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fabricamaxifer.sharepoint.com/sites/Administracion/Documentos compartidos/"/>
    </mc:Choice>
  </mc:AlternateContent>
  <xr:revisionPtr revIDLastSave="3000" documentId="13_ncr:1_{F622E4E2-9A04-4349-8D15-05EDC961DEA1}" xr6:coauthVersionLast="47" xr6:coauthVersionMax="47" xr10:uidLastSave="{BAE5C835-B1FC-4BE1-BD6C-AE427A9E7A7D}"/>
  <bookViews>
    <workbookView xWindow="-120" yWindow="-120" windowWidth="29040" windowHeight="15720" tabRatio="668" xr2:uid="{B8BCB990-ECD6-4784-AD90-578A0AA37757}"/>
  </bookViews>
  <sheets>
    <sheet name="Costos Fabricas" sheetId="9" r:id="rId1"/>
    <sheet name="CODIGOS Y COSTOS" sheetId="8" r:id="rId2"/>
  </sheets>
  <functionGroups builtInGroupCount="19"/>
  <definedNames>
    <definedName name="_xlnm._FilterDatabase" localSheetId="0" hidden="1">'Costos Fabricas'!$L$1:$Y$2995</definedName>
    <definedName name="_xleta.INDEX" hidden="1" xlm="1">#NAME?</definedName>
    <definedName name="_xleta.INDIRECT" hidden="1" xlm="1">#NAME?</definedName>
    <definedName name="_xleta.TYPE" hidden="1" xlm="1">#NAME?</definedName>
    <definedName name="_xlpm.busqueda" hidden="1" xlm="1">#NAME?</definedName>
    <definedName name="_xlpm.colOrden" hidden="1" xlm="1">#NAME?</definedName>
    <definedName name="_xlpm.datos" hidden="1" xlm="1">#NAME?</definedName>
    <definedName name="_xlpm.filtrado" hidden="1" xlm="1">#NAME?</definedName>
    <definedName name="_xlpm.filtro" hidden="1" xlm="1">#NAME?</definedName>
    <definedName name="_xlpm.resultado" hidden="1" xlm="1">#NAME?</definedName>
    <definedName name="_xlpm.x" hidden="1" xlm="1">#NAME?</definedName>
    <definedName name="DatosExternos_1" localSheetId="1" hidden="1">'CODIGOS Y COSTOS'!$A$1:$E$3518</definedName>
    <definedName name="DatosExternos_1" localSheetId="0" hidden="1">'Costos Fabricas'!$A$1:$E$3517</definedName>
    <definedName name="DO">'Costos Fabricas'!#REF!</definedName>
    <definedName name="_xlnm.Print_Titles" localSheetId="0">'Costos Fabricas'!$1:$1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8" l="1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F77" i="8"/>
  <c r="F78" i="8"/>
  <c r="F79" i="8"/>
  <c r="F80" i="8"/>
  <c r="F81" i="8"/>
  <c r="F82" i="8"/>
  <c r="F83" i="8"/>
  <c r="F84" i="8"/>
  <c r="F85" i="8"/>
  <c r="F86" i="8"/>
  <c r="F87" i="8"/>
  <c r="F88" i="8"/>
  <c r="F89" i="8"/>
  <c r="F90" i="8"/>
  <c r="F91" i="8"/>
  <c r="F92" i="8"/>
  <c r="F93" i="8"/>
  <c r="F94" i="8"/>
  <c r="F95" i="8"/>
  <c r="F96" i="8"/>
  <c r="F97" i="8"/>
  <c r="F98" i="8"/>
  <c r="F99" i="8"/>
  <c r="F100" i="8"/>
  <c r="F101" i="8"/>
  <c r="F102" i="8"/>
  <c r="F103" i="8"/>
  <c r="F104" i="8"/>
  <c r="F105" i="8"/>
  <c r="F106" i="8"/>
  <c r="F107" i="8"/>
  <c r="F108" i="8"/>
  <c r="F109" i="8"/>
  <c r="F110" i="8"/>
  <c r="F111" i="8"/>
  <c r="F112" i="8"/>
  <c r="F113" i="8"/>
  <c r="F114" i="8"/>
  <c r="F115" i="8"/>
  <c r="F116" i="8"/>
  <c r="F117" i="8"/>
  <c r="F118" i="8"/>
  <c r="F119" i="8"/>
  <c r="F120" i="8"/>
  <c r="F121" i="8"/>
  <c r="F122" i="8"/>
  <c r="F123" i="8"/>
  <c r="F124" i="8"/>
  <c r="F125" i="8"/>
  <c r="F126" i="8"/>
  <c r="F127" i="8"/>
  <c r="F128" i="8"/>
  <c r="F129" i="8"/>
  <c r="F130" i="8"/>
  <c r="F131" i="8"/>
  <c r="F132" i="8"/>
  <c r="F133" i="8"/>
  <c r="F134" i="8"/>
  <c r="F135" i="8"/>
  <c r="F136" i="8"/>
  <c r="F137" i="8"/>
  <c r="F138" i="8"/>
  <c r="F139" i="8"/>
  <c r="F140" i="8"/>
  <c r="F141" i="8"/>
  <c r="F142" i="8"/>
  <c r="F143" i="8"/>
  <c r="F144" i="8"/>
  <c r="F145" i="8"/>
  <c r="F146" i="8"/>
  <c r="F147" i="8"/>
  <c r="F148" i="8"/>
  <c r="F149" i="8"/>
  <c r="F150" i="8"/>
  <c r="F151" i="8"/>
  <c r="F152" i="8"/>
  <c r="F153" i="8"/>
  <c r="F154" i="8"/>
  <c r="F155" i="8"/>
  <c r="F156" i="8"/>
  <c r="F157" i="8"/>
  <c r="F158" i="8"/>
  <c r="F159" i="8"/>
  <c r="F160" i="8"/>
  <c r="F161" i="8"/>
  <c r="F162" i="8"/>
  <c r="F163" i="8"/>
  <c r="F164" i="8"/>
  <c r="F165" i="8"/>
  <c r="F166" i="8"/>
  <c r="F167" i="8"/>
  <c r="F168" i="8"/>
  <c r="F169" i="8"/>
  <c r="F170" i="8"/>
  <c r="F171" i="8"/>
  <c r="F172" i="8"/>
  <c r="F173" i="8"/>
  <c r="F174" i="8"/>
  <c r="F175" i="8"/>
  <c r="F176" i="8"/>
  <c r="F177" i="8"/>
  <c r="F178" i="8"/>
  <c r="F179" i="8"/>
  <c r="F180" i="8"/>
  <c r="F181" i="8"/>
  <c r="F182" i="8"/>
  <c r="F183" i="8"/>
  <c r="F184" i="8"/>
  <c r="F185" i="8"/>
  <c r="F186" i="8"/>
  <c r="F187" i="8"/>
  <c r="F188" i="8"/>
  <c r="F189" i="8"/>
  <c r="F190" i="8"/>
  <c r="F191" i="8"/>
  <c r="F192" i="8"/>
  <c r="F193" i="8"/>
  <c r="F194" i="8"/>
  <c r="F195" i="8"/>
  <c r="F196" i="8"/>
  <c r="F197" i="8"/>
  <c r="F198" i="8"/>
  <c r="F199" i="8"/>
  <c r="F200" i="8"/>
  <c r="F201" i="8"/>
  <c r="F202" i="8"/>
  <c r="F203" i="8"/>
  <c r="F204" i="8"/>
  <c r="F205" i="8"/>
  <c r="F206" i="8"/>
  <c r="F207" i="8"/>
  <c r="F208" i="8"/>
  <c r="F209" i="8"/>
  <c r="F210" i="8"/>
  <c r="F211" i="8"/>
  <c r="F212" i="8"/>
  <c r="F213" i="8"/>
  <c r="F214" i="8"/>
  <c r="F215" i="8"/>
  <c r="F216" i="8"/>
  <c r="F217" i="8"/>
  <c r="F218" i="8"/>
  <c r="F219" i="8"/>
  <c r="F220" i="8"/>
  <c r="F221" i="8"/>
  <c r="F222" i="8"/>
  <c r="F223" i="8"/>
  <c r="F224" i="8"/>
  <c r="F225" i="8"/>
  <c r="F226" i="8"/>
  <c r="F227" i="8"/>
  <c r="F228" i="8"/>
  <c r="F229" i="8"/>
  <c r="F230" i="8"/>
  <c r="F231" i="8"/>
  <c r="F232" i="8"/>
  <c r="F233" i="8"/>
  <c r="F234" i="8"/>
  <c r="F235" i="8"/>
  <c r="F236" i="8"/>
  <c r="F237" i="8"/>
  <c r="F238" i="8"/>
  <c r="F239" i="8"/>
  <c r="F240" i="8"/>
  <c r="F241" i="8"/>
  <c r="F242" i="8"/>
  <c r="F243" i="8"/>
  <c r="F244" i="8"/>
  <c r="F245" i="8"/>
  <c r="F246" i="8"/>
  <c r="F247" i="8"/>
  <c r="F248" i="8"/>
  <c r="F249" i="8"/>
  <c r="F250" i="8"/>
  <c r="F251" i="8"/>
  <c r="F252" i="8"/>
  <c r="F253" i="8"/>
  <c r="F254" i="8"/>
  <c r="F255" i="8"/>
  <c r="F256" i="8"/>
  <c r="F257" i="8"/>
  <c r="F258" i="8"/>
  <c r="F259" i="8"/>
  <c r="F260" i="8"/>
  <c r="F261" i="8"/>
  <c r="F262" i="8"/>
  <c r="F263" i="8"/>
  <c r="F264" i="8"/>
  <c r="F265" i="8"/>
  <c r="F266" i="8"/>
  <c r="F267" i="8"/>
  <c r="F268" i="8"/>
  <c r="F269" i="8"/>
  <c r="F270" i="8"/>
  <c r="F271" i="8"/>
  <c r="F272" i="8"/>
  <c r="F273" i="8"/>
  <c r="F274" i="8"/>
  <c r="F275" i="8"/>
  <c r="F276" i="8"/>
  <c r="F277" i="8"/>
  <c r="F278" i="8"/>
  <c r="F279" i="8"/>
  <c r="F280" i="8"/>
  <c r="F281" i="8"/>
  <c r="F282" i="8"/>
  <c r="F283" i="8"/>
  <c r="F284" i="8"/>
  <c r="F285" i="8"/>
  <c r="F286" i="8"/>
  <c r="F287" i="8"/>
  <c r="F288" i="8"/>
  <c r="F289" i="8"/>
  <c r="F290" i="8"/>
  <c r="F291" i="8"/>
  <c r="F292" i="8"/>
  <c r="F293" i="8"/>
  <c r="F294" i="8"/>
  <c r="F295" i="8"/>
  <c r="F296" i="8"/>
  <c r="F297" i="8"/>
  <c r="F298" i="8"/>
  <c r="F299" i="8"/>
  <c r="F300" i="8"/>
  <c r="F301" i="8"/>
  <c r="F302" i="8"/>
  <c r="F303" i="8"/>
  <c r="F304" i="8"/>
  <c r="F305" i="8"/>
  <c r="F306" i="8"/>
  <c r="F307" i="8"/>
  <c r="F308" i="8"/>
  <c r="F309" i="8"/>
  <c r="F310" i="8"/>
  <c r="F311" i="8"/>
  <c r="F312" i="8"/>
  <c r="F313" i="8"/>
  <c r="F314" i="8"/>
  <c r="F315" i="8"/>
  <c r="F316" i="8"/>
  <c r="F317" i="8"/>
  <c r="F318" i="8"/>
  <c r="F319" i="8"/>
  <c r="F320" i="8"/>
  <c r="F321" i="8"/>
  <c r="F322" i="8"/>
  <c r="F323" i="8"/>
  <c r="F324" i="8"/>
  <c r="F325" i="8"/>
  <c r="F326" i="8"/>
  <c r="F327" i="8"/>
  <c r="F328" i="8"/>
  <c r="F329" i="8"/>
  <c r="F330" i="8"/>
  <c r="F331" i="8"/>
  <c r="F332" i="8"/>
  <c r="F333" i="8"/>
  <c r="F334" i="8"/>
  <c r="F335" i="8"/>
  <c r="F336" i="8"/>
  <c r="F337" i="8"/>
  <c r="F338" i="8"/>
  <c r="F339" i="8"/>
  <c r="F340" i="8"/>
  <c r="F341" i="8"/>
  <c r="F342" i="8"/>
  <c r="F343" i="8"/>
  <c r="F344" i="8"/>
  <c r="F345" i="8"/>
  <c r="F346" i="8"/>
  <c r="F347" i="8"/>
  <c r="F348" i="8"/>
  <c r="F349" i="8"/>
  <c r="F350" i="8"/>
  <c r="F351" i="8"/>
  <c r="F352" i="8"/>
  <c r="F353" i="8"/>
  <c r="F354" i="8"/>
  <c r="F355" i="8"/>
  <c r="F356" i="8"/>
  <c r="F357" i="8"/>
  <c r="F358" i="8"/>
  <c r="F359" i="8"/>
  <c r="F360" i="8"/>
  <c r="F361" i="8"/>
  <c r="F362" i="8"/>
  <c r="F363" i="8"/>
  <c r="F364" i="8"/>
  <c r="F365" i="8"/>
  <c r="F366" i="8"/>
  <c r="F367" i="8"/>
  <c r="F368" i="8"/>
  <c r="F369" i="8"/>
  <c r="F370" i="8"/>
  <c r="F371" i="8"/>
  <c r="F372" i="8"/>
  <c r="F373" i="8"/>
  <c r="F374" i="8"/>
  <c r="F375" i="8"/>
  <c r="F376" i="8"/>
  <c r="F377" i="8"/>
  <c r="F378" i="8"/>
  <c r="F379" i="8"/>
  <c r="F380" i="8"/>
  <c r="F381" i="8"/>
  <c r="F382" i="8"/>
  <c r="F383" i="8"/>
  <c r="F384" i="8"/>
  <c r="F385" i="8"/>
  <c r="F386" i="8"/>
  <c r="F387" i="8"/>
  <c r="F388" i="8"/>
  <c r="F389" i="8"/>
  <c r="F390" i="8"/>
  <c r="F391" i="8"/>
  <c r="F392" i="8"/>
  <c r="F393" i="8"/>
  <c r="F394" i="8"/>
  <c r="F395" i="8"/>
  <c r="F396" i="8"/>
  <c r="F397" i="8"/>
  <c r="F398" i="8"/>
  <c r="F399" i="8"/>
  <c r="F400" i="8"/>
  <c r="F401" i="8"/>
  <c r="F402" i="8"/>
  <c r="F403" i="8"/>
  <c r="F404" i="8"/>
  <c r="F405" i="8"/>
  <c r="F406" i="8"/>
  <c r="F407" i="8"/>
  <c r="F408" i="8"/>
  <c r="F409" i="8"/>
  <c r="F410" i="8"/>
  <c r="F411" i="8"/>
  <c r="F412" i="8"/>
  <c r="F413" i="8"/>
  <c r="F414" i="8"/>
  <c r="F415" i="8"/>
  <c r="F416" i="8"/>
  <c r="F417" i="8"/>
  <c r="F418" i="8"/>
  <c r="F419" i="8"/>
  <c r="F420" i="8"/>
  <c r="F421" i="8"/>
  <c r="F422" i="8"/>
  <c r="F423" i="8"/>
  <c r="F424" i="8"/>
  <c r="F425" i="8"/>
  <c r="F426" i="8"/>
  <c r="F427" i="8"/>
  <c r="F428" i="8"/>
  <c r="F429" i="8"/>
  <c r="F430" i="8"/>
  <c r="F431" i="8"/>
  <c r="F432" i="8"/>
  <c r="F433" i="8"/>
  <c r="F434" i="8"/>
  <c r="F435" i="8"/>
  <c r="F436" i="8"/>
  <c r="F437" i="8"/>
  <c r="F438" i="8"/>
  <c r="F439" i="8"/>
  <c r="F440" i="8"/>
  <c r="F441" i="8"/>
  <c r="F442" i="8"/>
  <c r="F443" i="8"/>
  <c r="F444" i="8"/>
  <c r="F445" i="8"/>
  <c r="F446" i="8"/>
  <c r="F447" i="8"/>
  <c r="F448" i="8"/>
  <c r="F449" i="8"/>
  <c r="F450" i="8"/>
  <c r="F451" i="8"/>
  <c r="F452" i="8"/>
  <c r="F453" i="8"/>
  <c r="F454" i="8"/>
  <c r="F455" i="8"/>
  <c r="F456" i="8"/>
  <c r="F457" i="8"/>
  <c r="F458" i="8"/>
  <c r="F459" i="8"/>
  <c r="F460" i="8"/>
  <c r="F461" i="8"/>
  <c r="F462" i="8"/>
  <c r="F463" i="8"/>
  <c r="F464" i="8"/>
  <c r="F465" i="8"/>
  <c r="F466" i="8"/>
  <c r="F467" i="8"/>
  <c r="F468" i="8"/>
  <c r="F469" i="8"/>
  <c r="F470" i="8"/>
  <c r="F471" i="8"/>
  <c r="F472" i="8"/>
  <c r="F473" i="8"/>
  <c r="F474" i="8"/>
  <c r="F475" i="8"/>
  <c r="F476" i="8"/>
  <c r="F477" i="8"/>
  <c r="F478" i="8"/>
  <c r="F479" i="8"/>
  <c r="F480" i="8"/>
  <c r="F481" i="8"/>
  <c r="F482" i="8"/>
  <c r="F483" i="8"/>
  <c r="F484" i="8"/>
  <c r="F485" i="8"/>
  <c r="F486" i="8"/>
  <c r="F487" i="8"/>
  <c r="F488" i="8"/>
  <c r="F489" i="8"/>
  <c r="F490" i="8"/>
  <c r="F491" i="8"/>
  <c r="F492" i="8"/>
  <c r="F493" i="8"/>
  <c r="F494" i="8"/>
  <c r="F495" i="8"/>
  <c r="F496" i="8"/>
  <c r="F497" i="8"/>
  <c r="F498" i="8"/>
  <c r="F499" i="8"/>
  <c r="F500" i="8"/>
  <c r="F501" i="8"/>
  <c r="F502" i="8"/>
  <c r="F503" i="8"/>
  <c r="F504" i="8"/>
  <c r="F505" i="8"/>
  <c r="F506" i="8"/>
  <c r="F507" i="8"/>
  <c r="F508" i="8"/>
  <c r="F509" i="8"/>
  <c r="F510" i="8"/>
  <c r="F511" i="8"/>
  <c r="F512" i="8"/>
  <c r="F513" i="8"/>
  <c r="F514" i="8"/>
  <c r="F515" i="8"/>
  <c r="F516" i="8"/>
  <c r="F517" i="8"/>
  <c r="F518" i="8"/>
  <c r="F519" i="8"/>
  <c r="F520" i="8"/>
  <c r="F521" i="8"/>
  <c r="F522" i="8"/>
  <c r="F523" i="8"/>
  <c r="F524" i="8"/>
  <c r="F525" i="8"/>
  <c r="F526" i="8"/>
  <c r="F527" i="8"/>
  <c r="F528" i="8"/>
  <c r="F529" i="8"/>
  <c r="F530" i="8"/>
  <c r="F531" i="8"/>
  <c r="F532" i="8"/>
  <c r="F533" i="8"/>
  <c r="F534" i="8"/>
  <c r="F535" i="8"/>
  <c r="F536" i="8"/>
  <c r="F537" i="8"/>
  <c r="F538" i="8"/>
  <c r="F539" i="8"/>
  <c r="F540" i="8"/>
  <c r="F541" i="8"/>
  <c r="F542" i="8"/>
  <c r="F543" i="8"/>
  <c r="F544" i="8"/>
  <c r="F545" i="8"/>
  <c r="F546" i="8"/>
  <c r="F547" i="8"/>
  <c r="F548" i="8"/>
  <c r="F549" i="8"/>
  <c r="F550" i="8"/>
  <c r="F551" i="8"/>
  <c r="F552" i="8"/>
  <c r="F553" i="8"/>
  <c r="F554" i="8"/>
  <c r="F555" i="8"/>
  <c r="F556" i="8"/>
  <c r="F557" i="8"/>
  <c r="F558" i="8"/>
  <c r="F559" i="8"/>
  <c r="F560" i="8"/>
  <c r="F561" i="8"/>
  <c r="F562" i="8"/>
  <c r="F563" i="8"/>
  <c r="F564" i="8"/>
  <c r="F565" i="8"/>
  <c r="F566" i="8"/>
  <c r="F567" i="8"/>
  <c r="F568" i="8"/>
  <c r="F569" i="8"/>
  <c r="F570" i="8"/>
  <c r="F571" i="8"/>
  <c r="F572" i="8"/>
  <c r="F573" i="8"/>
  <c r="F574" i="8"/>
  <c r="F575" i="8"/>
  <c r="F576" i="8"/>
  <c r="F577" i="8"/>
  <c r="F578" i="8"/>
  <c r="F579" i="8"/>
  <c r="F580" i="8"/>
  <c r="F581" i="8"/>
  <c r="F582" i="8"/>
  <c r="F583" i="8"/>
  <c r="F584" i="8"/>
  <c r="F585" i="8"/>
  <c r="F586" i="8"/>
  <c r="F587" i="8"/>
  <c r="F588" i="8"/>
  <c r="F589" i="8"/>
  <c r="F590" i="8"/>
  <c r="F591" i="8"/>
  <c r="F592" i="8"/>
  <c r="F593" i="8"/>
  <c r="F594" i="8"/>
  <c r="F595" i="8"/>
  <c r="F596" i="8"/>
  <c r="F597" i="8"/>
  <c r="F598" i="8"/>
  <c r="F599" i="8"/>
  <c r="F600" i="8"/>
  <c r="F601" i="8"/>
  <c r="F602" i="8"/>
  <c r="F603" i="8"/>
  <c r="F604" i="8"/>
  <c r="F605" i="8"/>
  <c r="F606" i="8"/>
  <c r="F607" i="8"/>
  <c r="F608" i="8"/>
  <c r="F609" i="8"/>
  <c r="F610" i="8"/>
  <c r="F611" i="8"/>
  <c r="F612" i="8"/>
  <c r="F613" i="8"/>
  <c r="F614" i="8"/>
  <c r="F615" i="8"/>
  <c r="F616" i="8"/>
  <c r="F617" i="8"/>
  <c r="F618" i="8"/>
  <c r="F619" i="8"/>
  <c r="F620" i="8"/>
  <c r="F621" i="8"/>
  <c r="F622" i="8"/>
  <c r="F623" i="8"/>
  <c r="F624" i="8"/>
  <c r="F625" i="8"/>
  <c r="F626" i="8"/>
  <c r="F627" i="8"/>
  <c r="F628" i="8"/>
  <c r="F629" i="8"/>
  <c r="F630" i="8"/>
  <c r="F631" i="8"/>
  <c r="F632" i="8"/>
  <c r="F633" i="8"/>
  <c r="F634" i="8"/>
  <c r="F635" i="8"/>
  <c r="F636" i="8"/>
  <c r="F637" i="8"/>
  <c r="F638" i="8"/>
  <c r="F639" i="8"/>
  <c r="F640" i="8"/>
  <c r="F641" i="8"/>
  <c r="F642" i="8"/>
  <c r="F643" i="8"/>
  <c r="F644" i="8"/>
  <c r="F645" i="8"/>
  <c r="F646" i="8"/>
  <c r="F647" i="8"/>
  <c r="F648" i="8"/>
  <c r="F649" i="8"/>
  <c r="F650" i="8"/>
  <c r="F651" i="8"/>
  <c r="F652" i="8"/>
  <c r="F653" i="8"/>
  <c r="F654" i="8"/>
  <c r="F655" i="8"/>
  <c r="F656" i="8"/>
  <c r="F657" i="8"/>
  <c r="F658" i="8"/>
  <c r="F659" i="8"/>
  <c r="F660" i="8"/>
  <c r="F661" i="8"/>
  <c r="F662" i="8"/>
  <c r="F663" i="8"/>
  <c r="F664" i="8"/>
  <c r="F665" i="8"/>
  <c r="F666" i="8"/>
  <c r="F667" i="8"/>
  <c r="F668" i="8"/>
  <c r="F669" i="8"/>
  <c r="F670" i="8"/>
  <c r="F671" i="8"/>
  <c r="F672" i="8"/>
  <c r="F673" i="8"/>
  <c r="F674" i="8"/>
  <c r="F675" i="8"/>
  <c r="F676" i="8"/>
  <c r="F677" i="8"/>
  <c r="F678" i="8"/>
  <c r="F679" i="8"/>
  <c r="F680" i="8"/>
  <c r="F681" i="8"/>
  <c r="F682" i="8"/>
  <c r="F683" i="8"/>
  <c r="F684" i="8"/>
  <c r="F685" i="8"/>
  <c r="F686" i="8"/>
  <c r="F687" i="8"/>
  <c r="F688" i="8"/>
  <c r="F689" i="8"/>
  <c r="F690" i="8"/>
  <c r="F691" i="8"/>
  <c r="F692" i="8"/>
  <c r="F693" i="8"/>
  <c r="F694" i="8"/>
  <c r="F695" i="8"/>
  <c r="F696" i="8"/>
  <c r="F697" i="8"/>
  <c r="F698" i="8"/>
  <c r="F699" i="8"/>
  <c r="F700" i="8"/>
  <c r="F701" i="8"/>
  <c r="F702" i="8"/>
  <c r="F703" i="8"/>
  <c r="F704" i="8"/>
  <c r="F705" i="8"/>
  <c r="F706" i="8"/>
  <c r="F707" i="8"/>
  <c r="F708" i="8"/>
  <c r="F709" i="8"/>
  <c r="F710" i="8"/>
  <c r="F711" i="8"/>
  <c r="F712" i="8"/>
  <c r="F713" i="8"/>
  <c r="F714" i="8"/>
  <c r="F715" i="8"/>
  <c r="F716" i="8"/>
  <c r="F717" i="8"/>
  <c r="F718" i="8"/>
  <c r="F719" i="8"/>
  <c r="F720" i="8"/>
  <c r="F721" i="8"/>
  <c r="F722" i="8"/>
  <c r="F723" i="8"/>
  <c r="F724" i="8"/>
  <c r="F725" i="8"/>
  <c r="F726" i="8"/>
  <c r="F727" i="8"/>
  <c r="F728" i="8"/>
  <c r="F729" i="8"/>
  <c r="F730" i="8"/>
  <c r="F731" i="8"/>
  <c r="F732" i="8"/>
  <c r="F733" i="8"/>
  <c r="F734" i="8"/>
  <c r="F735" i="8"/>
  <c r="F736" i="8"/>
  <c r="F737" i="8"/>
  <c r="F738" i="8"/>
  <c r="F739" i="8"/>
  <c r="F740" i="8"/>
  <c r="F741" i="8"/>
  <c r="F742" i="8"/>
  <c r="F743" i="8"/>
  <c r="F744" i="8"/>
  <c r="F745" i="8"/>
  <c r="F746" i="8"/>
  <c r="F747" i="8"/>
  <c r="F748" i="8"/>
  <c r="F749" i="8"/>
  <c r="F750" i="8"/>
  <c r="F751" i="8"/>
  <c r="F752" i="8"/>
  <c r="F753" i="8"/>
  <c r="F754" i="8"/>
  <c r="F755" i="8"/>
  <c r="F756" i="8"/>
  <c r="F757" i="8"/>
  <c r="F758" i="8"/>
  <c r="F759" i="8"/>
  <c r="F760" i="8"/>
  <c r="F761" i="8"/>
  <c r="F762" i="8"/>
  <c r="F763" i="8"/>
  <c r="F764" i="8"/>
  <c r="F765" i="8"/>
  <c r="F766" i="8"/>
  <c r="F767" i="8"/>
  <c r="F768" i="8"/>
  <c r="F769" i="8"/>
  <c r="F770" i="8"/>
  <c r="F771" i="8"/>
  <c r="F772" i="8"/>
  <c r="F773" i="8"/>
  <c r="F774" i="8"/>
  <c r="F775" i="8"/>
  <c r="F776" i="8"/>
  <c r="F777" i="8"/>
  <c r="F778" i="8"/>
  <c r="F779" i="8"/>
  <c r="F780" i="8"/>
  <c r="F781" i="8"/>
  <c r="F782" i="8"/>
  <c r="F783" i="8"/>
  <c r="F784" i="8"/>
  <c r="F785" i="8"/>
  <c r="F786" i="8"/>
  <c r="F787" i="8"/>
  <c r="F788" i="8"/>
  <c r="F789" i="8"/>
  <c r="F790" i="8"/>
  <c r="F791" i="8"/>
  <c r="F792" i="8"/>
  <c r="F793" i="8"/>
  <c r="F794" i="8"/>
  <c r="F795" i="8"/>
  <c r="F796" i="8"/>
  <c r="F797" i="8"/>
  <c r="F798" i="8"/>
  <c r="F799" i="8"/>
  <c r="F800" i="8"/>
  <c r="F801" i="8"/>
  <c r="F802" i="8"/>
  <c r="F803" i="8"/>
  <c r="F804" i="8"/>
  <c r="F805" i="8"/>
  <c r="F806" i="8"/>
  <c r="F807" i="8"/>
  <c r="F808" i="8"/>
  <c r="F809" i="8"/>
  <c r="F810" i="8"/>
  <c r="F811" i="8"/>
  <c r="F812" i="8"/>
  <c r="F813" i="8"/>
  <c r="F814" i="8"/>
  <c r="F815" i="8"/>
  <c r="F816" i="8"/>
  <c r="F817" i="8"/>
  <c r="F818" i="8"/>
  <c r="F819" i="8"/>
  <c r="F820" i="8"/>
  <c r="F821" i="8"/>
  <c r="F822" i="8"/>
  <c r="F823" i="8"/>
  <c r="F824" i="8"/>
  <c r="F825" i="8"/>
  <c r="F826" i="8"/>
  <c r="F827" i="8"/>
  <c r="F828" i="8"/>
  <c r="F829" i="8"/>
  <c r="F830" i="8"/>
  <c r="F831" i="8"/>
  <c r="F832" i="8"/>
  <c r="F833" i="8"/>
  <c r="F834" i="8"/>
  <c r="F835" i="8"/>
  <c r="F836" i="8"/>
  <c r="F837" i="8"/>
  <c r="F838" i="8"/>
  <c r="F839" i="8"/>
  <c r="F840" i="8"/>
  <c r="F841" i="8"/>
  <c r="F842" i="8"/>
  <c r="F843" i="8"/>
  <c r="F844" i="8"/>
  <c r="F845" i="8"/>
  <c r="F846" i="8"/>
  <c r="F847" i="8"/>
  <c r="F848" i="8"/>
  <c r="F849" i="8"/>
  <c r="F850" i="8"/>
  <c r="F851" i="8"/>
  <c r="F852" i="8"/>
  <c r="F853" i="8"/>
  <c r="F854" i="8"/>
  <c r="F855" i="8"/>
  <c r="F856" i="8"/>
  <c r="F857" i="8"/>
  <c r="F858" i="8"/>
  <c r="F859" i="8"/>
  <c r="F860" i="8"/>
  <c r="F861" i="8"/>
  <c r="F862" i="8"/>
  <c r="F863" i="8"/>
  <c r="F864" i="8"/>
  <c r="F865" i="8"/>
  <c r="F866" i="8"/>
  <c r="F867" i="8"/>
  <c r="F868" i="8"/>
  <c r="F869" i="8"/>
  <c r="F870" i="8"/>
  <c r="F871" i="8"/>
  <c r="F872" i="8"/>
  <c r="F873" i="8"/>
  <c r="F874" i="8"/>
  <c r="F875" i="8"/>
  <c r="F876" i="8"/>
  <c r="F877" i="8"/>
  <c r="F878" i="8"/>
  <c r="F879" i="8"/>
  <c r="F880" i="8"/>
  <c r="F881" i="8"/>
  <c r="F882" i="8"/>
  <c r="F883" i="8"/>
  <c r="F884" i="8"/>
  <c r="F885" i="8"/>
  <c r="F886" i="8"/>
  <c r="F887" i="8"/>
  <c r="F888" i="8"/>
  <c r="F889" i="8"/>
  <c r="F890" i="8"/>
  <c r="F891" i="8"/>
  <c r="F892" i="8"/>
  <c r="F893" i="8"/>
  <c r="F894" i="8"/>
  <c r="F895" i="8"/>
  <c r="F896" i="8"/>
  <c r="F897" i="8"/>
  <c r="F898" i="8"/>
  <c r="F899" i="8"/>
  <c r="F900" i="8"/>
  <c r="F901" i="8"/>
  <c r="F902" i="8"/>
  <c r="F903" i="8"/>
  <c r="F904" i="8"/>
  <c r="F905" i="8"/>
  <c r="F906" i="8"/>
  <c r="F907" i="8"/>
  <c r="F908" i="8"/>
  <c r="F909" i="8"/>
  <c r="F910" i="8"/>
  <c r="F911" i="8"/>
  <c r="F912" i="8"/>
  <c r="F913" i="8"/>
  <c r="F914" i="8"/>
  <c r="F915" i="8"/>
  <c r="F916" i="8"/>
  <c r="F917" i="8"/>
  <c r="F918" i="8"/>
  <c r="F919" i="8"/>
  <c r="F920" i="8"/>
  <c r="F921" i="8"/>
  <c r="F922" i="8"/>
  <c r="F923" i="8"/>
  <c r="F924" i="8"/>
  <c r="F925" i="8"/>
  <c r="F926" i="8"/>
  <c r="F927" i="8"/>
  <c r="F928" i="8"/>
  <c r="F929" i="8"/>
  <c r="F930" i="8"/>
  <c r="F931" i="8"/>
  <c r="F932" i="8"/>
  <c r="F933" i="8"/>
  <c r="F934" i="8"/>
  <c r="F935" i="8"/>
  <c r="F936" i="8"/>
  <c r="F937" i="8"/>
  <c r="F938" i="8"/>
  <c r="F939" i="8"/>
  <c r="F940" i="8"/>
  <c r="F941" i="8"/>
  <c r="F942" i="8"/>
  <c r="F943" i="8"/>
  <c r="F944" i="8"/>
  <c r="F945" i="8"/>
  <c r="F946" i="8"/>
  <c r="F947" i="8"/>
  <c r="F948" i="8"/>
  <c r="F949" i="8"/>
  <c r="F950" i="8"/>
  <c r="F951" i="8"/>
  <c r="F952" i="8"/>
  <c r="F953" i="8"/>
  <c r="F954" i="8"/>
  <c r="F955" i="8"/>
  <c r="F956" i="8"/>
  <c r="F957" i="8"/>
  <c r="F958" i="8"/>
  <c r="F959" i="8"/>
  <c r="F960" i="8"/>
  <c r="F961" i="8"/>
  <c r="F962" i="8"/>
  <c r="F963" i="8"/>
  <c r="F964" i="8"/>
  <c r="F965" i="8"/>
  <c r="F966" i="8"/>
  <c r="F967" i="8"/>
  <c r="F968" i="8"/>
  <c r="F969" i="8"/>
  <c r="F970" i="8"/>
  <c r="F971" i="8"/>
  <c r="F972" i="8"/>
  <c r="F973" i="8"/>
  <c r="F974" i="8"/>
  <c r="F975" i="8"/>
  <c r="F976" i="8"/>
  <c r="F977" i="8"/>
  <c r="F978" i="8"/>
  <c r="F979" i="8"/>
  <c r="F980" i="8"/>
  <c r="F981" i="8"/>
  <c r="F982" i="8"/>
  <c r="F983" i="8"/>
  <c r="F984" i="8"/>
  <c r="F985" i="8"/>
  <c r="F986" i="8"/>
  <c r="F987" i="8"/>
  <c r="F988" i="8"/>
  <c r="F989" i="8"/>
  <c r="F990" i="8"/>
  <c r="F991" i="8"/>
  <c r="F992" i="8"/>
  <c r="F993" i="8"/>
  <c r="F994" i="8"/>
  <c r="F995" i="8"/>
  <c r="F996" i="8"/>
  <c r="F997" i="8"/>
  <c r="F998" i="8"/>
  <c r="F999" i="8"/>
  <c r="F1000" i="8"/>
  <c r="F1001" i="8"/>
  <c r="F1002" i="8"/>
  <c r="F1003" i="8"/>
  <c r="F1004" i="8"/>
  <c r="F1005" i="8"/>
  <c r="F1006" i="8"/>
  <c r="F1007" i="8"/>
  <c r="F1008" i="8"/>
  <c r="F1009" i="8"/>
  <c r="F1010" i="8"/>
  <c r="F1011" i="8"/>
  <c r="F1012" i="8"/>
  <c r="F1013" i="8"/>
  <c r="F1014" i="8"/>
  <c r="F1015" i="8"/>
  <c r="F1016" i="8"/>
  <c r="F1017" i="8"/>
  <c r="F1018" i="8"/>
  <c r="F1019" i="8"/>
  <c r="F1020" i="8"/>
  <c r="F1021" i="8"/>
  <c r="F1022" i="8"/>
  <c r="F1023" i="8"/>
  <c r="F1024" i="8"/>
  <c r="F1025" i="8"/>
  <c r="F1026" i="8"/>
  <c r="F1027" i="8"/>
  <c r="F1028" i="8"/>
  <c r="F1029" i="8"/>
  <c r="F1030" i="8"/>
  <c r="F1031" i="8"/>
  <c r="F1032" i="8"/>
  <c r="F1033" i="8"/>
  <c r="F1034" i="8"/>
  <c r="F1035" i="8"/>
  <c r="F1036" i="8"/>
  <c r="F1037" i="8"/>
  <c r="F1038" i="8"/>
  <c r="F1039" i="8"/>
  <c r="F1040" i="8"/>
  <c r="F1041" i="8"/>
  <c r="F1042" i="8"/>
  <c r="F1043" i="8"/>
  <c r="F1044" i="8"/>
  <c r="F1045" i="8"/>
  <c r="F1046" i="8"/>
  <c r="F1047" i="8"/>
  <c r="F1048" i="8"/>
  <c r="F1049" i="8"/>
  <c r="F1050" i="8"/>
  <c r="F1051" i="8"/>
  <c r="F1052" i="8"/>
  <c r="F1053" i="8"/>
  <c r="F1054" i="8"/>
  <c r="F1055" i="8"/>
  <c r="F1056" i="8"/>
  <c r="F1057" i="8"/>
  <c r="F1058" i="8"/>
  <c r="F1059" i="8"/>
  <c r="F1060" i="8"/>
  <c r="F1061" i="8"/>
  <c r="F1062" i="8"/>
  <c r="F1063" i="8"/>
  <c r="F1064" i="8"/>
  <c r="F1065" i="8"/>
  <c r="F1066" i="8"/>
  <c r="F1067" i="8"/>
  <c r="F1068" i="8"/>
  <c r="F1069" i="8"/>
  <c r="F1070" i="8"/>
  <c r="F1071" i="8"/>
  <c r="F1072" i="8"/>
  <c r="F1073" i="8"/>
  <c r="F1074" i="8"/>
  <c r="F1075" i="8"/>
  <c r="F1076" i="8"/>
  <c r="F1077" i="8"/>
  <c r="F1078" i="8"/>
  <c r="F1079" i="8"/>
  <c r="F1080" i="8"/>
  <c r="F1081" i="8"/>
  <c r="F1082" i="8"/>
  <c r="F1083" i="8"/>
  <c r="F1084" i="8"/>
  <c r="F1085" i="8"/>
  <c r="F1086" i="8"/>
  <c r="F1087" i="8"/>
  <c r="F1088" i="8"/>
  <c r="F1089" i="8"/>
  <c r="F1090" i="8"/>
  <c r="F1091" i="8"/>
  <c r="F1092" i="8"/>
  <c r="F1093" i="8"/>
  <c r="F1094" i="8"/>
  <c r="F1095" i="8"/>
  <c r="F1096" i="8"/>
  <c r="F1097" i="8"/>
  <c r="F1098" i="8"/>
  <c r="F1099" i="8"/>
  <c r="F1100" i="8"/>
  <c r="F1101" i="8"/>
  <c r="F1102" i="8"/>
  <c r="F1103" i="8"/>
  <c r="F1104" i="8"/>
  <c r="F1105" i="8"/>
  <c r="F1106" i="8"/>
  <c r="F1107" i="8"/>
  <c r="F1108" i="8"/>
  <c r="F1109" i="8"/>
  <c r="F1110" i="8"/>
  <c r="F1111" i="8"/>
  <c r="F1112" i="8"/>
  <c r="F1113" i="8"/>
  <c r="F1114" i="8"/>
  <c r="F1115" i="8"/>
  <c r="F1116" i="8"/>
  <c r="F1117" i="8"/>
  <c r="F1118" i="8"/>
  <c r="F1119" i="8"/>
  <c r="F1120" i="8"/>
  <c r="F1121" i="8"/>
  <c r="F1122" i="8"/>
  <c r="F1123" i="8"/>
  <c r="F1124" i="8"/>
  <c r="F1125" i="8"/>
  <c r="F1126" i="8"/>
  <c r="F1127" i="8"/>
  <c r="F1128" i="8"/>
  <c r="F1129" i="8"/>
  <c r="F1130" i="8"/>
  <c r="F1131" i="8"/>
  <c r="F1132" i="8"/>
  <c r="F1133" i="8"/>
  <c r="F1134" i="8"/>
  <c r="F1135" i="8"/>
  <c r="F1136" i="8"/>
  <c r="F1137" i="8"/>
  <c r="F1138" i="8"/>
  <c r="F1139" i="8"/>
  <c r="F1140" i="8"/>
  <c r="F1141" i="8"/>
  <c r="F1142" i="8"/>
  <c r="F1143" i="8"/>
  <c r="F1144" i="8"/>
  <c r="F1145" i="8"/>
  <c r="F1146" i="8"/>
  <c r="F1147" i="8"/>
  <c r="F1148" i="8"/>
  <c r="F1149" i="8"/>
  <c r="F1150" i="8"/>
  <c r="F1151" i="8"/>
  <c r="F1152" i="8"/>
  <c r="F1153" i="8"/>
  <c r="F1154" i="8"/>
  <c r="F1155" i="8"/>
  <c r="F1156" i="8"/>
  <c r="F1157" i="8"/>
  <c r="F1158" i="8"/>
  <c r="F1159" i="8"/>
  <c r="F1160" i="8"/>
  <c r="F1161" i="8"/>
  <c r="F1162" i="8"/>
  <c r="F1163" i="8"/>
  <c r="F1164" i="8"/>
  <c r="F1165" i="8"/>
  <c r="F1166" i="8"/>
  <c r="F1167" i="8"/>
  <c r="F1168" i="8"/>
  <c r="F1169" i="8"/>
  <c r="F1170" i="8"/>
  <c r="F1171" i="8"/>
  <c r="F1172" i="8"/>
  <c r="F1173" i="8"/>
  <c r="F1174" i="8"/>
  <c r="F1175" i="8"/>
  <c r="F1176" i="8"/>
  <c r="F1177" i="8"/>
  <c r="F1178" i="8"/>
  <c r="F1179" i="8"/>
  <c r="F1180" i="8"/>
  <c r="F1181" i="8"/>
  <c r="F1182" i="8"/>
  <c r="F1183" i="8"/>
  <c r="F1184" i="8"/>
  <c r="F1185" i="8"/>
  <c r="F1186" i="8"/>
  <c r="F1187" i="8"/>
  <c r="F1188" i="8"/>
  <c r="F1189" i="8"/>
  <c r="F1190" i="8"/>
  <c r="F1191" i="8"/>
  <c r="F1192" i="8"/>
  <c r="F1193" i="8"/>
  <c r="F1194" i="8"/>
  <c r="F1195" i="8"/>
  <c r="F1196" i="8"/>
  <c r="F1197" i="8"/>
  <c r="F1198" i="8"/>
  <c r="F1199" i="8"/>
  <c r="F1200" i="8"/>
  <c r="F1201" i="8"/>
  <c r="F1202" i="8"/>
  <c r="F1203" i="8"/>
  <c r="F1204" i="8"/>
  <c r="F1205" i="8"/>
  <c r="F1206" i="8"/>
  <c r="F1207" i="8"/>
  <c r="F1208" i="8"/>
  <c r="F1209" i="8"/>
  <c r="F1210" i="8"/>
  <c r="F1211" i="8"/>
  <c r="F1212" i="8"/>
  <c r="F1213" i="8"/>
  <c r="F1214" i="8"/>
  <c r="F1215" i="8"/>
  <c r="F1216" i="8"/>
  <c r="F1217" i="8"/>
  <c r="F1218" i="8"/>
  <c r="F1219" i="8"/>
  <c r="F1220" i="8"/>
  <c r="F1221" i="8"/>
  <c r="F1222" i="8"/>
  <c r="F1223" i="8"/>
  <c r="F1224" i="8"/>
  <c r="F1225" i="8"/>
  <c r="F1226" i="8"/>
  <c r="F1227" i="8"/>
  <c r="F1228" i="8"/>
  <c r="F1229" i="8"/>
  <c r="F1230" i="8"/>
  <c r="F1231" i="8"/>
  <c r="F1232" i="8"/>
  <c r="F1233" i="8"/>
  <c r="F1234" i="8"/>
  <c r="F1235" i="8"/>
  <c r="F1236" i="8"/>
  <c r="F1237" i="8"/>
  <c r="F1238" i="8"/>
  <c r="F1239" i="8"/>
  <c r="F1240" i="8"/>
  <c r="F1241" i="8"/>
  <c r="F1242" i="8"/>
  <c r="F1243" i="8"/>
  <c r="F1244" i="8"/>
  <c r="F1245" i="8"/>
  <c r="F1246" i="8"/>
  <c r="F1247" i="8"/>
  <c r="F1248" i="8"/>
  <c r="F1249" i="8"/>
  <c r="F1250" i="8"/>
  <c r="F1251" i="8"/>
  <c r="F1252" i="8"/>
  <c r="F1253" i="8"/>
  <c r="F1254" i="8"/>
  <c r="F1255" i="8"/>
  <c r="F1256" i="8"/>
  <c r="F1257" i="8"/>
  <c r="F1258" i="8"/>
  <c r="F1259" i="8"/>
  <c r="F1260" i="8"/>
  <c r="F1261" i="8"/>
  <c r="F1262" i="8"/>
  <c r="F1263" i="8"/>
  <c r="F1264" i="8"/>
  <c r="F1265" i="8"/>
  <c r="F1266" i="8"/>
  <c r="F1267" i="8"/>
  <c r="F1268" i="8"/>
  <c r="F1269" i="8"/>
  <c r="F1270" i="8"/>
  <c r="F1271" i="8"/>
  <c r="F1272" i="8"/>
  <c r="F1273" i="8"/>
  <c r="F1274" i="8"/>
  <c r="F1275" i="8"/>
  <c r="F1276" i="8"/>
  <c r="F1277" i="8"/>
  <c r="F1278" i="8"/>
  <c r="F1279" i="8"/>
  <c r="F1280" i="8"/>
  <c r="F1281" i="8"/>
  <c r="F1282" i="8"/>
  <c r="F1283" i="8"/>
  <c r="F1284" i="8"/>
  <c r="F1285" i="8"/>
  <c r="F1286" i="8"/>
  <c r="F1287" i="8"/>
  <c r="F1288" i="8"/>
  <c r="F1289" i="8"/>
  <c r="F1290" i="8"/>
  <c r="F1291" i="8"/>
  <c r="F1292" i="8"/>
  <c r="F1293" i="8"/>
  <c r="F1294" i="8"/>
  <c r="F1295" i="8"/>
  <c r="F1296" i="8"/>
  <c r="F1297" i="8"/>
  <c r="F1298" i="8"/>
  <c r="F1299" i="8"/>
  <c r="F1300" i="8"/>
  <c r="F1301" i="8"/>
  <c r="F1302" i="8"/>
  <c r="F1303" i="8"/>
  <c r="F1304" i="8"/>
  <c r="F1305" i="8"/>
  <c r="F1306" i="8"/>
  <c r="F1307" i="8"/>
  <c r="F1308" i="8"/>
  <c r="F1309" i="8"/>
  <c r="F1310" i="8"/>
  <c r="F1311" i="8"/>
  <c r="F1312" i="8"/>
  <c r="F1313" i="8"/>
  <c r="F1314" i="8"/>
  <c r="F1315" i="8"/>
  <c r="F1316" i="8"/>
  <c r="F1317" i="8"/>
  <c r="F1318" i="8"/>
  <c r="F1319" i="8"/>
  <c r="F1320" i="8"/>
  <c r="F1321" i="8"/>
  <c r="F1322" i="8"/>
  <c r="F1323" i="8"/>
  <c r="F1324" i="8"/>
  <c r="F1325" i="8"/>
  <c r="F1326" i="8"/>
  <c r="F1327" i="8"/>
  <c r="F1328" i="8"/>
  <c r="F1329" i="8"/>
  <c r="F1330" i="8"/>
  <c r="F1331" i="8"/>
  <c r="F1332" i="8"/>
  <c r="F1333" i="8"/>
  <c r="F1334" i="8"/>
  <c r="F1335" i="8"/>
  <c r="F1336" i="8"/>
  <c r="F1337" i="8"/>
  <c r="F1338" i="8"/>
  <c r="F1339" i="8"/>
  <c r="F1340" i="8"/>
  <c r="F1341" i="8"/>
  <c r="F1342" i="8"/>
  <c r="F1343" i="8"/>
  <c r="F1344" i="8"/>
  <c r="F1345" i="8"/>
  <c r="F1346" i="8"/>
  <c r="F1347" i="8"/>
  <c r="F1348" i="8"/>
  <c r="F1349" i="8"/>
  <c r="F1350" i="8"/>
  <c r="F1351" i="8"/>
  <c r="F1352" i="8"/>
  <c r="F1353" i="8"/>
  <c r="F1354" i="8"/>
  <c r="F1355" i="8"/>
  <c r="F1356" i="8"/>
  <c r="F1357" i="8"/>
  <c r="F1358" i="8"/>
  <c r="F1359" i="8"/>
  <c r="F1360" i="8"/>
  <c r="F1361" i="8"/>
  <c r="F1362" i="8"/>
  <c r="F1363" i="8"/>
  <c r="F1364" i="8"/>
  <c r="F1365" i="8"/>
  <c r="F1366" i="8"/>
  <c r="F1367" i="8"/>
  <c r="F1368" i="8"/>
  <c r="F1369" i="8"/>
  <c r="F1370" i="8"/>
  <c r="F1371" i="8"/>
  <c r="F1372" i="8"/>
  <c r="F1373" i="8"/>
  <c r="F1374" i="8"/>
  <c r="F1375" i="8"/>
  <c r="F1376" i="8"/>
  <c r="F1377" i="8"/>
  <c r="F1378" i="8"/>
  <c r="F1379" i="8"/>
  <c r="F1380" i="8"/>
  <c r="F1381" i="8"/>
  <c r="F1382" i="8"/>
  <c r="F1383" i="8"/>
  <c r="F1384" i="8"/>
  <c r="F1385" i="8"/>
  <c r="F1386" i="8"/>
  <c r="F1387" i="8"/>
  <c r="F1388" i="8"/>
  <c r="F1389" i="8"/>
  <c r="F1390" i="8"/>
  <c r="F1391" i="8"/>
  <c r="F1392" i="8"/>
  <c r="F1393" i="8"/>
  <c r="F1394" i="8"/>
  <c r="F1395" i="8"/>
  <c r="F1396" i="8"/>
  <c r="F1397" i="8"/>
  <c r="F1398" i="8"/>
  <c r="F1399" i="8"/>
  <c r="F1400" i="8"/>
  <c r="F1401" i="8"/>
  <c r="F1402" i="8"/>
  <c r="F1403" i="8"/>
  <c r="F1404" i="8"/>
  <c r="F1405" i="8"/>
  <c r="F1406" i="8"/>
  <c r="F1407" i="8"/>
  <c r="F1408" i="8"/>
  <c r="F1409" i="8"/>
  <c r="F1410" i="8"/>
  <c r="F1411" i="8"/>
  <c r="F1412" i="8"/>
  <c r="F1413" i="8"/>
  <c r="F1414" i="8"/>
  <c r="F1415" i="8"/>
  <c r="F1416" i="8"/>
  <c r="F1417" i="8"/>
  <c r="F1418" i="8"/>
  <c r="F1419" i="8"/>
  <c r="F1420" i="8"/>
  <c r="F1421" i="8"/>
  <c r="F1422" i="8"/>
  <c r="F1423" i="8"/>
  <c r="F1424" i="8"/>
  <c r="F1425" i="8"/>
  <c r="F1426" i="8"/>
  <c r="F1427" i="8"/>
  <c r="F1428" i="8"/>
  <c r="F1429" i="8"/>
  <c r="F1430" i="8"/>
  <c r="F1431" i="8"/>
  <c r="F1432" i="8"/>
  <c r="F1433" i="8"/>
  <c r="F1434" i="8"/>
  <c r="F1435" i="8"/>
  <c r="F1436" i="8"/>
  <c r="F1437" i="8"/>
  <c r="F1438" i="8"/>
  <c r="F1439" i="8"/>
  <c r="F1440" i="8"/>
  <c r="F1441" i="8"/>
  <c r="F1442" i="8"/>
  <c r="F1443" i="8"/>
  <c r="F1444" i="8"/>
  <c r="F1445" i="8"/>
  <c r="F1446" i="8"/>
  <c r="F1447" i="8"/>
  <c r="F1448" i="8"/>
  <c r="F1449" i="8"/>
  <c r="F1450" i="8"/>
  <c r="F1451" i="8"/>
  <c r="F1452" i="8"/>
  <c r="F1453" i="8"/>
  <c r="F1454" i="8"/>
  <c r="F1455" i="8"/>
  <c r="F1456" i="8"/>
  <c r="F1457" i="8"/>
  <c r="F1458" i="8"/>
  <c r="F1459" i="8"/>
  <c r="F1460" i="8"/>
  <c r="F1461" i="8"/>
  <c r="F1462" i="8"/>
  <c r="F1463" i="8"/>
  <c r="F1464" i="8"/>
  <c r="F1465" i="8"/>
  <c r="F1466" i="8"/>
  <c r="F1467" i="8"/>
  <c r="F1468" i="8"/>
  <c r="F1469" i="8"/>
  <c r="F1470" i="8"/>
  <c r="F1471" i="8"/>
  <c r="F1472" i="8"/>
  <c r="F1473" i="8"/>
  <c r="F1474" i="8"/>
  <c r="F1475" i="8"/>
  <c r="F1476" i="8"/>
  <c r="F1477" i="8"/>
  <c r="F1478" i="8"/>
  <c r="F1479" i="8"/>
  <c r="F1480" i="8"/>
  <c r="F1481" i="8"/>
  <c r="F1482" i="8"/>
  <c r="F1483" i="8"/>
  <c r="F1484" i="8"/>
  <c r="F1485" i="8"/>
  <c r="F1486" i="8"/>
  <c r="F1487" i="8"/>
  <c r="F1488" i="8"/>
  <c r="F1489" i="8"/>
  <c r="F1490" i="8"/>
  <c r="F1491" i="8"/>
  <c r="F1492" i="8"/>
  <c r="F1493" i="8"/>
  <c r="F1494" i="8"/>
  <c r="F1495" i="8"/>
  <c r="F1496" i="8"/>
  <c r="F1497" i="8"/>
  <c r="F1498" i="8"/>
  <c r="F1499" i="8"/>
  <c r="F1500" i="8"/>
  <c r="F1501" i="8"/>
  <c r="F1502" i="8"/>
  <c r="F1503" i="8"/>
  <c r="F1504" i="8"/>
  <c r="F1505" i="8"/>
  <c r="F1506" i="8"/>
  <c r="F1507" i="8"/>
  <c r="F1508" i="8"/>
  <c r="F1509" i="8"/>
  <c r="F1510" i="8"/>
  <c r="F1511" i="8"/>
  <c r="F1512" i="8"/>
  <c r="F1513" i="8"/>
  <c r="F1514" i="8"/>
  <c r="F1515" i="8"/>
  <c r="F1516" i="8"/>
  <c r="F1517" i="8"/>
  <c r="F1518" i="8"/>
  <c r="F1519" i="8"/>
  <c r="F1520" i="8"/>
  <c r="F1521" i="8"/>
  <c r="F1522" i="8"/>
  <c r="F1523" i="8"/>
  <c r="F1524" i="8"/>
  <c r="F1525" i="8"/>
  <c r="F1526" i="8"/>
  <c r="F1527" i="8"/>
  <c r="F1528" i="8"/>
  <c r="F1529" i="8"/>
  <c r="F1530" i="8"/>
  <c r="F1531" i="8"/>
  <c r="F1532" i="8"/>
  <c r="F1533" i="8"/>
  <c r="F1534" i="8"/>
  <c r="F1535" i="8"/>
  <c r="F1536" i="8"/>
  <c r="F1537" i="8"/>
  <c r="F1538" i="8"/>
  <c r="F1539" i="8"/>
  <c r="F1540" i="8"/>
  <c r="F1541" i="8"/>
  <c r="F1542" i="8"/>
  <c r="F1543" i="8"/>
  <c r="F1544" i="8"/>
  <c r="F1545" i="8"/>
  <c r="F1546" i="8"/>
  <c r="F1547" i="8"/>
  <c r="F1548" i="8"/>
  <c r="F1549" i="8"/>
  <c r="F1550" i="8"/>
  <c r="F1551" i="8"/>
  <c r="F1552" i="8"/>
  <c r="F1553" i="8"/>
  <c r="F1554" i="8"/>
  <c r="F1555" i="8"/>
  <c r="F1556" i="8"/>
  <c r="F1557" i="8"/>
  <c r="F1558" i="8"/>
  <c r="F1559" i="8"/>
  <c r="F1560" i="8"/>
  <c r="F1561" i="8"/>
  <c r="F1562" i="8"/>
  <c r="F1563" i="8"/>
  <c r="F1564" i="8"/>
  <c r="F1565" i="8"/>
  <c r="F1566" i="8"/>
  <c r="F1567" i="8"/>
  <c r="F1568" i="8"/>
  <c r="F1569" i="8"/>
  <c r="F1570" i="8"/>
  <c r="F1571" i="8"/>
  <c r="F1572" i="8"/>
  <c r="F1573" i="8"/>
  <c r="F1574" i="8"/>
  <c r="F1575" i="8"/>
  <c r="F1576" i="8"/>
  <c r="F1577" i="8"/>
  <c r="F1578" i="8"/>
  <c r="F1579" i="8"/>
  <c r="F1580" i="8"/>
  <c r="F1581" i="8"/>
  <c r="F1582" i="8"/>
  <c r="F1583" i="8"/>
  <c r="F1584" i="8"/>
  <c r="F1585" i="8"/>
  <c r="F1586" i="8"/>
  <c r="F1587" i="8"/>
  <c r="F1588" i="8"/>
  <c r="F1589" i="8"/>
  <c r="F1590" i="8"/>
  <c r="F1591" i="8"/>
  <c r="F1592" i="8"/>
  <c r="F1593" i="8"/>
  <c r="F1594" i="8"/>
  <c r="F1595" i="8"/>
  <c r="F1596" i="8"/>
  <c r="F1597" i="8"/>
  <c r="F1598" i="8"/>
  <c r="F1599" i="8"/>
  <c r="F1600" i="8"/>
  <c r="F1601" i="8"/>
  <c r="F1602" i="8"/>
  <c r="F1603" i="8"/>
  <c r="F1604" i="8"/>
  <c r="F1605" i="8"/>
  <c r="F1606" i="8"/>
  <c r="F1607" i="8"/>
  <c r="F1608" i="8"/>
  <c r="F1609" i="8"/>
  <c r="F1610" i="8"/>
  <c r="F1611" i="8"/>
  <c r="F1612" i="8"/>
  <c r="F1613" i="8"/>
  <c r="F1614" i="8"/>
  <c r="F1615" i="8"/>
  <c r="F1616" i="8"/>
  <c r="F1617" i="8"/>
  <c r="F1618" i="8"/>
  <c r="F1619" i="8"/>
  <c r="F1620" i="8"/>
  <c r="F1621" i="8"/>
  <c r="F1622" i="8"/>
  <c r="F1623" i="8"/>
  <c r="F1624" i="8"/>
  <c r="F1625" i="8"/>
  <c r="F1626" i="8"/>
  <c r="F1627" i="8"/>
  <c r="F1628" i="8"/>
  <c r="F1629" i="8"/>
  <c r="F1630" i="8"/>
  <c r="F1631" i="8"/>
  <c r="F1632" i="8"/>
  <c r="F1633" i="8"/>
  <c r="F1634" i="8"/>
  <c r="F1635" i="8"/>
  <c r="F1636" i="8"/>
  <c r="F1637" i="8"/>
  <c r="F1638" i="8"/>
  <c r="F1639" i="8"/>
  <c r="F1640" i="8"/>
  <c r="F1641" i="8"/>
  <c r="F1642" i="8"/>
  <c r="F1643" i="8"/>
  <c r="F1644" i="8"/>
  <c r="F1645" i="8"/>
  <c r="F1646" i="8"/>
  <c r="F1647" i="8"/>
  <c r="F1648" i="8"/>
  <c r="F1649" i="8"/>
  <c r="F1650" i="8"/>
  <c r="F1651" i="8"/>
  <c r="F1652" i="8"/>
  <c r="F1653" i="8"/>
  <c r="F1654" i="8"/>
  <c r="F1655" i="8"/>
  <c r="F1656" i="8"/>
  <c r="F1657" i="8"/>
  <c r="F1658" i="8"/>
  <c r="F1659" i="8"/>
  <c r="F1660" i="8"/>
  <c r="F1661" i="8"/>
  <c r="F1662" i="8"/>
  <c r="F1663" i="8"/>
  <c r="F1664" i="8"/>
  <c r="F1665" i="8"/>
  <c r="F1666" i="8"/>
  <c r="F1667" i="8"/>
  <c r="F1668" i="8"/>
  <c r="F1669" i="8"/>
  <c r="F1670" i="8"/>
  <c r="F1671" i="8"/>
  <c r="F1672" i="8"/>
  <c r="F1673" i="8"/>
  <c r="F1674" i="8"/>
  <c r="F1675" i="8"/>
  <c r="F1676" i="8"/>
  <c r="F1677" i="8"/>
  <c r="F1678" i="8"/>
  <c r="F1679" i="8"/>
  <c r="F1680" i="8"/>
  <c r="F1681" i="8"/>
  <c r="F1682" i="8"/>
  <c r="F1683" i="8"/>
  <c r="F1684" i="8"/>
  <c r="F1685" i="8"/>
  <c r="F1686" i="8"/>
  <c r="F1687" i="8"/>
  <c r="F1688" i="8"/>
  <c r="F1689" i="8"/>
  <c r="F1690" i="8"/>
  <c r="F1691" i="8"/>
  <c r="F1692" i="8"/>
  <c r="F1693" i="8"/>
  <c r="F1694" i="8"/>
  <c r="F1695" i="8"/>
  <c r="F1696" i="8"/>
  <c r="F1697" i="8"/>
  <c r="F1698" i="8"/>
  <c r="F1699" i="8"/>
  <c r="F1700" i="8"/>
  <c r="F1701" i="8"/>
  <c r="F1702" i="8"/>
  <c r="F1703" i="8"/>
  <c r="F1704" i="8"/>
  <c r="F1705" i="8"/>
  <c r="F1706" i="8"/>
  <c r="F1707" i="8"/>
  <c r="F1708" i="8"/>
  <c r="F1709" i="8"/>
  <c r="F1710" i="8"/>
  <c r="F1711" i="8"/>
  <c r="F1712" i="8"/>
  <c r="F1713" i="8"/>
  <c r="F1714" i="8"/>
  <c r="F1715" i="8"/>
  <c r="F1716" i="8"/>
  <c r="F1717" i="8"/>
  <c r="F1718" i="8"/>
  <c r="F1719" i="8"/>
  <c r="F1720" i="8"/>
  <c r="F1721" i="8"/>
  <c r="F1722" i="8"/>
  <c r="F1723" i="8"/>
  <c r="F1724" i="8"/>
  <c r="F1725" i="8"/>
  <c r="F1726" i="8"/>
  <c r="F1727" i="8"/>
  <c r="F1728" i="8"/>
  <c r="F1729" i="8"/>
  <c r="F1730" i="8"/>
  <c r="F1731" i="8"/>
  <c r="F1732" i="8"/>
  <c r="F1733" i="8"/>
  <c r="F1734" i="8"/>
  <c r="F1735" i="8"/>
  <c r="F1736" i="8"/>
  <c r="F1737" i="8"/>
  <c r="F1738" i="8"/>
  <c r="F1739" i="8"/>
  <c r="F1740" i="8"/>
  <c r="F1741" i="8"/>
  <c r="F1742" i="8"/>
  <c r="F1743" i="8"/>
  <c r="F1744" i="8"/>
  <c r="F1745" i="8"/>
  <c r="F1746" i="8"/>
  <c r="F1747" i="8"/>
  <c r="F1748" i="8"/>
  <c r="F1749" i="8"/>
  <c r="F1750" i="8"/>
  <c r="F1751" i="8"/>
  <c r="F1752" i="8"/>
  <c r="F1753" i="8"/>
  <c r="F1754" i="8"/>
  <c r="F1755" i="8"/>
  <c r="F1756" i="8"/>
  <c r="F1757" i="8"/>
  <c r="F1758" i="8"/>
  <c r="F1759" i="8"/>
  <c r="F1760" i="8"/>
  <c r="F1761" i="8"/>
  <c r="F1762" i="8"/>
  <c r="F1763" i="8"/>
  <c r="F1764" i="8"/>
  <c r="F1765" i="8"/>
  <c r="F1766" i="8"/>
  <c r="F1767" i="8"/>
  <c r="F1768" i="8"/>
  <c r="F1769" i="8"/>
  <c r="F1770" i="8"/>
  <c r="F1771" i="8"/>
  <c r="F1772" i="8"/>
  <c r="F1773" i="8"/>
  <c r="F1774" i="8"/>
  <c r="F1775" i="8"/>
  <c r="F1776" i="8"/>
  <c r="F1777" i="8"/>
  <c r="F1778" i="8"/>
  <c r="F1779" i="8"/>
  <c r="F1780" i="8"/>
  <c r="F1781" i="8"/>
  <c r="F1782" i="8"/>
  <c r="F1783" i="8"/>
  <c r="F1784" i="8"/>
  <c r="F1785" i="8"/>
  <c r="F1786" i="8"/>
  <c r="F1787" i="8"/>
  <c r="F1788" i="8"/>
  <c r="F1789" i="8"/>
  <c r="F1790" i="8"/>
  <c r="F1791" i="8"/>
  <c r="F1792" i="8"/>
  <c r="F1793" i="8"/>
  <c r="F1794" i="8"/>
  <c r="F1795" i="8"/>
  <c r="F1796" i="8"/>
  <c r="F1797" i="8"/>
  <c r="F1798" i="8"/>
  <c r="F1799" i="8"/>
  <c r="F1800" i="8"/>
  <c r="F1801" i="8"/>
  <c r="F1802" i="8"/>
  <c r="F1803" i="8"/>
  <c r="F1804" i="8"/>
  <c r="F1805" i="8"/>
  <c r="F1806" i="8"/>
  <c r="F1807" i="8"/>
  <c r="F1808" i="8"/>
  <c r="F1809" i="8"/>
  <c r="F1810" i="8"/>
  <c r="F1811" i="8"/>
  <c r="F1812" i="8"/>
  <c r="F1813" i="8"/>
  <c r="F1814" i="8"/>
  <c r="F1815" i="8"/>
  <c r="F1816" i="8"/>
  <c r="F1817" i="8"/>
  <c r="F1818" i="8"/>
  <c r="F1819" i="8"/>
  <c r="F1820" i="8"/>
  <c r="F1821" i="8"/>
  <c r="F1822" i="8"/>
  <c r="F1823" i="8"/>
  <c r="F1824" i="8"/>
  <c r="F1825" i="8"/>
  <c r="F1826" i="8"/>
  <c r="F1827" i="8"/>
  <c r="F1828" i="8"/>
  <c r="F1829" i="8"/>
  <c r="F1830" i="8"/>
  <c r="F1831" i="8"/>
  <c r="F1832" i="8"/>
  <c r="F1833" i="8"/>
  <c r="F1834" i="8"/>
  <c r="F1835" i="8"/>
  <c r="F1836" i="8"/>
  <c r="F1837" i="8"/>
  <c r="F1838" i="8"/>
  <c r="F1839" i="8"/>
  <c r="F1840" i="8"/>
  <c r="F1841" i="8"/>
  <c r="F1842" i="8"/>
  <c r="F1843" i="8"/>
  <c r="F1844" i="8"/>
  <c r="F1845" i="8"/>
  <c r="F1846" i="8"/>
  <c r="F1847" i="8"/>
  <c r="F1848" i="8"/>
  <c r="F1849" i="8"/>
  <c r="F1850" i="8"/>
  <c r="F1851" i="8"/>
  <c r="F1852" i="8"/>
  <c r="F1853" i="8"/>
  <c r="F1854" i="8"/>
  <c r="F1855" i="8"/>
  <c r="F1856" i="8"/>
  <c r="F1857" i="8"/>
  <c r="F1858" i="8"/>
  <c r="F1859" i="8"/>
  <c r="F1860" i="8"/>
  <c r="F1861" i="8"/>
  <c r="F1862" i="8"/>
  <c r="F1863" i="8"/>
  <c r="F1864" i="8"/>
  <c r="F1865" i="8"/>
  <c r="F1866" i="8"/>
  <c r="F1867" i="8"/>
  <c r="F1868" i="8"/>
  <c r="F1869" i="8"/>
  <c r="F1870" i="8"/>
  <c r="F1871" i="8"/>
  <c r="F1872" i="8"/>
  <c r="F1873" i="8"/>
  <c r="F1874" i="8"/>
  <c r="F1875" i="8"/>
  <c r="F1876" i="8"/>
  <c r="F1877" i="8"/>
  <c r="F1878" i="8"/>
  <c r="F1879" i="8"/>
  <c r="F1880" i="8"/>
  <c r="F1881" i="8"/>
  <c r="F1882" i="8"/>
  <c r="F1883" i="8"/>
  <c r="F1884" i="8"/>
  <c r="F1885" i="8"/>
  <c r="F1886" i="8"/>
  <c r="F1887" i="8"/>
  <c r="F1888" i="8"/>
  <c r="F1889" i="8"/>
  <c r="F1890" i="8"/>
  <c r="F1891" i="8"/>
  <c r="F1892" i="8"/>
  <c r="F1893" i="8"/>
  <c r="F1894" i="8"/>
  <c r="F1895" i="8"/>
  <c r="F1896" i="8"/>
  <c r="F1897" i="8"/>
  <c r="F1898" i="8"/>
  <c r="F1899" i="8"/>
  <c r="F1900" i="8"/>
  <c r="F1901" i="8"/>
  <c r="F1902" i="8"/>
  <c r="F1903" i="8"/>
  <c r="F1904" i="8"/>
  <c r="F1905" i="8"/>
  <c r="F1906" i="8"/>
  <c r="F1907" i="8"/>
  <c r="F1908" i="8"/>
  <c r="F1909" i="8"/>
  <c r="F1910" i="8"/>
  <c r="F1911" i="8"/>
  <c r="F1912" i="8"/>
  <c r="F1913" i="8"/>
  <c r="F1914" i="8"/>
  <c r="F1915" i="8"/>
  <c r="F1916" i="8"/>
  <c r="F1917" i="8"/>
  <c r="F1918" i="8"/>
  <c r="F1919" i="8"/>
  <c r="F1920" i="8"/>
  <c r="F1921" i="8"/>
  <c r="F1922" i="8"/>
  <c r="F1923" i="8"/>
  <c r="F1924" i="8"/>
  <c r="F1925" i="8"/>
  <c r="F1926" i="8"/>
  <c r="F1927" i="8"/>
  <c r="F1928" i="8"/>
  <c r="F1929" i="8"/>
  <c r="F1930" i="8"/>
  <c r="F1931" i="8"/>
  <c r="F1932" i="8"/>
  <c r="F1933" i="8"/>
  <c r="F1934" i="8"/>
  <c r="F1935" i="8"/>
  <c r="F1936" i="8"/>
  <c r="F1937" i="8"/>
  <c r="F1938" i="8"/>
  <c r="F1939" i="8"/>
  <c r="F1940" i="8"/>
  <c r="F1941" i="8"/>
  <c r="F1942" i="8"/>
  <c r="F1943" i="8"/>
  <c r="F1944" i="8"/>
  <c r="F1945" i="8"/>
  <c r="F1946" i="8"/>
  <c r="F1947" i="8"/>
  <c r="F1948" i="8"/>
  <c r="F1949" i="8"/>
  <c r="F1950" i="8"/>
  <c r="F1951" i="8"/>
  <c r="F1952" i="8"/>
  <c r="F1953" i="8"/>
  <c r="F1954" i="8"/>
  <c r="F1955" i="8"/>
  <c r="F1956" i="8"/>
  <c r="F1957" i="8"/>
  <c r="F1958" i="8"/>
  <c r="F1959" i="8"/>
  <c r="F1960" i="8"/>
  <c r="F1961" i="8"/>
  <c r="F1962" i="8"/>
  <c r="F1963" i="8"/>
  <c r="F1964" i="8"/>
  <c r="F1965" i="8"/>
  <c r="F1966" i="8"/>
  <c r="F1967" i="8"/>
  <c r="F1968" i="8"/>
  <c r="F1969" i="8"/>
  <c r="F1970" i="8"/>
  <c r="F1971" i="8"/>
  <c r="F1972" i="8"/>
  <c r="F1973" i="8"/>
  <c r="F1974" i="8"/>
  <c r="F1975" i="8"/>
  <c r="F1976" i="8"/>
  <c r="F1977" i="8"/>
  <c r="F1978" i="8"/>
  <c r="F1979" i="8"/>
  <c r="F1980" i="8"/>
  <c r="F1981" i="8"/>
  <c r="F1982" i="8"/>
  <c r="F1983" i="8"/>
  <c r="F1984" i="8"/>
  <c r="F1985" i="8"/>
  <c r="F1986" i="8"/>
  <c r="F1987" i="8"/>
  <c r="F1988" i="8"/>
  <c r="F1989" i="8"/>
  <c r="F1990" i="8"/>
  <c r="F1991" i="8"/>
  <c r="F1992" i="8"/>
  <c r="F1993" i="8"/>
  <c r="F1994" i="8"/>
  <c r="F1995" i="8"/>
  <c r="F1996" i="8"/>
  <c r="F1997" i="8"/>
  <c r="F1998" i="8"/>
  <c r="F1999" i="8"/>
  <c r="F2000" i="8"/>
  <c r="F2001" i="8"/>
  <c r="F2002" i="8"/>
  <c r="F2003" i="8"/>
  <c r="F2004" i="8"/>
  <c r="F2005" i="8"/>
  <c r="F2006" i="8"/>
  <c r="F2007" i="8"/>
  <c r="F2008" i="8"/>
  <c r="F2009" i="8"/>
  <c r="F2010" i="8"/>
  <c r="F2011" i="8"/>
  <c r="F2012" i="8"/>
  <c r="F2013" i="8"/>
  <c r="F2014" i="8"/>
  <c r="F2015" i="8"/>
  <c r="F2016" i="8"/>
  <c r="F2017" i="8"/>
  <c r="F2018" i="8"/>
  <c r="F2019" i="8"/>
  <c r="F2020" i="8"/>
  <c r="F2021" i="8"/>
  <c r="F2022" i="8"/>
  <c r="F2023" i="8"/>
  <c r="F2024" i="8"/>
  <c r="F2025" i="8"/>
  <c r="F2026" i="8"/>
  <c r="F2027" i="8"/>
  <c r="F2028" i="8"/>
  <c r="F2029" i="8"/>
  <c r="F2030" i="8"/>
  <c r="F2031" i="8"/>
  <c r="F2032" i="8"/>
  <c r="F2033" i="8"/>
  <c r="F2034" i="8"/>
  <c r="F2035" i="8"/>
  <c r="F2036" i="8"/>
  <c r="F2037" i="8"/>
  <c r="F2038" i="8"/>
  <c r="F2039" i="8"/>
  <c r="F2040" i="8"/>
  <c r="F2041" i="8"/>
  <c r="F2042" i="8"/>
  <c r="F2043" i="8"/>
  <c r="F2044" i="8"/>
  <c r="F2045" i="8"/>
  <c r="F2046" i="8"/>
  <c r="F2047" i="8"/>
  <c r="F2048" i="8"/>
  <c r="F2049" i="8"/>
  <c r="F2050" i="8"/>
  <c r="F2051" i="8"/>
  <c r="F2052" i="8"/>
  <c r="F2053" i="8"/>
  <c r="F2054" i="8"/>
  <c r="F2055" i="8"/>
  <c r="F2056" i="8"/>
  <c r="F2057" i="8"/>
  <c r="F2058" i="8"/>
  <c r="F2059" i="8"/>
  <c r="F2060" i="8"/>
  <c r="F2061" i="8"/>
  <c r="F2062" i="8"/>
  <c r="F2063" i="8"/>
  <c r="F2064" i="8"/>
  <c r="F2065" i="8"/>
  <c r="F2066" i="8"/>
  <c r="F2067" i="8"/>
  <c r="F2068" i="8"/>
  <c r="F2069" i="8"/>
  <c r="F2070" i="8"/>
  <c r="F2071" i="8"/>
  <c r="F2072" i="8"/>
  <c r="F2073" i="8"/>
  <c r="F2074" i="8"/>
  <c r="F2075" i="8"/>
  <c r="F2076" i="8"/>
  <c r="F2077" i="8"/>
  <c r="F2078" i="8"/>
  <c r="F2079" i="8"/>
  <c r="F2080" i="8"/>
  <c r="F2081" i="8"/>
  <c r="F2082" i="8"/>
  <c r="F2083" i="8"/>
  <c r="F2084" i="8"/>
  <c r="F2085" i="8"/>
  <c r="F2086" i="8"/>
  <c r="F2087" i="8"/>
  <c r="F2088" i="8"/>
  <c r="F2089" i="8"/>
  <c r="F2090" i="8"/>
  <c r="F2091" i="8"/>
  <c r="F2092" i="8"/>
  <c r="F2093" i="8"/>
  <c r="F2094" i="8"/>
  <c r="F2095" i="8"/>
  <c r="F2096" i="8"/>
  <c r="F2097" i="8"/>
  <c r="F2098" i="8"/>
  <c r="F2099" i="8"/>
  <c r="F2100" i="8"/>
  <c r="F2101" i="8"/>
  <c r="F2102" i="8"/>
  <c r="F2103" i="8"/>
  <c r="F2104" i="8"/>
  <c r="F2105" i="8"/>
  <c r="F2106" i="8"/>
  <c r="F2107" i="8"/>
  <c r="F2108" i="8"/>
  <c r="F2109" i="8"/>
  <c r="F2110" i="8"/>
  <c r="F2111" i="8"/>
  <c r="F2112" i="8"/>
  <c r="F2113" i="8"/>
  <c r="F2114" i="8"/>
  <c r="F2115" i="8"/>
  <c r="F2116" i="8"/>
  <c r="F2117" i="8"/>
  <c r="F2118" i="8"/>
  <c r="F2119" i="8"/>
  <c r="F2120" i="8"/>
  <c r="F2121" i="8"/>
  <c r="F2122" i="8"/>
  <c r="F2123" i="8"/>
  <c r="F2124" i="8"/>
  <c r="F2125" i="8"/>
  <c r="F2126" i="8"/>
  <c r="F2127" i="8"/>
  <c r="F2128" i="8"/>
  <c r="F2129" i="8"/>
  <c r="F2130" i="8"/>
  <c r="F2131" i="8"/>
  <c r="F2132" i="8"/>
  <c r="F2133" i="8"/>
  <c r="F2134" i="8"/>
  <c r="F2135" i="8"/>
  <c r="F2136" i="8"/>
  <c r="F2137" i="8"/>
  <c r="F2138" i="8"/>
  <c r="F2139" i="8"/>
  <c r="F2140" i="8"/>
  <c r="F2141" i="8"/>
  <c r="F2142" i="8"/>
  <c r="F2143" i="8"/>
  <c r="F2144" i="8"/>
  <c r="F2145" i="8"/>
  <c r="F2146" i="8"/>
  <c r="F2147" i="8"/>
  <c r="F2148" i="8"/>
  <c r="F2149" i="8"/>
  <c r="F2150" i="8"/>
  <c r="F2151" i="8"/>
  <c r="F2152" i="8"/>
  <c r="F2153" i="8"/>
  <c r="F2154" i="8"/>
  <c r="F2155" i="8"/>
  <c r="F2156" i="8"/>
  <c r="F2157" i="8"/>
  <c r="F2158" i="8"/>
  <c r="F2159" i="8"/>
  <c r="F2160" i="8"/>
  <c r="F2161" i="8"/>
  <c r="F2162" i="8"/>
  <c r="F2163" i="8"/>
  <c r="F2164" i="8"/>
  <c r="F2165" i="8"/>
  <c r="F2166" i="8"/>
  <c r="F2167" i="8"/>
  <c r="F2168" i="8"/>
  <c r="F2169" i="8"/>
  <c r="F2170" i="8"/>
  <c r="F2171" i="8"/>
  <c r="F2172" i="8"/>
  <c r="F2173" i="8"/>
  <c r="F2174" i="8"/>
  <c r="F2175" i="8"/>
  <c r="F2176" i="8"/>
  <c r="F2177" i="8"/>
  <c r="F2178" i="8"/>
  <c r="F2179" i="8"/>
  <c r="F2180" i="8"/>
  <c r="F2181" i="8"/>
  <c r="F2182" i="8"/>
  <c r="F2183" i="8"/>
  <c r="F2184" i="8"/>
  <c r="F2185" i="8"/>
  <c r="F2186" i="8"/>
  <c r="F2187" i="8"/>
  <c r="F2188" i="8"/>
  <c r="F2189" i="8"/>
  <c r="F2190" i="8"/>
  <c r="F2191" i="8"/>
  <c r="F2192" i="8"/>
  <c r="F2193" i="8"/>
  <c r="F2194" i="8"/>
  <c r="F2195" i="8"/>
  <c r="F2196" i="8"/>
  <c r="F2197" i="8"/>
  <c r="F2198" i="8"/>
  <c r="F2199" i="8"/>
  <c r="F2200" i="8"/>
  <c r="F2201" i="8"/>
  <c r="F2202" i="8"/>
  <c r="F2203" i="8"/>
  <c r="F2204" i="8"/>
  <c r="F2205" i="8"/>
  <c r="F2206" i="8"/>
  <c r="F2207" i="8"/>
  <c r="F2208" i="8"/>
  <c r="F2209" i="8"/>
  <c r="F2210" i="8"/>
  <c r="F2211" i="8"/>
  <c r="F2212" i="8"/>
  <c r="F2213" i="8"/>
  <c r="F2214" i="8"/>
  <c r="F2215" i="8"/>
  <c r="F2216" i="8"/>
  <c r="F2217" i="8"/>
  <c r="F2218" i="8"/>
  <c r="F2219" i="8"/>
  <c r="F2220" i="8"/>
  <c r="F2221" i="8"/>
  <c r="F2222" i="8"/>
  <c r="F2223" i="8"/>
  <c r="F2224" i="8"/>
  <c r="F2225" i="8"/>
  <c r="F2226" i="8"/>
  <c r="F2227" i="8"/>
  <c r="F2228" i="8"/>
  <c r="F2229" i="8"/>
  <c r="F2230" i="8"/>
  <c r="F2231" i="8"/>
  <c r="F2232" i="8"/>
  <c r="F2233" i="8"/>
  <c r="F2234" i="8"/>
  <c r="F2235" i="8"/>
  <c r="F2236" i="8"/>
  <c r="F2237" i="8"/>
  <c r="F2238" i="8"/>
  <c r="F2239" i="8"/>
  <c r="F2240" i="8"/>
  <c r="F2241" i="8"/>
  <c r="F2242" i="8"/>
  <c r="F2243" i="8"/>
  <c r="F2244" i="8"/>
  <c r="F2245" i="8"/>
  <c r="F2246" i="8"/>
  <c r="F2247" i="8"/>
  <c r="F2248" i="8"/>
  <c r="F2249" i="8"/>
  <c r="F2250" i="8"/>
  <c r="F2251" i="8"/>
  <c r="F2252" i="8"/>
  <c r="F2253" i="8"/>
  <c r="F2254" i="8"/>
  <c r="F2255" i="8"/>
  <c r="F2256" i="8"/>
  <c r="F2257" i="8"/>
  <c r="F2258" i="8"/>
  <c r="F2259" i="8"/>
  <c r="F2260" i="8"/>
  <c r="F2261" i="8"/>
  <c r="F2262" i="8"/>
  <c r="F2263" i="8"/>
  <c r="F2264" i="8"/>
  <c r="F2265" i="8"/>
  <c r="F2266" i="8"/>
  <c r="F2267" i="8"/>
  <c r="F2268" i="8"/>
  <c r="F2269" i="8"/>
  <c r="F2270" i="8"/>
  <c r="F2271" i="8"/>
  <c r="F2272" i="8"/>
  <c r="F2273" i="8"/>
  <c r="F2274" i="8"/>
  <c r="F2275" i="8"/>
  <c r="F2276" i="8"/>
  <c r="F2277" i="8"/>
  <c r="F2278" i="8"/>
  <c r="F2279" i="8"/>
  <c r="F2280" i="8"/>
  <c r="F2281" i="8"/>
  <c r="F2282" i="8"/>
  <c r="F2283" i="8"/>
  <c r="F2284" i="8"/>
  <c r="F2285" i="8"/>
  <c r="F2286" i="8"/>
  <c r="F2287" i="8"/>
  <c r="F2288" i="8"/>
  <c r="F2289" i="8"/>
  <c r="F2290" i="8"/>
  <c r="F2291" i="8"/>
  <c r="F2292" i="8"/>
  <c r="F2293" i="8"/>
  <c r="F2294" i="8"/>
  <c r="F2295" i="8"/>
  <c r="F2296" i="8"/>
  <c r="F2297" i="8"/>
  <c r="F2298" i="8"/>
  <c r="F2299" i="8"/>
  <c r="F2300" i="8"/>
  <c r="F2301" i="8"/>
  <c r="F2302" i="8"/>
  <c r="F2303" i="8"/>
  <c r="F2304" i="8"/>
  <c r="F2305" i="8"/>
  <c r="F2306" i="8"/>
  <c r="F2307" i="8"/>
  <c r="F2308" i="8"/>
  <c r="F2309" i="8"/>
  <c r="F2310" i="8"/>
  <c r="F2311" i="8"/>
  <c r="F2312" i="8"/>
  <c r="F2313" i="8"/>
  <c r="F2314" i="8"/>
  <c r="F2315" i="8"/>
  <c r="F2316" i="8"/>
  <c r="F2317" i="8"/>
  <c r="F2318" i="8"/>
  <c r="F2319" i="8"/>
  <c r="F2320" i="8"/>
  <c r="F2321" i="8"/>
  <c r="F2322" i="8"/>
  <c r="F2323" i="8"/>
  <c r="F2324" i="8"/>
  <c r="F2325" i="8"/>
  <c r="F2326" i="8"/>
  <c r="F2327" i="8"/>
  <c r="F2328" i="8"/>
  <c r="F2329" i="8"/>
  <c r="F2330" i="8"/>
  <c r="F2331" i="8"/>
  <c r="F2332" i="8"/>
  <c r="F2333" i="8"/>
  <c r="F2334" i="8"/>
  <c r="F2335" i="8"/>
  <c r="F2336" i="8"/>
  <c r="F2337" i="8"/>
  <c r="F2338" i="8"/>
  <c r="F2339" i="8"/>
  <c r="F2340" i="8"/>
  <c r="F2341" i="8"/>
  <c r="F2342" i="8"/>
  <c r="F2343" i="8"/>
  <c r="F2344" i="8"/>
  <c r="F2345" i="8"/>
  <c r="F2346" i="8"/>
  <c r="F2347" i="8"/>
  <c r="F2348" i="8"/>
  <c r="F2349" i="8"/>
  <c r="F2350" i="8"/>
  <c r="F2351" i="8"/>
  <c r="F2352" i="8"/>
  <c r="F2353" i="8"/>
  <c r="F2354" i="8"/>
  <c r="F2355" i="8"/>
  <c r="F2356" i="8"/>
  <c r="F2357" i="8"/>
  <c r="F2358" i="8"/>
  <c r="F2359" i="8"/>
  <c r="F2360" i="8"/>
  <c r="F2361" i="8"/>
  <c r="F2362" i="8"/>
  <c r="F2363" i="8"/>
  <c r="F2364" i="8"/>
  <c r="F2365" i="8"/>
  <c r="F2366" i="8"/>
  <c r="F2367" i="8"/>
  <c r="F2368" i="8"/>
  <c r="F2369" i="8"/>
  <c r="F2370" i="8"/>
  <c r="F2371" i="8"/>
  <c r="F2372" i="8"/>
  <c r="F2373" i="8"/>
  <c r="F2374" i="8"/>
  <c r="F2375" i="8"/>
  <c r="F2376" i="8"/>
  <c r="F2377" i="8"/>
  <c r="F2378" i="8"/>
  <c r="F2379" i="8"/>
  <c r="F2380" i="8"/>
  <c r="F2381" i="8"/>
  <c r="F2382" i="8"/>
  <c r="F2383" i="8"/>
  <c r="F2384" i="8"/>
  <c r="F2385" i="8"/>
  <c r="F2386" i="8"/>
  <c r="F2387" i="8"/>
  <c r="F2388" i="8"/>
  <c r="F2389" i="8"/>
  <c r="F2390" i="8"/>
  <c r="F2391" i="8"/>
  <c r="F2392" i="8"/>
  <c r="F2393" i="8"/>
  <c r="F2394" i="8"/>
  <c r="F2395" i="8"/>
  <c r="F2396" i="8"/>
  <c r="F2397" i="8"/>
  <c r="F2398" i="8"/>
  <c r="F2399" i="8"/>
  <c r="F2400" i="8"/>
  <c r="F2401" i="8"/>
  <c r="F2402" i="8"/>
  <c r="F2403" i="8"/>
  <c r="F2404" i="8"/>
  <c r="F2405" i="8"/>
  <c r="F2406" i="8"/>
  <c r="F2407" i="8"/>
  <c r="F2408" i="8"/>
  <c r="F2409" i="8"/>
  <c r="F2410" i="8"/>
  <c r="F2411" i="8"/>
  <c r="F2412" i="8"/>
  <c r="F2413" i="8"/>
  <c r="F2414" i="8"/>
  <c r="F2415" i="8"/>
  <c r="F2416" i="8"/>
  <c r="F2417" i="8"/>
  <c r="F2418" i="8"/>
  <c r="F2419" i="8"/>
  <c r="F2420" i="8"/>
  <c r="F2421" i="8"/>
  <c r="F2422" i="8"/>
  <c r="F2423" i="8"/>
  <c r="F2424" i="8"/>
  <c r="F2425" i="8"/>
  <c r="F2426" i="8"/>
  <c r="F2427" i="8"/>
  <c r="F2428" i="8"/>
  <c r="F2429" i="8"/>
  <c r="F2430" i="8"/>
  <c r="F2431" i="8"/>
  <c r="F2432" i="8"/>
  <c r="F2433" i="8"/>
  <c r="F2434" i="8"/>
  <c r="F2435" i="8"/>
  <c r="F2436" i="8"/>
  <c r="F2437" i="8"/>
  <c r="F2438" i="8"/>
  <c r="F2439" i="8"/>
  <c r="F2440" i="8"/>
  <c r="F2441" i="8"/>
  <c r="F2442" i="8"/>
  <c r="F2443" i="8"/>
  <c r="F2444" i="8"/>
  <c r="F2445" i="8"/>
  <c r="F2446" i="8"/>
  <c r="F2447" i="8"/>
  <c r="F2448" i="8"/>
  <c r="F2449" i="8"/>
  <c r="F2450" i="8"/>
  <c r="F2451" i="8"/>
  <c r="F2452" i="8"/>
  <c r="F2453" i="8"/>
  <c r="F2454" i="8"/>
  <c r="F2455" i="8"/>
  <c r="F2456" i="8"/>
  <c r="F2457" i="8"/>
  <c r="F2458" i="8"/>
  <c r="F2459" i="8"/>
  <c r="F2460" i="8"/>
  <c r="F2461" i="8"/>
  <c r="F2462" i="8"/>
  <c r="F2463" i="8"/>
  <c r="F2464" i="8"/>
  <c r="F2465" i="8"/>
  <c r="F2466" i="8"/>
  <c r="F2467" i="8"/>
  <c r="F2468" i="8"/>
  <c r="F2469" i="8"/>
  <c r="F2470" i="8"/>
  <c r="F2471" i="8"/>
  <c r="F2472" i="8"/>
  <c r="F2473" i="8"/>
  <c r="F2474" i="8"/>
  <c r="F2475" i="8"/>
  <c r="F2476" i="8"/>
  <c r="F2477" i="8"/>
  <c r="F2478" i="8"/>
  <c r="F2479" i="8"/>
  <c r="F2480" i="8"/>
  <c r="F2481" i="8"/>
  <c r="F2482" i="8"/>
  <c r="F2483" i="8"/>
  <c r="F2484" i="8"/>
  <c r="F2485" i="8"/>
  <c r="F2486" i="8"/>
  <c r="F2487" i="8"/>
  <c r="F2488" i="8"/>
  <c r="F2489" i="8"/>
  <c r="F2490" i="8"/>
  <c r="F2491" i="8"/>
  <c r="F2492" i="8"/>
  <c r="F2493" i="8"/>
  <c r="F2494" i="8"/>
  <c r="F2495" i="8"/>
  <c r="F2496" i="8"/>
  <c r="F2497" i="8"/>
  <c r="F2498" i="8"/>
  <c r="F2499" i="8"/>
  <c r="F2500" i="8"/>
  <c r="F2501" i="8"/>
  <c r="F2502" i="8"/>
  <c r="F2503" i="8"/>
  <c r="F2504" i="8"/>
  <c r="F2505" i="8"/>
  <c r="F2506" i="8"/>
  <c r="F2507" i="8"/>
  <c r="F2508" i="8"/>
  <c r="F2509" i="8"/>
  <c r="F2510" i="8"/>
  <c r="F2511" i="8"/>
  <c r="F2512" i="8"/>
  <c r="F2513" i="8"/>
  <c r="F2514" i="8"/>
  <c r="F2515" i="8"/>
  <c r="F2516" i="8"/>
  <c r="F2517" i="8"/>
  <c r="F2518" i="8"/>
  <c r="F2519" i="8"/>
  <c r="F2520" i="8"/>
  <c r="F2521" i="8"/>
  <c r="F2522" i="8"/>
  <c r="F2523" i="8"/>
  <c r="F2524" i="8"/>
  <c r="F2525" i="8"/>
  <c r="F2526" i="8"/>
  <c r="F2527" i="8"/>
  <c r="F2528" i="8"/>
  <c r="F2529" i="8"/>
  <c r="F2530" i="8"/>
  <c r="F2531" i="8"/>
  <c r="F2532" i="8"/>
  <c r="F2533" i="8"/>
  <c r="F2534" i="8"/>
  <c r="F2535" i="8"/>
  <c r="F2536" i="8"/>
  <c r="F2537" i="8"/>
  <c r="F2538" i="8"/>
  <c r="F2539" i="8"/>
  <c r="F2540" i="8"/>
  <c r="F2541" i="8"/>
  <c r="F2542" i="8"/>
  <c r="F2543" i="8"/>
  <c r="F2544" i="8"/>
  <c r="F2545" i="8"/>
  <c r="F2546" i="8"/>
  <c r="F2547" i="8"/>
  <c r="F2548" i="8"/>
  <c r="F2549" i="8"/>
  <c r="F2550" i="8"/>
  <c r="F2551" i="8"/>
  <c r="F2552" i="8"/>
  <c r="F2553" i="8"/>
  <c r="F2554" i="8"/>
  <c r="F2555" i="8"/>
  <c r="F2556" i="8"/>
  <c r="F2557" i="8"/>
  <c r="F2558" i="8"/>
  <c r="F2559" i="8"/>
  <c r="F2560" i="8"/>
  <c r="F2561" i="8"/>
  <c r="F2562" i="8"/>
  <c r="F2563" i="8"/>
  <c r="F2564" i="8"/>
  <c r="F2565" i="8"/>
  <c r="F2566" i="8"/>
  <c r="F2567" i="8"/>
  <c r="F2568" i="8"/>
  <c r="F2569" i="8"/>
  <c r="F2570" i="8"/>
  <c r="F2571" i="8"/>
  <c r="F2572" i="8"/>
  <c r="F2573" i="8"/>
  <c r="F2574" i="8"/>
  <c r="F2575" i="8"/>
  <c r="F2576" i="8"/>
  <c r="F2577" i="8"/>
  <c r="F2578" i="8"/>
  <c r="F2579" i="8"/>
  <c r="F2580" i="8"/>
  <c r="F2581" i="8"/>
  <c r="F2582" i="8"/>
  <c r="F2583" i="8"/>
  <c r="F2584" i="8"/>
  <c r="F2585" i="8"/>
  <c r="F2586" i="8"/>
  <c r="F2587" i="8"/>
  <c r="F2588" i="8"/>
  <c r="F2589" i="8"/>
  <c r="F2590" i="8"/>
  <c r="F2591" i="8"/>
  <c r="F2592" i="8"/>
  <c r="F2593" i="8"/>
  <c r="F2594" i="8"/>
  <c r="F2595" i="8"/>
  <c r="F2596" i="8"/>
  <c r="F2597" i="8"/>
  <c r="F2598" i="8"/>
  <c r="F2599" i="8"/>
  <c r="F2600" i="8"/>
  <c r="F2601" i="8"/>
  <c r="F2602" i="8"/>
  <c r="F2603" i="8"/>
  <c r="F2604" i="8"/>
  <c r="F2605" i="8"/>
  <c r="F2606" i="8"/>
  <c r="F2607" i="8"/>
  <c r="F2608" i="8"/>
  <c r="F2609" i="8"/>
  <c r="F2610" i="8"/>
  <c r="F2611" i="8"/>
  <c r="F2612" i="8"/>
  <c r="F2613" i="8"/>
  <c r="F2614" i="8"/>
  <c r="F2615" i="8"/>
  <c r="F2616" i="8"/>
  <c r="F2617" i="8"/>
  <c r="F2618" i="8"/>
  <c r="F2619" i="8"/>
  <c r="F2620" i="8"/>
  <c r="F2621" i="8"/>
  <c r="F2622" i="8"/>
  <c r="F2623" i="8"/>
  <c r="F2624" i="8"/>
  <c r="F2625" i="8"/>
  <c r="F2626" i="8"/>
  <c r="F2627" i="8"/>
  <c r="F2628" i="8"/>
  <c r="F2629" i="8"/>
  <c r="F2630" i="8"/>
  <c r="F2631" i="8"/>
  <c r="F2632" i="8"/>
  <c r="F2633" i="8"/>
  <c r="F2634" i="8"/>
  <c r="F2635" i="8"/>
  <c r="F2636" i="8"/>
  <c r="F2637" i="8"/>
  <c r="F2638" i="8"/>
  <c r="F2639" i="8"/>
  <c r="F2640" i="8"/>
  <c r="F2641" i="8"/>
  <c r="F2642" i="8"/>
  <c r="F2643" i="8"/>
  <c r="F2644" i="8"/>
  <c r="F2645" i="8"/>
  <c r="F2646" i="8"/>
  <c r="F2647" i="8"/>
  <c r="F2648" i="8"/>
  <c r="F2649" i="8"/>
  <c r="F2650" i="8"/>
  <c r="F2651" i="8"/>
  <c r="F2652" i="8"/>
  <c r="F2653" i="8"/>
  <c r="F2654" i="8"/>
  <c r="F2655" i="8"/>
  <c r="F2656" i="8"/>
  <c r="F2657" i="8"/>
  <c r="F2658" i="8"/>
  <c r="F2659" i="8"/>
  <c r="F2660" i="8"/>
  <c r="F2661" i="8"/>
  <c r="F2662" i="8"/>
  <c r="F2663" i="8"/>
  <c r="F2664" i="8"/>
  <c r="F2665" i="8"/>
  <c r="F2666" i="8"/>
  <c r="F2667" i="8"/>
  <c r="F2668" i="8"/>
  <c r="F2669" i="8"/>
  <c r="F2670" i="8"/>
  <c r="F2671" i="8"/>
  <c r="F2672" i="8"/>
  <c r="F2673" i="8"/>
  <c r="F2674" i="8"/>
  <c r="F2675" i="8"/>
  <c r="F2676" i="8"/>
  <c r="F2677" i="8"/>
  <c r="F2678" i="8"/>
  <c r="F2679" i="8"/>
  <c r="F2680" i="8"/>
  <c r="F2681" i="8"/>
  <c r="F2682" i="8"/>
  <c r="F2683" i="8"/>
  <c r="F2684" i="8"/>
  <c r="F2685" i="8"/>
  <c r="F2686" i="8"/>
  <c r="F2687" i="8"/>
  <c r="F2688" i="8"/>
  <c r="F2689" i="8"/>
  <c r="F2690" i="8"/>
  <c r="F2691" i="8"/>
  <c r="F2692" i="8"/>
  <c r="F2693" i="8"/>
  <c r="F2694" i="8"/>
  <c r="F2695" i="8"/>
  <c r="F2696" i="8"/>
  <c r="F2697" i="8"/>
  <c r="F2698" i="8"/>
  <c r="F2699" i="8"/>
  <c r="F2700" i="8"/>
  <c r="F2701" i="8"/>
  <c r="F2702" i="8"/>
  <c r="F2703" i="8"/>
  <c r="F2704" i="8"/>
  <c r="F2705" i="8"/>
  <c r="F2706" i="8"/>
  <c r="F2707" i="8"/>
  <c r="F2708" i="8"/>
  <c r="F2709" i="8"/>
  <c r="F2710" i="8"/>
  <c r="F2711" i="8"/>
  <c r="F2712" i="8"/>
  <c r="F2713" i="8"/>
  <c r="F2714" i="8"/>
  <c r="F2715" i="8"/>
  <c r="F2716" i="8"/>
  <c r="F2717" i="8"/>
  <c r="F2718" i="8"/>
  <c r="F2719" i="8"/>
  <c r="F2720" i="8"/>
  <c r="F2721" i="8"/>
  <c r="F2722" i="8"/>
  <c r="F2723" i="8"/>
  <c r="F2724" i="8"/>
  <c r="F2725" i="8"/>
  <c r="F2726" i="8"/>
  <c r="F2727" i="8"/>
  <c r="F2728" i="8"/>
  <c r="F2729" i="8"/>
  <c r="F2730" i="8"/>
  <c r="F2731" i="8"/>
  <c r="F2732" i="8"/>
  <c r="F2733" i="8"/>
  <c r="F2734" i="8"/>
  <c r="F2735" i="8"/>
  <c r="F2736" i="8"/>
  <c r="F2737" i="8"/>
  <c r="F2738" i="8"/>
  <c r="F2739" i="8"/>
  <c r="F2740" i="8"/>
  <c r="F2741" i="8"/>
  <c r="F2742" i="8"/>
  <c r="F2743" i="8"/>
  <c r="F2744" i="8"/>
  <c r="F2745" i="8"/>
  <c r="F2746" i="8"/>
  <c r="F2747" i="8"/>
  <c r="F2748" i="8"/>
  <c r="F2749" i="8"/>
  <c r="F2750" i="8"/>
  <c r="F2751" i="8"/>
  <c r="F2752" i="8"/>
  <c r="F2753" i="8"/>
  <c r="F2754" i="8"/>
  <c r="F2755" i="8"/>
  <c r="F2756" i="8"/>
  <c r="F2757" i="8"/>
  <c r="F2758" i="8"/>
  <c r="F2759" i="8"/>
  <c r="F2760" i="8"/>
  <c r="F2761" i="8"/>
  <c r="F2762" i="8"/>
  <c r="F2763" i="8"/>
  <c r="F2764" i="8"/>
  <c r="F2765" i="8"/>
  <c r="F2766" i="8"/>
  <c r="F2767" i="8"/>
  <c r="F2768" i="8"/>
  <c r="F2769" i="8"/>
  <c r="F2770" i="8"/>
  <c r="F2771" i="8"/>
  <c r="F2772" i="8"/>
  <c r="F2773" i="8"/>
  <c r="F2774" i="8"/>
  <c r="F2775" i="8"/>
  <c r="F2776" i="8"/>
  <c r="F2777" i="8"/>
  <c r="F2778" i="8"/>
  <c r="F2779" i="8"/>
  <c r="F2780" i="8"/>
  <c r="F2781" i="8"/>
  <c r="F2782" i="8"/>
  <c r="F2783" i="8"/>
  <c r="F2784" i="8"/>
  <c r="F2785" i="8"/>
  <c r="F2786" i="8"/>
  <c r="F2787" i="8"/>
  <c r="F2788" i="8"/>
  <c r="F2789" i="8"/>
  <c r="F2790" i="8"/>
  <c r="F2791" i="8"/>
  <c r="F2792" i="8"/>
  <c r="F2793" i="8"/>
  <c r="F2794" i="8"/>
  <c r="F2795" i="8"/>
  <c r="F2796" i="8"/>
  <c r="F2797" i="8"/>
  <c r="F2798" i="8"/>
  <c r="F2799" i="8"/>
  <c r="F2800" i="8"/>
  <c r="F2801" i="8"/>
  <c r="F2802" i="8"/>
  <c r="F2803" i="8"/>
  <c r="F2804" i="8"/>
  <c r="F2805" i="8"/>
  <c r="F2806" i="8"/>
  <c r="F2807" i="8"/>
  <c r="F2808" i="8"/>
  <c r="F2809" i="8"/>
  <c r="F2810" i="8"/>
  <c r="F2811" i="8"/>
  <c r="F2812" i="8"/>
  <c r="F2813" i="8"/>
  <c r="F2814" i="8"/>
  <c r="F2815" i="8"/>
  <c r="F2816" i="8"/>
  <c r="F2817" i="8"/>
  <c r="F2818" i="8"/>
  <c r="F2819" i="8"/>
  <c r="F2820" i="8"/>
  <c r="F2821" i="8"/>
  <c r="F2822" i="8"/>
  <c r="F2823" i="8"/>
  <c r="F2824" i="8"/>
  <c r="F2825" i="8"/>
  <c r="F2826" i="8"/>
  <c r="F2827" i="8"/>
  <c r="F2828" i="8"/>
  <c r="F2829" i="8"/>
  <c r="F2830" i="8"/>
  <c r="F2831" i="8"/>
  <c r="F2832" i="8"/>
  <c r="F2833" i="8"/>
  <c r="F2834" i="8"/>
  <c r="F2835" i="8"/>
  <c r="F2836" i="8"/>
  <c r="F2837" i="8"/>
  <c r="F2838" i="8"/>
  <c r="F2839" i="8"/>
  <c r="F2840" i="8"/>
  <c r="F2841" i="8"/>
  <c r="F2842" i="8"/>
  <c r="F2843" i="8"/>
  <c r="F2844" i="8"/>
  <c r="F2845" i="8"/>
  <c r="F2846" i="8"/>
  <c r="F2847" i="8"/>
  <c r="F2848" i="8"/>
  <c r="F2849" i="8"/>
  <c r="F2850" i="8"/>
  <c r="F2851" i="8"/>
  <c r="F2852" i="8"/>
  <c r="F2853" i="8"/>
  <c r="F2854" i="8"/>
  <c r="F2855" i="8"/>
  <c r="F2856" i="8"/>
  <c r="F2857" i="8"/>
  <c r="F2858" i="8"/>
  <c r="F2859" i="8"/>
  <c r="F2860" i="8"/>
  <c r="F2861" i="8"/>
  <c r="F2862" i="8"/>
  <c r="F2863" i="8"/>
  <c r="F2864" i="8"/>
  <c r="F2865" i="8"/>
  <c r="F2866" i="8"/>
  <c r="F2867" i="8"/>
  <c r="F2868" i="8"/>
  <c r="F2869" i="8"/>
  <c r="F2870" i="8"/>
  <c r="F2871" i="8"/>
  <c r="F2872" i="8"/>
  <c r="F2873" i="8"/>
  <c r="F2874" i="8"/>
  <c r="F2875" i="8"/>
  <c r="F2876" i="8"/>
  <c r="F2877" i="8"/>
  <c r="F2878" i="8"/>
  <c r="F2879" i="8"/>
  <c r="F2880" i="8"/>
  <c r="F2881" i="8"/>
  <c r="F2882" i="8"/>
  <c r="F2883" i="8"/>
  <c r="F2884" i="8"/>
  <c r="F2885" i="8"/>
  <c r="F2886" i="8"/>
  <c r="F2887" i="8"/>
  <c r="F2888" i="8"/>
  <c r="F2889" i="8"/>
  <c r="F2890" i="8"/>
  <c r="F2891" i="8"/>
  <c r="F2892" i="8"/>
  <c r="F2893" i="8"/>
  <c r="F2894" i="8"/>
  <c r="F2895" i="8"/>
  <c r="F2896" i="8"/>
  <c r="F2897" i="8"/>
  <c r="F2898" i="8"/>
  <c r="F2899" i="8"/>
  <c r="F2900" i="8"/>
  <c r="F2901" i="8"/>
  <c r="F2902" i="8"/>
  <c r="F2903" i="8"/>
  <c r="F2904" i="8"/>
  <c r="F2905" i="8"/>
  <c r="F2906" i="8"/>
  <c r="F2907" i="8"/>
  <c r="F2908" i="8"/>
  <c r="F2909" i="8"/>
  <c r="F2910" i="8"/>
  <c r="F2911" i="8"/>
  <c r="F2912" i="8"/>
  <c r="F2913" i="8"/>
  <c r="F2914" i="8"/>
  <c r="F2915" i="8"/>
  <c r="F2916" i="8"/>
  <c r="F2917" i="8"/>
  <c r="F2918" i="8"/>
  <c r="F2919" i="8"/>
  <c r="F2920" i="8"/>
  <c r="F2921" i="8"/>
  <c r="F2922" i="8"/>
  <c r="F2923" i="8"/>
  <c r="F2924" i="8"/>
  <c r="F2925" i="8"/>
  <c r="F2926" i="8"/>
  <c r="F2927" i="8"/>
  <c r="F2928" i="8"/>
  <c r="F2929" i="8"/>
  <c r="F2930" i="8"/>
  <c r="F2931" i="8"/>
  <c r="F2932" i="8"/>
  <c r="F2933" i="8"/>
  <c r="F2934" i="8"/>
  <c r="F2935" i="8"/>
  <c r="F2936" i="8"/>
  <c r="F2937" i="8"/>
  <c r="F2938" i="8"/>
  <c r="F2939" i="8"/>
  <c r="F2940" i="8"/>
  <c r="F2941" i="8"/>
  <c r="F2942" i="8"/>
  <c r="F2943" i="8"/>
  <c r="F2944" i="8"/>
  <c r="F2945" i="8"/>
  <c r="F2946" i="8"/>
  <c r="F2947" i="8"/>
  <c r="F2948" i="8"/>
  <c r="F2949" i="8"/>
  <c r="F2950" i="8"/>
  <c r="F2951" i="8"/>
  <c r="F2952" i="8"/>
  <c r="F2953" i="8"/>
  <c r="F2954" i="8"/>
  <c r="F2955" i="8"/>
  <c r="F2956" i="8"/>
  <c r="F2957" i="8"/>
  <c r="F2958" i="8"/>
  <c r="F2959" i="8"/>
  <c r="F2960" i="8"/>
  <c r="F2961" i="8"/>
  <c r="F2962" i="8"/>
  <c r="F2963" i="8"/>
  <c r="F2964" i="8"/>
  <c r="F2965" i="8"/>
  <c r="F2966" i="8"/>
  <c r="F2967" i="8"/>
  <c r="F2968" i="8"/>
  <c r="F2969" i="8"/>
  <c r="F2970" i="8"/>
  <c r="F2971" i="8"/>
  <c r="F2972" i="8"/>
  <c r="F2973" i="8"/>
  <c r="F2974" i="8"/>
  <c r="F2975" i="8"/>
  <c r="F2976" i="8"/>
  <c r="F2977" i="8"/>
  <c r="F2978" i="8"/>
  <c r="F2979" i="8"/>
  <c r="F2980" i="8"/>
  <c r="F2981" i="8"/>
  <c r="F2982" i="8"/>
  <c r="F2983" i="8"/>
  <c r="F2984" i="8"/>
  <c r="F2985" i="8"/>
  <c r="F2986" i="8"/>
  <c r="F2987" i="8"/>
  <c r="F2988" i="8"/>
  <c r="F2989" i="8"/>
  <c r="F2990" i="8"/>
  <c r="F2991" i="8"/>
  <c r="F2992" i="8"/>
  <c r="F2993" i="8"/>
  <c r="F2994" i="8"/>
  <c r="F2995" i="8"/>
  <c r="F2996" i="8"/>
  <c r="F2997" i="8"/>
  <c r="F2998" i="8"/>
  <c r="F2999" i="8"/>
  <c r="F3000" i="8"/>
  <c r="F3001" i="8"/>
  <c r="F3002" i="8"/>
  <c r="F3003" i="8"/>
  <c r="F3004" i="8"/>
  <c r="F3005" i="8"/>
  <c r="F3006" i="8"/>
  <c r="F3007" i="8"/>
  <c r="F3008" i="8"/>
  <c r="F3009" i="8"/>
  <c r="F3010" i="8"/>
  <c r="F3011" i="8"/>
  <c r="F3012" i="8"/>
  <c r="F3013" i="8"/>
  <c r="F3014" i="8"/>
  <c r="F3015" i="8"/>
  <c r="F3016" i="8"/>
  <c r="F3017" i="8"/>
  <c r="F3018" i="8"/>
  <c r="F3019" i="8"/>
  <c r="F3020" i="8"/>
  <c r="F3021" i="8"/>
  <c r="F3022" i="8"/>
  <c r="F3023" i="8"/>
  <c r="F3024" i="8"/>
  <c r="F3025" i="8"/>
  <c r="F3026" i="8"/>
  <c r="F3027" i="8"/>
  <c r="F3028" i="8"/>
  <c r="F3029" i="8"/>
  <c r="F3030" i="8"/>
  <c r="F3031" i="8"/>
  <c r="F3032" i="8"/>
  <c r="F3033" i="8"/>
  <c r="F3034" i="8"/>
  <c r="F3035" i="8"/>
  <c r="F3036" i="8"/>
  <c r="F3037" i="8"/>
  <c r="F3038" i="8"/>
  <c r="F3039" i="8"/>
  <c r="F3040" i="8"/>
  <c r="F3041" i="8"/>
  <c r="F3042" i="8"/>
  <c r="F3043" i="8"/>
  <c r="F3044" i="8"/>
  <c r="F3045" i="8"/>
  <c r="F3046" i="8"/>
  <c r="F3047" i="8"/>
  <c r="F3048" i="8"/>
  <c r="F3049" i="8"/>
  <c r="F3050" i="8"/>
  <c r="F3051" i="8"/>
  <c r="F3052" i="8"/>
  <c r="F3053" i="8"/>
  <c r="F3054" i="8"/>
  <c r="F3055" i="8"/>
  <c r="F3056" i="8"/>
  <c r="F3057" i="8"/>
  <c r="F3058" i="8"/>
  <c r="F3059" i="8"/>
  <c r="F3060" i="8"/>
  <c r="F3061" i="8"/>
  <c r="F3062" i="8"/>
  <c r="F3063" i="8"/>
  <c r="F3064" i="8"/>
  <c r="F3065" i="8"/>
  <c r="F3066" i="8"/>
  <c r="F3067" i="8"/>
  <c r="F3068" i="8"/>
  <c r="F3069" i="8"/>
  <c r="F3070" i="8"/>
  <c r="F3071" i="8"/>
  <c r="F3072" i="8"/>
  <c r="F3073" i="8"/>
  <c r="F3074" i="8"/>
  <c r="F3075" i="8"/>
  <c r="F3076" i="8"/>
  <c r="F3077" i="8"/>
  <c r="F3078" i="8"/>
  <c r="F3079" i="8"/>
  <c r="F3080" i="8"/>
  <c r="F3081" i="8"/>
  <c r="F3082" i="8"/>
  <c r="F3083" i="8"/>
  <c r="F3084" i="8"/>
  <c r="F3085" i="8"/>
  <c r="F3086" i="8"/>
  <c r="F3087" i="8"/>
  <c r="F3088" i="8"/>
  <c r="F3089" i="8"/>
  <c r="F3090" i="8"/>
  <c r="F3091" i="8"/>
  <c r="F3092" i="8"/>
  <c r="F3093" i="8"/>
  <c r="F3094" i="8"/>
  <c r="F3095" i="8"/>
  <c r="F3096" i="8"/>
  <c r="F3097" i="8"/>
  <c r="F3098" i="8"/>
  <c r="F3099" i="8"/>
  <c r="F3100" i="8"/>
  <c r="F3101" i="8"/>
  <c r="F3102" i="8"/>
  <c r="F3103" i="8"/>
  <c r="F3104" i="8"/>
  <c r="F3105" i="8"/>
  <c r="F3106" i="8"/>
  <c r="F3107" i="8"/>
  <c r="F3108" i="8"/>
  <c r="F3109" i="8"/>
  <c r="F3110" i="8"/>
  <c r="F3111" i="8"/>
  <c r="F3112" i="8"/>
  <c r="F3113" i="8"/>
  <c r="F3114" i="8"/>
  <c r="F3115" i="8"/>
  <c r="F3116" i="8"/>
  <c r="F3117" i="8"/>
  <c r="F3118" i="8"/>
  <c r="F3119" i="8"/>
  <c r="F3120" i="8"/>
  <c r="F3121" i="8"/>
  <c r="F3122" i="8"/>
  <c r="F3123" i="8"/>
  <c r="F3124" i="8"/>
  <c r="F3125" i="8"/>
  <c r="F3126" i="8"/>
  <c r="F3127" i="8"/>
  <c r="F3128" i="8"/>
  <c r="F3129" i="8"/>
  <c r="F3130" i="8"/>
  <c r="F3131" i="8"/>
  <c r="F3132" i="8"/>
  <c r="F3133" i="8"/>
  <c r="F3134" i="8"/>
  <c r="F3135" i="8"/>
  <c r="F3136" i="8"/>
  <c r="F3137" i="8"/>
  <c r="F3138" i="8"/>
  <c r="F3139" i="8"/>
  <c r="F3140" i="8"/>
  <c r="F3141" i="8"/>
  <c r="F3142" i="8"/>
  <c r="F3143" i="8"/>
  <c r="F3144" i="8"/>
  <c r="F3145" i="8"/>
  <c r="F3146" i="8"/>
  <c r="F3147" i="8"/>
  <c r="F3148" i="8"/>
  <c r="F3149" i="8"/>
  <c r="F3150" i="8"/>
  <c r="F3151" i="8"/>
  <c r="F3152" i="8"/>
  <c r="F3153" i="8"/>
  <c r="F3154" i="8"/>
  <c r="F3155" i="8"/>
  <c r="F3156" i="8"/>
  <c r="F3157" i="8"/>
  <c r="F3158" i="8"/>
  <c r="F3159" i="8"/>
  <c r="F3160" i="8"/>
  <c r="F3161" i="8"/>
  <c r="F3162" i="8"/>
  <c r="F3163" i="8"/>
  <c r="F3164" i="8"/>
  <c r="F3165" i="8"/>
  <c r="F3166" i="8"/>
  <c r="F3167" i="8"/>
  <c r="F3168" i="8"/>
  <c r="F3169" i="8"/>
  <c r="F3170" i="8"/>
  <c r="F3171" i="8"/>
  <c r="F3172" i="8"/>
  <c r="F3173" i="8"/>
  <c r="F3174" i="8"/>
  <c r="F3175" i="8"/>
  <c r="F3176" i="8"/>
  <c r="F3177" i="8"/>
  <c r="F3178" i="8"/>
  <c r="F3179" i="8"/>
  <c r="F3180" i="8"/>
  <c r="F3181" i="8"/>
  <c r="F3182" i="8"/>
  <c r="F3183" i="8"/>
  <c r="F3184" i="8"/>
  <c r="F3185" i="8"/>
  <c r="F3186" i="8"/>
  <c r="F3187" i="8"/>
  <c r="F3188" i="8"/>
  <c r="F3189" i="8"/>
  <c r="F3190" i="8"/>
  <c r="F3191" i="8"/>
  <c r="F3192" i="8"/>
  <c r="F3193" i="8"/>
  <c r="F3194" i="8"/>
  <c r="F3195" i="8"/>
  <c r="F3196" i="8"/>
  <c r="F3197" i="8"/>
  <c r="F3198" i="8"/>
  <c r="F3199" i="8"/>
  <c r="F3200" i="8"/>
  <c r="F3201" i="8"/>
  <c r="F3202" i="8"/>
  <c r="F3203" i="8"/>
  <c r="F3204" i="8"/>
  <c r="F3205" i="8"/>
  <c r="F3206" i="8"/>
  <c r="F3207" i="8"/>
  <c r="F3208" i="8"/>
  <c r="F3209" i="8"/>
  <c r="F3210" i="8"/>
  <c r="F3211" i="8"/>
  <c r="F3212" i="8"/>
  <c r="F3213" i="8"/>
  <c r="F3214" i="8"/>
  <c r="F3215" i="8"/>
  <c r="F3216" i="8"/>
  <c r="F3217" i="8"/>
  <c r="F3218" i="8"/>
  <c r="F3219" i="8"/>
  <c r="F3220" i="8"/>
  <c r="F3221" i="8"/>
  <c r="F3222" i="8"/>
  <c r="F3223" i="8"/>
  <c r="F3224" i="8"/>
  <c r="F3225" i="8"/>
  <c r="F3226" i="8"/>
  <c r="F3227" i="8"/>
  <c r="F3228" i="8"/>
  <c r="F3229" i="8"/>
  <c r="F3230" i="8"/>
  <c r="F3231" i="8"/>
  <c r="F3232" i="8"/>
  <c r="F3233" i="8"/>
  <c r="F3234" i="8"/>
  <c r="F3235" i="8"/>
  <c r="F3236" i="8"/>
  <c r="F3237" i="8"/>
  <c r="F3238" i="8"/>
  <c r="F3239" i="8"/>
  <c r="F3240" i="8"/>
  <c r="F3241" i="8"/>
  <c r="F3242" i="8"/>
  <c r="F3243" i="8"/>
  <c r="F3244" i="8"/>
  <c r="F3245" i="8"/>
  <c r="F3246" i="8"/>
  <c r="F3247" i="8"/>
  <c r="F3248" i="8"/>
  <c r="F3249" i="8"/>
  <c r="F3250" i="8"/>
  <c r="F3251" i="8"/>
  <c r="F3252" i="8"/>
  <c r="F3253" i="8"/>
  <c r="F3254" i="8"/>
  <c r="F3255" i="8"/>
  <c r="F3256" i="8"/>
  <c r="F3257" i="8"/>
  <c r="F3258" i="8"/>
  <c r="F3259" i="8"/>
  <c r="F3260" i="8"/>
  <c r="F3261" i="8"/>
  <c r="F3262" i="8"/>
  <c r="F3263" i="8"/>
  <c r="F3264" i="8"/>
  <c r="F3265" i="8"/>
  <c r="F3266" i="8"/>
  <c r="F3267" i="8"/>
  <c r="F3268" i="8"/>
  <c r="F3269" i="8"/>
  <c r="F3270" i="8"/>
  <c r="F3271" i="8"/>
  <c r="F3272" i="8"/>
  <c r="F3273" i="8"/>
  <c r="F3274" i="8"/>
  <c r="F3275" i="8"/>
  <c r="F3276" i="8"/>
  <c r="F3277" i="8"/>
  <c r="F3278" i="8"/>
  <c r="F3279" i="8"/>
  <c r="F3280" i="8"/>
  <c r="F3281" i="8"/>
  <c r="F3282" i="8"/>
  <c r="F3283" i="8"/>
  <c r="F3284" i="8"/>
  <c r="F3285" i="8"/>
  <c r="F3286" i="8"/>
  <c r="F3287" i="8"/>
  <c r="F3288" i="8"/>
  <c r="F3289" i="8"/>
  <c r="F3290" i="8"/>
  <c r="F3291" i="8"/>
  <c r="F3292" i="8"/>
  <c r="F3293" i="8"/>
  <c r="F3294" i="8"/>
  <c r="F3295" i="8"/>
  <c r="F3296" i="8"/>
  <c r="F3297" i="8"/>
  <c r="F3298" i="8"/>
  <c r="F3299" i="8"/>
  <c r="F3300" i="8"/>
  <c r="F3301" i="8"/>
  <c r="F3302" i="8"/>
  <c r="F3303" i="8"/>
  <c r="F3304" i="8"/>
  <c r="F3305" i="8"/>
  <c r="F3306" i="8"/>
  <c r="F3307" i="8"/>
  <c r="F3308" i="8"/>
  <c r="F3309" i="8"/>
  <c r="F3310" i="8"/>
  <c r="F3311" i="8"/>
  <c r="F3312" i="8"/>
  <c r="F3313" i="8"/>
  <c r="F3314" i="8"/>
  <c r="F3315" i="8"/>
  <c r="F3316" i="8"/>
  <c r="F3317" i="8"/>
  <c r="F3318" i="8"/>
  <c r="F3319" i="8"/>
  <c r="F3320" i="8"/>
  <c r="F3321" i="8"/>
  <c r="F3322" i="8"/>
  <c r="F3323" i="8"/>
  <c r="F3324" i="8"/>
  <c r="F3325" i="8"/>
  <c r="F3326" i="8"/>
  <c r="F3327" i="8"/>
  <c r="F3328" i="8"/>
  <c r="F3329" i="8"/>
  <c r="F3330" i="8"/>
  <c r="F3331" i="8"/>
  <c r="F3332" i="8"/>
  <c r="F3333" i="8"/>
  <c r="F3334" i="8"/>
  <c r="F3335" i="8"/>
  <c r="F3336" i="8"/>
  <c r="F3337" i="8"/>
  <c r="F3338" i="8"/>
  <c r="F3339" i="8"/>
  <c r="F3340" i="8"/>
  <c r="F3341" i="8"/>
  <c r="F3342" i="8"/>
  <c r="F3343" i="8"/>
  <c r="F3344" i="8"/>
  <c r="F3345" i="8"/>
  <c r="F3346" i="8"/>
  <c r="F3347" i="8"/>
  <c r="F3348" i="8"/>
  <c r="F3349" i="8"/>
  <c r="F3350" i="8"/>
  <c r="F3351" i="8"/>
  <c r="F3352" i="8"/>
  <c r="F3353" i="8"/>
  <c r="F3354" i="8"/>
  <c r="F3355" i="8"/>
  <c r="F3356" i="8"/>
  <c r="F3357" i="8"/>
  <c r="F3358" i="8"/>
  <c r="F3359" i="8"/>
  <c r="F3360" i="8"/>
  <c r="F3361" i="8"/>
  <c r="F3362" i="8"/>
  <c r="F3363" i="8"/>
  <c r="F3364" i="8"/>
  <c r="F3365" i="8"/>
  <c r="F3366" i="8"/>
  <c r="F3367" i="8"/>
  <c r="F3368" i="8"/>
  <c r="F3369" i="8"/>
  <c r="F3370" i="8"/>
  <c r="F3371" i="8"/>
  <c r="F3372" i="8"/>
  <c r="F3373" i="8"/>
  <c r="F3374" i="8"/>
  <c r="F3375" i="8"/>
  <c r="F3376" i="8"/>
  <c r="F3377" i="8"/>
  <c r="F3378" i="8"/>
  <c r="F3379" i="8"/>
  <c r="F3380" i="8"/>
  <c r="F3381" i="8"/>
  <c r="F3382" i="8"/>
  <c r="F3383" i="8"/>
  <c r="F3384" i="8"/>
  <c r="F3385" i="8"/>
  <c r="F3386" i="8"/>
  <c r="F3387" i="8"/>
  <c r="F3388" i="8"/>
  <c r="F3389" i="8"/>
  <c r="F3390" i="8"/>
  <c r="F3391" i="8"/>
  <c r="F3392" i="8"/>
  <c r="F3393" i="8"/>
  <c r="F3394" i="8"/>
  <c r="F3395" i="8"/>
  <c r="F3396" i="8"/>
  <c r="F3397" i="8"/>
  <c r="F3398" i="8"/>
  <c r="F3399" i="8"/>
  <c r="F3400" i="8"/>
  <c r="F3401" i="8"/>
  <c r="F3402" i="8"/>
  <c r="F3403" i="8"/>
  <c r="F3404" i="8"/>
  <c r="F3405" i="8"/>
  <c r="F3406" i="8"/>
  <c r="F3407" i="8"/>
  <c r="F3408" i="8"/>
  <c r="F3409" i="8"/>
  <c r="F3410" i="8"/>
  <c r="F3411" i="8"/>
  <c r="F3412" i="8"/>
  <c r="F3413" i="8"/>
  <c r="F3414" i="8"/>
  <c r="F3415" i="8"/>
  <c r="F3416" i="8"/>
  <c r="F3417" i="8"/>
  <c r="F3418" i="8"/>
  <c r="F3419" i="8"/>
  <c r="F3420" i="8"/>
  <c r="F3421" i="8"/>
  <c r="F3422" i="8"/>
  <c r="F3423" i="8"/>
  <c r="F3424" i="8"/>
  <c r="F3425" i="8"/>
  <c r="F3426" i="8"/>
  <c r="F3427" i="8"/>
  <c r="F3428" i="8"/>
  <c r="F3429" i="8"/>
  <c r="F3430" i="8"/>
  <c r="F3431" i="8"/>
  <c r="F3432" i="8"/>
  <c r="F3433" i="8"/>
  <c r="F3434" i="8"/>
  <c r="F3435" i="8"/>
  <c r="F3436" i="8"/>
  <c r="F3437" i="8"/>
  <c r="F3438" i="8"/>
  <c r="F3439" i="8"/>
  <c r="F3440" i="8"/>
  <c r="F3441" i="8"/>
  <c r="F3442" i="8"/>
  <c r="F3443" i="8"/>
  <c r="F3444" i="8"/>
  <c r="F3445" i="8"/>
  <c r="F3446" i="8"/>
  <c r="F3447" i="8"/>
  <c r="F3448" i="8"/>
  <c r="F3449" i="8"/>
  <c r="F3450" i="8"/>
  <c r="F3451" i="8"/>
  <c r="F3452" i="8"/>
  <c r="F3453" i="8"/>
  <c r="F3454" i="8"/>
  <c r="F3455" i="8"/>
  <c r="F3456" i="8"/>
  <c r="F3457" i="8"/>
  <c r="F3458" i="8"/>
  <c r="F3459" i="8"/>
  <c r="F3460" i="8"/>
  <c r="F3461" i="8"/>
  <c r="F3462" i="8"/>
  <c r="F3463" i="8"/>
  <c r="F3464" i="8"/>
  <c r="F3465" i="8"/>
  <c r="F3466" i="8"/>
  <c r="F3467" i="8"/>
  <c r="F3468" i="8"/>
  <c r="F3469" i="8"/>
  <c r="F3470" i="8"/>
  <c r="F3471" i="8"/>
  <c r="F3472" i="8"/>
  <c r="F3473" i="8"/>
  <c r="F3474" i="8"/>
  <c r="F3475" i="8"/>
  <c r="F3476" i="8"/>
  <c r="F3477" i="8"/>
  <c r="F3478" i="8"/>
  <c r="F3479" i="8"/>
  <c r="F3480" i="8"/>
  <c r="F3481" i="8"/>
  <c r="F3482" i="8"/>
  <c r="F3483" i="8"/>
  <c r="F3484" i="8"/>
  <c r="F3485" i="8"/>
  <c r="F3486" i="8"/>
  <c r="F3487" i="8"/>
  <c r="F3488" i="8"/>
  <c r="F3489" i="8"/>
  <c r="F3490" i="8"/>
  <c r="F3491" i="8"/>
  <c r="F3492" i="8"/>
  <c r="F3493" i="8"/>
  <c r="F3494" i="8"/>
  <c r="F3495" i="8"/>
  <c r="F3496" i="8"/>
  <c r="F3497" i="8"/>
  <c r="F3498" i="8"/>
  <c r="F3499" i="8"/>
  <c r="F3500" i="8"/>
  <c r="F3501" i="8"/>
  <c r="F3502" i="8"/>
  <c r="F3503" i="8"/>
  <c r="F3504" i="8"/>
  <c r="F3505" i="8"/>
  <c r="F3506" i="8"/>
  <c r="F3507" i="8"/>
  <c r="F3508" i="8"/>
  <c r="F3509" i="8"/>
  <c r="F3510" i="8"/>
  <c r="F3511" i="8"/>
  <c r="F3512" i="8"/>
  <c r="F3513" i="8"/>
  <c r="F3514" i="8"/>
  <c r="F3515" i="8"/>
  <c r="F3516" i="8"/>
  <c r="F3517" i="8"/>
  <c r="F3518" i="8"/>
  <c r="F2" i="9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F115" i="9"/>
  <c r="F116" i="9"/>
  <c r="F117" i="9"/>
  <c r="F118" i="9"/>
  <c r="F119" i="9"/>
  <c r="F120" i="9"/>
  <c r="F121" i="9"/>
  <c r="F122" i="9"/>
  <c r="F123" i="9"/>
  <c r="F124" i="9"/>
  <c r="F125" i="9"/>
  <c r="F126" i="9"/>
  <c r="F127" i="9"/>
  <c r="F128" i="9"/>
  <c r="F129" i="9"/>
  <c r="F130" i="9"/>
  <c r="F131" i="9"/>
  <c r="F132" i="9"/>
  <c r="F133" i="9"/>
  <c r="F134" i="9"/>
  <c r="F135" i="9"/>
  <c r="F136" i="9"/>
  <c r="F137" i="9"/>
  <c r="F138" i="9"/>
  <c r="F139" i="9"/>
  <c r="F140" i="9"/>
  <c r="F141" i="9"/>
  <c r="F142" i="9"/>
  <c r="F143" i="9"/>
  <c r="F144" i="9"/>
  <c r="F145" i="9"/>
  <c r="F146" i="9"/>
  <c r="F147" i="9"/>
  <c r="F148" i="9"/>
  <c r="F149" i="9"/>
  <c r="F150" i="9"/>
  <c r="F151" i="9"/>
  <c r="F152" i="9"/>
  <c r="F153" i="9"/>
  <c r="F154" i="9"/>
  <c r="F155" i="9"/>
  <c r="F156" i="9"/>
  <c r="F157" i="9"/>
  <c r="F158" i="9"/>
  <c r="F159" i="9"/>
  <c r="F160" i="9"/>
  <c r="F161" i="9"/>
  <c r="F162" i="9"/>
  <c r="F163" i="9"/>
  <c r="F164" i="9"/>
  <c r="F165" i="9"/>
  <c r="F166" i="9"/>
  <c r="F167" i="9"/>
  <c r="F168" i="9"/>
  <c r="F169" i="9"/>
  <c r="F170" i="9"/>
  <c r="F171" i="9"/>
  <c r="F172" i="9"/>
  <c r="F173" i="9"/>
  <c r="F174" i="9"/>
  <c r="F175" i="9"/>
  <c r="F176" i="9"/>
  <c r="F177" i="9"/>
  <c r="F178" i="9"/>
  <c r="F179" i="9"/>
  <c r="F180" i="9"/>
  <c r="F181" i="9"/>
  <c r="F182" i="9"/>
  <c r="F183" i="9"/>
  <c r="F184" i="9"/>
  <c r="F185" i="9"/>
  <c r="F186" i="9"/>
  <c r="F187" i="9"/>
  <c r="F188" i="9"/>
  <c r="F189" i="9"/>
  <c r="F190" i="9"/>
  <c r="F191" i="9"/>
  <c r="F192" i="9"/>
  <c r="F193" i="9"/>
  <c r="F194" i="9"/>
  <c r="F195" i="9"/>
  <c r="F196" i="9"/>
  <c r="F197" i="9"/>
  <c r="F198" i="9"/>
  <c r="F199" i="9"/>
  <c r="F200" i="9"/>
  <c r="F201" i="9"/>
  <c r="F202" i="9"/>
  <c r="F203" i="9"/>
  <c r="F204" i="9"/>
  <c r="F205" i="9"/>
  <c r="F206" i="9"/>
  <c r="F207" i="9"/>
  <c r="F208" i="9"/>
  <c r="F209" i="9"/>
  <c r="F210" i="9"/>
  <c r="F211" i="9"/>
  <c r="F212" i="9"/>
  <c r="F213" i="9"/>
  <c r="F214" i="9"/>
  <c r="F215" i="9"/>
  <c r="F216" i="9"/>
  <c r="F217" i="9"/>
  <c r="F218" i="9"/>
  <c r="F219" i="9"/>
  <c r="F220" i="9"/>
  <c r="F221" i="9"/>
  <c r="F222" i="9"/>
  <c r="F223" i="9"/>
  <c r="F224" i="9"/>
  <c r="F225" i="9"/>
  <c r="F226" i="9"/>
  <c r="F227" i="9"/>
  <c r="F228" i="9"/>
  <c r="F229" i="9"/>
  <c r="F230" i="9"/>
  <c r="F231" i="9"/>
  <c r="F232" i="9"/>
  <c r="F233" i="9"/>
  <c r="F234" i="9"/>
  <c r="F235" i="9"/>
  <c r="F236" i="9"/>
  <c r="F237" i="9"/>
  <c r="F238" i="9"/>
  <c r="F239" i="9"/>
  <c r="F240" i="9"/>
  <c r="F241" i="9"/>
  <c r="F242" i="9"/>
  <c r="F243" i="9"/>
  <c r="F244" i="9"/>
  <c r="F245" i="9"/>
  <c r="F246" i="9"/>
  <c r="F247" i="9"/>
  <c r="F248" i="9"/>
  <c r="F249" i="9"/>
  <c r="F250" i="9"/>
  <c r="F251" i="9"/>
  <c r="F252" i="9"/>
  <c r="F253" i="9"/>
  <c r="F254" i="9"/>
  <c r="F255" i="9"/>
  <c r="F256" i="9"/>
  <c r="F257" i="9"/>
  <c r="F258" i="9"/>
  <c r="F259" i="9"/>
  <c r="F260" i="9"/>
  <c r="F261" i="9"/>
  <c r="F262" i="9"/>
  <c r="F263" i="9"/>
  <c r="F264" i="9"/>
  <c r="F265" i="9"/>
  <c r="F266" i="9"/>
  <c r="F267" i="9"/>
  <c r="F268" i="9"/>
  <c r="F269" i="9"/>
  <c r="F270" i="9"/>
  <c r="F271" i="9"/>
  <c r="F272" i="9"/>
  <c r="F273" i="9"/>
  <c r="F274" i="9"/>
  <c r="F275" i="9"/>
  <c r="F276" i="9"/>
  <c r="F277" i="9"/>
  <c r="F278" i="9"/>
  <c r="F279" i="9"/>
  <c r="F280" i="9"/>
  <c r="F281" i="9"/>
  <c r="F282" i="9"/>
  <c r="F283" i="9"/>
  <c r="F284" i="9"/>
  <c r="F285" i="9"/>
  <c r="F286" i="9"/>
  <c r="F287" i="9"/>
  <c r="F288" i="9"/>
  <c r="F289" i="9"/>
  <c r="F290" i="9"/>
  <c r="F291" i="9"/>
  <c r="F292" i="9"/>
  <c r="F293" i="9"/>
  <c r="F294" i="9"/>
  <c r="F295" i="9"/>
  <c r="F296" i="9"/>
  <c r="F297" i="9"/>
  <c r="F298" i="9"/>
  <c r="F299" i="9"/>
  <c r="F300" i="9"/>
  <c r="F301" i="9"/>
  <c r="F302" i="9"/>
  <c r="F303" i="9"/>
  <c r="F3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533" i="9"/>
  <c r="F534" i="9"/>
  <c r="F535" i="9"/>
  <c r="F536" i="9"/>
  <c r="F537" i="9"/>
  <c r="F538" i="9"/>
  <c r="F539" i="9"/>
  <c r="F540" i="9"/>
  <c r="F541" i="9"/>
  <c r="F542" i="9"/>
  <c r="F543" i="9"/>
  <c r="F544" i="9"/>
  <c r="F545" i="9"/>
  <c r="F546" i="9"/>
  <c r="F547" i="9"/>
  <c r="F548" i="9"/>
  <c r="F549" i="9"/>
  <c r="F550" i="9"/>
  <c r="F551" i="9"/>
  <c r="F552" i="9"/>
  <c r="F553" i="9"/>
  <c r="F554" i="9"/>
  <c r="F555" i="9"/>
  <c r="F556" i="9"/>
  <c r="F557" i="9"/>
  <c r="F558" i="9"/>
  <c r="F559" i="9"/>
  <c r="F560" i="9"/>
  <c r="F561" i="9"/>
  <c r="F562" i="9"/>
  <c r="F563" i="9"/>
  <c r="F564" i="9"/>
  <c r="F565" i="9"/>
  <c r="F566" i="9"/>
  <c r="F567" i="9"/>
  <c r="F568" i="9"/>
  <c r="F569" i="9"/>
  <c r="F570" i="9"/>
  <c r="F571" i="9"/>
  <c r="F572" i="9"/>
  <c r="F573" i="9"/>
  <c r="F574" i="9"/>
  <c r="F575" i="9"/>
  <c r="F576" i="9"/>
  <c r="F577" i="9"/>
  <c r="F578" i="9"/>
  <c r="F579" i="9"/>
  <c r="F580" i="9"/>
  <c r="F581" i="9"/>
  <c r="F582" i="9"/>
  <c r="F583" i="9"/>
  <c r="F584" i="9"/>
  <c r="F585" i="9"/>
  <c r="F586" i="9"/>
  <c r="F587" i="9"/>
  <c r="F588" i="9"/>
  <c r="F589" i="9"/>
  <c r="F590" i="9"/>
  <c r="F591" i="9"/>
  <c r="F592" i="9"/>
  <c r="F593" i="9"/>
  <c r="F594" i="9"/>
  <c r="F595" i="9"/>
  <c r="F596" i="9"/>
  <c r="F597" i="9"/>
  <c r="F598" i="9"/>
  <c r="F599" i="9"/>
  <c r="F600" i="9"/>
  <c r="F601" i="9"/>
  <c r="F602" i="9"/>
  <c r="F603" i="9"/>
  <c r="F604" i="9"/>
  <c r="F605" i="9"/>
  <c r="F606" i="9"/>
  <c r="F607" i="9"/>
  <c r="F608" i="9"/>
  <c r="F609" i="9"/>
  <c r="F610" i="9"/>
  <c r="F611" i="9"/>
  <c r="F612" i="9"/>
  <c r="F613" i="9"/>
  <c r="F614" i="9"/>
  <c r="F615" i="9"/>
  <c r="F616" i="9"/>
  <c r="F617" i="9"/>
  <c r="F618" i="9"/>
  <c r="F619" i="9"/>
  <c r="F620" i="9"/>
  <c r="F621" i="9"/>
  <c r="F622" i="9"/>
  <c r="F623" i="9"/>
  <c r="F624" i="9"/>
  <c r="F625" i="9"/>
  <c r="F626" i="9"/>
  <c r="F627" i="9"/>
  <c r="F628" i="9"/>
  <c r="F629" i="9"/>
  <c r="F630" i="9"/>
  <c r="F631" i="9"/>
  <c r="F632" i="9"/>
  <c r="F633" i="9"/>
  <c r="F634" i="9"/>
  <c r="F635" i="9"/>
  <c r="F636" i="9"/>
  <c r="F637" i="9"/>
  <c r="F638" i="9"/>
  <c r="F639" i="9"/>
  <c r="F640" i="9"/>
  <c r="F641" i="9"/>
  <c r="F642" i="9"/>
  <c r="F643" i="9"/>
  <c r="F644" i="9"/>
  <c r="F645" i="9"/>
  <c r="F646" i="9"/>
  <c r="F647" i="9"/>
  <c r="F648" i="9"/>
  <c r="F649" i="9"/>
  <c r="F650" i="9"/>
  <c r="F651" i="9"/>
  <c r="F652" i="9"/>
  <c r="F653" i="9"/>
  <c r="F654" i="9"/>
  <c r="F655" i="9"/>
  <c r="F656" i="9"/>
  <c r="F657" i="9"/>
  <c r="F658" i="9"/>
  <c r="F659" i="9"/>
  <c r="F660" i="9"/>
  <c r="F661" i="9"/>
  <c r="F662" i="9"/>
  <c r="F663" i="9"/>
  <c r="F664" i="9"/>
  <c r="F665" i="9"/>
  <c r="F666" i="9"/>
  <c r="F667" i="9"/>
  <c r="F668" i="9"/>
  <c r="F669" i="9"/>
  <c r="F670" i="9"/>
  <c r="F671" i="9"/>
  <c r="F672" i="9"/>
  <c r="F673" i="9"/>
  <c r="F674" i="9"/>
  <c r="F675" i="9"/>
  <c r="F676" i="9"/>
  <c r="F677" i="9"/>
  <c r="F678" i="9"/>
  <c r="F679" i="9"/>
  <c r="F680" i="9"/>
  <c r="F681" i="9"/>
  <c r="F682" i="9"/>
  <c r="F683" i="9"/>
  <c r="F684" i="9"/>
  <c r="F685" i="9"/>
  <c r="F686" i="9"/>
  <c r="F687" i="9"/>
  <c r="F688" i="9"/>
  <c r="F689" i="9"/>
  <c r="F690" i="9"/>
  <c r="F691" i="9"/>
  <c r="F692" i="9"/>
  <c r="F693" i="9"/>
  <c r="F694" i="9"/>
  <c r="F695" i="9"/>
  <c r="F696" i="9"/>
  <c r="F697" i="9"/>
  <c r="F698" i="9"/>
  <c r="F699" i="9"/>
  <c r="F700" i="9"/>
  <c r="F701" i="9"/>
  <c r="F702" i="9"/>
  <c r="F703" i="9"/>
  <c r="F704" i="9"/>
  <c r="F705" i="9"/>
  <c r="F706" i="9"/>
  <c r="F707" i="9"/>
  <c r="F708" i="9"/>
  <c r="F709" i="9"/>
  <c r="F710" i="9"/>
  <c r="F711" i="9"/>
  <c r="F712" i="9"/>
  <c r="F713" i="9"/>
  <c r="F714" i="9"/>
  <c r="F715" i="9"/>
  <c r="F716" i="9"/>
  <c r="F717" i="9"/>
  <c r="F718" i="9"/>
  <c r="F719" i="9"/>
  <c r="F720" i="9"/>
  <c r="F721" i="9"/>
  <c r="F722" i="9"/>
  <c r="F723" i="9"/>
  <c r="F724" i="9"/>
  <c r="F725" i="9"/>
  <c r="F726" i="9"/>
  <c r="F727" i="9"/>
  <c r="F728" i="9"/>
  <c r="F729" i="9"/>
  <c r="F730" i="9"/>
  <c r="F731" i="9"/>
  <c r="F732" i="9"/>
  <c r="F733" i="9"/>
  <c r="F734" i="9"/>
  <c r="F735" i="9"/>
  <c r="F736" i="9"/>
  <c r="F737" i="9"/>
  <c r="F738" i="9"/>
  <c r="F739" i="9"/>
  <c r="F740" i="9"/>
  <c r="F741" i="9"/>
  <c r="F742" i="9"/>
  <c r="F743" i="9"/>
  <c r="F744" i="9"/>
  <c r="F745" i="9"/>
  <c r="F746" i="9"/>
  <c r="F747" i="9"/>
  <c r="F748" i="9"/>
  <c r="F749" i="9"/>
  <c r="F750" i="9"/>
  <c r="F751" i="9"/>
  <c r="F752" i="9"/>
  <c r="F753" i="9"/>
  <c r="F754" i="9"/>
  <c r="F755" i="9"/>
  <c r="F756" i="9"/>
  <c r="F757" i="9"/>
  <c r="F758" i="9"/>
  <c r="F759" i="9"/>
  <c r="F760" i="9"/>
  <c r="F761" i="9"/>
  <c r="F762" i="9"/>
  <c r="F763" i="9"/>
  <c r="F764" i="9"/>
  <c r="F765" i="9"/>
  <c r="F766" i="9"/>
  <c r="F767" i="9"/>
  <c r="F768" i="9"/>
  <c r="F769" i="9"/>
  <c r="F770" i="9"/>
  <c r="F771" i="9"/>
  <c r="F772" i="9"/>
  <c r="F773" i="9"/>
  <c r="F774" i="9"/>
  <c r="F775" i="9"/>
  <c r="F776" i="9"/>
  <c r="F777" i="9"/>
  <c r="F778" i="9"/>
  <c r="F779" i="9"/>
  <c r="F780" i="9"/>
  <c r="F781" i="9"/>
  <c r="F782" i="9"/>
  <c r="F783" i="9"/>
  <c r="F784" i="9"/>
  <c r="F785" i="9"/>
  <c r="F786" i="9"/>
  <c r="F787" i="9"/>
  <c r="F788" i="9"/>
  <c r="F789" i="9"/>
  <c r="F790" i="9"/>
  <c r="F791" i="9"/>
  <c r="F792" i="9"/>
  <c r="F793" i="9"/>
  <c r="F794" i="9"/>
  <c r="F795" i="9"/>
  <c r="F796" i="9"/>
  <c r="F797" i="9"/>
  <c r="F798" i="9"/>
  <c r="F799" i="9"/>
  <c r="F800" i="9"/>
  <c r="F801" i="9"/>
  <c r="F802" i="9"/>
  <c r="F803" i="9"/>
  <c r="F804" i="9"/>
  <c r="F805" i="9"/>
  <c r="F806" i="9"/>
  <c r="F807" i="9"/>
  <c r="F808" i="9"/>
  <c r="F809" i="9"/>
  <c r="F810" i="9"/>
  <c r="F811" i="9"/>
  <c r="F812" i="9"/>
  <c r="F813" i="9"/>
  <c r="F814" i="9"/>
  <c r="F815" i="9"/>
  <c r="F816" i="9"/>
  <c r="F817" i="9"/>
  <c r="F818" i="9"/>
  <c r="F819" i="9"/>
  <c r="F820" i="9"/>
  <c r="F821" i="9"/>
  <c r="F822" i="9"/>
  <c r="F823" i="9"/>
  <c r="F824" i="9"/>
  <c r="F825" i="9"/>
  <c r="F826" i="9"/>
  <c r="F827" i="9"/>
  <c r="F828" i="9"/>
  <c r="F829" i="9"/>
  <c r="F830" i="9"/>
  <c r="F831" i="9"/>
  <c r="F832" i="9"/>
  <c r="F833" i="9"/>
  <c r="F834" i="9"/>
  <c r="F835" i="9"/>
  <c r="F836" i="9"/>
  <c r="F837" i="9"/>
  <c r="F838" i="9"/>
  <c r="F839" i="9"/>
  <c r="F840" i="9"/>
  <c r="F841" i="9"/>
  <c r="F842" i="9"/>
  <c r="F843" i="9"/>
  <c r="F844" i="9"/>
  <c r="F845" i="9"/>
  <c r="F846" i="9"/>
  <c r="F847" i="9"/>
  <c r="F848" i="9"/>
  <c r="F849" i="9"/>
  <c r="F850" i="9"/>
  <c r="F851" i="9"/>
  <c r="F852" i="9"/>
  <c r="F853" i="9"/>
  <c r="F854" i="9"/>
  <c r="F855" i="9"/>
  <c r="F856" i="9"/>
  <c r="F857" i="9"/>
  <c r="F858" i="9"/>
  <c r="F859" i="9"/>
  <c r="F860" i="9"/>
  <c r="F861" i="9"/>
  <c r="F862" i="9"/>
  <c r="F863" i="9"/>
  <c r="F864" i="9"/>
  <c r="F865" i="9"/>
  <c r="F866" i="9"/>
  <c r="F867" i="9"/>
  <c r="F868" i="9"/>
  <c r="F869" i="9"/>
  <c r="F870" i="9"/>
  <c r="F871" i="9"/>
  <c r="F872" i="9"/>
  <c r="F873" i="9"/>
  <c r="F874" i="9"/>
  <c r="F875" i="9"/>
  <c r="F876" i="9"/>
  <c r="F877" i="9"/>
  <c r="F878" i="9"/>
  <c r="F879" i="9"/>
  <c r="F880" i="9"/>
  <c r="F881" i="9"/>
  <c r="F882" i="9"/>
  <c r="F883" i="9"/>
  <c r="F884" i="9"/>
  <c r="F885" i="9"/>
  <c r="F886" i="9"/>
  <c r="F887" i="9"/>
  <c r="F888" i="9"/>
  <c r="F889" i="9"/>
  <c r="F890" i="9"/>
  <c r="F891" i="9"/>
  <c r="F892" i="9"/>
  <c r="F893" i="9"/>
  <c r="F894" i="9"/>
  <c r="F895" i="9"/>
  <c r="F896" i="9"/>
  <c r="F897" i="9"/>
  <c r="F898" i="9"/>
  <c r="F899" i="9"/>
  <c r="F900" i="9"/>
  <c r="F901" i="9"/>
  <c r="F902" i="9"/>
  <c r="F903" i="9"/>
  <c r="F904" i="9"/>
  <c r="F905" i="9"/>
  <c r="F906" i="9"/>
  <c r="F907" i="9"/>
  <c r="F908" i="9"/>
  <c r="F909" i="9"/>
  <c r="F910" i="9"/>
  <c r="F911" i="9"/>
  <c r="F912" i="9"/>
  <c r="F913" i="9"/>
  <c r="F914" i="9"/>
  <c r="F915" i="9"/>
  <c r="F916" i="9"/>
  <c r="F917" i="9"/>
  <c r="F918" i="9"/>
  <c r="F919" i="9"/>
  <c r="F920" i="9"/>
  <c r="F921" i="9"/>
  <c r="F922" i="9"/>
  <c r="F923" i="9"/>
  <c r="F924" i="9"/>
  <c r="F925" i="9"/>
  <c r="F926" i="9"/>
  <c r="F927" i="9"/>
  <c r="F928" i="9"/>
  <c r="F929" i="9"/>
  <c r="F930" i="9"/>
  <c r="F931" i="9"/>
  <c r="F932" i="9"/>
  <c r="F933" i="9"/>
  <c r="F934" i="9"/>
  <c r="F935" i="9"/>
  <c r="F936" i="9"/>
  <c r="F937" i="9"/>
  <c r="F938" i="9"/>
  <c r="F939" i="9"/>
  <c r="F940" i="9"/>
  <c r="F941" i="9"/>
  <c r="F942" i="9"/>
  <c r="F943" i="9"/>
  <c r="F944" i="9"/>
  <c r="F945" i="9"/>
  <c r="F946" i="9"/>
  <c r="F947" i="9"/>
  <c r="F948" i="9"/>
  <c r="F949" i="9"/>
  <c r="F950" i="9"/>
  <c r="F951" i="9"/>
  <c r="F952" i="9"/>
  <c r="F953" i="9"/>
  <c r="F954" i="9"/>
  <c r="F955" i="9"/>
  <c r="F956" i="9"/>
  <c r="F957" i="9"/>
  <c r="F958" i="9"/>
  <c r="F959" i="9"/>
  <c r="F960" i="9"/>
  <c r="F961" i="9"/>
  <c r="F962" i="9"/>
  <c r="F963" i="9"/>
  <c r="F964" i="9"/>
  <c r="F965" i="9"/>
  <c r="F966" i="9"/>
  <c r="F967" i="9"/>
  <c r="F968" i="9"/>
  <c r="F969" i="9"/>
  <c r="F970" i="9"/>
  <c r="F971" i="9"/>
  <c r="F972" i="9"/>
  <c r="F973" i="9"/>
  <c r="F974" i="9"/>
  <c r="F975" i="9"/>
  <c r="F976" i="9"/>
  <c r="F977" i="9"/>
  <c r="F978" i="9"/>
  <c r="F979" i="9"/>
  <c r="F980" i="9"/>
  <c r="F981" i="9"/>
  <c r="F982" i="9"/>
  <c r="F983" i="9"/>
  <c r="F984" i="9"/>
  <c r="F985" i="9"/>
  <c r="F986" i="9"/>
  <c r="F987" i="9"/>
  <c r="F988" i="9"/>
  <c r="F989" i="9"/>
  <c r="F990" i="9"/>
  <c r="F991" i="9"/>
  <c r="F992" i="9"/>
  <c r="F993" i="9"/>
  <c r="F994" i="9"/>
  <c r="F995" i="9"/>
  <c r="F996" i="9"/>
  <c r="F997" i="9"/>
  <c r="F998" i="9"/>
  <c r="F999" i="9"/>
  <c r="F1000" i="9"/>
  <c r="F1001" i="9"/>
  <c r="F1002" i="9"/>
  <c r="F1003" i="9"/>
  <c r="F1004" i="9"/>
  <c r="F1005" i="9"/>
  <c r="F1006" i="9"/>
  <c r="F1007" i="9"/>
  <c r="F1008" i="9"/>
  <c r="F1009" i="9"/>
  <c r="F1010" i="9"/>
  <c r="F1011" i="9"/>
  <c r="F1012" i="9"/>
  <c r="F1013" i="9"/>
  <c r="F1014" i="9"/>
  <c r="F1015" i="9"/>
  <c r="F1016" i="9"/>
  <c r="F1017" i="9"/>
  <c r="F1018" i="9"/>
  <c r="F1019" i="9"/>
  <c r="F1020" i="9"/>
  <c r="F1021" i="9"/>
  <c r="F1022" i="9"/>
  <c r="F1023" i="9"/>
  <c r="F1024" i="9"/>
  <c r="F1025" i="9"/>
  <c r="F1026" i="9"/>
  <c r="F1027" i="9"/>
  <c r="F1028" i="9"/>
  <c r="F1029" i="9"/>
  <c r="F1030" i="9"/>
  <c r="F1031" i="9"/>
  <c r="F1032" i="9"/>
  <c r="F1033" i="9"/>
  <c r="F1034" i="9"/>
  <c r="F1035" i="9"/>
  <c r="F1036" i="9"/>
  <c r="F1037" i="9"/>
  <c r="F1038" i="9"/>
  <c r="F1039" i="9"/>
  <c r="F1040" i="9"/>
  <c r="F1041" i="9"/>
  <c r="F1042" i="9"/>
  <c r="F1043" i="9"/>
  <c r="F1044" i="9"/>
  <c r="F1045" i="9"/>
  <c r="F1046" i="9"/>
  <c r="F1047" i="9"/>
  <c r="F1048" i="9"/>
  <c r="F1049" i="9"/>
  <c r="F1050" i="9"/>
  <c r="F1051" i="9"/>
  <c r="F1052" i="9"/>
  <c r="F1053" i="9"/>
  <c r="F1054" i="9"/>
  <c r="F1055" i="9"/>
  <c r="F1056" i="9"/>
  <c r="F1057" i="9"/>
  <c r="F1058" i="9"/>
  <c r="F1059" i="9"/>
  <c r="F1060" i="9"/>
  <c r="F1061" i="9"/>
  <c r="F1062" i="9"/>
  <c r="F1063" i="9"/>
  <c r="F1064" i="9"/>
  <c r="F1065" i="9"/>
  <c r="F1066" i="9"/>
  <c r="F1067" i="9"/>
  <c r="F1068" i="9"/>
  <c r="F1069" i="9"/>
  <c r="F1070" i="9"/>
  <c r="F1071" i="9"/>
  <c r="F1072" i="9"/>
  <c r="F1073" i="9"/>
  <c r="F1074" i="9"/>
  <c r="F1075" i="9"/>
  <c r="F1076" i="9"/>
  <c r="F1077" i="9"/>
  <c r="F1078" i="9"/>
  <c r="F1079" i="9"/>
  <c r="F1080" i="9"/>
  <c r="F1081" i="9"/>
  <c r="F1082" i="9"/>
  <c r="F1083" i="9"/>
  <c r="F1084" i="9"/>
  <c r="F1085" i="9"/>
  <c r="F1086" i="9"/>
  <c r="F1087" i="9"/>
  <c r="F1088" i="9"/>
  <c r="F1089" i="9"/>
  <c r="F1090" i="9"/>
  <c r="F1091" i="9"/>
  <c r="F1092" i="9"/>
  <c r="F1093" i="9"/>
  <c r="F1094" i="9"/>
  <c r="F1095" i="9"/>
  <c r="F1096" i="9"/>
  <c r="F1097" i="9"/>
  <c r="F1098" i="9"/>
  <c r="F1099" i="9"/>
  <c r="F1100" i="9"/>
  <c r="F1101" i="9"/>
  <c r="F1102" i="9"/>
  <c r="F1103" i="9"/>
  <c r="F1104" i="9"/>
  <c r="F1105" i="9"/>
  <c r="F1106" i="9"/>
  <c r="F1107" i="9"/>
  <c r="F1108" i="9"/>
  <c r="F1109" i="9"/>
  <c r="F1110" i="9"/>
  <c r="F1111" i="9"/>
  <c r="F1112" i="9"/>
  <c r="F1113" i="9"/>
  <c r="F1114" i="9"/>
  <c r="F1115" i="9"/>
  <c r="F1116" i="9"/>
  <c r="F1117" i="9"/>
  <c r="F1118" i="9"/>
  <c r="F1119" i="9"/>
  <c r="F1120" i="9"/>
  <c r="F1121" i="9"/>
  <c r="F1122" i="9"/>
  <c r="F1123" i="9"/>
  <c r="F1124" i="9"/>
  <c r="F1125" i="9"/>
  <c r="F1126" i="9"/>
  <c r="F1127" i="9"/>
  <c r="F1128" i="9"/>
  <c r="F1129" i="9"/>
  <c r="F1130" i="9"/>
  <c r="F1131" i="9"/>
  <c r="F1132" i="9"/>
  <c r="F1133" i="9"/>
  <c r="F1134" i="9"/>
  <c r="F1135" i="9"/>
  <c r="F1136" i="9"/>
  <c r="F1137" i="9"/>
  <c r="F1138" i="9"/>
  <c r="F1139" i="9"/>
  <c r="F1140" i="9"/>
  <c r="F1141" i="9"/>
  <c r="F1142" i="9"/>
  <c r="F1143" i="9"/>
  <c r="F1144" i="9"/>
  <c r="F1145" i="9"/>
  <c r="F1146" i="9"/>
  <c r="F1147" i="9"/>
  <c r="F1148" i="9"/>
  <c r="F1149" i="9"/>
  <c r="F1150" i="9"/>
  <c r="F1151" i="9"/>
  <c r="F1152" i="9"/>
  <c r="F1153" i="9"/>
  <c r="F1154" i="9"/>
  <c r="F1155" i="9"/>
  <c r="F1156" i="9"/>
  <c r="F1157" i="9"/>
  <c r="F1158" i="9"/>
  <c r="F1159" i="9"/>
  <c r="F1160" i="9"/>
  <c r="F1161" i="9"/>
  <c r="F1162" i="9"/>
  <c r="F1163" i="9"/>
  <c r="F1164" i="9"/>
  <c r="F1165" i="9"/>
  <c r="F1166" i="9"/>
  <c r="F1167" i="9"/>
  <c r="F1168" i="9"/>
  <c r="F1169" i="9"/>
  <c r="F1170" i="9"/>
  <c r="F1171" i="9"/>
  <c r="F1172" i="9"/>
  <c r="F1173" i="9"/>
  <c r="F1174" i="9"/>
  <c r="F1175" i="9"/>
  <c r="F1176" i="9"/>
  <c r="F1177" i="9"/>
  <c r="F1178" i="9"/>
  <c r="F1179" i="9"/>
  <c r="F1180" i="9"/>
  <c r="F1181" i="9"/>
  <c r="F1182" i="9"/>
  <c r="F1183" i="9"/>
  <c r="F1184" i="9"/>
  <c r="F1185" i="9"/>
  <c r="F1186" i="9"/>
  <c r="F1187" i="9"/>
  <c r="F1188" i="9"/>
  <c r="F1189" i="9"/>
  <c r="F1190" i="9"/>
  <c r="F1191" i="9"/>
  <c r="F1192" i="9"/>
  <c r="F1193" i="9"/>
  <c r="F1194" i="9"/>
  <c r="F1195" i="9"/>
  <c r="F1196" i="9"/>
  <c r="F1197" i="9"/>
  <c r="F1198" i="9"/>
  <c r="F1199" i="9"/>
  <c r="F1200" i="9"/>
  <c r="F1201" i="9"/>
  <c r="F1202" i="9"/>
  <c r="F1203" i="9"/>
  <c r="F1204" i="9"/>
  <c r="F1205" i="9"/>
  <c r="F1206" i="9"/>
  <c r="F1207" i="9"/>
  <c r="F1208" i="9"/>
  <c r="F1209" i="9"/>
  <c r="F1210" i="9"/>
  <c r="F1211" i="9"/>
  <c r="F1212" i="9"/>
  <c r="F1213" i="9"/>
  <c r="F1214" i="9"/>
  <c r="F1215" i="9"/>
  <c r="F1216" i="9"/>
  <c r="F1217" i="9"/>
  <c r="F1218" i="9"/>
  <c r="F1219" i="9"/>
  <c r="F1220" i="9"/>
  <c r="F1221" i="9"/>
  <c r="F1222" i="9"/>
  <c r="F1223" i="9"/>
  <c r="F1224" i="9"/>
  <c r="F1225" i="9"/>
  <c r="F1226" i="9"/>
  <c r="F1227" i="9"/>
  <c r="F1228" i="9"/>
  <c r="F1229" i="9"/>
  <c r="F1230" i="9"/>
  <c r="F1231" i="9"/>
  <c r="F1232" i="9"/>
  <c r="F1233" i="9"/>
  <c r="F1234" i="9"/>
  <c r="F1235" i="9"/>
  <c r="F1236" i="9"/>
  <c r="F1237" i="9"/>
  <c r="F1238" i="9"/>
  <c r="F1239" i="9"/>
  <c r="F1240" i="9"/>
  <c r="F1241" i="9"/>
  <c r="F1242" i="9"/>
  <c r="F1243" i="9"/>
  <c r="F1244" i="9"/>
  <c r="F1245" i="9"/>
  <c r="F1246" i="9"/>
  <c r="F1247" i="9"/>
  <c r="F1248" i="9"/>
  <c r="F1249" i="9"/>
  <c r="F1250" i="9"/>
  <c r="F1251" i="9"/>
  <c r="F1252" i="9"/>
  <c r="F1253" i="9"/>
  <c r="F1254" i="9"/>
  <c r="F1255" i="9"/>
  <c r="F1256" i="9"/>
  <c r="F1257" i="9"/>
  <c r="F1258" i="9"/>
  <c r="F1259" i="9"/>
  <c r="F1260" i="9"/>
  <c r="F1261" i="9"/>
  <c r="F1262" i="9"/>
  <c r="F1263" i="9"/>
  <c r="F1264" i="9"/>
  <c r="F1265" i="9"/>
  <c r="F1266" i="9"/>
  <c r="F1267" i="9"/>
  <c r="F1268" i="9"/>
  <c r="F1269" i="9"/>
  <c r="F1270" i="9"/>
  <c r="F1271" i="9"/>
  <c r="F1272" i="9"/>
  <c r="F1273" i="9"/>
  <c r="F1274" i="9"/>
  <c r="F1275" i="9"/>
  <c r="F1276" i="9"/>
  <c r="F1277" i="9"/>
  <c r="F1278" i="9"/>
  <c r="F1279" i="9"/>
  <c r="F1280" i="9"/>
  <c r="F1281" i="9"/>
  <c r="F1282" i="9"/>
  <c r="F1283" i="9"/>
  <c r="F1284" i="9"/>
  <c r="F1285" i="9"/>
  <c r="F1286" i="9"/>
  <c r="F1287" i="9"/>
  <c r="F1288" i="9"/>
  <c r="F1289" i="9"/>
  <c r="F1290" i="9"/>
  <c r="F1291" i="9"/>
  <c r="F1292" i="9"/>
  <c r="F1293" i="9"/>
  <c r="F1294" i="9"/>
  <c r="F1295" i="9"/>
  <c r="F1296" i="9"/>
  <c r="F1297" i="9"/>
  <c r="F1298" i="9"/>
  <c r="F1299" i="9"/>
  <c r="F1300" i="9"/>
  <c r="F1301" i="9"/>
  <c r="F1302" i="9"/>
  <c r="F1303" i="9"/>
  <c r="F1304" i="9"/>
  <c r="F1305" i="9"/>
  <c r="F1306" i="9"/>
  <c r="F1307" i="9"/>
  <c r="F1308" i="9"/>
  <c r="F1309" i="9"/>
  <c r="F1310" i="9"/>
  <c r="F1311" i="9"/>
  <c r="F1312" i="9"/>
  <c r="F1313" i="9"/>
  <c r="F1314" i="9"/>
  <c r="F1315" i="9"/>
  <c r="F1316" i="9"/>
  <c r="F1317" i="9"/>
  <c r="F1318" i="9"/>
  <c r="F1319" i="9"/>
  <c r="F1320" i="9"/>
  <c r="F1321" i="9"/>
  <c r="F1322" i="9"/>
  <c r="F1323" i="9"/>
  <c r="F1324" i="9"/>
  <c r="F1325" i="9"/>
  <c r="F1326" i="9"/>
  <c r="F1327" i="9"/>
  <c r="F1328" i="9"/>
  <c r="F1329" i="9"/>
  <c r="F1330" i="9"/>
  <c r="F1331" i="9"/>
  <c r="F1332" i="9"/>
  <c r="F1333" i="9"/>
  <c r="F1334" i="9"/>
  <c r="F1335" i="9"/>
  <c r="F1336" i="9"/>
  <c r="F1337" i="9"/>
  <c r="F1338" i="9"/>
  <c r="F1339" i="9"/>
  <c r="F1340" i="9"/>
  <c r="F1341" i="9"/>
  <c r="F1342" i="9"/>
  <c r="F1343" i="9"/>
  <c r="F1344" i="9"/>
  <c r="F1345" i="9"/>
  <c r="F1346" i="9"/>
  <c r="F1347" i="9"/>
  <c r="F1348" i="9"/>
  <c r="F1349" i="9"/>
  <c r="F1350" i="9"/>
  <c r="F1351" i="9"/>
  <c r="F1352" i="9"/>
  <c r="F1353" i="9"/>
  <c r="F1354" i="9"/>
  <c r="F1355" i="9"/>
  <c r="F1356" i="9"/>
  <c r="F1357" i="9"/>
  <c r="F1358" i="9"/>
  <c r="F1359" i="9"/>
  <c r="F1360" i="9"/>
  <c r="F1361" i="9"/>
  <c r="F1362" i="9"/>
  <c r="F1363" i="9"/>
  <c r="F1364" i="9"/>
  <c r="F1365" i="9"/>
  <c r="F1366" i="9"/>
  <c r="F1367" i="9"/>
  <c r="F1368" i="9"/>
  <c r="F1369" i="9"/>
  <c r="F1370" i="9"/>
  <c r="F1371" i="9"/>
  <c r="F1372" i="9"/>
  <c r="F1373" i="9"/>
  <c r="F1374" i="9"/>
  <c r="F1375" i="9"/>
  <c r="F1376" i="9"/>
  <c r="F1377" i="9"/>
  <c r="F1378" i="9"/>
  <c r="F1379" i="9"/>
  <c r="F1380" i="9"/>
  <c r="F1381" i="9"/>
  <c r="F1382" i="9"/>
  <c r="F1383" i="9"/>
  <c r="F1384" i="9"/>
  <c r="F1385" i="9"/>
  <c r="F1386" i="9"/>
  <c r="F1387" i="9"/>
  <c r="F1388" i="9"/>
  <c r="F1389" i="9"/>
  <c r="F1390" i="9"/>
  <c r="F1391" i="9"/>
  <c r="F1392" i="9"/>
  <c r="F1393" i="9"/>
  <c r="F1394" i="9"/>
  <c r="F1395" i="9"/>
  <c r="F1396" i="9"/>
  <c r="F1397" i="9"/>
  <c r="F1398" i="9"/>
  <c r="F1399" i="9"/>
  <c r="F1400" i="9"/>
  <c r="F1401" i="9"/>
  <c r="F1402" i="9"/>
  <c r="F1403" i="9"/>
  <c r="F1404" i="9"/>
  <c r="F1405" i="9"/>
  <c r="F1406" i="9"/>
  <c r="F1407" i="9"/>
  <c r="F1408" i="9"/>
  <c r="F1409" i="9"/>
  <c r="F1410" i="9"/>
  <c r="F1411" i="9"/>
  <c r="F1412" i="9"/>
  <c r="F1413" i="9"/>
  <c r="F1414" i="9"/>
  <c r="F1415" i="9"/>
  <c r="F1416" i="9"/>
  <c r="F1417" i="9"/>
  <c r="F1418" i="9"/>
  <c r="F1419" i="9"/>
  <c r="F1420" i="9"/>
  <c r="F1421" i="9"/>
  <c r="F1422" i="9"/>
  <c r="F1423" i="9"/>
  <c r="F1424" i="9"/>
  <c r="F1425" i="9"/>
  <c r="F1426" i="9"/>
  <c r="F1427" i="9"/>
  <c r="F1428" i="9"/>
  <c r="F1429" i="9"/>
  <c r="F1430" i="9"/>
  <c r="F1431" i="9"/>
  <c r="F1432" i="9"/>
  <c r="F1433" i="9"/>
  <c r="F1434" i="9"/>
  <c r="F1435" i="9"/>
  <c r="F1436" i="9"/>
  <c r="F1437" i="9"/>
  <c r="F1438" i="9"/>
  <c r="F1439" i="9"/>
  <c r="F1440" i="9"/>
  <c r="F1441" i="9"/>
  <c r="F1442" i="9"/>
  <c r="F1443" i="9"/>
  <c r="F1444" i="9"/>
  <c r="F1445" i="9"/>
  <c r="F1446" i="9"/>
  <c r="F1447" i="9"/>
  <c r="F1448" i="9"/>
  <c r="F1449" i="9"/>
  <c r="F1450" i="9"/>
  <c r="F1451" i="9"/>
  <c r="F1452" i="9"/>
  <c r="F1453" i="9"/>
  <c r="F1454" i="9"/>
  <c r="F1455" i="9"/>
  <c r="F1456" i="9"/>
  <c r="F1457" i="9"/>
  <c r="F1458" i="9"/>
  <c r="F1459" i="9"/>
  <c r="F1460" i="9"/>
  <c r="F1461" i="9"/>
  <c r="F1462" i="9"/>
  <c r="F1463" i="9"/>
  <c r="F1464" i="9"/>
  <c r="F1465" i="9"/>
  <c r="F1466" i="9"/>
  <c r="F1467" i="9"/>
  <c r="F1468" i="9"/>
  <c r="F1469" i="9"/>
  <c r="F1470" i="9"/>
  <c r="F1471" i="9"/>
  <c r="F1472" i="9"/>
  <c r="F1473" i="9"/>
  <c r="F1474" i="9"/>
  <c r="F1475" i="9"/>
  <c r="F1476" i="9"/>
  <c r="F1477" i="9"/>
  <c r="F1478" i="9"/>
  <c r="F1479" i="9"/>
  <c r="F1480" i="9"/>
  <c r="F1481" i="9"/>
  <c r="F1482" i="9"/>
  <c r="F1483" i="9"/>
  <c r="F1484" i="9"/>
  <c r="F1485" i="9"/>
  <c r="F1486" i="9"/>
  <c r="F1487" i="9"/>
  <c r="F1488" i="9"/>
  <c r="F1489" i="9"/>
  <c r="F1490" i="9"/>
  <c r="F1491" i="9"/>
  <c r="F1492" i="9"/>
  <c r="F1493" i="9"/>
  <c r="F1494" i="9"/>
  <c r="F1495" i="9"/>
  <c r="F1496" i="9"/>
  <c r="F1497" i="9"/>
  <c r="F1498" i="9"/>
  <c r="F1499" i="9"/>
  <c r="F1500" i="9"/>
  <c r="F1501" i="9"/>
  <c r="F1502" i="9"/>
  <c r="F1503" i="9"/>
  <c r="F1504" i="9"/>
  <c r="F1505" i="9"/>
  <c r="F1506" i="9"/>
  <c r="F1507" i="9"/>
  <c r="F1508" i="9"/>
  <c r="F1509" i="9"/>
  <c r="F1510" i="9"/>
  <c r="F1511" i="9"/>
  <c r="F1512" i="9"/>
  <c r="F1513" i="9"/>
  <c r="F1514" i="9"/>
  <c r="F1515" i="9"/>
  <c r="F1516" i="9"/>
  <c r="F1517" i="9"/>
  <c r="F1518" i="9"/>
  <c r="F1519" i="9"/>
  <c r="F1520" i="9"/>
  <c r="F1521" i="9"/>
  <c r="F1522" i="9"/>
  <c r="F1523" i="9"/>
  <c r="F1524" i="9"/>
  <c r="F1525" i="9"/>
  <c r="F1526" i="9"/>
  <c r="F1527" i="9"/>
  <c r="F1528" i="9"/>
  <c r="F1529" i="9"/>
  <c r="F1530" i="9"/>
  <c r="F1531" i="9"/>
  <c r="F1532" i="9"/>
  <c r="F1533" i="9"/>
  <c r="F1534" i="9"/>
  <c r="F1535" i="9"/>
  <c r="F1536" i="9"/>
  <c r="F1537" i="9"/>
  <c r="F1538" i="9"/>
  <c r="F1539" i="9"/>
  <c r="F1540" i="9"/>
  <c r="F1541" i="9"/>
  <c r="F1542" i="9"/>
  <c r="F1543" i="9"/>
  <c r="F1544" i="9"/>
  <c r="F1545" i="9"/>
  <c r="F1546" i="9"/>
  <c r="F1547" i="9"/>
  <c r="F1548" i="9"/>
  <c r="F1549" i="9"/>
  <c r="F1550" i="9"/>
  <c r="F1551" i="9"/>
  <c r="F1552" i="9"/>
  <c r="F1553" i="9"/>
  <c r="F1554" i="9"/>
  <c r="F1555" i="9"/>
  <c r="F1556" i="9"/>
  <c r="F1557" i="9"/>
  <c r="F1558" i="9"/>
  <c r="F1559" i="9"/>
  <c r="F1560" i="9"/>
  <c r="F1561" i="9"/>
  <c r="F1562" i="9"/>
  <c r="F1563" i="9"/>
  <c r="F1564" i="9"/>
  <c r="F1565" i="9"/>
  <c r="F1566" i="9"/>
  <c r="F1567" i="9"/>
  <c r="F1568" i="9"/>
  <c r="F1569" i="9"/>
  <c r="F1570" i="9"/>
  <c r="F1571" i="9"/>
  <c r="F1572" i="9"/>
  <c r="F1573" i="9"/>
  <c r="F1574" i="9"/>
  <c r="F1575" i="9"/>
  <c r="F1576" i="9"/>
  <c r="F1577" i="9"/>
  <c r="F1578" i="9"/>
  <c r="F1579" i="9"/>
  <c r="F1580" i="9"/>
  <c r="F1581" i="9"/>
  <c r="F1582" i="9"/>
  <c r="F1583" i="9"/>
  <c r="F1584" i="9"/>
  <c r="F1585" i="9"/>
  <c r="F1586" i="9"/>
  <c r="F1587" i="9"/>
  <c r="F1588" i="9"/>
  <c r="F1589" i="9"/>
  <c r="F1590" i="9"/>
  <c r="F1591" i="9"/>
  <c r="F1592" i="9"/>
  <c r="F1593" i="9"/>
  <c r="F1594" i="9"/>
  <c r="F1595" i="9"/>
  <c r="F1596" i="9"/>
  <c r="F1597" i="9"/>
  <c r="F1598" i="9"/>
  <c r="F1599" i="9"/>
  <c r="F1600" i="9"/>
  <c r="F1601" i="9"/>
  <c r="F1602" i="9"/>
  <c r="F1603" i="9"/>
  <c r="F1604" i="9"/>
  <c r="F1605" i="9"/>
  <c r="F1606" i="9"/>
  <c r="F1607" i="9"/>
  <c r="F1608" i="9"/>
  <c r="F1609" i="9"/>
  <c r="F1610" i="9"/>
  <c r="F1611" i="9"/>
  <c r="F1612" i="9"/>
  <c r="F1613" i="9"/>
  <c r="F1614" i="9"/>
  <c r="F1615" i="9"/>
  <c r="F1616" i="9"/>
  <c r="F1617" i="9"/>
  <c r="F1618" i="9"/>
  <c r="F1619" i="9"/>
  <c r="F1620" i="9"/>
  <c r="F1621" i="9"/>
  <c r="F1622" i="9"/>
  <c r="F1623" i="9"/>
  <c r="F1624" i="9"/>
  <c r="F1625" i="9"/>
  <c r="F1626" i="9"/>
  <c r="F1627" i="9"/>
  <c r="F1628" i="9"/>
  <c r="F1629" i="9"/>
  <c r="F1630" i="9"/>
  <c r="F1631" i="9"/>
  <c r="F1632" i="9"/>
  <c r="F1633" i="9"/>
  <c r="F1634" i="9"/>
  <c r="F1635" i="9"/>
  <c r="F1636" i="9"/>
  <c r="F1637" i="9"/>
  <c r="F1638" i="9"/>
  <c r="F1639" i="9"/>
  <c r="F1640" i="9"/>
  <c r="F1641" i="9"/>
  <c r="F1642" i="9"/>
  <c r="F1643" i="9"/>
  <c r="F1644" i="9"/>
  <c r="F1645" i="9"/>
  <c r="F1646" i="9"/>
  <c r="F1647" i="9"/>
  <c r="F1648" i="9"/>
  <c r="F1649" i="9"/>
  <c r="F1650" i="9"/>
  <c r="F1651" i="9"/>
  <c r="F1652" i="9"/>
  <c r="F1653" i="9"/>
  <c r="F1654" i="9"/>
  <c r="F1655" i="9"/>
  <c r="F1656" i="9"/>
  <c r="F1657" i="9"/>
  <c r="F1658" i="9"/>
  <c r="F1659" i="9"/>
  <c r="F1660" i="9"/>
  <c r="F1661" i="9"/>
  <c r="F1662" i="9"/>
  <c r="F1663" i="9"/>
  <c r="F1664" i="9"/>
  <c r="F1665" i="9"/>
  <c r="F1666" i="9"/>
  <c r="F1667" i="9"/>
  <c r="F1668" i="9"/>
  <c r="F1669" i="9"/>
  <c r="F1670" i="9"/>
  <c r="F1671" i="9"/>
  <c r="F1672" i="9"/>
  <c r="F1673" i="9"/>
  <c r="F1674" i="9"/>
  <c r="F1675" i="9"/>
  <c r="F1676" i="9"/>
  <c r="F1677" i="9"/>
  <c r="F1678" i="9"/>
  <c r="F1679" i="9"/>
  <c r="F1680" i="9"/>
  <c r="F1681" i="9"/>
  <c r="F1682" i="9"/>
  <c r="F1683" i="9"/>
  <c r="F1684" i="9"/>
  <c r="F1685" i="9"/>
  <c r="F1686" i="9"/>
  <c r="F1687" i="9"/>
  <c r="F1688" i="9"/>
  <c r="F1689" i="9"/>
  <c r="F1690" i="9"/>
  <c r="F1691" i="9"/>
  <c r="F1692" i="9"/>
  <c r="F1693" i="9"/>
  <c r="F1694" i="9"/>
  <c r="F1695" i="9"/>
  <c r="F1696" i="9"/>
  <c r="F1697" i="9"/>
  <c r="F1698" i="9"/>
  <c r="F1699" i="9"/>
  <c r="F1700" i="9"/>
  <c r="F1701" i="9"/>
  <c r="F1702" i="9"/>
  <c r="F1703" i="9"/>
  <c r="F1704" i="9"/>
  <c r="F1705" i="9"/>
  <c r="F1706" i="9"/>
  <c r="F1707" i="9"/>
  <c r="F1708" i="9"/>
  <c r="F1709" i="9"/>
  <c r="F1710" i="9"/>
  <c r="F1711" i="9"/>
  <c r="F1712" i="9"/>
  <c r="F1713" i="9"/>
  <c r="F1714" i="9"/>
  <c r="F1715" i="9"/>
  <c r="F1716" i="9"/>
  <c r="F1717" i="9"/>
  <c r="F1718" i="9"/>
  <c r="F1719" i="9"/>
  <c r="F1720" i="9"/>
  <c r="F1721" i="9"/>
  <c r="F1722" i="9"/>
  <c r="F1723" i="9"/>
  <c r="F1724" i="9"/>
  <c r="F1725" i="9"/>
  <c r="F1726" i="9"/>
  <c r="F1727" i="9"/>
  <c r="F1728" i="9"/>
  <c r="F1729" i="9"/>
  <c r="F1730" i="9"/>
  <c r="F1731" i="9"/>
  <c r="F1732" i="9"/>
  <c r="F1733" i="9"/>
  <c r="F1734" i="9"/>
  <c r="F1735" i="9"/>
  <c r="F1736" i="9"/>
  <c r="F1737" i="9"/>
  <c r="F1738" i="9"/>
  <c r="F1739" i="9"/>
  <c r="F1740" i="9"/>
  <c r="F1741" i="9"/>
  <c r="F1742" i="9"/>
  <c r="F1743" i="9"/>
  <c r="F1744" i="9"/>
  <c r="F1745" i="9"/>
  <c r="F1746" i="9"/>
  <c r="F1747" i="9"/>
  <c r="F1748" i="9"/>
  <c r="F1749" i="9"/>
  <c r="F1750" i="9"/>
  <c r="F1751" i="9"/>
  <c r="F1752" i="9"/>
  <c r="F1753" i="9"/>
  <c r="F1754" i="9"/>
  <c r="F1755" i="9"/>
  <c r="F1756" i="9"/>
  <c r="F1757" i="9"/>
  <c r="F1758" i="9"/>
  <c r="F1759" i="9"/>
  <c r="F1760" i="9"/>
  <c r="F1761" i="9"/>
  <c r="F1762" i="9"/>
  <c r="F1763" i="9"/>
  <c r="F1764" i="9"/>
  <c r="F1765" i="9"/>
  <c r="F1766" i="9"/>
  <c r="F1767" i="9"/>
  <c r="F1768" i="9"/>
  <c r="F1769" i="9"/>
  <c r="F1770" i="9"/>
  <c r="F1771" i="9"/>
  <c r="F1772" i="9"/>
  <c r="F1773" i="9"/>
  <c r="F1774" i="9"/>
  <c r="F1775" i="9"/>
  <c r="F1776" i="9"/>
  <c r="F1777" i="9"/>
  <c r="F1778" i="9"/>
  <c r="F1779" i="9"/>
  <c r="F1780" i="9"/>
  <c r="F1781" i="9"/>
  <c r="F1782" i="9"/>
  <c r="F1783" i="9"/>
  <c r="F1784" i="9"/>
  <c r="F1785" i="9"/>
  <c r="F1786" i="9"/>
  <c r="F1787" i="9"/>
  <c r="F1788" i="9"/>
  <c r="F1789" i="9"/>
  <c r="F1790" i="9"/>
  <c r="F1791" i="9"/>
  <c r="F1792" i="9"/>
  <c r="F1793" i="9"/>
  <c r="F1794" i="9"/>
  <c r="F1795" i="9"/>
  <c r="F1796" i="9"/>
  <c r="F1797" i="9"/>
  <c r="F1798" i="9"/>
  <c r="F1799" i="9"/>
  <c r="F1800" i="9"/>
  <c r="F1801" i="9"/>
  <c r="F1802" i="9"/>
  <c r="F1803" i="9"/>
  <c r="F1804" i="9"/>
  <c r="F1805" i="9"/>
  <c r="F1806" i="9"/>
  <c r="F1807" i="9"/>
  <c r="F1808" i="9"/>
  <c r="F1809" i="9"/>
  <c r="F1810" i="9"/>
  <c r="F1811" i="9"/>
  <c r="F1812" i="9"/>
  <c r="F1813" i="9"/>
  <c r="F1814" i="9"/>
  <c r="F1815" i="9"/>
  <c r="F1816" i="9"/>
  <c r="F1817" i="9"/>
  <c r="F1818" i="9"/>
  <c r="F1819" i="9"/>
  <c r="F1820" i="9"/>
  <c r="F1821" i="9"/>
  <c r="F1822" i="9"/>
  <c r="F1823" i="9"/>
  <c r="F1824" i="9"/>
  <c r="F1825" i="9"/>
  <c r="F1826" i="9"/>
  <c r="F1827" i="9"/>
  <c r="F1828" i="9"/>
  <c r="F1829" i="9"/>
  <c r="F1830" i="9"/>
  <c r="F1831" i="9"/>
  <c r="F1832" i="9"/>
  <c r="F1833" i="9"/>
  <c r="F1834" i="9"/>
  <c r="F1835" i="9"/>
  <c r="F1836" i="9"/>
  <c r="F1837" i="9"/>
  <c r="F1838" i="9"/>
  <c r="F1839" i="9"/>
  <c r="F1840" i="9"/>
  <c r="F1841" i="9"/>
  <c r="F1842" i="9"/>
  <c r="F1843" i="9"/>
  <c r="F1844" i="9"/>
  <c r="F1845" i="9"/>
  <c r="F1846" i="9"/>
  <c r="F1847" i="9"/>
  <c r="F1848" i="9"/>
  <c r="F1849" i="9"/>
  <c r="F1850" i="9"/>
  <c r="F1851" i="9"/>
  <c r="F1852" i="9"/>
  <c r="F1853" i="9"/>
  <c r="F1854" i="9"/>
  <c r="F1855" i="9"/>
  <c r="F1856" i="9"/>
  <c r="F1857" i="9"/>
  <c r="F1858" i="9"/>
  <c r="F1859" i="9"/>
  <c r="F1860" i="9"/>
  <c r="F1861" i="9"/>
  <c r="F1862" i="9"/>
  <c r="F1863" i="9"/>
  <c r="F1864" i="9"/>
  <c r="F1865" i="9"/>
  <c r="F1866" i="9"/>
  <c r="F1867" i="9"/>
  <c r="F1868" i="9"/>
  <c r="F1869" i="9"/>
  <c r="F1870" i="9"/>
  <c r="F1871" i="9"/>
  <c r="F1872" i="9"/>
  <c r="F1873" i="9"/>
  <c r="F1874" i="9"/>
  <c r="F1875" i="9"/>
  <c r="F1876" i="9"/>
  <c r="F1877" i="9"/>
  <c r="F1878" i="9"/>
  <c r="F1879" i="9"/>
  <c r="F1880" i="9"/>
  <c r="F1881" i="9"/>
  <c r="F1882" i="9"/>
  <c r="F1883" i="9"/>
  <c r="F1884" i="9"/>
  <c r="F1885" i="9"/>
  <c r="F1886" i="9"/>
  <c r="F1887" i="9"/>
  <c r="F1888" i="9"/>
  <c r="F1889" i="9"/>
  <c r="F1890" i="9"/>
  <c r="F1891" i="9"/>
  <c r="F1892" i="9"/>
  <c r="F1893" i="9"/>
  <c r="F1894" i="9"/>
  <c r="F1895" i="9"/>
  <c r="F1896" i="9"/>
  <c r="F1897" i="9"/>
  <c r="F1898" i="9"/>
  <c r="F1899" i="9"/>
  <c r="F1900" i="9"/>
  <c r="F1901" i="9"/>
  <c r="F1902" i="9"/>
  <c r="F1903" i="9"/>
  <c r="F1904" i="9"/>
  <c r="F1905" i="9"/>
  <c r="F1906" i="9"/>
  <c r="F1907" i="9"/>
  <c r="F1908" i="9"/>
  <c r="F1909" i="9"/>
  <c r="F1910" i="9"/>
  <c r="F1911" i="9"/>
  <c r="F1912" i="9"/>
  <c r="F1913" i="9"/>
  <c r="F1914" i="9"/>
  <c r="F1915" i="9"/>
  <c r="F1916" i="9"/>
  <c r="F1917" i="9"/>
  <c r="F1918" i="9"/>
  <c r="F1919" i="9"/>
  <c r="F1920" i="9"/>
  <c r="F1921" i="9"/>
  <c r="F1922" i="9"/>
  <c r="F1923" i="9"/>
  <c r="F1924" i="9"/>
  <c r="F1925" i="9"/>
  <c r="F1926" i="9"/>
  <c r="F1927" i="9"/>
  <c r="F1928" i="9"/>
  <c r="F1929" i="9"/>
  <c r="F1930" i="9"/>
  <c r="F1931" i="9"/>
  <c r="F1932" i="9"/>
  <c r="F1933" i="9"/>
  <c r="F1934" i="9"/>
  <c r="F1935" i="9"/>
  <c r="F1936" i="9"/>
  <c r="F1937" i="9"/>
  <c r="F1938" i="9"/>
  <c r="F1939" i="9"/>
  <c r="F1940" i="9"/>
  <c r="F1941" i="9"/>
  <c r="F1942" i="9"/>
  <c r="F1943" i="9"/>
  <c r="F1944" i="9"/>
  <c r="F1945" i="9"/>
  <c r="F1946" i="9"/>
  <c r="F1947" i="9"/>
  <c r="F1948" i="9"/>
  <c r="F1949" i="9"/>
  <c r="F1950" i="9"/>
  <c r="F1951" i="9"/>
  <c r="F1952" i="9"/>
  <c r="F1953" i="9"/>
  <c r="F1954" i="9"/>
  <c r="F1955" i="9"/>
  <c r="F1956" i="9"/>
  <c r="F1957" i="9"/>
  <c r="F1958" i="9"/>
  <c r="F1959" i="9"/>
  <c r="F1960" i="9"/>
  <c r="F1961" i="9"/>
  <c r="F1962" i="9"/>
  <c r="F1963" i="9"/>
  <c r="F1964" i="9"/>
  <c r="F1965" i="9"/>
  <c r="F1966" i="9"/>
  <c r="F1967" i="9"/>
  <c r="F1968" i="9"/>
  <c r="F1969" i="9"/>
  <c r="F1970" i="9"/>
  <c r="F1971" i="9"/>
  <c r="F1972" i="9"/>
  <c r="F1973" i="9"/>
  <c r="F1974" i="9"/>
  <c r="F1975" i="9"/>
  <c r="F1976" i="9"/>
  <c r="F1977" i="9"/>
  <c r="F1978" i="9"/>
  <c r="F1979" i="9"/>
  <c r="F1980" i="9"/>
  <c r="F1981" i="9"/>
  <c r="F1982" i="9"/>
  <c r="F1983" i="9"/>
  <c r="F1984" i="9"/>
  <c r="F1985" i="9"/>
  <c r="F1986" i="9"/>
  <c r="F1987" i="9"/>
  <c r="F1988" i="9"/>
  <c r="F1989" i="9"/>
  <c r="F1990" i="9"/>
  <c r="F1991" i="9"/>
  <c r="F1992" i="9"/>
  <c r="F1993" i="9"/>
  <c r="F1994" i="9"/>
  <c r="F1995" i="9"/>
  <c r="F1996" i="9"/>
  <c r="F1997" i="9"/>
  <c r="F1998" i="9"/>
  <c r="F1999" i="9"/>
  <c r="F2000" i="9"/>
  <c r="F2001" i="9"/>
  <c r="F2002" i="9"/>
  <c r="F2003" i="9"/>
  <c r="F2004" i="9"/>
  <c r="F2005" i="9"/>
  <c r="F2006" i="9"/>
  <c r="F2007" i="9"/>
  <c r="F2008" i="9"/>
  <c r="F2009" i="9"/>
  <c r="F2010" i="9"/>
  <c r="F2011" i="9"/>
  <c r="F2012" i="9"/>
  <c r="F2013" i="9"/>
  <c r="F2014" i="9"/>
  <c r="F2015" i="9"/>
  <c r="F2016" i="9"/>
  <c r="F2017" i="9"/>
  <c r="F2018" i="9"/>
  <c r="F2019" i="9"/>
  <c r="F2020" i="9"/>
  <c r="F2021" i="9"/>
  <c r="F2022" i="9"/>
  <c r="F2023" i="9"/>
  <c r="F2024" i="9"/>
  <c r="F2025" i="9"/>
  <c r="F2026" i="9"/>
  <c r="F2027" i="9"/>
  <c r="F2028" i="9"/>
  <c r="F2029" i="9"/>
  <c r="F2030" i="9"/>
  <c r="F2031" i="9"/>
  <c r="F2032" i="9"/>
  <c r="F2033" i="9"/>
  <c r="F2034" i="9"/>
  <c r="F2035" i="9"/>
  <c r="F2036" i="9"/>
  <c r="F2037" i="9"/>
  <c r="F2038" i="9"/>
  <c r="F2039" i="9"/>
  <c r="F2040" i="9"/>
  <c r="F2041" i="9"/>
  <c r="F2042" i="9"/>
  <c r="F2043" i="9"/>
  <c r="F2044" i="9"/>
  <c r="F2045" i="9"/>
  <c r="F2046" i="9"/>
  <c r="F2047" i="9"/>
  <c r="F2048" i="9"/>
  <c r="F2049" i="9"/>
  <c r="F2050" i="9"/>
  <c r="F2051" i="9"/>
  <c r="F2052" i="9"/>
  <c r="F2053" i="9"/>
  <c r="F2054" i="9"/>
  <c r="F2055" i="9"/>
  <c r="F2056" i="9"/>
  <c r="F2057" i="9"/>
  <c r="F2058" i="9"/>
  <c r="F2059" i="9"/>
  <c r="F2060" i="9"/>
  <c r="F2061" i="9"/>
  <c r="F2062" i="9"/>
  <c r="F2063" i="9"/>
  <c r="F2064" i="9"/>
  <c r="F2065" i="9"/>
  <c r="F2066" i="9"/>
  <c r="F2067" i="9"/>
  <c r="F2068" i="9"/>
  <c r="F2069" i="9"/>
  <c r="F2070" i="9"/>
  <c r="F2071" i="9"/>
  <c r="F2072" i="9"/>
  <c r="F2073" i="9"/>
  <c r="F2074" i="9"/>
  <c r="F2075" i="9"/>
  <c r="F2076" i="9"/>
  <c r="F2077" i="9"/>
  <c r="F2078" i="9"/>
  <c r="F2079" i="9"/>
  <c r="F2080" i="9"/>
  <c r="F2081" i="9"/>
  <c r="F2082" i="9"/>
  <c r="F2083" i="9"/>
  <c r="F2084" i="9"/>
  <c r="F2085" i="9"/>
  <c r="F2086" i="9"/>
  <c r="F2087" i="9"/>
  <c r="F2088" i="9"/>
  <c r="F2089" i="9"/>
  <c r="F2090" i="9"/>
  <c r="F2091" i="9"/>
  <c r="F2092" i="9"/>
  <c r="F2093" i="9"/>
  <c r="F2094" i="9"/>
  <c r="F2095" i="9"/>
  <c r="F2096" i="9"/>
  <c r="F2097" i="9"/>
  <c r="F2098" i="9"/>
  <c r="F2099" i="9"/>
  <c r="F2100" i="9"/>
  <c r="F2101" i="9"/>
  <c r="F2102" i="9"/>
  <c r="F2103" i="9"/>
  <c r="F2104" i="9"/>
  <c r="F2105" i="9"/>
  <c r="F2106" i="9"/>
  <c r="F2107" i="9"/>
  <c r="F2108" i="9"/>
  <c r="F2109" i="9"/>
  <c r="F2110" i="9"/>
  <c r="F2111" i="9"/>
  <c r="F2112" i="9"/>
  <c r="F2113" i="9"/>
  <c r="F2114" i="9"/>
  <c r="F2115" i="9"/>
  <c r="F2116" i="9"/>
  <c r="F2117" i="9"/>
  <c r="F2118" i="9"/>
  <c r="F2119" i="9"/>
  <c r="F2120" i="9"/>
  <c r="F2121" i="9"/>
  <c r="F2122" i="9"/>
  <c r="F2123" i="9"/>
  <c r="F2124" i="9"/>
  <c r="F2125" i="9"/>
  <c r="F2126" i="9"/>
  <c r="F2127" i="9"/>
  <c r="F2128" i="9"/>
  <c r="F2129" i="9"/>
  <c r="F2130" i="9"/>
  <c r="F2131" i="9"/>
  <c r="F2132" i="9"/>
  <c r="F2133" i="9"/>
  <c r="F2134" i="9"/>
  <c r="F2135" i="9"/>
  <c r="F2136" i="9"/>
  <c r="F2137" i="9"/>
  <c r="F2138" i="9"/>
  <c r="F2139" i="9"/>
  <c r="F2140" i="9"/>
  <c r="F2141" i="9"/>
  <c r="F2142" i="9"/>
  <c r="F2143" i="9"/>
  <c r="F2144" i="9"/>
  <c r="F2145" i="9"/>
  <c r="F2146" i="9"/>
  <c r="F2147" i="9"/>
  <c r="F2148" i="9"/>
  <c r="F2149" i="9"/>
  <c r="F2150" i="9"/>
  <c r="F2151" i="9"/>
  <c r="F2152" i="9"/>
  <c r="F2153" i="9"/>
  <c r="F2154" i="9"/>
  <c r="F2155" i="9"/>
  <c r="F2156" i="9"/>
  <c r="F2157" i="9"/>
  <c r="F2158" i="9"/>
  <c r="F2159" i="9"/>
  <c r="F2160" i="9"/>
  <c r="F2161" i="9"/>
  <c r="F2162" i="9"/>
  <c r="F2163" i="9"/>
  <c r="F2164" i="9"/>
  <c r="F2165" i="9"/>
  <c r="F2166" i="9"/>
  <c r="F2167" i="9"/>
  <c r="F2168" i="9"/>
  <c r="F2169" i="9"/>
  <c r="F2170" i="9"/>
  <c r="F2171" i="9"/>
  <c r="F2172" i="9"/>
  <c r="F2173" i="9"/>
  <c r="F2174" i="9"/>
  <c r="F2175" i="9"/>
  <c r="F2176" i="9"/>
  <c r="F2177" i="9"/>
  <c r="F2178" i="9"/>
  <c r="F2179" i="9"/>
  <c r="F2180" i="9"/>
  <c r="F2181" i="9"/>
  <c r="F2182" i="9"/>
  <c r="F2183" i="9"/>
  <c r="F2184" i="9"/>
  <c r="F2185" i="9"/>
  <c r="F2186" i="9"/>
  <c r="F2187" i="9"/>
  <c r="F2188" i="9"/>
  <c r="F2189" i="9"/>
  <c r="F2190" i="9"/>
  <c r="F2191" i="9"/>
  <c r="F2192" i="9"/>
  <c r="F2193" i="9"/>
  <c r="F2194" i="9"/>
  <c r="F2195" i="9"/>
  <c r="F2196" i="9"/>
  <c r="F2197" i="9"/>
  <c r="F2198" i="9"/>
  <c r="F2199" i="9"/>
  <c r="F2200" i="9"/>
  <c r="F2201" i="9"/>
  <c r="F2202" i="9"/>
  <c r="F2203" i="9"/>
  <c r="F2204" i="9"/>
  <c r="F2205" i="9"/>
  <c r="F2206" i="9"/>
  <c r="F2207" i="9"/>
  <c r="F2208" i="9"/>
  <c r="F2209" i="9"/>
  <c r="F2210" i="9"/>
  <c r="F2211" i="9"/>
  <c r="F2212" i="9"/>
  <c r="F2213" i="9"/>
  <c r="F2214" i="9"/>
  <c r="F2215" i="9"/>
  <c r="F2216" i="9"/>
  <c r="F2217" i="9"/>
  <c r="F2218" i="9"/>
  <c r="F2219" i="9"/>
  <c r="F2220" i="9"/>
  <c r="F2221" i="9"/>
  <c r="F2222" i="9"/>
  <c r="F2223" i="9"/>
  <c r="F2224" i="9"/>
  <c r="F2225" i="9"/>
  <c r="F2226" i="9"/>
  <c r="F2227" i="9"/>
  <c r="F2228" i="9"/>
  <c r="F2229" i="9"/>
  <c r="F2230" i="9"/>
  <c r="F2231" i="9"/>
  <c r="F2232" i="9"/>
  <c r="F2233" i="9"/>
  <c r="F2234" i="9"/>
  <c r="F2235" i="9"/>
  <c r="F2236" i="9"/>
  <c r="F2237" i="9"/>
  <c r="F2238" i="9"/>
  <c r="F2239" i="9"/>
  <c r="F2240" i="9"/>
  <c r="F2241" i="9"/>
  <c r="F2242" i="9"/>
  <c r="F2243" i="9"/>
  <c r="F2244" i="9"/>
  <c r="F2245" i="9"/>
  <c r="F2246" i="9"/>
  <c r="F2247" i="9"/>
  <c r="F2248" i="9"/>
  <c r="F2249" i="9"/>
  <c r="F2250" i="9"/>
  <c r="F2251" i="9"/>
  <c r="F2252" i="9"/>
  <c r="F2253" i="9"/>
  <c r="F2254" i="9"/>
  <c r="F2255" i="9"/>
  <c r="F2256" i="9"/>
  <c r="F2257" i="9"/>
  <c r="F2258" i="9"/>
  <c r="F2259" i="9"/>
  <c r="F2260" i="9"/>
  <c r="F2261" i="9"/>
  <c r="F2262" i="9"/>
  <c r="F2263" i="9"/>
  <c r="F2264" i="9"/>
  <c r="F2265" i="9"/>
  <c r="F2266" i="9"/>
  <c r="F2267" i="9"/>
  <c r="F2268" i="9"/>
  <c r="F2269" i="9"/>
  <c r="F2270" i="9"/>
  <c r="F2271" i="9"/>
  <c r="F2272" i="9"/>
  <c r="F2273" i="9"/>
  <c r="F2274" i="9"/>
  <c r="F2275" i="9"/>
  <c r="F2276" i="9"/>
  <c r="F2277" i="9"/>
  <c r="F2278" i="9"/>
  <c r="F2279" i="9"/>
  <c r="F2280" i="9"/>
  <c r="F2281" i="9"/>
  <c r="F2282" i="9"/>
  <c r="F2283" i="9"/>
  <c r="F2284" i="9"/>
  <c r="F2285" i="9"/>
  <c r="F2286" i="9"/>
  <c r="F2287" i="9"/>
  <c r="F2288" i="9"/>
  <c r="F2289" i="9"/>
  <c r="F2290" i="9"/>
  <c r="F2291" i="9"/>
  <c r="F2292" i="9"/>
  <c r="F2293" i="9"/>
  <c r="F2294" i="9"/>
  <c r="F2295" i="9"/>
  <c r="F2296" i="9"/>
  <c r="F2297" i="9"/>
  <c r="F2298" i="9"/>
  <c r="F2299" i="9"/>
  <c r="F2300" i="9"/>
  <c r="F2301" i="9"/>
  <c r="F2302" i="9"/>
  <c r="F2303" i="9"/>
  <c r="F2304" i="9"/>
  <c r="F2305" i="9"/>
  <c r="F2306" i="9"/>
  <c r="F2307" i="9"/>
  <c r="F2308" i="9"/>
  <c r="F2309" i="9"/>
  <c r="F2310" i="9"/>
  <c r="F2311" i="9"/>
  <c r="F2312" i="9"/>
  <c r="F2313" i="9"/>
  <c r="F2314" i="9"/>
  <c r="F2315" i="9"/>
  <c r="F2316" i="9"/>
  <c r="F2317" i="9"/>
  <c r="F2318" i="9"/>
  <c r="F2319" i="9"/>
  <c r="F2320" i="9"/>
  <c r="F2321" i="9"/>
  <c r="F2322" i="9"/>
  <c r="F2323" i="9"/>
  <c r="F2324" i="9"/>
  <c r="F2325" i="9"/>
  <c r="F2326" i="9"/>
  <c r="F2327" i="9"/>
  <c r="F2328" i="9"/>
  <c r="F2329" i="9"/>
  <c r="F2330" i="9"/>
  <c r="F2331" i="9"/>
  <c r="F2332" i="9"/>
  <c r="F2333" i="9"/>
  <c r="F2334" i="9"/>
  <c r="F2335" i="9"/>
  <c r="F2336" i="9"/>
  <c r="F2337" i="9"/>
  <c r="F2338" i="9"/>
  <c r="F2339" i="9"/>
  <c r="F2340" i="9"/>
  <c r="F2341" i="9"/>
  <c r="F2342" i="9"/>
  <c r="F2343" i="9"/>
  <c r="F2344" i="9"/>
  <c r="F2345" i="9"/>
  <c r="F2346" i="9"/>
  <c r="F2347" i="9"/>
  <c r="F2348" i="9"/>
  <c r="F2349" i="9"/>
  <c r="F2350" i="9"/>
  <c r="F2351" i="9"/>
  <c r="F2352" i="9"/>
  <c r="F2353" i="9"/>
  <c r="F2354" i="9"/>
  <c r="F2355" i="9"/>
  <c r="F2356" i="9"/>
  <c r="F2357" i="9"/>
  <c r="F2358" i="9"/>
  <c r="F2359" i="9"/>
  <c r="F2360" i="9"/>
  <c r="F2361" i="9"/>
  <c r="F2362" i="9"/>
  <c r="F2363" i="9"/>
  <c r="F2364" i="9"/>
  <c r="F2365" i="9"/>
  <c r="F2366" i="9"/>
  <c r="F2367" i="9"/>
  <c r="F2368" i="9"/>
  <c r="F2369" i="9"/>
  <c r="F2370" i="9"/>
  <c r="F2371" i="9"/>
  <c r="F2372" i="9"/>
  <c r="F2373" i="9"/>
  <c r="F2374" i="9"/>
  <c r="F2375" i="9"/>
  <c r="F2376" i="9"/>
  <c r="F2377" i="9"/>
  <c r="F2378" i="9"/>
  <c r="F2379" i="9"/>
  <c r="F2380" i="9"/>
  <c r="F2381" i="9"/>
  <c r="F2382" i="9"/>
  <c r="F2383" i="9"/>
  <c r="F2384" i="9"/>
  <c r="F2385" i="9"/>
  <c r="F2386" i="9"/>
  <c r="F2387" i="9"/>
  <c r="F2388" i="9"/>
  <c r="F2389" i="9"/>
  <c r="F2390" i="9"/>
  <c r="F2391" i="9"/>
  <c r="F2392" i="9"/>
  <c r="F2393" i="9"/>
  <c r="F2394" i="9"/>
  <c r="F2395" i="9"/>
  <c r="F2396" i="9"/>
  <c r="F2397" i="9"/>
  <c r="F2398" i="9"/>
  <c r="F2399" i="9"/>
  <c r="F2400" i="9"/>
  <c r="F2401" i="9"/>
  <c r="F2402" i="9"/>
  <c r="F2403" i="9"/>
  <c r="F2404" i="9"/>
  <c r="F2405" i="9"/>
  <c r="F2406" i="9"/>
  <c r="F2407" i="9"/>
  <c r="F2408" i="9"/>
  <c r="F2409" i="9"/>
  <c r="F2410" i="9"/>
  <c r="F2411" i="9"/>
  <c r="F2412" i="9"/>
  <c r="F2413" i="9"/>
  <c r="F2414" i="9"/>
  <c r="F2415" i="9"/>
  <c r="F2416" i="9"/>
  <c r="F2417" i="9"/>
  <c r="F2418" i="9"/>
  <c r="F2419" i="9"/>
  <c r="F2420" i="9"/>
  <c r="F2421" i="9"/>
  <c r="F2422" i="9"/>
  <c r="F2423" i="9"/>
  <c r="F2424" i="9"/>
  <c r="F2425" i="9"/>
  <c r="F2426" i="9"/>
  <c r="F2427" i="9"/>
  <c r="F2428" i="9"/>
  <c r="F2429" i="9"/>
  <c r="F2430" i="9"/>
  <c r="F2431" i="9"/>
  <c r="F2432" i="9"/>
  <c r="F2433" i="9"/>
  <c r="F2434" i="9"/>
  <c r="F2435" i="9"/>
  <c r="F2436" i="9"/>
  <c r="F2437" i="9"/>
  <c r="F2438" i="9"/>
  <c r="F2439" i="9"/>
  <c r="F2440" i="9"/>
  <c r="F2441" i="9"/>
  <c r="F2442" i="9"/>
  <c r="F2443" i="9"/>
  <c r="F2444" i="9"/>
  <c r="F2445" i="9"/>
  <c r="F2446" i="9"/>
  <c r="F2447" i="9"/>
  <c r="F2448" i="9"/>
  <c r="F2449" i="9"/>
  <c r="F2450" i="9"/>
  <c r="F2451" i="9"/>
  <c r="F2452" i="9"/>
  <c r="F2453" i="9"/>
  <c r="F2454" i="9"/>
  <c r="F2455" i="9"/>
  <c r="F2456" i="9"/>
  <c r="F2457" i="9"/>
  <c r="F2458" i="9"/>
  <c r="F2459" i="9"/>
  <c r="F2460" i="9"/>
  <c r="F2461" i="9"/>
  <c r="F2462" i="9"/>
  <c r="F2463" i="9"/>
  <c r="F2464" i="9"/>
  <c r="F2465" i="9"/>
  <c r="F2466" i="9"/>
  <c r="F2467" i="9"/>
  <c r="F2468" i="9"/>
  <c r="F2469" i="9"/>
  <c r="F2470" i="9"/>
  <c r="F2471" i="9"/>
  <c r="F2472" i="9"/>
  <c r="F2473" i="9"/>
  <c r="F2474" i="9"/>
  <c r="F2475" i="9"/>
  <c r="F2476" i="9"/>
  <c r="F2477" i="9"/>
  <c r="F2478" i="9"/>
  <c r="F2479" i="9"/>
  <c r="F2480" i="9"/>
  <c r="F2481" i="9"/>
  <c r="F2482" i="9"/>
  <c r="F2483" i="9"/>
  <c r="F2484" i="9"/>
  <c r="F2485" i="9"/>
  <c r="F2486" i="9"/>
  <c r="F2487" i="9"/>
  <c r="F2488" i="9"/>
  <c r="F2489" i="9"/>
  <c r="F2490" i="9"/>
  <c r="F2491" i="9"/>
  <c r="F2492" i="9"/>
  <c r="F2493" i="9"/>
  <c r="F2494" i="9"/>
  <c r="F2495" i="9"/>
  <c r="F2496" i="9"/>
  <c r="F2497" i="9"/>
  <c r="F2498" i="9"/>
  <c r="F2499" i="9"/>
  <c r="F2500" i="9"/>
  <c r="F2501" i="9"/>
  <c r="F2502" i="9"/>
  <c r="F2503" i="9"/>
  <c r="F2504" i="9"/>
  <c r="F2505" i="9"/>
  <c r="F2506" i="9"/>
  <c r="F2507" i="9"/>
  <c r="F2508" i="9"/>
  <c r="F2509" i="9"/>
  <c r="F2510" i="9"/>
  <c r="F2511" i="9"/>
  <c r="F2512" i="9"/>
  <c r="F2513" i="9"/>
  <c r="F2514" i="9"/>
  <c r="F2515" i="9"/>
  <c r="F2516" i="9"/>
  <c r="F2517" i="9"/>
  <c r="F2518" i="9"/>
  <c r="F2519" i="9"/>
  <c r="F2520" i="9"/>
  <c r="F2521" i="9"/>
  <c r="F2522" i="9"/>
  <c r="F2523" i="9"/>
  <c r="F2524" i="9"/>
  <c r="F2525" i="9"/>
  <c r="F2526" i="9"/>
  <c r="F2527" i="9"/>
  <c r="F2528" i="9"/>
  <c r="F2529" i="9"/>
  <c r="F2530" i="9"/>
  <c r="F2531" i="9"/>
  <c r="F2532" i="9"/>
  <c r="F2533" i="9"/>
  <c r="F2534" i="9"/>
  <c r="F2535" i="9"/>
  <c r="F2536" i="9"/>
  <c r="F2537" i="9"/>
  <c r="F2538" i="9"/>
  <c r="F2539" i="9"/>
  <c r="F2540" i="9"/>
  <c r="F2541" i="9"/>
  <c r="F2542" i="9"/>
  <c r="F2543" i="9"/>
  <c r="F2544" i="9"/>
  <c r="F2545" i="9"/>
  <c r="F2546" i="9"/>
  <c r="F2547" i="9"/>
  <c r="F2548" i="9"/>
  <c r="F2549" i="9"/>
  <c r="F2550" i="9"/>
  <c r="F2551" i="9"/>
  <c r="F2552" i="9"/>
  <c r="F2553" i="9"/>
  <c r="F2554" i="9"/>
  <c r="F2555" i="9"/>
  <c r="F2556" i="9"/>
  <c r="F2557" i="9"/>
  <c r="F2558" i="9"/>
  <c r="F2559" i="9"/>
  <c r="F2560" i="9"/>
  <c r="F2561" i="9"/>
  <c r="F2562" i="9"/>
  <c r="F2563" i="9"/>
  <c r="F2564" i="9"/>
  <c r="F2565" i="9"/>
  <c r="F2566" i="9"/>
  <c r="F2567" i="9"/>
  <c r="F2568" i="9"/>
  <c r="F2569" i="9"/>
  <c r="F2570" i="9"/>
  <c r="F2571" i="9"/>
  <c r="F2572" i="9"/>
  <c r="F2573" i="9"/>
  <c r="F2574" i="9"/>
  <c r="F2575" i="9"/>
  <c r="F2576" i="9"/>
  <c r="F2577" i="9"/>
  <c r="F2578" i="9"/>
  <c r="F2579" i="9"/>
  <c r="F2580" i="9"/>
  <c r="F2581" i="9"/>
  <c r="F2582" i="9"/>
  <c r="F2583" i="9"/>
  <c r="F2584" i="9"/>
  <c r="F2585" i="9"/>
  <c r="F2586" i="9"/>
  <c r="F2587" i="9"/>
  <c r="F2588" i="9"/>
  <c r="F2589" i="9"/>
  <c r="F2590" i="9"/>
  <c r="F2591" i="9"/>
  <c r="F2592" i="9"/>
  <c r="F2593" i="9"/>
  <c r="F2594" i="9"/>
  <c r="F2595" i="9"/>
  <c r="F2596" i="9"/>
  <c r="F2597" i="9"/>
  <c r="F2598" i="9"/>
  <c r="F2599" i="9"/>
  <c r="F2600" i="9"/>
  <c r="F2601" i="9"/>
  <c r="F2602" i="9"/>
  <c r="F2603" i="9"/>
  <c r="F2604" i="9"/>
  <c r="F2605" i="9"/>
  <c r="F2606" i="9"/>
  <c r="F2607" i="9"/>
  <c r="F2608" i="9"/>
  <c r="F2609" i="9"/>
  <c r="F2610" i="9"/>
  <c r="F2611" i="9"/>
  <c r="F2612" i="9"/>
  <c r="F2613" i="9"/>
  <c r="F2614" i="9"/>
  <c r="F2615" i="9"/>
  <c r="F2616" i="9"/>
  <c r="F2617" i="9"/>
  <c r="F2618" i="9"/>
  <c r="F2619" i="9"/>
  <c r="F2620" i="9"/>
  <c r="F2621" i="9"/>
  <c r="F2622" i="9"/>
  <c r="F2623" i="9"/>
  <c r="F2624" i="9"/>
  <c r="F2625" i="9"/>
  <c r="F2626" i="9"/>
  <c r="F2627" i="9"/>
  <c r="F2628" i="9"/>
  <c r="F2629" i="9"/>
  <c r="F2630" i="9"/>
  <c r="F2631" i="9"/>
  <c r="F2632" i="9"/>
  <c r="F2633" i="9"/>
  <c r="F2634" i="9"/>
  <c r="F2635" i="9"/>
  <c r="F2636" i="9"/>
  <c r="F2637" i="9"/>
  <c r="F2638" i="9"/>
  <c r="F2639" i="9"/>
  <c r="F2640" i="9"/>
  <c r="F2641" i="9"/>
  <c r="F2642" i="9"/>
  <c r="F2643" i="9"/>
  <c r="F2644" i="9"/>
  <c r="F2645" i="9"/>
  <c r="F2646" i="9"/>
  <c r="F2647" i="9"/>
  <c r="F2648" i="9"/>
  <c r="F2649" i="9"/>
  <c r="F2650" i="9"/>
  <c r="F2651" i="9"/>
  <c r="F2652" i="9"/>
  <c r="F2653" i="9"/>
  <c r="F2654" i="9"/>
  <c r="F2655" i="9"/>
  <c r="F2656" i="9"/>
  <c r="F2657" i="9"/>
  <c r="F2658" i="9"/>
  <c r="F2659" i="9"/>
  <c r="F2660" i="9"/>
  <c r="F2661" i="9"/>
  <c r="F2662" i="9"/>
  <c r="F2663" i="9"/>
  <c r="F2664" i="9"/>
  <c r="F2665" i="9"/>
  <c r="F2666" i="9"/>
  <c r="F2667" i="9"/>
  <c r="F2668" i="9"/>
  <c r="F2669" i="9"/>
  <c r="F2670" i="9"/>
  <c r="F2671" i="9"/>
  <c r="F2672" i="9"/>
  <c r="F2673" i="9"/>
  <c r="F2674" i="9"/>
  <c r="F2675" i="9"/>
  <c r="F2676" i="9"/>
  <c r="F2677" i="9"/>
  <c r="F2678" i="9"/>
  <c r="F2679" i="9"/>
  <c r="F2680" i="9"/>
  <c r="F2681" i="9"/>
  <c r="F2682" i="9"/>
  <c r="F2683" i="9"/>
  <c r="F2684" i="9"/>
  <c r="F2685" i="9"/>
  <c r="F2686" i="9"/>
  <c r="F2687" i="9"/>
  <c r="F2688" i="9"/>
  <c r="F2689" i="9"/>
  <c r="F2690" i="9"/>
  <c r="F2691" i="9"/>
  <c r="F2692" i="9"/>
  <c r="F2693" i="9"/>
  <c r="F2694" i="9"/>
  <c r="F2695" i="9"/>
  <c r="F2696" i="9"/>
  <c r="F2697" i="9"/>
  <c r="F2698" i="9"/>
  <c r="F2699" i="9"/>
  <c r="F2700" i="9"/>
  <c r="F2701" i="9"/>
  <c r="F2702" i="9"/>
  <c r="F2703" i="9"/>
  <c r="F2704" i="9"/>
  <c r="F2705" i="9"/>
  <c r="F2706" i="9"/>
  <c r="F2707" i="9"/>
  <c r="F2708" i="9"/>
  <c r="F2709" i="9"/>
  <c r="F2710" i="9"/>
  <c r="F2711" i="9"/>
  <c r="F2712" i="9"/>
  <c r="F2713" i="9"/>
  <c r="F2714" i="9"/>
  <c r="F2715" i="9"/>
  <c r="F2716" i="9"/>
  <c r="F2717" i="9"/>
  <c r="F2718" i="9"/>
  <c r="F2719" i="9"/>
  <c r="F2720" i="9"/>
  <c r="F2721" i="9"/>
  <c r="F2722" i="9"/>
  <c r="F2723" i="9"/>
  <c r="F2724" i="9"/>
  <c r="F2725" i="9"/>
  <c r="F2726" i="9"/>
  <c r="F2727" i="9"/>
  <c r="F2728" i="9"/>
  <c r="F2729" i="9"/>
  <c r="F2730" i="9"/>
  <c r="F2731" i="9"/>
  <c r="F2732" i="9"/>
  <c r="F2733" i="9"/>
  <c r="F2734" i="9"/>
  <c r="F2735" i="9"/>
  <c r="F2736" i="9"/>
  <c r="F2737" i="9"/>
  <c r="F2738" i="9"/>
  <c r="F2739" i="9"/>
  <c r="F2740" i="9"/>
  <c r="F2741" i="9"/>
  <c r="F2742" i="9"/>
  <c r="F2743" i="9"/>
  <c r="F2744" i="9"/>
  <c r="F2745" i="9"/>
  <c r="F2746" i="9"/>
  <c r="F2747" i="9"/>
  <c r="F2748" i="9"/>
  <c r="F2749" i="9"/>
  <c r="F2750" i="9"/>
  <c r="F2751" i="9"/>
  <c r="F2752" i="9"/>
  <c r="F2753" i="9"/>
  <c r="F2754" i="9"/>
  <c r="F2755" i="9"/>
  <c r="F2756" i="9"/>
  <c r="F2757" i="9"/>
  <c r="F2758" i="9"/>
  <c r="F2759" i="9"/>
  <c r="F2760" i="9"/>
  <c r="F2761" i="9"/>
  <c r="F2762" i="9"/>
  <c r="F2763" i="9"/>
  <c r="F2764" i="9"/>
  <c r="F2765" i="9"/>
  <c r="F2766" i="9"/>
  <c r="F2767" i="9"/>
  <c r="F2768" i="9"/>
  <c r="F2769" i="9"/>
  <c r="F2770" i="9"/>
  <c r="F2771" i="9"/>
  <c r="F2772" i="9"/>
  <c r="F2773" i="9"/>
  <c r="F2774" i="9"/>
  <c r="F2775" i="9"/>
  <c r="F2776" i="9"/>
  <c r="F2777" i="9"/>
  <c r="F2778" i="9"/>
  <c r="F2779" i="9"/>
  <c r="F2780" i="9"/>
  <c r="F2781" i="9"/>
  <c r="F2782" i="9"/>
  <c r="F2783" i="9"/>
  <c r="F2784" i="9"/>
  <c r="F2785" i="9"/>
  <c r="F2786" i="9"/>
  <c r="F2787" i="9"/>
  <c r="F2788" i="9"/>
  <c r="F2789" i="9"/>
  <c r="F2790" i="9"/>
  <c r="F2791" i="9"/>
  <c r="F2792" i="9"/>
  <c r="F2793" i="9"/>
  <c r="F2794" i="9"/>
  <c r="F2795" i="9"/>
  <c r="F2796" i="9"/>
  <c r="F2797" i="9"/>
  <c r="F2798" i="9"/>
  <c r="F2799" i="9"/>
  <c r="F2800" i="9"/>
  <c r="F2801" i="9"/>
  <c r="F2802" i="9"/>
  <c r="F2803" i="9"/>
  <c r="F2804" i="9"/>
  <c r="F2805" i="9"/>
  <c r="F2806" i="9"/>
  <c r="F2807" i="9"/>
  <c r="F2808" i="9"/>
  <c r="F2809" i="9"/>
  <c r="F2810" i="9"/>
  <c r="F2811" i="9"/>
  <c r="F2812" i="9"/>
  <c r="F2813" i="9"/>
  <c r="F2814" i="9"/>
  <c r="F2815" i="9"/>
  <c r="F2816" i="9"/>
  <c r="F2817" i="9"/>
  <c r="F2818" i="9"/>
  <c r="F2819" i="9"/>
  <c r="F2820" i="9"/>
  <c r="F2821" i="9"/>
  <c r="F2822" i="9"/>
  <c r="F2823" i="9"/>
  <c r="F2824" i="9"/>
  <c r="F2825" i="9"/>
  <c r="F2826" i="9"/>
  <c r="F2827" i="9"/>
  <c r="F2828" i="9"/>
  <c r="F2829" i="9"/>
  <c r="F2830" i="9"/>
  <c r="F2831" i="9"/>
  <c r="F2832" i="9"/>
  <c r="F2833" i="9"/>
  <c r="F2834" i="9"/>
  <c r="F2835" i="9"/>
  <c r="F2836" i="9"/>
  <c r="F2837" i="9"/>
  <c r="F2838" i="9"/>
  <c r="F2839" i="9"/>
  <c r="F2840" i="9"/>
  <c r="F2841" i="9"/>
  <c r="F2842" i="9"/>
  <c r="F2843" i="9"/>
  <c r="F2844" i="9"/>
  <c r="F2845" i="9"/>
  <c r="F2846" i="9"/>
  <c r="F2847" i="9"/>
  <c r="F2848" i="9"/>
  <c r="F2849" i="9"/>
  <c r="F2850" i="9"/>
  <c r="F2851" i="9"/>
  <c r="F2852" i="9"/>
  <c r="F2853" i="9"/>
  <c r="F2854" i="9"/>
  <c r="F2855" i="9"/>
  <c r="F2856" i="9"/>
  <c r="F2857" i="9"/>
  <c r="F2858" i="9"/>
  <c r="F2859" i="9"/>
  <c r="F2860" i="9"/>
  <c r="F2861" i="9"/>
  <c r="F2862" i="9"/>
  <c r="F2863" i="9"/>
  <c r="F2864" i="9"/>
  <c r="F2865" i="9"/>
  <c r="F2866" i="9"/>
  <c r="F2867" i="9"/>
  <c r="F2868" i="9"/>
  <c r="F2869" i="9"/>
  <c r="F2870" i="9"/>
  <c r="F2871" i="9"/>
  <c r="F2872" i="9"/>
  <c r="F2873" i="9"/>
  <c r="F2874" i="9"/>
  <c r="F2875" i="9"/>
  <c r="F2876" i="9"/>
  <c r="F2877" i="9"/>
  <c r="F2878" i="9"/>
  <c r="F2879" i="9"/>
  <c r="F2880" i="9"/>
  <c r="F2881" i="9"/>
  <c r="F2882" i="9"/>
  <c r="F2883" i="9"/>
  <c r="F2884" i="9"/>
  <c r="F2885" i="9"/>
  <c r="F2886" i="9"/>
  <c r="F2887" i="9"/>
  <c r="F2888" i="9"/>
  <c r="F2889" i="9"/>
  <c r="F2890" i="9"/>
  <c r="F2891" i="9"/>
  <c r="F2892" i="9"/>
  <c r="F2893" i="9"/>
  <c r="F2894" i="9"/>
  <c r="F2895" i="9"/>
  <c r="F2896" i="9"/>
  <c r="F2897" i="9"/>
  <c r="F2898" i="9"/>
  <c r="F2899" i="9"/>
  <c r="F2900" i="9"/>
  <c r="F2901" i="9"/>
  <c r="F2902" i="9"/>
  <c r="F2903" i="9"/>
  <c r="F2904" i="9"/>
  <c r="F2905" i="9"/>
  <c r="F2906" i="9"/>
  <c r="F2907" i="9"/>
  <c r="F2908" i="9"/>
  <c r="F2909" i="9"/>
  <c r="F2910" i="9"/>
  <c r="F2911" i="9"/>
  <c r="F2912" i="9"/>
  <c r="F2913" i="9"/>
  <c r="F2914" i="9"/>
  <c r="F2915" i="9"/>
  <c r="F2916" i="9"/>
  <c r="F2917" i="9"/>
  <c r="F2918" i="9"/>
  <c r="F2919" i="9"/>
  <c r="F2920" i="9"/>
  <c r="F2921" i="9"/>
  <c r="F2922" i="9"/>
  <c r="F2923" i="9"/>
  <c r="F2924" i="9"/>
  <c r="F2925" i="9"/>
  <c r="F2926" i="9"/>
  <c r="F2927" i="9"/>
  <c r="F2928" i="9"/>
  <c r="F2929" i="9"/>
  <c r="F2930" i="9"/>
  <c r="F2931" i="9"/>
  <c r="F2932" i="9"/>
  <c r="F2933" i="9"/>
  <c r="F2934" i="9"/>
  <c r="F2935" i="9"/>
  <c r="F2936" i="9"/>
  <c r="F2937" i="9"/>
  <c r="F2938" i="9"/>
  <c r="F2939" i="9"/>
  <c r="F2940" i="9"/>
  <c r="F2941" i="9"/>
  <c r="F2942" i="9"/>
  <c r="F2943" i="9"/>
  <c r="F2944" i="9"/>
  <c r="F2945" i="9"/>
  <c r="F2946" i="9"/>
  <c r="F2947" i="9"/>
  <c r="F2948" i="9"/>
  <c r="F2949" i="9"/>
  <c r="F2950" i="9"/>
  <c r="F2951" i="9"/>
  <c r="F2952" i="9"/>
  <c r="F2953" i="9"/>
  <c r="F2954" i="9"/>
  <c r="F2955" i="9"/>
  <c r="F2956" i="9"/>
  <c r="F2957" i="9"/>
  <c r="F2958" i="9"/>
  <c r="F2959" i="9"/>
  <c r="F2960" i="9"/>
  <c r="F2961" i="9"/>
  <c r="F2962" i="9"/>
  <c r="F2963" i="9"/>
  <c r="F2964" i="9"/>
  <c r="F2965" i="9"/>
  <c r="F2966" i="9"/>
  <c r="F2967" i="9"/>
  <c r="F2968" i="9"/>
  <c r="F2969" i="9"/>
  <c r="F2970" i="9"/>
  <c r="F2971" i="9"/>
  <c r="F2972" i="9"/>
  <c r="F2973" i="9"/>
  <c r="F2974" i="9"/>
  <c r="F2975" i="9"/>
  <c r="F2976" i="9"/>
  <c r="F2977" i="9"/>
  <c r="F2978" i="9"/>
  <c r="F2979" i="9"/>
  <c r="F2980" i="9"/>
  <c r="F2981" i="9"/>
  <c r="F2982" i="9"/>
  <c r="F2983" i="9"/>
  <c r="F2984" i="9"/>
  <c r="F2985" i="9"/>
  <c r="F2986" i="9"/>
  <c r="F2987" i="9"/>
  <c r="F2988" i="9"/>
  <c r="F2989" i="9"/>
  <c r="F2990" i="9"/>
  <c r="F2991" i="9"/>
  <c r="F2992" i="9"/>
  <c r="F2993" i="9"/>
  <c r="F2994" i="9"/>
  <c r="F2995" i="9"/>
  <c r="F2996" i="9"/>
  <c r="F2997" i="9"/>
  <c r="F2998" i="9"/>
  <c r="F2999" i="9"/>
  <c r="F3000" i="9"/>
  <c r="F3001" i="9"/>
  <c r="F3002" i="9"/>
  <c r="F3003" i="9"/>
  <c r="F3004" i="9"/>
  <c r="F3005" i="9"/>
  <c r="F3006" i="9"/>
  <c r="F3007" i="9"/>
  <c r="F3008" i="9"/>
  <c r="F3009" i="9"/>
  <c r="F3010" i="9"/>
  <c r="F3011" i="9"/>
  <c r="F3012" i="9"/>
  <c r="F3013" i="9"/>
  <c r="F3014" i="9"/>
  <c r="F3015" i="9"/>
  <c r="F3016" i="9"/>
  <c r="F3017" i="9"/>
  <c r="F3018" i="9"/>
  <c r="F3019" i="9"/>
  <c r="F3020" i="9"/>
  <c r="F3021" i="9"/>
  <c r="F3022" i="9"/>
  <c r="F3023" i="9"/>
  <c r="F3024" i="9"/>
  <c r="F3025" i="9"/>
  <c r="F3026" i="9"/>
  <c r="F3027" i="9"/>
  <c r="F3028" i="9"/>
  <c r="F3029" i="9"/>
  <c r="F3030" i="9"/>
  <c r="F3031" i="9"/>
  <c r="F3032" i="9"/>
  <c r="F3033" i="9"/>
  <c r="F3034" i="9"/>
  <c r="F3035" i="9"/>
  <c r="F3036" i="9"/>
  <c r="F3037" i="9"/>
  <c r="F3038" i="9"/>
  <c r="F3039" i="9"/>
  <c r="F3040" i="9"/>
  <c r="F3041" i="9"/>
  <c r="F3042" i="9"/>
  <c r="F3043" i="9"/>
  <c r="F3044" i="9"/>
  <c r="F3045" i="9"/>
  <c r="F3046" i="9"/>
  <c r="F3047" i="9"/>
  <c r="F3048" i="9"/>
  <c r="F3049" i="9"/>
  <c r="F3050" i="9"/>
  <c r="F3051" i="9"/>
  <c r="F3052" i="9"/>
  <c r="F3053" i="9"/>
  <c r="F3054" i="9"/>
  <c r="F3055" i="9"/>
  <c r="F3056" i="9"/>
  <c r="F3057" i="9"/>
  <c r="F3058" i="9"/>
  <c r="F3059" i="9"/>
  <c r="F3060" i="9"/>
  <c r="F3061" i="9"/>
  <c r="F3062" i="9"/>
  <c r="F3063" i="9"/>
  <c r="F3064" i="9"/>
  <c r="F3065" i="9"/>
  <c r="F3066" i="9"/>
  <c r="F3067" i="9"/>
  <c r="F3068" i="9"/>
  <c r="F3069" i="9"/>
  <c r="F3070" i="9"/>
  <c r="F3071" i="9"/>
  <c r="F3072" i="9"/>
  <c r="F3073" i="9"/>
  <c r="F3074" i="9"/>
  <c r="F3075" i="9"/>
  <c r="F3076" i="9"/>
  <c r="F3077" i="9"/>
  <c r="F3078" i="9"/>
  <c r="F3079" i="9"/>
  <c r="F3080" i="9"/>
  <c r="F3081" i="9"/>
  <c r="F3082" i="9"/>
  <c r="F3083" i="9"/>
  <c r="F3084" i="9"/>
  <c r="F3085" i="9"/>
  <c r="F3086" i="9"/>
  <c r="F3087" i="9"/>
  <c r="F3088" i="9"/>
  <c r="F3089" i="9"/>
  <c r="F3090" i="9"/>
  <c r="F3091" i="9"/>
  <c r="F3092" i="9"/>
  <c r="F3093" i="9"/>
  <c r="F3094" i="9"/>
  <c r="F3095" i="9"/>
  <c r="F3096" i="9"/>
  <c r="F3097" i="9"/>
  <c r="F3098" i="9"/>
  <c r="F3099" i="9"/>
  <c r="F3100" i="9"/>
  <c r="F3101" i="9"/>
  <c r="F3102" i="9"/>
  <c r="F3103" i="9"/>
  <c r="F3104" i="9"/>
  <c r="F3105" i="9"/>
  <c r="F3106" i="9"/>
  <c r="F3107" i="9"/>
  <c r="F3108" i="9"/>
  <c r="F3109" i="9"/>
  <c r="F3110" i="9"/>
  <c r="F3111" i="9"/>
  <c r="F3112" i="9"/>
  <c r="F3113" i="9"/>
  <c r="F3114" i="9"/>
  <c r="F3115" i="9"/>
  <c r="F3116" i="9"/>
  <c r="F3117" i="9"/>
  <c r="F3118" i="9"/>
  <c r="F3119" i="9"/>
  <c r="F3120" i="9"/>
  <c r="F3121" i="9"/>
  <c r="F3122" i="9"/>
  <c r="F3123" i="9"/>
  <c r="F3124" i="9"/>
  <c r="F3125" i="9"/>
  <c r="F3126" i="9"/>
  <c r="F3127" i="9"/>
  <c r="F3128" i="9"/>
  <c r="F3129" i="9"/>
  <c r="F3130" i="9"/>
  <c r="F3131" i="9"/>
  <c r="F3132" i="9"/>
  <c r="F3133" i="9"/>
  <c r="F3134" i="9"/>
  <c r="F3135" i="9"/>
  <c r="F3136" i="9"/>
  <c r="F3137" i="9"/>
  <c r="F3138" i="9"/>
  <c r="F3139" i="9"/>
  <c r="F3140" i="9"/>
  <c r="F3141" i="9"/>
  <c r="F3142" i="9"/>
  <c r="F3143" i="9"/>
  <c r="F3144" i="9"/>
  <c r="F3145" i="9"/>
  <c r="F3146" i="9"/>
  <c r="F3147" i="9"/>
  <c r="F3148" i="9"/>
  <c r="F3149" i="9"/>
  <c r="F3150" i="9"/>
  <c r="F3151" i="9"/>
  <c r="F3152" i="9"/>
  <c r="F3153" i="9"/>
  <c r="F3154" i="9"/>
  <c r="F3155" i="9"/>
  <c r="F3156" i="9"/>
  <c r="F3157" i="9"/>
  <c r="F3158" i="9"/>
  <c r="F3159" i="9"/>
  <c r="F3160" i="9"/>
  <c r="F3161" i="9"/>
  <c r="F3162" i="9"/>
  <c r="F3163" i="9"/>
  <c r="F3164" i="9"/>
  <c r="F3165" i="9"/>
  <c r="F3166" i="9"/>
  <c r="F3167" i="9"/>
  <c r="F3168" i="9"/>
  <c r="F3169" i="9"/>
  <c r="F3170" i="9"/>
  <c r="F3171" i="9"/>
  <c r="F3172" i="9"/>
  <c r="F3173" i="9"/>
  <c r="F3174" i="9"/>
  <c r="F3175" i="9"/>
  <c r="F3176" i="9"/>
  <c r="F3177" i="9"/>
  <c r="F3178" i="9"/>
  <c r="F3179" i="9"/>
  <c r="F3180" i="9"/>
  <c r="F3181" i="9"/>
  <c r="F3182" i="9"/>
  <c r="F3183" i="9"/>
  <c r="F3184" i="9"/>
  <c r="F3185" i="9"/>
  <c r="F3186" i="9"/>
  <c r="F3187" i="9"/>
  <c r="F3188" i="9"/>
  <c r="F3189" i="9"/>
  <c r="F3190" i="9"/>
  <c r="F3191" i="9"/>
  <c r="F3192" i="9"/>
  <c r="F3193" i="9"/>
  <c r="F3194" i="9"/>
  <c r="F3195" i="9"/>
  <c r="F3196" i="9"/>
  <c r="F3197" i="9"/>
  <c r="F3198" i="9"/>
  <c r="F3199" i="9"/>
  <c r="F3200" i="9"/>
  <c r="F3201" i="9"/>
  <c r="F3202" i="9"/>
  <c r="F3203" i="9"/>
  <c r="F3204" i="9"/>
  <c r="F3205" i="9"/>
  <c r="F3206" i="9"/>
  <c r="F3207" i="9"/>
  <c r="F3208" i="9"/>
  <c r="F3209" i="9"/>
  <c r="F3210" i="9"/>
  <c r="F3211" i="9"/>
  <c r="F3212" i="9"/>
  <c r="F3213" i="9"/>
  <c r="F3214" i="9"/>
  <c r="F3215" i="9"/>
  <c r="F3216" i="9"/>
  <c r="F3217" i="9"/>
  <c r="F3218" i="9"/>
  <c r="F3219" i="9"/>
  <c r="F3220" i="9"/>
  <c r="F3221" i="9"/>
  <c r="F3222" i="9"/>
  <c r="F3223" i="9"/>
  <c r="F3224" i="9"/>
  <c r="F3225" i="9"/>
  <c r="F3226" i="9"/>
  <c r="F3227" i="9"/>
  <c r="F3228" i="9"/>
  <c r="F3229" i="9"/>
  <c r="F3230" i="9"/>
  <c r="F3231" i="9"/>
  <c r="F3232" i="9"/>
  <c r="F3233" i="9"/>
  <c r="F3234" i="9"/>
  <c r="F3235" i="9"/>
  <c r="F3236" i="9"/>
  <c r="F3237" i="9"/>
  <c r="F3238" i="9"/>
  <c r="F3239" i="9"/>
  <c r="F3240" i="9"/>
  <c r="F3241" i="9"/>
  <c r="F3242" i="9"/>
  <c r="F3243" i="9"/>
  <c r="F3244" i="9"/>
  <c r="F3245" i="9"/>
  <c r="F3246" i="9"/>
  <c r="F3247" i="9"/>
  <c r="F3248" i="9"/>
  <c r="F3249" i="9"/>
  <c r="F3250" i="9"/>
  <c r="F3251" i="9"/>
  <c r="F3252" i="9"/>
  <c r="F3253" i="9"/>
  <c r="F3254" i="9"/>
  <c r="F3255" i="9"/>
  <c r="F3256" i="9"/>
  <c r="F3257" i="9"/>
  <c r="F3258" i="9"/>
  <c r="F3259" i="9"/>
  <c r="F3260" i="9"/>
  <c r="F3261" i="9"/>
  <c r="F3262" i="9"/>
  <c r="F3263" i="9"/>
  <c r="F3264" i="9"/>
  <c r="F3265" i="9"/>
  <c r="F3266" i="9"/>
  <c r="F3267" i="9"/>
  <c r="F3268" i="9"/>
  <c r="F3269" i="9"/>
  <c r="F3270" i="9"/>
  <c r="F3271" i="9"/>
  <c r="F3272" i="9"/>
  <c r="F3273" i="9"/>
  <c r="F3274" i="9"/>
  <c r="F3275" i="9"/>
  <c r="F3276" i="9"/>
  <c r="F3277" i="9"/>
  <c r="F3278" i="9"/>
  <c r="F3279" i="9"/>
  <c r="F3280" i="9"/>
  <c r="F3281" i="9"/>
  <c r="F3282" i="9"/>
  <c r="F3283" i="9"/>
  <c r="F3284" i="9"/>
  <c r="F3285" i="9"/>
  <c r="F3286" i="9"/>
  <c r="F3287" i="9"/>
  <c r="F3288" i="9"/>
  <c r="F3289" i="9"/>
  <c r="F3290" i="9"/>
  <c r="F3291" i="9"/>
  <c r="F3292" i="9"/>
  <c r="F3293" i="9"/>
  <c r="F3294" i="9"/>
  <c r="F3295" i="9"/>
  <c r="F3296" i="9"/>
  <c r="F3297" i="9"/>
  <c r="F3298" i="9"/>
  <c r="F3299" i="9"/>
  <c r="F3300" i="9"/>
  <c r="F3301" i="9"/>
  <c r="F3302" i="9"/>
  <c r="F3303" i="9"/>
  <c r="F3304" i="9"/>
  <c r="F3305" i="9"/>
  <c r="F3306" i="9"/>
  <c r="F3307" i="9"/>
  <c r="F3308" i="9"/>
  <c r="F3309" i="9"/>
  <c r="F3310" i="9"/>
  <c r="F3311" i="9"/>
  <c r="F3312" i="9"/>
  <c r="F3313" i="9"/>
  <c r="F3314" i="9"/>
  <c r="F3315" i="9"/>
  <c r="F3316" i="9"/>
  <c r="F3317" i="9"/>
  <c r="F3318" i="9"/>
  <c r="F3319" i="9"/>
  <c r="F3320" i="9"/>
  <c r="F3321" i="9"/>
  <c r="F3322" i="9"/>
  <c r="F3323" i="9"/>
  <c r="F3324" i="9"/>
  <c r="F3325" i="9"/>
  <c r="F3326" i="9"/>
  <c r="F3327" i="9"/>
  <c r="F3328" i="9"/>
  <c r="F3329" i="9"/>
  <c r="F3330" i="9"/>
  <c r="F3331" i="9"/>
  <c r="F3332" i="9"/>
  <c r="F3333" i="9"/>
  <c r="F3334" i="9"/>
  <c r="F3335" i="9"/>
  <c r="F3336" i="9"/>
  <c r="F3337" i="9"/>
  <c r="F3338" i="9"/>
  <c r="F3339" i="9"/>
  <c r="F3340" i="9"/>
  <c r="F3341" i="9"/>
  <c r="F3342" i="9"/>
  <c r="F3343" i="9"/>
  <c r="F3344" i="9"/>
  <c r="F3345" i="9"/>
  <c r="F3346" i="9"/>
  <c r="F3347" i="9"/>
  <c r="F3348" i="9"/>
  <c r="F3349" i="9"/>
  <c r="F3350" i="9"/>
  <c r="F3351" i="9"/>
  <c r="F3352" i="9"/>
  <c r="F3353" i="9"/>
  <c r="F3354" i="9"/>
  <c r="F3355" i="9"/>
  <c r="F3356" i="9"/>
  <c r="F3357" i="9"/>
  <c r="F3358" i="9"/>
  <c r="F3359" i="9"/>
  <c r="F3360" i="9"/>
  <c r="F3361" i="9"/>
  <c r="F3362" i="9"/>
  <c r="F3363" i="9"/>
  <c r="F3364" i="9"/>
  <c r="F3365" i="9"/>
  <c r="F3366" i="9"/>
  <c r="F3367" i="9"/>
  <c r="F3368" i="9"/>
  <c r="F3369" i="9"/>
  <c r="F3370" i="9"/>
  <c r="F3371" i="9"/>
  <c r="F3372" i="9"/>
  <c r="F3373" i="9"/>
  <c r="F3374" i="9"/>
  <c r="F3375" i="9"/>
  <c r="F3376" i="9"/>
  <c r="F3377" i="9"/>
  <c r="F3378" i="9"/>
  <c r="F3379" i="9"/>
  <c r="F3380" i="9"/>
  <c r="F3381" i="9"/>
  <c r="F3382" i="9"/>
  <c r="F3383" i="9"/>
  <c r="F3384" i="9"/>
  <c r="F3385" i="9"/>
  <c r="F3386" i="9"/>
  <c r="F3387" i="9"/>
  <c r="F3388" i="9"/>
  <c r="F3389" i="9"/>
  <c r="F3390" i="9"/>
  <c r="F3391" i="9"/>
  <c r="F3392" i="9"/>
  <c r="F3393" i="9"/>
  <c r="F3394" i="9"/>
  <c r="F3395" i="9"/>
  <c r="F3396" i="9"/>
  <c r="F3397" i="9"/>
  <c r="F3398" i="9"/>
  <c r="F3399" i="9"/>
  <c r="F3400" i="9"/>
  <c r="F3401" i="9"/>
  <c r="F3402" i="9"/>
  <c r="F3403" i="9"/>
  <c r="F3404" i="9"/>
  <c r="F3405" i="9"/>
  <c r="F3406" i="9"/>
  <c r="F3407" i="9"/>
  <c r="F3408" i="9"/>
  <c r="F3409" i="9"/>
  <c r="F3410" i="9"/>
  <c r="F3411" i="9"/>
  <c r="F3412" i="9"/>
  <c r="F3413" i="9"/>
  <c r="F3414" i="9"/>
  <c r="F3415" i="9"/>
  <c r="F3416" i="9"/>
  <c r="F3417" i="9"/>
  <c r="F3418" i="9"/>
  <c r="F3419" i="9"/>
  <c r="F3420" i="9"/>
  <c r="F3421" i="9"/>
  <c r="F3422" i="9"/>
  <c r="F3423" i="9"/>
  <c r="F3424" i="9"/>
  <c r="F3425" i="9"/>
  <c r="F3426" i="9"/>
  <c r="F3427" i="9"/>
  <c r="F3428" i="9"/>
  <c r="F3429" i="9"/>
  <c r="F3430" i="9"/>
  <c r="F3431" i="9"/>
  <c r="F3432" i="9"/>
  <c r="F3433" i="9"/>
  <c r="F3434" i="9"/>
  <c r="F3435" i="9"/>
  <c r="F3436" i="9"/>
  <c r="F3437" i="9"/>
  <c r="F3438" i="9"/>
  <c r="F3439" i="9"/>
  <c r="F3440" i="9"/>
  <c r="F3441" i="9"/>
  <c r="F3442" i="9"/>
  <c r="F3443" i="9"/>
  <c r="F3444" i="9"/>
  <c r="F3445" i="9"/>
  <c r="F3446" i="9"/>
  <c r="F3447" i="9"/>
  <c r="F3448" i="9"/>
  <c r="F3449" i="9"/>
  <c r="F3450" i="9"/>
  <c r="F3451" i="9"/>
  <c r="F3452" i="9"/>
  <c r="F3453" i="9"/>
  <c r="F3454" i="9"/>
  <c r="F3455" i="9"/>
  <c r="F3456" i="9"/>
  <c r="F3457" i="9"/>
  <c r="F3458" i="9"/>
  <c r="F3459" i="9"/>
  <c r="F3460" i="9"/>
  <c r="F3461" i="9"/>
  <c r="F3462" i="9"/>
  <c r="F3463" i="9"/>
  <c r="F3464" i="9"/>
  <c r="F3465" i="9"/>
  <c r="F3466" i="9"/>
  <c r="F3467" i="9"/>
  <c r="F3468" i="9"/>
  <c r="F3469" i="9"/>
  <c r="F3470" i="9"/>
  <c r="F3471" i="9"/>
  <c r="F3472" i="9"/>
  <c r="F3473" i="9"/>
  <c r="F3474" i="9"/>
  <c r="F3475" i="9"/>
  <c r="F3476" i="9"/>
  <c r="F3477" i="9"/>
  <c r="F3478" i="9"/>
  <c r="F3479" i="9"/>
  <c r="F3480" i="9"/>
  <c r="F3481" i="9"/>
  <c r="F3482" i="9"/>
  <c r="F3483" i="9"/>
  <c r="F3484" i="9"/>
  <c r="F3485" i="9"/>
  <c r="F3486" i="9"/>
  <c r="F3487" i="9"/>
  <c r="F3488" i="9"/>
  <c r="F3489" i="9"/>
  <c r="F3490" i="9"/>
  <c r="F3491" i="9"/>
  <c r="F3492" i="9"/>
  <c r="F3493" i="9"/>
  <c r="F3494" i="9"/>
  <c r="F3495" i="9"/>
  <c r="F3496" i="9"/>
  <c r="F3497" i="9"/>
  <c r="F3498" i="9"/>
  <c r="F3499" i="9"/>
  <c r="F3500" i="9"/>
  <c r="F3501" i="9"/>
  <c r="F3502" i="9"/>
  <c r="F3503" i="9"/>
  <c r="F3504" i="9"/>
  <c r="F3505" i="9"/>
  <c r="F3506" i="9"/>
  <c r="F3507" i="9"/>
  <c r="F3508" i="9"/>
  <c r="F3509" i="9"/>
  <c r="F3510" i="9"/>
  <c r="F3511" i="9"/>
  <c r="F3512" i="9"/>
  <c r="F3513" i="9"/>
  <c r="F3514" i="9"/>
  <c r="F3515" i="9"/>
  <c r="F3516" i="9"/>
  <c r="F3517" i="9"/>
  <c r="G2" i="9"/>
  <c r="G3" i="9"/>
  <c r="I3" i="9" s="1"/>
  <c r="G4" i="9"/>
  <c r="I4" i="9" s="1"/>
  <c r="G5" i="9"/>
  <c r="G6" i="9"/>
  <c r="G7" i="9"/>
  <c r="G8" i="9"/>
  <c r="G9" i="9"/>
  <c r="G10" i="9"/>
  <c r="G11" i="9"/>
  <c r="G12" i="9"/>
  <c r="G13" i="9"/>
  <c r="G14" i="9"/>
  <c r="I14" i="9" s="1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I28" i="9" s="1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I56" i="9" s="1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I70" i="9" s="1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I85" i="9" s="1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I99" i="9" s="1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I113" i="9" s="1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I126" i="9" s="1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I140" i="9" s="1"/>
  <c r="G141" i="9"/>
  <c r="I141" i="9" s="1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I154" i="9" s="1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I168" i="9" s="1"/>
  <c r="G169" i="9"/>
  <c r="I169" i="9" s="1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I196" i="9" s="1"/>
  <c r="G197" i="9"/>
  <c r="I197" i="9" s="1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I211" i="9" s="1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I224" i="9" s="1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I252" i="9" s="1"/>
  <c r="G253" i="9"/>
  <c r="I253" i="9" s="1"/>
  <c r="G254" i="9"/>
  <c r="G255" i="9"/>
  <c r="G256" i="9"/>
  <c r="G257" i="9"/>
  <c r="G258" i="9"/>
  <c r="G259" i="9"/>
  <c r="G260" i="9"/>
  <c r="G261" i="9"/>
  <c r="G262" i="9"/>
  <c r="G263" i="9"/>
  <c r="G264" i="9"/>
  <c r="G265" i="9"/>
  <c r="G266" i="9"/>
  <c r="I266" i="9" s="1"/>
  <c r="G267" i="9"/>
  <c r="I267" i="9" s="1"/>
  <c r="G268" i="9"/>
  <c r="G269" i="9"/>
  <c r="G270" i="9"/>
  <c r="G271" i="9"/>
  <c r="G272" i="9"/>
  <c r="G273" i="9"/>
  <c r="G274" i="9"/>
  <c r="G275" i="9"/>
  <c r="G276" i="9"/>
  <c r="G277" i="9"/>
  <c r="G278" i="9"/>
  <c r="G279" i="9"/>
  <c r="G280" i="9"/>
  <c r="G281" i="9"/>
  <c r="G282" i="9"/>
  <c r="G283" i="9"/>
  <c r="G284" i="9"/>
  <c r="G285" i="9"/>
  <c r="G286" i="9"/>
  <c r="G287" i="9"/>
  <c r="G288" i="9"/>
  <c r="G289" i="9"/>
  <c r="G290" i="9"/>
  <c r="G291" i="9"/>
  <c r="G292" i="9"/>
  <c r="G293" i="9"/>
  <c r="G294" i="9"/>
  <c r="I294" i="9" s="1"/>
  <c r="G295" i="9"/>
  <c r="I295" i="9" s="1"/>
  <c r="G296" i="9"/>
  <c r="G297" i="9"/>
  <c r="G298" i="9"/>
  <c r="G299" i="9"/>
  <c r="G300" i="9"/>
  <c r="G301" i="9"/>
  <c r="G302" i="9"/>
  <c r="G303" i="9"/>
  <c r="G304" i="9"/>
  <c r="G305" i="9"/>
  <c r="G306" i="9"/>
  <c r="G307" i="9"/>
  <c r="G308" i="9"/>
  <c r="I308" i="9" s="1"/>
  <c r="G309" i="9"/>
  <c r="G310" i="9"/>
  <c r="G311" i="9"/>
  <c r="G312" i="9"/>
  <c r="G313" i="9"/>
  <c r="G314" i="9"/>
  <c r="G315" i="9"/>
  <c r="G316" i="9"/>
  <c r="G317" i="9"/>
  <c r="G318" i="9"/>
  <c r="G319" i="9"/>
  <c r="G320" i="9"/>
  <c r="G321" i="9"/>
  <c r="G322" i="9"/>
  <c r="G323" i="9"/>
  <c r="I323" i="9" s="1"/>
  <c r="G324" i="9"/>
  <c r="G325" i="9"/>
  <c r="G326" i="9"/>
  <c r="G327" i="9"/>
  <c r="G328" i="9"/>
  <c r="G329" i="9"/>
  <c r="G330" i="9"/>
  <c r="G331" i="9"/>
  <c r="G332" i="9"/>
  <c r="G333" i="9"/>
  <c r="G334" i="9"/>
  <c r="G335" i="9"/>
  <c r="G336" i="9"/>
  <c r="G337" i="9"/>
  <c r="G338" i="9"/>
  <c r="G339" i="9"/>
  <c r="G340" i="9"/>
  <c r="G341" i="9"/>
  <c r="G342" i="9"/>
  <c r="G343" i="9"/>
  <c r="G344" i="9"/>
  <c r="G345" i="9"/>
  <c r="G346" i="9"/>
  <c r="G347" i="9"/>
  <c r="G348" i="9"/>
  <c r="G349" i="9"/>
  <c r="G350" i="9"/>
  <c r="I350" i="9" s="1"/>
  <c r="G351" i="9"/>
  <c r="I351" i="9" s="1"/>
  <c r="G352" i="9"/>
  <c r="G353" i="9"/>
  <c r="G354" i="9"/>
  <c r="G355" i="9"/>
  <c r="G356" i="9"/>
  <c r="G357" i="9"/>
  <c r="G358" i="9"/>
  <c r="G359" i="9"/>
  <c r="G360" i="9"/>
  <c r="G361" i="9"/>
  <c r="G362" i="9"/>
  <c r="G363" i="9"/>
  <c r="G364" i="9"/>
  <c r="I364" i="9" s="1"/>
  <c r="G365" i="9"/>
  <c r="I365" i="9" s="1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I407" i="9" s="1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I421" i="9" s="1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I463" i="9" s="1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I477" i="9" s="1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I490" i="9" s="1"/>
  <c r="G491" i="9"/>
  <c r="I491" i="9" s="1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I518" i="9" s="1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I560" i="9" s="1"/>
  <c r="G561" i="9"/>
  <c r="I561" i="9" s="1"/>
  <c r="G562" i="9"/>
  <c r="G563" i="9"/>
  <c r="G564" i="9"/>
  <c r="G565" i="9"/>
  <c r="G566" i="9"/>
  <c r="G567" i="9"/>
  <c r="G568" i="9"/>
  <c r="G569" i="9"/>
  <c r="G570" i="9"/>
  <c r="G571" i="9"/>
  <c r="G572" i="9"/>
  <c r="G573" i="9"/>
  <c r="I573" i="9" s="1"/>
  <c r="G574" i="9"/>
  <c r="I574" i="9" s="1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I588" i="9" s="1"/>
  <c r="G589" i="9"/>
  <c r="I589" i="9" s="1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09" i="9"/>
  <c r="G610" i="9"/>
  <c r="G611" i="9"/>
  <c r="G612" i="9"/>
  <c r="G613" i="9"/>
  <c r="G614" i="9"/>
  <c r="G615" i="9"/>
  <c r="G616" i="9"/>
  <c r="G617" i="9"/>
  <c r="G618" i="9"/>
  <c r="G619" i="9"/>
  <c r="G620" i="9"/>
  <c r="G621" i="9"/>
  <c r="G622" i="9"/>
  <c r="G623" i="9"/>
  <c r="G624" i="9"/>
  <c r="G625" i="9"/>
  <c r="G626" i="9"/>
  <c r="G627" i="9"/>
  <c r="G628" i="9"/>
  <c r="G629" i="9"/>
  <c r="G630" i="9"/>
  <c r="G631" i="9"/>
  <c r="G632" i="9"/>
  <c r="G633" i="9"/>
  <c r="G634" i="9"/>
  <c r="G635" i="9"/>
  <c r="G636" i="9"/>
  <c r="G637" i="9"/>
  <c r="G638" i="9"/>
  <c r="G639" i="9"/>
  <c r="G640" i="9"/>
  <c r="G641" i="9"/>
  <c r="G642" i="9"/>
  <c r="G643" i="9"/>
  <c r="G644" i="9"/>
  <c r="I644" i="9" s="1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I659" i="9" s="1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I729" i="9" s="1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I742" i="9" s="1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I770" i="9" s="1"/>
  <c r="G771" i="9"/>
  <c r="G772" i="9"/>
  <c r="G773" i="9"/>
  <c r="G774" i="9"/>
  <c r="G775" i="9"/>
  <c r="G776" i="9"/>
  <c r="G777" i="9"/>
  <c r="G778" i="9"/>
  <c r="G779" i="9"/>
  <c r="G780" i="9"/>
  <c r="G781" i="9"/>
  <c r="G782" i="9"/>
  <c r="G783" i="9"/>
  <c r="G784" i="9"/>
  <c r="I784" i="9" s="1"/>
  <c r="G785" i="9"/>
  <c r="G786" i="9"/>
  <c r="G787" i="9"/>
  <c r="G788" i="9"/>
  <c r="G789" i="9"/>
  <c r="G790" i="9"/>
  <c r="G791" i="9"/>
  <c r="G792" i="9"/>
  <c r="G793" i="9"/>
  <c r="G794" i="9"/>
  <c r="G795" i="9"/>
  <c r="G796" i="9"/>
  <c r="G797" i="9"/>
  <c r="G798" i="9"/>
  <c r="I798" i="9" s="1"/>
  <c r="G799" i="9"/>
  <c r="I799" i="9" s="1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I826" i="9" s="1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I869" i="9" s="1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I882" i="9" s="1"/>
  <c r="G883" i="9"/>
  <c r="I883" i="9" s="1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I897" i="9" s="1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I910" i="9" s="1"/>
  <c r="G911" i="9"/>
  <c r="I911" i="9" s="1"/>
  <c r="G912" i="9"/>
  <c r="G913" i="9"/>
  <c r="G914" i="9"/>
  <c r="G915" i="9"/>
  <c r="G916" i="9"/>
  <c r="G917" i="9"/>
  <c r="G918" i="9"/>
  <c r="G919" i="9"/>
  <c r="G920" i="9"/>
  <c r="G921" i="9"/>
  <c r="G922" i="9"/>
  <c r="G923" i="9"/>
  <c r="G924" i="9"/>
  <c r="G925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I952" i="9" s="1"/>
  <c r="G953" i="9"/>
  <c r="I953" i="9" s="1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I995" i="9" s="1"/>
  <c r="G996" i="9"/>
  <c r="G997" i="9"/>
  <c r="G998" i="9"/>
  <c r="G999" i="9"/>
  <c r="G1000" i="9"/>
  <c r="G1001" i="9"/>
  <c r="G1002" i="9"/>
  <c r="G1003" i="9"/>
  <c r="G1004" i="9"/>
  <c r="G1005" i="9"/>
  <c r="G1006" i="9"/>
  <c r="G1007" i="9"/>
  <c r="G1008" i="9"/>
  <c r="G1009" i="9"/>
  <c r="G1010" i="9"/>
  <c r="G1011" i="9"/>
  <c r="G1012" i="9"/>
  <c r="G1013" i="9"/>
  <c r="G1014" i="9"/>
  <c r="G1015" i="9"/>
  <c r="G1016" i="9"/>
  <c r="G1017" i="9"/>
  <c r="G1018" i="9"/>
  <c r="G1019" i="9"/>
  <c r="G1020" i="9"/>
  <c r="G1021" i="9"/>
  <c r="I1021" i="9" s="1"/>
  <c r="G1022" i="9"/>
  <c r="G1023" i="9"/>
  <c r="G1024" i="9"/>
  <c r="G1025" i="9"/>
  <c r="G1026" i="9"/>
  <c r="G1027" i="9"/>
  <c r="G1028" i="9"/>
  <c r="G1029" i="9"/>
  <c r="G1030" i="9"/>
  <c r="G1031" i="9"/>
  <c r="G1032" i="9"/>
  <c r="G1033" i="9"/>
  <c r="G1034" i="9"/>
  <c r="G1035" i="9"/>
  <c r="G1036" i="9"/>
  <c r="G1037" i="9"/>
  <c r="G1038" i="9"/>
  <c r="G1039" i="9"/>
  <c r="G1040" i="9"/>
  <c r="G1041" i="9"/>
  <c r="G1042" i="9"/>
  <c r="G1043" i="9"/>
  <c r="G1044" i="9"/>
  <c r="G1045" i="9"/>
  <c r="G1046" i="9"/>
  <c r="G1047" i="9"/>
  <c r="G1048" i="9"/>
  <c r="G1049" i="9"/>
  <c r="G1050" i="9"/>
  <c r="G1051" i="9"/>
  <c r="G1052" i="9"/>
  <c r="G1053" i="9"/>
  <c r="G1054" i="9"/>
  <c r="G1055" i="9"/>
  <c r="G1056" i="9"/>
  <c r="G1057" i="9"/>
  <c r="G1058" i="9"/>
  <c r="G1059" i="9"/>
  <c r="G1060" i="9"/>
  <c r="G1061" i="9"/>
  <c r="G1062" i="9"/>
  <c r="G1063" i="9"/>
  <c r="G1064" i="9"/>
  <c r="G1065" i="9"/>
  <c r="I1065" i="9" s="1"/>
  <c r="G1066" i="9"/>
  <c r="G1067" i="9"/>
  <c r="G1068" i="9"/>
  <c r="G1069" i="9"/>
  <c r="G1070" i="9"/>
  <c r="G1071" i="9"/>
  <c r="G1072" i="9"/>
  <c r="G1073" i="9"/>
  <c r="G1074" i="9"/>
  <c r="G1075" i="9"/>
  <c r="G1076" i="9"/>
  <c r="G1077" i="9"/>
  <c r="G1078" i="9"/>
  <c r="G1079" i="9"/>
  <c r="I1079" i="9" s="1"/>
  <c r="G1080" i="9"/>
  <c r="G1081" i="9"/>
  <c r="G1082" i="9"/>
  <c r="G1083" i="9"/>
  <c r="G1084" i="9"/>
  <c r="G1085" i="9"/>
  <c r="G1086" i="9"/>
  <c r="G1087" i="9"/>
  <c r="G1088" i="9"/>
  <c r="G1089" i="9"/>
  <c r="G1090" i="9"/>
  <c r="G1091" i="9"/>
  <c r="G1092" i="9"/>
  <c r="I1092" i="9" s="1"/>
  <c r="G1093" i="9"/>
  <c r="G1094" i="9"/>
  <c r="G1095" i="9"/>
  <c r="G1096" i="9"/>
  <c r="G1097" i="9"/>
  <c r="G1098" i="9"/>
  <c r="G1099" i="9"/>
  <c r="G1100" i="9"/>
  <c r="G1101" i="9"/>
  <c r="G1102" i="9"/>
  <c r="G1103" i="9"/>
  <c r="G1104" i="9"/>
  <c r="G1105" i="9"/>
  <c r="G1106" i="9"/>
  <c r="I1106" i="9" s="1"/>
  <c r="G1107" i="9"/>
  <c r="I1107" i="9" s="1"/>
  <c r="G1108" i="9"/>
  <c r="G1109" i="9"/>
  <c r="G1110" i="9"/>
  <c r="G1111" i="9"/>
  <c r="G1112" i="9"/>
  <c r="G1113" i="9"/>
  <c r="G1114" i="9"/>
  <c r="G1115" i="9"/>
  <c r="G1116" i="9"/>
  <c r="G1117" i="9"/>
  <c r="G1118" i="9"/>
  <c r="G1119" i="9"/>
  <c r="G1120" i="9"/>
  <c r="I1120" i="9" s="1"/>
  <c r="G1121" i="9"/>
  <c r="G1122" i="9"/>
  <c r="G1123" i="9"/>
  <c r="G1124" i="9"/>
  <c r="G1125" i="9"/>
  <c r="G1126" i="9"/>
  <c r="G1127" i="9"/>
  <c r="G1128" i="9"/>
  <c r="G1129" i="9"/>
  <c r="G1130" i="9"/>
  <c r="G1131" i="9"/>
  <c r="G1132" i="9"/>
  <c r="G1133" i="9"/>
  <c r="G1134" i="9"/>
  <c r="G1135" i="9"/>
  <c r="I1135" i="9" s="1"/>
  <c r="G1136" i="9"/>
  <c r="G1137" i="9"/>
  <c r="G1138" i="9"/>
  <c r="G1139" i="9"/>
  <c r="G1140" i="9"/>
  <c r="G1141" i="9"/>
  <c r="G1142" i="9"/>
  <c r="G1143" i="9"/>
  <c r="G1144" i="9"/>
  <c r="G1145" i="9"/>
  <c r="G1146" i="9"/>
  <c r="G1147" i="9"/>
  <c r="G1148" i="9"/>
  <c r="G1149" i="9"/>
  <c r="G1150" i="9"/>
  <c r="G1151" i="9"/>
  <c r="G1152" i="9"/>
  <c r="G1153" i="9"/>
  <c r="G1154" i="9"/>
  <c r="G1155" i="9"/>
  <c r="G1156" i="9"/>
  <c r="G1157" i="9"/>
  <c r="G1158" i="9"/>
  <c r="G1159" i="9"/>
  <c r="G1160" i="9"/>
  <c r="G1161" i="9"/>
  <c r="G1162" i="9"/>
  <c r="I1162" i="9" s="1"/>
  <c r="G1163" i="9"/>
  <c r="G1164" i="9"/>
  <c r="G1165" i="9"/>
  <c r="G1166" i="9"/>
  <c r="G1167" i="9"/>
  <c r="G1168" i="9"/>
  <c r="G1169" i="9"/>
  <c r="G1170" i="9"/>
  <c r="G1171" i="9"/>
  <c r="G1172" i="9"/>
  <c r="G1173" i="9"/>
  <c r="G1174" i="9"/>
  <c r="G1175" i="9"/>
  <c r="G1176" i="9"/>
  <c r="G1177" i="9"/>
  <c r="I1177" i="9" s="1"/>
  <c r="G1178" i="9"/>
  <c r="G1179" i="9"/>
  <c r="G1180" i="9"/>
  <c r="G1181" i="9"/>
  <c r="G1182" i="9"/>
  <c r="G1183" i="9"/>
  <c r="G1184" i="9"/>
  <c r="G1185" i="9"/>
  <c r="G1186" i="9"/>
  <c r="G1187" i="9"/>
  <c r="G1188" i="9"/>
  <c r="G1189" i="9"/>
  <c r="G1190" i="9"/>
  <c r="G1191" i="9"/>
  <c r="I1191" i="9" s="1"/>
  <c r="G1192" i="9"/>
  <c r="G1193" i="9"/>
  <c r="G1194" i="9"/>
  <c r="G1195" i="9"/>
  <c r="G1196" i="9"/>
  <c r="G1197" i="9"/>
  <c r="G1198" i="9"/>
  <c r="G1199" i="9"/>
  <c r="G1200" i="9"/>
  <c r="G1201" i="9"/>
  <c r="G1202" i="9"/>
  <c r="G1203" i="9"/>
  <c r="G1204" i="9"/>
  <c r="G1205" i="9"/>
  <c r="I1205" i="9" s="1"/>
  <c r="G1206" i="9"/>
  <c r="G1207" i="9"/>
  <c r="G1208" i="9"/>
  <c r="G1209" i="9"/>
  <c r="G1210" i="9"/>
  <c r="G1211" i="9"/>
  <c r="G1212" i="9"/>
  <c r="G1213" i="9"/>
  <c r="G1214" i="9"/>
  <c r="G1215" i="9"/>
  <c r="G1216" i="9"/>
  <c r="G1217" i="9"/>
  <c r="G1218" i="9"/>
  <c r="I1218" i="9" s="1"/>
  <c r="G1219" i="9"/>
  <c r="I1219" i="9" s="1"/>
  <c r="G1220" i="9"/>
  <c r="G1221" i="9"/>
  <c r="G1222" i="9"/>
  <c r="G1223" i="9"/>
  <c r="G1224" i="9"/>
  <c r="G1225" i="9"/>
  <c r="G1226" i="9"/>
  <c r="G1227" i="9"/>
  <c r="G1228" i="9"/>
  <c r="G1229" i="9"/>
  <c r="G1230" i="9"/>
  <c r="G1231" i="9"/>
  <c r="G1232" i="9"/>
  <c r="I1232" i="9" s="1"/>
  <c r="G1233" i="9"/>
  <c r="I1233" i="9" s="1"/>
  <c r="G1234" i="9"/>
  <c r="G1235" i="9"/>
  <c r="G1236" i="9"/>
  <c r="G1237" i="9"/>
  <c r="G1238" i="9"/>
  <c r="G1239" i="9"/>
  <c r="G1240" i="9"/>
  <c r="G1241" i="9"/>
  <c r="G1242" i="9"/>
  <c r="G1243" i="9"/>
  <c r="G1244" i="9"/>
  <c r="G1245" i="9"/>
  <c r="G1246" i="9"/>
  <c r="I1246" i="9" s="1"/>
  <c r="G1247" i="9"/>
  <c r="I1247" i="9" s="1"/>
  <c r="G1248" i="9"/>
  <c r="G1249" i="9"/>
  <c r="G1250" i="9"/>
  <c r="G1251" i="9"/>
  <c r="G1252" i="9"/>
  <c r="G1253" i="9"/>
  <c r="G1254" i="9"/>
  <c r="G1255" i="9"/>
  <c r="G1256" i="9"/>
  <c r="G1257" i="9"/>
  <c r="G1258" i="9"/>
  <c r="G1259" i="9"/>
  <c r="G1260" i="9"/>
  <c r="G1261" i="9"/>
  <c r="G1262" i="9"/>
  <c r="G1263" i="9"/>
  <c r="G1264" i="9"/>
  <c r="G1265" i="9"/>
  <c r="G1266" i="9"/>
  <c r="G1267" i="9"/>
  <c r="G1268" i="9"/>
  <c r="G1269" i="9"/>
  <c r="G1270" i="9"/>
  <c r="G1271" i="9"/>
  <c r="G1272" i="9"/>
  <c r="G1273" i="9"/>
  <c r="G1274" i="9"/>
  <c r="G1275" i="9"/>
  <c r="I1275" i="9" s="1"/>
  <c r="G1276" i="9"/>
  <c r="G1277" i="9"/>
  <c r="G1278" i="9"/>
  <c r="G1279" i="9"/>
  <c r="G1280" i="9"/>
  <c r="G1281" i="9"/>
  <c r="G1282" i="9"/>
  <c r="G1283" i="9"/>
  <c r="G1284" i="9"/>
  <c r="G1285" i="9"/>
  <c r="G1286" i="9"/>
  <c r="G1287" i="9"/>
  <c r="G1288" i="9"/>
  <c r="G1289" i="9"/>
  <c r="G1290" i="9"/>
  <c r="G1291" i="9"/>
  <c r="G1292" i="9"/>
  <c r="G1293" i="9"/>
  <c r="G1294" i="9"/>
  <c r="G1295" i="9"/>
  <c r="G1296" i="9"/>
  <c r="G1297" i="9"/>
  <c r="G1298" i="9"/>
  <c r="G1299" i="9"/>
  <c r="G1300" i="9"/>
  <c r="G1301" i="9"/>
  <c r="G1302" i="9"/>
  <c r="G1303" i="9"/>
  <c r="I1303" i="9" s="1"/>
  <c r="G1304" i="9"/>
  <c r="G1305" i="9"/>
  <c r="G1306" i="9"/>
  <c r="G1307" i="9"/>
  <c r="G1308" i="9"/>
  <c r="G1309" i="9"/>
  <c r="G1310" i="9"/>
  <c r="G1311" i="9"/>
  <c r="G1312" i="9"/>
  <c r="G1313" i="9"/>
  <c r="G1314" i="9"/>
  <c r="G1315" i="9"/>
  <c r="G1316" i="9"/>
  <c r="G1317" i="9"/>
  <c r="G1318" i="9"/>
  <c r="G1319" i="9"/>
  <c r="G1320" i="9"/>
  <c r="G1321" i="9"/>
  <c r="G1322" i="9"/>
  <c r="G1323" i="9"/>
  <c r="G1324" i="9"/>
  <c r="G1325" i="9"/>
  <c r="G1326" i="9"/>
  <c r="G1327" i="9"/>
  <c r="G1328" i="9"/>
  <c r="G1329" i="9"/>
  <c r="G1330" i="9"/>
  <c r="I1330" i="9" s="1"/>
  <c r="G1331" i="9"/>
  <c r="I1331" i="9" s="1"/>
  <c r="G1332" i="9"/>
  <c r="G1333" i="9"/>
  <c r="G1334" i="9"/>
  <c r="G1335" i="9"/>
  <c r="G1336" i="9"/>
  <c r="G1337" i="9"/>
  <c r="G1338" i="9"/>
  <c r="G1339" i="9"/>
  <c r="G1340" i="9"/>
  <c r="G1341" i="9"/>
  <c r="G1342" i="9"/>
  <c r="G1343" i="9"/>
  <c r="G1344" i="9"/>
  <c r="G1345" i="9"/>
  <c r="I1345" i="9" s="1"/>
  <c r="G1346" i="9"/>
  <c r="G1347" i="9"/>
  <c r="G1348" i="9"/>
  <c r="G1349" i="9"/>
  <c r="G1350" i="9"/>
  <c r="G1351" i="9"/>
  <c r="G1352" i="9"/>
  <c r="G1353" i="9"/>
  <c r="G1354" i="9"/>
  <c r="G1355" i="9"/>
  <c r="G1356" i="9"/>
  <c r="G1357" i="9"/>
  <c r="G1358" i="9"/>
  <c r="G1359" i="9"/>
  <c r="G1360" i="9"/>
  <c r="G1361" i="9"/>
  <c r="I1361" i="9" s="1"/>
  <c r="G1362" i="9"/>
  <c r="G1363" i="9"/>
  <c r="G1364" i="9"/>
  <c r="G1365" i="9"/>
  <c r="G1366" i="9"/>
  <c r="G1367" i="9"/>
  <c r="G1368" i="9"/>
  <c r="G1369" i="9"/>
  <c r="G1370" i="9"/>
  <c r="G1371" i="9"/>
  <c r="G1372" i="9"/>
  <c r="I1372" i="9" s="1"/>
  <c r="G1373" i="9"/>
  <c r="I1373" i="9" s="1"/>
  <c r="G1374" i="9"/>
  <c r="G1375" i="9"/>
  <c r="G1376" i="9"/>
  <c r="G1377" i="9"/>
  <c r="G1378" i="9"/>
  <c r="G1379" i="9"/>
  <c r="G1380" i="9"/>
  <c r="G1381" i="9"/>
  <c r="G1382" i="9"/>
  <c r="G1383" i="9"/>
  <c r="G1384" i="9"/>
  <c r="G1385" i="9"/>
  <c r="G1386" i="9"/>
  <c r="I1386" i="9" s="1"/>
  <c r="G1387" i="9"/>
  <c r="I1387" i="9" s="1"/>
  <c r="G1388" i="9"/>
  <c r="G1389" i="9"/>
  <c r="G1390" i="9"/>
  <c r="G1391" i="9"/>
  <c r="G1392" i="9"/>
  <c r="G1393" i="9"/>
  <c r="G1394" i="9"/>
  <c r="G1395" i="9"/>
  <c r="G1396" i="9"/>
  <c r="G1397" i="9"/>
  <c r="G1398" i="9"/>
  <c r="G1399" i="9"/>
  <c r="G1400" i="9"/>
  <c r="G1401" i="9"/>
  <c r="G1402" i="9"/>
  <c r="G1403" i="9"/>
  <c r="G1404" i="9"/>
  <c r="G1405" i="9"/>
  <c r="G1406" i="9"/>
  <c r="G1407" i="9"/>
  <c r="G1408" i="9"/>
  <c r="G1409" i="9"/>
  <c r="G1410" i="9"/>
  <c r="G1411" i="9"/>
  <c r="G1412" i="9"/>
  <c r="G1413" i="9"/>
  <c r="G1414" i="9"/>
  <c r="G1415" i="9"/>
  <c r="G1416" i="9"/>
  <c r="G1417" i="9"/>
  <c r="G1418" i="9"/>
  <c r="G1419" i="9"/>
  <c r="G1420" i="9"/>
  <c r="G1421" i="9"/>
  <c r="G1422" i="9"/>
  <c r="G1423" i="9"/>
  <c r="G1424" i="9"/>
  <c r="G1425" i="9"/>
  <c r="G1426" i="9"/>
  <c r="G1427" i="9"/>
  <c r="G1428" i="9"/>
  <c r="G1429" i="9"/>
  <c r="G1430" i="9"/>
  <c r="G1431" i="9"/>
  <c r="G1432" i="9"/>
  <c r="G1433" i="9"/>
  <c r="G1434" i="9"/>
  <c r="G1435" i="9"/>
  <c r="G1436" i="9"/>
  <c r="G1437" i="9"/>
  <c r="G1438" i="9"/>
  <c r="G1439" i="9"/>
  <c r="G1440" i="9"/>
  <c r="G1441" i="9"/>
  <c r="G1442" i="9"/>
  <c r="G1443" i="9"/>
  <c r="G1444" i="9"/>
  <c r="G1445" i="9"/>
  <c r="G1446" i="9"/>
  <c r="G1447" i="9"/>
  <c r="G1448" i="9"/>
  <c r="G1449" i="9"/>
  <c r="G1450" i="9"/>
  <c r="G1451" i="9"/>
  <c r="G1452" i="9"/>
  <c r="G1453" i="9"/>
  <c r="G1454" i="9"/>
  <c r="G1455" i="9"/>
  <c r="G1456" i="9"/>
  <c r="G1457" i="9"/>
  <c r="G1458" i="9"/>
  <c r="G1459" i="9"/>
  <c r="G1460" i="9"/>
  <c r="G1461" i="9"/>
  <c r="G1462" i="9"/>
  <c r="G1463" i="9"/>
  <c r="G1464" i="9"/>
  <c r="G1465" i="9"/>
  <c r="G1466" i="9"/>
  <c r="G1467" i="9"/>
  <c r="G1468" i="9"/>
  <c r="G1469" i="9"/>
  <c r="G1470" i="9"/>
  <c r="G1471" i="9"/>
  <c r="G1472" i="9"/>
  <c r="G1473" i="9"/>
  <c r="G1474" i="9"/>
  <c r="G1475" i="9"/>
  <c r="G1476" i="9"/>
  <c r="G1477" i="9"/>
  <c r="G1478" i="9"/>
  <c r="G1479" i="9"/>
  <c r="G1480" i="9"/>
  <c r="G1481" i="9"/>
  <c r="G1482" i="9"/>
  <c r="G1483" i="9"/>
  <c r="G1484" i="9"/>
  <c r="I1484" i="9" s="1"/>
  <c r="G1485" i="9"/>
  <c r="G1486" i="9"/>
  <c r="G1487" i="9"/>
  <c r="G1488" i="9"/>
  <c r="G1489" i="9"/>
  <c r="G1490" i="9"/>
  <c r="G1491" i="9"/>
  <c r="G1492" i="9"/>
  <c r="G1493" i="9"/>
  <c r="G1494" i="9"/>
  <c r="G1495" i="9"/>
  <c r="G1496" i="9"/>
  <c r="G1497" i="9"/>
  <c r="G1498" i="9"/>
  <c r="G1499" i="9"/>
  <c r="G1500" i="9"/>
  <c r="G1501" i="9"/>
  <c r="G1502" i="9"/>
  <c r="G1503" i="9"/>
  <c r="G1504" i="9"/>
  <c r="G1505" i="9"/>
  <c r="G1506" i="9"/>
  <c r="G1507" i="9"/>
  <c r="G1508" i="9"/>
  <c r="G1509" i="9"/>
  <c r="G1510" i="9"/>
  <c r="G1511" i="9"/>
  <c r="G1512" i="9"/>
  <c r="I1512" i="9" s="1"/>
  <c r="G1513" i="9"/>
  <c r="G1514" i="9"/>
  <c r="G1515" i="9"/>
  <c r="G1516" i="9"/>
  <c r="G1517" i="9"/>
  <c r="G1518" i="9"/>
  <c r="G1519" i="9"/>
  <c r="G1520" i="9"/>
  <c r="G1521" i="9"/>
  <c r="G1522" i="9"/>
  <c r="G1523" i="9"/>
  <c r="G1524" i="9"/>
  <c r="G1525" i="9"/>
  <c r="G1526" i="9"/>
  <c r="I1526" i="9" s="1"/>
  <c r="G1527" i="9"/>
  <c r="I1527" i="9" s="1"/>
  <c r="G1528" i="9"/>
  <c r="G1529" i="9"/>
  <c r="G1530" i="9"/>
  <c r="G1531" i="9"/>
  <c r="G1532" i="9"/>
  <c r="G1533" i="9"/>
  <c r="G1534" i="9"/>
  <c r="G1535" i="9"/>
  <c r="G1536" i="9"/>
  <c r="G1537" i="9"/>
  <c r="G1538" i="9"/>
  <c r="G1539" i="9"/>
  <c r="G1540" i="9"/>
  <c r="I1540" i="9" s="1"/>
  <c r="G1541" i="9"/>
  <c r="I1541" i="9" s="1"/>
  <c r="G1542" i="9"/>
  <c r="G1543" i="9"/>
  <c r="G1544" i="9"/>
  <c r="G1545" i="9"/>
  <c r="G1546" i="9"/>
  <c r="G1547" i="9"/>
  <c r="G1548" i="9"/>
  <c r="G1549" i="9"/>
  <c r="G1550" i="9"/>
  <c r="G1551" i="9"/>
  <c r="G1552" i="9"/>
  <c r="G1553" i="9"/>
  <c r="G1554" i="9"/>
  <c r="G1555" i="9"/>
  <c r="I1555" i="9" s="1"/>
  <c r="G1556" i="9"/>
  <c r="G1557" i="9"/>
  <c r="G1558" i="9"/>
  <c r="G1559" i="9"/>
  <c r="G1560" i="9"/>
  <c r="G1561" i="9"/>
  <c r="G1562" i="9"/>
  <c r="G1563" i="9"/>
  <c r="G1564" i="9"/>
  <c r="G1565" i="9"/>
  <c r="G1566" i="9"/>
  <c r="G1567" i="9"/>
  <c r="G1568" i="9"/>
  <c r="G1569" i="9"/>
  <c r="G1570" i="9"/>
  <c r="G1571" i="9"/>
  <c r="G1572" i="9"/>
  <c r="G1573" i="9"/>
  <c r="G1574" i="9"/>
  <c r="G1575" i="9"/>
  <c r="G1576" i="9"/>
  <c r="G1577" i="9"/>
  <c r="G1578" i="9"/>
  <c r="G1579" i="9"/>
  <c r="G1580" i="9"/>
  <c r="G1581" i="9"/>
  <c r="G1582" i="9"/>
  <c r="I1582" i="9" s="1"/>
  <c r="G1583" i="9"/>
  <c r="G1584" i="9"/>
  <c r="G1585" i="9"/>
  <c r="G1586" i="9"/>
  <c r="G1587" i="9"/>
  <c r="G1588" i="9"/>
  <c r="G1589" i="9"/>
  <c r="G1590" i="9"/>
  <c r="G1591" i="9"/>
  <c r="G1592" i="9"/>
  <c r="G1593" i="9"/>
  <c r="G1594" i="9"/>
  <c r="G1595" i="9"/>
  <c r="G1596" i="9"/>
  <c r="G1597" i="9"/>
  <c r="I1597" i="9" s="1"/>
  <c r="G1598" i="9"/>
  <c r="G1599" i="9"/>
  <c r="G1600" i="9"/>
  <c r="G1601" i="9"/>
  <c r="G1602" i="9"/>
  <c r="G1603" i="9"/>
  <c r="G1604" i="9"/>
  <c r="G1605" i="9"/>
  <c r="G1606" i="9"/>
  <c r="G1607" i="9"/>
  <c r="G1608" i="9"/>
  <c r="G1609" i="9"/>
  <c r="G1610" i="9"/>
  <c r="G1611" i="9"/>
  <c r="I1611" i="9" s="1"/>
  <c r="G1612" i="9"/>
  <c r="G1613" i="9"/>
  <c r="I1613" i="9" s="1"/>
  <c r="G1614" i="9"/>
  <c r="G1615" i="9"/>
  <c r="G1616" i="9"/>
  <c r="G1617" i="9"/>
  <c r="G1618" i="9"/>
  <c r="G1619" i="9"/>
  <c r="G1620" i="9"/>
  <c r="G1621" i="9"/>
  <c r="G1622" i="9"/>
  <c r="G1623" i="9"/>
  <c r="G1624" i="9"/>
  <c r="G1625" i="9"/>
  <c r="I1625" i="9" s="1"/>
  <c r="G1626" i="9"/>
  <c r="G1627" i="9"/>
  <c r="G1628" i="9"/>
  <c r="G1629" i="9"/>
  <c r="G1630" i="9"/>
  <c r="G1631" i="9"/>
  <c r="G1632" i="9"/>
  <c r="G1633" i="9"/>
  <c r="G1634" i="9"/>
  <c r="G1635" i="9"/>
  <c r="G1636" i="9"/>
  <c r="G1637" i="9"/>
  <c r="G1638" i="9"/>
  <c r="G1639" i="9"/>
  <c r="G1640" i="9"/>
  <c r="G1641" i="9"/>
  <c r="G1642" i="9"/>
  <c r="G1643" i="9"/>
  <c r="G1644" i="9"/>
  <c r="G1645" i="9"/>
  <c r="G1646" i="9"/>
  <c r="G1647" i="9"/>
  <c r="G1648" i="9"/>
  <c r="G1649" i="9"/>
  <c r="G1650" i="9"/>
  <c r="G1651" i="9"/>
  <c r="G1652" i="9"/>
  <c r="G1653" i="9"/>
  <c r="I1653" i="9" s="1"/>
  <c r="G1654" i="9"/>
  <c r="G1655" i="9"/>
  <c r="G1656" i="9"/>
  <c r="G1657" i="9"/>
  <c r="G1658" i="9"/>
  <c r="G1659" i="9"/>
  <c r="G1660" i="9"/>
  <c r="G1661" i="9"/>
  <c r="G1662" i="9"/>
  <c r="G1663" i="9"/>
  <c r="G1664" i="9"/>
  <c r="G1665" i="9"/>
  <c r="G1666" i="9"/>
  <c r="G1667" i="9"/>
  <c r="I1667" i="9" s="1"/>
  <c r="G1668" i="9"/>
  <c r="G1669" i="9"/>
  <c r="G1670" i="9"/>
  <c r="G1671" i="9"/>
  <c r="G1672" i="9"/>
  <c r="G1673" i="9"/>
  <c r="G1674" i="9"/>
  <c r="G1675" i="9"/>
  <c r="G1676" i="9"/>
  <c r="G1677" i="9"/>
  <c r="G1678" i="9"/>
  <c r="G1679" i="9"/>
  <c r="G1680" i="9"/>
  <c r="I1680" i="9" s="1"/>
  <c r="G1681" i="9"/>
  <c r="G1682" i="9"/>
  <c r="G1683" i="9"/>
  <c r="G1684" i="9"/>
  <c r="G1685" i="9"/>
  <c r="G1686" i="9"/>
  <c r="G1687" i="9"/>
  <c r="G1688" i="9"/>
  <c r="G1689" i="9"/>
  <c r="G1690" i="9"/>
  <c r="G1691" i="9"/>
  <c r="G1692" i="9"/>
  <c r="G1693" i="9"/>
  <c r="G1694" i="9"/>
  <c r="G1695" i="9"/>
  <c r="I1695" i="9" s="1"/>
  <c r="G1696" i="9"/>
  <c r="G1697" i="9"/>
  <c r="G1698" i="9"/>
  <c r="G1699" i="9"/>
  <c r="G1700" i="9"/>
  <c r="G1701" i="9"/>
  <c r="G1702" i="9"/>
  <c r="G1703" i="9"/>
  <c r="G1704" i="9"/>
  <c r="G1705" i="9"/>
  <c r="G1706" i="9"/>
  <c r="G1707" i="9"/>
  <c r="G1708" i="9"/>
  <c r="G1709" i="9"/>
  <c r="G1710" i="9"/>
  <c r="G1711" i="9"/>
  <c r="G1712" i="9"/>
  <c r="G1713" i="9"/>
  <c r="G1714" i="9"/>
  <c r="G1715" i="9"/>
  <c r="G1716" i="9"/>
  <c r="G1717" i="9"/>
  <c r="G1718" i="9"/>
  <c r="G1719" i="9"/>
  <c r="G1720" i="9"/>
  <c r="G1721" i="9"/>
  <c r="G1722" i="9"/>
  <c r="I1722" i="9" s="1"/>
  <c r="G1723" i="9"/>
  <c r="G1724" i="9"/>
  <c r="G1725" i="9"/>
  <c r="G1726" i="9"/>
  <c r="G1727" i="9"/>
  <c r="G1728" i="9"/>
  <c r="G1729" i="9"/>
  <c r="G1730" i="9"/>
  <c r="G1731" i="9"/>
  <c r="G1732" i="9"/>
  <c r="G1733" i="9"/>
  <c r="G1734" i="9"/>
  <c r="G1735" i="9"/>
  <c r="G1736" i="9"/>
  <c r="G1737" i="9"/>
  <c r="I1737" i="9" s="1"/>
  <c r="G1738" i="9"/>
  <c r="G1739" i="9"/>
  <c r="G1740" i="9"/>
  <c r="G1741" i="9"/>
  <c r="G1742" i="9"/>
  <c r="G1743" i="9"/>
  <c r="G1744" i="9"/>
  <c r="G1745" i="9"/>
  <c r="G1746" i="9"/>
  <c r="G1747" i="9"/>
  <c r="G1748" i="9"/>
  <c r="G1749" i="9"/>
  <c r="G1750" i="9"/>
  <c r="I1750" i="9" s="1"/>
  <c r="G1751" i="9"/>
  <c r="I1751" i="9" s="1"/>
  <c r="G1752" i="9"/>
  <c r="G1753" i="9"/>
  <c r="G1754" i="9"/>
  <c r="G1755" i="9"/>
  <c r="G1756" i="9"/>
  <c r="G1757" i="9"/>
  <c r="G1758" i="9"/>
  <c r="G1759" i="9"/>
  <c r="G1760" i="9"/>
  <c r="G1761" i="9"/>
  <c r="G1762" i="9"/>
  <c r="G1763" i="9"/>
  <c r="G1764" i="9"/>
  <c r="I1764" i="9" s="1"/>
  <c r="G1765" i="9"/>
  <c r="G1766" i="9"/>
  <c r="G1767" i="9"/>
  <c r="G1768" i="9"/>
  <c r="G1769" i="9"/>
  <c r="G1770" i="9"/>
  <c r="G1771" i="9"/>
  <c r="G1772" i="9"/>
  <c r="G1773" i="9"/>
  <c r="G1774" i="9"/>
  <c r="G1775" i="9"/>
  <c r="G1776" i="9"/>
  <c r="G1777" i="9"/>
  <c r="G1778" i="9"/>
  <c r="I1778" i="9" s="1"/>
  <c r="G1779" i="9"/>
  <c r="G1780" i="9"/>
  <c r="G1781" i="9"/>
  <c r="G1782" i="9"/>
  <c r="G1783" i="9"/>
  <c r="G1784" i="9"/>
  <c r="G1785" i="9"/>
  <c r="G1786" i="9"/>
  <c r="G1787" i="9"/>
  <c r="G1788" i="9"/>
  <c r="G1789" i="9"/>
  <c r="G1790" i="9"/>
  <c r="G1791" i="9"/>
  <c r="G1792" i="9"/>
  <c r="I1792" i="9" s="1"/>
  <c r="G1793" i="9"/>
  <c r="G1794" i="9"/>
  <c r="G1795" i="9"/>
  <c r="G1796" i="9"/>
  <c r="G1797" i="9"/>
  <c r="G1798" i="9"/>
  <c r="G1799" i="9"/>
  <c r="G1800" i="9"/>
  <c r="G1801" i="9"/>
  <c r="G1802" i="9"/>
  <c r="G1803" i="9"/>
  <c r="G1804" i="9"/>
  <c r="G1805" i="9"/>
  <c r="G1806" i="9"/>
  <c r="I1806" i="9" s="1"/>
  <c r="G1807" i="9"/>
  <c r="G1808" i="9"/>
  <c r="G1809" i="9"/>
  <c r="G1810" i="9"/>
  <c r="G1811" i="9"/>
  <c r="G1812" i="9"/>
  <c r="G1813" i="9"/>
  <c r="G1814" i="9"/>
  <c r="G1815" i="9"/>
  <c r="G1816" i="9"/>
  <c r="G1817" i="9"/>
  <c r="G1818" i="9"/>
  <c r="G1819" i="9"/>
  <c r="G1820" i="9"/>
  <c r="G1821" i="9"/>
  <c r="G1822" i="9"/>
  <c r="G1823" i="9"/>
  <c r="G1824" i="9"/>
  <c r="G1825" i="9"/>
  <c r="G1826" i="9"/>
  <c r="G1827" i="9"/>
  <c r="G1828" i="9"/>
  <c r="G1829" i="9"/>
  <c r="G1830" i="9"/>
  <c r="G1831" i="9"/>
  <c r="G1832" i="9"/>
  <c r="G1833" i="9"/>
  <c r="G1834" i="9"/>
  <c r="G1835" i="9"/>
  <c r="G1836" i="9"/>
  <c r="G1837" i="9"/>
  <c r="G1838" i="9"/>
  <c r="G1839" i="9"/>
  <c r="G1840" i="9"/>
  <c r="G1841" i="9"/>
  <c r="G1842" i="9"/>
  <c r="G1843" i="9"/>
  <c r="G1844" i="9"/>
  <c r="G1845" i="9"/>
  <c r="G1846" i="9"/>
  <c r="G1847" i="9"/>
  <c r="G1848" i="9"/>
  <c r="I1848" i="9" s="1"/>
  <c r="G1849" i="9"/>
  <c r="G1850" i="9"/>
  <c r="G1851" i="9"/>
  <c r="G1852" i="9"/>
  <c r="G1853" i="9"/>
  <c r="G1854" i="9"/>
  <c r="G1855" i="9"/>
  <c r="G1856" i="9"/>
  <c r="G1857" i="9"/>
  <c r="G1858" i="9"/>
  <c r="G1859" i="9"/>
  <c r="G1860" i="9"/>
  <c r="G1861" i="9"/>
  <c r="G1862" i="9"/>
  <c r="G1863" i="9"/>
  <c r="G1864" i="9"/>
  <c r="G1865" i="9"/>
  <c r="G1866" i="9"/>
  <c r="G1867" i="9"/>
  <c r="G1868" i="9"/>
  <c r="G1869" i="9"/>
  <c r="G1870" i="9"/>
  <c r="G1871" i="9"/>
  <c r="G1872" i="9"/>
  <c r="G1873" i="9"/>
  <c r="G1874" i="9"/>
  <c r="G1875" i="9"/>
  <c r="G1876" i="9"/>
  <c r="I1876" i="9" s="1"/>
  <c r="G1877" i="9"/>
  <c r="G1878" i="9"/>
  <c r="G1879" i="9"/>
  <c r="G1880" i="9"/>
  <c r="G1881" i="9"/>
  <c r="G1882" i="9"/>
  <c r="G1883" i="9"/>
  <c r="G1884" i="9"/>
  <c r="G1885" i="9"/>
  <c r="G1886" i="9"/>
  <c r="G1887" i="9"/>
  <c r="G1888" i="9"/>
  <c r="G1889" i="9"/>
  <c r="G1890" i="9"/>
  <c r="I1890" i="9" s="1"/>
  <c r="G1891" i="9"/>
  <c r="I1891" i="9" s="1"/>
  <c r="G1892" i="9"/>
  <c r="G1893" i="9"/>
  <c r="G1894" i="9"/>
  <c r="G1895" i="9"/>
  <c r="G1896" i="9"/>
  <c r="G1897" i="9"/>
  <c r="G1898" i="9"/>
  <c r="G1899" i="9"/>
  <c r="G1900" i="9"/>
  <c r="G1901" i="9"/>
  <c r="G1902" i="9"/>
  <c r="G1903" i="9"/>
  <c r="G1904" i="9"/>
  <c r="I1904" i="9" s="1"/>
  <c r="G1905" i="9"/>
  <c r="I1905" i="9" s="1"/>
  <c r="G1906" i="9"/>
  <c r="G1907" i="9"/>
  <c r="G1908" i="9"/>
  <c r="G1909" i="9"/>
  <c r="G1910" i="9"/>
  <c r="G1911" i="9"/>
  <c r="G1912" i="9"/>
  <c r="G1913" i="9"/>
  <c r="G1914" i="9"/>
  <c r="G1915" i="9"/>
  <c r="G1916" i="9"/>
  <c r="G1917" i="9"/>
  <c r="G1918" i="9"/>
  <c r="G1919" i="9"/>
  <c r="G1920" i="9"/>
  <c r="G1921" i="9"/>
  <c r="G1922" i="9"/>
  <c r="G1923" i="9"/>
  <c r="G1924" i="9"/>
  <c r="G1925" i="9"/>
  <c r="G1926" i="9"/>
  <c r="G1927" i="9"/>
  <c r="G1928" i="9"/>
  <c r="G1929" i="9"/>
  <c r="G1930" i="9"/>
  <c r="G1931" i="9"/>
  <c r="G1932" i="9"/>
  <c r="I1932" i="9" s="1"/>
  <c r="G1933" i="9"/>
  <c r="I1933" i="9" s="1"/>
  <c r="G1934" i="9"/>
  <c r="G1935" i="9"/>
  <c r="G1936" i="9"/>
  <c r="G1937" i="9"/>
  <c r="G1938" i="9"/>
  <c r="G1939" i="9"/>
  <c r="G1940" i="9"/>
  <c r="G1941" i="9"/>
  <c r="G1942" i="9"/>
  <c r="G1943" i="9"/>
  <c r="G1944" i="9"/>
  <c r="G1945" i="9"/>
  <c r="G1946" i="9"/>
  <c r="G1947" i="9"/>
  <c r="G1948" i="9"/>
  <c r="G1949" i="9"/>
  <c r="G1950" i="9"/>
  <c r="G1951" i="9"/>
  <c r="G1952" i="9"/>
  <c r="G1953" i="9"/>
  <c r="G1954" i="9"/>
  <c r="G1955" i="9"/>
  <c r="G1956" i="9"/>
  <c r="G1957" i="9"/>
  <c r="G1958" i="9"/>
  <c r="G1959" i="9"/>
  <c r="G1960" i="9"/>
  <c r="G1961" i="9"/>
  <c r="I1961" i="9" s="1"/>
  <c r="G1962" i="9"/>
  <c r="G1963" i="9"/>
  <c r="G1964" i="9"/>
  <c r="G1965" i="9"/>
  <c r="G1966" i="9"/>
  <c r="G1967" i="9"/>
  <c r="G1968" i="9"/>
  <c r="G1969" i="9"/>
  <c r="G1970" i="9"/>
  <c r="G1971" i="9"/>
  <c r="G1972" i="9"/>
  <c r="G1973" i="9"/>
  <c r="G1974" i="9"/>
  <c r="G1975" i="9"/>
  <c r="G1976" i="9"/>
  <c r="G1977" i="9"/>
  <c r="G1978" i="9"/>
  <c r="G1979" i="9"/>
  <c r="G1980" i="9"/>
  <c r="G1981" i="9"/>
  <c r="G1982" i="9"/>
  <c r="G1983" i="9"/>
  <c r="G1984" i="9"/>
  <c r="G1985" i="9"/>
  <c r="G1986" i="9"/>
  <c r="G1987" i="9"/>
  <c r="G1988" i="9"/>
  <c r="G1989" i="9"/>
  <c r="G1990" i="9"/>
  <c r="G1991" i="9"/>
  <c r="G1992" i="9"/>
  <c r="G1993" i="9"/>
  <c r="G1994" i="9"/>
  <c r="G1995" i="9"/>
  <c r="G1996" i="9"/>
  <c r="G1997" i="9"/>
  <c r="G1998" i="9"/>
  <c r="G1999" i="9"/>
  <c r="G2000" i="9"/>
  <c r="G2001" i="9"/>
  <c r="G2002" i="9"/>
  <c r="I2002" i="9" s="1"/>
  <c r="G2003" i="9"/>
  <c r="G2004" i="9"/>
  <c r="G2005" i="9"/>
  <c r="G2006" i="9"/>
  <c r="G2007" i="9"/>
  <c r="G2008" i="9"/>
  <c r="G2009" i="9"/>
  <c r="G2010" i="9"/>
  <c r="G2011" i="9"/>
  <c r="G2012" i="9"/>
  <c r="G2013" i="9"/>
  <c r="G2014" i="9"/>
  <c r="G2015" i="9"/>
  <c r="G2016" i="9"/>
  <c r="I2016" i="9" s="1"/>
  <c r="G2017" i="9"/>
  <c r="I2017" i="9" s="1"/>
  <c r="G2018" i="9"/>
  <c r="G2019" i="9"/>
  <c r="G2020" i="9"/>
  <c r="G2021" i="9"/>
  <c r="G2022" i="9"/>
  <c r="G2023" i="9"/>
  <c r="G2024" i="9"/>
  <c r="G2025" i="9"/>
  <c r="G2026" i="9"/>
  <c r="G2027" i="9"/>
  <c r="G2028" i="9"/>
  <c r="G2029" i="9"/>
  <c r="G2030" i="9"/>
  <c r="G2031" i="9"/>
  <c r="I2031" i="9" s="1"/>
  <c r="G2032" i="9"/>
  <c r="G2033" i="9"/>
  <c r="G2034" i="9"/>
  <c r="G2035" i="9"/>
  <c r="G2036" i="9"/>
  <c r="G2037" i="9"/>
  <c r="G2038" i="9"/>
  <c r="G2039" i="9"/>
  <c r="G2040" i="9"/>
  <c r="G2041" i="9"/>
  <c r="G2042" i="9"/>
  <c r="G2043" i="9"/>
  <c r="G2044" i="9"/>
  <c r="G2045" i="9"/>
  <c r="I2045" i="9" s="1"/>
  <c r="G2046" i="9"/>
  <c r="G2047" i="9"/>
  <c r="G2048" i="9"/>
  <c r="G2049" i="9"/>
  <c r="G2050" i="9"/>
  <c r="G2051" i="9"/>
  <c r="G2052" i="9"/>
  <c r="G2053" i="9"/>
  <c r="G2054" i="9"/>
  <c r="G2055" i="9"/>
  <c r="G2056" i="9"/>
  <c r="G2057" i="9"/>
  <c r="G2058" i="9"/>
  <c r="G2059" i="9"/>
  <c r="I2059" i="9" s="1"/>
  <c r="G2060" i="9"/>
  <c r="G2061" i="9"/>
  <c r="G2062" i="9"/>
  <c r="G2063" i="9"/>
  <c r="G2064" i="9"/>
  <c r="G2065" i="9"/>
  <c r="G2066" i="9"/>
  <c r="G2067" i="9"/>
  <c r="G2068" i="9"/>
  <c r="G2069" i="9"/>
  <c r="G2070" i="9"/>
  <c r="G2071" i="9"/>
  <c r="G2072" i="9"/>
  <c r="I2072" i="9" s="1"/>
  <c r="G2073" i="9"/>
  <c r="G2074" i="9"/>
  <c r="G2075" i="9"/>
  <c r="I2075" i="9" s="1"/>
  <c r="G2076" i="9"/>
  <c r="G2077" i="9"/>
  <c r="G2078" i="9"/>
  <c r="G2079" i="9"/>
  <c r="G2080" i="9"/>
  <c r="G2081" i="9"/>
  <c r="G2082" i="9"/>
  <c r="G2083" i="9"/>
  <c r="G2084" i="9"/>
  <c r="G2085" i="9"/>
  <c r="G2086" i="9"/>
  <c r="G2087" i="9"/>
  <c r="G2088" i="9"/>
  <c r="G2089" i="9"/>
  <c r="G2090" i="9"/>
  <c r="G2091" i="9"/>
  <c r="G2092" i="9"/>
  <c r="G2093" i="9"/>
  <c r="G2094" i="9"/>
  <c r="G2095" i="9"/>
  <c r="G2096" i="9"/>
  <c r="G2097" i="9"/>
  <c r="G2098" i="9"/>
  <c r="G2099" i="9"/>
  <c r="G2100" i="9"/>
  <c r="I2100" i="9" s="1"/>
  <c r="G2101" i="9"/>
  <c r="G2102" i="9"/>
  <c r="G2103" i="9"/>
  <c r="G2104" i="9"/>
  <c r="G2105" i="9"/>
  <c r="G2106" i="9"/>
  <c r="G2107" i="9"/>
  <c r="G2108" i="9"/>
  <c r="G2109" i="9"/>
  <c r="G2110" i="9"/>
  <c r="G2111" i="9"/>
  <c r="G2112" i="9"/>
  <c r="G2113" i="9"/>
  <c r="G2114" i="9"/>
  <c r="G2115" i="9"/>
  <c r="G2116" i="9"/>
  <c r="G2117" i="9"/>
  <c r="G2118" i="9"/>
  <c r="G2119" i="9"/>
  <c r="G2120" i="9"/>
  <c r="G2121" i="9"/>
  <c r="G2122" i="9"/>
  <c r="G2123" i="9"/>
  <c r="G2124" i="9"/>
  <c r="G2125" i="9"/>
  <c r="G2126" i="9"/>
  <c r="G2127" i="9"/>
  <c r="G2128" i="9"/>
  <c r="G2129" i="9"/>
  <c r="G2130" i="9"/>
  <c r="G2131" i="9"/>
  <c r="G2132" i="9"/>
  <c r="G2133" i="9"/>
  <c r="G2134" i="9"/>
  <c r="G2135" i="9"/>
  <c r="G2136" i="9"/>
  <c r="G2137" i="9"/>
  <c r="G2138" i="9"/>
  <c r="G2139" i="9"/>
  <c r="G2140" i="9"/>
  <c r="G2141" i="9"/>
  <c r="G2142" i="9"/>
  <c r="I2142" i="9" s="1"/>
  <c r="G2143" i="9"/>
  <c r="G2144" i="9"/>
  <c r="G2145" i="9"/>
  <c r="G2146" i="9"/>
  <c r="G2147" i="9"/>
  <c r="G2148" i="9"/>
  <c r="G2149" i="9"/>
  <c r="G2150" i="9"/>
  <c r="G2151" i="9"/>
  <c r="G2152" i="9"/>
  <c r="G2153" i="9"/>
  <c r="G2154" i="9"/>
  <c r="G2155" i="9"/>
  <c r="G2156" i="9"/>
  <c r="I2156" i="9" s="1"/>
  <c r="G2157" i="9"/>
  <c r="I2157" i="9" s="1"/>
  <c r="G2158" i="9"/>
  <c r="G2159" i="9"/>
  <c r="G2160" i="9"/>
  <c r="G2161" i="9"/>
  <c r="G2162" i="9"/>
  <c r="G2163" i="9"/>
  <c r="G2164" i="9"/>
  <c r="G2165" i="9"/>
  <c r="G2166" i="9"/>
  <c r="G2167" i="9"/>
  <c r="G2168" i="9"/>
  <c r="G2169" i="9"/>
  <c r="G2170" i="9"/>
  <c r="G2171" i="9"/>
  <c r="G2172" i="9"/>
  <c r="G2173" i="9"/>
  <c r="G2174" i="9"/>
  <c r="G2175" i="9"/>
  <c r="G2176" i="9"/>
  <c r="G2177" i="9"/>
  <c r="G2178" i="9"/>
  <c r="G2179" i="9"/>
  <c r="G2180" i="9"/>
  <c r="G2181" i="9"/>
  <c r="G2182" i="9"/>
  <c r="G2183" i="9"/>
  <c r="G2184" i="9"/>
  <c r="G2185" i="9"/>
  <c r="I2185" i="9" s="1"/>
  <c r="G2186" i="9"/>
  <c r="G2187" i="9"/>
  <c r="G2188" i="9"/>
  <c r="G2189" i="9"/>
  <c r="G2190" i="9"/>
  <c r="G2191" i="9"/>
  <c r="G2192" i="9"/>
  <c r="G2193" i="9"/>
  <c r="G2194" i="9"/>
  <c r="G2195" i="9"/>
  <c r="G2196" i="9"/>
  <c r="G2197" i="9"/>
  <c r="G2198" i="9"/>
  <c r="I2198" i="9" s="1"/>
  <c r="G2199" i="9"/>
  <c r="G2200" i="9"/>
  <c r="G2201" i="9"/>
  <c r="G2202" i="9"/>
  <c r="G2203" i="9"/>
  <c r="G2204" i="9"/>
  <c r="G2205" i="9"/>
  <c r="G2206" i="9"/>
  <c r="G2207" i="9"/>
  <c r="G2208" i="9"/>
  <c r="G2209" i="9"/>
  <c r="G2210" i="9"/>
  <c r="G2211" i="9"/>
  <c r="G2212" i="9"/>
  <c r="G2213" i="9"/>
  <c r="G2214" i="9"/>
  <c r="G2215" i="9"/>
  <c r="G2216" i="9"/>
  <c r="G2217" i="9"/>
  <c r="G2218" i="9"/>
  <c r="G2219" i="9"/>
  <c r="G2220" i="9"/>
  <c r="G2221" i="9"/>
  <c r="G2222" i="9"/>
  <c r="G2223" i="9"/>
  <c r="G2224" i="9"/>
  <c r="G2225" i="9"/>
  <c r="G2226" i="9"/>
  <c r="G2227" i="9"/>
  <c r="G2228" i="9"/>
  <c r="G2229" i="9"/>
  <c r="G2230" i="9"/>
  <c r="G2231" i="9"/>
  <c r="G2232" i="9"/>
  <c r="G2233" i="9"/>
  <c r="G2234" i="9"/>
  <c r="G2235" i="9"/>
  <c r="G2236" i="9"/>
  <c r="G2237" i="9"/>
  <c r="G2238" i="9"/>
  <c r="G2239" i="9"/>
  <c r="G2240" i="9"/>
  <c r="G2241" i="9"/>
  <c r="I2241" i="9" s="1"/>
  <c r="G2242" i="9"/>
  <c r="G2243" i="9"/>
  <c r="G2244" i="9"/>
  <c r="G2245" i="9"/>
  <c r="G2246" i="9"/>
  <c r="G2247" i="9"/>
  <c r="G2248" i="9"/>
  <c r="G2249" i="9"/>
  <c r="G2250" i="9"/>
  <c r="G2251" i="9"/>
  <c r="G2252" i="9"/>
  <c r="G2253" i="9"/>
  <c r="G2254" i="9"/>
  <c r="G2255" i="9"/>
  <c r="G2256" i="9"/>
  <c r="G2257" i="9"/>
  <c r="G2258" i="9"/>
  <c r="G2259" i="9"/>
  <c r="G2260" i="9"/>
  <c r="G2261" i="9"/>
  <c r="G2262" i="9"/>
  <c r="G2263" i="9"/>
  <c r="G2264" i="9"/>
  <c r="G2265" i="9"/>
  <c r="G2266" i="9"/>
  <c r="G2267" i="9"/>
  <c r="G2268" i="9"/>
  <c r="G2269" i="9"/>
  <c r="G2270" i="9"/>
  <c r="G2271" i="9"/>
  <c r="G2272" i="9"/>
  <c r="G2273" i="9"/>
  <c r="G2274" i="9"/>
  <c r="G2275" i="9"/>
  <c r="G2276" i="9"/>
  <c r="G2277" i="9"/>
  <c r="G2278" i="9"/>
  <c r="G2279" i="9"/>
  <c r="G2280" i="9"/>
  <c r="G2281" i="9"/>
  <c r="G2282" i="9"/>
  <c r="G2283" i="9"/>
  <c r="I2283" i="9" s="1"/>
  <c r="G2284" i="9"/>
  <c r="G2285" i="9"/>
  <c r="G2286" i="9"/>
  <c r="G2287" i="9"/>
  <c r="G2288" i="9"/>
  <c r="G2289" i="9"/>
  <c r="G2290" i="9"/>
  <c r="G2291" i="9"/>
  <c r="G2292" i="9"/>
  <c r="G2293" i="9"/>
  <c r="G2294" i="9"/>
  <c r="G2295" i="9"/>
  <c r="G2296" i="9"/>
  <c r="G2297" i="9"/>
  <c r="G2298" i="9"/>
  <c r="G2299" i="9"/>
  <c r="G2300" i="9"/>
  <c r="G2301" i="9"/>
  <c r="G2302" i="9"/>
  <c r="G2303" i="9"/>
  <c r="G2304" i="9"/>
  <c r="G2305" i="9"/>
  <c r="G2306" i="9"/>
  <c r="G2307" i="9"/>
  <c r="G2308" i="9"/>
  <c r="G2309" i="9"/>
  <c r="G2310" i="9"/>
  <c r="I2310" i="9" s="1"/>
  <c r="G2311" i="9"/>
  <c r="G2312" i="9"/>
  <c r="G2313" i="9"/>
  <c r="G2314" i="9"/>
  <c r="G2315" i="9"/>
  <c r="G2316" i="9"/>
  <c r="G2317" i="9"/>
  <c r="G2318" i="9"/>
  <c r="G2319" i="9"/>
  <c r="G2320" i="9"/>
  <c r="G2321" i="9"/>
  <c r="G2322" i="9"/>
  <c r="G2323" i="9"/>
  <c r="G2324" i="9"/>
  <c r="I2324" i="9" s="1"/>
  <c r="G2325" i="9"/>
  <c r="I2325" i="9" s="1"/>
  <c r="G2326" i="9"/>
  <c r="G2327" i="9"/>
  <c r="I2327" i="9" s="1"/>
  <c r="G2328" i="9"/>
  <c r="G2329" i="9"/>
  <c r="G2330" i="9"/>
  <c r="G2331" i="9"/>
  <c r="G2332" i="9"/>
  <c r="G2333" i="9"/>
  <c r="G2334" i="9"/>
  <c r="G2335" i="9"/>
  <c r="G2336" i="9"/>
  <c r="G2337" i="9"/>
  <c r="G2338" i="9"/>
  <c r="G2339" i="9"/>
  <c r="G2340" i="9"/>
  <c r="G2341" i="9"/>
  <c r="G2342" i="9"/>
  <c r="G2343" i="9"/>
  <c r="G2344" i="9"/>
  <c r="G2345" i="9"/>
  <c r="G2346" i="9"/>
  <c r="G2347" i="9"/>
  <c r="G2348" i="9"/>
  <c r="G2349" i="9"/>
  <c r="G2350" i="9"/>
  <c r="G2351" i="9"/>
  <c r="G2352" i="9"/>
  <c r="I2352" i="9" s="1"/>
  <c r="G2353" i="9"/>
  <c r="G2354" i="9"/>
  <c r="G2355" i="9"/>
  <c r="G2356" i="9"/>
  <c r="G2357" i="9"/>
  <c r="G2358" i="9"/>
  <c r="G2359" i="9"/>
  <c r="G2360" i="9"/>
  <c r="G2361" i="9"/>
  <c r="G2362" i="9"/>
  <c r="G2363" i="9"/>
  <c r="G2364" i="9"/>
  <c r="G2365" i="9"/>
  <c r="G2366" i="9"/>
  <c r="G2367" i="9"/>
  <c r="G2368" i="9"/>
  <c r="G2369" i="9"/>
  <c r="G2370" i="9"/>
  <c r="G2371" i="9"/>
  <c r="G2372" i="9"/>
  <c r="G2373" i="9"/>
  <c r="G2374" i="9"/>
  <c r="G2375" i="9"/>
  <c r="G2376" i="9"/>
  <c r="G2377" i="9"/>
  <c r="G2378" i="9"/>
  <c r="G2379" i="9"/>
  <c r="G2380" i="9"/>
  <c r="G2381" i="9"/>
  <c r="G2382" i="9"/>
  <c r="G2383" i="9"/>
  <c r="G2384" i="9"/>
  <c r="G2385" i="9"/>
  <c r="G2386" i="9"/>
  <c r="G2387" i="9"/>
  <c r="G2388" i="9"/>
  <c r="G2389" i="9"/>
  <c r="G2390" i="9"/>
  <c r="G2391" i="9"/>
  <c r="G2392" i="9"/>
  <c r="G2393" i="9"/>
  <c r="G2394" i="9"/>
  <c r="I2394" i="9" s="1"/>
  <c r="G2395" i="9"/>
  <c r="G2396" i="9"/>
  <c r="G2397" i="9"/>
  <c r="G2398" i="9"/>
  <c r="G2399" i="9"/>
  <c r="G2400" i="9"/>
  <c r="G2401" i="9"/>
  <c r="G2402" i="9"/>
  <c r="G2403" i="9"/>
  <c r="G2404" i="9"/>
  <c r="G2405" i="9"/>
  <c r="G2406" i="9"/>
  <c r="G2407" i="9"/>
  <c r="G2408" i="9"/>
  <c r="I2408" i="9" s="1"/>
  <c r="G2409" i="9"/>
  <c r="G2410" i="9"/>
  <c r="G2411" i="9"/>
  <c r="G2412" i="9"/>
  <c r="G2413" i="9"/>
  <c r="G2414" i="9"/>
  <c r="G2415" i="9"/>
  <c r="G2416" i="9"/>
  <c r="G2417" i="9"/>
  <c r="G2418" i="9"/>
  <c r="G2419" i="9"/>
  <c r="G2420" i="9"/>
  <c r="G2421" i="9"/>
  <c r="G2422" i="9"/>
  <c r="I2422" i="9" s="1"/>
  <c r="G2423" i="9"/>
  <c r="I2423" i="9" s="1"/>
  <c r="G2424" i="9"/>
  <c r="G2425" i="9"/>
  <c r="G2426" i="9"/>
  <c r="G2427" i="9"/>
  <c r="G2428" i="9"/>
  <c r="G2429" i="9"/>
  <c r="G2430" i="9"/>
  <c r="G2431" i="9"/>
  <c r="G2432" i="9"/>
  <c r="G2433" i="9"/>
  <c r="G2434" i="9"/>
  <c r="G2435" i="9"/>
  <c r="G2436" i="9"/>
  <c r="G2437" i="9"/>
  <c r="G2438" i="9"/>
  <c r="G2439" i="9"/>
  <c r="G2440" i="9"/>
  <c r="G2441" i="9"/>
  <c r="G2442" i="9"/>
  <c r="G2443" i="9"/>
  <c r="G2444" i="9"/>
  <c r="G2445" i="9"/>
  <c r="G2446" i="9"/>
  <c r="G2447" i="9"/>
  <c r="G2448" i="9"/>
  <c r="G2449" i="9"/>
  <c r="G2450" i="9"/>
  <c r="G2451" i="9"/>
  <c r="I2451" i="9" s="1"/>
  <c r="G2452" i="9"/>
  <c r="G2453" i="9"/>
  <c r="G2454" i="9"/>
  <c r="G2455" i="9"/>
  <c r="G2456" i="9"/>
  <c r="G2457" i="9"/>
  <c r="G2458" i="9"/>
  <c r="G2459" i="9"/>
  <c r="G2460" i="9"/>
  <c r="G2461" i="9"/>
  <c r="G2462" i="9"/>
  <c r="G2463" i="9"/>
  <c r="G2464" i="9"/>
  <c r="I2464" i="9" s="1"/>
  <c r="G2465" i="9"/>
  <c r="G2466" i="9"/>
  <c r="G2467" i="9"/>
  <c r="G2468" i="9"/>
  <c r="G2469" i="9"/>
  <c r="G2470" i="9"/>
  <c r="G2471" i="9"/>
  <c r="G2472" i="9"/>
  <c r="G2473" i="9"/>
  <c r="G2474" i="9"/>
  <c r="G2475" i="9"/>
  <c r="G2476" i="9"/>
  <c r="G2477" i="9"/>
  <c r="G2478" i="9"/>
  <c r="G2479" i="9"/>
  <c r="G2480" i="9"/>
  <c r="G2481" i="9"/>
  <c r="G2482" i="9"/>
  <c r="G2483" i="9"/>
  <c r="G2484" i="9"/>
  <c r="G2485" i="9"/>
  <c r="G2486" i="9"/>
  <c r="G2487" i="9"/>
  <c r="G2488" i="9"/>
  <c r="G2489" i="9"/>
  <c r="G2490" i="9"/>
  <c r="G2491" i="9"/>
  <c r="G2492" i="9"/>
  <c r="G2493" i="9"/>
  <c r="G2494" i="9"/>
  <c r="G2495" i="9"/>
  <c r="G2496" i="9"/>
  <c r="G2497" i="9"/>
  <c r="G2498" i="9"/>
  <c r="G2499" i="9"/>
  <c r="G2500" i="9"/>
  <c r="G2501" i="9"/>
  <c r="G2502" i="9"/>
  <c r="G2503" i="9"/>
  <c r="G2504" i="9"/>
  <c r="G2505" i="9"/>
  <c r="G2506" i="9"/>
  <c r="G2507" i="9"/>
  <c r="G2508" i="9"/>
  <c r="G2509" i="9"/>
  <c r="G2510" i="9"/>
  <c r="G2511" i="9"/>
  <c r="G2512" i="9"/>
  <c r="G2513" i="9"/>
  <c r="G2514" i="9"/>
  <c r="G2515" i="9"/>
  <c r="G2516" i="9"/>
  <c r="G2517" i="9"/>
  <c r="G2518" i="9"/>
  <c r="G2519" i="9"/>
  <c r="G2520" i="9"/>
  <c r="I2520" i="9" s="1"/>
  <c r="G2521" i="9"/>
  <c r="G2522" i="9"/>
  <c r="G2523" i="9"/>
  <c r="G2524" i="9"/>
  <c r="G2525" i="9"/>
  <c r="G2526" i="9"/>
  <c r="G2527" i="9"/>
  <c r="G2528" i="9"/>
  <c r="G2529" i="9"/>
  <c r="G2530" i="9"/>
  <c r="G2531" i="9"/>
  <c r="G2532" i="9"/>
  <c r="G2533" i="9"/>
  <c r="G2534" i="9"/>
  <c r="G2535" i="9"/>
  <c r="G2536" i="9"/>
  <c r="G2537" i="9"/>
  <c r="G2538" i="9"/>
  <c r="G2539" i="9"/>
  <c r="G2540" i="9"/>
  <c r="G2541" i="9"/>
  <c r="G2542" i="9"/>
  <c r="G2543" i="9"/>
  <c r="G2544" i="9"/>
  <c r="G2545" i="9"/>
  <c r="G2546" i="9"/>
  <c r="G2547" i="9"/>
  <c r="G2548" i="9"/>
  <c r="G2549" i="9"/>
  <c r="G2550" i="9"/>
  <c r="G2551" i="9"/>
  <c r="G2552" i="9"/>
  <c r="G2553" i="9"/>
  <c r="G2554" i="9"/>
  <c r="G2555" i="9"/>
  <c r="G2556" i="9"/>
  <c r="G2557" i="9"/>
  <c r="G2558" i="9"/>
  <c r="G2559" i="9"/>
  <c r="G2560" i="9"/>
  <c r="G2561" i="9"/>
  <c r="G2562" i="9"/>
  <c r="G2563" i="9"/>
  <c r="G2564" i="9"/>
  <c r="G2565" i="9"/>
  <c r="G2566" i="9"/>
  <c r="G2567" i="9"/>
  <c r="G2568" i="9"/>
  <c r="G2569" i="9"/>
  <c r="G2570" i="9"/>
  <c r="G2571" i="9"/>
  <c r="G2572" i="9"/>
  <c r="G2573" i="9"/>
  <c r="G2574" i="9"/>
  <c r="G2575" i="9"/>
  <c r="G2576" i="9"/>
  <c r="G2577" i="9"/>
  <c r="G2578" i="9"/>
  <c r="G2579" i="9"/>
  <c r="G2580" i="9"/>
  <c r="G2581" i="9"/>
  <c r="G2582" i="9"/>
  <c r="G2583" i="9"/>
  <c r="G2584" i="9"/>
  <c r="G2585" i="9"/>
  <c r="G2586" i="9"/>
  <c r="G2587" i="9"/>
  <c r="G2588" i="9"/>
  <c r="G2589" i="9"/>
  <c r="G2590" i="9"/>
  <c r="G2591" i="9"/>
  <c r="G2592" i="9"/>
  <c r="G2593" i="9"/>
  <c r="G2594" i="9"/>
  <c r="G2595" i="9"/>
  <c r="G2596" i="9"/>
  <c r="G2597" i="9"/>
  <c r="G2598" i="9"/>
  <c r="G2599" i="9"/>
  <c r="G2600" i="9"/>
  <c r="G2601" i="9"/>
  <c r="G2602" i="9"/>
  <c r="G2603" i="9"/>
  <c r="G2604" i="9"/>
  <c r="I2604" i="9" s="1"/>
  <c r="G2605" i="9"/>
  <c r="G2606" i="9"/>
  <c r="G2607" i="9"/>
  <c r="G2608" i="9"/>
  <c r="G2609" i="9"/>
  <c r="G2610" i="9"/>
  <c r="G2611" i="9"/>
  <c r="G2612" i="9"/>
  <c r="G2613" i="9"/>
  <c r="G2614" i="9"/>
  <c r="G2615" i="9"/>
  <c r="G2616" i="9"/>
  <c r="G2617" i="9"/>
  <c r="G2618" i="9"/>
  <c r="I2618" i="9" s="1"/>
  <c r="G2619" i="9"/>
  <c r="G2620" i="9"/>
  <c r="G2621" i="9"/>
  <c r="G2622" i="9"/>
  <c r="G2623" i="9"/>
  <c r="G2624" i="9"/>
  <c r="G2625" i="9"/>
  <c r="G2626" i="9"/>
  <c r="G2627" i="9"/>
  <c r="G2628" i="9"/>
  <c r="G2629" i="9"/>
  <c r="G2630" i="9"/>
  <c r="G2631" i="9"/>
  <c r="G2632" i="9"/>
  <c r="I2632" i="9" s="1"/>
  <c r="G2633" i="9"/>
  <c r="G2634" i="9"/>
  <c r="G2635" i="9"/>
  <c r="G2636" i="9"/>
  <c r="G2637" i="9"/>
  <c r="G2638" i="9"/>
  <c r="G2639" i="9"/>
  <c r="G2640" i="9"/>
  <c r="G2641" i="9"/>
  <c r="G2642" i="9"/>
  <c r="G2643" i="9"/>
  <c r="G2644" i="9"/>
  <c r="G2645" i="9"/>
  <c r="G2646" i="9"/>
  <c r="I2646" i="9" s="1"/>
  <c r="G2647" i="9"/>
  <c r="G2648" i="9"/>
  <c r="G2649" i="9"/>
  <c r="G2650" i="9"/>
  <c r="G2651" i="9"/>
  <c r="G2652" i="9"/>
  <c r="G2653" i="9"/>
  <c r="G2654" i="9"/>
  <c r="G2655" i="9"/>
  <c r="G2656" i="9"/>
  <c r="G2657" i="9"/>
  <c r="G2658" i="9"/>
  <c r="G2659" i="9"/>
  <c r="G2660" i="9"/>
  <c r="I2660" i="9" s="1"/>
  <c r="G2661" i="9"/>
  <c r="G2662" i="9"/>
  <c r="G2663" i="9"/>
  <c r="G2664" i="9"/>
  <c r="G2665" i="9"/>
  <c r="G2666" i="9"/>
  <c r="G2667" i="9"/>
  <c r="G2668" i="9"/>
  <c r="G2669" i="9"/>
  <c r="G2670" i="9"/>
  <c r="G2671" i="9"/>
  <c r="G2672" i="9"/>
  <c r="G2673" i="9"/>
  <c r="G2674" i="9"/>
  <c r="G2675" i="9"/>
  <c r="G2676" i="9"/>
  <c r="G2677" i="9"/>
  <c r="G2678" i="9"/>
  <c r="G2679" i="9"/>
  <c r="G2680" i="9"/>
  <c r="G2681" i="9"/>
  <c r="G2682" i="9"/>
  <c r="G2683" i="9"/>
  <c r="G2684" i="9"/>
  <c r="G2685" i="9"/>
  <c r="G2686" i="9"/>
  <c r="G2687" i="9"/>
  <c r="G2688" i="9"/>
  <c r="G2689" i="9"/>
  <c r="G2690" i="9"/>
  <c r="G2691" i="9"/>
  <c r="G2692" i="9"/>
  <c r="I2692" i="9" s="1"/>
  <c r="G2693" i="9"/>
  <c r="G2694" i="9"/>
  <c r="G2695" i="9"/>
  <c r="G2696" i="9"/>
  <c r="G2697" i="9"/>
  <c r="G2698" i="9"/>
  <c r="G2699" i="9"/>
  <c r="G2700" i="9"/>
  <c r="G2701" i="9"/>
  <c r="G2702" i="9"/>
  <c r="G2703" i="9"/>
  <c r="G2704" i="9"/>
  <c r="G2705" i="9"/>
  <c r="G2706" i="9"/>
  <c r="G2707" i="9"/>
  <c r="G2708" i="9"/>
  <c r="G2709" i="9"/>
  <c r="G2710" i="9"/>
  <c r="G2711" i="9"/>
  <c r="G2712" i="9"/>
  <c r="G2713" i="9"/>
  <c r="G2714" i="9"/>
  <c r="G2715" i="9"/>
  <c r="G2716" i="9"/>
  <c r="G2717" i="9"/>
  <c r="G2718" i="9"/>
  <c r="G2719" i="9"/>
  <c r="G2720" i="9"/>
  <c r="G2721" i="9"/>
  <c r="G2722" i="9"/>
  <c r="G2723" i="9"/>
  <c r="G2724" i="9"/>
  <c r="G2725" i="9"/>
  <c r="G2726" i="9"/>
  <c r="G2727" i="9"/>
  <c r="G2728" i="9"/>
  <c r="G2729" i="9"/>
  <c r="G2730" i="9"/>
  <c r="G2731" i="9"/>
  <c r="G2732" i="9"/>
  <c r="G2733" i="9"/>
  <c r="G2734" i="9"/>
  <c r="G2735" i="9"/>
  <c r="G2736" i="9"/>
  <c r="G2737" i="9"/>
  <c r="G2738" i="9"/>
  <c r="G2739" i="9"/>
  <c r="G2740" i="9"/>
  <c r="G2741" i="9"/>
  <c r="G2742" i="9"/>
  <c r="G2743" i="9"/>
  <c r="G2744" i="9"/>
  <c r="G2745" i="9"/>
  <c r="G2746" i="9"/>
  <c r="G2747" i="9"/>
  <c r="G2748" i="9"/>
  <c r="G2749" i="9"/>
  <c r="G2750" i="9"/>
  <c r="G2751" i="9"/>
  <c r="G2752" i="9"/>
  <c r="G2753" i="9"/>
  <c r="G2754" i="9"/>
  <c r="G2755" i="9"/>
  <c r="G2756" i="9"/>
  <c r="G2757" i="9"/>
  <c r="G2758" i="9"/>
  <c r="I2758" i="9" s="1"/>
  <c r="G2759" i="9"/>
  <c r="G2760" i="9"/>
  <c r="G2761" i="9"/>
  <c r="G2762" i="9"/>
  <c r="G2763" i="9"/>
  <c r="G2764" i="9"/>
  <c r="G2765" i="9"/>
  <c r="G2766" i="9"/>
  <c r="G2767" i="9"/>
  <c r="G2768" i="9"/>
  <c r="G2769" i="9"/>
  <c r="G2770" i="9"/>
  <c r="G2771" i="9"/>
  <c r="G2772" i="9"/>
  <c r="G2773" i="9"/>
  <c r="G2774" i="9"/>
  <c r="G2775" i="9"/>
  <c r="G2776" i="9"/>
  <c r="G2777" i="9"/>
  <c r="G2778" i="9"/>
  <c r="G2779" i="9"/>
  <c r="G2780" i="9"/>
  <c r="G2781" i="9"/>
  <c r="G2782" i="9"/>
  <c r="G2783" i="9"/>
  <c r="G2784" i="9"/>
  <c r="G2785" i="9"/>
  <c r="G2786" i="9"/>
  <c r="G2787" i="9"/>
  <c r="G2788" i="9"/>
  <c r="G2789" i="9"/>
  <c r="G2790" i="9"/>
  <c r="G2791" i="9"/>
  <c r="G2792" i="9"/>
  <c r="G2793" i="9"/>
  <c r="G2794" i="9"/>
  <c r="G2795" i="9"/>
  <c r="G2796" i="9"/>
  <c r="G2797" i="9"/>
  <c r="G2798" i="9"/>
  <c r="G2799" i="9"/>
  <c r="G2800" i="9"/>
  <c r="I2800" i="9" s="1"/>
  <c r="G2801" i="9"/>
  <c r="G2802" i="9"/>
  <c r="G2803" i="9"/>
  <c r="G2804" i="9"/>
  <c r="G2805" i="9"/>
  <c r="G2806" i="9"/>
  <c r="G2807" i="9"/>
  <c r="G2808" i="9"/>
  <c r="G2809" i="9"/>
  <c r="G2810" i="9"/>
  <c r="G2811" i="9"/>
  <c r="G2812" i="9"/>
  <c r="G2813" i="9"/>
  <c r="G2814" i="9"/>
  <c r="I2814" i="9" s="1"/>
  <c r="G2815" i="9"/>
  <c r="G2816" i="9"/>
  <c r="G2817" i="9"/>
  <c r="G2818" i="9"/>
  <c r="G2819" i="9"/>
  <c r="G2820" i="9"/>
  <c r="G2821" i="9"/>
  <c r="G2822" i="9"/>
  <c r="G2823" i="9"/>
  <c r="G2824" i="9"/>
  <c r="G2825" i="9"/>
  <c r="G2826" i="9"/>
  <c r="G2827" i="9"/>
  <c r="G2828" i="9"/>
  <c r="I2828" i="9" s="1"/>
  <c r="G2829" i="9"/>
  <c r="G2830" i="9"/>
  <c r="G2831" i="9"/>
  <c r="G2832" i="9"/>
  <c r="G2833" i="9"/>
  <c r="G2834" i="9"/>
  <c r="G2835" i="9"/>
  <c r="G2836" i="9"/>
  <c r="G2837" i="9"/>
  <c r="G2838" i="9"/>
  <c r="G2839" i="9"/>
  <c r="G2840" i="9"/>
  <c r="G2841" i="9"/>
  <c r="G2842" i="9"/>
  <c r="G2843" i="9"/>
  <c r="G2844" i="9"/>
  <c r="G2845" i="9"/>
  <c r="G2846" i="9"/>
  <c r="G2847" i="9"/>
  <c r="G2848" i="9"/>
  <c r="G2849" i="9"/>
  <c r="G2850" i="9"/>
  <c r="G2851" i="9"/>
  <c r="G2852" i="9"/>
  <c r="G2853" i="9"/>
  <c r="G2854" i="9"/>
  <c r="G2855" i="9"/>
  <c r="G2856" i="9"/>
  <c r="I2856" i="9" s="1"/>
  <c r="G2857" i="9"/>
  <c r="G2858" i="9"/>
  <c r="G2859" i="9"/>
  <c r="G2860" i="9"/>
  <c r="G2861" i="9"/>
  <c r="G2862" i="9"/>
  <c r="G2863" i="9"/>
  <c r="G2864" i="9"/>
  <c r="G2865" i="9"/>
  <c r="G2866" i="9"/>
  <c r="G2867" i="9"/>
  <c r="G2868" i="9"/>
  <c r="G2869" i="9"/>
  <c r="G2870" i="9"/>
  <c r="G2871" i="9"/>
  <c r="G2872" i="9"/>
  <c r="G2873" i="9"/>
  <c r="G2874" i="9"/>
  <c r="G2875" i="9"/>
  <c r="G2876" i="9"/>
  <c r="G2877" i="9"/>
  <c r="G2878" i="9"/>
  <c r="G2879" i="9"/>
  <c r="G2880" i="9"/>
  <c r="G2881" i="9"/>
  <c r="G2882" i="9"/>
  <c r="G2883" i="9"/>
  <c r="G2884" i="9"/>
  <c r="G2885" i="9"/>
  <c r="G2886" i="9"/>
  <c r="G2887" i="9"/>
  <c r="G2888" i="9"/>
  <c r="G2889" i="9"/>
  <c r="G2890" i="9"/>
  <c r="G2891" i="9"/>
  <c r="G2892" i="9"/>
  <c r="G2893" i="9"/>
  <c r="G2894" i="9"/>
  <c r="G2895" i="9"/>
  <c r="G2896" i="9"/>
  <c r="G2897" i="9"/>
  <c r="G2898" i="9"/>
  <c r="G2899" i="9"/>
  <c r="G2900" i="9"/>
  <c r="G2901" i="9"/>
  <c r="G2902" i="9"/>
  <c r="G2903" i="9"/>
  <c r="G2904" i="9"/>
  <c r="G2905" i="9"/>
  <c r="G2906" i="9"/>
  <c r="G2907" i="9"/>
  <c r="G2908" i="9"/>
  <c r="G2909" i="9"/>
  <c r="G2910" i="9"/>
  <c r="G2911" i="9"/>
  <c r="G2912" i="9"/>
  <c r="G2913" i="9"/>
  <c r="G2914" i="9"/>
  <c r="G2915" i="9"/>
  <c r="G2916" i="9"/>
  <c r="G2917" i="9"/>
  <c r="G2918" i="9"/>
  <c r="G2919" i="9"/>
  <c r="G2920" i="9"/>
  <c r="G2921" i="9"/>
  <c r="G2922" i="9"/>
  <c r="G2923" i="9"/>
  <c r="G2924" i="9"/>
  <c r="G2925" i="9"/>
  <c r="G2926" i="9"/>
  <c r="G2927" i="9"/>
  <c r="G2928" i="9"/>
  <c r="G2929" i="9"/>
  <c r="G2930" i="9"/>
  <c r="G2931" i="9"/>
  <c r="G2932" i="9"/>
  <c r="G2933" i="9"/>
  <c r="G2934" i="9"/>
  <c r="G2935" i="9"/>
  <c r="G2936" i="9"/>
  <c r="G2937" i="9"/>
  <c r="G2938" i="9"/>
  <c r="G2939" i="9"/>
  <c r="G2940" i="9"/>
  <c r="I2940" i="9" s="1"/>
  <c r="G2941" i="9"/>
  <c r="G2942" i="9"/>
  <c r="G2943" i="9"/>
  <c r="G2944" i="9"/>
  <c r="G2945" i="9"/>
  <c r="G2946" i="9"/>
  <c r="G2947" i="9"/>
  <c r="G2948" i="9"/>
  <c r="G2949" i="9"/>
  <c r="G2950" i="9"/>
  <c r="G2951" i="9"/>
  <c r="G2952" i="9"/>
  <c r="G2953" i="9"/>
  <c r="G2954" i="9"/>
  <c r="G2955" i="9"/>
  <c r="G2956" i="9"/>
  <c r="G2957" i="9"/>
  <c r="G2958" i="9"/>
  <c r="G2959" i="9"/>
  <c r="G2960" i="9"/>
  <c r="G2961" i="9"/>
  <c r="G2962" i="9"/>
  <c r="G2963" i="9"/>
  <c r="G2964" i="9"/>
  <c r="G2965" i="9"/>
  <c r="G2966" i="9"/>
  <c r="G2967" i="9"/>
  <c r="G2968" i="9"/>
  <c r="I2968" i="9" s="1"/>
  <c r="G2969" i="9"/>
  <c r="G2970" i="9"/>
  <c r="G2971" i="9"/>
  <c r="G2972" i="9"/>
  <c r="G2973" i="9"/>
  <c r="G2974" i="9"/>
  <c r="G2975" i="9"/>
  <c r="G2976" i="9"/>
  <c r="G2977" i="9"/>
  <c r="G2978" i="9"/>
  <c r="G2979" i="9"/>
  <c r="G2980" i="9"/>
  <c r="G2981" i="9"/>
  <c r="G2982" i="9"/>
  <c r="G2983" i="9"/>
  <c r="G2984" i="9"/>
  <c r="G2985" i="9"/>
  <c r="I2985" i="9" s="1"/>
  <c r="G2986" i="9"/>
  <c r="G2987" i="9"/>
  <c r="G2988" i="9"/>
  <c r="G2989" i="9"/>
  <c r="G2990" i="9"/>
  <c r="G2991" i="9"/>
  <c r="G2992" i="9"/>
  <c r="G2993" i="9"/>
  <c r="G2994" i="9"/>
  <c r="G2995" i="9"/>
  <c r="G2996" i="9"/>
  <c r="I2996" i="9" s="1"/>
  <c r="G2997" i="9"/>
  <c r="G2998" i="9"/>
  <c r="G2999" i="9"/>
  <c r="G3000" i="9"/>
  <c r="G3001" i="9"/>
  <c r="G3002" i="9"/>
  <c r="G3003" i="9"/>
  <c r="G3004" i="9"/>
  <c r="G3005" i="9"/>
  <c r="G3006" i="9"/>
  <c r="G3007" i="9"/>
  <c r="G3008" i="9"/>
  <c r="G3009" i="9"/>
  <c r="G3010" i="9"/>
  <c r="I3010" i="9" s="1"/>
  <c r="G3011" i="9"/>
  <c r="G3012" i="9"/>
  <c r="G3013" i="9"/>
  <c r="G3014" i="9"/>
  <c r="G3015" i="9"/>
  <c r="G3016" i="9"/>
  <c r="G3017" i="9"/>
  <c r="G3018" i="9"/>
  <c r="G3019" i="9"/>
  <c r="G3020" i="9"/>
  <c r="G3021" i="9"/>
  <c r="G3022" i="9"/>
  <c r="G3023" i="9"/>
  <c r="G3024" i="9"/>
  <c r="I3024" i="9" s="1"/>
  <c r="G3025" i="9"/>
  <c r="G3026" i="9"/>
  <c r="G3027" i="9"/>
  <c r="G3028" i="9"/>
  <c r="G3029" i="9"/>
  <c r="G3030" i="9"/>
  <c r="G3031" i="9"/>
  <c r="G3032" i="9"/>
  <c r="G3033" i="9"/>
  <c r="G3034" i="9"/>
  <c r="G3035" i="9"/>
  <c r="G3036" i="9"/>
  <c r="G3037" i="9"/>
  <c r="G3038" i="9"/>
  <c r="G3039" i="9"/>
  <c r="G3040" i="9"/>
  <c r="G3041" i="9"/>
  <c r="G3042" i="9"/>
  <c r="G3043" i="9"/>
  <c r="G3044" i="9"/>
  <c r="G3045" i="9"/>
  <c r="G3046" i="9"/>
  <c r="G3047" i="9"/>
  <c r="G3048" i="9"/>
  <c r="G3049" i="9"/>
  <c r="G3050" i="9"/>
  <c r="G3051" i="9"/>
  <c r="G3052" i="9"/>
  <c r="G3053" i="9"/>
  <c r="G3054" i="9"/>
  <c r="G3055" i="9"/>
  <c r="G3056" i="9"/>
  <c r="G3057" i="9"/>
  <c r="G3058" i="9"/>
  <c r="G3059" i="9"/>
  <c r="G3060" i="9"/>
  <c r="G3061" i="9"/>
  <c r="G3062" i="9"/>
  <c r="G3063" i="9"/>
  <c r="G3064" i="9"/>
  <c r="G3065" i="9"/>
  <c r="G3066" i="9"/>
  <c r="G3067" i="9"/>
  <c r="G3068" i="9"/>
  <c r="G3069" i="9"/>
  <c r="G3070" i="9"/>
  <c r="G3071" i="9"/>
  <c r="G3072" i="9"/>
  <c r="G3073" i="9"/>
  <c r="G3074" i="9"/>
  <c r="G3075" i="9"/>
  <c r="G3076" i="9"/>
  <c r="G3077" i="9"/>
  <c r="G3078" i="9"/>
  <c r="G3079" i="9"/>
  <c r="G3080" i="9"/>
  <c r="G3081" i="9"/>
  <c r="G3082" i="9"/>
  <c r="G3083" i="9"/>
  <c r="G3084" i="9"/>
  <c r="G3085" i="9"/>
  <c r="G3086" i="9"/>
  <c r="G3087" i="9"/>
  <c r="G3088" i="9"/>
  <c r="G3089" i="9"/>
  <c r="G3090" i="9"/>
  <c r="G3091" i="9"/>
  <c r="G3092" i="9"/>
  <c r="G3093" i="9"/>
  <c r="G3094" i="9"/>
  <c r="G3095" i="9"/>
  <c r="G3096" i="9"/>
  <c r="G3097" i="9"/>
  <c r="G3098" i="9"/>
  <c r="G3099" i="9"/>
  <c r="G3100" i="9"/>
  <c r="G3101" i="9"/>
  <c r="G3102" i="9"/>
  <c r="G3103" i="9"/>
  <c r="G3104" i="9"/>
  <c r="G3105" i="9"/>
  <c r="G3106" i="9"/>
  <c r="G3107" i="9"/>
  <c r="G3108" i="9"/>
  <c r="G3109" i="9"/>
  <c r="G3110" i="9"/>
  <c r="G3111" i="9"/>
  <c r="G3112" i="9"/>
  <c r="G3113" i="9"/>
  <c r="G3114" i="9"/>
  <c r="G3115" i="9"/>
  <c r="G3116" i="9"/>
  <c r="G3117" i="9"/>
  <c r="G3118" i="9"/>
  <c r="G3119" i="9"/>
  <c r="G3120" i="9"/>
  <c r="G3121" i="9"/>
  <c r="G3122" i="9"/>
  <c r="I3122" i="9" s="1"/>
  <c r="G3123" i="9"/>
  <c r="G3124" i="9"/>
  <c r="G3125" i="9"/>
  <c r="G3126" i="9"/>
  <c r="G3127" i="9"/>
  <c r="G3128" i="9"/>
  <c r="G3129" i="9"/>
  <c r="G3130" i="9"/>
  <c r="G3131" i="9"/>
  <c r="G3132" i="9"/>
  <c r="G3133" i="9"/>
  <c r="G3134" i="9"/>
  <c r="G3135" i="9"/>
  <c r="G3136" i="9"/>
  <c r="I3136" i="9" s="1"/>
  <c r="G3137" i="9"/>
  <c r="G3138" i="9"/>
  <c r="G3139" i="9"/>
  <c r="G3140" i="9"/>
  <c r="G3141" i="9"/>
  <c r="G3142" i="9"/>
  <c r="G3143" i="9"/>
  <c r="G3144" i="9"/>
  <c r="G3145" i="9"/>
  <c r="G3146" i="9"/>
  <c r="G3147" i="9"/>
  <c r="G3148" i="9"/>
  <c r="G3149" i="9"/>
  <c r="G3150" i="9"/>
  <c r="I3150" i="9" s="1"/>
  <c r="G3151" i="9"/>
  <c r="G3152" i="9"/>
  <c r="G3153" i="9"/>
  <c r="G3154" i="9"/>
  <c r="G3155" i="9"/>
  <c r="G3156" i="9"/>
  <c r="G3157" i="9"/>
  <c r="G3158" i="9"/>
  <c r="G3159" i="9"/>
  <c r="G3160" i="9"/>
  <c r="G3161" i="9"/>
  <c r="G3162" i="9"/>
  <c r="G3163" i="9"/>
  <c r="G3164" i="9"/>
  <c r="I3164" i="9" s="1"/>
  <c r="G3165" i="9"/>
  <c r="G3166" i="9"/>
  <c r="G3167" i="9"/>
  <c r="G3168" i="9"/>
  <c r="G3169" i="9"/>
  <c r="G3170" i="9"/>
  <c r="G3171" i="9"/>
  <c r="G3172" i="9"/>
  <c r="G3173" i="9"/>
  <c r="G3174" i="9"/>
  <c r="G3175" i="9"/>
  <c r="G3176" i="9"/>
  <c r="G3177" i="9"/>
  <c r="G3178" i="9"/>
  <c r="G3179" i="9"/>
  <c r="G3180" i="9"/>
  <c r="G3181" i="9"/>
  <c r="G3182" i="9"/>
  <c r="G3183" i="9"/>
  <c r="G3184" i="9"/>
  <c r="G3185" i="9"/>
  <c r="G3186" i="9"/>
  <c r="G3187" i="9"/>
  <c r="G3188" i="9"/>
  <c r="G3189" i="9"/>
  <c r="G3190" i="9"/>
  <c r="G3191" i="9"/>
  <c r="G3192" i="9"/>
  <c r="G3193" i="9"/>
  <c r="G3194" i="9"/>
  <c r="G3195" i="9"/>
  <c r="G3196" i="9"/>
  <c r="G3197" i="9"/>
  <c r="G3198" i="9"/>
  <c r="G3199" i="9"/>
  <c r="G3200" i="9"/>
  <c r="G3201" i="9"/>
  <c r="G3202" i="9"/>
  <c r="G3203" i="9"/>
  <c r="G3204" i="9"/>
  <c r="G3205" i="9"/>
  <c r="G3206" i="9"/>
  <c r="I3206" i="9" s="1"/>
  <c r="G3207" i="9"/>
  <c r="G3208" i="9"/>
  <c r="G3209" i="9"/>
  <c r="G3210" i="9"/>
  <c r="G3211" i="9"/>
  <c r="G3212" i="9"/>
  <c r="G3213" i="9"/>
  <c r="G3214" i="9"/>
  <c r="G3215" i="9"/>
  <c r="G3216" i="9"/>
  <c r="G3217" i="9"/>
  <c r="G3218" i="9"/>
  <c r="G3219" i="9"/>
  <c r="G3220" i="9"/>
  <c r="G3221" i="9"/>
  <c r="G3222" i="9"/>
  <c r="G3223" i="9"/>
  <c r="G3224" i="9"/>
  <c r="G3225" i="9"/>
  <c r="G3226" i="9"/>
  <c r="G3227" i="9"/>
  <c r="G3228" i="9"/>
  <c r="G3229" i="9"/>
  <c r="G3230" i="9"/>
  <c r="G3231" i="9"/>
  <c r="G3232" i="9"/>
  <c r="G3233" i="9"/>
  <c r="G3234" i="9"/>
  <c r="G3235" i="9"/>
  <c r="G3236" i="9"/>
  <c r="G3237" i="9"/>
  <c r="G3238" i="9"/>
  <c r="G3239" i="9"/>
  <c r="G3240" i="9"/>
  <c r="G3241" i="9"/>
  <c r="G3242" i="9"/>
  <c r="G3243" i="9"/>
  <c r="G3244" i="9"/>
  <c r="G3245" i="9"/>
  <c r="G3246" i="9"/>
  <c r="G3247" i="9"/>
  <c r="G3248" i="9"/>
  <c r="G3249" i="9"/>
  <c r="G3250" i="9"/>
  <c r="G3251" i="9"/>
  <c r="G3252" i="9"/>
  <c r="G3253" i="9"/>
  <c r="G3254" i="9"/>
  <c r="G3255" i="9"/>
  <c r="G3256" i="9"/>
  <c r="G3257" i="9"/>
  <c r="G3258" i="9"/>
  <c r="G3259" i="9"/>
  <c r="G3260" i="9"/>
  <c r="G3261" i="9"/>
  <c r="G3262" i="9"/>
  <c r="G3263" i="9"/>
  <c r="G3264" i="9"/>
  <c r="G3265" i="9"/>
  <c r="G3266" i="9"/>
  <c r="G3267" i="9"/>
  <c r="G3268" i="9"/>
  <c r="G3269" i="9"/>
  <c r="G3270" i="9"/>
  <c r="G3271" i="9"/>
  <c r="G3272" i="9"/>
  <c r="G3273" i="9"/>
  <c r="G3274" i="9"/>
  <c r="G3275" i="9"/>
  <c r="G3276" i="9"/>
  <c r="G3277" i="9"/>
  <c r="G3278" i="9"/>
  <c r="G3279" i="9"/>
  <c r="G3280" i="9"/>
  <c r="G3281" i="9"/>
  <c r="G3282" i="9"/>
  <c r="G3283" i="9"/>
  <c r="G3284" i="9"/>
  <c r="G3285" i="9"/>
  <c r="G3286" i="9"/>
  <c r="G3287" i="9"/>
  <c r="G3288" i="9"/>
  <c r="G3289" i="9"/>
  <c r="G3290" i="9"/>
  <c r="G3291" i="9"/>
  <c r="G3292" i="9"/>
  <c r="G3293" i="9"/>
  <c r="G3294" i="9"/>
  <c r="G3295" i="9"/>
  <c r="G3296" i="9"/>
  <c r="G3297" i="9"/>
  <c r="G3298" i="9"/>
  <c r="G3299" i="9"/>
  <c r="G3300" i="9"/>
  <c r="G3301" i="9"/>
  <c r="G3302" i="9"/>
  <c r="G3303" i="9"/>
  <c r="G3304" i="9"/>
  <c r="G3305" i="9"/>
  <c r="G3306" i="9"/>
  <c r="G3307" i="9"/>
  <c r="G3308" i="9"/>
  <c r="G3309" i="9"/>
  <c r="G3310" i="9"/>
  <c r="G3311" i="9"/>
  <c r="G3312" i="9"/>
  <c r="G3313" i="9"/>
  <c r="G3314" i="9"/>
  <c r="G3315" i="9"/>
  <c r="G3316" i="9"/>
  <c r="G3317" i="9"/>
  <c r="G3318" i="9"/>
  <c r="G3319" i="9"/>
  <c r="G3320" i="9"/>
  <c r="G3321" i="9"/>
  <c r="G3322" i="9"/>
  <c r="G3323" i="9"/>
  <c r="G3324" i="9"/>
  <c r="G3325" i="9"/>
  <c r="G3326" i="9"/>
  <c r="G3327" i="9"/>
  <c r="G3328" i="9"/>
  <c r="G3329" i="9"/>
  <c r="G3330" i="9"/>
  <c r="G3331" i="9"/>
  <c r="G3332" i="9"/>
  <c r="I3332" i="9" s="1"/>
  <c r="G3333" i="9"/>
  <c r="G3334" i="9"/>
  <c r="G3335" i="9"/>
  <c r="G3336" i="9"/>
  <c r="G3337" i="9"/>
  <c r="G3338" i="9"/>
  <c r="G3339" i="9"/>
  <c r="G3340" i="9"/>
  <c r="G3341" i="9"/>
  <c r="G3342" i="9"/>
  <c r="G3343" i="9"/>
  <c r="G3344" i="9"/>
  <c r="G3345" i="9"/>
  <c r="G3346" i="9"/>
  <c r="G3347" i="9"/>
  <c r="G3348" i="9"/>
  <c r="G3349" i="9"/>
  <c r="I3349" i="9" s="1"/>
  <c r="G3350" i="9"/>
  <c r="G3351" i="9"/>
  <c r="G3352" i="9"/>
  <c r="G3353" i="9"/>
  <c r="G3354" i="9"/>
  <c r="G3355" i="9"/>
  <c r="G3356" i="9"/>
  <c r="G3357" i="9"/>
  <c r="G3358" i="9"/>
  <c r="G3359" i="9"/>
  <c r="G3360" i="9"/>
  <c r="I3360" i="9" s="1"/>
  <c r="G3361" i="9"/>
  <c r="G3362" i="9"/>
  <c r="G3363" i="9"/>
  <c r="I3363" i="9" s="1"/>
  <c r="G3364" i="9"/>
  <c r="G3365" i="9"/>
  <c r="G3366" i="9"/>
  <c r="G3367" i="9"/>
  <c r="G3368" i="9"/>
  <c r="G3369" i="9"/>
  <c r="G3370" i="9"/>
  <c r="G3371" i="9"/>
  <c r="G3372" i="9"/>
  <c r="G3373" i="9"/>
  <c r="G3374" i="9"/>
  <c r="I3374" i="9" s="1"/>
  <c r="G3375" i="9"/>
  <c r="G3376" i="9"/>
  <c r="G3377" i="9"/>
  <c r="G3378" i="9"/>
  <c r="G3379" i="9"/>
  <c r="G3380" i="9"/>
  <c r="G3381" i="9"/>
  <c r="G3382" i="9"/>
  <c r="G3383" i="9"/>
  <c r="G3384" i="9"/>
  <c r="G3385" i="9"/>
  <c r="G3386" i="9"/>
  <c r="G3387" i="9"/>
  <c r="G3388" i="9"/>
  <c r="G3389" i="9"/>
  <c r="G3390" i="9"/>
  <c r="G3391" i="9"/>
  <c r="G3392" i="9"/>
  <c r="G3393" i="9"/>
  <c r="G3394" i="9"/>
  <c r="G3395" i="9"/>
  <c r="G3396" i="9"/>
  <c r="G3397" i="9"/>
  <c r="G3398" i="9"/>
  <c r="G3399" i="9"/>
  <c r="G3400" i="9"/>
  <c r="G3401" i="9"/>
  <c r="G3402" i="9"/>
  <c r="I3402" i="9" s="1"/>
  <c r="G3403" i="9"/>
  <c r="G3404" i="9"/>
  <c r="G3405" i="9"/>
  <c r="G3406" i="9"/>
  <c r="G3407" i="9"/>
  <c r="G3408" i="9"/>
  <c r="G3409" i="9"/>
  <c r="G3410" i="9"/>
  <c r="G3411" i="9"/>
  <c r="G3412" i="9"/>
  <c r="G3413" i="9"/>
  <c r="G3414" i="9"/>
  <c r="G3415" i="9"/>
  <c r="G3416" i="9"/>
  <c r="G3417" i="9"/>
  <c r="G3418" i="9"/>
  <c r="G3419" i="9"/>
  <c r="G3420" i="9"/>
  <c r="G3421" i="9"/>
  <c r="G3422" i="9"/>
  <c r="G3423" i="9"/>
  <c r="G3424" i="9"/>
  <c r="G3425" i="9"/>
  <c r="G3426" i="9"/>
  <c r="G3427" i="9"/>
  <c r="G3428" i="9"/>
  <c r="G3429" i="9"/>
  <c r="G3430" i="9"/>
  <c r="G3431" i="9"/>
  <c r="G3432" i="9"/>
  <c r="G3433" i="9"/>
  <c r="G3434" i="9"/>
  <c r="G3435" i="9"/>
  <c r="G3436" i="9"/>
  <c r="G3437" i="9"/>
  <c r="G3438" i="9"/>
  <c r="G3439" i="9"/>
  <c r="G3440" i="9"/>
  <c r="G3441" i="9"/>
  <c r="G3442" i="9"/>
  <c r="G3443" i="9"/>
  <c r="G3444" i="9"/>
  <c r="G3445" i="9"/>
  <c r="G3446" i="9"/>
  <c r="G3447" i="9"/>
  <c r="G3448" i="9"/>
  <c r="G3449" i="9"/>
  <c r="G3450" i="9"/>
  <c r="G3451" i="9"/>
  <c r="G3452" i="9"/>
  <c r="G3453" i="9"/>
  <c r="G3454" i="9"/>
  <c r="G3455" i="9"/>
  <c r="G3456" i="9"/>
  <c r="G3457" i="9"/>
  <c r="G3458" i="9"/>
  <c r="G3459" i="9"/>
  <c r="G3460" i="9"/>
  <c r="G3461" i="9"/>
  <c r="G3462" i="9"/>
  <c r="G3463" i="9"/>
  <c r="G3464" i="9"/>
  <c r="G3465" i="9"/>
  <c r="G3466" i="9"/>
  <c r="G3467" i="9"/>
  <c r="G3468" i="9"/>
  <c r="G3469" i="9"/>
  <c r="G3470" i="9"/>
  <c r="G3471" i="9"/>
  <c r="G3472" i="9"/>
  <c r="I3472" i="9" s="1"/>
  <c r="G3473" i="9"/>
  <c r="G3474" i="9"/>
  <c r="G3475" i="9"/>
  <c r="G3476" i="9"/>
  <c r="G3477" i="9"/>
  <c r="G3478" i="9"/>
  <c r="G3479" i="9"/>
  <c r="G3480" i="9"/>
  <c r="G3481" i="9"/>
  <c r="G3482" i="9"/>
  <c r="G3483" i="9"/>
  <c r="G3484" i="9"/>
  <c r="G3485" i="9"/>
  <c r="G3486" i="9"/>
  <c r="G3487" i="9"/>
  <c r="G3488" i="9"/>
  <c r="G3489" i="9"/>
  <c r="G3490" i="9"/>
  <c r="G3491" i="9"/>
  <c r="G3492" i="9"/>
  <c r="G3493" i="9"/>
  <c r="G3494" i="9"/>
  <c r="G3495" i="9"/>
  <c r="G3496" i="9"/>
  <c r="G3497" i="9"/>
  <c r="G3498" i="9"/>
  <c r="G3499" i="9"/>
  <c r="G3500" i="9"/>
  <c r="G3501" i="9"/>
  <c r="G3502" i="9"/>
  <c r="G3503" i="9"/>
  <c r="G3504" i="9"/>
  <c r="G3505" i="9"/>
  <c r="G3506" i="9"/>
  <c r="G3507" i="9"/>
  <c r="G3508" i="9"/>
  <c r="G3509" i="9"/>
  <c r="G3510" i="9"/>
  <c r="G3511" i="9"/>
  <c r="G3512" i="9"/>
  <c r="G3513" i="9"/>
  <c r="G3514" i="9"/>
  <c r="G3515" i="9"/>
  <c r="G3516" i="9"/>
  <c r="G3517" i="9"/>
  <c r="H2" i="9"/>
  <c r="H3" i="9"/>
  <c r="H4" i="9"/>
  <c r="H5" i="9"/>
  <c r="I5" i="9" s="1"/>
  <c r="H6" i="9"/>
  <c r="I6" i="9" s="1"/>
  <c r="H7" i="9"/>
  <c r="H8" i="9"/>
  <c r="I8" i="9" s="1"/>
  <c r="H9" i="9"/>
  <c r="H10" i="9"/>
  <c r="H11" i="9"/>
  <c r="H12" i="9"/>
  <c r="H13" i="9"/>
  <c r="H14" i="9"/>
  <c r="H15" i="9"/>
  <c r="H16" i="9"/>
  <c r="H17" i="9"/>
  <c r="H18" i="9"/>
  <c r="H19" i="9"/>
  <c r="I19" i="9" s="1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36" i="9"/>
  <c r="H37" i="9"/>
  <c r="H38" i="9"/>
  <c r="H39" i="9"/>
  <c r="H40" i="9"/>
  <c r="H41" i="9"/>
  <c r="H42" i="9"/>
  <c r="H43" i="9"/>
  <c r="H44" i="9"/>
  <c r="H45" i="9"/>
  <c r="H46" i="9"/>
  <c r="H47" i="9"/>
  <c r="I47" i="9" s="1"/>
  <c r="H48" i="9"/>
  <c r="H49" i="9"/>
  <c r="H50" i="9"/>
  <c r="H51" i="9"/>
  <c r="H52" i="9"/>
  <c r="H53" i="9"/>
  <c r="H54" i="9"/>
  <c r="H55" i="9"/>
  <c r="H56" i="9"/>
  <c r="H57" i="9"/>
  <c r="H58" i="9"/>
  <c r="H59" i="9"/>
  <c r="H60" i="9"/>
  <c r="H61" i="9"/>
  <c r="H62" i="9"/>
  <c r="H63" i="9"/>
  <c r="H64" i="9"/>
  <c r="H65" i="9"/>
  <c r="H66" i="9"/>
  <c r="H67" i="9"/>
  <c r="H68" i="9"/>
  <c r="H69" i="9"/>
  <c r="H70" i="9"/>
  <c r="H71" i="9"/>
  <c r="H72" i="9"/>
  <c r="H73" i="9"/>
  <c r="H74" i="9"/>
  <c r="H75" i="9"/>
  <c r="I75" i="9" s="1"/>
  <c r="H76" i="9"/>
  <c r="H77" i="9"/>
  <c r="H78" i="9"/>
  <c r="H79" i="9"/>
  <c r="H80" i="9"/>
  <c r="H81" i="9"/>
  <c r="H82" i="9"/>
  <c r="H83" i="9"/>
  <c r="H84" i="9"/>
  <c r="H85" i="9"/>
  <c r="H86" i="9"/>
  <c r="H87" i="9"/>
  <c r="H88" i="9"/>
  <c r="H89" i="9"/>
  <c r="H90" i="9"/>
  <c r="H91" i="9"/>
  <c r="H92" i="9"/>
  <c r="H93" i="9"/>
  <c r="H94" i="9"/>
  <c r="H95" i="9"/>
  <c r="H96" i="9"/>
  <c r="H97" i="9"/>
  <c r="H98" i="9"/>
  <c r="H99" i="9"/>
  <c r="H100" i="9"/>
  <c r="H101" i="9"/>
  <c r="H102" i="9"/>
  <c r="H103" i="9"/>
  <c r="H104" i="9"/>
  <c r="H105" i="9"/>
  <c r="H106" i="9"/>
  <c r="H107" i="9"/>
  <c r="H108" i="9"/>
  <c r="H109" i="9"/>
  <c r="H110" i="9"/>
  <c r="H111" i="9"/>
  <c r="H112" i="9"/>
  <c r="H113" i="9"/>
  <c r="H114" i="9"/>
  <c r="H115" i="9"/>
  <c r="H116" i="9"/>
  <c r="H117" i="9"/>
  <c r="I117" i="9" s="1"/>
  <c r="H118" i="9"/>
  <c r="H119" i="9"/>
  <c r="H120" i="9"/>
  <c r="H121" i="9"/>
  <c r="H122" i="9"/>
  <c r="H123" i="9"/>
  <c r="H124" i="9"/>
  <c r="H125" i="9"/>
  <c r="H126" i="9"/>
  <c r="H127" i="9"/>
  <c r="H128" i="9"/>
  <c r="H129" i="9"/>
  <c r="H130" i="9"/>
  <c r="H131" i="9"/>
  <c r="I131" i="9" s="1"/>
  <c r="H132" i="9"/>
  <c r="H133" i="9"/>
  <c r="H134" i="9"/>
  <c r="H135" i="9"/>
  <c r="H136" i="9"/>
  <c r="H137" i="9"/>
  <c r="H138" i="9"/>
  <c r="H139" i="9"/>
  <c r="H140" i="9"/>
  <c r="H141" i="9"/>
  <c r="H142" i="9"/>
  <c r="H143" i="9"/>
  <c r="H144" i="9"/>
  <c r="H145" i="9"/>
  <c r="H146" i="9"/>
  <c r="H147" i="9"/>
  <c r="H148" i="9"/>
  <c r="H149" i="9"/>
  <c r="H150" i="9"/>
  <c r="H151" i="9"/>
  <c r="H152" i="9"/>
  <c r="H153" i="9"/>
  <c r="H154" i="9"/>
  <c r="H155" i="9"/>
  <c r="H156" i="9"/>
  <c r="H157" i="9"/>
  <c r="H158" i="9"/>
  <c r="H159" i="9"/>
  <c r="H160" i="9"/>
  <c r="H161" i="9"/>
  <c r="H162" i="9"/>
  <c r="H163" i="9"/>
  <c r="H164" i="9"/>
  <c r="H165" i="9"/>
  <c r="H166" i="9"/>
  <c r="H167" i="9"/>
  <c r="H168" i="9"/>
  <c r="H169" i="9"/>
  <c r="H170" i="9"/>
  <c r="H171" i="9"/>
  <c r="H172" i="9"/>
  <c r="H173" i="9"/>
  <c r="I173" i="9" s="1"/>
  <c r="H174" i="9"/>
  <c r="H175" i="9"/>
  <c r="H176" i="9"/>
  <c r="H177" i="9"/>
  <c r="H178" i="9"/>
  <c r="H179" i="9"/>
  <c r="H180" i="9"/>
  <c r="H181" i="9"/>
  <c r="H182" i="9"/>
  <c r="H183" i="9"/>
  <c r="H184" i="9"/>
  <c r="H185" i="9"/>
  <c r="H186" i="9"/>
  <c r="H187" i="9"/>
  <c r="I187" i="9" s="1"/>
  <c r="H188" i="9"/>
  <c r="H189" i="9"/>
  <c r="H190" i="9"/>
  <c r="H191" i="9"/>
  <c r="H192" i="9"/>
  <c r="H193" i="9"/>
  <c r="H194" i="9"/>
  <c r="H195" i="9"/>
  <c r="H196" i="9"/>
  <c r="H197" i="9"/>
  <c r="H198" i="9"/>
  <c r="H199" i="9"/>
  <c r="H200" i="9"/>
  <c r="H201" i="9"/>
  <c r="I201" i="9" s="1"/>
  <c r="H202" i="9"/>
  <c r="H203" i="9"/>
  <c r="H204" i="9"/>
  <c r="H205" i="9"/>
  <c r="H206" i="9"/>
  <c r="H207" i="9"/>
  <c r="H208" i="9"/>
  <c r="H209" i="9"/>
  <c r="H210" i="9"/>
  <c r="H211" i="9"/>
  <c r="H212" i="9"/>
  <c r="H213" i="9"/>
  <c r="H214" i="9"/>
  <c r="H215" i="9"/>
  <c r="H216" i="9"/>
  <c r="H217" i="9"/>
  <c r="H218" i="9"/>
  <c r="H219" i="9"/>
  <c r="H220" i="9"/>
  <c r="H221" i="9"/>
  <c r="H222" i="9"/>
  <c r="H223" i="9"/>
  <c r="H224" i="9"/>
  <c r="H225" i="9"/>
  <c r="H226" i="9"/>
  <c r="H227" i="9"/>
  <c r="H228" i="9"/>
  <c r="H229" i="9"/>
  <c r="I229" i="9" s="1"/>
  <c r="H230" i="9"/>
  <c r="H231" i="9"/>
  <c r="H232" i="9"/>
  <c r="I232" i="9" s="1"/>
  <c r="H233" i="9"/>
  <c r="H234" i="9"/>
  <c r="H235" i="9"/>
  <c r="H236" i="9"/>
  <c r="H237" i="9"/>
  <c r="H238" i="9"/>
  <c r="H239" i="9"/>
  <c r="H240" i="9"/>
  <c r="H241" i="9"/>
  <c r="H242" i="9"/>
  <c r="H243" i="9"/>
  <c r="H244" i="9"/>
  <c r="H245" i="9"/>
  <c r="H246" i="9"/>
  <c r="H247" i="9"/>
  <c r="H248" i="9"/>
  <c r="H249" i="9"/>
  <c r="H250" i="9"/>
  <c r="H251" i="9"/>
  <c r="I251" i="9" s="1"/>
  <c r="H252" i="9"/>
  <c r="H253" i="9"/>
  <c r="H254" i="9"/>
  <c r="H255" i="9"/>
  <c r="H256" i="9"/>
  <c r="H257" i="9"/>
  <c r="H258" i="9"/>
  <c r="H259" i="9"/>
  <c r="H260" i="9"/>
  <c r="H261" i="9"/>
  <c r="H262" i="9"/>
  <c r="H263" i="9"/>
  <c r="H264" i="9"/>
  <c r="H265" i="9"/>
  <c r="H266" i="9"/>
  <c r="H267" i="9"/>
  <c r="H268" i="9"/>
  <c r="H269" i="9"/>
  <c r="H270" i="9"/>
  <c r="H271" i="9"/>
  <c r="I271" i="9" s="1"/>
  <c r="H272" i="9"/>
  <c r="H273" i="9"/>
  <c r="H274" i="9"/>
  <c r="H275" i="9"/>
  <c r="H276" i="9"/>
  <c r="H277" i="9"/>
  <c r="H278" i="9"/>
  <c r="H279" i="9"/>
  <c r="H280" i="9"/>
  <c r="H281" i="9"/>
  <c r="H282" i="9"/>
  <c r="H283" i="9"/>
  <c r="H284" i="9"/>
  <c r="H285" i="9"/>
  <c r="I285" i="9" s="1"/>
  <c r="H286" i="9"/>
  <c r="H287" i="9"/>
  <c r="H288" i="9"/>
  <c r="H289" i="9"/>
  <c r="H290" i="9"/>
  <c r="H291" i="9"/>
  <c r="H292" i="9"/>
  <c r="H293" i="9"/>
  <c r="H294" i="9"/>
  <c r="H295" i="9"/>
  <c r="H296" i="9"/>
  <c r="H297" i="9"/>
  <c r="H298" i="9"/>
  <c r="H299" i="9"/>
  <c r="H300" i="9"/>
  <c r="H301" i="9"/>
  <c r="H302" i="9"/>
  <c r="H303" i="9"/>
  <c r="H304" i="9"/>
  <c r="H305" i="9"/>
  <c r="H306" i="9"/>
  <c r="H307" i="9"/>
  <c r="H308" i="9"/>
  <c r="H309" i="9"/>
  <c r="H310" i="9"/>
  <c r="H311" i="9"/>
  <c r="H312" i="9"/>
  <c r="H313" i="9"/>
  <c r="I313" i="9" s="1"/>
  <c r="H314" i="9"/>
  <c r="H315" i="9"/>
  <c r="H316" i="9"/>
  <c r="H317" i="9"/>
  <c r="H318" i="9"/>
  <c r="H319" i="9"/>
  <c r="H320" i="9"/>
  <c r="H321" i="9"/>
  <c r="H322" i="9"/>
  <c r="H323" i="9"/>
  <c r="H324" i="9"/>
  <c r="I324" i="9" s="1"/>
  <c r="H325" i="9"/>
  <c r="H326" i="9"/>
  <c r="H327" i="9"/>
  <c r="I327" i="9" s="1"/>
  <c r="H328" i="9"/>
  <c r="H329" i="9"/>
  <c r="H330" i="9"/>
  <c r="H331" i="9"/>
  <c r="H332" i="9"/>
  <c r="H333" i="9"/>
  <c r="H334" i="9"/>
  <c r="H335" i="9"/>
  <c r="H336" i="9"/>
  <c r="H337" i="9"/>
  <c r="H338" i="9"/>
  <c r="H339" i="9"/>
  <c r="H340" i="9"/>
  <c r="H341" i="9"/>
  <c r="I341" i="9" s="1"/>
  <c r="H342" i="9"/>
  <c r="H343" i="9"/>
  <c r="H344" i="9"/>
  <c r="H345" i="9"/>
  <c r="H346" i="9"/>
  <c r="H347" i="9"/>
  <c r="H348" i="9"/>
  <c r="H349" i="9"/>
  <c r="H350" i="9"/>
  <c r="H351" i="9"/>
  <c r="H352" i="9"/>
  <c r="H353" i="9"/>
  <c r="H354" i="9"/>
  <c r="H355" i="9"/>
  <c r="H356" i="9"/>
  <c r="H357" i="9"/>
  <c r="H358" i="9"/>
  <c r="H359" i="9"/>
  <c r="H360" i="9"/>
  <c r="H361" i="9"/>
  <c r="H362" i="9"/>
  <c r="H363" i="9"/>
  <c r="H364" i="9"/>
  <c r="H365" i="9"/>
  <c r="H366" i="9"/>
  <c r="I366" i="9" s="1"/>
  <c r="H367" i="9"/>
  <c r="H368" i="9"/>
  <c r="H369" i="9"/>
  <c r="H370" i="9"/>
  <c r="H371" i="9"/>
  <c r="H372" i="9"/>
  <c r="H373" i="9"/>
  <c r="H374" i="9"/>
  <c r="H375" i="9"/>
  <c r="H376" i="9"/>
  <c r="H377" i="9"/>
  <c r="H378" i="9"/>
  <c r="H379" i="9"/>
  <c r="H380" i="9"/>
  <c r="H381" i="9"/>
  <c r="H382" i="9"/>
  <c r="H383" i="9"/>
  <c r="I383" i="9" s="1"/>
  <c r="H384" i="9"/>
  <c r="H385" i="9"/>
  <c r="H386" i="9"/>
  <c r="H387" i="9"/>
  <c r="H388" i="9"/>
  <c r="H389" i="9"/>
  <c r="H390" i="9"/>
  <c r="H391" i="9"/>
  <c r="H392" i="9"/>
  <c r="H393" i="9"/>
  <c r="H394" i="9"/>
  <c r="H395" i="9"/>
  <c r="H396" i="9"/>
  <c r="H397" i="9"/>
  <c r="I397" i="9" s="1"/>
  <c r="H398" i="9"/>
  <c r="H399" i="9"/>
  <c r="H400" i="9"/>
  <c r="H401" i="9"/>
  <c r="H402" i="9"/>
  <c r="H403" i="9"/>
  <c r="H404" i="9"/>
  <c r="H405" i="9"/>
  <c r="H406" i="9"/>
  <c r="H407" i="9"/>
  <c r="H408" i="9"/>
  <c r="H409" i="9"/>
  <c r="H410" i="9"/>
  <c r="H411" i="9"/>
  <c r="H412" i="9"/>
  <c r="H413" i="9"/>
  <c r="H414" i="9"/>
  <c r="H415" i="9"/>
  <c r="H416" i="9"/>
  <c r="H417" i="9"/>
  <c r="H418" i="9"/>
  <c r="H419" i="9"/>
  <c r="H420" i="9"/>
  <c r="H421" i="9"/>
  <c r="H422" i="9"/>
  <c r="H423" i="9"/>
  <c r="H424" i="9"/>
  <c r="H425" i="9"/>
  <c r="I425" i="9" s="1"/>
  <c r="H426" i="9"/>
  <c r="H427" i="9"/>
  <c r="H428" i="9"/>
  <c r="H429" i="9"/>
  <c r="H430" i="9"/>
  <c r="H431" i="9"/>
  <c r="H432" i="9"/>
  <c r="H433" i="9"/>
  <c r="H434" i="9"/>
  <c r="H435" i="9"/>
  <c r="H436" i="9"/>
  <c r="H437" i="9"/>
  <c r="H438" i="9"/>
  <c r="H439" i="9"/>
  <c r="I439" i="9" s="1"/>
  <c r="H440" i="9"/>
  <c r="H441" i="9"/>
  <c r="H442" i="9"/>
  <c r="H443" i="9"/>
  <c r="H444" i="9"/>
  <c r="H445" i="9"/>
  <c r="H446" i="9"/>
  <c r="H447" i="9"/>
  <c r="H448" i="9"/>
  <c r="H449" i="9"/>
  <c r="H450" i="9"/>
  <c r="H451" i="9"/>
  <c r="H452" i="9"/>
  <c r="H453" i="9"/>
  <c r="I453" i="9" s="1"/>
  <c r="H454" i="9"/>
  <c r="H455" i="9"/>
  <c r="H456" i="9"/>
  <c r="H457" i="9"/>
  <c r="H458" i="9"/>
  <c r="H459" i="9"/>
  <c r="H460" i="9"/>
  <c r="H461" i="9"/>
  <c r="H462" i="9"/>
  <c r="H463" i="9"/>
  <c r="H464" i="9"/>
  <c r="H465" i="9"/>
  <c r="H466" i="9"/>
  <c r="H467" i="9"/>
  <c r="H468" i="9"/>
  <c r="H469" i="9"/>
  <c r="H470" i="9"/>
  <c r="H471" i="9"/>
  <c r="H472" i="9"/>
  <c r="H473" i="9"/>
  <c r="H474" i="9"/>
  <c r="H475" i="9"/>
  <c r="H476" i="9"/>
  <c r="H477" i="9"/>
  <c r="H478" i="9"/>
  <c r="H479" i="9"/>
  <c r="H480" i="9"/>
  <c r="H481" i="9"/>
  <c r="I481" i="9" s="1"/>
  <c r="H482" i="9"/>
  <c r="H483" i="9"/>
  <c r="H484" i="9"/>
  <c r="H485" i="9"/>
  <c r="H486" i="9"/>
  <c r="H487" i="9"/>
  <c r="H488" i="9"/>
  <c r="H489" i="9"/>
  <c r="H490" i="9"/>
  <c r="H491" i="9"/>
  <c r="H492" i="9"/>
  <c r="H493" i="9"/>
  <c r="H494" i="9"/>
  <c r="H495" i="9"/>
  <c r="H496" i="9"/>
  <c r="H497" i="9"/>
  <c r="H498" i="9"/>
  <c r="H499" i="9"/>
  <c r="H500" i="9"/>
  <c r="H501" i="9"/>
  <c r="H502" i="9"/>
  <c r="H503" i="9"/>
  <c r="H504" i="9"/>
  <c r="H505" i="9"/>
  <c r="H506" i="9"/>
  <c r="H507" i="9"/>
  <c r="H508" i="9"/>
  <c r="H509" i="9"/>
  <c r="I509" i="9" s="1"/>
  <c r="H510" i="9"/>
  <c r="H511" i="9"/>
  <c r="H512" i="9"/>
  <c r="H513" i="9"/>
  <c r="H514" i="9"/>
  <c r="H515" i="9"/>
  <c r="H516" i="9"/>
  <c r="H517" i="9"/>
  <c r="H518" i="9"/>
  <c r="H519" i="9"/>
  <c r="H520" i="9"/>
  <c r="H521" i="9"/>
  <c r="H522" i="9"/>
  <c r="H523" i="9"/>
  <c r="H524" i="9"/>
  <c r="H525" i="9"/>
  <c r="H526" i="9"/>
  <c r="H527" i="9"/>
  <c r="H528" i="9"/>
  <c r="H529" i="9"/>
  <c r="H530" i="9"/>
  <c r="H531" i="9"/>
  <c r="H532" i="9"/>
  <c r="H533" i="9"/>
  <c r="H534" i="9"/>
  <c r="H535" i="9"/>
  <c r="H536" i="9"/>
  <c r="H537" i="9"/>
  <c r="I537" i="9" s="1"/>
  <c r="H538" i="9"/>
  <c r="H539" i="9"/>
  <c r="H540" i="9"/>
  <c r="H541" i="9"/>
  <c r="H542" i="9"/>
  <c r="H543" i="9"/>
  <c r="H544" i="9"/>
  <c r="H545" i="9"/>
  <c r="H546" i="9"/>
  <c r="H547" i="9"/>
  <c r="H548" i="9"/>
  <c r="H549" i="9"/>
  <c r="H550" i="9"/>
  <c r="H551" i="9"/>
  <c r="I551" i="9" s="1"/>
  <c r="H552" i="9"/>
  <c r="H553" i="9"/>
  <c r="H554" i="9"/>
  <c r="H555" i="9"/>
  <c r="H556" i="9"/>
  <c r="H557" i="9"/>
  <c r="H558" i="9"/>
  <c r="H559" i="9"/>
  <c r="H560" i="9"/>
  <c r="H561" i="9"/>
  <c r="H562" i="9"/>
  <c r="H563" i="9"/>
  <c r="H564" i="9"/>
  <c r="H565" i="9"/>
  <c r="H566" i="9"/>
  <c r="H567" i="9"/>
  <c r="H568" i="9"/>
  <c r="H569" i="9"/>
  <c r="H570" i="9"/>
  <c r="H571" i="9"/>
  <c r="H572" i="9"/>
  <c r="H573" i="9"/>
  <c r="H574" i="9"/>
  <c r="H575" i="9"/>
  <c r="H576" i="9"/>
  <c r="H577" i="9"/>
  <c r="H578" i="9"/>
  <c r="H579" i="9"/>
  <c r="I579" i="9" s="1"/>
  <c r="H580" i="9"/>
  <c r="H581" i="9"/>
  <c r="H582" i="9"/>
  <c r="H583" i="9"/>
  <c r="H584" i="9"/>
  <c r="H585" i="9"/>
  <c r="H586" i="9"/>
  <c r="H587" i="9"/>
  <c r="H588" i="9"/>
  <c r="H589" i="9"/>
  <c r="H590" i="9"/>
  <c r="H591" i="9"/>
  <c r="H592" i="9"/>
  <c r="H593" i="9"/>
  <c r="I593" i="9" s="1"/>
  <c r="H594" i="9"/>
  <c r="H595" i="9"/>
  <c r="H596" i="9"/>
  <c r="H597" i="9"/>
  <c r="H598" i="9"/>
  <c r="H599" i="9"/>
  <c r="H600" i="9"/>
  <c r="H601" i="9"/>
  <c r="H602" i="9"/>
  <c r="H603" i="9"/>
  <c r="H604" i="9"/>
  <c r="I604" i="9" s="1"/>
  <c r="H605" i="9"/>
  <c r="H606" i="9"/>
  <c r="H607" i="9"/>
  <c r="I607" i="9" s="1"/>
  <c r="H608" i="9"/>
  <c r="H609" i="9"/>
  <c r="H610" i="9"/>
  <c r="H611" i="9"/>
  <c r="H612" i="9"/>
  <c r="H613" i="9"/>
  <c r="H614" i="9"/>
  <c r="H615" i="9"/>
  <c r="H616" i="9"/>
  <c r="H617" i="9"/>
  <c r="H618" i="9"/>
  <c r="H619" i="9"/>
  <c r="H620" i="9"/>
  <c r="H621" i="9"/>
  <c r="H622" i="9"/>
  <c r="H623" i="9"/>
  <c r="H624" i="9"/>
  <c r="H625" i="9"/>
  <c r="H626" i="9"/>
  <c r="H627" i="9"/>
  <c r="H628" i="9"/>
  <c r="H629" i="9"/>
  <c r="H630" i="9"/>
  <c r="H631" i="9"/>
  <c r="H632" i="9"/>
  <c r="H633" i="9"/>
  <c r="H634" i="9"/>
  <c r="H635" i="9"/>
  <c r="H636" i="9"/>
  <c r="H637" i="9"/>
  <c r="H638" i="9"/>
  <c r="H639" i="9"/>
  <c r="H640" i="9"/>
  <c r="H641" i="9"/>
  <c r="H642" i="9"/>
  <c r="H643" i="9"/>
  <c r="H644" i="9"/>
  <c r="H645" i="9"/>
  <c r="H646" i="9"/>
  <c r="H647" i="9"/>
  <c r="H648" i="9"/>
  <c r="H649" i="9"/>
  <c r="I649" i="9" s="1"/>
  <c r="H650" i="9"/>
  <c r="H651" i="9"/>
  <c r="H652" i="9"/>
  <c r="H653" i="9"/>
  <c r="H654" i="9"/>
  <c r="H655" i="9"/>
  <c r="H656" i="9"/>
  <c r="H657" i="9"/>
  <c r="H658" i="9"/>
  <c r="H659" i="9"/>
  <c r="H660" i="9"/>
  <c r="I660" i="9" s="1"/>
  <c r="H661" i="9"/>
  <c r="H662" i="9"/>
  <c r="H663" i="9"/>
  <c r="H664" i="9"/>
  <c r="H665" i="9"/>
  <c r="H666" i="9"/>
  <c r="I666" i="9" s="1"/>
  <c r="H667" i="9"/>
  <c r="H668" i="9"/>
  <c r="H669" i="9"/>
  <c r="H670" i="9"/>
  <c r="H671" i="9"/>
  <c r="H672" i="9"/>
  <c r="H673" i="9"/>
  <c r="H674" i="9"/>
  <c r="H675" i="9"/>
  <c r="H676" i="9"/>
  <c r="H677" i="9"/>
  <c r="H678" i="9"/>
  <c r="H679" i="9"/>
  <c r="H680" i="9"/>
  <c r="H681" i="9"/>
  <c r="H682" i="9"/>
  <c r="H683" i="9"/>
  <c r="H684" i="9"/>
  <c r="H685" i="9"/>
  <c r="H686" i="9"/>
  <c r="H687" i="9"/>
  <c r="H688" i="9"/>
  <c r="H689" i="9"/>
  <c r="H690" i="9"/>
  <c r="H691" i="9"/>
  <c r="H692" i="9"/>
  <c r="H693" i="9"/>
  <c r="H694" i="9"/>
  <c r="H695" i="9"/>
  <c r="H696" i="9"/>
  <c r="H697" i="9"/>
  <c r="H698" i="9"/>
  <c r="H699" i="9"/>
  <c r="H700" i="9"/>
  <c r="H701" i="9"/>
  <c r="H702" i="9"/>
  <c r="H703" i="9"/>
  <c r="H704" i="9"/>
  <c r="H705" i="9"/>
  <c r="I705" i="9" s="1"/>
  <c r="H706" i="9"/>
  <c r="H707" i="9"/>
  <c r="H708" i="9"/>
  <c r="H709" i="9"/>
  <c r="H710" i="9"/>
  <c r="H711" i="9"/>
  <c r="H712" i="9"/>
  <c r="H713" i="9"/>
  <c r="H714" i="9"/>
  <c r="H715" i="9"/>
  <c r="H716" i="9"/>
  <c r="H717" i="9"/>
  <c r="H718" i="9"/>
  <c r="H719" i="9"/>
  <c r="I719" i="9" s="1"/>
  <c r="H720" i="9"/>
  <c r="H721" i="9"/>
  <c r="H722" i="9"/>
  <c r="H723" i="9"/>
  <c r="H724" i="9"/>
  <c r="H725" i="9"/>
  <c r="H726" i="9"/>
  <c r="H727" i="9"/>
  <c r="H728" i="9"/>
  <c r="H729" i="9"/>
  <c r="H730" i="9"/>
  <c r="H731" i="9"/>
  <c r="H732" i="9"/>
  <c r="H733" i="9"/>
  <c r="H734" i="9"/>
  <c r="H735" i="9"/>
  <c r="H736" i="9"/>
  <c r="H737" i="9"/>
  <c r="H738" i="9"/>
  <c r="H739" i="9"/>
  <c r="H740" i="9"/>
  <c r="H741" i="9"/>
  <c r="H742" i="9"/>
  <c r="H743" i="9"/>
  <c r="H744" i="9"/>
  <c r="H745" i="9"/>
  <c r="H746" i="9"/>
  <c r="H747" i="9"/>
  <c r="I747" i="9" s="1"/>
  <c r="H748" i="9"/>
  <c r="I748" i="9" s="1"/>
  <c r="H749" i="9"/>
  <c r="H750" i="9"/>
  <c r="I750" i="9" s="1"/>
  <c r="H751" i="9"/>
  <c r="H752" i="9"/>
  <c r="H753" i="9"/>
  <c r="H754" i="9"/>
  <c r="H755" i="9"/>
  <c r="H756" i="9"/>
  <c r="H757" i="9"/>
  <c r="H758" i="9"/>
  <c r="H759" i="9"/>
  <c r="H760" i="9"/>
  <c r="H761" i="9"/>
  <c r="I761" i="9" s="1"/>
  <c r="H762" i="9"/>
  <c r="H763" i="9"/>
  <c r="H764" i="9"/>
  <c r="H765" i="9"/>
  <c r="H766" i="9"/>
  <c r="H767" i="9"/>
  <c r="H768" i="9"/>
  <c r="H769" i="9"/>
  <c r="H770" i="9"/>
  <c r="H771" i="9"/>
  <c r="H772" i="9"/>
  <c r="H773" i="9"/>
  <c r="H774" i="9"/>
  <c r="H775" i="9"/>
  <c r="H776" i="9"/>
  <c r="H777" i="9"/>
  <c r="H778" i="9"/>
  <c r="H779" i="9"/>
  <c r="H780" i="9"/>
  <c r="H781" i="9"/>
  <c r="H782" i="9"/>
  <c r="H783" i="9"/>
  <c r="I783" i="9" s="1"/>
  <c r="H784" i="9"/>
  <c r="H785" i="9"/>
  <c r="H786" i="9"/>
  <c r="H787" i="9"/>
  <c r="H788" i="9"/>
  <c r="H789" i="9"/>
  <c r="H790" i="9"/>
  <c r="H791" i="9"/>
  <c r="H792" i="9"/>
  <c r="H793" i="9"/>
  <c r="H794" i="9"/>
  <c r="H795" i="9"/>
  <c r="H796" i="9"/>
  <c r="H797" i="9"/>
  <c r="H798" i="9"/>
  <c r="H799" i="9"/>
  <c r="H800" i="9"/>
  <c r="I800" i="9" s="1"/>
  <c r="H801" i="9"/>
  <c r="H802" i="9"/>
  <c r="H803" i="9"/>
  <c r="I803" i="9" s="1"/>
  <c r="H804" i="9"/>
  <c r="H805" i="9"/>
  <c r="H806" i="9"/>
  <c r="H807" i="9"/>
  <c r="H808" i="9"/>
  <c r="H809" i="9"/>
  <c r="H810" i="9"/>
  <c r="H811" i="9"/>
  <c r="H812" i="9"/>
  <c r="H813" i="9"/>
  <c r="H814" i="9"/>
  <c r="H815" i="9"/>
  <c r="H816" i="9"/>
  <c r="H817" i="9"/>
  <c r="I817" i="9" s="1"/>
  <c r="H818" i="9"/>
  <c r="H819" i="9"/>
  <c r="H820" i="9"/>
  <c r="H821" i="9"/>
  <c r="H822" i="9"/>
  <c r="H823" i="9"/>
  <c r="H824" i="9"/>
  <c r="H825" i="9"/>
  <c r="H826" i="9"/>
  <c r="H827" i="9"/>
  <c r="H828" i="9"/>
  <c r="H829" i="9"/>
  <c r="H830" i="9"/>
  <c r="H831" i="9"/>
  <c r="I831" i="9" s="1"/>
  <c r="H832" i="9"/>
  <c r="H833" i="9"/>
  <c r="H834" i="9"/>
  <c r="H835" i="9"/>
  <c r="H836" i="9"/>
  <c r="H837" i="9"/>
  <c r="H838" i="9"/>
  <c r="H839" i="9"/>
  <c r="H840" i="9"/>
  <c r="H841" i="9"/>
  <c r="H842" i="9"/>
  <c r="H843" i="9"/>
  <c r="H844" i="9"/>
  <c r="H845" i="9"/>
  <c r="I845" i="9" s="1"/>
  <c r="H846" i="9"/>
  <c r="H847" i="9"/>
  <c r="H848" i="9"/>
  <c r="H849" i="9"/>
  <c r="H850" i="9"/>
  <c r="H851" i="9"/>
  <c r="H852" i="9"/>
  <c r="H853" i="9"/>
  <c r="H854" i="9"/>
  <c r="H855" i="9"/>
  <c r="H856" i="9"/>
  <c r="H857" i="9"/>
  <c r="H858" i="9"/>
  <c r="H859" i="9"/>
  <c r="I859" i="9" s="1"/>
  <c r="H860" i="9"/>
  <c r="H861" i="9"/>
  <c r="H862" i="9"/>
  <c r="H863" i="9"/>
  <c r="H864" i="9"/>
  <c r="H865" i="9"/>
  <c r="H866" i="9"/>
  <c r="H867" i="9"/>
  <c r="H868" i="9"/>
  <c r="H869" i="9"/>
  <c r="H870" i="9"/>
  <c r="H871" i="9"/>
  <c r="H872" i="9"/>
  <c r="H873" i="9"/>
  <c r="H874" i="9"/>
  <c r="H875" i="9"/>
  <c r="H876" i="9"/>
  <c r="H877" i="9"/>
  <c r="H878" i="9"/>
  <c r="H879" i="9"/>
  <c r="H880" i="9"/>
  <c r="H881" i="9"/>
  <c r="H882" i="9"/>
  <c r="H883" i="9"/>
  <c r="H884" i="9"/>
  <c r="H885" i="9"/>
  <c r="H886" i="9"/>
  <c r="H887" i="9"/>
  <c r="H888" i="9"/>
  <c r="H889" i="9"/>
  <c r="H890" i="9"/>
  <c r="H891" i="9"/>
  <c r="H892" i="9"/>
  <c r="H893" i="9"/>
  <c r="H894" i="9"/>
  <c r="H895" i="9"/>
  <c r="H896" i="9"/>
  <c r="H897" i="9"/>
  <c r="H898" i="9"/>
  <c r="H899" i="9"/>
  <c r="H900" i="9"/>
  <c r="H901" i="9"/>
  <c r="I901" i="9" s="1"/>
  <c r="H902" i="9"/>
  <c r="H903" i="9"/>
  <c r="H904" i="9"/>
  <c r="H905" i="9"/>
  <c r="H906" i="9"/>
  <c r="H907" i="9"/>
  <c r="H908" i="9"/>
  <c r="H909" i="9"/>
  <c r="H910" i="9"/>
  <c r="H911" i="9"/>
  <c r="H912" i="9"/>
  <c r="I912" i="9" s="1"/>
  <c r="H913" i="9"/>
  <c r="H914" i="9"/>
  <c r="H915" i="9"/>
  <c r="I915" i="9" s="1"/>
  <c r="H916" i="9"/>
  <c r="I916" i="9" s="1"/>
  <c r="H917" i="9"/>
  <c r="H918" i="9"/>
  <c r="H919" i="9"/>
  <c r="H920" i="9"/>
  <c r="H921" i="9"/>
  <c r="H922" i="9"/>
  <c r="H923" i="9"/>
  <c r="H924" i="9"/>
  <c r="H925" i="9"/>
  <c r="H926" i="9"/>
  <c r="H927" i="9"/>
  <c r="H928" i="9"/>
  <c r="H929" i="9"/>
  <c r="I929" i="9" s="1"/>
  <c r="H930" i="9"/>
  <c r="H931" i="9"/>
  <c r="H932" i="9"/>
  <c r="H933" i="9"/>
  <c r="H934" i="9"/>
  <c r="H935" i="9"/>
  <c r="H936" i="9"/>
  <c r="H937" i="9"/>
  <c r="H938" i="9"/>
  <c r="H939" i="9"/>
  <c r="H940" i="9"/>
  <c r="I940" i="9" s="1"/>
  <c r="H941" i="9"/>
  <c r="H942" i="9"/>
  <c r="H943" i="9"/>
  <c r="H944" i="9"/>
  <c r="H945" i="9"/>
  <c r="H946" i="9"/>
  <c r="H947" i="9"/>
  <c r="H948" i="9"/>
  <c r="H949" i="9"/>
  <c r="H950" i="9"/>
  <c r="H951" i="9"/>
  <c r="H952" i="9"/>
  <c r="H953" i="9"/>
  <c r="H954" i="9"/>
  <c r="H955" i="9"/>
  <c r="H956" i="9"/>
  <c r="H957" i="9"/>
  <c r="I957" i="9" s="1"/>
  <c r="H958" i="9"/>
  <c r="H959" i="9"/>
  <c r="H960" i="9"/>
  <c r="H961" i="9"/>
  <c r="H962" i="9"/>
  <c r="H963" i="9"/>
  <c r="H964" i="9"/>
  <c r="H965" i="9"/>
  <c r="H966" i="9"/>
  <c r="H967" i="9"/>
  <c r="H968" i="9"/>
  <c r="H969" i="9"/>
  <c r="H970" i="9"/>
  <c r="H971" i="9"/>
  <c r="H972" i="9"/>
  <c r="H973" i="9"/>
  <c r="H974" i="9"/>
  <c r="I974" i="9" s="1"/>
  <c r="H975" i="9"/>
  <c r="H976" i="9"/>
  <c r="H977" i="9"/>
  <c r="H978" i="9"/>
  <c r="H979" i="9"/>
  <c r="H980" i="9"/>
  <c r="H981" i="9"/>
  <c r="H982" i="9"/>
  <c r="H983" i="9"/>
  <c r="H984" i="9"/>
  <c r="H985" i="9"/>
  <c r="I985" i="9" s="1"/>
  <c r="H986" i="9"/>
  <c r="H987" i="9"/>
  <c r="H988" i="9"/>
  <c r="H989" i="9"/>
  <c r="H990" i="9"/>
  <c r="H991" i="9"/>
  <c r="H992" i="9"/>
  <c r="H993" i="9"/>
  <c r="H994" i="9"/>
  <c r="H995" i="9"/>
  <c r="H996" i="9"/>
  <c r="H997" i="9"/>
  <c r="H998" i="9"/>
  <c r="H999" i="9"/>
  <c r="H1000" i="9"/>
  <c r="H1001" i="9"/>
  <c r="H1002" i="9"/>
  <c r="H1003" i="9"/>
  <c r="H1004" i="9"/>
  <c r="H1005" i="9"/>
  <c r="H1006" i="9"/>
  <c r="H1007" i="9"/>
  <c r="H1008" i="9"/>
  <c r="H1009" i="9"/>
  <c r="H1010" i="9"/>
  <c r="H1011" i="9"/>
  <c r="H1012" i="9"/>
  <c r="H1013" i="9"/>
  <c r="I1013" i="9" s="1"/>
  <c r="H1014" i="9"/>
  <c r="H1015" i="9"/>
  <c r="H1016" i="9"/>
  <c r="H1017" i="9"/>
  <c r="H1018" i="9"/>
  <c r="H1019" i="9"/>
  <c r="H1020" i="9"/>
  <c r="H1021" i="9"/>
  <c r="H1022" i="9"/>
  <c r="H1023" i="9"/>
  <c r="H1024" i="9"/>
  <c r="I1024" i="9" s="1"/>
  <c r="H1025" i="9"/>
  <c r="H1026" i="9"/>
  <c r="H1027" i="9"/>
  <c r="I1027" i="9" s="1"/>
  <c r="H1028" i="9"/>
  <c r="H1029" i="9"/>
  <c r="H1030" i="9"/>
  <c r="H1031" i="9"/>
  <c r="H1032" i="9"/>
  <c r="H1033" i="9"/>
  <c r="H1034" i="9"/>
  <c r="H1035" i="9"/>
  <c r="H1036" i="9"/>
  <c r="H1037" i="9"/>
  <c r="H1038" i="9"/>
  <c r="H1039" i="9"/>
  <c r="H1040" i="9"/>
  <c r="H1041" i="9"/>
  <c r="I1041" i="9" s="1"/>
  <c r="H1042" i="9"/>
  <c r="H1043" i="9"/>
  <c r="H1044" i="9"/>
  <c r="H1045" i="9"/>
  <c r="H1046" i="9"/>
  <c r="H1047" i="9"/>
  <c r="H1048" i="9"/>
  <c r="H1049" i="9"/>
  <c r="H1050" i="9"/>
  <c r="H1051" i="9"/>
  <c r="H1052" i="9"/>
  <c r="H1053" i="9"/>
  <c r="H1054" i="9"/>
  <c r="H1055" i="9"/>
  <c r="H1056" i="9"/>
  <c r="H1057" i="9"/>
  <c r="H1058" i="9"/>
  <c r="H1059" i="9"/>
  <c r="H1060" i="9"/>
  <c r="H1061" i="9"/>
  <c r="H1062" i="9"/>
  <c r="H1063" i="9"/>
  <c r="H1064" i="9"/>
  <c r="H1065" i="9"/>
  <c r="H1066" i="9"/>
  <c r="H1067" i="9"/>
  <c r="H1068" i="9"/>
  <c r="H1069" i="9"/>
  <c r="H1070" i="9"/>
  <c r="H1071" i="9"/>
  <c r="H1072" i="9"/>
  <c r="I1072" i="9" s="1"/>
  <c r="H1073" i="9"/>
  <c r="H1074" i="9"/>
  <c r="H1075" i="9"/>
  <c r="H1076" i="9"/>
  <c r="H1077" i="9"/>
  <c r="H1078" i="9"/>
  <c r="H1079" i="9"/>
  <c r="H1080" i="9"/>
  <c r="H1081" i="9"/>
  <c r="H1082" i="9"/>
  <c r="H1083" i="9"/>
  <c r="H1084" i="9"/>
  <c r="H1085" i="9"/>
  <c r="H1086" i="9"/>
  <c r="H1087" i="9"/>
  <c r="H1088" i="9"/>
  <c r="H1089" i="9"/>
  <c r="H1090" i="9"/>
  <c r="H1091" i="9"/>
  <c r="H1092" i="9"/>
  <c r="H1093" i="9"/>
  <c r="H1094" i="9"/>
  <c r="H1095" i="9"/>
  <c r="H1096" i="9"/>
  <c r="H1097" i="9"/>
  <c r="H1098" i="9"/>
  <c r="H1099" i="9"/>
  <c r="H1100" i="9"/>
  <c r="H1101" i="9"/>
  <c r="H1102" i="9"/>
  <c r="H1103" i="9"/>
  <c r="H1104" i="9"/>
  <c r="H1105" i="9"/>
  <c r="H1106" i="9"/>
  <c r="H1107" i="9"/>
  <c r="H1108" i="9"/>
  <c r="I1108" i="9" s="1"/>
  <c r="H1109" i="9"/>
  <c r="H1110" i="9"/>
  <c r="H1111" i="9"/>
  <c r="H1112" i="9"/>
  <c r="H1113" i="9"/>
  <c r="H1114" i="9"/>
  <c r="H1115" i="9"/>
  <c r="H1116" i="9"/>
  <c r="H1117" i="9"/>
  <c r="H1118" i="9"/>
  <c r="H1119" i="9"/>
  <c r="H1120" i="9"/>
  <c r="H1121" i="9"/>
  <c r="H1122" i="9"/>
  <c r="H1123" i="9"/>
  <c r="H1124" i="9"/>
  <c r="H1125" i="9"/>
  <c r="I1125" i="9" s="1"/>
  <c r="H1126" i="9"/>
  <c r="H1127" i="9"/>
  <c r="H1128" i="9"/>
  <c r="H1129" i="9"/>
  <c r="H1130" i="9"/>
  <c r="H1131" i="9"/>
  <c r="H1132" i="9"/>
  <c r="H1133" i="9"/>
  <c r="H1134" i="9"/>
  <c r="H1135" i="9"/>
  <c r="H1136" i="9"/>
  <c r="H1137" i="9"/>
  <c r="H1138" i="9"/>
  <c r="H1139" i="9"/>
  <c r="I1139" i="9" s="1"/>
  <c r="H1140" i="9"/>
  <c r="H1141" i="9"/>
  <c r="H1142" i="9"/>
  <c r="H1143" i="9"/>
  <c r="H1144" i="9"/>
  <c r="H1145" i="9"/>
  <c r="H1146" i="9"/>
  <c r="H1147" i="9"/>
  <c r="H1148" i="9"/>
  <c r="H1149" i="9"/>
  <c r="H1150" i="9"/>
  <c r="H1151" i="9"/>
  <c r="H1152" i="9"/>
  <c r="H1153" i="9"/>
  <c r="I1153" i="9" s="1"/>
  <c r="H1154" i="9"/>
  <c r="H1155" i="9"/>
  <c r="H1156" i="9"/>
  <c r="I1156" i="9" s="1"/>
  <c r="H1157" i="9"/>
  <c r="H1158" i="9"/>
  <c r="H1159" i="9"/>
  <c r="H1160" i="9"/>
  <c r="H1161" i="9"/>
  <c r="H1162" i="9"/>
  <c r="H1163" i="9"/>
  <c r="H1164" i="9"/>
  <c r="H1165" i="9"/>
  <c r="H1166" i="9"/>
  <c r="H1167" i="9"/>
  <c r="I1167" i="9" s="1"/>
  <c r="H1168" i="9"/>
  <c r="H1169" i="9"/>
  <c r="H1170" i="9"/>
  <c r="H1171" i="9"/>
  <c r="H1172" i="9"/>
  <c r="H1173" i="9"/>
  <c r="H1174" i="9"/>
  <c r="H1175" i="9"/>
  <c r="H1176" i="9"/>
  <c r="H1177" i="9"/>
  <c r="H1178" i="9"/>
  <c r="H1179" i="9"/>
  <c r="H1180" i="9"/>
  <c r="H1181" i="9"/>
  <c r="H1182" i="9"/>
  <c r="H1183" i="9"/>
  <c r="H1184" i="9"/>
  <c r="H1185" i="9"/>
  <c r="H1186" i="9"/>
  <c r="H1187" i="9"/>
  <c r="H1188" i="9"/>
  <c r="H1189" i="9"/>
  <c r="H1190" i="9"/>
  <c r="H1191" i="9"/>
  <c r="H1192" i="9"/>
  <c r="H1193" i="9"/>
  <c r="H1194" i="9"/>
  <c r="H1195" i="9"/>
  <c r="I1195" i="9" s="1"/>
  <c r="H1196" i="9"/>
  <c r="H1197" i="9"/>
  <c r="H1198" i="9"/>
  <c r="H1199" i="9"/>
  <c r="H1200" i="9"/>
  <c r="H1201" i="9"/>
  <c r="H1202" i="9"/>
  <c r="H1203" i="9"/>
  <c r="H1204" i="9"/>
  <c r="H1205" i="9"/>
  <c r="H1206" i="9"/>
  <c r="H1207" i="9"/>
  <c r="H1208" i="9"/>
  <c r="H1209" i="9"/>
  <c r="H1210" i="9"/>
  <c r="H1211" i="9"/>
  <c r="I1211" i="9" s="1"/>
  <c r="H1212" i="9"/>
  <c r="H1213" i="9"/>
  <c r="H1214" i="9"/>
  <c r="H1215" i="9"/>
  <c r="H1216" i="9"/>
  <c r="H1217" i="9"/>
  <c r="H1218" i="9"/>
  <c r="H1219" i="9"/>
  <c r="H1220" i="9"/>
  <c r="H1221" i="9"/>
  <c r="H1222" i="9"/>
  <c r="H1223" i="9"/>
  <c r="H1224" i="9"/>
  <c r="H1225" i="9"/>
  <c r="H1226" i="9"/>
  <c r="H1227" i="9"/>
  <c r="H1228" i="9"/>
  <c r="H1229" i="9"/>
  <c r="H1230" i="9"/>
  <c r="H1231" i="9"/>
  <c r="H1232" i="9"/>
  <c r="H1233" i="9"/>
  <c r="H1234" i="9"/>
  <c r="H1235" i="9"/>
  <c r="H1236" i="9"/>
  <c r="H1237" i="9"/>
  <c r="I1237" i="9" s="1"/>
  <c r="H1238" i="9"/>
  <c r="H1239" i="9"/>
  <c r="H1240" i="9"/>
  <c r="H1241" i="9"/>
  <c r="H1242" i="9"/>
  <c r="H1243" i="9"/>
  <c r="H1244" i="9"/>
  <c r="H1245" i="9"/>
  <c r="H1246" i="9"/>
  <c r="H1247" i="9"/>
  <c r="H1248" i="9"/>
  <c r="I1248" i="9" s="1"/>
  <c r="H1249" i="9"/>
  <c r="H1250" i="9"/>
  <c r="H1251" i="9"/>
  <c r="I1251" i="9" s="1"/>
  <c r="H1252" i="9"/>
  <c r="H1253" i="9"/>
  <c r="H1254" i="9"/>
  <c r="H1255" i="9"/>
  <c r="H1256" i="9"/>
  <c r="H1257" i="9"/>
  <c r="H1258" i="9"/>
  <c r="H1259" i="9"/>
  <c r="H1260" i="9"/>
  <c r="H1261" i="9"/>
  <c r="H1262" i="9"/>
  <c r="H1263" i="9"/>
  <c r="H1264" i="9"/>
  <c r="H1265" i="9"/>
  <c r="I1265" i="9" s="1"/>
  <c r="H1266" i="9"/>
  <c r="H1267" i="9"/>
  <c r="H1268" i="9"/>
  <c r="H1269" i="9"/>
  <c r="H1270" i="9"/>
  <c r="H1271" i="9"/>
  <c r="H1272" i="9"/>
  <c r="H1273" i="9"/>
  <c r="H1274" i="9"/>
  <c r="H1275" i="9"/>
  <c r="H1276" i="9"/>
  <c r="H1277" i="9"/>
  <c r="H1278" i="9"/>
  <c r="H1279" i="9"/>
  <c r="I1279" i="9" s="1"/>
  <c r="H1280" i="9"/>
  <c r="I1280" i="9" s="1"/>
  <c r="H1281" i="9"/>
  <c r="H1282" i="9"/>
  <c r="I1282" i="9" s="1"/>
  <c r="H1283" i="9"/>
  <c r="H1284" i="9"/>
  <c r="H1285" i="9"/>
  <c r="H1286" i="9"/>
  <c r="H1287" i="9"/>
  <c r="H1288" i="9"/>
  <c r="H1289" i="9"/>
  <c r="H1290" i="9"/>
  <c r="H1291" i="9"/>
  <c r="H1292" i="9"/>
  <c r="H1293" i="9"/>
  <c r="H1294" i="9"/>
  <c r="H1295" i="9"/>
  <c r="H1296" i="9"/>
  <c r="H1297" i="9"/>
  <c r="H1298" i="9"/>
  <c r="H1299" i="9"/>
  <c r="H1300" i="9"/>
  <c r="H1301" i="9"/>
  <c r="H1302" i="9"/>
  <c r="H1303" i="9"/>
  <c r="H1304" i="9"/>
  <c r="H1305" i="9"/>
  <c r="H1306" i="9"/>
  <c r="H1307" i="9"/>
  <c r="H1308" i="9"/>
  <c r="H1309" i="9"/>
  <c r="H1310" i="9"/>
  <c r="H1311" i="9"/>
  <c r="H1312" i="9"/>
  <c r="H1313" i="9"/>
  <c r="H1314" i="9"/>
  <c r="H1315" i="9"/>
  <c r="H1316" i="9"/>
  <c r="H1317" i="9"/>
  <c r="H1318" i="9"/>
  <c r="H1319" i="9"/>
  <c r="H1320" i="9"/>
  <c r="H1321" i="9"/>
  <c r="I1321" i="9" s="1"/>
  <c r="H1322" i="9"/>
  <c r="H1323" i="9"/>
  <c r="H1324" i="9"/>
  <c r="I1324" i="9" s="1"/>
  <c r="H1325" i="9"/>
  <c r="H1326" i="9"/>
  <c r="H1327" i="9"/>
  <c r="H1328" i="9"/>
  <c r="H1329" i="9"/>
  <c r="H1330" i="9"/>
  <c r="H1331" i="9"/>
  <c r="H1332" i="9"/>
  <c r="H1333" i="9"/>
  <c r="H1334" i="9"/>
  <c r="H1335" i="9"/>
  <c r="I1335" i="9" s="1"/>
  <c r="H1336" i="9"/>
  <c r="I1336" i="9" s="1"/>
  <c r="H1337" i="9"/>
  <c r="H1338" i="9"/>
  <c r="H1339" i="9"/>
  <c r="H1340" i="9"/>
  <c r="H1341" i="9"/>
  <c r="H1342" i="9"/>
  <c r="H1343" i="9"/>
  <c r="H1344" i="9"/>
  <c r="H1345" i="9"/>
  <c r="H1346" i="9"/>
  <c r="H1347" i="9"/>
  <c r="H1348" i="9"/>
  <c r="H1349" i="9"/>
  <c r="H1350" i="9"/>
  <c r="H1351" i="9"/>
  <c r="H1352" i="9"/>
  <c r="H1353" i="9"/>
  <c r="H1354" i="9"/>
  <c r="H1355" i="9"/>
  <c r="H1356" i="9"/>
  <c r="H1357" i="9"/>
  <c r="H1358" i="9"/>
  <c r="H1359" i="9"/>
  <c r="H1360" i="9"/>
  <c r="H1361" i="9"/>
  <c r="H1362" i="9"/>
  <c r="H1363" i="9"/>
  <c r="I1363" i="9" s="1"/>
  <c r="H1364" i="9"/>
  <c r="H1365" i="9"/>
  <c r="H1366" i="9"/>
  <c r="H1367" i="9"/>
  <c r="H1368" i="9"/>
  <c r="H1369" i="9"/>
  <c r="H1370" i="9"/>
  <c r="H1371" i="9"/>
  <c r="H1372" i="9"/>
  <c r="H1373" i="9"/>
  <c r="H1374" i="9"/>
  <c r="H1375" i="9"/>
  <c r="H1376" i="9"/>
  <c r="H1377" i="9"/>
  <c r="I1377" i="9" s="1"/>
  <c r="H1378" i="9"/>
  <c r="H1379" i="9"/>
  <c r="H1380" i="9"/>
  <c r="H1381" i="9"/>
  <c r="H1382" i="9"/>
  <c r="H1383" i="9"/>
  <c r="H1384" i="9"/>
  <c r="H1385" i="9"/>
  <c r="H1386" i="9"/>
  <c r="H1387" i="9"/>
  <c r="H1388" i="9"/>
  <c r="I1388" i="9" s="1"/>
  <c r="H1389" i="9"/>
  <c r="H1390" i="9"/>
  <c r="H1391" i="9"/>
  <c r="H1392" i="9"/>
  <c r="H1393" i="9"/>
  <c r="H1394" i="9"/>
  <c r="H1395" i="9"/>
  <c r="H1396" i="9"/>
  <c r="H1397" i="9"/>
  <c r="H1398" i="9"/>
  <c r="H1399" i="9"/>
  <c r="H1400" i="9"/>
  <c r="H1401" i="9"/>
  <c r="H1402" i="9"/>
  <c r="H1403" i="9"/>
  <c r="H1404" i="9"/>
  <c r="H1405" i="9"/>
  <c r="I1405" i="9" s="1"/>
  <c r="H1406" i="9"/>
  <c r="H1407" i="9"/>
  <c r="H1408" i="9"/>
  <c r="H1409" i="9"/>
  <c r="H1410" i="9"/>
  <c r="H1411" i="9"/>
  <c r="H1412" i="9"/>
  <c r="H1413" i="9"/>
  <c r="H1414" i="9"/>
  <c r="H1415" i="9"/>
  <c r="H1416" i="9"/>
  <c r="H1417" i="9"/>
  <c r="H1418" i="9"/>
  <c r="H1419" i="9"/>
  <c r="I1419" i="9" s="1"/>
  <c r="H1420" i="9"/>
  <c r="H1421" i="9"/>
  <c r="H1422" i="9"/>
  <c r="H1423" i="9"/>
  <c r="H1424" i="9"/>
  <c r="H1425" i="9"/>
  <c r="H1426" i="9"/>
  <c r="H1427" i="9"/>
  <c r="H1428" i="9"/>
  <c r="H1429" i="9"/>
  <c r="H1430" i="9"/>
  <c r="H1431" i="9"/>
  <c r="H1432" i="9"/>
  <c r="H1433" i="9"/>
  <c r="I1433" i="9" s="1"/>
  <c r="H1434" i="9"/>
  <c r="H1435" i="9"/>
  <c r="H1436" i="9"/>
  <c r="I1436" i="9" s="1"/>
  <c r="H1437" i="9"/>
  <c r="H1438" i="9"/>
  <c r="H1439" i="9"/>
  <c r="H1440" i="9"/>
  <c r="H1441" i="9"/>
  <c r="H1442" i="9"/>
  <c r="H1443" i="9"/>
  <c r="H1444" i="9"/>
  <c r="H1445" i="9"/>
  <c r="H1446" i="9"/>
  <c r="H1447" i="9"/>
  <c r="I1447" i="9" s="1"/>
  <c r="H1448" i="9"/>
  <c r="H1449" i="9"/>
  <c r="H1450" i="9"/>
  <c r="I1450" i="9" s="1"/>
  <c r="H1451" i="9"/>
  <c r="H1452" i="9"/>
  <c r="H1453" i="9"/>
  <c r="H1454" i="9"/>
  <c r="H1455" i="9"/>
  <c r="H1456" i="9"/>
  <c r="H1457" i="9"/>
  <c r="H1458" i="9"/>
  <c r="H1459" i="9"/>
  <c r="H1460" i="9"/>
  <c r="H1461" i="9"/>
  <c r="H1462" i="9"/>
  <c r="H1463" i="9"/>
  <c r="H1464" i="9"/>
  <c r="H1465" i="9"/>
  <c r="H1466" i="9"/>
  <c r="H1467" i="9"/>
  <c r="H1468" i="9"/>
  <c r="H1469" i="9"/>
  <c r="H1470" i="9"/>
  <c r="H1471" i="9"/>
  <c r="H1472" i="9"/>
  <c r="H1473" i="9"/>
  <c r="H1474" i="9"/>
  <c r="H1475" i="9"/>
  <c r="I1475" i="9" s="1"/>
  <c r="H1476" i="9"/>
  <c r="H1477" i="9"/>
  <c r="H1478" i="9"/>
  <c r="H1479" i="9"/>
  <c r="H1480" i="9"/>
  <c r="H1481" i="9"/>
  <c r="H1482" i="9"/>
  <c r="H1483" i="9"/>
  <c r="H1484" i="9"/>
  <c r="H1485" i="9"/>
  <c r="H1486" i="9"/>
  <c r="H1487" i="9"/>
  <c r="H1488" i="9"/>
  <c r="H1489" i="9"/>
  <c r="H1490" i="9"/>
  <c r="H1491" i="9"/>
  <c r="H1492" i="9"/>
  <c r="H1493" i="9"/>
  <c r="H1494" i="9"/>
  <c r="H1495" i="9"/>
  <c r="H1496" i="9"/>
  <c r="H1497" i="9"/>
  <c r="H1498" i="9"/>
  <c r="H1499" i="9"/>
  <c r="H1500" i="9"/>
  <c r="H1501" i="9"/>
  <c r="H1502" i="9"/>
  <c r="H1503" i="9"/>
  <c r="I1503" i="9" s="1"/>
  <c r="H1504" i="9"/>
  <c r="H1505" i="9"/>
  <c r="H1506" i="9"/>
  <c r="H1507" i="9"/>
  <c r="H1508" i="9"/>
  <c r="H1509" i="9"/>
  <c r="H1510" i="9"/>
  <c r="H1511" i="9"/>
  <c r="H1512" i="9"/>
  <c r="H1513" i="9"/>
  <c r="H1514" i="9"/>
  <c r="H1515" i="9"/>
  <c r="H1516" i="9"/>
  <c r="H1517" i="9"/>
  <c r="H1518" i="9"/>
  <c r="H1519" i="9"/>
  <c r="H1520" i="9"/>
  <c r="H1521" i="9"/>
  <c r="H1522" i="9"/>
  <c r="H1523" i="9"/>
  <c r="H1524" i="9"/>
  <c r="H1525" i="9"/>
  <c r="H1526" i="9"/>
  <c r="H1527" i="9"/>
  <c r="H1528" i="9"/>
  <c r="I1528" i="9" s="1"/>
  <c r="H1529" i="9"/>
  <c r="H1530" i="9"/>
  <c r="H1531" i="9"/>
  <c r="I1531" i="9" s="1"/>
  <c r="H1532" i="9"/>
  <c r="H1533" i="9"/>
  <c r="H1534" i="9"/>
  <c r="H1535" i="9"/>
  <c r="H1536" i="9"/>
  <c r="H1537" i="9"/>
  <c r="H1538" i="9"/>
  <c r="H1539" i="9"/>
  <c r="H1540" i="9"/>
  <c r="H1541" i="9"/>
  <c r="H1542" i="9"/>
  <c r="H1543" i="9"/>
  <c r="H1544" i="9"/>
  <c r="H1545" i="9"/>
  <c r="H1546" i="9"/>
  <c r="H1547" i="9"/>
  <c r="H1548" i="9"/>
  <c r="H1549" i="9"/>
  <c r="H1550" i="9"/>
  <c r="H1551" i="9"/>
  <c r="H1552" i="9"/>
  <c r="H1553" i="9"/>
  <c r="H1554" i="9"/>
  <c r="H1555" i="9"/>
  <c r="H1556" i="9"/>
  <c r="H1557" i="9"/>
  <c r="H1558" i="9"/>
  <c r="H1559" i="9"/>
  <c r="I1559" i="9" s="1"/>
  <c r="H1560" i="9"/>
  <c r="H1561" i="9"/>
  <c r="H1562" i="9"/>
  <c r="I1562" i="9" s="1"/>
  <c r="H1563" i="9"/>
  <c r="H1564" i="9"/>
  <c r="H1565" i="9"/>
  <c r="H1566" i="9"/>
  <c r="H1567" i="9"/>
  <c r="H1568" i="9"/>
  <c r="H1569" i="9"/>
  <c r="H1570" i="9"/>
  <c r="H1571" i="9"/>
  <c r="H1572" i="9"/>
  <c r="H1573" i="9"/>
  <c r="I1573" i="9" s="1"/>
  <c r="H1574" i="9"/>
  <c r="H1575" i="9"/>
  <c r="H1576" i="9"/>
  <c r="H1577" i="9"/>
  <c r="H1578" i="9"/>
  <c r="H1579" i="9"/>
  <c r="H1580" i="9"/>
  <c r="H1581" i="9"/>
  <c r="H1582" i="9"/>
  <c r="H1583" i="9"/>
  <c r="H1584" i="9"/>
  <c r="H1585" i="9"/>
  <c r="H1586" i="9"/>
  <c r="H1587" i="9"/>
  <c r="H1588" i="9"/>
  <c r="H1589" i="9"/>
  <c r="H1590" i="9"/>
  <c r="H1591" i="9"/>
  <c r="H1592" i="9"/>
  <c r="H1593" i="9"/>
  <c r="H1594" i="9"/>
  <c r="H1595" i="9"/>
  <c r="H1596" i="9"/>
  <c r="H1597" i="9"/>
  <c r="H1598" i="9"/>
  <c r="H1599" i="9"/>
  <c r="H1600" i="9"/>
  <c r="H1601" i="9"/>
  <c r="I1601" i="9" s="1"/>
  <c r="H1602" i="9"/>
  <c r="H1603" i="9"/>
  <c r="H1604" i="9"/>
  <c r="H1605" i="9"/>
  <c r="H1606" i="9"/>
  <c r="H1607" i="9"/>
  <c r="H1608" i="9"/>
  <c r="H1609" i="9"/>
  <c r="H1610" i="9"/>
  <c r="H1611" i="9"/>
  <c r="H1612" i="9"/>
  <c r="H1613" i="9"/>
  <c r="H1614" i="9"/>
  <c r="H1615" i="9"/>
  <c r="I1615" i="9" s="1"/>
  <c r="H1616" i="9"/>
  <c r="H1617" i="9"/>
  <c r="H1618" i="9"/>
  <c r="H1619" i="9"/>
  <c r="H1620" i="9"/>
  <c r="H1621" i="9"/>
  <c r="H1622" i="9"/>
  <c r="H1623" i="9"/>
  <c r="H1624" i="9"/>
  <c r="H1625" i="9"/>
  <c r="H1626" i="9"/>
  <c r="H1627" i="9"/>
  <c r="H1628" i="9"/>
  <c r="H1629" i="9"/>
  <c r="I1629" i="9" s="1"/>
  <c r="H1630" i="9"/>
  <c r="H1631" i="9"/>
  <c r="H1632" i="9"/>
  <c r="H1633" i="9"/>
  <c r="H1634" i="9"/>
  <c r="H1635" i="9"/>
  <c r="H1636" i="9"/>
  <c r="H1637" i="9"/>
  <c r="H1638" i="9"/>
  <c r="H1639" i="9"/>
  <c r="H1640" i="9"/>
  <c r="H1641" i="9"/>
  <c r="H1642" i="9"/>
  <c r="H1643" i="9"/>
  <c r="I1643" i="9" s="1"/>
  <c r="H1644" i="9"/>
  <c r="H1645" i="9"/>
  <c r="H1646" i="9"/>
  <c r="H1647" i="9"/>
  <c r="H1648" i="9"/>
  <c r="H1649" i="9"/>
  <c r="H1650" i="9"/>
  <c r="H1651" i="9"/>
  <c r="H1652" i="9"/>
  <c r="H1653" i="9"/>
  <c r="H1654" i="9"/>
  <c r="H1655" i="9"/>
  <c r="H1656" i="9"/>
  <c r="H1657" i="9"/>
  <c r="H1658" i="9"/>
  <c r="H1659" i="9"/>
  <c r="H1660" i="9"/>
  <c r="H1661" i="9"/>
  <c r="H1662" i="9"/>
  <c r="H1663" i="9"/>
  <c r="H1664" i="9"/>
  <c r="H1665" i="9"/>
  <c r="H1666" i="9"/>
  <c r="H1667" i="9"/>
  <c r="H1668" i="9"/>
  <c r="H1669" i="9"/>
  <c r="H1670" i="9"/>
  <c r="H1671" i="9"/>
  <c r="I1671" i="9" s="1"/>
  <c r="H1672" i="9"/>
  <c r="H1673" i="9"/>
  <c r="H1674" i="9"/>
  <c r="H1675" i="9"/>
  <c r="H1676" i="9"/>
  <c r="H1677" i="9"/>
  <c r="H1678" i="9"/>
  <c r="H1679" i="9"/>
  <c r="H1680" i="9"/>
  <c r="H1681" i="9"/>
  <c r="H1682" i="9"/>
  <c r="H1683" i="9"/>
  <c r="H1684" i="9"/>
  <c r="H1685" i="9"/>
  <c r="I1685" i="9" s="1"/>
  <c r="H1686" i="9"/>
  <c r="H1687" i="9"/>
  <c r="H1688" i="9"/>
  <c r="H1689" i="9"/>
  <c r="H1690" i="9"/>
  <c r="H1691" i="9"/>
  <c r="H1692" i="9"/>
  <c r="H1693" i="9"/>
  <c r="H1694" i="9"/>
  <c r="H1695" i="9"/>
  <c r="H1696" i="9"/>
  <c r="H1697" i="9"/>
  <c r="H1698" i="9"/>
  <c r="H1699" i="9"/>
  <c r="I1699" i="9" s="1"/>
  <c r="H1700" i="9"/>
  <c r="H1701" i="9"/>
  <c r="H1702" i="9"/>
  <c r="H1703" i="9"/>
  <c r="H1704" i="9"/>
  <c r="H1705" i="9"/>
  <c r="H1706" i="9"/>
  <c r="H1707" i="9"/>
  <c r="H1708" i="9"/>
  <c r="H1709" i="9"/>
  <c r="H1710" i="9"/>
  <c r="H1711" i="9"/>
  <c r="H1712" i="9"/>
  <c r="H1713" i="9"/>
  <c r="I1713" i="9" s="1"/>
  <c r="H1714" i="9"/>
  <c r="H1715" i="9"/>
  <c r="H1716" i="9"/>
  <c r="H1717" i="9"/>
  <c r="H1718" i="9"/>
  <c r="H1719" i="9"/>
  <c r="H1720" i="9"/>
  <c r="H1721" i="9"/>
  <c r="H1722" i="9"/>
  <c r="H1723" i="9"/>
  <c r="H1724" i="9"/>
  <c r="H1725" i="9"/>
  <c r="H1726" i="9"/>
  <c r="H1727" i="9"/>
  <c r="H1728" i="9"/>
  <c r="H1729" i="9"/>
  <c r="H1730" i="9"/>
  <c r="H1731" i="9"/>
  <c r="H1732" i="9"/>
  <c r="H1733" i="9"/>
  <c r="H1734" i="9"/>
  <c r="H1735" i="9"/>
  <c r="H1736" i="9"/>
  <c r="H1737" i="9"/>
  <c r="H1738" i="9"/>
  <c r="I1738" i="9" s="1"/>
  <c r="H1739" i="9"/>
  <c r="H1740" i="9"/>
  <c r="H1741" i="9"/>
  <c r="H1742" i="9"/>
  <c r="H1743" i="9"/>
  <c r="H1744" i="9"/>
  <c r="H1745" i="9"/>
  <c r="H1746" i="9"/>
  <c r="H1747" i="9"/>
  <c r="H1748" i="9"/>
  <c r="H1749" i="9"/>
  <c r="H1750" i="9"/>
  <c r="H1751" i="9"/>
  <c r="H1752" i="9"/>
  <c r="H1753" i="9"/>
  <c r="H1754" i="9"/>
  <c r="H1755" i="9"/>
  <c r="I1755" i="9" s="1"/>
  <c r="H1756" i="9"/>
  <c r="H1757" i="9"/>
  <c r="H1758" i="9"/>
  <c r="H1759" i="9"/>
  <c r="H1760" i="9"/>
  <c r="H1761" i="9"/>
  <c r="H1762" i="9"/>
  <c r="H1763" i="9"/>
  <c r="H1764" i="9"/>
  <c r="H1765" i="9"/>
  <c r="H1766" i="9"/>
  <c r="H1767" i="9"/>
  <c r="H1768" i="9"/>
  <c r="H1769" i="9"/>
  <c r="I1769" i="9" s="1"/>
  <c r="H1770" i="9"/>
  <c r="H1771" i="9"/>
  <c r="H1772" i="9"/>
  <c r="H1773" i="9"/>
  <c r="H1774" i="9"/>
  <c r="H1775" i="9"/>
  <c r="H1776" i="9"/>
  <c r="H1777" i="9"/>
  <c r="H1778" i="9"/>
  <c r="H1779" i="9"/>
  <c r="H1780" i="9"/>
  <c r="H1781" i="9"/>
  <c r="H1782" i="9"/>
  <c r="H1783" i="9"/>
  <c r="I1783" i="9" s="1"/>
  <c r="H1784" i="9"/>
  <c r="H1785" i="9"/>
  <c r="H1786" i="9"/>
  <c r="H1787" i="9"/>
  <c r="H1788" i="9"/>
  <c r="H1789" i="9"/>
  <c r="H1790" i="9"/>
  <c r="H1791" i="9"/>
  <c r="H1792" i="9"/>
  <c r="H1793" i="9"/>
  <c r="H1794" i="9"/>
  <c r="H1795" i="9"/>
  <c r="H1796" i="9"/>
  <c r="H1797" i="9"/>
  <c r="H1798" i="9"/>
  <c r="H1799" i="9"/>
  <c r="H1800" i="9"/>
  <c r="H1801" i="9"/>
  <c r="H1802" i="9"/>
  <c r="H1803" i="9"/>
  <c r="H1804" i="9"/>
  <c r="H1805" i="9"/>
  <c r="H1806" i="9"/>
  <c r="H1807" i="9"/>
  <c r="H1808" i="9"/>
  <c r="H1809" i="9"/>
  <c r="H1810" i="9"/>
  <c r="H1811" i="9"/>
  <c r="I1811" i="9" s="1"/>
  <c r="H1812" i="9"/>
  <c r="H1813" i="9"/>
  <c r="H1814" i="9"/>
  <c r="H1815" i="9"/>
  <c r="H1816" i="9"/>
  <c r="H1817" i="9"/>
  <c r="H1818" i="9"/>
  <c r="H1819" i="9"/>
  <c r="H1820" i="9"/>
  <c r="H1821" i="9"/>
  <c r="H1822" i="9"/>
  <c r="H1823" i="9"/>
  <c r="H1824" i="9"/>
  <c r="H1825" i="9"/>
  <c r="I1825" i="9" s="1"/>
  <c r="H1826" i="9"/>
  <c r="H1827" i="9"/>
  <c r="H1828" i="9"/>
  <c r="H1829" i="9"/>
  <c r="H1830" i="9"/>
  <c r="H1831" i="9"/>
  <c r="H1832" i="9"/>
  <c r="H1833" i="9"/>
  <c r="H1834" i="9"/>
  <c r="H1835" i="9"/>
  <c r="H1836" i="9"/>
  <c r="H1837" i="9"/>
  <c r="H1838" i="9"/>
  <c r="H1839" i="9"/>
  <c r="I1839" i="9" s="1"/>
  <c r="H1840" i="9"/>
  <c r="I1840" i="9" s="1"/>
  <c r="H1841" i="9"/>
  <c r="H1842" i="9"/>
  <c r="I1842" i="9" s="1"/>
  <c r="H1843" i="9"/>
  <c r="H1844" i="9"/>
  <c r="H1845" i="9"/>
  <c r="H1846" i="9"/>
  <c r="H1847" i="9"/>
  <c r="H1848" i="9"/>
  <c r="H1849" i="9"/>
  <c r="H1850" i="9"/>
  <c r="H1851" i="9"/>
  <c r="H1852" i="9"/>
  <c r="H1853" i="9"/>
  <c r="I1853" i="9" s="1"/>
  <c r="H1854" i="9"/>
  <c r="H1855" i="9"/>
  <c r="H1856" i="9"/>
  <c r="H1857" i="9"/>
  <c r="H1858" i="9"/>
  <c r="H1859" i="9"/>
  <c r="H1860" i="9"/>
  <c r="H1861" i="9"/>
  <c r="H1862" i="9"/>
  <c r="H1863" i="9"/>
  <c r="H1864" i="9"/>
  <c r="H1865" i="9"/>
  <c r="H1866" i="9"/>
  <c r="H1867" i="9"/>
  <c r="H1868" i="9"/>
  <c r="H1869" i="9"/>
  <c r="H1870" i="9"/>
  <c r="H1871" i="9"/>
  <c r="H1872" i="9"/>
  <c r="H1873" i="9"/>
  <c r="H1874" i="9"/>
  <c r="H1875" i="9"/>
  <c r="H1876" i="9"/>
  <c r="H1877" i="9"/>
  <c r="H1878" i="9"/>
  <c r="H1879" i="9"/>
  <c r="H1880" i="9"/>
  <c r="H1881" i="9"/>
  <c r="I1881" i="9" s="1"/>
  <c r="H1882" i="9"/>
  <c r="H1883" i="9"/>
  <c r="H1884" i="9"/>
  <c r="H1885" i="9"/>
  <c r="H1886" i="9"/>
  <c r="H1887" i="9"/>
  <c r="H1888" i="9"/>
  <c r="H1889" i="9"/>
  <c r="H1890" i="9"/>
  <c r="H1891" i="9"/>
  <c r="H1892" i="9"/>
  <c r="H1893" i="9"/>
  <c r="H1894" i="9"/>
  <c r="H1895" i="9"/>
  <c r="H1896" i="9"/>
  <c r="H1897" i="9"/>
  <c r="H1898" i="9"/>
  <c r="H1899" i="9"/>
  <c r="H1900" i="9"/>
  <c r="H1901" i="9"/>
  <c r="H1902" i="9"/>
  <c r="H1903" i="9"/>
  <c r="H1904" i="9"/>
  <c r="H1905" i="9"/>
  <c r="H1906" i="9"/>
  <c r="I1906" i="9" s="1"/>
  <c r="H1907" i="9"/>
  <c r="H1908" i="9"/>
  <c r="H1909" i="9"/>
  <c r="I1909" i="9" s="1"/>
  <c r="H1910" i="9"/>
  <c r="H1911" i="9"/>
  <c r="H1912" i="9"/>
  <c r="H1913" i="9"/>
  <c r="H1914" i="9"/>
  <c r="H1915" i="9"/>
  <c r="H1916" i="9"/>
  <c r="H1917" i="9"/>
  <c r="H1918" i="9"/>
  <c r="H1919" i="9"/>
  <c r="H1920" i="9"/>
  <c r="H1921" i="9"/>
  <c r="H1922" i="9"/>
  <c r="H1923" i="9"/>
  <c r="I1923" i="9" s="1"/>
  <c r="H1924" i="9"/>
  <c r="H1925" i="9"/>
  <c r="H1926" i="9"/>
  <c r="H1927" i="9"/>
  <c r="H1928" i="9"/>
  <c r="H1929" i="9"/>
  <c r="H1930" i="9"/>
  <c r="H1931" i="9"/>
  <c r="H1932" i="9"/>
  <c r="H1933" i="9"/>
  <c r="H1934" i="9"/>
  <c r="H1935" i="9"/>
  <c r="H1936" i="9"/>
  <c r="H1937" i="9"/>
  <c r="H1938" i="9"/>
  <c r="H1939" i="9"/>
  <c r="H1940" i="9"/>
  <c r="H1941" i="9"/>
  <c r="H1942" i="9"/>
  <c r="H1943" i="9"/>
  <c r="H1944" i="9"/>
  <c r="H1945" i="9"/>
  <c r="H1946" i="9"/>
  <c r="H1947" i="9"/>
  <c r="H1948" i="9"/>
  <c r="I1948" i="9" s="1"/>
  <c r="H1949" i="9"/>
  <c r="H1950" i="9"/>
  <c r="H1951" i="9"/>
  <c r="I1951" i="9" s="1"/>
  <c r="H1952" i="9"/>
  <c r="H1953" i="9"/>
  <c r="H1954" i="9"/>
  <c r="H1955" i="9"/>
  <c r="H1956" i="9"/>
  <c r="H1957" i="9"/>
  <c r="H1958" i="9"/>
  <c r="H1959" i="9"/>
  <c r="H1960" i="9"/>
  <c r="H1961" i="9"/>
  <c r="H1962" i="9"/>
  <c r="H1963" i="9"/>
  <c r="H1964" i="9"/>
  <c r="H1965" i="9"/>
  <c r="I1965" i="9" s="1"/>
  <c r="H1966" i="9"/>
  <c r="H1967" i="9"/>
  <c r="H1968" i="9"/>
  <c r="H1969" i="9"/>
  <c r="H1970" i="9"/>
  <c r="H1971" i="9"/>
  <c r="H1972" i="9"/>
  <c r="H1973" i="9"/>
  <c r="H1974" i="9"/>
  <c r="H1975" i="9"/>
  <c r="H1976" i="9"/>
  <c r="H1977" i="9"/>
  <c r="H1978" i="9"/>
  <c r="H1979" i="9"/>
  <c r="I1979" i="9" s="1"/>
  <c r="H1980" i="9"/>
  <c r="H1981" i="9"/>
  <c r="H1982" i="9"/>
  <c r="H1983" i="9"/>
  <c r="H1984" i="9"/>
  <c r="H1985" i="9"/>
  <c r="H1986" i="9"/>
  <c r="H1987" i="9"/>
  <c r="H1988" i="9"/>
  <c r="H1989" i="9"/>
  <c r="H1990" i="9"/>
  <c r="H1991" i="9"/>
  <c r="H1992" i="9"/>
  <c r="H1993" i="9"/>
  <c r="I1993" i="9" s="1"/>
  <c r="H1994" i="9"/>
  <c r="H1995" i="9"/>
  <c r="H1996" i="9"/>
  <c r="H1997" i="9"/>
  <c r="H1998" i="9"/>
  <c r="H1999" i="9"/>
  <c r="H2000" i="9"/>
  <c r="H2001" i="9"/>
  <c r="H2002" i="9"/>
  <c r="H2003" i="9"/>
  <c r="H2004" i="9"/>
  <c r="I2004" i="9" s="1"/>
  <c r="H2005" i="9"/>
  <c r="H2006" i="9"/>
  <c r="H2007" i="9"/>
  <c r="H2008" i="9"/>
  <c r="H2009" i="9"/>
  <c r="H2010" i="9"/>
  <c r="H2011" i="9"/>
  <c r="H2012" i="9"/>
  <c r="H2013" i="9"/>
  <c r="H2014" i="9"/>
  <c r="H2015" i="9"/>
  <c r="H2016" i="9"/>
  <c r="H2017" i="9"/>
  <c r="H2018" i="9"/>
  <c r="I2018" i="9" s="1"/>
  <c r="H2019" i="9"/>
  <c r="H2020" i="9"/>
  <c r="H2021" i="9"/>
  <c r="I2021" i="9" s="1"/>
  <c r="H2022" i="9"/>
  <c r="H2023" i="9"/>
  <c r="H2024" i="9"/>
  <c r="H2025" i="9"/>
  <c r="H2026" i="9"/>
  <c r="H2027" i="9"/>
  <c r="H2028" i="9"/>
  <c r="H2029" i="9"/>
  <c r="H2030" i="9"/>
  <c r="H2031" i="9"/>
  <c r="H2032" i="9"/>
  <c r="I2032" i="9" s="1"/>
  <c r="H2033" i="9"/>
  <c r="H2034" i="9"/>
  <c r="H2035" i="9"/>
  <c r="I2035" i="9" s="1"/>
  <c r="H2036" i="9"/>
  <c r="H2037" i="9"/>
  <c r="H2038" i="9"/>
  <c r="H2039" i="9"/>
  <c r="H2040" i="9"/>
  <c r="H2041" i="9"/>
  <c r="H2042" i="9"/>
  <c r="H2043" i="9"/>
  <c r="H2044" i="9"/>
  <c r="H2045" i="9"/>
  <c r="H2046" i="9"/>
  <c r="I2046" i="9" s="1"/>
  <c r="H2047" i="9"/>
  <c r="H2048" i="9"/>
  <c r="H2049" i="9"/>
  <c r="I2049" i="9" s="1"/>
  <c r="H2050" i="9"/>
  <c r="H2051" i="9"/>
  <c r="H2052" i="9"/>
  <c r="I2052" i="9" s="1"/>
  <c r="H2053" i="9"/>
  <c r="H2054" i="9"/>
  <c r="H2055" i="9"/>
  <c r="H2056" i="9"/>
  <c r="H2057" i="9"/>
  <c r="H2058" i="9"/>
  <c r="H2059" i="9"/>
  <c r="H2060" i="9"/>
  <c r="I2060" i="9" s="1"/>
  <c r="H2061" i="9"/>
  <c r="H2062" i="9"/>
  <c r="H2063" i="9"/>
  <c r="I2063" i="9" s="1"/>
  <c r="H2064" i="9"/>
  <c r="H2065" i="9"/>
  <c r="H2066" i="9"/>
  <c r="H2067" i="9"/>
  <c r="H2068" i="9"/>
  <c r="H2069" i="9"/>
  <c r="H2070" i="9"/>
  <c r="H2071" i="9"/>
  <c r="H2072" i="9"/>
  <c r="H2073" i="9"/>
  <c r="H2074" i="9"/>
  <c r="I2074" i="9" s="1"/>
  <c r="H2075" i="9"/>
  <c r="H2076" i="9"/>
  <c r="H2077" i="9"/>
  <c r="H2078" i="9"/>
  <c r="H2079" i="9"/>
  <c r="H2080" i="9"/>
  <c r="I2080" i="9" s="1"/>
  <c r="H2081" i="9"/>
  <c r="H2082" i="9"/>
  <c r="H2083" i="9"/>
  <c r="H2084" i="9"/>
  <c r="H2085" i="9"/>
  <c r="H2086" i="9"/>
  <c r="H2087" i="9"/>
  <c r="H2088" i="9"/>
  <c r="I2088" i="9" s="1"/>
  <c r="H2089" i="9"/>
  <c r="H2090" i="9"/>
  <c r="H2091" i="9"/>
  <c r="I2091" i="9" s="1"/>
  <c r="H2092" i="9"/>
  <c r="H2093" i="9"/>
  <c r="H2094" i="9"/>
  <c r="H2095" i="9"/>
  <c r="H2096" i="9"/>
  <c r="H2097" i="9"/>
  <c r="H2098" i="9"/>
  <c r="H2099" i="9"/>
  <c r="H2100" i="9"/>
  <c r="H2101" i="9"/>
  <c r="H2102" i="9"/>
  <c r="I2102" i="9" s="1"/>
  <c r="H2103" i="9"/>
  <c r="H2104" i="9"/>
  <c r="H2105" i="9"/>
  <c r="I2105" i="9" s="1"/>
  <c r="H2106" i="9"/>
  <c r="H2107" i="9"/>
  <c r="H2108" i="9"/>
  <c r="H2109" i="9"/>
  <c r="H2110" i="9"/>
  <c r="H2111" i="9"/>
  <c r="H2112" i="9"/>
  <c r="H2113" i="9"/>
  <c r="H2114" i="9"/>
  <c r="H2115" i="9"/>
  <c r="H2116" i="9"/>
  <c r="I2116" i="9" s="1"/>
  <c r="H2117" i="9"/>
  <c r="H2118" i="9"/>
  <c r="H2119" i="9"/>
  <c r="I2119" i="9" s="1"/>
  <c r="H2120" i="9"/>
  <c r="H2121" i="9"/>
  <c r="H2122" i="9"/>
  <c r="H2123" i="9"/>
  <c r="H2124" i="9"/>
  <c r="H2125" i="9"/>
  <c r="H2126" i="9"/>
  <c r="H2127" i="9"/>
  <c r="H2128" i="9"/>
  <c r="H2129" i="9"/>
  <c r="H2130" i="9"/>
  <c r="I2130" i="9" s="1"/>
  <c r="H2131" i="9"/>
  <c r="H2132" i="9"/>
  <c r="H2133" i="9"/>
  <c r="H2134" i="9"/>
  <c r="I2134" i="9" s="1"/>
  <c r="H2135" i="9"/>
  <c r="H2136" i="9"/>
  <c r="H2137" i="9"/>
  <c r="H2138" i="9"/>
  <c r="H2139" i="9"/>
  <c r="H2140" i="9"/>
  <c r="H2141" i="9"/>
  <c r="H2142" i="9"/>
  <c r="H2143" i="9"/>
  <c r="H2144" i="9"/>
  <c r="I2144" i="9" s="1"/>
  <c r="H2145" i="9"/>
  <c r="H2146" i="9"/>
  <c r="H2147" i="9"/>
  <c r="H2148" i="9"/>
  <c r="H2149" i="9"/>
  <c r="H2150" i="9"/>
  <c r="H2151" i="9"/>
  <c r="H2152" i="9"/>
  <c r="H2153" i="9"/>
  <c r="H2154" i="9"/>
  <c r="H2155" i="9"/>
  <c r="H2156" i="9"/>
  <c r="H2157" i="9"/>
  <c r="H2158" i="9"/>
  <c r="I2158" i="9" s="1"/>
  <c r="H2159" i="9"/>
  <c r="H2160" i="9"/>
  <c r="H2161" i="9"/>
  <c r="I2161" i="9" s="1"/>
  <c r="H2162" i="9"/>
  <c r="H2163" i="9"/>
  <c r="H2164" i="9"/>
  <c r="H2165" i="9"/>
  <c r="H2166" i="9"/>
  <c r="H2167" i="9"/>
  <c r="H2168" i="9"/>
  <c r="H2169" i="9"/>
  <c r="H2170" i="9"/>
  <c r="H2171" i="9"/>
  <c r="H2172" i="9"/>
  <c r="I2172" i="9" s="1"/>
  <c r="H2173" i="9"/>
  <c r="H2174" i="9"/>
  <c r="H2175" i="9"/>
  <c r="I2175" i="9" s="1"/>
  <c r="H2176" i="9"/>
  <c r="H2177" i="9"/>
  <c r="H2178" i="9"/>
  <c r="H2179" i="9"/>
  <c r="H2180" i="9"/>
  <c r="H2181" i="9"/>
  <c r="H2182" i="9"/>
  <c r="H2183" i="9"/>
  <c r="H2184" i="9"/>
  <c r="H2185" i="9"/>
  <c r="H2186" i="9"/>
  <c r="I2186" i="9" s="1"/>
  <c r="H2187" i="9"/>
  <c r="H2188" i="9"/>
  <c r="H2189" i="9"/>
  <c r="I2189" i="9" s="1"/>
  <c r="H2190" i="9"/>
  <c r="H2191" i="9"/>
  <c r="H2192" i="9"/>
  <c r="I2192" i="9" s="1"/>
  <c r="H2193" i="9"/>
  <c r="H2194" i="9"/>
  <c r="H2195" i="9"/>
  <c r="H2196" i="9"/>
  <c r="H2197" i="9"/>
  <c r="H2198" i="9"/>
  <c r="H2199" i="9"/>
  <c r="H2200" i="9"/>
  <c r="I2200" i="9" s="1"/>
  <c r="H2201" i="9"/>
  <c r="H2202" i="9"/>
  <c r="H2203" i="9"/>
  <c r="H2204" i="9"/>
  <c r="H2205" i="9"/>
  <c r="H2206" i="9"/>
  <c r="H2207" i="9"/>
  <c r="H2208" i="9"/>
  <c r="H2209" i="9"/>
  <c r="H2210" i="9"/>
  <c r="H2211" i="9"/>
  <c r="H2212" i="9"/>
  <c r="H2213" i="9"/>
  <c r="H2214" i="9"/>
  <c r="H2215" i="9"/>
  <c r="H2216" i="9"/>
  <c r="H2217" i="9"/>
  <c r="H2218" i="9"/>
  <c r="H2219" i="9"/>
  <c r="H2220" i="9"/>
  <c r="I2220" i="9" s="1"/>
  <c r="H2221" i="9"/>
  <c r="H2222" i="9"/>
  <c r="H2223" i="9"/>
  <c r="H2224" i="9"/>
  <c r="H2225" i="9"/>
  <c r="H2226" i="9"/>
  <c r="H2227" i="9"/>
  <c r="H2228" i="9"/>
  <c r="I2228" i="9" s="1"/>
  <c r="H2229" i="9"/>
  <c r="H2230" i="9"/>
  <c r="H2231" i="9"/>
  <c r="I2231" i="9" s="1"/>
  <c r="H2232" i="9"/>
  <c r="H2233" i="9"/>
  <c r="H2234" i="9"/>
  <c r="H2235" i="9"/>
  <c r="H2236" i="9"/>
  <c r="H2237" i="9"/>
  <c r="H2238" i="9"/>
  <c r="H2239" i="9"/>
  <c r="H2240" i="9"/>
  <c r="H2241" i="9"/>
  <c r="H2242" i="9"/>
  <c r="I2242" i="9" s="1"/>
  <c r="H2243" i="9"/>
  <c r="H2244" i="9"/>
  <c r="H2245" i="9"/>
  <c r="I2245" i="9" s="1"/>
  <c r="H2246" i="9"/>
  <c r="H2247" i="9"/>
  <c r="H2248" i="9"/>
  <c r="H2249" i="9"/>
  <c r="H2250" i="9"/>
  <c r="H2251" i="9"/>
  <c r="H2252" i="9"/>
  <c r="H2253" i="9"/>
  <c r="H2254" i="9"/>
  <c r="H2255" i="9"/>
  <c r="H2256" i="9"/>
  <c r="I2256" i="9" s="1"/>
  <c r="H2257" i="9"/>
  <c r="H2258" i="9"/>
  <c r="H2259" i="9"/>
  <c r="I2259" i="9" s="1"/>
  <c r="H2260" i="9"/>
  <c r="H2261" i="9"/>
  <c r="H2262" i="9"/>
  <c r="H2263" i="9"/>
  <c r="H2264" i="9"/>
  <c r="H2265" i="9"/>
  <c r="H2266" i="9"/>
  <c r="H2267" i="9"/>
  <c r="H2268" i="9"/>
  <c r="H2269" i="9"/>
  <c r="H2270" i="9"/>
  <c r="I2270" i="9" s="1"/>
  <c r="H2271" i="9"/>
  <c r="H2272" i="9"/>
  <c r="H2273" i="9"/>
  <c r="I2273" i="9" s="1"/>
  <c r="H2274" i="9"/>
  <c r="H2275" i="9"/>
  <c r="H2276" i="9"/>
  <c r="H2277" i="9"/>
  <c r="H2278" i="9"/>
  <c r="H2279" i="9"/>
  <c r="H2280" i="9"/>
  <c r="H2281" i="9"/>
  <c r="H2282" i="9"/>
  <c r="H2283" i="9"/>
  <c r="H2284" i="9"/>
  <c r="I2284" i="9" s="1"/>
  <c r="H2285" i="9"/>
  <c r="H2286" i="9"/>
  <c r="H2287" i="9"/>
  <c r="H2288" i="9"/>
  <c r="H2289" i="9"/>
  <c r="H2290" i="9"/>
  <c r="H2291" i="9"/>
  <c r="H2292" i="9"/>
  <c r="H2293" i="9"/>
  <c r="H2294" i="9"/>
  <c r="H2295" i="9"/>
  <c r="H2296" i="9"/>
  <c r="H2297" i="9"/>
  <c r="H2298" i="9"/>
  <c r="I2298" i="9" s="1"/>
  <c r="H2299" i="9"/>
  <c r="H2300" i="9"/>
  <c r="H2301" i="9"/>
  <c r="H2302" i="9"/>
  <c r="H2303" i="9"/>
  <c r="H2304" i="9"/>
  <c r="H2305" i="9"/>
  <c r="H2306" i="9"/>
  <c r="H2307" i="9"/>
  <c r="H2308" i="9"/>
  <c r="H2309" i="9"/>
  <c r="H2310" i="9"/>
  <c r="H2311" i="9"/>
  <c r="H2312" i="9"/>
  <c r="I2312" i="9" s="1"/>
  <c r="H2313" i="9"/>
  <c r="H2314" i="9"/>
  <c r="H2315" i="9"/>
  <c r="I2315" i="9" s="1"/>
  <c r="H2316" i="9"/>
  <c r="H2317" i="9"/>
  <c r="H2318" i="9"/>
  <c r="H2319" i="9"/>
  <c r="H2320" i="9"/>
  <c r="H2321" i="9"/>
  <c r="H2322" i="9"/>
  <c r="H2323" i="9"/>
  <c r="H2324" i="9"/>
  <c r="H2325" i="9"/>
  <c r="H2326" i="9"/>
  <c r="I2326" i="9" s="1"/>
  <c r="H2327" i="9"/>
  <c r="H2328" i="9"/>
  <c r="H2329" i="9"/>
  <c r="H2330" i="9"/>
  <c r="H2331" i="9"/>
  <c r="H2332" i="9"/>
  <c r="H2333" i="9"/>
  <c r="H2334" i="9"/>
  <c r="H2335" i="9"/>
  <c r="H2336" i="9"/>
  <c r="H2337" i="9"/>
  <c r="H2338" i="9"/>
  <c r="H2339" i="9"/>
  <c r="H2340" i="9"/>
  <c r="I2340" i="9" s="1"/>
  <c r="H2341" i="9"/>
  <c r="H2342" i="9"/>
  <c r="H2343" i="9"/>
  <c r="I2343" i="9" s="1"/>
  <c r="H2344" i="9"/>
  <c r="H2345" i="9"/>
  <c r="H2346" i="9"/>
  <c r="H2347" i="9"/>
  <c r="H2348" i="9"/>
  <c r="H2349" i="9"/>
  <c r="H2350" i="9"/>
  <c r="H2351" i="9"/>
  <c r="H2352" i="9"/>
  <c r="H2353" i="9"/>
  <c r="H2354" i="9"/>
  <c r="I2354" i="9" s="1"/>
  <c r="H2355" i="9"/>
  <c r="H2356" i="9"/>
  <c r="H2357" i="9"/>
  <c r="H2358" i="9"/>
  <c r="H2359" i="9"/>
  <c r="H2360" i="9"/>
  <c r="I2360" i="9" s="1"/>
  <c r="H2361" i="9"/>
  <c r="H2362" i="9"/>
  <c r="H2363" i="9"/>
  <c r="H2364" i="9"/>
  <c r="H2365" i="9"/>
  <c r="H2366" i="9"/>
  <c r="H2367" i="9"/>
  <c r="H2368" i="9"/>
  <c r="I2368" i="9" s="1"/>
  <c r="H2369" i="9"/>
  <c r="H2370" i="9"/>
  <c r="H2371" i="9"/>
  <c r="I2371" i="9" s="1"/>
  <c r="H2372" i="9"/>
  <c r="H2373" i="9"/>
  <c r="H2374" i="9"/>
  <c r="H2375" i="9"/>
  <c r="H2376" i="9"/>
  <c r="H2377" i="9"/>
  <c r="H2378" i="9"/>
  <c r="H2379" i="9"/>
  <c r="H2380" i="9"/>
  <c r="H2381" i="9"/>
  <c r="H2382" i="9"/>
  <c r="I2382" i="9" s="1"/>
  <c r="H2383" i="9"/>
  <c r="H2384" i="9"/>
  <c r="H2385" i="9"/>
  <c r="I2385" i="9" s="1"/>
  <c r="H2386" i="9"/>
  <c r="H2387" i="9"/>
  <c r="H2388" i="9"/>
  <c r="H2389" i="9"/>
  <c r="H2390" i="9"/>
  <c r="H2391" i="9"/>
  <c r="H2392" i="9"/>
  <c r="H2393" i="9"/>
  <c r="H2394" i="9"/>
  <c r="H2395" i="9"/>
  <c r="H2396" i="9"/>
  <c r="I2396" i="9" s="1"/>
  <c r="H2397" i="9"/>
  <c r="H2398" i="9"/>
  <c r="H2399" i="9"/>
  <c r="I2399" i="9" s="1"/>
  <c r="H2400" i="9"/>
  <c r="H2401" i="9"/>
  <c r="H2402" i="9"/>
  <c r="H2403" i="9"/>
  <c r="H2404" i="9"/>
  <c r="H2405" i="9"/>
  <c r="H2406" i="9"/>
  <c r="H2407" i="9"/>
  <c r="H2408" i="9"/>
  <c r="H2409" i="9"/>
  <c r="H2410" i="9"/>
  <c r="I2410" i="9" s="1"/>
  <c r="H2411" i="9"/>
  <c r="H2412" i="9"/>
  <c r="H2413" i="9"/>
  <c r="I2413" i="9" s="1"/>
  <c r="H2414" i="9"/>
  <c r="H2415" i="9"/>
  <c r="H2416" i="9"/>
  <c r="H2417" i="9"/>
  <c r="H2418" i="9"/>
  <c r="H2419" i="9"/>
  <c r="H2420" i="9"/>
  <c r="H2421" i="9"/>
  <c r="H2422" i="9"/>
  <c r="H2423" i="9"/>
  <c r="H2424" i="9"/>
  <c r="H2425" i="9"/>
  <c r="H2426" i="9"/>
  <c r="H2427" i="9"/>
  <c r="H2428" i="9"/>
  <c r="H2429" i="9"/>
  <c r="H2430" i="9"/>
  <c r="H2431" i="9"/>
  <c r="H2432" i="9"/>
  <c r="H2433" i="9"/>
  <c r="H2434" i="9"/>
  <c r="H2435" i="9"/>
  <c r="H2436" i="9"/>
  <c r="H2437" i="9"/>
  <c r="H2438" i="9"/>
  <c r="I2438" i="9" s="1"/>
  <c r="H2439" i="9"/>
  <c r="H2440" i="9"/>
  <c r="H2441" i="9"/>
  <c r="I2441" i="9" s="1"/>
  <c r="H2442" i="9"/>
  <c r="H2443" i="9"/>
  <c r="H2444" i="9"/>
  <c r="H2445" i="9"/>
  <c r="H2446" i="9"/>
  <c r="H2447" i="9"/>
  <c r="H2448" i="9"/>
  <c r="H2449" i="9"/>
  <c r="H2450" i="9"/>
  <c r="H2451" i="9"/>
  <c r="H2452" i="9"/>
  <c r="I2452" i="9" s="1"/>
  <c r="H2453" i="9"/>
  <c r="H2454" i="9"/>
  <c r="H2455" i="9"/>
  <c r="I2455" i="9" s="1"/>
  <c r="H2456" i="9"/>
  <c r="H2457" i="9"/>
  <c r="H2458" i="9"/>
  <c r="I2458" i="9" s="1"/>
  <c r="H2459" i="9"/>
  <c r="H2460" i="9"/>
  <c r="H2461" i="9"/>
  <c r="H2462" i="9"/>
  <c r="H2463" i="9"/>
  <c r="H2464" i="9"/>
  <c r="H2465" i="9"/>
  <c r="H2466" i="9"/>
  <c r="I2466" i="9" s="1"/>
  <c r="H2467" i="9"/>
  <c r="H2468" i="9"/>
  <c r="H2469" i="9"/>
  <c r="I2469" i="9" s="1"/>
  <c r="H2470" i="9"/>
  <c r="H2471" i="9"/>
  <c r="H2472" i="9"/>
  <c r="H2473" i="9"/>
  <c r="H2474" i="9"/>
  <c r="H2475" i="9"/>
  <c r="H2476" i="9"/>
  <c r="H2477" i="9"/>
  <c r="H2478" i="9"/>
  <c r="H2479" i="9"/>
  <c r="H2480" i="9"/>
  <c r="I2480" i="9" s="1"/>
  <c r="H2481" i="9"/>
  <c r="H2482" i="9"/>
  <c r="H2483" i="9"/>
  <c r="I2483" i="9" s="1"/>
  <c r="H2484" i="9"/>
  <c r="H2485" i="9"/>
  <c r="H2486" i="9"/>
  <c r="H2487" i="9"/>
  <c r="H2488" i="9"/>
  <c r="H2489" i="9"/>
  <c r="H2490" i="9"/>
  <c r="H2491" i="9"/>
  <c r="H2492" i="9"/>
  <c r="H2493" i="9"/>
  <c r="H2494" i="9"/>
  <c r="I2494" i="9" s="1"/>
  <c r="H2495" i="9"/>
  <c r="H2496" i="9"/>
  <c r="H2497" i="9"/>
  <c r="I2497" i="9" s="1"/>
  <c r="H2498" i="9"/>
  <c r="H2499" i="9"/>
  <c r="H2500" i="9"/>
  <c r="H2501" i="9"/>
  <c r="H2502" i="9"/>
  <c r="H2503" i="9"/>
  <c r="H2504" i="9"/>
  <c r="H2505" i="9"/>
  <c r="H2506" i="9"/>
  <c r="H2507" i="9"/>
  <c r="H2508" i="9"/>
  <c r="I2508" i="9" s="1"/>
  <c r="H2509" i="9"/>
  <c r="H2510" i="9"/>
  <c r="H2511" i="9"/>
  <c r="H2512" i="9"/>
  <c r="H2513" i="9"/>
  <c r="H2514" i="9"/>
  <c r="H2515" i="9"/>
  <c r="H2516" i="9"/>
  <c r="H2517" i="9"/>
  <c r="H2518" i="9"/>
  <c r="H2519" i="9"/>
  <c r="H2520" i="9"/>
  <c r="H2521" i="9"/>
  <c r="H2522" i="9"/>
  <c r="I2522" i="9" s="1"/>
  <c r="H2523" i="9"/>
  <c r="H2524" i="9"/>
  <c r="H2525" i="9"/>
  <c r="I2525" i="9" s="1"/>
  <c r="H2526" i="9"/>
  <c r="H2527" i="9"/>
  <c r="H2528" i="9"/>
  <c r="H2529" i="9"/>
  <c r="H2530" i="9"/>
  <c r="H2531" i="9"/>
  <c r="H2532" i="9"/>
  <c r="H2533" i="9"/>
  <c r="H2534" i="9"/>
  <c r="H2535" i="9"/>
  <c r="H2536" i="9"/>
  <c r="I2536" i="9" s="1"/>
  <c r="H2537" i="9"/>
  <c r="H2538" i="9"/>
  <c r="H2539" i="9"/>
  <c r="H2540" i="9"/>
  <c r="H2541" i="9"/>
  <c r="H2542" i="9"/>
  <c r="H2543" i="9"/>
  <c r="H2544" i="9"/>
  <c r="H2545" i="9"/>
  <c r="H2546" i="9"/>
  <c r="H2547" i="9"/>
  <c r="H2548" i="9"/>
  <c r="H2549" i="9"/>
  <c r="H2550" i="9"/>
  <c r="I2550" i="9" s="1"/>
  <c r="H2551" i="9"/>
  <c r="H2552" i="9"/>
  <c r="H2553" i="9"/>
  <c r="I2553" i="9" s="1"/>
  <c r="H2554" i="9"/>
  <c r="H2555" i="9"/>
  <c r="H2556" i="9"/>
  <c r="H2557" i="9"/>
  <c r="H2558" i="9"/>
  <c r="H2559" i="9"/>
  <c r="H2560" i="9"/>
  <c r="H2561" i="9"/>
  <c r="H2562" i="9"/>
  <c r="H2563" i="9"/>
  <c r="H2564" i="9"/>
  <c r="I2564" i="9" s="1"/>
  <c r="H2565" i="9"/>
  <c r="H2566" i="9"/>
  <c r="H2567" i="9"/>
  <c r="I2567" i="9" s="1"/>
  <c r="H2568" i="9"/>
  <c r="H2569" i="9"/>
  <c r="H2570" i="9"/>
  <c r="H2571" i="9"/>
  <c r="H2572" i="9"/>
  <c r="H2573" i="9"/>
  <c r="H2574" i="9"/>
  <c r="H2575" i="9"/>
  <c r="H2576" i="9"/>
  <c r="H2577" i="9"/>
  <c r="H2578" i="9"/>
  <c r="I2578" i="9" s="1"/>
  <c r="H2579" i="9"/>
  <c r="H2580" i="9"/>
  <c r="H2581" i="9"/>
  <c r="I2581" i="9" s="1"/>
  <c r="H2582" i="9"/>
  <c r="H2583" i="9"/>
  <c r="H2584" i="9"/>
  <c r="H2585" i="9"/>
  <c r="H2586" i="9"/>
  <c r="H2587" i="9"/>
  <c r="H2588" i="9"/>
  <c r="H2589" i="9"/>
  <c r="H2590" i="9"/>
  <c r="H2591" i="9"/>
  <c r="H2592" i="9"/>
  <c r="I2592" i="9" s="1"/>
  <c r="H2593" i="9"/>
  <c r="H2594" i="9"/>
  <c r="H2595" i="9"/>
  <c r="I2595" i="9" s="1"/>
  <c r="H2596" i="9"/>
  <c r="H2597" i="9"/>
  <c r="H2598" i="9"/>
  <c r="H2599" i="9"/>
  <c r="H2600" i="9"/>
  <c r="H2601" i="9"/>
  <c r="H2602" i="9"/>
  <c r="H2603" i="9"/>
  <c r="H2604" i="9"/>
  <c r="H2605" i="9"/>
  <c r="H2606" i="9"/>
  <c r="I2606" i="9" s="1"/>
  <c r="H2607" i="9"/>
  <c r="H2608" i="9"/>
  <c r="H2609" i="9"/>
  <c r="H2610" i="9"/>
  <c r="H2611" i="9"/>
  <c r="H2612" i="9"/>
  <c r="I2612" i="9" s="1"/>
  <c r="H2613" i="9"/>
  <c r="H2614" i="9"/>
  <c r="H2615" i="9"/>
  <c r="H2616" i="9"/>
  <c r="H2617" i="9"/>
  <c r="H2618" i="9"/>
  <c r="H2619" i="9"/>
  <c r="H2620" i="9"/>
  <c r="I2620" i="9" s="1"/>
  <c r="H2621" i="9"/>
  <c r="H2622" i="9"/>
  <c r="H2623" i="9"/>
  <c r="I2623" i="9" s="1"/>
  <c r="H2624" i="9"/>
  <c r="H2625" i="9"/>
  <c r="H2626" i="9"/>
  <c r="H2627" i="9"/>
  <c r="H2628" i="9"/>
  <c r="H2629" i="9"/>
  <c r="H2630" i="9"/>
  <c r="H2631" i="9"/>
  <c r="H2632" i="9"/>
  <c r="H2633" i="9"/>
  <c r="H2634" i="9"/>
  <c r="I2634" i="9" s="1"/>
  <c r="H2635" i="9"/>
  <c r="H2636" i="9"/>
  <c r="H2637" i="9"/>
  <c r="I2637" i="9" s="1"/>
  <c r="H2638" i="9"/>
  <c r="H2639" i="9"/>
  <c r="H2640" i="9"/>
  <c r="H2641" i="9"/>
  <c r="H2642" i="9"/>
  <c r="H2643" i="9"/>
  <c r="H2644" i="9"/>
  <c r="H2645" i="9"/>
  <c r="H2646" i="9"/>
  <c r="H2647" i="9"/>
  <c r="H2648" i="9"/>
  <c r="I2648" i="9" s="1"/>
  <c r="H2649" i="9"/>
  <c r="H2650" i="9"/>
  <c r="H2651" i="9"/>
  <c r="I2651" i="9" s="1"/>
  <c r="H2652" i="9"/>
  <c r="H2653" i="9"/>
  <c r="H2654" i="9"/>
  <c r="H2655" i="9"/>
  <c r="H2656" i="9"/>
  <c r="H2657" i="9"/>
  <c r="H2658" i="9"/>
  <c r="H2659" i="9"/>
  <c r="H2660" i="9"/>
  <c r="H2661" i="9"/>
  <c r="H2662" i="9"/>
  <c r="I2662" i="9" s="1"/>
  <c r="H2663" i="9"/>
  <c r="H2664" i="9"/>
  <c r="H2665" i="9"/>
  <c r="I2665" i="9" s="1"/>
  <c r="H2666" i="9"/>
  <c r="H2667" i="9"/>
  <c r="H2668" i="9"/>
  <c r="H2669" i="9"/>
  <c r="H2670" i="9"/>
  <c r="H2671" i="9"/>
  <c r="H2672" i="9"/>
  <c r="H2673" i="9"/>
  <c r="H2674" i="9"/>
  <c r="H2675" i="9"/>
  <c r="H2676" i="9"/>
  <c r="I2676" i="9" s="1"/>
  <c r="H2677" i="9"/>
  <c r="H2678" i="9"/>
  <c r="H2679" i="9"/>
  <c r="I2679" i="9" s="1"/>
  <c r="H2680" i="9"/>
  <c r="H2681" i="9"/>
  <c r="H2682" i="9"/>
  <c r="H2683" i="9"/>
  <c r="H2684" i="9"/>
  <c r="H2685" i="9"/>
  <c r="H2686" i="9"/>
  <c r="H2687" i="9"/>
  <c r="H2688" i="9"/>
  <c r="H2689" i="9"/>
  <c r="H2690" i="9"/>
  <c r="I2690" i="9" s="1"/>
  <c r="H2691" i="9"/>
  <c r="H2692" i="9"/>
  <c r="H2693" i="9"/>
  <c r="I2693" i="9" s="1"/>
  <c r="H2694" i="9"/>
  <c r="H2695" i="9"/>
  <c r="H2696" i="9"/>
  <c r="I2696" i="9" s="1"/>
  <c r="H2697" i="9"/>
  <c r="H2698" i="9"/>
  <c r="H2699" i="9"/>
  <c r="H2700" i="9"/>
  <c r="H2701" i="9"/>
  <c r="H2702" i="9"/>
  <c r="H2703" i="9"/>
  <c r="H2704" i="9"/>
  <c r="I2704" i="9" s="1"/>
  <c r="H2705" i="9"/>
  <c r="H2706" i="9"/>
  <c r="H2707" i="9"/>
  <c r="H2708" i="9"/>
  <c r="H2709" i="9"/>
  <c r="H2710" i="9"/>
  <c r="H2711" i="9"/>
  <c r="H2712" i="9"/>
  <c r="H2713" i="9"/>
  <c r="H2714" i="9"/>
  <c r="H2715" i="9"/>
  <c r="H2716" i="9"/>
  <c r="H2717" i="9"/>
  <c r="H2718" i="9"/>
  <c r="I2718" i="9" s="1"/>
  <c r="H2719" i="9"/>
  <c r="H2720" i="9"/>
  <c r="H2721" i="9"/>
  <c r="I2721" i="9" s="1"/>
  <c r="H2722" i="9"/>
  <c r="H2723" i="9"/>
  <c r="H2724" i="9"/>
  <c r="H2725" i="9"/>
  <c r="H2726" i="9"/>
  <c r="H2727" i="9"/>
  <c r="H2728" i="9"/>
  <c r="H2729" i="9"/>
  <c r="H2730" i="9"/>
  <c r="H2731" i="9"/>
  <c r="H2732" i="9"/>
  <c r="H2733" i="9"/>
  <c r="H2734" i="9"/>
  <c r="H2735" i="9"/>
  <c r="H2736" i="9"/>
  <c r="H2737" i="9"/>
  <c r="H2738" i="9"/>
  <c r="H2739" i="9"/>
  <c r="H2740" i="9"/>
  <c r="H2741" i="9"/>
  <c r="H2742" i="9"/>
  <c r="H2743" i="9"/>
  <c r="H2744" i="9"/>
  <c r="H2745" i="9"/>
  <c r="H2746" i="9"/>
  <c r="I2746" i="9" s="1"/>
  <c r="H2747" i="9"/>
  <c r="H2748" i="9"/>
  <c r="H2749" i="9"/>
  <c r="I2749" i="9" s="1"/>
  <c r="H2750" i="9"/>
  <c r="H2751" i="9"/>
  <c r="H2752" i="9"/>
  <c r="H2753" i="9"/>
  <c r="H2754" i="9"/>
  <c r="H2755" i="9"/>
  <c r="H2756" i="9"/>
  <c r="H2757" i="9"/>
  <c r="H2758" i="9"/>
  <c r="H2759" i="9"/>
  <c r="H2760" i="9"/>
  <c r="I2760" i="9" s="1"/>
  <c r="H2761" i="9"/>
  <c r="H2762" i="9"/>
  <c r="H2763" i="9"/>
  <c r="I2763" i="9" s="1"/>
  <c r="H2764" i="9"/>
  <c r="H2765" i="9"/>
  <c r="H2766" i="9"/>
  <c r="H2767" i="9"/>
  <c r="H2768" i="9"/>
  <c r="H2769" i="9"/>
  <c r="H2770" i="9"/>
  <c r="H2771" i="9"/>
  <c r="H2772" i="9"/>
  <c r="H2773" i="9"/>
  <c r="H2774" i="9"/>
  <c r="I2774" i="9" s="1"/>
  <c r="H2775" i="9"/>
  <c r="H2776" i="9"/>
  <c r="H2777" i="9"/>
  <c r="I2777" i="9" s="1"/>
  <c r="H2778" i="9"/>
  <c r="I2778" i="9" s="1"/>
  <c r="H2779" i="9"/>
  <c r="H2780" i="9"/>
  <c r="H2781" i="9"/>
  <c r="H2782" i="9"/>
  <c r="H2783" i="9"/>
  <c r="H2784" i="9"/>
  <c r="H2785" i="9"/>
  <c r="H2786" i="9"/>
  <c r="H2787" i="9"/>
  <c r="H2788" i="9"/>
  <c r="I2788" i="9" s="1"/>
  <c r="H2789" i="9"/>
  <c r="H2790" i="9"/>
  <c r="H2791" i="9"/>
  <c r="I2791" i="9" s="1"/>
  <c r="H2792" i="9"/>
  <c r="H2793" i="9"/>
  <c r="H2794" i="9"/>
  <c r="H2795" i="9"/>
  <c r="H2796" i="9"/>
  <c r="H2797" i="9"/>
  <c r="H2798" i="9"/>
  <c r="H2799" i="9"/>
  <c r="H2800" i="9"/>
  <c r="H2801" i="9"/>
  <c r="H2802" i="9"/>
  <c r="I2802" i="9" s="1"/>
  <c r="H2803" i="9"/>
  <c r="H2804" i="9"/>
  <c r="H2805" i="9"/>
  <c r="I2805" i="9" s="1"/>
  <c r="H2806" i="9"/>
  <c r="H2807" i="9"/>
  <c r="H2808" i="9"/>
  <c r="H2809" i="9"/>
  <c r="H2810" i="9"/>
  <c r="H2811" i="9"/>
  <c r="H2812" i="9"/>
  <c r="H2813" i="9"/>
  <c r="H2814" i="9"/>
  <c r="H2815" i="9"/>
  <c r="H2816" i="9"/>
  <c r="H2817" i="9"/>
  <c r="H2818" i="9"/>
  <c r="H2819" i="9"/>
  <c r="H2820" i="9"/>
  <c r="H2821" i="9"/>
  <c r="H2822" i="9"/>
  <c r="H2823" i="9"/>
  <c r="H2824" i="9"/>
  <c r="H2825" i="9"/>
  <c r="H2826" i="9"/>
  <c r="H2827" i="9"/>
  <c r="H2828" i="9"/>
  <c r="H2829" i="9"/>
  <c r="H2830" i="9"/>
  <c r="I2830" i="9" s="1"/>
  <c r="H2831" i="9"/>
  <c r="H2832" i="9"/>
  <c r="H2833" i="9"/>
  <c r="I2833" i="9" s="1"/>
  <c r="H2834" i="9"/>
  <c r="H2835" i="9"/>
  <c r="H2836" i="9"/>
  <c r="H2837" i="9"/>
  <c r="H2838" i="9"/>
  <c r="H2839" i="9"/>
  <c r="H2840" i="9"/>
  <c r="H2841" i="9"/>
  <c r="H2842" i="9"/>
  <c r="H2843" i="9"/>
  <c r="H2844" i="9"/>
  <c r="I2844" i="9" s="1"/>
  <c r="H2845" i="9"/>
  <c r="H2846" i="9"/>
  <c r="H2847" i="9"/>
  <c r="I2847" i="9" s="1"/>
  <c r="H2848" i="9"/>
  <c r="H2849" i="9"/>
  <c r="H2850" i="9"/>
  <c r="H2851" i="9"/>
  <c r="H2852" i="9"/>
  <c r="H2853" i="9"/>
  <c r="H2854" i="9"/>
  <c r="H2855" i="9"/>
  <c r="H2856" i="9"/>
  <c r="H2857" i="9"/>
  <c r="H2858" i="9"/>
  <c r="I2858" i="9" s="1"/>
  <c r="H2859" i="9"/>
  <c r="H2860" i="9"/>
  <c r="H2861" i="9"/>
  <c r="I2861" i="9" s="1"/>
  <c r="H2862" i="9"/>
  <c r="H2863" i="9"/>
  <c r="H2864" i="9"/>
  <c r="H2865" i="9"/>
  <c r="H2866" i="9"/>
  <c r="H2867" i="9"/>
  <c r="H2868" i="9"/>
  <c r="H2869" i="9"/>
  <c r="H2870" i="9"/>
  <c r="H2871" i="9"/>
  <c r="H2872" i="9"/>
  <c r="I2872" i="9" s="1"/>
  <c r="H2873" i="9"/>
  <c r="H2874" i="9"/>
  <c r="H2875" i="9"/>
  <c r="I2875" i="9" s="1"/>
  <c r="H2876" i="9"/>
  <c r="H2877" i="9"/>
  <c r="H2878" i="9"/>
  <c r="H2879" i="9"/>
  <c r="H2880" i="9"/>
  <c r="H2881" i="9"/>
  <c r="H2882" i="9"/>
  <c r="H2883" i="9"/>
  <c r="H2884" i="9"/>
  <c r="H2885" i="9"/>
  <c r="H2886" i="9"/>
  <c r="I2886" i="9" s="1"/>
  <c r="H2887" i="9"/>
  <c r="H2888" i="9"/>
  <c r="H2889" i="9"/>
  <c r="I2889" i="9" s="1"/>
  <c r="H2890" i="9"/>
  <c r="H2891" i="9"/>
  <c r="H2892" i="9"/>
  <c r="I2892" i="9" s="1"/>
  <c r="H2893" i="9"/>
  <c r="H2894" i="9"/>
  <c r="H2895" i="9"/>
  <c r="H2896" i="9"/>
  <c r="H2897" i="9"/>
  <c r="H2898" i="9"/>
  <c r="H2899" i="9"/>
  <c r="H2900" i="9"/>
  <c r="I2900" i="9" s="1"/>
  <c r="H2901" i="9"/>
  <c r="H2902" i="9"/>
  <c r="H2903" i="9"/>
  <c r="I2903" i="9" s="1"/>
  <c r="H2904" i="9"/>
  <c r="H2905" i="9"/>
  <c r="H2906" i="9"/>
  <c r="H2907" i="9"/>
  <c r="H2908" i="9"/>
  <c r="H2909" i="9"/>
  <c r="H2910" i="9"/>
  <c r="H2911" i="9"/>
  <c r="H2912" i="9"/>
  <c r="H2913" i="9"/>
  <c r="H2914" i="9"/>
  <c r="I2914" i="9" s="1"/>
  <c r="H2915" i="9"/>
  <c r="H2916" i="9"/>
  <c r="H2917" i="9"/>
  <c r="H2918" i="9"/>
  <c r="H2919" i="9"/>
  <c r="H2920" i="9"/>
  <c r="H2921" i="9"/>
  <c r="H2922" i="9"/>
  <c r="H2923" i="9"/>
  <c r="H2924" i="9"/>
  <c r="H2925" i="9"/>
  <c r="H2926" i="9"/>
  <c r="H2927" i="9"/>
  <c r="H2928" i="9"/>
  <c r="I2928" i="9" s="1"/>
  <c r="H2929" i="9"/>
  <c r="H2930" i="9"/>
  <c r="H2931" i="9"/>
  <c r="H2932" i="9"/>
  <c r="H2933" i="9"/>
  <c r="H2934" i="9"/>
  <c r="H2935" i="9"/>
  <c r="H2936" i="9"/>
  <c r="H2937" i="9"/>
  <c r="H2938" i="9"/>
  <c r="H2939" i="9"/>
  <c r="H2940" i="9"/>
  <c r="H2941" i="9"/>
  <c r="H2942" i="9"/>
  <c r="I2942" i="9" s="1"/>
  <c r="H2943" i="9"/>
  <c r="H2944" i="9"/>
  <c r="H2945" i="9"/>
  <c r="I2945" i="9" s="1"/>
  <c r="H2946" i="9"/>
  <c r="H2947" i="9"/>
  <c r="H2948" i="9"/>
  <c r="I2948" i="9" s="1"/>
  <c r="H2949" i="9"/>
  <c r="H2950" i="9"/>
  <c r="H2951" i="9"/>
  <c r="H2952" i="9"/>
  <c r="H2953" i="9"/>
  <c r="H2954" i="9"/>
  <c r="H2955" i="9"/>
  <c r="H2956" i="9"/>
  <c r="I2956" i="9" s="1"/>
  <c r="H2957" i="9"/>
  <c r="H2958" i="9"/>
  <c r="H2959" i="9"/>
  <c r="I2959" i="9" s="1"/>
  <c r="H2960" i="9"/>
  <c r="H2961" i="9"/>
  <c r="H2962" i="9"/>
  <c r="H2963" i="9"/>
  <c r="H2964" i="9"/>
  <c r="H2965" i="9"/>
  <c r="H2966" i="9"/>
  <c r="H2967" i="9"/>
  <c r="H2968" i="9"/>
  <c r="H2969" i="9"/>
  <c r="H2970" i="9"/>
  <c r="I2970" i="9" s="1"/>
  <c r="H2971" i="9"/>
  <c r="H2972" i="9"/>
  <c r="H2973" i="9"/>
  <c r="I2973" i="9" s="1"/>
  <c r="H2974" i="9"/>
  <c r="H2975" i="9"/>
  <c r="H2976" i="9"/>
  <c r="H2977" i="9"/>
  <c r="H2978" i="9"/>
  <c r="H2979" i="9"/>
  <c r="H2980" i="9"/>
  <c r="H2981" i="9"/>
  <c r="H2982" i="9"/>
  <c r="H2983" i="9"/>
  <c r="H2984" i="9"/>
  <c r="H2985" i="9"/>
  <c r="H2986" i="9"/>
  <c r="H2987" i="9"/>
  <c r="I2987" i="9" s="1"/>
  <c r="H2988" i="9"/>
  <c r="H2989" i="9"/>
  <c r="H2990" i="9"/>
  <c r="H2991" i="9"/>
  <c r="H2992" i="9"/>
  <c r="H2993" i="9"/>
  <c r="H2994" i="9"/>
  <c r="H2995" i="9"/>
  <c r="H2996" i="9"/>
  <c r="H2997" i="9"/>
  <c r="H2998" i="9"/>
  <c r="I2998" i="9" s="1"/>
  <c r="H2999" i="9"/>
  <c r="H3000" i="9"/>
  <c r="H3001" i="9"/>
  <c r="I3001" i="9" s="1"/>
  <c r="H3002" i="9"/>
  <c r="H3003" i="9"/>
  <c r="H3004" i="9"/>
  <c r="H3005" i="9"/>
  <c r="H3006" i="9"/>
  <c r="H3007" i="9"/>
  <c r="H3008" i="9"/>
  <c r="H3009" i="9"/>
  <c r="H3010" i="9"/>
  <c r="H3011" i="9"/>
  <c r="H3012" i="9"/>
  <c r="I3012" i="9" s="1"/>
  <c r="H3013" i="9"/>
  <c r="H3014" i="9"/>
  <c r="H3015" i="9"/>
  <c r="H3016" i="9"/>
  <c r="H3017" i="9"/>
  <c r="H3018" i="9"/>
  <c r="H3019" i="9"/>
  <c r="H3020" i="9"/>
  <c r="H3021" i="9"/>
  <c r="H3022" i="9"/>
  <c r="H3023" i="9"/>
  <c r="H3024" i="9"/>
  <c r="H3025" i="9"/>
  <c r="H3026" i="9"/>
  <c r="I3026" i="9" s="1"/>
  <c r="H3027" i="9"/>
  <c r="H3028" i="9"/>
  <c r="H3029" i="9"/>
  <c r="I3029" i="9" s="1"/>
  <c r="H3030" i="9"/>
  <c r="H3031" i="9"/>
  <c r="H3032" i="9"/>
  <c r="H3033" i="9"/>
  <c r="H3034" i="9"/>
  <c r="H3035" i="9"/>
  <c r="H3036" i="9"/>
  <c r="H3037" i="9"/>
  <c r="H3038" i="9"/>
  <c r="H3039" i="9"/>
  <c r="H3040" i="9"/>
  <c r="I3040" i="9" s="1"/>
  <c r="H3041" i="9"/>
  <c r="H3042" i="9"/>
  <c r="H3043" i="9"/>
  <c r="I3043" i="9" s="1"/>
  <c r="H3044" i="9"/>
  <c r="H3045" i="9"/>
  <c r="H3046" i="9"/>
  <c r="H3047" i="9"/>
  <c r="H3048" i="9"/>
  <c r="H3049" i="9"/>
  <c r="H3050" i="9"/>
  <c r="H3051" i="9"/>
  <c r="H3052" i="9"/>
  <c r="H3053" i="9"/>
  <c r="H3054" i="9"/>
  <c r="I3054" i="9" s="1"/>
  <c r="H3055" i="9"/>
  <c r="H3056" i="9"/>
  <c r="H3057" i="9"/>
  <c r="I3057" i="9" s="1"/>
  <c r="H3058" i="9"/>
  <c r="H3059" i="9"/>
  <c r="H3060" i="9"/>
  <c r="I3060" i="9" s="1"/>
  <c r="H3061" i="9"/>
  <c r="H3062" i="9"/>
  <c r="H3063" i="9"/>
  <c r="H3064" i="9"/>
  <c r="H3065" i="9"/>
  <c r="H3066" i="9"/>
  <c r="H3067" i="9"/>
  <c r="H3068" i="9"/>
  <c r="I3068" i="9" s="1"/>
  <c r="H3069" i="9"/>
  <c r="H3070" i="9"/>
  <c r="H3071" i="9"/>
  <c r="I3071" i="9" s="1"/>
  <c r="H3072" i="9"/>
  <c r="I3072" i="9" s="1"/>
  <c r="H3073" i="9"/>
  <c r="H3074" i="9"/>
  <c r="H3075" i="9"/>
  <c r="H3076" i="9"/>
  <c r="H3077" i="9"/>
  <c r="H3078" i="9"/>
  <c r="H3079" i="9"/>
  <c r="H3080" i="9"/>
  <c r="H3081" i="9"/>
  <c r="H3082" i="9"/>
  <c r="I3082" i="9" s="1"/>
  <c r="H3083" i="9"/>
  <c r="H3084" i="9"/>
  <c r="H3085" i="9"/>
  <c r="I3085" i="9" s="1"/>
  <c r="H3086" i="9"/>
  <c r="H3087" i="9"/>
  <c r="H3088" i="9"/>
  <c r="H3089" i="9"/>
  <c r="H3090" i="9"/>
  <c r="H3091" i="9"/>
  <c r="H3092" i="9"/>
  <c r="H3093" i="9"/>
  <c r="H3094" i="9"/>
  <c r="H3095" i="9"/>
  <c r="H3096" i="9"/>
  <c r="I3096" i="9" s="1"/>
  <c r="H3097" i="9"/>
  <c r="H3098" i="9"/>
  <c r="H3099" i="9"/>
  <c r="I3099" i="9" s="1"/>
  <c r="H3100" i="9"/>
  <c r="H3101" i="9"/>
  <c r="H3102" i="9"/>
  <c r="H3103" i="9"/>
  <c r="H3104" i="9"/>
  <c r="H3105" i="9"/>
  <c r="H3106" i="9"/>
  <c r="H3107" i="9"/>
  <c r="H3108" i="9"/>
  <c r="H3109" i="9"/>
  <c r="H3110" i="9"/>
  <c r="I3110" i="9" s="1"/>
  <c r="H3111" i="9"/>
  <c r="H3112" i="9"/>
  <c r="H3113" i="9"/>
  <c r="H3114" i="9"/>
  <c r="H3115" i="9"/>
  <c r="H3116" i="9"/>
  <c r="H3117" i="9"/>
  <c r="H3118" i="9"/>
  <c r="H3119" i="9"/>
  <c r="H3120" i="9"/>
  <c r="H3121" i="9"/>
  <c r="H3122" i="9"/>
  <c r="H3123" i="9"/>
  <c r="H3124" i="9"/>
  <c r="I3124" i="9" s="1"/>
  <c r="H3125" i="9"/>
  <c r="H3126" i="9"/>
  <c r="H3127" i="9"/>
  <c r="H3128" i="9"/>
  <c r="H3129" i="9"/>
  <c r="H3130" i="9"/>
  <c r="H3131" i="9"/>
  <c r="H3132" i="9"/>
  <c r="H3133" i="9"/>
  <c r="H3134" i="9"/>
  <c r="H3135" i="9"/>
  <c r="H3136" i="9"/>
  <c r="H3137" i="9"/>
  <c r="H3138" i="9"/>
  <c r="I3138" i="9" s="1"/>
  <c r="H3139" i="9"/>
  <c r="H3140" i="9"/>
  <c r="H3141" i="9"/>
  <c r="I3141" i="9" s="1"/>
  <c r="H3142" i="9"/>
  <c r="H3143" i="9"/>
  <c r="H3144" i="9"/>
  <c r="H3145" i="9"/>
  <c r="H3146" i="9"/>
  <c r="H3147" i="9"/>
  <c r="H3148" i="9"/>
  <c r="H3149" i="9"/>
  <c r="H3150" i="9"/>
  <c r="H3151" i="9"/>
  <c r="H3152" i="9"/>
  <c r="I3152" i="9" s="1"/>
  <c r="H3153" i="9"/>
  <c r="H3154" i="9"/>
  <c r="H3155" i="9"/>
  <c r="I3155" i="9" s="1"/>
  <c r="H3156" i="9"/>
  <c r="I3156" i="9" s="1"/>
  <c r="H3157" i="9"/>
  <c r="H3158" i="9"/>
  <c r="I3158" i="9" s="1"/>
  <c r="H3159" i="9"/>
  <c r="H3160" i="9"/>
  <c r="H3161" i="9"/>
  <c r="H3162" i="9"/>
  <c r="H3163" i="9"/>
  <c r="H3164" i="9"/>
  <c r="H3165" i="9"/>
  <c r="H3166" i="9"/>
  <c r="I3166" i="9" s="1"/>
  <c r="H3167" i="9"/>
  <c r="H3168" i="9"/>
  <c r="H3169" i="9"/>
  <c r="I3169" i="9" s="1"/>
  <c r="H3170" i="9"/>
  <c r="H3171" i="9"/>
  <c r="H3172" i="9"/>
  <c r="H3173" i="9"/>
  <c r="H3174" i="9"/>
  <c r="H3175" i="9"/>
  <c r="H3176" i="9"/>
  <c r="H3177" i="9"/>
  <c r="H3178" i="9"/>
  <c r="H3179" i="9"/>
  <c r="H3180" i="9"/>
  <c r="H3181" i="9"/>
  <c r="H3182" i="9"/>
  <c r="H3183" i="9"/>
  <c r="I3183" i="9" s="1"/>
  <c r="H3184" i="9"/>
  <c r="H3185" i="9"/>
  <c r="H3186" i="9"/>
  <c r="H3187" i="9"/>
  <c r="H3188" i="9"/>
  <c r="H3189" i="9"/>
  <c r="H3190" i="9"/>
  <c r="H3191" i="9"/>
  <c r="H3192" i="9"/>
  <c r="H3193" i="9"/>
  <c r="H3194" i="9"/>
  <c r="I3194" i="9" s="1"/>
  <c r="H3195" i="9"/>
  <c r="H3196" i="9"/>
  <c r="H3197" i="9"/>
  <c r="I3197" i="9" s="1"/>
  <c r="H3198" i="9"/>
  <c r="H3199" i="9"/>
  <c r="H3200" i="9"/>
  <c r="I3200" i="9" s="1"/>
  <c r="H3201" i="9"/>
  <c r="H3202" i="9"/>
  <c r="H3203" i="9"/>
  <c r="H3204" i="9"/>
  <c r="H3205" i="9"/>
  <c r="H3206" i="9"/>
  <c r="H3207" i="9"/>
  <c r="H3208" i="9"/>
  <c r="I3208" i="9" s="1"/>
  <c r="H3209" i="9"/>
  <c r="H3210" i="9"/>
  <c r="H3211" i="9"/>
  <c r="I3211" i="9" s="1"/>
  <c r="H3212" i="9"/>
  <c r="H3213" i="9"/>
  <c r="H3214" i="9"/>
  <c r="H3215" i="9"/>
  <c r="H3216" i="9"/>
  <c r="H3217" i="9"/>
  <c r="H3218" i="9"/>
  <c r="H3219" i="9"/>
  <c r="H3220" i="9"/>
  <c r="H3221" i="9"/>
  <c r="H3222" i="9"/>
  <c r="I3222" i="9" s="1"/>
  <c r="H3223" i="9"/>
  <c r="H3224" i="9"/>
  <c r="H3225" i="9"/>
  <c r="H3226" i="9"/>
  <c r="H3227" i="9"/>
  <c r="H3228" i="9"/>
  <c r="H3229" i="9"/>
  <c r="H3230" i="9"/>
  <c r="H3231" i="9"/>
  <c r="H3232" i="9"/>
  <c r="H3233" i="9"/>
  <c r="H3234" i="9"/>
  <c r="H3235" i="9"/>
  <c r="H3236" i="9"/>
  <c r="I3236" i="9" s="1"/>
  <c r="H3237" i="9"/>
  <c r="H3238" i="9"/>
  <c r="H3239" i="9"/>
  <c r="I3239" i="9" s="1"/>
  <c r="H3240" i="9"/>
  <c r="H3241" i="9"/>
  <c r="H3242" i="9"/>
  <c r="H3243" i="9"/>
  <c r="H3244" i="9"/>
  <c r="H3245" i="9"/>
  <c r="H3246" i="9"/>
  <c r="H3247" i="9"/>
  <c r="H3248" i="9"/>
  <c r="H3249" i="9"/>
  <c r="H3250" i="9"/>
  <c r="I3250" i="9" s="1"/>
  <c r="H3251" i="9"/>
  <c r="H3252" i="9"/>
  <c r="H3253" i="9"/>
  <c r="I3253" i="9" s="1"/>
  <c r="H3254" i="9"/>
  <c r="H3255" i="9"/>
  <c r="H3256" i="9"/>
  <c r="I3256" i="9" s="1"/>
  <c r="H3257" i="9"/>
  <c r="H3258" i="9"/>
  <c r="H3259" i="9"/>
  <c r="H3260" i="9"/>
  <c r="H3261" i="9"/>
  <c r="H3262" i="9"/>
  <c r="H3263" i="9"/>
  <c r="H3264" i="9"/>
  <c r="I3264" i="9" s="1"/>
  <c r="H3265" i="9"/>
  <c r="H3266" i="9"/>
  <c r="H3267" i="9"/>
  <c r="I3267" i="9" s="1"/>
  <c r="H3268" i="9"/>
  <c r="H3269" i="9"/>
  <c r="H3270" i="9"/>
  <c r="H3271" i="9"/>
  <c r="H3272" i="9"/>
  <c r="H3273" i="9"/>
  <c r="H3274" i="9"/>
  <c r="H3275" i="9"/>
  <c r="H3276" i="9"/>
  <c r="H3277" i="9"/>
  <c r="H3278" i="9"/>
  <c r="I3278" i="9" s="1"/>
  <c r="H3279" i="9"/>
  <c r="H3280" i="9"/>
  <c r="H3281" i="9"/>
  <c r="I3281" i="9" s="1"/>
  <c r="H3282" i="9"/>
  <c r="H3283" i="9"/>
  <c r="H3284" i="9"/>
  <c r="H3285" i="9"/>
  <c r="H3286" i="9"/>
  <c r="H3287" i="9"/>
  <c r="H3288" i="9"/>
  <c r="H3289" i="9"/>
  <c r="H3290" i="9"/>
  <c r="H3291" i="9"/>
  <c r="H3292" i="9"/>
  <c r="I3292" i="9" s="1"/>
  <c r="H3293" i="9"/>
  <c r="H3294" i="9"/>
  <c r="H3295" i="9"/>
  <c r="I3295" i="9" s="1"/>
  <c r="H3296" i="9"/>
  <c r="H3297" i="9"/>
  <c r="H3298" i="9"/>
  <c r="H3299" i="9"/>
  <c r="H3300" i="9"/>
  <c r="H3301" i="9"/>
  <c r="H3302" i="9"/>
  <c r="H3303" i="9"/>
  <c r="H3304" i="9"/>
  <c r="H3305" i="9"/>
  <c r="H3306" i="9"/>
  <c r="I3306" i="9" s="1"/>
  <c r="H3307" i="9"/>
  <c r="H3308" i="9"/>
  <c r="H3309" i="9"/>
  <c r="I3309" i="9" s="1"/>
  <c r="H3310" i="9"/>
  <c r="I3310" i="9" s="1"/>
  <c r="H3311" i="9"/>
  <c r="H3312" i="9"/>
  <c r="I3312" i="9" s="1"/>
  <c r="H3313" i="9"/>
  <c r="H3314" i="9"/>
  <c r="H3315" i="9"/>
  <c r="H3316" i="9"/>
  <c r="H3317" i="9"/>
  <c r="H3318" i="9"/>
  <c r="H3319" i="9"/>
  <c r="H3320" i="9"/>
  <c r="H3321" i="9"/>
  <c r="H3322" i="9"/>
  <c r="H3323" i="9"/>
  <c r="H3324" i="9"/>
  <c r="H3325" i="9"/>
  <c r="H3326" i="9"/>
  <c r="H3327" i="9"/>
  <c r="H3328" i="9"/>
  <c r="H3329" i="9"/>
  <c r="H3330" i="9"/>
  <c r="H3331" i="9"/>
  <c r="H3332" i="9"/>
  <c r="H3333" i="9"/>
  <c r="H3334" i="9"/>
  <c r="H3335" i="9"/>
  <c r="H3336" i="9"/>
  <c r="H3337" i="9"/>
  <c r="I3337" i="9" s="1"/>
  <c r="H3338" i="9"/>
  <c r="H3339" i="9"/>
  <c r="H3340" i="9"/>
  <c r="H3341" i="9"/>
  <c r="H3342" i="9"/>
  <c r="H3343" i="9"/>
  <c r="H3344" i="9"/>
  <c r="H3345" i="9"/>
  <c r="H3346" i="9"/>
  <c r="H3347" i="9"/>
  <c r="H3348" i="9"/>
  <c r="I3348" i="9" s="1"/>
  <c r="H3349" i="9"/>
  <c r="H3350" i="9"/>
  <c r="H3351" i="9"/>
  <c r="I3351" i="9" s="1"/>
  <c r="H3352" i="9"/>
  <c r="H3353" i="9"/>
  <c r="H3354" i="9"/>
  <c r="H3355" i="9"/>
  <c r="H3356" i="9"/>
  <c r="H3357" i="9"/>
  <c r="H3358" i="9"/>
  <c r="H3359" i="9"/>
  <c r="I3359" i="9" s="1"/>
  <c r="H3360" i="9"/>
  <c r="H3361" i="9"/>
  <c r="H3362" i="9"/>
  <c r="I3362" i="9" s="1"/>
  <c r="H3363" i="9"/>
  <c r="H3364" i="9"/>
  <c r="H3365" i="9"/>
  <c r="I3365" i="9" s="1"/>
  <c r="H3366" i="9"/>
  <c r="H3367" i="9"/>
  <c r="H3368" i="9"/>
  <c r="H3369" i="9"/>
  <c r="H3370" i="9"/>
  <c r="H3371" i="9"/>
  <c r="H3372" i="9"/>
  <c r="H3373" i="9"/>
  <c r="H3374" i="9"/>
  <c r="H3375" i="9"/>
  <c r="H3376" i="9"/>
  <c r="I3376" i="9" s="1"/>
  <c r="H3377" i="9"/>
  <c r="H3378" i="9"/>
  <c r="H3379" i="9"/>
  <c r="I3379" i="9" s="1"/>
  <c r="H3380" i="9"/>
  <c r="H3381" i="9"/>
  <c r="H3382" i="9"/>
  <c r="H3383" i="9"/>
  <c r="H3384" i="9"/>
  <c r="H3385" i="9"/>
  <c r="H3386" i="9"/>
  <c r="H3387" i="9"/>
  <c r="H3388" i="9"/>
  <c r="H3389" i="9"/>
  <c r="H3390" i="9"/>
  <c r="I3390" i="9" s="1"/>
  <c r="H3391" i="9"/>
  <c r="H3392" i="9"/>
  <c r="H3393" i="9"/>
  <c r="I3393" i="9" s="1"/>
  <c r="H3394" i="9"/>
  <c r="H3395" i="9"/>
  <c r="H3396" i="9"/>
  <c r="H3397" i="9"/>
  <c r="H3398" i="9"/>
  <c r="H3399" i="9"/>
  <c r="H3400" i="9"/>
  <c r="H3401" i="9"/>
  <c r="H3402" i="9"/>
  <c r="H3403" i="9"/>
  <c r="H3404" i="9"/>
  <c r="I3404" i="9" s="1"/>
  <c r="H3405" i="9"/>
  <c r="H3406" i="9"/>
  <c r="H3407" i="9"/>
  <c r="I3407" i="9" s="1"/>
  <c r="H3408" i="9"/>
  <c r="H3409" i="9"/>
  <c r="H3410" i="9"/>
  <c r="I3410" i="9" s="1"/>
  <c r="H3411" i="9"/>
  <c r="H3412" i="9"/>
  <c r="H3413" i="9"/>
  <c r="H3414" i="9"/>
  <c r="H3415" i="9"/>
  <c r="H3416" i="9"/>
  <c r="H3417" i="9"/>
  <c r="H3418" i="9"/>
  <c r="I3418" i="9" s="1"/>
  <c r="H3419" i="9"/>
  <c r="H3420" i="9"/>
  <c r="H3421" i="9"/>
  <c r="H3422" i="9"/>
  <c r="H3423" i="9"/>
  <c r="H3424" i="9"/>
  <c r="H3425" i="9"/>
  <c r="H3426" i="9"/>
  <c r="H3427" i="9"/>
  <c r="H3428" i="9"/>
  <c r="H3429" i="9"/>
  <c r="H3430" i="9"/>
  <c r="H3431" i="9"/>
  <c r="H3432" i="9"/>
  <c r="I3432" i="9" s="1"/>
  <c r="H3433" i="9"/>
  <c r="H3434" i="9"/>
  <c r="H3435" i="9"/>
  <c r="I3435" i="9" s="1"/>
  <c r="H3436" i="9"/>
  <c r="H3437" i="9"/>
  <c r="H3438" i="9"/>
  <c r="H3439" i="9"/>
  <c r="H3440" i="9"/>
  <c r="H3441" i="9"/>
  <c r="H3442" i="9"/>
  <c r="H3443" i="9"/>
  <c r="H3444" i="9"/>
  <c r="H3445" i="9"/>
  <c r="H3446" i="9"/>
  <c r="I3446" i="9" s="1"/>
  <c r="H3447" i="9"/>
  <c r="H3448" i="9"/>
  <c r="H3449" i="9"/>
  <c r="I3449" i="9" s="1"/>
  <c r="H3450" i="9"/>
  <c r="H3451" i="9"/>
  <c r="H3452" i="9"/>
  <c r="H3453" i="9"/>
  <c r="H3454" i="9"/>
  <c r="H3455" i="9"/>
  <c r="H3456" i="9"/>
  <c r="H3457" i="9"/>
  <c r="H3458" i="9"/>
  <c r="H3459" i="9"/>
  <c r="H3460" i="9"/>
  <c r="I3460" i="9" s="1"/>
  <c r="H3461" i="9"/>
  <c r="H3462" i="9"/>
  <c r="H3463" i="9"/>
  <c r="I3463" i="9" s="1"/>
  <c r="H3464" i="9"/>
  <c r="H3465" i="9"/>
  <c r="H3466" i="9"/>
  <c r="H3467" i="9"/>
  <c r="H3468" i="9"/>
  <c r="H3469" i="9"/>
  <c r="H3470" i="9"/>
  <c r="H3471" i="9"/>
  <c r="H3472" i="9"/>
  <c r="H3473" i="9"/>
  <c r="H3474" i="9"/>
  <c r="I3474" i="9" s="1"/>
  <c r="H3475" i="9"/>
  <c r="H3476" i="9"/>
  <c r="H3477" i="9"/>
  <c r="I3477" i="9" s="1"/>
  <c r="H3478" i="9"/>
  <c r="H3479" i="9"/>
  <c r="H3480" i="9"/>
  <c r="H3481" i="9"/>
  <c r="H3482" i="9"/>
  <c r="H3483" i="9"/>
  <c r="H3484" i="9"/>
  <c r="H3485" i="9"/>
  <c r="H3486" i="9"/>
  <c r="H3487" i="9"/>
  <c r="H3488" i="9"/>
  <c r="I3488" i="9" s="1"/>
  <c r="H3489" i="9"/>
  <c r="H3490" i="9"/>
  <c r="H3491" i="9"/>
  <c r="I3491" i="9" s="1"/>
  <c r="H3492" i="9"/>
  <c r="H3493" i="9"/>
  <c r="H3494" i="9"/>
  <c r="H3495" i="9"/>
  <c r="H3496" i="9"/>
  <c r="H3497" i="9"/>
  <c r="H3498" i="9"/>
  <c r="H3499" i="9"/>
  <c r="H3500" i="9"/>
  <c r="H3501" i="9"/>
  <c r="H3502" i="9"/>
  <c r="I3502" i="9" s="1"/>
  <c r="H3503" i="9"/>
  <c r="H3504" i="9"/>
  <c r="H3505" i="9"/>
  <c r="I3505" i="9" s="1"/>
  <c r="H3506" i="9"/>
  <c r="H3507" i="9"/>
  <c r="H3508" i="9"/>
  <c r="H3509" i="9"/>
  <c r="H3510" i="9"/>
  <c r="H3511" i="9"/>
  <c r="H3512" i="9"/>
  <c r="H3513" i="9"/>
  <c r="H3514" i="9"/>
  <c r="H3515" i="9"/>
  <c r="H3516" i="9"/>
  <c r="I3516" i="9" s="1"/>
  <c r="H3517" i="9"/>
  <c r="I2" i="9"/>
  <c r="I9" i="9"/>
  <c r="I57" i="9"/>
  <c r="I114" i="9"/>
  <c r="I155" i="9"/>
  <c r="I380" i="9"/>
  <c r="I462" i="9"/>
  <c r="I476" i="9"/>
  <c r="I575" i="9"/>
  <c r="I686" i="9"/>
  <c r="I700" i="9"/>
  <c r="I756" i="9"/>
  <c r="I757" i="9"/>
  <c r="I896" i="9"/>
  <c r="I994" i="9"/>
  <c r="I1022" i="9"/>
  <c r="I1064" i="9"/>
  <c r="I1109" i="9"/>
  <c r="I1123" i="9"/>
  <c r="I1204" i="9"/>
  <c r="I1234" i="9"/>
  <c r="I1344" i="9"/>
  <c r="I1400" i="9"/>
  <c r="I1429" i="9"/>
  <c r="I1499" i="9"/>
  <c r="I1513" i="9"/>
  <c r="I1563" i="9"/>
  <c r="I1584" i="9"/>
  <c r="I1638" i="9"/>
  <c r="I1723" i="9"/>
  <c r="I1820" i="9"/>
  <c r="I1918" i="9"/>
  <c r="I1946" i="9"/>
  <c r="I2086" i="9"/>
  <c r="I2170" i="9"/>
  <c r="I2184" i="9"/>
  <c r="I2212" i="9"/>
  <c r="I2213" i="9"/>
  <c r="I2214" i="9"/>
  <c r="I2338" i="9"/>
  <c r="I2436" i="9"/>
  <c r="I2492" i="9"/>
  <c r="I2506" i="9"/>
  <c r="I2615" i="9"/>
  <c r="I2730" i="9"/>
  <c r="I2842" i="9"/>
  <c r="I2845" i="9"/>
  <c r="I2926" i="9"/>
  <c r="I2954" i="9"/>
  <c r="I2984" i="9"/>
  <c r="I3080" i="9"/>
  <c r="I3178" i="9"/>
  <c r="I3180" i="9"/>
  <c r="I3248" i="9"/>
  <c r="I3304" i="9"/>
  <c r="I3320" i="9"/>
  <c r="I3334" i="9"/>
  <c r="I3416" i="9"/>
  <c r="J2" i="9"/>
  <c r="J3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J66" i="9"/>
  <c r="J67" i="9"/>
  <c r="J68" i="9"/>
  <c r="J69" i="9"/>
  <c r="J70" i="9"/>
  <c r="J71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J114" i="9"/>
  <c r="J115" i="9"/>
  <c r="J116" i="9"/>
  <c r="J117" i="9"/>
  <c r="J118" i="9"/>
  <c r="J119" i="9"/>
  <c r="J120" i="9"/>
  <c r="J121" i="9"/>
  <c r="J122" i="9"/>
  <c r="J123" i="9"/>
  <c r="J124" i="9"/>
  <c r="J125" i="9"/>
  <c r="J126" i="9"/>
  <c r="J127" i="9"/>
  <c r="J128" i="9"/>
  <c r="J129" i="9"/>
  <c r="J130" i="9"/>
  <c r="J131" i="9"/>
  <c r="J132" i="9"/>
  <c r="J133" i="9"/>
  <c r="J134" i="9"/>
  <c r="J135" i="9"/>
  <c r="J136" i="9"/>
  <c r="J137" i="9"/>
  <c r="J138" i="9"/>
  <c r="J139" i="9"/>
  <c r="J140" i="9"/>
  <c r="J141" i="9"/>
  <c r="J142" i="9"/>
  <c r="J143" i="9"/>
  <c r="J144" i="9"/>
  <c r="J145" i="9"/>
  <c r="J146" i="9"/>
  <c r="J147" i="9"/>
  <c r="J148" i="9"/>
  <c r="J149" i="9"/>
  <c r="J150" i="9"/>
  <c r="J151" i="9"/>
  <c r="J152" i="9"/>
  <c r="J153" i="9"/>
  <c r="J154" i="9"/>
  <c r="J155" i="9"/>
  <c r="J156" i="9"/>
  <c r="J157" i="9"/>
  <c r="J158" i="9"/>
  <c r="J159" i="9"/>
  <c r="J160" i="9"/>
  <c r="J161" i="9"/>
  <c r="J162" i="9"/>
  <c r="J163" i="9"/>
  <c r="J164" i="9"/>
  <c r="J165" i="9"/>
  <c r="J166" i="9"/>
  <c r="J167" i="9"/>
  <c r="J168" i="9"/>
  <c r="J169" i="9"/>
  <c r="J170" i="9"/>
  <c r="J171" i="9"/>
  <c r="J172" i="9"/>
  <c r="J173" i="9"/>
  <c r="J174" i="9"/>
  <c r="J175" i="9"/>
  <c r="J176" i="9"/>
  <c r="J177" i="9"/>
  <c r="J178" i="9"/>
  <c r="J179" i="9"/>
  <c r="J180" i="9"/>
  <c r="J181" i="9"/>
  <c r="J182" i="9"/>
  <c r="J183" i="9"/>
  <c r="J184" i="9"/>
  <c r="J185" i="9"/>
  <c r="J186" i="9"/>
  <c r="J187" i="9"/>
  <c r="J188" i="9"/>
  <c r="J189" i="9"/>
  <c r="J190" i="9"/>
  <c r="J191" i="9"/>
  <c r="J192" i="9"/>
  <c r="J193" i="9"/>
  <c r="J194" i="9"/>
  <c r="J195" i="9"/>
  <c r="J196" i="9"/>
  <c r="J197" i="9"/>
  <c r="J198" i="9"/>
  <c r="J199" i="9"/>
  <c r="J200" i="9"/>
  <c r="J201" i="9"/>
  <c r="J202" i="9"/>
  <c r="J203" i="9"/>
  <c r="J204" i="9"/>
  <c r="J205" i="9"/>
  <c r="J206" i="9"/>
  <c r="J207" i="9"/>
  <c r="J208" i="9"/>
  <c r="J209" i="9"/>
  <c r="J210" i="9"/>
  <c r="J211" i="9"/>
  <c r="J212" i="9"/>
  <c r="J213" i="9"/>
  <c r="J214" i="9"/>
  <c r="J215" i="9"/>
  <c r="J216" i="9"/>
  <c r="J217" i="9"/>
  <c r="J218" i="9"/>
  <c r="J219" i="9"/>
  <c r="J220" i="9"/>
  <c r="J221" i="9"/>
  <c r="J222" i="9"/>
  <c r="J223" i="9"/>
  <c r="J224" i="9"/>
  <c r="J225" i="9"/>
  <c r="J226" i="9"/>
  <c r="J227" i="9"/>
  <c r="J228" i="9"/>
  <c r="J229" i="9"/>
  <c r="J230" i="9"/>
  <c r="J231" i="9"/>
  <c r="J232" i="9"/>
  <c r="J233" i="9"/>
  <c r="J234" i="9"/>
  <c r="J235" i="9"/>
  <c r="J236" i="9"/>
  <c r="J237" i="9"/>
  <c r="J238" i="9"/>
  <c r="J239" i="9"/>
  <c r="J240" i="9"/>
  <c r="J241" i="9"/>
  <c r="J242" i="9"/>
  <c r="J243" i="9"/>
  <c r="J244" i="9"/>
  <c r="J245" i="9"/>
  <c r="J246" i="9"/>
  <c r="J247" i="9"/>
  <c r="J248" i="9"/>
  <c r="J249" i="9"/>
  <c r="J250" i="9"/>
  <c r="J251" i="9"/>
  <c r="J252" i="9"/>
  <c r="J253" i="9"/>
  <c r="J254" i="9"/>
  <c r="J255" i="9"/>
  <c r="J256" i="9"/>
  <c r="J257" i="9"/>
  <c r="J258" i="9"/>
  <c r="J259" i="9"/>
  <c r="J260" i="9"/>
  <c r="J261" i="9"/>
  <c r="J262" i="9"/>
  <c r="J263" i="9"/>
  <c r="J264" i="9"/>
  <c r="J265" i="9"/>
  <c r="J266" i="9"/>
  <c r="J267" i="9"/>
  <c r="J268" i="9"/>
  <c r="J269" i="9"/>
  <c r="J270" i="9"/>
  <c r="J271" i="9"/>
  <c r="J272" i="9"/>
  <c r="J273" i="9"/>
  <c r="J274" i="9"/>
  <c r="J275" i="9"/>
  <c r="J276" i="9"/>
  <c r="J277" i="9"/>
  <c r="J278" i="9"/>
  <c r="J279" i="9"/>
  <c r="J280" i="9"/>
  <c r="J281" i="9"/>
  <c r="J282" i="9"/>
  <c r="J283" i="9"/>
  <c r="J284" i="9"/>
  <c r="J285" i="9"/>
  <c r="J286" i="9"/>
  <c r="J287" i="9"/>
  <c r="J288" i="9"/>
  <c r="J289" i="9"/>
  <c r="J290" i="9"/>
  <c r="J291" i="9"/>
  <c r="J292" i="9"/>
  <c r="J293" i="9"/>
  <c r="J294" i="9"/>
  <c r="J295" i="9"/>
  <c r="J296" i="9"/>
  <c r="J297" i="9"/>
  <c r="J298" i="9"/>
  <c r="J299" i="9"/>
  <c r="J300" i="9"/>
  <c r="J301" i="9"/>
  <c r="J302" i="9"/>
  <c r="J303" i="9"/>
  <c r="J304" i="9"/>
  <c r="J305" i="9"/>
  <c r="J306" i="9"/>
  <c r="J307" i="9"/>
  <c r="J308" i="9"/>
  <c r="J309" i="9"/>
  <c r="J310" i="9"/>
  <c r="J311" i="9"/>
  <c r="J312" i="9"/>
  <c r="J313" i="9"/>
  <c r="J314" i="9"/>
  <c r="J315" i="9"/>
  <c r="J316" i="9"/>
  <c r="J317" i="9"/>
  <c r="J318" i="9"/>
  <c r="J319" i="9"/>
  <c r="J320" i="9"/>
  <c r="J321" i="9"/>
  <c r="J322" i="9"/>
  <c r="J323" i="9"/>
  <c r="J324" i="9"/>
  <c r="J325" i="9"/>
  <c r="J326" i="9"/>
  <c r="J327" i="9"/>
  <c r="J328" i="9"/>
  <c r="J329" i="9"/>
  <c r="J330" i="9"/>
  <c r="J331" i="9"/>
  <c r="J332" i="9"/>
  <c r="J333" i="9"/>
  <c r="J334" i="9"/>
  <c r="J335" i="9"/>
  <c r="J336" i="9"/>
  <c r="J337" i="9"/>
  <c r="J338" i="9"/>
  <c r="J339" i="9"/>
  <c r="J340" i="9"/>
  <c r="J341" i="9"/>
  <c r="J342" i="9"/>
  <c r="J343" i="9"/>
  <c r="J344" i="9"/>
  <c r="J345" i="9"/>
  <c r="J346" i="9"/>
  <c r="J347" i="9"/>
  <c r="J348" i="9"/>
  <c r="J349" i="9"/>
  <c r="J350" i="9"/>
  <c r="J351" i="9"/>
  <c r="J352" i="9"/>
  <c r="J353" i="9"/>
  <c r="J354" i="9"/>
  <c r="J355" i="9"/>
  <c r="J356" i="9"/>
  <c r="J357" i="9"/>
  <c r="J358" i="9"/>
  <c r="J359" i="9"/>
  <c r="J360" i="9"/>
  <c r="J361" i="9"/>
  <c r="J362" i="9"/>
  <c r="J363" i="9"/>
  <c r="J364" i="9"/>
  <c r="J365" i="9"/>
  <c r="J366" i="9"/>
  <c r="J367" i="9"/>
  <c r="J368" i="9"/>
  <c r="J369" i="9"/>
  <c r="J370" i="9"/>
  <c r="J371" i="9"/>
  <c r="J372" i="9"/>
  <c r="J373" i="9"/>
  <c r="J374" i="9"/>
  <c r="J375" i="9"/>
  <c r="J376" i="9"/>
  <c r="J377" i="9"/>
  <c r="J378" i="9"/>
  <c r="J379" i="9"/>
  <c r="J380" i="9"/>
  <c r="J381" i="9"/>
  <c r="J382" i="9"/>
  <c r="J383" i="9"/>
  <c r="J384" i="9"/>
  <c r="J385" i="9"/>
  <c r="J386" i="9"/>
  <c r="J387" i="9"/>
  <c r="J388" i="9"/>
  <c r="J389" i="9"/>
  <c r="J390" i="9"/>
  <c r="J391" i="9"/>
  <c r="J392" i="9"/>
  <c r="J393" i="9"/>
  <c r="J394" i="9"/>
  <c r="J395" i="9"/>
  <c r="J396" i="9"/>
  <c r="J397" i="9"/>
  <c r="J398" i="9"/>
  <c r="J399" i="9"/>
  <c r="J400" i="9"/>
  <c r="J401" i="9"/>
  <c r="J402" i="9"/>
  <c r="J403" i="9"/>
  <c r="J404" i="9"/>
  <c r="J405" i="9"/>
  <c r="J406" i="9"/>
  <c r="J407" i="9"/>
  <c r="J408" i="9"/>
  <c r="J409" i="9"/>
  <c r="J410" i="9"/>
  <c r="J411" i="9"/>
  <c r="J412" i="9"/>
  <c r="J413" i="9"/>
  <c r="J414" i="9"/>
  <c r="J415" i="9"/>
  <c r="J416" i="9"/>
  <c r="J417" i="9"/>
  <c r="J418" i="9"/>
  <c r="J419" i="9"/>
  <c r="J420" i="9"/>
  <c r="J421" i="9"/>
  <c r="J422" i="9"/>
  <c r="J423" i="9"/>
  <c r="J424" i="9"/>
  <c r="J425" i="9"/>
  <c r="J426" i="9"/>
  <c r="J427" i="9"/>
  <c r="J428" i="9"/>
  <c r="J429" i="9"/>
  <c r="J430" i="9"/>
  <c r="J431" i="9"/>
  <c r="J432" i="9"/>
  <c r="J433" i="9"/>
  <c r="J434" i="9"/>
  <c r="J435" i="9"/>
  <c r="J436" i="9"/>
  <c r="J437" i="9"/>
  <c r="J438" i="9"/>
  <c r="J439" i="9"/>
  <c r="J440" i="9"/>
  <c r="J441" i="9"/>
  <c r="J442" i="9"/>
  <c r="J443" i="9"/>
  <c r="J444" i="9"/>
  <c r="J445" i="9"/>
  <c r="J446" i="9"/>
  <c r="J447" i="9"/>
  <c r="J448" i="9"/>
  <c r="J449" i="9"/>
  <c r="J450" i="9"/>
  <c r="J451" i="9"/>
  <c r="J452" i="9"/>
  <c r="J453" i="9"/>
  <c r="J454" i="9"/>
  <c r="J455" i="9"/>
  <c r="J456" i="9"/>
  <c r="J457" i="9"/>
  <c r="J458" i="9"/>
  <c r="J459" i="9"/>
  <c r="J460" i="9"/>
  <c r="J461" i="9"/>
  <c r="J462" i="9"/>
  <c r="J463" i="9"/>
  <c r="J464" i="9"/>
  <c r="J465" i="9"/>
  <c r="J466" i="9"/>
  <c r="J467" i="9"/>
  <c r="J468" i="9"/>
  <c r="J469" i="9"/>
  <c r="J470" i="9"/>
  <c r="J471" i="9"/>
  <c r="J472" i="9"/>
  <c r="J473" i="9"/>
  <c r="J474" i="9"/>
  <c r="J475" i="9"/>
  <c r="J476" i="9"/>
  <c r="J477" i="9"/>
  <c r="J478" i="9"/>
  <c r="J479" i="9"/>
  <c r="J480" i="9"/>
  <c r="J481" i="9"/>
  <c r="J482" i="9"/>
  <c r="J483" i="9"/>
  <c r="J484" i="9"/>
  <c r="J485" i="9"/>
  <c r="J486" i="9"/>
  <c r="J487" i="9"/>
  <c r="J488" i="9"/>
  <c r="J489" i="9"/>
  <c r="J490" i="9"/>
  <c r="J491" i="9"/>
  <c r="J492" i="9"/>
  <c r="J493" i="9"/>
  <c r="J494" i="9"/>
  <c r="J495" i="9"/>
  <c r="J496" i="9"/>
  <c r="J497" i="9"/>
  <c r="J498" i="9"/>
  <c r="J499" i="9"/>
  <c r="J500" i="9"/>
  <c r="J501" i="9"/>
  <c r="J502" i="9"/>
  <c r="J503" i="9"/>
  <c r="J504" i="9"/>
  <c r="J505" i="9"/>
  <c r="J506" i="9"/>
  <c r="J507" i="9"/>
  <c r="J508" i="9"/>
  <c r="J509" i="9"/>
  <c r="J510" i="9"/>
  <c r="J511" i="9"/>
  <c r="J512" i="9"/>
  <c r="J513" i="9"/>
  <c r="J514" i="9"/>
  <c r="J515" i="9"/>
  <c r="J516" i="9"/>
  <c r="J517" i="9"/>
  <c r="J518" i="9"/>
  <c r="J519" i="9"/>
  <c r="J520" i="9"/>
  <c r="J521" i="9"/>
  <c r="J522" i="9"/>
  <c r="J523" i="9"/>
  <c r="J524" i="9"/>
  <c r="J525" i="9"/>
  <c r="J526" i="9"/>
  <c r="J527" i="9"/>
  <c r="J528" i="9"/>
  <c r="J529" i="9"/>
  <c r="J530" i="9"/>
  <c r="J531" i="9"/>
  <c r="J532" i="9"/>
  <c r="J533" i="9"/>
  <c r="J534" i="9"/>
  <c r="J535" i="9"/>
  <c r="J536" i="9"/>
  <c r="J537" i="9"/>
  <c r="J538" i="9"/>
  <c r="J539" i="9"/>
  <c r="J540" i="9"/>
  <c r="J541" i="9"/>
  <c r="J542" i="9"/>
  <c r="J543" i="9"/>
  <c r="J544" i="9"/>
  <c r="J545" i="9"/>
  <c r="J546" i="9"/>
  <c r="J547" i="9"/>
  <c r="J548" i="9"/>
  <c r="J549" i="9"/>
  <c r="J550" i="9"/>
  <c r="J551" i="9"/>
  <c r="J552" i="9"/>
  <c r="J553" i="9"/>
  <c r="J554" i="9"/>
  <c r="J555" i="9"/>
  <c r="J556" i="9"/>
  <c r="J557" i="9"/>
  <c r="J558" i="9"/>
  <c r="J559" i="9"/>
  <c r="J560" i="9"/>
  <c r="J561" i="9"/>
  <c r="J562" i="9"/>
  <c r="J563" i="9"/>
  <c r="J564" i="9"/>
  <c r="J565" i="9"/>
  <c r="J566" i="9"/>
  <c r="J567" i="9"/>
  <c r="J568" i="9"/>
  <c r="J569" i="9"/>
  <c r="J570" i="9"/>
  <c r="J571" i="9"/>
  <c r="J572" i="9"/>
  <c r="J573" i="9"/>
  <c r="J574" i="9"/>
  <c r="J575" i="9"/>
  <c r="J576" i="9"/>
  <c r="J577" i="9"/>
  <c r="J578" i="9"/>
  <c r="J579" i="9"/>
  <c r="J580" i="9"/>
  <c r="J581" i="9"/>
  <c r="J582" i="9"/>
  <c r="J583" i="9"/>
  <c r="J584" i="9"/>
  <c r="J585" i="9"/>
  <c r="J586" i="9"/>
  <c r="J587" i="9"/>
  <c r="J588" i="9"/>
  <c r="J589" i="9"/>
  <c r="J590" i="9"/>
  <c r="J591" i="9"/>
  <c r="J592" i="9"/>
  <c r="J593" i="9"/>
  <c r="J594" i="9"/>
  <c r="J595" i="9"/>
  <c r="J596" i="9"/>
  <c r="J597" i="9"/>
  <c r="J598" i="9"/>
  <c r="J599" i="9"/>
  <c r="J600" i="9"/>
  <c r="J601" i="9"/>
  <c r="J602" i="9"/>
  <c r="J603" i="9"/>
  <c r="J604" i="9"/>
  <c r="J605" i="9"/>
  <c r="J606" i="9"/>
  <c r="J607" i="9"/>
  <c r="J608" i="9"/>
  <c r="J609" i="9"/>
  <c r="J610" i="9"/>
  <c r="J611" i="9"/>
  <c r="J612" i="9"/>
  <c r="J613" i="9"/>
  <c r="J614" i="9"/>
  <c r="J615" i="9"/>
  <c r="J616" i="9"/>
  <c r="J617" i="9"/>
  <c r="J618" i="9"/>
  <c r="J619" i="9"/>
  <c r="J620" i="9"/>
  <c r="J621" i="9"/>
  <c r="J622" i="9"/>
  <c r="J623" i="9"/>
  <c r="J624" i="9"/>
  <c r="J625" i="9"/>
  <c r="J626" i="9"/>
  <c r="J627" i="9"/>
  <c r="J628" i="9"/>
  <c r="J629" i="9"/>
  <c r="J630" i="9"/>
  <c r="J631" i="9"/>
  <c r="J632" i="9"/>
  <c r="J633" i="9"/>
  <c r="J634" i="9"/>
  <c r="J635" i="9"/>
  <c r="J636" i="9"/>
  <c r="J637" i="9"/>
  <c r="J638" i="9"/>
  <c r="J639" i="9"/>
  <c r="J640" i="9"/>
  <c r="J641" i="9"/>
  <c r="J642" i="9"/>
  <c r="J643" i="9"/>
  <c r="J644" i="9"/>
  <c r="J645" i="9"/>
  <c r="J646" i="9"/>
  <c r="J647" i="9"/>
  <c r="J648" i="9"/>
  <c r="J649" i="9"/>
  <c r="J650" i="9"/>
  <c r="J651" i="9"/>
  <c r="J652" i="9"/>
  <c r="J653" i="9"/>
  <c r="J654" i="9"/>
  <c r="J655" i="9"/>
  <c r="J656" i="9"/>
  <c r="J657" i="9"/>
  <c r="J658" i="9"/>
  <c r="J659" i="9"/>
  <c r="J660" i="9"/>
  <c r="J661" i="9"/>
  <c r="J662" i="9"/>
  <c r="J663" i="9"/>
  <c r="J664" i="9"/>
  <c r="J665" i="9"/>
  <c r="J666" i="9"/>
  <c r="J667" i="9"/>
  <c r="J668" i="9"/>
  <c r="J669" i="9"/>
  <c r="J670" i="9"/>
  <c r="J671" i="9"/>
  <c r="J672" i="9"/>
  <c r="J673" i="9"/>
  <c r="J674" i="9"/>
  <c r="J675" i="9"/>
  <c r="J676" i="9"/>
  <c r="J677" i="9"/>
  <c r="J678" i="9"/>
  <c r="J679" i="9"/>
  <c r="J680" i="9"/>
  <c r="J681" i="9"/>
  <c r="J682" i="9"/>
  <c r="J683" i="9"/>
  <c r="J684" i="9"/>
  <c r="J685" i="9"/>
  <c r="J686" i="9"/>
  <c r="J687" i="9"/>
  <c r="J688" i="9"/>
  <c r="J689" i="9"/>
  <c r="J690" i="9"/>
  <c r="J691" i="9"/>
  <c r="J692" i="9"/>
  <c r="J693" i="9"/>
  <c r="J694" i="9"/>
  <c r="J695" i="9"/>
  <c r="J696" i="9"/>
  <c r="J697" i="9"/>
  <c r="J698" i="9"/>
  <c r="J699" i="9"/>
  <c r="J700" i="9"/>
  <c r="J701" i="9"/>
  <c r="J702" i="9"/>
  <c r="J703" i="9"/>
  <c r="J704" i="9"/>
  <c r="J705" i="9"/>
  <c r="J706" i="9"/>
  <c r="J707" i="9"/>
  <c r="J708" i="9"/>
  <c r="J709" i="9"/>
  <c r="J710" i="9"/>
  <c r="J711" i="9"/>
  <c r="J712" i="9"/>
  <c r="J713" i="9"/>
  <c r="J714" i="9"/>
  <c r="J715" i="9"/>
  <c r="J716" i="9"/>
  <c r="J717" i="9"/>
  <c r="J718" i="9"/>
  <c r="J719" i="9"/>
  <c r="J720" i="9"/>
  <c r="J721" i="9"/>
  <c r="J722" i="9"/>
  <c r="J723" i="9"/>
  <c r="J724" i="9"/>
  <c r="J725" i="9"/>
  <c r="J726" i="9"/>
  <c r="J727" i="9"/>
  <c r="J728" i="9"/>
  <c r="J729" i="9"/>
  <c r="J730" i="9"/>
  <c r="J731" i="9"/>
  <c r="J732" i="9"/>
  <c r="J733" i="9"/>
  <c r="J734" i="9"/>
  <c r="J735" i="9"/>
  <c r="J736" i="9"/>
  <c r="J737" i="9"/>
  <c r="J738" i="9"/>
  <c r="J739" i="9"/>
  <c r="J740" i="9"/>
  <c r="J741" i="9"/>
  <c r="J742" i="9"/>
  <c r="J743" i="9"/>
  <c r="J744" i="9"/>
  <c r="J745" i="9"/>
  <c r="J746" i="9"/>
  <c r="J747" i="9"/>
  <c r="J748" i="9"/>
  <c r="J749" i="9"/>
  <c r="J750" i="9"/>
  <c r="J751" i="9"/>
  <c r="J752" i="9"/>
  <c r="J753" i="9"/>
  <c r="J754" i="9"/>
  <c r="J755" i="9"/>
  <c r="J756" i="9"/>
  <c r="J757" i="9"/>
  <c r="J758" i="9"/>
  <c r="J759" i="9"/>
  <c r="J760" i="9"/>
  <c r="J761" i="9"/>
  <c r="J762" i="9"/>
  <c r="J763" i="9"/>
  <c r="J764" i="9"/>
  <c r="J765" i="9"/>
  <c r="J766" i="9"/>
  <c r="J767" i="9"/>
  <c r="J768" i="9"/>
  <c r="J769" i="9"/>
  <c r="J770" i="9"/>
  <c r="J771" i="9"/>
  <c r="J772" i="9"/>
  <c r="J773" i="9"/>
  <c r="J774" i="9"/>
  <c r="J775" i="9"/>
  <c r="J776" i="9"/>
  <c r="J777" i="9"/>
  <c r="J778" i="9"/>
  <c r="J779" i="9"/>
  <c r="J780" i="9"/>
  <c r="J781" i="9"/>
  <c r="J782" i="9"/>
  <c r="J783" i="9"/>
  <c r="J784" i="9"/>
  <c r="J785" i="9"/>
  <c r="J786" i="9"/>
  <c r="J787" i="9"/>
  <c r="J788" i="9"/>
  <c r="J789" i="9"/>
  <c r="J790" i="9"/>
  <c r="J791" i="9"/>
  <c r="J792" i="9"/>
  <c r="J793" i="9"/>
  <c r="J794" i="9"/>
  <c r="J795" i="9"/>
  <c r="J796" i="9"/>
  <c r="J797" i="9"/>
  <c r="J798" i="9"/>
  <c r="J799" i="9"/>
  <c r="J800" i="9"/>
  <c r="J801" i="9"/>
  <c r="J802" i="9"/>
  <c r="J803" i="9"/>
  <c r="J804" i="9"/>
  <c r="J805" i="9"/>
  <c r="J806" i="9"/>
  <c r="J807" i="9"/>
  <c r="J808" i="9"/>
  <c r="J809" i="9"/>
  <c r="J810" i="9"/>
  <c r="J811" i="9"/>
  <c r="J812" i="9"/>
  <c r="J813" i="9"/>
  <c r="J814" i="9"/>
  <c r="J815" i="9"/>
  <c r="J816" i="9"/>
  <c r="J817" i="9"/>
  <c r="J818" i="9"/>
  <c r="J819" i="9"/>
  <c r="J820" i="9"/>
  <c r="J821" i="9"/>
  <c r="J822" i="9"/>
  <c r="J823" i="9"/>
  <c r="J824" i="9"/>
  <c r="J825" i="9"/>
  <c r="J826" i="9"/>
  <c r="J827" i="9"/>
  <c r="J828" i="9"/>
  <c r="J829" i="9"/>
  <c r="J830" i="9"/>
  <c r="J831" i="9"/>
  <c r="J832" i="9"/>
  <c r="J833" i="9"/>
  <c r="J834" i="9"/>
  <c r="J835" i="9"/>
  <c r="J836" i="9"/>
  <c r="J837" i="9"/>
  <c r="J838" i="9"/>
  <c r="J839" i="9"/>
  <c r="J840" i="9"/>
  <c r="J841" i="9"/>
  <c r="J842" i="9"/>
  <c r="J843" i="9"/>
  <c r="J844" i="9"/>
  <c r="J845" i="9"/>
  <c r="J846" i="9"/>
  <c r="J847" i="9"/>
  <c r="J848" i="9"/>
  <c r="J849" i="9"/>
  <c r="J850" i="9"/>
  <c r="J851" i="9"/>
  <c r="J852" i="9"/>
  <c r="J853" i="9"/>
  <c r="J854" i="9"/>
  <c r="J855" i="9"/>
  <c r="J856" i="9"/>
  <c r="J857" i="9"/>
  <c r="J858" i="9"/>
  <c r="J859" i="9"/>
  <c r="J860" i="9"/>
  <c r="J861" i="9"/>
  <c r="J862" i="9"/>
  <c r="J863" i="9"/>
  <c r="J864" i="9"/>
  <c r="J865" i="9"/>
  <c r="J866" i="9"/>
  <c r="J867" i="9"/>
  <c r="J868" i="9"/>
  <c r="J869" i="9"/>
  <c r="J870" i="9"/>
  <c r="J871" i="9"/>
  <c r="J872" i="9"/>
  <c r="J873" i="9"/>
  <c r="J874" i="9"/>
  <c r="J875" i="9"/>
  <c r="J876" i="9"/>
  <c r="J877" i="9"/>
  <c r="J878" i="9"/>
  <c r="J879" i="9"/>
  <c r="J880" i="9"/>
  <c r="J881" i="9"/>
  <c r="J882" i="9"/>
  <c r="J883" i="9"/>
  <c r="J884" i="9"/>
  <c r="J885" i="9"/>
  <c r="J886" i="9"/>
  <c r="J887" i="9"/>
  <c r="J888" i="9"/>
  <c r="J889" i="9"/>
  <c r="J890" i="9"/>
  <c r="J891" i="9"/>
  <c r="J892" i="9"/>
  <c r="J893" i="9"/>
  <c r="J894" i="9"/>
  <c r="J895" i="9"/>
  <c r="J896" i="9"/>
  <c r="J897" i="9"/>
  <c r="J898" i="9"/>
  <c r="J899" i="9"/>
  <c r="J900" i="9"/>
  <c r="J901" i="9"/>
  <c r="J902" i="9"/>
  <c r="J903" i="9"/>
  <c r="J904" i="9"/>
  <c r="J905" i="9"/>
  <c r="J906" i="9"/>
  <c r="J907" i="9"/>
  <c r="J908" i="9"/>
  <c r="J909" i="9"/>
  <c r="J910" i="9"/>
  <c r="J911" i="9"/>
  <c r="J912" i="9"/>
  <c r="J913" i="9"/>
  <c r="J914" i="9"/>
  <c r="J915" i="9"/>
  <c r="J916" i="9"/>
  <c r="J917" i="9"/>
  <c r="J918" i="9"/>
  <c r="J919" i="9"/>
  <c r="J920" i="9"/>
  <c r="J921" i="9"/>
  <c r="J922" i="9"/>
  <c r="J923" i="9"/>
  <c r="J924" i="9"/>
  <c r="J925" i="9"/>
  <c r="J926" i="9"/>
  <c r="J927" i="9"/>
  <c r="J928" i="9"/>
  <c r="J929" i="9"/>
  <c r="J930" i="9"/>
  <c r="J931" i="9"/>
  <c r="J932" i="9"/>
  <c r="J933" i="9"/>
  <c r="J934" i="9"/>
  <c r="J935" i="9"/>
  <c r="J936" i="9"/>
  <c r="J937" i="9"/>
  <c r="J938" i="9"/>
  <c r="J939" i="9"/>
  <c r="J940" i="9"/>
  <c r="J941" i="9"/>
  <c r="J942" i="9"/>
  <c r="J943" i="9"/>
  <c r="J944" i="9"/>
  <c r="J945" i="9"/>
  <c r="J946" i="9"/>
  <c r="J947" i="9"/>
  <c r="J948" i="9"/>
  <c r="J949" i="9"/>
  <c r="J950" i="9"/>
  <c r="J951" i="9"/>
  <c r="J952" i="9"/>
  <c r="J953" i="9"/>
  <c r="J954" i="9"/>
  <c r="J955" i="9"/>
  <c r="J956" i="9"/>
  <c r="J957" i="9"/>
  <c r="J958" i="9"/>
  <c r="J959" i="9"/>
  <c r="J960" i="9"/>
  <c r="J961" i="9"/>
  <c r="J962" i="9"/>
  <c r="J963" i="9"/>
  <c r="J964" i="9"/>
  <c r="J965" i="9"/>
  <c r="J966" i="9"/>
  <c r="J967" i="9"/>
  <c r="J968" i="9"/>
  <c r="J969" i="9"/>
  <c r="J970" i="9"/>
  <c r="J971" i="9"/>
  <c r="J972" i="9"/>
  <c r="J973" i="9"/>
  <c r="J974" i="9"/>
  <c r="J975" i="9"/>
  <c r="J976" i="9"/>
  <c r="J977" i="9"/>
  <c r="J978" i="9"/>
  <c r="J979" i="9"/>
  <c r="J980" i="9"/>
  <c r="J981" i="9"/>
  <c r="J982" i="9"/>
  <c r="J983" i="9"/>
  <c r="J984" i="9"/>
  <c r="J985" i="9"/>
  <c r="J986" i="9"/>
  <c r="J987" i="9"/>
  <c r="J988" i="9"/>
  <c r="J989" i="9"/>
  <c r="J990" i="9"/>
  <c r="J991" i="9"/>
  <c r="J992" i="9"/>
  <c r="J993" i="9"/>
  <c r="J994" i="9"/>
  <c r="J995" i="9"/>
  <c r="J996" i="9"/>
  <c r="J997" i="9"/>
  <c r="J998" i="9"/>
  <c r="J999" i="9"/>
  <c r="J1000" i="9"/>
  <c r="J1001" i="9"/>
  <c r="J1002" i="9"/>
  <c r="J1003" i="9"/>
  <c r="J1004" i="9"/>
  <c r="J1005" i="9"/>
  <c r="J1006" i="9"/>
  <c r="J1007" i="9"/>
  <c r="J1008" i="9"/>
  <c r="J1009" i="9"/>
  <c r="J1010" i="9"/>
  <c r="J1011" i="9"/>
  <c r="J1012" i="9"/>
  <c r="J1013" i="9"/>
  <c r="J1014" i="9"/>
  <c r="J1015" i="9"/>
  <c r="J1016" i="9"/>
  <c r="J1017" i="9"/>
  <c r="J1018" i="9"/>
  <c r="J1019" i="9"/>
  <c r="J1020" i="9"/>
  <c r="J1021" i="9"/>
  <c r="J1022" i="9"/>
  <c r="J1023" i="9"/>
  <c r="J1024" i="9"/>
  <c r="J1025" i="9"/>
  <c r="J1026" i="9"/>
  <c r="J1027" i="9"/>
  <c r="J1028" i="9"/>
  <c r="J1029" i="9"/>
  <c r="J1030" i="9"/>
  <c r="J1031" i="9"/>
  <c r="J1032" i="9"/>
  <c r="J1033" i="9"/>
  <c r="J1034" i="9"/>
  <c r="J1035" i="9"/>
  <c r="J1036" i="9"/>
  <c r="J1037" i="9"/>
  <c r="J1038" i="9"/>
  <c r="J1039" i="9"/>
  <c r="J1040" i="9"/>
  <c r="J1041" i="9"/>
  <c r="J1042" i="9"/>
  <c r="J1043" i="9"/>
  <c r="J1044" i="9"/>
  <c r="J1045" i="9"/>
  <c r="J1046" i="9"/>
  <c r="J1047" i="9"/>
  <c r="J1048" i="9"/>
  <c r="J1049" i="9"/>
  <c r="J1050" i="9"/>
  <c r="J1051" i="9"/>
  <c r="J1052" i="9"/>
  <c r="J1053" i="9"/>
  <c r="J1054" i="9"/>
  <c r="J1055" i="9"/>
  <c r="J1056" i="9"/>
  <c r="J1057" i="9"/>
  <c r="J1058" i="9"/>
  <c r="J1059" i="9"/>
  <c r="J1060" i="9"/>
  <c r="J1061" i="9"/>
  <c r="J1062" i="9"/>
  <c r="J1063" i="9"/>
  <c r="J1064" i="9"/>
  <c r="J1065" i="9"/>
  <c r="J1066" i="9"/>
  <c r="J1067" i="9"/>
  <c r="J1068" i="9"/>
  <c r="J1069" i="9"/>
  <c r="J1070" i="9"/>
  <c r="J1071" i="9"/>
  <c r="J1072" i="9"/>
  <c r="J1073" i="9"/>
  <c r="J1074" i="9"/>
  <c r="J1075" i="9"/>
  <c r="J1076" i="9"/>
  <c r="J1077" i="9"/>
  <c r="J1078" i="9"/>
  <c r="J1079" i="9"/>
  <c r="J1080" i="9"/>
  <c r="J1081" i="9"/>
  <c r="J1082" i="9"/>
  <c r="J1083" i="9"/>
  <c r="J1084" i="9"/>
  <c r="J1085" i="9"/>
  <c r="J1086" i="9"/>
  <c r="J1087" i="9"/>
  <c r="J1088" i="9"/>
  <c r="J1089" i="9"/>
  <c r="J1090" i="9"/>
  <c r="J1091" i="9"/>
  <c r="J1092" i="9"/>
  <c r="J1093" i="9"/>
  <c r="J1094" i="9"/>
  <c r="J1095" i="9"/>
  <c r="J1096" i="9"/>
  <c r="J1097" i="9"/>
  <c r="J1098" i="9"/>
  <c r="J1099" i="9"/>
  <c r="J1100" i="9"/>
  <c r="J1101" i="9"/>
  <c r="J1102" i="9"/>
  <c r="J1103" i="9"/>
  <c r="J1104" i="9"/>
  <c r="J1105" i="9"/>
  <c r="J1106" i="9"/>
  <c r="J1107" i="9"/>
  <c r="J1108" i="9"/>
  <c r="J1109" i="9"/>
  <c r="J1110" i="9"/>
  <c r="J1111" i="9"/>
  <c r="J1112" i="9"/>
  <c r="J1113" i="9"/>
  <c r="J1114" i="9"/>
  <c r="J1115" i="9"/>
  <c r="J1116" i="9"/>
  <c r="J1117" i="9"/>
  <c r="J1118" i="9"/>
  <c r="J1119" i="9"/>
  <c r="J1120" i="9"/>
  <c r="J1121" i="9"/>
  <c r="J1122" i="9"/>
  <c r="J1123" i="9"/>
  <c r="J1124" i="9"/>
  <c r="J1125" i="9"/>
  <c r="J1126" i="9"/>
  <c r="J1127" i="9"/>
  <c r="J1128" i="9"/>
  <c r="J1129" i="9"/>
  <c r="J1130" i="9"/>
  <c r="J1131" i="9"/>
  <c r="J1132" i="9"/>
  <c r="J1133" i="9"/>
  <c r="J1134" i="9"/>
  <c r="J1135" i="9"/>
  <c r="J1136" i="9"/>
  <c r="J1137" i="9"/>
  <c r="J1138" i="9"/>
  <c r="J1139" i="9"/>
  <c r="J1140" i="9"/>
  <c r="J1141" i="9"/>
  <c r="J1142" i="9"/>
  <c r="J1143" i="9"/>
  <c r="J1144" i="9"/>
  <c r="J1145" i="9"/>
  <c r="J1146" i="9"/>
  <c r="J1147" i="9"/>
  <c r="J1148" i="9"/>
  <c r="J1149" i="9"/>
  <c r="J1150" i="9"/>
  <c r="J1151" i="9"/>
  <c r="J1152" i="9"/>
  <c r="J1153" i="9"/>
  <c r="J1154" i="9"/>
  <c r="J1155" i="9"/>
  <c r="J1156" i="9"/>
  <c r="J1157" i="9"/>
  <c r="J1158" i="9"/>
  <c r="J1159" i="9"/>
  <c r="J1160" i="9"/>
  <c r="J1161" i="9"/>
  <c r="J1162" i="9"/>
  <c r="J1163" i="9"/>
  <c r="J1164" i="9"/>
  <c r="J1165" i="9"/>
  <c r="J1166" i="9"/>
  <c r="J1167" i="9"/>
  <c r="J1168" i="9"/>
  <c r="J1169" i="9"/>
  <c r="J1170" i="9"/>
  <c r="J1171" i="9"/>
  <c r="J1172" i="9"/>
  <c r="J1173" i="9"/>
  <c r="J1174" i="9"/>
  <c r="J1175" i="9"/>
  <c r="J1176" i="9"/>
  <c r="J1177" i="9"/>
  <c r="J1178" i="9"/>
  <c r="J1179" i="9"/>
  <c r="J1180" i="9"/>
  <c r="J1181" i="9"/>
  <c r="J1182" i="9"/>
  <c r="J1183" i="9"/>
  <c r="J1184" i="9"/>
  <c r="J1185" i="9"/>
  <c r="J1186" i="9"/>
  <c r="J1187" i="9"/>
  <c r="J1188" i="9"/>
  <c r="J1189" i="9"/>
  <c r="J1190" i="9"/>
  <c r="J1191" i="9"/>
  <c r="J1192" i="9"/>
  <c r="J1193" i="9"/>
  <c r="J1194" i="9"/>
  <c r="J1195" i="9"/>
  <c r="J1196" i="9"/>
  <c r="J1197" i="9"/>
  <c r="J1198" i="9"/>
  <c r="J1199" i="9"/>
  <c r="J1200" i="9"/>
  <c r="J1201" i="9"/>
  <c r="J1202" i="9"/>
  <c r="J1203" i="9"/>
  <c r="J1204" i="9"/>
  <c r="J1205" i="9"/>
  <c r="J1206" i="9"/>
  <c r="J1207" i="9"/>
  <c r="J1208" i="9"/>
  <c r="J1209" i="9"/>
  <c r="J1210" i="9"/>
  <c r="J1211" i="9"/>
  <c r="J1212" i="9"/>
  <c r="J1213" i="9"/>
  <c r="J1214" i="9"/>
  <c r="J1215" i="9"/>
  <c r="J1216" i="9"/>
  <c r="J1217" i="9"/>
  <c r="J1218" i="9"/>
  <c r="J1219" i="9"/>
  <c r="J1220" i="9"/>
  <c r="J1221" i="9"/>
  <c r="J1222" i="9"/>
  <c r="J1223" i="9"/>
  <c r="J1224" i="9"/>
  <c r="J1225" i="9"/>
  <c r="J1226" i="9"/>
  <c r="J1227" i="9"/>
  <c r="J1228" i="9"/>
  <c r="J1229" i="9"/>
  <c r="J1230" i="9"/>
  <c r="J1231" i="9"/>
  <c r="J1232" i="9"/>
  <c r="J1233" i="9"/>
  <c r="J1234" i="9"/>
  <c r="J1235" i="9"/>
  <c r="J1236" i="9"/>
  <c r="J1237" i="9"/>
  <c r="J1238" i="9"/>
  <c r="J1239" i="9"/>
  <c r="J1240" i="9"/>
  <c r="J1241" i="9"/>
  <c r="J1242" i="9"/>
  <c r="J1243" i="9"/>
  <c r="J1244" i="9"/>
  <c r="J1245" i="9"/>
  <c r="J1246" i="9"/>
  <c r="J1247" i="9"/>
  <c r="J1248" i="9"/>
  <c r="J1249" i="9"/>
  <c r="J1250" i="9"/>
  <c r="J1251" i="9"/>
  <c r="J1252" i="9"/>
  <c r="J1253" i="9"/>
  <c r="J1254" i="9"/>
  <c r="J1255" i="9"/>
  <c r="J1256" i="9"/>
  <c r="J1257" i="9"/>
  <c r="J1258" i="9"/>
  <c r="J1259" i="9"/>
  <c r="J1260" i="9"/>
  <c r="J1261" i="9"/>
  <c r="J1262" i="9"/>
  <c r="J1263" i="9"/>
  <c r="J1264" i="9"/>
  <c r="J1265" i="9"/>
  <c r="J1266" i="9"/>
  <c r="J1267" i="9"/>
  <c r="J1268" i="9"/>
  <c r="J1269" i="9"/>
  <c r="J1270" i="9"/>
  <c r="J1271" i="9"/>
  <c r="J1272" i="9"/>
  <c r="J1273" i="9"/>
  <c r="J1274" i="9"/>
  <c r="J1275" i="9"/>
  <c r="J1276" i="9"/>
  <c r="J1277" i="9"/>
  <c r="J1278" i="9"/>
  <c r="J1279" i="9"/>
  <c r="J1280" i="9"/>
  <c r="J1281" i="9"/>
  <c r="J1282" i="9"/>
  <c r="J1283" i="9"/>
  <c r="J1284" i="9"/>
  <c r="J1285" i="9"/>
  <c r="J1286" i="9"/>
  <c r="J1287" i="9"/>
  <c r="J1288" i="9"/>
  <c r="J1289" i="9"/>
  <c r="J1290" i="9"/>
  <c r="J1291" i="9"/>
  <c r="J1292" i="9"/>
  <c r="J1293" i="9"/>
  <c r="J1294" i="9"/>
  <c r="J1295" i="9"/>
  <c r="J1296" i="9"/>
  <c r="J1297" i="9"/>
  <c r="J1298" i="9"/>
  <c r="J1299" i="9"/>
  <c r="J1300" i="9"/>
  <c r="J1301" i="9"/>
  <c r="J1302" i="9"/>
  <c r="J1303" i="9"/>
  <c r="J1304" i="9"/>
  <c r="J1305" i="9"/>
  <c r="J1306" i="9"/>
  <c r="J1307" i="9"/>
  <c r="J1308" i="9"/>
  <c r="J1309" i="9"/>
  <c r="J1310" i="9"/>
  <c r="J1311" i="9"/>
  <c r="J1312" i="9"/>
  <c r="J1313" i="9"/>
  <c r="J1314" i="9"/>
  <c r="J1315" i="9"/>
  <c r="J1316" i="9"/>
  <c r="J1317" i="9"/>
  <c r="J1318" i="9"/>
  <c r="J1319" i="9"/>
  <c r="J1320" i="9"/>
  <c r="J1321" i="9"/>
  <c r="J1322" i="9"/>
  <c r="J1323" i="9"/>
  <c r="J1324" i="9"/>
  <c r="J1325" i="9"/>
  <c r="J1326" i="9"/>
  <c r="J1327" i="9"/>
  <c r="J1328" i="9"/>
  <c r="J1329" i="9"/>
  <c r="J1330" i="9"/>
  <c r="J1331" i="9"/>
  <c r="J1332" i="9"/>
  <c r="J1333" i="9"/>
  <c r="J1334" i="9"/>
  <c r="J1335" i="9"/>
  <c r="J1336" i="9"/>
  <c r="J1337" i="9"/>
  <c r="J1338" i="9"/>
  <c r="J1339" i="9"/>
  <c r="J1340" i="9"/>
  <c r="J1341" i="9"/>
  <c r="J1342" i="9"/>
  <c r="J1343" i="9"/>
  <c r="J1344" i="9"/>
  <c r="J1345" i="9"/>
  <c r="J1346" i="9"/>
  <c r="J1347" i="9"/>
  <c r="J1348" i="9"/>
  <c r="J1349" i="9"/>
  <c r="J1350" i="9"/>
  <c r="J1351" i="9"/>
  <c r="J1352" i="9"/>
  <c r="J1353" i="9"/>
  <c r="J1354" i="9"/>
  <c r="J1355" i="9"/>
  <c r="J1356" i="9"/>
  <c r="J1357" i="9"/>
  <c r="J1358" i="9"/>
  <c r="J1359" i="9"/>
  <c r="J1360" i="9"/>
  <c r="J1361" i="9"/>
  <c r="J1362" i="9"/>
  <c r="J1363" i="9"/>
  <c r="J1364" i="9"/>
  <c r="J1365" i="9"/>
  <c r="J1366" i="9"/>
  <c r="J1367" i="9"/>
  <c r="J1368" i="9"/>
  <c r="J1369" i="9"/>
  <c r="J1370" i="9"/>
  <c r="J1371" i="9"/>
  <c r="J1372" i="9"/>
  <c r="J1373" i="9"/>
  <c r="J1374" i="9"/>
  <c r="J1375" i="9"/>
  <c r="J1376" i="9"/>
  <c r="J1377" i="9"/>
  <c r="J1378" i="9"/>
  <c r="J1379" i="9"/>
  <c r="J1380" i="9"/>
  <c r="J1381" i="9"/>
  <c r="J1382" i="9"/>
  <c r="J1383" i="9"/>
  <c r="J1384" i="9"/>
  <c r="J1385" i="9"/>
  <c r="J1386" i="9"/>
  <c r="J1387" i="9"/>
  <c r="J1388" i="9"/>
  <c r="J1389" i="9"/>
  <c r="J1390" i="9"/>
  <c r="J1391" i="9"/>
  <c r="J1392" i="9"/>
  <c r="J1393" i="9"/>
  <c r="J1394" i="9"/>
  <c r="J1395" i="9"/>
  <c r="J1396" i="9"/>
  <c r="J1397" i="9"/>
  <c r="J1398" i="9"/>
  <c r="J1399" i="9"/>
  <c r="J1400" i="9"/>
  <c r="J1401" i="9"/>
  <c r="J1402" i="9"/>
  <c r="J1403" i="9"/>
  <c r="J1404" i="9"/>
  <c r="J1405" i="9"/>
  <c r="J1406" i="9"/>
  <c r="J1407" i="9"/>
  <c r="J1408" i="9"/>
  <c r="J1409" i="9"/>
  <c r="J1410" i="9"/>
  <c r="J1411" i="9"/>
  <c r="J1412" i="9"/>
  <c r="J1413" i="9"/>
  <c r="J1414" i="9"/>
  <c r="J1415" i="9"/>
  <c r="J1416" i="9"/>
  <c r="J1417" i="9"/>
  <c r="J1418" i="9"/>
  <c r="J1419" i="9"/>
  <c r="J1420" i="9"/>
  <c r="J1421" i="9"/>
  <c r="J1422" i="9"/>
  <c r="J1423" i="9"/>
  <c r="J1424" i="9"/>
  <c r="J1425" i="9"/>
  <c r="J1426" i="9"/>
  <c r="J1427" i="9"/>
  <c r="J1428" i="9"/>
  <c r="J1429" i="9"/>
  <c r="J1430" i="9"/>
  <c r="J1431" i="9"/>
  <c r="J1432" i="9"/>
  <c r="J1433" i="9"/>
  <c r="J1434" i="9"/>
  <c r="J1435" i="9"/>
  <c r="J1436" i="9"/>
  <c r="J1437" i="9"/>
  <c r="J1438" i="9"/>
  <c r="J1439" i="9"/>
  <c r="J1440" i="9"/>
  <c r="J1441" i="9"/>
  <c r="J1442" i="9"/>
  <c r="J1443" i="9"/>
  <c r="J1444" i="9"/>
  <c r="J1445" i="9"/>
  <c r="J1446" i="9"/>
  <c r="J1447" i="9"/>
  <c r="J1448" i="9"/>
  <c r="J1449" i="9"/>
  <c r="J1450" i="9"/>
  <c r="J1451" i="9"/>
  <c r="J1452" i="9"/>
  <c r="J1453" i="9"/>
  <c r="J1454" i="9"/>
  <c r="J1455" i="9"/>
  <c r="J1456" i="9"/>
  <c r="J1457" i="9"/>
  <c r="J1458" i="9"/>
  <c r="J1459" i="9"/>
  <c r="J1460" i="9"/>
  <c r="J1461" i="9"/>
  <c r="J1462" i="9"/>
  <c r="J1463" i="9"/>
  <c r="J1464" i="9"/>
  <c r="J1465" i="9"/>
  <c r="J1466" i="9"/>
  <c r="J1467" i="9"/>
  <c r="J1468" i="9"/>
  <c r="J1469" i="9"/>
  <c r="J1470" i="9"/>
  <c r="J1471" i="9"/>
  <c r="J1472" i="9"/>
  <c r="J1473" i="9"/>
  <c r="J1474" i="9"/>
  <c r="J1475" i="9"/>
  <c r="J1476" i="9"/>
  <c r="J1477" i="9"/>
  <c r="J1478" i="9"/>
  <c r="J1479" i="9"/>
  <c r="J1480" i="9"/>
  <c r="J1481" i="9"/>
  <c r="J1482" i="9"/>
  <c r="J1483" i="9"/>
  <c r="J1484" i="9"/>
  <c r="J1485" i="9"/>
  <c r="J1486" i="9"/>
  <c r="J1487" i="9"/>
  <c r="J1488" i="9"/>
  <c r="J1489" i="9"/>
  <c r="J1490" i="9"/>
  <c r="J1491" i="9"/>
  <c r="J1492" i="9"/>
  <c r="J1493" i="9"/>
  <c r="J1494" i="9"/>
  <c r="J1495" i="9"/>
  <c r="J1496" i="9"/>
  <c r="J1497" i="9"/>
  <c r="J1498" i="9"/>
  <c r="J1499" i="9"/>
  <c r="J1500" i="9"/>
  <c r="J1501" i="9"/>
  <c r="J1502" i="9"/>
  <c r="J1503" i="9"/>
  <c r="J1504" i="9"/>
  <c r="J1505" i="9"/>
  <c r="J1506" i="9"/>
  <c r="J1507" i="9"/>
  <c r="J1508" i="9"/>
  <c r="J1509" i="9"/>
  <c r="J1510" i="9"/>
  <c r="J1511" i="9"/>
  <c r="J1512" i="9"/>
  <c r="J1513" i="9"/>
  <c r="J1514" i="9"/>
  <c r="J1515" i="9"/>
  <c r="J1516" i="9"/>
  <c r="J1517" i="9"/>
  <c r="J1518" i="9"/>
  <c r="J1519" i="9"/>
  <c r="J1520" i="9"/>
  <c r="J1521" i="9"/>
  <c r="J1522" i="9"/>
  <c r="J1523" i="9"/>
  <c r="J1524" i="9"/>
  <c r="J1525" i="9"/>
  <c r="J1526" i="9"/>
  <c r="J1527" i="9"/>
  <c r="J1528" i="9"/>
  <c r="J1529" i="9"/>
  <c r="J1530" i="9"/>
  <c r="J1531" i="9"/>
  <c r="J1532" i="9"/>
  <c r="J1533" i="9"/>
  <c r="J1534" i="9"/>
  <c r="J1535" i="9"/>
  <c r="J1536" i="9"/>
  <c r="J1537" i="9"/>
  <c r="J1538" i="9"/>
  <c r="J1539" i="9"/>
  <c r="J1540" i="9"/>
  <c r="J1541" i="9"/>
  <c r="J1542" i="9"/>
  <c r="J1543" i="9"/>
  <c r="J1544" i="9"/>
  <c r="J1545" i="9"/>
  <c r="J1546" i="9"/>
  <c r="J1547" i="9"/>
  <c r="J1548" i="9"/>
  <c r="J1549" i="9"/>
  <c r="J1550" i="9"/>
  <c r="J1551" i="9"/>
  <c r="J1552" i="9"/>
  <c r="J1553" i="9"/>
  <c r="J1554" i="9"/>
  <c r="J1555" i="9"/>
  <c r="J1556" i="9"/>
  <c r="J1557" i="9"/>
  <c r="J1558" i="9"/>
  <c r="J1559" i="9"/>
  <c r="J1560" i="9"/>
  <c r="J1561" i="9"/>
  <c r="J1562" i="9"/>
  <c r="J1563" i="9"/>
  <c r="J1564" i="9"/>
  <c r="J1565" i="9"/>
  <c r="J1566" i="9"/>
  <c r="J1567" i="9"/>
  <c r="J1568" i="9"/>
  <c r="J1569" i="9"/>
  <c r="J1570" i="9"/>
  <c r="J1571" i="9"/>
  <c r="J1572" i="9"/>
  <c r="J1573" i="9"/>
  <c r="J1574" i="9"/>
  <c r="J1575" i="9"/>
  <c r="J1576" i="9"/>
  <c r="J1577" i="9"/>
  <c r="J1578" i="9"/>
  <c r="J1579" i="9"/>
  <c r="J1580" i="9"/>
  <c r="J1581" i="9"/>
  <c r="J1582" i="9"/>
  <c r="J1583" i="9"/>
  <c r="J1584" i="9"/>
  <c r="J1585" i="9"/>
  <c r="J1586" i="9"/>
  <c r="J1587" i="9"/>
  <c r="J1588" i="9"/>
  <c r="J1589" i="9"/>
  <c r="J1590" i="9"/>
  <c r="J1591" i="9"/>
  <c r="J1592" i="9"/>
  <c r="J1593" i="9"/>
  <c r="J1594" i="9"/>
  <c r="J1595" i="9"/>
  <c r="J1596" i="9"/>
  <c r="J1597" i="9"/>
  <c r="J1598" i="9"/>
  <c r="J1599" i="9"/>
  <c r="J1600" i="9"/>
  <c r="J1601" i="9"/>
  <c r="J1602" i="9"/>
  <c r="J1603" i="9"/>
  <c r="J1604" i="9"/>
  <c r="J1605" i="9"/>
  <c r="J1606" i="9"/>
  <c r="J1607" i="9"/>
  <c r="J1608" i="9"/>
  <c r="J1609" i="9"/>
  <c r="J1610" i="9"/>
  <c r="J1611" i="9"/>
  <c r="J1612" i="9"/>
  <c r="J1613" i="9"/>
  <c r="J1614" i="9"/>
  <c r="J1615" i="9"/>
  <c r="J1616" i="9"/>
  <c r="J1617" i="9"/>
  <c r="J1618" i="9"/>
  <c r="J1619" i="9"/>
  <c r="J1620" i="9"/>
  <c r="J1621" i="9"/>
  <c r="J1622" i="9"/>
  <c r="J1623" i="9"/>
  <c r="J1624" i="9"/>
  <c r="J1625" i="9"/>
  <c r="J1626" i="9"/>
  <c r="J1627" i="9"/>
  <c r="J1628" i="9"/>
  <c r="J1629" i="9"/>
  <c r="J1630" i="9"/>
  <c r="J1631" i="9"/>
  <c r="J1632" i="9"/>
  <c r="J1633" i="9"/>
  <c r="J1634" i="9"/>
  <c r="J1635" i="9"/>
  <c r="J1636" i="9"/>
  <c r="J1637" i="9"/>
  <c r="J1638" i="9"/>
  <c r="J1639" i="9"/>
  <c r="J1640" i="9"/>
  <c r="J1641" i="9"/>
  <c r="J1642" i="9"/>
  <c r="J1643" i="9"/>
  <c r="J1644" i="9"/>
  <c r="J1645" i="9"/>
  <c r="J1646" i="9"/>
  <c r="J1647" i="9"/>
  <c r="J1648" i="9"/>
  <c r="J1649" i="9"/>
  <c r="J1650" i="9"/>
  <c r="J1651" i="9"/>
  <c r="J1652" i="9"/>
  <c r="J1653" i="9"/>
  <c r="J1654" i="9"/>
  <c r="J1655" i="9"/>
  <c r="J1656" i="9"/>
  <c r="J1657" i="9"/>
  <c r="J1658" i="9"/>
  <c r="J1659" i="9"/>
  <c r="J1660" i="9"/>
  <c r="J1661" i="9"/>
  <c r="J1662" i="9"/>
  <c r="J1663" i="9"/>
  <c r="J1664" i="9"/>
  <c r="J1665" i="9"/>
  <c r="J1666" i="9"/>
  <c r="J1667" i="9"/>
  <c r="J1668" i="9"/>
  <c r="J1669" i="9"/>
  <c r="J1670" i="9"/>
  <c r="J1671" i="9"/>
  <c r="J1672" i="9"/>
  <c r="J1673" i="9"/>
  <c r="J1674" i="9"/>
  <c r="J1675" i="9"/>
  <c r="J1676" i="9"/>
  <c r="J1677" i="9"/>
  <c r="J1678" i="9"/>
  <c r="J1679" i="9"/>
  <c r="J1680" i="9"/>
  <c r="J1681" i="9"/>
  <c r="J1682" i="9"/>
  <c r="J1683" i="9"/>
  <c r="J1684" i="9"/>
  <c r="J1685" i="9"/>
  <c r="J1686" i="9"/>
  <c r="J1687" i="9"/>
  <c r="J1688" i="9"/>
  <c r="J1689" i="9"/>
  <c r="J1690" i="9"/>
  <c r="J1691" i="9"/>
  <c r="J1692" i="9"/>
  <c r="J1693" i="9"/>
  <c r="J1694" i="9"/>
  <c r="J1695" i="9"/>
  <c r="J1696" i="9"/>
  <c r="J1697" i="9"/>
  <c r="J1698" i="9"/>
  <c r="J1699" i="9"/>
  <c r="J1700" i="9"/>
  <c r="J1701" i="9"/>
  <c r="J1702" i="9"/>
  <c r="J1703" i="9"/>
  <c r="J1704" i="9"/>
  <c r="J1705" i="9"/>
  <c r="J1706" i="9"/>
  <c r="J1707" i="9"/>
  <c r="J1708" i="9"/>
  <c r="J1709" i="9"/>
  <c r="J1710" i="9"/>
  <c r="J1711" i="9"/>
  <c r="J1712" i="9"/>
  <c r="J1713" i="9"/>
  <c r="J1714" i="9"/>
  <c r="J1715" i="9"/>
  <c r="J1716" i="9"/>
  <c r="J1717" i="9"/>
  <c r="J1718" i="9"/>
  <c r="J1719" i="9"/>
  <c r="J1720" i="9"/>
  <c r="J1721" i="9"/>
  <c r="J1722" i="9"/>
  <c r="J1723" i="9"/>
  <c r="J1724" i="9"/>
  <c r="J1725" i="9"/>
  <c r="J1726" i="9"/>
  <c r="J1727" i="9"/>
  <c r="J1728" i="9"/>
  <c r="J1729" i="9"/>
  <c r="J1730" i="9"/>
  <c r="J1731" i="9"/>
  <c r="J1732" i="9"/>
  <c r="J1733" i="9"/>
  <c r="J1734" i="9"/>
  <c r="J1735" i="9"/>
  <c r="J1736" i="9"/>
  <c r="J1737" i="9"/>
  <c r="J1738" i="9"/>
  <c r="J1739" i="9"/>
  <c r="J1740" i="9"/>
  <c r="J1741" i="9"/>
  <c r="J1742" i="9"/>
  <c r="J1743" i="9"/>
  <c r="J1744" i="9"/>
  <c r="J1745" i="9"/>
  <c r="J1746" i="9"/>
  <c r="J1747" i="9"/>
  <c r="J1748" i="9"/>
  <c r="J1749" i="9"/>
  <c r="J1750" i="9"/>
  <c r="J1751" i="9"/>
  <c r="J1752" i="9"/>
  <c r="J1753" i="9"/>
  <c r="J1754" i="9"/>
  <c r="J1755" i="9"/>
  <c r="J1756" i="9"/>
  <c r="J1757" i="9"/>
  <c r="J1758" i="9"/>
  <c r="J1759" i="9"/>
  <c r="J1760" i="9"/>
  <c r="J1761" i="9"/>
  <c r="J1762" i="9"/>
  <c r="J1763" i="9"/>
  <c r="J1764" i="9"/>
  <c r="J1765" i="9"/>
  <c r="J1766" i="9"/>
  <c r="J1767" i="9"/>
  <c r="J1768" i="9"/>
  <c r="J1769" i="9"/>
  <c r="J1770" i="9"/>
  <c r="J1771" i="9"/>
  <c r="J1772" i="9"/>
  <c r="J1773" i="9"/>
  <c r="J1774" i="9"/>
  <c r="J1775" i="9"/>
  <c r="J1776" i="9"/>
  <c r="J1777" i="9"/>
  <c r="J1778" i="9"/>
  <c r="J1779" i="9"/>
  <c r="J1780" i="9"/>
  <c r="J1781" i="9"/>
  <c r="J1782" i="9"/>
  <c r="J1783" i="9"/>
  <c r="J1784" i="9"/>
  <c r="J1785" i="9"/>
  <c r="J1786" i="9"/>
  <c r="J1787" i="9"/>
  <c r="J1788" i="9"/>
  <c r="J1789" i="9"/>
  <c r="J1790" i="9"/>
  <c r="J1791" i="9"/>
  <c r="J1792" i="9"/>
  <c r="J1793" i="9"/>
  <c r="J1794" i="9"/>
  <c r="J1795" i="9"/>
  <c r="J1796" i="9"/>
  <c r="J1797" i="9"/>
  <c r="J1798" i="9"/>
  <c r="J1799" i="9"/>
  <c r="J1800" i="9"/>
  <c r="J1801" i="9"/>
  <c r="J1802" i="9"/>
  <c r="J1803" i="9"/>
  <c r="J1804" i="9"/>
  <c r="J1805" i="9"/>
  <c r="J1806" i="9"/>
  <c r="J1807" i="9"/>
  <c r="J1808" i="9"/>
  <c r="J1809" i="9"/>
  <c r="J1810" i="9"/>
  <c r="J1811" i="9"/>
  <c r="J1812" i="9"/>
  <c r="J1813" i="9"/>
  <c r="J1814" i="9"/>
  <c r="J1815" i="9"/>
  <c r="J1816" i="9"/>
  <c r="J1817" i="9"/>
  <c r="J1818" i="9"/>
  <c r="J1819" i="9"/>
  <c r="J1820" i="9"/>
  <c r="J1821" i="9"/>
  <c r="J1822" i="9"/>
  <c r="J1823" i="9"/>
  <c r="J1824" i="9"/>
  <c r="J1825" i="9"/>
  <c r="J1826" i="9"/>
  <c r="J1827" i="9"/>
  <c r="J1828" i="9"/>
  <c r="J1829" i="9"/>
  <c r="J1830" i="9"/>
  <c r="J1831" i="9"/>
  <c r="J1832" i="9"/>
  <c r="J1833" i="9"/>
  <c r="J1834" i="9"/>
  <c r="J1835" i="9"/>
  <c r="J1836" i="9"/>
  <c r="J1837" i="9"/>
  <c r="J1838" i="9"/>
  <c r="J1839" i="9"/>
  <c r="J1840" i="9"/>
  <c r="J1841" i="9"/>
  <c r="J1842" i="9"/>
  <c r="J1843" i="9"/>
  <c r="J1844" i="9"/>
  <c r="J1845" i="9"/>
  <c r="J1846" i="9"/>
  <c r="J1847" i="9"/>
  <c r="J1848" i="9"/>
  <c r="J1849" i="9"/>
  <c r="J1850" i="9"/>
  <c r="J1851" i="9"/>
  <c r="J1852" i="9"/>
  <c r="J1853" i="9"/>
  <c r="J1854" i="9"/>
  <c r="J1855" i="9"/>
  <c r="J1856" i="9"/>
  <c r="J1857" i="9"/>
  <c r="J1858" i="9"/>
  <c r="J1859" i="9"/>
  <c r="J1860" i="9"/>
  <c r="J1861" i="9"/>
  <c r="J1862" i="9"/>
  <c r="J1863" i="9"/>
  <c r="J1864" i="9"/>
  <c r="J1865" i="9"/>
  <c r="J1866" i="9"/>
  <c r="J1867" i="9"/>
  <c r="J1868" i="9"/>
  <c r="J1869" i="9"/>
  <c r="J1870" i="9"/>
  <c r="J1871" i="9"/>
  <c r="J1872" i="9"/>
  <c r="J1873" i="9"/>
  <c r="J1874" i="9"/>
  <c r="J1875" i="9"/>
  <c r="J1876" i="9"/>
  <c r="J1877" i="9"/>
  <c r="J1878" i="9"/>
  <c r="J1879" i="9"/>
  <c r="J1880" i="9"/>
  <c r="J1881" i="9"/>
  <c r="J1882" i="9"/>
  <c r="J1883" i="9"/>
  <c r="J1884" i="9"/>
  <c r="J1885" i="9"/>
  <c r="J1886" i="9"/>
  <c r="J1887" i="9"/>
  <c r="J1888" i="9"/>
  <c r="J1889" i="9"/>
  <c r="J1890" i="9"/>
  <c r="J1891" i="9"/>
  <c r="J1892" i="9"/>
  <c r="J1893" i="9"/>
  <c r="J1894" i="9"/>
  <c r="J1895" i="9"/>
  <c r="J1896" i="9"/>
  <c r="J1897" i="9"/>
  <c r="J1898" i="9"/>
  <c r="J1899" i="9"/>
  <c r="J1900" i="9"/>
  <c r="J1901" i="9"/>
  <c r="J1902" i="9"/>
  <c r="J1903" i="9"/>
  <c r="J1904" i="9"/>
  <c r="J1905" i="9"/>
  <c r="J1906" i="9"/>
  <c r="J1907" i="9"/>
  <c r="J1908" i="9"/>
  <c r="J1909" i="9"/>
  <c r="J1910" i="9"/>
  <c r="J1911" i="9"/>
  <c r="J1912" i="9"/>
  <c r="J1913" i="9"/>
  <c r="J1914" i="9"/>
  <c r="J1915" i="9"/>
  <c r="J1916" i="9"/>
  <c r="J1917" i="9"/>
  <c r="J1918" i="9"/>
  <c r="J1919" i="9"/>
  <c r="J1920" i="9"/>
  <c r="J1921" i="9"/>
  <c r="J1922" i="9"/>
  <c r="J1923" i="9"/>
  <c r="J1924" i="9"/>
  <c r="J1925" i="9"/>
  <c r="J1926" i="9"/>
  <c r="J1927" i="9"/>
  <c r="J1928" i="9"/>
  <c r="J1929" i="9"/>
  <c r="J1930" i="9"/>
  <c r="J1931" i="9"/>
  <c r="J1932" i="9"/>
  <c r="J1933" i="9"/>
  <c r="J1934" i="9"/>
  <c r="J1935" i="9"/>
  <c r="J1936" i="9"/>
  <c r="J1937" i="9"/>
  <c r="J1938" i="9"/>
  <c r="J1939" i="9"/>
  <c r="J1940" i="9"/>
  <c r="J1941" i="9"/>
  <c r="J1942" i="9"/>
  <c r="J1943" i="9"/>
  <c r="J1944" i="9"/>
  <c r="J1945" i="9"/>
  <c r="J1946" i="9"/>
  <c r="J1947" i="9"/>
  <c r="J1948" i="9"/>
  <c r="J1949" i="9"/>
  <c r="J1950" i="9"/>
  <c r="J1951" i="9"/>
  <c r="J1952" i="9"/>
  <c r="J1953" i="9"/>
  <c r="J1954" i="9"/>
  <c r="J1955" i="9"/>
  <c r="J1956" i="9"/>
  <c r="J1957" i="9"/>
  <c r="J1958" i="9"/>
  <c r="J1959" i="9"/>
  <c r="J1960" i="9"/>
  <c r="J1961" i="9"/>
  <c r="J1962" i="9"/>
  <c r="J1963" i="9"/>
  <c r="J1964" i="9"/>
  <c r="J1965" i="9"/>
  <c r="J1966" i="9"/>
  <c r="J1967" i="9"/>
  <c r="J1968" i="9"/>
  <c r="J1969" i="9"/>
  <c r="J1970" i="9"/>
  <c r="J1971" i="9"/>
  <c r="J1972" i="9"/>
  <c r="J1973" i="9"/>
  <c r="J1974" i="9"/>
  <c r="J1975" i="9"/>
  <c r="J1976" i="9"/>
  <c r="J1977" i="9"/>
  <c r="J1978" i="9"/>
  <c r="J1979" i="9"/>
  <c r="J1980" i="9"/>
  <c r="J1981" i="9"/>
  <c r="J1982" i="9"/>
  <c r="J1983" i="9"/>
  <c r="J1984" i="9"/>
  <c r="J1985" i="9"/>
  <c r="J1986" i="9"/>
  <c r="J1987" i="9"/>
  <c r="J1988" i="9"/>
  <c r="J1989" i="9"/>
  <c r="J1990" i="9"/>
  <c r="J1991" i="9"/>
  <c r="J1992" i="9"/>
  <c r="J1993" i="9"/>
  <c r="J1994" i="9"/>
  <c r="J1995" i="9"/>
  <c r="J1996" i="9"/>
  <c r="J1997" i="9"/>
  <c r="J1998" i="9"/>
  <c r="J1999" i="9"/>
  <c r="J2000" i="9"/>
  <c r="J2001" i="9"/>
  <c r="J2002" i="9"/>
  <c r="J2003" i="9"/>
  <c r="J2004" i="9"/>
  <c r="J2005" i="9"/>
  <c r="J2006" i="9"/>
  <c r="J2007" i="9"/>
  <c r="J2008" i="9"/>
  <c r="J2009" i="9"/>
  <c r="J2010" i="9"/>
  <c r="J2011" i="9"/>
  <c r="J2012" i="9"/>
  <c r="J2013" i="9"/>
  <c r="J2014" i="9"/>
  <c r="J2015" i="9"/>
  <c r="J2016" i="9"/>
  <c r="J2017" i="9"/>
  <c r="J2018" i="9"/>
  <c r="J2019" i="9"/>
  <c r="J2020" i="9"/>
  <c r="J2021" i="9"/>
  <c r="J2022" i="9"/>
  <c r="J2023" i="9"/>
  <c r="J2024" i="9"/>
  <c r="J2025" i="9"/>
  <c r="J2026" i="9"/>
  <c r="J2027" i="9"/>
  <c r="J2028" i="9"/>
  <c r="J2029" i="9"/>
  <c r="J2030" i="9"/>
  <c r="J2031" i="9"/>
  <c r="J2032" i="9"/>
  <c r="J2033" i="9"/>
  <c r="J2034" i="9"/>
  <c r="J2035" i="9"/>
  <c r="J2036" i="9"/>
  <c r="J2037" i="9"/>
  <c r="J2038" i="9"/>
  <c r="J2039" i="9"/>
  <c r="J2040" i="9"/>
  <c r="J2041" i="9"/>
  <c r="J2042" i="9"/>
  <c r="J2043" i="9"/>
  <c r="J2044" i="9"/>
  <c r="J2045" i="9"/>
  <c r="J2046" i="9"/>
  <c r="J2047" i="9"/>
  <c r="J2048" i="9"/>
  <c r="J2049" i="9"/>
  <c r="J2050" i="9"/>
  <c r="J2051" i="9"/>
  <c r="J2052" i="9"/>
  <c r="J2053" i="9"/>
  <c r="J2054" i="9"/>
  <c r="J2055" i="9"/>
  <c r="J2056" i="9"/>
  <c r="J2057" i="9"/>
  <c r="J2058" i="9"/>
  <c r="J2059" i="9"/>
  <c r="J2060" i="9"/>
  <c r="J2061" i="9"/>
  <c r="J2062" i="9"/>
  <c r="J2063" i="9"/>
  <c r="J2064" i="9"/>
  <c r="J2065" i="9"/>
  <c r="J2066" i="9"/>
  <c r="J2067" i="9"/>
  <c r="J2068" i="9"/>
  <c r="J2069" i="9"/>
  <c r="J2070" i="9"/>
  <c r="J2071" i="9"/>
  <c r="J2072" i="9"/>
  <c r="J2073" i="9"/>
  <c r="J2074" i="9"/>
  <c r="J2075" i="9"/>
  <c r="J2076" i="9"/>
  <c r="J2077" i="9"/>
  <c r="J2078" i="9"/>
  <c r="J2079" i="9"/>
  <c r="J2080" i="9"/>
  <c r="J2081" i="9"/>
  <c r="J2082" i="9"/>
  <c r="J2083" i="9"/>
  <c r="J2084" i="9"/>
  <c r="J2085" i="9"/>
  <c r="J2086" i="9"/>
  <c r="J2087" i="9"/>
  <c r="J2088" i="9"/>
  <c r="J2089" i="9"/>
  <c r="J2090" i="9"/>
  <c r="J2091" i="9"/>
  <c r="J2092" i="9"/>
  <c r="J2093" i="9"/>
  <c r="J2094" i="9"/>
  <c r="J2095" i="9"/>
  <c r="J2096" i="9"/>
  <c r="J2097" i="9"/>
  <c r="J2098" i="9"/>
  <c r="J2099" i="9"/>
  <c r="J2100" i="9"/>
  <c r="J2101" i="9"/>
  <c r="J2102" i="9"/>
  <c r="J2103" i="9"/>
  <c r="J2104" i="9"/>
  <c r="J2105" i="9"/>
  <c r="J2106" i="9"/>
  <c r="J2107" i="9"/>
  <c r="J2108" i="9"/>
  <c r="J2109" i="9"/>
  <c r="J2110" i="9"/>
  <c r="J2111" i="9"/>
  <c r="J2112" i="9"/>
  <c r="J2113" i="9"/>
  <c r="J2114" i="9"/>
  <c r="J2115" i="9"/>
  <c r="J2116" i="9"/>
  <c r="J2117" i="9"/>
  <c r="J2118" i="9"/>
  <c r="J2119" i="9"/>
  <c r="J2120" i="9"/>
  <c r="J2121" i="9"/>
  <c r="J2122" i="9"/>
  <c r="J2123" i="9"/>
  <c r="J2124" i="9"/>
  <c r="J2125" i="9"/>
  <c r="J2126" i="9"/>
  <c r="J2127" i="9"/>
  <c r="J2128" i="9"/>
  <c r="J2129" i="9"/>
  <c r="J2130" i="9"/>
  <c r="J2131" i="9"/>
  <c r="J2132" i="9"/>
  <c r="J2133" i="9"/>
  <c r="J2134" i="9"/>
  <c r="J2135" i="9"/>
  <c r="J2136" i="9"/>
  <c r="J2137" i="9"/>
  <c r="J2138" i="9"/>
  <c r="J2139" i="9"/>
  <c r="J2140" i="9"/>
  <c r="J2141" i="9"/>
  <c r="J2142" i="9"/>
  <c r="J2143" i="9"/>
  <c r="J2144" i="9"/>
  <c r="J2145" i="9"/>
  <c r="J2146" i="9"/>
  <c r="J2147" i="9"/>
  <c r="J2148" i="9"/>
  <c r="J2149" i="9"/>
  <c r="J2150" i="9"/>
  <c r="J2151" i="9"/>
  <c r="J2152" i="9"/>
  <c r="J2153" i="9"/>
  <c r="J2154" i="9"/>
  <c r="J2155" i="9"/>
  <c r="J2156" i="9"/>
  <c r="J2157" i="9"/>
  <c r="J2158" i="9"/>
  <c r="J2159" i="9"/>
  <c r="J2160" i="9"/>
  <c r="J2161" i="9"/>
  <c r="J2162" i="9"/>
  <c r="J2163" i="9"/>
  <c r="J2164" i="9"/>
  <c r="J2165" i="9"/>
  <c r="J2166" i="9"/>
  <c r="J2167" i="9"/>
  <c r="J2168" i="9"/>
  <c r="J2169" i="9"/>
  <c r="J2170" i="9"/>
  <c r="J2171" i="9"/>
  <c r="J2172" i="9"/>
  <c r="J2173" i="9"/>
  <c r="J2174" i="9"/>
  <c r="J2175" i="9"/>
  <c r="J2176" i="9"/>
  <c r="J2177" i="9"/>
  <c r="J2178" i="9"/>
  <c r="J2179" i="9"/>
  <c r="J2180" i="9"/>
  <c r="J2181" i="9"/>
  <c r="J2182" i="9"/>
  <c r="J2183" i="9"/>
  <c r="J2184" i="9"/>
  <c r="J2185" i="9"/>
  <c r="J2186" i="9"/>
  <c r="J2187" i="9"/>
  <c r="J2188" i="9"/>
  <c r="J2189" i="9"/>
  <c r="J2190" i="9"/>
  <c r="J2191" i="9"/>
  <c r="J2192" i="9"/>
  <c r="J2193" i="9"/>
  <c r="J2194" i="9"/>
  <c r="J2195" i="9"/>
  <c r="J2196" i="9"/>
  <c r="J2197" i="9"/>
  <c r="J2198" i="9"/>
  <c r="J2199" i="9"/>
  <c r="J2200" i="9"/>
  <c r="J2201" i="9"/>
  <c r="J2202" i="9"/>
  <c r="J2203" i="9"/>
  <c r="J2204" i="9"/>
  <c r="J2205" i="9"/>
  <c r="J2206" i="9"/>
  <c r="J2207" i="9"/>
  <c r="J2208" i="9"/>
  <c r="J2209" i="9"/>
  <c r="J2210" i="9"/>
  <c r="J2211" i="9"/>
  <c r="J2212" i="9"/>
  <c r="J2213" i="9"/>
  <c r="J2214" i="9"/>
  <c r="J2215" i="9"/>
  <c r="J2216" i="9"/>
  <c r="J2217" i="9"/>
  <c r="J2218" i="9"/>
  <c r="J2219" i="9"/>
  <c r="J2220" i="9"/>
  <c r="J2221" i="9"/>
  <c r="J2222" i="9"/>
  <c r="J2223" i="9"/>
  <c r="J2224" i="9"/>
  <c r="J2225" i="9"/>
  <c r="J2226" i="9"/>
  <c r="J2227" i="9"/>
  <c r="J2228" i="9"/>
  <c r="J2229" i="9"/>
  <c r="J2230" i="9"/>
  <c r="J2231" i="9"/>
  <c r="J2232" i="9"/>
  <c r="J2233" i="9"/>
  <c r="J2234" i="9"/>
  <c r="J2235" i="9"/>
  <c r="J2236" i="9"/>
  <c r="J2237" i="9"/>
  <c r="J2238" i="9"/>
  <c r="J2239" i="9"/>
  <c r="J2240" i="9"/>
  <c r="J2241" i="9"/>
  <c r="J2242" i="9"/>
  <c r="J2243" i="9"/>
  <c r="J2244" i="9"/>
  <c r="J2245" i="9"/>
  <c r="J2246" i="9"/>
  <c r="J2247" i="9"/>
  <c r="J2248" i="9"/>
  <c r="J2249" i="9"/>
  <c r="J2250" i="9"/>
  <c r="J2251" i="9"/>
  <c r="J2252" i="9"/>
  <c r="J2253" i="9"/>
  <c r="J2254" i="9"/>
  <c r="J2255" i="9"/>
  <c r="J2256" i="9"/>
  <c r="J2257" i="9"/>
  <c r="J2258" i="9"/>
  <c r="J2259" i="9"/>
  <c r="J2260" i="9"/>
  <c r="J2261" i="9"/>
  <c r="J2262" i="9"/>
  <c r="J2263" i="9"/>
  <c r="J2264" i="9"/>
  <c r="J2265" i="9"/>
  <c r="J2266" i="9"/>
  <c r="J2267" i="9"/>
  <c r="J2268" i="9"/>
  <c r="J2269" i="9"/>
  <c r="J2270" i="9"/>
  <c r="J2271" i="9"/>
  <c r="J2272" i="9"/>
  <c r="J2273" i="9"/>
  <c r="J2274" i="9"/>
  <c r="J2275" i="9"/>
  <c r="J2276" i="9"/>
  <c r="J2277" i="9"/>
  <c r="J2278" i="9"/>
  <c r="J2279" i="9"/>
  <c r="J2280" i="9"/>
  <c r="J2281" i="9"/>
  <c r="J2282" i="9"/>
  <c r="J2283" i="9"/>
  <c r="J2284" i="9"/>
  <c r="J2285" i="9"/>
  <c r="J2286" i="9"/>
  <c r="J2287" i="9"/>
  <c r="J2288" i="9"/>
  <c r="J2289" i="9"/>
  <c r="J2290" i="9"/>
  <c r="J2291" i="9"/>
  <c r="J2292" i="9"/>
  <c r="J2293" i="9"/>
  <c r="J2294" i="9"/>
  <c r="J2295" i="9"/>
  <c r="J2296" i="9"/>
  <c r="J2297" i="9"/>
  <c r="J2298" i="9"/>
  <c r="J2299" i="9"/>
  <c r="J2300" i="9"/>
  <c r="J2301" i="9"/>
  <c r="J2302" i="9"/>
  <c r="J2303" i="9"/>
  <c r="J2304" i="9"/>
  <c r="J2305" i="9"/>
  <c r="J2306" i="9"/>
  <c r="J2307" i="9"/>
  <c r="J2308" i="9"/>
  <c r="J2309" i="9"/>
  <c r="J2310" i="9"/>
  <c r="J2311" i="9"/>
  <c r="J2312" i="9"/>
  <c r="J2313" i="9"/>
  <c r="J2314" i="9"/>
  <c r="J2315" i="9"/>
  <c r="J2316" i="9"/>
  <c r="J2317" i="9"/>
  <c r="J2318" i="9"/>
  <c r="J2319" i="9"/>
  <c r="J2320" i="9"/>
  <c r="J2321" i="9"/>
  <c r="J2322" i="9"/>
  <c r="J2323" i="9"/>
  <c r="J2324" i="9"/>
  <c r="J2325" i="9"/>
  <c r="J2326" i="9"/>
  <c r="J2327" i="9"/>
  <c r="J2328" i="9"/>
  <c r="J2329" i="9"/>
  <c r="J2330" i="9"/>
  <c r="J2331" i="9"/>
  <c r="J2332" i="9"/>
  <c r="J2333" i="9"/>
  <c r="J2334" i="9"/>
  <c r="J2335" i="9"/>
  <c r="J2336" i="9"/>
  <c r="J2337" i="9"/>
  <c r="J2338" i="9"/>
  <c r="J2339" i="9"/>
  <c r="J2340" i="9"/>
  <c r="J2341" i="9"/>
  <c r="J2342" i="9"/>
  <c r="J2343" i="9"/>
  <c r="J2344" i="9"/>
  <c r="J2345" i="9"/>
  <c r="J2346" i="9"/>
  <c r="J2347" i="9"/>
  <c r="J2348" i="9"/>
  <c r="J2349" i="9"/>
  <c r="J2350" i="9"/>
  <c r="J2351" i="9"/>
  <c r="J2352" i="9"/>
  <c r="J2353" i="9"/>
  <c r="J2354" i="9"/>
  <c r="J2355" i="9"/>
  <c r="J2356" i="9"/>
  <c r="J2357" i="9"/>
  <c r="J2358" i="9"/>
  <c r="J2359" i="9"/>
  <c r="J2360" i="9"/>
  <c r="J2361" i="9"/>
  <c r="J2362" i="9"/>
  <c r="J2363" i="9"/>
  <c r="J2364" i="9"/>
  <c r="J2365" i="9"/>
  <c r="J2366" i="9"/>
  <c r="J2367" i="9"/>
  <c r="J2368" i="9"/>
  <c r="J2369" i="9"/>
  <c r="J2370" i="9"/>
  <c r="J2371" i="9"/>
  <c r="J2372" i="9"/>
  <c r="J2373" i="9"/>
  <c r="J2374" i="9"/>
  <c r="J2375" i="9"/>
  <c r="J2376" i="9"/>
  <c r="J2377" i="9"/>
  <c r="J2378" i="9"/>
  <c r="J2379" i="9"/>
  <c r="J2380" i="9"/>
  <c r="J2381" i="9"/>
  <c r="J2382" i="9"/>
  <c r="J2383" i="9"/>
  <c r="J2384" i="9"/>
  <c r="J2385" i="9"/>
  <c r="J2386" i="9"/>
  <c r="J2387" i="9"/>
  <c r="J2388" i="9"/>
  <c r="J2389" i="9"/>
  <c r="J2390" i="9"/>
  <c r="J2391" i="9"/>
  <c r="J2392" i="9"/>
  <c r="J2393" i="9"/>
  <c r="J2394" i="9"/>
  <c r="J2395" i="9"/>
  <c r="J2396" i="9"/>
  <c r="J2397" i="9"/>
  <c r="J2398" i="9"/>
  <c r="J2399" i="9"/>
  <c r="J2400" i="9"/>
  <c r="J2401" i="9"/>
  <c r="J2402" i="9"/>
  <c r="J2403" i="9"/>
  <c r="J2404" i="9"/>
  <c r="J2405" i="9"/>
  <c r="J2406" i="9"/>
  <c r="J2407" i="9"/>
  <c r="J2408" i="9"/>
  <c r="J2409" i="9"/>
  <c r="J2410" i="9"/>
  <c r="J2411" i="9"/>
  <c r="J2412" i="9"/>
  <c r="J2413" i="9"/>
  <c r="J2414" i="9"/>
  <c r="J2415" i="9"/>
  <c r="J2416" i="9"/>
  <c r="J2417" i="9"/>
  <c r="J2418" i="9"/>
  <c r="J2419" i="9"/>
  <c r="J2420" i="9"/>
  <c r="J2421" i="9"/>
  <c r="J2422" i="9"/>
  <c r="J2423" i="9"/>
  <c r="J2424" i="9"/>
  <c r="J2425" i="9"/>
  <c r="J2426" i="9"/>
  <c r="J2427" i="9"/>
  <c r="J2428" i="9"/>
  <c r="J2429" i="9"/>
  <c r="J2430" i="9"/>
  <c r="J2431" i="9"/>
  <c r="J2432" i="9"/>
  <c r="J2433" i="9"/>
  <c r="J2434" i="9"/>
  <c r="J2435" i="9"/>
  <c r="J2436" i="9"/>
  <c r="J2437" i="9"/>
  <c r="J2438" i="9"/>
  <c r="J2439" i="9"/>
  <c r="J2440" i="9"/>
  <c r="J2441" i="9"/>
  <c r="J2442" i="9"/>
  <c r="J2443" i="9"/>
  <c r="J2444" i="9"/>
  <c r="J2445" i="9"/>
  <c r="J2446" i="9"/>
  <c r="J2447" i="9"/>
  <c r="J2448" i="9"/>
  <c r="J2449" i="9"/>
  <c r="J2450" i="9"/>
  <c r="J2451" i="9"/>
  <c r="J2452" i="9"/>
  <c r="J2453" i="9"/>
  <c r="J2454" i="9"/>
  <c r="J2455" i="9"/>
  <c r="J2456" i="9"/>
  <c r="J2457" i="9"/>
  <c r="J2458" i="9"/>
  <c r="J2459" i="9"/>
  <c r="J2460" i="9"/>
  <c r="J2461" i="9"/>
  <c r="J2462" i="9"/>
  <c r="J2463" i="9"/>
  <c r="J2464" i="9"/>
  <c r="J2465" i="9"/>
  <c r="J2466" i="9"/>
  <c r="J2467" i="9"/>
  <c r="J2468" i="9"/>
  <c r="J2469" i="9"/>
  <c r="J2470" i="9"/>
  <c r="J2471" i="9"/>
  <c r="J2472" i="9"/>
  <c r="J2473" i="9"/>
  <c r="J2474" i="9"/>
  <c r="J2475" i="9"/>
  <c r="J2476" i="9"/>
  <c r="J2477" i="9"/>
  <c r="J2478" i="9"/>
  <c r="J2479" i="9"/>
  <c r="J2480" i="9"/>
  <c r="J2481" i="9"/>
  <c r="J2482" i="9"/>
  <c r="J2483" i="9"/>
  <c r="J2484" i="9"/>
  <c r="J2485" i="9"/>
  <c r="J2486" i="9"/>
  <c r="J2487" i="9"/>
  <c r="J2488" i="9"/>
  <c r="J2489" i="9"/>
  <c r="J2490" i="9"/>
  <c r="J2491" i="9"/>
  <c r="J2492" i="9"/>
  <c r="J2493" i="9"/>
  <c r="J2494" i="9"/>
  <c r="J2495" i="9"/>
  <c r="J2496" i="9"/>
  <c r="J2497" i="9"/>
  <c r="J2498" i="9"/>
  <c r="J2499" i="9"/>
  <c r="J2500" i="9"/>
  <c r="J2501" i="9"/>
  <c r="J2502" i="9"/>
  <c r="J2503" i="9"/>
  <c r="J2504" i="9"/>
  <c r="J2505" i="9"/>
  <c r="J2506" i="9"/>
  <c r="J2507" i="9"/>
  <c r="J2508" i="9"/>
  <c r="J2509" i="9"/>
  <c r="J2510" i="9"/>
  <c r="J2511" i="9"/>
  <c r="J2512" i="9"/>
  <c r="J2513" i="9"/>
  <c r="J2514" i="9"/>
  <c r="J2515" i="9"/>
  <c r="J2516" i="9"/>
  <c r="J2517" i="9"/>
  <c r="J2518" i="9"/>
  <c r="J2519" i="9"/>
  <c r="J2520" i="9"/>
  <c r="J2521" i="9"/>
  <c r="J2522" i="9"/>
  <c r="J2523" i="9"/>
  <c r="J2524" i="9"/>
  <c r="J2525" i="9"/>
  <c r="J2526" i="9"/>
  <c r="J2527" i="9"/>
  <c r="J2528" i="9"/>
  <c r="J2529" i="9"/>
  <c r="J2530" i="9"/>
  <c r="J2531" i="9"/>
  <c r="J2532" i="9"/>
  <c r="J2533" i="9"/>
  <c r="J2534" i="9"/>
  <c r="J2535" i="9"/>
  <c r="J2536" i="9"/>
  <c r="J2537" i="9"/>
  <c r="J2538" i="9"/>
  <c r="J2539" i="9"/>
  <c r="J2540" i="9"/>
  <c r="J2541" i="9"/>
  <c r="J2542" i="9"/>
  <c r="J2543" i="9"/>
  <c r="J2544" i="9"/>
  <c r="J2545" i="9"/>
  <c r="J2546" i="9"/>
  <c r="J2547" i="9"/>
  <c r="J2548" i="9"/>
  <c r="J2549" i="9"/>
  <c r="J2550" i="9"/>
  <c r="J2551" i="9"/>
  <c r="J2552" i="9"/>
  <c r="J2553" i="9"/>
  <c r="J2554" i="9"/>
  <c r="J2555" i="9"/>
  <c r="J2556" i="9"/>
  <c r="J2557" i="9"/>
  <c r="J2558" i="9"/>
  <c r="J2559" i="9"/>
  <c r="J2560" i="9"/>
  <c r="J2561" i="9"/>
  <c r="J2562" i="9"/>
  <c r="J2563" i="9"/>
  <c r="J2564" i="9"/>
  <c r="J2565" i="9"/>
  <c r="J2566" i="9"/>
  <c r="J2567" i="9"/>
  <c r="J2568" i="9"/>
  <c r="J2569" i="9"/>
  <c r="J2570" i="9"/>
  <c r="J2571" i="9"/>
  <c r="J2572" i="9"/>
  <c r="J2573" i="9"/>
  <c r="J2574" i="9"/>
  <c r="J2575" i="9"/>
  <c r="J2576" i="9"/>
  <c r="J2577" i="9"/>
  <c r="J2578" i="9"/>
  <c r="J2579" i="9"/>
  <c r="J2580" i="9"/>
  <c r="J2581" i="9"/>
  <c r="J2582" i="9"/>
  <c r="J2583" i="9"/>
  <c r="J2584" i="9"/>
  <c r="J2585" i="9"/>
  <c r="J2586" i="9"/>
  <c r="J2587" i="9"/>
  <c r="J2588" i="9"/>
  <c r="J2589" i="9"/>
  <c r="J2590" i="9"/>
  <c r="J2591" i="9"/>
  <c r="J2592" i="9"/>
  <c r="J2593" i="9"/>
  <c r="J2594" i="9"/>
  <c r="J2595" i="9"/>
  <c r="J2596" i="9"/>
  <c r="J2597" i="9"/>
  <c r="J2598" i="9"/>
  <c r="J2599" i="9"/>
  <c r="J2600" i="9"/>
  <c r="J2601" i="9"/>
  <c r="J2602" i="9"/>
  <c r="J2603" i="9"/>
  <c r="J2604" i="9"/>
  <c r="J2605" i="9"/>
  <c r="J2606" i="9"/>
  <c r="J2607" i="9"/>
  <c r="J2608" i="9"/>
  <c r="J2609" i="9"/>
  <c r="J2610" i="9"/>
  <c r="J2611" i="9"/>
  <c r="J2612" i="9"/>
  <c r="J2613" i="9"/>
  <c r="J2614" i="9"/>
  <c r="J2615" i="9"/>
  <c r="J2616" i="9"/>
  <c r="J2617" i="9"/>
  <c r="J2618" i="9"/>
  <c r="J2619" i="9"/>
  <c r="J2620" i="9"/>
  <c r="J2621" i="9"/>
  <c r="J2622" i="9"/>
  <c r="J2623" i="9"/>
  <c r="J2624" i="9"/>
  <c r="J2625" i="9"/>
  <c r="J2626" i="9"/>
  <c r="J2627" i="9"/>
  <c r="J2628" i="9"/>
  <c r="J2629" i="9"/>
  <c r="J2630" i="9"/>
  <c r="J2631" i="9"/>
  <c r="J2632" i="9"/>
  <c r="J2633" i="9"/>
  <c r="J2634" i="9"/>
  <c r="J2635" i="9"/>
  <c r="J2636" i="9"/>
  <c r="J2637" i="9"/>
  <c r="J2638" i="9"/>
  <c r="J2639" i="9"/>
  <c r="J2640" i="9"/>
  <c r="J2641" i="9"/>
  <c r="J2642" i="9"/>
  <c r="J2643" i="9"/>
  <c r="J2644" i="9"/>
  <c r="J2645" i="9"/>
  <c r="J2646" i="9"/>
  <c r="J2647" i="9"/>
  <c r="J2648" i="9"/>
  <c r="J2649" i="9"/>
  <c r="J2650" i="9"/>
  <c r="J2651" i="9"/>
  <c r="J2652" i="9"/>
  <c r="J2653" i="9"/>
  <c r="J2654" i="9"/>
  <c r="J2655" i="9"/>
  <c r="J2656" i="9"/>
  <c r="J2657" i="9"/>
  <c r="J2658" i="9"/>
  <c r="J2659" i="9"/>
  <c r="J2660" i="9"/>
  <c r="J2661" i="9"/>
  <c r="J2662" i="9"/>
  <c r="J2663" i="9"/>
  <c r="J2664" i="9"/>
  <c r="J2665" i="9"/>
  <c r="J2666" i="9"/>
  <c r="J2667" i="9"/>
  <c r="J2668" i="9"/>
  <c r="J2669" i="9"/>
  <c r="J2670" i="9"/>
  <c r="J2671" i="9"/>
  <c r="J2672" i="9"/>
  <c r="J2673" i="9"/>
  <c r="J2674" i="9"/>
  <c r="J2675" i="9"/>
  <c r="J2676" i="9"/>
  <c r="J2677" i="9"/>
  <c r="J2678" i="9"/>
  <c r="J2679" i="9"/>
  <c r="J2680" i="9"/>
  <c r="J2681" i="9"/>
  <c r="J2682" i="9"/>
  <c r="J2683" i="9"/>
  <c r="J2684" i="9"/>
  <c r="J2685" i="9"/>
  <c r="J2686" i="9"/>
  <c r="J2687" i="9"/>
  <c r="J2688" i="9"/>
  <c r="J2689" i="9"/>
  <c r="J2690" i="9"/>
  <c r="J2691" i="9"/>
  <c r="J2692" i="9"/>
  <c r="J2693" i="9"/>
  <c r="J2694" i="9"/>
  <c r="J2695" i="9"/>
  <c r="J2696" i="9"/>
  <c r="J2697" i="9"/>
  <c r="J2698" i="9"/>
  <c r="J2699" i="9"/>
  <c r="J2700" i="9"/>
  <c r="J2701" i="9"/>
  <c r="J2702" i="9"/>
  <c r="J2703" i="9"/>
  <c r="J2704" i="9"/>
  <c r="J2705" i="9"/>
  <c r="J2706" i="9"/>
  <c r="J2707" i="9"/>
  <c r="J2708" i="9"/>
  <c r="J2709" i="9"/>
  <c r="J2710" i="9"/>
  <c r="J2711" i="9"/>
  <c r="J2712" i="9"/>
  <c r="J2713" i="9"/>
  <c r="J2714" i="9"/>
  <c r="J2715" i="9"/>
  <c r="J2716" i="9"/>
  <c r="J2717" i="9"/>
  <c r="J2718" i="9"/>
  <c r="J2719" i="9"/>
  <c r="J2720" i="9"/>
  <c r="J2721" i="9"/>
  <c r="J2722" i="9"/>
  <c r="J2723" i="9"/>
  <c r="J2724" i="9"/>
  <c r="J2725" i="9"/>
  <c r="J2726" i="9"/>
  <c r="J2727" i="9"/>
  <c r="J2728" i="9"/>
  <c r="J2729" i="9"/>
  <c r="J2730" i="9"/>
  <c r="J2731" i="9"/>
  <c r="J2732" i="9"/>
  <c r="J2733" i="9"/>
  <c r="J2734" i="9"/>
  <c r="J2735" i="9"/>
  <c r="J2736" i="9"/>
  <c r="J2737" i="9"/>
  <c r="J2738" i="9"/>
  <c r="J2739" i="9"/>
  <c r="J2740" i="9"/>
  <c r="J2741" i="9"/>
  <c r="J2742" i="9"/>
  <c r="J2743" i="9"/>
  <c r="J2744" i="9"/>
  <c r="J2745" i="9"/>
  <c r="J2746" i="9"/>
  <c r="J2747" i="9"/>
  <c r="J2748" i="9"/>
  <c r="J2749" i="9"/>
  <c r="J2750" i="9"/>
  <c r="J2751" i="9"/>
  <c r="J2752" i="9"/>
  <c r="J2753" i="9"/>
  <c r="J2754" i="9"/>
  <c r="J2755" i="9"/>
  <c r="J2756" i="9"/>
  <c r="J2757" i="9"/>
  <c r="J2758" i="9"/>
  <c r="J2759" i="9"/>
  <c r="J2760" i="9"/>
  <c r="J2761" i="9"/>
  <c r="J2762" i="9"/>
  <c r="J2763" i="9"/>
  <c r="J2764" i="9"/>
  <c r="J2765" i="9"/>
  <c r="J2766" i="9"/>
  <c r="J2767" i="9"/>
  <c r="J2768" i="9"/>
  <c r="J2769" i="9"/>
  <c r="J2770" i="9"/>
  <c r="J2771" i="9"/>
  <c r="J2772" i="9"/>
  <c r="J2773" i="9"/>
  <c r="J2774" i="9"/>
  <c r="J2775" i="9"/>
  <c r="J2776" i="9"/>
  <c r="J2777" i="9"/>
  <c r="J2778" i="9"/>
  <c r="J2779" i="9"/>
  <c r="J2780" i="9"/>
  <c r="J2781" i="9"/>
  <c r="J2782" i="9"/>
  <c r="J2783" i="9"/>
  <c r="J2784" i="9"/>
  <c r="J2785" i="9"/>
  <c r="J2786" i="9"/>
  <c r="J2787" i="9"/>
  <c r="J2788" i="9"/>
  <c r="J2789" i="9"/>
  <c r="J2790" i="9"/>
  <c r="J2791" i="9"/>
  <c r="J2792" i="9"/>
  <c r="J2793" i="9"/>
  <c r="J2794" i="9"/>
  <c r="J2795" i="9"/>
  <c r="J2796" i="9"/>
  <c r="J2797" i="9"/>
  <c r="J2798" i="9"/>
  <c r="J2799" i="9"/>
  <c r="J2800" i="9"/>
  <c r="J2801" i="9"/>
  <c r="J2802" i="9"/>
  <c r="J2803" i="9"/>
  <c r="J2804" i="9"/>
  <c r="J2805" i="9"/>
  <c r="J2806" i="9"/>
  <c r="J2807" i="9"/>
  <c r="J2808" i="9"/>
  <c r="J2809" i="9"/>
  <c r="J2810" i="9"/>
  <c r="J2811" i="9"/>
  <c r="J2812" i="9"/>
  <c r="J2813" i="9"/>
  <c r="J2814" i="9"/>
  <c r="J2815" i="9"/>
  <c r="J2816" i="9"/>
  <c r="J2817" i="9"/>
  <c r="J2818" i="9"/>
  <c r="J2819" i="9"/>
  <c r="J2820" i="9"/>
  <c r="J2821" i="9"/>
  <c r="J2822" i="9"/>
  <c r="J2823" i="9"/>
  <c r="J2824" i="9"/>
  <c r="J2825" i="9"/>
  <c r="J2826" i="9"/>
  <c r="J2827" i="9"/>
  <c r="J2828" i="9"/>
  <c r="J2829" i="9"/>
  <c r="J2830" i="9"/>
  <c r="J2831" i="9"/>
  <c r="J2832" i="9"/>
  <c r="J2833" i="9"/>
  <c r="J2834" i="9"/>
  <c r="J2835" i="9"/>
  <c r="J2836" i="9"/>
  <c r="J2837" i="9"/>
  <c r="J2838" i="9"/>
  <c r="J2839" i="9"/>
  <c r="J2840" i="9"/>
  <c r="J2841" i="9"/>
  <c r="J2842" i="9"/>
  <c r="J2843" i="9"/>
  <c r="J2844" i="9"/>
  <c r="J2845" i="9"/>
  <c r="J2846" i="9"/>
  <c r="J2847" i="9"/>
  <c r="J2848" i="9"/>
  <c r="J2849" i="9"/>
  <c r="J2850" i="9"/>
  <c r="J2851" i="9"/>
  <c r="J2852" i="9"/>
  <c r="J2853" i="9"/>
  <c r="J2854" i="9"/>
  <c r="J2855" i="9"/>
  <c r="J2856" i="9"/>
  <c r="J2857" i="9"/>
  <c r="J2858" i="9"/>
  <c r="J2859" i="9"/>
  <c r="J2860" i="9"/>
  <c r="J2861" i="9"/>
  <c r="J2862" i="9"/>
  <c r="J2863" i="9"/>
  <c r="J2864" i="9"/>
  <c r="J2865" i="9"/>
  <c r="J2866" i="9"/>
  <c r="J2867" i="9"/>
  <c r="J2868" i="9"/>
  <c r="J2869" i="9"/>
  <c r="J2870" i="9"/>
  <c r="J2871" i="9"/>
  <c r="J2872" i="9"/>
  <c r="J2873" i="9"/>
  <c r="J2874" i="9"/>
  <c r="J2875" i="9"/>
  <c r="J2876" i="9"/>
  <c r="J2877" i="9"/>
  <c r="J2878" i="9"/>
  <c r="J2879" i="9"/>
  <c r="J2880" i="9"/>
  <c r="J2881" i="9"/>
  <c r="J2882" i="9"/>
  <c r="J2883" i="9"/>
  <c r="J2884" i="9"/>
  <c r="J2885" i="9"/>
  <c r="J2886" i="9"/>
  <c r="J2887" i="9"/>
  <c r="J2888" i="9"/>
  <c r="J2889" i="9"/>
  <c r="J2890" i="9"/>
  <c r="J2891" i="9"/>
  <c r="J2892" i="9"/>
  <c r="J2893" i="9"/>
  <c r="J2894" i="9"/>
  <c r="J2895" i="9"/>
  <c r="J2896" i="9"/>
  <c r="J2897" i="9"/>
  <c r="J2898" i="9"/>
  <c r="J2899" i="9"/>
  <c r="J2900" i="9"/>
  <c r="J2901" i="9"/>
  <c r="J2902" i="9"/>
  <c r="J2903" i="9"/>
  <c r="J2904" i="9"/>
  <c r="J2905" i="9"/>
  <c r="J2906" i="9"/>
  <c r="J2907" i="9"/>
  <c r="J2908" i="9"/>
  <c r="J2909" i="9"/>
  <c r="J2910" i="9"/>
  <c r="J2911" i="9"/>
  <c r="J2912" i="9"/>
  <c r="J2913" i="9"/>
  <c r="J2914" i="9"/>
  <c r="J2915" i="9"/>
  <c r="J2916" i="9"/>
  <c r="J2917" i="9"/>
  <c r="J2918" i="9"/>
  <c r="J2919" i="9"/>
  <c r="J2920" i="9"/>
  <c r="J2921" i="9"/>
  <c r="J2922" i="9"/>
  <c r="J2923" i="9"/>
  <c r="J2924" i="9"/>
  <c r="J2925" i="9"/>
  <c r="J2926" i="9"/>
  <c r="J2927" i="9"/>
  <c r="J2928" i="9"/>
  <c r="J2929" i="9"/>
  <c r="J2930" i="9"/>
  <c r="J2931" i="9"/>
  <c r="J2932" i="9"/>
  <c r="J2933" i="9"/>
  <c r="J2934" i="9"/>
  <c r="J2935" i="9"/>
  <c r="J2936" i="9"/>
  <c r="J2937" i="9"/>
  <c r="J2938" i="9"/>
  <c r="J2939" i="9"/>
  <c r="J2940" i="9"/>
  <c r="J2941" i="9"/>
  <c r="J2942" i="9"/>
  <c r="J2943" i="9"/>
  <c r="J2944" i="9"/>
  <c r="J2945" i="9"/>
  <c r="J2946" i="9"/>
  <c r="J2947" i="9"/>
  <c r="J2948" i="9"/>
  <c r="J2949" i="9"/>
  <c r="J2950" i="9"/>
  <c r="J2951" i="9"/>
  <c r="J2952" i="9"/>
  <c r="J2953" i="9"/>
  <c r="J2954" i="9"/>
  <c r="J2955" i="9"/>
  <c r="J2956" i="9"/>
  <c r="J2957" i="9"/>
  <c r="J2958" i="9"/>
  <c r="J2959" i="9"/>
  <c r="J2960" i="9"/>
  <c r="J2961" i="9"/>
  <c r="J2962" i="9"/>
  <c r="J2963" i="9"/>
  <c r="J2964" i="9"/>
  <c r="J2965" i="9"/>
  <c r="J2966" i="9"/>
  <c r="J2967" i="9"/>
  <c r="J2968" i="9"/>
  <c r="J2969" i="9"/>
  <c r="J2970" i="9"/>
  <c r="J2971" i="9"/>
  <c r="J2972" i="9"/>
  <c r="J2973" i="9"/>
  <c r="J2974" i="9"/>
  <c r="J2975" i="9"/>
  <c r="J2976" i="9"/>
  <c r="J2977" i="9"/>
  <c r="J2978" i="9"/>
  <c r="J2979" i="9"/>
  <c r="J2980" i="9"/>
  <c r="J2981" i="9"/>
  <c r="J2982" i="9"/>
  <c r="J2983" i="9"/>
  <c r="J2984" i="9"/>
  <c r="J2985" i="9"/>
  <c r="J2986" i="9"/>
  <c r="J2987" i="9"/>
  <c r="J2988" i="9"/>
  <c r="J2989" i="9"/>
  <c r="J2990" i="9"/>
  <c r="J2991" i="9"/>
  <c r="J2992" i="9"/>
  <c r="J2993" i="9"/>
  <c r="J2994" i="9"/>
  <c r="J2995" i="9"/>
  <c r="J2996" i="9"/>
  <c r="J2997" i="9"/>
  <c r="J2998" i="9"/>
  <c r="J2999" i="9"/>
  <c r="J3000" i="9"/>
  <c r="J3001" i="9"/>
  <c r="J3002" i="9"/>
  <c r="J3003" i="9"/>
  <c r="J3004" i="9"/>
  <c r="J3005" i="9"/>
  <c r="J3006" i="9"/>
  <c r="J3007" i="9"/>
  <c r="J3008" i="9"/>
  <c r="J3009" i="9"/>
  <c r="J3010" i="9"/>
  <c r="J3011" i="9"/>
  <c r="J3012" i="9"/>
  <c r="J3013" i="9"/>
  <c r="J3014" i="9"/>
  <c r="J3015" i="9"/>
  <c r="J3016" i="9"/>
  <c r="J3017" i="9"/>
  <c r="J3018" i="9"/>
  <c r="J3019" i="9"/>
  <c r="J3020" i="9"/>
  <c r="J3021" i="9"/>
  <c r="J3022" i="9"/>
  <c r="J3023" i="9"/>
  <c r="J3024" i="9"/>
  <c r="J3025" i="9"/>
  <c r="J3026" i="9"/>
  <c r="J3027" i="9"/>
  <c r="J3028" i="9"/>
  <c r="J3029" i="9"/>
  <c r="J3030" i="9"/>
  <c r="J3031" i="9"/>
  <c r="J3032" i="9"/>
  <c r="J3033" i="9"/>
  <c r="J3034" i="9"/>
  <c r="J3035" i="9"/>
  <c r="J3036" i="9"/>
  <c r="J3037" i="9"/>
  <c r="J3038" i="9"/>
  <c r="J3039" i="9"/>
  <c r="J3040" i="9"/>
  <c r="J3041" i="9"/>
  <c r="J3042" i="9"/>
  <c r="J3043" i="9"/>
  <c r="J3044" i="9"/>
  <c r="J3045" i="9"/>
  <c r="J3046" i="9"/>
  <c r="J3047" i="9"/>
  <c r="J3048" i="9"/>
  <c r="J3049" i="9"/>
  <c r="J3050" i="9"/>
  <c r="J3051" i="9"/>
  <c r="J3052" i="9"/>
  <c r="J3053" i="9"/>
  <c r="J3054" i="9"/>
  <c r="J3055" i="9"/>
  <c r="J3056" i="9"/>
  <c r="J3057" i="9"/>
  <c r="J3058" i="9"/>
  <c r="J3059" i="9"/>
  <c r="J3060" i="9"/>
  <c r="J3061" i="9"/>
  <c r="J3062" i="9"/>
  <c r="J3063" i="9"/>
  <c r="J3064" i="9"/>
  <c r="J3065" i="9"/>
  <c r="J3066" i="9"/>
  <c r="J3067" i="9"/>
  <c r="J3068" i="9"/>
  <c r="J3069" i="9"/>
  <c r="J3070" i="9"/>
  <c r="J3071" i="9"/>
  <c r="J3072" i="9"/>
  <c r="J3073" i="9"/>
  <c r="J3074" i="9"/>
  <c r="J3075" i="9"/>
  <c r="J3076" i="9"/>
  <c r="J3077" i="9"/>
  <c r="J3078" i="9"/>
  <c r="J3079" i="9"/>
  <c r="J3080" i="9"/>
  <c r="J3081" i="9"/>
  <c r="J3082" i="9"/>
  <c r="J3083" i="9"/>
  <c r="J3084" i="9"/>
  <c r="J3085" i="9"/>
  <c r="J3086" i="9"/>
  <c r="J3087" i="9"/>
  <c r="J3088" i="9"/>
  <c r="J3089" i="9"/>
  <c r="J3090" i="9"/>
  <c r="J3091" i="9"/>
  <c r="J3092" i="9"/>
  <c r="J3093" i="9"/>
  <c r="J3094" i="9"/>
  <c r="J3095" i="9"/>
  <c r="J3096" i="9"/>
  <c r="J3097" i="9"/>
  <c r="J3098" i="9"/>
  <c r="J3099" i="9"/>
  <c r="J3100" i="9"/>
  <c r="J3101" i="9"/>
  <c r="J3102" i="9"/>
  <c r="J3103" i="9"/>
  <c r="J3104" i="9"/>
  <c r="J3105" i="9"/>
  <c r="J3106" i="9"/>
  <c r="J3107" i="9"/>
  <c r="J3108" i="9"/>
  <c r="J3109" i="9"/>
  <c r="J3110" i="9"/>
  <c r="J3111" i="9"/>
  <c r="J3112" i="9"/>
  <c r="J3113" i="9"/>
  <c r="J3114" i="9"/>
  <c r="J3115" i="9"/>
  <c r="J3116" i="9"/>
  <c r="J3117" i="9"/>
  <c r="J3118" i="9"/>
  <c r="J3119" i="9"/>
  <c r="J3120" i="9"/>
  <c r="J3121" i="9"/>
  <c r="J3122" i="9"/>
  <c r="J3123" i="9"/>
  <c r="J3124" i="9"/>
  <c r="J3125" i="9"/>
  <c r="J3126" i="9"/>
  <c r="J3127" i="9"/>
  <c r="J3128" i="9"/>
  <c r="J3129" i="9"/>
  <c r="J3130" i="9"/>
  <c r="J3131" i="9"/>
  <c r="J3132" i="9"/>
  <c r="J3133" i="9"/>
  <c r="J3134" i="9"/>
  <c r="J3135" i="9"/>
  <c r="J3136" i="9"/>
  <c r="J3137" i="9"/>
  <c r="J3138" i="9"/>
  <c r="J3139" i="9"/>
  <c r="J3140" i="9"/>
  <c r="J3141" i="9"/>
  <c r="J3142" i="9"/>
  <c r="J3143" i="9"/>
  <c r="J3144" i="9"/>
  <c r="J3145" i="9"/>
  <c r="J3146" i="9"/>
  <c r="J3147" i="9"/>
  <c r="J3148" i="9"/>
  <c r="J3149" i="9"/>
  <c r="J3150" i="9"/>
  <c r="J3151" i="9"/>
  <c r="J3152" i="9"/>
  <c r="J3153" i="9"/>
  <c r="J3154" i="9"/>
  <c r="J3155" i="9"/>
  <c r="J3156" i="9"/>
  <c r="J3157" i="9"/>
  <c r="J3158" i="9"/>
  <c r="J3159" i="9"/>
  <c r="J3160" i="9"/>
  <c r="J3161" i="9"/>
  <c r="J3162" i="9"/>
  <c r="J3163" i="9"/>
  <c r="J3164" i="9"/>
  <c r="J3165" i="9"/>
  <c r="J3166" i="9"/>
  <c r="J3167" i="9"/>
  <c r="J3168" i="9"/>
  <c r="J3169" i="9"/>
  <c r="J3170" i="9"/>
  <c r="J3171" i="9"/>
  <c r="J3172" i="9"/>
  <c r="J3173" i="9"/>
  <c r="J3174" i="9"/>
  <c r="J3175" i="9"/>
  <c r="J3176" i="9"/>
  <c r="J3177" i="9"/>
  <c r="J3178" i="9"/>
  <c r="J3179" i="9"/>
  <c r="J3180" i="9"/>
  <c r="J3181" i="9"/>
  <c r="J3182" i="9"/>
  <c r="J3183" i="9"/>
  <c r="J3184" i="9"/>
  <c r="J3185" i="9"/>
  <c r="J3186" i="9"/>
  <c r="J3187" i="9"/>
  <c r="J3188" i="9"/>
  <c r="J3189" i="9"/>
  <c r="J3190" i="9"/>
  <c r="J3191" i="9"/>
  <c r="J3192" i="9"/>
  <c r="J3193" i="9"/>
  <c r="J3194" i="9"/>
  <c r="J3195" i="9"/>
  <c r="J3196" i="9"/>
  <c r="J3197" i="9"/>
  <c r="J3198" i="9"/>
  <c r="J3199" i="9"/>
  <c r="J3200" i="9"/>
  <c r="J3201" i="9"/>
  <c r="J3202" i="9"/>
  <c r="J3203" i="9"/>
  <c r="J3204" i="9"/>
  <c r="J3205" i="9"/>
  <c r="J3206" i="9"/>
  <c r="J3207" i="9"/>
  <c r="J3208" i="9"/>
  <c r="J3209" i="9"/>
  <c r="J3210" i="9"/>
  <c r="J3211" i="9"/>
  <c r="J3212" i="9"/>
  <c r="J3213" i="9"/>
  <c r="J3214" i="9"/>
  <c r="J3215" i="9"/>
  <c r="J3216" i="9"/>
  <c r="J3217" i="9"/>
  <c r="J3218" i="9"/>
  <c r="J3219" i="9"/>
  <c r="J3220" i="9"/>
  <c r="J3221" i="9"/>
  <c r="J3222" i="9"/>
  <c r="J3223" i="9"/>
  <c r="J3224" i="9"/>
  <c r="J3225" i="9"/>
  <c r="J3226" i="9"/>
  <c r="J3227" i="9"/>
  <c r="J3228" i="9"/>
  <c r="J3229" i="9"/>
  <c r="J3230" i="9"/>
  <c r="J3231" i="9"/>
  <c r="J3232" i="9"/>
  <c r="J3233" i="9"/>
  <c r="J3234" i="9"/>
  <c r="J3235" i="9"/>
  <c r="J3236" i="9"/>
  <c r="J3237" i="9"/>
  <c r="J3238" i="9"/>
  <c r="J3239" i="9"/>
  <c r="J3240" i="9"/>
  <c r="J3241" i="9"/>
  <c r="J3242" i="9"/>
  <c r="J3243" i="9"/>
  <c r="J3244" i="9"/>
  <c r="J3245" i="9"/>
  <c r="J3246" i="9"/>
  <c r="J3247" i="9"/>
  <c r="J3248" i="9"/>
  <c r="J3249" i="9"/>
  <c r="J3250" i="9"/>
  <c r="J3251" i="9"/>
  <c r="J3252" i="9"/>
  <c r="J3253" i="9"/>
  <c r="J3254" i="9"/>
  <c r="J3255" i="9"/>
  <c r="J3256" i="9"/>
  <c r="J3257" i="9"/>
  <c r="J3258" i="9"/>
  <c r="J3259" i="9"/>
  <c r="J3260" i="9"/>
  <c r="J3261" i="9"/>
  <c r="J3262" i="9"/>
  <c r="J3263" i="9"/>
  <c r="J3264" i="9"/>
  <c r="J3265" i="9"/>
  <c r="J3266" i="9"/>
  <c r="J3267" i="9"/>
  <c r="J3268" i="9"/>
  <c r="J3269" i="9"/>
  <c r="J3270" i="9"/>
  <c r="J3271" i="9"/>
  <c r="J3272" i="9"/>
  <c r="J3273" i="9"/>
  <c r="J3274" i="9"/>
  <c r="J3275" i="9"/>
  <c r="J3276" i="9"/>
  <c r="J3277" i="9"/>
  <c r="J3278" i="9"/>
  <c r="J3279" i="9"/>
  <c r="J3280" i="9"/>
  <c r="J3281" i="9"/>
  <c r="J3282" i="9"/>
  <c r="J3283" i="9"/>
  <c r="J3284" i="9"/>
  <c r="J3285" i="9"/>
  <c r="J3286" i="9"/>
  <c r="J3287" i="9"/>
  <c r="J3288" i="9"/>
  <c r="J3289" i="9"/>
  <c r="J3290" i="9"/>
  <c r="J3291" i="9"/>
  <c r="J3292" i="9"/>
  <c r="J3293" i="9"/>
  <c r="J3294" i="9"/>
  <c r="J3295" i="9"/>
  <c r="J3296" i="9"/>
  <c r="J3297" i="9"/>
  <c r="J3298" i="9"/>
  <c r="J3299" i="9"/>
  <c r="J3300" i="9"/>
  <c r="J3301" i="9"/>
  <c r="J3302" i="9"/>
  <c r="J3303" i="9"/>
  <c r="J3304" i="9"/>
  <c r="J3305" i="9"/>
  <c r="J3306" i="9"/>
  <c r="J3307" i="9"/>
  <c r="J3308" i="9"/>
  <c r="J3309" i="9"/>
  <c r="J3310" i="9"/>
  <c r="J3311" i="9"/>
  <c r="J3312" i="9"/>
  <c r="J3313" i="9"/>
  <c r="J3314" i="9"/>
  <c r="J3315" i="9"/>
  <c r="J3316" i="9"/>
  <c r="J3317" i="9"/>
  <c r="J3318" i="9"/>
  <c r="J3319" i="9"/>
  <c r="J3320" i="9"/>
  <c r="J3321" i="9"/>
  <c r="J3322" i="9"/>
  <c r="J3323" i="9"/>
  <c r="J3324" i="9"/>
  <c r="J3325" i="9"/>
  <c r="J3326" i="9"/>
  <c r="J3327" i="9"/>
  <c r="J3328" i="9"/>
  <c r="J3329" i="9"/>
  <c r="J3330" i="9"/>
  <c r="J3331" i="9"/>
  <c r="J3332" i="9"/>
  <c r="J3333" i="9"/>
  <c r="J3334" i="9"/>
  <c r="J3335" i="9"/>
  <c r="J3336" i="9"/>
  <c r="J3337" i="9"/>
  <c r="J3338" i="9"/>
  <c r="J3339" i="9"/>
  <c r="J3340" i="9"/>
  <c r="J3341" i="9"/>
  <c r="J3342" i="9"/>
  <c r="J3343" i="9"/>
  <c r="J3344" i="9"/>
  <c r="J3345" i="9"/>
  <c r="J3346" i="9"/>
  <c r="J3347" i="9"/>
  <c r="J3348" i="9"/>
  <c r="J3349" i="9"/>
  <c r="J3350" i="9"/>
  <c r="J3351" i="9"/>
  <c r="J3352" i="9"/>
  <c r="J3353" i="9"/>
  <c r="J3354" i="9"/>
  <c r="J3355" i="9"/>
  <c r="J3356" i="9"/>
  <c r="J3357" i="9"/>
  <c r="J3358" i="9"/>
  <c r="J3359" i="9"/>
  <c r="J3360" i="9"/>
  <c r="J3361" i="9"/>
  <c r="J3362" i="9"/>
  <c r="J3363" i="9"/>
  <c r="J3364" i="9"/>
  <c r="J3365" i="9"/>
  <c r="J3366" i="9"/>
  <c r="J3367" i="9"/>
  <c r="J3368" i="9"/>
  <c r="J3369" i="9"/>
  <c r="J3370" i="9"/>
  <c r="J3371" i="9"/>
  <c r="J3372" i="9"/>
  <c r="J3373" i="9"/>
  <c r="J3374" i="9"/>
  <c r="J3375" i="9"/>
  <c r="J3376" i="9"/>
  <c r="J3377" i="9"/>
  <c r="J3378" i="9"/>
  <c r="J3379" i="9"/>
  <c r="J3380" i="9"/>
  <c r="J3381" i="9"/>
  <c r="J3382" i="9"/>
  <c r="J3383" i="9"/>
  <c r="J3384" i="9"/>
  <c r="J3385" i="9"/>
  <c r="J3386" i="9"/>
  <c r="J3387" i="9"/>
  <c r="J3388" i="9"/>
  <c r="J3389" i="9"/>
  <c r="J3390" i="9"/>
  <c r="J3391" i="9"/>
  <c r="J3392" i="9"/>
  <c r="J3393" i="9"/>
  <c r="J3394" i="9"/>
  <c r="J3395" i="9"/>
  <c r="J3396" i="9"/>
  <c r="J3397" i="9"/>
  <c r="J3398" i="9"/>
  <c r="J3399" i="9"/>
  <c r="J3400" i="9"/>
  <c r="J3401" i="9"/>
  <c r="J3402" i="9"/>
  <c r="J3403" i="9"/>
  <c r="J3404" i="9"/>
  <c r="J3405" i="9"/>
  <c r="J3406" i="9"/>
  <c r="J3407" i="9"/>
  <c r="J3408" i="9"/>
  <c r="J3409" i="9"/>
  <c r="J3410" i="9"/>
  <c r="J3411" i="9"/>
  <c r="J3412" i="9"/>
  <c r="J3413" i="9"/>
  <c r="J3414" i="9"/>
  <c r="J3415" i="9"/>
  <c r="J3416" i="9"/>
  <c r="J3417" i="9"/>
  <c r="J3418" i="9"/>
  <c r="J3419" i="9"/>
  <c r="J3420" i="9"/>
  <c r="J3421" i="9"/>
  <c r="J3422" i="9"/>
  <c r="J3423" i="9"/>
  <c r="J3424" i="9"/>
  <c r="J3425" i="9"/>
  <c r="J3426" i="9"/>
  <c r="J3427" i="9"/>
  <c r="J3428" i="9"/>
  <c r="J3429" i="9"/>
  <c r="J3430" i="9"/>
  <c r="J3431" i="9"/>
  <c r="J3432" i="9"/>
  <c r="J3433" i="9"/>
  <c r="J3434" i="9"/>
  <c r="J3435" i="9"/>
  <c r="J3436" i="9"/>
  <c r="J3437" i="9"/>
  <c r="J3438" i="9"/>
  <c r="J3439" i="9"/>
  <c r="J3440" i="9"/>
  <c r="J3441" i="9"/>
  <c r="J3442" i="9"/>
  <c r="J3443" i="9"/>
  <c r="J3444" i="9"/>
  <c r="J3445" i="9"/>
  <c r="J3446" i="9"/>
  <c r="J3447" i="9"/>
  <c r="J3448" i="9"/>
  <c r="J3449" i="9"/>
  <c r="J3450" i="9"/>
  <c r="J3451" i="9"/>
  <c r="J3452" i="9"/>
  <c r="J3453" i="9"/>
  <c r="J3454" i="9"/>
  <c r="J3455" i="9"/>
  <c r="J3456" i="9"/>
  <c r="J3457" i="9"/>
  <c r="J3458" i="9"/>
  <c r="J3459" i="9"/>
  <c r="J3460" i="9"/>
  <c r="J3461" i="9"/>
  <c r="J3462" i="9"/>
  <c r="J3463" i="9"/>
  <c r="J3464" i="9"/>
  <c r="J3465" i="9"/>
  <c r="J3466" i="9"/>
  <c r="J3467" i="9"/>
  <c r="J3468" i="9"/>
  <c r="J3469" i="9"/>
  <c r="J3470" i="9"/>
  <c r="J3471" i="9"/>
  <c r="J3472" i="9"/>
  <c r="J3473" i="9"/>
  <c r="J3474" i="9"/>
  <c r="J3475" i="9"/>
  <c r="J3476" i="9"/>
  <c r="J3477" i="9"/>
  <c r="J3478" i="9"/>
  <c r="J3479" i="9"/>
  <c r="J3480" i="9"/>
  <c r="J3481" i="9"/>
  <c r="J3482" i="9"/>
  <c r="J3483" i="9"/>
  <c r="J3484" i="9"/>
  <c r="J3485" i="9"/>
  <c r="J3486" i="9"/>
  <c r="J3487" i="9"/>
  <c r="J3488" i="9"/>
  <c r="J3489" i="9"/>
  <c r="J3490" i="9"/>
  <c r="J3491" i="9"/>
  <c r="J3492" i="9"/>
  <c r="J3493" i="9"/>
  <c r="J3494" i="9"/>
  <c r="J3495" i="9"/>
  <c r="J3496" i="9"/>
  <c r="J3497" i="9"/>
  <c r="J3498" i="9"/>
  <c r="J3499" i="9"/>
  <c r="J3500" i="9"/>
  <c r="J3501" i="9"/>
  <c r="J3502" i="9"/>
  <c r="J3503" i="9"/>
  <c r="J3504" i="9"/>
  <c r="J3505" i="9"/>
  <c r="J3506" i="9"/>
  <c r="J3507" i="9"/>
  <c r="J3508" i="9"/>
  <c r="J3509" i="9"/>
  <c r="J3510" i="9"/>
  <c r="J3511" i="9"/>
  <c r="J3512" i="9"/>
  <c r="J3513" i="9"/>
  <c r="J3514" i="9"/>
  <c r="J3515" i="9"/>
  <c r="J3516" i="9"/>
  <c r="J3517" i="9"/>
  <c r="AA29" i="9"/>
  <c r="AA28" i="9"/>
  <c r="AA27" i="9"/>
  <c r="AA26" i="9"/>
  <c r="AA25" i="9"/>
  <c r="AA24" i="9"/>
  <c r="AA23" i="9"/>
  <c r="AA22" i="9"/>
  <c r="AA21" i="9"/>
  <c r="AA20" i="9"/>
  <c r="AA19" i="9"/>
  <c r="AA18" i="9"/>
  <c r="I2437" i="9" l="1"/>
  <c r="I2409" i="9"/>
  <c r="I2395" i="9"/>
  <c r="I2381" i="9"/>
  <c r="I2367" i="9"/>
  <c r="I3503" i="9"/>
  <c r="I3475" i="9"/>
  <c r="I3461" i="9"/>
  <c r="I3447" i="9"/>
  <c r="I3433" i="9"/>
  <c r="I3419" i="9"/>
  <c r="I3391" i="9"/>
  <c r="I3377" i="9"/>
  <c r="I3335" i="9"/>
  <c r="I3321" i="9"/>
  <c r="I3279" i="9"/>
  <c r="I3265" i="9"/>
  <c r="I3251" i="9"/>
  <c r="I3237" i="9"/>
  <c r="I3223" i="9"/>
  <c r="I3195" i="9"/>
  <c r="I3167" i="9"/>
  <c r="I3153" i="9"/>
  <c r="I3139" i="9"/>
  <c r="I3125" i="9"/>
  <c r="I3083" i="9"/>
  <c r="I3069" i="9"/>
  <c r="I3055" i="9"/>
  <c r="I3041" i="9"/>
  <c r="I3027" i="9"/>
  <c r="I3013" i="9"/>
  <c r="I2971" i="9"/>
  <c r="I2943" i="9"/>
  <c r="I2929" i="9"/>
  <c r="I2915" i="9"/>
  <c r="I2873" i="9"/>
  <c r="I2859" i="9"/>
  <c r="I2831" i="9"/>
  <c r="I2817" i="9"/>
  <c r="I2789" i="9"/>
  <c r="I2775" i="9"/>
  <c r="I2761" i="9"/>
  <c r="I2747" i="9"/>
  <c r="I2733" i="9"/>
  <c r="I2719" i="9"/>
  <c r="I2677" i="9"/>
  <c r="I2663" i="9"/>
  <c r="I2635" i="9"/>
  <c r="I2621" i="9"/>
  <c r="I2607" i="9"/>
  <c r="I2565" i="9"/>
  <c r="I2551" i="9"/>
  <c r="I2537" i="9"/>
  <c r="I2523" i="9"/>
  <c r="I2481" i="9"/>
  <c r="I2467" i="9"/>
  <c r="I2453" i="9"/>
  <c r="I2439" i="9"/>
  <c r="I2425" i="9"/>
  <c r="I2411" i="9"/>
  <c r="I2397" i="9"/>
  <c r="I2383" i="9"/>
  <c r="I2369" i="9"/>
  <c r="I2355" i="9"/>
  <c r="I2341" i="9"/>
  <c r="I2313" i="9"/>
  <c r="I2257" i="9"/>
  <c r="I2243" i="9"/>
  <c r="I2229" i="9"/>
  <c r="I2201" i="9"/>
  <c r="I2173" i="9"/>
  <c r="I2159" i="9"/>
  <c r="I2131" i="9"/>
  <c r="I2117" i="9"/>
  <c r="I2353" i="9"/>
  <c r="I2339" i="9"/>
  <c r="I2311" i="9"/>
  <c r="I2297" i="9"/>
  <c r="I2255" i="9"/>
  <c r="I2227" i="9"/>
  <c r="I2199" i="9"/>
  <c r="I2171" i="9"/>
  <c r="I2143" i="9"/>
  <c r="I2129" i="9"/>
  <c r="I2115" i="9"/>
  <c r="I2101" i="9"/>
  <c r="I2087" i="9"/>
  <c r="I2003" i="9"/>
  <c r="I1989" i="9"/>
  <c r="I1975" i="9"/>
  <c r="I1947" i="9"/>
  <c r="I1919" i="9"/>
  <c r="I1863" i="9"/>
  <c r="I1849" i="9"/>
  <c r="I1835" i="9"/>
  <c r="I1821" i="9"/>
  <c r="I1807" i="9"/>
  <c r="I1793" i="9"/>
  <c r="I1779" i="9"/>
  <c r="I1765" i="9"/>
  <c r="I1709" i="9"/>
  <c r="I1639" i="9"/>
  <c r="I1583" i="9"/>
  <c r="I1569" i="9"/>
  <c r="I1471" i="9"/>
  <c r="I1457" i="9"/>
  <c r="I1443" i="9"/>
  <c r="I1415" i="9"/>
  <c r="I1401" i="9"/>
  <c r="I1359" i="9"/>
  <c r="I1317" i="9"/>
  <c r="I1261" i="9"/>
  <c r="I1163" i="9"/>
  <c r="I1149" i="9"/>
  <c r="I1121" i="9"/>
  <c r="I1093" i="9"/>
  <c r="I1051" i="9"/>
  <c r="I1037" i="9"/>
  <c r="I1009" i="9"/>
  <c r="I981" i="9"/>
  <c r="I967" i="9"/>
  <c r="I925" i="9"/>
  <c r="I855" i="9"/>
  <c r="I813" i="9"/>
  <c r="I785" i="9"/>
  <c r="I771" i="9"/>
  <c r="I743" i="9"/>
  <c r="I715" i="9"/>
  <c r="I701" i="9"/>
  <c r="I687" i="9"/>
  <c r="I673" i="9"/>
  <c r="I645" i="9"/>
  <c r="I617" i="9"/>
  <c r="I603" i="9"/>
  <c r="I547" i="9"/>
  <c r="I519" i="9"/>
  <c r="I505" i="9"/>
  <c r="I449" i="9"/>
  <c r="I393" i="9"/>
  <c r="I379" i="9"/>
  <c r="I337" i="9"/>
  <c r="I309" i="9"/>
  <c r="I281" i="9"/>
  <c r="I183" i="9"/>
  <c r="I71" i="9"/>
  <c r="I29" i="9"/>
  <c r="I15" i="9"/>
  <c r="I1564" i="9"/>
  <c r="I668" i="9"/>
  <c r="I416" i="9"/>
  <c r="I3490" i="9"/>
  <c r="I3434" i="9"/>
  <c r="I3392" i="9"/>
  <c r="I3378" i="9"/>
  <c r="I3350" i="9"/>
  <c r="I3336" i="9"/>
  <c r="I3280" i="9"/>
  <c r="I3252" i="9"/>
  <c r="I3238" i="9"/>
  <c r="I3224" i="9"/>
  <c r="I3182" i="9"/>
  <c r="I3154" i="9"/>
  <c r="I3140" i="9"/>
  <c r="I3098" i="9"/>
  <c r="I3084" i="9"/>
  <c r="I3070" i="9"/>
  <c r="I3056" i="9"/>
  <c r="I3000" i="9"/>
  <c r="I2958" i="9"/>
  <c r="I2874" i="9"/>
  <c r="I2860" i="9"/>
  <c r="I2832" i="9"/>
  <c r="I2790" i="9"/>
  <c r="I2776" i="9"/>
  <c r="I2748" i="9"/>
  <c r="I2650" i="9"/>
  <c r="I2636" i="9"/>
  <c r="I2552" i="9"/>
  <c r="I2482" i="9"/>
  <c r="I2440" i="9"/>
  <c r="I2412" i="9"/>
  <c r="I2188" i="9"/>
  <c r="I2160" i="9"/>
  <c r="I2132" i="9"/>
  <c r="I2076" i="9"/>
  <c r="I2048" i="9"/>
  <c r="I1978" i="9"/>
  <c r="I1950" i="9"/>
  <c r="I1894" i="9"/>
  <c r="I1852" i="9"/>
  <c r="I1768" i="9"/>
  <c r="I1740" i="9"/>
  <c r="I1712" i="9"/>
  <c r="I1670" i="9"/>
  <c r="I1642" i="9"/>
  <c r="I1558" i="9"/>
  <c r="I1362" i="9"/>
  <c r="I1306" i="9"/>
  <c r="I1236" i="9"/>
  <c r="I1124" i="9"/>
  <c r="I1110" i="9"/>
  <c r="I1012" i="9"/>
  <c r="I984" i="9"/>
  <c r="I914" i="9"/>
  <c r="I886" i="9"/>
  <c r="I802" i="9"/>
  <c r="I690" i="9"/>
  <c r="I606" i="9"/>
  <c r="I410" i="9"/>
  <c r="I312" i="9"/>
  <c r="I186" i="9"/>
  <c r="I144" i="9"/>
  <c r="I116" i="9"/>
  <c r="I2089" i="9"/>
  <c r="I2047" i="9"/>
  <c r="I2033" i="9"/>
  <c r="I2019" i="9"/>
  <c r="I2005" i="9"/>
  <c r="I1991" i="9"/>
  <c r="I1977" i="9"/>
  <c r="I1963" i="9"/>
  <c r="I1949" i="9"/>
  <c r="I1935" i="9"/>
  <c r="I1921" i="9"/>
  <c r="I1893" i="9"/>
  <c r="I1865" i="9"/>
  <c r="I1837" i="9"/>
  <c r="I1823" i="9"/>
  <c r="I1809" i="9"/>
  <c r="I1795" i="9"/>
  <c r="I1767" i="9"/>
  <c r="I1753" i="9"/>
  <c r="I1739" i="9"/>
  <c r="I1725" i="9"/>
  <c r="I1697" i="9"/>
  <c r="I1683" i="9"/>
  <c r="I1669" i="9"/>
  <c r="I1655" i="9"/>
  <c r="I1627" i="9"/>
  <c r="I1599" i="9"/>
  <c r="I1585" i="9"/>
  <c r="I1557" i="9"/>
  <c r="I1543" i="9"/>
  <c r="I1529" i="9"/>
  <c r="I1501" i="9"/>
  <c r="I1487" i="9"/>
  <c r="I1459" i="9"/>
  <c r="I1445" i="9"/>
  <c r="I1431" i="9"/>
  <c r="I1417" i="9"/>
  <c r="I1389" i="9"/>
  <c r="I1333" i="9"/>
  <c r="I1291" i="9"/>
  <c r="I1263" i="9"/>
  <c r="I1235" i="9"/>
  <c r="I1221" i="9"/>
  <c r="I1193" i="9"/>
  <c r="I1179" i="9"/>
  <c r="I1137" i="9"/>
  <c r="I1095" i="9"/>
  <c r="I1081" i="9"/>
  <c r="I1025" i="9"/>
  <c r="I997" i="9"/>
  <c r="I983" i="9"/>
  <c r="I941" i="9"/>
  <c r="I927" i="9"/>
  <c r="I913" i="9"/>
  <c r="I871" i="9"/>
  <c r="I843" i="9"/>
  <c r="I815" i="9"/>
  <c r="I801" i="9"/>
  <c r="I773" i="9"/>
  <c r="I731" i="9"/>
  <c r="I717" i="9"/>
  <c r="I689" i="9"/>
  <c r="I633" i="9"/>
  <c r="I619" i="9"/>
  <c r="I605" i="9"/>
  <c r="I577" i="9"/>
  <c r="I535" i="9"/>
  <c r="I521" i="9"/>
  <c r="I493" i="9"/>
  <c r="I423" i="9"/>
  <c r="I409" i="9"/>
  <c r="I395" i="9"/>
  <c r="I381" i="9"/>
  <c r="I339" i="9"/>
  <c r="I311" i="9"/>
  <c r="I283" i="9"/>
  <c r="I255" i="9"/>
  <c r="I227" i="9"/>
  <c r="I213" i="9"/>
  <c r="I199" i="9"/>
  <c r="I157" i="9"/>
  <c r="I115" i="9"/>
  <c r="I101" i="9"/>
  <c r="I87" i="9"/>
  <c r="I31" i="9"/>
  <c r="I3514" i="9"/>
  <c r="I3486" i="9"/>
  <c r="I3444" i="9"/>
  <c r="I3430" i="9"/>
  <c r="I3346" i="9"/>
  <c r="I3318" i="9"/>
  <c r="I3276" i="9"/>
  <c r="I3234" i="9"/>
  <c r="I3220" i="9"/>
  <c r="I3108" i="9"/>
  <c r="I3052" i="9"/>
  <c r="I3038" i="9"/>
  <c r="I2912" i="9"/>
  <c r="I2898" i="9"/>
  <c r="I2772" i="9"/>
  <c r="I2744" i="9"/>
  <c r="I2716" i="9"/>
  <c r="I2702" i="9"/>
  <c r="I2590" i="9"/>
  <c r="I2562" i="9"/>
  <c r="I2548" i="9"/>
  <c r="I2534" i="9"/>
  <c r="I2380" i="9"/>
  <c r="I2296" i="9"/>
  <c r="I2282" i="9"/>
  <c r="I2240" i="9"/>
  <c r="I2226" i="9"/>
  <c r="I2128" i="9"/>
  <c r="I2114" i="9"/>
  <c r="I2030" i="9"/>
  <c r="I1988" i="9"/>
  <c r="I1974" i="9"/>
  <c r="I1736" i="9"/>
  <c r="I1708" i="9"/>
  <c r="I1694" i="9"/>
  <c r="I1610" i="9"/>
  <c r="I1596" i="9"/>
  <c r="I1568" i="9"/>
  <c r="I1428" i="9"/>
  <c r="I1414" i="9"/>
  <c r="I1316" i="9"/>
  <c r="I1302" i="9"/>
  <c r="I1176" i="9"/>
  <c r="I1148" i="9"/>
  <c r="I1050" i="9"/>
  <c r="I868" i="9"/>
  <c r="I714" i="9"/>
  <c r="I672" i="9"/>
  <c r="I504" i="9"/>
  <c r="I406" i="9"/>
  <c r="I378" i="9"/>
  <c r="I238" i="9"/>
  <c r="I210" i="9"/>
  <c r="I182" i="9"/>
  <c r="I112" i="9"/>
  <c r="I98" i="9"/>
  <c r="I84" i="9"/>
  <c r="I42" i="9"/>
  <c r="I3313" i="9"/>
  <c r="I2935" i="9"/>
  <c r="I3493" i="9"/>
  <c r="I3409" i="9"/>
  <c r="I3283" i="9"/>
  <c r="I3255" i="9"/>
  <c r="I3213" i="9"/>
  <c r="I3101" i="9"/>
  <c r="I3059" i="9"/>
  <c r="I2779" i="9"/>
  <c r="I2611" i="9"/>
  <c r="I2555" i="9"/>
  <c r="I2513" i="9"/>
  <c r="I2457" i="9"/>
  <c r="I2191" i="9"/>
  <c r="I2051" i="9"/>
  <c r="I1785" i="9"/>
  <c r="I1743" i="9"/>
  <c r="I1603" i="9"/>
  <c r="I1561" i="9"/>
  <c r="I1449" i="9"/>
  <c r="I1281" i="9"/>
  <c r="I1015" i="9"/>
  <c r="I763" i="9"/>
  <c r="I749" i="9"/>
  <c r="I735" i="9"/>
  <c r="I721" i="9"/>
  <c r="I707" i="9"/>
  <c r="I693" i="9"/>
  <c r="I679" i="9"/>
  <c r="I665" i="9"/>
  <c r="I651" i="9"/>
  <c r="I637" i="9"/>
  <c r="I623" i="9"/>
  <c r="I609" i="9"/>
  <c r="I595" i="9"/>
  <c r="I581" i="9"/>
  <c r="I567" i="9"/>
  <c r="I553" i="9"/>
  <c r="I539" i="9"/>
  <c r="I525" i="9"/>
  <c r="I511" i="9"/>
  <c r="I497" i="9"/>
  <c r="I483" i="9"/>
  <c r="I469" i="9"/>
  <c r="I455" i="9"/>
  <c r="I441" i="9"/>
  <c r="I427" i="9"/>
  <c r="I413" i="9"/>
  <c r="I399" i="9"/>
  <c r="I385" i="9"/>
  <c r="I371" i="9"/>
  <c r="I357" i="9"/>
  <c r="I343" i="9"/>
  <c r="I329" i="9"/>
  <c r="I315" i="9"/>
  <c r="I301" i="9"/>
  <c r="I287" i="9"/>
  <c r="I273" i="9"/>
  <c r="I259" i="9"/>
  <c r="I245" i="9"/>
  <c r="I231" i="9"/>
  <c r="I217" i="9"/>
  <c r="I203" i="9"/>
  <c r="I189" i="9"/>
  <c r="I175" i="9"/>
  <c r="I161" i="9"/>
  <c r="I147" i="9"/>
  <c r="I133" i="9"/>
  <c r="I119" i="9"/>
  <c r="I105" i="9"/>
  <c r="I91" i="9"/>
  <c r="I77" i="9"/>
  <c r="I63" i="9"/>
  <c r="I49" i="9"/>
  <c r="I35" i="9"/>
  <c r="I21" i="9"/>
  <c r="I7" i="9"/>
  <c r="I3513" i="9"/>
  <c r="I3499" i="9"/>
  <c r="I3485" i="9"/>
  <c r="I3471" i="9"/>
  <c r="I3457" i="9"/>
  <c r="I3443" i="9"/>
  <c r="I3429" i="9"/>
  <c r="I3415" i="9"/>
  <c r="I3401" i="9"/>
  <c r="I3387" i="9"/>
  <c r="I3373" i="9"/>
  <c r="I3345" i="9"/>
  <c r="I3331" i="9"/>
  <c r="I3317" i="9"/>
  <c r="I3303" i="9"/>
  <c r="I3289" i="9"/>
  <c r="I3275" i="9"/>
  <c r="I3261" i="9"/>
  <c r="I3247" i="9"/>
  <c r="I3233" i="9"/>
  <c r="I3219" i="9"/>
  <c r="I3205" i="9"/>
  <c r="I3191" i="9"/>
  <c r="I3177" i="9"/>
  <c r="I3163" i="9"/>
  <c r="I3149" i="9"/>
  <c r="I3135" i="9"/>
  <c r="I3121" i="9"/>
  <c r="I3107" i="9"/>
  <c r="I3093" i="9"/>
  <c r="I3079" i="9"/>
  <c r="I3065" i="9"/>
  <c r="I3051" i="9"/>
  <c r="I3037" i="9"/>
  <c r="I3023" i="9"/>
  <c r="I3009" i="9"/>
  <c r="I2995" i="9"/>
  <c r="I2981" i="9"/>
  <c r="I2967" i="9"/>
  <c r="I2953" i="9"/>
  <c r="I2939" i="9"/>
  <c r="I2925" i="9"/>
  <c r="I2911" i="9"/>
  <c r="I2897" i="9"/>
  <c r="I2883" i="9"/>
  <c r="I2869" i="9"/>
  <c r="I2855" i="9"/>
  <c r="I2841" i="9"/>
  <c r="I2827" i="9"/>
  <c r="I2813" i="9"/>
  <c r="I2799" i="9"/>
  <c r="I2785" i="9"/>
  <c r="I2771" i="9"/>
  <c r="I2757" i="9"/>
  <c r="I2743" i="9"/>
  <c r="I2729" i="9"/>
  <c r="I2715" i="9"/>
  <c r="I2701" i="9"/>
  <c r="I2687" i="9"/>
  <c r="I2673" i="9"/>
  <c r="I2659" i="9"/>
  <c r="I2645" i="9"/>
  <c r="I2631" i="9"/>
  <c r="I2617" i="9"/>
  <c r="I2603" i="9"/>
  <c r="I2589" i="9"/>
  <c r="I2575" i="9"/>
  <c r="I2561" i="9"/>
  <c r="I2547" i="9"/>
  <c r="I2533" i="9"/>
  <c r="I2519" i="9"/>
  <c r="I2505" i="9"/>
  <c r="I2491" i="9"/>
  <c r="I2477" i="9"/>
  <c r="I2463" i="9"/>
  <c r="I2449" i="9"/>
  <c r="I2435" i="9"/>
  <c r="I2421" i="9"/>
  <c r="I2407" i="9"/>
  <c r="I2393" i="9"/>
  <c r="I2379" i="9"/>
  <c r="I2365" i="9"/>
  <c r="I2351" i="9"/>
  <c r="I2337" i="9"/>
  <c r="I2323" i="9"/>
  <c r="I2309" i="9"/>
  <c r="I2295" i="9"/>
  <c r="I2281" i="9"/>
  <c r="I2267" i="9"/>
  <c r="I2253" i="9"/>
  <c r="I2239" i="9"/>
  <c r="I2225" i="9"/>
  <c r="I2211" i="9"/>
  <c r="I2197" i="9"/>
  <c r="I2183" i="9"/>
  <c r="I2169" i="9"/>
  <c r="I2155" i="9"/>
  <c r="I2141" i="9"/>
  <c r="I2127" i="9"/>
  <c r="I2113" i="9"/>
  <c r="I2099" i="9"/>
  <c r="I2085" i="9"/>
  <c r="I2071" i="9"/>
  <c r="I2057" i="9"/>
  <c r="I2043" i="9"/>
  <c r="I2029" i="9"/>
  <c r="I2015" i="9"/>
  <c r="I2001" i="9"/>
  <c r="I1987" i="9"/>
  <c r="I1973" i="9"/>
  <c r="I1959" i="9"/>
  <c r="I1945" i="9"/>
  <c r="I1931" i="9"/>
  <c r="I1917" i="9"/>
  <c r="I1903" i="9"/>
  <c r="I1889" i="9"/>
  <c r="I1875" i="9"/>
  <c r="I1861" i="9"/>
  <c r="I1847" i="9"/>
  <c r="I1833" i="9"/>
  <c r="I1819" i="9"/>
  <c r="I1805" i="9"/>
  <c r="I1791" i="9"/>
  <c r="I1777" i="9"/>
  <c r="I1763" i="9"/>
  <c r="I1749" i="9"/>
  <c r="I1735" i="9"/>
  <c r="I1721" i="9"/>
  <c r="I1707" i="9"/>
  <c r="I1693" i="9"/>
  <c r="I1679" i="9"/>
  <c r="I1665" i="9"/>
  <c r="I1651" i="9"/>
  <c r="I1637" i="9"/>
  <c r="I1623" i="9"/>
  <c r="I1609" i="9"/>
  <c r="I1595" i="9"/>
  <c r="I1581" i="9"/>
  <c r="I1567" i="9"/>
  <c r="I1553" i="9"/>
  <c r="I1539" i="9"/>
  <c r="I1525" i="9"/>
  <c r="I1511" i="9"/>
  <c r="I1497" i="9"/>
  <c r="I1483" i="9"/>
  <c r="I1469" i="9"/>
  <c r="I1455" i="9"/>
  <c r="I1441" i="9"/>
  <c r="I1427" i="9"/>
  <c r="I1413" i="9"/>
  <c r="I1399" i="9"/>
  <c r="I1385" i="9"/>
  <c r="I1371" i="9"/>
  <c r="I1357" i="9"/>
  <c r="I1343" i="9"/>
  <c r="I1329" i="9"/>
  <c r="I1315" i="9"/>
  <c r="I1301" i="9"/>
  <c r="I1287" i="9"/>
  <c r="I1273" i="9"/>
  <c r="I1259" i="9"/>
  <c r="I1245" i="9"/>
  <c r="I1231" i="9"/>
  <c r="I1217" i="9"/>
  <c r="I1203" i="9"/>
  <c r="I1189" i="9"/>
  <c r="I1175" i="9"/>
  <c r="I1161" i="9"/>
  <c r="I1147" i="9"/>
  <c r="I1133" i="9"/>
  <c r="I1119" i="9"/>
  <c r="I1105" i="9"/>
  <c r="I1091" i="9"/>
  <c r="I1077" i="9"/>
  <c r="I1063" i="9"/>
  <c r="I1049" i="9"/>
  <c r="I1035" i="9"/>
  <c r="I1007" i="9"/>
  <c r="I993" i="9"/>
  <c r="I979" i="9"/>
  <c r="I965" i="9"/>
  <c r="I951" i="9"/>
  <c r="I937" i="9"/>
  <c r="I923" i="9"/>
  <c r="I909" i="9"/>
  <c r="I895" i="9"/>
  <c r="I881" i="9"/>
  <c r="I867" i="9"/>
  <c r="I853" i="9"/>
  <c r="I839" i="9"/>
  <c r="I825" i="9"/>
  <c r="I811" i="9"/>
  <c r="I797" i="9"/>
  <c r="I769" i="9"/>
  <c r="I755" i="9"/>
  <c r="I741" i="9"/>
  <c r="I727" i="9"/>
  <c r="I713" i="9"/>
  <c r="I699" i="9"/>
  <c r="I685" i="9"/>
  <c r="I671" i="9"/>
  <c r="I657" i="9"/>
  <c r="I643" i="9"/>
  <c r="I629" i="9"/>
  <c r="I615" i="9"/>
  <c r="I601" i="9"/>
  <c r="I587" i="9"/>
  <c r="I559" i="9"/>
  <c r="I545" i="9"/>
  <c r="I531" i="9"/>
  <c r="I517" i="9"/>
  <c r="I503" i="9"/>
  <c r="I489" i="9"/>
  <c r="I475" i="9"/>
  <c r="I461" i="9"/>
  <c r="I447" i="9"/>
  <c r="I433" i="9"/>
  <c r="I419" i="9"/>
  <c r="I405" i="9"/>
  <c r="I391" i="9"/>
  <c r="I377" i="9"/>
  <c r="I363" i="9"/>
  <c r="I349" i="9"/>
  <c r="I335" i="9"/>
  <c r="I321" i="9"/>
  <c r="I307" i="9"/>
  <c r="I293" i="9"/>
  <c r="I279" i="9"/>
  <c r="I265" i="9"/>
  <c r="I237" i="9"/>
  <c r="I223" i="9"/>
  <c r="I209" i="9"/>
  <c r="I195" i="9"/>
  <c r="I181" i="9"/>
  <c r="I167" i="9"/>
  <c r="I153" i="9"/>
  <c r="I139" i="9"/>
  <c r="I125" i="9"/>
  <c r="I111" i="9"/>
  <c r="I97" i="9"/>
  <c r="I83" i="9"/>
  <c r="I69" i="9"/>
  <c r="I55" i="9"/>
  <c r="I41" i="9"/>
  <c r="I27" i="9"/>
  <c r="I13" i="9"/>
  <c r="I3181" i="9"/>
  <c r="I2957" i="9"/>
  <c r="I2887" i="9"/>
  <c r="I2649" i="9"/>
  <c r="I2579" i="9"/>
  <c r="I2215" i="9"/>
  <c r="I2145" i="9"/>
  <c r="I1305" i="9"/>
  <c r="I969" i="9"/>
  <c r="I703" i="9"/>
  <c r="I3512" i="9"/>
  <c r="I3498" i="9"/>
  <c r="I3484" i="9"/>
  <c r="I3470" i="9"/>
  <c r="I3456" i="9"/>
  <c r="I3442" i="9"/>
  <c r="I3428" i="9"/>
  <c r="I3414" i="9"/>
  <c r="I3400" i="9"/>
  <c r="I3386" i="9"/>
  <c r="I3372" i="9"/>
  <c r="I3358" i="9"/>
  <c r="I3344" i="9"/>
  <c r="I3330" i="9"/>
  <c r="I3316" i="9"/>
  <c r="I3302" i="9"/>
  <c r="I3288" i="9"/>
  <c r="I3274" i="9"/>
  <c r="I3260" i="9"/>
  <c r="I3246" i="9"/>
  <c r="I3232" i="9"/>
  <c r="I3218" i="9"/>
  <c r="I3204" i="9"/>
  <c r="I3190" i="9"/>
  <c r="I3176" i="9"/>
  <c r="I3162" i="9"/>
  <c r="I3148" i="9"/>
  <c r="I3134" i="9"/>
  <c r="I3120" i="9"/>
  <c r="I3106" i="9"/>
  <c r="I3092" i="9"/>
  <c r="I3078" i="9"/>
  <c r="I3064" i="9"/>
  <c r="I3050" i="9"/>
  <c r="I3036" i="9"/>
  <c r="I3022" i="9"/>
  <c r="I3008" i="9"/>
  <c r="I2994" i="9"/>
  <c r="I2980" i="9"/>
  <c r="I2966" i="9"/>
  <c r="I2952" i="9"/>
  <c r="I2938" i="9"/>
  <c r="I2924" i="9"/>
  <c r="I2910" i="9"/>
  <c r="I2896" i="9"/>
  <c r="I2882" i="9"/>
  <c r="I2868" i="9"/>
  <c r="I2854" i="9"/>
  <c r="I2840" i="9"/>
  <c r="I2826" i="9"/>
  <c r="I2812" i="9"/>
  <c r="I2798" i="9"/>
  <c r="I2784" i="9"/>
  <c r="I2770" i="9"/>
  <c r="I2756" i="9"/>
  <c r="I2742" i="9"/>
  <c r="I2728" i="9"/>
  <c r="I2714" i="9"/>
  <c r="I2700" i="9"/>
  <c r="I2686" i="9"/>
  <c r="I2672" i="9"/>
  <c r="I2658" i="9"/>
  <c r="I2644" i="9"/>
  <c r="I2630" i="9"/>
  <c r="I2616" i="9"/>
  <c r="I2602" i="9"/>
  <c r="I2588" i="9"/>
  <c r="I2574" i="9"/>
  <c r="I2560" i="9"/>
  <c r="I2546" i="9"/>
  <c r="I2532" i="9"/>
  <c r="I2518" i="9"/>
  <c r="I2504" i="9"/>
  <c r="I2490" i="9"/>
  <c r="I2476" i="9"/>
  <c r="I2462" i="9"/>
  <c r="I2448" i="9"/>
  <c r="I2434" i="9"/>
  <c r="I2420" i="9"/>
  <c r="I2406" i="9"/>
  <c r="I2392" i="9"/>
  <c r="I2378" i="9"/>
  <c r="I2364" i="9"/>
  <c r="I2350" i="9"/>
  <c r="I2336" i="9"/>
  <c r="I2322" i="9"/>
  <c r="I2308" i="9"/>
  <c r="I2294" i="9"/>
  <c r="I2280" i="9"/>
  <c r="I2266" i="9"/>
  <c r="I2252" i="9"/>
  <c r="I2238" i="9"/>
  <c r="I2224" i="9"/>
  <c r="I2210" i="9"/>
  <c r="I2196" i="9"/>
  <c r="I2182" i="9"/>
  <c r="I2168" i="9"/>
  <c r="I2154" i="9"/>
  <c r="I2140" i="9"/>
  <c r="I2126" i="9"/>
  <c r="I2112" i="9"/>
  <c r="I2098" i="9"/>
  <c r="I2084" i="9"/>
  <c r="I2070" i="9"/>
  <c r="I2056" i="9"/>
  <c r="I2042" i="9"/>
  <c r="I2028" i="9"/>
  <c r="I2014" i="9"/>
  <c r="I2000" i="9"/>
  <c r="I1986" i="9"/>
  <c r="I1972" i="9"/>
  <c r="I1958" i="9"/>
  <c r="I1944" i="9"/>
  <c r="I1930" i="9"/>
  <c r="I1916" i="9"/>
  <c r="I1902" i="9"/>
  <c r="I1888" i="9"/>
  <c r="I1874" i="9"/>
  <c r="I1860" i="9"/>
  <c r="I1846" i="9"/>
  <c r="I1832" i="9"/>
  <c r="I1818" i="9"/>
  <c r="I1804" i="9"/>
  <c r="I1790" i="9"/>
  <c r="I1776" i="9"/>
  <c r="I1762" i="9"/>
  <c r="I1748" i="9"/>
  <c r="I1734" i="9"/>
  <c r="I1720" i="9"/>
  <c r="I1706" i="9"/>
  <c r="I1692" i="9"/>
  <c r="I1678" i="9"/>
  <c r="I1664" i="9"/>
  <c r="I1650" i="9"/>
  <c r="I1636" i="9"/>
  <c r="I1622" i="9"/>
  <c r="I1608" i="9"/>
  <c r="I1594" i="9"/>
  <c r="I1580" i="9"/>
  <c r="I1566" i="9"/>
  <c r="I1552" i="9"/>
  <c r="I1538" i="9"/>
  <c r="I1524" i="9"/>
  <c r="I1510" i="9"/>
  <c r="I1496" i="9"/>
  <c r="I1482" i="9"/>
  <c r="I1468" i="9"/>
  <c r="I1454" i="9"/>
  <c r="I1440" i="9"/>
  <c r="I1426" i="9"/>
  <c r="I1412" i="9"/>
  <c r="I1398" i="9"/>
  <c r="I1384" i="9"/>
  <c r="I1370" i="9"/>
  <c r="I1356" i="9"/>
  <c r="I1342" i="9"/>
  <c r="I1328" i="9"/>
  <c r="I1314" i="9"/>
  <c r="I1300" i="9"/>
  <c r="I1286" i="9"/>
  <c r="I1272" i="9"/>
  <c r="I1258" i="9"/>
  <c r="I1244" i="9"/>
  <c r="I1230" i="9"/>
  <c r="I1216" i="9"/>
  <c r="I1202" i="9"/>
  <c r="I3259" i="9"/>
  <c r="I3035" i="9"/>
  <c r="I2979" i="9"/>
  <c r="I2671" i="9"/>
  <c r="I2573" i="9"/>
  <c r="I1215" i="9"/>
  <c r="I879" i="9"/>
  <c r="I291" i="9"/>
  <c r="I249" i="9"/>
  <c r="I151" i="9"/>
  <c r="I2816" i="9"/>
  <c r="I2732" i="9"/>
  <c r="I2424" i="9"/>
  <c r="I1514" i="9"/>
  <c r="I1430" i="9"/>
  <c r="I1080" i="9"/>
  <c r="I520" i="9"/>
  <c r="I422" i="9"/>
  <c r="I1188" i="9"/>
  <c r="I1174" i="9"/>
  <c r="I1160" i="9"/>
  <c r="I1146" i="9"/>
  <c r="I1132" i="9"/>
  <c r="I1118" i="9"/>
  <c r="I1104" i="9"/>
  <c r="I1090" i="9"/>
  <c r="I1076" i="9"/>
  <c r="I1062" i="9"/>
  <c r="I1048" i="9"/>
  <c r="I1034" i="9"/>
  <c r="I1020" i="9"/>
  <c r="I1006" i="9"/>
  <c r="I992" i="9"/>
  <c r="I978" i="9"/>
  <c r="I964" i="9"/>
  <c r="I950" i="9"/>
  <c r="I936" i="9"/>
  <c r="I922" i="9"/>
  <c r="I908" i="9"/>
  <c r="I894" i="9"/>
  <c r="I880" i="9"/>
  <c r="I866" i="9"/>
  <c r="I852" i="9"/>
  <c r="I838" i="9"/>
  <c r="I824" i="9"/>
  <c r="I810" i="9"/>
  <c r="I796" i="9"/>
  <c r="I782" i="9"/>
  <c r="I768" i="9"/>
  <c r="I754" i="9"/>
  <c r="I740" i="9"/>
  <c r="I726" i="9"/>
  <c r="I712" i="9"/>
  <c r="I698" i="9"/>
  <c r="I684" i="9"/>
  <c r="I670" i="9"/>
  <c r="I656" i="9"/>
  <c r="I642" i="9"/>
  <c r="I628" i="9"/>
  <c r="I614" i="9"/>
  <c r="I600" i="9"/>
  <c r="I586" i="9"/>
  <c r="I572" i="9"/>
  <c r="I558" i="9"/>
  <c r="I544" i="9"/>
  <c r="I530" i="9"/>
  <c r="I516" i="9"/>
  <c r="I502" i="9"/>
  <c r="I488" i="9"/>
  <c r="I474" i="9"/>
  <c r="I460" i="9"/>
  <c r="I446" i="9"/>
  <c r="I432" i="9"/>
  <c r="I418" i="9"/>
  <c r="I404" i="9"/>
  <c r="I390" i="9"/>
  <c r="I376" i="9"/>
  <c r="I362" i="9"/>
  <c r="I348" i="9"/>
  <c r="I334" i="9"/>
  <c r="I320" i="9"/>
  <c r="I306" i="9"/>
  <c r="I292" i="9"/>
  <c r="I278" i="9"/>
  <c r="I264" i="9"/>
  <c r="I250" i="9"/>
  <c r="I236" i="9"/>
  <c r="I222" i="9"/>
  <c r="I208" i="9"/>
  <c r="I194" i="9"/>
  <c r="I180" i="9"/>
  <c r="I166" i="9"/>
  <c r="I152" i="9"/>
  <c r="I138" i="9"/>
  <c r="I124" i="9"/>
  <c r="I110" i="9"/>
  <c r="I96" i="9"/>
  <c r="I82" i="9"/>
  <c r="I68" i="9"/>
  <c r="I54" i="9"/>
  <c r="I40" i="9"/>
  <c r="I26" i="9"/>
  <c r="I12" i="9"/>
  <c r="I3483" i="9"/>
  <c r="I3441" i="9"/>
  <c r="I3301" i="9"/>
  <c r="I3175" i="9"/>
  <c r="I3119" i="9"/>
  <c r="I1985" i="9"/>
  <c r="I1929" i="9"/>
  <c r="I1663" i="9"/>
  <c r="I1369" i="9"/>
  <c r="I1159" i="9"/>
  <c r="I1061" i="9"/>
  <c r="I627" i="9"/>
  <c r="I557" i="9"/>
  <c r="I277" i="9"/>
  <c r="I53" i="9"/>
  <c r="I3510" i="9"/>
  <c r="I3496" i="9"/>
  <c r="I3482" i="9"/>
  <c r="I3468" i="9"/>
  <c r="I3454" i="9"/>
  <c r="I3440" i="9"/>
  <c r="I3426" i="9"/>
  <c r="I3412" i="9"/>
  <c r="I3398" i="9"/>
  <c r="I3384" i="9"/>
  <c r="I3370" i="9"/>
  <c r="I3356" i="9"/>
  <c r="I3342" i="9"/>
  <c r="I3328" i="9"/>
  <c r="I3314" i="9"/>
  <c r="I3300" i="9"/>
  <c r="I3286" i="9"/>
  <c r="I3272" i="9"/>
  <c r="I3258" i="9"/>
  <c r="I3244" i="9"/>
  <c r="I3230" i="9"/>
  <c r="I3216" i="9"/>
  <c r="I3202" i="9"/>
  <c r="I3188" i="9"/>
  <c r="I3174" i="9"/>
  <c r="I3160" i="9"/>
  <c r="I3146" i="9"/>
  <c r="I3132" i="9"/>
  <c r="I3118" i="9"/>
  <c r="I3104" i="9"/>
  <c r="I3090" i="9"/>
  <c r="I3076" i="9"/>
  <c r="I3062" i="9"/>
  <c r="I3048" i="9"/>
  <c r="I3034" i="9"/>
  <c r="I3020" i="9"/>
  <c r="I3006" i="9"/>
  <c r="I2992" i="9"/>
  <c r="I2978" i="9"/>
  <c r="I2964" i="9"/>
  <c r="I2950" i="9"/>
  <c r="I2936" i="9"/>
  <c r="I2922" i="9"/>
  <c r="I2908" i="9"/>
  <c r="I2894" i="9"/>
  <c r="I2880" i="9"/>
  <c r="I2866" i="9"/>
  <c r="I2852" i="9"/>
  <c r="I2838" i="9"/>
  <c r="I2824" i="9"/>
  <c r="I2810" i="9"/>
  <c r="I2796" i="9"/>
  <c r="I2782" i="9"/>
  <c r="I2768" i="9"/>
  <c r="I2754" i="9"/>
  <c r="I2740" i="9"/>
  <c r="I2975" i="9"/>
  <c r="I2919" i="9"/>
  <c r="I3509" i="9"/>
  <c r="I3495" i="9"/>
  <c r="I3481" i="9"/>
  <c r="I3467" i="9"/>
  <c r="I3453" i="9"/>
  <c r="I3439" i="9"/>
  <c r="I3425" i="9"/>
  <c r="I3411" i="9"/>
  <c r="I3397" i="9"/>
  <c r="I3383" i="9"/>
  <c r="I3369" i="9"/>
  <c r="I3355" i="9"/>
  <c r="I3341" i="9"/>
  <c r="I3327" i="9"/>
  <c r="I3299" i="9"/>
  <c r="I3285" i="9"/>
  <c r="I3271" i="9"/>
  <c r="I3257" i="9"/>
  <c r="I3243" i="9"/>
  <c r="I3229" i="9"/>
  <c r="I3215" i="9"/>
  <c r="I3201" i="9"/>
  <c r="I3187" i="9"/>
  <c r="I3173" i="9"/>
  <c r="I3159" i="9"/>
  <c r="I3145" i="9"/>
  <c r="I3131" i="9"/>
  <c r="I3117" i="9"/>
  <c r="I3103" i="9"/>
  <c r="I3089" i="9"/>
  <c r="I3075" i="9"/>
  <c r="I3061" i="9"/>
  <c r="I3047" i="9"/>
  <c r="I3033" i="9"/>
  <c r="I3019" i="9"/>
  <c r="I3005" i="9"/>
  <c r="I2991" i="9"/>
  <c r="I2977" i="9"/>
  <c r="I2963" i="9"/>
  <c r="I2949" i="9"/>
  <c r="I2921" i="9"/>
  <c r="I2907" i="9"/>
  <c r="I2893" i="9"/>
  <c r="I2879" i="9"/>
  <c r="I2865" i="9"/>
  <c r="I2851" i="9"/>
  <c r="I2837" i="9"/>
  <c r="I2823" i="9"/>
  <c r="I2809" i="9"/>
  <c r="I2795" i="9"/>
  <c r="I2781" i="9"/>
  <c r="I2767" i="9"/>
  <c r="I2753" i="9"/>
  <c r="I2739" i="9"/>
  <c r="I2725" i="9"/>
  <c r="I2711" i="9"/>
  <c r="I2697" i="9"/>
  <c r="I2683" i="9"/>
  <c r="I2669" i="9"/>
  <c r="I2655" i="9"/>
  <c r="I2641" i="9"/>
  <c r="I2627" i="9"/>
  <c r="I2613" i="9"/>
  <c r="I2599" i="9"/>
  <c r="I2585" i="9"/>
  <c r="I2571" i="9"/>
  <c r="I2557" i="9"/>
  <c r="I2543" i="9"/>
  <c r="I2529" i="9"/>
  <c r="I2515" i="9"/>
  <c r="I2501" i="9"/>
  <c r="I2487" i="9"/>
  <c r="I2473" i="9"/>
  <c r="I2459" i="9"/>
  <c r="I2445" i="9"/>
  <c r="I2431" i="9"/>
  <c r="I2417" i="9"/>
  <c r="I2403" i="9"/>
  <c r="I2389" i="9"/>
  <c r="I2375" i="9"/>
  <c r="I2361" i="9"/>
  <c r="I2347" i="9"/>
  <c r="I2333" i="9"/>
  <c r="I2319" i="9"/>
  <c r="I2305" i="9"/>
  <c r="I2291" i="9"/>
  <c r="I2277" i="9"/>
  <c r="I2263" i="9"/>
  <c r="I2249" i="9"/>
  <c r="I2235" i="9"/>
  <c r="I2221" i="9"/>
  <c r="I2207" i="9"/>
  <c r="I2193" i="9"/>
  <c r="I2179" i="9"/>
  <c r="I2165" i="9"/>
  <c r="I2151" i="9"/>
  <c r="I2137" i="9"/>
  <c r="I2123" i="9"/>
  <c r="I2109" i="9"/>
  <c r="I2095" i="9"/>
  <c r="I2081" i="9"/>
  <c r="I2067" i="9"/>
  <c r="I2053" i="9"/>
  <c r="I2039" i="9"/>
  <c r="I2025" i="9"/>
  <c r="I2011" i="9"/>
  <c r="I1997" i="9"/>
  <c r="I1983" i="9"/>
  <c r="I1969" i="9"/>
  <c r="I1955" i="9"/>
  <c r="I1941" i="9"/>
  <c r="I1927" i="9"/>
  <c r="I1913" i="9"/>
  <c r="I1899" i="9"/>
  <c r="I1885" i="9"/>
  <c r="I1871" i="9"/>
  <c r="I1857" i="9"/>
  <c r="I1843" i="9"/>
  <c r="I1829" i="9"/>
  <c r="I1815" i="9"/>
  <c r="I1801" i="9"/>
  <c r="I1787" i="9"/>
  <c r="I1773" i="9"/>
  <c r="I1759" i="9"/>
  <c r="I1745" i="9"/>
  <c r="I1731" i="9"/>
  <c r="I1717" i="9"/>
  <c r="I1703" i="9"/>
  <c r="I1689" i="9"/>
  <c r="I1675" i="9"/>
  <c r="I1661" i="9"/>
  <c r="I1647" i="9"/>
  <c r="I1633" i="9"/>
  <c r="I1619" i="9"/>
  <c r="I1605" i="9"/>
  <c r="I1591" i="9"/>
  <c r="I1577" i="9"/>
  <c r="I1549" i="9"/>
  <c r="I1535" i="9"/>
  <c r="I1521" i="9"/>
  <c r="I1507" i="9"/>
  <c r="I1493" i="9"/>
  <c r="I1479" i="9"/>
  <c r="I1465" i="9"/>
  <c r="I1451" i="9"/>
  <c r="I1437" i="9"/>
  <c r="I1423" i="9"/>
  <c r="I1409" i="9"/>
  <c r="I1395" i="9"/>
  <c r="I1381" i="9"/>
  <c r="I1367" i="9"/>
  <c r="I1353" i="9"/>
  <c r="I1339" i="9"/>
  <c r="I1325" i="9"/>
  <c r="I1311" i="9"/>
  <c r="I1297" i="9"/>
  <c r="I1283" i="9"/>
  <c r="I1269" i="9"/>
  <c r="I1255" i="9"/>
  <c r="I1241" i="9"/>
  <c r="I1227" i="9"/>
  <c r="I1213" i="9"/>
  <c r="I2726" i="9"/>
  <c r="I2712" i="9"/>
  <c r="I2698" i="9"/>
  <c r="I2684" i="9"/>
  <c r="I2670" i="9"/>
  <c r="I2656" i="9"/>
  <c r="I2642" i="9"/>
  <c r="I2628" i="9"/>
  <c r="I2614" i="9"/>
  <c r="I2600" i="9"/>
  <c r="I2586" i="9"/>
  <c r="I2572" i="9"/>
  <c r="I2558" i="9"/>
  <c r="I2544" i="9"/>
  <c r="I2530" i="9"/>
  <c r="I2516" i="9"/>
  <c r="I2502" i="9"/>
  <c r="I2488" i="9"/>
  <c r="I2474" i="9"/>
  <c r="I2460" i="9"/>
  <c r="I2446" i="9"/>
  <c r="I2432" i="9"/>
  <c r="I2418" i="9"/>
  <c r="I2404" i="9"/>
  <c r="I2390" i="9"/>
  <c r="I2376" i="9"/>
  <c r="I2362" i="9"/>
  <c r="I2348" i="9"/>
  <c r="I2334" i="9"/>
  <c r="I2320" i="9"/>
  <c r="I2306" i="9"/>
  <c r="I2292" i="9"/>
  <c r="I2278" i="9"/>
  <c r="I2264" i="9"/>
  <c r="I2250" i="9"/>
  <c r="I2236" i="9"/>
  <c r="I2222" i="9"/>
  <c r="I2208" i="9"/>
  <c r="I2194" i="9"/>
  <c r="I2180" i="9"/>
  <c r="I2166" i="9"/>
  <c r="I2152" i="9"/>
  <c r="I2138" i="9"/>
  <c r="I2124" i="9"/>
  <c r="I2110" i="9"/>
  <c r="I2096" i="9"/>
  <c r="I2082" i="9"/>
  <c r="I2068" i="9"/>
  <c r="I2054" i="9"/>
  <c r="I2040" i="9"/>
  <c r="I2026" i="9"/>
  <c r="I2012" i="9"/>
  <c r="I1998" i="9"/>
  <c r="I1984" i="9"/>
  <c r="I1970" i="9"/>
  <c r="I1956" i="9"/>
  <c r="I1942" i="9"/>
  <c r="I1928" i="9"/>
  <c r="I1914" i="9"/>
  <c r="I1900" i="9"/>
  <c r="I1886" i="9"/>
  <c r="I1872" i="9"/>
  <c r="I1858" i="9"/>
  <c r="I1844" i="9"/>
  <c r="I1830" i="9"/>
  <c r="I1816" i="9"/>
  <c r="I1802" i="9"/>
  <c r="I1788" i="9"/>
  <c r="I1774" i="9"/>
  <c r="I1760" i="9"/>
  <c r="I1746" i="9"/>
  <c r="I1732" i="9"/>
  <c r="I1718" i="9"/>
  <c r="I1704" i="9"/>
  <c r="I1690" i="9"/>
  <c r="I1676" i="9"/>
  <c r="I1662" i="9"/>
  <c r="I1648" i="9"/>
  <c r="I1634" i="9"/>
  <c r="I1620" i="9"/>
  <c r="I1606" i="9"/>
  <c r="I1592" i="9"/>
  <c r="I1578" i="9"/>
  <c r="I1550" i="9"/>
  <c r="I1536" i="9"/>
  <c r="I1522" i="9"/>
  <c r="I1508" i="9"/>
  <c r="I1494" i="9"/>
  <c r="I1480" i="9"/>
  <c r="I1466" i="9"/>
  <c r="I1452" i="9"/>
  <c r="I1438" i="9"/>
  <c r="I1424" i="9"/>
  <c r="I1410" i="9"/>
  <c r="I1396" i="9"/>
  <c r="I1382" i="9"/>
  <c r="I1368" i="9"/>
  <c r="I1354" i="9"/>
  <c r="I1340" i="9"/>
  <c r="I1326" i="9"/>
  <c r="I1312" i="9"/>
  <c r="I1298" i="9"/>
  <c r="I1284" i="9"/>
  <c r="I1270" i="9"/>
  <c r="I1256" i="9"/>
  <c r="I1242" i="9"/>
  <c r="I1228" i="9"/>
  <c r="I1199" i="9"/>
  <c r="I1185" i="9"/>
  <c r="I1171" i="9"/>
  <c r="I1157" i="9"/>
  <c r="I1143" i="9"/>
  <c r="I1129" i="9"/>
  <c r="I1115" i="9"/>
  <c r="I1101" i="9"/>
  <c r="I1087" i="9"/>
  <c r="I1073" i="9"/>
  <c r="I1059" i="9"/>
  <c r="I1045" i="9"/>
  <c r="I1031" i="9"/>
  <c r="I1017" i="9"/>
  <c r="I1003" i="9"/>
  <c r="I989" i="9"/>
  <c r="I975" i="9"/>
  <c r="I961" i="9"/>
  <c r="I947" i="9"/>
  <c r="I933" i="9"/>
  <c r="I919" i="9"/>
  <c r="I905" i="9"/>
  <c r="I891" i="9"/>
  <c r="I877" i="9"/>
  <c r="I863" i="9"/>
  <c r="I849" i="9"/>
  <c r="I835" i="9"/>
  <c r="I821" i="9"/>
  <c r="I807" i="9"/>
  <c r="I793" i="9"/>
  <c r="I779" i="9"/>
  <c r="I765" i="9"/>
  <c r="I751" i="9"/>
  <c r="I737" i="9"/>
  <c r="I723" i="9"/>
  <c r="I709" i="9"/>
  <c r="I695" i="9"/>
  <c r="I681" i="9"/>
  <c r="I667" i="9"/>
  <c r="I653" i="9"/>
  <c r="I639" i="9"/>
  <c r="I625" i="9"/>
  <c r="I611" i="9"/>
  <c r="I597" i="9"/>
  <c r="I583" i="9"/>
  <c r="I569" i="9"/>
  <c r="I555" i="9"/>
  <c r="I541" i="9"/>
  <c r="I527" i="9"/>
  <c r="I513" i="9"/>
  <c r="I499" i="9"/>
  <c r="I485" i="9"/>
  <c r="I471" i="9"/>
  <c r="I457" i="9"/>
  <c r="I443" i="9"/>
  <c r="I429" i="9"/>
  <c r="I415" i="9"/>
  <c r="I401" i="9"/>
  <c r="I387" i="9"/>
  <c r="I373" i="9"/>
  <c r="I359" i="9"/>
  <c r="I345" i="9"/>
  <c r="I331" i="9"/>
  <c r="I317" i="9"/>
  <c r="I303" i="9"/>
  <c r="I289" i="9"/>
  <c r="I275" i="9"/>
  <c r="I261" i="9"/>
  <c r="I247" i="9"/>
  <c r="I233" i="9"/>
  <c r="I219" i="9"/>
  <c r="I205" i="9"/>
  <c r="I191" i="9"/>
  <c r="I177" i="9"/>
  <c r="I163" i="9"/>
  <c r="I149" i="9"/>
  <c r="I135" i="9"/>
  <c r="I121" i="9"/>
  <c r="I107" i="9"/>
  <c r="I93" i="9"/>
  <c r="I79" i="9"/>
  <c r="I65" i="9"/>
  <c r="I51" i="9"/>
  <c r="I37" i="9"/>
  <c r="I23" i="9"/>
  <c r="I3492" i="9"/>
  <c r="I3254" i="9"/>
  <c r="I3184" i="9"/>
  <c r="I1518" i="9"/>
  <c r="I1154" i="9"/>
  <c r="I188" i="9"/>
  <c r="I76" i="9"/>
  <c r="I145" i="9"/>
  <c r="I1214" i="9"/>
  <c r="I1200" i="9"/>
  <c r="I1186" i="9"/>
  <c r="I1172" i="9"/>
  <c r="I1158" i="9"/>
  <c r="I1144" i="9"/>
  <c r="I1130" i="9"/>
  <c r="I1116" i="9"/>
  <c r="I1102" i="9"/>
  <c r="I1088" i="9"/>
  <c r="I1074" i="9"/>
  <c r="I1060" i="9"/>
  <c r="I1046" i="9"/>
  <c r="I1032" i="9"/>
  <c r="I1018" i="9"/>
  <c r="I1004" i="9"/>
  <c r="I990" i="9"/>
  <c r="I976" i="9"/>
  <c r="I962" i="9"/>
  <c r="I948" i="9"/>
  <c r="I934" i="9"/>
  <c r="I920" i="9"/>
  <c r="I906" i="9"/>
  <c r="I892" i="9"/>
  <c r="I878" i="9"/>
  <c r="I864" i="9"/>
  <c r="I850" i="9"/>
  <c r="I836" i="9"/>
  <c r="I822" i="9"/>
  <c r="I808" i="9"/>
  <c r="I794" i="9"/>
  <c r="I780" i="9"/>
  <c r="I766" i="9"/>
  <c r="I752" i="9"/>
  <c r="I738" i="9"/>
  <c r="I724" i="9"/>
  <c r="I710" i="9"/>
  <c r="I696" i="9"/>
  <c r="I682" i="9"/>
  <c r="I654" i="9"/>
  <c r="I640" i="9"/>
  <c r="I626" i="9"/>
  <c r="I612" i="9"/>
  <c r="I598" i="9"/>
  <c r="I584" i="9"/>
  <c r="I570" i="9"/>
  <c r="I556" i="9"/>
  <c r="I542" i="9"/>
  <c r="I528" i="9"/>
  <c r="I514" i="9"/>
  <c r="I500" i="9"/>
  <c r="I486" i="9"/>
  <c r="I472" i="9"/>
  <c r="I458" i="9"/>
  <c r="I444" i="9"/>
  <c r="I430" i="9"/>
  <c r="I402" i="9"/>
  <c r="I388" i="9"/>
  <c r="I374" i="9"/>
  <c r="I360" i="9"/>
  <c r="I346" i="9"/>
  <c r="I332" i="9"/>
  <c r="I318" i="9"/>
  <c r="I304" i="9"/>
  <c r="I290" i="9"/>
  <c r="I276" i="9"/>
  <c r="I262" i="9"/>
  <c r="I248" i="9"/>
  <c r="I234" i="9"/>
  <c r="I220" i="9"/>
  <c r="I206" i="9"/>
  <c r="I192" i="9"/>
  <c r="I178" i="9"/>
  <c r="I164" i="9"/>
  <c r="I150" i="9"/>
  <c r="I136" i="9"/>
  <c r="I122" i="9"/>
  <c r="I108" i="9"/>
  <c r="I94" i="9"/>
  <c r="I80" i="9"/>
  <c r="I66" i="9"/>
  <c r="I52" i="9"/>
  <c r="I38" i="9"/>
  <c r="I24" i="9"/>
  <c r="I10" i="9"/>
  <c r="I3058" i="9"/>
  <c r="I2834" i="9"/>
  <c r="I398" i="9"/>
  <c r="I384" i="9"/>
  <c r="I370" i="9"/>
  <c r="I356" i="9"/>
  <c r="I342" i="9"/>
  <c r="I328" i="9"/>
  <c r="I314" i="9"/>
  <c r="I300" i="9"/>
  <c r="I286" i="9"/>
  <c r="I272" i="9"/>
  <c r="I258" i="9"/>
  <c r="I244" i="9"/>
  <c r="I230" i="9"/>
  <c r="I216" i="9"/>
  <c r="I202" i="9"/>
  <c r="I174" i="9"/>
  <c r="I160" i="9"/>
  <c r="I146" i="9"/>
  <c r="I132" i="9"/>
  <c r="I118" i="9"/>
  <c r="I104" i="9"/>
  <c r="I90" i="9"/>
  <c r="I62" i="9"/>
  <c r="I48" i="9"/>
  <c r="I34" i="9"/>
  <c r="I20" i="9"/>
  <c r="I1990" i="9"/>
  <c r="I1976" i="9"/>
  <c r="I1962" i="9"/>
  <c r="I1934" i="9"/>
  <c r="I1920" i="9"/>
  <c r="I1892" i="9"/>
  <c r="I1878" i="9"/>
  <c r="I1864" i="9"/>
  <c r="I1850" i="9"/>
  <c r="I1836" i="9"/>
  <c r="I1822" i="9"/>
  <c r="I1808" i="9"/>
  <c r="I1794" i="9"/>
  <c r="I1780" i="9"/>
  <c r="I1766" i="9"/>
  <c r="I1752" i="9"/>
  <c r="I1724" i="9"/>
  <c r="I1710" i="9"/>
  <c r="I1696" i="9"/>
  <c r="I1682" i="9"/>
  <c r="I1668" i="9"/>
  <c r="I1654" i="9"/>
  <c r="I1640" i="9"/>
  <c r="I1626" i="9"/>
  <c r="I1612" i="9"/>
  <c r="I1598" i="9"/>
  <c r="I1570" i="9"/>
  <c r="I1556" i="9"/>
  <c r="I1542" i="9"/>
  <c r="I1500" i="9"/>
  <c r="I1486" i="9"/>
  <c r="I1472" i="9"/>
  <c r="I1458" i="9"/>
  <c r="I1444" i="9"/>
  <c r="I1416" i="9"/>
  <c r="I1402" i="9"/>
  <c r="I1374" i="9"/>
  <c r="I1360" i="9"/>
  <c r="I1346" i="9"/>
  <c r="I1332" i="9"/>
  <c r="I1318" i="9"/>
  <c r="I1304" i="9"/>
  <c r="I1290" i="9"/>
  <c r="I1276" i="9"/>
  <c r="I1262" i="9"/>
  <c r="I1220" i="9"/>
  <c r="I1206" i="9"/>
  <c r="I1192" i="9"/>
  <c r="I1178" i="9"/>
  <c r="I1164" i="9"/>
  <c r="I1150" i="9"/>
  <c r="I1136" i="9"/>
  <c r="I3517" i="9"/>
  <c r="I3405" i="9"/>
  <c r="I3307" i="9"/>
  <c r="I3209" i="9"/>
  <c r="I3111" i="9"/>
  <c r="I2999" i="9"/>
  <c r="I2803" i="9"/>
  <c r="I2691" i="9"/>
  <c r="I2593" i="9"/>
  <c r="I2495" i="9"/>
  <c r="I2271" i="9"/>
  <c r="I2061" i="9"/>
  <c r="I1851" i="9"/>
  <c r="I1641" i="9"/>
  <c r="I1571" i="9"/>
  <c r="I1403" i="9"/>
  <c r="I1347" i="9"/>
  <c r="I1249" i="9"/>
  <c r="I1011" i="9"/>
  <c r="I899" i="9"/>
  <c r="I787" i="9"/>
  <c r="I745" i="9"/>
  <c r="I591" i="9"/>
  <c r="I479" i="9"/>
  <c r="I437" i="9"/>
  <c r="I367" i="9"/>
  <c r="I325" i="9"/>
  <c r="I171" i="9"/>
  <c r="I59" i="9"/>
  <c r="I17" i="9"/>
  <c r="I3500" i="9"/>
  <c r="I3458" i="9"/>
  <c r="I3388" i="9"/>
  <c r="I3290" i="9"/>
  <c r="I3262" i="9"/>
  <c r="I3192" i="9"/>
  <c r="I3094" i="9"/>
  <c r="I3066" i="9"/>
  <c r="I2982" i="9"/>
  <c r="I2884" i="9"/>
  <c r="I2870" i="9"/>
  <c r="I2786" i="9"/>
  <c r="I2688" i="9"/>
  <c r="I2674" i="9"/>
  <c r="I2576" i="9"/>
  <c r="I2478" i="9"/>
  <c r="I2450" i="9"/>
  <c r="I2366" i="9"/>
  <c r="I2268" i="9"/>
  <c r="I2254" i="9"/>
  <c r="I2058" i="9"/>
  <c r="I2044" i="9"/>
  <c r="I1960" i="9"/>
  <c r="I1862" i="9"/>
  <c r="I1834" i="9"/>
  <c r="I1666" i="9"/>
  <c r="I1652" i="9"/>
  <c r="I1624" i="9"/>
  <c r="I1554" i="9"/>
  <c r="I1498" i="9"/>
  <c r="I1470" i="9"/>
  <c r="I1456" i="9"/>
  <c r="I1442" i="9"/>
  <c r="I1358" i="9"/>
  <c r="I1288" i="9"/>
  <c r="I1274" i="9"/>
  <c r="I1260" i="9"/>
  <c r="I1190" i="9"/>
  <c r="I1134" i="9"/>
  <c r="I1078" i="9"/>
  <c r="I1036" i="9"/>
  <c r="I1008" i="9"/>
  <c r="I980" i="9"/>
  <c r="I966" i="9"/>
  <c r="I938" i="9"/>
  <c r="I924" i="9"/>
  <c r="I854" i="9"/>
  <c r="I840" i="9"/>
  <c r="I812" i="9"/>
  <c r="I728" i="9"/>
  <c r="I658" i="9"/>
  <c r="I630" i="9"/>
  <c r="I616" i="9"/>
  <c r="I602" i="9"/>
  <c r="I546" i="9"/>
  <c r="I532" i="9"/>
  <c r="I448" i="9"/>
  <c r="I434" i="9"/>
  <c r="I420" i="9"/>
  <c r="I392" i="9"/>
  <c r="I336" i="9"/>
  <c r="I322" i="9"/>
  <c r="I280" i="9"/>
  <c r="I1122" i="9"/>
  <c r="I1094" i="9"/>
  <c r="I1066" i="9"/>
  <c r="I1052" i="9"/>
  <c r="I1038" i="9"/>
  <c r="I1010" i="9"/>
  <c r="I996" i="9"/>
  <c r="I982" i="9"/>
  <c r="I968" i="9"/>
  <c r="I954" i="9"/>
  <c r="I926" i="9"/>
  <c r="I898" i="9"/>
  <c r="I884" i="9"/>
  <c r="I870" i="9"/>
  <c r="I856" i="9"/>
  <c r="I842" i="9"/>
  <c r="I828" i="9"/>
  <c r="I814" i="9"/>
  <c r="I786" i="9"/>
  <c r="I772" i="9"/>
  <c r="I758" i="9"/>
  <c r="I744" i="9"/>
  <c r="I730" i="9"/>
  <c r="I716" i="9"/>
  <c r="I702" i="9"/>
  <c r="I688" i="9"/>
  <c r="I674" i="9"/>
  <c r="I646" i="9"/>
  <c r="I632" i="9"/>
  <c r="I618" i="9"/>
  <c r="I590" i="9"/>
  <c r="I576" i="9"/>
  <c r="I562" i="9"/>
  <c r="I548" i="9"/>
  <c r="I534" i="9"/>
  <c r="I506" i="9"/>
  <c r="I492" i="9"/>
  <c r="I478" i="9"/>
  <c r="I464" i="9"/>
  <c r="I450" i="9"/>
  <c r="I436" i="9"/>
  <c r="I408" i="9"/>
  <c r="I394" i="9"/>
  <c r="I352" i="9"/>
  <c r="I338" i="9"/>
  <c r="I310" i="9"/>
  <c r="I296" i="9"/>
  <c r="I282" i="9"/>
  <c r="I268" i="9"/>
  <c r="I254" i="9"/>
  <c r="I240" i="9"/>
  <c r="I226" i="9"/>
  <c r="I212" i="9"/>
  <c r="I198" i="9"/>
  <c r="I184" i="9"/>
  <c r="I170" i="9"/>
  <c r="I156" i="9"/>
  <c r="I142" i="9"/>
  <c r="I128" i="9"/>
  <c r="I100" i="9"/>
  <c r="I86" i="9"/>
  <c r="I72" i="9"/>
  <c r="I58" i="9"/>
  <c r="I44" i="9"/>
  <c r="I30" i="9"/>
  <c r="I16" i="9"/>
  <c r="I2510" i="9"/>
  <c r="I2384" i="9"/>
  <c r="I2370" i="9"/>
  <c r="I2342" i="9"/>
  <c r="I2202" i="9"/>
  <c r="I2034" i="9"/>
  <c r="I1908" i="9"/>
  <c r="I1824" i="9"/>
  <c r="I1502" i="9"/>
  <c r="I1222" i="9"/>
  <c r="I1180" i="9"/>
  <c r="I1082" i="9"/>
  <c r="I774" i="9"/>
  <c r="I718" i="9"/>
  <c r="I578" i="9"/>
  <c r="I550" i="9"/>
  <c r="I494" i="9"/>
  <c r="I382" i="9"/>
  <c r="I270" i="9"/>
  <c r="I3511" i="9"/>
  <c r="I3455" i="9"/>
  <c r="I3091" i="9"/>
  <c r="I2895" i="9"/>
  <c r="I2545" i="9"/>
  <c r="I2335" i="9"/>
  <c r="I2293" i="9"/>
  <c r="I2167" i="9"/>
  <c r="I2055" i="9"/>
  <c r="I1803" i="9"/>
  <c r="I1565" i="9"/>
  <c r="I1481" i="9"/>
  <c r="I3423" i="9"/>
  <c r="I3339" i="9"/>
  <c r="I3199" i="9"/>
  <c r="I3115" i="9"/>
  <c r="I2989" i="9"/>
  <c r="I2905" i="9"/>
  <c r="I2835" i="9"/>
  <c r="I2765" i="9"/>
  <c r="I2695" i="9"/>
  <c r="I2625" i="9"/>
  <c r="I2443" i="9"/>
  <c r="I2373" i="9"/>
  <c r="I2275" i="9"/>
  <c r="I2205" i="9"/>
  <c r="I2107" i="9"/>
  <c r="I1813" i="9"/>
  <c r="I3506" i="9"/>
  <c r="I3478" i="9"/>
  <c r="I3464" i="9"/>
  <c r="I3450" i="9"/>
  <c r="I3436" i="9"/>
  <c r="I3422" i="9"/>
  <c r="I3408" i="9"/>
  <c r="I3394" i="9"/>
  <c r="I3380" i="9"/>
  <c r="I3366" i="9"/>
  <c r="I3352" i="9"/>
  <c r="I3338" i="9"/>
  <c r="I3324" i="9"/>
  <c r="I3296" i="9"/>
  <c r="I3282" i="9"/>
  <c r="I3268" i="9"/>
  <c r="I3240" i="9"/>
  <c r="I3226" i="9"/>
  <c r="I3212" i="9"/>
  <c r="I3198" i="9"/>
  <c r="I3170" i="9"/>
  <c r="I3142" i="9"/>
  <c r="I3128" i="9"/>
  <c r="I3114" i="9"/>
  <c r="I3100" i="9"/>
  <c r="I3086" i="9"/>
  <c r="I3044" i="9"/>
  <c r="I3030" i="9"/>
  <c r="I3016" i="9"/>
  <c r="I3002" i="9"/>
  <c r="I2988" i="9"/>
  <c r="I2974" i="9"/>
  <c r="I2960" i="9"/>
  <c r="I2946" i="9"/>
  <c r="I2932" i="9"/>
  <c r="I2918" i="9"/>
  <c r="I2904" i="9"/>
  <c r="I2890" i="9"/>
  <c r="I2876" i="9"/>
  <c r="I2862" i="9"/>
  <c r="I2848" i="9"/>
  <c r="I2820" i="9"/>
  <c r="I2806" i="9"/>
  <c r="I2792" i="9"/>
  <c r="I2764" i="9"/>
  <c r="I2750" i="9"/>
  <c r="I2736" i="9"/>
  <c r="I2722" i="9"/>
  <c r="I2708" i="9"/>
  <c r="I2694" i="9"/>
  <c r="I2680" i="9"/>
  <c r="I2666" i="9"/>
  <c r="I2652" i="9"/>
  <c r="I2638" i="9"/>
  <c r="I2624" i="9"/>
  <c r="I2610" i="9"/>
  <c r="I2596" i="9"/>
  <c r="I2582" i="9"/>
  <c r="I2568" i="9"/>
  <c r="I2554" i="9"/>
  <c r="I2540" i="9"/>
  <c r="I2526" i="9"/>
  <c r="I2512" i="9"/>
  <c r="I2498" i="9"/>
  <c r="I2484" i="9"/>
  <c r="I2470" i="9"/>
  <c r="I2456" i="9"/>
  <c r="I2442" i="9"/>
  <c r="I2428" i="9"/>
  <c r="I2414" i="9"/>
  <c r="I2400" i="9"/>
  <c r="I2386" i="9"/>
  <c r="I2372" i="9"/>
  <c r="I2358" i="9"/>
  <c r="I2344" i="9"/>
  <c r="I2330" i="9"/>
  <c r="I2316" i="9"/>
  <c r="I2302" i="9"/>
  <c r="I2288" i="9"/>
  <c r="I2274" i="9"/>
  <c r="I2260" i="9"/>
  <c r="I2246" i="9"/>
  <c r="I2232" i="9"/>
  <c r="I2218" i="9"/>
  <c r="I2204" i="9"/>
  <c r="I2190" i="9"/>
  <c r="I2176" i="9"/>
  <c r="I2162" i="9"/>
  <c r="I2148" i="9"/>
  <c r="I2120" i="9"/>
  <c r="I2106" i="9"/>
  <c r="I2092" i="9"/>
  <c r="I2078" i="9"/>
  <c r="I2064" i="9"/>
  <c r="I2050" i="9"/>
  <c r="I2036" i="9"/>
  <c r="I2022" i="9"/>
  <c r="I2008" i="9"/>
  <c r="I1994" i="9"/>
  <c r="I1980" i="9"/>
  <c r="I1966" i="9"/>
  <c r="I1952" i="9"/>
  <c r="I1938" i="9"/>
  <c r="I1924" i="9"/>
  <c r="I1910" i="9"/>
  <c r="I1896" i="9"/>
  <c r="I1882" i="9"/>
  <c r="I1868" i="9"/>
  <c r="I1854" i="9"/>
  <c r="I1826" i="9"/>
  <c r="I1812" i="9"/>
  <c r="I1798" i="9"/>
  <c r="I1784" i="9"/>
  <c r="I1770" i="9"/>
  <c r="I1756" i="9"/>
  <c r="I1742" i="9"/>
  <c r="I1476" i="9"/>
  <c r="I1322" i="9"/>
  <c r="I1042" i="9"/>
  <c r="I846" i="9"/>
  <c r="I3479" i="9"/>
  <c r="I3395" i="9"/>
  <c r="I3325" i="9"/>
  <c r="I3171" i="9"/>
  <c r="I3087" i="9"/>
  <c r="I3003" i="9"/>
  <c r="I2933" i="9"/>
  <c r="I2863" i="9"/>
  <c r="I2737" i="9"/>
  <c r="I2653" i="9"/>
  <c r="I2541" i="9"/>
  <c r="I2471" i="9"/>
  <c r="I2387" i="9"/>
  <c r="I2317" i="9"/>
  <c r="I2247" i="9"/>
  <c r="I2177" i="9"/>
  <c r="I2135" i="9"/>
  <c r="I2065" i="9"/>
  <c r="I2023" i="9"/>
  <c r="I1953" i="9"/>
  <c r="I1897" i="9"/>
  <c r="I1869" i="9"/>
  <c r="I1799" i="9"/>
  <c r="I1701" i="9"/>
  <c r="I1645" i="9"/>
  <c r="I1589" i="9"/>
  <c r="I1533" i="9"/>
  <c r="I1491" i="9"/>
  <c r="I1393" i="9"/>
  <c r="I1351" i="9"/>
  <c r="I1309" i="9"/>
  <c r="I1267" i="9"/>
  <c r="I1225" i="9"/>
  <c r="I1183" i="9"/>
  <c r="I1141" i="9"/>
  <c r="I1099" i="9"/>
  <c r="I1057" i="9"/>
  <c r="I959" i="9"/>
  <c r="I917" i="9"/>
  <c r="I861" i="9"/>
  <c r="I805" i="9"/>
  <c r="I3507" i="9"/>
  <c r="I3437" i="9"/>
  <c r="I3353" i="9"/>
  <c r="I3269" i="9"/>
  <c r="I3157" i="9"/>
  <c r="I3031" i="9"/>
  <c r="I2961" i="9"/>
  <c r="I2877" i="9"/>
  <c r="I2793" i="9"/>
  <c r="I2723" i="9"/>
  <c r="I2667" i="9"/>
  <c r="I2569" i="9"/>
  <c r="I2499" i="9"/>
  <c r="I2429" i="9"/>
  <c r="I2359" i="9"/>
  <c r="I2303" i="9"/>
  <c r="I2233" i="9"/>
  <c r="I2121" i="9"/>
  <c r="I2037" i="9"/>
  <c r="I1967" i="9"/>
  <c r="I1925" i="9"/>
  <c r="I1883" i="9"/>
  <c r="I1827" i="9"/>
  <c r="I1729" i="9"/>
  <c r="I1673" i="9"/>
  <c r="I1631" i="9"/>
  <c r="I1505" i="9"/>
  <c r="I1463" i="9"/>
  <c r="I1407" i="9"/>
  <c r="I1365" i="9"/>
  <c r="I1323" i="9"/>
  <c r="I1239" i="9"/>
  <c r="I1169" i="9"/>
  <c r="I1127" i="9"/>
  <c r="I1085" i="9"/>
  <c r="I1043" i="9"/>
  <c r="I987" i="9"/>
  <c r="I945" i="9"/>
  <c r="I889" i="9"/>
  <c r="I847" i="9"/>
  <c r="I777" i="9"/>
  <c r="I3448" i="9"/>
  <c r="I3294" i="9"/>
  <c r="I3266" i="9"/>
  <c r="I3196" i="9"/>
  <c r="I3042" i="9"/>
  <c r="I2972" i="9"/>
  <c r="I2818" i="9"/>
  <c r="I2678" i="9"/>
  <c r="I2594" i="9"/>
  <c r="I3465" i="9"/>
  <c r="I3381" i="9"/>
  <c r="I3297" i="9"/>
  <c r="I3227" i="9"/>
  <c r="I3143" i="9"/>
  <c r="I3045" i="9"/>
  <c r="I2891" i="9"/>
  <c r="I2807" i="9"/>
  <c r="I2751" i="9"/>
  <c r="I2681" i="9"/>
  <c r="I2583" i="9"/>
  <c r="I2485" i="9"/>
  <c r="I2415" i="9"/>
  <c r="I2345" i="9"/>
  <c r="I2289" i="9"/>
  <c r="I2219" i="9"/>
  <c r="I2149" i="9"/>
  <c r="I2093" i="9"/>
  <c r="I1995" i="9"/>
  <c r="I1939" i="9"/>
  <c r="I1855" i="9"/>
  <c r="I1771" i="9"/>
  <c r="I1715" i="9"/>
  <c r="I1659" i="9"/>
  <c r="I1575" i="9"/>
  <c r="I1519" i="9"/>
  <c r="I1477" i="9"/>
  <c r="I1435" i="9"/>
  <c r="I1379" i="9"/>
  <c r="I1337" i="9"/>
  <c r="I1295" i="9"/>
  <c r="I1253" i="9"/>
  <c r="I1197" i="9"/>
  <c r="I1155" i="9"/>
  <c r="I1113" i="9"/>
  <c r="I1071" i="9"/>
  <c r="I1001" i="9"/>
  <c r="I931" i="9"/>
  <c r="I875" i="9"/>
  <c r="I819" i="9"/>
  <c r="I791" i="9"/>
  <c r="I3451" i="9"/>
  <c r="I3367" i="9"/>
  <c r="I3241" i="9"/>
  <c r="I3129" i="9"/>
  <c r="I3017" i="9"/>
  <c r="I2849" i="9"/>
  <c r="I2709" i="9"/>
  <c r="I2639" i="9"/>
  <c r="I2527" i="9"/>
  <c r="I2401" i="9"/>
  <c r="I2331" i="9"/>
  <c r="I2261" i="9"/>
  <c r="I2163" i="9"/>
  <c r="I2079" i="9"/>
  <c r="I1981" i="9"/>
  <c r="I1911" i="9"/>
  <c r="I1841" i="9"/>
  <c r="I1757" i="9"/>
  <c r="I1687" i="9"/>
  <c r="I1617" i="9"/>
  <c r="I1547" i="9"/>
  <c r="I1421" i="9"/>
  <c r="I1029" i="9"/>
  <c r="I973" i="9"/>
  <c r="I903" i="9"/>
  <c r="I833" i="9"/>
  <c r="I3311" i="9"/>
  <c r="I3185" i="9"/>
  <c r="I3073" i="9"/>
  <c r="I2947" i="9"/>
  <c r="I2821" i="9"/>
  <c r="I2597" i="9"/>
  <c r="I2009" i="9"/>
  <c r="I3497" i="9"/>
  <c r="I3469" i="9"/>
  <c r="I3427" i="9"/>
  <c r="I3413" i="9"/>
  <c r="I3399" i="9"/>
  <c r="I3385" i="9"/>
  <c r="I3371" i="9"/>
  <c r="I3357" i="9"/>
  <c r="I3343" i="9"/>
  <c r="I3329" i="9"/>
  <c r="I3315" i="9"/>
  <c r="I3287" i="9"/>
  <c r="I3273" i="9"/>
  <c r="I3245" i="9"/>
  <c r="I3231" i="9"/>
  <c r="I3217" i="9"/>
  <c r="I3203" i="9"/>
  <c r="I3189" i="9"/>
  <c r="I3161" i="9"/>
  <c r="I3147" i="9"/>
  <c r="I3133" i="9"/>
  <c r="I3105" i="9"/>
  <c r="I3077" i="9"/>
  <c r="I3063" i="9"/>
  <c r="I3049" i="9"/>
  <c r="I3021" i="9"/>
  <c r="I3007" i="9"/>
  <c r="I2993" i="9"/>
  <c r="I2965" i="9"/>
  <c r="I2951" i="9"/>
  <c r="I2937" i="9"/>
  <c r="I2923" i="9"/>
  <c r="I2909" i="9"/>
  <c r="I2881" i="9"/>
  <c r="I2867" i="9"/>
  <c r="I2853" i="9"/>
  <c r="I2839" i="9"/>
  <c r="I2825" i="9"/>
  <c r="I2811" i="9"/>
  <c r="I2797" i="9"/>
  <c r="I2783" i="9"/>
  <c r="I2769" i="9"/>
  <c r="I2755" i="9"/>
  <c r="I2741" i="9"/>
  <c r="I2727" i="9"/>
  <c r="I2713" i="9"/>
  <c r="I2699" i="9"/>
  <c r="I2685" i="9"/>
  <c r="I2657" i="9"/>
  <c r="I2643" i="9"/>
  <c r="I2629" i="9"/>
  <c r="I2601" i="9"/>
  <c r="I2587" i="9"/>
  <c r="I2559" i="9"/>
  <c r="I2531" i="9"/>
  <c r="I2517" i="9"/>
  <c r="I2503" i="9"/>
  <c r="I2489" i="9"/>
  <c r="I2475" i="9"/>
  <c r="I2461" i="9"/>
  <c r="I2447" i="9"/>
  <c r="I2433" i="9"/>
  <c r="I2419" i="9"/>
  <c r="I2405" i="9"/>
  <c r="I2391" i="9"/>
  <c r="I2377" i="9"/>
  <c r="I2363" i="9"/>
  <c r="I2349" i="9"/>
  <c r="I2321" i="9"/>
  <c r="I2307" i="9"/>
  <c r="I2279" i="9"/>
  <c r="I2265" i="9"/>
  <c r="I2251" i="9"/>
  <c r="I2237" i="9"/>
  <c r="I2223" i="9"/>
  <c r="I2209" i="9"/>
  <c r="I2195" i="9"/>
  <c r="I2181" i="9"/>
  <c r="I2153" i="9"/>
  <c r="I2139" i="9"/>
  <c r="I2125" i="9"/>
  <c r="I2111" i="9"/>
  <c r="I2097" i="9"/>
  <c r="I2083" i="9"/>
  <c r="I2069" i="9"/>
  <c r="I2041" i="9"/>
  <c r="I2027" i="9"/>
  <c r="I2013" i="9"/>
  <c r="I1999" i="9"/>
  <c r="I1971" i="9"/>
  <c r="I1957" i="9"/>
  <c r="I1943" i="9"/>
  <c r="I1915" i="9"/>
  <c r="I1901" i="9"/>
  <c r="I1887" i="9"/>
  <c r="I1873" i="9"/>
  <c r="I1859" i="9"/>
  <c r="I1845" i="9"/>
  <c r="I1831" i="9"/>
  <c r="I1817" i="9"/>
  <c r="I1789" i="9"/>
  <c r="I1775" i="9"/>
  <c r="I1761" i="9"/>
  <c r="I1747" i="9"/>
  <c r="I1733" i="9"/>
  <c r="I1719" i="9"/>
  <c r="I1705" i="9"/>
  <c r="I1691" i="9"/>
  <c r="I1677" i="9"/>
  <c r="I1649" i="9"/>
  <c r="I1635" i="9"/>
  <c r="I1621" i="9"/>
  <c r="I1607" i="9"/>
  <c r="I1593" i="9"/>
  <c r="I1579" i="9"/>
  <c r="I1551" i="9"/>
  <c r="I1537" i="9"/>
  <c r="I1523" i="9"/>
  <c r="I1509" i="9"/>
  <c r="I1495" i="9"/>
  <c r="I1467" i="9"/>
  <c r="I1453" i="9"/>
  <c r="I1439" i="9"/>
  <c r="I1425" i="9"/>
  <c r="I1411" i="9"/>
  <c r="I1397" i="9"/>
  <c r="I1299" i="9"/>
  <c r="I669" i="9"/>
  <c r="I3508" i="9"/>
  <c r="I3494" i="9"/>
  <c r="I3480" i="9"/>
  <c r="I3466" i="9"/>
  <c r="I3452" i="9"/>
  <c r="I3438" i="9"/>
  <c r="I3424" i="9"/>
  <c r="I3396" i="9"/>
  <c r="I3382" i="9"/>
  <c r="I3368" i="9"/>
  <c r="I3354" i="9"/>
  <c r="I3284" i="9"/>
  <c r="I2920" i="9"/>
  <c r="I2752" i="9"/>
  <c r="I2668" i="9"/>
  <c r="I2486" i="9"/>
  <c r="I2416" i="9"/>
  <c r="I2402" i="9"/>
  <c r="I2332" i="9"/>
  <c r="I2262" i="9"/>
  <c r="I1926" i="9"/>
  <c r="I1772" i="9"/>
  <c r="I1728" i="9"/>
  <c r="I1714" i="9"/>
  <c r="I1700" i="9"/>
  <c r="I1686" i="9"/>
  <c r="I1672" i="9"/>
  <c r="I1658" i="9"/>
  <c r="I1644" i="9"/>
  <c r="I1630" i="9"/>
  <c r="I1616" i="9"/>
  <c r="I1602" i="9"/>
  <c r="I1588" i="9"/>
  <c r="I1574" i="9"/>
  <c r="I1560" i="9"/>
  <c r="I1546" i="9"/>
  <c r="I1532" i="9"/>
  <c r="I1504" i="9"/>
  <c r="I1490" i="9"/>
  <c r="I1462" i="9"/>
  <c r="I1448" i="9"/>
  <c r="I1434" i="9"/>
  <c r="I1420" i="9"/>
  <c r="I1406" i="9"/>
  <c r="I1392" i="9"/>
  <c r="I1378" i="9"/>
  <c r="I1364" i="9"/>
  <c r="I1350" i="9"/>
  <c r="I1308" i="9"/>
  <c r="I1294" i="9"/>
  <c r="I1266" i="9"/>
  <c r="I1252" i="9"/>
  <c r="I1238" i="9"/>
  <c r="I1224" i="9"/>
  <c r="I1210" i="9"/>
  <c r="I1196" i="9"/>
  <c r="I1182" i="9"/>
  <c r="I1168" i="9"/>
  <c r="I1140" i="9"/>
  <c r="I1126" i="9"/>
  <c r="I1112" i="9"/>
  <c r="I1098" i="9"/>
  <c r="I1084" i="9"/>
  <c r="I1070" i="9"/>
  <c r="I1056" i="9"/>
  <c r="I1028" i="9"/>
  <c r="I1014" i="9"/>
  <c r="I1000" i="9"/>
  <c r="I986" i="9"/>
  <c r="I972" i="9"/>
  <c r="I958" i="9"/>
  <c r="I944" i="9"/>
  <c r="I930" i="9"/>
  <c r="I902" i="9"/>
  <c r="I888" i="9"/>
  <c r="I874" i="9"/>
  <c r="I860" i="9"/>
  <c r="I832" i="9"/>
  <c r="I818" i="9"/>
  <c r="I804" i="9"/>
  <c r="I790" i="9"/>
  <c r="I776" i="9"/>
  <c r="I762" i="9"/>
  <c r="I734" i="9"/>
  <c r="I720" i="9"/>
  <c r="I706" i="9"/>
  <c r="I692" i="9"/>
  <c r="I678" i="9"/>
  <c r="I664" i="9"/>
  <c r="I650" i="9"/>
  <c r="I636" i="9"/>
  <c r="I622" i="9"/>
  <c r="I608" i="9"/>
  <c r="I594" i="9"/>
  <c r="I580" i="9"/>
  <c r="I566" i="9"/>
  <c r="I552" i="9"/>
  <c r="I538" i="9"/>
  <c r="I524" i="9"/>
  <c r="I510" i="9"/>
  <c r="I496" i="9"/>
  <c r="I482" i="9"/>
  <c r="I468" i="9"/>
  <c r="I454" i="9"/>
  <c r="I440" i="9"/>
  <c r="I426" i="9"/>
  <c r="I412" i="9"/>
  <c r="I1383" i="9"/>
  <c r="I1355" i="9"/>
  <c r="I1341" i="9"/>
  <c r="I1327" i="9"/>
  <c r="I1313" i="9"/>
  <c r="I1285" i="9"/>
  <c r="I1271" i="9"/>
  <c r="I1257" i="9"/>
  <c r="I1243" i="9"/>
  <c r="I1229" i="9"/>
  <c r="I1201" i="9"/>
  <c r="I1187" i="9"/>
  <c r="I1173" i="9"/>
  <c r="I1145" i="9"/>
  <c r="I1131" i="9"/>
  <c r="I1117" i="9"/>
  <c r="I1103" i="9"/>
  <c r="I1089" i="9"/>
  <c r="I1075" i="9"/>
  <c r="I1047" i="9"/>
  <c r="I1033" i="9"/>
  <c r="I1019" i="9"/>
  <c r="I1005" i="9"/>
  <c r="I991" i="9"/>
  <c r="I977" i="9"/>
  <c r="I963" i="9"/>
  <c r="I949" i="9"/>
  <c r="I935" i="9"/>
  <c r="I921" i="9"/>
  <c r="I907" i="9"/>
  <c r="I893" i="9"/>
  <c r="I865" i="9"/>
  <c r="I851" i="9"/>
  <c r="I837" i="9"/>
  <c r="I823" i="9"/>
  <c r="I809" i="9"/>
  <c r="I795" i="9"/>
  <c r="I781" i="9"/>
  <c r="I767" i="9"/>
  <c r="I753" i="9"/>
  <c r="I739" i="9"/>
  <c r="I725" i="9"/>
  <c r="I711" i="9"/>
  <c r="I697" i="9"/>
  <c r="I683" i="9"/>
  <c r="I655" i="9"/>
  <c r="I641" i="9"/>
  <c r="I613" i="9"/>
  <c r="I599" i="9"/>
  <c r="I585" i="9"/>
  <c r="I571" i="9"/>
  <c r="I543" i="9"/>
  <c r="I529" i="9"/>
  <c r="I515" i="9"/>
  <c r="I501" i="9"/>
  <c r="I487" i="9"/>
  <c r="I473" i="9"/>
  <c r="I459" i="9"/>
  <c r="I445" i="9"/>
  <c r="I431" i="9"/>
  <c r="I417" i="9"/>
  <c r="I403" i="9"/>
  <c r="I389" i="9"/>
  <c r="I375" i="9"/>
  <c r="I361" i="9"/>
  <c r="I347" i="9"/>
  <c r="I333" i="9"/>
  <c r="I319" i="9"/>
  <c r="I305" i="9"/>
  <c r="I263" i="9"/>
  <c r="I235" i="9"/>
  <c r="I221" i="9"/>
  <c r="I207" i="9"/>
  <c r="I193" i="9"/>
  <c r="I179" i="9"/>
  <c r="I165" i="9"/>
  <c r="I137" i="9"/>
  <c r="I123" i="9"/>
  <c r="I109" i="9"/>
  <c r="I95" i="9"/>
  <c r="I81" i="9"/>
  <c r="I67" i="9"/>
  <c r="I39" i="9"/>
  <c r="I25" i="9"/>
  <c r="I11" i="9"/>
  <c r="I3340" i="9"/>
  <c r="I3326" i="9"/>
  <c r="I3298" i="9"/>
  <c r="I3270" i="9"/>
  <c r="I3242" i="9"/>
  <c r="I3228" i="9"/>
  <c r="I3214" i="9"/>
  <c r="I3186" i="9"/>
  <c r="I3172" i="9"/>
  <c r="I3144" i="9"/>
  <c r="I3130" i="9"/>
  <c r="I3116" i="9"/>
  <c r="I3102" i="9"/>
  <c r="I3088" i="9"/>
  <c r="I3074" i="9"/>
  <c r="I3046" i="9"/>
  <c r="I3032" i="9"/>
  <c r="I3018" i="9"/>
  <c r="I3004" i="9"/>
  <c r="I2990" i="9"/>
  <c r="I2976" i="9"/>
  <c r="I2962" i="9"/>
  <c r="I2934" i="9"/>
  <c r="I2906" i="9"/>
  <c r="I2878" i="9"/>
  <c r="I2864" i="9"/>
  <c r="I2850" i="9"/>
  <c r="I2836" i="9"/>
  <c r="I2822" i="9"/>
  <c r="I2808" i="9"/>
  <c r="I2794" i="9"/>
  <c r="I2780" i="9"/>
  <c r="I2766" i="9"/>
  <c r="I2738" i="9"/>
  <c r="I2724" i="9"/>
  <c r="I2710" i="9"/>
  <c r="I2682" i="9"/>
  <c r="I2654" i="9"/>
  <c r="I2640" i="9"/>
  <c r="I2626" i="9"/>
  <c r="I2598" i="9"/>
  <c r="I2584" i="9"/>
  <c r="I2570" i="9"/>
  <c r="I2556" i="9"/>
  <c r="I2542" i="9"/>
  <c r="I2528" i="9"/>
  <c r="I2514" i="9"/>
  <c r="I2500" i="9"/>
  <c r="I2472" i="9"/>
  <c r="I2444" i="9"/>
  <c r="I2430" i="9"/>
  <c r="I2388" i="9"/>
  <c r="I2374" i="9"/>
  <c r="I2346" i="9"/>
  <c r="I2318" i="9"/>
  <c r="I2304" i="9"/>
  <c r="I2290" i="9"/>
  <c r="I2276" i="9"/>
  <c r="I2248" i="9"/>
  <c r="I2234" i="9"/>
  <c r="I2206" i="9"/>
  <c r="I2178" i="9"/>
  <c r="I2164" i="9"/>
  <c r="I2150" i="9"/>
  <c r="I2136" i="9"/>
  <c r="I2122" i="9"/>
  <c r="I2108" i="9"/>
  <c r="I2094" i="9"/>
  <c r="I2066" i="9"/>
  <c r="I2038" i="9"/>
  <c r="I2024" i="9"/>
  <c r="I2010" i="9"/>
  <c r="I1996" i="9"/>
  <c r="I1982" i="9"/>
  <c r="I1968" i="9"/>
  <c r="I1954" i="9"/>
  <c r="I1940" i="9"/>
  <c r="I1912" i="9"/>
  <c r="I1898" i="9"/>
  <c r="I1884" i="9"/>
  <c r="I1870" i="9"/>
  <c r="I1856" i="9"/>
  <c r="I1828" i="9"/>
  <c r="I1814" i="9"/>
  <c r="I1800" i="9"/>
  <c r="I1786" i="9"/>
  <c r="I1758" i="9"/>
  <c r="I1744" i="9"/>
  <c r="I1730" i="9"/>
  <c r="I1716" i="9"/>
  <c r="I1702" i="9"/>
  <c r="I1688" i="9"/>
  <c r="I1674" i="9"/>
  <c r="I1660" i="9"/>
  <c r="I1646" i="9"/>
  <c r="I1632" i="9"/>
  <c r="I1618" i="9"/>
  <c r="I1604" i="9"/>
  <c r="I1590" i="9"/>
  <c r="I1576" i="9"/>
  <c r="I1548" i="9"/>
  <c r="I1534" i="9"/>
  <c r="I1506" i="9"/>
  <c r="I1338" i="9"/>
  <c r="I1184" i="9"/>
  <c r="I1086" i="9"/>
  <c r="I1058" i="9"/>
  <c r="I946" i="9"/>
  <c r="I806" i="9"/>
  <c r="I778" i="9"/>
  <c r="I554" i="9"/>
  <c r="I358" i="9"/>
  <c r="I120" i="9"/>
  <c r="I92" i="9"/>
  <c r="I36" i="9"/>
  <c r="I1520" i="9"/>
  <c r="I1492" i="9"/>
  <c r="I1478" i="9"/>
  <c r="I1464" i="9"/>
  <c r="I1422" i="9"/>
  <c r="I1408" i="9"/>
  <c r="I1394" i="9"/>
  <c r="I1380" i="9"/>
  <c r="I1366" i="9"/>
  <c r="I1352" i="9"/>
  <c r="I1310" i="9"/>
  <c r="I1296" i="9"/>
  <c r="I1268" i="9"/>
  <c r="I1254" i="9"/>
  <c r="I1240" i="9"/>
  <c r="I1226" i="9"/>
  <c r="I1212" i="9"/>
  <c r="I1198" i="9"/>
  <c r="I1170" i="9"/>
  <c r="I1142" i="9"/>
  <c r="I1128" i="9"/>
  <c r="I1114" i="9"/>
  <c r="I1100" i="9"/>
  <c r="I1044" i="9"/>
  <c r="I1030" i="9"/>
  <c r="I1016" i="9"/>
  <c r="I1002" i="9"/>
  <c r="I988" i="9"/>
  <c r="I960" i="9"/>
  <c r="I932" i="9"/>
  <c r="I918" i="9"/>
  <c r="I904" i="9"/>
  <c r="I890" i="9"/>
  <c r="I876" i="9"/>
  <c r="I862" i="9"/>
  <c r="I848" i="9"/>
  <c r="I834" i="9"/>
  <c r="I820" i="9"/>
  <c r="I792" i="9"/>
  <c r="I764" i="9"/>
  <c r="I736" i="9"/>
  <c r="I722" i="9"/>
  <c r="I708" i="9"/>
  <c r="I694" i="9"/>
  <c r="I680" i="9"/>
  <c r="I652" i="9"/>
  <c r="I638" i="9"/>
  <c r="I624" i="9"/>
  <c r="I610" i="9"/>
  <c r="I596" i="9"/>
  <c r="I582" i="9"/>
  <c r="I568" i="9"/>
  <c r="I540" i="9"/>
  <c r="I526" i="9"/>
  <c r="I512" i="9"/>
  <c r="I498" i="9"/>
  <c r="I484" i="9"/>
  <c r="I470" i="9"/>
  <c r="I456" i="9"/>
  <c r="I442" i="9"/>
  <c r="I428" i="9"/>
  <c r="I414" i="9"/>
  <c r="I400" i="9"/>
  <c r="I386" i="9"/>
  <c r="I372" i="9"/>
  <c r="I344" i="9"/>
  <c r="I330" i="9"/>
  <c r="I316" i="9"/>
  <c r="I302" i="9"/>
  <c r="I288" i="9"/>
  <c r="I274" i="9"/>
  <c r="I260" i="9"/>
  <c r="I246" i="9"/>
  <c r="I218" i="9"/>
  <c r="I204" i="9"/>
  <c r="I190" i="9"/>
  <c r="I176" i="9"/>
  <c r="I162" i="9"/>
  <c r="I148" i="9"/>
  <c r="I134" i="9"/>
  <c r="I106" i="9"/>
  <c r="I78" i="9"/>
  <c r="I64" i="9"/>
  <c r="I50" i="9"/>
  <c r="I22" i="9"/>
  <c r="I3504" i="9"/>
  <c r="I3476" i="9"/>
  <c r="I3462" i="9"/>
  <c r="I3420" i="9"/>
  <c r="I3406" i="9"/>
  <c r="I3364" i="9"/>
  <c r="I3322" i="9"/>
  <c r="I3308" i="9"/>
  <c r="I3210" i="9"/>
  <c r="I3168" i="9"/>
  <c r="I3126" i="9"/>
  <c r="I3112" i="9"/>
  <c r="I3028" i="9"/>
  <c r="I3014" i="9"/>
  <c r="I2986" i="9"/>
  <c r="I2944" i="9"/>
  <c r="I2930" i="9"/>
  <c r="I2916" i="9"/>
  <c r="I2902" i="9"/>
  <c r="I2888" i="9"/>
  <c r="I2846" i="9"/>
  <c r="I2804" i="9"/>
  <c r="I2762" i="9"/>
  <c r="I2734" i="9"/>
  <c r="I2720" i="9"/>
  <c r="I2706" i="9"/>
  <c r="I2664" i="9"/>
  <c r="I2622" i="9"/>
  <c r="I2608" i="9"/>
  <c r="I2580" i="9"/>
  <c r="I2566" i="9"/>
  <c r="I2538" i="9"/>
  <c r="I2524" i="9"/>
  <c r="I2496" i="9"/>
  <c r="I2468" i="9"/>
  <c r="I2454" i="9"/>
  <c r="I2426" i="9"/>
  <c r="I2398" i="9"/>
  <c r="I2356" i="9"/>
  <c r="I2328" i="9"/>
  <c r="I2314" i="9"/>
  <c r="I2300" i="9"/>
  <c r="I2286" i="9"/>
  <c r="I2272" i="9"/>
  <c r="I2258" i="9"/>
  <c r="I2244" i="9"/>
  <c r="I2230" i="9"/>
  <c r="I2216" i="9"/>
  <c r="I2174" i="9"/>
  <c r="I2146" i="9"/>
  <c r="I2118" i="9"/>
  <c r="I2104" i="9"/>
  <c r="I2090" i="9"/>
  <c r="I2062" i="9"/>
  <c r="I2020" i="9"/>
  <c r="I2006" i="9"/>
  <c r="I1992" i="9"/>
  <c r="I1964" i="9"/>
  <c r="I1936" i="9"/>
  <c r="I1922" i="9"/>
  <c r="I1880" i="9"/>
  <c r="I1866" i="9"/>
  <c r="I1838" i="9"/>
  <c r="I1810" i="9"/>
  <c r="I1796" i="9"/>
  <c r="I1782" i="9"/>
  <c r="I1754" i="9"/>
  <c r="I1726" i="9"/>
  <c r="I1698" i="9"/>
  <c r="I1684" i="9"/>
  <c r="I1656" i="9"/>
  <c r="I1628" i="9"/>
  <c r="I1614" i="9"/>
  <c r="I1600" i="9"/>
  <c r="I1586" i="9"/>
  <c r="I1572" i="9"/>
  <c r="I1544" i="9"/>
  <c r="I1530" i="9"/>
  <c r="I1516" i="9"/>
  <c r="I1488" i="9"/>
  <c r="I1474" i="9"/>
  <c r="I1460" i="9"/>
  <c r="I1446" i="9"/>
  <c r="I1432" i="9"/>
  <c r="I1418" i="9"/>
  <c r="I1404" i="9"/>
  <c r="I1390" i="9"/>
  <c r="I1376" i="9"/>
  <c r="I1348" i="9"/>
  <c r="I1334" i="9"/>
  <c r="I1320" i="9"/>
  <c r="I1292" i="9"/>
  <c r="I1278" i="9"/>
  <c r="I1264" i="9"/>
  <c r="I1250" i="9"/>
  <c r="I1208" i="9"/>
  <c r="I1194" i="9"/>
  <c r="I1166" i="9"/>
  <c r="I1152" i="9"/>
  <c r="I1138" i="9"/>
  <c r="I1096" i="9"/>
  <c r="I1068" i="9"/>
  <c r="I1054" i="9"/>
  <c r="I1040" i="9"/>
  <c r="I1026" i="9"/>
  <c r="I998" i="9"/>
  <c r="I970" i="9"/>
  <c r="I956" i="9"/>
  <c r="I942" i="9"/>
  <c r="I928" i="9"/>
  <c r="I900" i="9"/>
  <c r="I872" i="9"/>
  <c r="I858" i="9"/>
  <c r="I844" i="9"/>
  <c r="I830" i="9"/>
  <c r="I816" i="9"/>
  <c r="I788" i="9"/>
  <c r="I760" i="9"/>
  <c r="I746" i="9"/>
  <c r="I732" i="9"/>
  <c r="I704" i="9"/>
  <c r="I676" i="9"/>
  <c r="I662" i="9"/>
  <c r="I648" i="9"/>
  <c r="I634" i="9"/>
  <c r="I620" i="9"/>
  <c r="I592" i="9"/>
  <c r="I564" i="9"/>
  <c r="I536" i="9"/>
  <c r="I522" i="9"/>
  <c r="I508" i="9"/>
  <c r="I480" i="9"/>
  <c r="I466" i="9"/>
  <c r="I452" i="9"/>
  <c r="I438" i="9"/>
  <c r="I424" i="9"/>
  <c r="I396" i="9"/>
  <c r="I368" i="9"/>
  <c r="I354" i="9"/>
  <c r="I340" i="9"/>
  <c r="I326" i="9"/>
  <c r="I298" i="9"/>
  <c r="I284" i="9"/>
  <c r="I256" i="9"/>
  <c r="I242" i="9"/>
  <c r="I228" i="9"/>
  <c r="I214" i="9"/>
  <c r="I200" i="9"/>
  <c r="I172" i="9"/>
  <c r="I158" i="9"/>
  <c r="I130" i="9"/>
  <c r="I102" i="9"/>
  <c r="I88" i="9"/>
  <c r="I74" i="9"/>
  <c r="I60" i="9"/>
  <c r="I46" i="9"/>
  <c r="I32" i="9"/>
  <c r="I18" i="9"/>
  <c r="I3421" i="9"/>
  <c r="I3225" i="9"/>
  <c r="I3113" i="9"/>
  <c r="I3015" i="9"/>
  <c r="I2917" i="9"/>
  <c r="I2819" i="9"/>
  <c r="I2707" i="9"/>
  <c r="I2609" i="9"/>
  <c r="I2511" i="9"/>
  <c r="I2427" i="9"/>
  <c r="I2357" i="9"/>
  <c r="I2287" i="9"/>
  <c r="I2217" i="9"/>
  <c r="I2147" i="9"/>
  <c r="I2077" i="9"/>
  <c r="I2007" i="9"/>
  <c r="I1867" i="9"/>
  <c r="I1727" i="9"/>
  <c r="I1657" i="9"/>
  <c r="I1587" i="9"/>
  <c r="I1517" i="9"/>
  <c r="I1461" i="9"/>
  <c r="I1307" i="9"/>
  <c r="I1209" i="9"/>
  <c r="I1097" i="9"/>
  <c r="I1055" i="9"/>
  <c r="I635" i="9"/>
  <c r="I523" i="9"/>
  <c r="I215" i="9"/>
  <c r="I3323" i="9"/>
  <c r="I3127" i="9"/>
  <c r="I2931" i="9"/>
  <c r="I2735" i="9"/>
  <c r="I2539" i="9"/>
  <c r="I2329" i="9"/>
  <c r="I2301" i="9"/>
  <c r="I2203" i="9"/>
  <c r="I2133" i="9"/>
  <c r="I1937" i="9"/>
  <c r="I1895" i="9"/>
  <c r="I1797" i="9"/>
  <c r="I1741" i="9"/>
  <c r="I1545" i="9"/>
  <c r="I1489" i="9"/>
  <c r="I1391" i="9"/>
  <c r="I1349" i="9"/>
  <c r="I1293" i="9"/>
  <c r="I1223" i="9"/>
  <c r="I1181" i="9"/>
  <c r="I1111" i="9"/>
  <c r="I1083" i="9"/>
  <c r="I1069" i="9"/>
  <c r="I999" i="9"/>
  <c r="I971" i="9"/>
  <c r="I943" i="9"/>
  <c r="I887" i="9"/>
  <c r="I873" i="9"/>
  <c r="I789" i="9"/>
  <c r="I775" i="9"/>
  <c r="I733" i="9"/>
  <c r="I691" i="9"/>
  <c r="I677" i="9"/>
  <c r="I663" i="9"/>
  <c r="I621" i="9"/>
  <c r="I565" i="9"/>
  <c r="I495" i="9"/>
  <c r="I467" i="9"/>
  <c r="I411" i="9"/>
  <c r="I369" i="9"/>
  <c r="I355" i="9"/>
  <c r="I299" i="9"/>
  <c r="I257" i="9"/>
  <c r="I243" i="9"/>
  <c r="I159" i="9"/>
  <c r="I103" i="9"/>
  <c r="I89" i="9"/>
  <c r="I61" i="9"/>
  <c r="I33" i="9"/>
  <c r="I3489" i="9"/>
  <c r="I3293" i="9"/>
  <c r="I3097" i="9"/>
  <c r="I2901" i="9"/>
  <c r="I2705" i="9"/>
  <c r="I2509" i="9"/>
  <c r="I2299" i="9"/>
  <c r="I2285" i="9"/>
  <c r="I2187" i="9"/>
  <c r="I2103" i="9"/>
  <c r="I1907" i="9"/>
  <c r="I1879" i="9"/>
  <c r="I1781" i="9"/>
  <c r="I1711" i="9"/>
  <c r="I1515" i="9"/>
  <c r="I1473" i="9"/>
  <c r="I1375" i="9"/>
  <c r="I1319" i="9"/>
  <c r="I1277" i="9"/>
  <c r="I1207" i="9"/>
  <c r="I1165" i="9"/>
  <c r="I1151" i="9"/>
  <c r="I1067" i="9"/>
  <c r="I1053" i="9"/>
  <c r="I1039" i="9"/>
  <c r="I955" i="9"/>
  <c r="I885" i="9"/>
  <c r="I857" i="9"/>
  <c r="I829" i="9"/>
  <c r="I759" i="9"/>
  <c r="I675" i="9"/>
  <c r="I661" i="9"/>
  <c r="I647" i="9"/>
  <c r="I563" i="9"/>
  <c r="I549" i="9"/>
  <c r="I507" i="9"/>
  <c r="I465" i="9"/>
  <c r="I451" i="9"/>
  <c r="I353" i="9"/>
  <c r="I297" i="9"/>
  <c r="I269" i="9"/>
  <c r="I241" i="9"/>
  <c r="I185" i="9"/>
  <c r="I143" i="9"/>
  <c r="I129" i="9"/>
  <c r="I73" i="9"/>
  <c r="I45" i="9"/>
  <c r="I3515" i="9"/>
  <c r="I3501" i="9"/>
  <c r="I3487" i="9"/>
  <c r="I3473" i="9"/>
  <c r="I3459" i="9"/>
  <c r="I3445" i="9"/>
  <c r="I3431" i="9"/>
  <c r="I3417" i="9"/>
  <c r="I3403" i="9"/>
  <c r="I3389" i="9"/>
  <c r="I3375" i="9"/>
  <c r="I3361" i="9"/>
  <c r="I3347" i="9"/>
  <c r="I3333" i="9"/>
  <c r="I3319" i="9"/>
  <c r="I3305" i="9"/>
  <c r="I3291" i="9"/>
  <c r="I3277" i="9"/>
  <c r="I3263" i="9"/>
  <c r="I3249" i="9"/>
  <c r="I3235" i="9"/>
  <c r="I3221" i="9"/>
  <c r="I3207" i="9"/>
  <c r="I3193" i="9"/>
  <c r="I3179" i="9"/>
  <c r="I3165" i="9"/>
  <c r="I3151" i="9"/>
  <c r="I3137" i="9"/>
  <c r="I3123" i="9"/>
  <c r="I3109" i="9"/>
  <c r="I3095" i="9"/>
  <c r="I3081" i="9"/>
  <c r="I3067" i="9"/>
  <c r="I3053" i="9"/>
  <c r="I3039" i="9"/>
  <c r="I3025" i="9"/>
  <c r="I3011" i="9"/>
  <c r="I2997" i="9"/>
  <c r="I2983" i="9"/>
  <c r="I2969" i="9"/>
  <c r="I2955" i="9"/>
  <c r="I2941" i="9"/>
  <c r="I2927" i="9"/>
  <c r="I2913" i="9"/>
  <c r="I2899" i="9"/>
  <c r="I2885" i="9"/>
  <c r="I2871" i="9"/>
  <c r="I2857" i="9"/>
  <c r="I2843" i="9"/>
  <c r="I2829" i="9"/>
  <c r="I2815" i="9"/>
  <c r="I2801" i="9"/>
  <c r="I2787" i="9"/>
  <c r="I2773" i="9"/>
  <c r="I2759" i="9"/>
  <c r="I2745" i="9"/>
  <c r="I2731" i="9"/>
  <c r="I2717" i="9"/>
  <c r="I2703" i="9"/>
  <c r="I2689" i="9"/>
  <c r="I2675" i="9"/>
  <c r="I2661" i="9"/>
  <c r="I2647" i="9"/>
  <c r="I2633" i="9"/>
  <c r="I2619" i="9"/>
  <c r="I2605" i="9"/>
  <c r="I2591" i="9"/>
  <c r="I2577" i="9"/>
  <c r="I2563" i="9"/>
  <c r="I2549" i="9"/>
  <c r="I2535" i="9"/>
  <c r="I2521" i="9"/>
  <c r="I2507" i="9"/>
  <c r="I2493" i="9"/>
  <c r="I2479" i="9"/>
  <c r="I2465" i="9"/>
  <c r="I2269" i="9"/>
  <c r="I2073" i="9"/>
  <c r="I1877" i="9"/>
  <c r="I1681" i="9"/>
  <c r="I1485" i="9"/>
  <c r="I1289" i="9"/>
  <c r="I939" i="9"/>
  <c r="I841" i="9"/>
  <c r="I533" i="9"/>
  <c r="I225" i="9"/>
  <c r="I127" i="9"/>
  <c r="I1023" i="9"/>
  <c r="I827" i="9"/>
  <c r="I631" i="9"/>
  <c r="I435" i="9"/>
  <c r="I239" i="9"/>
  <c r="I43" i="9"/>
  <c r="AD1" i="9"/>
  <c r="P3519" i="9" a="1"/>
  <c r="P3519" i="9" s="1"/>
  <c r="C3519" i="9"/>
  <c r="AD2" i="9"/>
  <c r="AT2" i="9" a="1"/>
  <c r="AT2" i="9" s="1"/>
  <c r="O3519" i="9" l="1" a="1"/>
  <c r="O3519" i="9" s="1"/>
  <c r="Q3519" i="9" a="1"/>
  <c r="Q3519" i="9" s="1"/>
  <c r="M2" i="9"/>
  <c r="N2" i="9" s="1"/>
  <c r="V3523" i="9" a="1"/>
  <c r="V3523" i="9" s="1"/>
  <c r="R2" i="9"/>
  <c r="R3" i="9"/>
  <c r="R4" i="9"/>
  <c r="R5" i="9"/>
  <c r="R6" i="9"/>
  <c r="R7" i="9"/>
  <c r="R8" i="9"/>
  <c r="R9" i="9"/>
  <c r="R10" i="9"/>
  <c r="R11" i="9"/>
  <c r="R12" i="9"/>
  <c r="R13" i="9"/>
  <c r="R14" i="9"/>
  <c r="R15" i="9"/>
  <c r="R16" i="9"/>
  <c r="R17" i="9"/>
  <c r="R18" i="9"/>
  <c r="R19" i="9"/>
  <c r="R20" i="9"/>
  <c r="R21" i="9"/>
  <c r="R22" i="9"/>
  <c r="R23" i="9"/>
  <c r="R24" i="9"/>
  <c r="R25" i="9"/>
  <c r="R26" i="9"/>
  <c r="R27" i="9"/>
  <c r="R28" i="9"/>
  <c r="R29" i="9"/>
  <c r="R30" i="9"/>
  <c r="R31" i="9"/>
  <c r="R32" i="9"/>
  <c r="R33" i="9"/>
  <c r="R34" i="9"/>
  <c r="R35" i="9"/>
  <c r="R36" i="9"/>
  <c r="R37" i="9"/>
  <c r="R38" i="9"/>
  <c r="R39" i="9"/>
  <c r="R40" i="9"/>
  <c r="R41" i="9"/>
  <c r="R42" i="9"/>
  <c r="R43" i="9"/>
  <c r="R44" i="9"/>
  <c r="R45" i="9"/>
  <c r="R46" i="9"/>
  <c r="R47" i="9"/>
  <c r="R48" i="9"/>
  <c r="R49" i="9"/>
  <c r="R50" i="9"/>
  <c r="R51" i="9"/>
  <c r="R52" i="9"/>
  <c r="R53" i="9"/>
  <c r="R54" i="9"/>
  <c r="R55" i="9"/>
  <c r="R56" i="9"/>
  <c r="R57" i="9"/>
  <c r="R58" i="9"/>
  <c r="R59" i="9"/>
  <c r="R60" i="9"/>
  <c r="R61" i="9"/>
  <c r="R62" i="9"/>
  <c r="R63" i="9"/>
  <c r="R64" i="9"/>
  <c r="R65" i="9"/>
  <c r="R66" i="9"/>
  <c r="R67" i="9"/>
  <c r="R68" i="9"/>
  <c r="R69" i="9"/>
  <c r="R70" i="9"/>
  <c r="R71" i="9"/>
  <c r="R72" i="9"/>
  <c r="R73" i="9"/>
  <c r="R74" i="9"/>
  <c r="R75" i="9"/>
  <c r="R76" i="9"/>
  <c r="R77" i="9"/>
  <c r="R78" i="9"/>
  <c r="R79" i="9"/>
  <c r="R80" i="9"/>
  <c r="R81" i="9"/>
  <c r="R82" i="9"/>
  <c r="R83" i="9"/>
  <c r="R84" i="9"/>
  <c r="R85" i="9"/>
  <c r="R86" i="9"/>
  <c r="R87" i="9"/>
  <c r="R88" i="9"/>
  <c r="R89" i="9"/>
  <c r="R90" i="9"/>
  <c r="R91" i="9"/>
  <c r="R92" i="9"/>
  <c r="R93" i="9"/>
  <c r="R94" i="9"/>
  <c r="R95" i="9"/>
  <c r="R96" i="9"/>
  <c r="R97" i="9"/>
  <c r="R98" i="9"/>
  <c r="R99" i="9"/>
  <c r="R100" i="9"/>
  <c r="R101" i="9"/>
  <c r="R102" i="9"/>
  <c r="R103" i="9"/>
  <c r="R104" i="9"/>
  <c r="R105" i="9"/>
  <c r="R106" i="9"/>
  <c r="R107" i="9"/>
  <c r="R108" i="9"/>
  <c r="R109" i="9"/>
  <c r="R110" i="9"/>
  <c r="R111" i="9"/>
  <c r="R112" i="9"/>
  <c r="R113" i="9"/>
  <c r="R114" i="9"/>
  <c r="R115" i="9"/>
  <c r="R116" i="9"/>
  <c r="R117" i="9"/>
  <c r="R118" i="9"/>
  <c r="R119" i="9"/>
  <c r="R120" i="9"/>
  <c r="R121" i="9"/>
  <c r="R122" i="9"/>
  <c r="R123" i="9"/>
  <c r="R124" i="9"/>
  <c r="R125" i="9"/>
  <c r="R126" i="9"/>
  <c r="R127" i="9"/>
  <c r="R128" i="9"/>
  <c r="R129" i="9"/>
  <c r="R130" i="9"/>
  <c r="R131" i="9"/>
  <c r="R132" i="9"/>
  <c r="R133" i="9"/>
  <c r="R134" i="9"/>
  <c r="R135" i="9"/>
  <c r="R136" i="9"/>
  <c r="R137" i="9"/>
  <c r="R138" i="9"/>
  <c r="R139" i="9"/>
  <c r="R140" i="9"/>
  <c r="R141" i="9"/>
  <c r="R142" i="9"/>
  <c r="R143" i="9"/>
  <c r="R144" i="9"/>
  <c r="R145" i="9"/>
  <c r="R146" i="9"/>
  <c r="R147" i="9"/>
  <c r="R148" i="9"/>
  <c r="R149" i="9"/>
  <c r="R150" i="9"/>
  <c r="R151" i="9"/>
  <c r="R152" i="9"/>
  <c r="R153" i="9"/>
  <c r="R154" i="9"/>
  <c r="R155" i="9"/>
  <c r="R156" i="9"/>
  <c r="R157" i="9"/>
  <c r="R158" i="9"/>
  <c r="R159" i="9"/>
  <c r="R160" i="9"/>
  <c r="R161" i="9"/>
  <c r="R162" i="9"/>
  <c r="R163" i="9"/>
  <c r="R164" i="9"/>
  <c r="R165" i="9"/>
  <c r="R166" i="9"/>
  <c r="R167" i="9"/>
  <c r="R168" i="9"/>
  <c r="R169" i="9"/>
  <c r="R170" i="9"/>
  <c r="R171" i="9"/>
  <c r="R172" i="9"/>
  <c r="R173" i="9"/>
  <c r="R174" i="9"/>
  <c r="R175" i="9"/>
  <c r="R176" i="9"/>
  <c r="R177" i="9"/>
  <c r="R178" i="9"/>
  <c r="R179" i="9"/>
  <c r="R180" i="9"/>
  <c r="R181" i="9"/>
  <c r="R182" i="9"/>
  <c r="R183" i="9"/>
  <c r="R184" i="9"/>
  <c r="R185" i="9"/>
  <c r="R186" i="9"/>
  <c r="R187" i="9"/>
  <c r="R188" i="9"/>
  <c r="R189" i="9"/>
  <c r="R190" i="9"/>
  <c r="R191" i="9"/>
  <c r="R192" i="9"/>
  <c r="R193" i="9"/>
  <c r="R194" i="9"/>
  <c r="R195" i="9"/>
  <c r="R196" i="9"/>
  <c r="R197" i="9"/>
  <c r="R198" i="9"/>
  <c r="R199" i="9"/>
  <c r="R200" i="9"/>
  <c r="R201" i="9"/>
  <c r="R202" i="9"/>
  <c r="R203" i="9"/>
  <c r="R204" i="9"/>
  <c r="R205" i="9"/>
  <c r="R206" i="9"/>
  <c r="R207" i="9"/>
  <c r="R208" i="9"/>
  <c r="R209" i="9"/>
  <c r="R210" i="9"/>
  <c r="R211" i="9"/>
  <c r="R212" i="9"/>
  <c r="R213" i="9"/>
  <c r="R214" i="9"/>
  <c r="R215" i="9"/>
  <c r="R216" i="9"/>
  <c r="R217" i="9"/>
  <c r="R218" i="9"/>
  <c r="R219" i="9"/>
  <c r="R220" i="9"/>
  <c r="R221" i="9"/>
  <c r="R222" i="9"/>
  <c r="R223" i="9"/>
  <c r="R224" i="9"/>
  <c r="R225" i="9"/>
  <c r="R226" i="9"/>
  <c r="R227" i="9"/>
  <c r="R228" i="9"/>
  <c r="R229" i="9"/>
  <c r="R230" i="9"/>
  <c r="R231" i="9"/>
  <c r="R232" i="9"/>
  <c r="R233" i="9"/>
  <c r="R234" i="9"/>
  <c r="R235" i="9"/>
  <c r="R236" i="9"/>
  <c r="R237" i="9"/>
  <c r="R238" i="9"/>
  <c r="R239" i="9"/>
  <c r="R240" i="9"/>
  <c r="R241" i="9"/>
  <c r="R242" i="9"/>
  <c r="R243" i="9"/>
  <c r="R244" i="9"/>
  <c r="R245" i="9"/>
  <c r="R246" i="9"/>
  <c r="R247" i="9"/>
  <c r="R248" i="9"/>
  <c r="R249" i="9"/>
  <c r="R250" i="9"/>
  <c r="R251" i="9"/>
  <c r="R252" i="9"/>
  <c r="R253" i="9"/>
  <c r="R254" i="9"/>
  <c r="R255" i="9"/>
  <c r="R256" i="9"/>
  <c r="R257" i="9"/>
  <c r="R258" i="9"/>
  <c r="R259" i="9"/>
  <c r="R260" i="9"/>
  <c r="R261" i="9"/>
  <c r="R262" i="9"/>
  <c r="R263" i="9"/>
  <c r="R264" i="9"/>
  <c r="R265" i="9"/>
  <c r="R266" i="9"/>
  <c r="R267" i="9"/>
  <c r="R268" i="9"/>
  <c r="R269" i="9"/>
  <c r="R270" i="9"/>
  <c r="R271" i="9"/>
  <c r="R272" i="9"/>
  <c r="R273" i="9"/>
  <c r="R274" i="9"/>
  <c r="R275" i="9"/>
  <c r="R276" i="9"/>
  <c r="R277" i="9"/>
  <c r="R278" i="9"/>
  <c r="R279" i="9"/>
  <c r="R280" i="9"/>
  <c r="R281" i="9"/>
  <c r="R282" i="9"/>
  <c r="R283" i="9"/>
  <c r="R284" i="9"/>
  <c r="R285" i="9"/>
  <c r="R286" i="9"/>
  <c r="R287" i="9"/>
  <c r="R288" i="9"/>
  <c r="R289" i="9"/>
  <c r="R290" i="9"/>
  <c r="R291" i="9"/>
  <c r="R292" i="9"/>
  <c r="R293" i="9"/>
  <c r="R294" i="9"/>
  <c r="R295" i="9"/>
  <c r="R296" i="9"/>
  <c r="R297" i="9"/>
  <c r="R298" i="9"/>
  <c r="R299" i="9"/>
  <c r="R300" i="9"/>
  <c r="R301" i="9"/>
  <c r="R302" i="9"/>
  <c r="R303" i="9"/>
  <c r="R304" i="9"/>
  <c r="R305" i="9"/>
  <c r="R306" i="9"/>
  <c r="R307" i="9"/>
  <c r="R308" i="9"/>
  <c r="R309" i="9"/>
  <c r="R310" i="9"/>
  <c r="R311" i="9"/>
  <c r="R312" i="9"/>
  <c r="R313" i="9"/>
  <c r="R314" i="9"/>
  <c r="R315" i="9"/>
  <c r="R316" i="9"/>
  <c r="R317" i="9"/>
  <c r="R318" i="9"/>
  <c r="R319" i="9"/>
  <c r="R320" i="9"/>
  <c r="R321" i="9"/>
  <c r="R322" i="9"/>
  <c r="R323" i="9"/>
  <c r="R324" i="9"/>
  <c r="R325" i="9"/>
  <c r="R326" i="9"/>
  <c r="R327" i="9"/>
  <c r="R328" i="9"/>
  <c r="R329" i="9"/>
  <c r="R330" i="9"/>
  <c r="R331" i="9"/>
  <c r="R332" i="9"/>
  <c r="R333" i="9"/>
  <c r="R334" i="9"/>
  <c r="R335" i="9"/>
  <c r="R336" i="9"/>
  <c r="R337" i="9"/>
  <c r="R338" i="9"/>
  <c r="R339" i="9"/>
  <c r="R340" i="9"/>
  <c r="R341" i="9"/>
  <c r="R342" i="9"/>
  <c r="R343" i="9"/>
  <c r="R344" i="9"/>
  <c r="R345" i="9"/>
  <c r="R346" i="9"/>
  <c r="R347" i="9"/>
  <c r="R348" i="9"/>
  <c r="R349" i="9"/>
  <c r="R350" i="9"/>
  <c r="R351" i="9"/>
  <c r="R352" i="9"/>
  <c r="R353" i="9"/>
  <c r="R354" i="9"/>
  <c r="R355" i="9"/>
  <c r="R356" i="9"/>
  <c r="R357" i="9"/>
  <c r="R358" i="9"/>
  <c r="R359" i="9"/>
  <c r="R360" i="9"/>
  <c r="R361" i="9"/>
  <c r="R362" i="9"/>
  <c r="R363" i="9"/>
  <c r="R364" i="9"/>
  <c r="R365" i="9"/>
  <c r="R366" i="9"/>
  <c r="R367" i="9"/>
  <c r="R368" i="9"/>
  <c r="R369" i="9"/>
  <c r="R370" i="9"/>
  <c r="R371" i="9"/>
  <c r="R372" i="9"/>
  <c r="R373" i="9"/>
  <c r="R374" i="9"/>
  <c r="R375" i="9"/>
  <c r="R376" i="9"/>
  <c r="R377" i="9"/>
  <c r="R378" i="9"/>
  <c r="R379" i="9"/>
  <c r="R380" i="9"/>
  <c r="R381" i="9"/>
  <c r="R382" i="9"/>
  <c r="R383" i="9"/>
  <c r="R384" i="9"/>
  <c r="R385" i="9"/>
  <c r="R386" i="9"/>
  <c r="R387" i="9"/>
  <c r="R388" i="9"/>
  <c r="R389" i="9"/>
  <c r="R390" i="9"/>
  <c r="R391" i="9"/>
  <c r="R392" i="9"/>
  <c r="R393" i="9"/>
  <c r="R394" i="9"/>
  <c r="R395" i="9"/>
  <c r="R396" i="9"/>
  <c r="R397" i="9"/>
  <c r="R398" i="9"/>
  <c r="R399" i="9"/>
  <c r="R400" i="9"/>
  <c r="R401" i="9"/>
  <c r="R402" i="9"/>
  <c r="R403" i="9"/>
  <c r="R404" i="9"/>
  <c r="R405" i="9"/>
  <c r="R406" i="9"/>
  <c r="R407" i="9"/>
  <c r="R408" i="9"/>
  <c r="R409" i="9"/>
  <c r="R410" i="9"/>
  <c r="R411" i="9"/>
  <c r="R412" i="9"/>
  <c r="R413" i="9"/>
  <c r="R414" i="9"/>
  <c r="R415" i="9"/>
  <c r="R416" i="9"/>
  <c r="R417" i="9"/>
  <c r="R418" i="9"/>
  <c r="R419" i="9"/>
  <c r="R420" i="9"/>
  <c r="R421" i="9"/>
  <c r="R422" i="9"/>
  <c r="R423" i="9"/>
  <c r="R424" i="9"/>
  <c r="R425" i="9"/>
  <c r="R426" i="9"/>
  <c r="R427" i="9"/>
  <c r="R428" i="9"/>
  <c r="R429" i="9"/>
  <c r="R430" i="9"/>
  <c r="R431" i="9"/>
  <c r="R432" i="9"/>
  <c r="R433" i="9"/>
  <c r="R434" i="9"/>
  <c r="R435" i="9"/>
  <c r="R436" i="9"/>
  <c r="R437" i="9"/>
  <c r="R438" i="9"/>
  <c r="R439" i="9"/>
  <c r="R440" i="9"/>
  <c r="R441" i="9"/>
  <c r="R442" i="9"/>
  <c r="R443" i="9"/>
  <c r="R444" i="9"/>
  <c r="R445" i="9"/>
  <c r="R446" i="9"/>
  <c r="R447" i="9"/>
  <c r="R448" i="9"/>
  <c r="R449" i="9"/>
  <c r="R450" i="9"/>
  <c r="R451" i="9"/>
  <c r="R452" i="9"/>
  <c r="R453" i="9"/>
  <c r="R454" i="9"/>
  <c r="R455" i="9"/>
  <c r="R456" i="9"/>
  <c r="R457" i="9"/>
  <c r="R458" i="9"/>
  <c r="R459" i="9"/>
  <c r="R460" i="9"/>
  <c r="R461" i="9"/>
  <c r="R462" i="9"/>
  <c r="R463" i="9"/>
  <c r="R464" i="9"/>
  <c r="R465" i="9"/>
  <c r="R466" i="9"/>
  <c r="R467" i="9"/>
  <c r="R468" i="9"/>
  <c r="R469" i="9"/>
  <c r="R470" i="9"/>
  <c r="R471" i="9"/>
  <c r="R472" i="9"/>
  <c r="R473" i="9"/>
  <c r="R474" i="9"/>
  <c r="R475" i="9"/>
  <c r="R476" i="9"/>
  <c r="R477" i="9"/>
  <c r="R478" i="9"/>
  <c r="R479" i="9"/>
  <c r="R480" i="9"/>
  <c r="R481" i="9"/>
  <c r="R482" i="9"/>
  <c r="R483" i="9"/>
  <c r="R484" i="9"/>
  <c r="R485" i="9"/>
  <c r="R486" i="9"/>
  <c r="R487" i="9"/>
  <c r="R488" i="9"/>
  <c r="R489" i="9"/>
  <c r="R490" i="9"/>
  <c r="R491" i="9"/>
  <c r="R492" i="9"/>
  <c r="R493" i="9"/>
  <c r="R494" i="9"/>
  <c r="R495" i="9"/>
  <c r="R496" i="9"/>
  <c r="R497" i="9"/>
  <c r="R498" i="9"/>
  <c r="R499" i="9"/>
  <c r="R500" i="9"/>
  <c r="R501" i="9"/>
  <c r="R502" i="9"/>
  <c r="R503" i="9"/>
  <c r="R504" i="9"/>
  <c r="R505" i="9"/>
  <c r="R506" i="9"/>
  <c r="R507" i="9"/>
  <c r="R508" i="9"/>
  <c r="R509" i="9"/>
  <c r="R510" i="9"/>
  <c r="R511" i="9"/>
  <c r="R512" i="9"/>
  <c r="R513" i="9"/>
  <c r="R514" i="9"/>
  <c r="R515" i="9"/>
  <c r="R516" i="9"/>
  <c r="R517" i="9"/>
  <c r="R518" i="9"/>
  <c r="R519" i="9"/>
  <c r="R520" i="9"/>
  <c r="R521" i="9"/>
  <c r="R522" i="9"/>
  <c r="R523" i="9"/>
  <c r="R524" i="9"/>
  <c r="R525" i="9"/>
  <c r="R526" i="9"/>
  <c r="R527" i="9"/>
  <c r="R528" i="9"/>
  <c r="R529" i="9"/>
  <c r="R530" i="9"/>
  <c r="R531" i="9"/>
  <c r="R532" i="9"/>
  <c r="R533" i="9"/>
  <c r="R534" i="9"/>
  <c r="R535" i="9"/>
  <c r="R536" i="9"/>
  <c r="R537" i="9"/>
  <c r="R538" i="9"/>
  <c r="R539" i="9"/>
  <c r="R540" i="9"/>
  <c r="R541" i="9"/>
  <c r="R542" i="9"/>
  <c r="R543" i="9"/>
  <c r="R544" i="9"/>
  <c r="R545" i="9"/>
  <c r="R546" i="9"/>
  <c r="R547" i="9"/>
  <c r="R548" i="9"/>
  <c r="R549" i="9"/>
  <c r="R550" i="9"/>
  <c r="R551" i="9"/>
  <c r="R552" i="9"/>
  <c r="R553" i="9"/>
  <c r="R554" i="9"/>
  <c r="R555" i="9"/>
  <c r="R556" i="9"/>
  <c r="R557" i="9"/>
  <c r="R558" i="9"/>
  <c r="R559" i="9"/>
  <c r="R560" i="9"/>
  <c r="R561" i="9"/>
  <c r="R562" i="9"/>
  <c r="R563" i="9"/>
  <c r="R564" i="9"/>
  <c r="R565" i="9"/>
  <c r="R566" i="9"/>
  <c r="R567" i="9"/>
  <c r="R568" i="9"/>
  <c r="R569" i="9"/>
  <c r="R570" i="9"/>
  <c r="R571" i="9"/>
  <c r="R572" i="9"/>
  <c r="R573" i="9"/>
  <c r="R574" i="9"/>
  <c r="R575" i="9"/>
  <c r="R576" i="9"/>
  <c r="R577" i="9"/>
  <c r="R578" i="9"/>
  <c r="R579" i="9"/>
  <c r="R580" i="9"/>
  <c r="R581" i="9"/>
  <c r="R582" i="9"/>
  <c r="R583" i="9"/>
  <c r="R584" i="9"/>
  <c r="R585" i="9"/>
  <c r="R586" i="9"/>
  <c r="R587" i="9"/>
  <c r="R588" i="9"/>
  <c r="R589" i="9"/>
  <c r="R590" i="9"/>
  <c r="R591" i="9"/>
  <c r="R592" i="9"/>
  <c r="R593" i="9"/>
  <c r="R594" i="9"/>
  <c r="R595" i="9"/>
  <c r="R596" i="9"/>
  <c r="R597" i="9"/>
  <c r="R598" i="9"/>
  <c r="R599" i="9"/>
  <c r="R600" i="9"/>
  <c r="R601" i="9"/>
  <c r="R602" i="9"/>
  <c r="R603" i="9"/>
  <c r="R604" i="9"/>
  <c r="R605" i="9"/>
  <c r="R606" i="9"/>
  <c r="R607" i="9"/>
  <c r="R608" i="9"/>
  <c r="R609" i="9"/>
  <c r="R610" i="9"/>
  <c r="R611" i="9"/>
  <c r="R612" i="9"/>
  <c r="R613" i="9"/>
  <c r="R614" i="9"/>
  <c r="R615" i="9"/>
  <c r="R616" i="9"/>
  <c r="R617" i="9"/>
  <c r="R618" i="9"/>
  <c r="R619" i="9"/>
  <c r="R620" i="9"/>
  <c r="R621" i="9"/>
  <c r="R622" i="9"/>
  <c r="R623" i="9"/>
  <c r="R624" i="9"/>
  <c r="R625" i="9"/>
  <c r="R626" i="9"/>
  <c r="R627" i="9"/>
  <c r="R628" i="9"/>
  <c r="R629" i="9"/>
  <c r="R630" i="9"/>
  <c r="R631" i="9"/>
  <c r="R632" i="9"/>
  <c r="R633" i="9"/>
  <c r="R634" i="9"/>
  <c r="R635" i="9"/>
  <c r="R636" i="9"/>
  <c r="R637" i="9"/>
  <c r="R638" i="9"/>
  <c r="R639" i="9"/>
  <c r="R640" i="9"/>
  <c r="R641" i="9"/>
  <c r="R642" i="9"/>
  <c r="R643" i="9"/>
  <c r="R644" i="9"/>
  <c r="R645" i="9"/>
  <c r="R646" i="9"/>
  <c r="R647" i="9"/>
  <c r="R648" i="9"/>
  <c r="R649" i="9"/>
  <c r="R650" i="9"/>
  <c r="R651" i="9"/>
  <c r="R652" i="9"/>
  <c r="R653" i="9"/>
  <c r="R654" i="9"/>
  <c r="R655" i="9"/>
  <c r="R656" i="9"/>
  <c r="R657" i="9"/>
  <c r="R658" i="9"/>
  <c r="R659" i="9"/>
  <c r="R660" i="9"/>
  <c r="R661" i="9"/>
  <c r="R662" i="9"/>
  <c r="R663" i="9"/>
  <c r="R664" i="9"/>
  <c r="R665" i="9"/>
  <c r="R666" i="9"/>
  <c r="R667" i="9"/>
  <c r="R668" i="9"/>
  <c r="R669" i="9"/>
  <c r="R670" i="9"/>
  <c r="R671" i="9"/>
  <c r="R672" i="9"/>
  <c r="R673" i="9"/>
  <c r="R674" i="9"/>
  <c r="R675" i="9"/>
  <c r="R676" i="9"/>
  <c r="R677" i="9"/>
  <c r="R678" i="9"/>
  <c r="R679" i="9"/>
  <c r="R680" i="9"/>
  <c r="R681" i="9"/>
  <c r="R682" i="9"/>
  <c r="R683" i="9"/>
  <c r="R684" i="9"/>
  <c r="R685" i="9"/>
  <c r="R686" i="9"/>
  <c r="R687" i="9"/>
  <c r="R688" i="9"/>
  <c r="R689" i="9"/>
  <c r="R690" i="9"/>
  <c r="R691" i="9"/>
  <c r="R692" i="9"/>
  <c r="R693" i="9"/>
  <c r="R694" i="9"/>
  <c r="R695" i="9"/>
  <c r="R696" i="9"/>
  <c r="R697" i="9"/>
  <c r="R698" i="9"/>
  <c r="R699" i="9"/>
  <c r="R700" i="9"/>
  <c r="R701" i="9"/>
  <c r="R702" i="9"/>
  <c r="R703" i="9"/>
  <c r="R704" i="9"/>
  <c r="R705" i="9"/>
  <c r="R706" i="9"/>
  <c r="R707" i="9"/>
  <c r="R708" i="9"/>
  <c r="R709" i="9"/>
  <c r="R710" i="9"/>
  <c r="R711" i="9"/>
  <c r="R712" i="9"/>
  <c r="R713" i="9"/>
  <c r="R714" i="9"/>
  <c r="R715" i="9"/>
  <c r="R716" i="9"/>
  <c r="R717" i="9"/>
  <c r="R718" i="9"/>
  <c r="R719" i="9"/>
  <c r="R720" i="9"/>
  <c r="R721" i="9"/>
  <c r="R722" i="9"/>
  <c r="R723" i="9"/>
  <c r="R724" i="9"/>
  <c r="R725" i="9"/>
  <c r="R726" i="9"/>
  <c r="R727" i="9"/>
  <c r="R728" i="9"/>
  <c r="R729" i="9"/>
  <c r="R730" i="9"/>
  <c r="R731" i="9"/>
  <c r="R732" i="9"/>
  <c r="R733" i="9"/>
  <c r="R734" i="9"/>
  <c r="R735" i="9"/>
  <c r="R736" i="9"/>
  <c r="R737" i="9"/>
  <c r="R738" i="9"/>
  <c r="R739" i="9"/>
  <c r="R740" i="9"/>
  <c r="R741" i="9"/>
  <c r="R742" i="9"/>
  <c r="R743" i="9"/>
  <c r="R744" i="9"/>
  <c r="R745" i="9"/>
  <c r="R746" i="9"/>
  <c r="R747" i="9"/>
  <c r="R748" i="9"/>
  <c r="R749" i="9"/>
  <c r="R750" i="9"/>
  <c r="R751" i="9"/>
  <c r="R752" i="9"/>
  <c r="R753" i="9"/>
  <c r="R754" i="9"/>
  <c r="R755" i="9"/>
  <c r="R756" i="9"/>
  <c r="R757" i="9"/>
  <c r="R758" i="9"/>
  <c r="R759" i="9"/>
  <c r="R760" i="9"/>
  <c r="R761" i="9"/>
  <c r="R762" i="9"/>
  <c r="R763" i="9"/>
  <c r="R764" i="9"/>
  <c r="R765" i="9"/>
  <c r="R766" i="9"/>
  <c r="R767" i="9"/>
  <c r="R768" i="9"/>
  <c r="R769" i="9"/>
  <c r="R770" i="9"/>
  <c r="R771" i="9"/>
  <c r="R772" i="9"/>
  <c r="R773" i="9"/>
  <c r="R774" i="9"/>
  <c r="R775" i="9"/>
  <c r="R776" i="9"/>
  <c r="R777" i="9"/>
  <c r="R778" i="9"/>
  <c r="R779" i="9"/>
  <c r="R780" i="9"/>
  <c r="R781" i="9"/>
  <c r="R782" i="9"/>
  <c r="R783" i="9"/>
  <c r="R784" i="9"/>
  <c r="R785" i="9"/>
  <c r="R786" i="9"/>
  <c r="R787" i="9"/>
  <c r="R788" i="9"/>
  <c r="R789" i="9"/>
  <c r="R790" i="9"/>
  <c r="R791" i="9"/>
  <c r="R792" i="9"/>
  <c r="R793" i="9"/>
  <c r="R794" i="9"/>
  <c r="R795" i="9"/>
  <c r="R796" i="9"/>
  <c r="R797" i="9"/>
  <c r="R798" i="9"/>
  <c r="R799" i="9"/>
  <c r="R800" i="9"/>
  <c r="R801" i="9"/>
  <c r="R802" i="9"/>
  <c r="R803" i="9"/>
  <c r="R804" i="9"/>
  <c r="R805" i="9"/>
  <c r="R806" i="9"/>
  <c r="R807" i="9"/>
  <c r="R808" i="9"/>
  <c r="R809" i="9"/>
  <c r="R810" i="9"/>
  <c r="R811" i="9"/>
  <c r="R812" i="9"/>
  <c r="R813" i="9"/>
  <c r="R814" i="9"/>
  <c r="R815" i="9"/>
  <c r="R816" i="9"/>
  <c r="R817" i="9"/>
  <c r="R818" i="9"/>
  <c r="R819" i="9"/>
  <c r="R820" i="9"/>
  <c r="R821" i="9"/>
  <c r="R822" i="9"/>
  <c r="R823" i="9"/>
  <c r="R824" i="9"/>
  <c r="R825" i="9"/>
  <c r="R826" i="9"/>
  <c r="R827" i="9"/>
  <c r="R828" i="9"/>
  <c r="R829" i="9"/>
  <c r="R830" i="9"/>
  <c r="R831" i="9"/>
  <c r="R832" i="9"/>
  <c r="R833" i="9"/>
  <c r="R834" i="9"/>
  <c r="R835" i="9"/>
  <c r="R836" i="9"/>
  <c r="R837" i="9"/>
  <c r="R838" i="9"/>
  <c r="R839" i="9"/>
  <c r="R840" i="9"/>
  <c r="R841" i="9"/>
  <c r="R842" i="9"/>
  <c r="R843" i="9"/>
  <c r="R844" i="9"/>
  <c r="R845" i="9"/>
  <c r="R846" i="9"/>
  <c r="R847" i="9"/>
  <c r="R848" i="9"/>
  <c r="R849" i="9"/>
  <c r="R850" i="9"/>
  <c r="R851" i="9"/>
  <c r="R852" i="9"/>
  <c r="R853" i="9"/>
  <c r="R854" i="9"/>
  <c r="R855" i="9"/>
  <c r="R856" i="9"/>
  <c r="R857" i="9"/>
  <c r="R858" i="9"/>
  <c r="R859" i="9"/>
  <c r="R860" i="9"/>
  <c r="R861" i="9"/>
  <c r="R862" i="9"/>
  <c r="R863" i="9"/>
  <c r="R864" i="9"/>
  <c r="R865" i="9"/>
  <c r="R866" i="9"/>
  <c r="R867" i="9"/>
  <c r="R868" i="9"/>
  <c r="R869" i="9"/>
  <c r="R870" i="9"/>
  <c r="R871" i="9"/>
  <c r="R872" i="9"/>
  <c r="R873" i="9"/>
  <c r="R874" i="9"/>
  <c r="R875" i="9"/>
  <c r="R876" i="9"/>
  <c r="R877" i="9"/>
  <c r="R878" i="9"/>
  <c r="R879" i="9"/>
  <c r="R880" i="9"/>
  <c r="R881" i="9"/>
  <c r="R882" i="9"/>
  <c r="R883" i="9"/>
  <c r="R884" i="9"/>
  <c r="R885" i="9"/>
  <c r="R886" i="9"/>
  <c r="R887" i="9"/>
  <c r="R888" i="9"/>
  <c r="R889" i="9"/>
  <c r="R890" i="9"/>
  <c r="R891" i="9"/>
  <c r="R892" i="9"/>
  <c r="R893" i="9"/>
  <c r="R894" i="9"/>
  <c r="R895" i="9"/>
  <c r="R896" i="9"/>
  <c r="R897" i="9"/>
  <c r="R898" i="9"/>
  <c r="R899" i="9"/>
  <c r="R900" i="9"/>
  <c r="R901" i="9"/>
  <c r="R902" i="9"/>
  <c r="R903" i="9"/>
  <c r="R904" i="9"/>
  <c r="R905" i="9"/>
  <c r="R906" i="9"/>
  <c r="R907" i="9"/>
  <c r="R908" i="9"/>
  <c r="R909" i="9"/>
  <c r="R910" i="9"/>
  <c r="R911" i="9"/>
  <c r="R912" i="9"/>
  <c r="R913" i="9"/>
  <c r="R914" i="9"/>
  <c r="R915" i="9"/>
  <c r="R916" i="9"/>
  <c r="R917" i="9"/>
  <c r="R918" i="9"/>
  <c r="R919" i="9"/>
  <c r="R920" i="9"/>
  <c r="R921" i="9"/>
  <c r="R922" i="9"/>
  <c r="R923" i="9"/>
  <c r="R924" i="9"/>
  <c r="R925" i="9"/>
  <c r="R926" i="9"/>
  <c r="R927" i="9"/>
  <c r="R928" i="9"/>
  <c r="R929" i="9"/>
  <c r="R930" i="9"/>
  <c r="R931" i="9"/>
  <c r="R932" i="9"/>
  <c r="R933" i="9"/>
  <c r="R934" i="9"/>
  <c r="R935" i="9"/>
  <c r="R936" i="9"/>
  <c r="R937" i="9"/>
  <c r="R938" i="9"/>
  <c r="R939" i="9"/>
  <c r="R940" i="9"/>
  <c r="R941" i="9"/>
  <c r="R942" i="9"/>
  <c r="R943" i="9"/>
  <c r="R944" i="9"/>
  <c r="R945" i="9"/>
  <c r="R946" i="9"/>
  <c r="R947" i="9"/>
  <c r="R948" i="9"/>
  <c r="R949" i="9"/>
  <c r="R950" i="9"/>
  <c r="R951" i="9"/>
  <c r="R952" i="9"/>
  <c r="R953" i="9"/>
  <c r="R954" i="9"/>
  <c r="R955" i="9"/>
  <c r="R956" i="9"/>
  <c r="R957" i="9"/>
  <c r="R958" i="9"/>
  <c r="R959" i="9"/>
  <c r="R960" i="9"/>
  <c r="R961" i="9"/>
  <c r="R962" i="9"/>
  <c r="R963" i="9"/>
  <c r="R964" i="9"/>
  <c r="R965" i="9"/>
  <c r="R966" i="9"/>
  <c r="R967" i="9"/>
  <c r="R968" i="9"/>
  <c r="R969" i="9"/>
  <c r="R970" i="9"/>
  <c r="R971" i="9"/>
  <c r="R972" i="9"/>
  <c r="R973" i="9"/>
  <c r="R974" i="9"/>
  <c r="R975" i="9"/>
  <c r="R976" i="9"/>
  <c r="R977" i="9"/>
  <c r="R978" i="9"/>
  <c r="R979" i="9"/>
  <c r="R980" i="9"/>
  <c r="R981" i="9"/>
  <c r="R982" i="9"/>
  <c r="R983" i="9"/>
  <c r="R984" i="9"/>
  <c r="R985" i="9"/>
  <c r="R986" i="9"/>
  <c r="R987" i="9"/>
  <c r="R988" i="9"/>
  <c r="R989" i="9"/>
  <c r="R990" i="9"/>
  <c r="R991" i="9"/>
  <c r="R992" i="9"/>
  <c r="R993" i="9"/>
  <c r="R994" i="9"/>
  <c r="R995" i="9"/>
  <c r="R996" i="9"/>
  <c r="R997" i="9"/>
  <c r="R998" i="9"/>
  <c r="R999" i="9"/>
  <c r="R1000" i="9"/>
  <c r="R1001" i="9"/>
  <c r="R1002" i="9"/>
  <c r="R1003" i="9"/>
  <c r="R1004" i="9"/>
  <c r="R1005" i="9"/>
  <c r="R1006" i="9"/>
  <c r="R1007" i="9"/>
  <c r="R1008" i="9"/>
  <c r="R1009" i="9"/>
  <c r="R1010" i="9"/>
  <c r="R1011" i="9"/>
  <c r="R1012" i="9"/>
  <c r="R1013" i="9"/>
  <c r="R1014" i="9"/>
  <c r="R1015" i="9"/>
  <c r="R1016" i="9"/>
  <c r="R1017" i="9"/>
  <c r="R1018" i="9"/>
  <c r="R1019" i="9"/>
  <c r="R1020" i="9"/>
  <c r="R1021" i="9"/>
  <c r="R1022" i="9"/>
  <c r="R1023" i="9"/>
  <c r="R1024" i="9"/>
  <c r="R1025" i="9"/>
  <c r="R1026" i="9"/>
  <c r="R1027" i="9"/>
  <c r="R1028" i="9"/>
  <c r="R1029" i="9"/>
  <c r="R1030" i="9"/>
  <c r="R1031" i="9"/>
  <c r="R1032" i="9"/>
  <c r="R1033" i="9"/>
  <c r="R1034" i="9"/>
  <c r="R1035" i="9"/>
  <c r="R1036" i="9"/>
  <c r="R1037" i="9"/>
  <c r="R1038" i="9"/>
  <c r="R1039" i="9"/>
  <c r="R1040" i="9"/>
  <c r="R1041" i="9"/>
  <c r="R1042" i="9"/>
  <c r="R1043" i="9"/>
  <c r="R1044" i="9"/>
  <c r="R1045" i="9"/>
  <c r="R1046" i="9"/>
  <c r="R1047" i="9"/>
  <c r="R1048" i="9"/>
  <c r="R1049" i="9"/>
  <c r="R1050" i="9"/>
  <c r="R1051" i="9"/>
  <c r="R1052" i="9"/>
  <c r="R1053" i="9"/>
  <c r="R1054" i="9"/>
  <c r="R1055" i="9"/>
  <c r="R1056" i="9"/>
  <c r="R1057" i="9"/>
  <c r="R1058" i="9"/>
  <c r="R1059" i="9"/>
  <c r="R1060" i="9"/>
  <c r="R1061" i="9"/>
  <c r="R1062" i="9"/>
  <c r="R1063" i="9"/>
  <c r="R1064" i="9"/>
  <c r="R1065" i="9"/>
  <c r="R1066" i="9"/>
  <c r="R1067" i="9"/>
  <c r="R1068" i="9"/>
  <c r="R1069" i="9"/>
  <c r="R1070" i="9"/>
  <c r="R1071" i="9"/>
  <c r="R1072" i="9"/>
  <c r="R1073" i="9"/>
  <c r="R1074" i="9"/>
  <c r="R1075" i="9"/>
  <c r="R1076" i="9"/>
  <c r="R1077" i="9"/>
  <c r="R1078" i="9"/>
  <c r="R1079" i="9"/>
  <c r="R1080" i="9"/>
  <c r="R1081" i="9"/>
  <c r="R1082" i="9"/>
  <c r="R1083" i="9"/>
  <c r="R1084" i="9"/>
  <c r="R1085" i="9"/>
  <c r="R1086" i="9"/>
  <c r="R1087" i="9"/>
  <c r="R1088" i="9"/>
  <c r="R1089" i="9"/>
  <c r="R1090" i="9"/>
  <c r="R1091" i="9"/>
  <c r="R1092" i="9"/>
  <c r="R1093" i="9"/>
  <c r="R1094" i="9"/>
  <c r="R1095" i="9"/>
  <c r="R1096" i="9"/>
  <c r="R1097" i="9"/>
  <c r="R1098" i="9"/>
  <c r="R1099" i="9"/>
  <c r="R1100" i="9"/>
  <c r="R1101" i="9"/>
  <c r="R1102" i="9"/>
  <c r="R1103" i="9"/>
  <c r="R1104" i="9"/>
  <c r="R1105" i="9"/>
  <c r="R1106" i="9"/>
  <c r="R1107" i="9"/>
  <c r="R1108" i="9"/>
  <c r="R1109" i="9"/>
  <c r="R1110" i="9"/>
  <c r="R1111" i="9"/>
  <c r="R1112" i="9"/>
  <c r="R1113" i="9"/>
  <c r="R1114" i="9"/>
  <c r="R1115" i="9"/>
  <c r="R1116" i="9"/>
  <c r="R1117" i="9"/>
  <c r="R1118" i="9"/>
  <c r="R1119" i="9"/>
  <c r="R1120" i="9"/>
  <c r="R1121" i="9"/>
  <c r="R1122" i="9"/>
  <c r="R1123" i="9"/>
  <c r="R1124" i="9"/>
  <c r="R1125" i="9"/>
  <c r="R1126" i="9"/>
  <c r="R1127" i="9"/>
  <c r="R1128" i="9"/>
  <c r="R1129" i="9"/>
  <c r="R1130" i="9"/>
  <c r="R1131" i="9"/>
  <c r="R1132" i="9"/>
  <c r="R1133" i="9"/>
  <c r="R1134" i="9"/>
  <c r="R1135" i="9"/>
  <c r="R1136" i="9"/>
  <c r="R1137" i="9"/>
  <c r="R1138" i="9"/>
  <c r="R1139" i="9"/>
  <c r="R1140" i="9"/>
  <c r="R1141" i="9"/>
  <c r="R1142" i="9"/>
  <c r="R1143" i="9"/>
  <c r="R1144" i="9"/>
  <c r="R1145" i="9"/>
  <c r="R1146" i="9"/>
  <c r="R1147" i="9"/>
  <c r="R1148" i="9"/>
  <c r="R1149" i="9"/>
  <c r="R1150" i="9"/>
  <c r="R1151" i="9"/>
  <c r="R1152" i="9"/>
  <c r="R1153" i="9"/>
  <c r="R1154" i="9"/>
  <c r="R1155" i="9"/>
  <c r="R1156" i="9"/>
  <c r="R1157" i="9"/>
  <c r="R1158" i="9"/>
  <c r="R1159" i="9"/>
  <c r="R1160" i="9"/>
  <c r="R1161" i="9"/>
  <c r="R1162" i="9"/>
  <c r="R1163" i="9"/>
  <c r="R1164" i="9"/>
  <c r="R1165" i="9"/>
  <c r="R1166" i="9"/>
  <c r="R1167" i="9"/>
  <c r="R1168" i="9"/>
  <c r="R1169" i="9"/>
  <c r="R1170" i="9"/>
  <c r="R1171" i="9"/>
  <c r="R1172" i="9"/>
  <c r="R1173" i="9"/>
  <c r="R1174" i="9"/>
  <c r="R1175" i="9"/>
  <c r="R1176" i="9"/>
  <c r="R1177" i="9"/>
  <c r="R1178" i="9"/>
  <c r="R1179" i="9"/>
  <c r="R1180" i="9"/>
  <c r="R1181" i="9"/>
  <c r="R1182" i="9"/>
  <c r="R1183" i="9"/>
  <c r="R1184" i="9"/>
  <c r="R1185" i="9"/>
  <c r="R1186" i="9"/>
  <c r="R1187" i="9"/>
  <c r="R1188" i="9"/>
  <c r="R1189" i="9"/>
  <c r="R1190" i="9"/>
  <c r="R1191" i="9"/>
  <c r="R1192" i="9"/>
  <c r="R1193" i="9"/>
  <c r="R1194" i="9"/>
  <c r="R1195" i="9"/>
  <c r="R1196" i="9"/>
  <c r="R1197" i="9"/>
  <c r="R1198" i="9"/>
  <c r="R1199" i="9"/>
  <c r="R1200" i="9"/>
  <c r="R1201" i="9"/>
  <c r="R1202" i="9"/>
  <c r="R1203" i="9"/>
  <c r="R1204" i="9"/>
  <c r="R1205" i="9"/>
  <c r="R1206" i="9"/>
  <c r="R1207" i="9"/>
  <c r="R1208" i="9"/>
  <c r="R1209" i="9"/>
  <c r="R1210" i="9"/>
  <c r="R1211" i="9"/>
  <c r="R1212" i="9"/>
  <c r="R1213" i="9"/>
  <c r="R1214" i="9"/>
  <c r="R1215" i="9"/>
  <c r="R1216" i="9"/>
  <c r="R1217" i="9"/>
  <c r="R1218" i="9"/>
  <c r="R1219" i="9"/>
  <c r="R1220" i="9"/>
  <c r="R1221" i="9"/>
  <c r="R1222" i="9"/>
  <c r="R1223" i="9"/>
  <c r="R1224" i="9"/>
  <c r="R1225" i="9"/>
  <c r="R1226" i="9"/>
  <c r="R1227" i="9"/>
  <c r="R1228" i="9"/>
  <c r="R1229" i="9"/>
  <c r="R1230" i="9"/>
  <c r="R1231" i="9"/>
  <c r="R1232" i="9"/>
  <c r="R1233" i="9"/>
  <c r="R1234" i="9"/>
  <c r="R1235" i="9"/>
  <c r="R1236" i="9"/>
  <c r="R1237" i="9"/>
  <c r="R1238" i="9"/>
  <c r="R1239" i="9"/>
  <c r="R1240" i="9"/>
  <c r="R1241" i="9"/>
  <c r="R1242" i="9"/>
  <c r="R1243" i="9"/>
  <c r="R1244" i="9"/>
  <c r="R1245" i="9"/>
  <c r="R1246" i="9"/>
  <c r="R1247" i="9"/>
  <c r="R1248" i="9"/>
  <c r="R1249" i="9"/>
  <c r="R1250" i="9"/>
  <c r="R1251" i="9"/>
  <c r="R1252" i="9"/>
  <c r="R1253" i="9"/>
  <c r="R1254" i="9"/>
  <c r="R1255" i="9"/>
  <c r="R1256" i="9"/>
  <c r="R1257" i="9"/>
  <c r="R1258" i="9"/>
  <c r="R1259" i="9"/>
  <c r="R1260" i="9"/>
  <c r="R1261" i="9"/>
  <c r="R1262" i="9"/>
  <c r="R1263" i="9"/>
  <c r="R1264" i="9"/>
  <c r="R1265" i="9"/>
  <c r="R1266" i="9"/>
  <c r="R1267" i="9"/>
  <c r="R1268" i="9"/>
  <c r="R1269" i="9"/>
  <c r="R1270" i="9"/>
  <c r="R1271" i="9"/>
  <c r="R1272" i="9"/>
  <c r="R1273" i="9"/>
  <c r="R1274" i="9"/>
  <c r="R1275" i="9"/>
  <c r="R1276" i="9"/>
  <c r="R1277" i="9"/>
  <c r="R1278" i="9"/>
  <c r="R1279" i="9"/>
  <c r="R1280" i="9"/>
  <c r="R1281" i="9"/>
  <c r="R1282" i="9"/>
  <c r="R1283" i="9"/>
  <c r="R1284" i="9"/>
  <c r="R1285" i="9"/>
  <c r="R1286" i="9"/>
  <c r="R1287" i="9"/>
  <c r="R1288" i="9"/>
  <c r="R1289" i="9"/>
  <c r="R1290" i="9"/>
  <c r="R1291" i="9"/>
  <c r="R1292" i="9"/>
  <c r="R1293" i="9"/>
  <c r="R1294" i="9"/>
  <c r="R1295" i="9"/>
  <c r="R1296" i="9"/>
  <c r="R1297" i="9"/>
  <c r="R1298" i="9"/>
  <c r="R1299" i="9"/>
  <c r="R1300" i="9"/>
  <c r="R1301" i="9"/>
  <c r="R1302" i="9"/>
  <c r="R1303" i="9"/>
  <c r="R1304" i="9"/>
  <c r="R1305" i="9"/>
  <c r="R1306" i="9"/>
  <c r="R1307" i="9"/>
  <c r="R1308" i="9"/>
  <c r="R1309" i="9"/>
  <c r="R1310" i="9"/>
  <c r="R1311" i="9"/>
  <c r="R1312" i="9"/>
  <c r="R1313" i="9"/>
  <c r="R1314" i="9"/>
  <c r="R1315" i="9"/>
  <c r="R1316" i="9"/>
  <c r="R1317" i="9"/>
  <c r="R1318" i="9"/>
  <c r="R1319" i="9"/>
  <c r="R1320" i="9"/>
  <c r="R1321" i="9"/>
  <c r="R1322" i="9"/>
  <c r="R1323" i="9"/>
  <c r="R1324" i="9"/>
  <c r="R1325" i="9"/>
  <c r="R1326" i="9"/>
  <c r="R1327" i="9"/>
  <c r="R1328" i="9"/>
  <c r="R1329" i="9"/>
  <c r="R1330" i="9"/>
  <c r="R1331" i="9"/>
  <c r="R1332" i="9"/>
  <c r="R1333" i="9"/>
  <c r="R1334" i="9"/>
  <c r="R1335" i="9"/>
  <c r="R1336" i="9"/>
  <c r="R1337" i="9"/>
  <c r="R1338" i="9"/>
  <c r="R1339" i="9"/>
  <c r="R1340" i="9"/>
  <c r="R1341" i="9"/>
  <c r="R1342" i="9"/>
  <c r="R1343" i="9"/>
  <c r="R1344" i="9"/>
  <c r="R1345" i="9"/>
  <c r="R1346" i="9"/>
  <c r="R1347" i="9"/>
  <c r="R1348" i="9"/>
  <c r="R1349" i="9"/>
  <c r="R1350" i="9"/>
  <c r="R1351" i="9"/>
  <c r="R1352" i="9"/>
  <c r="R1353" i="9"/>
  <c r="R1354" i="9"/>
  <c r="R1355" i="9"/>
  <c r="R1356" i="9"/>
  <c r="R1357" i="9"/>
  <c r="R1358" i="9"/>
  <c r="R1359" i="9"/>
  <c r="R1360" i="9"/>
  <c r="R1361" i="9"/>
  <c r="R1362" i="9"/>
  <c r="R1363" i="9"/>
  <c r="R1364" i="9"/>
  <c r="R1365" i="9"/>
  <c r="R1366" i="9"/>
  <c r="R1367" i="9"/>
  <c r="R1368" i="9"/>
  <c r="R1369" i="9"/>
  <c r="R1370" i="9"/>
  <c r="R1371" i="9"/>
  <c r="R1372" i="9"/>
  <c r="R1373" i="9"/>
  <c r="R1374" i="9"/>
  <c r="R1375" i="9"/>
  <c r="R1376" i="9"/>
  <c r="R1377" i="9"/>
  <c r="R1378" i="9"/>
  <c r="R1379" i="9"/>
  <c r="R1380" i="9"/>
  <c r="R1381" i="9"/>
  <c r="R1382" i="9"/>
  <c r="R1383" i="9"/>
  <c r="R1384" i="9"/>
  <c r="R1385" i="9"/>
  <c r="R1386" i="9"/>
  <c r="R1387" i="9"/>
  <c r="R1388" i="9"/>
  <c r="R1389" i="9"/>
  <c r="R1390" i="9"/>
  <c r="R1391" i="9"/>
  <c r="R1392" i="9"/>
  <c r="R1393" i="9"/>
  <c r="R1394" i="9"/>
  <c r="R1395" i="9"/>
  <c r="R1396" i="9"/>
  <c r="R1397" i="9"/>
  <c r="R1398" i="9"/>
  <c r="R1399" i="9"/>
  <c r="R1400" i="9"/>
  <c r="R1401" i="9"/>
  <c r="R1402" i="9"/>
  <c r="R1403" i="9"/>
  <c r="R1404" i="9"/>
  <c r="R1405" i="9"/>
  <c r="R1406" i="9"/>
  <c r="R1407" i="9"/>
  <c r="R1408" i="9"/>
  <c r="R1409" i="9"/>
  <c r="R1410" i="9"/>
  <c r="R1411" i="9"/>
  <c r="R1412" i="9"/>
  <c r="R1413" i="9"/>
  <c r="R1414" i="9"/>
  <c r="R1415" i="9"/>
  <c r="R1416" i="9"/>
  <c r="R1417" i="9"/>
  <c r="R1418" i="9"/>
  <c r="R1419" i="9"/>
  <c r="R1420" i="9"/>
  <c r="R1421" i="9"/>
  <c r="R1422" i="9"/>
  <c r="R1423" i="9"/>
  <c r="R1424" i="9"/>
  <c r="R1425" i="9"/>
  <c r="R1426" i="9"/>
  <c r="R1427" i="9"/>
  <c r="R1428" i="9"/>
  <c r="R1429" i="9"/>
  <c r="R1430" i="9"/>
  <c r="R1431" i="9"/>
  <c r="R1432" i="9"/>
  <c r="R1433" i="9"/>
  <c r="R1434" i="9"/>
  <c r="R1435" i="9"/>
  <c r="R1436" i="9"/>
  <c r="R1437" i="9"/>
  <c r="R1438" i="9"/>
  <c r="R1439" i="9"/>
  <c r="R1440" i="9"/>
  <c r="R1441" i="9"/>
  <c r="R1442" i="9"/>
  <c r="R1443" i="9"/>
  <c r="R1444" i="9"/>
  <c r="R1445" i="9"/>
  <c r="R1446" i="9"/>
  <c r="R1447" i="9"/>
  <c r="R1448" i="9"/>
  <c r="R1449" i="9"/>
  <c r="R1450" i="9"/>
  <c r="R1451" i="9"/>
  <c r="R1452" i="9"/>
  <c r="R1453" i="9"/>
  <c r="R1454" i="9"/>
  <c r="R1455" i="9"/>
  <c r="R1456" i="9"/>
  <c r="R1457" i="9"/>
  <c r="R1458" i="9"/>
  <c r="R1459" i="9"/>
  <c r="R1460" i="9"/>
  <c r="R1461" i="9"/>
  <c r="R1462" i="9"/>
  <c r="R1463" i="9"/>
  <c r="R1464" i="9"/>
  <c r="R1465" i="9"/>
  <c r="R1466" i="9"/>
  <c r="R1467" i="9"/>
  <c r="R1468" i="9"/>
  <c r="R1469" i="9"/>
  <c r="R1470" i="9"/>
  <c r="R1471" i="9"/>
  <c r="R1472" i="9"/>
  <c r="R1473" i="9"/>
  <c r="R1474" i="9"/>
  <c r="R1475" i="9"/>
  <c r="R1476" i="9"/>
  <c r="R1477" i="9"/>
  <c r="R1478" i="9"/>
  <c r="R1479" i="9"/>
  <c r="R1480" i="9"/>
  <c r="R1481" i="9"/>
  <c r="R1482" i="9"/>
  <c r="R1483" i="9"/>
  <c r="R1484" i="9"/>
  <c r="R1485" i="9"/>
  <c r="R1486" i="9"/>
  <c r="R1487" i="9"/>
  <c r="R1488" i="9"/>
  <c r="R1489" i="9"/>
  <c r="R1490" i="9"/>
  <c r="R1491" i="9"/>
  <c r="R1492" i="9"/>
  <c r="R1493" i="9"/>
  <c r="R1494" i="9"/>
  <c r="R1495" i="9"/>
  <c r="R1496" i="9"/>
  <c r="R1497" i="9"/>
  <c r="R1498" i="9"/>
  <c r="R1499" i="9"/>
  <c r="R1500" i="9"/>
  <c r="R1501" i="9"/>
  <c r="R1502" i="9"/>
  <c r="R1503" i="9"/>
  <c r="R1504" i="9"/>
  <c r="R1505" i="9"/>
  <c r="R1506" i="9"/>
  <c r="R1507" i="9"/>
  <c r="R1508" i="9"/>
  <c r="R1509" i="9"/>
  <c r="R1510" i="9"/>
  <c r="R1511" i="9"/>
  <c r="R1512" i="9"/>
  <c r="R1513" i="9"/>
  <c r="R1514" i="9"/>
  <c r="R1515" i="9"/>
  <c r="R1516" i="9"/>
  <c r="R1517" i="9"/>
  <c r="R1518" i="9"/>
  <c r="R1519" i="9"/>
  <c r="R1520" i="9"/>
  <c r="R1521" i="9"/>
  <c r="R1522" i="9"/>
  <c r="R1523" i="9"/>
  <c r="R1524" i="9"/>
  <c r="R1525" i="9"/>
  <c r="R1526" i="9"/>
  <c r="R1527" i="9"/>
  <c r="R1528" i="9"/>
  <c r="R1529" i="9"/>
  <c r="R1530" i="9"/>
  <c r="R1531" i="9"/>
  <c r="R1532" i="9"/>
  <c r="R1533" i="9"/>
  <c r="R1534" i="9"/>
  <c r="R1535" i="9"/>
  <c r="R1536" i="9"/>
  <c r="R1537" i="9"/>
  <c r="R1538" i="9"/>
  <c r="R1539" i="9"/>
  <c r="R1540" i="9"/>
  <c r="R1541" i="9"/>
  <c r="R1542" i="9"/>
  <c r="R1543" i="9"/>
  <c r="R1544" i="9"/>
  <c r="R1545" i="9"/>
  <c r="R1546" i="9"/>
  <c r="R1547" i="9"/>
  <c r="R1548" i="9"/>
  <c r="R1549" i="9"/>
  <c r="R1550" i="9"/>
  <c r="R1551" i="9"/>
  <c r="R1552" i="9"/>
  <c r="R1553" i="9"/>
  <c r="R1554" i="9"/>
  <c r="R1555" i="9"/>
  <c r="R1556" i="9"/>
  <c r="R1557" i="9"/>
  <c r="R1558" i="9"/>
  <c r="R1559" i="9"/>
  <c r="R1560" i="9"/>
  <c r="R1561" i="9"/>
  <c r="R1562" i="9"/>
  <c r="R1563" i="9"/>
  <c r="R1564" i="9"/>
  <c r="R1565" i="9"/>
  <c r="R1566" i="9"/>
  <c r="R1567" i="9"/>
  <c r="R1568" i="9"/>
  <c r="R1569" i="9"/>
  <c r="R1570" i="9"/>
  <c r="R1571" i="9"/>
  <c r="R1572" i="9"/>
  <c r="R1573" i="9"/>
  <c r="R1574" i="9"/>
  <c r="R1575" i="9"/>
  <c r="R1576" i="9"/>
  <c r="R1577" i="9"/>
  <c r="R1578" i="9"/>
  <c r="R1579" i="9"/>
  <c r="R1580" i="9"/>
  <c r="R1581" i="9"/>
  <c r="R1582" i="9"/>
  <c r="R1583" i="9"/>
  <c r="R1584" i="9"/>
  <c r="R1585" i="9"/>
  <c r="R1586" i="9"/>
  <c r="R1587" i="9"/>
  <c r="R1588" i="9"/>
  <c r="R1589" i="9"/>
  <c r="R1590" i="9"/>
  <c r="R1591" i="9"/>
  <c r="R1592" i="9"/>
  <c r="R1593" i="9"/>
  <c r="R1594" i="9"/>
  <c r="R1595" i="9"/>
  <c r="R1596" i="9"/>
  <c r="R1597" i="9"/>
  <c r="R1598" i="9"/>
  <c r="R1599" i="9"/>
  <c r="R1600" i="9"/>
  <c r="R1601" i="9"/>
  <c r="R1602" i="9"/>
  <c r="R1603" i="9"/>
  <c r="R1604" i="9"/>
  <c r="R1605" i="9"/>
  <c r="R1606" i="9"/>
  <c r="R1607" i="9"/>
  <c r="R1608" i="9"/>
  <c r="R1609" i="9"/>
  <c r="R1610" i="9"/>
  <c r="R1611" i="9"/>
  <c r="R1612" i="9"/>
  <c r="R1613" i="9"/>
  <c r="R1614" i="9"/>
  <c r="R1615" i="9"/>
  <c r="R1616" i="9"/>
  <c r="R1617" i="9"/>
  <c r="R1618" i="9"/>
  <c r="R1619" i="9"/>
  <c r="R1620" i="9"/>
  <c r="R1621" i="9"/>
  <c r="R1622" i="9"/>
  <c r="R1623" i="9"/>
  <c r="R1624" i="9"/>
  <c r="R1625" i="9"/>
  <c r="R1626" i="9"/>
  <c r="R1627" i="9"/>
  <c r="R1628" i="9"/>
  <c r="R1629" i="9"/>
  <c r="R1630" i="9"/>
  <c r="R1631" i="9"/>
  <c r="R1632" i="9"/>
  <c r="R1633" i="9"/>
  <c r="R1634" i="9"/>
  <c r="R1635" i="9"/>
  <c r="R1636" i="9"/>
  <c r="R1637" i="9"/>
  <c r="R1638" i="9"/>
  <c r="R1639" i="9"/>
  <c r="R1640" i="9"/>
  <c r="R1641" i="9"/>
  <c r="R1642" i="9"/>
  <c r="R1643" i="9"/>
  <c r="R1644" i="9"/>
  <c r="R1645" i="9"/>
  <c r="R1646" i="9"/>
  <c r="R1647" i="9"/>
  <c r="R1648" i="9"/>
  <c r="R1649" i="9"/>
  <c r="R1650" i="9"/>
  <c r="R1651" i="9"/>
  <c r="R1652" i="9"/>
  <c r="R1653" i="9"/>
  <c r="R1654" i="9"/>
  <c r="R1655" i="9"/>
  <c r="R1656" i="9"/>
  <c r="R1657" i="9"/>
  <c r="R1658" i="9"/>
  <c r="R1659" i="9"/>
  <c r="R1660" i="9"/>
  <c r="R1661" i="9"/>
  <c r="R1662" i="9"/>
  <c r="R1663" i="9"/>
  <c r="R1664" i="9"/>
  <c r="R1665" i="9"/>
  <c r="R1666" i="9"/>
  <c r="R1667" i="9"/>
  <c r="R1668" i="9"/>
  <c r="R1669" i="9"/>
  <c r="R1670" i="9"/>
  <c r="R1671" i="9"/>
  <c r="R1672" i="9"/>
  <c r="R1673" i="9"/>
  <c r="R1674" i="9"/>
  <c r="R1675" i="9"/>
  <c r="R1676" i="9"/>
  <c r="R1677" i="9"/>
  <c r="R1678" i="9"/>
  <c r="R1679" i="9"/>
  <c r="R1680" i="9"/>
  <c r="R1681" i="9"/>
  <c r="R1682" i="9"/>
  <c r="R1683" i="9"/>
  <c r="R1684" i="9"/>
  <c r="R1685" i="9"/>
  <c r="R1686" i="9"/>
  <c r="R1687" i="9"/>
  <c r="R1688" i="9"/>
  <c r="R1689" i="9"/>
  <c r="R1690" i="9"/>
  <c r="R1691" i="9"/>
  <c r="R1692" i="9"/>
  <c r="R1693" i="9"/>
  <c r="R1694" i="9"/>
  <c r="R1695" i="9"/>
  <c r="R1696" i="9"/>
  <c r="R1697" i="9"/>
  <c r="R1698" i="9"/>
  <c r="R1699" i="9"/>
  <c r="R1700" i="9"/>
  <c r="R1701" i="9"/>
  <c r="R1702" i="9"/>
  <c r="R1703" i="9"/>
  <c r="R1704" i="9"/>
  <c r="R1705" i="9"/>
  <c r="R1706" i="9"/>
  <c r="R1707" i="9"/>
  <c r="R1708" i="9"/>
  <c r="R1709" i="9"/>
  <c r="R1710" i="9"/>
  <c r="R1711" i="9"/>
  <c r="R1712" i="9"/>
  <c r="R1713" i="9"/>
  <c r="R1714" i="9"/>
  <c r="R1715" i="9"/>
  <c r="R1716" i="9"/>
  <c r="R1717" i="9"/>
  <c r="R1718" i="9"/>
  <c r="R1719" i="9"/>
  <c r="R1720" i="9"/>
  <c r="R1721" i="9"/>
  <c r="R1722" i="9"/>
  <c r="R1723" i="9"/>
  <c r="R1724" i="9"/>
  <c r="R1725" i="9"/>
  <c r="R1726" i="9"/>
  <c r="R1727" i="9"/>
  <c r="R1728" i="9"/>
  <c r="R1729" i="9"/>
  <c r="R1730" i="9"/>
  <c r="R1731" i="9"/>
  <c r="R1732" i="9"/>
  <c r="R1733" i="9"/>
  <c r="R1734" i="9"/>
  <c r="R1735" i="9"/>
  <c r="R1736" i="9"/>
  <c r="R1737" i="9"/>
  <c r="R1738" i="9"/>
  <c r="R1739" i="9"/>
  <c r="R1740" i="9"/>
  <c r="R1741" i="9"/>
  <c r="R1742" i="9"/>
  <c r="R1743" i="9"/>
  <c r="R1744" i="9"/>
  <c r="R1745" i="9"/>
  <c r="R1746" i="9"/>
  <c r="R1747" i="9"/>
  <c r="R1748" i="9"/>
  <c r="R1749" i="9"/>
  <c r="R1750" i="9"/>
  <c r="R1751" i="9"/>
  <c r="R1752" i="9"/>
  <c r="R1753" i="9"/>
  <c r="R1754" i="9"/>
  <c r="R1755" i="9"/>
  <c r="R1756" i="9"/>
  <c r="R1757" i="9"/>
  <c r="R1758" i="9"/>
  <c r="R1759" i="9"/>
  <c r="R1760" i="9"/>
  <c r="R1761" i="9"/>
  <c r="R1762" i="9"/>
  <c r="R1763" i="9"/>
  <c r="R1764" i="9"/>
  <c r="R1765" i="9"/>
  <c r="R1766" i="9"/>
  <c r="R1767" i="9"/>
  <c r="R1768" i="9"/>
  <c r="R1769" i="9"/>
  <c r="R1770" i="9"/>
  <c r="R1771" i="9"/>
  <c r="R1772" i="9"/>
  <c r="R1773" i="9"/>
  <c r="R1774" i="9"/>
  <c r="R1775" i="9"/>
  <c r="R1776" i="9"/>
  <c r="R1777" i="9"/>
  <c r="R1778" i="9"/>
  <c r="R1779" i="9"/>
  <c r="R1780" i="9"/>
  <c r="R1781" i="9"/>
  <c r="R1782" i="9"/>
  <c r="R1783" i="9"/>
  <c r="R1784" i="9"/>
  <c r="R1785" i="9"/>
  <c r="R1786" i="9"/>
  <c r="R1787" i="9"/>
  <c r="R1788" i="9"/>
  <c r="R1789" i="9"/>
  <c r="R1790" i="9"/>
  <c r="R1791" i="9"/>
  <c r="R1792" i="9"/>
  <c r="R1793" i="9"/>
  <c r="R1794" i="9"/>
  <c r="R1795" i="9"/>
  <c r="R1796" i="9"/>
  <c r="R1797" i="9"/>
  <c r="R1798" i="9"/>
  <c r="R1799" i="9"/>
  <c r="R1800" i="9"/>
  <c r="R1801" i="9"/>
  <c r="R1802" i="9"/>
  <c r="R1803" i="9"/>
  <c r="R1804" i="9"/>
  <c r="R1805" i="9"/>
  <c r="R1806" i="9"/>
  <c r="R1807" i="9"/>
  <c r="R1808" i="9"/>
  <c r="R1809" i="9"/>
  <c r="R1810" i="9"/>
  <c r="R1811" i="9"/>
  <c r="R1812" i="9"/>
  <c r="R1813" i="9"/>
  <c r="R1814" i="9"/>
  <c r="R1815" i="9"/>
  <c r="R1816" i="9"/>
  <c r="R1817" i="9"/>
  <c r="R1818" i="9"/>
  <c r="R1819" i="9"/>
  <c r="R1820" i="9"/>
  <c r="R1821" i="9"/>
  <c r="R1822" i="9"/>
  <c r="R1823" i="9"/>
  <c r="R1824" i="9"/>
  <c r="R1825" i="9"/>
  <c r="R1826" i="9"/>
  <c r="R1827" i="9"/>
  <c r="R1828" i="9"/>
  <c r="R1829" i="9"/>
  <c r="R1830" i="9"/>
  <c r="R1831" i="9"/>
  <c r="R1832" i="9"/>
  <c r="R1833" i="9"/>
  <c r="R1834" i="9"/>
  <c r="R1835" i="9"/>
  <c r="R1836" i="9"/>
  <c r="R1837" i="9"/>
  <c r="R1838" i="9"/>
  <c r="R1839" i="9"/>
  <c r="R1840" i="9"/>
  <c r="R1841" i="9"/>
  <c r="R1842" i="9"/>
  <c r="R1843" i="9"/>
  <c r="R1844" i="9"/>
  <c r="R1845" i="9"/>
  <c r="R1846" i="9"/>
  <c r="R1847" i="9"/>
  <c r="R1848" i="9"/>
  <c r="R1849" i="9"/>
  <c r="R1850" i="9"/>
  <c r="R1851" i="9"/>
  <c r="R1852" i="9"/>
  <c r="R1853" i="9"/>
  <c r="R1854" i="9"/>
  <c r="R1855" i="9"/>
  <c r="R1856" i="9"/>
  <c r="R1857" i="9"/>
  <c r="R1858" i="9"/>
  <c r="R1859" i="9"/>
  <c r="R1860" i="9"/>
  <c r="R1861" i="9"/>
  <c r="R1862" i="9"/>
  <c r="R1863" i="9"/>
  <c r="R1864" i="9"/>
  <c r="R1865" i="9"/>
  <c r="R1866" i="9"/>
  <c r="R1867" i="9"/>
  <c r="R1868" i="9"/>
  <c r="R1869" i="9"/>
  <c r="R1870" i="9"/>
  <c r="R1871" i="9"/>
  <c r="R1872" i="9"/>
  <c r="R1873" i="9"/>
  <c r="R1874" i="9"/>
  <c r="R1875" i="9"/>
  <c r="R1876" i="9"/>
  <c r="R1877" i="9"/>
  <c r="R1878" i="9"/>
  <c r="R1879" i="9"/>
  <c r="R1880" i="9"/>
  <c r="R1881" i="9"/>
  <c r="R1882" i="9"/>
  <c r="R1883" i="9"/>
  <c r="R1884" i="9"/>
  <c r="R1885" i="9"/>
  <c r="R1886" i="9"/>
  <c r="R1887" i="9"/>
  <c r="R1888" i="9"/>
  <c r="R1889" i="9"/>
  <c r="R1890" i="9"/>
  <c r="R1891" i="9"/>
  <c r="R1892" i="9"/>
  <c r="R1893" i="9"/>
  <c r="R1894" i="9"/>
  <c r="R1895" i="9"/>
  <c r="R1896" i="9"/>
  <c r="R1897" i="9"/>
  <c r="R1898" i="9"/>
  <c r="R1899" i="9"/>
  <c r="R1900" i="9"/>
  <c r="R1901" i="9"/>
  <c r="R1902" i="9"/>
  <c r="R1903" i="9"/>
  <c r="R1904" i="9"/>
  <c r="R1905" i="9"/>
  <c r="R1906" i="9"/>
  <c r="R1907" i="9"/>
  <c r="R1908" i="9"/>
  <c r="R1909" i="9"/>
  <c r="R1910" i="9"/>
  <c r="R1911" i="9"/>
  <c r="R1912" i="9"/>
  <c r="R1913" i="9"/>
  <c r="R1914" i="9"/>
  <c r="R1915" i="9"/>
  <c r="R1916" i="9"/>
  <c r="R1917" i="9"/>
  <c r="R1918" i="9"/>
  <c r="R1919" i="9"/>
  <c r="R1920" i="9"/>
  <c r="R1921" i="9"/>
  <c r="R1922" i="9"/>
  <c r="R1923" i="9"/>
  <c r="R1924" i="9"/>
  <c r="R1925" i="9"/>
  <c r="R1926" i="9"/>
  <c r="R1927" i="9"/>
  <c r="R1928" i="9"/>
  <c r="R1929" i="9"/>
  <c r="R1930" i="9"/>
  <c r="R1931" i="9"/>
  <c r="R1932" i="9"/>
  <c r="R1933" i="9"/>
  <c r="R1934" i="9"/>
  <c r="R1935" i="9"/>
  <c r="R1936" i="9"/>
  <c r="R1937" i="9"/>
  <c r="R1938" i="9"/>
  <c r="R1939" i="9"/>
  <c r="R1940" i="9"/>
  <c r="R1941" i="9"/>
  <c r="R1942" i="9"/>
  <c r="R1943" i="9"/>
  <c r="R1944" i="9"/>
  <c r="R1945" i="9"/>
  <c r="R1946" i="9"/>
  <c r="R1947" i="9"/>
  <c r="R1948" i="9"/>
  <c r="R1949" i="9"/>
  <c r="R1950" i="9"/>
  <c r="R1951" i="9"/>
  <c r="R1952" i="9"/>
  <c r="R1953" i="9"/>
  <c r="R1954" i="9"/>
  <c r="R1955" i="9"/>
  <c r="R1956" i="9"/>
  <c r="R1957" i="9"/>
  <c r="R1958" i="9"/>
  <c r="R1959" i="9"/>
  <c r="R1960" i="9"/>
  <c r="R1961" i="9"/>
  <c r="R1962" i="9"/>
  <c r="R1963" i="9"/>
  <c r="R1964" i="9"/>
  <c r="R1965" i="9"/>
  <c r="R1966" i="9"/>
  <c r="R1967" i="9"/>
  <c r="R1968" i="9"/>
  <c r="R1969" i="9"/>
  <c r="R1970" i="9"/>
  <c r="R1971" i="9"/>
  <c r="R1972" i="9"/>
  <c r="R1973" i="9"/>
  <c r="R1974" i="9"/>
  <c r="R1975" i="9"/>
  <c r="R1976" i="9"/>
  <c r="R1977" i="9"/>
  <c r="R1978" i="9"/>
  <c r="R1979" i="9"/>
  <c r="R1980" i="9"/>
  <c r="R1981" i="9"/>
  <c r="R1982" i="9"/>
  <c r="R1983" i="9"/>
  <c r="R1984" i="9"/>
  <c r="R1985" i="9"/>
  <c r="R1986" i="9"/>
  <c r="R1987" i="9"/>
  <c r="R1988" i="9"/>
  <c r="R1989" i="9"/>
  <c r="R1990" i="9"/>
  <c r="R1991" i="9"/>
  <c r="R1992" i="9"/>
  <c r="R1993" i="9"/>
  <c r="R1994" i="9"/>
  <c r="R1995" i="9"/>
  <c r="R1996" i="9"/>
  <c r="R1997" i="9"/>
  <c r="R1998" i="9"/>
  <c r="R1999" i="9"/>
  <c r="R2000" i="9"/>
  <c r="R2001" i="9"/>
  <c r="R2002" i="9"/>
  <c r="R2003" i="9"/>
  <c r="R2004" i="9"/>
  <c r="R2005" i="9"/>
  <c r="R2006" i="9"/>
  <c r="R2007" i="9"/>
  <c r="R2008" i="9"/>
  <c r="R2009" i="9"/>
  <c r="R2010" i="9"/>
  <c r="R2011" i="9"/>
  <c r="R2012" i="9"/>
  <c r="R2013" i="9"/>
  <c r="R2014" i="9"/>
  <c r="R2015" i="9"/>
  <c r="R2016" i="9"/>
  <c r="R2017" i="9"/>
  <c r="R2018" i="9"/>
  <c r="R2019" i="9"/>
  <c r="R2020" i="9"/>
  <c r="R2021" i="9"/>
  <c r="R2022" i="9"/>
  <c r="R2023" i="9"/>
  <c r="R2024" i="9"/>
  <c r="R2025" i="9"/>
  <c r="R2026" i="9"/>
  <c r="R2027" i="9"/>
  <c r="R2028" i="9"/>
  <c r="R2029" i="9"/>
  <c r="R2030" i="9"/>
  <c r="R2031" i="9"/>
  <c r="R2032" i="9"/>
  <c r="R2033" i="9"/>
  <c r="R2034" i="9"/>
  <c r="R2035" i="9"/>
  <c r="R2036" i="9"/>
  <c r="R2037" i="9"/>
  <c r="R2038" i="9"/>
  <c r="R2039" i="9"/>
  <c r="R2040" i="9"/>
  <c r="R2041" i="9"/>
  <c r="R2042" i="9"/>
  <c r="R2043" i="9"/>
  <c r="R2044" i="9"/>
  <c r="R2045" i="9"/>
  <c r="R2046" i="9"/>
  <c r="R2047" i="9"/>
  <c r="R2048" i="9"/>
  <c r="R2049" i="9"/>
  <c r="R2050" i="9"/>
  <c r="R2051" i="9"/>
  <c r="R2052" i="9"/>
  <c r="R2053" i="9"/>
  <c r="R2054" i="9"/>
  <c r="R2055" i="9"/>
  <c r="R2056" i="9"/>
  <c r="R2057" i="9"/>
  <c r="R2058" i="9"/>
  <c r="R2059" i="9"/>
  <c r="R2060" i="9"/>
  <c r="R2061" i="9"/>
  <c r="R2062" i="9"/>
  <c r="R2063" i="9"/>
  <c r="R2064" i="9"/>
  <c r="R2065" i="9"/>
  <c r="R2066" i="9"/>
  <c r="R2067" i="9"/>
  <c r="R2068" i="9"/>
  <c r="R2069" i="9"/>
  <c r="R2070" i="9"/>
  <c r="R2071" i="9"/>
  <c r="R2072" i="9"/>
  <c r="R2073" i="9"/>
  <c r="R2074" i="9"/>
  <c r="R2075" i="9"/>
  <c r="R2076" i="9"/>
  <c r="R2077" i="9"/>
  <c r="R2078" i="9"/>
  <c r="R2079" i="9"/>
  <c r="R2080" i="9"/>
  <c r="R2081" i="9"/>
  <c r="R2082" i="9"/>
  <c r="R2083" i="9"/>
  <c r="R2084" i="9"/>
  <c r="R2085" i="9"/>
  <c r="R2086" i="9"/>
  <c r="R2087" i="9"/>
  <c r="R2088" i="9"/>
  <c r="R2089" i="9"/>
  <c r="R2090" i="9"/>
  <c r="R2091" i="9"/>
  <c r="R2092" i="9"/>
  <c r="R2093" i="9"/>
  <c r="R2094" i="9"/>
  <c r="R2095" i="9"/>
  <c r="R2096" i="9"/>
  <c r="R2097" i="9"/>
  <c r="R2098" i="9"/>
  <c r="R2099" i="9"/>
  <c r="R2100" i="9"/>
  <c r="R2101" i="9"/>
  <c r="R2102" i="9"/>
  <c r="R2103" i="9"/>
  <c r="R2104" i="9"/>
  <c r="R2105" i="9"/>
  <c r="R2106" i="9"/>
  <c r="R2107" i="9"/>
  <c r="R2108" i="9"/>
  <c r="R2109" i="9"/>
  <c r="R2110" i="9"/>
  <c r="R2111" i="9"/>
  <c r="R2112" i="9"/>
  <c r="R2113" i="9"/>
  <c r="R2114" i="9"/>
  <c r="R2115" i="9"/>
  <c r="R2116" i="9"/>
  <c r="R2117" i="9"/>
  <c r="R2118" i="9"/>
  <c r="R2119" i="9"/>
  <c r="R2120" i="9"/>
  <c r="R2121" i="9"/>
  <c r="R2122" i="9"/>
  <c r="R2123" i="9"/>
  <c r="R2124" i="9"/>
  <c r="R2125" i="9"/>
  <c r="R2126" i="9"/>
  <c r="R2127" i="9"/>
  <c r="R2128" i="9"/>
  <c r="R2129" i="9"/>
  <c r="R2130" i="9"/>
  <c r="R2131" i="9"/>
  <c r="R2132" i="9"/>
  <c r="R2133" i="9"/>
  <c r="R2134" i="9"/>
  <c r="R2135" i="9"/>
  <c r="R2136" i="9"/>
  <c r="R2137" i="9"/>
  <c r="R2138" i="9"/>
  <c r="R2139" i="9"/>
  <c r="R2140" i="9"/>
  <c r="R2141" i="9"/>
  <c r="R2142" i="9"/>
  <c r="R2143" i="9"/>
  <c r="R2144" i="9"/>
  <c r="R2145" i="9"/>
  <c r="R2146" i="9"/>
  <c r="R2147" i="9"/>
  <c r="R2148" i="9"/>
  <c r="R2149" i="9"/>
  <c r="R2150" i="9"/>
  <c r="R2151" i="9"/>
  <c r="R2152" i="9"/>
  <c r="R2153" i="9"/>
  <c r="R2154" i="9"/>
  <c r="R2155" i="9"/>
  <c r="R2156" i="9"/>
  <c r="R2157" i="9"/>
  <c r="R2158" i="9"/>
  <c r="R2159" i="9"/>
  <c r="R2160" i="9"/>
  <c r="R2161" i="9"/>
  <c r="R2162" i="9"/>
  <c r="R2163" i="9"/>
  <c r="R2164" i="9"/>
  <c r="R2165" i="9"/>
  <c r="R2166" i="9"/>
  <c r="R2167" i="9"/>
  <c r="R2168" i="9"/>
  <c r="R2169" i="9"/>
  <c r="R2170" i="9"/>
  <c r="R2171" i="9"/>
  <c r="R2172" i="9"/>
  <c r="R2173" i="9"/>
  <c r="R2174" i="9"/>
  <c r="R2175" i="9"/>
  <c r="R2176" i="9"/>
  <c r="R2177" i="9"/>
  <c r="R2178" i="9"/>
  <c r="R2179" i="9"/>
  <c r="R2180" i="9"/>
  <c r="R2181" i="9"/>
  <c r="R2182" i="9"/>
  <c r="R2183" i="9"/>
  <c r="R2184" i="9"/>
  <c r="R2185" i="9"/>
  <c r="R2186" i="9"/>
  <c r="R2187" i="9"/>
  <c r="R2188" i="9"/>
  <c r="R2189" i="9"/>
  <c r="R2190" i="9"/>
  <c r="R2191" i="9"/>
  <c r="R2192" i="9"/>
  <c r="R2193" i="9"/>
  <c r="R2194" i="9"/>
  <c r="R2195" i="9"/>
  <c r="R2196" i="9"/>
  <c r="R2197" i="9"/>
  <c r="R2198" i="9"/>
  <c r="R2199" i="9"/>
  <c r="R2200" i="9"/>
  <c r="R2201" i="9"/>
  <c r="R2202" i="9"/>
  <c r="R2203" i="9"/>
  <c r="R2204" i="9"/>
  <c r="R2205" i="9"/>
  <c r="R2206" i="9"/>
  <c r="R2207" i="9"/>
  <c r="R2208" i="9"/>
  <c r="R2209" i="9"/>
  <c r="R2210" i="9"/>
  <c r="R2211" i="9"/>
  <c r="R2212" i="9"/>
  <c r="R2213" i="9"/>
  <c r="R2214" i="9"/>
  <c r="R2215" i="9"/>
  <c r="R2216" i="9"/>
  <c r="R2217" i="9"/>
  <c r="R2218" i="9"/>
  <c r="R2219" i="9"/>
  <c r="R2220" i="9"/>
  <c r="R2221" i="9"/>
  <c r="R2222" i="9"/>
  <c r="R2223" i="9"/>
  <c r="R2224" i="9"/>
  <c r="R2225" i="9"/>
  <c r="R2226" i="9"/>
  <c r="R2227" i="9"/>
  <c r="R2228" i="9"/>
  <c r="R2229" i="9"/>
  <c r="R2230" i="9"/>
  <c r="R2231" i="9"/>
  <c r="R2232" i="9"/>
  <c r="R2233" i="9"/>
  <c r="R2234" i="9"/>
  <c r="R2235" i="9"/>
  <c r="R2236" i="9"/>
  <c r="R2237" i="9"/>
  <c r="R2238" i="9"/>
  <c r="R2239" i="9"/>
  <c r="R2240" i="9"/>
  <c r="R2241" i="9"/>
  <c r="R2242" i="9"/>
  <c r="R2243" i="9"/>
  <c r="R2244" i="9"/>
  <c r="R2245" i="9"/>
  <c r="R2246" i="9"/>
  <c r="R2247" i="9"/>
  <c r="R2248" i="9"/>
  <c r="R2249" i="9"/>
  <c r="R2250" i="9"/>
  <c r="R2251" i="9"/>
  <c r="R2252" i="9"/>
  <c r="R2253" i="9"/>
  <c r="R2254" i="9"/>
  <c r="R2255" i="9"/>
  <c r="R2256" i="9"/>
  <c r="R2257" i="9"/>
  <c r="R2258" i="9"/>
  <c r="R2259" i="9"/>
  <c r="R2260" i="9"/>
  <c r="R2261" i="9"/>
  <c r="R2262" i="9"/>
  <c r="R2263" i="9"/>
  <c r="R2264" i="9"/>
  <c r="R2265" i="9"/>
  <c r="R2266" i="9"/>
  <c r="R2267" i="9"/>
  <c r="R2268" i="9"/>
  <c r="R2269" i="9"/>
  <c r="R2270" i="9"/>
  <c r="R2271" i="9"/>
  <c r="R2272" i="9"/>
  <c r="R2273" i="9"/>
  <c r="R2274" i="9"/>
  <c r="R2275" i="9"/>
  <c r="R2276" i="9"/>
  <c r="R2277" i="9"/>
  <c r="R2278" i="9"/>
  <c r="R2279" i="9"/>
  <c r="R2280" i="9"/>
  <c r="R2281" i="9"/>
  <c r="R2282" i="9"/>
  <c r="R2283" i="9"/>
  <c r="R2284" i="9"/>
  <c r="R2285" i="9"/>
  <c r="R2286" i="9"/>
  <c r="R2287" i="9"/>
  <c r="R2288" i="9"/>
  <c r="R2289" i="9"/>
  <c r="R2290" i="9"/>
  <c r="R2291" i="9"/>
  <c r="R2292" i="9"/>
  <c r="R2293" i="9"/>
  <c r="R2294" i="9"/>
  <c r="R2295" i="9"/>
  <c r="R2296" i="9"/>
  <c r="R2297" i="9"/>
  <c r="R2298" i="9"/>
  <c r="R2299" i="9"/>
  <c r="R2300" i="9"/>
  <c r="R2301" i="9"/>
  <c r="R2302" i="9"/>
  <c r="R2303" i="9"/>
  <c r="R2304" i="9"/>
  <c r="R2305" i="9"/>
  <c r="R2306" i="9"/>
  <c r="R2307" i="9"/>
  <c r="R2308" i="9"/>
  <c r="R2309" i="9"/>
  <c r="R2310" i="9"/>
  <c r="R2311" i="9"/>
  <c r="R2312" i="9"/>
  <c r="R2313" i="9"/>
  <c r="R2314" i="9"/>
  <c r="R2315" i="9"/>
  <c r="R2316" i="9"/>
  <c r="R2317" i="9"/>
  <c r="R2318" i="9"/>
  <c r="R2319" i="9"/>
  <c r="R2320" i="9"/>
  <c r="R2321" i="9"/>
  <c r="R2322" i="9"/>
  <c r="R2323" i="9"/>
  <c r="R2324" i="9"/>
  <c r="R2325" i="9"/>
  <c r="R2326" i="9"/>
  <c r="R2327" i="9"/>
  <c r="R2328" i="9"/>
  <c r="R2329" i="9"/>
  <c r="R2330" i="9"/>
  <c r="R2331" i="9"/>
  <c r="R2332" i="9"/>
  <c r="R2333" i="9"/>
  <c r="R2334" i="9"/>
  <c r="R2335" i="9"/>
  <c r="R2336" i="9"/>
  <c r="R2337" i="9"/>
  <c r="R2338" i="9"/>
  <c r="R2339" i="9"/>
  <c r="R2340" i="9"/>
  <c r="R2341" i="9"/>
  <c r="R2342" i="9"/>
  <c r="R2343" i="9"/>
  <c r="R2344" i="9"/>
  <c r="R2345" i="9"/>
  <c r="R2346" i="9"/>
  <c r="R2347" i="9"/>
  <c r="R2348" i="9"/>
  <c r="R2349" i="9"/>
  <c r="R2350" i="9"/>
  <c r="R2351" i="9"/>
  <c r="R2352" i="9"/>
  <c r="R2353" i="9"/>
  <c r="R2354" i="9"/>
  <c r="R2355" i="9"/>
  <c r="R2356" i="9"/>
  <c r="R2357" i="9"/>
  <c r="R2358" i="9"/>
  <c r="R2359" i="9"/>
  <c r="R2360" i="9"/>
  <c r="R2361" i="9"/>
  <c r="R2362" i="9"/>
  <c r="R2363" i="9"/>
  <c r="R2364" i="9"/>
  <c r="R2365" i="9"/>
  <c r="R2366" i="9"/>
  <c r="R2367" i="9"/>
  <c r="R2368" i="9"/>
  <c r="R2369" i="9"/>
  <c r="R2370" i="9"/>
  <c r="R2371" i="9"/>
  <c r="R2372" i="9"/>
  <c r="R2373" i="9"/>
  <c r="R2374" i="9"/>
  <c r="R2375" i="9"/>
  <c r="R2376" i="9"/>
  <c r="R2377" i="9"/>
  <c r="R2378" i="9"/>
  <c r="R2379" i="9"/>
  <c r="R2380" i="9"/>
  <c r="R2381" i="9"/>
  <c r="R2382" i="9"/>
  <c r="R2383" i="9"/>
  <c r="R2384" i="9"/>
  <c r="R2385" i="9"/>
  <c r="R2386" i="9"/>
  <c r="R2387" i="9"/>
  <c r="R2388" i="9"/>
  <c r="R2389" i="9"/>
  <c r="R2390" i="9"/>
  <c r="R2391" i="9"/>
  <c r="R2392" i="9"/>
  <c r="R2393" i="9"/>
  <c r="R2394" i="9"/>
  <c r="R2395" i="9"/>
  <c r="R2396" i="9"/>
  <c r="R2397" i="9"/>
  <c r="R2398" i="9"/>
  <c r="R2399" i="9"/>
  <c r="R2400" i="9"/>
  <c r="R2401" i="9"/>
  <c r="R2402" i="9"/>
  <c r="R2403" i="9"/>
  <c r="R2404" i="9"/>
  <c r="R2405" i="9"/>
  <c r="R2406" i="9"/>
  <c r="R2407" i="9"/>
  <c r="R2408" i="9"/>
  <c r="R2409" i="9"/>
  <c r="R2410" i="9"/>
  <c r="R2411" i="9"/>
  <c r="R2412" i="9"/>
  <c r="R2413" i="9"/>
  <c r="R2414" i="9"/>
  <c r="R2415" i="9"/>
  <c r="R2416" i="9"/>
  <c r="R2417" i="9"/>
  <c r="R2418" i="9"/>
  <c r="R2419" i="9"/>
  <c r="R2420" i="9"/>
  <c r="R2421" i="9"/>
  <c r="R2422" i="9"/>
  <c r="R2423" i="9"/>
  <c r="R2424" i="9"/>
  <c r="R2425" i="9"/>
  <c r="R2426" i="9"/>
  <c r="R2427" i="9"/>
  <c r="R2428" i="9"/>
  <c r="R2429" i="9"/>
  <c r="R2430" i="9"/>
  <c r="R2431" i="9"/>
  <c r="R2432" i="9"/>
  <c r="R2433" i="9"/>
  <c r="R2434" i="9"/>
  <c r="R2435" i="9"/>
  <c r="R2436" i="9"/>
  <c r="R2437" i="9"/>
  <c r="R2438" i="9"/>
  <c r="R2439" i="9"/>
  <c r="R2440" i="9"/>
  <c r="R2441" i="9"/>
  <c r="R2442" i="9"/>
  <c r="R2443" i="9"/>
  <c r="R2444" i="9"/>
  <c r="R2445" i="9"/>
  <c r="R2446" i="9"/>
  <c r="R2447" i="9"/>
  <c r="R2448" i="9"/>
  <c r="R2449" i="9"/>
  <c r="R2450" i="9"/>
  <c r="R2451" i="9"/>
  <c r="R2452" i="9"/>
  <c r="R2453" i="9"/>
  <c r="R2454" i="9"/>
  <c r="R2455" i="9"/>
  <c r="R2456" i="9"/>
  <c r="R2457" i="9"/>
  <c r="R2458" i="9"/>
  <c r="R2459" i="9"/>
  <c r="R2460" i="9"/>
  <c r="R2461" i="9"/>
  <c r="R2462" i="9"/>
  <c r="R2463" i="9"/>
  <c r="R2464" i="9"/>
  <c r="R2465" i="9"/>
  <c r="R2466" i="9"/>
  <c r="R2467" i="9"/>
  <c r="R2468" i="9"/>
  <c r="R2469" i="9"/>
  <c r="R2470" i="9"/>
  <c r="R2471" i="9"/>
  <c r="R2472" i="9"/>
  <c r="R2473" i="9"/>
  <c r="R2474" i="9"/>
  <c r="R2475" i="9"/>
  <c r="R2476" i="9"/>
  <c r="R2477" i="9"/>
  <c r="R2478" i="9"/>
  <c r="R2479" i="9"/>
  <c r="R2480" i="9"/>
  <c r="R2481" i="9"/>
  <c r="R2482" i="9"/>
  <c r="R2483" i="9"/>
  <c r="R2484" i="9"/>
  <c r="R2485" i="9"/>
  <c r="R2486" i="9"/>
  <c r="R2487" i="9"/>
  <c r="R2488" i="9"/>
  <c r="R2489" i="9"/>
  <c r="R2490" i="9"/>
  <c r="R2491" i="9"/>
  <c r="R2492" i="9"/>
  <c r="R2493" i="9"/>
  <c r="R2494" i="9"/>
  <c r="R2495" i="9"/>
  <c r="R2496" i="9"/>
  <c r="R2497" i="9"/>
  <c r="R2498" i="9"/>
  <c r="R2499" i="9"/>
  <c r="R2500" i="9"/>
  <c r="R2501" i="9"/>
  <c r="R2502" i="9"/>
  <c r="R2503" i="9"/>
  <c r="R2504" i="9"/>
  <c r="R2505" i="9"/>
  <c r="R2506" i="9"/>
  <c r="R2507" i="9"/>
  <c r="R2508" i="9"/>
  <c r="R2509" i="9"/>
  <c r="R2510" i="9"/>
  <c r="R2511" i="9"/>
  <c r="R2512" i="9"/>
  <c r="R2513" i="9"/>
  <c r="R2514" i="9"/>
  <c r="R2515" i="9"/>
  <c r="R2516" i="9"/>
  <c r="R2517" i="9"/>
  <c r="R2518" i="9"/>
  <c r="R2519" i="9"/>
  <c r="R2520" i="9"/>
  <c r="R2521" i="9"/>
  <c r="R2522" i="9"/>
  <c r="R2523" i="9"/>
  <c r="R2524" i="9"/>
  <c r="R2525" i="9"/>
  <c r="R2526" i="9"/>
  <c r="R2527" i="9"/>
  <c r="R2528" i="9"/>
  <c r="R2529" i="9"/>
  <c r="R2530" i="9"/>
  <c r="R2531" i="9"/>
  <c r="R2532" i="9"/>
  <c r="R2533" i="9"/>
  <c r="R2534" i="9"/>
  <c r="R2535" i="9"/>
  <c r="R2536" i="9"/>
  <c r="R2537" i="9"/>
  <c r="R2538" i="9"/>
  <c r="R2539" i="9"/>
  <c r="R2540" i="9"/>
  <c r="R2541" i="9"/>
  <c r="R2542" i="9"/>
  <c r="R2543" i="9"/>
  <c r="R2544" i="9"/>
  <c r="R2545" i="9"/>
  <c r="R2546" i="9"/>
  <c r="R2547" i="9"/>
  <c r="R2548" i="9"/>
  <c r="R2549" i="9"/>
  <c r="R2550" i="9"/>
  <c r="R2551" i="9"/>
  <c r="R2552" i="9"/>
  <c r="R2553" i="9"/>
  <c r="R2554" i="9"/>
  <c r="R2555" i="9"/>
  <c r="R2556" i="9"/>
  <c r="R2557" i="9"/>
  <c r="R2558" i="9"/>
  <c r="R2559" i="9"/>
  <c r="R2560" i="9"/>
  <c r="R2561" i="9"/>
  <c r="R2562" i="9"/>
  <c r="R2563" i="9"/>
  <c r="R2564" i="9"/>
  <c r="R2565" i="9"/>
  <c r="R2566" i="9"/>
  <c r="R2567" i="9"/>
  <c r="R2568" i="9"/>
  <c r="R2569" i="9"/>
  <c r="R2570" i="9"/>
  <c r="R2571" i="9"/>
  <c r="R2572" i="9"/>
  <c r="R2573" i="9"/>
  <c r="R2574" i="9"/>
  <c r="R2575" i="9"/>
  <c r="R2576" i="9"/>
  <c r="R2577" i="9"/>
  <c r="R2578" i="9"/>
  <c r="R2579" i="9"/>
  <c r="R2580" i="9"/>
  <c r="R2581" i="9"/>
  <c r="R2582" i="9"/>
  <c r="R2583" i="9"/>
  <c r="R2584" i="9"/>
  <c r="R2585" i="9"/>
  <c r="R2586" i="9"/>
  <c r="R2587" i="9"/>
  <c r="R2588" i="9"/>
  <c r="R2589" i="9"/>
  <c r="R2590" i="9"/>
  <c r="R2591" i="9"/>
  <c r="R2592" i="9"/>
  <c r="R2593" i="9"/>
  <c r="R2594" i="9"/>
  <c r="R2595" i="9"/>
  <c r="R2596" i="9"/>
  <c r="R2597" i="9"/>
  <c r="R2598" i="9"/>
  <c r="R2599" i="9"/>
  <c r="R2600" i="9"/>
  <c r="R2601" i="9"/>
  <c r="R2602" i="9"/>
  <c r="R2603" i="9"/>
  <c r="R2604" i="9"/>
  <c r="R2605" i="9"/>
  <c r="R2606" i="9"/>
  <c r="R2607" i="9"/>
  <c r="R2608" i="9"/>
  <c r="R2609" i="9"/>
  <c r="R2610" i="9"/>
  <c r="R2611" i="9"/>
  <c r="R2612" i="9"/>
  <c r="R2613" i="9"/>
  <c r="R2614" i="9"/>
  <c r="R2615" i="9"/>
  <c r="R2616" i="9"/>
  <c r="R2617" i="9"/>
  <c r="R2618" i="9"/>
  <c r="R2619" i="9"/>
  <c r="R2620" i="9"/>
  <c r="R2621" i="9"/>
  <c r="R2622" i="9"/>
  <c r="R2623" i="9"/>
  <c r="R2624" i="9"/>
  <c r="R2625" i="9"/>
  <c r="R2626" i="9"/>
  <c r="R2627" i="9"/>
  <c r="R2628" i="9"/>
  <c r="R2629" i="9"/>
  <c r="R2630" i="9"/>
  <c r="R2631" i="9"/>
  <c r="R2632" i="9"/>
  <c r="R2633" i="9"/>
  <c r="R2634" i="9"/>
  <c r="R2635" i="9"/>
  <c r="R2636" i="9"/>
  <c r="R2637" i="9"/>
  <c r="R2638" i="9"/>
  <c r="R2639" i="9"/>
  <c r="R2640" i="9"/>
  <c r="R2641" i="9"/>
  <c r="R2642" i="9"/>
  <c r="R2643" i="9"/>
  <c r="R2644" i="9"/>
  <c r="R2645" i="9"/>
  <c r="R2646" i="9"/>
  <c r="R2647" i="9"/>
  <c r="R2648" i="9"/>
  <c r="R2649" i="9"/>
  <c r="R2650" i="9"/>
  <c r="R2651" i="9"/>
  <c r="R2652" i="9"/>
  <c r="R2653" i="9"/>
  <c r="R2654" i="9"/>
  <c r="R2655" i="9"/>
  <c r="R2656" i="9"/>
  <c r="R2657" i="9"/>
  <c r="R2658" i="9"/>
  <c r="R2659" i="9"/>
  <c r="R2660" i="9"/>
  <c r="R2661" i="9"/>
  <c r="R2662" i="9"/>
  <c r="R2663" i="9"/>
  <c r="R2664" i="9"/>
  <c r="R2665" i="9"/>
  <c r="R2666" i="9"/>
  <c r="R2667" i="9"/>
  <c r="R2668" i="9"/>
  <c r="R2669" i="9"/>
  <c r="R2670" i="9"/>
  <c r="R2671" i="9"/>
  <c r="R2672" i="9"/>
  <c r="R2673" i="9"/>
  <c r="R2674" i="9"/>
  <c r="R2675" i="9"/>
  <c r="R2676" i="9"/>
  <c r="R2677" i="9"/>
  <c r="R2678" i="9"/>
  <c r="R2679" i="9"/>
  <c r="R2680" i="9"/>
  <c r="R2681" i="9"/>
  <c r="R2682" i="9"/>
  <c r="R2683" i="9"/>
  <c r="R2684" i="9"/>
  <c r="R2685" i="9"/>
  <c r="R2686" i="9"/>
  <c r="R2687" i="9"/>
  <c r="R2688" i="9"/>
  <c r="R2689" i="9"/>
  <c r="R2690" i="9"/>
  <c r="R2691" i="9"/>
  <c r="R2692" i="9"/>
  <c r="R2693" i="9"/>
  <c r="R2694" i="9"/>
  <c r="R2695" i="9"/>
  <c r="R2696" i="9"/>
  <c r="R2697" i="9"/>
  <c r="R2698" i="9"/>
  <c r="R2699" i="9"/>
  <c r="R2700" i="9"/>
  <c r="R2701" i="9"/>
  <c r="R2702" i="9"/>
  <c r="R2703" i="9"/>
  <c r="R2704" i="9"/>
  <c r="R2705" i="9"/>
  <c r="R2706" i="9"/>
  <c r="R2707" i="9"/>
  <c r="R2708" i="9"/>
  <c r="R2709" i="9"/>
  <c r="R2710" i="9"/>
  <c r="R2711" i="9"/>
  <c r="R2712" i="9"/>
  <c r="R2713" i="9"/>
  <c r="R2714" i="9"/>
  <c r="R2715" i="9"/>
  <c r="R2716" i="9"/>
  <c r="R2717" i="9"/>
  <c r="R2718" i="9"/>
  <c r="R2719" i="9"/>
  <c r="R2720" i="9"/>
  <c r="R2721" i="9"/>
  <c r="R2722" i="9"/>
  <c r="R2723" i="9"/>
  <c r="R2724" i="9"/>
  <c r="R2725" i="9"/>
  <c r="R2726" i="9"/>
  <c r="R2727" i="9"/>
  <c r="R2728" i="9"/>
  <c r="R2729" i="9"/>
  <c r="R2730" i="9"/>
  <c r="R2731" i="9"/>
  <c r="R2732" i="9"/>
  <c r="R2733" i="9"/>
  <c r="R2734" i="9"/>
  <c r="R2735" i="9"/>
  <c r="R2736" i="9"/>
  <c r="R2737" i="9"/>
  <c r="R2738" i="9"/>
  <c r="R2739" i="9"/>
  <c r="R2740" i="9"/>
  <c r="R2741" i="9"/>
  <c r="R2742" i="9"/>
  <c r="R2743" i="9"/>
  <c r="R2744" i="9"/>
  <c r="R2745" i="9"/>
  <c r="R2746" i="9"/>
  <c r="R2747" i="9"/>
  <c r="R2748" i="9"/>
  <c r="R2749" i="9"/>
  <c r="R2750" i="9"/>
  <c r="R2751" i="9"/>
  <c r="R2752" i="9"/>
  <c r="R2753" i="9"/>
  <c r="R2754" i="9"/>
  <c r="R2755" i="9"/>
  <c r="R2756" i="9"/>
  <c r="R2757" i="9"/>
  <c r="R2758" i="9"/>
  <c r="R2759" i="9"/>
  <c r="R2760" i="9"/>
  <c r="R2761" i="9"/>
  <c r="R2762" i="9"/>
  <c r="R2763" i="9"/>
  <c r="R2764" i="9"/>
  <c r="R2765" i="9"/>
  <c r="R2766" i="9"/>
  <c r="R2767" i="9"/>
  <c r="R2768" i="9"/>
  <c r="R2769" i="9"/>
  <c r="R2770" i="9"/>
  <c r="R2771" i="9"/>
  <c r="R2772" i="9"/>
  <c r="R2773" i="9"/>
  <c r="R2774" i="9"/>
  <c r="R2775" i="9"/>
  <c r="R2776" i="9"/>
  <c r="R2777" i="9"/>
  <c r="R2778" i="9"/>
  <c r="R2779" i="9"/>
  <c r="R2780" i="9"/>
  <c r="R2781" i="9"/>
  <c r="R2782" i="9"/>
  <c r="R2783" i="9"/>
  <c r="R2784" i="9"/>
  <c r="R2785" i="9"/>
  <c r="R2786" i="9"/>
  <c r="R2787" i="9"/>
  <c r="R2788" i="9"/>
  <c r="R2789" i="9"/>
  <c r="R2790" i="9"/>
  <c r="R2791" i="9"/>
  <c r="R2792" i="9"/>
  <c r="R2793" i="9"/>
  <c r="R2794" i="9"/>
  <c r="R2795" i="9"/>
  <c r="R2796" i="9"/>
  <c r="R2797" i="9"/>
  <c r="R2798" i="9"/>
  <c r="R2799" i="9"/>
  <c r="R2800" i="9"/>
  <c r="R2801" i="9"/>
  <c r="R2802" i="9"/>
  <c r="R2803" i="9"/>
  <c r="R2804" i="9"/>
  <c r="R2805" i="9"/>
  <c r="R2806" i="9"/>
  <c r="R2807" i="9"/>
  <c r="R2808" i="9"/>
  <c r="R2809" i="9"/>
  <c r="R2810" i="9"/>
  <c r="R2811" i="9"/>
  <c r="R2812" i="9"/>
  <c r="R2813" i="9"/>
  <c r="R2814" i="9"/>
  <c r="R2815" i="9"/>
  <c r="R2816" i="9"/>
  <c r="R2817" i="9"/>
  <c r="R2818" i="9"/>
  <c r="R2819" i="9"/>
  <c r="R2820" i="9"/>
  <c r="R2821" i="9"/>
  <c r="R2822" i="9"/>
  <c r="R2823" i="9"/>
  <c r="R2824" i="9"/>
  <c r="R2825" i="9"/>
  <c r="R2826" i="9"/>
  <c r="R2827" i="9"/>
  <c r="R2828" i="9"/>
  <c r="R2829" i="9"/>
  <c r="R2830" i="9"/>
  <c r="R2831" i="9"/>
  <c r="R2832" i="9"/>
  <c r="R2833" i="9"/>
  <c r="R2834" i="9"/>
  <c r="R2835" i="9"/>
  <c r="R2836" i="9"/>
  <c r="R2837" i="9"/>
  <c r="R2838" i="9"/>
  <c r="R2839" i="9"/>
  <c r="R2840" i="9"/>
  <c r="R2841" i="9"/>
  <c r="R2842" i="9"/>
  <c r="R2843" i="9"/>
  <c r="R2844" i="9"/>
  <c r="R2845" i="9"/>
  <c r="R2846" i="9"/>
  <c r="R2847" i="9"/>
  <c r="R2848" i="9"/>
  <c r="R2849" i="9"/>
  <c r="R2850" i="9"/>
  <c r="R2851" i="9"/>
  <c r="R2852" i="9"/>
  <c r="R2853" i="9"/>
  <c r="R2854" i="9"/>
  <c r="R2855" i="9"/>
  <c r="R2856" i="9"/>
  <c r="R2857" i="9"/>
  <c r="R2858" i="9"/>
  <c r="R2859" i="9"/>
  <c r="R2860" i="9"/>
  <c r="R2861" i="9"/>
  <c r="R2862" i="9"/>
  <c r="R2863" i="9"/>
  <c r="R2864" i="9"/>
  <c r="R2865" i="9"/>
  <c r="R2866" i="9"/>
  <c r="R2867" i="9"/>
  <c r="R2868" i="9"/>
  <c r="R2869" i="9"/>
  <c r="R2870" i="9"/>
  <c r="R2871" i="9"/>
  <c r="R2872" i="9"/>
  <c r="R2873" i="9"/>
  <c r="R2874" i="9"/>
  <c r="R2875" i="9"/>
  <c r="R2876" i="9"/>
  <c r="R2877" i="9"/>
  <c r="R2878" i="9"/>
  <c r="R2879" i="9"/>
  <c r="R2880" i="9"/>
  <c r="R2881" i="9"/>
  <c r="R2882" i="9"/>
  <c r="R2883" i="9"/>
  <c r="R2884" i="9"/>
  <c r="R2885" i="9"/>
  <c r="R2886" i="9"/>
  <c r="R2887" i="9"/>
  <c r="R2888" i="9"/>
  <c r="R2889" i="9"/>
  <c r="R2890" i="9"/>
  <c r="R2891" i="9"/>
  <c r="R2892" i="9"/>
  <c r="R2893" i="9"/>
  <c r="R2894" i="9"/>
  <c r="R2895" i="9"/>
  <c r="R2896" i="9"/>
  <c r="R2897" i="9"/>
  <c r="R2898" i="9"/>
  <c r="R2899" i="9"/>
  <c r="R2900" i="9"/>
  <c r="R2901" i="9"/>
  <c r="R2902" i="9"/>
  <c r="R2903" i="9"/>
  <c r="R2904" i="9"/>
  <c r="R2905" i="9"/>
  <c r="R2906" i="9"/>
  <c r="R2907" i="9"/>
  <c r="R2908" i="9"/>
  <c r="R2909" i="9"/>
  <c r="R2910" i="9"/>
  <c r="R2911" i="9"/>
  <c r="R2912" i="9"/>
  <c r="R2913" i="9"/>
  <c r="R2914" i="9"/>
  <c r="R2915" i="9"/>
  <c r="R2916" i="9"/>
  <c r="R2917" i="9"/>
  <c r="R2918" i="9"/>
  <c r="R2919" i="9"/>
  <c r="R2920" i="9"/>
  <c r="R2921" i="9"/>
  <c r="R2922" i="9"/>
  <c r="R2923" i="9"/>
  <c r="R2924" i="9"/>
  <c r="R2925" i="9"/>
  <c r="R2926" i="9"/>
  <c r="R2927" i="9"/>
  <c r="R2928" i="9"/>
  <c r="R2929" i="9"/>
  <c r="R2930" i="9"/>
  <c r="R2931" i="9"/>
  <c r="R2932" i="9"/>
  <c r="R2933" i="9"/>
  <c r="R2934" i="9"/>
  <c r="R2935" i="9"/>
  <c r="R2936" i="9"/>
  <c r="R2937" i="9"/>
  <c r="R2938" i="9"/>
  <c r="R2939" i="9"/>
  <c r="R2940" i="9"/>
  <c r="R2941" i="9"/>
  <c r="R2942" i="9"/>
  <c r="R2943" i="9"/>
  <c r="R2944" i="9"/>
  <c r="R2945" i="9"/>
  <c r="R2946" i="9"/>
  <c r="R2947" i="9"/>
  <c r="R2948" i="9"/>
  <c r="R2949" i="9"/>
  <c r="R2950" i="9"/>
  <c r="R2951" i="9"/>
  <c r="R2952" i="9"/>
  <c r="R2953" i="9"/>
  <c r="R2954" i="9"/>
  <c r="R2955" i="9"/>
  <c r="R2956" i="9"/>
  <c r="R2957" i="9"/>
  <c r="R2958" i="9"/>
  <c r="R2959" i="9"/>
  <c r="R2960" i="9"/>
  <c r="R2961" i="9"/>
  <c r="R2962" i="9"/>
  <c r="R2963" i="9"/>
  <c r="R2964" i="9"/>
  <c r="R2965" i="9"/>
  <c r="R2966" i="9"/>
  <c r="R2967" i="9"/>
  <c r="R2968" i="9"/>
  <c r="R2969" i="9"/>
  <c r="R2970" i="9"/>
  <c r="R2971" i="9"/>
  <c r="R2972" i="9"/>
  <c r="R2973" i="9"/>
  <c r="R2974" i="9"/>
  <c r="R2975" i="9"/>
  <c r="R2976" i="9"/>
  <c r="R2977" i="9"/>
  <c r="R2978" i="9"/>
  <c r="R2979" i="9"/>
  <c r="R2980" i="9"/>
  <c r="R2981" i="9"/>
  <c r="R2982" i="9"/>
  <c r="R2983" i="9"/>
  <c r="R2984" i="9"/>
  <c r="R2985" i="9"/>
  <c r="R2986" i="9"/>
  <c r="R2987" i="9"/>
  <c r="R2988" i="9"/>
  <c r="R2989" i="9"/>
  <c r="R2990" i="9"/>
  <c r="R2991" i="9"/>
  <c r="R2992" i="9"/>
  <c r="R2993" i="9"/>
  <c r="R2994" i="9"/>
  <c r="R2995" i="9"/>
  <c r="R2996" i="9"/>
  <c r="R2997" i="9"/>
  <c r="R2998" i="9"/>
  <c r="R2999" i="9"/>
  <c r="R3000" i="9"/>
  <c r="R3001" i="9"/>
  <c r="R3002" i="9"/>
  <c r="R3003" i="9"/>
  <c r="R3004" i="9"/>
  <c r="R3005" i="9"/>
  <c r="R3006" i="9"/>
  <c r="R3007" i="9"/>
  <c r="R3008" i="9"/>
  <c r="R3009" i="9"/>
  <c r="R3010" i="9"/>
  <c r="R3011" i="9"/>
  <c r="R3012" i="9"/>
  <c r="R3013" i="9"/>
  <c r="R3014" i="9"/>
  <c r="R3015" i="9"/>
  <c r="R3016" i="9"/>
  <c r="R3017" i="9"/>
  <c r="R3018" i="9"/>
  <c r="R3019" i="9"/>
  <c r="R3020" i="9"/>
  <c r="R3021" i="9"/>
  <c r="R3022" i="9"/>
  <c r="R3023" i="9"/>
  <c r="R3024" i="9"/>
  <c r="R3025" i="9"/>
  <c r="R3026" i="9"/>
  <c r="R3027" i="9"/>
  <c r="R3028" i="9"/>
  <c r="R3029" i="9"/>
  <c r="R3030" i="9"/>
  <c r="R3031" i="9"/>
  <c r="R3032" i="9"/>
  <c r="R3033" i="9"/>
  <c r="R3034" i="9"/>
  <c r="R3035" i="9"/>
  <c r="R3036" i="9"/>
  <c r="R3037" i="9"/>
  <c r="R3038" i="9"/>
  <c r="R3039" i="9"/>
  <c r="R3040" i="9"/>
  <c r="R3041" i="9"/>
  <c r="R3042" i="9"/>
  <c r="R3043" i="9"/>
  <c r="R3044" i="9"/>
  <c r="R3045" i="9"/>
  <c r="R3046" i="9"/>
  <c r="R3047" i="9"/>
  <c r="R3048" i="9"/>
  <c r="R3049" i="9"/>
  <c r="R3050" i="9"/>
  <c r="R3051" i="9"/>
  <c r="R3052" i="9"/>
  <c r="R3053" i="9"/>
  <c r="R3054" i="9"/>
  <c r="R3055" i="9"/>
  <c r="R3056" i="9"/>
  <c r="R3057" i="9"/>
  <c r="R3058" i="9"/>
  <c r="R3059" i="9"/>
  <c r="R3060" i="9"/>
  <c r="R3061" i="9"/>
  <c r="R3062" i="9"/>
  <c r="R3063" i="9"/>
  <c r="R3064" i="9"/>
  <c r="R3065" i="9"/>
  <c r="R3066" i="9"/>
  <c r="R3067" i="9"/>
  <c r="R3068" i="9"/>
  <c r="R3069" i="9"/>
  <c r="R3070" i="9"/>
  <c r="R3071" i="9"/>
  <c r="R3072" i="9"/>
  <c r="R3073" i="9"/>
  <c r="R3074" i="9"/>
  <c r="R3075" i="9"/>
  <c r="R3076" i="9"/>
  <c r="R3077" i="9"/>
  <c r="R3078" i="9"/>
  <c r="R3079" i="9"/>
  <c r="R3080" i="9"/>
  <c r="R3081" i="9"/>
  <c r="R3082" i="9"/>
  <c r="R3083" i="9"/>
  <c r="R3084" i="9"/>
  <c r="R3085" i="9"/>
  <c r="R3086" i="9"/>
  <c r="R3087" i="9"/>
  <c r="R3088" i="9"/>
  <c r="R3089" i="9"/>
  <c r="R3090" i="9"/>
  <c r="R3091" i="9"/>
  <c r="R3092" i="9"/>
  <c r="R3093" i="9"/>
  <c r="R3094" i="9"/>
  <c r="R3095" i="9"/>
  <c r="R3096" i="9"/>
  <c r="R3097" i="9"/>
  <c r="R3098" i="9"/>
  <c r="R3099" i="9"/>
  <c r="R3100" i="9"/>
  <c r="R3101" i="9"/>
  <c r="R3102" i="9"/>
  <c r="R3103" i="9"/>
  <c r="R3104" i="9"/>
  <c r="R3105" i="9"/>
  <c r="R3106" i="9"/>
  <c r="R3107" i="9"/>
  <c r="R3108" i="9"/>
  <c r="R3109" i="9"/>
  <c r="R3110" i="9"/>
  <c r="R3111" i="9"/>
  <c r="R3112" i="9"/>
  <c r="R3113" i="9"/>
  <c r="R3114" i="9"/>
  <c r="R3115" i="9"/>
  <c r="R3116" i="9"/>
  <c r="R3117" i="9"/>
  <c r="R3118" i="9"/>
  <c r="R3119" i="9"/>
  <c r="R3120" i="9"/>
  <c r="R3121" i="9"/>
  <c r="R3122" i="9"/>
  <c r="R3123" i="9"/>
  <c r="R3124" i="9"/>
  <c r="R3125" i="9"/>
  <c r="R3126" i="9"/>
  <c r="R3127" i="9"/>
  <c r="R3128" i="9"/>
  <c r="R3129" i="9"/>
  <c r="R3130" i="9"/>
  <c r="R3131" i="9"/>
  <c r="R3132" i="9"/>
  <c r="R3133" i="9"/>
  <c r="R3134" i="9"/>
  <c r="R3135" i="9"/>
  <c r="R3136" i="9"/>
  <c r="R3137" i="9"/>
  <c r="R3138" i="9"/>
  <c r="R3139" i="9"/>
  <c r="R3140" i="9"/>
  <c r="R3141" i="9"/>
  <c r="R3142" i="9"/>
  <c r="R3143" i="9"/>
  <c r="R3144" i="9"/>
  <c r="R3145" i="9"/>
  <c r="R3146" i="9"/>
  <c r="R3147" i="9"/>
  <c r="R3148" i="9"/>
  <c r="R3149" i="9"/>
  <c r="R3150" i="9"/>
  <c r="R3151" i="9"/>
  <c r="R3152" i="9"/>
  <c r="R3153" i="9"/>
  <c r="R3154" i="9"/>
  <c r="R3155" i="9"/>
  <c r="R3156" i="9"/>
  <c r="R3157" i="9"/>
  <c r="R3158" i="9"/>
  <c r="R3159" i="9"/>
  <c r="R3160" i="9"/>
  <c r="R3161" i="9"/>
  <c r="R3162" i="9"/>
  <c r="R3163" i="9"/>
  <c r="R3164" i="9"/>
  <c r="R3165" i="9"/>
  <c r="R3166" i="9"/>
  <c r="R3167" i="9"/>
  <c r="R3168" i="9"/>
  <c r="R3169" i="9"/>
  <c r="R3170" i="9"/>
  <c r="R3171" i="9"/>
  <c r="R3172" i="9"/>
  <c r="R3173" i="9"/>
  <c r="R3174" i="9"/>
  <c r="R3175" i="9"/>
  <c r="R3176" i="9"/>
  <c r="R3177" i="9"/>
  <c r="R3178" i="9"/>
  <c r="R3179" i="9"/>
  <c r="R3180" i="9"/>
  <c r="R3181" i="9"/>
  <c r="R3182" i="9"/>
  <c r="R3183" i="9"/>
  <c r="R3184" i="9"/>
  <c r="R3185" i="9"/>
  <c r="R3186" i="9"/>
  <c r="R3187" i="9"/>
  <c r="R3188" i="9"/>
  <c r="R3189" i="9"/>
  <c r="R3190" i="9"/>
  <c r="R3191" i="9"/>
  <c r="R3192" i="9"/>
  <c r="R3193" i="9"/>
  <c r="R3194" i="9"/>
  <c r="R3195" i="9"/>
  <c r="R3196" i="9"/>
  <c r="R3197" i="9"/>
  <c r="R3198" i="9"/>
  <c r="R3199" i="9"/>
  <c r="R3200" i="9"/>
  <c r="R3201" i="9"/>
  <c r="R3202" i="9"/>
  <c r="R3203" i="9"/>
  <c r="R3204" i="9"/>
  <c r="R3205" i="9"/>
  <c r="R3206" i="9"/>
  <c r="R3207" i="9"/>
  <c r="R3208" i="9"/>
  <c r="R3209" i="9"/>
  <c r="R3210" i="9"/>
  <c r="R3211" i="9"/>
  <c r="R3212" i="9"/>
  <c r="R3213" i="9"/>
  <c r="R3214" i="9"/>
  <c r="R3215" i="9"/>
  <c r="R3216" i="9"/>
  <c r="R3217" i="9"/>
  <c r="R3218" i="9"/>
  <c r="R3219" i="9"/>
  <c r="R3220" i="9"/>
  <c r="R3221" i="9"/>
  <c r="R3222" i="9"/>
  <c r="R3223" i="9"/>
  <c r="R3224" i="9"/>
  <c r="R3225" i="9"/>
  <c r="R3226" i="9"/>
  <c r="R3227" i="9"/>
  <c r="R3228" i="9"/>
  <c r="R3229" i="9"/>
  <c r="R3230" i="9"/>
  <c r="R3231" i="9"/>
  <c r="R3232" i="9"/>
  <c r="R3233" i="9"/>
  <c r="R3234" i="9"/>
  <c r="R3235" i="9"/>
  <c r="R3236" i="9"/>
  <c r="R3237" i="9"/>
  <c r="R3238" i="9"/>
  <c r="R3239" i="9"/>
  <c r="R3240" i="9"/>
  <c r="R3241" i="9"/>
  <c r="R3242" i="9"/>
  <c r="R3243" i="9"/>
  <c r="R3244" i="9"/>
  <c r="R3245" i="9"/>
  <c r="R3246" i="9"/>
  <c r="R3247" i="9"/>
  <c r="R3248" i="9"/>
  <c r="R3249" i="9"/>
  <c r="R3250" i="9"/>
  <c r="R3251" i="9"/>
  <c r="R3252" i="9"/>
  <c r="R3253" i="9"/>
  <c r="R3254" i="9"/>
  <c r="R3255" i="9"/>
  <c r="R3256" i="9"/>
  <c r="R3257" i="9"/>
  <c r="R3258" i="9"/>
  <c r="R3259" i="9"/>
  <c r="R3260" i="9"/>
  <c r="R3261" i="9"/>
  <c r="R3262" i="9"/>
  <c r="R3263" i="9"/>
  <c r="R3264" i="9"/>
  <c r="R3265" i="9"/>
  <c r="R3266" i="9"/>
  <c r="R3267" i="9"/>
  <c r="R3268" i="9"/>
  <c r="R3269" i="9"/>
  <c r="R3270" i="9"/>
  <c r="R3271" i="9"/>
  <c r="R3272" i="9"/>
  <c r="R3273" i="9"/>
  <c r="R3274" i="9"/>
  <c r="R3275" i="9"/>
  <c r="R3276" i="9"/>
  <c r="R3277" i="9"/>
  <c r="R3278" i="9"/>
  <c r="R3279" i="9"/>
  <c r="R3280" i="9"/>
  <c r="R3281" i="9"/>
  <c r="R3282" i="9"/>
  <c r="R3283" i="9"/>
  <c r="R3284" i="9"/>
  <c r="R3285" i="9"/>
  <c r="R3286" i="9"/>
  <c r="R3287" i="9"/>
  <c r="R3288" i="9"/>
  <c r="R3289" i="9"/>
  <c r="R3290" i="9"/>
  <c r="R3291" i="9"/>
  <c r="R3292" i="9"/>
  <c r="R3293" i="9"/>
  <c r="R3294" i="9"/>
  <c r="R3295" i="9"/>
  <c r="R3296" i="9"/>
  <c r="R3297" i="9"/>
  <c r="R3298" i="9"/>
  <c r="R3299" i="9"/>
  <c r="R3300" i="9"/>
  <c r="R3301" i="9"/>
  <c r="R3302" i="9"/>
  <c r="R3303" i="9"/>
  <c r="R3304" i="9"/>
  <c r="R3305" i="9"/>
  <c r="R3306" i="9"/>
  <c r="R3307" i="9"/>
  <c r="R3308" i="9"/>
  <c r="R3309" i="9"/>
  <c r="R3310" i="9"/>
  <c r="R3311" i="9"/>
  <c r="R3312" i="9"/>
  <c r="R3313" i="9"/>
  <c r="R3314" i="9"/>
  <c r="R3315" i="9"/>
  <c r="R3316" i="9"/>
  <c r="R3317" i="9"/>
  <c r="R3318" i="9"/>
  <c r="R3319" i="9"/>
  <c r="R3320" i="9"/>
  <c r="R3321" i="9"/>
  <c r="R3322" i="9"/>
  <c r="R3323" i="9"/>
  <c r="R3324" i="9"/>
  <c r="R3325" i="9"/>
  <c r="R3326" i="9"/>
  <c r="R3327" i="9"/>
  <c r="R3328" i="9"/>
  <c r="R3329" i="9"/>
  <c r="R3330" i="9"/>
  <c r="R3331" i="9"/>
  <c r="R3332" i="9"/>
  <c r="R3333" i="9"/>
  <c r="R3334" i="9"/>
  <c r="R3335" i="9"/>
  <c r="R3336" i="9"/>
  <c r="R3337" i="9"/>
  <c r="R3338" i="9"/>
  <c r="R3339" i="9"/>
  <c r="R3340" i="9"/>
  <c r="R3341" i="9"/>
  <c r="R3342" i="9"/>
  <c r="R3343" i="9"/>
  <c r="R3344" i="9"/>
  <c r="R3345" i="9"/>
  <c r="R3346" i="9"/>
  <c r="R3347" i="9"/>
  <c r="R3348" i="9"/>
  <c r="R3349" i="9"/>
  <c r="R3350" i="9"/>
  <c r="R3351" i="9"/>
  <c r="R3352" i="9"/>
  <c r="R3353" i="9"/>
  <c r="R3354" i="9"/>
  <c r="R3355" i="9"/>
  <c r="R3356" i="9"/>
  <c r="R3357" i="9"/>
  <c r="R3358" i="9"/>
  <c r="R3359" i="9"/>
  <c r="R3360" i="9"/>
  <c r="R3361" i="9"/>
  <c r="R3362" i="9"/>
  <c r="R3363" i="9"/>
  <c r="R3364" i="9"/>
  <c r="R3365" i="9"/>
  <c r="R3366" i="9"/>
  <c r="R3367" i="9"/>
  <c r="R3368" i="9"/>
  <c r="R3369" i="9"/>
  <c r="R3370" i="9"/>
  <c r="R3371" i="9"/>
  <c r="R3372" i="9"/>
  <c r="R3373" i="9"/>
  <c r="R3374" i="9"/>
  <c r="R3375" i="9"/>
  <c r="R3376" i="9"/>
  <c r="R3377" i="9"/>
  <c r="R3378" i="9"/>
  <c r="R3379" i="9"/>
  <c r="R3380" i="9"/>
  <c r="R3381" i="9"/>
  <c r="R3382" i="9"/>
  <c r="R3383" i="9"/>
  <c r="R3384" i="9"/>
  <c r="R3385" i="9"/>
  <c r="R3386" i="9"/>
  <c r="R3387" i="9"/>
  <c r="R3388" i="9"/>
  <c r="R3389" i="9"/>
  <c r="R3390" i="9"/>
  <c r="R3391" i="9"/>
  <c r="R3392" i="9"/>
  <c r="R3393" i="9"/>
  <c r="R3394" i="9"/>
  <c r="R3395" i="9"/>
  <c r="R3396" i="9"/>
  <c r="R3397" i="9"/>
  <c r="R3398" i="9"/>
  <c r="R3399" i="9"/>
  <c r="R3400" i="9"/>
  <c r="R3401" i="9"/>
  <c r="R3402" i="9"/>
  <c r="R3403" i="9"/>
  <c r="R3404" i="9"/>
  <c r="R3405" i="9"/>
  <c r="R3406" i="9"/>
  <c r="R3407" i="9"/>
  <c r="R3408" i="9"/>
  <c r="R3409" i="9"/>
  <c r="R3410" i="9"/>
  <c r="R3411" i="9"/>
  <c r="R3412" i="9"/>
  <c r="R3413" i="9"/>
  <c r="R3414" i="9"/>
  <c r="R3415" i="9"/>
  <c r="R3416" i="9"/>
  <c r="R3417" i="9"/>
  <c r="R3418" i="9"/>
  <c r="R3419" i="9"/>
  <c r="R3420" i="9"/>
  <c r="R3421" i="9"/>
  <c r="R3422" i="9"/>
  <c r="R3423" i="9"/>
  <c r="R3424" i="9"/>
  <c r="R3425" i="9"/>
  <c r="R3426" i="9"/>
  <c r="R3427" i="9"/>
  <c r="R3428" i="9"/>
  <c r="R3429" i="9"/>
  <c r="R3430" i="9"/>
  <c r="R3431" i="9"/>
  <c r="R3432" i="9"/>
  <c r="R3433" i="9"/>
  <c r="R3434" i="9"/>
  <c r="R3435" i="9"/>
  <c r="R3436" i="9"/>
  <c r="R3437" i="9"/>
  <c r="R3438" i="9"/>
  <c r="R3439" i="9"/>
  <c r="R3440" i="9"/>
  <c r="R3441" i="9"/>
  <c r="R3442" i="9"/>
  <c r="R3443" i="9"/>
  <c r="R3444" i="9"/>
  <c r="R3445" i="9"/>
  <c r="R3446" i="9"/>
  <c r="R3447" i="9"/>
  <c r="R3448" i="9"/>
  <c r="R3449" i="9"/>
  <c r="R3450" i="9"/>
  <c r="R3451" i="9"/>
  <c r="R3452" i="9"/>
  <c r="R3453" i="9"/>
  <c r="R3454" i="9"/>
  <c r="R3455" i="9"/>
  <c r="R3456" i="9"/>
  <c r="R3457" i="9"/>
  <c r="R3458" i="9"/>
  <c r="R3459" i="9"/>
  <c r="R3460" i="9"/>
  <c r="R3461" i="9"/>
  <c r="R3462" i="9"/>
  <c r="R3463" i="9"/>
  <c r="R3464" i="9"/>
  <c r="R3465" i="9"/>
  <c r="R3466" i="9"/>
  <c r="R3467" i="9"/>
  <c r="R3468" i="9"/>
  <c r="R3469" i="9"/>
  <c r="R3470" i="9"/>
  <c r="R3471" i="9"/>
  <c r="R3472" i="9"/>
  <c r="R3473" i="9"/>
  <c r="R3474" i="9"/>
  <c r="R3475" i="9"/>
  <c r="R3476" i="9"/>
  <c r="R3477" i="9"/>
  <c r="R3478" i="9"/>
  <c r="R3479" i="9"/>
  <c r="R3480" i="9"/>
  <c r="R3481" i="9"/>
  <c r="R3482" i="9"/>
  <c r="R3483" i="9"/>
  <c r="R3484" i="9"/>
  <c r="R3485" i="9"/>
  <c r="R3486" i="9"/>
  <c r="R3487" i="9"/>
  <c r="R3488" i="9"/>
  <c r="R3489" i="9"/>
  <c r="R3490" i="9"/>
  <c r="R3491" i="9"/>
  <c r="R3492" i="9"/>
  <c r="R3493" i="9"/>
  <c r="R3494" i="9"/>
  <c r="R3495" i="9"/>
  <c r="R3496" i="9"/>
  <c r="R3497" i="9"/>
  <c r="R3498" i="9"/>
  <c r="R3499" i="9"/>
  <c r="R3500" i="9"/>
  <c r="R3501" i="9"/>
  <c r="R3502" i="9"/>
  <c r="R3503" i="9"/>
  <c r="R3504" i="9"/>
  <c r="R3505" i="9"/>
  <c r="R3506" i="9"/>
  <c r="R3507" i="9"/>
  <c r="R3508" i="9"/>
  <c r="R3509" i="9"/>
  <c r="R3510" i="9"/>
  <c r="R3511" i="9"/>
  <c r="R3512" i="9"/>
  <c r="R3513" i="9"/>
  <c r="R3514" i="9"/>
  <c r="R3515" i="9"/>
  <c r="R3516" i="9"/>
  <c r="R3517" i="9"/>
  <c r="K1" i="9"/>
  <c r="Y3" i="9"/>
  <c r="Y4" i="9"/>
  <c r="Y8" i="9"/>
  <c r="Y9" i="9"/>
  <c r="Y10" i="9"/>
  <c r="Y11" i="9"/>
  <c r="Y12" i="9"/>
  <c r="Y13" i="9"/>
  <c r="Y16" i="9"/>
  <c r="Y17" i="9"/>
  <c r="Y18" i="9"/>
  <c r="Y19" i="9"/>
  <c r="Y20" i="9"/>
  <c r="Y21" i="9"/>
  <c r="Y22" i="9"/>
  <c r="Y23" i="9"/>
  <c r="Y24" i="9"/>
  <c r="Y25" i="9"/>
  <c r="Y26" i="9"/>
  <c r="Y27" i="9"/>
  <c r="Y30" i="9"/>
  <c r="Y31" i="9"/>
  <c r="Y32" i="9"/>
  <c r="Y33" i="9"/>
  <c r="Y34" i="9"/>
  <c r="Y35" i="9"/>
  <c r="Y36" i="9"/>
  <c r="Y37" i="9"/>
  <c r="Y38" i="9"/>
  <c r="Y39" i="9"/>
  <c r="Y40" i="9"/>
  <c r="Y41" i="9"/>
  <c r="Y44" i="9"/>
  <c r="Y45" i="9"/>
  <c r="Y46" i="9"/>
  <c r="Y47" i="9"/>
  <c r="Y48" i="9"/>
  <c r="Y49" i="9"/>
  <c r="Y50" i="9"/>
  <c r="Y51" i="9"/>
  <c r="Y52" i="9"/>
  <c r="Y53" i="9"/>
  <c r="Y54" i="9"/>
  <c r="Y55" i="9"/>
  <c r="Y57" i="9"/>
  <c r="Y58" i="9"/>
  <c r="Y59" i="9"/>
  <c r="Y60" i="9"/>
  <c r="Y61" i="9"/>
  <c r="Y62" i="9"/>
  <c r="Y64" i="9"/>
  <c r="Y65" i="9"/>
  <c r="Y66" i="9"/>
  <c r="Y67" i="9"/>
  <c r="Y68" i="9"/>
  <c r="Y69" i="9"/>
  <c r="Y72" i="9"/>
  <c r="Y73" i="9"/>
  <c r="Y74" i="9"/>
  <c r="Y75" i="9"/>
  <c r="Y76" i="9"/>
  <c r="Y77" i="9"/>
  <c r="Y78" i="9"/>
  <c r="Y79" i="9"/>
  <c r="Y80" i="9"/>
  <c r="Y81" i="9"/>
  <c r="Y82" i="9"/>
  <c r="Y83" i="9"/>
  <c r="Y86" i="9"/>
  <c r="Y87" i="9"/>
  <c r="Y88" i="9"/>
  <c r="Y89" i="9"/>
  <c r="Y92" i="9"/>
  <c r="Y93" i="9"/>
  <c r="Y94" i="9"/>
  <c r="Y95" i="9"/>
  <c r="Y96" i="9"/>
  <c r="Y97" i="9"/>
  <c r="Y101" i="9"/>
  <c r="Y102" i="9"/>
  <c r="Y103" i="9"/>
  <c r="Y104" i="9"/>
  <c r="Y105" i="9"/>
  <c r="Y106" i="9"/>
  <c r="Y107" i="9"/>
  <c r="Y108" i="9"/>
  <c r="Y109" i="9"/>
  <c r="Y110" i="9"/>
  <c r="Y111" i="9"/>
  <c r="Y114" i="9"/>
  <c r="Y115" i="9"/>
  <c r="Y116" i="9"/>
  <c r="Y117" i="9"/>
  <c r="Y118" i="9"/>
  <c r="Y119" i="9"/>
  <c r="Y120" i="9"/>
  <c r="Y121" i="9"/>
  <c r="Y122" i="9"/>
  <c r="Y123" i="9"/>
  <c r="Y124" i="9"/>
  <c r="Y125" i="9"/>
  <c r="Y128" i="9"/>
  <c r="Y129" i="9"/>
  <c r="Y130" i="9"/>
  <c r="Y131" i="9"/>
  <c r="Y132" i="9"/>
  <c r="Y133" i="9"/>
  <c r="Y134" i="9"/>
  <c r="Y135" i="9"/>
  <c r="Y136" i="9"/>
  <c r="Y137" i="9"/>
  <c r="Y138" i="9"/>
  <c r="Y139" i="9"/>
  <c r="Y142" i="9"/>
  <c r="Y143" i="9"/>
  <c r="Y144" i="9"/>
  <c r="Y145" i="9"/>
  <c r="Y146" i="9"/>
  <c r="Y147" i="9"/>
  <c r="Y148" i="9"/>
  <c r="Y149" i="9"/>
  <c r="Y150" i="9"/>
  <c r="Y151" i="9"/>
  <c r="Y152" i="9"/>
  <c r="Y153" i="9"/>
  <c r="Y154" i="9"/>
  <c r="Y157" i="9"/>
  <c r="Y158" i="9"/>
  <c r="Y159" i="9"/>
  <c r="Y160" i="9"/>
  <c r="Y161" i="9"/>
  <c r="Y162" i="9"/>
  <c r="Y163" i="9"/>
  <c r="Y164" i="9"/>
  <c r="Y165" i="9"/>
  <c r="Y166" i="9"/>
  <c r="Y167" i="9"/>
  <c r="Y169" i="9"/>
  <c r="Y170" i="9"/>
  <c r="Y171" i="9"/>
  <c r="Y172" i="9"/>
  <c r="Y173" i="9"/>
  <c r="Y174" i="9"/>
  <c r="Y176" i="9"/>
  <c r="Y177" i="9"/>
  <c r="Y178" i="9"/>
  <c r="Y179" i="9"/>
  <c r="Y180" i="9"/>
  <c r="Y181" i="9"/>
  <c r="Y184" i="9"/>
  <c r="Y185" i="9"/>
  <c r="Y186" i="9"/>
  <c r="Y187" i="9"/>
  <c r="Y188" i="9"/>
  <c r="Y189" i="9"/>
  <c r="Y190" i="9"/>
  <c r="Y191" i="9"/>
  <c r="Y192" i="9"/>
  <c r="Y193" i="9"/>
  <c r="Y194" i="9"/>
  <c r="Y195" i="9"/>
  <c r="Y197" i="9"/>
  <c r="Y199" i="9"/>
  <c r="Y200" i="9"/>
  <c r="Y201" i="9"/>
  <c r="Y202" i="9"/>
  <c r="Y203" i="9"/>
  <c r="Y204" i="9"/>
  <c r="Y205" i="9"/>
  <c r="Y206" i="9"/>
  <c r="Y207" i="9"/>
  <c r="Y208" i="9"/>
  <c r="Y209" i="9"/>
  <c r="Y210" i="9"/>
  <c r="Y213" i="9"/>
  <c r="Y214" i="9"/>
  <c r="Y215" i="9"/>
  <c r="Y216" i="9"/>
  <c r="Y217" i="9"/>
  <c r="Y218" i="9"/>
  <c r="Y219" i="9"/>
  <c r="Y220" i="9"/>
  <c r="Y221" i="9"/>
  <c r="Y222" i="9"/>
  <c r="Y223" i="9"/>
  <c r="Y225" i="9"/>
  <c r="Y226" i="9"/>
  <c r="Y227" i="9"/>
  <c r="Y228" i="9"/>
  <c r="Y230" i="9"/>
  <c r="Y231" i="9"/>
  <c r="Y232" i="9"/>
  <c r="Y233" i="9"/>
  <c r="Y234" i="9"/>
  <c r="Y235" i="9"/>
  <c r="Y236" i="9"/>
  <c r="Y237" i="9"/>
  <c r="Y239" i="9"/>
  <c r="Y240" i="9"/>
  <c r="Y241" i="9"/>
  <c r="Y242" i="9"/>
  <c r="Y243" i="9"/>
  <c r="Y244" i="9"/>
  <c r="Y245" i="9"/>
  <c r="Y246" i="9"/>
  <c r="Y247" i="9"/>
  <c r="Y248" i="9"/>
  <c r="Y249" i="9"/>
  <c r="Y250" i="9"/>
  <c r="Y251" i="9"/>
  <c r="Y252" i="9"/>
  <c r="Y255" i="9"/>
  <c r="Y256" i="9"/>
  <c r="Y257" i="9"/>
  <c r="Y258" i="9"/>
  <c r="Y259" i="9"/>
  <c r="Y260" i="9"/>
  <c r="Y261" i="9"/>
  <c r="Y262" i="9"/>
  <c r="Y263" i="9"/>
  <c r="Y264" i="9"/>
  <c r="Y265" i="9"/>
  <c r="Y268" i="9"/>
  <c r="Y269" i="9"/>
  <c r="Y270" i="9"/>
  <c r="Y271" i="9"/>
  <c r="Y272" i="9"/>
  <c r="Y273" i="9"/>
  <c r="Y274" i="9"/>
  <c r="Y275" i="9"/>
  <c r="Y276" i="9"/>
  <c r="Y277" i="9"/>
  <c r="Y278" i="9"/>
  <c r="Y279" i="9"/>
  <c r="Y283" i="9"/>
  <c r="Y284" i="9"/>
  <c r="Y285" i="9"/>
  <c r="Y286" i="9"/>
  <c r="Y287" i="9"/>
  <c r="Y288" i="9"/>
  <c r="Y289" i="9"/>
  <c r="Y290" i="9"/>
  <c r="Y291" i="9"/>
  <c r="Y292" i="9"/>
  <c r="Y296" i="9"/>
  <c r="Y297" i="9"/>
  <c r="Y298" i="9"/>
  <c r="Y299" i="9"/>
  <c r="Y300" i="9"/>
  <c r="Y301" i="9"/>
  <c r="Y302" i="9"/>
  <c r="Y303" i="9"/>
  <c r="Y304" i="9"/>
  <c r="Y305" i="9"/>
  <c r="Y306" i="9"/>
  <c r="Y307" i="9"/>
  <c r="Y311" i="9"/>
  <c r="Y312" i="9"/>
  <c r="Y313" i="9"/>
  <c r="Y314" i="9"/>
  <c r="Y315" i="9"/>
  <c r="Y316" i="9"/>
  <c r="Y317" i="9"/>
  <c r="Y318" i="9"/>
  <c r="Y319" i="9"/>
  <c r="Y320" i="9"/>
  <c r="Y321" i="9"/>
  <c r="Y324" i="9"/>
  <c r="Y325" i="9"/>
  <c r="Y326" i="9"/>
  <c r="Y327" i="9"/>
  <c r="Y328" i="9"/>
  <c r="Y329" i="9"/>
  <c r="Y330" i="9"/>
  <c r="Y331" i="9"/>
  <c r="Y332" i="9"/>
  <c r="Y333" i="9"/>
  <c r="Y334" i="9"/>
  <c r="Y335" i="9"/>
  <c r="Y337" i="9"/>
  <c r="Y338" i="9"/>
  <c r="Y339" i="9"/>
  <c r="Y340" i="9"/>
  <c r="Y343" i="9"/>
  <c r="Y344" i="9"/>
  <c r="Y345" i="9"/>
  <c r="Y346" i="9"/>
  <c r="Y347" i="9"/>
  <c r="Y348" i="9"/>
  <c r="Y349" i="9"/>
  <c r="Y351" i="9"/>
  <c r="Y352" i="9"/>
  <c r="Y353" i="9"/>
  <c r="Y354" i="9"/>
  <c r="Y355" i="9"/>
  <c r="Y356" i="9"/>
  <c r="Y357" i="9"/>
  <c r="Y358" i="9"/>
  <c r="Y359" i="9"/>
  <c r="Y360" i="9"/>
  <c r="Y361" i="9"/>
  <c r="Y362" i="9"/>
  <c r="Y363" i="9"/>
  <c r="Y365" i="9"/>
  <c r="Y366" i="9"/>
  <c r="Y367" i="9"/>
  <c r="Y368" i="9"/>
  <c r="Y369" i="9"/>
  <c r="Y370" i="9"/>
  <c r="Y371" i="9"/>
  <c r="Y372" i="9"/>
  <c r="Y373" i="9"/>
  <c r="Y374" i="9"/>
  <c r="Y375" i="9"/>
  <c r="Y376" i="9"/>
  <c r="Y377" i="9"/>
  <c r="Y378" i="9"/>
  <c r="Y381" i="9"/>
  <c r="Y382" i="9"/>
  <c r="Y383" i="9"/>
  <c r="Y384" i="9"/>
  <c r="Y385" i="9"/>
  <c r="Y386" i="9"/>
  <c r="Y387" i="9"/>
  <c r="Y388" i="9"/>
  <c r="Y389" i="9"/>
  <c r="Y390" i="9"/>
  <c r="Y391" i="9"/>
  <c r="Y395" i="9"/>
  <c r="Y396" i="9"/>
  <c r="Y397" i="9"/>
  <c r="Y398" i="9"/>
  <c r="Y399" i="9"/>
  <c r="Y400" i="9"/>
  <c r="Y401" i="9"/>
  <c r="Y402" i="9"/>
  <c r="Y403" i="9"/>
  <c r="Y404" i="9"/>
  <c r="Y405" i="9"/>
  <c r="Y406" i="9"/>
  <c r="Y409" i="9"/>
  <c r="Y410" i="9"/>
  <c r="Y411" i="9"/>
  <c r="Y412" i="9"/>
  <c r="Y413" i="9"/>
  <c r="Y414" i="9"/>
  <c r="Y415" i="9"/>
  <c r="Y416" i="9"/>
  <c r="Y417" i="9"/>
  <c r="Y418" i="9"/>
  <c r="Y419" i="9"/>
  <c r="Y423" i="9"/>
  <c r="Y424" i="9"/>
  <c r="Y428" i="9"/>
  <c r="Y429" i="9"/>
  <c r="Y430" i="9"/>
  <c r="Y431" i="9"/>
  <c r="Y432" i="9"/>
  <c r="Y433" i="9"/>
  <c r="Y436" i="9"/>
  <c r="Y437" i="9"/>
  <c r="Y438" i="9"/>
  <c r="Y439" i="9"/>
  <c r="Y440" i="9"/>
  <c r="Y441" i="9"/>
  <c r="Y442" i="9"/>
  <c r="Y443" i="9"/>
  <c r="Y444" i="9"/>
  <c r="Y445" i="9"/>
  <c r="Y446" i="9"/>
  <c r="Y447" i="9"/>
  <c r="Y450" i="9"/>
  <c r="Y451" i="9"/>
  <c r="Y452" i="9"/>
  <c r="Y453" i="9"/>
  <c r="Y454" i="9"/>
  <c r="Y455" i="9"/>
  <c r="Y456" i="9"/>
  <c r="Y457" i="9"/>
  <c r="Y458" i="9"/>
  <c r="Y459" i="9"/>
  <c r="Y460" i="9"/>
  <c r="Y461" i="9"/>
  <c r="Y464" i="9"/>
  <c r="Y465" i="9"/>
  <c r="Y466" i="9"/>
  <c r="Y467" i="9"/>
  <c r="Y468" i="9"/>
  <c r="Y469" i="9"/>
  <c r="Y470" i="9"/>
  <c r="Y471" i="9"/>
  <c r="Y472" i="9"/>
  <c r="Y473" i="9"/>
  <c r="Y474" i="9"/>
  <c r="Y475" i="9"/>
  <c r="Y478" i="9"/>
  <c r="Y479" i="9"/>
  <c r="Y480" i="9"/>
  <c r="Y482" i="9"/>
  <c r="Y483" i="9"/>
  <c r="Y484" i="9"/>
  <c r="Y485" i="9"/>
  <c r="Y486" i="9"/>
  <c r="Y487" i="9"/>
  <c r="Y488" i="9"/>
  <c r="Y489" i="9"/>
  <c r="Y493" i="9"/>
  <c r="Y494" i="9"/>
  <c r="Y495" i="9"/>
  <c r="Y496" i="9"/>
  <c r="Y497" i="9"/>
  <c r="Y498" i="9"/>
  <c r="Y499" i="9"/>
  <c r="Y500" i="9"/>
  <c r="Y501" i="9"/>
  <c r="Y502" i="9"/>
  <c r="Y503" i="9"/>
  <c r="Y505" i="9"/>
  <c r="Y506" i="9"/>
  <c r="Y507" i="9"/>
  <c r="Y508" i="9"/>
  <c r="Y509" i="9"/>
  <c r="Y512" i="9"/>
  <c r="Y513" i="9"/>
  <c r="Y514" i="9"/>
  <c r="Y515" i="9"/>
  <c r="Y516" i="9"/>
  <c r="Y517" i="9"/>
  <c r="Y521" i="9"/>
  <c r="Y522" i="9"/>
  <c r="Y523" i="9"/>
  <c r="Y524" i="9"/>
  <c r="Y525" i="9"/>
  <c r="Y526" i="9"/>
  <c r="Y527" i="9"/>
  <c r="Y528" i="9"/>
  <c r="Y529" i="9"/>
  <c r="Y530" i="9"/>
  <c r="Y531" i="9"/>
  <c r="Y533" i="9"/>
  <c r="Y535" i="9"/>
  <c r="Y536" i="9"/>
  <c r="Y539" i="9"/>
  <c r="Y540" i="9"/>
  <c r="Y541" i="9"/>
  <c r="Y542" i="9"/>
  <c r="Y543" i="9"/>
  <c r="Y544" i="9"/>
  <c r="Y545" i="9"/>
  <c r="Y547" i="9"/>
  <c r="Y548" i="9"/>
  <c r="Y549" i="9"/>
  <c r="Y550" i="9"/>
  <c r="Y552" i="9"/>
  <c r="Y553" i="9"/>
  <c r="Y554" i="9"/>
  <c r="Y555" i="9"/>
  <c r="Y556" i="9"/>
  <c r="Y557" i="9"/>
  <c r="Y558" i="9"/>
  <c r="Y559" i="9"/>
  <c r="Y562" i="9"/>
  <c r="Y563" i="9"/>
  <c r="Y564" i="9"/>
  <c r="Y566" i="9"/>
  <c r="Y567" i="9"/>
  <c r="Y568" i="9"/>
  <c r="Y569" i="9"/>
  <c r="Y570" i="9"/>
  <c r="Y571" i="9"/>
  <c r="Y572" i="9"/>
  <c r="Y573" i="9"/>
  <c r="Y577" i="9"/>
  <c r="Y578" i="9"/>
  <c r="Y579" i="9"/>
  <c r="Y580" i="9"/>
  <c r="Y581" i="9"/>
  <c r="Y582" i="9"/>
  <c r="Y583" i="9"/>
  <c r="Y584" i="9"/>
  <c r="Y585" i="9"/>
  <c r="Y586" i="9"/>
  <c r="Y587" i="9"/>
  <c r="Y589" i="9"/>
  <c r="Y590" i="9"/>
  <c r="Y591" i="9"/>
  <c r="Y592" i="9"/>
  <c r="Y595" i="9"/>
  <c r="Y596" i="9"/>
  <c r="Y597" i="9"/>
  <c r="Y598" i="9"/>
  <c r="Y599" i="9"/>
  <c r="Y600" i="9"/>
  <c r="Y601" i="9"/>
  <c r="Y605" i="9"/>
  <c r="Y606" i="9"/>
  <c r="Y607" i="9"/>
  <c r="Y608" i="9"/>
  <c r="Y609" i="9"/>
  <c r="Y610" i="9"/>
  <c r="Y611" i="9"/>
  <c r="Y612" i="9"/>
  <c r="Y613" i="9"/>
  <c r="Y614" i="9"/>
  <c r="Y615" i="9"/>
  <c r="Y616" i="9"/>
  <c r="Y619" i="9"/>
  <c r="Y620" i="9"/>
  <c r="Y621" i="9"/>
  <c r="Y622" i="9"/>
  <c r="Y623" i="9"/>
  <c r="Y624" i="9"/>
  <c r="Y625" i="9"/>
  <c r="Y626" i="9"/>
  <c r="Y627" i="9"/>
  <c r="Y628" i="9"/>
  <c r="Y629" i="9"/>
  <c r="Y632" i="9"/>
  <c r="Y633" i="9"/>
  <c r="Y634" i="9"/>
  <c r="Y635" i="9"/>
  <c r="Y636" i="9"/>
  <c r="Y637" i="9"/>
  <c r="Y638" i="9"/>
  <c r="Y639" i="9"/>
  <c r="Y640" i="9"/>
  <c r="Y641" i="9"/>
  <c r="Y642" i="9"/>
  <c r="Y643" i="9"/>
  <c r="Y646" i="9"/>
  <c r="Y647" i="9"/>
  <c r="Y648" i="9"/>
  <c r="Y649" i="9"/>
  <c r="Y650" i="9"/>
  <c r="Y651" i="9"/>
  <c r="Y652" i="9"/>
  <c r="Y653" i="9"/>
  <c r="Y654" i="9"/>
  <c r="Y655" i="9"/>
  <c r="Y656" i="9"/>
  <c r="Y657" i="9"/>
  <c r="Y658" i="9"/>
  <c r="Y660" i="9"/>
  <c r="Y661" i="9"/>
  <c r="Y662" i="9"/>
  <c r="Y664" i="9"/>
  <c r="Y665" i="9"/>
  <c r="Y666" i="9"/>
  <c r="Y667" i="9"/>
  <c r="Y668" i="9"/>
  <c r="Y669" i="9"/>
  <c r="Y670" i="9"/>
  <c r="Y671" i="9"/>
  <c r="Y674" i="9"/>
  <c r="Y675" i="9"/>
  <c r="Y676" i="9"/>
  <c r="Y677" i="9"/>
  <c r="Y678" i="9"/>
  <c r="Y679" i="9"/>
  <c r="Y680" i="9"/>
  <c r="Y681" i="9"/>
  <c r="Y682" i="9"/>
  <c r="Y683" i="9"/>
  <c r="Y684" i="9"/>
  <c r="Y685" i="9"/>
  <c r="Y687" i="9"/>
  <c r="Y689" i="9"/>
  <c r="Y690" i="9"/>
  <c r="Y691" i="9"/>
  <c r="Y692" i="9"/>
  <c r="Y693" i="9"/>
  <c r="Y694" i="9"/>
  <c r="Y695" i="9"/>
  <c r="Y696" i="9"/>
  <c r="Y697" i="9"/>
  <c r="Y698" i="9"/>
  <c r="Y699" i="9"/>
  <c r="Y703" i="9"/>
  <c r="Y704" i="9"/>
  <c r="Y705" i="9"/>
  <c r="Y706" i="9"/>
  <c r="Y707" i="9"/>
  <c r="Y708" i="9"/>
  <c r="Y709" i="9"/>
  <c r="Y710" i="9"/>
  <c r="Y711" i="9"/>
  <c r="Y712" i="9"/>
  <c r="Y713" i="9"/>
  <c r="Y715" i="9"/>
  <c r="Y717" i="9"/>
  <c r="Y718" i="9"/>
  <c r="Y719" i="9"/>
  <c r="Y720" i="9"/>
  <c r="Y721" i="9"/>
  <c r="Y722" i="9"/>
  <c r="Y723" i="9"/>
  <c r="Y724" i="9"/>
  <c r="Y725" i="9"/>
  <c r="Y726" i="9"/>
  <c r="Y727" i="9"/>
  <c r="Y731" i="9"/>
  <c r="Y732" i="9"/>
  <c r="Y733" i="9"/>
  <c r="Y734" i="9"/>
  <c r="Y735" i="9"/>
  <c r="Y736" i="9"/>
  <c r="Y737" i="9"/>
  <c r="Y738" i="9"/>
  <c r="Y739" i="9"/>
  <c r="Y740" i="9"/>
  <c r="Y741" i="9"/>
  <c r="Y743" i="9"/>
  <c r="Y744" i="9"/>
  <c r="Y745" i="9"/>
  <c r="Y746" i="9"/>
  <c r="Y747" i="9"/>
  <c r="Y748" i="9"/>
  <c r="Y749" i="9"/>
  <c r="Y750" i="9"/>
  <c r="Y751" i="9"/>
  <c r="Y752" i="9"/>
  <c r="Y753" i="9"/>
  <c r="Y754" i="9"/>
  <c r="Y755" i="9"/>
  <c r="Y757" i="9"/>
  <c r="Y758" i="9"/>
  <c r="Y759" i="9"/>
  <c r="Y760" i="9"/>
  <c r="Y761" i="9"/>
  <c r="Y762" i="9"/>
  <c r="Y763" i="9"/>
  <c r="Y764" i="9"/>
  <c r="Y765" i="9"/>
  <c r="Y766" i="9"/>
  <c r="Y767" i="9"/>
  <c r="Y768" i="9"/>
  <c r="Y769" i="9"/>
  <c r="Y773" i="9"/>
  <c r="Y774" i="9"/>
  <c r="Y775" i="9"/>
  <c r="Y776" i="9"/>
  <c r="Y777" i="9"/>
  <c r="Y778" i="9"/>
  <c r="Y779" i="9"/>
  <c r="Y780" i="9"/>
  <c r="Y781" i="9"/>
  <c r="Y782" i="9"/>
  <c r="Y783" i="9"/>
  <c r="Y786" i="9"/>
  <c r="Y787" i="9"/>
  <c r="Y788" i="9"/>
  <c r="Y789" i="9"/>
  <c r="Y790" i="9"/>
  <c r="Y791" i="9"/>
  <c r="Y792" i="9"/>
  <c r="Y793" i="9"/>
  <c r="Y794" i="9"/>
  <c r="Y795" i="9"/>
  <c r="Y796" i="9"/>
  <c r="Y797" i="9"/>
  <c r="Y799" i="9"/>
  <c r="Y800" i="9"/>
  <c r="Y801" i="9"/>
  <c r="Y802" i="9"/>
  <c r="Y803" i="9"/>
  <c r="Y804" i="9"/>
  <c r="Y805" i="9"/>
  <c r="Y806" i="9"/>
  <c r="Y807" i="9"/>
  <c r="Y808" i="9"/>
  <c r="Y809" i="9"/>
  <c r="Y810" i="9"/>
  <c r="Y811" i="9"/>
  <c r="Y815" i="9"/>
  <c r="Y816" i="9"/>
  <c r="Y818" i="9"/>
  <c r="Y819" i="9"/>
  <c r="Y820" i="9"/>
  <c r="Y821" i="9"/>
  <c r="Y822" i="9"/>
  <c r="Y823" i="9"/>
  <c r="Y824" i="9"/>
  <c r="Y825" i="9"/>
  <c r="Y828" i="9"/>
  <c r="Y829" i="9"/>
  <c r="Y830" i="9"/>
  <c r="Y831" i="9"/>
  <c r="Y832" i="9"/>
  <c r="Y833" i="9"/>
  <c r="Y834" i="9"/>
  <c r="Y835" i="9"/>
  <c r="Y836" i="9"/>
  <c r="Y837" i="9"/>
  <c r="Y838" i="9"/>
  <c r="Y839" i="9"/>
  <c r="Y841" i="9"/>
  <c r="Y843" i="9"/>
  <c r="Y844" i="9"/>
  <c r="Y846" i="9"/>
  <c r="Y847" i="9"/>
  <c r="Y848" i="9"/>
  <c r="Y849" i="9"/>
  <c r="Y850" i="9"/>
  <c r="Y851" i="9"/>
  <c r="Y852" i="9"/>
  <c r="Y853" i="9"/>
  <c r="Y855" i="9"/>
  <c r="Y856" i="9"/>
  <c r="Y857" i="9"/>
  <c r="Y858" i="9"/>
  <c r="Y859" i="9"/>
  <c r="Y860" i="9"/>
  <c r="Y861" i="9"/>
  <c r="Y862" i="9"/>
  <c r="Y863" i="9"/>
  <c r="Y864" i="9"/>
  <c r="Y865" i="9"/>
  <c r="Y866" i="9"/>
  <c r="Y867" i="9"/>
  <c r="Y868" i="9"/>
  <c r="Y871" i="9"/>
  <c r="Y872" i="9"/>
  <c r="Y873" i="9"/>
  <c r="Y874" i="9"/>
  <c r="Y875" i="9"/>
  <c r="Y876" i="9"/>
  <c r="Y877" i="9"/>
  <c r="Y878" i="9"/>
  <c r="Y879" i="9"/>
  <c r="Y880" i="9"/>
  <c r="Y881" i="9"/>
  <c r="Y883" i="9"/>
  <c r="Y884" i="9"/>
  <c r="Y885" i="9"/>
  <c r="Y886" i="9"/>
  <c r="Y887" i="9"/>
  <c r="Y888" i="9"/>
  <c r="Y889" i="9"/>
  <c r="Y890" i="9"/>
  <c r="Y891" i="9"/>
  <c r="Y892" i="9"/>
  <c r="Y893" i="9"/>
  <c r="Y894" i="9"/>
  <c r="Y895" i="9"/>
  <c r="Y898" i="9"/>
  <c r="Y899" i="9"/>
  <c r="Y900" i="9"/>
  <c r="Y901" i="9"/>
  <c r="Y902" i="9"/>
  <c r="Y903" i="9"/>
  <c r="Y904" i="9"/>
  <c r="Y905" i="9"/>
  <c r="Y906" i="9"/>
  <c r="Y907" i="9"/>
  <c r="Y908" i="9"/>
  <c r="Y909" i="9"/>
  <c r="Y911" i="9"/>
  <c r="Y913" i="9"/>
  <c r="Y914" i="9"/>
  <c r="Y915" i="9"/>
  <c r="Y916" i="9"/>
  <c r="Y917" i="9"/>
  <c r="Y918" i="9"/>
  <c r="Y919" i="9"/>
  <c r="Y920" i="9"/>
  <c r="Y921" i="9"/>
  <c r="Y922" i="9"/>
  <c r="Y923" i="9"/>
  <c r="Y925" i="9"/>
  <c r="Y927" i="9"/>
  <c r="Y928" i="9"/>
  <c r="Y929" i="9"/>
  <c r="Y930" i="9"/>
  <c r="Y931" i="9"/>
  <c r="Y932" i="9"/>
  <c r="Y933" i="9"/>
  <c r="Y934" i="9"/>
  <c r="Y935" i="9"/>
  <c r="Y936" i="9"/>
  <c r="Y937" i="9"/>
  <c r="Y941" i="9"/>
  <c r="Y942" i="9"/>
  <c r="Y943" i="9"/>
  <c r="Y944" i="9"/>
  <c r="Y945" i="9"/>
  <c r="Y946" i="9"/>
  <c r="Y947" i="9"/>
  <c r="Y948" i="9"/>
  <c r="Y949" i="9"/>
  <c r="Y950" i="9"/>
  <c r="Y951" i="9"/>
  <c r="Y954" i="9"/>
  <c r="Y955" i="9"/>
  <c r="Y956" i="9"/>
  <c r="Y957" i="9"/>
  <c r="Y958" i="9"/>
  <c r="Y959" i="9"/>
  <c r="Y960" i="9"/>
  <c r="Y961" i="9"/>
  <c r="Y962" i="9"/>
  <c r="Y963" i="9"/>
  <c r="Y964" i="9"/>
  <c r="Y965" i="9"/>
  <c r="Y969" i="9"/>
  <c r="Y970" i="9"/>
  <c r="Y972" i="9"/>
  <c r="Y973" i="9"/>
  <c r="Y974" i="9"/>
  <c r="Y975" i="9"/>
  <c r="Y976" i="9"/>
  <c r="Y977" i="9"/>
  <c r="Y978" i="9"/>
  <c r="Y979" i="9"/>
  <c r="Y982" i="9"/>
  <c r="Y983" i="9"/>
  <c r="Y984" i="9"/>
  <c r="Y985" i="9"/>
  <c r="Y986" i="9"/>
  <c r="Y987" i="9"/>
  <c r="Y988" i="9"/>
  <c r="Y989" i="9"/>
  <c r="Y990" i="9"/>
  <c r="Y991" i="9"/>
  <c r="Y992" i="9"/>
  <c r="Y993" i="9"/>
  <c r="Y996" i="9"/>
  <c r="Y997" i="9"/>
  <c r="Y998" i="9"/>
  <c r="Y999" i="9"/>
  <c r="Y1000" i="9"/>
  <c r="Y1001" i="9"/>
  <c r="Y1002" i="9"/>
  <c r="Y1003" i="9"/>
  <c r="Y1004" i="9"/>
  <c r="Y1005" i="9"/>
  <c r="Y1006" i="9"/>
  <c r="Y1007" i="9"/>
  <c r="Y1010" i="9"/>
  <c r="Y1011" i="9"/>
  <c r="Y1012" i="9"/>
  <c r="Y1015" i="9"/>
  <c r="Y1016" i="9"/>
  <c r="Y1017" i="9"/>
  <c r="Y1018" i="9"/>
  <c r="Y1019" i="9"/>
  <c r="Y1020" i="9"/>
  <c r="Y1021" i="9"/>
  <c r="Y1023" i="9"/>
  <c r="Y1025" i="9"/>
  <c r="Y1026" i="9"/>
  <c r="Y1027" i="9"/>
  <c r="Y1028" i="9"/>
  <c r="Y1029" i="9"/>
  <c r="Y1030" i="9"/>
  <c r="Y1031" i="9"/>
  <c r="Y1032" i="9"/>
  <c r="Y1033" i="9"/>
  <c r="Y1034" i="9"/>
  <c r="Y1035" i="9"/>
  <c r="Y1037" i="9"/>
  <c r="Y1038" i="9"/>
  <c r="Y1039" i="9"/>
  <c r="Y1040" i="9"/>
  <c r="Y1041" i="9"/>
  <c r="Y1042" i="9"/>
  <c r="Y1043" i="9"/>
  <c r="Y1044" i="9"/>
  <c r="Y1045" i="9"/>
  <c r="Y1046" i="9"/>
  <c r="Y1047" i="9"/>
  <c r="Y1048" i="9"/>
  <c r="Y1049" i="9"/>
  <c r="Y1052" i="9"/>
  <c r="Y1053" i="9"/>
  <c r="Y1054" i="9"/>
  <c r="Y1055" i="9"/>
  <c r="Y1056" i="9"/>
  <c r="Y1057" i="9"/>
  <c r="Y1058" i="9"/>
  <c r="Y1059" i="9"/>
  <c r="Y1060" i="9"/>
  <c r="Y1061" i="9"/>
  <c r="Y1062" i="9"/>
  <c r="Y1063" i="9"/>
  <c r="Y1066" i="9"/>
  <c r="Y1067" i="9"/>
  <c r="Y1068" i="9"/>
  <c r="Y1069" i="9"/>
  <c r="Y1071" i="9"/>
  <c r="Y1072" i="9"/>
  <c r="Y1073" i="9"/>
  <c r="Y1074" i="9"/>
  <c r="Y1075" i="9"/>
  <c r="Y1076" i="9"/>
  <c r="Y1077" i="9"/>
  <c r="Y1079" i="9"/>
  <c r="Y1081" i="9"/>
  <c r="Y1082" i="9"/>
  <c r="Y1083" i="9"/>
  <c r="Y1084" i="9"/>
  <c r="Y1085" i="9"/>
  <c r="Y1086" i="9"/>
  <c r="Y1087" i="9"/>
  <c r="Y1088" i="9"/>
  <c r="Y1089" i="9"/>
  <c r="Y1090" i="9"/>
  <c r="Y1091" i="9"/>
  <c r="Y1095" i="9"/>
  <c r="Y1096" i="9"/>
  <c r="Y1097" i="9"/>
  <c r="Y1098" i="9"/>
  <c r="Y1099" i="9"/>
  <c r="Y1100" i="9"/>
  <c r="Y1101" i="9"/>
  <c r="Y1102" i="9"/>
  <c r="Y1103" i="9"/>
  <c r="Y1104" i="9"/>
  <c r="Y1105" i="9"/>
  <c r="Y1107" i="9"/>
  <c r="Y1109" i="9"/>
  <c r="Y1110" i="9"/>
  <c r="Y1111" i="9"/>
  <c r="Y1112" i="9"/>
  <c r="Y1113" i="9"/>
  <c r="Y1114" i="9"/>
  <c r="Y1115" i="9"/>
  <c r="Y1116" i="9"/>
  <c r="Y1117" i="9"/>
  <c r="Y1118" i="9"/>
  <c r="Y1119" i="9"/>
  <c r="Y1121" i="9"/>
  <c r="Y1123" i="9"/>
  <c r="Y1124" i="9"/>
  <c r="Y1125" i="9"/>
  <c r="Y1126" i="9"/>
  <c r="Y1127" i="9"/>
  <c r="Y1128" i="9"/>
  <c r="Y1129" i="9"/>
  <c r="Y1130" i="9"/>
  <c r="Y1131" i="9"/>
  <c r="Y1132" i="9"/>
  <c r="Y1133" i="9"/>
  <c r="Y1137" i="9"/>
  <c r="Y1138" i="9"/>
  <c r="Y1139" i="9"/>
  <c r="Y1140" i="9"/>
  <c r="Y1141" i="9"/>
  <c r="Y1142" i="9"/>
  <c r="Y1143" i="9"/>
  <c r="Y1144" i="9"/>
  <c r="Y1145" i="9"/>
  <c r="Y1146" i="9"/>
  <c r="Y1147" i="9"/>
  <c r="Y1150" i="9"/>
  <c r="Y1151" i="9"/>
  <c r="Y1152" i="9"/>
  <c r="Y1155" i="9"/>
  <c r="Y1156" i="9"/>
  <c r="Y1157" i="9"/>
  <c r="Y1158" i="9"/>
  <c r="Y1159" i="9"/>
  <c r="Y1160" i="9"/>
  <c r="Y1161" i="9"/>
  <c r="Y1164" i="9"/>
  <c r="Y1165" i="9"/>
  <c r="Y1166" i="9"/>
  <c r="Y1167" i="9"/>
  <c r="Y1168" i="9"/>
  <c r="Y1169" i="9"/>
  <c r="Y1170" i="9"/>
  <c r="Y1171" i="9"/>
  <c r="Y1172" i="9"/>
  <c r="Y1173" i="9"/>
  <c r="Y1174" i="9"/>
  <c r="Y1175" i="9"/>
  <c r="Y1177" i="9"/>
  <c r="Y1179" i="9"/>
  <c r="Y1180" i="9"/>
  <c r="Y1181" i="9"/>
  <c r="Y1182" i="9"/>
  <c r="Y1183" i="9"/>
  <c r="Y1184" i="9"/>
  <c r="Y1185" i="9"/>
  <c r="Y1186" i="9"/>
  <c r="Y1187" i="9"/>
  <c r="Y1188" i="9"/>
  <c r="Y1189" i="9"/>
  <c r="Y1192" i="9"/>
  <c r="Y1193" i="9"/>
  <c r="Y1194" i="9"/>
  <c r="Y1195" i="9"/>
  <c r="Y1196" i="9"/>
  <c r="Y1197" i="9"/>
  <c r="Y1198" i="9"/>
  <c r="Y1199" i="9"/>
  <c r="Y1200" i="9"/>
  <c r="Y1201" i="9"/>
  <c r="Y1202" i="9"/>
  <c r="Y1203" i="9"/>
  <c r="Y1204" i="9"/>
  <c r="Y1206" i="9"/>
  <c r="Y1207" i="9"/>
  <c r="Y1208" i="9"/>
  <c r="Y1209" i="9"/>
  <c r="Y1210" i="9"/>
  <c r="Y1211" i="9"/>
  <c r="Y1212" i="9"/>
  <c r="Y1213" i="9"/>
  <c r="Y1214" i="9"/>
  <c r="Y1215" i="9"/>
  <c r="Y1216" i="9"/>
  <c r="Y1217" i="9"/>
  <c r="Y1221" i="9"/>
  <c r="Y1222" i="9"/>
  <c r="Y1223" i="9"/>
  <c r="Y1224" i="9"/>
  <c r="Y1226" i="9"/>
  <c r="Y1227" i="9"/>
  <c r="Y1228" i="9"/>
  <c r="Y1229" i="9"/>
  <c r="Y1230" i="9"/>
  <c r="Y1231" i="9"/>
  <c r="Y1235" i="9"/>
  <c r="Y1236" i="9"/>
  <c r="Y1237" i="9"/>
  <c r="Y1238" i="9"/>
  <c r="Y1239" i="9"/>
  <c r="Y1240" i="9"/>
  <c r="Y1241" i="9"/>
  <c r="Y1242" i="9"/>
  <c r="Y1243" i="9"/>
  <c r="Y1244" i="9"/>
  <c r="Y1245" i="9"/>
  <c r="Y1247" i="9"/>
  <c r="Y1248" i="9"/>
  <c r="Y1249" i="9"/>
  <c r="Y1250" i="9"/>
  <c r="Y1251" i="9"/>
  <c r="Y1252" i="9"/>
  <c r="Y1253" i="9"/>
  <c r="Y1254" i="9"/>
  <c r="Y1255" i="9"/>
  <c r="Y1256" i="9"/>
  <c r="Y1257" i="9"/>
  <c r="Y1258" i="9"/>
  <c r="Y1259" i="9"/>
  <c r="Y1262" i="9"/>
  <c r="Y1263" i="9"/>
  <c r="Y1264" i="9"/>
  <c r="Y1267" i="9"/>
  <c r="Y1268" i="9"/>
  <c r="Y1269" i="9"/>
  <c r="Y1270" i="9"/>
  <c r="Y1271" i="9"/>
  <c r="Y1272" i="9"/>
  <c r="Y1273" i="9"/>
  <c r="Y1276" i="9"/>
  <c r="Y1277" i="9"/>
  <c r="Y1278" i="9"/>
  <c r="Y1279" i="9"/>
  <c r="Y1280" i="9"/>
  <c r="Y1281" i="9"/>
  <c r="Y1282" i="9"/>
  <c r="Y1283" i="9"/>
  <c r="Y1284" i="9"/>
  <c r="Y1285" i="9"/>
  <c r="Y1286" i="9"/>
  <c r="Y1287" i="9"/>
  <c r="Y1290" i="9"/>
  <c r="Y1291" i="9"/>
  <c r="Y1292" i="9"/>
  <c r="Y1293" i="9"/>
  <c r="Y1294" i="9"/>
  <c r="Y1296" i="9"/>
  <c r="Y1297" i="9"/>
  <c r="Y1298" i="9"/>
  <c r="Y1299" i="9"/>
  <c r="Y1300" i="9"/>
  <c r="Y1301" i="9"/>
  <c r="Y1303" i="9"/>
  <c r="Y1304" i="9"/>
  <c r="Y1305" i="9"/>
  <c r="Y1306" i="9"/>
  <c r="Y1307" i="9"/>
  <c r="Y1308" i="9"/>
  <c r="Y1309" i="9"/>
  <c r="Y1310" i="9"/>
  <c r="Y1311" i="9"/>
  <c r="Y1312" i="9"/>
  <c r="Y1313" i="9"/>
  <c r="Y1314" i="9"/>
  <c r="Y1315" i="9"/>
  <c r="Y1318" i="9"/>
  <c r="Y1319" i="9"/>
  <c r="Y1320" i="9"/>
  <c r="Y1322" i="9"/>
  <c r="Y1323" i="9"/>
  <c r="Y1324" i="9"/>
  <c r="Y1325" i="9"/>
  <c r="Y1326" i="9"/>
  <c r="Y1327" i="9"/>
  <c r="Y1328" i="9"/>
  <c r="Y1329" i="9"/>
  <c r="Y1332" i="9"/>
  <c r="Y1333" i="9"/>
  <c r="Y1334" i="9"/>
  <c r="Y1337" i="9"/>
  <c r="Y1338" i="9"/>
  <c r="Y1339" i="9"/>
  <c r="Y1340" i="9"/>
  <c r="Y1341" i="9"/>
  <c r="Y1342" i="9"/>
  <c r="Y1343" i="9"/>
  <c r="Y1346" i="9"/>
  <c r="Y1347" i="9"/>
  <c r="Y1348" i="9"/>
  <c r="Y1349" i="9"/>
  <c r="Y1350" i="9"/>
  <c r="Y1351" i="9"/>
  <c r="Y1352" i="9"/>
  <c r="Y1353" i="9"/>
  <c r="Y1354" i="9"/>
  <c r="Y1355" i="9"/>
  <c r="Y1356" i="9"/>
  <c r="Y1357" i="9"/>
  <c r="Y1359" i="9"/>
  <c r="Y1361" i="9"/>
  <c r="Y1362" i="9"/>
  <c r="Y1363" i="9"/>
  <c r="Y1364" i="9"/>
  <c r="Y1365" i="9"/>
  <c r="Y1366" i="9"/>
  <c r="Y1367" i="9"/>
  <c r="Y1368" i="9"/>
  <c r="Y1369" i="9"/>
  <c r="Y1370" i="9"/>
  <c r="Y1371" i="9"/>
  <c r="Y1374" i="9"/>
  <c r="Y1375" i="9"/>
  <c r="Y1376" i="9"/>
  <c r="Y1377" i="9"/>
  <c r="Y1378" i="9"/>
  <c r="Y1379" i="9"/>
  <c r="Y1380" i="9"/>
  <c r="Y1381" i="9"/>
  <c r="Y1382" i="9"/>
  <c r="Y1383" i="9"/>
  <c r="Y1384" i="9"/>
  <c r="Y1385" i="9"/>
  <c r="Y1387" i="9"/>
  <c r="Y1388" i="9"/>
  <c r="Y1389" i="9"/>
  <c r="Y1390" i="9"/>
  <c r="Y1391" i="9"/>
  <c r="Y1392" i="9"/>
  <c r="Y1393" i="9"/>
  <c r="Y1394" i="9"/>
  <c r="Y1395" i="9"/>
  <c r="Y1396" i="9"/>
  <c r="Y1397" i="9"/>
  <c r="Y1398" i="9"/>
  <c r="Y1399" i="9"/>
  <c r="Y1402" i="9"/>
  <c r="Y1403" i="9"/>
  <c r="Y1404" i="9"/>
  <c r="Y1405" i="9"/>
  <c r="Y1406" i="9"/>
  <c r="Y1407" i="9"/>
  <c r="Y1408" i="9"/>
  <c r="Y1409" i="9"/>
  <c r="Y1410" i="9"/>
  <c r="Y1411" i="9"/>
  <c r="Y1412" i="9"/>
  <c r="Y1413" i="9"/>
  <c r="Y1416" i="9"/>
  <c r="Y1417" i="9"/>
  <c r="Y1418" i="9"/>
  <c r="Y1419" i="9"/>
  <c r="Y1420" i="9"/>
  <c r="Y1421" i="9"/>
  <c r="Y1422" i="9"/>
  <c r="Y1423" i="9"/>
  <c r="Y1424" i="9"/>
  <c r="Y1425" i="9"/>
  <c r="Y1426" i="9"/>
  <c r="Y1427" i="9"/>
  <c r="Y1429" i="9"/>
  <c r="Y1430" i="9"/>
  <c r="Y1431" i="9"/>
  <c r="Y1432" i="9"/>
  <c r="Y1433" i="9"/>
  <c r="Y1434" i="9"/>
  <c r="Y1435" i="9"/>
  <c r="Y1436" i="9"/>
  <c r="Y1437" i="9"/>
  <c r="Y1438" i="9"/>
  <c r="Y1439" i="9"/>
  <c r="Y1440" i="9"/>
  <c r="Y1441" i="9"/>
  <c r="Y1445" i="9"/>
  <c r="Y1446" i="9"/>
  <c r="Y1447" i="9"/>
  <c r="Y1448" i="9"/>
  <c r="Y1449" i="9"/>
  <c r="Y1450" i="9"/>
  <c r="Y1451" i="9"/>
  <c r="Y1452" i="9"/>
  <c r="Y1453" i="9"/>
  <c r="Y1454" i="9"/>
  <c r="Y1455" i="9"/>
  <c r="Y1457" i="9"/>
  <c r="Y1458" i="9"/>
  <c r="Y1459" i="9"/>
  <c r="Y1460" i="9"/>
  <c r="Y1461" i="9"/>
  <c r="Y1462" i="9"/>
  <c r="Y1463" i="9"/>
  <c r="Y1464" i="9"/>
  <c r="Y1465" i="9"/>
  <c r="Y1466" i="9"/>
  <c r="Y1467" i="9"/>
  <c r="Y1468" i="9"/>
  <c r="Y1469" i="9"/>
  <c r="Y1473" i="9"/>
  <c r="Y1474" i="9"/>
  <c r="Y1475" i="9"/>
  <c r="Y1477" i="9"/>
  <c r="Y1478" i="9"/>
  <c r="Y1479" i="9"/>
  <c r="Y1480" i="9"/>
  <c r="Y1481" i="9"/>
  <c r="Y1482" i="9"/>
  <c r="Y1483" i="9"/>
  <c r="Y1486" i="9"/>
  <c r="Y1487" i="9"/>
  <c r="Y1488" i="9"/>
  <c r="Y1491" i="9"/>
  <c r="Y1492" i="9"/>
  <c r="Y1493" i="9"/>
  <c r="Y1494" i="9"/>
  <c r="Y1495" i="9"/>
  <c r="Y1496" i="9"/>
  <c r="Y1497" i="9"/>
  <c r="Y1501" i="9"/>
  <c r="Y1502" i="9"/>
  <c r="Y1503" i="9"/>
  <c r="Y1504" i="9"/>
  <c r="Y1505" i="9"/>
  <c r="Y1506" i="9"/>
  <c r="Y1507" i="9"/>
  <c r="Y1508" i="9"/>
  <c r="Y1509" i="9"/>
  <c r="Y1510" i="9"/>
  <c r="Y1511" i="9"/>
  <c r="Y1514" i="9"/>
  <c r="Y1515" i="9"/>
  <c r="Y1516" i="9"/>
  <c r="Y1517" i="9"/>
  <c r="Y1518" i="9"/>
  <c r="Y1519" i="9"/>
  <c r="Y1520" i="9"/>
  <c r="Y1521" i="9"/>
  <c r="Y1522" i="9"/>
  <c r="Y1523" i="9"/>
  <c r="Y1524" i="9"/>
  <c r="Y1525" i="9"/>
  <c r="Y1529" i="9"/>
  <c r="Y1530" i="9"/>
  <c r="Y1531" i="9"/>
  <c r="Y1532" i="9"/>
  <c r="Y1533" i="9"/>
  <c r="Y1534" i="9"/>
  <c r="Y1535" i="9"/>
  <c r="Y1536" i="9"/>
  <c r="Y1537" i="9"/>
  <c r="Y1538" i="9"/>
  <c r="Y1539" i="9"/>
  <c r="Y1541" i="9"/>
  <c r="Y1542" i="9"/>
  <c r="Y1543" i="9"/>
  <c r="Y1544" i="9"/>
  <c r="Y1545" i="9"/>
  <c r="Y1546" i="9"/>
  <c r="Y1547" i="9"/>
  <c r="Y1548" i="9"/>
  <c r="Y1549" i="9"/>
  <c r="Y1550" i="9"/>
  <c r="Y1551" i="9"/>
  <c r="Y1552" i="9"/>
  <c r="Y1553" i="9"/>
  <c r="Y1557" i="9"/>
  <c r="Y1558" i="9"/>
  <c r="Y1559" i="9"/>
  <c r="Y1560" i="9"/>
  <c r="Y1561" i="9"/>
  <c r="Y1562" i="9"/>
  <c r="Y1563" i="9"/>
  <c r="Y1564" i="9"/>
  <c r="Y1565" i="9"/>
  <c r="Y1566" i="9"/>
  <c r="Y1567" i="9"/>
  <c r="Y1568" i="9"/>
  <c r="Y1570" i="9"/>
  <c r="Y1571" i="9"/>
  <c r="Y1572" i="9"/>
  <c r="Y1573" i="9"/>
  <c r="Y1574" i="9"/>
  <c r="Y1575" i="9"/>
  <c r="Y1576" i="9"/>
  <c r="Y1577" i="9"/>
  <c r="Y1578" i="9"/>
  <c r="Y1579" i="9"/>
  <c r="Y1580" i="9"/>
  <c r="Y1581" i="9"/>
  <c r="Y1583" i="9"/>
  <c r="Y1585" i="9"/>
  <c r="Y1586" i="9"/>
  <c r="Y1587" i="9"/>
  <c r="Y1588" i="9"/>
  <c r="Y1589" i="9"/>
  <c r="Y1590" i="9"/>
  <c r="Y1591" i="9"/>
  <c r="Y1592" i="9"/>
  <c r="Y1593" i="9"/>
  <c r="Y1594" i="9"/>
  <c r="Y1595" i="9"/>
  <c r="Y1598" i="9"/>
  <c r="Y1599" i="9"/>
  <c r="Y1600" i="9"/>
  <c r="Y1603" i="9"/>
  <c r="Y1604" i="9"/>
  <c r="Y1605" i="9"/>
  <c r="Y1606" i="9"/>
  <c r="Y1607" i="9"/>
  <c r="Y1608" i="9"/>
  <c r="Y1609" i="9"/>
  <c r="Y1612" i="9"/>
  <c r="Y1613" i="9"/>
  <c r="Y1614" i="9"/>
  <c r="Y1615" i="9"/>
  <c r="Y1616" i="9"/>
  <c r="Y1617" i="9"/>
  <c r="Y1618" i="9"/>
  <c r="Y1619" i="9"/>
  <c r="Y1620" i="9"/>
  <c r="Y1621" i="9"/>
  <c r="Y1622" i="9"/>
  <c r="Y1623" i="9"/>
  <c r="Y1625" i="9"/>
  <c r="Y1627" i="9"/>
  <c r="Y1628" i="9"/>
  <c r="Y1631" i="9"/>
  <c r="Y1632" i="9"/>
  <c r="Y1633" i="9"/>
  <c r="Y1634" i="9"/>
  <c r="Y1635" i="9"/>
  <c r="Y1636" i="9"/>
  <c r="Y1637" i="9"/>
  <c r="Y1639" i="9"/>
  <c r="Y1640" i="9"/>
  <c r="Y1641" i="9"/>
  <c r="Y1642" i="9"/>
  <c r="Y1643" i="9"/>
  <c r="Y1645" i="9"/>
  <c r="Y1646" i="9"/>
  <c r="Y1647" i="9"/>
  <c r="Y1648" i="9"/>
  <c r="Y1649" i="9"/>
  <c r="Y1650" i="9"/>
  <c r="Y1651" i="9"/>
  <c r="Y1653" i="9"/>
  <c r="Y1654" i="9"/>
  <c r="Y1655" i="9"/>
  <c r="Y1656" i="9"/>
  <c r="Y1657" i="9"/>
  <c r="Y1658" i="9"/>
  <c r="Y1659" i="9"/>
  <c r="Y1660" i="9"/>
  <c r="Y1661" i="9"/>
  <c r="Y1662" i="9"/>
  <c r="Y1663" i="9"/>
  <c r="Y1664" i="9"/>
  <c r="Y1665" i="9"/>
  <c r="Y1669" i="9"/>
  <c r="Y1670" i="9"/>
  <c r="Y1672" i="9"/>
  <c r="Y1673" i="9"/>
  <c r="Y1674" i="9"/>
  <c r="Y1675" i="9"/>
  <c r="Y1676" i="9"/>
  <c r="Y1677" i="9"/>
  <c r="Y1678" i="9"/>
  <c r="Y1679" i="9"/>
  <c r="Y1683" i="9"/>
  <c r="Y1684" i="9"/>
  <c r="Y1685" i="9"/>
  <c r="Y1686" i="9"/>
  <c r="Y1687" i="9"/>
  <c r="Y1688" i="9"/>
  <c r="Y1689" i="9"/>
  <c r="Y1690" i="9"/>
  <c r="Y1691" i="9"/>
  <c r="Y1692" i="9"/>
  <c r="Y1693" i="9"/>
  <c r="Y1697" i="9"/>
  <c r="Y1698" i="9"/>
  <c r="Y1702" i="9"/>
  <c r="Y1703" i="9"/>
  <c r="Y1704" i="9"/>
  <c r="Y1705" i="9"/>
  <c r="Y1706" i="9"/>
  <c r="Y1707" i="9"/>
  <c r="Y1708" i="9"/>
  <c r="Y1710" i="9"/>
  <c r="Y1711" i="9"/>
  <c r="Y1712" i="9"/>
  <c r="Y1713" i="9"/>
  <c r="Y1714" i="9"/>
  <c r="Y1715" i="9"/>
  <c r="Y1716" i="9"/>
  <c r="Y1717" i="9"/>
  <c r="Y1718" i="9"/>
  <c r="Y1719" i="9"/>
  <c r="Y1720" i="9"/>
  <c r="Y1721" i="9"/>
  <c r="Y1723" i="9"/>
  <c r="Y1724" i="9"/>
  <c r="Y1725" i="9"/>
  <c r="Y1726" i="9"/>
  <c r="Y1729" i="9"/>
  <c r="Y1730" i="9"/>
  <c r="Y1731" i="9"/>
  <c r="Y1732" i="9"/>
  <c r="Y1733" i="9"/>
  <c r="Y1734" i="9"/>
  <c r="Y1735" i="9"/>
  <c r="Y1736" i="9"/>
  <c r="Y1738" i="9"/>
  <c r="Y1739" i="9"/>
  <c r="Y1740" i="9"/>
  <c r="Y1743" i="9"/>
  <c r="Y1744" i="9"/>
  <c r="Y1745" i="9"/>
  <c r="Y1746" i="9"/>
  <c r="Y1747" i="9"/>
  <c r="Y1748" i="9"/>
  <c r="Y1749" i="9"/>
  <c r="Y1751" i="9"/>
  <c r="Y1753" i="9"/>
  <c r="Y1754" i="9"/>
  <c r="Y1755" i="9"/>
  <c r="Y1758" i="9"/>
  <c r="Y1759" i="9"/>
  <c r="Y1760" i="9"/>
  <c r="Y1761" i="9"/>
  <c r="Y1762" i="9"/>
  <c r="Y1763" i="9"/>
  <c r="Y1765" i="9"/>
  <c r="Y1766" i="9"/>
  <c r="Y1767" i="9"/>
  <c r="Y1768" i="9"/>
  <c r="Y1769" i="9"/>
  <c r="Y1770" i="9"/>
  <c r="Y1771" i="9"/>
  <c r="Y1772" i="9"/>
  <c r="Y1773" i="9"/>
  <c r="Y1774" i="9"/>
  <c r="Y1775" i="9"/>
  <c r="Y1776" i="9"/>
  <c r="Y1777" i="9"/>
  <c r="Y1780" i="9"/>
  <c r="Y1781" i="9"/>
  <c r="Y1782" i="9"/>
  <c r="Y1783" i="9"/>
  <c r="Y1784" i="9"/>
  <c r="Y1785" i="9"/>
  <c r="Y1786" i="9"/>
  <c r="Y1787" i="9"/>
  <c r="Y1788" i="9"/>
  <c r="Y1789" i="9"/>
  <c r="Y1790" i="9"/>
  <c r="Y1791" i="9"/>
  <c r="Y1793" i="9"/>
  <c r="Y1795" i="9"/>
  <c r="Y1796" i="9"/>
  <c r="Y1797" i="9"/>
  <c r="Y1798" i="9"/>
  <c r="Y1799" i="9"/>
  <c r="Y1800" i="9"/>
  <c r="Y1801" i="9"/>
  <c r="Y1802" i="9"/>
  <c r="Y1803" i="9"/>
  <c r="Y1804" i="9"/>
  <c r="Y1805" i="9"/>
  <c r="Y1808" i="9"/>
  <c r="Y1809" i="9"/>
  <c r="Y1810" i="9"/>
  <c r="Y1811" i="9"/>
  <c r="Y1812" i="9"/>
  <c r="Y1813" i="9"/>
  <c r="Y1814" i="9"/>
  <c r="Y1815" i="9"/>
  <c r="Y1816" i="9"/>
  <c r="Y1817" i="9"/>
  <c r="Y1818" i="9"/>
  <c r="Y1819" i="9"/>
  <c r="Y1822" i="9"/>
  <c r="Y1823" i="9"/>
  <c r="Y1824" i="9"/>
  <c r="Y1825" i="9"/>
  <c r="Y1826" i="9"/>
  <c r="Y1827" i="9"/>
  <c r="Y1828" i="9"/>
  <c r="Y1829" i="9"/>
  <c r="Y1830" i="9"/>
  <c r="Y1831" i="9"/>
  <c r="Y1832" i="9"/>
  <c r="Y1833" i="9"/>
  <c r="Y1835" i="9"/>
  <c r="Y1836" i="9"/>
  <c r="Y1837" i="9"/>
  <c r="Y1838" i="9"/>
  <c r="Y1839" i="9"/>
  <c r="Y1840" i="9"/>
  <c r="Y1841" i="9"/>
  <c r="Y1842" i="9"/>
  <c r="Y1843" i="9"/>
  <c r="Y1844" i="9"/>
  <c r="Y1845" i="9"/>
  <c r="Y1846" i="9"/>
  <c r="Y1847" i="9"/>
  <c r="Y1848" i="9"/>
  <c r="Y1849" i="9"/>
  <c r="Y1850" i="9"/>
  <c r="Y1851" i="9"/>
  <c r="Y1852" i="9"/>
  <c r="Y1853" i="9"/>
  <c r="Y1854" i="9"/>
  <c r="Y1855" i="9"/>
  <c r="Y1856" i="9"/>
  <c r="Y1857" i="9"/>
  <c r="Y1858" i="9"/>
  <c r="Y1859" i="9"/>
  <c r="Y1860" i="9"/>
  <c r="Y1861" i="9"/>
  <c r="Y1864" i="9"/>
  <c r="Y1865" i="9"/>
  <c r="Y1866" i="9"/>
  <c r="Y1867" i="9"/>
  <c r="Y1868" i="9"/>
  <c r="Y1869" i="9"/>
  <c r="Y1870" i="9"/>
  <c r="Y1871" i="9"/>
  <c r="Y1872" i="9"/>
  <c r="Y1873" i="9"/>
  <c r="Y1874" i="9"/>
  <c r="Y1875" i="9"/>
  <c r="Y1877" i="9"/>
  <c r="Y1878" i="9"/>
  <c r="Y1879" i="9"/>
  <c r="Y1880" i="9"/>
  <c r="Y1881" i="9"/>
  <c r="Y1882" i="9"/>
  <c r="Y1883" i="9"/>
  <c r="Y1884" i="9"/>
  <c r="Y1885" i="9"/>
  <c r="Y1886" i="9"/>
  <c r="Y1887" i="9"/>
  <c r="Y1888" i="9"/>
  <c r="Y1889" i="9"/>
  <c r="Y1893" i="9"/>
  <c r="Y1894" i="9"/>
  <c r="Y1895" i="9"/>
  <c r="Y1898" i="9"/>
  <c r="Y1899" i="9"/>
  <c r="Y1900" i="9"/>
  <c r="Y1901" i="9"/>
  <c r="Y1902" i="9"/>
  <c r="Y1903" i="9"/>
  <c r="Y1906" i="9"/>
  <c r="Y1907" i="9"/>
  <c r="Y1908" i="9"/>
  <c r="Y1909" i="9"/>
  <c r="Y1910" i="9"/>
  <c r="Y1911" i="9"/>
  <c r="Y1912" i="9"/>
  <c r="Y1913" i="9"/>
  <c r="Y1914" i="9"/>
  <c r="Y1915" i="9"/>
  <c r="Y1916" i="9"/>
  <c r="Y1917" i="9"/>
  <c r="Y1919" i="9"/>
  <c r="Y1920" i="9"/>
  <c r="Y1921" i="9"/>
  <c r="Y1922" i="9"/>
  <c r="Y1923" i="9"/>
  <c r="Y1925" i="9"/>
  <c r="Y1926" i="9"/>
  <c r="Y1927" i="9"/>
  <c r="Y1928" i="9"/>
  <c r="Y1929" i="9"/>
  <c r="Y1930" i="9"/>
  <c r="Y1931" i="9"/>
  <c r="Y1935" i="9"/>
  <c r="Y1936" i="9"/>
  <c r="Y1937" i="9"/>
  <c r="Y1938" i="9"/>
  <c r="Y1939" i="9"/>
  <c r="Y1940" i="9"/>
  <c r="Y1941" i="9"/>
  <c r="Y1942" i="9"/>
  <c r="Y1943" i="9"/>
  <c r="Y1944" i="9"/>
  <c r="Y1945" i="9"/>
  <c r="Y1948" i="9"/>
  <c r="Y1949" i="9"/>
  <c r="Y1950" i="9"/>
  <c r="Y1951" i="9"/>
  <c r="Y1952" i="9"/>
  <c r="Y1953" i="9"/>
  <c r="Y1954" i="9"/>
  <c r="Y1955" i="9"/>
  <c r="Y1956" i="9"/>
  <c r="Y1957" i="9"/>
  <c r="Y1958" i="9"/>
  <c r="Y1959" i="9"/>
  <c r="Y1960" i="9"/>
  <c r="Y1963" i="9"/>
  <c r="Y1964" i="9"/>
  <c r="Y1965" i="9"/>
  <c r="Y1966" i="9"/>
  <c r="Y1967" i="9"/>
  <c r="Y1968" i="9"/>
  <c r="Y1969" i="9"/>
  <c r="Y1970" i="9"/>
  <c r="Y1971" i="9"/>
  <c r="Y1972" i="9"/>
  <c r="Y1973" i="9"/>
  <c r="Y1975" i="9"/>
  <c r="Y1976" i="9"/>
  <c r="Y1977" i="9"/>
  <c r="Y1978" i="9"/>
  <c r="Y1980" i="9"/>
  <c r="Y1981" i="9"/>
  <c r="Y1982" i="9"/>
  <c r="Y1983" i="9"/>
  <c r="Y1984" i="9"/>
  <c r="Y1985" i="9"/>
  <c r="Y1986" i="9"/>
  <c r="Y1987" i="9"/>
  <c r="Y1991" i="9"/>
  <c r="Y1992" i="9"/>
  <c r="Y1993" i="9"/>
  <c r="Y1994" i="9"/>
  <c r="Y1995" i="9"/>
  <c r="Y1996" i="9"/>
  <c r="Y1997" i="9"/>
  <c r="Y1998" i="9"/>
  <c r="Y1999" i="9"/>
  <c r="Y2000" i="9"/>
  <c r="Y2001" i="9"/>
  <c r="Y2005" i="9"/>
  <c r="Y2006" i="9"/>
  <c r="Y2009" i="9"/>
  <c r="Y2010" i="9"/>
  <c r="Y2011" i="9"/>
  <c r="Y2012" i="9"/>
  <c r="Y2013" i="9"/>
  <c r="Y2014" i="9"/>
  <c r="Y2015" i="9"/>
  <c r="Y2019" i="9"/>
  <c r="Y2020" i="9"/>
  <c r="Y2021" i="9"/>
  <c r="Y2022" i="9"/>
  <c r="Y2023" i="9"/>
  <c r="Y2024" i="9"/>
  <c r="Y2025" i="9"/>
  <c r="Y2026" i="9"/>
  <c r="Y2027" i="9"/>
  <c r="Y2028" i="9"/>
  <c r="Y2029" i="9"/>
  <c r="Y2033" i="9"/>
  <c r="Y2034" i="9"/>
  <c r="Y2035" i="9"/>
  <c r="Y2036" i="9"/>
  <c r="Y2037" i="9"/>
  <c r="Y2038" i="9"/>
  <c r="Y2039" i="9"/>
  <c r="Y2040" i="9"/>
  <c r="Y2041" i="9"/>
  <c r="Y2042" i="9"/>
  <c r="Y2043" i="9"/>
  <c r="Y2046" i="9"/>
  <c r="Y2047" i="9"/>
  <c r="Y2048" i="9"/>
  <c r="Y2052" i="9"/>
  <c r="Y2053" i="9"/>
  <c r="Y2054" i="9"/>
  <c r="Y2055" i="9"/>
  <c r="Y2056" i="9"/>
  <c r="Y2057" i="9"/>
  <c r="Y2061" i="9"/>
  <c r="Y2062" i="9"/>
  <c r="Y2063" i="9"/>
  <c r="Y2064" i="9"/>
  <c r="Y2065" i="9"/>
  <c r="Y2066" i="9"/>
  <c r="Y2067" i="9"/>
  <c r="Y2068" i="9"/>
  <c r="Y2069" i="9"/>
  <c r="Y2070" i="9"/>
  <c r="Y2071" i="9"/>
  <c r="Y2075" i="9"/>
  <c r="Y2076" i="9"/>
  <c r="Y2078" i="9"/>
  <c r="Y2079" i="9"/>
  <c r="Y2080" i="9"/>
  <c r="Y2081" i="9"/>
  <c r="Y2082" i="9"/>
  <c r="Y2083" i="9"/>
  <c r="Y2084" i="9"/>
  <c r="Y2085" i="9"/>
  <c r="Y2086" i="9"/>
  <c r="Y2087" i="9"/>
  <c r="Y2089" i="9"/>
  <c r="Y2090" i="9"/>
  <c r="Y2091" i="9"/>
  <c r="Y2092" i="9"/>
  <c r="Y2093" i="9"/>
  <c r="Y2094" i="9"/>
  <c r="Y2095" i="9"/>
  <c r="Y2096" i="9"/>
  <c r="Y2097" i="9"/>
  <c r="Y2098" i="9"/>
  <c r="Y2099" i="9"/>
  <c r="Y2102" i="9"/>
  <c r="Y2103" i="9"/>
  <c r="Y2104" i="9"/>
  <c r="Y2108" i="9"/>
  <c r="Y2109" i="9"/>
  <c r="Y2110" i="9"/>
  <c r="Y2111" i="9"/>
  <c r="Y2112" i="9"/>
  <c r="Y2113" i="9"/>
  <c r="Y2115" i="9"/>
  <c r="Y2117" i="9"/>
  <c r="Y2118" i="9"/>
  <c r="Y2119" i="9"/>
  <c r="Y2120" i="9"/>
  <c r="Y2122" i="9"/>
  <c r="Y2123" i="9"/>
  <c r="Y2124" i="9"/>
  <c r="Y2125" i="9"/>
  <c r="Y2126" i="9"/>
  <c r="Y2127" i="9"/>
  <c r="Y2130" i="9"/>
  <c r="Y2131" i="9"/>
  <c r="Y2132" i="9"/>
  <c r="Y2133" i="9"/>
  <c r="Y2134" i="9"/>
  <c r="Y2135" i="9"/>
  <c r="Y2136" i="9"/>
  <c r="Y2137" i="9"/>
  <c r="Y2138" i="9"/>
  <c r="Y2139" i="9"/>
  <c r="Y2140" i="9"/>
  <c r="Y2141" i="9"/>
  <c r="Y2142" i="9"/>
  <c r="Y2143" i="9"/>
  <c r="Y2144" i="9"/>
  <c r="Y2145" i="9"/>
  <c r="Y2146" i="9"/>
  <c r="Y2147" i="9"/>
  <c r="Y2148" i="9"/>
  <c r="Y2149" i="9"/>
  <c r="Y2150" i="9"/>
  <c r="Y2151" i="9"/>
  <c r="Y2152" i="9"/>
  <c r="Y2153" i="9"/>
  <c r="Y2154" i="9"/>
  <c r="Y2155" i="9"/>
  <c r="Y2158" i="9"/>
  <c r="Y2159" i="9"/>
  <c r="Y2160" i="9"/>
  <c r="Y2161" i="9"/>
  <c r="Y2162" i="9"/>
  <c r="Y2163" i="9"/>
  <c r="Y2164" i="9"/>
  <c r="Y2165" i="9"/>
  <c r="Y2166" i="9"/>
  <c r="Y2167" i="9"/>
  <c r="Y2168" i="9"/>
  <c r="Y2169" i="9"/>
  <c r="Y2170" i="9"/>
  <c r="Y2171" i="9"/>
  <c r="Y2172" i="9"/>
  <c r="Y2173" i="9"/>
  <c r="Y2174" i="9"/>
  <c r="Y2175" i="9"/>
  <c r="Y2176" i="9"/>
  <c r="Y2177" i="9"/>
  <c r="Y2178" i="9"/>
  <c r="Y2179" i="9"/>
  <c r="Y2180" i="9"/>
  <c r="Y2181" i="9"/>
  <c r="Y2182" i="9"/>
  <c r="Y2183" i="9"/>
  <c r="Y2185" i="9"/>
  <c r="Y2186" i="9"/>
  <c r="Y2187" i="9"/>
  <c r="Y2188" i="9"/>
  <c r="Y2189" i="9"/>
  <c r="Y2190" i="9"/>
  <c r="Y2191" i="9"/>
  <c r="Y2192" i="9"/>
  <c r="Y2193" i="9"/>
  <c r="Y2194" i="9"/>
  <c r="Y2195" i="9"/>
  <c r="Y2196" i="9"/>
  <c r="Y2197" i="9"/>
  <c r="Y2200" i="9"/>
  <c r="Y2201" i="9"/>
  <c r="Y2202" i="9"/>
  <c r="Y2203" i="9"/>
  <c r="Y2204" i="9"/>
  <c r="Y2205" i="9"/>
  <c r="Y2206" i="9"/>
  <c r="Y2207" i="9"/>
  <c r="Y2208" i="9"/>
  <c r="Y2209" i="9"/>
  <c r="Y2210" i="9"/>
  <c r="Y2211" i="9"/>
  <c r="Y2215" i="9"/>
  <c r="Y2216" i="9"/>
  <c r="Y2219" i="9"/>
  <c r="Y2220" i="9"/>
  <c r="Y2221" i="9"/>
  <c r="Y2222" i="9"/>
  <c r="Y2223" i="9"/>
  <c r="Y2224" i="9"/>
  <c r="Y2225" i="9"/>
  <c r="Y2229" i="9"/>
  <c r="Y2230" i="9"/>
  <c r="Y2231" i="9"/>
  <c r="Y2232" i="9"/>
  <c r="Y2233" i="9"/>
  <c r="Y2234" i="9"/>
  <c r="Y2235" i="9"/>
  <c r="Y2236" i="9"/>
  <c r="Y2237" i="9"/>
  <c r="Y2238" i="9"/>
  <c r="Y2239" i="9"/>
  <c r="Y2242" i="9"/>
  <c r="Y2243" i="9"/>
  <c r="Y2244" i="9"/>
  <c r="Y2245" i="9"/>
  <c r="Y2247" i="9"/>
  <c r="Y2248" i="9"/>
  <c r="Y2249" i="9"/>
  <c r="Y2250" i="9"/>
  <c r="Y2251" i="9"/>
  <c r="Y2252" i="9"/>
  <c r="Y2253" i="9"/>
  <c r="Y2257" i="9"/>
  <c r="Y2258" i="9"/>
  <c r="Y2259" i="9"/>
  <c r="Y2260" i="9"/>
  <c r="Y2261" i="9"/>
  <c r="Y2262" i="9"/>
  <c r="Y2263" i="9"/>
  <c r="Y2264" i="9"/>
  <c r="Y2265" i="9"/>
  <c r="Y2266" i="9"/>
  <c r="Y2267" i="9"/>
  <c r="Y2269" i="9"/>
  <c r="Y2271" i="9"/>
  <c r="Y2272" i="9"/>
  <c r="Y2273" i="9"/>
  <c r="Y2274" i="9"/>
  <c r="Y2275" i="9"/>
  <c r="Y2276" i="9"/>
  <c r="Y2277" i="9"/>
  <c r="Y2278" i="9"/>
  <c r="Y2279" i="9"/>
  <c r="Y2280" i="9"/>
  <c r="Y2281" i="9"/>
  <c r="Y2283" i="9"/>
  <c r="Y2285" i="9"/>
  <c r="Y2286" i="9"/>
  <c r="Y2287" i="9"/>
  <c r="Y2289" i="9"/>
  <c r="Y2290" i="9"/>
  <c r="Y2291" i="9"/>
  <c r="Y2292" i="9"/>
  <c r="Y2293" i="9"/>
  <c r="Y2294" i="9"/>
  <c r="Y2295" i="9"/>
  <c r="Y2298" i="9"/>
  <c r="Y2299" i="9"/>
  <c r="Y2300" i="9"/>
  <c r="Y2301" i="9"/>
  <c r="Y2302" i="9"/>
  <c r="Y2303" i="9"/>
  <c r="Y2304" i="9"/>
  <c r="Y2305" i="9"/>
  <c r="Y2306" i="9"/>
  <c r="Y2307" i="9"/>
  <c r="Y2308" i="9"/>
  <c r="Y2309" i="9"/>
  <c r="Y2313" i="9"/>
  <c r="Y2314" i="9"/>
  <c r="Y2317" i="9"/>
  <c r="Y2318" i="9"/>
  <c r="Y2319" i="9"/>
  <c r="Y2320" i="9"/>
  <c r="Y2321" i="9"/>
  <c r="Y2322" i="9"/>
  <c r="Y2323" i="9"/>
  <c r="Y2327" i="9"/>
  <c r="Y2328" i="9"/>
  <c r="Y2330" i="9"/>
  <c r="Y2331" i="9"/>
  <c r="Y2332" i="9"/>
  <c r="Y2333" i="9"/>
  <c r="Y2334" i="9"/>
  <c r="Y2335" i="9"/>
  <c r="Y2336" i="9"/>
  <c r="Y2337" i="9"/>
  <c r="Y2339" i="9"/>
  <c r="Y2340" i="9"/>
  <c r="Y2341" i="9"/>
  <c r="Y2342" i="9"/>
  <c r="Y2343" i="9"/>
  <c r="Y2344" i="9"/>
  <c r="Y2345" i="9"/>
  <c r="Y2346" i="9"/>
  <c r="Y2347" i="9"/>
  <c r="Y2348" i="9"/>
  <c r="Y2349" i="9"/>
  <c r="Y2350" i="9"/>
  <c r="Y2351" i="9"/>
  <c r="Y2353" i="9"/>
  <c r="Y2354" i="9"/>
  <c r="Y2355" i="9"/>
  <c r="Y2356" i="9"/>
  <c r="Y2357" i="9"/>
  <c r="Y2358" i="9"/>
  <c r="Y2359" i="9"/>
  <c r="Y2360" i="9"/>
  <c r="Y2361" i="9"/>
  <c r="Y2362" i="9"/>
  <c r="Y2363" i="9"/>
  <c r="Y2364" i="9"/>
  <c r="Y2365" i="9"/>
  <c r="Y2368" i="9"/>
  <c r="Y2369" i="9"/>
  <c r="Y2370" i="9"/>
  <c r="Y2371" i="9"/>
  <c r="Y2373" i="9"/>
  <c r="Y2374" i="9"/>
  <c r="Y2375" i="9"/>
  <c r="Y2376" i="9"/>
  <c r="Y2377" i="9"/>
  <c r="Y2378" i="9"/>
  <c r="Y2379" i="9"/>
  <c r="Y2381" i="9"/>
  <c r="Y2383" i="9"/>
  <c r="Y2384" i="9"/>
  <c r="Y2385" i="9"/>
  <c r="Y2386" i="9"/>
  <c r="Y2387" i="9"/>
  <c r="Y2388" i="9"/>
  <c r="Y2389" i="9"/>
  <c r="Y2390" i="9"/>
  <c r="Y2391" i="9"/>
  <c r="Y2392" i="9"/>
  <c r="Y2393" i="9"/>
  <c r="Y2396" i="9"/>
  <c r="Y2397" i="9"/>
  <c r="Y2398" i="9"/>
  <c r="Y2401" i="9"/>
  <c r="Y2402" i="9"/>
  <c r="Y2403" i="9"/>
  <c r="Y2404" i="9"/>
  <c r="Y2405" i="9"/>
  <c r="Y2406" i="9"/>
  <c r="Y2407" i="9"/>
  <c r="Y2411" i="9"/>
  <c r="Y2412" i="9"/>
  <c r="Y2413" i="9"/>
  <c r="Y2414" i="9"/>
  <c r="Y2415" i="9"/>
  <c r="Y2416" i="9"/>
  <c r="Y2417" i="9"/>
  <c r="Y2418" i="9"/>
  <c r="Y2419" i="9"/>
  <c r="Y2420" i="9"/>
  <c r="Y2421" i="9"/>
  <c r="Y2425" i="9"/>
  <c r="Y2426" i="9"/>
  <c r="Y2427" i="9"/>
  <c r="Y2428" i="9"/>
  <c r="Y2429" i="9"/>
  <c r="Y2430" i="9"/>
  <c r="Y2431" i="9"/>
  <c r="Y2432" i="9"/>
  <c r="Y2433" i="9"/>
  <c r="Y2434" i="9"/>
  <c r="Y2435" i="9"/>
  <c r="Y2437" i="9"/>
  <c r="Y2438" i="9"/>
  <c r="Y2439" i="9"/>
  <c r="Y2440" i="9"/>
  <c r="Y2443" i="9"/>
  <c r="Y2444" i="9"/>
  <c r="Y2445" i="9"/>
  <c r="Y2446" i="9"/>
  <c r="Y2447" i="9"/>
  <c r="Y2448" i="9"/>
  <c r="Y2449" i="9"/>
  <c r="Y2452" i="9"/>
  <c r="Y2453" i="9"/>
  <c r="Y2454" i="9"/>
  <c r="Y2455" i="9"/>
  <c r="Y2456" i="9"/>
  <c r="Y2457" i="9"/>
  <c r="Y2458" i="9"/>
  <c r="Y2459" i="9"/>
  <c r="Y2460" i="9"/>
  <c r="Y2461" i="9"/>
  <c r="Y2462" i="9"/>
  <c r="Y2463" i="9"/>
  <c r="Y2465" i="9"/>
  <c r="Y2467" i="9"/>
  <c r="Y2468" i="9"/>
  <c r="Y2469" i="9"/>
  <c r="Y2470" i="9"/>
  <c r="Y2471" i="9"/>
  <c r="Y2472" i="9"/>
  <c r="Y2473" i="9"/>
  <c r="Y2474" i="9"/>
  <c r="Y2475" i="9"/>
  <c r="Y2476" i="9"/>
  <c r="Y2477" i="9"/>
  <c r="Y2481" i="9"/>
  <c r="Y2482" i="9"/>
  <c r="Y2483" i="9"/>
  <c r="Y2484" i="9"/>
  <c r="Y2485" i="9"/>
  <c r="Y2486" i="9"/>
  <c r="Y2487" i="9"/>
  <c r="Y2488" i="9"/>
  <c r="Y2489" i="9"/>
  <c r="Y2490" i="9"/>
  <c r="Y2491" i="9"/>
  <c r="Y2493" i="9"/>
  <c r="Y2494" i="9"/>
  <c r="Y2495" i="9"/>
  <c r="Y2496" i="9"/>
  <c r="Y2497" i="9"/>
  <c r="Y2498" i="9"/>
  <c r="Y2499" i="9"/>
  <c r="Y2500" i="9"/>
  <c r="Y2501" i="9"/>
  <c r="Y2502" i="9"/>
  <c r="Y2503" i="9"/>
  <c r="Y2504" i="9"/>
  <c r="Y2505" i="9"/>
  <c r="Y2509" i="9"/>
  <c r="Y2510" i="9"/>
  <c r="Y2511" i="9"/>
  <c r="Y2512" i="9"/>
  <c r="Y2513" i="9"/>
  <c r="Y2514" i="9"/>
  <c r="Y2515" i="9"/>
  <c r="Y2516" i="9"/>
  <c r="Y2517" i="9"/>
  <c r="Y2518" i="9"/>
  <c r="Y2519" i="9"/>
  <c r="Y2522" i="9"/>
  <c r="Y2523" i="9"/>
  <c r="Y2524" i="9"/>
  <c r="Y2525" i="9"/>
  <c r="Y2527" i="9"/>
  <c r="Y2528" i="9"/>
  <c r="Y2529" i="9"/>
  <c r="Y2530" i="9"/>
  <c r="Y2531" i="9"/>
  <c r="Y2532" i="9"/>
  <c r="Y2533" i="9"/>
  <c r="Y2537" i="9"/>
  <c r="Y2538" i="9"/>
  <c r="Y2539" i="9"/>
  <c r="Y2540" i="9"/>
  <c r="Y2541" i="9"/>
  <c r="Y2542" i="9"/>
  <c r="Y2543" i="9"/>
  <c r="Y2544" i="9"/>
  <c r="Y2545" i="9"/>
  <c r="Y2546" i="9"/>
  <c r="Y2547" i="9"/>
  <c r="Y2551" i="9"/>
  <c r="Y2552" i="9"/>
  <c r="Y2555" i="9"/>
  <c r="Y2556" i="9"/>
  <c r="Y2557" i="9"/>
  <c r="Y2558" i="9"/>
  <c r="Y2559" i="9"/>
  <c r="Y2560" i="9"/>
  <c r="Y2561" i="9"/>
  <c r="Y2565" i="9"/>
  <c r="Y2566" i="9"/>
  <c r="Y2567" i="9"/>
  <c r="Y2568" i="9"/>
  <c r="Y2569" i="9"/>
  <c r="Y2570" i="9"/>
  <c r="Y2571" i="9"/>
  <c r="Y2572" i="9"/>
  <c r="Y2573" i="9"/>
  <c r="Y2574" i="9"/>
  <c r="Y2575" i="9"/>
  <c r="Y2579" i="9"/>
  <c r="Y2580" i="9"/>
  <c r="Y2581" i="9"/>
  <c r="Y2582" i="9"/>
  <c r="Y2583" i="9"/>
  <c r="Y2584" i="9"/>
  <c r="Y2585" i="9"/>
  <c r="Y2586" i="9"/>
  <c r="Y2587" i="9"/>
  <c r="Y2588" i="9"/>
  <c r="Y2589" i="9"/>
  <c r="Y2592" i="9"/>
  <c r="Y2593" i="9"/>
  <c r="Y2594" i="9"/>
  <c r="Y2595" i="9"/>
  <c r="Y2598" i="9"/>
  <c r="Y2599" i="9"/>
  <c r="Y2600" i="9"/>
  <c r="Y2601" i="9"/>
  <c r="Y2602" i="9"/>
  <c r="Y2603" i="9"/>
  <c r="Y2607" i="9"/>
  <c r="Y2608" i="9"/>
  <c r="Y2609" i="9"/>
  <c r="Y2610" i="9"/>
  <c r="Y2611" i="9"/>
  <c r="Y2612" i="9"/>
  <c r="Y2613" i="9"/>
  <c r="Y2614" i="9"/>
  <c r="Y2615" i="9"/>
  <c r="Y2616" i="9"/>
  <c r="Y2617" i="9"/>
  <c r="Y2619" i="9"/>
  <c r="Y2620" i="9"/>
  <c r="Y2621" i="9"/>
  <c r="Y2622" i="9"/>
  <c r="Y2625" i="9"/>
  <c r="Y2626" i="9"/>
  <c r="Y2627" i="9"/>
  <c r="Y2628" i="9"/>
  <c r="Y2629" i="9"/>
  <c r="Y2630" i="9"/>
  <c r="Y2631" i="9"/>
  <c r="Y2633" i="9"/>
  <c r="Y2634" i="9"/>
  <c r="Y2635" i="9"/>
  <c r="Y2636" i="9"/>
  <c r="Y2637" i="9"/>
  <c r="Y2638" i="9"/>
  <c r="Y2639" i="9"/>
  <c r="Y2640" i="9"/>
  <c r="Y2641" i="9"/>
  <c r="Y2642" i="9"/>
  <c r="Y2643" i="9"/>
  <c r="Y2644" i="9"/>
  <c r="Y2645" i="9"/>
  <c r="Y2649" i="9"/>
  <c r="Y2650" i="9"/>
  <c r="Y2651" i="9"/>
  <c r="Y2652" i="9"/>
  <c r="Y2653" i="9"/>
  <c r="Y2654" i="9"/>
  <c r="Y2655" i="9"/>
  <c r="Y2656" i="9"/>
  <c r="Y2657" i="9"/>
  <c r="Y2658" i="9"/>
  <c r="Y2659" i="9"/>
  <c r="Y2662" i="9"/>
  <c r="Y2663" i="9"/>
  <c r="Y2664" i="9"/>
  <c r="Y2665" i="9"/>
  <c r="Y2666" i="9"/>
  <c r="Y2667" i="9"/>
  <c r="Y2668" i="9"/>
  <c r="Y2669" i="9"/>
  <c r="Y2670" i="9"/>
  <c r="Y2671" i="9"/>
  <c r="Y2672" i="9"/>
  <c r="Y2673" i="9"/>
  <c r="Y2675" i="9"/>
  <c r="Y2676" i="9"/>
  <c r="Y2677" i="9"/>
  <c r="Y2678" i="9"/>
  <c r="Y2679" i="9"/>
  <c r="Y2680" i="9"/>
  <c r="Y2681" i="9"/>
  <c r="Y2682" i="9"/>
  <c r="Y2683" i="9"/>
  <c r="Y2684" i="9"/>
  <c r="Y2685" i="9"/>
  <c r="Y2686" i="9"/>
  <c r="Y2687" i="9"/>
  <c r="Y2691" i="9"/>
  <c r="Y2692" i="9"/>
  <c r="Y2693" i="9"/>
  <c r="Y2694" i="9"/>
  <c r="Y2695" i="9"/>
  <c r="Y2696" i="9"/>
  <c r="Y2697" i="9"/>
  <c r="Y2698" i="9"/>
  <c r="Y2699" i="9"/>
  <c r="Y2700" i="9"/>
  <c r="Y2701" i="9"/>
  <c r="Y2703" i="9"/>
  <c r="Y2704" i="9"/>
  <c r="Y2705" i="9"/>
  <c r="Y2706" i="9"/>
  <c r="Y2709" i="9"/>
  <c r="Y2710" i="9"/>
  <c r="Y2711" i="9"/>
  <c r="Y2712" i="9"/>
  <c r="Y2713" i="9"/>
  <c r="Y2714" i="9"/>
  <c r="Y2715" i="9"/>
  <c r="Y2719" i="9"/>
  <c r="Y2720" i="9"/>
  <c r="Y2721" i="9"/>
  <c r="Y2722" i="9"/>
  <c r="Y2723" i="9"/>
  <c r="Y2724" i="9"/>
  <c r="Y2725" i="9"/>
  <c r="Y2726" i="9"/>
  <c r="Y2727" i="9"/>
  <c r="Y2728" i="9"/>
  <c r="Y2729" i="9"/>
  <c r="Y2731" i="9"/>
  <c r="Y2732" i="9"/>
  <c r="Y2733" i="9"/>
  <c r="Y2734" i="9"/>
  <c r="Y2737" i="9"/>
  <c r="Y2738" i="9"/>
  <c r="Y2739" i="9"/>
  <c r="Y2740" i="9"/>
  <c r="Y2741" i="9"/>
  <c r="Y2742" i="9"/>
  <c r="Y2743" i="9"/>
  <c r="Y2746" i="9"/>
  <c r="Y2747" i="9"/>
  <c r="Y2748" i="9"/>
  <c r="Y2749" i="9"/>
  <c r="Y2750" i="9"/>
  <c r="Y2752" i="9"/>
  <c r="Y2753" i="9"/>
  <c r="Y2754" i="9"/>
  <c r="Y2755" i="9"/>
  <c r="Y2756" i="9"/>
  <c r="Y2757" i="9"/>
  <c r="Y2759" i="9"/>
  <c r="Y2760" i="9"/>
  <c r="Y2761" i="9"/>
  <c r="Y2762" i="9"/>
  <c r="Y2763" i="9"/>
  <c r="Y2764" i="9"/>
  <c r="Y2765" i="9"/>
  <c r="Y2766" i="9"/>
  <c r="Y2767" i="9"/>
  <c r="Y2768" i="9"/>
  <c r="Y2769" i="9"/>
  <c r="Y2770" i="9"/>
  <c r="Y2771" i="9"/>
  <c r="Y2773" i="9"/>
  <c r="Y2774" i="9"/>
  <c r="Y2775" i="9"/>
  <c r="Y2776" i="9"/>
  <c r="Y2777" i="9"/>
  <c r="Y2778" i="9"/>
  <c r="Y2779" i="9"/>
  <c r="Y2780" i="9"/>
  <c r="Y2781" i="9"/>
  <c r="Y2782" i="9"/>
  <c r="Y2783" i="9"/>
  <c r="Y2784" i="9"/>
  <c r="Y2785" i="9"/>
  <c r="Y2787" i="9"/>
  <c r="Y2788" i="9"/>
  <c r="Y2789" i="9"/>
  <c r="Y2790" i="9"/>
  <c r="Y2794" i="9"/>
  <c r="Y2795" i="9"/>
  <c r="Y2796" i="9"/>
  <c r="Y2797" i="9"/>
  <c r="Y2798" i="9"/>
  <c r="Y2799" i="9"/>
  <c r="Y2803" i="9"/>
  <c r="Y2804" i="9"/>
  <c r="Y2805" i="9"/>
  <c r="Y2806" i="9"/>
  <c r="Y2807" i="9"/>
  <c r="Y2808" i="9"/>
  <c r="Y2809" i="9"/>
  <c r="Y2810" i="9"/>
  <c r="Y2811" i="9"/>
  <c r="Y2812" i="9"/>
  <c r="Y2813" i="9"/>
  <c r="Y2817" i="9"/>
  <c r="Y2818" i="9"/>
  <c r="Y2821" i="9"/>
  <c r="Y2822" i="9"/>
  <c r="Y2823" i="9"/>
  <c r="Y2824" i="9"/>
  <c r="Y2825" i="9"/>
  <c r="Y2826" i="9"/>
  <c r="Y2827" i="9"/>
  <c r="Y2829" i="9"/>
  <c r="Y2830" i="9"/>
  <c r="Y2831" i="9"/>
  <c r="Y2832" i="9"/>
  <c r="Y2835" i="9"/>
  <c r="Y2836" i="9"/>
  <c r="Y2837" i="9"/>
  <c r="Y2838" i="9"/>
  <c r="Y2839" i="9"/>
  <c r="Y2840" i="9"/>
  <c r="Y2841" i="9"/>
  <c r="Y2845" i="9"/>
  <c r="Y2846" i="9"/>
  <c r="Y2847" i="9"/>
  <c r="Y2848" i="9"/>
  <c r="Y2849" i="9"/>
  <c r="Y2850" i="9"/>
  <c r="Y2851" i="9"/>
  <c r="Y2852" i="9"/>
  <c r="Y2853" i="9"/>
  <c r="Y2854" i="9"/>
  <c r="Y2855" i="9"/>
  <c r="Y2857" i="9"/>
  <c r="Y2858" i="9"/>
  <c r="Y2859" i="9"/>
  <c r="Y2860" i="9"/>
  <c r="Y2861" i="9"/>
  <c r="Y2862" i="9"/>
  <c r="Y2863" i="9"/>
  <c r="Y2864" i="9"/>
  <c r="Y2865" i="9"/>
  <c r="Y2866" i="9"/>
  <c r="Y2867" i="9"/>
  <c r="Y2868" i="9"/>
  <c r="Y2869" i="9"/>
  <c r="Y2873" i="9"/>
  <c r="Y2874" i="9"/>
  <c r="Y2875" i="9"/>
  <c r="Y2877" i="9"/>
  <c r="Y2878" i="9"/>
  <c r="Y2879" i="9"/>
  <c r="Y2880" i="9"/>
  <c r="Y2881" i="9"/>
  <c r="Y2882" i="9"/>
  <c r="Y2883" i="9"/>
  <c r="Y2885" i="9"/>
  <c r="Y2886" i="9"/>
  <c r="Y2887" i="9"/>
  <c r="Y2888" i="9"/>
  <c r="Y2889" i="9"/>
  <c r="Y2890" i="9"/>
  <c r="Y2891" i="9"/>
  <c r="Y2892" i="9"/>
  <c r="Y2893" i="9"/>
  <c r="Y2894" i="9"/>
  <c r="Y2895" i="9"/>
  <c r="Y2896" i="9"/>
  <c r="Y2897" i="9"/>
  <c r="Y2901" i="9"/>
  <c r="Y2902" i="9"/>
  <c r="Y2905" i="9"/>
  <c r="Y2906" i="9"/>
  <c r="Y2907" i="9"/>
  <c r="Y2908" i="9"/>
  <c r="Y2909" i="9"/>
  <c r="Y2910" i="9"/>
  <c r="Y2911" i="9"/>
  <c r="Y2913" i="9"/>
  <c r="Y2914" i="9"/>
  <c r="Y2915" i="9"/>
  <c r="Y2916" i="9"/>
  <c r="Y2919" i="9"/>
  <c r="Y2920" i="9"/>
  <c r="Y2921" i="9"/>
  <c r="Y2922" i="9"/>
  <c r="Y2923" i="9"/>
  <c r="Y2924" i="9"/>
  <c r="Y2925" i="9"/>
  <c r="Y2928" i="9"/>
  <c r="Y2929" i="9"/>
  <c r="Y2930" i="9"/>
  <c r="Y2931" i="9"/>
  <c r="Y2932" i="9"/>
  <c r="Y2933" i="9"/>
  <c r="Y2934" i="9"/>
  <c r="Y2935" i="9"/>
  <c r="Y2936" i="9"/>
  <c r="Y2937" i="9"/>
  <c r="Y2938" i="9"/>
  <c r="Y2939" i="9"/>
  <c r="Y2941" i="9"/>
  <c r="Y2942" i="9"/>
  <c r="Y2943" i="9"/>
  <c r="Y2944" i="9"/>
  <c r="Y2945" i="9"/>
  <c r="Y2946" i="9"/>
  <c r="Y2947" i="9"/>
  <c r="Y2948" i="9"/>
  <c r="Y2949" i="9"/>
  <c r="Y2950" i="9"/>
  <c r="Y2951" i="9"/>
  <c r="Y2952" i="9"/>
  <c r="Y2953" i="9"/>
  <c r="Y2955" i="9"/>
  <c r="Y2956" i="9"/>
  <c r="Y2957" i="9"/>
  <c r="Y2958" i="9"/>
  <c r="Y2961" i="9"/>
  <c r="Y2962" i="9"/>
  <c r="Y2963" i="9"/>
  <c r="Y2964" i="9"/>
  <c r="Y2965" i="9"/>
  <c r="Y2966" i="9"/>
  <c r="Y2967" i="9"/>
  <c r="Y2969" i="9"/>
  <c r="Y2971" i="9"/>
  <c r="Y2972" i="9"/>
  <c r="Y2973" i="9"/>
  <c r="Y2975" i="9"/>
  <c r="Y2976" i="9"/>
  <c r="Y2977" i="9"/>
  <c r="Y2978" i="9"/>
  <c r="Y2979" i="9"/>
  <c r="Y2980" i="9"/>
  <c r="Y2981" i="9"/>
  <c r="Y2984" i="9"/>
  <c r="Y2985" i="9"/>
  <c r="Y2986" i="9"/>
  <c r="Y2987" i="9"/>
  <c r="Y2988" i="9"/>
  <c r="Y2989" i="9"/>
  <c r="Y2990" i="9"/>
  <c r="Y2991" i="9"/>
  <c r="Y2992" i="9"/>
  <c r="Y2993" i="9"/>
  <c r="Y2994" i="9"/>
  <c r="Y2995" i="9"/>
  <c r="Y2999" i="9"/>
  <c r="Y3000" i="9"/>
  <c r="Y3001" i="9"/>
  <c r="Y3002" i="9"/>
  <c r="Y3003" i="9"/>
  <c r="Y3004" i="9"/>
  <c r="Y3005" i="9"/>
  <c r="Y3006" i="9"/>
  <c r="Y3007" i="9"/>
  <c r="Y3008" i="9"/>
  <c r="Y3009" i="9"/>
  <c r="Y3013" i="9"/>
  <c r="Y3014" i="9"/>
  <c r="Y3016" i="9"/>
  <c r="Y3017" i="9"/>
  <c r="Y3018" i="9"/>
  <c r="Y3019" i="9"/>
  <c r="Y3020" i="9"/>
  <c r="Y3021" i="9"/>
  <c r="Y3022" i="9"/>
  <c r="Y3023" i="9"/>
  <c r="Y3025" i="9"/>
  <c r="Y3026" i="9"/>
  <c r="Y3027" i="9"/>
  <c r="Y3028" i="9"/>
  <c r="Y3029" i="9"/>
  <c r="Y3030" i="9"/>
  <c r="Y3031" i="9"/>
  <c r="Y3032" i="9"/>
  <c r="Y3033" i="9"/>
  <c r="Y3034" i="9"/>
  <c r="Y3035" i="9"/>
  <c r="Y3036" i="9"/>
  <c r="Y3037" i="9"/>
  <c r="Y3039" i="9"/>
  <c r="Y3040" i="9"/>
  <c r="Y3041" i="9"/>
  <c r="Y3042" i="9"/>
  <c r="Y3043" i="9"/>
  <c r="Y3044" i="9"/>
  <c r="Y3045" i="9"/>
  <c r="Y3046" i="9"/>
  <c r="Y3047" i="9"/>
  <c r="Y3048" i="9"/>
  <c r="Y3050" i="9"/>
  <c r="Y3051" i="9"/>
  <c r="Y3055" i="9"/>
  <c r="Y3056" i="9"/>
  <c r="Y3057" i="9"/>
  <c r="Y3058" i="9"/>
  <c r="Y3059" i="9"/>
  <c r="Y3060" i="9"/>
  <c r="Y3061" i="9"/>
  <c r="Y3062" i="9"/>
  <c r="Y3063" i="9"/>
  <c r="Y3064" i="9"/>
  <c r="Y3065" i="9"/>
  <c r="Y3069" i="9"/>
  <c r="Y3070" i="9"/>
  <c r="Y3074" i="9"/>
  <c r="Y3075" i="9"/>
  <c r="Y3076" i="9"/>
  <c r="Y3077" i="9"/>
  <c r="Y3078" i="9"/>
  <c r="Y3079" i="9"/>
  <c r="Y3081" i="9"/>
  <c r="Y3082" i="9"/>
  <c r="Y3083" i="9"/>
  <c r="Y3084" i="9"/>
  <c r="Y3085" i="9"/>
  <c r="Y3086" i="9"/>
  <c r="Y3087" i="9"/>
  <c r="Y3088" i="9"/>
  <c r="Y3089" i="9"/>
  <c r="Y3090" i="9"/>
  <c r="Y3091" i="9"/>
  <c r="Y3092" i="9"/>
  <c r="Y3093" i="9"/>
  <c r="Y3096" i="9"/>
  <c r="Y3097" i="9"/>
  <c r="Y3098" i="9"/>
  <c r="Y3099" i="9"/>
  <c r="Y3100" i="9"/>
  <c r="Y3101" i="9"/>
  <c r="Y3102" i="9"/>
  <c r="Y3103" i="9"/>
  <c r="Y3104" i="9"/>
  <c r="Y3105" i="9"/>
  <c r="Y3106" i="9"/>
  <c r="Y3107" i="9"/>
  <c r="Y3109" i="9"/>
  <c r="Y3110" i="9"/>
  <c r="Y3111" i="9"/>
  <c r="Y3112" i="9"/>
  <c r="Y3113" i="9"/>
  <c r="Y3114" i="9"/>
  <c r="Y3115" i="9"/>
  <c r="Y3116" i="9"/>
  <c r="Y3117" i="9"/>
  <c r="Y3118" i="9"/>
  <c r="Y3119" i="9"/>
  <c r="Y3120" i="9"/>
  <c r="Y3121" i="9"/>
  <c r="Y3123" i="9"/>
  <c r="Y3124" i="9"/>
  <c r="Y3125" i="9"/>
  <c r="Y3126" i="9"/>
  <c r="Y3130" i="9"/>
  <c r="Y3131" i="9"/>
  <c r="Y3132" i="9"/>
  <c r="Y3133" i="9"/>
  <c r="Y3134" i="9"/>
  <c r="Y3135" i="9"/>
  <c r="Y3138" i="9"/>
  <c r="Y3139" i="9"/>
  <c r="Y3140" i="9"/>
  <c r="Y3141" i="9"/>
  <c r="Y3142" i="9"/>
  <c r="Y3143" i="9"/>
  <c r="Y3144" i="9"/>
  <c r="Y3145" i="9"/>
  <c r="Y3146" i="9"/>
  <c r="Y3147" i="9"/>
  <c r="Y3148" i="9"/>
  <c r="Y3149" i="9"/>
  <c r="Y3151" i="9"/>
  <c r="Y3152" i="9"/>
  <c r="Y3153" i="9"/>
  <c r="Y3154" i="9"/>
  <c r="Y3157" i="9"/>
  <c r="Y3158" i="9"/>
  <c r="Y3159" i="9"/>
  <c r="Y3160" i="9"/>
  <c r="Y3161" i="9"/>
  <c r="Y3162" i="9"/>
  <c r="Y3163" i="9"/>
  <c r="Y3167" i="9"/>
  <c r="Y3168" i="9"/>
  <c r="Y3169" i="9"/>
  <c r="Y3170" i="9"/>
  <c r="Y3171" i="9"/>
  <c r="Y3172" i="9"/>
  <c r="Y3173" i="9"/>
  <c r="Y3174" i="9"/>
  <c r="Y3175" i="9"/>
  <c r="Y3176" i="9"/>
  <c r="Y3177" i="9"/>
  <c r="Y3180" i="9"/>
  <c r="Y3181" i="9"/>
  <c r="Y3182" i="9"/>
  <c r="Y3183" i="9"/>
  <c r="Y3184" i="9"/>
  <c r="Y3186" i="9"/>
  <c r="Y3187" i="9"/>
  <c r="Y3188" i="9"/>
  <c r="Y3189" i="9"/>
  <c r="Y3190" i="9"/>
  <c r="Y3191" i="9"/>
  <c r="Y3195" i="9"/>
  <c r="Y3196" i="9"/>
  <c r="Y3197" i="9"/>
  <c r="Y3198" i="9"/>
  <c r="Y3199" i="9"/>
  <c r="Y3200" i="9"/>
  <c r="Y3201" i="9"/>
  <c r="Y3202" i="9"/>
  <c r="Y3203" i="9"/>
  <c r="Y3204" i="9"/>
  <c r="Y3205" i="9"/>
  <c r="Y3208" i="9"/>
  <c r="Y3209" i="9"/>
  <c r="Y3210" i="9"/>
  <c r="Y3211" i="9"/>
  <c r="Y3212" i="9"/>
  <c r="Y3213" i="9"/>
  <c r="Y3214" i="9"/>
  <c r="Y3215" i="9"/>
  <c r="Y3216" i="9"/>
  <c r="Y3217" i="9"/>
  <c r="Y3218" i="9"/>
  <c r="Y3219" i="9"/>
  <c r="Y3221" i="9"/>
  <c r="Y3222" i="9"/>
  <c r="Y3223" i="9"/>
  <c r="Y3224" i="9"/>
  <c r="Y3225" i="9"/>
  <c r="Y3227" i="9"/>
  <c r="Y3228" i="9"/>
  <c r="Y3229" i="9"/>
  <c r="Y3230" i="9"/>
  <c r="Y3231" i="9"/>
  <c r="Y3232" i="9"/>
  <c r="Y3233" i="9"/>
  <c r="Y3237" i="9"/>
  <c r="Y3238" i="9"/>
  <c r="Y3240" i="9"/>
  <c r="Y3241" i="9"/>
  <c r="Y3242" i="9"/>
  <c r="Y3243" i="9"/>
  <c r="Y3244" i="9"/>
  <c r="Y3245" i="9"/>
  <c r="Y3246" i="9"/>
  <c r="Y3247" i="9"/>
  <c r="Y3250" i="9"/>
  <c r="Y3251" i="9"/>
  <c r="Y3252" i="9"/>
  <c r="Y3253" i="9"/>
  <c r="Y3254" i="9"/>
  <c r="Y3255" i="9"/>
  <c r="Y3256" i="9"/>
  <c r="Y3257" i="9"/>
  <c r="Y3258" i="9"/>
  <c r="Y3259" i="9"/>
  <c r="Y3260" i="9"/>
  <c r="Y3261" i="9"/>
  <c r="Y3264" i="9"/>
  <c r="Y3265" i="9"/>
  <c r="Y3266" i="9"/>
  <c r="Y3267" i="9"/>
  <c r="Y3268" i="9"/>
  <c r="Y3269" i="9"/>
  <c r="Y3270" i="9"/>
  <c r="Y3271" i="9"/>
  <c r="Y3272" i="9"/>
  <c r="Y3273" i="9"/>
  <c r="Y3274" i="9"/>
  <c r="Y3275" i="9"/>
  <c r="Y3279" i="9"/>
  <c r="Y3280" i="9"/>
  <c r="Y3283" i="9"/>
  <c r="Y3284" i="9"/>
  <c r="Y3285" i="9"/>
  <c r="Y3286" i="9"/>
  <c r="Y3287" i="9"/>
  <c r="Y3288" i="9"/>
  <c r="Y3289" i="9"/>
  <c r="Y3291" i="9"/>
  <c r="Y3292" i="9"/>
  <c r="Y3293" i="9"/>
  <c r="Y3294" i="9"/>
  <c r="Y3295" i="9"/>
  <c r="Y3296" i="9"/>
  <c r="Y3297" i="9"/>
  <c r="Y3298" i="9"/>
  <c r="Y3299" i="9"/>
  <c r="Y3300" i="9"/>
  <c r="Y3301" i="9"/>
  <c r="Y3302" i="9"/>
  <c r="Y3303" i="9"/>
  <c r="Y3307" i="9"/>
  <c r="Y3308" i="9"/>
  <c r="Y3309" i="9"/>
  <c r="Y3310" i="9"/>
  <c r="Y3311" i="9"/>
  <c r="Y3312" i="9"/>
  <c r="Y3313" i="9"/>
  <c r="Y3314" i="9"/>
  <c r="Y3315" i="9"/>
  <c r="Y3316" i="9"/>
  <c r="Y3317" i="9"/>
  <c r="Y3320" i="9"/>
  <c r="Y3321" i="9"/>
  <c r="Y3322" i="9"/>
  <c r="Y3323" i="9"/>
  <c r="Y3324" i="9"/>
  <c r="Y3325" i="9"/>
  <c r="Y3326" i="9"/>
  <c r="Y3327" i="9"/>
  <c r="Y3328" i="9"/>
  <c r="Y3329" i="9"/>
  <c r="Y3330" i="9"/>
  <c r="Y3331" i="9"/>
  <c r="Y3333" i="9"/>
  <c r="Y3334" i="9"/>
  <c r="Y3335" i="9"/>
  <c r="Y3336" i="9"/>
  <c r="Y3339" i="9"/>
  <c r="Y3340" i="9"/>
  <c r="Y3341" i="9"/>
  <c r="Y3342" i="9"/>
  <c r="Y3343" i="9"/>
  <c r="Y3344" i="9"/>
  <c r="Y3345" i="9"/>
  <c r="Y3347" i="9"/>
  <c r="Y3348" i="9"/>
  <c r="Y3349" i="9"/>
  <c r="Y3350" i="9"/>
  <c r="Y3351" i="9"/>
  <c r="Y3352" i="9"/>
  <c r="Y3353" i="9"/>
  <c r="Y3354" i="9"/>
  <c r="Y3355" i="9"/>
  <c r="Y3356" i="9"/>
  <c r="Y3357" i="9"/>
  <c r="Y3358" i="9"/>
  <c r="Y3359" i="9"/>
  <c r="Y3362" i="9"/>
  <c r="Y3363" i="9"/>
  <c r="Y3364" i="9"/>
  <c r="Y3365" i="9"/>
  <c r="Y3367" i="9"/>
  <c r="Y3368" i="9"/>
  <c r="Y3369" i="9"/>
  <c r="Y3370" i="9"/>
  <c r="Y3371" i="9"/>
  <c r="Y3372" i="9"/>
  <c r="Y3373" i="9"/>
  <c r="Y3377" i="9"/>
  <c r="Y3378" i="9"/>
  <c r="Y3379" i="9"/>
  <c r="Y3380" i="9"/>
  <c r="Y3381" i="9"/>
  <c r="Y3382" i="9"/>
  <c r="Y3383" i="9"/>
  <c r="Y3384" i="9"/>
  <c r="Y3385" i="9"/>
  <c r="Y3386" i="9"/>
  <c r="Y3387" i="9"/>
  <c r="Y3389" i="9"/>
  <c r="Y3390" i="9"/>
  <c r="Y3391" i="9"/>
  <c r="Y3392" i="9"/>
  <c r="Y3393" i="9"/>
  <c r="Y3394" i="9"/>
  <c r="Y3395" i="9"/>
  <c r="Y3396" i="9"/>
  <c r="Y3397" i="9"/>
  <c r="Y3398" i="9"/>
  <c r="Y3399" i="9"/>
  <c r="Y3400" i="9"/>
  <c r="Y3401" i="9"/>
  <c r="Y3403" i="9"/>
  <c r="Y3404" i="9"/>
  <c r="Y3405" i="9"/>
  <c r="Y3406" i="9"/>
  <c r="Y3407" i="9"/>
  <c r="Y3408" i="9"/>
  <c r="Y3409" i="9"/>
  <c r="Y3410" i="9"/>
  <c r="Y3411" i="9"/>
  <c r="Y3412" i="9"/>
  <c r="Y3413" i="9"/>
  <c r="Y3414" i="9"/>
  <c r="Y3415" i="9"/>
  <c r="Y3419" i="9"/>
  <c r="Y3420" i="9"/>
  <c r="Y3421" i="9"/>
  <c r="Y3422" i="9"/>
  <c r="Y3423" i="9"/>
  <c r="Y3424" i="9"/>
  <c r="Y3425" i="9"/>
  <c r="Y3426" i="9"/>
  <c r="Y3427" i="9"/>
  <c r="Y3428" i="9"/>
  <c r="Y3429" i="9"/>
  <c r="Y3431" i="9"/>
  <c r="Y3433" i="9"/>
  <c r="Y3434" i="9"/>
  <c r="Y3436" i="9"/>
  <c r="Y3437" i="9"/>
  <c r="Y3438" i="9"/>
  <c r="Y3439" i="9"/>
  <c r="Y3440" i="9"/>
  <c r="Y3441" i="9"/>
  <c r="Y3442" i="9"/>
  <c r="Y3443" i="9"/>
  <c r="Y3445" i="9"/>
  <c r="Y3446" i="9"/>
  <c r="Y3447" i="9"/>
  <c r="Y3448" i="9"/>
  <c r="Y3451" i="9"/>
  <c r="Y3452" i="9"/>
  <c r="Y3453" i="9"/>
  <c r="Y3454" i="9"/>
  <c r="Y3455" i="9"/>
  <c r="Y3456" i="9"/>
  <c r="Y3457" i="9"/>
  <c r="Y3460" i="9"/>
  <c r="Y3461" i="9"/>
  <c r="Y3462" i="9"/>
  <c r="Y3463" i="9"/>
  <c r="Y3464" i="9"/>
  <c r="Y3465" i="9"/>
  <c r="Y3466" i="9"/>
  <c r="Y3467" i="9"/>
  <c r="Y3468" i="9"/>
  <c r="Y3469" i="9"/>
  <c r="Y3470" i="9"/>
  <c r="Y3471" i="9"/>
  <c r="Y3473" i="9"/>
  <c r="Y3475" i="9"/>
  <c r="Y3476" i="9"/>
  <c r="Y3477" i="9"/>
  <c r="Y3478" i="9"/>
  <c r="Y3479" i="9"/>
  <c r="Y3480" i="9"/>
  <c r="Y3481" i="9"/>
  <c r="Y3482" i="9"/>
  <c r="Y3483" i="9"/>
  <c r="Y3484" i="9"/>
  <c r="Y3485" i="9"/>
  <c r="Y3487" i="9"/>
  <c r="Y3489" i="9"/>
  <c r="Y3490" i="9"/>
  <c r="Y3494" i="9"/>
  <c r="Y3495" i="9"/>
  <c r="Y3496" i="9"/>
  <c r="Y3497" i="9"/>
  <c r="Y3498" i="9"/>
  <c r="Y3499" i="9"/>
  <c r="Y3501" i="9"/>
  <c r="Y3502" i="9"/>
  <c r="Y3503" i="9"/>
  <c r="Y3504" i="9"/>
  <c r="Y3505" i="9"/>
  <c r="Y3506" i="9"/>
  <c r="Y3507" i="9"/>
  <c r="Y3508" i="9"/>
  <c r="Y3509" i="9"/>
  <c r="Y3510" i="9"/>
  <c r="Y3511" i="9"/>
  <c r="Y3512" i="9"/>
  <c r="Y3513" i="9"/>
  <c r="Y3515" i="9"/>
  <c r="Y3516" i="9"/>
  <c r="Y3517" i="9"/>
  <c r="T3523" i="9" l="1" a="1"/>
  <c r="T3523" i="9" s="1"/>
  <c r="AA3523" i="9" a="1"/>
  <c r="AA3523" i="9" s="1"/>
  <c r="Y2959" i="9"/>
  <c r="Y2834" i="9"/>
  <c r="Y1013" i="9"/>
  <c r="Y2793" i="9"/>
  <c r="Y2792" i="9"/>
  <c r="Y2554" i="9"/>
  <c r="Y3493" i="9"/>
  <c r="Y2708" i="9"/>
  <c r="Y2707" i="9"/>
  <c r="Y3492" i="9"/>
  <c r="Y2960" i="9"/>
  <c r="Y1728" i="9"/>
  <c r="Y2268" i="9"/>
  <c r="Y1498" i="9"/>
  <c r="Y1428" i="9"/>
  <c r="Y2058" i="9"/>
  <c r="Y1596" i="9"/>
  <c r="Y3416" i="9"/>
  <c r="Y1792" i="9"/>
  <c r="Y1078" i="9"/>
  <c r="Y2833" i="9"/>
  <c r="Y2553" i="9"/>
  <c r="Y1897" i="9"/>
  <c r="Y3127" i="9"/>
  <c r="Y817" i="9"/>
  <c r="Y537" i="9"/>
  <c r="Y2751" i="9"/>
  <c r="Y2316" i="9"/>
  <c r="Y3500" i="9"/>
  <c r="Y3430" i="9"/>
  <c r="Y3360" i="9"/>
  <c r="Y3304" i="9"/>
  <c r="Y3262" i="9"/>
  <c r="Y3220" i="9"/>
  <c r="Y3192" i="9"/>
  <c r="Y3178" i="9"/>
  <c r="Y3136" i="9"/>
  <c r="Y3108" i="9"/>
  <c r="Y3080" i="9"/>
  <c r="Y3038" i="9"/>
  <c r="Y3024" i="9"/>
  <c r="Y2996" i="9"/>
  <c r="Y2954" i="9"/>
  <c r="Y2940" i="9"/>
  <c r="Y2898" i="9"/>
  <c r="Y2870" i="9"/>
  <c r="Y2814" i="9"/>
  <c r="Y2786" i="9"/>
  <c r="Y2758" i="9"/>
  <c r="Y2730" i="9"/>
  <c r="Y2688" i="9"/>
  <c r="Y2660" i="9"/>
  <c r="Y2632" i="9"/>
  <c r="Y2604" i="9"/>
  <c r="Y2576" i="9"/>
  <c r="Y2548" i="9"/>
  <c r="Y2520" i="9"/>
  <c r="Y2492" i="9"/>
  <c r="Y2464" i="9"/>
  <c r="Y2436" i="9"/>
  <c r="Y2408" i="9"/>
  <c r="Y2380" i="9"/>
  <c r="Y2352" i="9"/>
  <c r="Y2324" i="9"/>
  <c r="Y2296" i="9"/>
  <c r="Y2240" i="9"/>
  <c r="Y2212" i="9"/>
  <c r="Y2184" i="9"/>
  <c r="Y3514" i="9"/>
  <c r="Y3486" i="9"/>
  <c r="Y3458" i="9"/>
  <c r="Y3444" i="9"/>
  <c r="Y3402" i="9"/>
  <c r="Y3374" i="9"/>
  <c r="Y3346" i="9"/>
  <c r="Y3318" i="9"/>
  <c r="Y3290" i="9"/>
  <c r="Y3234" i="9"/>
  <c r="Y3150" i="9"/>
  <c r="Y3066" i="9"/>
  <c r="Y2982" i="9"/>
  <c r="Y2912" i="9"/>
  <c r="Y2842" i="9"/>
  <c r="Y2772" i="9"/>
  <c r="Y2310" i="9"/>
  <c r="Y3472" i="9"/>
  <c r="Y3388" i="9"/>
  <c r="Y3332" i="9"/>
  <c r="Y3276" i="9"/>
  <c r="Y3248" i="9"/>
  <c r="Y3206" i="9"/>
  <c r="Y3164" i="9"/>
  <c r="Y3122" i="9"/>
  <c r="Y3094" i="9"/>
  <c r="Y3052" i="9"/>
  <c r="Y3010" i="9"/>
  <c r="Y2968" i="9"/>
  <c r="Y2926" i="9"/>
  <c r="Y2884" i="9"/>
  <c r="Y2856" i="9"/>
  <c r="Y2828" i="9"/>
  <c r="Y2800" i="9"/>
  <c r="Y2744" i="9"/>
  <c r="Y2716" i="9"/>
  <c r="Y2702" i="9"/>
  <c r="Y2674" i="9"/>
  <c r="Y2646" i="9"/>
  <c r="Y2618" i="9"/>
  <c r="Y2590" i="9"/>
  <c r="Y2562" i="9"/>
  <c r="Y2534" i="9"/>
  <c r="Y2506" i="9"/>
  <c r="Y2478" i="9"/>
  <c r="Y2450" i="9"/>
  <c r="Y2422" i="9"/>
  <c r="Y2394" i="9"/>
  <c r="Y2366" i="9"/>
  <c r="Y2338" i="9"/>
  <c r="Y2282" i="9"/>
  <c r="Y2254" i="9"/>
  <c r="Y2226" i="9"/>
  <c r="Y2198" i="9"/>
  <c r="Y2114" i="9"/>
  <c r="Y2030" i="9"/>
  <c r="Y1862" i="9"/>
  <c r="Y1806" i="9"/>
  <c r="Y1666" i="9"/>
  <c r="Y1526" i="9"/>
  <c r="Y1456" i="9"/>
  <c r="Y1400" i="9"/>
  <c r="Y1316" i="9"/>
  <c r="Y1162" i="9"/>
  <c r="Y1106" i="9"/>
  <c r="Y1022" i="9"/>
  <c r="Y966" i="9"/>
  <c r="Y896" i="9"/>
  <c r="Y826" i="9"/>
  <c r="Y742" i="9"/>
  <c r="Y672" i="9"/>
  <c r="Y588" i="9"/>
  <c r="Y518" i="9"/>
  <c r="Y434" i="9"/>
  <c r="Y364" i="9"/>
  <c r="Y294" i="9"/>
  <c r="Y238" i="9"/>
  <c r="Y182" i="9"/>
  <c r="Y84" i="9"/>
  <c r="Y14" i="9"/>
  <c r="Y293" i="9"/>
  <c r="Y2128" i="9"/>
  <c r="Y2016" i="9"/>
  <c r="Y1988" i="9"/>
  <c r="Y1946" i="9"/>
  <c r="Y1918" i="9"/>
  <c r="Y1890" i="9"/>
  <c r="Y1820" i="9"/>
  <c r="Y1778" i="9"/>
  <c r="Y1750" i="9"/>
  <c r="Y1680" i="9"/>
  <c r="Y1638" i="9"/>
  <c r="Y1610" i="9"/>
  <c r="Y1540" i="9"/>
  <c r="Y1512" i="9"/>
  <c r="Y1358" i="9"/>
  <c r="Y1330" i="9"/>
  <c r="Y1288" i="9"/>
  <c r="Y1260" i="9"/>
  <c r="Y1232" i="9"/>
  <c r="Y1176" i="9"/>
  <c r="Y1134" i="9"/>
  <c r="Y1092" i="9"/>
  <c r="Y1064" i="9"/>
  <c r="Y1036" i="9"/>
  <c r="Y994" i="9"/>
  <c r="Y938" i="9"/>
  <c r="Y910" i="9"/>
  <c r="Y882" i="9"/>
  <c r="Y840" i="9"/>
  <c r="Y812" i="9"/>
  <c r="Y784" i="9"/>
  <c r="Y728" i="9"/>
  <c r="Y700" i="9"/>
  <c r="Y630" i="9"/>
  <c r="Y602" i="9"/>
  <c r="Y560" i="9"/>
  <c r="Y490" i="9"/>
  <c r="Y462" i="9"/>
  <c r="Y336" i="9"/>
  <c r="Y308" i="9"/>
  <c r="Y266" i="9"/>
  <c r="Y224" i="9"/>
  <c r="Y196" i="9"/>
  <c r="Y126" i="9"/>
  <c r="Y112" i="9"/>
  <c r="Y56" i="9"/>
  <c r="Y28" i="9"/>
  <c r="Y3049" i="9"/>
  <c r="Y1624" i="9"/>
  <c r="Y1120" i="9"/>
  <c r="Y1722" i="9"/>
  <c r="Y2156" i="9"/>
  <c r="Y2100" i="9"/>
  <c r="Y2072" i="9"/>
  <c r="Y2044" i="9"/>
  <c r="Y2002" i="9"/>
  <c r="Y1932" i="9"/>
  <c r="Y1904" i="9"/>
  <c r="Y1876" i="9"/>
  <c r="Y1834" i="9"/>
  <c r="Y1764" i="9"/>
  <c r="Y1694" i="9"/>
  <c r="Y1652" i="9"/>
  <c r="Y1582" i="9"/>
  <c r="Y1554" i="9"/>
  <c r="Y1470" i="9"/>
  <c r="Y1442" i="9"/>
  <c r="Y1414" i="9"/>
  <c r="Y1372" i="9"/>
  <c r="Y1344" i="9"/>
  <c r="Y1302" i="9"/>
  <c r="Y1274" i="9"/>
  <c r="Y1246" i="9"/>
  <c r="Y1218" i="9"/>
  <c r="Y1190" i="9"/>
  <c r="Y1148" i="9"/>
  <c r="Y1050" i="9"/>
  <c r="Y1008" i="9"/>
  <c r="Y980" i="9"/>
  <c r="Y952" i="9"/>
  <c r="Y924" i="9"/>
  <c r="Y854" i="9"/>
  <c r="Y798" i="9"/>
  <c r="Y770" i="9"/>
  <c r="Y756" i="9"/>
  <c r="Y714" i="9"/>
  <c r="Y686" i="9"/>
  <c r="Y644" i="9"/>
  <c r="Y574" i="9"/>
  <c r="Y546" i="9"/>
  <c r="Y504" i="9"/>
  <c r="Y476" i="9"/>
  <c r="Y448" i="9"/>
  <c r="Y420" i="9"/>
  <c r="Y392" i="9"/>
  <c r="Y350" i="9"/>
  <c r="Y322" i="9"/>
  <c r="Y280" i="9"/>
  <c r="Y168" i="9"/>
  <c r="Y140" i="9"/>
  <c r="Y98" i="9"/>
  <c r="Y70" i="9"/>
  <c r="Y42" i="9"/>
  <c r="Y1484" i="9"/>
  <c r="Y1386" i="9"/>
  <c r="Y1974" i="9"/>
  <c r="Y532" i="9"/>
  <c r="Y2217" i="9"/>
  <c r="Y3129" i="9"/>
  <c r="Y3073" i="9"/>
  <c r="Y2121" i="9"/>
  <c r="Y1757" i="9"/>
  <c r="Y1701" i="9"/>
  <c r="Y1225" i="9"/>
  <c r="Y3366" i="9"/>
  <c r="Y3338" i="9"/>
  <c r="Y3226" i="9"/>
  <c r="Y2876" i="9"/>
  <c r="Y2736" i="9"/>
  <c r="Y2526" i="9"/>
  <c r="Y2442" i="9"/>
  <c r="Y2400" i="9"/>
  <c r="Y2372" i="9"/>
  <c r="Y1756" i="9"/>
  <c r="Y1644" i="9"/>
  <c r="Y594" i="9"/>
  <c r="Y90" i="9"/>
  <c r="Y2904" i="9"/>
  <c r="Y2597" i="9"/>
  <c r="Y3239" i="9"/>
  <c r="Y3071" i="9"/>
  <c r="Y2735" i="9"/>
  <c r="Y2441" i="9"/>
  <c r="Y2106" i="9"/>
  <c r="Y426" i="9"/>
  <c r="Y1295" i="9"/>
  <c r="Y2974" i="9"/>
  <c r="Y2918" i="9"/>
  <c r="Y2008" i="9"/>
  <c r="Y1700" i="9"/>
  <c r="Y1476" i="9"/>
  <c r="Y1014" i="9"/>
  <c r="Y510" i="9"/>
  <c r="Y3491" i="9"/>
  <c r="Y3449" i="9"/>
  <c r="Y3337" i="9"/>
  <c r="Y3281" i="9"/>
  <c r="Y2105" i="9"/>
  <c r="Y2007" i="9"/>
  <c r="Y1741" i="9"/>
  <c r="Y1629" i="9"/>
  <c r="Y1335" i="9"/>
  <c r="Y1153" i="9"/>
  <c r="Y593" i="9"/>
  <c r="Y565" i="9"/>
  <c r="Y481" i="9"/>
  <c r="Y341" i="9"/>
  <c r="Y2218" i="9"/>
  <c r="Y1924" i="9"/>
  <c r="Y1630" i="9"/>
  <c r="Y511" i="9"/>
  <c r="Y175" i="9"/>
  <c r="Y91" i="9"/>
  <c r="Y63" i="9"/>
  <c r="Y7" i="9"/>
  <c r="Y3450" i="9"/>
  <c r="Y3282" i="9"/>
  <c r="Y3156" i="9"/>
  <c r="Y3128" i="9"/>
  <c r="Y3072" i="9"/>
  <c r="Y2820" i="9"/>
  <c r="Y2624" i="9"/>
  <c r="Y2596" i="9"/>
  <c r="Y2288" i="9"/>
  <c r="Y2246" i="9"/>
  <c r="Y2050" i="9"/>
  <c r="Y1896" i="9"/>
  <c r="Y1742" i="9"/>
  <c r="Y1602" i="9"/>
  <c r="Y1490" i="9"/>
  <c r="Y1266" i="9"/>
  <c r="Y1154" i="9"/>
  <c r="Y1070" i="9"/>
  <c r="Y538" i="9"/>
  <c r="Y342" i="9"/>
  <c r="Y6" i="9"/>
  <c r="Y3155" i="9"/>
  <c r="Y3015" i="9"/>
  <c r="Y2917" i="9"/>
  <c r="Y2819" i="9"/>
  <c r="Y2791" i="9"/>
  <c r="Y2623" i="9"/>
  <c r="Y2399" i="9"/>
  <c r="Y2329" i="9"/>
  <c r="Y2315" i="9"/>
  <c r="Y2077" i="9"/>
  <c r="Y2049" i="9"/>
  <c r="Y1979" i="9"/>
  <c r="Y1727" i="9"/>
  <c r="Y1699" i="9"/>
  <c r="Y1671" i="9"/>
  <c r="Y1601" i="9"/>
  <c r="Y1489" i="9"/>
  <c r="Y1321" i="9"/>
  <c r="Y1265" i="9"/>
  <c r="Y971" i="9"/>
  <c r="Y845" i="9"/>
  <c r="Y663" i="9"/>
  <c r="Y551" i="9"/>
  <c r="Y425" i="9"/>
  <c r="Y229" i="9"/>
  <c r="Y5" i="9"/>
  <c r="Y3435" i="9"/>
  <c r="Y3185" i="9"/>
  <c r="Y2903" i="9"/>
  <c r="Y2107" i="9"/>
  <c r="Y2051" i="9"/>
  <c r="Y427" i="9"/>
  <c r="Y1336" i="9"/>
  <c r="Y3488" i="9"/>
  <c r="Y3474" i="9"/>
  <c r="Y3432" i="9"/>
  <c r="Y3418" i="9"/>
  <c r="Y3376" i="9"/>
  <c r="Y3306" i="9"/>
  <c r="Y3068" i="9"/>
  <c r="Y2998" i="9"/>
  <c r="Y2872" i="9"/>
  <c r="Y2844" i="9"/>
  <c r="Y2802" i="9"/>
  <c r="Y2718" i="9"/>
  <c r="Y2690" i="9"/>
  <c r="Y2564" i="9"/>
  <c r="Y2536" i="9"/>
  <c r="Y2312" i="9"/>
  <c r="Y2270" i="9"/>
  <c r="Y2228" i="9"/>
  <c r="Y2116" i="9"/>
  <c r="Y2074" i="9"/>
  <c r="Y2032" i="9"/>
  <c r="Y1584" i="9"/>
  <c r="Y1500" i="9"/>
  <c r="Y1220" i="9"/>
  <c r="Y912" i="9"/>
  <c r="Y1990" i="9"/>
  <c r="Y1696" i="9"/>
  <c r="Y3278" i="9"/>
  <c r="Y3236" i="9"/>
  <c r="Y3194" i="9"/>
  <c r="Y3166" i="9"/>
  <c r="Y3054" i="9"/>
  <c r="Y3012" i="9"/>
  <c r="Y2970" i="9"/>
  <c r="Y2900" i="9"/>
  <c r="Y2816" i="9"/>
  <c r="Y2648" i="9"/>
  <c r="Y2606" i="9"/>
  <c r="Y2578" i="9"/>
  <c r="Y2550" i="9"/>
  <c r="Y2508" i="9"/>
  <c r="Y2480" i="9"/>
  <c r="Y2466" i="9"/>
  <c r="Y2424" i="9"/>
  <c r="Y2410" i="9"/>
  <c r="Y2382" i="9"/>
  <c r="Y2326" i="9"/>
  <c r="Y2256" i="9"/>
  <c r="Y2214" i="9"/>
  <c r="Y2088" i="9"/>
  <c r="Y2060" i="9"/>
  <c r="Y2018" i="9"/>
  <c r="Y2004" i="9"/>
  <c r="Y1962" i="9"/>
  <c r="Y1934" i="9"/>
  <c r="Y1892" i="9"/>
  <c r="Y1794" i="9"/>
  <c r="Y1752" i="9"/>
  <c r="Y1682" i="9"/>
  <c r="Y1668" i="9"/>
  <c r="Y1626" i="9"/>
  <c r="Y1556" i="9"/>
  <c r="Y1528" i="9"/>
  <c r="Y1472" i="9"/>
  <c r="Y1234" i="9"/>
  <c r="Y1178" i="9"/>
  <c r="Y1136" i="9"/>
  <c r="Y1122" i="9"/>
  <c r="Y1108" i="9"/>
  <c r="Y1094" i="9"/>
  <c r="Y1080" i="9"/>
  <c r="Y1024" i="9"/>
  <c r="Y968" i="9"/>
  <c r="Y940" i="9"/>
  <c r="Y926" i="9"/>
  <c r="Y870" i="9"/>
  <c r="Y842" i="9"/>
  <c r="Y814" i="9"/>
  <c r="Y772" i="9"/>
  <c r="Y730" i="9"/>
  <c r="Y716" i="9"/>
  <c r="Y702" i="9"/>
  <c r="Y688" i="9"/>
  <c r="Y618" i="9"/>
  <c r="Y604" i="9"/>
  <c r="Y576" i="9"/>
  <c r="Y534" i="9"/>
  <c r="Y520" i="9"/>
  <c r="Y492" i="9"/>
  <c r="Y422" i="9"/>
  <c r="Y408" i="9"/>
  <c r="Y394" i="9"/>
  <c r="Y380" i="9"/>
  <c r="Y310" i="9"/>
  <c r="Y282" i="9"/>
  <c r="Y254" i="9"/>
  <c r="Y212" i="9"/>
  <c r="Y198" i="9"/>
  <c r="Y156" i="9"/>
  <c r="Y100" i="9"/>
  <c r="Y2" i="9"/>
  <c r="Y3459" i="9"/>
  <c r="Y3417" i="9"/>
  <c r="Y3375" i="9"/>
  <c r="Y3361" i="9"/>
  <c r="Y3319" i="9"/>
  <c r="Y3305" i="9"/>
  <c r="Y3277" i="9"/>
  <c r="Y3263" i="9"/>
  <c r="Y3235" i="9"/>
  <c r="Y3207" i="9"/>
  <c r="Y3193" i="9"/>
  <c r="Y3179" i="9"/>
  <c r="Y3165" i="9"/>
  <c r="Y3137" i="9"/>
  <c r="Y3095" i="9"/>
  <c r="Y3067" i="9"/>
  <c r="Y3053" i="9"/>
  <c r="Y3011" i="9"/>
  <c r="Y2997" i="9"/>
  <c r="Y2983" i="9"/>
  <c r="Y2927" i="9"/>
  <c r="Y2899" i="9"/>
  <c r="Y2871" i="9"/>
  <c r="Y2843" i="9"/>
  <c r="Y2815" i="9"/>
  <c r="Y2801" i="9"/>
  <c r="Y2745" i="9"/>
  <c r="Y2689" i="9"/>
  <c r="Y2661" i="9"/>
  <c r="Y2647" i="9"/>
  <c r="Y2605" i="9"/>
  <c r="Y2591" i="9"/>
  <c r="Y2577" i="9"/>
  <c r="Y2563" i="9"/>
  <c r="Y2549" i="9"/>
  <c r="Y2535" i="9"/>
  <c r="Y2521" i="9"/>
  <c r="Y2507" i="9"/>
  <c r="Y2479" i="9"/>
  <c r="Y2451" i="9"/>
  <c r="Y2423" i="9"/>
  <c r="Y2409" i="9"/>
  <c r="Y2395" i="9"/>
  <c r="Y2367" i="9"/>
  <c r="Y2325" i="9"/>
  <c r="Y2311" i="9"/>
  <c r="Y2297" i="9"/>
  <c r="Y2255" i="9"/>
  <c r="Y2227" i="9"/>
  <c r="Y2213" i="9"/>
  <c r="Y2199" i="9"/>
  <c r="Y2157" i="9"/>
  <c r="Y2129" i="9"/>
  <c r="Y2101" i="9"/>
  <c r="Y2073" i="9"/>
  <c r="Y2059" i="9"/>
  <c r="Y2045" i="9"/>
  <c r="Y2031" i="9"/>
  <c r="Y2017" i="9"/>
  <c r="Y2003" i="9"/>
  <c r="Y1961" i="9"/>
  <c r="Y1947" i="9"/>
  <c r="Y1933" i="9"/>
  <c r="Y1905" i="9"/>
  <c r="Y1891" i="9"/>
  <c r="Y1863" i="9"/>
  <c r="Y1821" i="9"/>
  <c r="Y1807" i="9"/>
  <c r="Y1779" i="9"/>
  <c r="Y1737" i="9"/>
  <c r="Y1709" i="9"/>
  <c r="Y1681" i="9"/>
  <c r="Y1667" i="9"/>
  <c r="Y1611" i="9"/>
  <c r="Y1597" i="9"/>
  <c r="Y1569" i="9"/>
  <c r="Y1555" i="9"/>
  <c r="Y1527" i="9"/>
  <c r="Y1513" i="9"/>
  <c r="Y1499" i="9"/>
  <c r="Y1471" i="9"/>
  <c r="Y1443" i="9"/>
  <c r="Y1415" i="9"/>
  <c r="Y1401" i="9"/>
  <c r="Y1373" i="9"/>
  <c r="Y1345" i="9"/>
  <c r="Y1331" i="9"/>
  <c r="Y1317" i="9"/>
  <c r="Y1289" i="9"/>
  <c r="Y1275" i="9"/>
  <c r="Y1261" i="9"/>
  <c r="Y1233" i="9"/>
  <c r="Y1219" i="9"/>
  <c r="Y1205" i="9"/>
  <c r="Y1191" i="9"/>
  <c r="Y1163" i="9"/>
  <c r="Y1149" i="9"/>
  <c r="Y1135" i="9"/>
  <c r="Y1065" i="9"/>
  <c r="Y1051" i="9"/>
  <c r="Y1009" i="9"/>
  <c r="Y995" i="9"/>
  <c r="Y981" i="9"/>
  <c r="Y967" i="9"/>
  <c r="Y939" i="9"/>
  <c r="Y869" i="9"/>
  <c r="Y827" i="9"/>
  <c r="Y813" i="9"/>
  <c r="Y785" i="9"/>
  <c r="Y771" i="9"/>
  <c r="Y729" i="9"/>
  <c r="Y701" i="9"/>
  <c r="Y673" i="9"/>
  <c r="Y659" i="9"/>
  <c r="Y645" i="9"/>
  <c r="Y631" i="9"/>
  <c r="Y617" i="9"/>
  <c r="Y603" i="9"/>
  <c r="Y575" i="9"/>
  <c r="Y561" i="9"/>
  <c r="Y519" i="9"/>
  <c r="Y491" i="9"/>
  <c r="Y477" i="9"/>
  <c r="Y463" i="9"/>
  <c r="Y449" i="9"/>
  <c r="Y435" i="9"/>
  <c r="Y421" i="9"/>
  <c r="Y407" i="9"/>
  <c r="Y393" i="9"/>
  <c r="Y379" i="9"/>
  <c r="Y323" i="9"/>
  <c r="Y309" i="9"/>
  <c r="Y295" i="9"/>
  <c r="Y281" i="9"/>
  <c r="Y267" i="9"/>
  <c r="Y253" i="9"/>
  <c r="Y183" i="9"/>
  <c r="Y141" i="9"/>
  <c r="Y127" i="9"/>
  <c r="Y99" i="9"/>
  <c r="Y85" i="9"/>
  <c r="Y71" i="9"/>
  <c r="Y43" i="9"/>
  <c r="Y29" i="9"/>
  <c r="Y15" i="9"/>
  <c r="Y3249" i="9"/>
  <c r="Y2717" i="9"/>
  <c r="Y2284" i="9"/>
  <c r="Y2241" i="9"/>
  <c r="Y1989" i="9"/>
  <c r="Y1695" i="9"/>
  <c r="Y1485" i="9"/>
  <c r="Y1444" i="9"/>
  <c r="Y1360" i="9"/>
  <c r="Y1093" i="9"/>
  <c r="Y953" i="9"/>
  <c r="Y897" i="9"/>
  <c r="Y211" i="9"/>
  <c r="Y155" i="9"/>
  <c r="Y113" i="9"/>
  <c r="A3527" i="9" l="1" a="1"/>
  <c r="U3000" i="9"/>
  <c r="U3001" i="9"/>
  <c r="U3015" i="9"/>
  <c r="U3018" i="9"/>
  <c r="U3025" i="9"/>
  <c r="U3031" i="9"/>
  <c r="U3036" i="9"/>
  <c r="U3040" i="9"/>
  <c r="U3041" i="9"/>
  <c r="U3044" i="9"/>
  <c r="U3049" i="9"/>
  <c r="U3050" i="9"/>
  <c r="U3060" i="9"/>
  <c r="U3061" i="9"/>
  <c r="U3071" i="9"/>
  <c r="U3074" i="9"/>
  <c r="U3077" i="9"/>
  <c r="U3080" i="9"/>
  <c r="U3082" i="9"/>
  <c r="U3087" i="9"/>
  <c r="U3099" i="9"/>
  <c r="U3103" i="9"/>
  <c r="U3104" i="9"/>
  <c r="U3109" i="9"/>
  <c r="U3112" i="9"/>
  <c r="U3119" i="9"/>
  <c r="U3127" i="9"/>
  <c r="U3129" i="9"/>
  <c r="U3138" i="9"/>
  <c r="U3150" i="9"/>
  <c r="U3152" i="9"/>
  <c r="U3165" i="9"/>
  <c r="U3171" i="9"/>
  <c r="U3175" i="9"/>
  <c r="U3176" i="9"/>
  <c r="U3178" i="9"/>
  <c r="U3179" i="9"/>
  <c r="U3189" i="9"/>
  <c r="U3190" i="9"/>
  <c r="U3199" i="9"/>
  <c r="U3210" i="9"/>
  <c r="U3221" i="9"/>
  <c r="U3227" i="9"/>
  <c r="U3231" i="9"/>
  <c r="U3258" i="9"/>
  <c r="U3260" i="9"/>
  <c r="U3264" i="9"/>
  <c r="U3281" i="9"/>
  <c r="U3292" i="9"/>
  <c r="U3296" i="9"/>
  <c r="U3299" i="9"/>
  <c r="U3300" i="9"/>
  <c r="U3301" i="9"/>
  <c r="U3304" i="9"/>
  <c r="U3311" i="9"/>
  <c r="U3323" i="9"/>
  <c r="U3334" i="9"/>
  <c r="U3336" i="9"/>
  <c r="U3347" i="9"/>
  <c r="U3360" i="9"/>
  <c r="U3363" i="9"/>
  <c r="U3376" i="9"/>
  <c r="U3383" i="9"/>
  <c r="U3390" i="9"/>
  <c r="U3393" i="9"/>
  <c r="U3403" i="9"/>
  <c r="U3416" i="9"/>
  <c r="U3420" i="9"/>
  <c r="U3432" i="9"/>
  <c r="U3445" i="9"/>
  <c r="U3446" i="9"/>
  <c r="U3449" i="9"/>
  <c r="U3452" i="9"/>
  <c r="U3463" i="9"/>
  <c r="U3477" i="9"/>
  <c r="U3480" i="9"/>
  <c r="U3483" i="9"/>
  <c r="U3485" i="9"/>
  <c r="U3486" i="9"/>
  <c r="U3488" i="9"/>
  <c r="U3495" i="9"/>
  <c r="U3515" i="9"/>
  <c r="V3517" i="9"/>
  <c r="N3517" i="9"/>
  <c r="O3517" i="9" s="1"/>
  <c r="Q3517" i="9" s="1"/>
  <c r="V3516" i="9"/>
  <c r="N3516" i="9"/>
  <c r="O3516" i="9" s="1"/>
  <c r="Q3516" i="9" s="1"/>
  <c r="V3515" i="9"/>
  <c r="N3515" i="9"/>
  <c r="O3515" i="9" s="1"/>
  <c r="Q3515" i="9" s="1"/>
  <c r="V3514" i="9"/>
  <c r="N3514" i="9"/>
  <c r="O3514" i="9" s="1"/>
  <c r="Q3514" i="9" s="1"/>
  <c r="V3513" i="9"/>
  <c r="N3513" i="9"/>
  <c r="O3513" i="9" s="1"/>
  <c r="Q3513" i="9" s="1"/>
  <c r="V3512" i="9"/>
  <c r="N3512" i="9"/>
  <c r="O3512" i="9" s="1"/>
  <c r="Q3512" i="9" s="1"/>
  <c r="V3511" i="9"/>
  <c r="N3511" i="9"/>
  <c r="O3511" i="9" s="1"/>
  <c r="Q3511" i="9" s="1"/>
  <c r="V3510" i="9"/>
  <c r="N3510" i="9"/>
  <c r="O3510" i="9" s="1"/>
  <c r="Q3510" i="9" s="1"/>
  <c r="V3509" i="9"/>
  <c r="N3509" i="9"/>
  <c r="O3509" i="9" s="1"/>
  <c r="Q3509" i="9" s="1"/>
  <c r="V3508" i="9"/>
  <c r="N3508" i="9"/>
  <c r="O3508" i="9" s="1"/>
  <c r="Q3508" i="9" s="1"/>
  <c r="V3507" i="9"/>
  <c r="N3507" i="9"/>
  <c r="O3507" i="9" s="1"/>
  <c r="Q3507" i="9" s="1"/>
  <c r="V3506" i="9"/>
  <c r="N3506" i="9"/>
  <c r="O3506" i="9" s="1"/>
  <c r="Q3506" i="9" s="1"/>
  <c r="V3505" i="9"/>
  <c r="N3505" i="9"/>
  <c r="O3505" i="9" s="1"/>
  <c r="Q3505" i="9" s="1"/>
  <c r="V3504" i="9"/>
  <c r="N3504" i="9"/>
  <c r="O3504" i="9" s="1"/>
  <c r="Q3504" i="9" s="1"/>
  <c r="V3503" i="9"/>
  <c r="N3503" i="9"/>
  <c r="O3503" i="9" s="1"/>
  <c r="Q3503" i="9" s="1"/>
  <c r="V3502" i="9"/>
  <c r="N3502" i="9"/>
  <c r="O3502" i="9" s="1"/>
  <c r="Q3502" i="9" s="1"/>
  <c r="V3501" i="9"/>
  <c r="N3501" i="9"/>
  <c r="O3501" i="9" s="1"/>
  <c r="Q3501" i="9" s="1"/>
  <c r="V3500" i="9"/>
  <c r="N3500" i="9"/>
  <c r="O3500" i="9" s="1"/>
  <c r="Q3500" i="9" s="1"/>
  <c r="V3499" i="9"/>
  <c r="N3499" i="9"/>
  <c r="O3499" i="9" s="1"/>
  <c r="Q3499" i="9" s="1"/>
  <c r="V3498" i="9"/>
  <c r="U3498" i="9"/>
  <c r="N3498" i="9"/>
  <c r="O3498" i="9" s="1"/>
  <c r="Q3498" i="9" s="1"/>
  <c r="V3497" i="9"/>
  <c r="N3497" i="9"/>
  <c r="O3497" i="9" s="1"/>
  <c r="Q3497" i="9" s="1"/>
  <c r="V3496" i="9"/>
  <c r="N3496" i="9"/>
  <c r="O3496" i="9" s="1"/>
  <c r="Q3496" i="9" s="1"/>
  <c r="V3495" i="9"/>
  <c r="N3495" i="9"/>
  <c r="O3495" i="9" s="1"/>
  <c r="Q3495" i="9" s="1"/>
  <c r="V3494" i="9"/>
  <c r="N3494" i="9"/>
  <c r="O3494" i="9" s="1"/>
  <c r="Q3494" i="9" s="1"/>
  <c r="V3493" i="9"/>
  <c r="N3493" i="9"/>
  <c r="O3493" i="9" s="1"/>
  <c r="Q3493" i="9" s="1"/>
  <c r="V3492" i="9"/>
  <c r="N3492" i="9"/>
  <c r="O3492" i="9" s="1"/>
  <c r="Q3492" i="9" s="1"/>
  <c r="V3491" i="9"/>
  <c r="N3491" i="9"/>
  <c r="O3491" i="9" s="1"/>
  <c r="Q3491" i="9" s="1"/>
  <c r="V3490" i="9"/>
  <c r="N3490" i="9"/>
  <c r="O3490" i="9" s="1"/>
  <c r="Q3490" i="9" s="1"/>
  <c r="V3489" i="9"/>
  <c r="N3489" i="9"/>
  <c r="O3489" i="9" s="1"/>
  <c r="Q3489" i="9" s="1"/>
  <c r="V3488" i="9"/>
  <c r="N3488" i="9"/>
  <c r="O3488" i="9" s="1"/>
  <c r="Q3488" i="9" s="1"/>
  <c r="V3487" i="9"/>
  <c r="N3487" i="9"/>
  <c r="O3487" i="9" s="1"/>
  <c r="Q3487" i="9" s="1"/>
  <c r="V3486" i="9"/>
  <c r="N3486" i="9"/>
  <c r="O3486" i="9" s="1"/>
  <c r="Q3486" i="9" s="1"/>
  <c r="V3485" i="9"/>
  <c r="N3485" i="9"/>
  <c r="O3485" i="9" s="1"/>
  <c r="Q3485" i="9" s="1"/>
  <c r="V3484" i="9"/>
  <c r="N3484" i="9"/>
  <c r="O3484" i="9" s="1"/>
  <c r="Q3484" i="9" s="1"/>
  <c r="V3483" i="9"/>
  <c r="N3483" i="9"/>
  <c r="O3483" i="9" s="1"/>
  <c r="Q3483" i="9" s="1"/>
  <c r="V3482" i="9"/>
  <c r="N3482" i="9"/>
  <c r="O3482" i="9" s="1"/>
  <c r="Q3482" i="9" s="1"/>
  <c r="V3481" i="9"/>
  <c r="N3481" i="9"/>
  <c r="O3481" i="9" s="1"/>
  <c r="Q3481" i="9" s="1"/>
  <c r="V3480" i="9"/>
  <c r="N3480" i="9"/>
  <c r="O3480" i="9" s="1"/>
  <c r="Q3480" i="9" s="1"/>
  <c r="V3479" i="9"/>
  <c r="N3479" i="9"/>
  <c r="O3479" i="9" s="1"/>
  <c r="Q3479" i="9" s="1"/>
  <c r="V3478" i="9"/>
  <c r="N3478" i="9"/>
  <c r="O3478" i="9" s="1"/>
  <c r="Q3478" i="9" s="1"/>
  <c r="V3477" i="9"/>
  <c r="N3477" i="9"/>
  <c r="O3477" i="9" s="1"/>
  <c r="Q3477" i="9" s="1"/>
  <c r="V3476" i="9"/>
  <c r="N3476" i="9"/>
  <c r="O3476" i="9" s="1"/>
  <c r="Q3476" i="9" s="1"/>
  <c r="V3475" i="9"/>
  <c r="N3475" i="9"/>
  <c r="O3475" i="9" s="1"/>
  <c r="Q3475" i="9" s="1"/>
  <c r="V3474" i="9"/>
  <c r="N3474" i="9"/>
  <c r="O3474" i="9" s="1"/>
  <c r="Q3474" i="9" s="1"/>
  <c r="V3473" i="9"/>
  <c r="N3473" i="9"/>
  <c r="O3473" i="9" s="1"/>
  <c r="Q3473" i="9" s="1"/>
  <c r="V3472" i="9"/>
  <c r="N3472" i="9"/>
  <c r="O3472" i="9" s="1"/>
  <c r="Q3472" i="9" s="1"/>
  <c r="V3471" i="9"/>
  <c r="N3471" i="9"/>
  <c r="O3471" i="9" s="1"/>
  <c r="Q3471" i="9" s="1"/>
  <c r="V3470" i="9"/>
  <c r="N3470" i="9"/>
  <c r="O3470" i="9" s="1"/>
  <c r="Q3470" i="9" s="1"/>
  <c r="V3469" i="9"/>
  <c r="N3469" i="9"/>
  <c r="O3469" i="9" s="1"/>
  <c r="Q3469" i="9" s="1"/>
  <c r="V3468" i="9"/>
  <c r="N3468" i="9"/>
  <c r="O3468" i="9" s="1"/>
  <c r="Q3468" i="9" s="1"/>
  <c r="V3467" i="9"/>
  <c r="N3467" i="9"/>
  <c r="O3467" i="9" s="1"/>
  <c r="Q3467" i="9" s="1"/>
  <c r="V3466" i="9"/>
  <c r="N3466" i="9"/>
  <c r="O3466" i="9" s="1"/>
  <c r="Q3466" i="9" s="1"/>
  <c r="V3465" i="9"/>
  <c r="N3465" i="9"/>
  <c r="V3464" i="9"/>
  <c r="N3464" i="9"/>
  <c r="V3463" i="9"/>
  <c r="N3463" i="9"/>
  <c r="V3462" i="9"/>
  <c r="N3462" i="9"/>
  <c r="V3461" i="9"/>
  <c r="N3461" i="9"/>
  <c r="V3460" i="9"/>
  <c r="N3460" i="9"/>
  <c r="V3459" i="9"/>
  <c r="N3459" i="9"/>
  <c r="V3458" i="9"/>
  <c r="N3458" i="9"/>
  <c r="V3457" i="9"/>
  <c r="N3457" i="9"/>
  <c r="V3456" i="9"/>
  <c r="N3456" i="9"/>
  <c r="V3455" i="9"/>
  <c r="N3455" i="9"/>
  <c r="V3454" i="9"/>
  <c r="N3454" i="9"/>
  <c r="V3453" i="9"/>
  <c r="N3453" i="9"/>
  <c r="V3452" i="9"/>
  <c r="N3452" i="9"/>
  <c r="V3451" i="9"/>
  <c r="N3451" i="9"/>
  <c r="V3450" i="9"/>
  <c r="N3450" i="9"/>
  <c r="V3449" i="9"/>
  <c r="N3449" i="9"/>
  <c r="V3448" i="9"/>
  <c r="N3448" i="9"/>
  <c r="V3447" i="9"/>
  <c r="N3447" i="9"/>
  <c r="V3446" i="9"/>
  <c r="N3446" i="9"/>
  <c r="V3445" i="9"/>
  <c r="N3445" i="9"/>
  <c r="V3444" i="9"/>
  <c r="N3444" i="9"/>
  <c r="V3443" i="9"/>
  <c r="N3443" i="9"/>
  <c r="V3442" i="9"/>
  <c r="N3442" i="9"/>
  <c r="V3441" i="9"/>
  <c r="N3441" i="9"/>
  <c r="V3440" i="9"/>
  <c r="N3440" i="9"/>
  <c r="V3439" i="9"/>
  <c r="N3439" i="9"/>
  <c r="V3438" i="9"/>
  <c r="N3438" i="9"/>
  <c r="V3437" i="9"/>
  <c r="N3437" i="9"/>
  <c r="V3436" i="9"/>
  <c r="N3436" i="9"/>
  <c r="V3435" i="9"/>
  <c r="N3435" i="9"/>
  <c r="V3434" i="9"/>
  <c r="N3434" i="9"/>
  <c r="V3433" i="9"/>
  <c r="N3433" i="9"/>
  <c r="V3432" i="9"/>
  <c r="N3432" i="9"/>
  <c r="V3431" i="9"/>
  <c r="N3431" i="9"/>
  <c r="V3430" i="9"/>
  <c r="N3430" i="9"/>
  <c r="V3429" i="9"/>
  <c r="N3429" i="9"/>
  <c r="V3428" i="9"/>
  <c r="N3428" i="9"/>
  <c r="V3427" i="9"/>
  <c r="N3427" i="9"/>
  <c r="V3426" i="9"/>
  <c r="N3426" i="9"/>
  <c r="V3425" i="9"/>
  <c r="N3425" i="9"/>
  <c r="V3424" i="9"/>
  <c r="N3424" i="9"/>
  <c r="V3423" i="9"/>
  <c r="N3423" i="9"/>
  <c r="V3422" i="9"/>
  <c r="N3422" i="9"/>
  <c r="V3421" i="9"/>
  <c r="N3421" i="9"/>
  <c r="V3420" i="9"/>
  <c r="N3420" i="9"/>
  <c r="V3419" i="9"/>
  <c r="N3419" i="9"/>
  <c r="V3418" i="9"/>
  <c r="N3418" i="9"/>
  <c r="V3417" i="9"/>
  <c r="N3417" i="9"/>
  <c r="V3416" i="9"/>
  <c r="N3416" i="9"/>
  <c r="V3415" i="9"/>
  <c r="N3415" i="9"/>
  <c r="V3414" i="9"/>
  <c r="N3414" i="9"/>
  <c r="V3413" i="9"/>
  <c r="N3413" i="9"/>
  <c r="V3412" i="9"/>
  <c r="N3412" i="9"/>
  <c r="V3411" i="9"/>
  <c r="N3411" i="9"/>
  <c r="V3410" i="9"/>
  <c r="N3410" i="9"/>
  <c r="V3409" i="9"/>
  <c r="N3409" i="9"/>
  <c r="V3408" i="9"/>
  <c r="N3408" i="9"/>
  <c r="V3407" i="9"/>
  <c r="N3407" i="9"/>
  <c r="V3406" i="9"/>
  <c r="N3406" i="9"/>
  <c r="V3405" i="9"/>
  <c r="N3405" i="9"/>
  <c r="V3404" i="9"/>
  <c r="N3404" i="9"/>
  <c r="V3403" i="9"/>
  <c r="N3403" i="9"/>
  <c r="V3402" i="9"/>
  <c r="N3402" i="9"/>
  <c r="V3401" i="9"/>
  <c r="N3401" i="9"/>
  <c r="V3400" i="9"/>
  <c r="N3400" i="9"/>
  <c r="V3399" i="9"/>
  <c r="N3399" i="9"/>
  <c r="V3398" i="9"/>
  <c r="N3398" i="9"/>
  <c r="V3397" i="9"/>
  <c r="N3397" i="9"/>
  <c r="V3396" i="9"/>
  <c r="N3396" i="9"/>
  <c r="V3395" i="9"/>
  <c r="N3395" i="9"/>
  <c r="V3394" i="9"/>
  <c r="N3394" i="9"/>
  <c r="V3393" i="9"/>
  <c r="N3393" i="9"/>
  <c r="V3392" i="9"/>
  <c r="N3392" i="9"/>
  <c r="V3391" i="9"/>
  <c r="N3391" i="9"/>
  <c r="V3390" i="9"/>
  <c r="N3390" i="9"/>
  <c r="V3389" i="9"/>
  <c r="N3389" i="9"/>
  <c r="V3388" i="9"/>
  <c r="N3388" i="9"/>
  <c r="V3387" i="9"/>
  <c r="N3387" i="9"/>
  <c r="V3386" i="9"/>
  <c r="N3386" i="9"/>
  <c r="V3385" i="9"/>
  <c r="N3385" i="9"/>
  <c r="V3384" i="9"/>
  <c r="N3384" i="9"/>
  <c r="V3383" i="9"/>
  <c r="N3383" i="9"/>
  <c r="V3382" i="9"/>
  <c r="N3382" i="9"/>
  <c r="V3381" i="9"/>
  <c r="N3381" i="9"/>
  <c r="V3380" i="9"/>
  <c r="N3380" i="9"/>
  <c r="V3379" i="9"/>
  <c r="N3379" i="9"/>
  <c r="V3378" i="9"/>
  <c r="N3378" i="9"/>
  <c r="V3377" i="9"/>
  <c r="N3377" i="9"/>
  <c r="V3376" i="9"/>
  <c r="N3376" i="9"/>
  <c r="V3375" i="9"/>
  <c r="N3375" i="9"/>
  <c r="V3374" i="9"/>
  <c r="N3374" i="9"/>
  <c r="V3373" i="9"/>
  <c r="N3373" i="9"/>
  <c r="V3372" i="9"/>
  <c r="N3372" i="9"/>
  <c r="V3371" i="9"/>
  <c r="N3371" i="9"/>
  <c r="V3370" i="9"/>
  <c r="N3370" i="9"/>
  <c r="V3369" i="9"/>
  <c r="N3369" i="9"/>
  <c r="V3368" i="9"/>
  <c r="N3368" i="9"/>
  <c r="V3367" i="9"/>
  <c r="N3367" i="9"/>
  <c r="V3366" i="9"/>
  <c r="N3366" i="9"/>
  <c r="V3365" i="9"/>
  <c r="N3365" i="9"/>
  <c r="V3364" i="9"/>
  <c r="N3364" i="9"/>
  <c r="V3363" i="9"/>
  <c r="N3363" i="9"/>
  <c r="V3362" i="9"/>
  <c r="N3362" i="9"/>
  <c r="V3361" i="9"/>
  <c r="N3361" i="9"/>
  <c r="V3360" i="9"/>
  <c r="N3360" i="9"/>
  <c r="V3359" i="9"/>
  <c r="N3359" i="9"/>
  <c r="V3358" i="9"/>
  <c r="N3358" i="9"/>
  <c r="V3357" i="9"/>
  <c r="N3357" i="9"/>
  <c r="V3356" i="9"/>
  <c r="N3356" i="9"/>
  <c r="V3355" i="9"/>
  <c r="N3355" i="9"/>
  <c r="V3354" i="9"/>
  <c r="N3354" i="9"/>
  <c r="V3353" i="9"/>
  <c r="N3353" i="9"/>
  <c r="V3352" i="9"/>
  <c r="N3352" i="9"/>
  <c r="V3351" i="9"/>
  <c r="N3351" i="9"/>
  <c r="V3350" i="9"/>
  <c r="N3350" i="9"/>
  <c r="V3349" i="9"/>
  <c r="N3349" i="9"/>
  <c r="V3348" i="9"/>
  <c r="N3348" i="9"/>
  <c r="V3347" i="9"/>
  <c r="N3347" i="9"/>
  <c r="V3346" i="9"/>
  <c r="N3346" i="9"/>
  <c r="V3345" i="9"/>
  <c r="N3345" i="9"/>
  <c r="V3344" i="9"/>
  <c r="N3344" i="9"/>
  <c r="V3343" i="9"/>
  <c r="N3343" i="9"/>
  <c r="V3342" i="9"/>
  <c r="N3342" i="9"/>
  <c r="V3341" i="9"/>
  <c r="N3341" i="9"/>
  <c r="V3340" i="9"/>
  <c r="N3340" i="9"/>
  <c r="V3339" i="9"/>
  <c r="N3339" i="9"/>
  <c r="V3338" i="9"/>
  <c r="N3338" i="9"/>
  <c r="V3337" i="9"/>
  <c r="N3337" i="9"/>
  <c r="V3336" i="9"/>
  <c r="N3336" i="9"/>
  <c r="V3335" i="9"/>
  <c r="N3335" i="9"/>
  <c r="V3334" i="9"/>
  <c r="N3334" i="9"/>
  <c r="V3333" i="9"/>
  <c r="N3333" i="9"/>
  <c r="V3332" i="9"/>
  <c r="N3332" i="9"/>
  <c r="V3331" i="9"/>
  <c r="N3331" i="9"/>
  <c r="V3330" i="9"/>
  <c r="N3330" i="9"/>
  <c r="V3329" i="9"/>
  <c r="N3329" i="9"/>
  <c r="V3328" i="9"/>
  <c r="N3328" i="9"/>
  <c r="V3327" i="9"/>
  <c r="N3327" i="9"/>
  <c r="V3326" i="9"/>
  <c r="N3326" i="9"/>
  <c r="V3325" i="9"/>
  <c r="N3325" i="9"/>
  <c r="V3324" i="9"/>
  <c r="N3324" i="9"/>
  <c r="V3323" i="9"/>
  <c r="N3323" i="9"/>
  <c r="V3322" i="9"/>
  <c r="N3322" i="9"/>
  <c r="V3321" i="9"/>
  <c r="N3321" i="9"/>
  <c r="V3320" i="9"/>
  <c r="N3320" i="9"/>
  <c r="V3319" i="9"/>
  <c r="N3319" i="9"/>
  <c r="V3318" i="9"/>
  <c r="N3318" i="9"/>
  <c r="V3317" i="9"/>
  <c r="N3317" i="9"/>
  <c r="V3316" i="9"/>
  <c r="N3316" i="9"/>
  <c r="V3315" i="9"/>
  <c r="N3315" i="9"/>
  <c r="V3314" i="9"/>
  <c r="N3314" i="9"/>
  <c r="V3313" i="9"/>
  <c r="N3313" i="9"/>
  <c r="V3312" i="9"/>
  <c r="N3312" i="9"/>
  <c r="V3311" i="9"/>
  <c r="N3311" i="9"/>
  <c r="V3310" i="9"/>
  <c r="N3310" i="9"/>
  <c r="V3309" i="9"/>
  <c r="N3309" i="9"/>
  <c r="V3308" i="9"/>
  <c r="N3308" i="9"/>
  <c r="V3307" i="9"/>
  <c r="N3307" i="9"/>
  <c r="V3306" i="9"/>
  <c r="N3306" i="9"/>
  <c r="V3305" i="9"/>
  <c r="N3305" i="9"/>
  <c r="V3304" i="9"/>
  <c r="N3304" i="9"/>
  <c r="V3303" i="9"/>
  <c r="N3303" i="9"/>
  <c r="V3302" i="9"/>
  <c r="N3302" i="9"/>
  <c r="V3301" i="9"/>
  <c r="N3301" i="9"/>
  <c r="V3300" i="9"/>
  <c r="N3300" i="9"/>
  <c r="V3299" i="9"/>
  <c r="N3299" i="9"/>
  <c r="V3298" i="9"/>
  <c r="N3298" i="9"/>
  <c r="V3297" i="9"/>
  <c r="N3297" i="9"/>
  <c r="V3296" i="9"/>
  <c r="N3296" i="9"/>
  <c r="V3295" i="9"/>
  <c r="N3295" i="9"/>
  <c r="V3294" i="9"/>
  <c r="N3294" i="9"/>
  <c r="V3293" i="9"/>
  <c r="N3293" i="9"/>
  <c r="V3292" i="9"/>
  <c r="N3292" i="9"/>
  <c r="V3291" i="9"/>
  <c r="N3291" i="9"/>
  <c r="V3290" i="9"/>
  <c r="N3290" i="9"/>
  <c r="V3289" i="9"/>
  <c r="N3289" i="9"/>
  <c r="V3288" i="9"/>
  <c r="N3288" i="9"/>
  <c r="V3287" i="9"/>
  <c r="N3287" i="9"/>
  <c r="V3286" i="9"/>
  <c r="N3286" i="9"/>
  <c r="V3285" i="9"/>
  <c r="N3285" i="9"/>
  <c r="V3284" i="9"/>
  <c r="N3284" i="9"/>
  <c r="V3283" i="9"/>
  <c r="N3283" i="9"/>
  <c r="V3282" i="9"/>
  <c r="N3282" i="9"/>
  <c r="V3281" i="9"/>
  <c r="N3281" i="9"/>
  <c r="V3280" i="9"/>
  <c r="N3280" i="9"/>
  <c r="V3279" i="9"/>
  <c r="N3279" i="9"/>
  <c r="V3278" i="9"/>
  <c r="N3278" i="9"/>
  <c r="V3277" i="9"/>
  <c r="N3277" i="9"/>
  <c r="V3276" i="9"/>
  <c r="N3276" i="9"/>
  <c r="V3275" i="9"/>
  <c r="N3275" i="9"/>
  <c r="V3274" i="9"/>
  <c r="N3274" i="9"/>
  <c r="V3273" i="9"/>
  <c r="N3273" i="9"/>
  <c r="V3272" i="9"/>
  <c r="N3272" i="9"/>
  <c r="V3271" i="9"/>
  <c r="N3271" i="9"/>
  <c r="V3270" i="9"/>
  <c r="N3270" i="9"/>
  <c r="V3269" i="9"/>
  <c r="N3269" i="9"/>
  <c r="V3268" i="9"/>
  <c r="N3268" i="9"/>
  <c r="V3267" i="9"/>
  <c r="N3267" i="9"/>
  <c r="V3266" i="9"/>
  <c r="N3266" i="9"/>
  <c r="V3265" i="9"/>
  <c r="N3265" i="9"/>
  <c r="V3264" i="9"/>
  <c r="N3264" i="9"/>
  <c r="V3263" i="9"/>
  <c r="N3263" i="9"/>
  <c r="V3262" i="9"/>
  <c r="N3262" i="9"/>
  <c r="V3261" i="9"/>
  <c r="N3261" i="9"/>
  <c r="V3260" i="9"/>
  <c r="N3260" i="9"/>
  <c r="V3259" i="9"/>
  <c r="N3259" i="9"/>
  <c r="V3258" i="9"/>
  <c r="N3258" i="9"/>
  <c r="V3257" i="9"/>
  <c r="N3257" i="9"/>
  <c r="V3256" i="9"/>
  <c r="N3256" i="9"/>
  <c r="V3255" i="9"/>
  <c r="N3255" i="9"/>
  <c r="V3254" i="9"/>
  <c r="N3254" i="9"/>
  <c r="V3253" i="9"/>
  <c r="N3253" i="9"/>
  <c r="V3252" i="9"/>
  <c r="N3252" i="9"/>
  <c r="V3251" i="9"/>
  <c r="N3251" i="9"/>
  <c r="V3250" i="9"/>
  <c r="N3250" i="9"/>
  <c r="V3249" i="9"/>
  <c r="N3249" i="9"/>
  <c r="V3248" i="9"/>
  <c r="N3248" i="9"/>
  <c r="V3247" i="9"/>
  <c r="N3247" i="9"/>
  <c r="V3246" i="9"/>
  <c r="N3246" i="9"/>
  <c r="V3245" i="9"/>
  <c r="N3245" i="9"/>
  <c r="V3244" i="9"/>
  <c r="N3244" i="9"/>
  <c r="V3243" i="9"/>
  <c r="N3243" i="9"/>
  <c r="V3242" i="9"/>
  <c r="N3242" i="9"/>
  <c r="V3241" i="9"/>
  <c r="N3241" i="9"/>
  <c r="V3240" i="9"/>
  <c r="N3240" i="9"/>
  <c r="V3239" i="9"/>
  <c r="N3239" i="9"/>
  <c r="V3238" i="9"/>
  <c r="N3238" i="9"/>
  <c r="V3237" i="9"/>
  <c r="N3237" i="9"/>
  <c r="V3236" i="9"/>
  <c r="N3236" i="9"/>
  <c r="V3235" i="9"/>
  <c r="N3235" i="9"/>
  <c r="V3234" i="9"/>
  <c r="N3234" i="9"/>
  <c r="V3233" i="9"/>
  <c r="N3233" i="9"/>
  <c r="V3232" i="9"/>
  <c r="N3232" i="9"/>
  <c r="V3231" i="9"/>
  <c r="N3231" i="9"/>
  <c r="V3230" i="9"/>
  <c r="N3230" i="9"/>
  <c r="V3229" i="9"/>
  <c r="N3229" i="9"/>
  <c r="V3228" i="9"/>
  <c r="N3228" i="9"/>
  <c r="V3227" i="9"/>
  <c r="N3227" i="9"/>
  <c r="V3226" i="9"/>
  <c r="N3226" i="9"/>
  <c r="V3225" i="9"/>
  <c r="N3225" i="9"/>
  <c r="V3224" i="9"/>
  <c r="N3224" i="9"/>
  <c r="V3223" i="9"/>
  <c r="N3223" i="9"/>
  <c r="V3222" i="9"/>
  <c r="N3222" i="9"/>
  <c r="V3221" i="9"/>
  <c r="N3221" i="9"/>
  <c r="V3220" i="9"/>
  <c r="N3220" i="9"/>
  <c r="V3219" i="9"/>
  <c r="N3219" i="9"/>
  <c r="V3218" i="9"/>
  <c r="N3218" i="9"/>
  <c r="V3217" i="9"/>
  <c r="N3217" i="9"/>
  <c r="V3216" i="9"/>
  <c r="N3216" i="9"/>
  <c r="V3215" i="9"/>
  <c r="N3215" i="9"/>
  <c r="V3214" i="9"/>
  <c r="N3214" i="9"/>
  <c r="V3213" i="9"/>
  <c r="N3213" i="9"/>
  <c r="V3212" i="9"/>
  <c r="N3212" i="9"/>
  <c r="V3211" i="9"/>
  <c r="N3211" i="9"/>
  <c r="V3210" i="9"/>
  <c r="N3210" i="9"/>
  <c r="V3209" i="9"/>
  <c r="N3209" i="9"/>
  <c r="V3208" i="9"/>
  <c r="N3208" i="9"/>
  <c r="V3207" i="9"/>
  <c r="N3207" i="9"/>
  <c r="V3206" i="9"/>
  <c r="N3206" i="9"/>
  <c r="V3205" i="9"/>
  <c r="N3205" i="9"/>
  <c r="V3204" i="9"/>
  <c r="N3204" i="9"/>
  <c r="V3203" i="9"/>
  <c r="N3203" i="9"/>
  <c r="V3202" i="9"/>
  <c r="N3202" i="9"/>
  <c r="V3201" i="9"/>
  <c r="N3201" i="9"/>
  <c r="V3200" i="9"/>
  <c r="N3200" i="9"/>
  <c r="V3199" i="9"/>
  <c r="N3199" i="9"/>
  <c r="V3198" i="9"/>
  <c r="N3198" i="9"/>
  <c r="V3197" i="9"/>
  <c r="N3197" i="9"/>
  <c r="V3196" i="9"/>
  <c r="N3196" i="9"/>
  <c r="V3195" i="9"/>
  <c r="N3195" i="9"/>
  <c r="V3194" i="9"/>
  <c r="N3194" i="9"/>
  <c r="V3193" i="9"/>
  <c r="N3193" i="9"/>
  <c r="V3192" i="9"/>
  <c r="N3192" i="9"/>
  <c r="V3191" i="9"/>
  <c r="N3191" i="9"/>
  <c r="V3190" i="9"/>
  <c r="N3190" i="9"/>
  <c r="V3189" i="9"/>
  <c r="N3189" i="9"/>
  <c r="V3188" i="9"/>
  <c r="N3188" i="9"/>
  <c r="V3187" i="9"/>
  <c r="N3187" i="9"/>
  <c r="V3186" i="9"/>
  <c r="N3186" i="9"/>
  <c r="V3185" i="9"/>
  <c r="N3185" i="9"/>
  <c r="V3184" i="9"/>
  <c r="N3184" i="9"/>
  <c r="V3183" i="9"/>
  <c r="N3183" i="9"/>
  <c r="V3182" i="9"/>
  <c r="N3182" i="9"/>
  <c r="V3181" i="9"/>
  <c r="N3181" i="9"/>
  <c r="V3180" i="9"/>
  <c r="N3180" i="9"/>
  <c r="V3179" i="9"/>
  <c r="N3179" i="9"/>
  <c r="V3178" i="9"/>
  <c r="N3178" i="9"/>
  <c r="V3177" i="9"/>
  <c r="N3177" i="9"/>
  <c r="V3176" i="9"/>
  <c r="N3176" i="9"/>
  <c r="V3175" i="9"/>
  <c r="N3175" i="9"/>
  <c r="V3174" i="9"/>
  <c r="N3174" i="9"/>
  <c r="V3173" i="9"/>
  <c r="N3173" i="9"/>
  <c r="V3172" i="9"/>
  <c r="N3172" i="9"/>
  <c r="V3171" i="9"/>
  <c r="N3171" i="9"/>
  <c r="V3170" i="9"/>
  <c r="N3170" i="9"/>
  <c r="V3169" i="9"/>
  <c r="N3169" i="9"/>
  <c r="V3168" i="9"/>
  <c r="N3168" i="9"/>
  <c r="V3167" i="9"/>
  <c r="N3167" i="9"/>
  <c r="V3166" i="9"/>
  <c r="N3166" i="9"/>
  <c r="V3165" i="9"/>
  <c r="N3165" i="9"/>
  <c r="V3164" i="9"/>
  <c r="N3164" i="9"/>
  <c r="V3163" i="9"/>
  <c r="N3163" i="9"/>
  <c r="V3162" i="9"/>
  <c r="N3162" i="9"/>
  <c r="V3161" i="9"/>
  <c r="N3161" i="9"/>
  <c r="V3160" i="9"/>
  <c r="N3160" i="9"/>
  <c r="V3159" i="9"/>
  <c r="N3159" i="9"/>
  <c r="V3158" i="9"/>
  <c r="N3158" i="9"/>
  <c r="V3157" i="9"/>
  <c r="N3157" i="9"/>
  <c r="V3156" i="9"/>
  <c r="N3156" i="9"/>
  <c r="V3155" i="9"/>
  <c r="N3155" i="9"/>
  <c r="V3154" i="9"/>
  <c r="N3154" i="9"/>
  <c r="V3153" i="9"/>
  <c r="N3153" i="9"/>
  <c r="V3152" i="9"/>
  <c r="N3152" i="9"/>
  <c r="V3151" i="9"/>
  <c r="N3151" i="9"/>
  <c r="V3150" i="9"/>
  <c r="N3150" i="9"/>
  <c r="V3149" i="9"/>
  <c r="N3149" i="9"/>
  <c r="V3148" i="9"/>
  <c r="N3148" i="9"/>
  <c r="V3147" i="9"/>
  <c r="N3147" i="9"/>
  <c r="V3146" i="9"/>
  <c r="N3146" i="9"/>
  <c r="V3145" i="9"/>
  <c r="N3145" i="9"/>
  <c r="V3144" i="9"/>
  <c r="N3144" i="9"/>
  <c r="V3143" i="9"/>
  <c r="N3143" i="9"/>
  <c r="V3142" i="9"/>
  <c r="N3142" i="9"/>
  <c r="V3141" i="9"/>
  <c r="N3141" i="9"/>
  <c r="V3140" i="9"/>
  <c r="N3140" i="9"/>
  <c r="V3139" i="9"/>
  <c r="N3139" i="9"/>
  <c r="V3138" i="9"/>
  <c r="N3138" i="9"/>
  <c r="V3137" i="9"/>
  <c r="N3137" i="9"/>
  <c r="V3136" i="9"/>
  <c r="N3136" i="9"/>
  <c r="V3135" i="9"/>
  <c r="N3135" i="9"/>
  <c r="V3134" i="9"/>
  <c r="N3134" i="9"/>
  <c r="V3133" i="9"/>
  <c r="N3133" i="9"/>
  <c r="V3132" i="9"/>
  <c r="N3132" i="9"/>
  <c r="V3131" i="9"/>
  <c r="N3131" i="9"/>
  <c r="V3130" i="9"/>
  <c r="N3130" i="9"/>
  <c r="V3129" i="9"/>
  <c r="N3129" i="9"/>
  <c r="V3128" i="9"/>
  <c r="N3128" i="9"/>
  <c r="V3127" i="9"/>
  <c r="N3127" i="9"/>
  <c r="V3126" i="9"/>
  <c r="N3126" i="9"/>
  <c r="V3125" i="9"/>
  <c r="N3125" i="9"/>
  <c r="V3124" i="9"/>
  <c r="N3124" i="9"/>
  <c r="V3123" i="9"/>
  <c r="N3123" i="9"/>
  <c r="V3122" i="9"/>
  <c r="N3122" i="9"/>
  <c r="V3121" i="9"/>
  <c r="N3121" i="9"/>
  <c r="V3120" i="9"/>
  <c r="N3120" i="9"/>
  <c r="V3119" i="9"/>
  <c r="N3119" i="9"/>
  <c r="V3118" i="9"/>
  <c r="N3118" i="9"/>
  <c r="V3117" i="9"/>
  <c r="N3117" i="9"/>
  <c r="V3116" i="9"/>
  <c r="N3116" i="9"/>
  <c r="V3115" i="9"/>
  <c r="N3115" i="9"/>
  <c r="V3114" i="9"/>
  <c r="N3114" i="9"/>
  <c r="V3113" i="9"/>
  <c r="N3113" i="9"/>
  <c r="V3112" i="9"/>
  <c r="N3112" i="9"/>
  <c r="V3111" i="9"/>
  <c r="N3111" i="9"/>
  <c r="V3110" i="9"/>
  <c r="N3110" i="9"/>
  <c r="V3109" i="9"/>
  <c r="N3109" i="9"/>
  <c r="V3108" i="9"/>
  <c r="N3108" i="9"/>
  <c r="V3107" i="9"/>
  <c r="N3107" i="9"/>
  <c r="V3106" i="9"/>
  <c r="N3106" i="9"/>
  <c r="V3105" i="9"/>
  <c r="N3105" i="9"/>
  <c r="V3104" i="9"/>
  <c r="N3104" i="9"/>
  <c r="V3103" i="9"/>
  <c r="N3103" i="9"/>
  <c r="V3102" i="9"/>
  <c r="N3102" i="9"/>
  <c r="V3101" i="9"/>
  <c r="N3101" i="9"/>
  <c r="V3100" i="9"/>
  <c r="N3100" i="9"/>
  <c r="V3099" i="9"/>
  <c r="N3099" i="9"/>
  <c r="V3098" i="9"/>
  <c r="N3098" i="9"/>
  <c r="V3097" i="9"/>
  <c r="N3097" i="9"/>
  <c r="V3096" i="9"/>
  <c r="N3096" i="9"/>
  <c r="V3095" i="9"/>
  <c r="N3095" i="9"/>
  <c r="V3094" i="9"/>
  <c r="N3094" i="9"/>
  <c r="V3093" i="9"/>
  <c r="N3093" i="9"/>
  <c r="V3092" i="9"/>
  <c r="N3092" i="9"/>
  <c r="V3091" i="9"/>
  <c r="N3091" i="9"/>
  <c r="V3090" i="9"/>
  <c r="N3090" i="9"/>
  <c r="V3089" i="9"/>
  <c r="N3089" i="9"/>
  <c r="V3088" i="9"/>
  <c r="N3088" i="9"/>
  <c r="V3087" i="9"/>
  <c r="N3087" i="9"/>
  <c r="V3086" i="9"/>
  <c r="N3086" i="9"/>
  <c r="V3085" i="9"/>
  <c r="N3085" i="9"/>
  <c r="V3084" i="9"/>
  <c r="N3084" i="9"/>
  <c r="V3083" i="9"/>
  <c r="N3083" i="9"/>
  <c r="V3082" i="9"/>
  <c r="N3082" i="9"/>
  <c r="V3081" i="9"/>
  <c r="N3081" i="9"/>
  <c r="V3080" i="9"/>
  <c r="N3080" i="9"/>
  <c r="V3079" i="9"/>
  <c r="N3079" i="9"/>
  <c r="V3078" i="9"/>
  <c r="N3078" i="9"/>
  <c r="V3077" i="9"/>
  <c r="N3077" i="9"/>
  <c r="V3076" i="9"/>
  <c r="N3076" i="9"/>
  <c r="V3075" i="9"/>
  <c r="N3075" i="9"/>
  <c r="V3074" i="9"/>
  <c r="N3074" i="9"/>
  <c r="V3073" i="9"/>
  <c r="N3073" i="9"/>
  <c r="V3072" i="9"/>
  <c r="N3072" i="9"/>
  <c r="V3071" i="9"/>
  <c r="N3071" i="9"/>
  <c r="V3070" i="9"/>
  <c r="N3070" i="9"/>
  <c r="V3069" i="9"/>
  <c r="N3069" i="9"/>
  <c r="V3068" i="9"/>
  <c r="N3068" i="9"/>
  <c r="V3067" i="9"/>
  <c r="N3067" i="9"/>
  <c r="V3066" i="9"/>
  <c r="N3066" i="9"/>
  <c r="V3065" i="9"/>
  <c r="N3065" i="9"/>
  <c r="V3064" i="9"/>
  <c r="N3064" i="9"/>
  <c r="V3063" i="9"/>
  <c r="N3063" i="9"/>
  <c r="V3062" i="9"/>
  <c r="N3062" i="9"/>
  <c r="V3061" i="9"/>
  <c r="N3061" i="9"/>
  <c r="V3060" i="9"/>
  <c r="N3060" i="9"/>
  <c r="V3059" i="9"/>
  <c r="N3059" i="9"/>
  <c r="V3058" i="9"/>
  <c r="N3058" i="9"/>
  <c r="V3057" i="9"/>
  <c r="N3057" i="9"/>
  <c r="V3056" i="9"/>
  <c r="N3056" i="9"/>
  <c r="V3055" i="9"/>
  <c r="N3055" i="9"/>
  <c r="V3054" i="9"/>
  <c r="N3054" i="9"/>
  <c r="V3053" i="9"/>
  <c r="N3053" i="9"/>
  <c r="V3052" i="9"/>
  <c r="N3052" i="9"/>
  <c r="V3051" i="9"/>
  <c r="N3051" i="9"/>
  <c r="V3050" i="9"/>
  <c r="N3050" i="9"/>
  <c r="V3049" i="9"/>
  <c r="N3049" i="9"/>
  <c r="V3048" i="9"/>
  <c r="N3048" i="9"/>
  <c r="V3047" i="9"/>
  <c r="N3047" i="9"/>
  <c r="V3046" i="9"/>
  <c r="N3046" i="9"/>
  <c r="V3045" i="9"/>
  <c r="N3045" i="9"/>
  <c r="V3044" i="9"/>
  <c r="N3044" i="9"/>
  <c r="V3043" i="9"/>
  <c r="N3043" i="9"/>
  <c r="V3042" i="9"/>
  <c r="N3042" i="9"/>
  <c r="V3041" i="9"/>
  <c r="N3041" i="9"/>
  <c r="V3040" i="9"/>
  <c r="N3040" i="9"/>
  <c r="V3039" i="9"/>
  <c r="N3039" i="9"/>
  <c r="V3038" i="9"/>
  <c r="N3038" i="9"/>
  <c r="V3037" i="9"/>
  <c r="N3037" i="9"/>
  <c r="V3036" i="9"/>
  <c r="N3036" i="9"/>
  <c r="V3035" i="9"/>
  <c r="N3035" i="9"/>
  <c r="V3034" i="9"/>
  <c r="N3034" i="9"/>
  <c r="V3033" i="9"/>
  <c r="N3033" i="9"/>
  <c r="V3032" i="9"/>
  <c r="N3032" i="9"/>
  <c r="V3031" i="9"/>
  <c r="N3031" i="9"/>
  <c r="V3030" i="9"/>
  <c r="N3030" i="9"/>
  <c r="V3029" i="9"/>
  <c r="N3029" i="9"/>
  <c r="V3028" i="9"/>
  <c r="N3028" i="9"/>
  <c r="V3027" i="9"/>
  <c r="N3027" i="9"/>
  <c r="V3026" i="9"/>
  <c r="N3026" i="9"/>
  <c r="V3025" i="9"/>
  <c r="N3025" i="9"/>
  <c r="V3024" i="9"/>
  <c r="N3024" i="9"/>
  <c r="V3023" i="9"/>
  <c r="N3023" i="9"/>
  <c r="V3022" i="9"/>
  <c r="N3022" i="9"/>
  <c r="V3021" i="9"/>
  <c r="N3021" i="9"/>
  <c r="V3020" i="9"/>
  <c r="N3020" i="9"/>
  <c r="V3019" i="9"/>
  <c r="N3019" i="9"/>
  <c r="V3018" i="9"/>
  <c r="N3018" i="9"/>
  <c r="V3017" i="9"/>
  <c r="N3017" i="9"/>
  <c r="V3016" i="9"/>
  <c r="N3016" i="9"/>
  <c r="V3015" i="9"/>
  <c r="N3015" i="9"/>
  <c r="V3014" i="9"/>
  <c r="N3014" i="9"/>
  <c r="V3013" i="9"/>
  <c r="N3013" i="9"/>
  <c r="V3012" i="9"/>
  <c r="N3012" i="9"/>
  <c r="V3011" i="9"/>
  <c r="N3011" i="9"/>
  <c r="V3010" i="9"/>
  <c r="N3010" i="9"/>
  <c r="V3009" i="9"/>
  <c r="N3009" i="9"/>
  <c r="V3008" i="9"/>
  <c r="N3008" i="9"/>
  <c r="V3007" i="9"/>
  <c r="N3007" i="9"/>
  <c r="V3006" i="9"/>
  <c r="N3006" i="9"/>
  <c r="V3005" i="9"/>
  <c r="N3005" i="9"/>
  <c r="V3004" i="9"/>
  <c r="N3004" i="9"/>
  <c r="V3003" i="9"/>
  <c r="N3003" i="9"/>
  <c r="V3002" i="9"/>
  <c r="N3002" i="9"/>
  <c r="V3001" i="9"/>
  <c r="N3001" i="9"/>
  <c r="V3000" i="9"/>
  <c r="N3000" i="9"/>
  <c r="V2999" i="9"/>
  <c r="N2999" i="9"/>
  <c r="V2998" i="9"/>
  <c r="N2998" i="9"/>
  <c r="V2997" i="9"/>
  <c r="N2997" i="9"/>
  <c r="V2996" i="9"/>
  <c r="N2996" i="9"/>
  <c r="V2583" i="9"/>
  <c r="N2583" i="9"/>
  <c r="V2582" i="9"/>
  <c r="N2582" i="9"/>
  <c r="V2581" i="9"/>
  <c r="N2581" i="9"/>
  <c r="O2581" i="9" l="1"/>
  <c r="Q2581" i="9" s="1"/>
  <c r="O3014" i="9"/>
  <c r="Q3014" i="9" s="1"/>
  <c r="O3028" i="9"/>
  <c r="Q3028" i="9" s="1"/>
  <c r="O3042" i="9"/>
  <c r="Q3042" i="9" s="1"/>
  <c r="O3063" i="9"/>
  <c r="Q3063" i="9" s="1"/>
  <c r="O3098" i="9"/>
  <c r="Q3098" i="9" s="1"/>
  <c r="O3112" i="9"/>
  <c r="Q3112" i="9" s="1"/>
  <c r="O3126" i="9"/>
  <c r="Q3126" i="9" s="1"/>
  <c r="O3140" i="9"/>
  <c r="Q3140" i="9" s="1"/>
  <c r="O3154" i="9"/>
  <c r="Q3154" i="9" s="1"/>
  <c r="O3161" i="9"/>
  <c r="Q3161" i="9" s="1"/>
  <c r="O3175" i="9"/>
  <c r="Q3175" i="9" s="1"/>
  <c r="O3189" i="9"/>
  <c r="Q3189" i="9" s="1"/>
  <c r="O3203" i="9"/>
  <c r="Q3203" i="9" s="1"/>
  <c r="O3224" i="9"/>
  <c r="Q3224" i="9" s="1"/>
  <c r="O3238" i="9"/>
  <c r="Q3238" i="9" s="1"/>
  <c r="O3252" i="9"/>
  <c r="Q3252" i="9" s="1"/>
  <c r="O3266" i="9"/>
  <c r="Q3266" i="9" s="1"/>
  <c r="O3280" i="9"/>
  <c r="Q3280" i="9" s="1"/>
  <c r="O3294" i="9"/>
  <c r="Q3294" i="9" s="1"/>
  <c r="O3308" i="9"/>
  <c r="Q3308" i="9" s="1"/>
  <c r="O3336" i="9"/>
  <c r="Q3336" i="9" s="1"/>
  <c r="O3350" i="9"/>
  <c r="Q3350" i="9" s="1"/>
  <c r="O3357" i="9"/>
  <c r="Q3357" i="9" s="1"/>
  <c r="O3378" i="9"/>
  <c r="Q3378" i="9" s="1"/>
  <c r="O3392" i="9"/>
  <c r="Q3392" i="9" s="1"/>
  <c r="O3406" i="9"/>
  <c r="Q3406" i="9" s="1"/>
  <c r="O3420" i="9"/>
  <c r="Q3420" i="9" s="1"/>
  <c r="O3427" i="9"/>
  <c r="Q3427" i="9" s="1"/>
  <c r="O3441" i="9"/>
  <c r="Q3441" i="9" s="1"/>
  <c r="O3462" i="9"/>
  <c r="Q3462" i="9" s="1"/>
  <c r="O3001" i="9"/>
  <c r="Q3001" i="9" s="1"/>
  <c r="O3015" i="9"/>
  <c r="Q3015" i="9" s="1"/>
  <c r="O3029" i="9"/>
  <c r="Q3029" i="9" s="1"/>
  <c r="O3050" i="9"/>
  <c r="Q3050" i="9" s="1"/>
  <c r="O3064" i="9"/>
  <c r="Q3064" i="9" s="1"/>
  <c r="O3071" i="9"/>
  <c r="Q3071" i="9" s="1"/>
  <c r="O3085" i="9"/>
  <c r="Q3085" i="9" s="1"/>
  <c r="O3092" i="9"/>
  <c r="Q3092" i="9" s="1"/>
  <c r="O3106" i="9"/>
  <c r="Q3106" i="9" s="1"/>
  <c r="O3120" i="9"/>
  <c r="Q3120" i="9" s="1"/>
  <c r="O3141" i="9"/>
  <c r="Q3141" i="9" s="1"/>
  <c r="O3155" i="9"/>
  <c r="Q3155" i="9" s="1"/>
  <c r="O3169" i="9"/>
  <c r="Q3169" i="9" s="1"/>
  <c r="O3183" i="9"/>
  <c r="Q3183" i="9" s="1"/>
  <c r="O3204" i="9"/>
  <c r="Q3204" i="9" s="1"/>
  <c r="O3218" i="9"/>
  <c r="Q3218" i="9" s="1"/>
  <c r="O3232" i="9"/>
  <c r="Q3232" i="9" s="1"/>
  <c r="O3246" i="9"/>
  <c r="Q3246" i="9" s="1"/>
  <c r="O3267" i="9"/>
  <c r="Q3267" i="9" s="1"/>
  <c r="O3281" i="9"/>
  <c r="Q3281" i="9" s="1"/>
  <c r="O3295" i="9"/>
  <c r="Q3295" i="9" s="1"/>
  <c r="O3309" i="9"/>
  <c r="Q3309" i="9" s="1"/>
  <c r="O3316" i="9"/>
  <c r="Q3316" i="9" s="1"/>
  <c r="O3330" i="9"/>
  <c r="Q3330" i="9" s="1"/>
  <c r="O3351" i="9"/>
  <c r="Q3351" i="9" s="1"/>
  <c r="O3365" i="9"/>
  <c r="Q3365" i="9" s="1"/>
  <c r="O3386" i="9"/>
  <c r="Q3386" i="9" s="1"/>
  <c r="O3400" i="9"/>
  <c r="Q3400" i="9" s="1"/>
  <c r="O3414" i="9"/>
  <c r="Q3414" i="9" s="1"/>
  <c r="O3428" i="9"/>
  <c r="Q3428" i="9" s="1"/>
  <c r="O3442" i="9"/>
  <c r="Q3442" i="9" s="1"/>
  <c r="O3456" i="9"/>
  <c r="Q3456" i="9" s="1"/>
  <c r="O2583" i="9"/>
  <c r="Q2583" i="9" s="1"/>
  <c r="O3016" i="9"/>
  <c r="Q3016" i="9" s="1"/>
  <c r="O3037" i="9"/>
  <c r="Q3037" i="9" s="1"/>
  <c r="O3058" i="9"/>
  <c r="Q3058" i="9" s="1"/>
  <c r="O3072" i="9"/>
  <c r="Q3072" i="9" s="1"/>
  <c r="O3093" i="9"/>
  <c r="Q3093" i="9" s="1"/>
  <c r="O3100" i="9"/>
  <c r="Q3100" i="9" s="1"/>
  <c r="O3114" i="9"/>
  <c r="Q3114" i="9" s="1"/>
  <c r="O3121" i="9"/>
  <c r="Q3121" i="9" s="1"/>
  <c r="O3135" i="9"/>
  <c r="Q3135" i="9" s="1"/>
  <c r="O3149" i="9"/>
  <c r="Q3149" i="9" s="1"/>
  <c r="O3163" i="9"/>
  <c r="Q3163" i="9" s="1"/>
  <c r="O3184" i="9"/>
  <c r="Q3184" i="9" s="1"/>
  <c r="O3205" i="9"/>
  <c r="Q3205" i="9" s="1"/>
  <c r="O3219" i="9"/>
  <c r="Q3219" i="9" s="1"/>
  <c r="O3233" i="9"/>
  <c r="Q3233" i="9" s="1"/>
  <c r="O3254" i="9"/>
  <c r="Q3254" i="9" s="1"/>
  <c r="O3289" i="9"/>
  <c r="Q3289" i="9" s="1"/>
  <c r="O3310" i="9"/>
  <c r="Q3310" i="9" s="1"/>
  <c r="O3324" i="9"/>
  <c r="Q3324" i="9" s="1"/>
  <c r="O3338" i="9"/>
  <c r="Q3338" i="9" s="1"/>
  <c r="O3359" i="9"/>
  <c r="Q3359" i="9" s="1"/>
  <c r="O3373" i="9"/>
  <c r="Q3373" i="9" s="1"/>
  <c r="O3387" i="9"/>
  <c r="Q3387" i="9" s="1"/>
  <c r="O3401" i="9"/>
  <c r="Q3401" i="9" s="1"/>
  <c r="O3415" i="9"/>
  <c r="Q3415" i="9" s="1"/>
  <c r="O3429" i="9"/>
  <c r="Q3429" i="9" s="1"/>
  <c r="O3436" i="9"/>
  <c r="Q3436" i="9" s="1"/>
  <c r="O3443" i="9"/>
  <c r="Q3443" i="9" s="1"/>
  <c r="O3457" i="9"/>
  <c r="Q3457" i="9" s="1"/>
  <c r="O2996" i="9"/>
  <c r="Q2996" i="9" s="1"/>
  <c r="O3010" i="9"/>
  <c r="Q3010" i="9" s="1"/>
  <c r="O3024" i="9"/>
  <c r="Q3024" i="9" s="1"/>
  <c r="O3038" i="9"/>
  <c r="Q3038" i="9" s="1"/>
  <c r="O3059" i="9"/>
  <c r="Q3059" i="9" s="1"/>
  <c r="O3073" i="9"/>
  <c r="Q3073" i="9" s="1"/>
  <c r="O3080" i="9"/>
  <c r="Q3080" i="9" s="1"/>
  <c r="O3094" i="9"/>
  <c r="Q3094" i="9" s="1"/>
  <c r="O3101" i="9"/>
  <c r="Q3101" i="9" s="1"/>
  <c r="O3122" i="9"/>
  <c r="Q3122" i="9" s="1"/>
  <c r="O3136" i="9"/>
  <c r="Q3136" i="9" s="1"/>
  <c r="O3150" i="9"/>
  <c r="Q3150" i="9" s="1"/>
  <c r="O3164" i="9"/>
  <c r="Q3164" i="9" s="1"/>
  <c r="O3185" i="9"/>
  <c r="Q3185" i="9" s="1"/>
  <c r="O3192" i="9"/>
  <c r="Q3192" i="9" s="1"/>
  <c r="O3213" i="9"/>
  <c r="Q3213" i="9" s="1"/>
  <c r="O3227" i="9"/>
  <c r="Q3227" i="9" s="1"/>
  <c r="O3248" i="9"/>
  <c r="Q3248" i="9" s="1"/>
  <c r="O3262" i="9"/>
  <c r="Q3262" i="9" s="1"/>
  <c r="O3297" i="9"/>
  <c r="Q3297" i="9" s="1"/>
  <c r="O3311" i="9"/>
  <c r="Q3311" i="9" s="1"/>
  <c r="O3332" i="9"/>
  <c r="Q3332" i="9" s="1"/>
  <c r="O3346" i="9"/>
  <c r="Q3346" i="9" s="1"/>
  <c r="O3374" i="9"/>
  <c r="Q3374" i="9" s="1"/>
  <c r="O3388" i="9"/>
  <c r="Q3388" i="9" s="1"/>
  <c r="O3402" i="9"/>
  <c r="Q3402" i="9" s="1"/>
  <c r="O3416" i="9"/>
  <c r="Q3416" i="9" s="1"/>
  <c r="O3430" i="9"/>
  <c r="Q3430" i="9" s="1"/>
  <c r="O3444" i="9"/>
  <c r="Q3444" i="9" s="1"/>
  <c r="O3458" i="9"/>
  <c r="Q3458" i="9" s="1"/>
  <c r="O3011" i="9"/>
  <c r="Q3011" i="9" s="1"/>
  <c r="O3032" i="9"/>
  <c r="Q3032" i="9" s="1"/>
  <c r="O3046" i="9"/>
  <c r="Q3046" i="9" s="1"/>
  <c r="O3053" i="9"/>
  <c r="Q3053" i="9" s="1"/>
  <c r="O3067" i="9"/>
  <c r="Q3067" i="9" s="1"/>
  <c r="O3081" i="9"/>
  <c r="Q3081" i="9" s="1"/>
  <c r="O3095" i="9"/>
  <c r="Q3095" i="9" s="1"/>
  <c r="O3109" i="9"/>
  <c r="Q3109" i="9" s="1"/>
  <c r="O3123" i="9"/>
  <c r="Q3123" i="9" s="1"/>
  <c r="O3144" i="9"/>
  <c r="Q3144" i="9" s="1"/>
  <c r="O3158" i="9"/>
  <c r="Q3158" i="9" s="1"/>
  <c r="O3186" i="9"/>
  <c r="Q3186" i="9" s="1"/>
  <c r="O3200" i="9"/>
  <c r="Q3200" i="9" s="1"/>
  <c r="O3207" i="9"/>
  <c r="Q3207" i="9" s="1"/>
  <c r="O3228" i="9"/>
  <c r="Q3228" i="9" s="1"/>
  <c r="O3235" i="9"/>
  <c r="Q3235" i="9" s="1"/>
  <c r="O3249" i="9"/>
  <c r="Q3249" i="9" s="1"/>
  <c r="O3263" i="9"/>
  <c r="Q3263" i="9" s="1"/>
  <c r="O3284" i="9"/>
  <c r="Q3284" i="9" s="1"/>
  <c r="O3298" i="9"/>
  <c r="Q3298" i="9" s="1"/>
  <c r="O3312" i="9"/>
  <c r="Q3312" i="9" s="1"/>
  <c r="O3333" i="9"/>
  <c r="Q3333" i="9" s="1"/>
  <c r="O3347" i="9"/>
  <c r="Q3347" i="9" s="1"/>
  <c r="O3361" i="9"/>
  <c r="Q3361" i="9" s="1"/>
  <c r="O3375" i="9"/>
  <c r="Q3375" i="9" s="1"/>
  <c r="O3389" i="9"/>
  <c r="Q3389" i="9" s="1"/>
  <c r="O3396" i="9"/>
  <c r="Q3396" i="9" s="1"/>
  <c r="O3410" i="9"/>
  <c r="Q3410" i="9" s="1"/>
  <c r="O3417" i="9"/>
  <c r="Q3417" i="9" s="1"/>
  <c r="O3431" i="9"/>
  <c r="Q3431" i="9" s="1"/>
  <c r="O3438" i="9"/>
  <c r="Q3438" i="9" s="1"/>
  <c r="O3459" i="9"/>
  <c r="Q3459" i="9" s="1"/>
  <c r="O3012" i="9"/>
  <c r="Q3012" i="9" s="1"/>
  <c r="O3033" i="9"/>
  <c r="Q3033" i="9" s="1"/>
  <c r="O3047" i="9"/>
  <c r="Q3047" i="9" s="1"/>
  <c r="O3075" i="9"/>
  <c r="Q3075" i="9" s="1"/>
  <c r="O3096" i="9"/>
  <c r="Q3096" i="9" s="1"/>
  <c r="O3124" i="9"/>
  <c r="Q3124" i="9" s="1"/>
  <c r="O3138" i="9"/>
  <c r="Q3138" i="9" s="1"/>
  <c r="O3152" i="9"/>
  <c r="Q3152" i="9" s="1"/>
  <c r="O3173" i="9"/>
  <c r="Q3173" i="9" s="1"/>
  <c r="O3187" i="9"/>
  <c r="Q3187" i="9" s="1"/>
  <c r="O3194" i="9"/>
  <c r="Q3194" i="9" s="1"/>
  <c r="O3201" i="9"/>
  <c r="Q3201" i="9" s="1"/>
  <c r="O3208" i="9"/>
  <c r="Q3208" i="9" s="1"/>
  <c r="O3222" i="9"/>
  <c r="Q3222" i="9" s="1"/>
  <c r="O3236" i="9"/>
  <c r="Q3236" i="9" s="1"/>
  <c r="O3243" i="9"/>
  <c r="Q3243" i="9" s="1"/>
  <c r="O3250" i="9"/>
  <c r="Q3250" i="9" s="1"/>
  <c r="O3257" i="9"/>
  <c r="Q3257" i="9" s="1"/>
  <c r="O3264" i="9"/>
  <c r="Q3264" i="9" s="1"/>
  <c r="O3271" i="9"/>
  <c r="Q3271" i="9" s="1"/>
  <c r="O3278" i="9"/>
  <c r="Q3278" i="9" s="1"/>
  <c r="O3285" i="9"/>
  <c r="Q3285" i="9" s="1"/>
  <c r="O3292" i="9"/>
  <c r="Q3292" i="9" s="1"/>
  <c r="O3299" i="9"/>
  <c r="Q3299" i="9" s="1"/>
  <c r="O3306" i="9"/>
  <c r="Q3306" i="9" s="1"/>
  <c r="O3313" i="9"/>
  <c r="Q3313" i="9" s="1"/>
  <c r="O3320" i="9"/>
  <c r="Q3320" i="9" s="1"/>
  <c r="O3327" i="9"/>
  <c r="Q3327" i="9" s="1"/>
  <c r="O3334" i="9"/>
  <c r="Q3334" i="9" s="1"/>
  <c r="O3341" i="9"/>
  <c r="Q3341" i="9" s="1"/>
  <c r="O3348" i="9"/>
  <c r="Q3348" i="9" s="1"/>
  <c r="O3355" i="9"/>
  <c r="Q3355" i="9" s="1"/>
  <c r="O3362" i="9"/>
  <c r="Q3362" i="9" s="1"/>
  <c r="O3369" i="9"/>
  <c r="Q3369" i="9" s="1"/>
  <c r="O3376" i="9"/>
  <c r="Q3376" i="9" s="1"/>
  <c r="O3383" i="9"/>
  <c r="Q3383" i="9" s="1"/>
  <c r="O3390" i="9"/>
  <c r="Q3390" i="9" s="1"/>
  <c r="O3397" i="9"/>
  <c r="Q3397" i="9" s="1"/>
  <c r="O3404" i="9"/>
  <c r="Q3404" i="9" s="1"/>
  <c r="O3411" i="9"/>
  <c r="Q3411" i="9" s="1"/>
  <c r="O3418" i="9"/>
  <c r="Q3418" i="9" s="1"/>
  <c r="O3425" i="9"/>
  <c r="Q3425" i="9" s="1"/>
  <c r="O3432" i="9"/>
  <c r="Q3432" i="9" s="1"/>
  <c r="O3439" i="9"/>
  <c r="Q3439" i="9" s="1"/>
  <c r="O3446" i="9"/>
  <c r="Q3446" i="9" s="1"/>
  <c r="O3453" i="9"/>
  <c r="Q3453" i="9" s="1"/>
  <c r="O3460" i="9"/>
  <c r="Q3460" i="9" s="1"/>
  <c r="O3084" i="9"/>
  <c r="Q3084" i="9" s="1"/>
  <c r="O3210" i="9"/>
  <c r="Q3210" i="9" s="1"/>
  <c r="O3322" i="9"/>
  <c r="Q3322" i="9" s="1"/>
  <c r="O3043" i="9"/>
  <c r="Q3043" i="9" s="1"/>
  <c r="O3127" i="9"/>
  <c r="Q3127" i="9" s="1"/>
  <c r="O3197" i="9"/>
  <c r="Q3197" i="9" s="1"/>
  <c r="O3260" i="9"/>
  <c r="Q3260" i="9" s="1"/>
  <c r="O3337" i="9"/>
  <c r="Q3337" i="9" s="1"/>
  <c r="O3002" i="9"/>
  <c r="Q3002" i="9" s="1"/>
  <c r="O3086" i="9"/>
  <c r="Q3086" i="9" s="1"/>
  <c r="O3177" i="9"/>
  <c r="Q3177" i="9" s="1"/>
  <c r="O3261" i="9"/>
  <c r="Q3261" i="9" s="1"/>
  <c r="O3352" i="9"/>
  <c r="Q3352" i="9" s="1"/>
  <c r="O3052" i="9"/>
  <c r="Q3052" i="9" s="1"/>
  <c r="O3115" i="9"/>
  <c r="Q3115" i="9" s="1"/>
  <c r="O3178" i="9"/>
  <c r="Q3178" i="9" s="1"/>
  <c r="O3234" i="9"/>
  <c r="Q3234" i="9" s="1"/>
  <c r="O3276" i="9"/>
  <c r="Q3276" i="9" s="1"/>
  <c r="O3318" i="9"/>
  <c r="Q3318" i="9" s="1"/>
  <c r="O3367" i="9"/>
  <c r="Q3367" i="9" s="1"/>
  <c r="O3018" i="9"/>
  <c r="Q3018" i="9" s="1"/>
  <c r="O3074" i="9"/>
  <c r="Q3074" i="9" s="1"/>
  <c r="O3130" i="9"/>
  <c r="Q3130" i="9" s="1"/>
  <c r="O3172" i="9"/>
  <c r="Q3172" i="9" s="1"/>
  <c r="O3221" i="9"/>
  <c r="Q3221" i="9" s="1"/>
  <c r="O3270" i="9"/>
  <c r="Q3270" i="9" s="1"/>
  <c r="O3326" i="9"/>
  <c r="Q3326" i="9" s="1"/>
  <c r="O3445" i="9"/>
  <c r="Q3445" i="9" s="1"/>
  <c r="O3026" i="9"/>
  <c r="Q3026" i="9" s="1"/>
  <c r="O3061" i="9"/>
  <c r="Q3061" i="9" s="1"/>
  <c r="O3089" i="9"/>
  <c r="Q3089" i="9" s="1"/>
  <c r="O3117" i="9"/>
  <c r="Q3117" i="9" s="1"/>
  <c r="O3159" i="9"/>
  <c r="Q3159" i="9" s="1"/>
  <c r="O3215" i="9"/>
  <c r="Q3215" i="9" s="1"/>
  <c r="O3013" i="9"/>
  <c r="Q3013" i="9" s="1"/>
  <c r="O3034" i="9"/>
  <c r="Q3034" i="9" s="1"/>
  <c r="O3062" i="9"/>
  <c r="Q3062" i="9" s="1"/>
  <c r="O3083" i="9"/>
  <c r="Q3083" i="9" s="1"/>
  <c r="O3104" i="9"/>
  <c r="Q3104" i="9" s="1"/>
  <c r="O3125" i="9"/>
  <c r="Q3125" i="9" s="1"/>
  <c r="O3146" i="9"/>
  <c r="Q3146" i="9" s="1"/>
  <c r="O3160" i="9"/>
  <c r="Q3160" i="9" s="1"/>
  <c r="O3174" i="9"/>
  <c r="Q3174" i="9" s="1"/>
  <c r="O3188" i="9"/>
  <c r="Q3188" i="9" s="1"/>
  <c r="O3202" i="9"/>
  <c r="Q3202" i="9" s="1"/>
  <c r="O3209" i="9"/>
  <c r="Q3209" i="9" s="1"/>
  <c r="O3223" i="9"/>
  <c r="Q3223" i="9" s="1"/>
  <c r="O3230" i="9"/>
  <c r="Q3230" i="9" s="1"/>
  <c r="O3237" i="9"/>
  <c r="Q3237" i="9" s="1"/>
  <c r="O3244" i="9"/>
  <c r="Q3244" i="9" s="1"/>
  <c r="O3251" i="9"/>
  <c r="Q3251" i="9" s="1"/>
  <c r="O3258" i="9"/>
  <c r="Q3258" i="9" s="1"/>
  <c r="O3265" i="9"/>
  <c r="Q3265" i="9" s="1"/>
  <c r="O3272" i="9"/>
  <c r="Q3272" i="9" s="1"/>
  <c r="O3279" i="9"/>
  <c r="Q3279" i="9" s="1"/>
  <c r="O3286" i="9"/>
  <c r="Q3286" i="9" s="1"/>
  <c r="O3300" i="9"/>
  <c r="Q3300" i="9" s="1"/>
  <c r="O3307" i="9"/>
  <c r="Q3307" i="9" s="1"/>
  <c r="O3314" i="9"/>
  <c r="Q3314" i="9" s="1"/>
  <c r="O3321" i="9"/>
  <c r="Q3321" i="9" s="1"/>
  <c r="O3328" i="9"/>
  <c r="Q3328" i="9" s="1"/>
  <c r="O3335" i="9"/>
  <c r="Q3335" i="9" s="1"/>
  <c r="O3342" i="9"/>
  <c r="Q3342" i="9" s="1"/>
  <c r="O3349" i="9"/>
  <c r="Q3349" i="9" s="1"/>
  <c r="O3356" i="9"/>
  <c r="Q3356" i="9" s="1"/>
  <c r="O3363" i="9"/>
  <c r="Q3363" i="9" s="1"/>
  <c r="O3370" i="9"/>
  <c r="Q3370" i="9" s="1"/>
  <c r="O3377" i="9"/>
  <c r="Q3377" i="9" s="1"/>
  <c r="O3384" i="9"/>
  <c r="Q3384" i="9" s="1"/>
  <c r="O3391" i="9"/>
  <c r="Q3391" i="9" s="1"/>
  <c r="O3398" i="9"/>
  <c r="Q3398" i="9" s="1"/>
  <c r="O3405" i="9"/>
  <c r="Q3405" i="9" s="1"/>
  <c r="O3412" i="9"/>
  <c r="Q3412" i="9" s="1"/>
  <c r="O3419" i="9"/>
  <c r="Q3419" i="9" s="1"/>
  <c r="O3426" i="9"/>
  <c r="Q3426" i="9" s="1"/>
  <c r="O3433" i="9"/>
  <c r="Q3433" i="9" s="1"/>
  <c r="O3440" i="9"/>
  <c r="Q3440" i="9" s="1"/>
  <c r="O3447" i="9"/>
  <c r="Q3447" i="9" s="1"/>
  <c r="O3454" i="9"/>
  <c r="Q3454" i="9" s="1"/>
  <c r="O3461" i="9"/>
  <c r="Q3461" i="9" s="1"/>
  <c r="O3000" i="9"/>
  <c r="Q3000" i="9" s="1"/>
  <c r="O3007" i="9"/>
  <c r="Q3007" i="9" s="1"/>
  <c r="O3021" i="9"/>
  <c r="Q3021" i="9" s="1"/>
  <c r="O3035" i="9"/>
  <c r="Q3035" i="9" s="1"/>
  <c r="O3049" i="9"/>
  <c r="Q3049" i="9" s="1"/>
  <c r="O3056" i="9"/>
  <c r="Q3056" i="9" s="1"/>
  <c r="O3070" i="9"/>
  <c r="Q3070" i="9" s="1"/>
  <c r="O3077" i="9"/>
  <c r="Q3077" i="9" s="1"/>
  <c r="O3091" i="9"/>
  <c r="Q3091" i="9" s="1"/>
  <c r="O3105" i="9"/>
  <c r="Q3105" i="9" s="1"/>
  <c r="O3119" i="9"/>
  <c r="Q3119" i="9" s="1"/>
  <c r="O3133" i="9"/>
  <c r="Q3133" i="9" s="1"/>
  <c r="O3147" i="9"/>
  <c r="Q3147" i="9" s="1"/>
  <c r="O3168" i="9"/>
  <c r="Q3168" i="9" s="1"/>
  <c r="O3182" i="9"/>
  <c r="Q3182" i="9" s="1"/>
  <c r="O3196" i="9"/>
  <c r="Q3196" i="9" s="1"/>
  <c r="O3217" i="9"/>
  <c r="Q3217" i="9" s="1"/>
  <c r="O3231" i="9"/>
  <c r="Q3231" i="9" s="1"/>
  <c r="O3245" i="9"/>
  <c r="Q3245" i="9" s="1"/>
  <c r="O3259" i="9"/>
  <c r="Q3259" i="9" s="1"/>
  <c r="O3273" i="9"/>
  <c r="Q3273" i="9" s="1"/>
  <c r="O3287" i="9"/>
  <c r="Q3287" i="9" s="1"/>
  <c r="O3301" i="9"/>
  <c r="Q3301" i="9" s="1"/>
  <c r="O3315" i="9"/>
  <c r="Q3315" i="9" s="1"/>
  <c r="O3329" i="9"/>
  <c r="Q3329" i="9" s="1"/>
  <c r="O3343" i="9"/>
  <c r="Q3343" i="9" s="1"/>
  <c r="O3364" i="9"/>
  <c r="Q3364" i="9" s="1"/>
  <c r="O3371" i="9"/>
  <c r="Q3371" i="9" s="1"/>
  <c r="O3385" i="9"/>
  <c r="Q3385" i="9" s="1"/>
  <c r="O3399" i="9"/>
  <c r="Q3399" i="9" s="1"/>
  <c r="O3413" i="9"/>
  <c r="Q3413" i="9" s="1"/>
  <c r="O3434" i="9"/>
  <c r="Q3434" i="9" s="1"/>
  <c r="O3448" i="9"/>
  <c r="Q3448" i="9" s="1"/>
  <c r="O3455" i="9"/>
  <c r="Q3455" i="9" s="1"/>
  <c r="O2582" i="9"/>
  <c r="Q2582" i="9" s="1"/>
  <c r="O3008" i="9"/>
  <c r="Q3008" i="9" s="1"/>
  <c r="O3022" i="9"/>
  <c r="Q3022" i="9" s="1"/>
  <c r="O3036" i="9"/>
  <c r="Q3036" i="9" s="1"/>
  <c r="O3057" i="9"/>
  <c r="Q3057" i="9" s="1"/>
  <c r="O3078" i="9"/>
  <c r="Q3078" i="9" s="1"/>
  <c r="O3099" i="9"/>
  <c r="Q3099" i="9" s="1"/>
  <c r="O3113" i="9"/>
  <c r="Q3113" i="9" s="1"/>
  <c r="O3134" i="9"/>
  <c r="Q3134" i="9" s="1"/>
  <c r="O3148" i="9"/>
  <c r="Q3148" i="9" s="1"/>
  <c r="O3162" i="9"/>
  <c r="Q3162" i="9" s="1"/>
  <c r="O3176" i="9"/>
  <c r="Q3176" i="9" s="1"/>
  <c r="O3190" i="9"/>
  <c r="Q3190" i="9" s="1"/>
  <c r="O3211" i="9"/>
  <c r="Q3211" i="9" s="1"/>
  <c r="O3225" i="9"/>
  <c r="Q3225" i="9" s="1"/>
  <c r="O3239" i="9"/>
  <c r="Q3239" i="9" s="1"/>
  <c r="O3253" i="9"/>
  <c r="Q3253" i="9" s="1"/>
  <c r="O3274" i="9"/>
  <c r="Q3274" i="9" s="1"/>
  <c r="O3288" i="9"/>
  <c r="Q3288" i="9" s="1"/>
  <c r="O3302" i="9"/>
  <c r="Q3302" i="9" s="1"/>
  <c r="O3323" i="9"/>
  <c r="Q3323" i="9" s="1"/>
  <c r="O3344" i="9"/>
  <c r="Q3344" i="9" s="1"/>
  <c r="O3358" i="9"/>
  <c r="Q3358" i="9" s="1"/>
  <c r="O3372" i="9"/>
  <c r="Q3372" i="9" s="1"/>
  <c r="O3379" i="9"/>
  <c r="Q3379" i="9" s="1"/>
  <c r="O3393" i="9"/>
  <c r="Q3393" i="9" s="1"/>
  <c r="O3407" i="9"/>
  <c r="Q3407" i="9" s="1"/>
  <c r="O3421" i="9"/>
  <c r="Q3421" i="9" s="1"/>
  <c r="O3435" i="9"/>
  <c r="Q3435" i="9" s="1"/>
  <c r="O3449" i="9"/>
  <c r="Q3449" i="9" s="1"/>
  <c r="O3463" i="9"/>
  <c r="Q3463" i="9" s="1"/>
  <c r="O3009" i="9"/>
  <c r="Q3009" i="9" s="1"/>
  <c r="O3023" i="9"/>
  <c r="Q3023" i="9" s="1"/>
  <c r="O3030" i="9"/>
  <c r="Q3030" i="9" s="1"/>
  <c r="O3044" i="9"/>
  <c r="Q3044" i="9" s="1"/>
  <c r="O3051" i="9"/>
  <c r="Q3051" i="9" s="1"/>
  <c r="O3065" i="9"/>
  <c r="Q3065" i="9" s="1"/>
  <c r="O3079" i="9"/>
  <c r="Q3079" i="9" s="1"/>
  <c r="O3107" i="9"/>
  <c r="Q3107" i="9" s="1"/>
  <c r="O3128" i="9"/>
  <c r="Q3128" i="9" s="1"/>
  <c r="O3142" i="9"/>
  <c r="Q3142" i="9" s="1"/>
  <c r="O3156" i="9"/>
  <c r="Q3156" i="9" s="1"/>
  <c r="O3170" i="9"/>
  <c r="Q3170" i="9" s="1"/>
  <c r="O3191" i="9"/>
  <c r="Q3191" i="9" s="1"/>
  <c r="O3198" i="9"/>
  <c r="Q3198" i="9" s="1"/>
  <c r="O3212" i="9"/>
  <c r="Q3212" i="9" s="1"/>
  <c r="O3226" i="9"/>
  <c r="Q3226" i="9" s="1"/>
  <c r="O3240" i="9"/>
  <c r="Q3240" i="9" s="1"/>
  <c r="O3247" i="9"/>
  <c r="Q3247" i="9" s="1"/>
  <c r="O3268" i="9"/>
  <c r="Q3268" i="9" s="1"/>
  <c r="O3275" i="9"/>
  <c r="Q3275" i="9" s="1"/>
  <c r="O3282" i="9"/>
  <c r="Q3282" i="9" s="1"/>
  <c r="O3296" i="9"/>
  <c r="Q3296" i="9" s="1"/>
  <c r="O3303" i="9"/>
  <c r="Q3303" i="9" s="1"/>
  <c r="O3317" i="9"/>
  <c r="Q3317" i="9" s="1"/>
  <c r="O3331" i="9"/>
  <c r="Q3331" i="9" s="1"/>
  <c r="O3345" i="9"/>
  <c r="Q3345" i="9" s="1"/>
  <c r="O3366" i="9"/>
  <c r="Q3366" i="9" s="1"/>
  <c r="O3380" i="9"/>
  <c r="Q3380" i="9" s="1"/>
  <c r="O3394" i="9"/>
  <c r="Q3394" i="9" s="1"/>
  <c r="O3408" i="9"/>
  <c r="Q3408" i="9" s="1"/>
  <c r="O3422" i="9"/>
  <c r="Q3422" i="9" s="1"/>
  <c r="O3450" i="9"/>
  <c r="Q3450" i="9" s="1"/>
  <c r="O3464" i="9"/>
  <c r="Q3464" i="9" s="1"/>
  <c r="O3003" i="9"/>
  <c r="Q3003" i="9" s="1"/>
  <c r="O3017" i="9"/>
  <c r="Q3017" i="9" s="1"/>
  <c r="O3031" i="9"/>
  <c r="Q3031" i="9" s="1"/>
  <c r="O3045" i="9"/>
  <c r="Q3045" i="9" s="1"/>
  <c r="O3066" i="9"/>
  <c r="Q3066" i="9" s="1"/>
  <c r="O3087" i="9"/>
  <c r="Q3087" i="9" s="1"/>
  <c r="O3108" i="9"/>
  <c r="Q3108" i="9" s="1"/>
  <c r="O3129" i="9"/>
  <c r="Q3129" i="9" s="1"/>
  <c r="O3143" i="9"/>
  <c r="Q3143" i="9" s="1"/>
  <c r="O3157" i="9"/>
  <c r="Q3157" i="9" s="1"/>
  <c r="O3171" i="9"/>
  <c r="Q3171" i="9" s="1"/>
  <c r="O3199" i="9"/>
  <c r="Q3199" i="9" s="1"/>
  <c r="O3206" i="9"/>
  <c r="Q3206" i="9" s="1"/>
  <c r="O3220" i="9"/>
  <c r="Q3220" i="9" s="1"/>
  <c r="O3241" i="9"/>
  <c r="Q3241" i="9" s="1"/>
  <c r="O3255" i="9"/>
  <c r="Q3255" i="9" s="1"/>
  <c r="O3269" i="9"/>
  <c r="Q3269" i="9" s="1"/>
  <c r="O3283" i="9"/>
  <c r="Q3283" i="9" s="1"/>
  <c r="O3290" i="9"/>
  <c r="Q3290" i="9" s="1"/>
  <c r="O3304" i="9"/>
  <c r="Q3304" i="9" s="1"/>
  <c r="O3325" i="9"/>
  <c r="Q3325" i="9" s="1"/>
  <c r="O3339" i="9"/>
  <c r="Q3339" i="9" s="1"/>
  <c r="O3353" i="9"/>
  <c r="Q3353" i="9" s="1"/>
  <c r="O3360" i="9"/>
  <c r="Q3360" i="9" s="1"/>
  <c r="O3381" i="9"/>
  <c r="Q3381" i="9" s="1"/>
  <c r="O3395" i="9"/>
  <c r="Q3395" i="9" s="1"/>
  <c r="O3409" i="9"/>
  <c r="Q3409" i="9" s="1"/>
  <c r="O3423" i="9"/>
  <c r="Q3423" i="9" s="1"/>
  <c r="O3437" i="9"/>
  <c r="Q3437" i="9" s="1"/>
  <c r="O3451" i="9"/>
  <c r="Q3451" i="9" s="1"/>
  <c r="O3465" i="9"/>
  <c r="Q3465" i="9" s="1"/>
  <c r="O2997" i="9"/>
  <c r="Q2997" i="9" s="1"/>
  <c r="O3004" i="9"/>
  <c r="Q3004" i="9" s="1"/>
  <c r="O3025" i="9"/>
  <c r="Q3025" i="9" s="1"/>
  <c r="O3039" i="9"/>
  <c r="Q3039" i="9" s="1"/>
  <c r="O3060" i="9"/>
  <c r="Q3060" i="9" s="1"/>
  <c r="O3088" i="9"/>
  <c r="Q3088" i="9" s="1"/>
  <c r="O3102" i="9"/>
  <c r="Q3102" i="9" s="1"/>
  <c r="O3116" i="9"/>
  <c r="Q3116" i="9" s="1"/>
  <c r="O3137" i="9"/>
  <c r="Q3137" i="9" s="1"/>
  <c r="O3151" i="9"/>
  <c r="Q3151" i="9" s="1"/>
  <c r="O3165" i="9"/>
  <c r="Q3165" i="9" s="1"/>
  <c r="O3179" i="9"/>
  <c r="Q3179" i="9" s="1"/>
  <c r="O3193" i="9"/>
  <c r="Q3193" i="9" s="1"/>
  <c r="O3214" i="9"/>
  <c r="Q3214" i="9" s="1"/>
  <c r="O3242" i="9"/>
  <c r="Q3242" i="9" s="1"/>
  <c r="O3256" i="9"/>
  <c r="Q3256" i="9" s="1"/>
  <c r="O3277" i="9"/>
  <c r="Q3277" i="9" s="1"/>
  <c r="O3291" i="9"/>
  <c r="Q3291" i="9" s="1"/>
  <c r="O3305" i="9"/>
  <c r="Q3305" i="9" s="1"/>
  <c r="O3319" i="9"/>
  <c r="Q3319" i="9" s="1"/>
  <c r="O3340" i="9"/>
  <c r="Q3340" i="9" s="1"/>
  <c r="O3354" i="9"/>
  <c r="Q3354" i="9" s="1"/>
  <c r="O3368" i="9"/>
  <c r="Q3368" i="9" s="1"/>
  <c r="O3382" i="9"/>
  <c r="Q3382" i="9" s="1"/>
  <c r="O3403" i="9"/>
  <c r="Q3403" i="9" s="1"/>
  <c r="O3424" i="9"/>
  <c r="Q3424" i="9" s="1"/>
  <c r="O3452" i="9"/>
  <c r="Q3452" i="9" s="1"/>
  <c r="O2998" i="9"/>
  <c r="Q2998" i="9" s="1"/>
  <c r="O3005" i="9"/>
  <c r="Q3005" i="9" s="1"/>
  <c r="O3019" i="9"/>
  <c r="Q3019" i="9" s="1"/>
  <c r="O3040" i="9"/>
  <c r="Q3040" i="9" s="1"/>
  <c r="O3054" i="9"/>
  <c r="Q3054" i="9" s="1"/>
  <c r="O3068" i="9"/>
  <c r="Q3068" i="9" s="1"/>
  <c r="O3082" i="9"/>
  <c r="Q3082" i="9" s="1"/>
  <c r="O3103" i="9"/>
  <c r="Q3103" i="9" s="1"/>
  <c r="O3110" i="9"/>
  <c r="Q3110" i="9" s="1"/>
  <c r="O3131" i="9"/>
  <c r="Q3131" i="9" s="1"/>
  <c r="O3145" i="9"/>
  <c r="Q3145" i="9" s="1"/>
  <c r="O3166" i="9"/>
  <c r="Q3166" i="9" s="1"/>
  <c r="O3180" i="9"/>
  <c r="Q3180" i="9" s="1"/>
  <c r="O3229" i="9"/>
  <c r="Q3229" i="9" s="1"/>
  <c r="O2999" i="9"/>
  <c r="Q2999" i="9" s="1"/>
  <c r="O3006" i="9"/>
  <c r="Q3006" i="9" s="1"/>
  <c r="O3020" i="9"/>
  <c r="Q3020" i="9" s="1"/>
  <c r="O3027" i="9"/>
  <c r="Q3027" i="9" s="1"/>
  <c r="O3041" i="9"/>
  <c r="Q3041" i="9" s="1"/>
  <c r="O3048" i="9"/>
  <c r="Q3048" i="9" s="1"/>
  <c r="O3055" i="9"/>
  <c r="Q3055" i="9" s="1"/>
  <c r="O3069" i="9"/>
  <c r="Q3069" i="9" s="1"/>
  <c r="O3076" i="9"/>
  <c r="Q3076" i="9" s="1"/>
  <c r="O3090" i="9"/>
  <c r="Q3090" i="9" s="1"/>
  <c r="O3097" i="9"/>
  <c r="Q3097" i="9" s="1"/>
  <c r="O3111" i="9"/>
  <c r="Q3111" i="9" s="1"/>
  <c r="O3118" i="9"/>
  <c r="Q3118" i="9" s="1"/>
  <c r="O3132" i="9"/>
  <c r="Q3132" i="9" s="1"/>
  <c r="O3139" i="9"/>
  <c r="Q3139" i="9" s="1"/>
  <c r="O3153" i="9"/>
  <c r="Q3153" i="9" s="1"/>
  <c r="O3167" i="9"/>
  <c r="Q3167" i="9" s="1"/>
  <c r="O3181" i="9"/>
  <c r="Q3181" i="9" s="1"/>
  <c r="O3195" i="9"/>
  <c r="Q3195" i="9" s="1"/>
  <c r="O3216" i="9"/>
  <c r="Q3216" i="9" s="1"/>
  <c r="O3293" i="9"/>
  <c r="Q3293" i="9" s="1"/>
  <c r="A3527" i="9"/>
  <c r="K3527" i="9" s="1"/>
  <c r="K3541" i="9"/>
  <c r="K3555" i="9"/>
  <c r="K3569" i="9"/>
  <c r="K3583" i="9"/>
  <c r="K3597" i="9"/>
  <c r="K3542" i="9"/>
  <c r="K3556" i="9"/>
  <c r="K3584" i="9"/>
  <c r="K3598" i="9"/>
  <c r="K3529" i="9"/>
  <c r="K3543" i="9"/>
  <c r="K3571" i="9"/>
  <c r="K3585" i="9"/>
  <c r="K3544" i="9"/>
  <c r="K3572" i="9"/>
  <c r="K3600" i="9"/>
  <c r="K3589" i="9"/>
  <c r="K3548" i="9"/>
  <c r="K3535" i="9"/>
  <c r="K3591" i="9"/>
  <c r="K3551" i="9"/>
  <c r="K3566" i="9"/>
  <c r="K3539" i="9"/>
  <c r="K3568" i="9"/>
  <c r="K3528" i="9"/>
  <c r="K3570" i="9"/>
  <c r="K3557" i="9"/>
  <c r="K3599" i="9"/>
  <c r="K3530" i="9"/>
  <c r="K3558" i="9"/>
  <c r="K3586" i="9"/>
  <c r="K3587" i="9"/>
  <c r="K3562" i="9"/>
  <c r="K3590" i="9"/>
  <c r="K3577" i="9"/>
  <c r="K3592" i="9"/>
  <c r="K3565" i="9"/>
  <c r="K3538" i="9"/>
  <c r="K3595" i="9"/>
  <c r="K3596" i="9"/>
  <c r="K3531" i="9"/>
  <c r="K3545" i="9"/>
  <c r="K3559" i="9"/>
  <c r="K3573" i="9"/>
  <c r="K3549" i="9"/>
  <c r="K3593" i="9"/>
  <c r="K3594" i="9"/>
  <c r="K3567" i="9"/>
  <c r="K3540" i="9"/>
  <c r="K3532" i="9"/>
  <c r="K3546" i="9"/>
  <c r="K3560" i="9"/>
  <c r="K3574" i="9"/>
  <c r="K3588" i="9"/>
  <c r="K3533" i="9"/>
  <c r="K3547" i="9"/>
  <c r="K3561" i="9"/>
  <c r="K3575" i="9"/>
  <c r="K3534" i="9"/>
  <c r="K3576" i="9"/>
  <c r="K3563" i="9"/>
  <c r="K3537" i="9"/>
  <c r="K3552" i="9"/>
  <c r="K3581" i="9"/>
  <c r="K3554" i="9"/>
  <c r="K3536" i="9"/>
  <c r="K3550" i="9"/>
  <c r="K3564" i="9"/>
  <c r="K3578" i="9"/>
  <c r="K3579" i="9"/>
  <c r="K3580" i="9"/>
  <c r="K3553" i="9"/>
  <c r="K3582" i="9"/>
  <c r="U3346" i="9"/>
  <c r="U3010" i="9"/>
  <c r="U3066" i="9"/>
  <c r="U3122" i="9"/>
  <c r="U3136" i="9"/>
  <c r="U3234" i="9"/>
  <c r="U3220" i="9"/>
  <c r="U3388" i="9"/>
  <c r="U3248" i="9"/>
  <c r="U3064" i="9"/>
  <c r="U3290" i="9"/>
  <c r="U3318" i="9"/>
  <c r="U3024" i="9"/>
  <c r="U3052" i="9"/>
  <c r="U3459" i="9"/>
  <c r="U3180" i="9"/>
  <c r="U3374" i="9"/>
  <c r="U3263" i="9"/>
  <c r="U3332" i="9"/>
  <c r="U3081" i="9"/>
  <c r="U3108" i="9"/>
  <c r="U3094" i="9"/>
  <c r="U3223" i="9"/>
  <c r="U3442" i="9"/>
  <c r="U3053" i="9"/>
  <c r="U3192" i="9"/>
  <c r="U3247" i="9"/>
  <c r="U3333" i="9"/>
  <c r="U2997" i="9"/>
  <c r="U3272" i="9"/>
  <c r="U3089" i="9"/>
  <c r="U3355" i="9"/>
  <c r="U3413" i="9"/>
  <c r="U3230" i="9"/>
  <c r="U3329" i="9"/>
  <c r="U3173" i="9"/>
  <c r="U3117" i="9"/>
  <c r="U3020" i="9"/>
  <c r="U3427" i="9"/>
  <c r="U3161" i="9"/>
  <c r="U3147" i="9"/>
  <c r="U3133" i="9"/>
  <c r="U3091" i="9"/>
  <c r="U3063" i="9"/>
  <c r="U3090" i="9"/>
  <c r="U3244" i="9"/>
  <c r="U3033" i="9"/>
  <c r="U3314" i="9"/>
  <c r="U3429" i="9"/>
  <c r="U3470" i="9"/>
  <c r="U3233" i="9"/>
  <c r="U3266" i="9"/>
  <c r="U3055" i="9"/>
  <c r="U3084" i="9"/>
  <c r="U3093" i="9"/>
  <c r="U3106" i="9"/>
  <c r="U3316" i="9"/>
  <c r="U3237" i="9"/>
  <c r="U3344" i="9"/>
  <c r="U3286" i="9"/>
  <c r="U3202" i="9"/>
  <c r="U3028" i="9"/>
  <c r="U3023" i="9"/>
  <c r="U3154" i="9"/>
  <c r="U3419" i="9"/>
  <c r="U3079" i="9"/>
  <c r="U3474" i="9"/>
  <c r="U3362" i="9"/>
  <c r="U3068" i="9"/>
  <c r="U2582" i="9"/>
  <c r="U3096" i="9"/>
  <c r="U3380" i="9"/>
  <c r="U3026" i="9"/>
  <c r="U2998" i="9"/>
  <c r="U3236" i="9"/>
  <c r="U3436" i="9"/>
  <c r="U3058" i="9"/>
  <c r="U3208" i="9"/>
  <c r="U3054" i="9"/>
  <c r="U3086" i="9"/>
  <c r="U3278" i="9"/>
  <c r="U3320" i="9"/>
  <c r="U3222" i="9"/>
  <c r="U3039" i="9"/>
  <c r="U3151" i="9"/>
  <c r="U3126" i="9"/>
  <c r="U3375" i="9"/>
  <c r="U3250" i="9"/>
  <c r="U3500" i="9"/>
  <c r="U3319" i="9"/>
  <c r="U3458" i="9"/>
  <c r="U3472" i="9"/>
  <c r="U3268" i="9"/>
  <c r="U3305" i="9"/>
  <c r="U3277" i="9"/>
  <c r="U3123" i="9"/>
  <c r="U3110" i="9"/>
  <c r="U3306" i="9"/>
  <c r="U3450" i="9"/>
  <c r="U3012" i="9"/>
  <c r="U3501" i="9"/>
  <c r="U3095" i="9"/>
  <c r="U3417" i="9"/>
  <c r="U3226" i="9"/>
  <c r="U3460" i="9"/>
  <c r="U3431" i="9"/>
  <c r="U3003" i="9"/>
  <c r="U3193" i="9"/>
  <c r="U3506" i="9"/>
  <c r="U3404" i="9"/>
  <c r="U3207" i="9"/>
  <c r="U3166" i="9"/>
  <c r="U3457" i="9"/>
  <c r="U3471" i="9"/>
  <c r="U3414" i="9"/>
  <c r="U3022" i="9"/>
  <c r="U3297" i="9"/>
  <c r="U3241" i="9"/>
  <c r="U3494" i="9"/>
  <c r="U3339" i="9"/>
  <c r="U3019" i="9"/>
  <c r="U3466" i="9"/>
  <c r="U3424" i="9"/>
  <c r="U3410" i="9"/>
  <c r="U3382" i="9"/>
  <c r="U3354" i="9"/>
  <c r="U3312" i="9"/>
  <c r="U3256" i="9"/>
  <c r="U3479" i="9"/>
  <c r="U3465" i="9"/>
  <c r="U3451" i="9"/>
  <c r="U3409" i="9"/>
  <c r="U3395" i="9"/>
  <c r="U3325" i="9"/>
  <c r="U3505" i="9"/>
  <c r="U3491" i="9"/>
  <c r="U3421" i="9"/>
  <c r="U3407" i="9"/>
  <c r="U3365" i="9"/>
  <c r="U3351" i="9"/>
  <c r="U3295" i="9"/>
  <c r="U3225" i="9"/>
  <c r="U3169" i="9"/>
  <c r="U3364" i="9"/>
  <c r="U3350" i="9"/>
  <c r="U3322" i="9"/>
  <c r="U3294" i="9"/>
  <c r="U3224" i="9"/>
  <c r="U3070" i="9"/>
  <c r="U3014" i="9"/>
  <c r="U3517" i="9"/>
  <c r="U3503" i="9"/>
  <c r="U3489" i="9"/>
  <c r="U3475" i="9"/>
  <c r="U3461" i="9"/>
  <c r="U3447" i="9"/>
  <c r="U3433" i="9"/>
  <c r="U3405" i="9"/>
  <c r="U3377" i="9"/>
  <c r="U3349" i="9"/>
  <c r="U3335" i="9"/>
  <c r="U3321" i="9"/>
  <c r="U3307" i="9"/>
  <c r="U3293" i="9"/>
  <c r="U3279" i="9"/>
  <c r="U3265" i="9"/>
  <c r="U3251" i="9"/>
  <c r="U3209" i="9"/>
  <c r="U3195" i="9"/>
  <c r="U3181" i="9"/>
  <c r="U3167" i="9"/>
  <c r="U3153" i="9"/>
  <c r="U3139" i="9"/>
  <c r="U3125" i="9"/>
  <c r="U3111" i="9"/>
  <c r="U3097" i="9"/>
  <c r="U3083" i="9"/>
  <c r="U3069" i="9"/>
  <c r="U3027" i="9"/>
  <c r="U2999" i="9"/>
  <c r="U3029" i="9"/>
  <c r="U3043" i="9"/>
  <c r="U3158" i="9"/>
  <c r="U3252" i="9"/>
  <c r="U3275" i="9"/>
  <c r="U3298" i="9"/>
  <c r="U3340" i="9"/>
  <c r="U3406" i="9"/>
  <c r="U3283" i="9"/>
  <c r="U3269" i="9"/>
  <c r="U3255" i="9"/>
  <c r="U3213" i="9"/>
  <c r="U2581" i="9"/>
  <c r="U3017" i="9"/>
  <c r="U3216" i="9"/>
  <c r="U3326" i="9"/>
  <c r="U3369" i="9"/>
  <c r="U3384" i="9"/>
  <c r="U3435" i="9"/>
  <c r="U3454" i="9"/>
  <c r="U3059" i="9"/>
  <c r="U3101" i="9"/>
  <c r="U3422" i="9"/>
  <c r="U3352" i="9"/>
  <c r="U3310" i="9"/>
  <c r="U3240" i="9"/>
  <c r="U3198" i="9"/>
  <c r="U3170" i="9"/>
  <c r="U3128" i="9"/>
  <c r="U3100" i="9"/>
  <c r="U3072" i="9"/>
  <c r="U3002" i="9"/>
  <c r="U3032" i="9"/>
  <c r="U3046" i="9"/>
  <c r="U3379" i="9"/>
  <c r="U3309" i="9"/>
  <c r="U3267" i="9"/>
  <c r="U3239" i="9"/>
  <c r="U3197" i="9"/>
  <c r="U3113" i="9"/>
  <c r="U3085" i="9"/>
  <c r="U3490" i="9"/>
  <c r="U3448" i="9"/>
  <c r="U3392" i="9"/>
  <c r="U3308" i="9"/>
  <c r="U3238" i="9"/>
  <c r="U3168" i="9"/>
  <c r="U3016" i="9"/>
  <c r="U3057" i="9"/>
  <c r="U3438" i="9"/>
  <c r="U3511" i="9"/>
  <c r="U3497" i="9"/>
  <c r="U3469" i="9"/>
  <c r="U3455" i="9"/>
  <c r="U3441" i="9"/>
  <c r="U3399" i="9"/>
  <c r="U3385" i="9"/>
  <c r="U3371" i="9"/>
  <c r="U3357" i="9"/>
  <c r="U3343" i="9"/>
  <c r="U3315" i="9"/>
  <c r="U3287" i="9"/>
  <c r="U3273" i="9"/>
  <c r="U3259" i="9"/>
  <c r="U3245" i="9"/>
  <c r="U3217" i="9"/>
  <c r="U3203" i="9"/>
  <c r="U3105" i="9"/>
  <c r="U3021" i="9"/>
  <c r="U3114" i="9"/>
  <c r="U3508" i="9"/>
  <c r="U3368" i="9"/>
  <c r="U3270" i="9"/>
  <c r="U3200" i="9"/>
  <c r="U3172" i="9"/>
  <c r="U3130" i="9"/>
  <c r="U3102" i="9"/>
  <c r="U3004" i="9"/>
  <c r="U3507" i="9"/>
  <c r="U3423" i="9"/>
  <c r="U3367" i="9"/>
  <c r="U3143" i="9"/>
  <c r="U3115" i="9"/>
  <c r="U3045" i="9"/>
  <c r="U3073" i="9"/>
  <c r="U3157" i="9"/>
  <c r="U3478" i="9"/>
  <c r="U3408" i="9"/>
  <c r="U3338" i="9"/>
  <c r="U3324" i="9"/>
  <c r="U3282" i="9"/>
  <c r="U3212" i="9"/>
  <c r="U3184" i="9"/>
  <c r="U3142" i="9"/>
  <c r="U2583" i="9"/>
  <c r="U3462" i="9"/>
  <c r="U3140" i="9"/>
  <c r="U3056" i="9"/>
  <c r="U3513" i="9"/>
  <c r="U3401" i="9"/>
  <c r="U3373" i="9"/>
  <c r="U3345" i="9"/>
  <c r="U3317" i="9"/>
  <c r="U3289" i="9"/>
  <c r="U3261" i="9"/>
  <c r="U3177" i="9"/>
  <c r="U3149" i="9"/>
  <c r="U3065" i="9"/>
  <c r="U3037" i="9"/>
  <c r="U3009" i="9"/>
  <c r="U3242" i="9"/>
  <c r="U3337" i="9"/>
  <c r="U3391" i="9"/>
  <c r="U3386" i="9"/>
  <c r="U3330" i="9"/>
  <c r="U3302" i="9"/>
  <c r="U3274" i="9"/>
  <c r="U3246" i="9"/>
  <c r="U3218" i="9"/>
  <c r="U3162" i="9"/>
  <c r="U3134" i="9"/>
  <c r="U3078" i="9"/>
  <c r="U3482" i="9"/>
  <c r="U3426" i="9"/>
  <c r="U3412" i="9"/>
  <c r="U3398" i="9"/>
  <c r="U3370" i="9"/>
  <c r="U3356" i="9"/>
  <c r="U3342" i="9"/>
  <c r="U3328" i="9"/>
  <c r="U3188" i="9"/>
  <c r="U3174" i="9"/>
  <c r="U3160" i="9"/>
  <c r="U3146" i="9"/>
  <c r="U3132" i="9"/>
  <c r="U3118" i="9"/>
  <c r="U3062" i="9"/>
  <c r="U3048" i="9"/>
  <c r="U3034" i="9"/>
  <c r="U3006" i="9"/>
  <c r="U3205" i="9"/>
  <c r="U3228" i="9"/>
  <c r="U3254" i="9"/>
  <c r="U3358" i="9"/>
  <c r="U3492" i="9"/>
  <c r="U3396" i="9"/>
  <c r="U3284" i="9"/>
  <c r="U3186" i="9"/>
  <c r="U3144" i="9"/>
  <c r="U3116" i="9"/>
  <c r="U3088" i="9"/>
  <c r="U3493" i="9"/>
  <c r="U3437" i="9"/>
  <c r="U3353" i="9"/>
  <c r="U3156" i="9"/>
  <c r="U3030" i="9"/>
  <c r="U3253" i="9"/>
  <c r="U3211" i="9"/>
  <c r="U3183" i="9"/>
  <c r="U3141" i="9"/>
  <c r="U3214" i="9"/>
  <c r="U3504" i="9"/>
  <c r="U3476" i="9"/>
  <c r="U3434" i="9"/>
  <c r="U3378" i="9"/>
  <c r="U3280" i="9"/>
  <c r="U3098" i="9"/>
  <c r="U3042" i="9"/>
  <c r="U3185" i="9"/>
  <c r="U3196" i="9"/>
  <c r="U3394" i="9"/>
  <c r="U3013" i="9"/>
  <c r="U3155" i="9"/>
  <c r="U3464" i="9"/>
  <c r="U3499" i="9"/>
  <c r="U3443" i="9"/>
  <c r="U3415" i="9"/>
  <c r="U3387" i="9"/>
  <c r="U3359" i="9"/>
  <c r="U3331" i="9"/>
  <c r="U3303" i="9"/>
  <c r="U3219" i="9"/>
  <c r="U3191" i="9"/>
  <c r="U3163" i="9"/>
  <c r="U3135" i="9"/>
  <c r="U3107" i="9"/>
  <c r="U3051" i="9"/>
  <c r="U2996" i="9"/>
  <c r="U3121" i="9"/>
  <c r="U3182" i="9"/>
  <c r="U3512" i="9"/>
  <c r="U3484" i="9"/>
  <c r="U3456" i="9"/>
  <c r="U3428" i="9"/>
  <c r="U3400" i="9"/>
  <c r="U3372" i="9"/>
  <c r="U3288" i="9"/>
  <c r="U3232" i="9"/>
  <c r="U3204" i="9"/>
  <c r="U3148" i="9"/>
  <c r="U3120" i="9"/>
  <c r="U3092" i="9"/>
  <c r="U3008" i="9"/>
  <c r="U3510" i="9"/>
  <c r="U3496" i="9"/>
  <c r="U3468" i="9"/>
  <c r="U3440" i="9"/>
  <c r="U3509" i="9"/>
  <c r="U3481" i="9"/>
  <c r="U3467" i="9"/>
  <c r="U3453" i="9"/>
  <c r="U3439" i="9"/>
  <c r="U3425" i="9"/>
  <c r="U3411" i="9"/>
  <c r="U3397" i="9"/>
  <c r="U3341" i="9"/>
  <c r="U3327" i="9"/>
  <c r="U3313" i="9"/>
  <c r="U3285" i="9"/>
  <c r="U3271" i="9"/>
  <c r="U3257" i="9"/>
  <c r="U3243" i="9"/>
  <c r="U3229" i="9"/>
  <c r="U3215" i="9"/>
  <c r="U3201" i="9"/>
  <c r="U3159" i="9"/>
  <c r="U3145" i="9"/>
  <c r="U3131" i="9"/>
  <c r="U3075" i="9"/>
  <c r="U3047" i="9"/>
  <c r="U3005" i="9"/>
  <c r="U3007" i="9"/>
  <c r="U3035" i="9"/>
  <c r="U3076" i="9"/>
  <c r="U3187" i="9"/>
  <c r="U3366" i="9"/>
  <c r="U3381" i="9"/>
  <c r="U3038" i="9"/>
  <c r="U3516" i="9"/>
  <c r="U3194" i="9"/>
  <c r="U3487" i="9"/>
  <c r="U3473" i="9"/>
  <c r="U3291" i="9"/>
  <c r="U3249" i="9"/>
  <c r="U3235" i="9"/>
  <c r="U3067" i="9"/>
  <c r="U3137" i="9"/>
  <c r="U3389" i="9"/>
  <c r="U3502" i="9"/>
  <c r="U3418" i="9"/>
  <c r="U3348" i="9"/>
  <c r="U3124" i="9"/>
  <c r="U3514" i="9"/>
  <c r="U3444" i="9"/>
  <c r="U3430" i="9"/>
  <c r="U3276" i="9"/>
  <c r="U3262" i="9"/>
  <c r="U3206" i="9"/>
  <c r="U3164" i="9"/>
  <c r="U3011" i="9"/>
  <c r="U3361" i="9"/>
  <c r="U3402" i="9"/>
  <c r="V2995" i="9" l="1"/>
  <c r="N2995" i="9"/>
  <c r="V2994" i="9"/>
  <c r="N2994" i="9"/>
  <c r="V2993" i="9"/>
  <c r="N2993" i="9"/>
  <c r="V2992" i="9"/>
  <c r="N2992" i="9"/>
  <c r="V2991" i="9"/>
  <c r="N2991" i="9"/>
  <c r="V2990" i="9"/>
  <c r="N2990" i="9"/>
  <c r="O2990" i="9" l="1"/>
  <c r="Q2990" i="9" s="1"/>
  <c r="O2991" i="9"/>
  <c r="Q2991" i="9" s="1"/>
  <c r="O2992" i="9"/>
  <c r="Q2992" i="9" s="1"/>
  <c r="O2993" i="9"/>
  <c r="Q2993" i="9" s="1"/>
  <c r="O2994" i="9"/>
  <c r="Q2994" i="9" s="1"/>
  <c r="O2995" i="9"/>
  <c r="Q2995" i="9" s="1"/>
  <c r="U2995" i="9"/>
  <c r="U2994" i="9"/>
  <c r="U2993" i="9"/>
  <c r="U2992" i="9"/>
  <c r="U2991" i="9"/>
  <c r="U2990" i="9"/>
  <c r="Z2302" i="9" l="1"/>
  <c r="AA2297" i="9"/>
  <c r="Z2297" i="9"/>
  <c r="AT2297" i="9" l="1"/>
  <c r="AT2296" i="9"/>
  <c r="AT2295" i="9"/>
  <c r="AS2297" i="9"/>
  <c r="AS2296" i="9"/>
  <c r="AS2295" i="9"/>
  <c r="V2989" i="9" l="1"/>
  <c r="N2989" i="9"/>
  <c r="V2988" i="9"/>
  <c r="N2988" i="9"/>
  <c r="V2987" i="9"/>
  <c r="N2987" i="9"/>
  <c r="V2986" i="9"/>
  <c r="N2986" i="9"/>
  <c r="V2985" i="9"/>
  <c r="N2985" i="9"/>
  <c r="V2984" i="9"/>
  <c r="N2984" i="9"/>
  <c r="V2983" i="9"/>
  <c r="N2983" i="9"/>
  <c r="V2982" i="9"/>
  <c r="N2982" i="9"/>
  <c r="V2981" i="9"/>
  <c r="N2981" i="9"/>
  <c r="V2980" i="9"/>
  <c r="N2980" i="9"/>
  <c r="V2979" i="9"/>
  <c r="N2979" i="9"/>
  <c r="V2978" i="9"/>
  <c r="N2978" i="9"/>
  <c r="V2977" i="9"/>
  <c r="N2977" i="9"/>
  <c r="V2976" i="9"/>
  <c r="N2976" i="9"/>
  <c r="V2975" i="9"/>
  <c r="N2975" i="9"/>
  <c r="V2974" i="9"/>
  <c r="N2974" i="9"/>
  <c r="V2973" i="9"/>
  <c r="N2973" i="9"/>
  <c r="V2972" i="9"/>
  <c r="N2972" i="9"/>
  <c r="V2971" i="9"/>
  <c r="N2971" i="9"/>
  <c r="V2970" i="9"/>
  <c r="N2970" i="9"/>
  <c r="V2969" i="9"/>
  <c r="N2969" i="9"/>
  <c r="V2968" i="9"/>
  <c r="N2968" i="9"/>
  <c r="V2967" i="9"/>
  <c r="N2967" i="9"/>
  <c r="V2966" i="9"/>
  <c r="N2966" i="9"/>
  <c r="V2965" i="9"/>
  <c r="N2965" i="9"/>
  <c r="V2964" i="9"/>
  <c r="N2964" i="9"/>
  <c r="V2963" i="9"/>
  <c r="N2963" i="9"/>
  <c r="V2962" i="9"/>
  <c r="N2962" i="9"/>
  <c r="V2961" i="9"/>
  <c r="N2961" i="9"/>
  <c r="V2960" i="9"/>
  <c r="N2960" i="9"/>
  <c r="V2959" i="9"/>
  <c r="N2959" i="9"/>
  <c r="V2958" i="9"/>
  <c r="N2958" i="9"/>
  <c r="V2957" i="9"/>
  <c r="N2957" i="9"/>
  <c r="V2956" i="9"/>
  <c r="N2956" i="9"/>
  <c r="V2955" i="9"/>
  <c r="N2955" i="9"/>
  <c r="V2954" i="9"/>
  <c r="N2954" i="9"/>
  <c r="V2953" i="9"/>
  <c r="N2953" i="9"/>
  <c r="V2952" i="9"/>
  <c r="N2952" i="9"/>
  <c r="V2951" i="9"/>
  <c r="N2951" i="9"/>
  <c r="V2950" i="9"/>
  <c r="N2950" i="9"/>
  <c r="N2949" i="9"/>
  <c r="N2948" i="9"/>
  <c r="N2947" i="9"/>
  <c r="N2946" i="9"/>
  <c r="N2945" i="9"/>
  <c r="N2944" i="9"/>
  <c r="N2943" i="9"/>
  <c r="O2946" i="9" l="1"/>
  <c r="Q2946" i="9" s="1"/>
  <c r="O2969" i="9"/>
  <c r="Q2969" i="9" s="1"/>
  <c r="O2947" i="9"/>
  <c r="Q2947" i="9" s="1"/>
  <c r="O2948" i="9"/>
  <c r="Q2948" i="9" s="1"/>
  <c r="O2970" i="9"/>
  <c r="Q2970" i="9" s="1"/>
  <c r="O2949" i="9"/>
  <c r="Q2949" i="9" s="1"/>
  <c r="O2964" i="9"/>
  <c r="Q2964" i="9" s="1"/>
  <c r="O2978" i="9"/>
  <c r="Q2978" i="9" s="1"/>
  <c r="O2965" i="9"/>
  <c r="Q2965" i="9" s="1"/>
  <c r="O2979" i="9"/>
  <c r="Q2979" i="9" s="1"/>
  <c r="O2959" i="9"/>
  <c r="Q2959" i="9" s="1"/>
  <c r="O2987" i="9"/>
  <c r="Q2987" i="9" s="1"/>
  <c r="O2967" i="9"/>
  <c r="Q2967" i="9" s="1"/>
  <c r="O2981" i="9"/>
  <c r="Q2981" i="9" s="1"/>
  <c r="O2988" i="9"/>
  <c r="Q2988" i="9" s="1"/>
  <c r="O2962" i="9"/>
  <c r="Q2962" i="9" s="1"/>
  <c r="O2956" i="9"/>
  <c r="Q2956" i="9" s="1"/>
  <c r="O2950" i="9"/>
  <c r="Q2950" i="9" s="1"/>
  <c r="O2985" i="9"/>
  <c r="Q2985" i="9" s="1"/>
  <c r="O2972" i="9"/>
  <c r="Q2972" i="9" s="1"/>
  <c r="O2952" i="9"/>
  <c r="Q2952" i="9" s="1"/>
  <c r="O2973" i="9"/>
  <c r="Q2973" i="9" s="1"/>
  <c r="O2960" i="9"/>
  <c r="Q2960" i="9" s="1"/>
  <c r="O2961" i="9"/>
  <c r="Q2961" i="9" s="1"/>
  <c r="O2975" i="9"/>
  <c r="Q2975" i="9" s="1"/>
  <c r="O2982" i="9"/>
  <c r="Q2982" i="9" s="1"/>
  <c r="O2989" i="9"/>
  <c r="Q2989" i="9" s="1"/>
  <c r="O2955" i="9"/>
  <c r="Q2955" i="9" s="1"/>
  <c r="O2976" i="9"/>
  <c r="Q2976" i="9" s="1"/>
  <c r="O2983" i="9"/>
  <c r="Q2983" i="9" s="1"/>
  <c r="O2963" i="9"/>
  <c r="Q2963" i="9" s="1"/>
  <c r="O2977" i="9"/>
  <c r="Q2977" i="9" s="1"/>
  <c r="O2984" i="9"/>
  <c r="Q2984" i="9" s="1"/>
  <c r="O2957" i="9"/>
  <c r="Q2957" i="9" s="1"/>
  <c r="O2971" i="9"/>
  <c r="Q2971" i="9" s="1"/>
  <c r="O2951" i="9"/>
  <c r="Q2951" i="9" s="1"/>
  <c r="O2958" i="9"/>
  <c r="Q2958" i="9" s="1"/>
  <c r="O2986" i="9"/>
  <c r="Q2986" i="9" s="1"/>
  <c r="O2966" i="9"/>
  <c r="Q2966" i="9" s="1"/>
  <c r="O2980" i="9"/>
  <c r="Q2980" i="9" s="1"/>
  <c r="O2953" i="9"/>
  <c r="Q2953" i="9" s="1"/>
  <c r="O2974" i="9"/>
  <c r="Q2974" i="9" s="1"/>
  <c r="O2943" i="9"/>
  <c r="Q2943" i="9" s="1"/>
  <c r="O2944" i="9"/>
  <c r="Q2944" i="9" s="1"/>
  <c r="O2954" i="9"/>
  <c r="Q2954" i="9" s="1"/>
  <c r="O2968" i="9"/>
  <c r="Q2968" i="9" s="1"/>
  <c r="O2945" i="9"/>
  <c r="Q2945" i="9" s="1"/>
  <c r="U2986" i="9"/>
  <c r="U2972" i="9"/>
  <c r="U2958" i="9"/>
  <c r="U2944" i="9"/>
  <c r="V2944" i="9" s="1"/>
  <c r="U2967" i="9"/>
  <c r="U2985" i="9"/>
  <c r="U2971" i="9"/>
  <c r="U2957" i="9"/>
  <c r="U2943" i="9"/>
  <c r="V2943" i="9" s="1"/>
  <c r="U2984" i="9"/>
  <c r="U2970" i="9"/>
  <c r="U2956" i="9"/>
  <c r="U2983" i="9"/>
  <c r="U2969" i="9"/>
  <c r="U2955" i="9"/>
  <c r="U2980" i="9"/>
  <c r="U2966" i="9"/>
  <c r="U2952" i="9"/>
  <c r="U2979" i="9"/>
  <c r="U2965" i="9"/>
  <c r="U2951" i="9"/>
  <c r="U2978" i="9"/>
  <c r="U2964" i="9"/>
  <c r="U2950" i="9"/>
  <c r="U2977" i="9"/>
  <c r="U2963" i="9"/>
  <c r="U2949" i="9"/>
  <c r="V2949" i="9" s="1"/>
  <c r="U2982" i="9"/>
  <c r="U2968" i="9"/>
  <c r="U2981" i="9"/>
  <c r="U2953" i="9"/>
  <c r="U2976" i="9"/>
  <c r="U2962" i="9"/>
  <c r="U2948" i="9"/>
  <c r="V2948" i="9" s="1"/>
  <c r="U2989" i="9"/>
  <c r="U2975" i="9"/>
  <c r="U2961" i="9"/>
  <c r="U2947" i="9"/>
  <c r="V2947" i="9" s="1"/>
  <c r="U2988" i="9"/>
  <c r="U2974" i="9"/>
  <c r="U2960" i="9"/>
  <c r="U2946" i="9"/>
  <c r="V2946" i="9" s="1"/>
  <c r="U2954" i="9"/>
  <c r="U2987" i="9"/>
  <c r="U2973" i="9"/>
  <c r="U2959" i="9"/>
  <c r="U2945" i="9"/>
  <c r="V2945" i="9" s="1"/>
  <c r="U2932" i="9" l="1"/>
  <c r="V2932" i="9" s="1"/>
  <c r="N2942" i="9"/>
  <c r="N2941" i="9"/>
  <c r="N2940" i="9"/>
  <c r="N2939" i="9"/>
  <c r="N2938" i="9"/>
  <c r="N2937" i="9"/>
  <c r="N2936" i="9"/>
  <c r="N2935" i="9"/>
  <c r="N2934" i="9"/>
  <c r="N2933" i="9"/>
  <c r="N2932" i="9"/>
  <c r="N2931" i="9"/>
  <c r="N2930" i="9"/>
  <c r="N2929" i="9"/>
  <c r="N2928" i="9"/>
  <c r="N2927" i="9"/>
  <c r="N2926" i="9"/>
  <c r="N2925" i="9"/>
  <c r="N2924" i="9"/>
  <c r="N2923" i="9"/>
  <c r="N2922" i="9"/>
  <c r="N2921" i="9"/>
  <c r="N2920" i="9"/>
  <c r="N2919" i="9"/>
  <c r="N2918" i="9"/>
  <c r="N2917" i="9"/>
  <c r="V2916" i="9"/>
  <c r="N2916" i="9"/>
  <c r="V2915" i="9"/>
  <c r="N2915" i="9"/>
  <c r="V2914" i="9"/>
  <c r="N2914" i="9"/>
  <c r="V2913" i="9"/>
  <c r="N2913" i="9"/>
  <c r="V2912" i="9"/>
  <c r="N2912" i="9"/>
  <c r="V2911" i="9"/>
  <c r="N2911" i="9"/>
  <c r="V2910" i="9"/>
  <c r="N2910" i="9"/>
  <c r="V2909" i="9"/>
  <c r="N2909" i="9"/>
  <c r="V2908" i="9"/>
  <c r="N2908" i="9"/>
  <c r="V2907" i="9"/>
  <c r="N2907" i="9"/>
  <c r="V2906" i="9"/>
  <c r="N2906" i="9"/>
  <c r="V2905" i="9"/>
  <c r="N2905" i="9"/>
  <c r="V2904" i="9"/>
  <c r="N2904" i="9"/>
  <c r="V2903" i="9"/>
  <c r="N2903" i="9"/>
  <c r="V2902" i="9"/>
  <c r="N2902" i="9"/>
  <c r="V2901" i="9"/>
  <c r="N2901" i="9"/>
  <c r="V2900" i="9"/>
  <c r="N2900" i="9"/>
  <c r="V2899" i="9"/>
  <c r="N2899" i="9"/>
  <c r="V2898" i="9"/>
  <c r="N2898" i="9"/>
  <c r="V2897" i="9"/>
  <c r="N2897" i="9"/>
  <c r="V2896" i="9"/>
  <c r="N2896" i="9"/>
  <c r="V2895" i="9"/>
  <c r="N2895" i="9"/>
  <c r="V2894" i="9"/>
  <c r="N2894" i="9"/>
  <c r="V2893" i="9"/>
  <c r="N2893" i="9"/>
  <c r="V2892" i="9"/>
  <c r="N2892" i="9"/>
  <c r="V2891" i="9"/>
  <c r="N2891" i="9"/>
  <c r="V2890" i="9"/>
  <c r="N2890" i="9"/>
  <c r="V2889" i="9"/>
  <c r="N2889" i="9"/>
  <c r="V2888" i="9"/>
  <c r="N2888" i="9"/>
  <c r="V2887" i="9"/>
  <c r="N2887" i="9"/>
  <c r="V2886" i="9"/>
  <c r="N2886" i="9"/>
  <c r="V2885" i="9"/>
  <c r="N2885" i="9"/>
  <c r="V2884" i="9"/>
  <c r="N2884" i="9"/>
  <c r="V2883" i="9"/>
  <c r="N2883" i="9"/>
  <c r="V2882" i="9"/>
  <c r="N2882" i="9"/>
  <c r="V2881" i="9"/>
  <c r="N2881" i="9"/>
  <c r="V2880" i="9"/>
  <c r="N2880" i="9"/>
  <c r="V2879" i="9"/>
  <c r="N2879" i="9"/>
  <c r="V2878" i="9"/>
  <c r="N2878" i="9"/>
  <c r="V2877" i="9"/>
  <c r="N2877" i="9"/>
  <c r="V2876" i="9"/>
  <c r="N2876" i="9"/>
  <c r="V2875" i="9"/>
  <c r="N2875" i="9"/>
  <c r="V2874" i="9"/>
  <c r="N2874" i="9"/>
  <c r="V2873" i="9"/>
  <c r="N2873" i="9"/>
  <c r="V2872" i="9"/>
  <c r="N2872" i="9"/>
  <c r="V2871" i="9"/>
  <c r="N2871" i="9"/>
  <c r="V2870" i="9"/>
  <c r="N2870" i="9"/>
  <c r="V2869" i="9"/>
  <c r="N2869" i="9"/>
  <c r="V2868" i="9"/>
  <c r="N2868" i="9"/>
  <c r="V2867" i="9"/>
  <c r="N2867" i="9"/>
  <c r="V2866" i="9"/>
  <c r="N2866" i="9"/>
  <c r="N2865" i="9"/>
  <c r="V2864" i="9"/>
  <c r="N2864" i="9"/>
  <c r="N2863" i="9"/>
  <c r="V2862" i="9"/>
  <c r="N2862" i="9"/>
  <c r="V2861" i="9"/>
  <c r="N2861" i="9"/>
  <c r="V2860" i="9"/>
  <c r="N2860" i="9"/>
  <c r="V2859" i="9"/>
  <c r="N2859" i="9"/>
  <c r="N2858" i="9"/>
  <c r="V2857" i="9"/>
  <c r="N2857" i="9"/>
  <c r="V2856" i="9"/>
  <c r="N2856" i="9"/>
  <c r="V2855" i="9"/>
  <c r="N2855" i="9"/>
  <c r="N2854" i="9"/>
  <c r="V2853" i="9"/>
  <c r="N2853" i="9"/>
  <c r="V2852" i="9"/>
  <c r="N2852" i="9"/>
  <c r="V2851" i="9"/>
  <c r="N2851" i="9"/>
  <c r="N2850" i="9"/>
  <c r="N2849" i="9"/>
  <c r="N2848" i="9"/>
  <c r="N2847" i="9"/>
  <c r="N2846" i="9"/>
  <c r="N2845" i="9"/>
  <c r="N2844" i="9"/>
  <c r="N2843" i="9"/>
  <c r="N2842" i="9"/>
  <c r="N2841" i="9"/>
  <c r="N2840" i="9"/>
  <c r="N2839" i="9"/>
  <c r="N2838" i="9"/>
  <c r="N2837" i="9"/>
  <c r="N2836" i="9"/>
  <c r="N2835" i="9"/>
  <c r="N2834" i="9"/>
  <c r="N2833" i="9"/>
  <c r="V2832" i="9"/>
  <c r="N2832" i="9"/>
  <c r="V2831" i="9"/>
  <c r="N2831" i="9"/>
  <c r="V2830" i="9"/>
  <c r="N2830" i="9"/>
  <c r="V2829" i="9"/>
  <c r="N2829" i="9"/>
  <c r="V2828" i="9"/>
  <c r="N2828" i="9"/>
  <c r="V2827" i="9"/>
  <c r="N2827" i="9"/>
  <c r="V2826" i="9"/>
  <c r="N2826" i="9"/>
  <c r="V2825" i="9"/>
  <c r="N2825" i="9"/>
  <c r="V2824" i="9"/>
  <c r="N2824" i="9"/>
  <c r="V2823" i="9"/>
  <c r="N2823" i="9"/>
  <c r="V2822" i="9"/>
  <c r="N2822" i="9"/>
  <c r="V2821" i="9"/>
  <c r="N2821" i="9"/>
  <c r="V2820" i="9"/>
  <c r="N2820" i="9"/>
  <c r="V2819" i="9"/>
  <c r="N2819" i="9"/>
  <c r="V2818" i="9"/>
  <c r="N2818" i="9"/>
  <c r="V2817" i="9"/>
  <c r="N2817" i="9"/>
  <c r="V2816" i="9"/>
  <c r="N2816" i="9"/>
  <c r="V2815" i="9"/>
  <c r="N2815" i="9"/>
  <c r="V2814" i="9"/>
  <c r="N2814" i="9"/>
  <c r="V2813" i="9"/>
  <c r="N2813" i="9"/>
  <c r="V2812" i="9"/>
  <c r="N2812" i="9"/>
  <c r="V2811" i="9"/>
  <c r="N2811" i="9"/>
  <c r="V2810" i="9"/>
  <c r="N2810" i="9"/>
  <c r="V2809" i="9"/>
  <c r="N2809" i="9"/>
  <c r="V2808" i="9"/>
  <c r="N2808" i="9"/>
  <c r="V2807" i="9"/>
  <c r="N2807" i="9"/>
  <c r="V2806" i="9"/>
  <c r="N2806" i="9"/>
  <c r="V2805" i="9"/>
  <c r="N2805" i="9"/>
  <c r="V2804" i="9"/>
  <c r="N2804" i="9"/>
  <c r="V2803" i="9"/>
  <c r="N2803" i="9"/>
  <c r="V2802" i="9"/>
  <c r="N2802" i="9"/>
  <c r="V2801" i="9"/>
  <c r="N2801" i="9"/>
  <c r="V2800" i="9"/>
  <c r="N2800" i="9"/>
  <c r="V2799" i="9"/>
  <c r="N2799" i="9"/>
  <c r="V2798" i="9"/>
  <c r="N2798" i="9"/>
  <c r="V2797" i="9"/>
  <c r="N2797" i="9"/>
  <c r="V2796" i="9"/>
  <c r="N2796" i="9"/>
  <c r="V2795" i="9"/>
  <c r="N2795" i="9"/>
  <c r="V2794" i="9"/>
  <c r="N2794" i="9"/>
  <c r="V2793" i="9"/>
  <c r="N2793" i="9"/>
  <c r="V2792" i="9"/>
  <c r="N2792" i="9"/>
  <c r="V2791" i="9"/>
  <c r="N2791" i="9"/>
  <c r="V2790" i="9"/>
  <c r="N2790" i="9"/>
  <c r="V2789" i="9"/>
  <c r="N2789" i="9"/>
  <c r="V2788" i="9"/>
  <c r="N2788" i="9"/>
  <c r="V2787" i="9"/>
  <c r="N2787" i="9"/>
  <c r="V2786" i="9"/>
  <c r="N2786" i="9"/>
  <c r="V2785" i="9"/>
  <c r="N2785" i="9"/>
  <c r="V2784" i="9"/>
  <c r="N2784" i="9"/>
  <c r="V2783" i="9"/>
  <c r="N2783" i="9"/>
  <c r="V2782" i="9"/>
  <c r="N2782" i="9"/>
  <c r="V2781" i="9"/>
  <c r="N2781" i="9"/>
  <c r="V2780" i="9"/>
  <c r="N2780" i="9"/>
  <c r="V2779" i="9"/>
  <c r="N2779" i="9"/>
  <c r="V2778" i="9"/>
  <c r="N2778" i="9"/>
  <c r="V2777" i="9"/>
  <c r="N2777" i="9"/>
  <c r="V2776" i="9"/>
  <c r="N2776" i="9"/>
  <c r="V2775" i="9"/>
  <c r="N2775" i="9"/>
  <c r="V2774" i="9"/>
  <c r="N2774" i="9"/>
  <c r="V2773" i="9"/>
  <c r="N2773" i="9"/>
  <c r="V2772" i="9"/>
  <c r="N2772" i="9"/>
  <c r="V2771" i="9"/>
  <c r="N2771" i="9"/>
  <c r="V2770" i="9"/>
  <c r="N2770" i="9"/>
  <c r="V2769" i="9"/>
  <c r="N2769" i="9"/>
  <c r="V2768" i="9"/>
  <c r="N2768" i="9"/>
  <c r="V2767" i="9"/>
  <c r="N2767" i="9"/>
  <c r="V2766" i="9"/>
  <c r="N2766" i="9"/>
  <c r="V2765" i="9"/>
  <c r="N2765" i="9"/>
  <c r="V2764" i="9"/>
  <c r="N2764" i="9"/>
  <c r="V2763" i="9"/>
  <c r="N2763" i="9"/>
  <c r="V2762" i="9"/>
  <c r="N2762" i="9"/>
  <c r="U2922" i="9"/>
  <c r="V2922" i="9" s="1"/>
  <c r="O2838" i="9" l="1"/>
  <c r="Q2838" i="9" s="1"/>
  <c r="O2787" i="9"/>
  <c r="Q2787" i="9" s="1"/>
  <c r="O2829" i="9"/>
  <c r="Q2829" i="9" s="1"/>
  <c r="O2868" i="9"/>
  <c r="Q2868" i="9" s="1"/>
  <c r="O2903" i="9"/>
  <c r="Q2903" i="9" s="1"/>
  <c r="O2840" i="9"/>
  <c r="Q2840" i="9" s="1"/>
  <c r="O2781" i="9"/>
  <c r="Q2781" i="9" s="1"/>
  <c r="O2809" i="9"/>
  <c r="Q2809" i="9" s="1"/>
  <c r="O2861" i="9"/>
  <c r="Q2861" i="9" s="1"/>
  <c r="O2890" i="9"/>
  <c r="Q2890" i="9" s="1"/>
  <c r="O2919" i="9"/>
  <c r="Q2919" i="9" s="1"/>
  <c r="O2775" i="9"/>
  <c r="Q2775" i="9" s="1"/>
  <c r="O2810" i="9"/>
  <c r="Q2810" i="9" s="1"/>
  <c r="O2854" i="9"/>
  <c r="Q2854" i="9" s="1"/>
  <c r="O2884" i="9"/>
  <c r="Q2884" i="9" s="1"/>
  <c r="O2912" i="9"/>
  <c r="Q2912" i="9" s="1"/>
  <c r="O2855" i="9"/>
  <c r="Q2855" i="9" s="1"/>
  <c r="O2797" i="9"/>
  <c r="Q2797" i="9" s="1"/>
  <c r="O2863" i="9"/>
  <c r="Q2863" i="9" s="1"/>
  <c r="O2913" i="9"/>
  <c r="Q2913" i="9" s="1"/>
  <c r="O2846" i="9"/>
  <c r="Q2846" i="9" s="1"/>
  <c r="O2770" i="9"/>
  <c r="Q2770" i="9" s="1"/>
  <c r="O2805" i="9"/>
  <c r="Q2805" i="9" s="1"/>
  <c r="O2812" i="9"/>
  <c r="Q2812" i="9" s="1"/>
  <c r="O2819" i="9"/>
  <c r="Q2819" i="9" s="1"/>
  <c r="O2826" i="9"/>
  <c r="Q2826" i="9" s="1"/>
  <c r="O2833" i="9"/>
  <c r="Q2833" i="9" s="1"/>
  <c r="O2847" i="9"/>
  <c r="Q2847" i="9" s="1"/>
  <c r="O2872" i="9"/>
  <c r="Q2872" i="9" s="1"/>
  <c r="O2879" i="9"/>
  <c r="Q2879" i="9" s="1"/>
  <c r="O2886" i="9"/>
  <c r="Q2886" i="9" s="1"/>
  <c r="O2893" i="9"/>
  <c r="Q2893" i="9" s="1"/>
  <c r="O2900" i="9"/>
  <c r="Q2900" i="9" s="1"/>
  <c r="O2907" i="9"/>
  <c r="Q2907" i="9" s="1"/>
  <c r="O2914" i="9"/>
  <c r="Q2914" i="9" s="1"/>
  <c r="O2925" i="9"/>
  <c r="Q2925" i="9" s="1"/>
  <c r="O2939" i="9"/>
  <c r="Q2939" i="9" s="1"/>
  <c r="O2930" i="9"/>
  <c r="Q2930" i="9" s="1"/>
  <c r="O2766" i="9"/>
  <c r="Q2766" i="9" s="1"/>
  <c r="O2780" i="9"/>
  <c r="Q2780" i="9" s="1"/>
  <c r="O2801" i="9"/>
  <c r="Q2801" i="9" s="1"/>
  <c r="O2822" i="9"/>
  <c r="Q2822" i="9" s="1"/>
  <c r="O2860" i="9"/>
  <c r="Q2860" i="9" s="1"/>
  <c r="O2882" i="9"/>
  <c r="Q2882" i="9" s="1"/>
  <c r="O2896" i="9"/>
  <c r="Q2896" i="9" s="1"/>
  <c r="O2917" i="9"/>
  <c r="Q2917" i="9" s="1"/>
  <c r="O2918" i="9"/>
  <c r="Q2918" i="9" s="1"/>
  <c r="O2774" i="9"/>
  <c r="Q2774" i="9" s="1"/>
  <c r="O2795" i="9"/>
  <c r="Q2795" i="9" s="1"/>
  <c r="O2830" i="9"/>
  <c r="Q2830" i="9" s="1"/>
  <c r="O2841" i="9"/>
  <c r="Q2841" i="9" s="1"/>
  <c r="O2869" i="9"/>
  <c r="Q2869" i="9" s="1"/>
  <c r="O2883" i="9"/>
  <c r="Q2883" i="9" s="1"/>
  <c r="O2904" i="9"/>
  <c r="Q2904" i="9" s="1"/>
  <c r="O2842" i="9"/>
  <c r="Q2842" i="9" s="1"/>
  <c r="O2920" i="9"/>
  <c r="Q2920" i="9" s="1"/>
  <c r="O2768" i="9"/>
  <c r="Q2768" i="9" s="1"/>
  <c r="O2789" i="9"/>
  <c r="Q2789" i="9" s="1"/>
  <c r="O2796" i="9"/>
  <c r="Q2796" i="9" s="1"/>
  <c r="O2824" i="9"/>
  <c r="Q2824" i="9" s="1"/>
  <c r="O2843" i="9"/>
  <c r="Q2843" i="9" s="1"/>
  <c r="O2870" i="9"/>
  <c r="Q2870" i="9" s="1"/>
  <c r="O2891" i="9"/>
  <c r="Q2891" i="9" s="1"/>
  <c r="O2921" i="9"/>
  <c r="Q2921" i="9" s="1"/>
  <c r="O2844" i="9"/>
  <c r="Q2844" i="9" s="1"/>
  <c r="O2922" i="9"/>
  <c r="Q2922" i="9" s="1"/>
  <c r="O2769" i="9"/>
  <c r="Q2769" i="9" s="1"/>
  <c r="O2783" i="9"/>
  <c r="Q2783" i="9" s="1"/>
  <c r="O2804" i="9"/>
  <c r="Q2804" i="9" s="1"/>
  <c r="O2832" i="9"/>
  <c r="Q2832" i="9" s="1"/>
  <c r="O2871" i="9"/>
  <c r="Q2871" i="9" s="1"/>
  <c r="O2885" i="9"/>
  <c r="Q2885" i="9" s="1"/>
  <c r="O2899" i="9"/>
  <c r="Q2899" i="9" s="1"/>
  <c r="O2923" i="9"/>
  <c r="Q2923" i="9" s="1"/>
  <c r="O2856" i="9"/>
  <c r="Q2856" i="9" s="1"/>
  <c r="O2938" i="9"/>
  <c r="Q2938" i="9" s="1"/>
  <c r="O2777" i="9"/>
  <c r="Q2777" i="9" s="1"/>
  <c r="O2791" i="9"/>
  <c r="Q2791" i="9" s="1"/>
  <c r="O2834" i="9"/>
  <c r="Q2834" i="9" s="1"/>
  <c r="O2857" i="9"/>
  <c r="Q2857" i="9" s="1"/>
  <c r="O2926" i="9"/>
  <c r="Q2926" i="9" s="1"/>
  <c r="O2764" i="9"/>
  <c r="Q2764" i="9" s="1"/>
  <c r="O2771" i="9"/>
  <c r="Q2771" i="9" s="1"/>
  <c r="O2778" i="9"/>
  <c r="Q2778" i="9" s="1"/>
  <c r="O2785" i="9"/>
  <c r="Q2785" i="9" s="1"/>
  <c r="O2792" i="9"/>
  <c r="Q2792" i="9" s="1"/>
  <c r="O2799" i="9"/>
  <c r="Q2799" i="9" s="1"/>
  <c r="O2806" i="9"/>
  <c r="Q2806" i="9" s="1"/>
  <c r="O2813" i="9"/>
  <c r="Q2813" i="9" s="1"/>
  <c r="O2820" i="9"/>
  <c r="Q2820" i="9" s="1"/>
  <c r="O2827" i="9"/>
  <c r="Q2827" i="9" s="1"/>
  <c r="O2835" i="9"/>
  <c r="Q2835" i="9" s="1"/>
  <c r="O2849" i="9"/>
  <c r="Q2849" i="9" s="1"/>
  <c r="O2866" i="9"/>
  <c r="Q2866" i="9" s="1"/>
  <c r="O2873" i="9"/>
  <c r="Q2873" i="9" s="1"/>
  <c r="O2880" i="9"/>
  <c r="Q2880" i="9" s="1"/>
  <c r="O2887" i="9"/>
  <c r="Q2887" i="9" s="1"/>
  <c r="O2894" i="9"/>
  <c r="Q2894" i="9" s="1"/>
  <c r="O2901" i="9"/>
  <c r="Q2901" i="9" s="1"/>
  <c r="O2908" i="9"/>
  <c r="Q2908" i="9" s="1"/>
  <c r="O2915" i="9"/>
  <c r="Q2915" i="9" s="1"/>
  <c r="O2927" i="9"/>
  <c r="Q2927" i="9" s="1"/>
  <c r="O2941" i="9"/>
  <c r="Q2941" i="9" s="1"/>
  <c r="O2808" i="9"/>
  <c r="Q2808" i="9" s="1"/>
  <c r="O2910" i="9"/>
  <c r="Q2910" i="9" s="1"/>
  <c r="O2823" i="9"/>
  <c r="Q2823" i="9" s="1"/>
  <c r="O2911" i="9"/>
  <c r="Q2911" i="9" s="1"/>
  <c r="O2817" i="9"/>
  <c r="Q2817" i="9" s="1"/>
  <c r="O2905" i="9"/>
  <c r="Q2905" i="9" s="1"/>
  <c r="O2811" i="9"/>
  <c r="Q2811" i="9" s="1"/>
  <c r="O2906" i="9"/>
  <c r="Q2906" i="9" s="1"/>
  <c r="O2940" i="9"/>
  <c r="Q2940" i="9" s="1"/>
  <c r="O2836" i="9"/>
  <c r="Q2836" i="9" s="1"/>
  <c r="O2850" i="9"/>
  <c r="Q2850" i="9" s="1"/>
  <c r="O2858" i="9"/>
  <c r="Q2858" i="9" s="1"/>
  <c r="O2928" i="9"/>
  <c r="Q2928" i="9" s="1"/>
  <c r="O2942" i="9"/>
  <c r="Q2942" i="9" s="1"/>
  <c r="O2773" i="9"/>
  <c r="Q2773" i="9" s="1"/>
  <c r="O2794" i="9"/>
  <c r="Q2794" i="9" s="1"/>
  <c r="O2815" i="9"/>
  <c r="Q2815" i="9" s="1"/>
  <c r="O2839" i="9"/>
  <c r="Q2839" i="9" s="1"/>
  <c r="O2852" i="9"/>
  <c r="Q2852" i="9" s="1"/>
  <c r="O2875" i="9"/>
  <c r="Q2875" i="9" s="1"/>
  <c r="O2889" i="9"/>
  <c r="Q2889" i="9" s="1"/>
  <c r="O2931" i="9"/>
  <c r="Q2931" i="9" s="1"/>
  <c r="O2932" i="9"/>
  <c r="Q2932" i="9" s="1"/>
  <c r="O2767" i="9"/>
  <c r="Q2767" i="9" s="1"/>
  <c r="O2788" i="9"/>
  <c r="Q2788" i="9" s="1"/>
  <c r="O2802" i="9"/>
  <c r="Q2802" i="9" s="1"/>
  <c r="O2816" i="9"/>
  <c r="Q2816" i="9" s="1"/>
  <c r="O2853" i="9"/>
  <c r="Q2853" i="9" s="1"/>
  <c r="O2876" i="9"/>
  <c r="Q2876" i="9" s="1"/>
  <c r="O2897" i="9"/>
  <c r="Q2897" i="9" s="1"/>
  <c r="O2933" i="9"/>
  <c r="Q2933" i="9" s="1"/>
  <c r="O2934" i="9"/>
  <c r="Q2934" i="9" s="1"/>
  <c r="O2782" i="9"/>
  <c r="Q2782" i="9" s="1"/>
  <c r="O2803" i="9"/>
  <c r="Q2803" i="9" s="1"/>
  <c r="O2831" i="9"/>
  <c r="Q2831" i="9" s="1"/>
  <c r="O2862" i="9"/>
  <c r="Q2862" i="9" s="1"/>
  <c r="O2877" i="9"/>
  <c r="Q2877" i="9" s="1"/>
  <c r="O2898" i="9"/>
  <c r="Q2898" i="9" s="1"/>
  <c r="O2935" i="9"/>
  <c r="Q2935" i="9" s="1"/>
  <c r="O2936" i="9"/>
  <c r="Q2936" i="9" s="1"/>
  <c r="O2762" i="9"/>
  <c r="Q2762" i="9" s="1"/>
  <c r="O2776" i="9"/>
  <c r="Q2776" i="9" s="1"/>
  <c r="O2790" i="9"/>
  <c r="Q2790" i="9" s="1"/>
  <c r="O2818" i="9"/>
  <c r="Q2818" i="9" s="1"/>
  <c r="O2825" i="9"/>
  <c r="Q2825" i="9" s="1"/>
  <c r="O2845" i="9"/>
  <c r="Q2845" i="9" s="1"/>
  <c r="O2878" i="9"/>
  <c r="Q2878" i="9" s="1"/>
  <c r="O2892" i="9"/>
  <c r="Q2892" i="9" s="1"/>
  <c r="O2937" i="9"/>
  <c r="Q2937" i="9" s="1"/>
  <c r="O2864" i="9"/>
  <c r="Q2864" i="9" s="1"/>
  <c r="O2924" i="9"/>
  <c r="Q2924" i="9" s="1"/>
  <c r="O2763" i="9"/>
  <c r="Q2763" i="9" s="1"/>
  <c r="O2784" i="9"/>
  <c r="Q2784" i="9" s="1"/>
  <c r="O2798" i="9"/>
  <c r="Q2798" i="9" s="1"/>
  <c r="O2848" i="9"/>
  <c r="Q2848" i="9" s="1"/>
  <c r="O2865" i="9"/>
  <c r="Q2865" i="9" s="1"/>
  <c r="O2765" i="9"/>
  <c r="Q2765" i="9" s="1"/>
  <c r="O2772" i="9"/>
  <c r="Q2772" i="9" s="1"/>
  <c r="O2779" i="9"/>
  <c r="Q2779" i="9" s="1"/>
  <c r="O2786" i="9"/>
  <c r="Q2786" i="9" s="1"/>
  <c r="O2793" i="9"/>
  <c r="Q2793" i="9" s="1"/>
  <c r="O2800" i="9"/>
  <c r="Q2800" i="9" s="1"/>
  <c r="O2807" i="9"/>
  <c r="Q2807" i="9" s="1"/>
  <c r="O2814" i="9"/>
  <c r="Q2814" i="9" s="1"/>
  <c r="O2821" i="9"/>
  <c r="Q2821" i="9" s="1"/>
  <c r="O2828" i="9"/>
  <c r="Q2828" i="9" s="1"/>
  <c r="O2837" i="9"/>
  <c r="Q2837" i="9" s="1"/>
  <c r="O2851" i="9"/>
  <c r="Q2851" i="9" s="1"/>
  <c r="O2859" i="9"/>
  <c r="Q2859" i="9" s="1"/>
  <c r="O2867" i="9"/>
  <c r="Q2867" i="9" s="1"/>
  <c r="O2874" i="9"/>
  <c r="Q2874" i="9" s="1"/>
  <c r="O2881" i="9"/>
  <c r="Q2881" i="9" s="1"/>
  <c r="O2888" i="9"/>
  <c r="Q2888" i="9" s="1"/>
  <c r="O2895" i="9"/>
  <c r="Q2895" i="9" s="1"/>
  <c r="O2902" i="9"/>
  <c r="Q2902" i="9" s="1"/>
  <c r="O2909" i="9"/>
  <c r="Q2909" i="9" s="1"/>
  <c r="O2916" i="9"/>
  <c r="Q2916" i="9" s="1"/>
  <c r="O2929" i="9"/>
  <c r="Q2929" i="9" s="1"/>
  <c r="U2883" i="9"/>
  <c r="U2933" i="9"/>
  <c r="V2933" i="9" s="1"/>
  <c r="U2845" i="9"/>
  <c r="V2845" i="9" s="1"/>
  <c r="U2799" i="9"/>
  <c r="U2866" i="9"/>
  <c r="U2797" i="9"/>
  <c r="U2930" i="9"/>
  <c r="V2930" i="9" s="1"/>
  <c r="U2915" i="9"/>
  <c r="U2891" i="9"/>
  <c r="U2865" i="9"/>
  <c r="V2865" i="9" s="1"/>
  <c r="U2840" i="9"/>
  <c r="V2840" i="9" s="1"/>
  <c r="U2824" i="9"/>
  <c r="U2810" i="9"/>
  <c r="U2796" i="9"/>
  <c r="U2782" i="9"/>
  <c r="U2768" i="9"/>
  <c r="U2934" i="9"/>
  <c r="V2934" i="9" s="1"/>
  <c r="U2814" i="9"/>
  <c r="U2871" i="9"/>
  <c r="U2786" i="9"/>
  <c r="U2890" i="9"/>
  <c r="U2767" i="9"/>
  <c r="U2886" i="9"/>
  <c r="U2808" i="9"/>
  <c r="U2919" i="9"/>
  <c r="V2919" i="9" s="1"/>
  <c r="U2800" i="9"/>
  <c r="U2870" i="9"/>
  <c r="U2813" i="9"/>
  <c r="U2844" i="9"/>
  <c r="V2844" i="9" s="1"/>
  <c r="U2798" i="9"/>
  <c r="U2892" i="9"/>
  <c r="U2811" i="9"/>
  <c r="U2914" i="9"/>
  <c r="U2823" i="9"/>
  <c r="U2795" i="9"/>
  <c r="U2863" i="9"/>
  <c r="V2863" i="9" s="1"/>
  <c r="U2822" i="9"/>
  <c r="U2942" i="9"/>
  <c r="V2942" i="9" s="1"/>
  <c r="U2927" i="9"/>
  <c r="V2927" i="9" s="1"/>
  <c r="U2912" i="9"/>
  <c r="U2885" i="9"/>
  <c r="U2858" i="9"/>
  <c r="V2858" i="9" s="1"/>
  <c r="U2837" i="9"/>
  <c r="V2837" i="9" s="1"/>
  <c r="U2821" i="9"/>
  <c r="U2807" i="9"/>
  <c r="U2793" i="9"/>
  <c r="U2779" i="9"/>
  <c r="U2765" i="9"/>
  <c r="U2850" i="9"/>
  <c r="V2850" i="9" s="1"/>
  <c r="U2772" i="9"/>
  <c r="U2898" i="9"/>
  <c r="U2785" i="9"/>
  <c r="U2896" i="9"/>
  <c r="U2812" i="9"/>
  <c r="U2770" i="9"/>
  <c r="U2916" i="9"/>
  <c r="U2825" i="9"/>
  <c r="U2769" i="9"/>
  <c r="U2929" i="9"/>
  <c r="V2929" i="9" s="1"/>
  <c r="U2809" i="9"/>
  <c r="U2941" i="9"/>
  <c r="V2941" i="9" s="1"/>
  <c r="U2926" i="9"/>
  <c r="V2926" i="9" s="1"/>
  <c r="U2911" i="9"/>
  <c r="U2884" i="9"/>
  <c r="U2857" i="9"/>
  <c r="U2836" i="9"/>
  <c r="V2836" i="9" s="1"/>
  <c r="U2820" i="9"/>
  <c r="U2792" i="9"/>
  <c r="U2864" i="9"/>
  <c r="U2781" i="9"/>
  <c r="U2940" i="9"/>
  <c r="V2940" i="9" s="1"/>
  <c r="U2925" i="9"/>
  <c r="V2925" i="9" s="1"/>
  <c r="U2906" i="9"/>
  <c r="U2882" i="9"/>
  <c r="U2856" i="9"/>
  <c r="U2819" i="9"/>
  <c r="U2805" i="9"/>
  <c r="U2791" i="9"/>
  <c r="U2777" i="9"/>
  <c r="U2763" i="9"/>
  <c r="U2899" i="9"/>
  <c r="U2828" i="9"/>
  <c r="U2918" i="9"/>
  <c r="V2918" i="9" s="1"/>
  <c r="U2827" i="9"/>
  <c r="U2771" i="9"/>
  <c r="U2867" i="9"/>
  <c r="U2826" i="9"/>
  <c r="U2784" i="9"/>
  <c r="U2843" i="9"/>
  <c r="V2843" i="9" s="1"/>
  <c r="U2783" i="9"/>
  <c r="U2839" i="9"/>
  <c r="V2839" i="9" s="1"/>
  <c r="U2928" i="9"/>
  <c r="V2928" i="9" s="1"/>
  <c r="U2913" i="9"/>
  <c r="U2838" i="9"/>
  <c r="V2838" i="9" s="1"/>
  <c r="U2794" i="9"/>
  <c r="U2939" i="9"/>
  <c r="V2939" i="9" s="1"/>
  <c r="U2924" i="9"/>
  <c r="V2924" i="9" s="1"/>
  <c r="U2905" i="9"/>
  <c r="U2878" i="9"/>
  <c r="U2853" i="9"/>
  <c r="U2832" i="9"/>
  <c r="U2818" i="9"/>
  <c r="U2804" i="9"/>
  <c r="U2790" i="9"/>
  <c r="U2776" i="9"/>
  <c r="U2762" i="9"/>
  <c r="U2938" i="9"/>
  <c r="V2938" i="9" s="1"/>
  <c r="U2923" i="9"/>
  <c r="V2923" i="9" s="1"/>
  <c r="U2904" i="9"/>
  <c r="U2877" i="9"/>
  <c r="U2852" i="9"/>
  <c r="U2831" i="9"/>
  <c r="U2817" i="9"/>
  <c r="U2803" i="9"/>
  <c r="U2789" i="9"/>
  <c r="U2775" i="9"/>
  <c r="U2936" i="9"/>
  <c r="V2936" i="9" s="1"/>
  <c r="U2920" i="9"/>
  <c r="V2920" i="9" s="1"/>
  <c r="U2900" i="9"/>
  <c r="U2872" i="9"/>
  <c r="U2829" i="9"/>
  <c r="U2815" i="9"/>
  <c r="U2801" i="9"/>
  <c r="U2787" i="9"/>
  <c r="U2773" i="9"/>
  <c r="U2802" i="9"/>
  <c r="U2937" i="9"/>
  <c r="V2937" i="9" s="1"/>
  <c r="U2901" i="9"/>
  <c r="U2876" i="9"/>
  <c r="U2851" i="9"/>
  <c r="U2830" i="9"/>
  <c r="U2816" i="9"/>
  <c r="U2788" i="9"/>
  <c r="U2774" i="9"/>
  <c r="U2855" i="9" l="1"/>
  <c r="U2764" i="9"/>
  <c r="U2917" i="9"/>
  <c r="V2917" i="9" s="1"/>
  <c r="U2931" i="9"/>
  <c r="V2931" i="9" s="1"/>
  <c r="U2778" i="9"/>
  <c r="U2780" i="9"/>
  <c r="U2806" i="9"/>
  <c r="U2766" i="9"/>
  <c r="U2897" i="9"/>
  <c r="U2910" i="9"/>
  <c r="U2873" i="9"/>
  <c r="U2868" i="9"/>
  <c r="U2841" i="9"/>
  <c r="V2841" i="9" s="1"/>
  <c r="U2909" i="9"/>
  <c r="U2880" i="9"/>
  <c r="U2888" i="9"/>
  <c r="U2908" i="9"/>
  <c r="U2846" i="9"/>
  <c r="V2846" i="9" s="1"/>
  <c r="U2893" i="9"/>
  <c r="U2879" i="9"/>
  <c r="U2894" i="9"/>
  <c r="U2935" i="9"/>
  <c r="V2935" i="9" s="1"/>
  <c r="U2854" i="9"/>
  <c r="V2854" i="9" s="1"/>
  <c r="U2895" i="9"/>
  <c r="U2881" i="9"/>
  <c r="U2921" i="9"/>
  <c r="V2921" i="9" s="1"/>
  <c r="U2902" i="9"/>
  <c r="U2869" i="9"/>
  <c r="U2834" i="9"/>
  <c r="V2834" i="9" s="1"/>
  <c r="U2842" i="9"/>
  <c r="V2842" i="9" s="1"/>
  <c r="U2861" i="9"/>
  <c r="U2889" i="9"/>
  <c r="U2907" i="9"/>
  <c r="U2835" i="9"/>
  <c r="V2835" i="9" s="1"/>
  <c r="U2887" i="9"/>
  <c r="U2848" i="9"/>
  <c r="V2848" i="9" s="1"/>
  <c r="U2849" i="9"/>
  <c r="V2849" i="9" s="1"/>
  <c r="U2847" i="9"/>
  <c r="V2847" i="9" s="1"/>
  <c r="U2862" i="9"/>
  <c r="U2903" i="9"/>
  <c r="U2833" i="9"/>
  <c r="V2833" i="9" s="1"/>
  <c r="U2875" i="9"/>
  <c r="U2859" i="9"/>
  <c r="U2860" i="9"/>
  <c r="U2874" i="9"/>
  <c r="N2215" i="9" l="1"/>
  <c r="N2216" i="9"/>
  <c r="N2217" i="9"/>
  <c r="N2218" i="9"/>
  <c r="N2219" i="9"/>
  <c r="N2220" i="9"/>
  <c r="N2221" i="9"/>
  <c r="N2222" i="9"/>
  <c r="N2223" i="9"/>
  <c r="N2224" i="9"/>
  <c r="N2225" i="9"/>
  <c r="N2226" i="9"/>
  <c r="N2227" i="9"/>
  <c r="N2228" i="9"/>
  <c r="N2229" i="9"/>
  <c r="N2230" i="9"/>
  <c r="N2231" i="9"/>
  <c r="N2232" i="9"/>
  <c r="N2233" i="9"/>
  <c r="N2234" i="9"/>
  <c r="N2235" i="9"/>
  <c r="N2236" i="9"/>
  <c r="N2237" i="9"/>
  <c r="N2238" i="9"/>
  <c r="N2239" i="9"/>
  <c r="N2240" i="9"/>
  <c r="N2241" i="9"/>
  <c r="N2242" i="9"/>
  <c r="N2243" i="9"/>
  <c r="N2244" i="9"/>
  <c r="N2245" i="9"/>
  <c r="N2246" i="9"/>
  <c r="N2247" i="9"/>
  <c r="N2248" i="9"/>
  <c r="N2249" i="9"/>
  <c r="N2250" i="9"/>
  <c r="N2251" i="9"/>
  <c r="N2252" i="9"/>
  <c r="N2253" i="9"/>
  <c r="N2254" i="9"/>
  <c r="N2255" i="9"/>
  <c r="N2256" i="9"/>
  <c r="N2257" i="9"/>
  <c r="N2258" i="9"/>
  <c r="N2259" i="9"/>
  <c r="N2260" i="9"/>
  <c r="N2261" i="9"/>
  <c r="N2262" i="9"/>
  <c r="N2263" i="9"/>
  <c r="N2264" i="9"/>
  <c r="N2265" i="9"/>
  <c r="N2266" i="9"/>
  <c r="N2267" i="9"/>
  <c r="N2268" i="9"/>
  <c r="N2269" i="9"/>
  <c r="N2270" i="9"/>
  <c r="N2271" i="9"/>
  <c r="N2272" i="9"/>
  <c r="N2273" i="9"/>
  <c r="N2274" i="9"/>
  <c r="N2275" i="9"/>
  <c r="N2276" i="9"/>
  <c r="N2277" i="9"/>
  <c r="N2278" i="9"/>
  <c r="N2279" i="9"/>
  <c r="N2280" i="9"/>
  <c r="N2281" i="9"/>
  <c r="N2282" i="9"/>
  <c r="N2283" i="9"/>
  <c r="N2284" i="9"/>
  <c r="N2285" i="9"/>
  <c r="N2286" i="9"/>
  <c r="N2287" i="9"/>
  <c r="N2288" i="9"/>
  <c r="N2289" i="9"/>
  <c r="N2290" i="9"/>
  <c r="N2291" i="9"/>
  <c r="N2292" i="9"/>
  <c r="N2293" i="9"/>
  <c r="N2294" i="9"/>
  <c r="N2295" i="9"/>
  <c r="N2296" i="9"/>
  <c r="N2297" i="9"/>
  <c r="N2298" i="9"/>
  <c r="N2299" i="9"/>
  <c r="N2300" i="9"/>
  <c r="N2301" i="9"/>
  <c r="N2302" i="9"/>
  <c r="N2303" i="9"/>
  <c r="N2304" i="9"/>
  <c r="N2305" i="9"/>
  <c r="N2306" i="9"/>
  <c r="N2307" i="9"/>
  <c r="N2308" i="9"/>
  <c r="N2309" i="9"/>
  <c r="N2310" i="9"/>
  <c r="N2311" i="9"/>
  <c r="N2312" i="9"/>
  <c r="N2313" i="9"/>
  <c r="N2314" i="9"/>
  <c r="N2315" i="9"/>
  <c r="N2316" i="9"/>
  <c r="N2317" i="9"/>
  <c r="N2318" i="9"/>
  <c r="N2319" i="9"/>
  <c r="N2320" i="9"/>
  <c r="N2321" i="9"/>
  <c r="N2322" i="9"/>
  <c r="N2323" i="9"/>
  <c r="N2324" i="9"/>
  <c r="N2325" i="9"/>
  <c r="N2326" i="9"/>
  <c r="N2327" i="9"/>
  <c r="N2328" i="9"/>
  <c r="N2329" i="9"/>
  <c r="N2330" i="9"/>
  <c r="N2331" i="9"/>
  <c r="N2332" i="9"/>
  <c r="N2333" i="9"/>
  <c r="N2334" i="9"/>
  <c r="N2335" i="9"/>
  <c r="O2284" i="9" l="1"/>
  <c r="Q2284" i="9" s="1"/>
  <c r="O2325" i="9"/>
  <c r="Q2325" i="9" s="1"/>
  <c r="O2269" i="9"/>
  <c r="Q2269" i="9" s="1"/>
  <c r="O2296" i="9"/>
  <c r="Q2296" i="9" s="1"/>
  <c r="O2240" i="9"/>
  <c r="Q2240" i="9" s="1"/>
  <c r="O2267" i="9"/>
  <c r="Q2267" i="9" s="1"/>
  <c r="O2322" i="9"/>
  <c r="Q2322" i="9" s="1"/>
  <c r="O2266" i="9"/>
  <c r="Q2266" i="9" s="1"/>
  <c r="O2321" i="9"/>
  <c r="Q2321" i="9" s="1"/>
  <c r="O2237" i="9"/>
  <c r="Q2237" i="9" s="1"/>
  <c r="O2292" i="9"/>
  <c r="Q2292" i="9" s="1"/>
  <c r="O2250" i="9"/>
  <c r="Q2250" i="9" s="1"/>
  <c r="O2291" i="9"/>
  <c r="Q2291" i="9" s="1"/>
  <c r="O2249" i="9"/>
  <c r="Q2249" i="9" s="1"/>
  <c r="O2262" i="9"/>
  <c r="Q2262" i="9" s="1"/>
  <c r="O2220" i="9"/>
  <c r="Q2220" i="9" s="1"/>
  <c r="O2331" i="9"/>
  <c r="Q2331" i="9" s="1"/>
  <c r="O2317" i="9"/>
  <c r="Q2317" i="9" s="1"/>
  <c r="O2303" i="9"/>
  <c r="Q2303" i="9" s="1"/>
  <c r="O2289" i="9"/>
  <c r="Q2289" i="9" s="1"/>
  <c r="O2275" i="9"/>
  <c r="Q2275" i="9" s="1"/>
  <c r="O2261" i="9"/>
  <c r="Q2261" i="9" s="1"/>
  <c r="O2247" i="9"/>
  <c r="Q2247" i="9" s="1"/>
  <c r="O2233" i="9"/>
  <c r="Q2233" i="9" s="1"/>
  <c r="O2219" i="9"/>
  <c r="Q2219" i="9" s="1"/>
  <c r="O2312" i="9"/>
  <c r="Q2312" i="9" s="1"/>
  <c r="O2256" i="9"/>
  <c r="Q2256" i="9" s="1"/>
  <c r="O2228" i="9"/>
  <c r="Q2228" i="9" s="1"/>
  <c r="O2311" i="9"/>
  <c r="Q2311" i="9" s="1"/>
  <c r="O2255" i="9"/>
  <c r="Q2255" i="9" s="1"/>
  <c r="O2227" i="9"/>
  <c r="Q2227" i="9" s="1"/>
  <c r="O2268" i="9"/>
  <c r="Q2268" i="9" s="1"/>
  <c r="O2226" i="9"/>
  <c r="Q2226" i="9" s="1"/>
  <c r="O2309" i="9"/>
  <c r="Q2309" i="9" s="1"/>
  <c r="O2253" i="9"/>
  <c r="Q2253" i="9" s="1"/>
  <c r="O2225" i="9"/>
  <c r="Q2225" i="9" s="1"/>
  <c r="O2308" i="9"/>
  <c r="Q2308" i="9" s="1"/>
  <c r="O2252" i="9"/>
  <c r="Q2252" i="9" s="1"/>
  <c r="O2238" i="9"/>
  <c r="Q2238" i="9" s="1"/>
  <c r="O2335" i="9"/>
  <c r="Q2335" i="9" s="1"/>
  <c r="O2307" i="9"/>
  <c r="Q2307" i="9" s="1"/>
  <c r="O2265" i="9"/>
  <c r="Q2265" i="9" s="1"/>
  <c r="O2223" i="9"/>
  <c r="Q2223" i="9" s="1"/>
  <c r="O2306" i="9"/>
  <c r="Q2306" i="9" s="1"/>
  <c r="O2264" i="9"/>
  <c r="Q2264" i="9" s="1"/>
  <c r="O2222" i="9"/>
  <c r="Q2222" i="9" s="1"/>
  <c r="O2319" i="9"/>
  <c r="Q2319" i="9" s="1"/>
  <c r="O2277" i="9"/>
  <c r="Q2277" i="9" s="1"/>
  <c r="O2235" i="9"/>
  <c r="Q2235" i="9" s="1"/>
  <c r="O2318" i="9"/>
  <c r="Q2318" i="9" s="1"/>
  <c r="O2276" i="9"/>
  <c r="Q2276" i="9" s="1"/>
  <c r="O2234" i="9"/>
  <c r="Q2234" i="9" s="1"/>
  <c r="O2316" i="9"/>
  <c r="Q2316" i="9" s="1"/>
  <c r="O2288" i="9"/>
  <c r="Q2288" i="9" s="1"/>
  <c r="O2260" i="9"/>
  <c r="Q2260" i="9" s="1"/>
  <c r="O2232" i="9"/>
  <c r="Q2232" i="9" s="1"/>
  <c r="O2329" i="9"/>
  <c r="Q2329" i="9" s="1"/>
  <c r="O2315" i="9"/>
  <c r="Q2315" i="9" s="1"/>
  <c r="O2301" i="9"/>
  <c r="Q2301" i="9" s="1"/>
  <c r="O2287" i="9"/>
  <c r="Q2287" i="9" s="1"/>
  <c r="O2273" i="9"/>
  <c r="Q2273" i="9" s="1"/>
  <c r="O2259" i="9"/>
  <c r="Q2259" i="9" s="1"/>
  <c r="O2245" i="9"/>
  <c r="Q2245" i="9" s="1"/>
  <c r="O2231" i="9"/>
  <c r="Q2231" i="9" s="1"/>
  <c r="O2217" i="9"/>
  <c r="Q2217" i="9" s="1"/>
  <c r="O2298" i="9"/>
  <c r="Q2298" i="9" s="1"/>
  <c r="O2297" i="9"/>
  <c r="Q2297" i="9" s="1"/>
  <c r="O2310" i="9"/>
  <c r="Q2310" i="9" s="1"/>
  <c r="O2295" i="9"/>
  <c r="Q2295" i="9" s="1"/>
  <c r="O2280" i="9"/>
  <c r="Q2280" i="9" s="1"/>
  <c r="O2279" i="9"/>
  <c r="Q2279" i="9" s="1"/>
  <c r="O2320" i="9"/>
  <c r="Q2320" i="9" s="1"/>
  <c r="O2221" i="9"/>
  <c r="Q2221" i="9" s="1"/>
  <c r="O2216" i="9"/>
  <c r="Q2216" i="9" s="1"/>
  <c r="O2326" i="9"/>
  <c r="Q2326" i="9" s="1"/>
  <c r="O2270" i="9"/>
  <c r="Q2270" i="9" s="1"/>
  <c r="O2242" i="9"/>
  <c r="Q2242" i="9" s="1"/>
  <c r="O2283" i="9"/>
  <c r="Q2283" i="9" s="1"/>
  <c r="O2241" i="9"/>
  <c r="Q2241" i="9" s="1"/>
  <c r="O2324" i="9"/>
  <c r="Q2324" i="9" s="1"/>
  <c r="O2282" i="9"/>
  <c r="Q2282" i="9" s="1"/>
  <c r="O2254" i="9"/>
  <c r="Q2254" i="9" s="1"/>
  <c r="O2323" i="9"/>
  <c r="Q2323" i="9" s="1"/>
  <c r="O2281" i="9"/>
  <c r="Q2281" i="9" s="1"/>
  <c r="O2239" i="9"/>
  <c r="Q2239" i="9" s="1"/>
  <c r="O2294" i="9"/>
  <c r="Q2294" i="9" s="1"/>
  <c r="O2224" i="9"/>
  <c r="Q2224" i="9" s="1"/>
  <c r="O2293" i="9"/>
  <c r="Q2293" i="9" s="1"/>
  <c r="O2251" i="9"/>
  <c r="Q2251" i="9" s="1"/>
  <c r="O2334" i="9"/>
  <c r="Q2334" i="9" s="1"/>
  <c r="O2278" i="9"/>
  <c r="Q2278" i="9" s="1"/>
  <c r="O2236" i="9"/>
  <c r="Q2236" i="9" s="1"/>
  <c r="O2333" i="9"/>
  <c r="Q2333" i="9" s="1"/>
  <c r="O2305" i="9"/>
  <c r="Q2305" i="9" s="1"/>
  <c r="O2263" i="9"/>
  <c r="Q2263" i="9" s="1"/>
  <c r="O2332" i="9"/>
  <c r="Q2332" i="9" s="1"/>
  <c r="O2304" i="9"/>
  <c r="Q2304" i="9" s="1"/>
  <c r="O2290" i="9"/>
  <c r="Q2290" i="9" s="1"/>
  <c r="O2248" i="9"/>
  <c r="Q2248" i="9" s="1"/>
  <c r="O2330" i="9"/>
  <c r="Q2330" i="9" s="1"/>
  <c r="O2302" i="9"/>
  <c r="Q2302" i="9" s="1"/>
  <c r="O2274" i="9"/>
  <c r="Q2274" i="9" s="1"/>
  <c r="O2246" i="9"/>
  <c r="Q2246" i="9" s="1"/>
  <c r="O2218" i="9"/>
  <c r="Q2218" i="9" s="1"/>
  <c r="O2328" i="9"/>
  <c r="Q2328" i="9" s="1"/>
  <c r="O2314" i="9"/>
  <c r="Q2314" i="9" s="1"/>
  <c r="O2300" i="9"/>
  <c r="Q2300" i="9" s="1"/>
  <c r="O2286" i="9"/>
  <c r="Q2286" i="9" s="1"/>
  <c r="O2272" i="9"/>
  <c r="Q2272" i="9" s="1"/>
  <c r="O2258" i="9"/>
  <c r="Q2258" i="9" s="1"/>
  <c r="O2244" i="9"/>
  <c r="Q2244" i="9" s="1"/>
  <c r="O2230" i="9"/>
  <c r="Q2230" i="9" s="1"/>
  <c r="O2327" i="9"/>
  <c r="Q2327" i="9" s="1"/>
  <c r="O2313" i="9"/>
  <c r="Q2313" i="9" s="1"/>
  <c r="O2299" i="9"/>
  <c r="Q2299" i="9" s="1"/>
  <c r="O2285" i="9"/>
  <c r="Q2285" i="9" s="1"/>
  <c r="O2271" i="9"/>
  <c r="Q2271" i="9" s="1"/>
  <c r="O2257" i="9"/>
  <c r="Q2257" i="9" s="1"/>
  <c r="O2243" i="9"/>
  <c r="Q2243" i="9" s="1"/>
  <c r="O2229" i="9"/>
  <c r="Q2229" i="9" s="1"/>
  <c r="O2215" i="9"/>
  <c r="Q2215" i="9" s="1"/>
  <c r="V2761" i="9"/>
  <c r="N2761" i="9"/>
  <c r="O2" i="9"/>
  <c r="N3" i="9"/>
  <c r="O3" i="9" s="1"/>
  <c r="Q3" i="9" s="1"/>
  <c r="N4" i="9"/>
  <c r="N5" i="9"/>
  <c r="N6" i="9"/>
  <c r="N7" i="9"/>
  <c r="N8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42" i="9"/>
  <c r="N43" i="9"/>
  <c r="N44" i="9"/>
  <c r="N45" i="9"/>
  <c r="N46" i="9"/>
  <c r="N47" i="9"/>
  <c r="N48" i="9"/>
  <c r="N49" i="9"/>
  <c r="N50" i="9"/>
  <c r="N51" i="9"/>
  <c r="N5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67" i="9"/>
  <c r="N68" i="9"/>
  <c r="N69" i="9"/>
  <c r="N70" i="9"/>
  <c r="N71" i="9"/>
  <c r="N72" i="9"/>
  <c r="N73" i="9"/>
  <c r="N74" i="9"/>
  <c r="N75" i="9"/>
  <c r="N76" i="9"/>
  <c r="N77" i="9"/>
  <c r="N78" i="9"/>
  <c r="N79" i="9"/>
  <c r="N80" i="9"/>
  <c r="N81" i="9"/>
  <c r="N82" i="9"/>
  <c r="N83" i="9"/>
  <c r="N84" i="9"/>
  <c r="N85" i="9"/>
  <c r="N86" i="9"/>
  <c r="N87" i="9"/>
  <c r="N88" i="9"/>
  <c r="N89" i="9"/>
  <c r="N90" i="9"/>
  <c r="N91" i="9"/>
  <c r="N92" i="9"/>
  <c r="N93" i="9"/>
  <c r="N94" i="9"/>
  <c r="N95" i="9"/>
  <c r="N96" i="9"/>
  <c r="N97" i="9"/>
  <c r="N98" i="9"/>
  <c r="N99" i="9"/>
  <c r="N100" i="9"/>
  <c r="N101" i="9"/>
  <c r="N102" i="9"/>
  <c r="N103" i="9"/>
  <c r="N104" i="9"/>
  <c r="N105" i="9"/>
  <c r="N106" i="9"/>
  <c r="N107" i="9"/>
  <c r="N108" i="9"/>
  <c r="N109" i="9"/>
  <c r="N110" i="9"/>
  <c r="N111" i="9"/>
  <c r="N112" i="9"/>
  <c r="N113" i="9"/>
  <c r="N114" i="9"/>
  <c r="N115" i="9"/>
  <c r="N116" i="9"/>
  <c r="N117" i="9"/>
  <c r="N118" i="9"/>
  <c r="N119" i="9"/>
  <c r="N120" i="9"/>
  <c r="N121" i="9"/>
  <c r="N122" i="9"/>
  <c r="N123" i="9"/>
  <c r="N124" i="9"/>
  <c r="N125" i="9"/>
  <c r="N126" i="9"/>
  <c r="N127" i="9"/>
  <c r="N128" i="9"/>
  <c r="N129" i="9"/>
  <c r="N130" i="9"/>
  <c r="N131" i="9"/>
  <c r="N132" i="9"/>
  <c r="N133" i="9"/>
  <c r="N134" i="9"/>
  <c r="N135" i="9"/>
  <c r="N136" i="9"/>
  <c r="N137" i="9"/>
  <c r="N138" i="9"/>
  <c r="N139" i="9"/>
  <c r="N140" i="9"/>
  <c r="N141" i="9"/>
  <c r="N142" i="9"/>
  <c r="N143" i="9"/>
  <c r="N144" i="9"/>
  <c r="N145" i="9"/>
  <c r="N146" i="9"/>
  <c r="N147" i="9"/>
  <c r="N148" i="9"/>
  <c r="N149" i="9"/>
  <c r="N150" i="9"/>
  <c r="N151" i="9"/>
  <c r="N152" i="9"/>
  <c r="N153" i="9"/>
  <c r="N154" i="9"/>
  <c r="N155" i="9"/>
  <c r="N156" i="9"/>
  <c r="N157" i="9"/>
  <c r="N158" i="9"/>
  <c r="N159" i="9"/>
  <c r="N160" i="9"/>
  <c r="N161" i="9"/>
  <c r="N162" i="9"/>
  <c r="N163" i="9"/>
  <c r="N164" i="9"/>
  <c r="N165" i="9"/>
  <c r="N166" i="9"/>
  <c r="N167" i="9"/>
  <c r="N168" i="9"/>
  <c r="N169" i="9"/>
  <c r="N170" i="9"/>
  <c r="N171" i="9"/>
  <c r="N172" i="9"/>
  <c r="N173" i="9"/>
  <c r="N174" i="9"/>
  <c r="N175" i="9"/>
  <c r="N176" i="9"/>
  <c r="N177" i="9"/>
  <c r="N178" i="9"/>
  <c r="N179" i="9"/>
  <c r="N180" i="9"/>
  <c r="N181" i="9"/>
  <c r="N182" i="9"/>
  <c r="N183" i="9"/>
  <c r="N184" i="9"/>
  <c r="N185" i="9"/>
  <c r="N186" i="9"/>
  <c r="N187" i="9"/>
  <c r="N188" i="9"/>
  <c r="N189" i="9"/>
  <c r="N190" i="9"/>
  <c r="N191" i="9"/>
  <c r="N192" i="9"/>
  <c r="N193" i="9"/>
  <c r="N194" i="9"/>
  <c r="N195" i="9"/>
  <c r="N196" i="9"/>
  <c r="N197" i="9"/>
  <c r="N198" i="9"/>
  <c r="N199" i="9"/>
  <c r="N200" i="9"/>
  <c r="N201" i="9"/>
  <c r="N202" i="9"/>
  <c r="N203" i="9"/>
  <c r="N204" i="9"/>
  <c r="N205" i="9"/>
  <c r="N206" i="9"/>
  <c r="N207" i="9"/>
  <c r="N208" i="9"/>
  <c r="N209" i="9"/>
  <c r="N210" i="9"/>
  <c r="N211" i="9"/>
  <c r="N212" i="9"/>
  <c r="N213" i="9"/>
  <c r="N214" i="9"/>
  <c r="N215" i="9"/>
  <c r="N216" i="9"/>
  <c r="N217" i="9"/>
  <c r="N218" i="9"/>
  <c r="N219" i="9"/>
  <c r="N220" i="9"/>
  <c r="N221" i="9"/>
  <c r="N222" i="9"/>
  <c r="N223" i="9"/>
  <c r="N224" i="9"/>
  <c r="N225" i="9"/>
  <c r="N226" i="9"/>
  <c r="N227" i="9"/>
  <c r="N228" i="9"/>
  <c r="N229" i="9"/>
  <c r="N230" i="9"/>
  <c r="N231" i="9"/>
  <c r="N232" i="9"/>
  <c r="N233" i="9"/>
  <c r="N234" i="9"/>
  <c r="N235" i="9"/>
  <c r="N236" i="9"/>
  <c r="N237" i="9"/>
  <c r="N238" i="9"/>
  <c r="N239" i="9"/>
  <c r="N240" i="9"/>
  <c r="N241" i="9"/>
  <c r="N242" i="9"/>
  <c r="N243" i="9"/>
  <c r="N244" i="9"/>
  <c r="N245" i="9"/>
  <c r="N246" i="9"/>
  <c r="N247" i="9"/>
  <c r="N248" i="9"/>
  <c r="N249" i="9"/>
  <c r="N250" i="9"/>
  <c r="N251" i="9"/>
  <c r="N252" i="9"/>
  <c r="N253" i="9"/>
  <c r="N254" i="9"/>
  <c r="N255" i="9"/>
  <c r="N256" i="9"/>
  <c r="N257" i="9"/>
  <c r="N258" i="9"/>
  <c r="N259" i="9"/>
  <c r="N260" i="9"/>
  <c r="N261" i="9"/>
  <c r="N262" i="9"/>
  <c r="N263" i="9"/>
  <c r="N264" i="9"/>
  <c r="N265" i="9"/>
  <c r="N266" i="9"/>
  <c r="N267" i="9"/>
  <c r="N268" i="9"/>
  <c r="N269" i="9"/>
  <c r="N270" i="9"/>
  <c r="N271" i="9"/>
  <c r="N272" i="9"/>
  <c r="N273" i="9"/>
  <c r="N274" i="9"/>
  <c r="N275" i="9"/>
  <c r="N276" i="9"/>
  <c r="N277" i="9"/>
  <c r="N278" i="9"/>
  <c r="N279" i="9"/>
  <c r="N280" i="9"/>
  <c r="N281" i="9"/>
  <c r="N282" i="9"/>
  <c r="N283" i="9"/>
  <c r="N284" i="9"/>
  <c r="N285" i="9"/>
  <c r="N286" i="9"/>
  <c r="N287" i="9"/>
  <c r="N288" i="9"/>
  <c r="N289" i="9"/>
  <c r="N290" i="9"/>
  <c r="N291" i="9"/>
  <c r="N292" i="9"/>
  <c r="N293" i="9"/>
  <c r="N294" i="9"/>
  <c r="N295" i="9"/>
  <c r="N296" i="9"/>
  <c r="N297" i="9"/>
  <c r="N298" i="9"/>
  <c r="N299" i="9"/>
  <c r="N300" i="9"/>
  <c r="N301" i="9"/>
  <c r="N302" i="9"/>
  <c r="N303" i="9"/>
  <c r="N304" i="9"/>
  <c r="N305" i="9"/>
  <c r="N306" i="9"/>
  <c r="N307" i="9"/>
  <c r="N308" i="9"/>
  <c r="N309" i="9"/>
  <c r="N310" i="9"/>
  <c r="N311" i="9"/>
  <c r="N312" i="9"/>
  <c r="N313" i="9"/>
  <c r="N314" i="9"/>
  <c r="N315" i="9"/>
  <c r="N316" i="9"/>
  <c r="N317" i="9"/>
  <c r="N318" i="9"/>
  <c r="N319" i="9"/>
  <c r="N320" i="9"/>
  <c r="N321" i="9"/>
  <c r="N322" i="9"/>
  <c r="N323" i="9"/>
  <c r="N324" i="9"/>
  <c r="N325" i="9"/>
  <c r="N326" i="9"/>
  <c r="N327" i="9"/>
  <c r="N328" i="9"/>
  <c r="N329" i="9"/>
  <c r="N330" i="9"/>
  <c r="N331" i="9"/>
  <c r="N332" i="9"/>
  <c r="N333" i="9"/>
  <c r="N334" i="9"/>
  <c r="N335" i="9"/>
  <c r="N336" i="9"/>
  <c r="N337" i="9"/>
  <c r="N338" i="9"/>
  <c r="N339" i="9"/>
  <c r="N340" i="9"/>
  <c r="N341" i="9"/>
  <c r="N342" i="9"/>
  <c r="N343" i="9"/>
  <c r="N344" i="9"/>
  <c r="N345" i="9"/>
  <c r="N346" i="9"/>
  <c r="N347" i="9"/>
  <c r="N348" i="9"/>
  <c r="N349" i="9"/>
  <c r="N350" i="9"/>
  <c r="N351" i="9"/>
  <c r="N352" i="9"/>
  <c r="N353" i="9"/>
  <c r="N354" i="9"/>
  <c r="N355" i="9"/>
  <c r="N356" i="9"/>
  <c r="N357" i="9"/>
  <c r="N358" i="9"/>
  <c r="N359" i="9"/>
  <c r="N360" i="9"/>
  <c r="N361" i="9"/>
  <c r="N362" i="9"/>
  <c r="N363" i="9"/>
  <c r="N364" i="9"/>
  <c r="N365" i="9"/>
  <c r="N366" i="9"/>
  <c r="N367" i="9"/>
  <c r="N368" i="9"/>
  <c r="N369" i="9"/>
  <c r="N370" i="9"/>
  <c r="N371" i="9"/>
  <c r="N372" i="9"/>
  <c r="N373" i="9"/>
  <c r="N374" i="9"/>
  <c r="N375" i="9"/>
  <c r="N376" i="9"/>
  <c r="N377" i="9"/>
  <c r="N378" i="9"/>
  <c r="N379" i="9"/>
  <c r="N380" i="9"/>
  <c r="N381" i="9"/>
  <c r="N382" i="9"/>
  <c r="N383" i="9"/>
  <c r="N384" i="9"/>
  <c r="N385" i="9"/>
  <c r="N386" i="9"/>
  <c r="N387" i="9"/>
  <c r="N388" i="9"/>
  <c r="N389" i="9"/>
  <c r="N390" i="9"/>
  <c r="N391" i="9"/>
  <c r="N392" i="9"/>
  <c r="N393" i="9"/>
  <c r="N394" i="9"/>
  <c r="N395" i="9"/>
  <c r="N396" i="9"/>
  <c r="N397" i="9"/>
  <c r="N398" i="9"/>
  <c r="N399" i="9"/>
  <c r="N400" i="9"/>
  <c r="N401" i="9"/>
  <c r="N402" i="9"/>
  <c r="N403" i="9"/>
  <c r="N404" i="9"/>
  <c r="N405" i="9"/>
  <c r="N406" i="9"/>
  <c r="N407" i="9"/>
  <c r="N408" i="9"/>
  <c r="N409" i="9"/>
  <c r="N410" i="9"/>
  <c r="N411" i="9"/>
  <c r="N412" i="9"/>
  <c r="N413" i="9"/>
  <c r="N414" i="9"/>
  <c r="N415" i="9"/>
  <c r="N416" i="9"/>
  <c r="N417" i="9"/>
  <c r="N418" i="9"/>
  <c r="N419" i="9"/>
  <c r="N420" i="9"/>
  <c r="N421" i="9"/>
  <c r="N422" i="9"/>
  <c r="N423" i="9"/>
  <c r="N424" i="9"/>
  <c r="N425" i="9"/>
  <c r="N426" i="9"/>
  <c r="N427" i="9"/>
  <c r="N428" i="9"/>
  <c r="N429" i="9"/>
  <c r="N430" i="9"/>
  <c r="N431" i="9"/>
  <c r="N432" i="9"/>
  <c r="N433" i="9"/>
  <c r="N434" i="9"/>
  <c r="N435" i="9"/>
  <c r="N436" i="9"/>
  <c r="N437" i="9"/>
  <c r="N438" i="9"/>
  <c r="N439" i="9"/>
  <c r="N440" i="9"/>
  <c r="N441" i="9"/>
  <c r="N442" i="9"/>
  <c r="N443" i="9"/>
  <c r="N444" i="9"/>
  <c r="N445" i="9"/>
  <c r="N446" i="9"/>
  <c r="N447" i="9"/>
  <c r="N448" i="9"/>
  <c r="N449" i="9"/>
  <c r="N450" i="9"/>
  <c r="N451" i="9"/>
  <c r="N452" i="9"/>
  <c r="N453" i="9"/>
  <c r="N454" i="9"/>
  <c r="N455" i="9"/>
  <c r="N456" i="9"/>
  <c r="N457" i="9"/>
  <c r="N458" i="9"/>
  <c r="N459" i="9"/>
  <c r="N460" i="9"/>
  <c r="N461" i="9"/>
  <c r="N462" i="9"/>
  <c r="N463" i="9"/>
  <c r="N464" i="9"/>
  <c r="N465" i="9"/>
  <c r="N466" i="9"/>
  <c r="N467" i="9"/>
  <c r="N468" i="9"/>
  <c r="N469" i="9"/>
  <c r="N470" i="9"/>
  <c r="N471" i="9"/>
  <c r="N472" i="9"/>
  <c r="N473" i="9"/>
  <c r="N474" i="9"/>
  <c r="O474" i="9" s="1"/>
  <c r="N475" i="9"/>
  <c r="N476" i="9"/>
  <c r="N477" i="9"/>
  <c r="N478" i="9"/>
  <c r="N479" i="9"/>
  <c r="N480" i="9"/>
  <c r="N481" i="9"/>
  <c r="N482" i="9"/>
  <c r="N483" i="9"/>
  <c r="N484" i="9"/>
  <c r="N485" i="9"/>
  <c r="N486" i="9"/>
  <c r="N487" i="9"/>
  <c r="N488" i="9"/>
  <c r="N489" i="9"/>
  <c r="O489" i="9" s="1"/>
  <c r="N490" i="9"/>
  <c r="N491" i="9"/>
  <c r="N492" i="9"/>
  <c r="N493" i="9"/>
  <c r="N494" i="9"/>
  <c r="N495" i="9"/>
  <c r="N496" i="9"/>
  <c r="N497" i="9"/>
  <c r="N498" i="9"/>
  <c r="N499" i="9"/>
  <c r="N500" i="9"/>
  <c r="N501" i="9"/>
  <c r="N502" i="9"/>
  <c r="N503" i="9"/>
  <c r="N504" i="9"/>
  <c r="N505" i="9"/>
  <c r="N506" i="9"/>
  <c r="N507" i="9"/>
  <c r="N508" i="9"/>
  <c r="N509" i="9"/>
  <c r="N510" i="9"/>
  <c r="N511" i="9"/>
  <c r="N512" i="9"/>
  <c r="N513" i="9"/>
  <c r="N514" i="9"/>
  <c r="N515" i="9"/>
  <c r="N516" i="9"/>
  <c r="N517" i="9"/>
  <c r="N518" i="9"/>
  <c r="N519" i="9"/>
  <c r="N520" i="9"/>
  <c r="N521" i="9"/>
  <c r="N522" i="9"/>
  <c r="N523" i="9"/>
  <c r="N524" i="9"/>
  <c r="N525" i="9"/>
  <c r="N526" i="9"/>
  <c r="N527" i="9"/>
  <c r="N528" i="9"/>
  <c r="N529" i="9"/>
  <c r="N530" i="9"/>
  <c r="N531" i="9"/>
  <c r="N532" i="9"/>
  <c r="N533" i="9"/>
  <c r="N534" i="9"/>
  <c r="N535" i="9"/>
  <c r="N536" i="9"/>
  <c r="N537" i="9"/>
  <c r="N538" i="9"/>
  <c r="N539" i="9"/>
  <c r="N540" i="9"/>
  <c r="N541" i="9"/>
  <c r="N542" i="9"/>
  <c r="N543" i="9"/>
  <c r="N544" i="9"/>
  <c r="N545" i="9"/>
  <c r="N546" i="9"/>
  <c r="N547" i="9"/>
  <c r="N548" i="9"/>
  <c r="N549" i="9"/>
  <c r="N550" i="9"/>
  <c r="N551" i="9"/>
  <c r="N552" i="9"/>
  <c r="N553" i="9"/>
  <c r="N554" i="9"/>
  <c r="N555" i="9"/>
  <c r="N556" i="9"/>
  <c r="N557" i="9"/>
  <c r="N558" i="9"/>
  <c r="N559" i="9"/>
  <c r="N560" i="9"/>
  <c r="N561" i="9"/>
  <c r="N562" i="9"/>
  <c r="N563" i="9"/>
  <c r="N564" i="9"/>
  <c r="N565" i="9"/>
  <c r="N566" i="9"/>
  <c r="N567" i="9"/>
  <c r="N568" i="9"/>
  <c r="N569" i="9"/>
  <c r="N570" i="9"/>
  <c r="N571" i="9"/>
  <c r="N572" i="9"/>
  <c r="N573" i="9"/>
  <c r="N574" i="9"/>
  <c r="N575" i="9"/>
  <c r="N576" i="9"/>
  <c r="N577" i="9"/>
  <c r="N578" i="9"/>
  <c r="N579" i="9"/>
  <c r="N580" i="9"/>
  <c r="N581" i="9"/>
  <c r="N582" i="9"/>
  <c r="N583" i="9"/>
  <c r="N584" i="9"/>
  <c r="N585" i="9"/>
  <c r="N586" i="9"/>
  <c r="N587" i="9"/>
  <c r="N588" i="9"/>
  <c r="N589" i="9"/>
  <c r="N590" i="9"/>
  <c r="N591" i="9"/>
  <c r="N592" i="9"/>
  <c r="N593" i="9"/>
  <c r="N594" i="9"/>
  <c r="N595" i="9"/>
  <c r="N596" i="9"/>
  <c r="N597" i="9"/>
  <c r="N598" i="9"/>
  <c r="N599" i="9"/>
  <c r="N600" i="9"/>
  <c r="N601" i="9"/>
  <c r="N602" i="9"/>
  <c r="N603" i="9"/>
  <c r="N604" i="9"/>
  <c r="N605" i="9"/>
  <c r="N606" i="9"/>
  <c r="N607" i="9"/>
  <c r="N608" i="9"/>
  <c r="N609" i="9"/>
  <c r="N610" i="9"/>
  <c r="N611" i="9"/>
  <c r="N612" i="9"/>
  <c r="N613" i="9"/>
  <c r="N614" i="9"/>
  <c r="N615" i="9"/>
  <c r="N616" i="9"/>
  <c r="N617" i="9"/>
  <c r="N618" i="9"/>
  <c r="N619" i="9"/>
  <c r="N620" i="9"/>
  <c r="N621" i="9"/>
  <c r="N622" i="9"/>
  <c r="N623" i="9"/>
  <c r="N624" i="9"/>
  <c r="N625" i="9"/>
  <c r="N626" i="9"/>
  <c r="N627" i="9"/>
  <c r="N628" i="9"/>
  <c r="N629" i="9"/>
  <c r="N630" i="9"/>
  <c r="N631" i="9"/>
  <c r="N632" i="9"/>
  <c r="N633" i="9"/>
  <c r="N634" i="9"/>
  <c r="N635" i="9"/>
  <c r="N636" i="9"/>
  <c r="N637" i="9"/>
  <c r="N638" i="9"/>
  <c r="N639" i="9"/>
  <c r="N640" i="9"/>
  <c r="N641" i="9"/>
  <c r="N642" i="9"/>
  <c r="N643" i="9"/>
  <c r="N644" i="9"/>
  <c r="N645" i="9"/>
  <c r="N646" i="9"/>
  <c r="N647" i="9"/>
  <c r="N648" i="9"/>
  <c r="N649" i="9"/>
  <c r="N650" i="9"/>
  <c r="N651" i="9"/>
  <c r="N652" i="9"/>
  <c r="N653" i="9"/>
  <c r="N654" i="9"/>
  <c r="N655" i="9"/>
  <c r="N656" i="9"/>
  <c r="N657" i="9"/>
  <c r="N658" i="9"/>
  <c r="N659" i="9"/>
  <c r="N660" i="9"/>
  <c r="N661" i="9"/>
  <c r="N662" i="9"/>
  <c r="N663" i="9"/>
  <c r="N664" i="9"/>
  <c r="N665" i="9"/>
  <c r="N666" i="9"/>
  <c r="N667" i="9"/>
  <c r="N668" i="9"/>
  <c r="N669" i="9"/>
  <c r="N670" i="9"/>
  <c r="N671" i="9"/>
  <c r="N672" i="9"/>
  <c r="N673" i="9"/>
  <c r="N674" i="9"/>
  <c r="N675" i="9"/>
  <c r="N676" i="9"/>
  <c r="N677" i="9"/>
  <c r="N678" i="9"/>
  <c r="N679" i="9"/>
  <c r="N680" i="9"/>
  <c r="N681" i="9"/>
  <c r="N682" i="9"/>
  <c r="N683" i="9"/>
  <c r="N684" i="9"/>
  <c r="N685" i="9"/>
  <c r="N686" i="9"/>
  <c r="N687" i="9"/>
  <c r="N688" i="9"/>
  <c r="N689" i="9"/>
  <c r="N690" i="9"/>
  <c r="N691" i="9"/>
  <c r="N692" i="9"/>
  <c r="N693" i="9"/>
  <c r="N694" i="9"/>
  <c r="N695" i="9"/>
  <c r="N696" i="9"/>
  <c r="N697" i="9"/>
  <c r="N698" i="9"/>
  <c r="N699" i="9"/>
  <c r="N700" i="9"/>
  <c r="N701" i="9"/>
  <c r="N702" i="9"/>
  <c r="N703" i="9"/>
  <c r="N704" i="9"/>
  <c r="N705" i="9"/>
  <c r="N706" i="9"/>
  <c r="N707" i="9"/>
  <c r="N708" i="9"/>
  <c r="N709" i="9"/>
  <c r="N710" i="9"/>
  <c r="N711" i="9"/>
  <c r="N712" i="9"/>
  <c r="N713" i="9"/>
  <c r="N714" i="9"/>
  <c r="N715" i="9"/>
  <c r="N716" i="9"/>
  <c r="N717" i="9"/>
  <c r="N718" i="9"/>
  <c r="N719" i="9"/>
  <c r="N720" i="9"/>
  <c r="N721" i="9"/>
  <c r="N722" i="9"/>
  <c r="N723" i="9"/>
  <c r="N724" i="9"/>
  <c r="N725" i="9"/>
  <c r="N726" i="9"/>
  <c r="N727" i="9"/>
  <c r="N728" i="9"/>
  <c r="N729" i="9"/>
  <c r="N730" i="9"/>
  <c r="N731" i="9"/>
  <c r="N732" i="9"/>
  <c r="N733" i="9"/>
  <c r="N734" i="9"/>
  <c r="N735" i="9"/>
  <c r="N736" i="9"/>
  <c r="N737" i="9"/>
  <c r="N738" i="9"/>
  <c r="N739" i="9"/>
  <c r="N740" i="9"/>
  <c r="N741" i="9"/>
  <c r="N742" i="9"/>
  <c r="N743" i="9"/>
  <c r="N744" i="9"/>
  <c r="N745" i="9"/>
  <c r="N746" i="9"/>
  <c r="N747" i="9"/>
  <c r="N748" i="9"/>
  <c r="N749" i="9"/>
  <c r="N750" i="9"/>
  <c r="N751" i="9"/>
  <c r="N752" i="9"/>
  <c r="N753" i="9"/>
  <c r="N754" i="9"/>
  <c r="N755" i="9"/>
  <c r="N756" i="9"/>
  <c r="N757" i="9"/>
  <c r="N758" i="9"/>
  <c r="N759" i="9"/>
  <c r="N760" i="9"/>
  <c r="N761" i="9"/>
  <c r="N762" i="9"/>
  <c r="N763" i="9"/>
  <c r="N764" i="9"/>
  <c r="N765" i="9"/>
  <c r="N766" i="9"/>
  <c r="N767" i="9"/>
  <c r="N768" i="9"/>
  <c r="N769" i="9"/>
  <c r="N770" i="9"/>
  <c r="N771" i="9"/>
  <c r="N772" i="9"/>
  <c r="N773" i="9"/>
  <c r="N774" i="9"/>
  <c r="N775" i="9"/>
  <c r="N776" i="9"/>
  <c r="N777" i="9"/>
  <c r="N778" i="9"/>
  <c r="N779" i="9"/>
  <c r="N780" i="9"/>
  <c r="N781" i="9"/>
  <c r="N782" i="9"/>
  <c r="N783" i="9"/>
  <c r="N784" i="9"/>
  <c r="N785" i="9"/>
  <c r="N786" i="9"/>
  <c r="N787" i="9"/>
  <c r="N788" i="9"/>
  <c r="N789" i="9"/>
  <c r="N790" i="9"/>
  <c r="N791" i="9"/>
  <c r="N792" i="9"/>
  <c r="N793" i="9"/>
  <c r="N794" i="9"/>
  <c r="N795" i="9"/>
  <c r="N796" i="9"/>
  <c r="N797" i="9"/>
  <c r="N798" i="9"/>
  <c r="N799" i="9"/>
  <c r="N800" i="9"/>
  <c r="N801" i="9"/>
  <c r="N802" i="9"/>
  <c r="N803" i="9"/>
  <c r="N804" i="9"/>
  <c r="N805" i="9"/>
  <c r="N806" i="9"/>
  <c r="N807" i="9"/>
  <c r="N808" i="9"/>
  <c r="N809" i="9"/>
  <c r="N810" i="9"/>
  <c r="N811" i="9"/>
  <c r="N812" i="9"/>
  <c r="N813" i="9"/>
  <c r="N814" i="9"/>
  <c r="N815" i="9"/>
  <c r="N816" i="9"/>
  <c r="N817" i="9"/>
  <c r="N818" i="9"/>
  <c r="N819" i="9"/>
  <c r="N820" i="9"/>
  <c r="N821" i="9"/>
  <c r="N822" i="9"/>
  <c r="N823" i="9"/>
  <c r="N824" i="9"/>
  <c r="N825" i="9"/>
  <c r="N826" i="9"/>
  <c r="N827" i="9"/>
  <c r="N828" i="9"/>
  <c r="N829" i="9"/>
  <c r="N830" i="9"/>
  <c r="N831" i="9"/>
  <c r="N832" i="9"/>
  <c r="N833" i="9"/>
  <c r="N834" i="9"/>
  <c r="N835" i="9"/>
  <c r="N836" i="9"/>
  <c r="N837" i="9"/>
  <c r="N838" i="9"/>
  <c r="N839" i="9"/>
  <c r="N840" i="9"/>
  <c r="N841" i="9"/>
  <c r="N842" i="9"/>
  <c r="N843" i="9"/>
  <c r="N844" i="9"/>
  <c r="N845" i="9"/>
  <c r="N846" i="9"/>
  <c r="N847" i="9"/>
  <c r="N848" i="9"/>
  <c r="N849" i="9"/>
  <c r="N850" i="9"/>
  <c r="N851" i="9"/>
  <c r="N852" i="9"/>
  <c r="N853" i="9"/>
  <c r="N854" i="9"/>
  <c r="N855" i="9"/>
  <c r="N856" i="9"/>
  <c r="N857" i="9"/>
  <c r="N858" i="9"/>
  <c r="N859" i="9"/>
  <c r="N860" i="9"/>
  <c r="N861" i="9"/>
  <c r="N862" i="9"/>
  <c r="N863" i="9"/>
  <c r="N864" i="9"/>
  <c r="N865" i="9"/>
  <c r="N866" i="9"/>
  <c r="N867" i="9"/>
  <c r="N868" i="9"/>
  <c r="N869" i="9"/>
  <c r="N870" i="9"/>
  <c r="N871" i="9"/>
  <c r="N872" i="9"/>
  <c r="N873" i="9"/>
  <c r="N874" i="9"/>
  <c r="N875" i="9"/>
  <c r="N876" i="9"/>
  <c r="N877" i="9"/>
  <c r="N878" i="9"/>
  <c r="N879" i="9"/>
  <c r="N880" i="9"/>
  <c r="N881" i="9"/>
  <c r="N882" i="9"/>
  <c r="N883" i="9"/>
  <c r="N884" i="9"/>
  <c r="N885" i="9"/>
  <c r="N886" i="9"/>
  <c r="N887" i="9"/>
  <c r="N888" i="9"/>
  <c r="N889" i="9"/>
  <c r="N890" i="9"/>
  <c r="N891" i="9"/>
  <c r="N892" i="9"/>
  <c r="N893" i="9"/>
  <c r="N894" i="9"/>
  <c r="N895" i="9"/>
  <c r="N896" i="9"/>
  <c r="N897" i="9"/>
  <c r="N898" i="9"/>
  <c r="N899" i="9"/>
  <c r="N900" i="9"/>
  <c r="N901" i="9"/>
  <c r="N902" i="9"/>
  <c r="N903" i="9"/>
  <c r="N904" i="9"/>
  <c r="N905" i="9"/>
  <c r="N906" i="9"/>
  <c r="N907" i="9"/>
  <c r="N908" i="9"/>
  <c r="N909" i="9"/>
  <c r="N910" i="9"/>
  <c r="N911" i="9"/>
  <c r="N912" i="9"/>
  <c r="N913" i="9"/>
  <c r="N914" i="9"/>
  <c r="N915" i="9"/>
  <c r="N916" i="9"/>
  <c r="N917" i="9"/>
  <c r="N918" i="9"/>
  <c r="N919" i="9"/>
  <c r="N920" i="9"/>
  <c r="N921" i="9"/>
  <c r="N922" i="9"/>
  <c r="N923" i="9"/>
  <c r="N924" i="9"/>
  <c r="N925" i="9"/>
  <c r="N926" i="9"/>
  <c r="N927" i="9"/>
  <c r="N928" i="9"/>
  <c r="N929" i="9"/>
  <c r="N930" i="9"/>
  <c r="N931" i="9"/>
  <c r="N932" i="9"/>
  <c r="N933" i="9"/>
  <c r="N934" i="9"/>
  <c r="N935" i="9"/>
  <c r="N936" i="9"/>
  <c r="N937" i="9"/>
  <c r="N938" i="9"/>
  <c r="N939" i="9"/>
  <c r="N940" i="9"/>
  <c r="N941" i="9"/>
  <c r="N942" i="9"/>
  <c r="N943" i="9"/>
  <c r="N944" i="9"/>
  <c r="N945" i="9"/>
  <c r="N946" i="9"/>
  <c r="N947" i="9"/>
  <c r="N948" i="9"/>
  <c r="N949" i="9"/>
  <c r="N950" i="9"/>
  <c r="N951" i="9"/>
  <c r="N952" i="9"/>
  <c r="N953" i="9"/>
  <c r="N954" i="9"/>
  <c r="N955" i="9"/>
  <c r="N956" i="9"/>
  <c r="N957" i="9"/>
  <c r="N958" i="9"/>
  <c r="N959" i="9"/>
  <c r="N960" i="9"/>
  <c r="N961" i="9"/>
  <c r="N962" i="9"/>
  <c r="N963" i="9"/>
  <c r="N964" i="9"/>
  <c r="N965" i="9"/>
  <c r="N966" i="9"/>
  <c r="N967" i="9"/>
  <c r="N968" i="9"/>
  <c r="N969" i="9"/>
  <c r="N970" i="9"/>
  <c r="N971" i="9"/>
  <c r="N972" i="9"/>
  <c r="N973" i="9"/>
  <c r="N974" i="9"/>
  <c r="N975" i="9"/>
  <c r="N976" i="9"/>
  <c r="N977" i="9"/>
  <c r="N978" i="9"/>
  <c r="N979" i="9"/>
  <c r="N980" i="9"/>
  <c r="N981" i="9"/>
  <c r="N982" i="9"/>
  <c r="N983" i="9"/>
  <c r="N984" i="9"/>
  <c r="N985" i="9"/>
  <c r="N986" i="9"/>
  <c r="N987" i="9"/>
  <c r="N988" i="9"/>
  <c r="N989" i="9"/>
  <c r="N990" i="9"/>
  <c r="N991" i="9"/>
  <c r="N992" i="9"/>
  <c r="N993" i="9"/>
  <c r="N994" i="9"/>
  <c r="N995" i="9"/>
  <c r="N996" i="9"/>
  <c r="N997" i="9"/>
  <c r="N998" i="9"/>
  <c r="N999" i="9"/>
  <c r="N1000" i="9"/>
  <c r="N1001" i="9"/>
  <c r="N1002" i="9"/>
  <c r="N1003" i="9"/>
  <c r="N1004" i="9"/>
  <c r="N1005" i="9"/>
  <c r="N1006" i="9"/>
  <c r="N1007" i="9"/>
  <c r="N1008" i="9"/>
  <c r="N1009" i="9"/>
  <c r="N1010" i="9"/>
  <c r="N1011" i="9"/>
  <c r="N1012" i="9"/>
  <c r="N1013" i="9"/>
  <c r="N1014" i="9"/>
  <c r="N1015" i="9"/>
  <c r="N1016" i="9"/>
  <c r="N1017" i="9"/>
  <c r="N1018" i="9"/>
  <c r="N1019" i="9"/>
  <c r="N1020" i="9"/>
  <c r="N1021" i="9"/>
  <c r="N1022" i="9"/>
  <c r="N1023" i="9"/>
  <c r="N1024" i="9"/>
  <c r="N1025" i="9"/>
  <c r="N1026" i="9"/>
  <c r="N1027" i="9"/>
  <c r="N1028" i="9"/>
  <c r="N1029" i="9"/>
  <c r="N1030" i="9"/>
  <c r="N1031" i="9"/>
  <c r="N1032" i="9"/>
  <c r="N1033" i="9"/>
  <c r="N1034" i="9"/>
  <c r="N1035" i="9"/>
  <c r="N1036" i="9"/>
  <c r="N1037" i="9"/>
  <c r="N1038" i="9"/>
  <c r="N1039" i="9"/>
  <c r="N1040" i="9"/>
  <c r="N1041" i="9"/>
  <c r="N1042" i="9"/>
  <c r="N1043" i="9"/>
  <c r="N1044" i="9"/>
  <c r="N1045" i="9"/>
  <c r="N1046" i="9"/>
  <c r="N1047" i="9"/>
  <c r="N1048" i="9"/>
  <c r="N1049" i="9"/>
  <c r="N1050" i="9"/>
  <c r="N1051" i="9"/>
  <c r="N1052" i="9"/>
  <c r="N1053" i="9"/>
  <c r="N1054" i="9"/>
  <c r="N1055" i="9"/>
  <c r="N1056" i="9"/>
  <c r="N1057" i="9"/>
  <c r="N1058" i="9"/>
  <c r="N1059" i="9"/>
  <c r="N1060" i="9"/>
  <c r="N1061" i="9"/>
  <c r="N1062" i="9"/>
  <c r="N1063" i="9"/>
  <c r="N1064" i="9"/>
  <c r="N1065" i="9"/>
  <c r="N1066" i="9"/>
  <c r="N1067" i="9"/>
  <c r="N1068" i="9"/>
  <c r="N1069" i="9"/>
  <c r="N1070" i="9"/>
  <c r="N1071" i="9"/>
  <c r="N1072" i="9"/>
  <c r="N1073" i="9"/>
  <c r="N1074" i="9"/>
  <c r="N1075" i="9"/>
  <c r="N1076" i="9"/>
  <c r="N1077" i="9"/>
  <c r="N1078" i="9"/>
  <c r="N1079" i="9"/>
  <c r="N1080" i="9"/>
  <c r="N1081" i="9"/>
  <c r="N1082" i="9"/>
  <c r="N1083" i="9"/>
  <c r="N1084" i="9"/>
  <c r="N1085" i="9"/>
  <c r="N1086" i="9"/>
  <c r="N1087" i="9"/>
  <c r="N1088" i="9"/>
  <c r="N1089" i="9"/>
  <c r="N1090" i="9"/>
  <c r="N1091" i="9"/>
  <c r="N1092" i="9"/>
  <c r="N1093" i="9"/>
  <c r="N1094" i="9"/>
  <c r="N1095" i="9"/>
  <c r="N1096" i="9"/>
  <c r="N1097" i="9"/>
  <c r="N1098" i="9"/>
  <c r="N1099" i="9"/>
  <c r="N1100" i="9"/>
  <c r="N1101" i="9"/>
  <c r="N1102" i="9"/>
  <c r="N1103" i="9"/>
  <c r="N1104" i="9"/>
  <c r="N1105" i="9"/>
  <c r="N1106" i="9"/>
  <c r="N1107" i="9"/>
  <c r="N1108" i="9"/>
  <c r="N1109" i="9"/>
  <c r="N1110" i="9"/>
  <c r="N1111" i="9"/>
  <c r="N1112" i="9"/>
  <c r="N1113" i="9"/>
  <c r="N1114" i="9"/>
  <c r="N1115" i="9"/>
  <c r="N1116" i="9"/>
  <c r="N1117" i="9"/>
  <c r="N1118" i="9"/>
  <c r="N1119" i="9"/>
  <c r="N1120" i="9"/>
  <c r="N1121" i="9"/>
  <c r="N1122" i="9"/>
  <c r="N1123" i="9"/>
  <c r="N1124" i="9"/>
  <c r="N1125" i="9"/>
  <c r="N1126" i="9"/>
  <c r="N1127" i="9"/>
  <c r="N1128" i="9"/>
  <c r="N1129" i="9"/>
  <c r="N1130" i="9"/>
  <c r="N1131" i="9"/>
  <c r="N1132" i="9"/>
  <c r="N1133" i="9"/>
  <c r="N1134" i="9"/>
  <c r="N1135" i="9"/>
  <c r="N1136" i="9"/>
  <c r="N1137" i="9"/>
  <c r="N1138" i="9"/>
  <c r="N1139" i="9"/>
  <c r="N1140" i="9"/>
  <c r="N1141" i="9"/>
  <c r="N1142" i="9"/>
  <c r="N1143" i="9"/>
  <c r="N1144" i="9"/>
  <c r="N1145" i="9"/>
  <c r="N1146" i="9"/>
  <c r="N1147" i="9"/>
  <c r="N1148" i="9"/>
  <c r="N1149" i="9"/>
  <c r="N1150" i="9"/>
  <c r="N1151" i="9"/>
  <c r="N1152" i="9"/>
  <c r="N1153" i="9"/>
  <c r="N1154" i="9"/>
  <c r="N1155" i="9"/>
  <c r="N1156" i="9"/>
  <c r="N1157" i="9"/>
  <c r="N1158" i="9"/>
  <c r="N1159" i="9"/>
  <c r="N1160" i="9"/>
  <c r="N1161" i="9"/>
  <c r="N1162" i="9"/>
  <c r="N1163" i="9"/>
  <c r="N1164" i="9"/>
  <c r="N1165" i="9"/>
  <c r="N1166" i="9"/>
  <c r="N1167" i="9"/>
  <c r="N1168" i="9"/>
  <c r="N1169" i="9"/>
  <c r="N1170" i="9"/>
  <c r="N1171" i="9"/>
  <c r="N1172" i="9"/>
  <c r="N1173" i="9"/>
  <c r="N1174" i="9"/>
  <c r="N1175" i="9"/>
  <c r="N1176" i="9"/>
  <c r="N1177" i="9"/>
  <c r="N1178" i="9"/>
  <c r="N1179" i="9"/>
  <c r="N1180" i="9"/>
  <c r="N1181" i="9"/>
  <c r="N1182" i="9"/>
  <c r="N1183" i="9"/>
  <c r="N1184" i="9"/>
  <c r="N1185" i="9"/>
  <c r="N1186" i="9"/>
  <c r="N1187" i="9"/>
  <c r="N1188" i="9"/>
  <c r="N1189" i="9"/>
  <c r="N1190" i="9"/>
  <c r="N1191" i="9"/>
  <c r="N1192" i="9"/>
  <c r="N1193" i="9"/>
  <c r="N1194" i="9"/>
  <c r="N1195" i="9"/>
  <c r="N1196" i="9"/>
  <c r="N1197" i="9"/>
  <c r="N1198" i="9"/>
  <c r="N1199" i="9"/>
  <c r="N1200" i="9"/>
  <c r="N1201" i="9"/>
  <c r="N1202" i="9"/>
  <c r="N1203" i="9"/>
  <c r="N1204" i="9"/>
  <c r="N1205" i="9"/>
  <c r="N1206" i="9"/>
  <c r="N1207" i="9"/>
  <c r="N1208" i="9"/>
  <c r="N1209" i="9"/>
  <c r="N1210" i="9"/>
  <c r="N1211" i="9"/>
  <c r="N1212" i="9"/>
  <c r="N1213" i="9"/>
  <c r="N1214" i="9"/>
  <c r="N1215" i="9"/>
  <c r="N1216" i="9"/>
  <c r="N1217" i="9"/>
  <c r="N1218" i="9"/>
  <c r="N1219" i="9"/>
  <c r="N1220" i="9"/>
  <c r="N1221" i="9"/>
  <c r="N1222" i="9"/>
  <c r="N1223" i="9"/>
  <c r="N1224" i="9"/>
  <c r="N1225" i="9"/>
  <c r="N1226" i="9"/>
  <c r="N1227" i="9"/>
  <c r="N1228" i="9"/>
  <c r="N1229" i="9"/>
  <c r="N1230" i="9"/>
  <c r="N1231" i="9"/>
  <c r="N1232" i="9"/>
  <c r="N1233" i="9"/>
  <c r="N1234" i="9"/>
  <c r="N1235" i="9"/>
  <c r="N1236" i="9"/>
  <c r="N1237" i="9"/>
  <c r="N1238" i="9"/>
  <c r="N1239" i="9"/>
  <c r="N1240" i="9"/>
  <c r="N1241" i="9"/>
  <c r="N1242" i="9"/>
  <c r="N1243" i="9"/>
  <c r="N1244" i="9"/>
  <c r="N1245" i="9"/>
  <c r="N1246" i="9"/>
  <c r="N1247" i="9"/>
  <c r="N1248" i="9"/>
  <c r="N1249" i="9"/>
  <c r="N1250" i="9"/>
  <c r="N1251" i="9"/>
  <c r="N1252" i="9"/>
  <c r="N1253" i="9"/>
  <c r="N1254" i="9"/>
  <c r="N1255" i="9"/>
  <c r="N1256" i="9"/>
  <c r="N1257" i="9"/>
  <c r="N1258" i="9"/>
  <c r="N1259" i="9"/>
  <c r="N1260" i="9"/>
  <c r="N1261" i="9"/>
  <c r="N1262" i="9"/>
  <c r="N1263" i="9"/>
  <c r="N1264" i="9"/>
  <c r="N1265" i="9"/>
  <c r="N1266" i="9"/>
  <c r="N1267" i="9"/>
  <c r="N1268" i="9"/>
  <c r="N1269" i="9"/>
  <c r="N1270" i="9"/>
  <c r="N1271" i="9"/>
  <c r="N1272" i="9"/>
  <c r="N1273" i="9"/>
  <c r="N1274" i="9"/>
  <c r="N1275" i="9"/>
  <c r="N1276" i="9"/>
  <c r="N1277" i="9"/>
  <c r="N1278" i="9"/>
  <c r="N1279" i="9"/>
  <c r="N1280" i="9"/>
  <c r="N1281" i="9"/>
  <c r="N1282" i="9"/>
  <c r="N1283" i="9"/>
  <c r="N1284" i="9"/>
  <c r="N1285" i="9"/>
  <c r="N1286" i="9"/>
  <c r="N1287" i="9"/>
  <c r="N1288" i="9"/>
  <c r="N1289" i="9"/>
  <c r="N1290" i="9"/>
  <c r="N1291" i="9"/>
  <c r="N1292" i="9"/>
  <c r="N1293" i="9"/>
  <c r="N1294" i="9"/>
  <c r="N1295" i="9"/>
  <c r="N1296" i="9"/>
  <c r="N1297" i="9"/>
  <c r="N1298" i="9"/>
  <c r="N1299" i="9"/>
  <c r="N1300" i="9"/>
  <c r="N1301" i="9"/>
  <c r="N1302" i="9"/>
  <c r="N1303" i="9"/>
  <c r="N1304" i="9"/>
  <c r="N1305" i="9"/>
  <c r="N1306" i="9"/>
  <c r="N1307" i="9"/>
  <c r="N1308" i="9"/>
  <c r="N1309" i="9"/>
  <c r="N1310" i="9"/>
  <c r="N1311" i="9"/>
  <c r="N1312" i="9"/>
  <c r="N1313" i="9"/>
  <c r="N1314" i="9"/>
  <c r="N1315" i="9"/>
  <c r="N1316" i="9"/>
  <c r="N1317" i="9"/>
  <c r="N1318" i="9"/>
  <c r="N1319" i="9"/>
  <c r="N1320" i="9"/>
  <c r="N1321" i="9"/>
  <c r="N1322" i="9"/>
  <c r="N1323" i="9"/>
  <c r="N1324" i="9"/>
  <c r="N1325" i="9"/>
  <c r="N1326" i="9"/>
  <c r="N1327" i="9"/>
  <c r="N1328" i="9"/>
  <c r="N1329" i="9"/>
  <c r="N1330" i="9"/>
  <c r="N1331" i="9"/>
  <c r="N1332" i="9"/>
  <c r="N1333" i="9"/>
  <c r="N1334" i="9"/>
  <c r="N1335" i="9"/>
  <c r="N1336" i="9"/>
  <c r="N1337" i="9"/>
  <c r="N1338" i="9"/>
  <c r="N1339" i="9"/>
  <c r="N1340" i="9"/>
  <c r="N1341" i="9"/>
  <c r="N1342" i="9"/>
  <c r="N1343" i="9"/>
  <c r="N1344" i="9"/>
  <c r="N1345" i="9"/>
  <c r="N1346" i="9"/>
  <c r="N1347" i="9"/>
  <c r="N1348" i="9"/>
  <c r="N1349" i="9"/>
  <c r="N1350" i="9"/>
  <c r="N1351" i="9"/>
  <c r="N1352" i="9"/>
  <c r="N1353" i="9"/>
  <c r="N1354" i="9"/>
  <c r="N1355" i="9"/>
  <c r="N1356" i="9"/>
  <c r="N1357" i="9"/>
  <c r="N1358" i="9"/>
  <c r="N1359" i="9"/>
  <c r="N1360" i="9"/>
  <c r="N1361" i="9"/>
  <c r="N1362" i="9"/>
  <c r="N1363" i="9"/>
  <c r="N1364" i="9"/>
  <c r="N1365" i="9"/>
  <c r="N1366" i="9"/>
  <c r="N1367" i="9"/>
  <c r="N1368" i="9"/>
  <c r="N1369" i="9"/>
  <c r="N1370" i="9"/>
  <c r="N1371" i="9"/>
  <c r="N1372" i="9"/>
  <c r="N1373" i="9"/>
  <c r="N1374" i="9"/>
  <c r="N1375" i="9"/>
  <c r="N1376" i="9"/>
  <c r="N1377" i="9"/>
  <c r="N1378" i="9"/>
  <c r="N1379" i="9"/>
  <c r="N1380" i="9"/>
  <c r="N1381" i="9"/>
  <c r="N1382" i="9"/>
  <c r="N1383" i="9"/>
  <c r="N1384" i="9"/>
  <c r="N1385" i="9"/>
  <c r="N1386" i="9"/>
  <c r="N1387" i="9"/>
  <c r="N1388" i="9"/>
  <c r="N1389" i="9"/>
  <c r="N1390" i="9"/>
  <c r="N1391" i="9"/>
  <c r="N1392" i="9"/>
  <c r="N1393" i="9"/>
  <c r="N1394" i="9"/>
  <c r="N1395" i="9"/>
  <c r="N1396" i="9"/>
  <c r="N1397" i="9"/>
  <c r="N1398" i="9"/>
  <c r="N1399" i="9"/>
  <c r="N1400" i="9"/>
  <c r="N1401" i="9"/>
  <c r="N1402" i="9"/>
  <c r="N1403" i="9"/>
  <c r="N1404" i="9"/>
  <c r="N1405" i="9"/>
  <c r="N1406" i="9"/>
  <c r="N1407" i="9"/>
  <c r="N1408" i="9"/>
  <c r="N1409" i="9"/>
  <c r="N1410" i="9"/>
  <c r="N1411" i="9"/>
  <c r="N1412" i="9"/>
  <c r="N1413" i="9"/>
  <c r="N1414" i="9"/>
  <c r="N1415" i="9"/>
  <c r="N1416" i="9"/>
  <c r="N1417" i="9"/>
  <c r="N1418" i="9"/>
  <c r="N1419" i="9"/>
  <c r="N1420" i="9"/>
  <c r="N1421" i="9"/>
  <c r="N1422" i="9"/>
  <c r="N1423" i="9"/>
  <c r="N1424" i="9"/>
  <c r="N1425" i="9"/>
  <c r="N1426" i="9"/>
  <c r="N1427" i="9"/>
  <c r="N1428" i="9"/>
  <c r="N1429" i="9"/>
  <c r="N1430" i="9"/>
  <c r="N1431" i="9"/>
  <c r="N1432" i="9"/>
  <c r="N1433" i="9"/>
  <c r="N1434" i="9"/>
  <c r="N1435" i="9"/>
  <c r="N1436" i="9"/>
  <c r="N1437" i="9"/>
  <c r="N1438" i="9"/>
  <c r="N1439" i="9"/>
  <c r="N1440" i="9"/>
  <c r="N1441" i="9"/>
  <c r="N1442" i="9"/>
  <c r="N1443" i="9"/>
  <c r="N1444" i="9"/>
  <c r="N1445" i="9"/>
  <c r="N1446" i="9"/>
  <c r="N1447" i="9"/>
  <c r="N1448" i="9"/>
  <c r="N1449" i="9"/>
  <c r="N1450" i="9"/>
  <c r="N1451" i="9"/>
  <c r="N1452" i="9"/>
  <c r="N1453" i="9"/>
  <c r="N1454" i="9"/>
  <c r="N1455" i="9"/>
  <c r="N1456" i="9"/>
  <c r="N1457" i="9"/>
  <c r="N1458" i="9"/>
  <c r="N1459" i="9"/>
  <c r="N1460" i="9"/>
  <c r="N1461" i="9"/>
  <c r="N1462" i="9"/>
  <c r="N1463" i="9"/>
  <c r="N1464" i="9"/>
  <c r="N1465" i="9"/>
  <c r="N1466" i="9"/>
  <c r="N1467" i="9"/>
  <c r="N1468" i="9"/>
  <c r="N1469" i="9"/>
  <c r="N1470" i="9"/>
  <c r="N1471" i="9"/>
  <c r="N1472" i="9"/>
  <c r="N1473" i="9"/>
  <c r="N1474" i="9"/>
  <c r="N1475" i="9"/>
  <c r="N1476" i="9"/>
  <c r="N1477" i="9"/>
  <c r="N1478" i="9"/>
  <c r="N1479" i="9"/>
  <c r="N1480" i="9"/>
  <c r="N1481" i="9"/>
  <c r="N1482" i="9"/>
  <c r="N1483" i="9"/>
  <c r="N1484" i="9"/>
  <c r="N1485" i="9"/>
  <c r="N1486" i="9"/>
  <c r="N1487" i="9"/>
  <c r="N1488" i="9"/>
  <c r="N1489" i="9"/>
  <c r="N1490" i="9"/>
  <c r="N1491" i="9"/>
  <c r="N1492" i="9"/>
  <c r="N1493" i="9"/>
  <c r="N1494" i="9"/>
  <c r="N1495" i="9"/>
  <c r="N1496" i="9"/>
  <c r="N1497" i="9"/>
  <c r="N1498" i="9"/>
  <c r="N1499" i="9"/>
  <c r="N1500" i="9"/>
  <c r="N1501" i="9"/>
  <c r="N1502" i="9"/>
  <c r="N1503" i="9"/>
  <c r="N1504" i="9"/>
  <c r="N1505" i="9"/>
  <c r="N1506" i="9"/>
  <c r="N1507" i="9"/>
  <c r="N1508" i="9"/>
  <c r="N1509" i="9"/>
  <c r="N1510" i="9"/>
  <c r="N1511" i="9"/>
  <c r="N1512" i="9"/>
  <c r="N1513" i="9"/>
  <c r="N1514" i="9"/>
  <c r="N1515" i="9"/>
  <c r="N1516" i="9"/>
  <c r="N1517" i="9"/>
  <c r="N1518" i="9"/>
  <c r="N1519" i="9"/>
  <c r="N1520" i="9"/>
  <c r="N1521" i="9"/>
  <c r="N1522" i="9"/>
  <c r="N1523" i="9"/>
  <c r="N1524" i="9"/>
  <c r="N1525" i="9"/>
  <c r="N1526" i="9"/>
  <c r="N1527" i="9"/>
  <c r="N1528" i="9"/>
  <c r="N1529" i="9"/>
  <c r="N1530" i="9"/>
  <c r="N1531" i="9"/>
  <c r="N1532" i="9"/>
  <c r="N1533" i="9"/>
  <c r="N1534" i="9"/>
  <c r="N1535" i="9"/>
  <c r="N1536" i="9"/>
  <c r="N1537" i="9"/>
  <c r="N1538" i="9"/>
  <c r="N1539" i="9"/>
  <c r="N1540" i="9"/>
  <c r="N1541" i="9"/>
  <c r="N1542" i="9"/>
  <c r="N1543" i="9"/>
  <c r="N1544" i="9"/>
  <c r="N1545" i="9"/>
  <c r="N1546" i="9"/>
  <c r="N1547" i="9"/>
  <c r="N1548" i="9"/>
  <c r="N1549" i="9"/>
  <c r="N1550" i="9"/>
  <c r="N1551" i="9"/>
  <c r="N1552" i="9"/>
  <c r="N1553" i="9"/>
  <c r="N1554" i="9"/>
  <c r="N1555" i="9"/>
  <c r="N1556" i="9"/>
  <c r="N1557" i="9"/>
  <c r="N1558" i="9"/>
  <c r="N1559" i="9"/>
  <c r="N1560" i="9"/>
  <c r="N1561" i="9"/>
  <c r="N1562" i="9"/>
  <c r="N1563" i="9"/>
  <c r="N1564" i="9"/>
  <c r="N1565" i="9"/>
  <c r="N1566" i="9"/>
  <c r="N1567" i="9"/>
  <c r="N1568" i="9"/>
  <c r="N1569" i="9"/>
  <c r="N1570" i="9"/>
  <c r="N1571" i="9"/>
  <c r="N1572" i="9"/>
  <c r="N1573" i="9"/>
  <c r="N1574" i="9"/>
  <c r="N1575" i="9"/>
  <c r="N1576" i="9"/>
  <c r="N1577" i="9"/>
  <c r="N1578" i="9"/>
  <c r="N1579" i="9"/>
  <c r="N1580" i="9"/>
  <c r="N1581" i="9"/>
  <c r="N1582" i="9"/>
  <c r="N1583" i="9"/>
  <c r="N1584" i="9"/>
  <c r="N1585" i="9"/>
  <c r="N1586" i="9"/>
  <c r="N1587" i="9"/>
  <c r="N1588" i="9"/>
  <c r="N1589" i="9"/>
  <c r="N1590" i="9"/>
  <c r="N1591" i="9"/>
  <c r="N1592" i="9"/>
  <c r="N1593" i="9"/>
  <c r="N1594" i="9"/>
  <c r="N1595" i="9"/>
  <c r="N1596" i="9"/>
  <c r="N1597" i="9"/>
  <c r="N1598" i="9"/>
  <c r="N1599" i="9"/>
  <c r="N1600" i="9"/>
  <c r="N1601" i="9"/>
  <c r="N1602" i="9"/>
  <c r="N1603" i="9"/>
  <c r="N1604" i="9"/>
  <c r="N1605" i="9"/>
  <c r="N1606" i="9"/>
  <c r="N1607" i="9"/>
  <c r="N1608" i="9"/>
  <c r="N1609" i="9"/>
  <c r="N1610" i="9"/>
  <c r="N1611" i="9"/>
  <c r="N1612" i="9"/>
  <c r="N1613" i="9"/>
  <c r="N1614" i="9"/>
  <c r="N1615" i="9"/>
  <c r="N1616" i="9"/>
  <c r="N1617" i="9"/>
  <c r="N1618" i="9"/>
  <c r="N1619" i="9"/>
  <c r="N1620" i="9"/>
  <c r="N1621" i="9"/>
  <c r="N1622" i="9"/>
  <c r="N1623" i="9"/>
  <c r="N1624" i="9"/>
  <c r="N1625" i="9"/>
  <c r="N1626" i="9"/>
  <c r="N1627" i="9"/>
  <c r="N1628" i="9"/>
  <c r="N1629" i="9"/>
  <c r="N1630" i="9"/>
  <c r="N1631" i="9"/>
  <c r="N1632" i="9"/>
  <c r="N1633" i="9"/>
  <c r="N1634" i="9"/>
  <c r="N1635" i="9"/>
  <c r="N1636" i="9"/>
  <c r="N1637" i="9"/>
  <c r="N1638" i="9"/>
  <c r="N1639" i="9"/>
  <c r="N1640" i="9"/>
  <c r="N1641" i="9"/>
  <c r="N1642" i="9"/>
  <c r="N1643" i="9"/>
  <c r="N1644" i="9"/>
  <c r="N1645" i="9"/>
  <c r="N1646" i="9"/>
  <c r="N1647" i="9"/>
  <c r="N1648" i="9"/>
  <c r="N1649" i="9"/>
  <c r="N1650" i="9"/>
  <c r="N1651" i="9"/>
  <c r="N1652" i="9"/>
  <c r="N1653" i="9"/>
  <c r="N1654" i="9"/>
  <c r="N1655" i="9"/>
  <c r="N1656" i="9"/>
  <c r="N1657" i="9"/>
  <c r="N1658" i="9"/>
  <c r="N1659" i="9"/>
  <c r="N1660" i="9"/>
  <c r="N1661" i="9"/>
  <c r="N1662" i="9"/>
  <c r="N1663" i="9"/>
  <c r="N1664" i="9"/>
  <c r="N1665" i="9"/>
  <c r="N1666" i="9"/>
  <c r="N1667" i="9"/>
  <c r="N1668" i="9"/>
  <c r="N1669" i="9"/>
  <c r="N1670" i="9"/>
  <c r="N1671" i="9"/>
  <c r="N1672" i="9"/>
  <c r="N1673" i="9"/>
  <c r="N1674" i="9"/>
  <c r="N1675" i="9"/>
  <c r="N1676" i="9"/>
  <c r="N1677" i="9"/>
  <c r="N1678" i="9"/>
  <c r="N1679" i="9"/>
  <c r="N1680" i="9"/>
  <c r="N1681" i="9"/>
  <c r="N1682" i="9"/>
  <c r="N1683" i="9"/>
  <c r="N1684" i="9"/>
  <c r="N1685" i="9"/>
  <c r="N1686" i="9"/>
  <c r="N1687" i="9"/>
  <c r="N1688" i="9"/>
  <c r="N1689" i="9"/>
  <c r="N1690" i="9"/>
  <c r="N1691" i="9"/>
  <c r="N1692" i="9"/>
  <c r="N1693" i="9"/>
  <c r="N1694" i="9"/>
  <c r="N1695" i="9"/>
  <c r="N1696" i="9"/>
  <c r="N1697" i="9"/>
  <c r="N1698" i="9"/>
  <c r="N1699" i="9"/>
  <c r="N1700" i="9"/>
  <c r="N1701" i="9"/>
  <c r="N1702" i="9"/>
  <c r="N1703" i="9"/>
  <c r="N1704" i="9"/>
  <c r="N1705" i="9"/>
  <c r="N1706" i="9"/>
  <c r="N1707" i="9"/>
  <c r="N1708" i="9"/>
  <c r="N1709" i="9"/>
  <c r="N1710" i="9"/>
  <c r="N1711" i="9"/>
  <c r="N1712" i="9"/>
  <c r="N1713" i="9"/>
  <c r="N1714" i="9"/>
  <c r="N1715" i="9"/>
  <c r="N1716" i="9"/>
  <c r="N1717" i="9"/>
  <c r="N1718" i="9"/>
  <c r="N1719" i="9"/>
  <c r="N1720" i="9"/>
  <c r="N1721" i="9"/>
  <c r="N1722" i="9"/>
  <c r="N1723" i="9"/>
  <c r="N1724" i="9"/>
  <c r="N1725" i="9"/>
  <c r="N1726" i="9"/>
  <c r="N1727" i="9"/>
  <c r="N1728" i="9"/>
  <c r="N1729" i="9"/>
  <c r="N1730" i="9"/>
  <c r="N1731" i="9"/>
  <c r="N1732" i="9"/>
  <c r="N1733" i="9"/>
  <c r="N1734" i="9"/>
  <c r="N1735" i="9"/>
  <c r="N1736" i="9"/>
  <c r="N1737" i="9"/>
  <c r="N1738" i="9"/>
  <c r="N1739" i="9"/>
  <c r="N1740" i="9"/>
  <c r="N1741" i="9"/>
  <c r="N1742" i="9"/>
  <c r="N1743" i="9"/>
  <c r="N1744" i="9"/>
  <c r="N1745" i="9"/>
  <c r="N1746" i="9"/>
  <c r="N1747" i="9"/>
  <c r="N1748" i="9"/>
  <c r="N1749" i="9"/>
  <c r="N1750" i="9"/>
  <c r="N1751" i="9"/>
  <c r="N1752" i="9"/>
  <c r="N1753" i="9"/>
  <c r="N1754" i="9"/>
  <c r="N1755" i="9"/>
  <c r="N1756" i="9"/>
  <c r="N1757" i="9"/>
  <c r="N1758" i="9"/>
  <c r="N1759" i="9"/>
  <c r="N1760" i="9"/>
  <c r="N1761" i="9"/>
  <c r="N1762" i="9"/>
  <c r="N1763" i="9"/>
  <c r="N1764" i="9"/>
  <c r="N1765" i="9"/>
  <c r="N1766" i="9"/>
  <c r="N1767" i="9"/>
  <c r="N1768" i="9"/>
  <c r="N1769" i="9"/>
  <c r="N1770" i="9"/>
  <c r="N1771" i="9"/>
  <c r="N1772" i="9"/>
  <c r="N1773" i="9"/>
  <c r="N1774" i="9"/>
  <c r="N1775" i="9"/>
  <c r="N1776" i="9"/>
  <c r="N1777" i="9"/>
  <c r="N1778" i="9"/>
  <c r="N1779" i="9"/>
  <c r="N1780" i="9"/>
  <c r="N1781" i="9"/>
  <c r="N1782" i="9"/>
  <c r="N1783" i="9"/>
  <c r="N1784" i="9"/>
  <c r="N1785" i="9"/>
  <c r="N1786" i="9"/>
  <c r="N1787" i="9"/>
  <c r="N1788" i="9"/>
  <c r="N1789" i="9"/>
  <c r="N1790" i="9"/>
  <c r="N1791" i="9"/>
  <c r="N1792" i="9"/>
  <c r="N1793" i="9"/>
  <c r="N1794" i="9"/>
  <c r="N1795" i="9"/>
  <c r="N1796" i="9"/>
  <c r="N1797" i="9"/>
  <c r="N1798" i="9"/>
  <c r="N1799" i="9"/>
  <c r="N1800" i="9"/>
  <c r="N1801" i="9"/>
  <c r="N1802" i="9"/>
  <c r="N1803" i="9"/>
  <c r="N1804" i="9"/>
  <c r="N1805" i="9"/>
  <c r="N1806" i="9"/>
  <c r="N1807" i="9"/>
  <c r="N1808" i="9"/>
  <c r="N1809" i="9"/>
  <c r="N1810" i="9"/>
  <c r="N1811" i="9"/>
  <c r="N1812" i="9"/>
  <c r="N1813" i="9"/>
  <c r="N1814" i="9"/>
  <c r="N1815" i="9"/>
  <c r="N1816" i="9"/>
  <c r="N1817" i="9"/>
  <c r="N1818" i="9"/>
  <c r="N1819" i="9"/>
  <c r="N1820" i="9"/>
  <c r="N1821" i="9"/>
  <c r="N1822" i="9"/>
  <c r="N1823" i="9"/>
  <c r="N1824" i="9"/>
  <c r="N1825" i="9"/>
  <c r="N1826" i="9"/>
  <c r="N1827" i="9"/>
  <c r="N1828" i="9"/>
  <c r="N1829" i="9"/>
  <c r="N1830" i="9"/>
  <c r="N1831" i="9"/>
  <c r="N1832" i="9"/>
  <c r="N1833" i="9"/>
  <c r="N1834" i="9"/>
  <c r="N1835" i="9"/>
  <c r="N1836" i="9"/>
  <c r="N1837" i="9"/>
  <c r="N1838" i="9"/>
  <c r="N1839" i="9"/>
  <c r="N1840" i="9"/>
  <c r="N1841" i="9"/>
  <c r="N1842" i="9"/>
  <c r="N1843" i="9"/>
  <c r="N1844" i="9"/>
  <c r="N1845" i="9"/>
  <c r="N1846" i="9"/>
  <c r="N1847" i="9"/>
  <c r="N1848" i="9"/>
  <c r="N1849" i="9"/>
  <c r="N1850" i="9"/>
  <c r="N1851" i="9"/>
  <c r="N1852" i="9"/>
  <c r="N1853" i="9"/>
  <c r="N1854" i="9"/>
  <c r="N1855" i="9"/>
  <c r="N1856" i="9"/>
  <c r="N1857" i="9"/>
  <c r="N1858" i="9"/>
  <c r="N1859" i="9"/>
  <c r="N1860" i="9"/>
  <c r="N1861" i="9"/>
  <c r="N1862" i="9"/>
  <c r="N1863" i="9"/>
  <c r="N1864" i="9"/>
  <c r="N1865" i="9"/>
  <c r="N1866" i="9"/>
  <c r="N1867" i="9"/>
  <c r="N1868" i="9"/>
  <c r="N1869" i="9"/>
  <c r="N1870" i="9"/>
  <c r="N1871" i="9"/>
  <c r="N1872" i="9"/>
  <c r="N1873" i="9"/>
  <c r="N1874" i="9"/>
  <c r="N1875" i="9"/>
  <c r="N1876" i="9"/>
  <c r="N1877" i="9"/>
  <c r="N1878" i="9"/>
  <c r="N1879" i="9"/>
  <c r="N1880" i="9"/>
  <c r="N1881" i="9"/>
  <c r="N1882" i="9"/>
  <c r="N1883" i="9"/>
  <c r="N1884" i="9"/>
  <c r="N1885" i="9"/>
  <c r="N1886" i="9"/>
  <c r="N1887" i="9"/>
  <c r="N1888" i="9"/>
  <c r="N1889" i="9"/>
  <c r="N1890" i="9"/>
  <c r="N1891" i="9"/>
  <c r="N1892" i="9"/>
  <c r="N1893" i="9"/>
  <c r="N1894" i="9"/>
  <c r="N1895" i="9"/>
  <c r="N1896" i="9"/>
  <c r="N1897" i="9"/>
  <c r="N1898" i="9"/>
  <c r="N1899" i="9"/>
  <c r="N1900" i="9"/>
  <c r="N1901" i="9"/>
  <c r="N1902" i="9"/>
  <c r="N1903" i="9"/>
  <c r="N1904" i="9"/>
  <c r="N1905" i="9"/>
  <c r="N1906" i="9"/>
  <c r="N1907" i="9"/>
  <c r="N1908" i="9"/>
  <c r="N1909" i="9"/>
  <c r="N1910" i="9"/>
  <c r="N1911" i="9"/>
  <c r="N1912" i="9"/>
  <c r="N1913" i="9"/>
  <c r="N1914" i="9"/>
  <c r="N1915" i="9"/>
  <c r="N1916" i="9"/>
  <c r="N1917" i="9"/>
  <c r="N1918" i="9"/>
  <c r="N1919" i="9"/>
  <c r="N1920" i="9"/>
  <c r="N1921" i="9"/>
  <c r="N1922" i="9"/>
  <c r="N1923" i="9"/>
  <c r="N1924" i="9"/>
  <c r="N1925" i="9"/>
  <c r="N1926" i="9"/>
  <c r="N1927" i="9"/>
  <c r="N1928" i="9"/>
  <c r="N1929" i="9"/>
  <c r="N1930" i="9"/>
  <c r="N1931" i="9"/>
  <c r="N1932" i="9"/>
  <c r="N1933" i="9"/>
  <c r="N1934" i="9"/>
  <c r="N1935" i="9"/>
  <c r="N1936" i="9"/>
  <c r="N1937" i="9"/>
  <c r="N1938" i="9"/>
  <c r="N1939" i="9"/>
  <c r="N1940" i="9"/>
  <c r="N1941" i="9"/>
  <c r="N1942" i="9"/>
  <c r="N1943" i="9"/>
  <c r="N1944" i="9"/>
  <c r="N1945" i="9"/>
  <c r="N1946" i="9"/>
  <c r="N1947" i="9"/>
  <c r="N1948" i="9"/>
  <c r="N1949" i="9"/>
  <c r="N1950" i="9"/>
  <c r="N1951" i="9"/>
  <c r="N1952" i="9"/>
  <c r="N1953" i="9"/>
  <c r="N1954" i="9"/>
  <c r="N1955" i="9"/>
  <c r="N1956" i="9"/>
  <c r="N1957" i="9"/>
  <c r="N1958" i="9"/>
  <c r="N1959" i="9"/>
  <c r="N1960" i="9"/>
  <c r="N1961" i="9"/>
  <c r="N1962" i="9"/>
  <c r="N1963" i="9"/>
  <c r="N1964" i="9"/>
  <c r="N1965" i="9"/>
  <c r="N1966" i="9"/>
  <c r="N1967" i="9"/>
  <c r="N1968" i="9"/>
  <c r="N1969" i="9"/>
  <c r="N1970" i="9"/>
  <c r="N1971" i="9"/>
  <c r="N1972" i="9"/>
  <c r="N1973" i="9"/>
  <c r="N1974" i="9"/>
  <c r="N1975" i="9"/>
  <c r="N1976" i="9"/>
  <c r="N1977" i="9"/>
  <c r="N1978" i="9"/>
  <c r="N1979" i="9"/>
  <c r="N1980" i="9"/>
  <c r="N1981" i="9"/>
  <c r="N1982" i="9"/>
  <c r="N1983" i="9"/>
  <c r="N1984" i="9"/>
  <c r="N1985" i="9"/>
  <c r="N1986" i="9"/>
  <c r="N1987" i="9"/>
  <c r="N1988" i="9"/>
  <c r="N1989" i="9"/>
  <c r="N1990" i="9"/>
  <c r="N1991" i="9"/>
  <c r="N1992" i="9"/>
  <c r="N1993" i="9"/>
  <c r="N1994" i="9"/>
  <c r="N1995" i="9"/>
  <c r="N1996" i="9"/>
  <c r="N1997" i="9"/>
  <c r="N1998" i="9"/>
  <c r="N1999" i="9"/>
  <c r="N2000" i="9"/>
  <c r="N2001" i="9"/>
  <c r="N2002" i="9"/>
  <c r="N2003" i="9"/>
  <c r="N2004" i="9"/>
  <c r="N2005" i="9"/>
  <c r="N2006" i="9"/>
  <c r="N2007" i="9"/>
  <c r="N2008" i="9"/>
  <c r="N2009" i="9"/>
  <c r="N2010" i="9"/>
  <c r="N2011" i="9"/>
  <c r="N2012" i="9"/>
  <c r="N2013" i="9"/>
  <c r="N2014" i="9"/>
  <c r="N2015" i="9"/>
  <c r="N2016" i="9"/>
  <c r="N2017" i="9"/>
  <c r="N2018" i="9"/>
  <c r="N2019" i="9"/>
  <c r="N2020" i="9"/>
  <c r="N2021" i="9"/>
  <c r="N2022" i="9"/>
  <c r="N2023" i="9"/>
  <c r="N2024" i="9"/>
  <c r="N2025" i="9"/>
  <c r="N2026" i="9"/>
  <c r="N2027" i="9"/>
  <c r="N2028" i="9"/>
  <c r="N2029" i="9"/>
  <c r="N2030" i="9"/>
  <c r="N2031" i="9"/>
  <c r="N2032" i="9"/>
  <c r="N2033" i="9"/>
  <c r="N2034" i="9"/>
  <c r="N2035" i="9"/>
  <c r="N2036" i="9"/>
  <c r="N2037" i="9"/>
  <c r="N2038" i="9"/>
  <c r="N2039" i="9"/>
  <c r="N2040" i="9"/>
  <c r="N2041" i="9"/>
  <c r="N2042" i="9"/>
  <c r="N2043" i="9"/>
  <c r="N2044" i="9"/>
  <c r="N2045" i="9"/>
  <c r="N2046" i="9"/>
  <c r="N2047" i="9"/>
  <c r="N2048" i="9"/>
  <c r="N2049" i="9"/>
  <c r="N2050" i="9"/>
  <c r="N2051" i="9"/>
  <c r="N2052" i="9"/>
  <c r="N2053" i="9"/>
  <c r="N2054" i="9"/>
  <c r="N2055" i="9"/>
  <c r="N2056" i="9"/>
  <c r="N2057" i="9"/>
  <c r="N2058" i="9"/>
  <c r="N2059" i="9"/>
  <c r="N2060" i="9"/>
  <c r="N2061" i="9"/>
  <c r="N2062" i="9"/>
  <c r="N2063" i="9"/>
  <c r="N2064" i="9"/>
  <c r="N2065" i="9"/>
  <c r="N2066" i="9"/>
  <c r="N2067" i="9"/>
  <c r="N2068" i="9"/>
  <c r="N2069" i="9"/>
  <c r="N2070" i="9"/>
  <c r="N2071" i="9"/>
  <c r="N2072" i="9"/>
  <c r="N2073" i="9"/>
  <c r="N2074" i="9"/>
  <c r="N2075" i="9"/>
  <c r="N2076" i="9"/>
  <c r="N2077" i="9"/>
  <c r="N2078" i="9"/>
  <c r="N2079" i="9"/>
  <c r="N2080" i="9"/>
  <c r="N2081" i="9"/>
  <c r="N2082" i="9"/>
  <c r="N2083" i="9"/>
  <c r="N2084" i="9"/>
  <c r="N2085" i="9"/>
  <c r="N2086" i="9"/>
  <c r="N2087" i="9"/>
  <c r="N2088" i="9"/>
  <c r="N2089" i="9"/>
  <c r="N2090" i="9"/>
  <c r="N2091" i="9"/>
  <c r="N2092" i="9"/>
  <c r="N2093" i="9"/>
  <c r="N2094" i="9"/>
  <c r="N2095" i="9"/>
  <c r="N2096" i="9"/>
  <c r="N2097" i="9"/>
  <c r="N2098" i="9"/>
  <c r="N2099" i="9"/>
  <c r="N2100" i="9"/>
  <c r="N2101" i="9"/>
  <c r="N2102" i="9"/>
  <c r="N2103" i="9"/>
  <c r="N2104" i="9"/>
  <c r="N2105" i="9"/>
  <c r="N2106" i="9"/>
  <c r="N2107" i="9"/>
  <c r="N2108" i="9"/>
  <c r="N2109" i="9"/>
  <c r="N2110" i="9"/>
  <c r="N2111" i="9"/>
  <c r="N2112" i="9"/>
  <c r="N2113" i="9"/>
  <c r="N2114" i="9"/>
  <c r="N2115" i="9"/>
  <c r="N2116" i="9"/>
  <c r="N2117" i="9"/>
  <c r="N2118" i="9"/>
  <c r="N2119" i="9"/>
  <c r="N2120" i="9"/>
  <c r="N2121" i="9"/>
  <c r="N2122" i="9"/>
  <c r="N2123" i="9"/>
  <c r="N2124" i="9"/>
  <c r="N2125" i="9"/>
  <c r="N2126" i="9"/>
  <c r="N2127" i="9"/>
  <c r="N2128" i="9"/>
  <c r="N2129" i="9"/>
  <c r="N2130" i="9"/>
  <c r="N2131" i="9"/>
  <c r="N2132" i="9"/>
  <c r="N2133" i="9"/>
  <c r="N2134" i="9"/>
  <c r="N2135" i="9"/>
  <c r="N2136" i="9"/>
  <c r="N2137" i="9"/>
  <c r="N2138" i="9"/>
  <c r="N2139" i="9"/>
  <c r="N2140" i="9"/>
  <c r="N2141" i="9"/>
  <c r="N2142" i="9"/>
  <c r="N2143" i="9"/>
  <c r="N2144" i="9"/>
  <c r="N2145" i="9"/>
  <c r="N2146" i="9"/>
  <c r="N2147" i="9"/>
  <c r="N2148" i="9"/>
  <c r="N2149" i="9"/>
  <c r="N2150" i="9"/>
  <c r="N2151" i="9"/>
  <c r="N2152" i="9"/>
  <c r="N2153" i="9"/>
  <c r="N2154" i="9"/>
  <c r="N2155" i="9"/>
  <c r="N2156" i="9"/>
  <c r="N2157" i="9"/>
  <c r="N2158" i="9"/>
  <c r="N2159" i="9"/>
  <c r="N2160" i="9"/>
  <c r="N2161" i="9"/>
  <c r="N2162" i="9"/>
  <c r="N2163" i="9"/>
  <c r="N2164" i="9"/>
  <c r="N2165" i="9"/>
  <c r="N2166" i="9"/>
  <c r="N2167" i="9"/>
  <c r="N2168" i="9"/>
  <c r="N2169" i="9"/>
  <c r="N2170" i="9"/>
  <c r="N2171" i="9"/>
  <c r="N2172" i="9"/>
  <c r="N2173" i="9"/>
  <c r="N2174" i="9"/>
  <c r="N2175" i="9"/>
  <c r="N2176" i="9"/>
  <c r="N2177" i="9"/>
  <c r="N2178" i="9"/>
  <c r="N2179" i="9"/>
  <c r="N2180" i="9"/>
  <c r="N2181" i="9"/>
  <c r="N2182" i="9"/>
  <c r="N2183" i="9"/>
  <c r="N2184" i="9"/>
  <c r="N2185" i="9"/>
  <c r="N2186" i="9"/>
  <c r="N2187" i="9"/>
  <c r="N2188" i="9"/>
  <c r="N2189" i="9"/>
  <c r="N2190" i="9"/>
  <c r="N2191" i="9"/>
  <c r="N2192" i="9"/>
  <c r="N2193" i="9"/>
  <c r="N2194" i="9"/>
  <c r="N2195" i="9"/>
  <c r="N2196" i="9"/>
  <c r="N2197" i="9"/>
  <c r="N2198" i="9"/>
  <c r="N2199" i="9"/>
  <c r="N2200" i="9"/>
  <c r="N2201" i="9"/>
  <c r="N2202" i="9"/>
  <c r="N2203" i="9"/>
  <c r="N2204" i="9"/>
  <c r="N2205" i="9"/>
  <c r="N2206" i="9"/>
  <c r="N2207" i="9"/>
  <c r="N2208" i="9"/>
  <c r="N2209" i="9"/>
  <c r="N2210" i="9"/>
  <c r="N2211" i="9"/>
  <c r="N2212" i="9"/>
  <c r="N2213" i="9"/>
  <c r="N2214" i="9"/>
  <c r="N2336" i="9"/>
  <c r="N2337" i="9"/>
  <c r="N2338" i="9"/>
  <c r="N2339" i="9"/>
  <c r="N2340" i="9"/>
  <c r="N2341" i="9"/>
  <c r="N2342" i="9"/>
  <c r="N2343" i="9"/>
  <c r="N2344" i="9"/>
  <c r="N2345" i="9"/>
  <c r="N2346" i="9"/>
  <c r="N2347" i="9"/>
  <c r="N2348" i="9"/>
  <c r="N2349" i="9"/>
  <c r="N2350" i="9"/>
  <c r="N2351" i="9"/>
  <c r="N2352" i="9"/>
  <c r="N2353" i="9"/>
  <c r="N2354" i="9"/>
  <c r="N2355" i="9"/>
  <c r="N2356" i="9"/>
  <c r="N2357" i="9"/>
  <c r="N2358" i="9"/>
  <c r="N2359" i="9"/>
  <c r="N2360" i="9"/>
  <c r="N2361" i="9"/>
  <c r="N2362" i="9"/>
  <c r="N2363" i="9"/>
  <c r="N2364" i="9"/>
  <c r="N2365" i="9"/>
  <c r="N2366" i="9"/>
  <c r="N2367" i="9"/>
  <c r="N2368" i="9"/>
  <c r="N2369" i="9"/>
  <c r="N2370" i="9"/>
  <c r="N2371" i="9"/>
  <c r="N2372" i="9"/>
  <c r="N2373" i="9"/>
  <c r="N2374" i="9"/>
  <c r="N2375" i="9"/>
  <c r="N2376" i="9"/>
  <c r="N2377" i="9"/>
  <c r="N2378" i="9"/>
  <c r="N2379" i="9"/>
  <c r="N2380" i="9"/>
  <c r="N2381" i="9"/>
  <c r="N2382" i="9"/>
  <c r="N2383" i="9"/>
  <c r="N2384" i="9"/>
  <c r="N2385" i="9"/>
  <c r="N2386" i="9"/>
  <c r="N2387" i="9"/>
  <c r="N2388" i="9"/>
  <c r="N2389" i="9"/>
  <c r="N2390" i="9"/>
  <c r="N2391" i="9"/>
  <c r="N2392" i="9"/>
  <c r="N2393" i="9"/>
  <c r="N2394" i="9"/>
  <c r="N2395" i="9"/>
  <c r="N2396" i="9"/>
  <c r="N2397" i="9"/>
  <c r="N2398" i="9"/>
  <c r="N2399" i="9"/>
  <c r="N2400" i="9"/>
  <c r="N2401" i="9"/>
  <c r="N2402" i="9"/>
  <c r="N2403" i="9"/>
  <c r="N2404" i="9"/>
  <c r="N2405" i="9"/>
  <c r="N2406" i="9"/>
  <c r="N2407" i="9"/>
  <c r="N2408" i="9"/>
  <c r="N2409" i="9"/>
  <c r="N2410" i="9"/>
  <c r="N2411" i="9"/>
  <c r="N2412" i="9"/>
  <c r="N2413" i="9"/>
  <c r="N2414" i="9"/>
  <c r="N2415" i="9"/>
  <c r="N2416" i="9"/>
  <c r="N2417" i="9"/>
  <c r="N2418" i="9"/>
  <c r="N2419" i="9"/>
  <c r="N2420" i="9"/>
  <c r="N2421" i="9"/>
  <c r="N2422" i="9"/>
  <c r="N2423" i="9"/>
  <c r="N2424" i="9"/>
  <c r="N2425" i="9"/>
  <c r="N2426" i="9"/>
  <c r="N2427" i="9"/>
  <c r="N2428" i="9"/>
  <c r="N2429" i="9"/>
  <c r="N2430" i="9"/>
  <c r="N2431" i="9"/>
  <c r="N2432" i="9"/>
  <c r="N2433" i="9"/>
  <c r="N2434" i="9"/>
  <c r="N2435" i="9"/>
  <c r="N2436" i="9"/>
  <c r="N2437" i="9"/>
  <c r="N2438" i="9"/>
  <c r="N2439" i="9"/>
  <c r="N2440" i="9"/>
  <c r="N2441" i="9"/>
  <c r="N2442" i="9"/>
  <c r="N2443" i="9"/>
  <c r="N2444" i="9"/>
  <c r="N2445" i="9"/>
  <c r="N2446" i="9"/>
  <c r="N2447" i="9"/>
  <c r="N2448" i="9"/>
  <c r="N2449" i="9"/>
  <c r="N2450" i="9"/>
  <c r="N2451" i="9"/>
  <c r="N2452" i="9"/>
  <c r="N2453" i="9"/>
  <c r="N2454" i="9"/>
  <c r="N2455" i="9"/>
  <c r="N2456" i="9"/>
  <c r="N2457" i="9"/>
  <c r="N2458" i="9"/>
  <c r="N2459" i="9"/>
  <c r="N2460" i="9"/>
  <c r="N2461" i="9"/>
  <c r="N2462" i="9"/>
  <c r="N2463" i="9"/>
  <c r="N2464" i="9"/>
  <c r="N2465" i="9"/>
  <c r="N2466" i="9"/>
  <c r="N2467" i="9"/>
  <c r="N2468" i="9"/>
  <c r="N2469" i="9"/>
  <c r="N2470" i="9"/>
  <c r="N2471" i="9"/>
  <c r="N2472" i="9"/>
  <c r="N2473" i="9"/>
  <c r="N2474" i="9"/>
  <c r="N2475" i="9"/>
  <c r="N2476" i="9"/>
  <c r="N2477" i="9"/>
  <c r="N2478" i="9"/>
  <c r="N2479" i="9"/>
  <c r="N2480" i="9"/>
  <c r="N2481" i="9"/>
  <c r="N2482" i="9"/>
  <c r="N2483" i="9"/>
  <c r="N2484" i="9"/>
  <c r="N2485" i="9"/>
  <c r="N2486" i="9"/>
  <c r="N2487" i="9"/>
  <c r="N2488" i="9"/>
  <c r="N2489" i="9"/>
  <c r="N2490" i="9"/>
  <c r="N2491" i="9"/>
  <c r="N2492" i="9"/>
  <c r="N2493" i="9"/>
  <c r="N2494" i="9"/>
  <c r="N2495" i="9"/>
  <c r="N2496" i="9"/>
  <c r="N2497" i="9"/>
  <c r="N2498" i="9"/>
  <c r="N2499" i="9"/>
  <c r="N2500" i="9"/>
  <c r="N2501" i="9"/>
  <c r="N2502" i="9"/>
  <c r="N2503" i="9"/>
  <c r="N2504" i="9"/>
  <c r="N2505" i="9"/>
  <c r="N2506" i="9"/>
  <c r="N2507" i="9"/>
  <c r="N2508" i="9"/>
  <c r="N2509" i="9"/>
  <c r="N2510" i="9"/>
  <c r="N2511" i="9"/>
  <c r="N2512" i="9"/>
  <c r="N2513" i="9"/>
  <c r="N2514" i="9"/>
  <c r="N2515" i="9"/>
  <c r="N2516" i="9"/>
  <c r="N2517" i="9"/>
  <c r="N2518" i="9"/>
  <c r="N2519" i="9"/>
  <c r="N2520" i="9"/>
  <c r="N2521" i="9"/>
  <c r="N2522" i="9"/>
  <c r="N2523" i="9"/>
  <c r="N2524" i="9"/>
  <c r="N2525" i="9"/>
  <c r="N2526" i="9"/>
  <c r="N2527" i="9"/>
  <c r="N2528" i="9"/>
  <c r="N2529" i="9"/>
  <c r="N2530" i="9"/>
  <c r="N2531" i="9"/>
  <c r="N2532" i="9"/>
  <c r="N2533" i="9"/>
  <c r="N2534" i="9"/>
  <c r="N2535" i="9"/>
  <c r="N2536" i="9"/>
  <c r="N2537" i="9"/>
  <c r="N2538" i="9"/>
  <c r="N2539" i="9"/>
  <c r="N2540" i="9"/>
  <c r="N2541" i="9"/>
  <c r="N2542" i="9"/>
  <c r="N2543" i="9"/>
  <c r="N2544" i="9"/>
  <c r="N2545" i="9"/>
  <c r="N2546" i="9"/>
  <c r="N2547" i="9"/>
  <c r="N2548" i="9"/>
  <c r="N2549" i="9"/>
  <c r="N2550" i="9"/>
  <c r="N2551" i="9"/>
  <c r="N2552" i="9"/>
  <c r="N2553" i="9"/>
  <c r="N2554" i="9"/>
  <c r="N2555" i="9"/>
  <c r="N2556" i="9"/>
  <c r="N2557" i="9"/>
  <c r="N2558" i="9"/>
  <c r="N2559" i="9"/>
  <c r="N2560" i="9"/>
  <c r="N2561" i="9"/>
  <c r="N2562" i="9"/>
  <c r="N2563" i="9"/>
  <c r="N2564" i="9"/>
  <c r="N2565" i="9"/>
  <c r="N2566" i="9"/>
  <c r="N2567" i="9"/>
  <c r="N2568" i="9"/>
  <c r="N2569" i="9"/>
  <c r="N2570" i="9"/>
  <c r="N2571" i="9"/>
  <c r="N2572" i="9"/>
  <c r="N2573" i="9"/>
  <c r="N2574" i="9"/>
  <c r="N2575" i="9"/>
  <c r="N2576" i="9"/>
  <c r="N2577" i="9"/>
  <c r="N2578" i="9"/>
  <c r="N2579" i="9"/>
  <c r="N2580" i="9"/>
  <c r="N2584" i="9"/>
  <c r="N2585" i="9"/>
  <c r="N2586" i="9"/>
  <c r="N2587" i="9"/>
  <c r="N2588" i="9"/>
  <c r="N2589" i="9"/>
  <c r="N2590" i="9"/>
  <c r="N2591" i="9"/>
  <c r="N2592" i="9"/>
  <c r="N2593" i="9"/>
  <c r="N2594" i="9"/>
  <c r="N2595" i="9"/>
  <c r="N2596" i="9"/>
  <c r="N2597" i="9"/>
  <c r="N2598" i="9"/>
  <c r="N2599" i="9"/>
  <c r="N2600" i="9"/>
  <c r="N2601" i="9"/>
  <c r="N2602" i="9"/>
  <c r="N2603" i="9"/>
  <c r="N2604" i="9"/>
  <c r="N2605" i="9"/>
  <c r="N2606" i="9"/>
  <c r="N2607" i="9"/>
  <c r="N2608" i="9"/>
  <c r="N2609" i="9"/>
  <c r="N2610" i="9"/>
  <c r="N2611" i="9"/>
  <c r="N2612" i="9"/>
  <c r="N2613" i="9"/>
  <c r="N2614" i="9"/>
  <c r="N2615" i="9"/>
  <c r="N2616" i="9"/>
  <c r="N2617" i="9"/>
  <c r="N2618" i="9"/>
  <c r="N2619" i="9"/>
  <c r="N2620" i="9"/>
  <c r="N2621" i="9"/>
  <c r="N2622" i="9"/>
  <c r="N2623" i="9"/>
  <c r="N2624" i="9"/>
  <c r="N2625" i="9"/>
  <c r="N2626" i="9"/>
  <c r="N2627" i="9"/>
  <c r="N2628" i="9"/>
  <c r="N2629" i="9"/>
  <c r="N2630" i="9"/>
  <c r="N2631" i="9"/>
  <c r="N2632" i="9"/>
  <c r="N2633" i="9"/>
  <c r="N2634" i="9"/>
  <c r="N2635" i="9"/>
  <c r="N2636" i="9"/>
  <c r="N2637" i="9"/>
  <c r="N2638" i="9"/>
  <c r="N2639" i="9"/>
  <c r="N2640" i="9"/>
  <c r="N2641" i="9"/>
  <c r="N2642" i="9"/>
  <c r="N2643" i="9"/>
  <c r="N2644" i="9"/>
  <c r="N2645" i="9"/>
  <c r="N2646" i="9"/>
  <c r="N2647" i="9"/>
  <c r="N2648" i="9"/>
  <c r="N2649" i="9"/>
  <c r="N2650" i="9"/>
  <c r="N2651" i="9"/>
  <c r="N2652" i="9"/>
  <c r="N2653" i="9"/>
  <c r="N2654" i="9"/>
  <c r="N2655" i="9"/>
  <c r="N2656" i="9"/>
  <c r="N2657" i="9"/>
  <c r="N2658" i="9"/>
  <c r="N2659" i="9"/>
  <c r="N2660" i="9"/>
  <c r="N2661" i="9"/>
  <c r="N2662" i="9"/>
  <c r="N2663" i="9"/>
  <c r="N2664" i="9"/>
  <c r="N2665" i="9"/>
  <c r="N2666" i="9"/>
  <c r="N2667" i="9"/>
  <c r="N2668" i="9"/>
  <c r="N2669" i="9"/>
  <c r="N2670" i="9"/>
  <c r="N2671" i="9"/>
  <c r="N2672" i="9"/>
  <c r="N2673" i="9"/>
  <c r="N2674" i="9"/>
  <c r="N2675" i="9"/>
  <c r="N2676" i="9"/>
  <c r="N2677" i="9"/>
  <c r="N2678" i="9"/>
  <c r="N2679" i="9"/>
  <c r="N2680" i="9"/>
  <c r="N2681" i="9"/>
  <c r="N2682" i="9"/>
  <c r="N2683" i="9"/>
  <c r="N2684" i="9"/>
  <c r="N2685" i="9"/>
  <c r="N2686" i="9"/>
  <c r="N2687" i="9"/>
  <c r="N2688" i="9"/>
  <c r="N2689" i="9"/>
  <c r="N2690" i="9"/>
  <c r="N2691" i="9"/>
  <c r="N2692" i="9"/>
  <c r="N2693" i="9"/>
  <c r="N2694" i="9"/>
  <c r="N2695" i="9"/>
  <c r="N2696" i="9"/>
  <c r="N2697" i="9"/>
  <c r="N2698" i="9"/>
  <c r="N2699" i="9"/>
  <c r="N2700" i="9"/>
  <c r="N2701" i="9"/>
  <c r="N2702" i="9"/>
  <c r="N2703" i="9"/>
  <c r="N2704" i="9"/>
  <c r="N2705" i="9"/>
  <c r="N2706" i="9"/>
  <c r="N2707" i="9"/>
  <c r="N2708" i="9"/>
  <c r="N2709" i="9"/>
  <c r="N2710" i="9"/>
  <c r="N2711" i="9"/>
  <c r="N2712" i="9"/>
  <c r="N2713" i="9"/>
  <c r="N2714" i="9"/>
  <c r="N2715" i="9"/>
  <c r="N2716" i="9"/>
  <c r="N2717" i="9"/>
  <c r="N2718" i="9"/>
  <c r="N2719" i="9"/>
  <c r="N2720" i="9"/>
  <c r="N2721" i="9"/>
  <c r="N2722" i="9"/>
  <c r="N2723" i="9"/>
  <c r="N2724" i="9"/>
  <c r="N2725" i="9"/>
  <c r="N2726" i="9"/>
  <c r="N2727" i="9"/>
  <c r="N2728" i="9"/>
  <c r="N2729" i="9"/>
  <c r="N2730" i="9"/>
  <c r="N2731" i="9"/>
  <c r="N2732" i="9"/>
  <c r="N2733" i="9"/>
  <c r="N2734" i="9"/>
  <c r="N2735" i="9"/>
  <c r="N2736" i="9"/>
  <c r="N2737" i="9"/>
  <c r="N2738" i="9"/>
  <c r="N2739" i="9"/>
  <c r="N2740" i="9"/>
  <c r="N2741" i="9"/>
  <c r="N2742" i="9"/>
  <c r="N2743" i="9"/>
  <c r="N2744" i="9"/>
  <c r="N2745" i="9"/>
  <c r="N2746" i="9"/>
  <c r="N2747" i="9"/>
  <c r="N2748" i="9"/>
  <c r="N2749" i="9"/>
  <c r="N2750" i="9"/>
  <c r="N2751" i="9"/>
  <c r="N2752" i="9"/>
  <c r="N2753" i="9"/>
  <c r="N2754" i="9"/>
  <c r="N2755" i="9"/>
  <c r="N2756" i="9"/>
  <c r="N2757" i="9"/>
  <c r="N2758" i="9"/>
  <c r="N2759" i="9"/>
  <c r="N2760" i="9"/>
  <c r="V3" i="9"/>
  <c r="V4" i="9"/>
  <c r="V8" i="9"/>
  <c r="V10" i="9"/>
  <c r="V12" i="9"/>
  <c r="V13" i="9"/>
  <c r="V14" i="9"/>
  <c r="V15" i="9"/>
  <c r="V20" i="9"/>
  <c r="V23" i="9"/>
  <c r="V26" i="9"/>
  <c r="V32" i="9"/>
  <c r="V34" i="9"/>
  <c r="V39" i="9"/>
  <c r="V41" i="9"/>
  <c r="V43" i="9"/>
  <c r="V44" i="9"/>
  <c r="V48" i="9"/>
  <c r="V49" i="9"/>
  <c r="V50" i="9"/>
  <c r="V51" i="9"/>
  <c r="V52" i="9"/>
  <c r="V53" i="9"/>
  <c r="V55" i="9"/>
  <c r="V56" i="9"/>
  <c r="V57" i="9"/>
  <c r="V59" i="9"/>
  <c r="V60" i="9"/>
  <c r="V61" i="9"/>
  <c r="V63" i="9"/>
  <c r="V64" i="9"/>
  <c r="V65" i="9"/>
  <c r="V66" i="9"/>
  <c r="V68" i="9"/>
  <c r="V69" i="9"/>
  <c r="V70" i="9"/>
  <c r="V72" i="9"/>
  <c r="V74" i="9"/>
  <c r="V76" i="9"/>
  <c r="V77" i="9"/>
  <c r="V79" i="9"/>
  <c r="V80" i="9"/>
  <c r="V81" i="9"/>
  <c r="V82" i="9"/>
  <c r="V83" i="9"/>
  <c r="V84" i="9"/>
  <c r="V85" i="9"/>
  <c r="V86" i="9"/>
  <c r="V87" i="9"/>
  <c r="V89" i="9"/>
  <c r="V90" i="9"/>
  <c r="V92" i="9"/>
  <c r="V93" i="9"/>
  <c r="V95" i="9"/>
  <c r="V96" i="9"/>
  <c r="V101" i="9"/>
  <c r="V105" i="9"/>
  <c r="V106" i="9"/>
  <c r="V109" i="9"/>
  <c r="V111" i="9"/>
  <c r="V112" i="9"/>
  <c r="V114" i="9"/>
  <c r="V115" i="9"/>
  <c r="V118" i="9"/>
  <c r="V120" i="9"/>
  <c r="V125" i="9"/>
  <c r="V126" i="9"/>
  <c r="V127" i="9"/>
  <c r="V130" i="9"/>
  <c r="V131" i="9"/>
  <c r="V132" i="9"/>
  <c r="V133" i="9"/>
  <c r="V134" i="9"/>
  <c r="V135" i="9"/>
  <c r="V136" i="9"/>
  <c r="V137" i="9"/>
  <c r="V138" i="9"/>
  <c r="V140" i="9"/>
  <c r="V141" i="9"/>
  <c r="V142" i="9"/>
  <c r="V143" i="9"/>
  <c r="V144" i="9"/>
  <c r="V145" i="9"/>
  <c r="V146" i="9"/>
  <c r="V147" i="9"/>
  <c r="V151" i="9"/>
  <c r="V152" i="9"/>
  <c r="V154" i="9"/>
  <c r="V156" i="9"/>
  <c r="V157" i="9"/>
  <c r="V158" i="9"/>
  <c r="V163" i="9"/>
  <c r="V165" i="9"/>
  <c r="V166" i="9"/>
  <c r="V167" i="9"/>
  <c r="V168" i="9"/>
  <c r="V169" i="9"/>
  <c r="V170" i="9"/>
  <c r="V171" i="9"/>
  <c r="V172" i="9"/>
  <c r="V173" i="9"/>
  <c r="V175" i="9"/>
  <c r="V176" i="9"/>
  <c r="V177" i="9"/>
  <c r="V178" i="9"/>
  <c r="V179" i="9"/>
  <c r="V180" i="9"/>
  <c r="V181" i="9"/>
  <c r="V182" i="9"/>
  <c r="V183" i="9"/>
  <c r="V185" i="9"/>
  <c r="V186" i="9"/>
  <c r="V188" i="9"/>
  <c r="V189" i="9"/>
  <c r="V193" i="9"/>
  <c r="V195" i="9"/>
  <c r="V196" i="9"/>
  <c r="V197" i="9"/>
  <c r="V198" i="9"/>
  <c r="V209" i="9"/>
  <c r="V210" i="9"/>
  <c r="V212" i="9"/>
  <c r="V213" i="9"/>
  <c r="V214" i="9"/>
  <c r="V215" i="9"/>
  <c r="V216" i="9"/>
  <c r="V219" i="9"/>
  <c r="V223" i="9"/>
  <c r="V225" i="9"/>
  <c r="V226" i="9"/>
  <c r="V227" i="9"/>
  <c r="V228" i="9"/>
  <c r="V230" i="9"/>
  <c r="V232" i="9"/>
  <c r="V233" i="9"/>
  <c r="V236" i="9"/>
  <c r="V237" i="9"/>
  <c r="V238" i="9"/>
  <c r="V239" i="9"/>
  <c r="V240" i="9"/>
  <c r="V242" i="9"/>
  <c r="V243" i="9"/>
  <c r="V244" i="9"/>
  <c r="V245" i="9"/>
  <c r="V258" i="9"/>
  <c r="V267" i="9"/>
  <c r="V269" i="9"/>
  <c r="V270" i="9"/>
  <c r="V275" i="9"/>
  <c r="V277" i="9"/>
  <c r="V279" i="9"/>
  <c r="V280" i="9"/>
  <c r="V293" i="9"/>
  <c r="V297" i="9"/>
  <c r="V298" i="9"/>
  <c r="V302" i="9"/>
  <c r="V304" i="9"/>
  <c r="V307" i="9"/>
  <c r="V308" i="9"/>
  <c r="V309" i="9"/>
  <c r="V311" i="9"/>
  <c r="V314" i="9"/>
  <c r="V315" i="9"/>
  <c r="V324" i="9"/>
  <c r="V325" i="9"/>
  <c r="V326" i="9"/>
  <c r="V329" i="9"/>
  <c r="V332" i="9"/>
  <c r="V333" i="9"/>
  <c r="V337" i="9"/>
  <c r="V340" i="9"/>
  <c r="V341" i="9"/>
  <c r="V343" i="9"/>
  <c r="V345" i="9"/>
  <c r="V353" i="9"/>
  <c r="V354" i="9"/>
  <c r="V360" i="9"/>
  <c r="V361" i="9"/>
  <c r="V362" i="9"/>
  <c r="V386" i="9"/>
  <c r="V389" i="9"/>
  <c r="V392" i="9"/>
  <c r="V393" i="9"/>
  <c r="V394" i="9"/>
  <c r="V395" i="9"/>
  <c r="V396" i="9"/>
  <c r="V398" i="9"/>
  <c r="V400" i="9"/>
  <c r="V401" i="9"/>
  <c r="V402" i="9"/>
  <c r="V403" i="9"/>
  <c r="V404" i="9"/>
  <c r="V405" i="9"/>
  <c r="V406" i="9"/>
  <c r="V407" i="9"/>
  <c r="V408" i="9"/>
  <c r="V409" i="9"/>
  <c r="V410" i="9"/>
  <c r="V411" i="9"/>
  <c r="V412" i="9"/>
  <c r="V413" i="9"/>
  <c r="V414" i="9"/>
  <c r="V415" i="9"/>
  <c r="V416" i="9"/>
  <c r="V417" i="9"/>
  <c r="V418" i="9"/>
  <c r="V419" i="9"/>
  <c r="V420" i="9"/>
  <c r="V421" i="9"/>
  <c r="V422" i="9"/>
  <c r="V423" i="9"/>
  <c r="V424" i="9"/>
  <c r="V425" i="9"/>
  <c r="V426" i="9"/>
  <c r="V427" i="9"/>
  <c r="V428" i="9"/>
  <c r="V429" i="9"/>
  <c r="V430" i="9"/>
  <c r="V431" i="9"/>
  <c r="V432" i="9"/>
  <c r="V433" i="9"/>
  <c r="V434" i="9"/>
  <c r="V435" i="9"/>
  <c r="V436" i="9"/>
  <c r="V437" i="9"/>
  <c r="V438" i="9"/>
  <c r="V439" i="9"/>
  <c r="V440" i="9"/>
  <c r="V441" i="9"/>
  <c r="V442" i="9"/>
  <c r="V443" i="9"/>
  <c r="V444" i="9"/>
  <c r="V445" i="9"/>
  <c r="V446" i="9"/>
  <c r="V447" i="9"/>
  <c r="V448" i="9"/>
  <c r="V449" i="9"/>
  <c r="V450" i="9"/>
  <c r="V451" i="9"/>
  <c r="V452" i="9"/>
  <c r="V453" i="9"/>
  <c r="V454" i="9"/>
  <c r="V455" i="9"/>
  <c r="V456" i="9"/>
  <c r="V457" i="9"/>
  <c r="V458" i="9"/>
  <c r="V459" i="9"/>
  <c r="V460" i="9"/>
  <c r="V461" i="9"/>
  <c r="V462" i="9"/>
  <c r="V463" i="9"/>
  <c r="V464" i="9"/>
  <c r="V465" i="9"/>
  <c r="V466" i="9"/>
  <c r="V467" i="9"/>
  <c r="V468" i="9"/>
  <c r="V469" i="9"/>
  <c r="V470" i="9"/>
  <c r="V471" i="9"/>
  <c r="V472" i="9"/>
  <c r="V473" i="9"/>
  <c r="V474" i="9"/>
  <c r="V475" i="9"/>
  <c r="V476" i="9"/>
  <c r="V477" i="9"/>
  <c r="V478" i="9"/>
  <c r="V479" i="9"/>
  <c r="V480" i="9"/>
  <c r="V481" i="9"/>
  <c r="V482" i="9"/>
  <c r="V483" i="9"/>
  <c r="V484" i="9"/>
  <c r="V485" i="9"/>
  <c r="V486" i="9"/>
  <c r="V487" i="9"/>
  <c r="V488" i="9"/>
  <c r="V489" i="9"/>
  <c r="V490" i="9"/>
  <c r="V491" i="9"/>
  <c r="V492" i="9"/>
  <c r="V493" i="9"/>
  <c r="V494" i="9"/>
  <c r="V495" i="9"/>
  <c r="V496" i="9"/>
  <c r="V497" i="9"/>
  <c r="V498" i="9"/>
  <c r="V499" i="9"/>
  <c r="V500" i="9"/>
  <c r="V501" i="9"/>
  <c r="V502" i="9"/>
  <c r="V503" i="9"/>
  <c r="V504" i="9"/>
  <c r="V505" i="9"/>
  <c r="V506" i="9"/>
  <c r="V507" i="9"/>
  <c r="V508" i="9"/>
  <c r="V509" i="9"/>
  <c r="V510" i="9"/>
  <c r="V511" i="9"/>
  <c r="V512" i="9"/>
  <c r="V513" i="9"/>
  <c r="V514" i="9"/>
  <c r="V515" i="9"/>
  <c r="V516" i="9"/>
  <c r="V517" i="9"/>
  <c r="V518" i="9"/>
  <c r="V519" i="9"/>
  <c r="V520" i="9"/>
  <c r="V521" i="9"/>
  <c r="V522" i="9"/>
  <c r="V523" i="9"/>
  <c r="V524" i="9"/>
  <c r="V525" i="9"/>
  <c r="V526" i="9"/>
  <c r="V527" i="9"/>
  <c r="V528" i="9"/>
  <c r="V529" i="9"/>
  <c r="V530" i="9"/>
  <c r="V531" i="9"/>
  <c r="V532" i="9"/>
  <c r="V533" i="9"/>
  <c r="V534" i="9"/>
  <c r="V535" i="9"/>
  <c r="V536" i="9"/>
  <c r="V537" i="9"/>
  <c r="V538" i="9"/>
  <c r="V539" i="9"/>
  <c r="V540" i="9"/>
  <c r="V541" i="9"/>
  <c r="V542" i="9"/>
  <c r="V543" i="9"/>
  <c r="V544" i="9"/>
  <c r="V545" i="9"/>
  <c r="V546" i="9"/>
  <c r="V547" i="9"/>
  <c r="V548" i="9"/>
  <c r="V549" i="9"/>
  <c r="V550" i="9"/>
  <c r="V551" i="9"/>
  <c r="V552" i="9"/>
  <c r="V553" i="9"/>
  <c r="V554" i="9"/>
  <c r="V555" i="9"/>
  <c r="V556" i="9"/>
  <c r="V557" i="9"/>
  <c r="V558" i="9"/>
  <c r="V559" i="9"/>
  <c r="V560" i="9"/>
  <c r="V561" i="9"/>
  <c r="V562" i="9"/>
  <c r="V563" i="9"/>
  <c r="V564" i="9"/>
  <c r="V565" i="9"/>
  <c r="V566" i="9"/>
  <c r="V567" i="9"/>
  <c r="V568" i="9"/>
  <c r="V569" i="9"/>
  <c r="V570" i="9"/>
  <c r="V571" i="9"/>
  <c r="V572" i="9"/>
  <c r="V573" i="9"/>
  <c r="V574" i="9"/>
  <c r="V575" i="9"/>
  <c r="V576" i="9"/>
  <c r="V577" i="9"/>
  <c r="V578" i="9"/>
  <c r="V579" i="9"/>
  <c r="V580" i="9"/>
  <c r="V581" i="9"/>
  <c r="V582" i="9"/>
  <c r="V583" i="9"/>
  <c r="V584" i="9"/>
  <c r="V585" i="9"/>
  <c r="V586" i="9"/>
  <c r="V587" i="9"/>
  <c r="V588" i="9"/>
  <c r="V589" i="9"/>
  <c r="V590" i="9"/>
  <c r="V591" i="9"/>
  <c r="V592" i="9"/>
  <c r="V593" i="9"/>
  <c r="V594" i="9"/>
  <c r="V595" i="9"/>
  <c r="V596" i="9"/>
  <c r="V597" i="9"/>
  <c r="V598" i="9"/>
  <c r="V599" i="9"/>
  <c r="V600" i="9"/>
  <c r="V601" i="9"/>
  <c r="V602" i="9"/>
  <c r="V603" i="9"/>
  <c r="V604" i="9"/>
  <c r="V605" i="9"/>
  <c r="V606" i="9"/>
  <c r="V607" i="9"/>
  <c r="V608" i="9"/>
  <c r="V609" i="9"/>
  <c r="V610" i="9"/>
  <c r="V611" i="9"/>
  <c r="V612" i="9"/>
  <c r="V613" i="9"/>
  <c r="V614" i="9"/>
  <c r="V615" i="9"/>
  <c r="V616" i="9"/>
  <c r="V617" i="9"/>
  <c r="V618" i="9"/>
  <c r="V619" i="9"/>
  <c r="V620" i="9"/>
  <c r="V621" i="9"/>
  <c r="V622" i="9"/>
  <c r="V623" i="9"/>
  <c r="V624" i="9"/>
  <c r="V625" i="9"/>
  <c r="V626" i="9"/>
  <c r="V627" i="9"/>
  <c r="V628" i="9"/>
  <c r="V629" i="9"/>
  <c r="V630" i="9"/>
  <c r="V631" i="9"/>
  <c r="V632" i="9"/>
  <c r="V633" i="9"/>
  <c r="V634" i="9"/>
  <c r="V635" i="9"/>
  <c r="V636" i="9"/>
  <c r="V637" i="9"/>
  <c r="V638" i="9"/>
  <c r="V639" i="9"/>
  <c r="V640" i="9"/>
  <c r="V641" i="9"/>
  <c r="V642" i="9"/>
  <c r="V643" i="9"/>
  <c r="V644" i="9"/>
  <c r="V645" i="9"/>
  <c r="V646" i="9"/>
  <c r="V647" i="9"/>
  <c r="V648" i="9"/>
  <c r="V746" i="9"/>
  <c r="V747" i="9"/>
  <c r="V748" i="9"/>
  <c r="V749" i="9"/>
  <c r="V750" i="9"/>
  <c r="V751" i="9"/>
  <c r="V752" i="9"/>
  <c r="V753" i="9"/>
  <c r="V754" i="9"/>
  <c r="V755" i="9"/>
  <c r="V756" i="9"/>
  <c r="V757" i="9"/>
  <c r="V758" i="9"/>
  <c r="V759" i="9"/>
  <c r="V760" i="9"/>
  <c r="V761" i="9"/>
  <c r="V762" i="9"/>
  <c r="V763" i="9"/>
  <c r="V764" i="9"/>
  <c r="V765" i="9"/>
  <c r="V766" i="9"/>
  <c r="V767" i="9"/>
  <c r="V768" i="9"/>
  <c r="V769" i="9"/>
  <c r="V770" i="9"/>
  <c r="V771" i="9"/>
  <c r="V772" i="9"/>
  <c r="V773" i="9"/>
  <c r="V774" i="9"/>
  <c r="V775" i="9"/>
  <c r="V776" i="9"/>
  <c r="V777" i="9"/>
  <c r="V778" i="9"/>
  <c r="V779" i="9"/>
  <c r="V780" i="9"/>
  <c r="V781" i="9"/>
  <c r="V782" i="9"/>
  <c r="V783" i="9"/>
  <c r="V784" i="9"/>
  <c r="V785" i="9"/>
  <c r="V786" i="9"/>
  <c r="V787" i="9"/>
  <c r="V788" i="9"/>
  <c r="V789" i="9"/>
  <c r="V790" i="9"/>
  <c r="V791" i="9"/>
  <c r="V792" i="9"/>
  <c r="V793" i="9"/>
  <c r="V794" i="9"/>
  <c r="V795" i="9"/>
  <c r="V796" i="9"/>
  <c r="V797" i="9"/>
  <c r="V798" i="9"/>
  <c r="V799" i="9"/>
  <c r="V800" i="9"/>
  <c r="V801" i="9"/>
  <c r="V802" i="9"/>
  <c r="V803" i="9"/>
  <c r="V804" i="9"/>
  <c r="V805" i="9"/>
  <c r="V806" i="9"/>
  <c r="V807" i="9"/>
  <c r="V808" i="9"/>
  <c r="V936" i="9"/>
  <c r="V937" i="9"/>
  <c r="V938" i="9"/>
  <c r="V939" i="9"/>
  <c r="V940" i="9"/>
  <c r="V941" i="9"/>
  <c r="V942" i="9"/>
  <c r="V943" i="9"/>
  <c r="V944" i="9"/>
  <c r="V945" i="9"/>
  <c r="V946" i="9"/>
  <c r="V947" i="9"/>
  <c r="V948" i="9"/>
  <c r="V949" i="9"/>
  <c r="V950" i="9"/>
  <c r="V951" i="9"/>
  <c r="V952" i="9"/>
  <c r="V953" i="9"/>
  <c r="V954" i="9"/>
  <c r="V955" i="9"/>
  <c r="V956" i="9"/>
  <c r="V957" i="9"/>
  <c r="V958" i="9"/>
  <c r="V959" i="9"/>
  <c r="V960" i="9"/>
  <c r="V961" i="9"/>
  <c r="V962" i="9"/>
  <c r="V963" i="9"/>
  <c r="V964" i="9"/>
  <c r="V965" i="9"/>
  <c r="V966" i="9"/>
  <c r="V967" i="9"/>
  <c r="V968" i="9"/>
  <c r="V969" i="9"/>
  <c r="V970" i="9"/>
  <c r="V971" i="9"/>
  <c r="V972" i="9"/>
  <c r="V973" i="9"/>
  <c r="V974" i="9"/>
  <c r="V975" i="9"/>
  <c r="V976" i="9"/>
  <c r="V977" i="9"/>
  <c r="V978" i="9"/>
  <c r="V979" i="9"/>
  <c r="V980" i="9"/>
  <c r="V981" i="9"/>
  <c r="V982" i="9"/>
  <c r="V983" i="9"/>
  <c r="V984" i="9"/>
  <c r="V985" i="9"/>
  <c r="V986" i="9"/>
  <c r="V987" i="9"/>
  <c r="V988" i="9"/>
  <c r="V989" i="9"/>
  <c r="V990" i="9"/>
  <c r="V991" i="9"/>
  <c r="V992" i="9"/>
  <c r="V993" i="9"/>
  <c r="V994" i="9"/>
  <c r="V995" i="9"/>
  <c r="V996" i="9"/>
  <c r="V997" i="9"/>
  <c r="V998" i="9"/>
  <c r="V999" i="9"/>
  <c r="V1000" i="9"/>
  <c r="V1001" i="9"/>
  <c r="V1002" i="9"/>
  <c r="V1003" i="9"/>
  <c r="V1004" i="9"/>
  <c r="V1005" i="9"/>
  <c r="V1006" i="9"/>
  <c r="V1007" i="9"/>
  <c r="V1008" i="9"/>
  <c r="V1009" i="9"/>
  <c r="V1010" i="9"/>
  <c r="V1011" i="9"/>
  <c r="V1012" i="9"/>
  <c r="V1013" i="9"/>
  <c r="V1014" i="9"/>
  <c r="V1015" i="9"/>
  <c r="V1016" i="9"/>
  <c r="V1017" i="9"/>
  <c r="V1018" i="9"/>
  <c r="V1019" i="9"/>
  <c r="V1020" i="9"/>
  <c r="V1021" i="9"/>
  <c r="V1022" i="9"/>
  <c r="V1023" i="9"/>
  <c r="V1024" i="9"/>
  <c r="V1025" i="9"/>
  <c r="V1026" i="9"/>
  <c r="V1027" i="9"/>
  <c r="V1028" i="9"/>
  <c r="V1029" i="9"/>
  <c r="V1030" i="9"/>
  <c r="V1031" i="9"/>
  <c r="V1032" i="9"/>
  <c r="V1033" i="9"/>
  <c r="V1034" i="9"/>
  <c r="V1035" i="9"/>
  <c r="V1036" i="9"/>
  <c r="V1037" i="9"/>
  <c r="V1038" i="9"/>
  <c r="V1039" i="9"/>
  <c r="V1040" i="9"/>
  <c r="V1041" i="9"/>
  <c r="V1042" i="9"/>
  <c r="V1043" i="9"/>
  <c r="V1044" i="9"/>
  <c r="V1045" i="9"/>
  <c r="V1046" i="9"/>
  <c r="V1047" i="9"/>
  <c r="V1048" i="9"/>
  <c r="V1049" i="9"/>
  <c r="V1050" i="9"/>
  <c r="V1051" i="9"/>
  <c r="V1052" i="9"/>
  <c r="V1053" i="9"/>
  <c r="V1054" i="9"/>
  <c r="V1055" i="9"/>
  <c r="V1056" i="9"/>
  <c r="V1057" i="9"/>
  <c r="V1058" i="9"/>
  <c r="V1059" i="9"/>
  <c r="V1060" i="9"/>
  <c r="V1061" i="9"/>
  <c r="V1062" i="9"/>
  <c r="V1063" i="9"/>
  <c r="V1064" i="9"/>
  <c r="V1065" i="9"/>
  <c r="V1066" i="9"/>
  <c r="V1067" i="9"/>
  <c r="V1068" i="9"/>
  <c r="V1069" i="9"/>
  <c r="V1070" i="9"/>
  <c r="V1071" i="9"/>
  <c r="V1072" i="9"/>
  <c r="V1073" i="9"/>
  <c r="V1074" i="9"/>
  <c r="V1075" i="9"/>
  <c r="V1076" i="9"/>
  <c r="V1077" i="9"/>
  <c r="V1078" i="9"/>
  <c r="V1079" i="9"/>
  <c r="V1080" i="9"/>
  <c r="V1081" i="9"/>
  <c r="V1082" i="9"/>
  <c r="V1083" i="9"/>
  <c r="V1084" i="9"/>
  <c r="V1085" i="9"/>
  <c r="V1086" i="9"/>
  <c r="V1087" i="9"/>
  <c r="V1088" i="9"/>
  <c r="V1089" i="9"/>
  <c r="V1090" i="9"/>
  <c r="V1091" i="9"/>
  <c r="V1092" i="9"/>
  <c r="V1093" i="9"/>
  <c r="V1094" i="9"/>
  <c r="V1095" i="9"/>
  <c r="V1096" i="9"/>
  <c r="V1097" i="9"/>
  <c r="V1098" i="9"/>
  <c r="V1099" i="9"/>
  <c r="V1100" i="9"/>
  <c r="V1101" i="9"/>
  <c r="V1102" i="9"/>
  <c r="V1103" i="9"/>
  <c r="V1104" i="9"/>
  <c r="V1105" i="9"/>
  <c r="V1106" i="9"/>
  <c r="V1107" i="9"/>
  <c r="V1108" i="9"/>
  <c r="V1109" i="9"/>
  <c r="V1110" i="9"/>
  <c r="V1177" i="9"/>
  <c r="V1178" i="9"/>
  <c r="V1179" i="9"/>
  <c r="V1180" i="9"/>
  <c r="V1181" i="9"/>
  <c r="V1182" i="9"/>
  <c r="V1183" i="9"/>
  <c r="V1184" i="9"/>
  <c r="V1185" i="9"/>
  <c r="V1186" i="9"/>
  <c r="V1187" i="9"/>
  <c r="V1188" i="9"/>
  <c r="V1189" i="9"/>
  <c r="V1190" i="9"/>
  <c r="V1191" i="9"/>
  <c r="V1192" i="9"/>
  <c r="V1193" i="9"/>
  <c r="V1194" i="9"/>
  <c r="V1195" i="9"/>
  <c r="V1196" i="9"/>
  <c r="V1197" i="9"/>
  <c r="V1198" i="9"/>
  <c r="V1199" i="9"/>
  <c r="V1200" i="9"/>
  <c r="V1201" i="9"/>
  <c r="V1202" i="9"/>
  <c r="V1203" i="9"/>
  <c r="V1204" i="9"/>
  <c r="V1205" i="9"/>
  <c r="V1206" i="9"/>
  <c r="V1207" i="9"/>
  <c r="V1208" i="9"/>
  <c r="V1209" i="9"/>
  <c r="V1210" i="9"/>
  <c r="V1211" i="9"/>
  <c r="V1212" i="9"/>
  <c r="V1213" i="9"/>
  <c r="V1214" i="9"/>
  <c r="V1215" i="9"/>
  <c r="V1216" i="9"/>
  <c r="V1217" i="9"/>
  <c r="V1218" i="9"/>
  <c r="V1219" i="9"/>
  <c r="V1220" i="9"/>
  <c r="V1221" i="9"/>
  <c r="V1222" i="9"/>
  <c r="V1307" i="9"/>
  <c r="V1308" i="9"/>
  <c r="V1309" i="9"/>
  <c r="V1310" i="9"/>
  <c r="V1311" i="9"/>
  <c r="V1312" i="9"/>
  <c r="V1313" i="9"/>
  <c r="V1314" i="9"/>
  <c r="V1315" i="9"/>
  <c r="V1316" i="9"/>
  <c r="V1317" i="9"/>
  <c r="V1318" i="9"/>
  <c r="V1319" i="9"/>
  <c r="V1320" i="9"/>
  <c r="V1338" i="9"/>
  <c r="V1339" i="9"/>
  <c r="V1340" i="9"/>
  <c r="V1341" i="9"/>
  <c r="V1342" i="9"/>
  <c r="V1343" i="9"/>
  <c r="V1344" i="9"/>
  <c r="V1345" i="9"/>
  <c r="V1346" i="9"/>
  <c r="V1347" i="9"/>
  <c r="V1348" i="9"/>
  <c r="V1349" i="9"/>
  <c r="V1350" i="9"/>
  <c r="V1351" i="9"/>
  <c r="V1726" i="9"/>
  <c r="V1727" i="9"/>
  <c r="V1728" i="9"/>
  <c r="V1741" i="9"/>
  <c r="V1742" i="9"/>
  <c r="V1743" i="9"/>
  <c r="V1744" i="9"/>
  <c r="V1745" i="9"/>
  <c r="V1746" i="9"/>
  <c r="V1747" i="9"/>
  <c r="V1748" i="9"/>
  <c r="V1749" i="9"/>
  <c r="V1750" i="9"/>
  <c r="V1751" i="9"/>
  <c r="V1752" i="9"/>
  <c r="V1753" i="9"/>
  <c r="V1754" i="9"/>
  <c r="V1755" i="9"/>
  <c r="V1756" i="9"/>
  <c r="V1757" i="9"/>
  <c r="V1758" i="9"/>
  <c r="V1759" i="9"/>
  <c r="V1760" i="9"/>
  <c r="V1773" i="9"/>
  <c r="V1774" i="9"/>
  <c r="V1775" i="9"/>
  <c r="V1776" i="9"/>
  <c r="V1777" i="9"/>
  <c r="V1778" i="9"/>
  <c r="V1779" i="9"/>
  <c r="V1780" i="9"/>
  <c r="V1781" i="9"/>
  <c r="V1782" i="9"/>
  <c r="V1783" i="9"/>
  <c r="V1784" i="9"/>
  <c r="V1785" i="9"/>
  <c r="V1786" i="9"/>
  <c r="V1787" i="9"/>
  <c r="V1788" i="9"/>
  <c r="V1789" i="9"/>
  <c r="V1790" i="9"/>
  <c r="V1791" i="9"/>
  <c r="V1792" i="9"/>
  <c r="V1793" i="9"/>
  <c r="V1794" i="9"/>
  <c r="V1795" i="9"/>
  <c r="V1796" i="9"/>
  <c r="V1797" i="9"/>
  <c r="V1798" i="9"/>
  <c r="V1799" i="9"/>
  <c r="V1800" i="9"/>
  <c r="V1801" i="9"/>
  <c r="V1802" i="9"/>
  <c r="V1803" i="9"/>
  <c r="V1804" i="9"/>
  <c r="V1805" i="9"/>
  <c r="V1806" i="9"/>
  <c r="V1807" i="9"/>
  <c r="V1808" i="9"/>
  <c r="V1809" i="9"/>
  <c r="V1810" i="9"/>
  <c r="V1811" i="9"/>
  <c r="V1812" i="9"/>
  <c r="V1813" i="9"/>
  <c r="V1814" i="9"/>
  <c r="V1815" i="9"/>
  <c r="V1816" i="9"/>
  <c r="V1817" i="9"/>
  <c r="V1818" i="9"/>
  <c r="V1819" i="9"/>
  <c r="V1820" i="9"/>
  <c r="V1821" i="9"/>
  <c r="V1822" i="9"/>
  <c r="V1823" i="9"/>
  <c r="V1824" i="9"/>
  <c r="V1825" i="9"/>
  <c r="V1826" i="9"/>
  <c r="V1827" i="9"/>
  <c r="V1828" i="9"/>
  <c r="V1829" i="9"/>
  <c r="V1830" i="9"/>
  <c r="V1831" i="9"/>
  <c r="V1832" i="9"/>
  <c r="V1833" i="9"/>
  <c r="V1834" i="9"/>
  <c r="V1835" i="9"/>
  <c r="V1836" i="9"/>
  <c r="V1837" i="9"/>
  <c r="V1838" i="9"/>
  <c r="V1839" i="9"/>
  <c r="V1840" i="9"/>
  <c r="V1841" i="9"/>
  <c r="V1842" i="9"/>
  <c r="V1843" i="9"/>
  <c r="V1844" i="9"/>
  <c r="V1845" i="9"/>
  <c r="V1846" i="9"/>
  <c r="V1847" i="9"/>
  <c r="V1848" i="9"/>
  <c r="V1849" i="9"/>
  <c r="V1850" i="9"/>
  <c r="V1851" i="9"/>
  <c r="V1852" i="9"/>
  <c r="V1853" i="9"/>
  <c r="V1854" i="9"/>
  <c r="V1855" i="9"/>
  <c r="V1856" i="9"/>
  <c r="V1857" i="9"/>
  <c r="V1858" i="9"/>
  <c r="V1859" i="9"/>
  <c r="V1860" i="9"/>
  <c r="V1861" i="9"/>
  <c r="V1862" i="9"/>
  <c r="V1863" i="9"/>
  <c r="V1864" i="9"/>
  <c r="V1865" i="9"/>
  <c r="V1866" i="9"/>
  <c r="V1867" i="9"/>
  <c r="V1868" i="9"/>
  <c r="V1869" i="9"/>
  <c r="V1870" i="9"/>
  <c r="V1871" i="9"/>
  <c r="V1872" i="9"/>
  <c r="V1873" i="9"/>
  <c r="V1874" i="9"/>
  <c r="V1875" i="9"/>
  <c r="V1876" i="9"/>
  <c r="V1877" i="9"/>
  <c r="V1878" i="9"/>
  <c r="V1879" i="9"/>
  <c r="V1880" i="9"/>
  <c r="V1881" i="9"/>
  <c r="V1882" i="9"/>
  <c r="V1883" i="9"/>
  <c r="V1884" i="9"/>
  <c r="V1885" i="9"/>
  <c r="V1886" i="9"/>
  <c r="V1887" i="9"/>
  <c r="V1888" i="9"/>
  <c r="V1889" i="9"/>
  <c r="V1890" i="9"/>
  <c r="V1891" i="9"/>
  <c r="V1892" i="9"/>
  <c r="V1893" i="9"/>
  <c r="V1894" i="9"/>
  <c r="V1895" i="9"/>
  <c r="V1896" i="9"/>
  <c r="V1897" i="9"/>
  <c r="V1898" i="9"/>
  <c r="V1899" i="9"/>
  <c r="V1900" i="9"/>
  <c r="V1901" i="9"/>
  <c r="V1902" i="9"/>
  <c r="V1903" i="9"/>
  <c r="V1904" i="9"/>
  <c r="V1905" i="9"/>
  <c r="V1906" i="9"/>
  <c r="V1907" i="9"/>
  <c r="V1908" i="9"/>
  <c r="V1909" i="9"/>
  <c r="V1910" i="9"/>
  <c r="V1911" i="9"/>
  <c r="V1912" i="9"/>
  <c r="V1913" i="9"/>
  <c r="V1914" i="9"/>
  <c r="V1915" i="9"/>
  <c r="V1917" i="9"/>
  <c r="V1918" i="9"/>
  <c r="V1919" i="9"/>
  <c r="V1920" i="9"/>
  <c r="V1921" i="9"/>
  <c r="V1922" i="9"/>
  <c r="V1923" i="9"/>
  <c r="V1924" i="9"/>
  <c r="V1925" i="9"/>
  <c r="V1926" i="9"/>
  <c r="V1927" i="9"/>
  <c r="V1928" i="9"/>
  <c r="V1929" i="9"/>
  <c r="V1930" i="9"/>
  <c r="V1931" i="9"/>
  <c r="V1932" i="9"/>
  <c r="V1933" i="9"/>
  <c r="V1934" i="9"/>
  <c r="V1935" i="9"/>
  <c r="V1936" i="9"/>
  <c r="V1937" i="9"/>
  <c r="V1938" i="9"/>
  <c r="V1939" i="9"/>
  <c r="V1940" i="9"/>
  <c r="V1941" i="9"/>
  <c r="V1942" i="9"/>
  <c r="V1943" i="9"/>
  <c r="V1944" i="9"/>
  <c r="V1945" i="9"/>
  <c r="V1946" i="9"/>
  <c r="V1947" i="9"/>
  <c r="V1948" i="9"/>
  <c r="V1949" i="9"/>
  <c r="V1950" i="9"/>
  <c r="V1951" i="9"/>
  <c r="V1952" i="9"/>
  <c r="V1953" i="9"/>
  <c r="V1954" i="9"/>
  <c r="V1955" i="9"/>
  <c r="V1956" i="9"/>
  <c r="V1957" i="9"/>
  <c r="V1958" i="9"/>
  <c r="V1959" i="9"/>
  <c r="V1960" i="9"/>
  <c r="V1961" i="9"/>
  <c r="V1962" i="9"/>
  <c r="V1963" i="9"/>
  <c r="V1964" i="9"/>
  <c r="V1965" i="9"/>
  <c r="V1966" i="9"/>
  <c r="V1967" i="9"/>
  <c r="V1968" i="9"/>
  <c r="V2020" i="9"/>
  <c r="V2021" i="9"/>
  <c r="V2022" i="9"/>
  <c r="V2023" i="9"/>
  <c r="V2024" i="9"/>
  <c r="V2025" i="9"/>
  <c r="V2026" i="9"/>
  <c r="V2027" i="9"/>
  <c r="V2028" i="9"/>
  <c r="V2029" i="9"/>
  <c r="V2030" i="9"/>
  <c r="V2031" i="9"/>
  <c r="V2032" i="9"/>
  <c r="V2033" i="9"/>
  <c r="V2034" i="9"/>
  <c r="V2035" i="9"/>
  <c r="V2036" i="9"/>
  <c r="V2037" i="9"/>
  <c r="V2038" i="9"/>
  <c r="V2039" i="9"/>
  <c r="V2040" i="9"/>
  <c r="V2041" i="9"/>
  <c r="V2042" i="9"/>
  <c r="V2043" i="9"/>
  <c r="V2044" i="9"/>
  <c r="V2072" i="9"/>
  <c r="V2073" i="9"/>
  <c r="V2074" i="9"/>
  <c r="V2075" i="9"/>
  <c r="V2076" i="9"/>
  <c r="V2077" i="9"/>
  <c r="V2078" i="9"/>
  <c r="V2079" i="9"/>
  <c r="V2080" i="9"/>
  <c r="V2081" i="9"/>
  <c r="V2082" i="9"/>
  <c r="V2083" i="9"/>
  <c r="V2084" i="9"/>
  <c r="V2085" i="9"/>
  <c r="V2086" i="9"/>
  <c r="V2087" i="9"/>
  <c r="V2088" i="9"/>
  <c r="V2089" i="9"/>
  <c r="V2090" i="9"/>
  <c r="V2091" i="9"/>
  <c r="V2092" i="9"/>
  <c r="V2093" i="9"/>
  <c r="V2094" i="9"/>
  <c r="V2095" i="9"/>
  <c r="V2096" i="9"/>
  <c r="V2097" i="9"/>
  <c r="V2098" i="9"/>
  <c r="V2099" i="9"/>
  <c r="V2100" i="9"/>
  <c r="V2101" i="9"/>
  <c r="V2102" i="9"/>
  <c r="V2103" i="9"/>
  <c r="V2104" i="9"/>
  <c r="V2105" i="9"/>
  <c r="V2106" i="9"/>
  <c r="V2107" i="9"/>
  <c r="V2108" i="9"/>
  <c r="V2109" i="9"/>
  <c r="V2110" i="9"/>
  <c r="V2111" i="9"/>
  <c r="V2112" i="9"/>
  <c r="V2113" i="9"/>
  <c r="V2114" i="9"/>
  <c r="V2115" i="9"/>
  <c r="V2116" i="9"/>
  <c r="V2117" i="9"/>
  <c r="V2118" i="9"/>
  <c r="V2119" i="9"/>
  <c r="V2120" i="9"/>
  <c r="V2121" i="9"/>
  <c r="V2122" i="9"/>
  <c r="V2123" i="9"/>
  <c r="V2124" i="9"/>
  <c r="V2125" i="9"/>
  <c r="V2126" i="9"/>
  <c r="V2127" i="9"/>
  <c r="V2128" i="9"/>
  <c r="V2129" i="9"/>
  <c r="V2130" i="9"/>
  <c r="V2131" i="9"/>
  <c r="V2132" i="9"/>
  <c r="V2133" i="9"/>
  <c r="V2134" i="9"/>
  <c r="V2135" i="9"/>
  <c r="V2136" i="9"/>
  <c r="V2137" i="9"/>
  <c r="V2138" i="9"/>
  <c r="V2139" i="9"/>
  <c r="V2140" i="9"/>
  <c r="V2141" i="9"/>
  <c r="V2142" i="9"/>
  <c r="V2143" i="9"/>
  <c r="V2144" i="9"/>
  <c r="V2145" i="9"/>
  <c r="V2146" i="9"/>
  <c r="V2147" i="9"/>
  <c r="V2148" i="9"/>
  <c r="V2149" i="9"/>
  <c r="V2150" i="9"/>
  <c r="V2151" i="9"/>
  <c r="V2152" i="9"/>
  <c r="V2153" i="9"/>
  <c r="V2154" i="9"/>
  <c r="V2155" i="9"/>
  <c r="V2156" i="9"/>
  <c r="V2157" i="9"/>
  <c r="V2158" i="9"/>
  <c r="V2159" i="9"/>
  <c r="V2160" i="9"/>
  <c r="V2161" i="9"/>
  <c r="V2162" i="9"/>
  <c r="V2163" i="9"/>
  <c r="V2164" i="9"/>
  <c r="V2165" i="9"/>
  <c r="V2166" i="9"/>
  <c r="V2167" i="9"/>
  <c r="V2168" i="9"/>
  <c r="V2399" i="9"/>
  <c r="V2400" i="9"/>
  <c r="V2401" i="9"/>
  <c r="V2402" i="9"/>
  <c r="V2403" i="9"/>
  <c r="V2404" i="9"/>
  <c r="V2405" i="9"/>
  <c r="V2406" i="9"/>
  <c r="V2407" i="9"/>
  <c r="V2408" i="9"/>
  <c r="V2409" i="9"/>
  <c r="V2410" i="9"/>
  <c r="V2411" i="9"/>
  <c r="V2412" i="9"/>
  <c r="V2413" i="9"/>
  <c r="V2414" i="9"/>
  <c r="V2415" i="9"/>
  <c r="V2416" i="9"/>
  <c r="V2417" i="9"/>
  <c r="V2418" i="9"/>
  <c r="V2419" i="9"/>
  <c r="V2420" i="9"/>
  <c r="V2421" i="9"/>
  <c r="V2422" i="9"/>
  <c r="V2423" i="9"/>
  <c r="V2424" i="9"/>
  <c r="V2425" i="9"/>
  <c r="V2426" i="9"/>
  <c r="V2427" i="9"/>
  <c r="V2428" i="9"/>
  <c r="V2429" i="9"/>
  <c r="V2430" i="9"/>
  <c r="V2431" i="9"/>
  <c r="V2432" i="9"/>
  <c r="V2433" i="9"/>
  <c r="V2434" i="9"/>
  <c r="V2435" i="9"/>
  <c r="V2436" i="9"/>
  <c r="V2437" i="9"/>
  <c r="V2438" i="9"/>
  <c r="V2439" i="9"/>
  <c r="V2440" i="9"/>
  <c r="V2441" i="9"/>
  <c r="V2442" i="9"/>
  <c r="V2443" i="9"/>
  <c r="V2444" i="9"/>
  <c r="V2445" i="9"/>
  <c r="V2446" i="9"/>
  <c r="V2447" i="9"/>
  <c r="V2448" i="9"/>
  <c r="V2449" i="9"/>
  <c r="V2450" i="9"/>
  <c r="V2451" i="9"/>
  <c r="V2452" i="9"/>
  <c r="V2453" i="9"/>
  <c r="V2454" i="9"/>
  <c r="V2455" i="9"/>
  <c r="V2456" i="9"/>
  <c r="V2457" i="9"/>
  <c r="V2458" i="9"/>
  <c r="V2459" i="9"/>
  <c r="V2460" i="9"/>
  <c r="V2461" i="9"/>
  <c r="V2462" i="9"/>
  <c r="V2463" i="9"/>
  <c r="V2464" i="9"/>
  <c r="V2465" i="9"/>
  <c r="V2466" i="9"/>
  <c r="V2467" i="9"/>
  <c r="V2468" i="9"/>
  <c r="V2469" i="9"/>
  <c r="V2470" i="9"/>
  <c r="V2471" i="9"/>
  <c r="V2472" i="9"/>
  <c r="V2473" i="9"/>
  <c r="V2474" i="9"/>
  <c r="V2475" i="9"/>
  <c r="V2476" i="9"/>
  <c r="V2477" i="9"/>
  <c r="V2478" i="9"/>
  <c r="V2513" i="9"/>
  <c r="V2514" i="9"/>
  <c r="V2515" i="9"/>
  <c r="V2516" i="9"/>
  <c r="V2517" i="9"/>
  <c r="V2518" i="9"/>
  <c r="V2519" i="9"/>
  <c r="V2520" i="9"/>
  <c r="V2521" i="9"/>
  <c r="V2522" i="9"/>
  <c r="V2523" i="9"/>
  <c r="V2524" i="9"/>
  <c r="V2525" i="9"/>
  <c r="V2526" i="9"/>
  <c r="V2527" i="9"/>
  <c r="V2528" i="9"/>
  <c r="V2529" i="9"/>
  <c r="V2530" i="9"/>
  <c r="V2531" i="9"/>
  <c r="V2532" i="9"/>
  <c r="V2533" i="9"/>
  <c r="V2534" i="9"/>
  <c r="V2535" i="9"/>
  <c r="V2536" i="9"/>
  <c r="V2537" i="9"/>
  <c r="V2538" i="9"/>
  <c r="V2539" i="9"/>
  <c r="V2540" i="9"/>
  <c r="V2541" i="9"/>
  <c r="V2542" i="9"/>
  <c r="V2543" i="9"/>
  <c r="V2544" i="9"/>
  <c r="V2545" i="9"/>
  <c r="V2546" i="9"/>
  <c r="V2547" i="9"/>
  <c r="V2548" i="9"/>
  <c r="V2549" i="9"/>
  <c r="V2550" i="9"/>
  <c r="V2551" i="9"/>
  <c r="V2552" i="9"/>
  <c r="V2553" i="9"/>
  <c r="V2554" i="9"/>
  <c r="V2555" i="9"/>
  <c r="V2556" i="9"/>
  <c r="V2557" i="9"/>
  <c r="V2558" i="9"/>
  <c r="V2559" i="9"/>
  <c r="V2560" i="9"/>
  <c r="V2561" i="9"/>
  <c r="V2562" i="9"/>
  <c r="V2563" i="9"/>
  <c r="V2564" i="9"/>
  <c r="V2565" i="9"/>
  <c r="V2566" i="9"/>
  <c r="V2567" i="9"/>
  <c r="V2568" i="9"/>
  <c r="V2569" i="9"/>
  <c r="V2570" i="9"/>
  <c r="V2571" i="9"/>
  <c r="V2572" i="9"/>
  <c r="V2573" i="9"/>
  <c r="V2574" i="9"/>
  <c r="V2575" i="9"/>
  <c r="V2576" i="9"/>
  <c r="V2577" i="9"/>
  <c r="V2578" i="9"/>
  <c r="V2579" i="9"/>
  <c r="V2580" i="9"/>
  <c r="V2584" i="9"/>
  <c r="V2585" i="9"/>
  <c r="V2586" i="9"/>
  <c r="V2587" i="9"/>
  <c r="V2588" i="9"/>
  <c r="V2589" i="9"/>
  <c r="V2590" i="9"/>
  <c r="V2591" i="9"/>
  <c r="V2592" i="9"/>
  <c r="V2593" i="9"/>
  <c r="V2594" i="9"/>
  <c r="V2595" i="9"/>
  <c r="V2596" i="9"/>
  <c r="V2597" i="9"/>
  <c r="V2598" i="9"/>
  <c r="V2599" i="9"/>
  <c r="V2600" i="9"/>
  <c r="V2601" i="9"/>
  <c r="V2670" i="9"/>
  <c r="V2671" i="9"/>
  <c r="V2672" i="9"/>
  <c r="V2673" i="9"/>
  <c r="V2674" i="9"/>
  <c r="V2675" i="9"/>
  <c r="V2676" i="9"/>
  <c r="V2677" i="9"/>
  <c r="V2678" i="9"/>
  <c r="V2679" i="9"/>
  <c r="V2680" i="9"/>
  <c r="V2681" i="9"/>
  <c r="V2682" i="9"/>
  <c r="V2683" i="9"/>
  <c r="V2684" i="9"/>
  <c r="V2685" i="9"/>
  <c r="V2686" i="9"/>
  <c r="V2687" i="9"/>
  <c r="V2688" i="9"/>
  <c r="V2689" i="9"/>
  <c r="V2690" i="9"/>
  <c r="V2691" i="9"/>
  <c r="V2692" i="9"/>
  <c r="V2693" i="9"/>
  <c r="V2694" i="9"/>
  <c r="V2695" i="9"/>
  <c r="V2696" i="9"/>
  <c r="V2697" i="9"/>
  <c r="V2698" i="9"/>
  <c r="V2699" i="9"/>
  <c r="V2700" i="9"/>
  <c r="V2701" i="9"/>
  <c r="V2702" i="9"/>
  <c r="V2703" i="9"/>
  <c r="V2704" i="9"/>
  <c r="V2705" i="9"/>
  <c r="V2706" i="9"/>
  <c r="V2707" i="9"/>
  <c r="V2708" i="9"/>
  <c r="V2709" i="9"/>
  <c r="V2710" i="9"/>
  <c r="V2711" i="9"/>
  <c r="V2712" i="9"/>
  <c r="V2713" i="9"/>
  <c r="V2714" i="9"/>
  <c r="V2715" i="9"/>
  <c r="V2716" i="9"/>
  <c r="V2717" i="9"/>
  <c r="V2718" i="9"/>
  <c r="V2719" i="9"/>
  <c r="V2720" i="9"/>
  <c r="V2721" i="9"/>
  <c r="V2722" i="9"/>
  <c r="V2723" i="9"/>
  <c r="V2724" i="9"/>
  <c r="V2725" i="9"/>
  <c r="V2726" i="9"/>
  <c r="V2727" i="9"/>
  <c r="V2728" i="9"/>
  <c r="V2729" i="9"/>
  <c r="V2730" i="9"/>
  <c r="V2731" i="9"/>
  <c r="V2732" i="9"/>
  <c r="V2733" i="9"/>
  <c r="V2734" i="9"/>
  <c r="V2735" i="9"/>
  <c r="V2736" i="9"/>
  <c r="V2737" i="9"/>
  <c r="V2738" i="9"/>
  <c r="V2739" i="9"/>
  <c r="V2740" i="9"/>
  <c r="V2741" i="9"/>
  <c r="V2742" i="9"/>
  <c r="V2743" i="9"/>
  <c r="V2744" i="9"/>
  <c r="V2745" i="9"/>
  <c r="V2746" i="9"/>
  <c r="V2747" i="9"/>
  <c r="V2748" i="9"/>
  <c r="V2749" i="9"/>
  <c r="V2750" i="9"/>
  <c r="V2751" i="9"/>
  <c r="V2752" i="9"/>
  <c r="V2753" i="9"/>
  <c r="V2754" i="9"/>
  <c r="V2755" i="9"/>
  <c r="V2756" i="9"/>
  <c r="V2757" i="9"/>
  <c r="V2758" i="9"/>
  <c r="V2759" i="9"/>
  <c r="V2760" i="9"/>
  <c r="Q2" i="9" l="1"/>
  <c r="O422" i="9"/>
  <c r="Q422" i="9" s="1"/>
  <c r="O450" i="9"/>
  <c r="Q450" i="9" s="1"/>
  <c r="O352" i="9"/>
  <c r="Q352" i="9" s="1"/>
  <c r="O282" i="9"/>
  <c r="Q282" i="9" s="1"/>
  <c r="O212" i="9"/>
  <c r="Q212" i="9" s="1"/>
  <c r="O156" i="9"/>
  <c r="Q156" i="9" s="1"/>
  <c r="O100" i="9"/>
  <c r="Q100" i="9" s="1"/>
  <c r="O58" i="9"/>
  <c r="Q58" i="9" s="1"/>
  <c r="O16" i="9"/>
  <c r="Q16" i="9" s="1"/>
  <c r="O449" i="9"/>
  <c r="Q449" i="9" s="1"/>
  <c r="O365" i="9"/>
  <c r="Q365" i="9" s="1"/>
  <c r="O253" i="9"/>
  <c r="Q253" i="9" s="1"/>
  <c r="O183" i="9"/>
  <c r="Q183" i="9" s="1"/>
  <c r="O85" i="9"/>
  <c r="Q85" i="9" s="1"/>
  <c r="O462" i="9"/>
  <c r="Q462" i="9" s="1"/>
  <c r="O336" i="9"/>
  <c r="Q336" i="9" s="1"/>
  <c r="O238" i="9"/>
  <c r="Q238" i="9" s="1"/>
  <c r="O126" i="9"/>
  <c r="Q126" i="9" s="1"/>
  <c r="O28" i="9"/>
  <c r="Q28" i="9" s="1"/>
  <c r="O377" i="9"/>
  <c r="Q377" i="9" s="1"/>
  <c r="O279" i="9"/>
  <c r="Q279" i="9" s="1"/>
  <c r="O195" i="9"/>
  <c r="Q195" i="9" s="1"/>
  <c r="O125" i="9"/>
  <c r="Q125" i="9" s="1"/>
  <c r="O41" i="9"/>
  <c r="Q41" i="9" s="1"/>
  <c r="O404" i="9"/>
  <c r="Q404" i="9" s="1"/>
  <c r="O306" i="9"/>
  <c r="Q306" i="9" s="1"/>
  <c r="O208" i="9"/>
  <c r="Q208" i="9" s="1"/>
  <c r="O110" i="9"/>
  <c r="Q110" i="9" s="1"/>
  <c r="O12" i="9"/>
  <c r="Q12" i="9" s="1"/>
  <c r="O393" i="9"/>
  <c r="Q393" i="9" s="1"/>
  <c r="O295" i="9"/>
  <c r="Q295" i="9" s="1"/>
  <c r="O211" i="9"/>
  <c r="Q211" i="9" s="1"/>
  <c r="O127" i="9"/>
  <c r="Q127" i="9" s="1"/>
  <c r="O57" i="9"/>
  <c r="Q57" i="9" s="1"/>
  <c r="O392" i="9"/>
  <c r="Q392" i="9" s="1"/>
  <c r="O266" i="9"/>
  <c r="Q266" i="9" s="1"/>
  <c r="O168" i="9"/>
  <c r="Q168" i="9" s="1"/>
  <c r="O56" i="9"/>
  <c r="Q56" i="9" s="1"/>
  <c r="O419" i="9"/>
  <c r="Q419" i="9" s="1"/>
  <c r="O321" i="9"/>
  <c r="Q321" i="9" s="1"/>
  <c r="O223" i="9"/>
  <c r="Q223" i="9" s="1"/>
  <c r="O139" i="9"/>
  <c r="Q139" i="9" s="1"/>
  <c r="O69" i="9"/>
  <c r="Q69" i="9" s="1"/>
  <c r="O460" i="9"/>
  <c r="Q460" i="9" s="1"/>
  <c r="O348" i="9"/>
  <c r="Q348" i="9" s="1"/>
  <c r="O250" i="9"/>
  <c r="Q250" i="9" s="1"/>
  <c r="O138" i="9"/>
  <c r="Q138" i="9" s="1"/>
  <c r="O416" i="9"/>
  <c r="Q416" i="9" s="1"/>
  <c r="O332" i="9"/>
  <c r="Q332" i="9" s="1"/>
  <c r="O234" i="9"/>
  <c r="Q234" i="9" s="1"/>
  <c r="O150" i="9"/>
  <c r="Q150" i="9" s="1"/>
  <c r="O38" i="9"/>
  <c r="Q38" i="9" s="1"/>
  <c r="O289" i="9"/>
  <c r="Q289" i="9" s="1"/>
  <c r="O205" i="9"/>
  <c r="Q205" i="9" s="1"/>
  <c r="O121" i="9"/>
  <c r="Q121" i="9" s="1"/>
  <c r="O65" i="9"/>
  <c r="Q65" i="9" s="1"/>
  <c r="O9" i="9"/>
  <c r="Q9" i="9" s="1"/>
  <c r="O414" i="9"/>
  <c r="Q414" i="9" s="1"/>
  <c r="O316" i="9"/>
  <c r="Q316" i="9" s="1"/>
  <c r="O260" i="9"/>
  <c r="Q260" i="9" s="1"/>
  <c r="O218" i="9"/>
  <c r="Q218" i="9" s="1"/>
  <c r="O176" i="9"/>
  <c r="Q176" i="9" s="1"/>
  <c r="O148" i="9"/>
  <c r="Q148" i="9" s="1"/>
  <c r="O134" i="9"/>
  <c r="Q134" i="9" s="1"/>
  <c r="O120" i="9"/>
  <c r="Q120" i="9" s="1"/>
  <c r="O106" i="9"/>
  <c r="Q106" i="9" s="1"/>
  <c r="O92" i="9"/>
  <c r="Q92" i="9" s="1"/>
  <c r="O78" i="9"/>
  <c r="Q78" i="9" s="1"/>
  <c r="O64" i="9"/>
  <c r="Q64" i="9" s="1"/>
  <c r="O50" i="9"/>
  <c r="Q50" i="9" s="1"/>
  <c r="O36" i="9"/>
  <c r="Q36" i="9" s="1"/>
  <c r="O22" i="9"/>
  <c r="Q22" i="9" s="1"/>
  <c r="O8" i="9"/>
  <c r="Q8" i="9" s="1"/>
  <c r="O469" i="9"/>
  <c r="Q469" i="9" s="1"/>
  <c r="O455" i="9"/>
  <c r="Q455" i="9" s="1"/>
  <c r="O441" i="9"/>
  <c r="Q441" i="9" s="1"/>
  <c r="O427" i="9"/>
  <c r="Q427" i="9" s="1"/>
  <c r="O413" i="9"/>
  <c r="Q413" i="9" s="1"/>
  <c r="O399" i="9"/>
  <c r="Q399" i="9" s="1"/>
  <c r="O385" i="9"/>
  <c r="Q385" i="9" s="1"/>
  <c r="O371" i="9"/>
  <c r="Q371" i="9" s="1"/>
  <c r="O357" i="9"/>
  <c r="Q357" i="9" s="1"/>
  <c r="O343" i="9"/>
  <c r="Q343" i="9" s="1"/>
  <c r="O329" i="9"/>
  <c r="Q329" i="9" s="1"/>
  <c r="O315" i="9"/>
  <c r="Q315" i="9" s="1"/>
  <c r="O301" i="9"/>
  <c r="Q301" i="9" s="1"/>
  <c r="O287" i="9"/>
  <c r="Q287" i="9" s="1"/>
  <c r="O273" i="9"/>
  <c r="Q273" i="9" s="1"/>
  <c r="O259" i="9"/>
  <c r="Q259" i="9" s="1"/>
  <c r="O245" i="9"/>
  <c r="Q245" i="9" s="1"/>
  <c r="O231" i="9"/>
  <c r="Q231" i="9" s="1"/>
  <c r="O217" i="9"/>
  <c r="Q217" i="9" s="1"/>
  <c r="O203" i="9"/>
  <c r="Q203" i="9" s="1"/>
  <c r="O189" i="9"/>
  <c r="Q189" i="9" s="1"/>
  <c r="O175" i="9"/>
  <c r="Q175" i="9" s="1"/>
  <c r="O161" i="9"/>
  <c r="Q161" i="9" s="1"/>
  <c r="O147" i="9"/>
  <c r="Q147" i="9" s="1"/>
  <c r="O133" i="9"/>
  <c r="Q133" i="9" s="1"/>
  <c r="O119" i="9"/>
  <c r="Q119" i="9" s="1"/>
  <c r="O105" i="9"/>
  <c r="Q105" i="9" s="1"/>
  <c r="O91" i="9"/>
  <c r="Q91" i="9" s="1"/>
  <c r="O77" i="9"/>
  <c r="Q77" i="9" s="1"/>
  <c r="O63" i="9"/>
  <c r="Q63" i="9" s="1"/>
  <c r="O49" i="9"/>
  <c r="Q49" i="9" s="1"/>
  <c r="O35" i="9"/>
  <c r="Q35" i="9" s="1"/>
  <c r="O21" i="9"/>
  <c r="Q21" i="9" s="1"/>
  <c r="O7" i="9"/>
  <c r="Q7" i="9" s="1"/>
  <c r="O430" i="9"/>
  <c r="Q430" i="9" s="1"/>
  <c r="O374" i="9"/>
  <c r="Q374" i="9" s="1"/>
  <c r="O318" i="9"/>
  <c r="Q318" i="9" s="1"/>
  <c r="O276" i="9"/>
  <c r="Q276" i="9" s="1"/>
  <c r="O206" i="9"/>
  <c r="Q206" i="9" s="1"/>
  <c r="O136" i="9"/>
  <c r="Q136" i="9" s="1"/>
  <c r="O66" i="9"/>
  <c r="Q66" i="9" s="1"/>
  <c r="O429" i="9"/>
  <c r="Q429" i="9" s="1"/>
  <c r="O387" i="9"/>
  <c r="Q387" i="9" s="1"/>
  <c r="O359" i="9"/>
  <c r="Q359" i="9" s="1"/>
  <c r="O317" i="9"/>
  <c r="Q317" i="9" s="1"/>
  <c r="O275" i="9"/>
  <c r="Q275" i="9" s="1"/>
  <c r="O219" i="9"/>
  <c r="Q219" i="9" s="1"/>
  <c r="O149" i="9"/>
  <c r="Q149" i="9" s="1"/>
  <c r="O79" i="9"/>
  <c r="Q79" i="9" s="1"/>
  <c r="O23" i="9"/>
  <c r="Q23" i="9" s="1"/>
  <c r="O470" i="9"/>
  <c r="Q470" i="9" s="1"/>
  <c r="O400" i="9"/>
  <c r="Q400" i="9" s="1"/>
  <c r="O358" i="9"/>
  <c r="Q358" i="9" s="1"/>
  <c r="O330" i="9"/>
  <c r="Q330" i="9" s="1"/>
  <c r="O274" i="9"/>
  <c r="Q274" i="9" s="1"/>
  <c r="O246" i="9"/>
  <c r="Q246" i="9" s="1"/>
  <c r="O162" i="9"/>
  <c r="Q162" i="9" s="1"/>
  <c r="O468" i="9"/>
  <c r="Q468" i="9" s="1"/>
  <c r="O454" i="9"/>
  <c r="Q454" i="9" s="1"/>
  <c r="O440" i="9"/>
  <c r="Q440" i="9" s="1"/>
  <c r="O426" i="9"/>
  <c r="Q426" i="9" s="1"/>
  <c r="O412" i="9"/>
  <c r="Q412" i="9" s="1"/>
  <c r="O398" i="9"/>
  <c r="Q398" i="9" s="1"/>
  <c r="O384" i="9"/>
  <c r="Q384" i="9" s="1"/>
  <c r="O370" i="9"/>
  <c r="Q370" i="9" s="1"/>
  <c r="O356" i="9"/>
  <c r="Q356" i="9" s="1"/>
  <c r="O342" i="9"/>
  <c r="Q342" i="9" s="1"/>
  <c r="O328" i="9"/>
  <c r="Q328" i="9" s="1"/>
  <c r="O314" i="9"/>
  <c r="Q314" i="9" s="1"/>
  <c r="O300" i="9"/>
  <c r="Q300" i="9" s="1"/>
  <c r="O286" i="9"/>
  <c r="Q286" i="9" s="1"/>
  <c r="O272" i="9"/>
  <c r="Q272" i="9" s="1"/>
  <c r="O258" i="9"/>
  <c r="Q258" i="9" s="1"/>
  <c r="O244" i="9"/>
  <c r="Q244" i="9" s="1"/>
  <c r="O230" i="9"/>
  <c r="Q230" i="9" s="1"/>
  <c r="O216" i="9"/>
  <c r="Q216" i="9" s="1"/>
  <c r="O202" i="9"/>
  <c r="Q202" i="9" s="1"/>
  <c r="O188" i="9"/>
  <c r="Q188" i="9" s="1"/>
  <c r="O174" i="9"/>
  <c r="Q174" i="9" s="1"/>
  <c r="O160" i="9"/>
  <c r="Q160" i="9" s="1"/>
  <c r="O146" i="9"/>
  <c r="Q146" i="9" s="1"/>
  <c r="O132" i="9"/>
  <c r="Q132" i="9" s="1"/>
  <c r="O118" i="9"/>
  <c r="Q118" i="9" s="1"/>
  <c r="O104" i="9"/>
  <c r="Q104" i="9" s="1"/>
  <c r="O90" i="9"/>
  <c r="Q90" i="9" s="1"/>
  <c r="O76" i="9"/>
  <c r="Q76" i="9" s="1"/>
  <c r="O62" i="9"/>
  <c r="Q62" i="9" s="1"/>
  <c r="O48" i="9"/>
  <c r="Q48" i="9" s="1"/>
  <c r="O34" i="9"/>
  <c r="Q34" i="9" s="1"/>
  <c r="O20" i="9"/>
  <c r="Q20" i="9" s="1"/>
  <c r="O6" i="9"/>
  <c r="Q6" i="9" s="1"/>
  <c r="O464" i="9"/>
  <c r="Q464" i="9" s="1"/>
  <c r="O366" i="9"/>
  <c r="Q366" i="9" s="1"/>
  <c r="O296" i="9"/>
  <c r="Q296" i="9" s="1"/>
  <c r="O198" i="9"/>
  <c r="Q198" i="9" s="1"/>
  <c r="O128" i="9"/>
  <c r="Q128" i="9" s="1"/>
  <c r="O463" i="9"/>
  <c r="Q463" i="9" s="1"/>
  <c r="O337" i="9"/>
  <c r="Q337" i="9" s="1"/>
  <c r="O239" i="9"/>
  <c r="Q239" i="9" s="1"/>
  <c r="O141" i="9"/>
  <c r="Q141" i="9" s="1"/>
  <c r="O71" i="9"/>
  <c r="Q71" i="9" s="1"/>
  <c r="O15" i="9"/>
  <c r="Q15" i="9" s="1"/>
  <c r="O434" i="9"/>
  <c r="Q434" i="9" s="1"/>
  <c r="O294" i="9"/>
  <c r="Q294" i="9" s="1"/>
  <c r="O196" i="9"/>
  <c r="Q196" i="9" s="1"/>
  <c r="O98" i="9"/>
  <c r="Q98" i="9" s="1"/>
  <c r="O14" i="9"/>
  <c r="Q14" i="9" s="1"/>
  <c r="O447" i="9"/>
  <c r="Q447" i="9" s="1"/>
  <c r="O335" i="9"/>
  <c r="Q335" i="9" s="1"/>
  <c r="O237" i="9"/>
  <c r="Q237" i="9" s="1"/>
  <c r="O167" i="9"/>
  <c r="Q167" i="9" s="1"/>
  <c r="O83" i="9"/>
  <c r="Q83" i="9" s="1"/>
  <c r="O27" i="9"/>
  <c r="Q27" i="9" s="1"/>
  <c r="O13" i="9"/>
  <c r="Q13" i="9" s="1"/>
  <c r="O390" i="9"/>
  <c r="Q390" i="9" s="1"/>
  <c r="O278" i="9"/>
  <c r="Q278" i="9" s="1"/>
  <c r="O180" i="9"/>
  <c r="Q180" i="9" s="1"/>
  <c r="O54" i="9"/>
  <c r="Q54" i="9" s="1"/>
  <c r="O458" i="9"/>
  <c r="Q458" i="9" s="1"/>
  <c r="O360" i="9"/>
  <c r="Q360" i="9" s="1"/>
  <c r="O262" i="9"/>
  <c r="Q262" i="9" s="1"/>
  <c r="O192" i="9"/>
  <c r="Q192" i="9" s="1"/>
  <c r="O108" i="9"/>
  <c r="Q108" i="9" s="1"/>
  <c r="O10" i="9"/>
  <c r="Q10" i="9" s="1"/>
  <c r="O457" i="9"/>
  <c r="Q457" i="9" s="1"/>
  <c r="O345" i="9"/>
  <c r="Q345" i="9" s="1"/>
  <c r="O261" i="9"/>
  <c r="Q261" i="9" s="1"/>
  <c r="O163" i="9"/>
  <c r="Q163" i="9" s="1"/>
  <c r="O51" i="9"/>
  <c r="Q51" i="9" s="1"/>
  <c r="O386" i="9"/>
  <c r="Q386" i="9" s="1"/>
  <c r="O288" i="9"/>
  <c r="Q288" i="9" s="1"/>
  <c r="O190" i="9"/>
  <c r="Q190" i="9" s="1"/>
  <c r="O467" i="9"/>
  <c r="Q467" i="9" s="1"/>
  <c r="O453" i="9"/>
  <c r="Q453" i="9" s="1"/>
  <c r="O439" i="9"/>
  <c r="Q439" i="9" s="1"/>
  <c r="O425" i="9"/>
  <c r="Q425" i="9" s="1"/>
  <c r="O411" i="9"/>
  <c r="Q411" i="9" s="1"/>
  <c r="O397" i="9"/>
  <c r="Q397" i="9" s="1"/>
  <c r="O383" i="9"/>
  <c r="Q383" i="9" s="1"/>
  <c r="O369" i="9"/>
  <c r="Q369" i="9" s="1"/>
  <c r="O355" i="9"/>
  <c r="Q355" i="9" s="1"/>
  <c r="O341" i="9"/>
  <c r="Q341" i="9" s="1"/>
  <c r="O327" i="9"/>
  <c r="Q327" i="9" s="1"/>
  <c r="O313" i="9"/>
  <c r="Q313" i="9" s="1"/>
  <c r="O299" i="9"/>
  <c r="Q299" i="9" s="1"/>
  <c r="O285" i="9"/>
  <c r="Q285" i="9" s="1"/>
  <c r="O271" i="9"/>
  <c r="Q271" i="9" s="1"/>
  <c r="O257" i="9"/>
  <c r="Q257" i="9" s="1"/>
  <c r="O243" i="9"/>
  <c r="Q243" i="9" s="1"/>
  <c r="O229" i="9"/>
  <c r="Q229" i="9" s="1"/>
  <c r="O215" i="9"/>
  <c r="Q215" i="9" s="1"/>
  <c r="O201" i="9"/>
  <c r="Q201" i="9" s="1"/>
  <c r="O187" i="9"/>
  <c r="Q187" i="9" s="1"/>
  <c r="O173" i="9"/>
  <c r="Q173" i="9" s="1"/>
  <c r="O159" i="9"/>
  <c r="Q159" i="9" s="1"/>
  <c r="O145" i="9"/>
  <c r="Q145" i="9" s="1"/>
  <c r="O131" i="9"/>
  <c r="Q131" i="9" s="1"/>
  <c r="O117" i="9"/>
  <c r="Q117" i="9" s="1"/>
  <c r="O103" i="9"/>
  <c r="Q103" i="9" s="1"/>
  <c r="O89" i="9"/>
  <c r="Q89" i="9" s="1"/>
  <c r="O75" i="9"/>
  <c r="Q75" i="9" s="1"/>
  <c r="O61" i="9"/>
  <c r="Q61" i="9" s="1"/>
  <c r="O47" i="9"/>
  <c r="Q47" i="9" s="1"/>
  <c r="O33" i="9"/>
  <c r="Q33" i="9" s="1"/>
  <c r="O19" i="9"/>
  <c r="Q19" i="9" s="1"/>
  <c r="O5" i="9"/>
  <c r="Q5" i="9" s="1"/>
  <c r="O436" i="9"/>
  <c r="Q436" i="9" s="1"/>
  <c r="O394" i="9"/>
  <c r="Q394" i="9" s="1"/>
  <c r="O338" i="9"/>
  <c r="Q338" i="9" s="1"/>
  <c r="O310" i="9"/>
  <c r="Q310" i="9" s="1"/>
  <c r="O268" i="9"/>
  <c r="Q268" i="9" s="1"/>
  <c r="O254" i="9"/>
  <c r="Q254" i="9" s="1"/>
  <c r="O226" i="9"/>
  <c r="Q226" i="9" s="1"/>
  <c r="O184" i="9"/>
  <c r="Q184" i="9" s="1"/>
  <c r="O170" i="9"/>
  <c r="Q170" i="9" s="1"/>
  <c r="O114" i="9"/>
  <c r="Q114" i="9" s="1"/>
  <c r="O86" i="9"/>
  <c r="Q86" i="9" s="1"/>
  <c r="O72" i="9"/>
  <c r="Q72" i="9" s="1"/>
  <c r="O44" i="9"/>
  <c r="Q44" i="9" s="1"/>
  <c r="O30" i="9"/>
  <c r="Q30" i="9" s="1"/>
  <c r="O435" i="9"/>
  <c r="Q435" i="9" s="1"/>
  <c r="O407" i="9"/>
  <c r="Q407" i="9" s="1"/>
  <c r="O379" i="9"/>
  <c r="Q379" i="9" s="1"/>
  <c r="O323" i="9"/>
  <c r="Q323" i="9" s="1"/>
  <c r="O309" i="9"/>
  <c r="Q309" i="9" s="1"/>
  <c r="O281" i="9"/>
  <c r="Q281" i="9" s="1"/>
  <c r="O225" i="9"/>
  <c r="Q225" i="9" s="1"/>
  <c r="O169" i="9"/>
  <c r="Q169" i="9" s="1"/>
  <c r="O99" i="9"/>
  <c r="Q99" i="9" s="1"/>
  <c r="O43" i="9"/>
  <c r="Q43" i="9" s="1"/>
  <c r="O420" i="9"/>
  <c r="Q420" i="9" s="1"/>
  <c r="O378" i="9"/>
  <c r="Q378" i="9" s="1"/>
  <c r="O350" i="9"/>
  <c r="Q350" i="9" s="1"/>
  <c r="O308" i="9"/>
  <c r="Q308" i="9" s="1"/>
  <c r="O252" i="9"/>
  <c r="Q252" i="9" s="1"/>
  <c r="O210" i="9"/>
  <c r="Q210" i="9" s="1"/>
  <c r="O182" i="9"/>
  <c r="Q182" i="9" s="1"/>
  <c r="O140" i="9"/>
  <c r="Q140" i="9" s="1"/>
  <c r="O112" i="9"/>
  <c r="Q112" i="9" s="1"/>
  <c r="O84" i="9"/>
  <c r="Q84" i="9" s="1"/>
  <c r="O42" i="9"/>
  <c r="Q42" i="9" s="1"/>
  <c r="O433" i="9"/>
  <c r="Q433" i="9" s="1"/>
  <c r="O391" i="9"/>
  <c r="Q391" i="9" s="1"/>
  <c r="O363" i="9"/>
  <c r="Q363" i="9" s="1"/>
  <c r="O307" i="9"/>
  <c r="Q307" i="9" s="1"/>
  <c r="O265" i="9"/>
  <c r="Q265" i="9" s="1"/>
  <c r="O209" i="9"/>
  <c r="Q209" i="9" s="1"/>
  <c r="O153" i="9"/>
  <c r="Q153" i="9" s="1"/>
  <c r="O97" i="9"/>
  <c r="Q97" i="9" s="1"/>
  <c r="O55" i="9"/>
  <c r="Q55" i="9" s="1"/>
  <c r="O432" i="9"/>
  <c r="Q432" i="9" s="1"/>
  <c r="O362" i="9"/>
  <c r="Q362" i="9" s="1"/>
  <c r="O320" i="9"/>
  <c r="Q320" i="9" s="1"/>
  <c r="O264" i="9"/>
  <c r="Q264" i="9" s="1"/>
  <c r="O222" i="9"/>
  <c r="Q222" i="9" s="1"/>
  <c r="O166" i="9"/>
  <c r="Q166" i="9" s="1"/>
  <c r="O124" i="9"/>
  <c r="Q124" i="9" s="1"/>
  <c r="O82" i="9"/>
  <c r="Q82" i="9" s="1"/>
  <c r="O40" i="9"/>
  <c r="Q40" i="9" s="1"/>
  <c r="O445" i="9"/>
  <c r="Q445" i="9" s="1"/>
  <c r="O417" i="9"/>
  <c r="Q417" i="9" s="1"/>
  <c r="O389" i="9"/>
  <c r="Q389" i="9" s="1"/>
  <c r="O347" i="9"/>
  <c r="Q347" i="9" s="1"/>
  <c r="O319" i="9"/>
  <c r="Q319" i="9" s="1"/>
  <c r="O277" i="9"/>
  <c r="Q277" i="9" s="1"/>
  <c r="O179" i="9"/>
  <c r="Q179" i="9" s="1"/>
  <c r="O388" i="9"/>
  <c r="Q388" i="9" s="1"/>
  <c r="O290" i="9"/>
  <c r="Q290" i="9" s="1"/>
  <c r="O178" i="9"/>
  <c r="Q178" i="9" s="1"/>
  <c r="O80" i="9"/>
  <c r="Q80" i="9" s="1"/>
  <c r="O443" i="9"/>
  <c r="Q443" i="9" s="1"/>
  <c r="O331" i="9"/>
  <c r="Q331" i="9" s="1"/>
  <c r="O247" i="9"/>
  <c r="Q247" i="9" s="1"/>
  <c r="O177" i="9"/>
  <c r="Q177" i="9" s="1"/>
  <c r="O93" i="9"/>
  <c r="Q93" i="9" s="1"/>
  <c r="O442" i="9"/>
  <c r="Q442" i="9" s="1"/>
  <c r="O344" i="9"/>
  <c r="Q344" i="9" s="1"/>
  <c r="O204" i="9"/>
  <c r="Q204" i="9" s="1"/>
  <c r="O466" i="9"/>
  <c r="Q466" i="9" s="1"/>
  <c r="O452" i="9"/>
  <c r="Q452" i="9" s="1"/>
  <c r="O438" i="9"/>
  <c r="Q438" i="9" s="1"/>
  <c r="O424" i="9"/>
  <c r="Q424" i="9" s="1"/>
  <c r="O410" i="9"/>
  <c r="Q410" i="9" s="1"/>
  <c r="O396" i="9"/>
  <c r="Q396" i="9" s="1"/>
  <c r="O382" i="9"/>
  <c r="Q382" i="9" s="1"/>
  <c r="O368" i="9"/>
  <c r="Q368" i="9" s="1"/>
  <c r="O354" i="9"/>
  <c r="Q354" i="9" s="1"/>
  <c r="O340" i="9"/>
  <c r="Q340" i="9" s="1"/>
  <c r="O326" i="9"/>
  <c r="Q326" i="9" s="1"/>
  <c r="O312" i="9"/>
  <c r="Q312" i="9" s="1"/>
  <c r="O298" i="9"/>
  <c r="Q298" i="9" s="1"/>
  <c r="O284" i="9"/>
  <c r="Q284" i="9" s="1"/>
  <c r="O270" i="9"/>
  <c r="Q270" i="9" s="1"/>
  <c r="O256" i="9"/>
  <c r="Q256" i="9" s="1"/>
  <c r="O242" i="9"/>
  <c r="Q242" i="9" s="1"/>
  <c r="O228" i="9"/>
  <c r="Q228" i="9" s="1"/>
  <c r="O214" i="9"/>
  <c r="Q214" i="9" s="1"/>
  <c r="O200" i="9"/>
  <c r="Q200" i="9" s="1"/>
  <c r="O186" i="9"/>
  <c r="Q186" i="9" s="1"/>
  <c r="O172" i="9"/>
  <c r="Q172" i="9" s="1"/>
  <c r="O158" i="9"/>
  <c r="Q158" i="9" s="1"/>
  <c r="O144" i="9"/>
  <c r="Q144" i="9" s="1"/>
  <c r="O130" i="9"/>
  <c r="Q130" i="9" s="1"/>
  <c r="O116" i="9"/>
  <c r="Q116" i="9" s="1"/>
  <c r="O102" i="9"/>
  <c r="Q102" i="9" s="1"/>
  <c r="O88" i="9"/>
  <c r="Q88" i="9" s="1"/>
  <c r="O74" i="9"/>
  <c r="Q74" i="9" s="1"/>
  <c r="O60" i="9"/>
  <c r="Q60" i="9" s="1"/>
  <c r="O46" i="9"/>
  <c r="Q46" i="9" s="1"/>
  <c r="O32" i="9"/>
  <c r="Q32" i="9" s="1"/>
  <c r="O18" i="9"/>
  <c r="Q18" i="9" s="1"/>
  <c r="O4" i="9"/>
  <c r="Q4" i="9" s="1"/>
  <c r="O408" i="9"/>
  <c r="Q408" i="9" s="1"/>
  <c r="O380" i="9"/>
  <c r="Q380" i="9" s="1"/>
  <c r="O324" i="9"/>
  <c r="Q324" i="9" s="1"/>
  <c r="O240" i="9"/>
  <c r="Q240" i="9" s="1"/>
  <c r="O142" i="9"/>
  <c r="Q142" i="9" s="1"/>
  <c r="O421" i="9"/>
  <c r="Q421" i="9" s="1"/>
  <c r="O351" i="9"/>
  <c r="Q351" i="9" s="1"/>
  <c r="O267" i="9"/>
  <c r="Q267" i="9" s="1"/>
  <c r="O197" i="9"/>
  <c r="Q197" i="9" s="1"/>
  <c r="O155" i="9"/>
  <c r="Q155" i="9" s="1"/>
  <c r="O113" i="9"/>
  <c r="Q113" i="9" s="1"/>
  <c r="O29" i="9"/>
  <c r="Q29" i="9" s="1"/>
  <c r="O448" i="9"/>
  <c r="Q448" i="9" s="1"/>
  <c r="O406" i="9"/>
  <c r="Q406" i="9" s="1"/>
  <c r="O364" i="9"/>
  <c r="Q364" i="9" s="1"/>
  <c r="O322" i="9"/>
  <c r="Q322" i="9" s="1"/>
  <c r="O280" i="9"/>
  <c r="Q280" i="9" s="1"/>
  <c r="O224" i="9"/>
  <c r="Q224" i="9" s="1"/>
  <c r="O154" i="9"/>
  <c r="Q154" i="9" s="1"/>
  <c r="O70" i="9"/>
  <c r="Q70" i="9" s="1"/>
  <c r="O461" i="9"/>
  <c r="Q461" i="9" s="1"/>
  <c r="O405" i="9"/>
  <c r="Q405" i="9" s="1"/>
  <c r="O349" i="9"/>
  <c r="Q349" i="9" s="1"/>
  <c r="O293" i="9"/>
  <c r="Q293" i="9" s="1"/>
  <c r="O251" i="9"/>
  <c r="Q251" i="9" s="1"/>
  <c r="O181" i="9"/>
  <c r="Q181" i="9" s="1"/>
  <c r="O111" i="9"/>
  <c r="Q111" i="9" s="1"/>
  <c r="O446" i="9"/>
  <c r="Q446" i="9" s="1"/>
  <c r="O418" i="9"/>
  <c r="Q418" i="9" s="1"/>
  <c r="O376" i="9"/>
  <c r="Q376" i="9" s="1"/>
  <c r="O334" i="9"/>
  <c r="Q334" i="9" s="1"/>
  <c r="O292" i="9"/>
  <c r="Q292" i="9" s="1"/>
  <c r="O236" i="9"/>
  <c r="Q236" i="9" s="1"/>
  <c r="O194" i="9"/>
  <c r="Q194" i="9" s="1"/>
  <c r="O152" i="9"/>
  <c r="Q152" i="9" s="1"/>
  <c r="O96" i="9"/>
  <c r="Q96" i="9" s="1"/>
  <c r="O68" i="9"/>
  <c r="Q68" i="9" s="1"/>
  <c r="O26" i="9"/>
  <c r="Q26" i="9" s="1"/>
  <c r="O473" i="9"/>
  <c r="Q473" i="9" s="1"/>
  <c r="O459" i="9"/>
  <c r="Q459" i="9" s="1"/>
  <c r="O431" i="9"/>
  <c r="Q431" i="9" s="1"/>
  <c r="O403" i="9"/>
  <c r="Q403" i="9" s="1"/>
  <c r="O375" i="9"/>
  <c r="Q375" i="9" s="1"/>
  <c r="O361" i="9"/>
  <c r="Q361" i="9" s="1"/>
  <c r="O333" i="9"/>
  <c r="Q333" i="9" s="1"/>
  <c r="O305" i="9"/>
  <c r="Q305" i="9" s="1"/>
  <c r="O291" i="9"/>
  <c r="Q291" i="9" s="1"/>
  <c r="O263" i="9"/>
  <c r="Q263" i="9" s="1"/>
  <c r="O249" i="9"/>
  <c r="Q249" i="9" s="1"/>
  <c r="O235" i="9"/>
  <c r="Q235" i="9" s="1"/>
  <c r="O221" i="9"/>
  <c r="Q221" i="9" s="1"/>
  <c r="O207" i="9"/>
  <c r="Q207" i="9" s="1"/>
  <c r="O193" i="9"/>
  <c r="Q193" i="9" s="1"/>
  <c r="O165" i="9"/>
  <c r="Q165" i="9" s="1"/>
  <c r="O151" i="9"/>
  <c r="Q151" i="9" s="1"/>
  <c r="O137" i="9"/>
  <c r="Q137" i="9" s="1"/>
  <c r="O123" i="9"/>
  <c r="Q123" i="9" s="1"/>
  <c r="O109" i="9"/>
  <c r="Q109" i="9" s="1"/>
  <c r="O95" i="9"/>
  <c r="Q95" i="9" s="1"/>
  <c r="O81" i="9"/>
  <c r="Q81" i="9" s="1"/>
  <c r="O67" i="9"/>
  <c r="Q67" i="9" s="1"/>
  <c r="O53" i="9"/>
  <c r="Q53" i="9" s="1"/>
  <c r="O39" i="9"/>
  <c r="Q39" i="9" s="1"/>
  <c r="O25" i="9"/>
  <c r="Q25" i="9" s="1"/>
  <c r="O11" i="9"/>
  <c r="Q11" i="9" s="1"/>
  <c r="O472" i="9"/>
  <c r="Q472" i="9" s="1"/>
  <c r="O444" i="9"/>
  <c r="Q444" i="9" s="1"/>
  <c r="O402" i="9"/>
  <c r="Q402" i="9" s="1"/>
  <c r="O346" i="9"/>
  <c r="Q346" i="9" s="1"/>
  <c r="O304" i="9"/>
  <c r="Q304" i="9" s="1"/>
  <c r="O248" i="9"/>
  <c r="Q248" i="9" s="1"/>
  <c r="O220" i="9"/>
  <c r="Q220" i="9" s="1"/>
  <c r="O164" i="9"/>
  <c r="Q164" i="9" s="1"/>
  <c r="O122" i="9"/>
  <c r="Q122" i="9" s="1"/>
  <c r="O94" i="9"/>
  <c r="Q94" i="9" s="1"/>
  <c r="O52" i="9"/>
  <c r="Q52" i="9" s="1"/>
  <c r="O24" i="9"/>
  <c r="Q24" i="9" s="1"/>
  <c r="O471" i="9"/>
  <c r="Q471" i="9" s="1"/>
  <c r="O415" i="9"/>
  <c r="Q415" i="9" s="1"/>
  <c r="O373" i="9"/>
  <c r="Q373" i="9" s="1"/>
  <c r="O303" i="9"/>
  <c r="Q303" i="9" s="1"/>
  <c r="O233" i="9"/>
  <c r="Q233" i="9" s="1"/>
  <c r="O191" i="9"/>
  <c r="Q191" i="9" s="1"/>
  <c r="O135" i="9"/>
  <c r="Q135" i="9" s="1"/>
  <c r="O107" i="9"/>
  <c r="Q107" i="9" s="1"/>
  <c r="O37" i="9"/>
  <c r="Q37" i="9" s="1"/>
  <c r="O456" i="9"/>
  <c r="Q456" i="9" s="1"/>
  <c r="O428" i="9"/>
  <c r="Q428" i="9" s="1"/>
  <c r="O372" i="9"/>
  <c r="Q372" i="9" s="1"/>
  <c r="O302" i="9"/>
  <c r="Q302" i="9" s="1"/>
  <c r="O232" i="9"/>
  <c r="Q232" i="9" s="1"/>
  <c r="O465" i="9"/>
  <c r="Q465" i="9" s="1"/>
  <c r="O451" i="9"/>
  <c r="Q451" i="9" s="1"/>
  <c r="O437" i="9"/>
  <c r="Q437" i="9" s="1"/>
  <c r="O423" i="9"/>
  <c r="Q423" i="9" s="1"/>
  <c r="O409" i="9"/>
  <c r="Q409" i="9" s="1"/>
  <c r="O395" i="9"/>
  <c r="Q395" i="9" s="1"/>
  <c r="O381" i="9"/>
  <c r="Q381" i="9" s="1"/>
  <c r="O367" i="9"/>
  <c r="Q367" i="9" s="1"/>
  <c r="O353" i="9"/>
  <c r="Q353" i="9" s="1"/>
  <c r="O339" i="9"/>
  <c r="Q339" i="9" s="1"/>
  <c r="O325" i="9"/>
  <c r="Q325" i="9" s="1"/>
  <c r="O311" i="9"/>
  <c r="Q311" i="9" s="1"/>
  <c r="O297" i="9"/>
  <c r="Q297" i="9" s="1"/>
  <c r="O283" i="9"/>
  <c r="Q283" i="9" s="1"/>
  <c r="O269" i="9"/>
  <c r="Q269" i="9" s="1"/>
  <c r="O255" i="9"/>
  <c r="Q255" i="9" s="1"/>
  <c r="O241" i="9"/>
  <c r="Q241" i="9" s="1"/>
  <c r="O227" i="9"/>
  <c r="Q227" i="9" s="1"/>
  <c r="O213" i="9"/>
  <c r="Q213" i="9" s="1"/>
  <c r="O199" i="9"/>
  <c r="Q199" i="9" s="1"/>
  <c r="O185" i="9"/>
  <c r="Q185" i="9" s="1"/>
  <c r="O171" i="9"/>
  <c r="Q171" i="9" s="1"/>
  <c r="O157" i="9"/>
  <c r="Q157" i="9" s="1"/>
  <c r="O143" i="9"/>
  <c r="Q143" i="9" s="1"/>
  <c r="O129" i="9"/>
  <c r="Q129" i="9" s="1"/>
  <c r="O115" i="9"/>
  <c r="Q115" i="9" s="1"/>
  <c r="O101" i="9"/>
  <c r="Q101" i="9" s="1"/>
  <c r="O87" i="9"/>
  <c r="Q87" i="9" s="1"/>
  <c r="O73" i="9"/>
  <c r="Q73" i="9" s="1"/>
  <c r="O59" i="9"/>
  <c r="Q59" i="9" s="1"/>
  <c r="O45" i="9"/>
  <c r="Q45" i="9" s="1"/>
  <c r="O31" i="9"/>
  <c r="Q31" i="9" s="1"/>
  <c r="O17" i="9"/>
  <c r="Q17" i="9" s="1"/>
  <c r="O401" i="9"/>
  <c r="Q401" i="9" s="1"/>
  <c r="O2200" i="9"/>
  <c r="Q2200" i="9" s="1"/>
  <c r="O2391" i="9"/>
  <c r="Q2391" i="9" s="1"/>
  <c r="O2377" i="9"/>
  <c r="Q2377" i="9" s="1"/>
  <c r="O2214" i="9"/>
  <c r="Q2214" i="9" s="1"/>
  <c r="O2363" i="9"/>
  <c r="Q2363" i="9" s="1"/>
  <c r="O2706" i="9"/>
  <c r="Q2706" i="9" s="1"/>
  <c r="O2650" i="9"/>
  <c r="Q2650" i="9" s="1"/>
  <c r="O2577" i="9"/>
  <c r="Q2577" i="9" s="1"/>
  <c r="O2535" i="9"/>
  <c r="Q2535" i="9" s="1"/>
  <c r="O2479" i="9"/>
  <c r="Q2479" i="9" s="1"/>
  <c r="O2423" i="9"/>
  <c r="Q2423" i="9" s="1"/>
  <c r="O2353" i="9"/>
  <c r="Q2353" i="9" s="1"/>
  <c r="O2162" i="9"/>
  <c r="Q2162" i="9" s="1"/>
  <c r="O2092" i="9"/>
  <c r="Q2092" i="9" s="1"/>
  <c r="O1994" i="9"/>
  <c r="Q1994" i="9" s="1"/>
  <c r="O1896" i="9"/>
  <c r="Q1896" i="9" s="1"/>
  <c r="O1812" i="9"/>
  <c r="Q1812" i="9" s="1"/>
  <c r="O1742" i="9"/>
  <c r="Q1742" i="9" s="1"/>
  <c r="O1672" i="9"/>
  <c r="Q1672" i="9" s="1"/>
  <c r="O1588" i="9"/>
  <c r="Q1588" i="9" s="1"/>
  <c r="O1518" i="9"/>
  <c r="Q1518" i="9" s="1"/>
  <c r="O1448" i="9"/>
  <c r="Q1448" i="9" s="1"/>
  <c r="O1364" i="9"/>
  <c r="Q1364" i="9" s="1"/>
  <c r="O1280" i="9"/>
  <c r="Q1280" i="9" s="1"/>
  <c r="O1210" i="9"/>
  <c r="Q1210" i="9" s="1"/>
  <c r="O1126" i="9"/>
  <c r="Q1126" i="9" s="1"/>
  <c r="O1056" i="9"/>
  <c r="Q1056" i="9" s="1"/>
  <c r="O972" i="9"/>
  <c r="Q972" i="9" s="1"/>
  <c r="O930" i="9"/>
  <c r="Q930" i="9" s="1"/>
  <c r="O860" i="9"/>
  <c r="Q860" i="9" s="1"/>
  <c r="O776" i="9"/>
  <c r="Q776" i="9" s="1"/>
  <c r="O706" i="9"/>
  <c r="Q706" i="9" s="1"/>
  <c r="O594" i="9"/>
  <c r="Q594" i="9" s="1"/>
  <c r="O510" i="9"/>
  <c r="Q510" i="9" s="1"/>
  <c r="O2747" i="9"/>
  <c r="Q2747" i="9" s="1"/>
  <c r="O2691" i="9"/>
  <c r="Q2691" i="9" s="1"/>
  <c r="O2621" i="9"/>
  <c r="Q2621" i="9" s="1"/>
  <c r="O2562" i="9"/>
  <c r="Q2562" i="9" s="1"/>
  <c r="O2492" i="9"/>
  <c r="Q2492" i="9" s="1"/>
  <c r="O2436" i="9"/>
  <c r="Q2436" i="9" s="1"/>
  <c r="O2366" i="9"/>
  <c r="Q2366" i="9" s="1"/>
  <c r="O2175" i="9"/>
  <c r="Q2175" i="9" s="1"/>
  <c r="O2133" i="9"/>
  <c r="Q2133" i="9" s="1"/>
  <c r="O2049" i="9"/>
  <c r="Q2049" i="9" s="1"/>
  <c r="O1965" i="9"/>
  <c r="Q1965" i="9" s="1"/>
  <c r="O1867" i="9"/>
  <c r="Q1867" i="9" s="1"/>
  <c r="O1769" i="9"/>
  <c r="Q1769" i="9" s="1"/>
  <c r="O1699" i="9"/>
  <c r="Q1699" i="9" s="1"/>
  <c r="O1629" i="9"/>
  <c r="Q1629" i="9" s="1"/>
  <c r="O1559" i="9"/>
  <c r="Q1559" i="9" s="1"/>
  <c r="O1489" i="9"/>
  <c r="Q1489" i="9" s="1"/>
  <c r="O1433" i="9"/>
  <c r="Q1433" i="9" s="1"/>
  <c r="O1363" i="9"/>
  <c r="Q1363" i="9" s="1"/>
  <c r="O1279" i="9"/>
  <c r="Q1279" i="9" s="1"/>
  <c r="O1209" i="9"/>
  <c r="Q1209" i="9" s="1"/>
  <c r="O1139" i="9"/>
  <c r="Q1139" i="9" s="1"/>
  <c r="O1097" i="9"/>
  <c r="Q1097" i="9" s="1"/>
  <c r="O1027" i="9"/>
  <c r="Q1027" i="9" s="1"/>
  <c r="O943" i="9"/>
  <c r="Q943" i="9" s="1"/>
  <c r="O873" i="9"/>
  <c r="Q873" i="9" s="1"/>
  <c r="O817" i="9"/>
  <c r="Q817" i="9" s="1"/>
  <c r="O747" i="9"/>
  <c r="Q747" i="9" s="1"/>
  <c r="O663" i="9"/>
  <c r="Q663" i="9" s="1"/>
  <c r="O565" i="9"/>
  <c r="Q565" i="9" s="1"/>
  <c r="O481" i="9"/>
  <c r="Q481" i="9" s="1"/>
  <c r="O2704" i="9"/>
  <c r="Q2704" i="9" s="1"/>
  <c r="O2634" i="9"/>
  <c r="Q2634" i="9" s="1"/>
  <c r="O2575" i="9"/>
  <c r="Q2575" i="9" s="1"/>
  <c r="O2505" i="9"/>
  <c r="Q2505" i="9" s="1"/>
  <c r="O2435" i="9"/>
  <c r="Q2435" i="9" s="1"/>
  <c r="O2351" i="9"/>
  <c r="Q2351" i="9" s="1"/>
  <c r="O2146" i="9"/>
  <c r="Q2146" i="9" s="1"/>
  <c r="O2076" i="9"/>
  <c r="Q2076" i="9" s="1"/>
  <c r="O2006" i="9"/>
  <c r="Q2006" i="9" s="1"/>
  <c r="O1936" i="9"/>
  <c r="Q1936" i="9" s="1"/>
  <c r="O1852" i="9"/>
  <c r="Q1852" i="9" s="1"/>
  <c r="O1782" i="9"/>
  <c r="Q1782" i="9" s="1"/>
  <c r="O1698" i="9"/>
  <c r="Q1698" i="9" s="1"/>
  <c r="O1628" i="9"/>
  <c r="Q1628" i="9" s="1"/>
  <c r="O1558" i="9"/>
  <c r="Q1558" i="9" s="1"/>
  <c r="O1502" i="9"/>
  <c r="Q1502" i="9" s="1"/>
  <c r="O1446" i="9"/>
  <c r="Q1446" i="9" s="1"/>
  <c r="O1376" i="9"/>
  <c r="Q1376" i="9" s="1"/>
  <c r="O1306" i="9"/>
  <c r="Q1306" i="9" s="1"/>
  <c r="O1222" i="9"/>
  <c r="Q1222" i="9" s="1"/>
  <c r="O1152" i="9"/>
  <c r="Q1152" i="9" s="1"/>
  <c r="O1082" i="9"/>
  <c r="Q1082" i="9" s="1"/>
  <c r="O998" i="9"/>
  <c r="Q998" i="9" s="1"/>
  <c r="O928" i="9"/>
  <c r="Q928" i="9" s="1"/>
  <c r="O872" i="9"/>
  <c r="Q872" i="9" s="1"/>
  <c r="O816" i="9"/>
  <c r="Q816" i="9" s="1"/>
  <c r="O746" i="9"/>
  <c r="Q746" i="9" s="1"/>
  <c r="O676" i="9"/>
  <c r="Q676" i="9" s="1"/>
  <c r="O620" i="9"/>
  <c r="Q620" i="9" s="1"/>
  <c r="O550" i="9"/>
  <c r="Q550" i="9" s="1"/>
  <c r="O508" i="9"/>
  <c r="Q508" i="9" s="1"/>
  <c r="O2689" i="9"/>
  <c r="Q2689" i="9" s="1"/>
  <c r="O2605" i="9"/>
  <c r="Q2605" i="9" s="1"/>
  <c r="O2518" i="9"/>
  <c r="Q2518" i="9" s="1"/>
  <c r="O2448" i="9"/>
  <c r="Q2448" i="9" s="1"/>
  <c r="O2350" i="9"/>
  <c r="Q2350" i="9" s="1"/>
  <c r="O2159" i="9"/>
  <c r="Q2159" i="9" s="1"/>
  <c r="O2089" i="9"/>
  <c r="Q2089" i="9" s="1"/>
  <c r="O2033" i="9"/>
  <c r="Q2033" i="9" s="1"/>
  <c r="O1977" i="9"/>
  <c r="Q1977" i="9" s="1"/>
  <c r="O1935" i="9"/>
  <c r="Q1935" i="9" s="1"/>
  <c r="O1879" i="9"/>
  <c r="Q1879" i="9" s="1"/>
  <c r="O1781" i="9"/>
  <c r="Q1781" i="9" s="1"/>
  <c r="O1711" i="9"/>
  <c r="Q1711" i="9" s="1"/>
  <c r="O1641" i="9"/>
  <c r="Q1641" i="9" s="1"/>
  <c r="O1571" i="9"/>
  <c r="Q1571" i="9" s="1"/>
  <c r="O1501" i="9"/>
  <c r="Q1501" i="9" s="1"/>
  <c r="O1417" i="9"/>
  <c r="Q1417" i="9" s="1"/>
  <c r="O1291" i="9"/>
  <c r="Q1291" i="9" s="1"/>
  <c r="O689" i="9"/>
  <c r="Q689" i="9" s="1"/>
  <c r="O2172" i="9"/>
  <c r="Q2172" i="9" s="1"/>
  <c r="O2158" i="9"/>
  <c r="Q2158" i="9" s="1"/>
  <c r="O2116" i="9"/>
  <c r="Q2116" i="9" s="1"/>
  <c r="O2060" i="9"/>
  <c r="Q2060" i="9" s="1"/>
  <c r="O2018" i="9"/>
  <c r="Q2018" i="9" s="1"/>
  <c r="O1976" i="9"/>
  <c r="Q1976" i="9" s="1"/>
  <c r="O1934" i="9"/>
  <c r="Q1934" i="9" s="1"/>
  <c r="O1892" i="9"/>
  <c r="Q1892" i="9" s="1"/>
  <c r="O1850" i="9"/>
  <c r="Q1850" i="9" s="1"/>
  <c r="O1794" i="9"/>
  <c r="Q1794" i="9" s="1"/>
  <c r="O1752" i="9"/>
  <c r="Q1752" i="9" s="1"/>
  <c r="O1724" i="9"/>
  <c r="Q1724" i="9" s="1"/>
  <c r="O1682" i="9"/>
  <c r="Q1682" i="9" s="1"/>
  <c r="O1640" i="9"/>
  <c r="Q1640" i="9" s="1"/>
  <c r="O1584" i="9"/>
  <c r="Q1584" i="9" s="1"/>
  <c r="O1528" i="9"/>
  <c r="Q1528" i="9" s="1"/>
  <c r="O1486" i="9"/>
  <c r="Q1486" i="9" s="1"/>
  <c r="O1430" i="9"/>
  <c r="Q1430" i="9" s="1"/>
  <c r="O1374" i="9"/>
  <c r="Q1374" i="9" s="1"/>
  <c r="O1332" i="9"/>
  <c r="Q1332" i="9" s="1"/>
  <c r="O1290" i="9"/>
  <c r="Q1290" i="9" s="1"/>
  <c r="O1262" i="9"/>
  <c r="Q1262" i="9" s="1"/>
  <c r="O1220" i="9"/>
  <c r="Q1220" i="9" s="1"/>
  <c r="O1178" i="9"/>
  <c r="Q1178" i="9" s="1"/>
  <c r="O1136" i="9"/>
  <c r="Q1136" i="9" s="1"/>
  <c r="O1094" i="9"/>
  <c r="Q1094" i="9" s="1"/>
  <c r="O1052" i="9"/>
  <c r="Q1052" i="9" s="1"/>
  <c r="O996" i="9"/>
  <c r="Q996" i="9" s="1"/>
  <c r="O954" i="9"/>
  <c r="Q954" i="9" s="1"/>
  <c r="O912" i="9"/>
  <c r="Q912" i="9" s="1"/>
  <c r="O870" i="9"/>
  <c r="Q870" i="9" s="1"/>
  <c r="O828" i="9"/>
  <c r="Q828" i="9" s="1"/>
  <c r="O786" i="9"/>
  <c r="Q786" i="9" s="1"/>
  <c r="O744" i="9"/>
  <c r="Q744" i="9" s="1"/>
  <c r="O702" i="9"/>
  <c r="Q702" i="9" s="1"/>
  <c r="O660" i="9"/>
  <c r="Q660" i="9" s="1"/>
  <c r="O604" i="9"/>
  <c r="Q604" i="9" s="1"/>
  <c r="O562" i="9"/>
  <c r="Q562" i="9" s="1"/>
  <c r="O520" i="9"/>
  <c r="Q520" i="9" s="1"/>
  <c r="O478" i="9"/>
  <c r="Q478" i="9" s="1"/>
  <c r="O2743" i="9"/>
  <c r="Q2743" i="9" s="1"/>
  <c r="O2701" i="9"/>
  <c r="Q2701" i="9" s="1"/>
  <c r="O2645" i="9"/>
  <c r="Q2645" i="9" s="1"/>
  <c r="O2603" i="9"/>
  <c r="Q2603" i="9" s="1"/>
  <c r="O2558" i="9"/>
  <c r="Q2558" i="9" s="1"/>
  <c r="O2516" i="9"/>
  <c r="Q2516" i="9" s="1"/>
  <c r="O2460" i="9"/>
  <c r="Q2460" i="9" s="1"/>
  <c r="O2418" i="9"/>
  <c r="Q2418" i="9" s="1"/>
  <c r="O2362" i="9"/>
  <c r="Q2362" i="9" s="1"/>
  <c r="O2185" i="9"/>
  <c r="Q2185" i="9" s="1"/>
  <c r="O2143" i="9"/>
  <c r="Q2143" i="9" s="1"/>
  <c r="O2087" i="9"/>
  <c r="Q2087" i="9" s="1"/>
  <c r="O2045" i="9"/>
  <c r="Q2045" i="9" s="1"/>
  <c r="O2003" i="9"/>
  <c r="Q2003" i="9" s="1"/>
  <c r="O1961" i="9"/>
  <c r="Q1961" i="9" s="1"/>
  <c r="O1933" i="9"/>
  <c r="Q1933" i="9" s="1"/>
  <c r="O1891" i="9"/>
  <c r="Q1891" i="9" s="1"/>
  <c r="O1835" i="9"/>
  <c r="Q1835" i="9" s="1"/>
  <c r="O1793" i="9"/>
  <c r="Q1793" i="9" s="1"/>
  <c r="O1751" i="9"/>
  <c r="Q1751" i="9" s="1"/>
  <c r="O1695" i="9"/>
  <c r="Q1695" i="9" s="1"/>
  <c r="O1625" i="9"/>
  <c r="Q1625" i="9" s="1"/>
  <c r="O1583" i="9"/>
  <c r="Q1583" i="9" s="1"/>
  <c r="O1527" i="9"/>
  <c r="Q1527" i="9" s="1"/>
  <c r="O1485" i="9"/>
  <c r="Q1485" i="9" s="1"/>
  <c r="O1457" i="9"/>
  <c r="Q1457" i="9" s="1"/>
  <c r="O1429" i="9"/>
  <c r="Q1429" i="9" s="1"/>
  <c r="O1401" i="9"/>
  <c r="Q1401" i="9" s="1"/>
  <c r="O1387" i="9"/>
  <c r="Q1387" i="9" s="1"/>
  <c r="O1373" i="9"/>
  <c r="Q1373" i="9" s="1"/>
  <c r="O1359" i="9"/>
  <c r="Q1359" i="9" s="1"/>
  <c r="O1345" i="9"/>
  <c r="Q1345" i="9" s="1"/>
  <c r="O1331" i="9"/>
  <c r="Q1331" i="9" s="1"/>
  <c r="O1317" i="9"/>
  <c r="Q1317" i="9" s="1"/>
  <c r="O1303" i="9"/>
  <c r="Q1303" i="9" s="1"/>
  <c r="O1289" i="9"/>
  <c r="Q1289" i="9" s="1"/>
  <c r="O1275" i="9"/>
  <c r="Q1275" i="9" s="1"/>
  <c r="O1261" i="9"/>
  <c r="Q1261" i="9" s="1"/>
  <c r="O1247" i="9"/>
  <c r="Q1247" i="9" s="1"/>
  <c r="O1233" i="9"/>
  <c r="Q1233" i="9" s="1"/>
  <c r="O1219" i="9"/>
  <c r="Q1219" i="9" s="1"/>
  <c r="O1205" i="9"/>
  <c r="Q1205" i="9" s="1"/>
  <c r="O1191" i="9"/>
  <c r="Q1191" i="9" s="1"/>
  <c r="O1163" i="9"/>
  <c r="Q1163" i="9" s="1"/>
  <c r="O1149" i="9"/>
  <c r="Q1149" i="9" s="1"/>
  <c r="O1135" i="9"/>
  <c r="Q1135" i="9" s="1"/>
  <c r="O2755" i="9"/>
  <c r="Q2755" i="9" s="1"/>
  <c r="O2741" i="9"/>
  <c r="Q2741" i="9" s="1"/>
  <c r="O2727" i="9"/>
  <c r="Q2727" i="9" s="1"/>
  <c r="O2713" i="9"/>
  <c r="Q2713" i="9" s="1"/>
  <c r="O2699" i="9"/>
  <c r="Q2699" i="9" s="1"/>
  <c r="O2685" i="9"/>
  <c r="Q2685" i="9" s="1"/>
  <c r="O2671" i="9"/>
  <c r="Q2671" i="9" s="1"/>
  <c r="O2657" i="9"/>
  <c r="Q2657" i="9" s="1"/>
  <c r="O2643" i="9"/>
  <c r="Q2643" i="9" s="1"/>
  <c r="O2629" i="9"/>
  <c r="Q2629" i="9" s="1"/>
  <c r="O2615" i="9"/>
  <c r="Q2615" i="9" s="1"/>
  <c r="O2601" i="9"/>
  <c r="Q2601" i="9" s="1"/>
  <c r="O2587" i="9"/>
  <c r="Q2587" i="9" s="1"/>
  <c r="O2570" i="9"/>
  <c r="Q2570" i="9" s="1"/>
  <c r="O2556" i="9"/>
  <c r="Q2556" i="9" s="1"/>
  <c r="O2542" i="9"/>
  <c r="Q2542" i="9" s="1"/>
  <c r="O2528" i="9"/>
  <c r="Q2528" i="9" s="1"/>
  <c r="O2514" i="9"/>
  <c r="Q2514" i="9" s="1"/>
  <c r="O2500" i="9"/>
  <c r="Q2500" i="9" s="1"/>
  <c r="O2486" i="9"/>
  <c r="Q2486" i="9" s="1"/>
  <c r="O1063" i="9"/>
  <c r="Q1063" i="9" s="1"/>
  <c r="O2349" i="9"/>
  <c r="Q2349" i="9" s="1"/>
  <c r="O2734" i="9"/>
  <c r="Q2734" i="9" s="1"/>
  <c r="O2692" i="9"/>
  <c r="Q2692" i="9" s="1"/>
  <c r="O2664" i="9"/>
  <c r="Q2664" i="9" s="1"/>
  <c r="O2622" i="9"/>
  <c r="Q2622" i="9" s="1"/>
  <c r="O2594" i="9"/>
  <c r="Q2594" i="9" s="1"/>
  <c r="O2549" i="9"/>
  <c r="Q2549" i="9" s="1"/>
  <c r="O2507" i="9"/>
  <c r="Q2507" i="9" s="1"/>
  <c r="O2451" i="9"/>
  <c r="Q2451" i="9" s="1"/>
  <c r="O2409" i="9"/>
  <c r="Q2409" i="9" s="1"/>
  <c r="O2395" i="9"/>
  <c r="Q2395" i="9" s="1"/>
  <c r="O2367" i="9"/>
  <c r="Q2367" i="9" s="1"/>
  <c r="O2190" i="9"/>
  <c r="Q2190" i="9" s="1"/>
  <c r="O2148" i="9"/>
  <c r="Q2148" i="9" s="1"/>
  <c r="O2120" i="9"/>
  <c r="Q2120" i="9" s="1"/>
  <c r="O2078" i="9"/>
  <c r="Q2078" i="9" s="1"/>
  <c r="O2050" i="9"/>
  <c r="Q2050" i="9" s="1"/>
  <c r="O2022" i="9"/>
  <c r="Q2022" i="9" s="1"/>
  <c r="O1980" i="9"/>
  <c r="Q1980" i="9" s="1"/>
  <c r="O1952" i="9"/>
  <c r="Q1952" i="9" s="1"/>
  <c r="O1924" i="9"/>
  <c r="Q1924" i="9" s="1"/>
  <c r="O1868" i="9"/>
  <c r="Q1868" i="9" s="1"/>
  <c r="O1840" i="9"/>
  <c r="Q1840" i="9" s="1"/>
  <c r="O1798" i="9"/>
  <c r="Q1798" i="9" s="1"/>
  <c r="O1770" i="9"/>
  <c r="Q1770" i="9" s="1"/>
  <c r="O1728" i="9"/>
  <c r="Q1728" i="9" s="1"/>
  <c r="O1700" i="9"/>
  <c r="Q1700" i="9" s="1"/>
  <c r="O1644" i="9"/>
  <c r="Q1644" i="9" s="1"/>
  <c r="O1616" i="9"/>
  <c r="Q1616" i="9" s="1"/>
  <c r="O1574" i="9"/>
  <c r="Q1574" i="9" s="1"/>
  <c r="O1546" i="9"/>
  <c r="Q1546" i="9" s="1"/>
  <c r="O1504" i="9"/>
  <c r="Q1504" i="9" s="1"/>
  <c r="O1476" i="9"/>
  <c r="Q1476" i="9" s="1"/>
  <c r="O1434" i="9"/>
  <c r="Q1434" i="9" s="1"/>
  <c r="O1406" i="9"/>
  <c r="Q1406" i="9" s="1"/>
  <c r="O1378" i="9"/>
  <c r="Q1378" i="9" s="1"/>
  <c r="O1322" i="9"/>
  <c r="Q1322" i="9" s="1"/>
  <c r="O1294" i="9"/>
  <c r="Q1294" i="9" s="1"/>
  <c r="O1238" i="9"/>
  <c r="Q1238" i="9" s="1"/>
  <c r="O1196" i="9"/>
  <c r="Q1196" i="9" s="1"/>
  <c r="O1168" i="9"/>
  <c r="Q1168" i="9" s="1"/>
  <c r="O1140" i="9"/>
  <c r="Q1140" i="9" s="1"/>
  <c r="O1098" i="9"/>
  <c r="Q1098" i="9" s="1"/>
  <c r="O1070" i="9"/>
  <c r="Q1070" i="9" s="1"/>
  <c r="O1028" i="9"/>
  <c r="Q1028" i="9" s="1"/>
  <c r="O1000" i="9"/>
  <c r="Q1000" i="9" s="1"/>
  <c r="O944" i="9"/>
  <c r="Q944" i="9" s="1"/>
  <c r="O902" i="9"/>
  <c r="Q902" i="9" s="1"/>
  <c r="O888" i="9"/>
  <c r="Q888" i="9" s="1"/>
  <c r="O846" i="9"/>
  <c r="Q846" i="9" s="1"/>
  <c r="O804" i="9"/>
  <c r="Q804" i="9" s="1"/>
  <c r="O748" i="9"/>
  <c r="Q748" i="9" s="1"/>
  <c r="O720" i="9"/>
  <c r="Q720" i="9" s="1"/>
  <c r="O664" i="9"/>
  <c r="Q664" i="9" s="1"/>
  <c r="O636" i="9"/>
  <c r="Q636" i="9" s="1"/>
  <c r="O608" i="9"/>
  <c r="Q608" i="9" s="1"/>
  <c r="O566" i="9"/>
  <c r="Q566" i="9" s="1"/>
  <c r="O538" i="9"/>
  <c r="Q538" i="9" s="1"/>
  <c r="O496" i="9"/>
  <c r="Q496" i="9" s="1"/>
  <c r="O2733" i="9"/>
  <c r="Q2733" i="9" s="1"/>
  <c r="O2705" i="9"/>
  <c r="Q2705" i="9" s="1"/>
  <c r="O2663" i="9"/>
  <c r="Q2663" i="9" s="1"/>
  <c r="O2635" i="9"/>
  <c r="Q2635" i="9" s="1"/>
  <c r="O2593" i="9"/>
  <c r="Q2593" i="9" s="1"/>
  <c r="O2548" i="9"/>
  <c r="Q2548" i="9" s="1"/>
  <c r="O2520" i="9"/>
  <c r="Q2520" i="9" s="1"/>
  <c r="O2478" i="9"/>
  <c r="Q2478" i="9" s="1"/>
  <c r="O2450" i="9"/>
  <c r="Q2450" i="9" s="1"/>
  <c r="O2408" i="9"/>
  <c r="Q2408" i="9" s="1"/>
  <c r="O2380" i="9"/>
  <c r="Q2380" i="9" s="1"/>
  <c r="O2352" i="9"/>
  <c r="Q2352" i="9" s="1"/>
  <c r="O2203" i="9"/>
  <c r="Q2203" i="9" s="1"/>
  <c r="O2147" i="9"/>
  <c r="Q2147" i="9" s="1"/>
  <c r="O2105" i="9"/>
  <c r="Q2105" i="9" s="1"/>
  <c r="O2077" i="9"/>
  <c r="Q2077" i="9" s="1"/>
  <c r="O2021" i="9"/>
  <c r="Q2021" i="9" s="1"/>
  <c r="O1993" i="9"/>
  <c r="Q1993" i="9" s="1"/>
  <c r="O1951" i="9"/>
  <c r="Q1951" i="9" s="1"/>
  <c r="O1909" i="9"/>
  <c r="Q1909" i="9" s="1"/>
  <c r="O1853" i="9"/>
  <c r="Q1853" i="9" s="1"/>
  <c r="O1825" i="9"/>
  <c r="Q1825" i="9" s="1"/>
  <c r="O1797" i="9"/>
  <c r="Q1797" i="9" s="1"/>
  <c r="O1741" i="9"/>
  <c r="Q1741" i="9" s="1"/>
  <c r="O1727" i="9"/>
  <c r="Q1727" i="9" s="1"/>
  <c r="O1671" i="9"/>
  <c r="Q1671" i="9" s="1"/>
  <c r="O1643" i="9"/>
  <c r="Q1643" i="9" s="1"/>
  <c r="O1601" i="9"/>
  <c r="Q1601" i="9" s="1"/>
  <c r="O1545" i="9"/>
  <c r="Q1545" i="9" s="1"/>
  <c r="O1503" i="9"/>
  <c r="Q1503" i="9" s="1"/>
  <c r="O1461" i="9"/>
  <c r="Q1461" i="9" s="1"/>
  <c r="O1419" i="9"/>
  <c r="Q1419" i="9" s="1"/>
  <c r="O1391" i="9"/>
  <c r="Q1391" i="9" s="1"/>
  <c r="O1349" i="9"/>
  <c r="Q1349" i="9" s="1"/>
  <c r="O1307" i="9"/>
  <c r="Q1307" i="9" s="1"/>
  <c r="O1265" i="9"/>
  <c r="Q1265" i="9" s="1"/>
  <c r="O1237" i="9"/>
  <c r="Q1237" i="9" s="1"/>
  <c r="O1195" i="9"/>
  <c r="Q1195" i="9" s="1"/>
  <c r="O1153" i="9"/>
  <c r="Q1153" i="9" s="1"/>
  <c r="O1111" i="9"/>
  <c r="Q1111" i="9" s="1"/>
  <c r="O1069" i="9"/>
  <c r="Q1069" i="9" s="1"/>
  <c r="O1041" i="9"/>
  <c r="Q1041" i="9" s="1"/>
  <c r="O999" i="9"/>
  <c r="Q999" i="9" s="1"/>
  <c r="O971" i="9"/>
  <c r="Q971" i="9" s="1"/>
  <c r="O929" i="9"/>
  <c r="Q929" i="9" s="1"/>
  <c r="O901" i="9"/>
  <c r="Q901" i="9" s="1"/>
  <c r="O845" i="9"/>
  <c r="Q845" i="9" s="1"/>
  <c r="O803" i="9"/>
  <c r="Q803" i="9" s="1"/>
  <c r="O761" i="9"/>
  <c r="Q761" i="9" s="1"/>
  <c r="O719" i="9"/>
  <c r="Q719" i="9" s="1"/>
  <c r="O691" i="9"/>
  <c r="Q691" i="9" s="1"/>
  <c r="O649" i="9"/>
  <c r="Q649" i="9" s="1"/>
  <c r="O635" i="9"/>
  <c r="Q635" i="9" s="1"/>
  <c r="O607" i="9"/>
  <c r="Q607" i="9" s="1"/>
  <c r="O579" i="9"/>
  <c r="Q579" i="9" s="1"/>
  <c r="O537" i="9"/>
  <c r="Q537" i="9" s="1"/>
  <c r="O509" i="9"/>
  <c r="Q509" i="9" s="1"/>
  <c r="O2732" i="9"/>
  <c r="Q2732" i="9" s="1"/>
  <c r="O2690" i="9"/>
  <c r="Q2690" i="9" s="1"/>
  <c r="O2662" i="9"/>
  <c r="Q2662" i="9" s="1"/>
  <c r="O2606" i="9"/>
  <c r="Q2606" i="9" s="1"/>
  <c r="O2561" i="9"/>
  <c r="Q2561" i="9" s="1"/>
  <c r="O2533" i="9"/>
  <c r="Q2533" i="9" s="1"/>
  <c r="O2491" i="9"/>
  <c r="Q2491" i="9" s="1"/>
  <c r="O2463" i="9"/>
  <c r="Q2463" i="9" s="1"/>
  <c r="O2407" i="9"/>
  <c r="Q2407" i="9" s="1"/>
  <c r="O2379" i="9"/>
  <c r="Q2379" i="9" s="1"/>
  <c r="O2337" i="9"/>
  <c r="Q2337" i="9" s="1"/>
  <c r="O2188" i="9"/>
  <c r="Q2188" i="9" s="1"/>
  <c r="O2160" i="9"/>
  <c r="Q2160" i="9" s="1"/>
  <c r="O2104" i="9"/>
  <c r="Q2104" i="9" s="1"/>
  <c r="O2062" i="9"/>
  <c r="Q2062" i="9" s="1"/>
  <c r="O2020" i="9"/>
  <c r="Q2020" i="9" s="1"/>
  <c r="O1978" i="9"/>
  <c r="Q1978" i="9" s="1"/>
  <c r="O1950" i="9"/>
  <c r="Q1950" i="9" s="1"/>
  <c r="O1908" i="9"/>
  <c r="Q1908" i="9" s="1"/>
  <c r="O1880" i="9"/>
  <c r="Q1880" i="9" s="1"/>
  <c r="O1838" i="9"/>
  <c r="Q1838" i="9" s="1"/>
  <c r="O1810" i="9"/>
  <c r="Q1810" i="9" s="1"/>
  <c r="O1768" i="9"/>
  <c r="Q1768" i="9" s="1"/>
  <c r="O1740" i="9"/>
  <c r="Q1740" i="9" s="1"/>
  <c r="O1712" i="9"/>
  <c r="Q1712" i="9" s="1"/>
  <c r="O1670" i="9"/>
  <c r="Q1670" i="9" s="1"/>
  <c r="O1642" i="9"/>
  <c r="Q1642" i="9" s="1"/>
  <c r="O1600" i="9"/>
  <c r="Q1600" i="9" s="1"/>
  <c r="O1572" i="9"/>
  <c r="Q1572" i="9" s="1"/>
  <c r="O1530" i="9"/>
  <c r="Q1530" i="9" s="1"/>
  <c r="O1488" i="9"/>
  <c r="Q1488" i="9" s="1"/>
  <c r="O1460" i="9"/>
  <c r="Q1460" i="9" s="1"/>
  <c r="O1418" i="9"/>
  <c r="Q1418" i="9" s="1"/>
  <c r="O1404" i="9"/>
  <c r="Q1404" i="9" s="1"/>
  <c r="O1348" i="9"/>
  <c r="Q1348" i="9" s="1"/>
  <c r="O1320" i="9"/>
  <c r="Q1320" i="9" s="1"/>
  <c r="O1278" i="9"/>
  <c r="Q1278" i="9" s="1"/>
  <c r="O1250" i="9"/>
  <c r="Q1250" i="9" s="1"/>
  <c r="O1208" i="9"/>
  <c r="Q1208" i="9" s="1"/>
  <c r="O1166" i="9"/>
  <c r="Q1166" i="9" s="1"/>
  <c r="O1110" i="9"/>
  <c r="Q1110" i="9" s="1"/>
  <c r="O1068" i="9"/>
  <c r="Q1068" i="9" s="1"/>
  <c r="O1040" i="9"/>
  <c r="Q1040" i="9" s="1"/>
  <c r="O1012" i="9"/>
  <c r="Q1012" i="9" s="1"/>
  <c r="O970" i="9"/>
  <c r="Q970" i="9" s="1"/>
  <c r="O942" i="9"/>
  <c r="Q942" i="9" s="1"/>
  <c r="O886" i="9"/>
  <c r="Q886" i="9" s="1"/>
  <c r="O830" i="9"/>
  <c r="Q830" i="9" s="1"/>
  <c r="O788" i="9"/>
  <c r="Q788" i="9" s="1"/>
  <c r="O760" i="9"/>
  <c r="Q760" i="9" s="1"/>
  <c r="O718" i="9"/>
  <c r="Q718" i="9" s="1"/>
  <c r="O690" i="9"/>
  <c r="Q690" i="9" s="1"/>
  <c r="O634" i="9"/>
  <c r="Q634" i="9" s="1"/>
  <c r="O592" i="9"/>
  <c r="Q592" i="9" s="1"/>
  <c r="O564" i="9"/>
  <c r="Q564" i="9" s="1"/>
  <c r="O536" i="9"/>
  <c r="Q536" i="9" s="1"/>
  <c r="O480" i="9"/>
  <c r="Q480" i="9" s="1"/>
  <c r="O2759" i="9"/>
  <c r="Q2759" i="9" s="1"/>
  <c r="O2731" i="9"/>
  <c r="Q2731" i="9" s="1"/>
  <c r="O2703" i="9"/>
  <c r="Q2703" i="9" s="1"/>
  <c r="O2661" i="9"/>
  <c r="Q2661" i="9" s="1"/>
  <c r="O2633" i="9"/>
  <c r="Q2633" i="9" s="1"/>
  <c r="O2591" i="9"/>
  <c r="Q2591" i="9" s="1"/>
  <c r="O2560" i="9"/>
  <c r="Q2560" i="9" s="1"/>
  <c r="O2532" i="9"/>
  <c r="Q2532" i="9" s="1"/>
  <c r="O2490" i="9"/>
  <c r="Q2490" i="9" s="1"/>
  <c r="O2462" i="9"/>
  <c r="Q2462" i="9" s="1"/>
  <c r="O2434" i="9"/>
  <c r="Q2434" i="9" s="1"/>
  <c r="O2406" i="9"/>
  <c r="Q2406" i="9" s="1"/>
  <c r="O2378" i="9"/>
  <c r="Q2378" i="9" s="1"/>
  <c r="O2201" i="9"/>
  <c r="Q2201" i="9" s="1"/>
  <c r="O2173" i="9"/>
  <c r="Q2173" i="9" s="1"/>
  <c r="O2131" i="9"/>
  <c r="Q2131" i="9" s="1"/>
  <c r="O2103" i="9"/>
  <c r="Q2103" i="9" s="1"/>
  <c r="O2061" i="9"/>
  <c r="Q2061" i="9" s="1"/>
  <c r="O2019" i="9"/>
  <c r="Q2019" i="9" s="1"/>
  <c r="O1991" i="9"/>
  <c r="Q1991" i="9" s="1"/>
  <c r="O1949" i="9"/>
  <c r="Q1949" i="9" s="1"/>
  <c r="O1893" i="9"/>
  <c r="Q1893" i="9" s="1"/>
  <c r="O1851" i="9"/>
  <c r="Q1851" i="9" s="1"/>
  <c r="O1823" i="9"/>
  <c r="Q1823" i="9" s="1"/>
  <c r="O1795" i="9"/>
  <c r="Q1795" i="9" s="1"/>
  <c r="O1767" i="9"/>
  <c r="Q1767" i="9" s="1"/>
  <c r="O1739" i="9"/>
  <c r="Q1739" i="9" s="1"/>
  <c r="O1697" i="9"/>
  <c r="Q1697" i="9" s="1"/>
  <c r="O1683" i="9"/>
  <c r="Q1683" i="9" s="1"/>
  <c r="O1655" i="9"/>
  <c r="Q1655" i="9" s="1"/>
  <c r="O1613" i="9"/>
  <c r="Q1613" i="9" s="1"/>
  <c r="O1585" i="9"/>
  <c r="Q1585" i="9" s="1"/>
  <c r="O1557" i="9"/>
  <c r="Q1557" i="9" s="1"/>
  <c r="O1529" i="9"/>
  <c r="Q1529" i="9" s="1"/>
  <c r="O1473" i="9"/>
  <c r="Q1473" i="9" s="1"/>
  <c r="O1403" i="9"/>
  <c r="Q1403" i="9" s="1"/>
  <c r="O1235" i="9"/>
  <c r="Q1235" i="9" s="1"/>
  <c r="O2186" i="9"/>
  <c r="Q2186" i="9" s="1"/>
  <c r="O1829" i="9"/>
  <c r="Q1829" i="9" s="1"/>
  <c r="O1815" i="9"/>
  <c r="Q1815" i="9" s="1"/>
  <c r="O1801" i="9"/>
  <c r="Q1801" i="9" s="1"/>
  <c r="O1787" i="9"/>
  <c r="Q1787" i="9" s="1"/>
  <c r="O1773" i="9"/>
  <c r="Q1773" i="9" s="1"/>
  <c r="O1759" i="9"/>
  <c r="Q1759" i="9" s="1"/>
  <c r="O1745" i="9"/>
  <c r="Q1745" i="9" s="1"/>
  <c r="O1731" i="9"/>
  <c r="Q1731" i="9" s="1"/>
  <c r="O1717" i="9"/>
  <c r="Q1717" i="9" s="1"/>
  <c r="O1703" i="9"/>
  <c r="Q1703" i="9" s="1"/>
  <c r="O1689" i="9"/>
  <c r="Q1689" i="9" s="1"/>
  <c r="O1675" i="9"/>
  <c r="Q1675" i="9" s="1"/>
  <c r="O1661" i="9"/>
  <c r="Q1661" i="9" s="1"/>
  <c r="O1647" i="9"/>
  <c r="Q1647" i="9" s="1"/>
  <c r="O1633" i="9"/>
  <c r="Q1633" i="9" s="1"/>
  <c r="O1619" i="9"/>
  <c r="Q1619" i="9" s="1"/>
  <c r="O1605" i="9"/>
  <c r="Q1605" i="9" s="1"/>
  <c r="O1591" i="9"/>
  <c r="Q1591" i="9" s="1"/>
  <c r="O1577" i="9"/>
  <c r="Q1577" i="9" s="1"/>
  <c r="O1563" i="9"/>
  <c r="Q1563" i="9" s="1"/>
  <c r="O1549" i="9"/>
  <c r="Q1549" i="9" s="1"/>
  <c r="O1535" i="9"/>
  <c r="Q1535" i="9" s="1"/>
  <c r="O1521" i="9"/>
  <c r="Q1521" i="9" s="1"/>
  <c r="O1507" i="9"/>
  <c r="Q1507" i="9" s="1"/>
  <c r="O1493" i="9"/>
  <c r="Q1493" i="9" s="1"/>
  <c r="O1479" i="9"/>
  <c r="Q1479" i="9" s="1"/>
  <c r="O1465" i="9"/>
  <c r="Q1465" i="9" s="1"/>
  <c r="O1451" i="9"/>
  <c r="Q1451" i="9" s="1"/>
  <c r="O1437" i="9"/>
  <c r="Q1437" i="9" s="1"/>
  <c r="O1423" i="9"/>
  <c r="Q1423" i="9" s="1"/>
  <c r="O1409" i="9"/>
  <c r="Q1409" i="9" s="1"/>
  <c r="O1395" i="9"/>
  <c r="Q1395" i="9" s="1"/>
  <c r="O1381" i="9"/>
  <c r="Q1381" i="9" s="1"/>
  <c r="O1367" i="9"/>
  <c r="Q1367" i="9" s="1"/>
  <c r="O1353" i="9"/>
  <c r="Q1353" i="9" s="1"/>
  <c r="O1339" i="9"/>
  <c r="Q1339" i="9" s="1"/>
  <c r="O1325" i="9"/>
  <c r="Q1325" i="9" s="1"/>
  <c r="O1311" i="9"/>
  <c r="Q1311" i="9" s="1"/>
  <c r="O1297" i="9"/>
  <c r="Q1297" i="9" s="1"/>
  <c r="O1283" i="9"/>
  <c r="Q1283" i="9" s="1"/>
  <c r="O1269" i="9"/>
  <c r="Q1269" i="9" s="1"/>
  <c r="O1255" i="9"/>
  <c r="Q1255" i="9" s="1"/>
  <c r="O1241" i="9"/>
  <c r="Q1241" i="9" s="1"/>
  <c r="O1227" i="9"/>
  <c r="Q1227" i="9" s="1"/>
  <c r="O1213" i="9"/>
  <c r="Q1213" i="9" s="1"/>
  <c r="O1199" i="9"/>
  <c r="Q1199" i="9" s="1"/>
  <c r="O1185" i="9"/>
  <c r="Q1185" i="9" s="1"/>
  <c r="O1171" i="9"/>
  <c r="Q1171" i="9" s="1"/>
  <c r="O1157" i="9"/>
  <c r="Q1157" i="9" s="1"/>
  <c r="O1143" i="9"/>
  <c r="Q1143" i="9" s="1"/>
  <c r="O1129" i="9"/>
  <c r="Q1129" i="9" s="1"/>
  <c r="O1115" i="9"/>
  <c r="Q1115" i="9" s="1"/>
  <c r="O1101" i="9"/>
  <c r="Q1101" i="9" s="1"/>
  <c r="O1087" i="9"/>
  <c r="Q1087" i="9" s="1"/>
  <c r="O1073" i="9"/>
  <c r="Q1073" i="9" s="1"/>
  <c r="O1059" i="9"/>
  <c r="Q1059" i="9" s="1"/>
  <c r="O1045" i="9"/>
  <c r="Q1045" i="9" s="1"/>
  <c r="O1031" i="9"/>
  <c r="Q1031" i="9" s="1"/>
  <c r="O1017" i="9"/>
  <c r="Q1017" i="9" s="1"/>
  <c r="O1003" i="9"/>
  <c r="Q1003" i="9" s="1"/>
  <c r="O989" i="9"/>
  <c r="Q989" i="9" s="1"/>
  <c r="O975" i="9"/>
  <c r="Q975" i="9" s="1"/>
  <c r="O961" i="9"/>
  <c r="Q961" i="9" s="1"/>
  <c r="O947" i="9"/>
  <c r="Q947" i="9" s="1"/>
  <c r="O933" i="9"/>
  <c r="Q933" i="9" s="1"/>
  <c r="O919" i="9"/>
  <c r="Q919" i="9" s="1"/>
  <c r="O905" i="9"/>
  <c r="Q905" i="9" s="1"/>
  <c r="O891" i="9"/>
  <c r="Q891" i="9" s="1"/>
  <c r="O877" i="9"/>
  <c r="Q877" i="9" s="1"/>
  <c r="O863" i="9"/>
  <c r="Q863" i="9" s="1"/>
  <c r="O849" i="9"/>
  <c r="Q849" i="9" s="1"/>
  <c r="O835" i="9"/>
  <c r="Q835" i="9" s="1"/>
  <c r="O821" i="9"/>
  <c r="Q821" i="9" s="1"/>
  <c r="O807" i="9"/>
  <c r="Q807" i="9" s="1"/>
  <c r="O793" i="9"/>
  <c r="Q793" i="9" s="1"/>
  <c r="O779" i="9"/>
  <c r="Q779" i="9" s="1"/>
  <c r="O765" i="9"/>
  <c r="Q765" i="9" s="1"/>
  <c r="O751" i="9"/>
  <c r="Q751" i="9" s="1"/>
  <c r="O737" i="9"/>
  <c r="Q737" i="9" s="1"/>
  <c r="O723" i="9"/>
  <c r="Q723" i="9" s="1"/>
  <c r="O709" i="9"/>
  <c r="Q709" i="9" s="1"/>
  <c r="O695" i="9"/>
  <c r="Q695" i="9" s="1"/>
  <c r="O681" i="9"/>
  <c r="Q681" i="9" s="1"/>
  <c r="O667" i="9"/>
  <c r="Q667" i="9" s="1"/>
  <c r="O653" i="9"/>
  <c r="Q653" i="9" s="1"/>
  <c r="O639" i="9"/>
  <c r="Q639" i="9" s="1"/>
  <c r="O625" i="9"/>
  <c r="Q625" i="9" s="1"/>
  <c r="O611" i="9"/>
  <c r="Q611" i="9" s="1"/>
  <c r="O597" i="9"/>
  <c r="Q597" i="9" s="1"/>
  <c r="O583" i="9"/>
  <c r="Q583" i="9" s="1"/>
  <c r="O569" i="9"/>
  <c r="Q569" i="9" s="1"/>
  <c r="O555" i="9"/>
  <c r="Q555" i="9" s="1"/>
  <c r="O541" i="9"/>
  <c r="Q541" i="9" s="1"/>
  <c r="O527" i="9"/>
  <c r="Q527" i="9" s="1"/>
  <c r="O513" i="9"/>
  <c r="Q513" i="9" s="1"/>
  <c r="O499" i="9"/>
  <c r="Q499" i="9" s="1"/>
  <c r="O485" i="9"/>
  <c r="Q485" i="9" s="1"/>
  <c r="O692" i="9"/>
  <c r="Q692" i="9" s="1"/>
  <c r="O1895" i="9"/>
  <c r="Q1895" i="9" s="1"/>
  <c r="O2207" i="9"/>
  <c r="Q2207" i="9" s="1"/>
  <c r="O2596" i="9"/>
  <c r="Q2596" i="9" s="1"/>
  <c r="O2164" i="9"/>
  <c r="Q2164" i="9" s="1"/>
  <c r="O1912" i="9"/>
  <c r="Q1912" i="9" s="1"/>
  <c r="O1688" i="9"/>
  <c r="Q1688" i="9" s="1"/>
  <c r="O1492" i="9"/>
  <c r="Q1492" i="9" s="1"/>
  <c r="O1282" i="9"/>
  <c r="Q1282" i="9" s="1"/>
  <c r="O1086" i="9"/>
  <c r="Q1086" i="9" s="1"/>
  <c r="O932" i="9"/>
  <c r="Q932" i="9" s="1"/>
  <c r="O806" i="9"/>
  <c r="Q806" i="9" s="1"/>
  <c r="O722" i="9"/>
  <c r="Q722" i="9" s="1"/>
  <c r="O680" i="9"/>
  <c r="Q680" i="9" s="1"/>
  <c r="O666" i="9"/>
  <c r="Q666" i="9" s="1"/>
  <c r="O652" i="9"/>
  <c r="Q652" i="9" s="1"/>
  <c r="O638" i="9"/>
  <c r="Q638" i="9" s="1"/>
  <c r="O624" i="9"/>
  <c r="Q624" i="9" s="1"/>
  <c r="O610" i="9"/>
  <c r="Q610" i="9" s="1"/>
  <c r="O596" i="9"/>
  <c r="Q596" i="9" s="1"/>
  <c r="O582" i="9"/>
  <c r="Q582" i="9" s="1"/>
  <c r="O568" i="9"/>
  <c r="Q568" i="9" s="1"/>
  <c r="O554" i="9"/>
  <c r="Q554" i="9" s="1"/>
  <c r="O540" i="9"/>
  <c r="Q540" i="9" s="1"/>
  <c r="O526" i="9"/>
  <c r="Q526" i="9" s="1"/>
  <c r="O512" i="9"/>
  <c r="Q512" i="9" s="1"/>
  <c r="O498" i="9"/>
  <c r="Q498" i="9" s="1"/>
  <c r="O484" i="9"/>
  <c r="Q484" i="9" s="1"/>
  <c r="O2748" i="9"/>
  <c r="Q2748" i="9" s="1"/>
  <c r="O2720" i="9"/>
  <c r="Q2720" i="9" s="1"/>
  <c r="O2678" i="9"/>
  <c r="Q2678" i="9" s="1"/>
  <c r="O2636" i="9"/>
  <c r="Q2636" i="9" s="1"/>
  <c r="O2608" i="9"/>
  <c r="Q2608" i="9" s="1"/>
  <c r="O2563" i="9"/>
  <c r="Q2563" i="9" s="1"/>
  <c r="O2521" i="9"/>
  <c r="Q2521" i="9" s="1"/>
  <c r="O2493" i="9"/>
  <c r="Q2493" i="9" s="1"/>
  <c r="O2465" i="9"/>
  <c r="Q2465" i="9" s="1"/>
  <c r="O2437" i="9"/>
  <c r="Q2437" i="9" s="1"/>
  <c r="O2381" i="9"/>
  <c r="Q2381" i="9" s="1"/>
  <c r="O2339" i="9"/>
  <c r="Q2339" i="9" s="1"/>
  <c r="O2204" i="9"/>
  <c r="Q2204" i="9" s="1"/>
  <c r="O2176" i="9"/>
  <c r="Q2176" i="9" s="1"/>
  <c r="O2134" i="9"/>
  <c r="Q2134" i="9" s="1"/>
  <c r="O2106" i="9"/>
  <c r="Q2106" i="9" s="1"/>
  <c r="O2064" i="9"/>
  <c r="Q2064" i="9" s="1"/>
  <c r="O2036" i="9"/>
  <c r="Q2036" i="9" s="1"/>
  <c r="O2008" i="9"/>
  <c r="Q2008" i="9" s="1"/>
  <c r="O1966" i="9"/>
  <c r="Q1966" i="9" s="1"/>
  <c r="O1938" i="9"/>
  <c r="Q1938" i="9" s="1"/>
  <c r="O1910" i="9"/>
  <c r="Q1910" i="9" s="1"/>
  <c r="O1882" i="9"/>
  <c r="Q1882" i="9" s="1"/>
  <c r="O1854" i="9"/>
  <c r="Q1854" i="9" s="1"/>
  <c r="O1826" i="9"/>
  <c r="Q1826" i="9" s="1"/>
  <c r="O1784" i="9"/>
  <c r="Q1784" i="9" s="1"/>
  <c r="O1756" i="9"/>
  <c r="Q1756" i="9" s="1"/>
  <c r="O1714" i="9"/>
  <c r="Q1714" i="9" s="1"/>
  <c r="O1686" i="9"/>
  <c r="Q1686" i="9" s="1"/>
  <c r="O1658" i="9"/>
  <c r="Q1658" i="9" s="1"/>
  <c r="O1630" i="9"/>
  <c r="Q1630" i="9" s="1"/>
  <c r="O1602" i="9"/>
  <c r="Q1602" i="9" s="1"/>
  <c r="O1560" i="9"/>
  <c r="Q1560" i="9" s="1"/>
  <c r="O1532" i="9"/>
  <c r="Q1532" i="9" s="1"/>
  <c r="O1490" i="9"/>
  <c r="Q1490" i="9" s="1"/>
  <c r="O1462" i="9"/>
  <c r="Q1462" i="9" s="1"/>
  <c r="O1420" i="9"/>
  <c r="Q1420" i="9" s="1"/>
  <c r="O1392" i="9"/>
  <c r="Q1392" i="9" s="1"/>
  <c r="O1350" i="9"/>
  <c r="Q1350" i="9" s="1"/>
  <c r="O1336" i="9"/>
  <c r="Q1336" i="9" s="1"/>
  <c r="O1308" i="9"/>
  <c r="Q1308" i="9" s="1"/>
  <c r="O1266" i="9"/>
  <c r="Q1266" i="9" s="1"/>
  <c r="O1252" i="9"/>
  <c r="Q1252" i="9" s="1"/>
  <c r="O1224" i="9"/>
  <c r="Q1224" i="9" s="1"/>
  <c r="O1182" i="9"/>
  <c r="Q1182" i="9" s="1"/>
  <c r="O1154" i="9"/>
  <c r="Q1154" i="9" s="1"/>
  <c r="O1112" i="9"/>
  <c r="Q1112" i="9" s="1"/>
  <c r="O1084" i="9"/>
  <c r="Q1084" i="9" s="1"/>
  <c r="O1042" i="9"/>
  <c r="Q1042" i="9" s="1"/>
  <c r="O1014" i="9"/>
  <c r="Q1014" i="9" s="1"/>
  <c r="O986" i="9"/>
  <c r="Q986" i="9" s="1"/>
  <c r="O958" i="9"/>
  <c r="Q958" i="9" s="1"/>
  <c r="O916" i="9"/>
  <c r="Q916" i="9" s="1"/>
  <c r="O874" i="9"/>
  <c r="Q874" i="9" s="1"/>
  <c r="O832" i="9"/>
  <c r="Q832" i="9" s="1"/>
  <c r="O818" i="9"/>
  <c r="Q818" i="9" s="1"/>
  <c r="O790" i="9"/>
  <c r="Q790" i="9" s="1"/>
  <c r="O762" i="9"/>
  <c r="Q762" i="9" s="1"/>
  <c r="O734" i="9"/>
  <c r="Q734" i="9" s="1"/>
  <c r="O678" i="9"/>
  <c r="Q678" i="9" s="1"/>
  <c r="O650" i="9"/>
  <c r="Q650" i="9" s="1"/>
  <c r="O622" i="9"/>
  <c r="Q622" i="9" s="1"/>
  <c r="O580" i="9"/>
  <c r="Q580" i="9" s="1"/>
  <c r="O552" i="9"/>
  <c r="Q552" i="9" s="1"/>
  <c r="O524" i="9"/>
  <c r="Q524" i="9" s="1"/>
  <c r="O482" i="9"/>
  <c r="Q482" i="9" s="1"/>
  <c r="O2719" i="9"/>
  <c r="Q2719" i="9" s="1"/>
  <c r="O2677" i="9"/>
  <c r="Q2677" i="9" s="1"/>
  <c r="O2649" i="9"/>
  <c r="Q2649" i="9" s="1"/>
  <c r="O2607" i="9"/>
  <c r="Q2607" i="9" s="1"/>
  <c r="O2576" i="9"/>
  <c r="Q2576" i="9" s="1"/>
  <c r="O2534" i="9"/>
  <c r="Q2534" i="9" s="1"/>
  <c r="O2506" i="9"/>
  <c r="Q2506" i="9" s="1"/>
  <c r="O2464" i="9"/>
  <c r="Q2464" i="9" s="1"/>
  <c r="O2422" i="9"/>
  <c r="Q2422" i="9" s="1"/>
  <c r="O2394" i="9"/>
  <c r="Q2394" i="9" s="1"/>
  <c r="O2338" i="9"/>
  <c r="Q2338" i="9" s="1"/>
  <c r="O2189" i="9"/>
  <c r="Q2189" i="9" s="1"/>
  <c r="O2161" i="9"/>
  <c r="Q2161" i="9" s="1"/>
  <c r="O2119" i="9"/>
  <c r="Q2119" i="9" s="1"/>
  <c r="O2091" i="9"/>
  <c r="Q2091" i="9" s="1"/>
  <c r="O2063" i="9"/>
  <c r="Q2063" i="9" s="1"/>
  <c r="O2035" i="9"/>
  <c r="Q2035" i="9" s="1"/>
  <c r="O2007" i="9"/>
  <c r="Q2007" i="9" s="1"/>
  <c r="O1979" i="9"/>
  <c r="Q1979" i="9" s="1"/>
  <c r="O1937" i="9"/>
  <c r="Q1937" i="9" s="1"/>
  <c r="O1923" i="9"/>
  <c r="Q1923" i="9" s="1"/>
  <c r="O1881" i="9"/>
  <c r="Q1881" i="9" s="1"/>
  <c r="O1839" i="9"/>
  <c r="Q1839" i="9" s="1"/>
  <c r="O1811" i="9"/>
  <c r="Q1811" i="9" s="1"/>
  <c r="O1783" i="9"/>
  <c r="Q1783" i="9" s="1"/>
  <c r="O1755" i="9"/>
  <c r="Q1755" i="9" s="1"/>
  <c r="O1713" i="9"/>
  <c r="Q1713" i="9" s="1"/>
  <c r="O1685" i="9"/>
  <c r="Q1685" i="9" s="1"/>
  <c r="O1657" i="9"/>
  <c r="Q1657" i="9" s="1"/>
  <c r="O1615" i="9"/>
  <c r="Q1615" i="9" s="1"/>
  <c r="O1587" i="9"/>
  <c r="Q1587" i="9" s="1"/>
  <c r="O1573" i="9"/>
  <c r="Q1573" i="9" s="1"/>
  <c r="O1531" i="9"/>
  <c r="Q1531" i="9" s="1"/>
  <c r="O1517" i="9"/>
  <c r="Q1517" i="9" s="1"/>
  <c r="O1475" i="9"/>
  <c r="Q1475" i="9" s="1"/>
  <c r="O1447" i="9"/>
  <c r="Q1447" i="9" s="1"/>
  <c r="O1405" i="9"/>
  <c r="Q1405" i="9" s="1"/>
  <c r="O1377" i="9"/>
  <c r="Q1377" i="9" s="1"/>
  <c r="O1335" i="9"/>
  <c r="Q1335" i="9" s="1"/>
  <c r="O1321" i="9"/>
  <c r="Q1321" i="9" s="1"/>
  <c r="O1293" i="9"/>
  <c r="Q1293" i="9" s="1"/>
  <c r="O1251" i="9"/>
  <c r="Q1251" i="9" s="1"/>
  <c r="O1223" i="9"/>
  <c r="Q1223" i="9" s="1"/>
  <c r="O1181" i="9"/>
  <c r="Q1181" i="9" s="1"/>
  <c r="O1167" i="9"/>
  <c r="Q1167" i="9" s="1"/>
  <c r="O1125" i="9"/>
  <c r="Q1125" i="9" s="1"/>
  <c r="O1083" i="9"/>
  <c r="Q1083" i="9" s="1"/>
  <c r="O1055" i="9"/>
  <c r="Q1055" i="9" s="1"/>
  <c r="O1013" i="9"/>
  <c r="Q1013" i="9" s="1"/>
  <c r="O985" i="9"/>
  <c r="Q985" i="9" s="1"/>
  <c r="O957" i="9"/>
  <c r="Q957" i="9" s="1"/>
  <c r="O915" i="9"/>
  <c r="Q915" i="9" s="1"/>
  <c r="O887" i="9"/>
  <c r="Q887" i="9" s="1"/>
  <c r="O859" i="9"/>
  <c r="Q859" i="9" s="1"/>
  <c r="O831" i="9"/>
  <c r="Q831" i="9" s="1"/>
  <c r="O789" i="9"/>
  <c r="Q789" i="9" s="1"/>
  <c r="O775" i="9"/>
  <c r="Q775" i="9" s="1"/>
  <c r="O733" i="9"/>
  <c r="Q733" i="9" s="1"/>
  <c r="O705" i="9"/>
  <c r="Q705" i="9" s="1"/>
  <c r="O677" i="9"/>
  <c r="Q677" i="9" s="1"/>
  <c r="O621" i="9"/>
  <c r="Q621" i="9" s="1"/>
  <c r="O593" i="9"/>
  <c r="Q593" i="9" s="1"/>
  <c r="O551" i="9"/>
  <c r="Q551" i="9" s="1"/>
  <c r="O523" i="9"/>
  <c r="Q523" i="9" s="1"/>
  <c r="O495" i="9"/>
  <c r="Q495" i="9" s="1"/>
  <c r="O2760" i="9"/>
  <c r="Q2760" i="9" s="1"/>
  <c r="O2746" i="9"/>
  <c r="Q2746" i="9" s="1"/>
  <c r="O2718" i="9"/>
  <c r="Q2718" i="9" s="1"/>
  <c r="O2676" i="9"/>
  <c r="Q2676" i="9" s="1"/>
  <c r="O2648" i="9"/>
  <c r="Q2648" i="9" s="1"/>
  <c r="O2620" i="9"/>
  <c r="Q2620" i="9" s="1"/>
  <c r="O2592" i="9"/>
  <c r="Q2592" i="9" s="1"/>
  <c r="O2547" i="9"/>
  <c r="Q2547" i="9" s="1"/>
  <c r="O2519" i="9"/>
  <c r="Q2519" i="9" s="1"/>
  <c r="O2477" i="9"/>
  <c r="Q2477" i="9" s="1"/>
  <c r="O2449" i="9"/>
  <c r="Q2449" i="9" s="1"/>
  <c r="O2421" i="9"/>
  <c r="Q2421" i="9" s="1"/>
  <c r="O2393" i="9"/>
  <c r="Q2393" i="9" s="1"/>
  <c r="O2365" i="9"/>
  <c r="Q2365" i="9" s="1"/>
  <c r="O2202" i="9"/>
  <c r="Q2202" i="9" s="1"/>
  <c r="O2174" i="9"/>
  <c r="Q2174" i="9" s="1"/>
  <c r="O2132" i="9"/>
  <c r="Q2132" i="9" s="1"/>
  <c r="O2118" i="9"/>
  <c r="Q2118" i="9" s="1"/>
  <c r="O2090" i="9"/>
  <c r="Q2090" i="9" s="1"/>
  <c r="O2048" i="9"/>
  <c r="Q2048" i="9" s="1"/>
  <c r="O2034" i="9"/>
  <c r="Q2034" i="9" s="1"/>
  <c r="O1992" i="9"/>
  <c r="Q1992" i="9" s="1"/>
  <c r="O1964" i="9"/>
  <c r="Q1964" i="9" s="1"/>
  <c r="O1922" i="9"/>
  <c r="Q1922" i="9" s="1"/>
  <c r="O1894" i="9"/>
  <c r="Q1894" i="9" s="1"/>
  <c r="O1866" i="9"/>
  <c r="Q1866" i="9" s="1"/>
  <c r="O1824" i="9"/>
  <c r="Q1824" i="9" s="1"/>
  <c r="O1796" i="9"/>
  <c r="Q1796" i="9" s="1"/>
  <c r="O1754" i="9"/>
  <c r="Q1754" i="9" s="1"/>
  <c r="O1726" i="9"/>
  <c r="Q1726" i="9" s="1"/>
  <c r="O1684" i="9"/>
  <c r="Q1684" i="9" s="1"/>
  <c r="O1656" i="9"/>
  <c r="Q1656" i="9" s="1"/>
  <c r="O1614" i="9"/>
  <c r="Q1614" i="9" s="1"/>
  <c r="O1586" i="9"/>
  <c r="Q1586" i="9" s="1"/>
  <c r="O1544" i="9"/>
  <c r="Q1544" i="9" s="1"/>
  <c r="O1516" i="9"/>
  <c r="Q1516" i="9" s="1"/>
  <c r="O1474" i="9"/>
  <c r="Q1474" i="9" s="1"/>
  <c r="O1432" i="9"/>
  <c r="Q1432" i="9" s="1"/>
  <c r="O1390" i="9"/>
  <c r="Q1390" i="9" s="1"/>
  <c r="O1362" i="9"/>
  <c r="Q1362" i="9" s="1"/>
  <c r="O1334" i="9"/>
  <c r="Q1334" i="9" s="1"/>
  <c r="O1292" i="9"/>
  <c r="Q1292" i="9" s="1"/>
  <c r="O1264" i="9"/>
  <c r="Q1264" i="9" s="1"/>
  <c r="O1236" i="9"/>
  <c r="Q1236" i="9" s="1"/>
  <c r="O1194" i="9"/>
  <c r="Q1194" i="9" s="1"/>
  <c r="O1180" i="9"/>
  <c r="Q1180" i="9" s="1"/>
  <c r="O1138" i="9"/>
  <c r="Q1138" i="9" s="1"/>
  <c r="O1124" i="9"/>
  <c r="Q1124" i="9" s="1"/>
  <c r="O1096" i="9"/>
  <c r="Q1096" i="9" s="1"/>
  <c r="O1054" i="9"/>
  <c r="Q1054" i="9" s="1"/>
  <c r="O1026" i="9"/>
  <c r="Q1026" i="9" s="1"/>
  <c r="O984" i="9"/>
  <c r="Q984" i="9" s="1"/>
  <c r="O956" i="9"/>
  <c r="Q956" i="9" s="1"/>
  <c r="O914" i="9"/>
  <c r="Q914" i="9" s="1"/>
  <c r="O900" i="9"/>
  <c r="Q900" i="9" s="1"/>
  <c r="O858" i="9"/>
  <c r="Q858" i="9" s="1"/>
  <c r="O844" i="9"/>
  <c r="Q844" i="9" s="1"/>
  <c r="O802" i="9"/>
  <c r="Q802" i="9" s="1"/>
  <c r="O774" i="9"/>
  <c r="Q774" i="9" s="1"/>
  <c r="O732" i="9"/>
  <c r="Q732" i="9" s="1"/>
  <c r="O704" i="9"/>
  <c r="Q704" i="9" s="1"/>
  <c r="O662" i="9"/>
  <c r="Q662" i="9" s="1"/>
  <c r="O648" i="9"/>
  <c r="Q648" i="9" s="1"/>
  <c r="O606" i="9"/>
  <c r="Q606" i="9" s="1"/>
  <c r="O578" i="9"/>
  <c r="Q578" i="9" s="1"/>
  <c r="O522" i="9"/>
  <c r="Q522" i="9" s="1"/>
  <c r="O494" i="9"/>
  <c r="Q494" i="9" s="1"/>
  <c r="O2745" i="9"/>
  <c r="Q2745" i="9" s="1"/>
  <c r="O2717" i="9"/>
  <c r="Q2717" i="9" s="1"/>
  <c r="O2675" i="9"/>
  <c r="Q2675" i="9" s="1"/>
  <c r="O2647" i="9"/>
  <c r="Q2647" i="9" s="1"/>
  <c r="O2619" i="9"/>
  <c r="Q2619" i="9" s="1"/>
  <c r="O2574" i="9"/>
  <c r="Q2574" i="9" s="1"/>
  <c r="O2546" i="9"/>
  <c r="Q2546" i="9" s="1"/>
  <c r="O2504" i="9"/>
  <c r="Q2504" i="9" s="1"/>
  <c r="O2476" i="9"/>
  <c r="Q2476" i="9" s="1"/>
  <c r="O2420" i="9"/>
  <c r="Q2420" i="9" s="1"/>
  <c r="O2392" i="9"/>
  <c r="Q2392" i="9" s="1"/>
  <c r="O2364" i="9"/>
  <c r="Q2364" i="9" s="1"/>
  <c r="O2336" i="9"/>
  <c r="Q2336" i="9" s="1"/>
  <c r="O2187" i="9"/>
  <c r="Q2187" i="9" s="1"/>
  <c r="O2145" i="9"/>
  <c r="Q2145" i="9" s="1"/>
  <c r="O2117" i="9"/>
  <c r="Q2117" i="9" s="1"/>
  <c r="O2075" i="9"/>
  <c r="Q2075" i="9" s="1"/>
  <c r="O2047" i="9"/>
  <c r="Q2047" i="9" s="1"/>
  <c r="O2005" i="9"/>
  <c r="Q2005" i="9" s="1"/>
  <c r="O1963" i="9"/>
  <c r="Q1963" i="9" s="1"/>
  <c r="O1921" i="9"/>
  <c r="Q1921" i="9" s="1"/>
  <c r="O1907" i="9"/>
  <c r="Q1907" i="9" s="1"/>
  <c r="O1865" i="9"/>
  <c r="Q1865" i="9" s="1"/>
  <c r="O1837" i="9"/>
  <c r="Q1837" i="9" s="1"/>
  <c r="O1809" i="9"/>
  <c r="Q1809" i="9" s="1"/>
  <c r="O1753" i="9"/>
  <c r="Q1753" i="9" s="1"/>
  <c r="O1725" i="9"/>
  <c r="Q1725" i="9" s="1"/>
  <c r="O1669" i="9"/>
  <c r="Q1669" i="9" s="1"/>
  <c r="O1627" i="9"/>
  <c r="Q1627" i="9" s="1"/>
  <c r="O1599" i="9"/>
  <c r="Q1599" i="9" s="1"/>
  <c r="O1543" i="9"/>
  <c r="Q1543" i="9" s="1"/>
  <c r="O1515" i="9"/>
  <c r="Q1515" i="9" s="1"/>
  <c r="O1487" i="9"/>
  <c r="Q1487" i="9" s="1"/>
  <c r="O1459" i="9"/>
  <c r="Q1459" i="9" s="1"/>
  <c r="O1445" i="9"/>
  <c r="Q1445" i="9" s="1"/>
  <c r="O1431" i="9"/>
  <c r="Q1431" i="9" s="1"/>
  <c r="O1389" i="9"/>
  <c r="Q1389" i="9" s="1"/>
  <c r="O1375" i="9"/>
  <c r="Q1375" i="9" s="1"/>
  <c r="O1361" i="9"/>
  <c r="Q1361" i="9" s="1"/>
  <c r="O1347" i="9"/>
  <c r="Q1347" i="9" s="1"/>
  <c r="O1333" i="9"/>
  <c r="Q1333" i="9" s="1"/>
  <c r="O1319" i="9"/>
  <c r="Q1319" i="9" s="1"/>
  <c r="O1305" i="9"/>
  <c r="Q1305" i="9" s="1"/>
  <c r="O1277" i="9"/>
  <c r="Q1277" i="9" s="1"/>
  <c r="O1263" i="9"/>
  <c r="Q1263" i="9" s="1"/>
  <c r="O1249" i="9"/>
  <c r="Q1249" i="9" s="1"/>
  <c r="O1221" i="9"/>
  <c r="Q1221" i="9" s="1"/>
  <c r="O1207" i="9"/>
  <c r="Q1207" i="9" s="1"/>
  <c r="O1193" i="9"/>
  <c r="Q1193" i="9" s="1"/>
  <c r="O1179" i="9"/>
  <c r="Q1179" i="9" s="1"/>
  <c r="O1165" i="9"/>
  <c r="Q1165" i="9" s="1"/>
  <c r="O1151" i="9"/>
  <c r="Q1151" i="9" s="1"/>
  <c r="O1137" i="9"/>
  <c r="Q1137" i="9" s="1"/>
  <c r="O1123" i="9"/>
  <c r="Q1123" i="9" s="1"/>
  <c r="O1109" i="9"/>
  <c r="Q1109" i="9" s="1"/>
  <c r="O1095" i="9"/>
  <c r="Q1095" i="9" s="1"/>
  <c r="O1081" i="9"/>
  <c r="Q1081" i="9" s="1"/>
  <c r="O1067" i="9"/>
  <c r="Q1067" i="9" s="1"/>
  <c r="O1053" i="9"/>
  <c r="Q1053" i="9" s="1"/>
  <c r="O1039" i="9"/>
  <c r="Q1039" i="9" s="1"/>
  <c r="O1025" i="9"/>
  <c r="Q1025" i="9" s="1"/>
  <c r="O1011" i="9"/>
  <c r="Q1011" i="9" s="1"/>
  <c r="O997" i="9"/>
  <c r="Q997" i="9" s="1"/>
  <c r="O983" i="9"/>
  <c r="Q983" i="9" s="1"/>
  <c r="O969" i="9"/>
  <c r="Q969" i="9" s="1"/>
  <c r="O955" i="9"/>
  <c r="Q955" i="9" s="1"/>
  <c r="O941" i="9"/>
  <c r="Q941" i="9" s="1"/>
  <c r="O927" i="9"/>
  <c r="Q927" i="9" s="1"/>
  <c r="O913" i="9"/>
  <c r="Q913" i="9" s="1"/>
  <c r="O899" i="9"/>
  <c r="Q899" i="9" s="1"/>
  <c r="O885" i="9"/>
  <c r="Q885" i="9" s="1"/>
  <c r="O871" i="9"/>
  <c r="Q871" i="9" s="1"/>
  <c r="O857" i="9"/>
  <c r="Q857" i="9" s="1"/>
  <c r="O843" i="9"/>
  <c r="Q843" i="9" s="1"/>
  <c r="O829" i="9"/>
  <c r="Q829" i="9" s="1"/>
  <c r="O815" i="9"/>
  <c r="Q815" i="9" s="1"/>
  <c r="O801" i="9"/>
  <c r="Q801" i="9" s="1"/>
  <c r="O787" i="9"/>
  <c r="Q787" i="9" s="1"/>
  <c r="O773" i="9"/>
  <c r="Q773" i="9" s="1"/>
  <c r="O759" i="9"/>
  <c r="Q759" i="9" s="1"/>
  <c r="O745" i="9"/>
  <c r="Q745" i="9" s="1"/>
  <c r="O731" i="9"/>
  <c r="Q731" i="9" s="1"/>
  <c r="O717" i="9"/>
  <c r="Q717" i="9" s="1"/>
  <c r="O703" i="9"/>
  <c r="Q703" i="9" s="1"/>
  <c r="O675" i="9"/>
  <c r="Q675" i="9" s="1"/>
  <c r="O661" i="9"/>
  <c r="Q661" i="9" s="1"/>
  <c r="O647" i="9"/>
  <c r="Q647" i="9" s="1"/>
  <c r="O633" i="9"/>
  <c r="Q633" i="9" s="1"/>
  <c r="O619" i="9"/>
  <c r="Q619" i="9" s="1"/>
  <c r="O605" i="9"/>
  <c r="Q605" i="9" s="1"/>
  <c r="O591" i="9"/>
  <c r="Q591" i="9" s="1"/>
  <c r="O577" i="9"/>
  <c r="Q577" i="9" s="1"/>
  <c r="O563" i="9"/>
  <c r="Q563" i="9" s="1"/>
  <c r="O549" i="9"/>
  <c r="Q549" i="9" s="1"/>
  <c r="O535" i="9"/>
  <c r="Q535" i="9" s="1"/>
  <c r="O521" i="9"/>
  <c r="Q521" i="9" s="1"/>
  <c r="O507" i="9"/>
  <c r="Q507" i="9" s="1"/>
  <c r="O493" i="9"/>
  <c r="Q493" i="9" s="1"/>
  <c r="O479" i="9"/>
  <c r="Q479" i="9" s="1"/>
  <c r="O2758" i="9"/>
  <c r="Q2758" i="9" s="1"/>
  <c r="O2744" i="9"/>
  <c r="Q2744" i="9" s="1"/>
  <c r="O2730" i="9"/>
  <c r="Q2730" i="9" s="1"/>
  <c r="O2716" i="9"/>
  <c r="Q2716" i="9" s="1"/>
  <c r="O2702" i="9"/>
  <c r="Q2702" i="9" s="1"/>
  <c r="O2688" i="9"/>
  <c r="Q2688" i="9" s="1"/>
  <c r="O2674" i="9"/>
  <c r="Q2674" i="9" s="1"/>
  <c r="O2660" i="9"/>
  <c r="Q2660" i="9" s="1"/>
  <c r="O2646" i="9"/>
  <c r="Q2646" i="9" s="1"/>
  <c r="O2632" i="9"/>
  <c r="Q2632" i="9" s="1"/>
  <c r="O2618" i="9"/>
  <c r="Q2618" i="9" s="1"/>
  <c r="O2604" i="9"/>
  <c r="Q2604" i="9" s="1"/>
  <c r="O2590" i="9"/>
  <c r="Q2590" i="9" s="1"/>
  <c r="O2573" i="9"/>
  <c r="Q2573" i="9" s="1"/>
  <c r="O2559" i="9"/>
  <c r="Q2559" i="9" s="1"/>
  <c r="O2545" i="9"/>
  <c r="Q2545" i="9" s="1"/>
  <c r="O2531" i="9"/>
  <c r="Q2531" i="9" s="1"/>
  <c r="O2517" i="9"/>
  <c r="Q2517" i="9" s="1"/>
  <c r="O2503" i="9"/>
  <c r="Q2503" i="9" s="1"/>
  <c r="O2489" i="9"/>
  <c r="Q2489" i="9" s="1"/>
  <c r="O2475" i="9"/>
  <c r="Q2475" i="9" s="1"/>
  <c r="O2461" i="9"/>
  <c r="Q2461" i="9" s="1"/>
  <c r="O2447" i="9"/>
  <c r="Q2447" i="9" s="1"/>
  <c r="O2433" i="9"/>
  <c r="Q2433" i="9" s="1"/>
  <c r="O2419" i="9"/>
  <c r="Q2419" i="9" s="1"/>
  <c r="O2405" i="9"/>
  <c r="Q2405" i="9" s="1"/>
  <c r="O2144" i="9"/>
  <c r="Q2144" i="9" s="1"/>
  <c r="O2130" i="9"/>
  <c r="Q2130" i="9" s="1"/>
  <c r="O2102" i="9"/>
  <c r="Q2102" i="9" s="1"/>
  <c r="O2088" i="9"/>
  <c r="Q2088" i="9" s="1"/>
  <c r="O2074" i="9"/>
  <c r="Q2074" i="9" s="1"/>
  <c r="O2046" i="9"/>
  <c r="Q2046" i="9" s="1"/>
  <c r="O2032" i="9"/>
  <c r="Q2032" i="9" s="1"/>
  <c r="O2004" i="9"/>
  <c r="Q2004" i="9" s="1"/>
  <c r="O1990" i="9"/>
  <c r="Q1990" i="9" s="1"/>
  <c r="O1962" i="9"/>
  <c r="Q1962" i="9" s="1"/>
  <c r="O1948" i="9"/>
  <c r="Q1948" i="9" s="1"/>
  <c r="O1920" i="9"/>
  <c r="Q1920" i="9" s="1"/>
  <c r="O1906" i="9"/>
  <c r="Q1906" i="9" s="1"/>
  <c r="O1878" i="9"/>
  <c r="Q1878" i="9" s="1"/>
  <c r="O1864" i="9"/>
  <c r="Q1864" i="9" s="1"/>
  <c r="O1836" i="9"/>
  <c r="Q1836" i="9" s="1"/>
  <c r="O1822" i="9"/>
  <c r="Q1822" i="9" s="1"/>
  <c r="O1808" i="9"/>
  <c r="Q1808" i="9" s="1"/>
  <c r="O1780" i="9"/>
  <c r="Q1780" i="9" s="1"/>
  <c r="O1766" i="9"/>
  <c r="Q1766" i="9" s="1"/>
  <c r="O1738" i="9"/>
  <c r="Q1738" i="9" s="1"/>
  <c r="O1710" i="9"/>
  <c r="Q1710" i="9" s="1"/>
  <c r="O1696" i="9"/>
  <c r="Q1696" i="9" s="1"/>
  <c r="O1668" i="9"/>
  <c r="Q1668" i="9" s="1"/>
  <c r="O1654" i="9"/>
  <c r="Q1654" i="9" s="1"/>
  <c r="O1626" i="9"/>
  <c r="Q1626" i="9" s="1"/>
  <c r="O1612" i="9"/>
  <c r="Q1612" i="9" s="1"/>
  <c r="O1598" i="9"/>
  <c r="Q1598" i="9" s="1"/>
  <c r="O1570" i="9"/>
  <c r="Q1570" i="9" s="1"/>
  <c r="O1556" i="9"/>
  <c r="Q1556" i="9" s="1"/>
  <c r="O1542" i="9"/>
  <c r="Q1542" i="9" s="1"/>
  <c r="O1514" i="9"/>
  <c r="Q1514" i="9" s="1"/>
  <c r="O1500" i="9"/>
  <c r="Q1500" i="9" s="1"/>
  <c r="O1472" i="9"/>
  <c r="Q1472" i="9" s="1"/>
  <c r="O1458" i="9"/>
  <c r="Q1458" i="9" s="1"/>
  <c r="O1444" i="9"/>
  <c r="Q1444" i="9" s="1"/>
  <c r="O1416" i="9"/>
  <c r="Q1416" i="9" s="1"/>
  <c r="O1402" i="9"/>
  <c r="Q1402" i="9" s="1"/>
  <c r="O1388" i="9"/>
  <c r="Q1388" i="9" s="1"/>
  <c r="O1360" i="9"/>
  <c r="Q1360" i="9" s="1"/>
  <c r="O1346" i="9"/>
  <c r="Q1346" i="9" s="1"/>
  <c r="O1318" i="9"/>
  <c r="Q1318" i="9" s="1"/>
  <c r="O1304" i="9"/>
  <c r="Q1304" i="9" s="1"/>
  <c r="O1276" i="9"/>
  <c r="Q1276" i="9" s="1"/>
  <c r="O1248" i="9"/>
  <c r="Q1248" i="9" s="1"/>
  <c r="O1234" i="9"/>
  <c r="Q1234" i="9" s="1"/>
  <c r="O1206" i="9"/>
  <c r="Q1206" i="9" s="1"/>
  <c r="O1192" i="9"/>
  <c r="Q1192" i="9" s="1"/>
  <c r="O1164" i="9"/>
  <c r="Q1164" i="9" s="1"/>
  <c r="O1150" i="9"/>
  <c r="Q1150" i="9" s="1"/>
  <c r="O1122" i="9"/>
  <c r="Q1122" i="9" s="1"/>
  <c r="O1108" i="9"/>
  <c r="Q1108" i="9" s="1"/>
  <c r="O1080" i="9"/>
  <c r="Q1080" i="9" s="1"/>
  <c r="O1066" i="9"/>
  <c r="Q1066" i="9" s="1"/>
  <c r="O1038" i="9"/>
  <c r="Q1038" i="9" s="1"/>
  <c r="O1024" i="9"/>
  <c r="Q1024" i="9" s="1"/>
  <c r="O1010" i="9"/>
  <c r="Q1010" i="9" s="1"/>
  <c r="O982" i="9"/>
  <c r="Q982" i="9" s="1"/>
  <c r="O968" i="9"/>
  <c r="Q968" i="9" s="1"/>
  <c r="O940" i="9"/>
  <c r="Q940" i="9" s="1"/>
  <c r="O926" i="9"/>
  <c r="Q926" i="9" s="1"/>
  <c r="O898" i="9"/>
  <c r="Q898" i="9" s="1"/>
  <c r="O884" i="9"/>
  <c r="Q884" i="9" s="1"/>
  <c r="O856" i="9"/>
  <c r="Q856" i="9" s="1"/>
  <c r="O842" i="9"/>
  <c r="Q842" i="9" s="1"/>
  <c r="O814" i="9"/>
  <c r="Q814" i="9" s="1"/>
  <c r="O800" i="9"/>
  <c r="Q800" i="9" s="1"/>
  <c r="O772" i="9"/>
  <c r="Q772" i="9" s="1"/>
  <c r="O758" i="9"/>
  <c r="Q758" i="9" s="1"/>
  <c r="O730" i="9"/>
  <c r="Q730" i="9" s="1"/>
  <c r="O716" i="9"/>
  <c r="Q716" i="9" s="1"/>
  <c r="O688" i="9"/>
  <c r="Q688" i="9" s="1"/>
  <c r="O674" i="9"/>
  <c r="Q674" i="9" s="1"/>
  <c r="O646" i="9"/>
  <c r="Q646" i="9" s="1"/>
  <c r="O632" i="9"/>
  <c r="Q632" i="9" s="1"/>
  <c r="O618" i="9"/>
  <c r="Q618" i="9" s="1"/>
  <c r="O590" i="9"/>
  <c r="Q590" i="9" s="1"/>
  <c r="O576" i="9"/>
  <c r="Q576" i="9" s="1"/>
  <c r="O548" i="9"/>
  <c r="Q548" i="9" s="1"/>
  <c r="O534" i="9"/>
  <c r="Q534" i="9" s="1"/>
  <c r="O506" i="9"/>
  <c r="Q506" i="9" s="1"/>
  <c r="O492" i="9"/>
  <c r="Q492" i="9" s="1"/>
  <c r="O2757" i="9"/>
  <c r="Q2757" i="9" s="1"/>
  <c r="O2729" i="9"/>
  <c r="Q2729" i="9" s="1"/>
  <c r="O2715" i="9"/>
  <c r="Q2715" i="9" s="1"/>
  <c r="O2687" i="9"/>
  <c r="Q2687" i="9" s="1"/>
  <c r="O2673" i="9"/>
  <c r="Q2673" i="9" s="1"/>
  <c r="O2659" i="9"/>
  <c r="Q2659" i="9" s="1"/>
  <c r="O2631" i="9"/>
  <c r="Q2631" i="9" s="1"/>
  <c r="O2617" i="9"/>
  <c r="Q2617" i="9" s="1"/>
  <c r="O2589" i="9"/>
  <c r="Q2589" i="9" s="1"/>
  <c r="O2572" i="9"/>
  <c r="Q2572" i="9" s="1"/>
  <c r="O2544" i="9"/>
  <c r="Q2544" i="9" s="1"/>
  <c r="O2530" i="9"/>
  <c r="Q2530" i="9" s="1"/>
  <c r="O2502" i="9"/>
  <c r="Q2502" i="9" s="1"/>
  <c r="O2488" i="9"/>
  <c r="Q2488" i="9" s="1"/>
  <c r="O2474" i="9"/>
  <c r="Q2474" i="9" s="1"/>
  <c r="O2446" i="9"/>
  <c r="Q2446" i="9" s="1"/>
  <c r="O2432" i="9"/>
  <c r="Q2432" i="9" s="1"/>
  <c r="O2404" i="9"/>
  <c r="Q2404" i="9" s="1"/>
  <c r="O2390" i="9"/>
  <c r="Q2390" i="9" s="1"/>
  <c r="O2376" i="9"/>
  <c r="Q2376" i="9" s="1"/>
  <c r="O2348" i="9"/>
  <c r="Q2348" i="9" s="1"/>
  <c r="O2213" i="9"/>
  <c r="Q2213" i="9" s="1"/>
  <c r="O2199" i="9"/>
  <c r="Q2199" i="9" s="1"/>
  <c r="O2171" i="9"/>
  <c r="Q2171" i="9" s="1"/>
  <c r="O2157" i="9"/>
  <c r="Q2157" i="9" s="1"/>
  <c r="O2129" i="9"/>
  <c r="Q2129" i="9" s="1"/>
  <c r="O2115" i="9"/>
  <c r="Q2115" i="9" s="1"/>
  <c r="O2101" i="9"/>
  <c r="Q2101" i="9" s="1"/>
  <c r="O2073" i="9"/>
  <c r="Q2073" i="9" s="1"/>
  <c r="O2059" i="9"/>
  <c r="Q2059" i="9" s="1"/>
  <c r="O2031" i="9"/>
  <c r="Q2031" i="9" s="1"/>
  <c r="O2017" i="9"/>
  <c r="Q2017" i="9" s="1"/>
  <c r="O1989" i="9"/>
  <c r="Q1989" i="9" s="1"/>
  <c r="O1975" i="9"/>
  <c r="Q1975" i="9" s="1"/>
  <c r="O1947" i="9"/>
  <c r="Q1947" i="9" s="1"/>
  <c r="O1919" i="9"/>
  <c r="Q1919" i="9" s="1"/>
  <c r="O1905" i="9"/>
  <c r="Q1905" i="9" s="1"/>
  <c r="O1877" i="9"/>
  <c r="Q1877" i="9" s="1"/>
  <c r="O1863" i="9"/>
  <c r="Q1863" i="9" s="1"/>
  <c r="O1849" i="9"/>
  <c r="Q1849" i="9" s="1"/>
  <c r="O1821" i="9"/>
  <c r="Q1821" i="9" s="1"/>
  <c r="O1807" i="9"/>
  <c r="Q1807" i="9" s="1"/>
  <c r="O1779" i="9"/>
  <c r="Q1779" i="9" s="1"/>
  <c r="O1765" i="9"/>
  <c r="Q1765" i="9" s="1"/>
  <c r="O1737" i="9"/>
  <c r="Q1737" i="9" s="1"/>
  <c r="O1723" i="9"/>
  <c r="Q1723" i="9" s="1"/>
  <c r="O1709" i="9"/>
  <c r="Q1709" i="9" s="1"/>
  <c r="O1681" i="9"/>
  <c r="Q1681" i="9" s="1"/>
  <c r="O1667" i="9"/>
  <c r="Q1667" i="9" s="1"/>
  <c r="O1653" i="9"/>
  <c r="Q1653" i="9" s="1"/>
  <c r="O1639" i="9"/>
  <c r="Q1639" i="9" s="1"/>
  <c r="O1611" i="9"/>
  <c r="Q1611" i="9" s="1"/>
  <c r="O1597" i="9"/>
  <c r="Q1597" i="9" s="1"/>
  <c r="O1569" i="9"/>
  <c r="Q1569" i="9" s="1"/>
  <c r="O1555" i="9"/>
  <c r="Q1555" i="9" s="1"/>
  <c r="O1541" i="9"/>
  <c r="Q1541" i="9" s="1"/>
  <c r="O1513" i="9"/>
  <c r="Q1513" i="9" s="1"/>
  <c r="O1499" i="9"/>
  <c r="Q1499" i="9" s="1"/>
  <c r="O1471" i="9"/>
  <c r="Q1471" i="9" s="1"/>
  <c r="O1443" i="9"/>
  <c r="Q1443" i="9" s="1"/>
  <c r="O1415" i="9"/>
  <c r="Q1415" i="9" s="1"/>
  <c r="O1177" i="9"/>
  <c r="Q1177" i="9" s="1"/>
  <c r="O2751" i="9"/>
  <c r="Q2751" i="9" s="1"/>
  <c r="O2737" i="9"/>
  <c r="Q2737" i="9" s="1"/>
  <c r="O2723" i="9"/>
  <c r="Q2723" i="9" s="1"/>
  <c r="O2709" i="9"/>
  <c r="Q2709" i="9" s="1"/>
  <c r="O2695" i="9"/>
  <c r="Q2695" i="9" s="1"/>
  <c r="O2681" i="9"/>
  <c r="Q2681" i="9" s="1"/>
  <c r="O2667" i="9"/>
  <c r="Q2667" i="9" s="1"/>
  <c r="O2653" i="9"/>
  <c r="Q2653" i="9" s="1"/>
  <c r="O2639" i="9"/>
  <c r="Q2639" i="9" s="1"/>
  <c r="O2625" i="9"/>
  <c r="Q2625" i="9" s="1"/>
  <c r="O2611" i="9"/>
  <c r="Q2611" i="9" s="1"/>
  <c r="O2597" i="9"/>
  <c r="Q2597" i="9" s="1"/>
  <c r="O2580" i="9"/>
  <c r="Q2580" i="9" s="1"/>
  <c r="O2566" i="9"/>
  <c r="Q2566" i="9" s="1"/>
  <c r="O2552" i="9"/>
  <c r="Q2552" i="9" s="1"/>
  <c r="O2538" i="9"/>
  <c r="Q2538" i="9" s="1"/>
  <c r="O2524" i="9"/>
  <c r="Q2524" i="9" s="1"/>
  <c r="O2510" i="9"/>
  <c r="Q2510" i="9" s="1"/>
  <c r="O2496" i="9"/>
  <c r="Q2496" i="9" s="1"/>
  <c r="O2482" i="9"/>
  <c r="Q2482" i="9" s="1"/>
  <c r="O2468" i="9"/>
  <c r="Q2468" i="9" s="1"/>
  <c r="O2454" i="9"/>
  <c r="Q2454" i="9" s="1"/>
  <c r="O2440" i="9"/>
  <c r="Q2440" i="9" s="1"/>
  <c r="O2426" i="9"/>
  <c r="Q2426" i="9" s="1"/>
  <c r="O2412" i="9"/>
  <c r="Q2412" i="9" s="1"/>
  <c r="O2398" i="9"/>
  <c r="Q2398" i="9" s="1"/>
  <c r="O2384" i="9"/>
  <c r="Q2384" i="9" s="1"/>
  <c r="O2370" i="9"/>
  <c r="Q2370" i="9" s="1"/>
  <c r="O2356" i="9"/>
  <c r="Q2356" i="9" s="1"/>
  <c r="O2342" i="9"/>
  <c r="Q2342" i="9" s="1"/>
  <c r="O2193" i="9"/>
  <c r="Q2193" i="9" s="1"/>
  <c r="O2179" i="9"/>
  <c r="Q2179" i="9" s="1"/>
  <c r="O2165" i="9"/>
  <c r="Q2165" i="9" s="1"/>
  <c r="O2151" i="9"/>
  <c r="Q2151" i="9" s="1"/>
  <c r="O2137" i="9"/>
  <c r="Q2137" i="9" s="1"/>
  <c r="O2123" i="9"/>
  <c r="Q2123" i="9" s="1"/>
  <c r="O2109" i="9"/>
  <c r="Q2109" i="9" s="1"/>
  <c r="O2095" i="9"/>
  <c r="Q2095" i="9" s="1"/>
  <c r="O2081" i="9"/>
  <c r="Q2081" i="9" s="1"/>
  <c r="O2067" i="9"/>
  <c r="Q2067" i="9" s="1"/>
  <c r="O2053" i="9"/>
  <c r="Q2053" i="9" s="1"/>
  <c r="O2039" i="9"/>
  <c r="Q2039" i="9" s="1"/>
  <c r="O2025" i="9"/>
  <c r="Q2025" i="9" s="1"/>
  <c r="O2011" i="9"/>
  <c r="Q2011" i="9" s="1"/>
  <c r="O1997" i="9"/>
  <c r="Q1997" i="9" s="1"/>
  <c r="O1983" i="9"/>
  <c r="Q1983" i="9" s="1"/>
  <c r="O1969" i="9"/>
  <c r="Q1969" i="9" s="1"/>
  <c r="O1955" i="9"/>
  <c r="Q1955" i="9" s="1"/>
  <c r="O1941" i="9"/>
  <c r="Q1941" i="9" s="1"/>
  <c r="O1927" i="9"/>
  <c r="Q1927" i="9" s="1"/>
  <c r="O1913" i="9"/>
  <c r="Q1913" i="9" s="1"/>
  <c r="O1899" i="9"/>
  <c r="Q1899" i="9" s="1"/>
  <c r="O1885" i="9"/>
  <c r="Q1885" i="9" s="1"/>
  <c r="O1871" i="9"/>
  <c r="Q1871" i="9" s="1"/>
  <c r="O1857" i="9"/>
  <c r="Q1857" i="9" s="1"/>
  <c r="O1843" i="9"/>
  <c r="Q1843" i="9" s="1"/>
  <c r="O2750" i="9"/>
  <c r="Q2750" i="9" s="1"/>
  <c r="O2736" i="9"/>
  <c r="Q2736" i="9" s="1"/>
  <c r="O2722" i="9"/>
  <c r="Q2722" i="9" s="1"/>
  <c r="O2708" i="9"/>
  <c r="Q2708" i="9" s="1"/>
  <c r="O2694" i="9"/>
  <c r="Q2694" i="9" s="1"/>
  <c r="O2680" i="9"/>
  <c r="Q2680" i="9" s="1"/>
  <c r="O2666" i="9"/>
  <c r="Q2666" i="9" s="1"/>
  <c r="O2652" i="9"/>
  <c r="Q2652" i="9" s="1"/>
  <c r="O2638" i="9"/>
  <c r="Q2638" i="9" s="1"/>
  <c r="O2624" i="9"/>
  <c r="Q2624" i="9" s="1"/>
  <c r="O2610" i="9"/>
  <c r="Q2610" i="9" s="1"/>
  <c r="O2579" i="9"/>
  <c r="Q2579" i="9" s="1"/>
  <c r="O2565" i="9"/>
  <c r="Q2565" i="9" s="1"/>
  <c r="O2551" i="9"/>
  <c r="Q2551" i="9" s="1"/>
  <c r="O2537" i="9"/>
  <c r="Q2537" i="9" s="1"/>
  <c r="O2523" i="9"/>
  <c r="Q2523" i="9" s="1"/>
  <c r="O2509" i="9"/>
  <c r="Q2509" i="9" s="1"/>
  <c r="O2495" i="9"/>
  <c r="Q2495" i="9" s="1"/>
  <c r="O2481" i="9"/>
  <c r="Q2481" i="9" s="1"/>
  <c r="O2467" i="9"/>
  <c r="Q2467" i="9" s="1"/>
  <c r="O2453" i="9"/>
  <c r="Q2453" i="9" s="1"/>
  <c r="O2439" i="9"/>
  <c r="Q2439" i="9" s="1"/>
  <c r="O2425" i="9"/>
  <c r="Q2425" i="9" s="1"/>
  <c r="O2411" i="9"/>
  <c r="Q2411" i="9" s="1"/>
  <c r="O2397" i="9"/>
  <c r="Q2397" i="9" s="1"/>
  <c r="O2383" i="9"/>
  <c r="Q2383" i="9" s="1"/>
  <c r="O2369" i="9"/>
  <c r="Q2369" i="9" s="1"/>
  <c r="O2355" i="9"/>
  <c r="Q2355" i="9" s="1"/>
  <c r="O2341" i="9"/>
  <c r="Q2341" i="9" s="1"/>
  <c r="O2206" i="9"/>
  <c r="Q2206" i="9" s="1"/>
  <c r="O2192" i="9"/>
  <c r="Q2192" i="9" s="1"/>
  <c r="O2178" i="9"/>
  <c r="Q2178" i="9" s="1"/>
  <c r="O2150" i="9"/>
  <c r="Q2150" i="9" s="1"/>
  <c r="O2136" i="9"/>
  <c r="Q2136" i="9" s="1"/>
  <c r="O2122" i="9"/>
  <c r="Q2122" i="9" s="1"/>
  <c r="O2108" i="9"/>
  <c r="Q2108" i="9" s="1"/>
  <c r="O2094" i="9"/>
  <c r="Q2094" i="9" s="1"/>
  <c r="O2080" i="9"/>
  <c r="Q2080" i="9" s="1"/>
  <c r="O2066" i="9"/>
  <c r="Q2066" i="9" s="1"/>
  <c r="O2052" i="9"/>
  <c r="Q2052" i="9" s="1"/>
  <c r="O2038" i="9"/>
  <c r="Q2038" i="9" s="1"/>
  <c r="O2024" i="9"/>
  <c r="Q2024" i="9" s="1"/>
  <c r="O2010" i="9"/>
  <c r="Q2010" i="9" s="1"/>
  <c r="O1996" i="9"/>
  <c r="Q1996" i="9" s="1"/>
  <c r="O1982" i="9"/>
  <c r="Q1982" i="9" s="1"/>
  <c r="O1968" i="9"/>
  <c r="Q1968" i="9" s="1"/>
  <c r="O1954" i="9"/>
  <c r="Q1954" i="9" s="1"/>
  <c r="O1940" i="9"/>
  <c r="Q1940" i="9" s="1"/>
  <c r="O1926" i="9"/>
  <c r="Q1926" i="9" s="1"/>
  <c r="O1898" i="9"/>
  <c r="Q1898" i="9" s="1"/>
  <c r="O1884" i="9"/>
  <c r="Q1884" i="9" s="1"/>
  <c r="O1870" i="9"/>
  <c r="Q1870" i="9" s="1"/>
  <c r="O1856" i="9"/>
  <c r="Q1856" i="9" s="1"/>
  <c r="O1842" i="9"/>
  <c r="Q1842" i="9" s="1"/>
  <c r="O1828" i="9"/>
  <c r="Q1828" i="9" s="1"/>
  <c r="O1814" i="9"/>
  <c r="Q1814" i="9" s="1"/>
  <c r="O1800" i="9"/>
  <c r="Q1800" i="9" s="1"/>
  <c r="O1786" i="9"/>
  <c r="Q1786" i="9" s="1"/>
  <c r="O1772" i="9"/>
  <c r="Q1772" i="9" s="1"/>
  <c r="O1758" i="9"/>
  <c r="Q1758" i="9" s="1"/>
  <c r="O1744" i="9"/>
  <c r="Q1744" i="9" s="1"/>
  <c r="O1730" i="9"/>
  <c r="Q1730" i="9" s="1"/>
  <c r="O1716" i="9"/>
  <c r="Q1716" i="9" s="1"/>
  <c r="O1702" i="9"/>
  <c r="Q1702" i="9" s="1"/>
  <c r="O1674" i="9"/>
  <c r="Q1674" i="9" s="1"/>
  <c r="O1660" i="9"/>
  <c r="Q1660" i="9" s="1"/>
  <c r="O1646" i="9"/>
  <c r="Q1646" i="9" s="1"/>
  <c r="O1632" i="9"/>
  <c r="Q1632" i="9" s="1"/>
  <c r="O1618" i="9"/>
  <c r="Q1618" i="9" s="1"/>
  <c r="O1604" i="9"/>
  <c r="Q1604" i="9" s="1"/>
  <c r="O1590" i="9"/>
  <c r="Q1590" i="9" s="1"/>
  <c r="O1576" i="9"/>
  <c r="Q1576" i="9" s="1"/>
  <c r="O1562" i="9"/>
  <c r="Q1562" i="9" s="1"/>
  <c r="O1548" i="9"/>
  <c r="Q1548" i="9" s="1"/>
  <c r="O1534" i="9"/>
  <c r="Q1534" i="9" s="1"/>
  <c r="O1520" i="9"/>
  <c r="Q1520" i="9" s="1"/>
  <c r="O1506" i="9"/>
  <c r="Q1506" i="9" s="1"/>
  <c r="O1478" i="9"/>
  <c r="Q1478" i="9" s="1"/>
  <c r="O1464" i="9"/>
  <c r="Q1464" i="9" s="1"/>
  <c r="O1450" i="9"/>
  <c r="Q1450" i="9" s="1"/>
  <c r="O1436" i="9"/>
  <c r="Q1436" i="9" s="1"/>
  <c r="O1422" i="9"/>
  <c r="Q1422" i="9" s="1"/>
  <c r="O1408" i="9"/>
  <c r="Q1408" i="9" s="1"/>
  <c r="O1394" i="9"/>
  <c r="Q1394" i="9" s="1"/>
  <c r="O1380" i="9"/>
  <c r="Q1380" i="9" s="1"/>
  <c r="O1366" i="9"/>
  <c r="Q1366" i="9" s="1"/>
  <c r="O1352" i="9"/>
  <c r="Q1352" i="9" s="1"/>
  <c r="O1338" i="9"/>
  <c r="Q1338" i="9" s="1"/>
  <c r="O1324" i="9"/>
  <c r="Q1324" i="9" s="1"/>
  <c r="O1310" i="9"/>
  <c r="Q1310" i="9" s="1"/>
  <c r="O1296" i="9"/>
  <c r="Q1296" i="9" s="1"/>
  <c r="O1268" i="9"/>
  <c r="Q1268" i="9" s="1"/>
  <c r="O1254" i="9"/>
  <c r="Q1254" i="9" s="1"/>
  <c r="O1240" i="9"/>
  <c r="Q1240" i="9" s="1"/>
  <c r="O1226" i="9"/>
  <c r="Q1226" i="9" s="1"/>
  <c r="O1212" i="9"/>
  <c r="Q1212" i="9" s="1"/>
  <c r="O1198" i="9"/>
  <c r="Q1198" i="9" s="1"/>
  <c r="O1184" i="9"/>
  <c r="Q1184" i="9" s="1"/>
  <c r="O1170" i="9"/>
  <c r="Q1170" i="9" s="1"/>
  <c r="O1156" i="9"/>
  <c r="Q1156" i="9" s="1"/>
  <c r="O1142" i="9"/>
  <c r="Q1142" i="9" s="1"/>
  <c r="O1128" i="9"/>
  <c r="Q1128" i="9" s="1"/>
  <c r="O1114" i="9"/>
  <c r="Q1114" i="9" s="1"/>
  <c r="O1100" i="9"/>
  <c r="Q1100" i="9" s="1"/>
  <c r="O1072" i="9"/>
  <c r="Q1072" i="9" s="1"/>
  <c r="O1058" i="9"/>
  <c r="Q1058" i="9" s="1"/>
  <c r="O1044" i="9"/>
  <c r="Q1044" i="9" s="1"/>
  <c r="O1030" i="9"/>
  <c r="Q1030" i="9" s="1"/>
  <c r="O1016" i="9"/>
  <c r="Q1016" i="9" s="1"/>
  <c r="O1002" i="9"/>
  <c r="Q1002" i="9" s="1"/>
  <c r="O988" i="9"/>
  <c r="Q988" i="9" s="1"/>
  <c r="O974" i="9"/>
  <c r="Q974" i="9" s="1"/>
  <c r="O960" i="9"/>
  <c r="Q960" i="9" s="1"/>
  <c r="O946" i="9"/>
  <c r="Q946" i="9" s="1"/>
  <c r="O918" i="9"/>
  <c r="Q918" i="9" s="1"/>
  <c r="O904" i="9"/>
  <c r="Q904" i="9" s="1"/>
  <c r="O890" i="9"/>
  <c r="Q890" i="9" s="1"/>
  <c r="O876" i="9"/>
  <c r="Q876" i="9" s="1"/>
  <c r="O862" i="9"/>
  <c r="Q862" i="9" s="1"/>
  <c r="O848" i="9"/>
  <c r="Q848" i="9" s="1"/>
  <c r="O834" i="9"/>
  <c r="Q834" i="9" s="1"/>
  <c r="O820" i="9"/>
  <c r="Q820" i="9" s="1"/>
  <c r="O792" i="9"/>
  <c r="Q792" i="9" s="1"/>
  <c r="O778" i="9"/>
  <c r="Q778" i="9" s="1"/>
  <c r="O764" i="9"/>
  <c r="Q764" i="9" s="1"/>
  <c r="O750" i="9"/>
  <c r="Q750" i="9" s="1"/>
  <c r="O736" i="9"/>
  <c r="Q736" i="9" s="1"/>
  <c r="O708" i="9"/>
  <c r="Q708" i="9" s="1"/>
  <c r="O694" i="9"/>
  <c r="Q694" i="9" s="1"/>
  <c r="O2749" i="9"/>
  <c r="Q2749" i="9" s="1"/>
  <c r="O2735" i="9"/>
  <c r="Q2735" i="9" s="1"/>
  <c r="O2721" i="9"/>
  <c r="Q2721" i="9" s="1"/>
  <c r="O2707" i="9"/>
  <c r="Q2707" i="9" s="1"/>
  <c r="O2693" i="9"/>
  <c r="Q2693" i="9" s="1"/>
  <c r="O2679" i="9"/>
  <c r="Q2679" i="9" s="1"/>
  <c r="O2665" i="9"/>
  <c r="Q2665" i="9" s="1"/>
  <c r="O2651" i="9"/>
  <c r="Q2651" i="9" s="1"/>
  <c r="O2637" i="9"/>
  <c r="Q2637" i="9" s="1"/>
  <c r="O2623" i="9"/>
  <c r="Q2623" i="9" s="1"/>
  <c r="O2609" i="9"/>
  <c r="Q2609" i="9" s="1"/>
  <c r="O2595" i="9"/>
  <c r="Q2595" i="9" s="1"/>
  <c r="O2578" i="9"/>
  <c r="Q2578" i="9" s="1"/>
  <c r="O2564" i="9"/>
  <c r="Q2564" i="9" s="1"/>
  <c r="O2550" i="9"/>
  <c r="Q2550" i="9" s="1"/>
  <c r="O2536" i="9"/>
  <c r="Q2536" i="9" s="1"/>
  <c r="O2522" i="9"/>
  <c r="Q2522" i="9" s="1"/>
  <c r="O2508" i="9"/>
  <c r="Q2508" i="9" s="1"/>
  <c r="O2494" i="9"/>
  <c r="Q2494" i="9" s="1"/>
  <c r="O2480" i="9"/>
  <c r="Q2480" i="9" s="1"/>
  <c r="O2466" i="9"/>
  <c r="Q2466" i="9" s="1"/>
  <c r="O2452" i="9"/>
  <c r="Q2452" i="9" s="1"/>
  <c r="O2438" i="9"/>
  <c r="Q2438" i="9" s="1"/>
  <c r="O2424" i="9"/>
  <c r="Q2424" i="9" s="1"/>
  <c r="O2410" i="9"/>
  <c r="Q2410" i="9" s="1"/>
  <c r="O2396" i="9"/>
  <c r="Q2396" i="9" s="1"/>
  <c r="O2382" i="9"/>
  <c r="Q2382" i="9" s="1"/>
  <c r="O2368" i="9"/>
  <c r="Q2368" i="9" s="1"/>
  <c r="O2354" i="9"/>
  <c r="Q2354" i="9" s="1"/>
  <c r="O2340" i="9"/>
  <c r="Q2340" i="9" s="1"/>
  <c r="O2205" i="9"/>
  <c r="Q2205" i="9" s="1"/>
  <c r="O2191" i="9"/>
  <c r="Q2191" i="9" s="1"/>
  <c r="O2177" i="9"/>
  <c r="Q2177" i="9" s="1"/>
  <c r="O2163" i="9"/>
  <c r="Q2163" i="9" s="1"/>
  <c r="O2149" i="9"/>
  <c r="Q2149" i="9" s="1"/>
  <c r="O2135" i="9"/>
  <c r="Q2135" i="9" s="1"/>
  <c r="O2121" i="9"/>
  <c r="Q2121" i="9" s="1"/>
  <c r="O2107" i="9"/>
  <c r="Q2107" i="9" s="1"/>
  <c r="O2093" i="9"/>
  <c r="Q2093" i="9" s="1"/>
  <c r="O2079" i="9"/>
  <c r="Q2079" i="9" s="1"/>
  <c r="O2065" i="9"/>
  <c r="Q2065" i="9" s="1"/>
  <c r="O2051" i="9"/>
  <c r="Q2051" i="9" s="1"/>
  <c r="O2037" i="9"/>
  <c r="Q2037" i="9" s="1"/>
  <c r="O2023" i="9"/>
  <c r="Q2023" i="9" s="1"/>
  <c r="O2009" i="9"/>
  <c r="Q2009" i="9" s="1"/>
  <c r="O1995" i="9"/>
  <c r="Q1995" i="9" s="1"/>
  <c r="O1981" i="9"/>
  <c r="Q1981" i="9" s="1"/>
  <c r="O1967" i="9"/>
  <c r="Q1967" i="9" s="1"/>
  <c r="O1953" i="9"/>
  <c r="Q1953" i="9" s="1"/>
  <c r="O1939" i="9"/>
  <c r="Q1939" i="9" s="1"/>
  <c r="O1925" i="9"/>
  <c r="Q1925" i="9" s="1"/>
  <c r="O1911" i="9"/>
  <c r="Q1911" i="9" s="1"/>
  <c r="O1897" i="9"/>
  <c r="Q1897" i="9" s="1"/>
  <c r="O1883" i="9"/>
  <c r="Q1883" i="9" s="1"/>
  <c r="O1869" i="9"/>
  <c r="Q1869" i="9" s="1"/>
  <c r="O1855" i="9"/>
  <c r="Q1855" i="9" s="1"/>
  <c r="O1841" i="9"/>
  <c r="Q1841" i="9" s="1"/>
  <c r="O1827" i="9"/>
  <c r="Q1827" i="9" s="1"/>
  <c r="O1813" i="9"/>
  <c r="Q1813" i="9" s="1"/>
  <c r="O1799" i="9"/>
  <c r="Q1799" i="9" s="1"/>
  <c r="O1785" i="9"/>
  <c r="Q1785" i="9" s="1"/>
  <c r="O1771" i="9"/>
  <c r="Q1771" i="9" s="1"/>
  <c r="O1757" i="9"/>
  <c r="Q1757" i="9" s="1"/>
  <c r="O1743" i="9"/>
  <c r="Q1743" i="9" s="1"/>
  <c r="O1729" i="9"/>
  <c r="Q1729" i="9" s="1"/>
  <c r="O1715" i="9"/>
  <c r="Q1715" i="9" s="1"/>
  <c r="O1701" i="9"/>
  <c r="Q1701" i="9" s="1"/>
  <c r="O1687" i="9"/>
  <c r="Q1687" i="9" s="1"/>
  <c r="O1673" i="9"/>
  <c r="Q1673" i="9" s="1"/>
  <c r="O1659" i="9"/>
  <c r="Q1659" i="9" s="1"/>
  <c r="O1645" i="9"/>
  <c r="Q1645" i="9" s="1"/>
  <c r="O1631" i="9"/>
  <c r="Q1631" i="9" s="1"/>
  <c r="O1617" i="9"/>
  <c r="Q1617" i="9" s="1"/>
  <c r="O1603" i="9"/>
  <c r="Q1603" i="9" s="1"/>
  <c r="O1589" i="9"/>
  <c r="Q1589" i="9" s="1"/>
  <c r="O1575" i="9"/>
  <c r="Q1575" i="9" s="1"/>
  <c r="O1561" i="9"/>
  <c r="Q1561" i="9" s="1"/>
  <c r="O1547" i="9"/>
  <c r="Q1547" i="9" s="1"/>
  <c r="O1533" i="9"/>
  <c r="Q1533" i="9" s="1"/>
  <c r="O1519" i="9"/>
  <c r="Q1519" i="9" s="1"/>
  <c r="O1505" i="9"/>
  <c r="Q1505" i="9" s="1"/>
  <c r="O1491" i="9"/>
  <c r="Q1491" i="9" s="1"/>
  <c r="O1477" i="9"/>
  <c r="Q1477" i="9" s="1"/>
  <c r="O1463" i="9"/>
  <c r="Q1463" i="9" s="1"/>
  <c r="O1449" i="9"/>
  <c r="Q1449" i="9" s="1"/>
  <c r="O1435" i="9"/>
  <c r="Q1435" i="9" s="1"/>
  <c r="O1421" i="9"/>
  <c r="Q1421" i="9" s="1"/>
  <c r="O1407" i="9"/>
  <c r="Q1407" i="9" s="1"/>
  <c r="O1393" i="9"/>
  <c r="Q1393" i="9" s="1"/>
  <c r="O1379" i="9"/>
  <c r="Q1379" i="9" s="1"/>
  <c r="O1365" i="9"/>
  <c r="Q1365" i="9" s="1"/>
  <c r="O1351" i="9"/>
  <c r="Q1351" i="9" s="1"/>
  <c r="O1337" i="9"/>
  <c r="Q1337" i="9" s="1"/>
  <c r="O1323" i="9"/>
  <c r="Q1323" i="9" s="1"/>
  <c r="O1309" i="9"/>
  <c r="Q1309" i="9" s="1"/>
  <c r="O1295" i="9"/>
  <c r="Q1295" i="9" s="1"/>
  <c r="O1281" i="9"/>
  <c r="Q1281" i="9" s="1"/>
  <c r="O1267" i="9"/>
  <c r="Q1267" i="9" s="1"/>
  <c r="O1253" i="9"/>
  <c r="Q1253" i="9" s="1"/>
  <c r="O1239" i="9"/>
  <c r="Q1239" i="9" s="1"/>
  <c r="O1225" i="9"/>
  <c r="Q1225" i="9" s="1"/>
  <c r="O1211" i="9"/>
  <c r="Q1211" i="9" s="1"/>
  <c r="O1197" i="9"/>
  <c r="Q1197" i="9" s="1"/>
  <c r="O1183" i="9"/>
  <c r="Q1183" i="9" s="1"/>
  <c r="O1169" i="9"/>
  <c r="Q1169" i="9" s="1"/>
  <c r="O1155" i="9"/>
  <c r="Q1155" i="9" s="1"/>
  <c r="O1141" i="9"/>
  <c r="Q1141" i="9" s="1"/>
  <c r="O1127" i="9"/>
  <c r="Q1127" i="9" s="1"/>
  <c r="O1113" i="9"/>
  <c r="Q1113" i="9" s="1"/>
  <c r="O1099" i="9"/>
  <c r="Q1099" i="9" s="1"/>
  <c r="O1085" i="9"/>
  <c r="Q1085" i="9" s="1"/>
  <c r="O1071" i="9"/>
  <c r="Q1071" i="9" s="1"/>
  <c r="O1057" i="9"/>
  <c r="Q1057" i="9" s="1"/>
  <c r="O1043" i="9"/>
  <c r="Q1043" i="9" s="1"/>
  <c r="O1029" i="9"/>
  <c r="Q1029" i="9" s="1"/>
  <c r="O1015" i="9"/>
  <c r="Q1015" i="9" s="1"/>
  <c r="O1001" i="9"/>
  <c r="Q1001" i="9" s="1"/>
  <c r="O987" i="9"/>
  <c r="Q987" i="9" s="1"/>
  <c r="O973" i="9"/>
  <c r="Q973" i="9" s="1"/>
  <c r="O959" i="9"/>
  <c r="Q959" i="9" s="1"/>
  <c r="O945" i="9"/>
  <c r="Q945" i="9" s="1"/>
  <c r="O931" i="9"/>
  <c r="Q931" i="9" s="1"/>
  <c r="O917" i="9"/>
  <c r="Q917" i="9" s="1"/>
  <c r="O903" i="9"/>
  <c r="Q903" i="9" s="1"/>
  <c r="O889" i="9"/>
  <c r="Q889" i="9" s="1"/>
  <c r="O875" i="9"/>
  <c r="Q875" i="9" s="1"/>
  <c r="O861" i="9"/>
  <c r="Q861" i="9" s="1"/>
  <c r="O847" i="9"/>
  <c r="Q847" i="9" s="1"/>
  <c r="O833" i="9"/>
  <c r="Q833" i="9" s="1"/>
  <c r="O819" i="9"/>
  <c r="Q819" i="9" s="1"/>
  <c r="O805" i="9"/>
  <c r="Q805" i="9" s="1"/>
  <c r="O791" i="9"/>
  <c r="Q791" i="9" s="1"/>
  <c r="O777" i="9"/>
  <c r="Q777" i="9" s="1"/>
  <c r="O763" i="9"/>
  <c r="Q763" i="9" s="1"/>
  <c r="O749" i="9"/>
  <c r="Q749" i="9" s="1"/>
  <c r="O735" i="9"/>
  <c r="Q735" i="9" s="1"/>
  <c r="O721" i="9"/>
  <c r="Q721" i="9" s="1"/>
  <c r="O707" i="9"/>
  <c r="Q707" i="9" s="1"/>
  <c r="O693" i="9"/>
  <c r="Q693" i="9" s="1"/>
  <c r="O679" i="9"/>
  <c r="Q679" i="9" s="1"/>
  <c r="O665" i="9"/>
  <c r="Q665" i="9" s="1"/>
  <c r="O651" i="9"/>
  <c r="Q651" i="9" s="1"/>
  <c r="O637" i="9"/>
  <c r="Q637" i="9" s="1"/>
  <c r="O623" i="9"/>
  <c r="Q623" i="9" s="1"/>
  <c r="O609" i="9"/>
  <c r="Q609" i="9" s="1"/>
  <c r="O595" i="9"/>
  <c r="Q595" i="9" s="1"/>
  <c r="O581" i="9"/>
  <c r="Q581" i="9" s="1"/>
  <c r="O567" i="9"/>
  <c r="Q567" i="9" s="1"/>
  <c r="O553" i="9"/>
  <c r="Q553" i="9" s="1"/>
  <c r="O539" i="9"/>
  <c r="Q539" i="9" s="1"/>
  <c r="O525" i="9"/>
  <c r="Q525" i="9" s="1"/>
  <c r="O511" i="9"/>
  <c r="Q511" i="9" s="1"/>
  <c r="O497" i="9"/>
  <c r="Q497" i="9" s="1"/>
  <c r="O483" i="9"/>
  <c r="Q483" i="9" s="1"/>
  <c r="O1121" i="9"/>
  <c r="Q1121" i="9" s="1"/>
  <c r="O1107" i="9"/>
  <c r="Q1107" i="9" s="1"/>
  <c r="O1093" i="9"/>
  <c r="Q1093" i="9" s="1"/>
  <c r="O1079" i="9"/>
  <c r="Q1079" i="9" s="1"/>
  <c r="O1065" i="9"/>
  <c r="Q1065" i="9" s="1"/>
  <c r="O1051" i="9"/>
  <c r="Q1051" i="9" s="1"/>
  <c r="O1037" i="9"/>
  <c r="Q1037" i="9" s="1"/>
  <c r="O1023" i="9"/>
  <c r="Q1023" i="9" s="1"/>
  <c r="O1009" i="9"/>
  <c r="Q1009" i="9" s="1"/>
  <c r="O995" i="9"/>
  <c r="Q995" i="9" s="1"/>
  <c r="O981" i="9"/>
  <c r="Q981" i="9" s="1"/>
  <c r="O967" i="9"/>
  <c r="Q967" i="9" s="1"/>
  <c r="O953" i="9"/>
  <c r="Q953" i="9" s="1"/>
  <c r="O939" i="9"/>
  <c r="Q939" i="9" s="1"/>
  <c r="O925" i="9"/>
  <c r="Q925" i="9" s="1"/>
  <c r="O911" i="9"/>
  <c r="Q911" i="9" s="1"/>
  <c r="O897" i="9"/>
  <c r="Q897" i="9" s="1"/>
  <c r="O883" i="9"/>
  <c r="Q883" i="9" s="1"/>
  <c r="O869" i="9"/>
  <c r="Q869" i="9" s="1"/>
  <c r="O855" i="9"/>
  <c r="Q855" i="9" s="1"/>
  <c r="O841" i="9"/>
  <c r="Q841" i="9" s="1"/>
  <c r="O827" i="9"/>
  <c r="Q827" i="9" s="1"/>
  <c r="O813" i="9"/>
  <c r="Q813" i="9" s="1"/>
  <c r="O799" i="9"/>
  <c r="Q799" i="9" s="1"/>
  <c r="O785" i="9"/>
  <c r="Q785" i="9" s="1"/>
  <c r="O771" i="9"/>
  <c r="Q771" i="9" s="1"/>
  <c r="O757" i="9"/>
  <c r="Q757" i="9" s="1"/>
  <c r="O743" i="9"/>
  <c r="Q743" i="9" s="1"/>
  <c r="O729" i="9"/>
  <c r="Q729" i="9" s="1"/>
  <c r="O715" i="9"/>
  <c r="Q715" i="9" s="1"/>
  <c r="O701" i="9"/>
  <c r="Q701" i="9" s="1"/>
  <c r="O687" i="9"/>
  <c r="Q687" i="9" s="1"/>
  <c r="O673" i="9"/>
  <c r="Q673" i="9" s="1"/>
  <c r="O659" i="9"/>
  <c r="Q659" i="9" s="1"/>
  <c r="O645" i="9"/>
  <c r="Q645" i="9" s="1"/>
  <c r="O631" i="9"/>
  <c r="Q631" i="9" s="1"/>
  <c r="O617" i="9"/>
  <c r="Q617" i="9" s="1"/>
  <c r="O603" i="9"/>
  <c r="Q603" i="9" s="1"/>
  <c r="O589" i="9"/>
  <c r="Q589" i="9" s="1"/>
  <c r="O575" i="9"/>
  <c r="Q575" i="9" s="1"/>
  <c r="O561" i="9"/>
  <c r="Q561" i="9" s="1"/>
  <c r="O547" i="9"/>
  <c r="Q547" i="9" s="1"/>
  <c r="O533" i="9"/>
  <c r="Q533" i="9" s="1"/>
  <c r="O519" i="9"/>
  <c r="Q519" i="9" s="1"/>
  <c r="O505" i="9"/>
  <c r="Q505" i="9" s="1"/>
  <c r="O491" i="9"/>
  <c r="Q491" i="9" s="1"/>
  <c r="O477" i="9"/>
  <c r="Q477" i="9" s="1"/>
  <c r="O2761" i="9"/>
  <c r="Q2761" i="9" s="1"/>
  <c r="O2756" i="9"/>
  <c r="Q2756" i="9" s="1"/>
  <c r="O2742" i="9"/>
  <c r="Q2742" i="9" s="1"/>
  <c r="O2728" i="9"/>
  <c r="Q2728" i="9" s="1"/>
  <c r="O2714" i="9"/>
  <c r="Q2714" i="9" s="1"/>
  <c r="O2700" i="9"/>
  <c r="Q2700" i="9" s="1"/>
  <c r="O2686" i="9"/>
  <c r="Q2686" i="9" s="1"/>
  <c r="O2672" i="9"/>
  <c r="Q2672" i="9" s="1"/>
  <c r="O2658" i="9"/>
  <c r="Q2658" i="9" s="1"/>
  <c r="O2644" i="9"/>
  <c r="Q2644" i="9" s="1"/>
  <c r="O2630" i="9"/>
  <c r="Q2630" i="9" s="1"/>
  <c r="O2616" i="9"/>
  <c r="Q2616" i="9" s="1"/>
  <c r="O2602" i="9"/>
  <c r="Q2602" i="9" s="1"/>
  <c r="O2588" i="9"/>
  <c r="Q2588" i="9" s="1"/>
  <c r="O2571" i="9"/>
  <c r="Q2571" i="9" s="1"/>
  <c r="O2557" i="9"/>
  <c r="Q2557" i="9" s="1"/>
  <c r="O2543" i="9"/>
  <c r="Q2543" i="9" s="1"/>
  <c r="O2529" i="9"/>
  <c r="Q2529" i="9" s="1"/>
  <c r="O2515" i="9"/>
  <c r="Q2515" i="9" s="1"/>
  <c r="O2501" i="9"/>
  <c r="Q2501" i="9" s="1"/>
  <c r="O2487" i="9"/>
  <c r="Q2487" i="9" s="1"/>
  <c r="O2473" i="9"/>
  <c r="Q2473" i="9" s="1"/>
  <c r="O2459" i="9"/>
  <c r="Q2459" i="9" s="1"/>
  <c r="O2445" i="9"/>
  <c r="Q2445" i="9" s="1"/>
  <c r="O2431" i="9"/>
  <c r="Q2431" i="9" s="1"/>
  <c r="O2417" i="9"/>
  <c r="Q2417" i="9" s="1"/>
  <c r="O2403" i="9"/>
  <c r="Q2403" i="9" s="1"/>
  <c r="O2389" i="9"/>
  <c r="Q2389" i="9" s="1"/>
  <c r="O2375" i="9"/>
  <c r="Q2375" i="9" s="1"/>
  <c r="O2361" i="9"/>
  <c r="Q2361" i="9" s="1"/>
  <c r="O2347" i="9"/>
  <c r="Q2347" i="9" s="1"/>
  <c r="O2212" i="9"/>
  <c r="Q2212" i="9" s="1"/>
  <c r="O2198" i="9"/>
  <c r="Q2198" i="9" s="1"/>
  <c r="O2184" i="9"/>
  <c r="Q2184" i="9" s="1"/>
  <c r="O2170" i="9"/>
  <c r="Q2170" i="9" s="1"/>
  <c r="O2156" i="9"/>
  <c r="Q2156" i="9" s="1"/>
  <c r="O2142" i="9"/>
  <c r="Q2142" i="9" s="1"/>
  <c r="O2128" i="9"/>
  <c r="Q2128" i="9" s="1"/>
  <c r="O2114" i="9"/>
  <c r="Q2114" i="9" s="1"/>
  <c r="O2100" i="9"/>
  <c r="Q2100" i="9" s="1"/>
  <c r="O2086" i="9"/>
  <c r="Q2086" i="9" s="1"/>
  <c r="O2072" i="9"/>
  <c r="Q2072" i="9" s="1"/>
  <c r="O2058" i="9"/>
  <c r="Q2058" i="9" s="1"/>
  <c r="O2044" i="9"/>
  <c r="Q2044" i="9" s="1"/>
  <c r="O2030" i="9"/>
  <c r="Q2030" i="9" s="1"/>
  <c r="O2016" i="9"/>
  <c r="Q2016" i="9" s="1"/>
  <c r="O2002" i="9"/>
  <c r="Q2002" i="9" s="1"/>
  <c r="O1988" i="9"/>
  <c r="Q1988" i="9" s="1"/>
  <c r="O1974" i="9"/>
  <c r="Q1974" i="9" s="1"/>
  <c r="O1960" i="9"/>
  <c r="Q1960" i="9" s="1"/>
  <c r="O1946" i="9"/>
  <c r="Q1946" i="9" s="1"/>
  <c r="O1932" i="9"/>
  <c r="Q1932" i="9" s="1"/>
  <c r="O1918" i="9"/>
  <c r="Q1918" i="9" s="1"/>
  <c r="O1904" i="9"/>
  <c r="Q1904" i="9" s="1"/>
  <c r="O1890" i="9"/>
  <c r="Q1890" i="9" s="1"/>
  <c r="O1876" i="9"/>
  <c r="Q1876" i="9" s="1"/>
  <c r="O1862" i="9"/>
  <c r="Q1862" i="9" s="1"/>
  <c r="O1848" i="9"/>
  <c r="Q1848" i="9" s="1"/>
  <c r="O1834" i="9"/>
  <c r="Q1834" i="9" s="1"/>
  <c r="O1820" i="9"/>
  <c r="Q1820" i="9" s="1"/>
  <c r="O1806" i="9"/>
  <c r="Q1806" i="9" s="1"/>
  <c r="O1792" i="9"/>
  <c r="Q1792" i="9" s="1"/>
  <c r="O1778" i="9"/>
  <c r="Q1778" i="9" s="1"/>
  <c r="O1764" i="9"/>
  <c r="Q1764" i="9" s="1"/>
  <c r="O1750" i="9"/>
  <c r="Q1750" i="9" s="1"/>
  <c r="O1736" i="9"/>
  <c r="Q1736" i="9" s="1"/>
  <c r="O1722" i="9"/>
  <c r="Q1722" i="9" s="1"/>
  <c r="O1708" i="9"/>
  <c r="Q1708" i="9" s="1"/>
  <c r="O1694" i="9"/>
  <c r="Q1694" i="9" s="1"/>
  <c r="O1680" i="9"/>
  <c r="Q1680" i="9" s="1"/>
  <c r="O1666" i="9"/>
  <c r="Q1666" i="9" s="1"/>
  <c r="O1652" i="9"/>
  <c r="Q1652" i="9" s="1"/>
  <c r="O1638" i="9"/>
  <c r="Q1638" i="9" s="1"/>
  <c r="O1624" i="9"/>
  <c r="Q1624" i="9" s="1"/>
  <c r="O1610" i="9"/>
  <c r="Q1610" i="9" s="1"/>
  <c r="O1596" i="9"/>
  <c r="Q1596" i="9" s="1"/>
  <c r="O1582" i="9"/>
  <c r="Q1582" i="9" s="1"/>
  <c r="O1568" i="9"/>
  <c r="Q1568" i="9" s="1"/>
  <c r="O1554" i="9"/>
  <c r="Q1554" i="9" s="1"/>
  <c r="O1540" i="9"/>
  <c r="Q1540" i="9" s="1"/>
  <c r="O1526" i="9"/>
  <c r="Q1526" i="9" s="1"/>
  <c r="O1512" i="9"/>
  <c r="Q1512" i="9" s="1"/>
  <c r="O1498" i="9"/>
  <c r="Q1498" i="9" s="1"/>
  <c r="O1484" i="9"/>
  <c r="Q1484" i="9" s="1"/>
  <c r="O1470" i="9"/>
  <c r="Q1470" i="9" s="1"/>
  <c r="O1456" i="9"/>
  <c r="Q1456" i="9" s="1"/>
  <c r="O1442" i="9"/>
  <c r="Q1442" i="9" s="1"/>
  <c r="O1428" i="9"/>
  <c r="Q1428" i="9" s="1"/>
  <c r="O1414" i="9"/>
  <c r="Q1414" i="9" s="1"/>
  <c r="O1400" i="9"/>
  <c r="Q1400" i="9" s="1"/>
  <c r="O1386" i="9"/>
  <c r="Q1386" i="9" s="1"/>
  <c r="O1372" i="9"/>
  <c r="Q1372" i="9" s="1"/>
  <c r="O1358" i="9"/>
  <c r="Q1358" i="9" s="1"/>
  <c r="O1344" i="9"/>
  <c r="Q1344" i="9" s="1"/>
  <c r="O1330" i="9"/>
  <c r="Q1330" i="9" s="1"/>
  <c r="O1316" i="9"/>
  <c r="Q1316" i="9" s="1"/>
  <c r="O1302" i="9"/>
  <c r="Q1302" i="9" s="1"/>
  <c r="O1288" i="9"/>
  <c r="Q1288" i="9" s="1"/>
  <c r="O1274" i="9"/>
  <c r="Q1274" i="9" s="1"/>
  <c r="O1260" i="9"/>
  <c r="Q1260" i="9" s="1"/>
  <c r="O1246" i="9"/>
  <c r="Q1246" i="9" s="1"/>
  <c r="O1232" i="9"/>
  <c r="Q1232" i="9" s="1"/>
  <c r="O1218" i="9"/>
  <c r="Q1218" i="9" s="1"/>
  <c r="O1204" i="9"/>
  <c r="Q1204" i="9" s="1"/>
  <c r="O1190" i="9"/>
  <c r="Q1190" i="9" s="1"/>
  <c r="O1176" i="9"/>
  <c r="Q1176" i="9" s="1"/>
  <c r="O1162" i="9"/>
  <c r="Q1162" i="9" s="1"/>
  <c r="O1148" i="9"/>
  <c r="Q1148" i="9" s="1"/>
  <c r="O1134" i="9"/>
  <c r="Q1134" i="9" s="1"/>
  <c r="O1120" i="9"/>
  <c r="Q1120" i="9" s="1"/>
  <c r="O1106" i="9"/>
  <c r="Q1106" i="9" s="1"/>
  <c r="O1092" i="9"/>
  <c r="Q1092" i="9" s="1"/>
  <c r="O1078" i="9"/>
  <c r="Q1078" i="9" s="1"/>
  <c r="O1064" i="9"/>
  <c r="Q1064" i="9" s="1"/>
  <c r="O1050" i="9"/>
  <c r="Q1050" i="9" s="1"/>
  <c r="O1036" i="9"/>
  <c r="Q1036" i="9" s="1"/>
  <c r="O1022" i="9"/>
  <c r="Q1022" i="9" s="1"/>
  <c r="O1008" i="9"/>
  <c r="Q1008" i="9" s="1"/>
  <c r="O994" i="9"/>
  <c r="Q994" i="9" s="1"/>
  <c r="O980" i="9"/>
  <c r="Q980" i="9" s="1"/>
  <c r="O966" i="9"/>
  <c r="Q966" i="9" s="1"/>
  <c r="O952" i="9"/>
  <c r="Q952" i="9" s="1"/>
  <c r="O938" i="9"/>
  <c r="Q938" i="9" s="1"/>
  <c r="O924" i="9"/>
  <c r="Q924" i="9" s="1"/>
  <c r="O910" i="9"/>
  <c r="Q910" i="9" s="1"/>
  <c r="O896" i="9"/>
  <c r="Q896" i="9" s="1"/>
  <c r="O882" i="9"/>
  <c r="Q882" i="9" s="1"/>
  <c r="O868" i="9"/>
  <c r="Q868" i="9" s="1"/>
  <c r="O854" i="9"/>
  <c r="Q854" i="9" s="1"/>
  <c r="O840" i="9"/>
  <c r="Q840" i="9" s="1"/>
  <c r="O826" i="9"/>
  <c r="Q826" i="9" s="1"/>
  <c r="O812" i="9"/>
  <c r="Q812" i="9" s="1"/>
  <c r="O798" i="9"/>
  <c r="Q798" i="9" s="1"/>
  <c r="O784" i="9"/>
  <c r="Q784" i="9" s="1"/>
  <c r="O770" i="9"/>
  <c r="Q770" i="9" s="1"/>
  <c r="O756" i="9"/>
  <c r="Q756" i="9" s="1"/>
  <c r="O742" i="9"/>
  <c r="Q742" i="9" s="1"/>
  <c r="O728" i="9"/>
  <c r="Q728" i="9" s="1"/>
  <c r="O714" i="9"/>
  <c r="Q714" i="9" s="1"/>
  <c r="O700" i="9"/>
  <c r="Q700" i="9" s="1"/>
  <c r="O686" i="9"/>
  <c r="Q686" i="9" s="1"/>
  <c r="O672" i="9"/>
  <c r="Q672" i="9" s="1"/>
  <c r="O658" i="9"/>
  <c r="Q658" i="9" s="1"/>
  <c r="O644" i="9"/>
  <c r="Q644" i="9" s="1"/>
  <c r="O630" i="9"/>
  <c r="Q630" i="9" s="1"/>
  <c r="O616" i="9"/>
  <c r="Q616" i="9" s="1"/>
  <c r="O602" i="9"/>
  <c r="Q602" i="9" s="1"/>
  <c r="O588" i="9"/>
  <c r="Q588" i="9" s="1"/>
  <c r="O574" i="9"/>
  <c r="Q574" i="9" s="1"/>
  <c r="O560" i="9"/>
  <c r="Q560" i="9" s="1"/>
  <c r="O546" i="9"/>
  <c r="Q546" i="9" s="1"/>
  <c r="O532" i="9"/>
  <c r="Q532" i="9" s="1"/>
  <c r="O518" i="9"/>
  <c r="Q518" i="9" s="1"/>
  <c r="O504" i="9"/>
  <c r="Q504" i="9" s="1"/>
  <c r="O490" i="9"/>
  <c r="Q490" i="9" s="1"/>
  <c r="O476" i="9"/>
  <c r="Q476" i="9" s="1"/>
  <c r="O2458" i="9"/>
  <c r="Q2458" i="9" s="1"/>
  <c r="O2444" i="9"/>
  <c r="Q2444" i="9" s="1"/>
  <c r="O2402" i="9"/>
  <c r="Q2402" i="9" s="1"/>
  <c r="O2374" i="9"/>
  <c r="Q2374" i="9" s="1"/>
  <c r="O2346" i="9"/>
  <c r="Q2346" i="9" s="1"/>
  <c r="O2197" i="9"/>
  <c r="Q2197" i="9" s="1"/>
  <c r="O2155" i="9"/>
  <c r="Q2155" i="9" s="1"/>
  <c r="O2113" i="9"/>
  <c r="Q2113" i="9" s="1"/>
  <c r="O2085" i="9"/>
  <c r="Q2085" i="9" s="1"/>
  <c r="O2057" i="9"/>
  <c r="Q2057" i="9" s="1"/>
  <c r="O2029" i="9"/>
  <c r="Q2029" i="9" s="1"/>
  <c r="O2001" i="9"/>
  <c r="Q2001" i="9" s="1"/>
  <c r="O1959" i="9"/>
  <c r="Q1959" i="9" s="1"/>
  <c r="O1931" i="9"/>
  <c r="Q1931" i="9" s="1"/>
  <c r="O1903" i="9"/>
  <c r="Q1903" i="9" s="1"/>
  <c r="O1889" i="9"/>
  <c r="Q1889" i="9" s="1"/>
  <c r="O1861" i="9"/>
  <c r="Q1861" i="9" s="1"/>
  <c r="O1847" i="9"/>
  <c r="Q1847" i="9" s="1"/>
  <c r="O1819" i="9"/>
  <c r="Q1819" i="9" s="1"/>
  <c r="O1791" i="9"/>
  <c r="Q1791" i="9" s="1"/>
  <c r="O1763" i="9"/>
  <c r="Q1763" i="9" s="1"/>
  <c r="O1735" i="9"/>
  <c r="Q1735" i="9" s="1"/>
  <c r="O1707" i="9"/>
  <c r="Q1707" i="9" s="1"/>
  <c r="O1679" i="9"/>
  <c r="Q1679" i="9" s="1"/>
  <c r="O1665" i="9"/>
  <c r="Q1665" i="9" s="1"/>
  <c r="O1637" i="9"/>
  <c r="Q1637" i="9" s="1"/>
  <c r="O1609" i="9"/>
  <c r="Q1609" i="9" s="1"/>
  <c r="O1595" i="9"/>
  <c r="Q1595" i="9" s="1"/>
  <c r="O1567" i="9"/>
  <c r="Q1567" i="9" s="1"/>
  <c r="O1525" i="9"/>
  <c r="Q1525" i="9" s="1"/>
  <c r="O1497" i="9"/>
  <c r="Q1497" i="9" s="1"/>
  <c r="O1469" i="9"/>
  <c r="Q1469" i="9" s="1"/>
  <c r="O1455" i="9"/>
  <c r="Q1455" i="9" s="1"/>
  <c r="O1427" i="9"/>
  <c r="Q1427" i="9" s="1"/>
  <c r="O1399" i="9"/>
  <c r="Q1399" i="9" s="1"/>
  <c r="O1371" i="9"/>
  <c r="Q1371" i="9" s="1"/>
  <c r="O1343" i="9"/>
  <c r="Q1343" i="9" s="1"/>
  <c r="O1315" i="9"/>
  <c r="Q1315" i="9" s="1"/>
  <c r="O1301" i="9"/>
  <c r="Q1301" i="9" s="1"/>
  <c r="O1273" i="9"/>
  <c r="Q1273" i="9" s="1"/>
  <c r="O1259" i="9"/>
  <c r="Q1259" i="9" s="1"/>
  <c r="O1245" i="9"/>
  <c r="Q1245" i="9" s="1"/>
  <c r="O1231" i="9"/>
  <c r="Q1231" i="9" s="1"/>
  <c r="O1217" i="9"/>
  <c r="Q1217" i="9" s="1"/>
  <c r="O1203" i="9"/>
  <c r="Q1203" i="9" s="1"/>
  <c r="O1189" i="9"/>
  <c r="Q1189" i="9" s="1"/>
  <c r="O1175" i="9"/>
  <c r="Q1175" i="9" s="1"/>
  <c r="O1147" i="9"/>
  <c r="Q1147" i="9" s="1"/>
  <c r="O1133" i="9"/>
  <c r="Q1133" i="9" s="1"/>
  <c r="O1119" i="9"/>
  <c r="Q1119" i="9" s="1"/>
  <c r="O1105" i="9"/>
  <c r="Q1105" i="9" s="1"/>
  <c r="O1091" i="9"/>
  <c r="Q1091" i="9" s="1"/>
  <c r="O1077" i="9"/>
  <c r="Q1077" i="9" s="1"/>
  <c r="O1049" i="9"/>
  <c r="Q1049" i="9" s="1"/>
  <c r="O1035" i="9"/>
  <c r="Q1035" i="9" s="1"/>
  <c r="O1021" i="9"/>
  <c r="Q1021" i="9" s="1"/>
  <c r="O1007" i="9"/>
  <c r="Q1007" i="9" s="1"/>
  <c r="O993" i="9"/>
  <c r="Q993" i="9" s="1"/>
  <c r="O979" i="9"/>
  <c r="Q979" i="9" s="1"/>
  <c r="O965" i="9"/>
  <c r="Q965" i="9" s="1"/>
  <c r="O951" i="9"/>
  <c r="Q951" i="9" s="1"/>
  <c r="O937" i="9"/>
  <c r="Q937" i="9" s="1"/>
  <c r="O923" i="9"/>
  <c r="Q923" i="9" s="1"/>
  <c r="O909" i="9"/>
  <c r="Q909" i="9" s="1"/>
  <c r="O895" i="9"/>
  <c r="Q895" i="9" s="1"/>
  <c r="O881" i="9"/>
  <c r="Q881" i="9" s="1"/>
  <c r="O867" i="9"/>
  <c r="Q867" i="9" s="1"/>
  <c r="O853" i="9"/>
  <c r="Q853" i="9" s="1"/>
  <c r="O839" i="9"/>
  <c r="Q839" i="9" s="1"/>
  <c r="O825" i="9"/>
  <c r="Q825" i="9" s="1"/>
  <c r="O811" i="9"/>
  <c r="Q811" i="9" s="1"/>
  <c r="O797" i="9"/>
  <c r="Q797" i="9" s="1"/>
  <c r="O783" i="9"/>
  <c r="Q783" i="9" s="1"/>
  <c r="O769" i="9"/>
  <c r="Q769" i="9" s="1"/>
  <c r="O755" i="9"/>
  <c r="Q755" i="9" s="1"/>
  <c r="O741" i="9"/>
  <c r="Q741" i="9" s="1"/>
  <c r="O727" i="9"/>
  <c r="Q727" i="9" s="1"/>
  <c r="O713" i="9"/>
  <c r="Q713" i="9" s="1"/>
  <c r="O699" i="9"/>
  <c r="Q699" i="9" s="1"/>
  <c r="O685" i="9"/>
  <c r="Q685" i="9" s="1"/>
  <c r="O671" i="9"/>
  <c r="Q671" i="9" s="1"/>
  <c r="O657" i="9"/>
  <c r="Q657" i="9" s="1"/>
  <c r="O643" i="9"/>
  <c r="Q643" i="9" s="1"/>
  <c r="O629" i="9"/>
  <c r="Q629" i="9" s="1"/>
  <c r="O615" i="9"/>
  <c r="Q615" i="9" s="1"/>
  <c r="O601" i="9"/>
  <c r="Q601" i="9" s="1"/>
  <c r="O587" i="9"/>
  <c r="Q587" i="9" s="1"/>
  <c r="O573" i="9"/>
  <c r="Q573" i="9" s="1"/>
  <c r="O559" i="9"/>
  <c r="Q559" i="9" s="1"/>
  <c r="O545" i="9"/>
  <c r="Q545" i="9" s="1"/>
  <c r="O531" i="9"/>
  <c r="Q531" i="9" s="1"/>
  <c r="O517" i="9"/>
  <c r="Q517" i="9" s="1"/>
  <c r="O503" i="9"/>
  <c r="Q503" i="9" s="1"/>
  <c r="O475" i="9"/>
  <c r="Q475" i="9" s="1"/>
  <c r="O2754" i="9"/>
  <c r="Q2754" i="9" s="1"/>
  <c r="O2740" i="9"/>
  <c r="Q2740" i="9" s="1"/>
  <c r="O2726" i="9"/>
  <c r="Q2726" i="9" s="1"/>
  <c r="O2712" i="9"/>
  <c r="Q2712" i="9" s="1"/>
  <c r="O2698" i="9"/>
  <c r="Q2698" i="9" s="1"/>
  <c r="O2684" i="9"/>
  <c r="Q2684" i="9" s="1"/>
  <c r="O2670" i="9"/>
  <c r="Q2670" i="9" s="1"/>
  <c r="O2656" i="9"/>
  <c r="Q2656" i="9" s="1"/>
  <c r="O2642" i="9"/>
  <c r="Q2642" i="9" s="1"/>
  <c r="O2628" i="9"/>
  <c r="Q2628" i="9" s="1"/>
  <c r="O2614" i="9"/>
  <c r="Q2614" i="9" s="1"/>
  <c r="O2600" i="9"/>
  <c r="Q2600" i="9" s="1"/>
  <c r="O2586" i="9"/>
  <c r="Q2586" i="9" s="1"/>
  <c r="O2569" i="9"/>
  <c r="Q2569" i="9" s="1"/>
  <c r="O2555" i="9"/>
  <c r="Q2555" i="9" s="1"/>
  <c r="O2541" i="9"/>
  <c r="Q2541" i="9" s="1"/>
  <c r="O2527" i="9"/>
  <c r="Q2527" i="9" s="1"/>
  <c r="O2513" i="9"/>
  <c r="Q2513" i="9" s="1"/>
  <c r="O2499" i="9"/>
  <c r="Q2499" i="9" s="1"/>
  <c r="O2485" i="9"/>
  <c r="Q2485" i="9" s="1"/>
  <c r="O2471" i="9"/>
  <c r="Q2471" i="9" s="1"/>
  <c r="O2457" i="9"/>
  <c r="Q2457" i="9" s="1"/>
  <c r="O2443" i="9"/>
  <c r="Q2443" i="9" s="1"/>
  <c r="O2429" i="9"/>
  <c r="Q2429" i="9" s="1"/>
  <c r="O2415" i="9"/>
  <c r="Q2415" i="9" s="1"/>
  <c r="O2401" i="9"/>
  <c r="Q2401" i="9" s="1"/>
  <c r="O2387" i="9"/>
  <c r="Q2387" i="9" s="1"/>
  <c r="O2373" i="9"/>
  <c r="Q2373" i="9" s="1"/>
  <c r="O2359" i="9"/>
  <c r="Q2359" i="9" s="1"/>
  <c r="O2345" i="9"/>
  <c r="Q2345" i="9" s="1"/>
  <c r="O2210" i="9"/>
  <c r="Q2210" i="9" s="1"/>
  <c r="O2196" i="9"/>
  <c r="Q2196" i="9" s="1"/>
  <c r="O2182" i="9"/>
  <c r="Q2182" i="9" s="1"/>
  <c r="O2168" i="9"/>
  <c r="Q2168" i="9" s="1"/>
  <c r="O2154" i="9"/>
  <c r="Q2154" i="9" s="1"/>
  <c r="O2140" i="9"/>
  <c r="Q2140" i="9" s="1"/>
  <c r="O2126" i="9"/>
  <c r="Q2126" i="9" s="1"/>
  <c r="O2112" i="9"/>
  <c r="Q2112" i="9" s="1"/>
  <c r="O2098" i="9"/>
  <c r="Q2098" i="9" s="1"/>
  <c r="O2084" i="9"/>
  <c r="Q2084" i="9" s="1"/>
  <c r="O2070" i="9"/>
  <c r="Q2070" i="9" s="1"/>
  <c r="O2056" i="9"/>
  <c r="Q2056" i="9" s="1"/>
  <c r="O2042" i="9"/>
  <c r="Q2042" i="9" s="1"/>
  <c r="O2028" i="9"/>
  <c r="Q2028" i="9" s="1"/>
  <c r="O2014" i="9"/>
  <c r="Q2014" i="9" s="1"/>
  <c r="O2000" i="9"/>
  <c r="Q2000" i="9" s="1"/>
  <c r="O1986" i="9"/>
  <c r="Q1986" i="9" s="1"/>
  <c r="O1972" i="9"/>
  <c r="Q1972" i="9" s="1"/>
  <c r="O1958" i="9"/>
  <c r="Q1958" i="9" s="1"/>
  <c r="O1944" i="9"/>
  <c r="Q1944" i="9" s="1"/>
  <c r="O1930" i="9"/>
  <c r="Q1930" i="9" s="1"/>
  <c r="O1916" i="9"/>
  <c r="Q1916" i="9" s="1"/>
  <c r="O1902" i="9"/>
  <c r="Q1902" i="9" s="1"/>
  <c r="O1888" i="9"/>
  <c r="Q1888" i="9" s="1"/>
  <c r="O1874" i="9"/>
  <c r="Q1874" i="9" s="1"/>
  <c r="O1860" i="9"/>
  <c r="Q1860" i="9" s="1"/>
  <c r="O1846" i="9"/>
  <c r="Q1846" i="9" s="1"/>
  <c r="O1832" i="9"/>
  <c r="Q1832" i="9" s="1"/>
  <c r="O1818" i="9"/>
  <c r="Q1818" i="9" s="1"/>
  <c r="O1804" i="9"/>
  <c r="Q1804" i="9" s="1"/>
  <c r="O1790" i="9"/>
  <c r="Q1790" i="9" s="1"/>
  <c r="O1776" i="9"/>
  <c r="Q1776" i="9" s="1"/>
  <c r="O1762" i="9"/>
  <c r="Q1762" i="9" s="1"/>
  <c r="O1748" i="9"/>
  <c r="Q1748" i="9" s="1"/>
  <c r="O1734" i="9"/>
  <c r="Q1734" i="9" s="1"/>
  <c r="O1720" i="9"/>
  <c r="Q1720" i="9" s="1"/>
  <c r="O1706" i="9"/>
  <c r="Q1706" i="9" s="1"/>
  <c r="O1692" i="9"/>
  <c r="Q1692" i="9" s="1"/>
  <c r="O1678" i="9"/>
  <c r="Q1678" i="9" s="1"/>
  <c r="O1664" i="9"/>
  <c r="Q1664" i="9" s="1"/>
  <c r="O1650" i="9"/>
  <c r="Q1650" i="9" s="1"/>
  <c r="O1636" i="9"/>
  <c r="Q1636" i="9" s="1"/>
  <c r="O1622" i="9"/>
  <c r="Q1622" i="9" s="1"/>
  <c r="O1608" i="9"/>
  <c r="Q1608" i="9" s="1"/>
  <c r="O1594" i="9"/>
  <c r="Q1594" i="9" s="1"/>
  <c r="O1580" i="9"/>
  <c r="Q1580" i="9" s="1"/>
  <c r="O1566" i="9"/>
  <c r="Q1566" i="9" s="1"/>
  <c r="O1552" i="9"/>
  <c r="Q1552" i="9" s="1"/>
  <c r="O1538" i="9"/>
  <c r="Q1538" i="9" s="1"/>
  <c r="O1524" i="9"/>
  <c r="Q1524" i="9" s="1"/>
  <c r="O1510" i="9"/>
  <c r="Q1510" i="9" s="1"/>
  <c r="O1496" i="9"/>
  <c r="Q1496" i="9" s="1"/>
  <c r="O1482" i="9"/>
  <c r="Q1482" i="9" s="1"/>
  <c r="O1468" i="9"/>
  <c r="Q1468" i="9" s="1"/>
  <c r="O1454" i="9"/>
  <c r="Q1454" i="9" s="1"/>
  <c r="O1440" i="9"/>
  <c r="Q1440" i="9" s="1"/>
  <c r="O1426" i="9"/>
  <c r="Q1426" i="9" s="1"/>
  <c r="O1412" i="9"/>
  <c r="Q1412" i="9" s="1"/>
  <c r="O1398" i="9"/>
  <c r="Q1398" i="9" s="1"/>
  <c r="O1384" i="9"/>
  <c r="Q1384" i="9" s="1"/>
  <c r="O1370" i="9"/>
  <c r="Q1370" i="9" s="1"/>
  <c r="O1356" i="9"/>
  <c r="Q1356" i="9" s="1"/>
  <c r="O1342" i="9"/>
  <c r="Q1342" i="9" s="1"/>
  <c r="O1328" i="9"/>
  <c r="Q1328" i="9" s="1"/>
  <c r="O1314" i="9"/>
  <c r="Q1314" i="9" s="1"/>
  <c r="O1300" i="9"/>
  <c r="Q1300" i="9" s="1"/>
  <c r="O1286" i="9"/>
  <c r="Q1286" i="9" s="1"/>
  <c r="O1272" i="9"/>
  <c r="Q1272" i="9" s="1"/>
  <c r="O1258" i="9"/>
  <c r="Q1258" i="9" s="1"/>
  <c r="O1244" i="9"/>
  <c r="Q1244" i="9" s="1"/>
  <c r="O1230" i="9"/>
  <c r="Q1230" i="9" s="1"/>
  <c r="O1216" i="9"/>
  <c r="Q1216" i="9" s="1"/>
  <c r="O1202" i="9"/>
  <c r="Q1202" i="9" s="1"/>
  <c r="O1188" i="9"/>
  <c r="Q1188" i="9" s="1"/>
  <c r="O1174" i="9"/>
  <c r="Q1174" i="9" s="1"/>
  <c r="O1160" i="9"/>
  <c r="Q1160" i="9" s="1"/>
  <c r="O1146" i="9"/>
  <c r="Q1146" i="9" s="1"/>
  <c r="O1132" i="9"/>
  <c r="Q1132" i="9" s="1"/>
  <c r="O1118" i="9"/>
  <c r="Q1118" i="9" s="1"/>
  <c r="O1104" i="9"/>
  <c r="Q1104" i="9" s="1"/>
  <c r="O1090" i="9"/>
  <c r="Q1090" i="9" s="1"/>
  <c r="O1076" i="9"/>
  <c r="Q1076" i="9" s="1"/>
  <c r="O1062" i="9"/>
  <c r="Q1062" i="9" s="1"/>
  <c r="O1048" i="9"/>
  <c r="Q1048" i="9" s="1"/>
  <c r="O1034" i="9"/>
  <c r="Q1034" i="9" s="1"/>
  <c r="O1020" i="9"/>
  <c r="Q1020" i="9" s="1"/>
  <c r="O1006" i="9"/>
  <c r="Q1006" i="9" s="1"/>
  <c r="O992" i="9"/>
  <c r="Q992" i="9" s="1"/>
  <c r="O978" i="9"/>
  <c r="Q978" i="9" s="1"/>
  <c r="O964" i="9"/>
  <c r="Q964" i="9" s="1"/>
  <c r="O950" i="9"/>
  <c r="Q950" i="9" s="1"/>
  <c r="O936" i="9"/>
  <c r="Q936" i="9" s="1"/>
  <c r="O922" i="9"/>
  <c r="Q922" i="9" s="1"/>
  <c r="O908" i="9"/>
  <c r="Q908" i="9" s="1"/>
  <c r="O894" i="9"/>
  <c r="Q894" i="9" s="1"/>
  <c r="O880" i="9"/>
  <c r="Q880" i="9" s="1"/>
  <c r="O866" i="9"/>
  <c r="Q866" i="9" s="1"/>
  <c r="O852" i="9"/>
  <c r="Q852" i="9" s="1"/>
  <c r="O838" i="9"/>
  <c r="Q838" i="9" s="1"/>
  <c r="O824" i="9"/>
  <c r="Q824" i="9" s="1"/>
  <c r="O810" i="9"/>
  <c r="Q810" i="9" s="1"/>
  <c r="O796" i="9"/>
  <c r="Q796" i="9" s="1"/>
  <c r="O782" i="9"/>
  <c r="Q782" i="9" s="1"/>
  <c r="O768" i="9"/>
  <c r="Q768" i="9" s="1"/>
  <c r="O754" i="9"/>
  <c r="Q754" i="9" s="1"/>
  <c r="O740" i="9"/>
  <c r="Q740" i="9" s="1"/>
  <c r="O726" i="9"/>
  <c r="Q726" i="9" s="1"/>
  <c r="O712" i="9"/>
  <c r="Q712" i="9" s="1"/>
  <c r="O698" i="9"/>
  <c r="Q698" i="9" s="1"/>
  <c r="O684" i="9"/>
  <c r="Q684" i="9" s="1"/>
  <c r="O670" i="9"/>
  <c r="Q670" i="9" s="1"/>
  <c r="O656" i="9"/>
  <c r="Q656" i="9" s="1"/>
  <c r="O642" i="9"/>
  <c r="Q642" i="9" s="1"/>
  <c r="O628" i="9"/>
  <c r="Q628" i="9" s="1"/>
  <c r="O614" i="9"/>
  <c r="Q614" i="9" s="1"/>
  <c r="O600" i="9"/>
  <c r="Q600" i="9" s="1"/>
  <c r="O586" i="9"/>
  <c r="Q586" i="9" s="1"/>
  <c r="O572" i="9"/>
  <c r="Q572" i="9" s="1"/>
  <c r="O558" i="9"/>
  <c r="Q558" i="9" s="1"/>
  <c r="O544" i="9"/>
  <c r="Q544" i="9" s="1"/>
  <c r="O530" i="9"/>
  <c r="Q530" i="9" s="1"/>
  <c r="O516" i="9"/>
  <c r="Q516" i="9" s="1"/>
  <c r="O502" i="9"/>
  <c r="Q502" i="9" s="1"/>
  <c r="O488" i="9"/>
  <c r="Q488" i="9" s="1"/>
  <c r="O2599" i="9"/>
  <c r="Q2599" i="9" s="1"/>
  <c r="O2456" i="9"/>
  <c r="Q2456" i="9" s="1"/>
  <c r="O2344" i="9"/>
  <c r="Q2344" i="9" s="1"/>
  <c r="O2125" i="9"/>
  <c r="Q2125" i="9" s="1"/>
  <c r="O2055" i="9"/>
  <c r="Q2055" i="9" s="1"/>
  <c r="O2027" i="9"/>
  <c r="Q2027" i="9" s="1"/>
  <c r="O2013" i="9"/>
  <c r="Q2013" i="9" s="1"/>
  <c r="O1999" i="9"/>
  <c r="Q1999" i="9" s="1"/>
  <c r="O1985" i="9"/>
  <c r="Q1985" i="9" s="1"/>
  <c r="O1971" i="9"/>
  <c r="Q1971" i="9" s="1"/>
  <c r="O1957" i="9"/>
  <c r="Q1957" i="9" s="1"/>
  <c r="O1943" i="9"/>
  <c r="Q1943" i="9" s="1"/>
  <c r="O1929" i="9"/>
  <c r="Q1929" i="9" s="1"/>
  <c r="O1915" i="9"/>
  <c r="Q1915" i="9" s="1"/>
  <c r="O1901" i="9"/>
  <c r="Q1901" i="9" s="1"/>
  <c r="O1887" i="9"/>
  <c r="Q1887" i="9" s="1"/>
  <c r="O1859" i="9"/>
  <c r="Q1859" i="9" s="1"/>
  <c r="O1845" i="9"/>
  <c r="Q1845" i="9" s="1"/>
  <c r="O1831" i="9"/>
  <c r="Q1831" i="9" s="1"/>
  <c r="O1817" i="9"/>
  <c r="Q1817" i="9" s="1"/>
  <c r="O1803" i="9"/>
  <c r="Q1803" i="9" s="1"/>
  <c r="O1789" i="9"/>
  <c r="Q1789" i="9" s="1"/>
  <c r="O1775" i="9"/>
  <c r="Q1775" i="9" s="1"/>
  <c r="O1761" i="9"/>
  <c r="Q1761" i="9" s="1"/>
  <c r="O1747" i="9"/>
  <c r="Q1747" i="9" s="1"/>
  <c r="O1733" i="9"/>
  <c r="Q1733" i="9" s="1"/>
  <c r="O1719" i="9"/>
  <c r="Q1719" i="9" s="1"/>
  <c r="O1705" i="9"/>
  <c r="Q1705" i="9" s="1"/>
  <c r="O1691" i="9"/>
  <c r="Q1691" i="9" s="1"/>
  <c r="O1677" i="9"/>
  <c r="Q1677" i="9" s="1"/>
  <c r="O1663" i="9"/>
  <c r="Q1663" i="9" s="1"/>
  <c r="O1649" i="9"/>
  <c r="Q1649" i="9" s="1"/>
  <c r="O1635" i="9"/>
  <c r="Q1635" i="9" s="1"/>
  <c r="O1621" i="9"/>
  <c r="Q1621" i="9" s="1"/>
  <c r="O1607" i="9"/>
  <c r="Q1607" i="9" s="1"/>
  <c r="O1593" i="9"/>
  <c r="Q1593" i="9" s="1"/>
  <c r="O1579" i="9"/>
  <c r="Q1579" i="9" s="1"/>
  <c r="O1565" i="9"/>
  <c r="Q1565" i="9" s="1"/>
  <c r="O1551" i="9"/>
  <c r="Q1551" i="9" s="1"/>
  <c r="O1537" i="9"/>
  <c r="Q1537" i="9" s="1"/>
  <c r="O1523" i="9"/>
  <c r="Q1523" i="9" s="1"/>
  <c r="O1509" i="9"/>
  <c r="Q1509" i="9" s="1"/>
  <c r="O1495" i="9"/>
  <c r="Q1495" i="9" s="1"/>
  <c r="O1481" i="9"/>
  <c r="Q1481" i="9" s="1"/>
  <c r="O1467" i="9"/>
  <c r="Q1467" i="9" s="1"/>
  <c r="O1453" i="9"/>
  <c r="Q1453" i="9" s="1"/>
  <c r="O1439" i="9"/>
  <c r="Q1439" i="9" s="1"/>
  <c r="O1425" i="9"/>
  <c r="Q1425" i="9" s="1"/>
  <c r="O1411" i="9"/>
  <c r="Q1411" i="9" s="1"/>
  <c r="O1397" i="9"/>
  <c r="Q1397" i="9" s="1"/>
  <c r="O1383" i="9"/>
  <c r="Q1383" i="9" s="1"/>
  <c r="O1369" i="9"/>
  <c r="Q1369" i="9" s="1"/>
  <c r="O1355" i="9"/>
  <c r="Q1355" i="9" s="1"/>
  <c r="O1341" i="9"/>
  <c r="Q1341" i="9" s="1"/>
  <c r="O1327" i="9"/>
  <c r="Q1327" i="9" s="1"/>
  <c r="O1313" i="9"/>
  <c r="Q1313" i="9" s="1"/>
  <c r="O1299" i="9"/>
  <c r="Q1299" i="9" s="1"/>
  <c r="O1285" i="9"/>
  <c r="Q1285" i="9" s="1"/>
  <c r="O1271" i="9"/>
  <c r="Q1271" i="9" s="1"/>
  <c r="O1257" i="9"/>
  <c r="Q1257" i="9" s="1"/>
  <c r="O1243" i="9"/>
  <c r="Q1243" i="9" s="1"/>
  <c r="O1229" i="9"/>
  <c r="Q1229" i="9" s="1"/>
  <c r="O1215" i="9"/>
  <c r="Q1215" i="9" s="1"/>
  <c r="O1201" i="9"/>
  <c r="Q1201" i="9" s="1"/>
  <c r="O1187" i="9"/>
  <c r="Q1187" i="9" s="1"/>
  <c r="O1173" i="9"/>
  <c r="Q1173" i="9" s="1"/>
  <c r="O1159" i="9"/>
  <c r="Q1159" i="9" s="1"/>
  <c r="O1145" i="9"/>
  <c r="Q1145" i="9" s="1"/>
  <c r="O1131" i="9"/>
  <c r="Q1131" i="9" s="1"/>
  <c r="O1117" i="9"/>
  <c r="Q1117" i="9" s="1"/>
  <c r="O1103" i="9"/>
  <c r="Q1103" i="9" s="1"/>
  <c r="O1089" i="9"/>
  <c r="Q1089" i="9" s="1"/>
  <c r="O1075" i="9"/>
  <c r="Q1075" i="9" s="1"/>
  <c r="O1061" i="9"/>
  <c r="Q1061" i="9" s="1"/>
  <c r="O1047" i="9"/>
  <c r="Q1047" i="9" s="1"/>
  <c r="O1033" i="9"/>
  <c r="Q1033" i="9" s="1"/>
  <c r="O1019" i="9"/>
  <c r="Q1019" i="9" s="1"/>
  <c r="O1005" i="9"/>
  <c r="Q1005" i="9" s="1"/>
  <c r="O991" i="9"/>
  <c r="Q991" i="9" s="1"/>
  <c r="O977" i="9"/>
  <c r="Q977" i="9" s="1"/>
  <c r="O963" i="9"/>
  <c r="Q963" i="9" s="1"/>
  <c r="O949" i="9"/>
  <c r="Q949" i="9" s="1"/>
  <c r="O935" i="9"/>
  <c r="Q935" i="9" s="1"/>
  <c r="O921" i="9"/>
  <c r="Q921" i="9" s="1"/>
  <c r="O907" i="9"/>
  <c r="Q907" i="9" s="1"/>
  <c r="O893" i="9"/>
  <c r="Q893" i="9" s="1"/>
  <c r="O879" i="9"/>
  <c r="Q879" i="9" s="1"/>
  <c r="O865" i="9"/>
  <c r="Q865" i="9" s="1"/>
  <c r="O851" i="9"/>
  <c r="Q851" i="9" s="1"/>
  <c r="O837" i="9"/>
  <c r="Q837" i="9" s="1"/>
  <c r="O823" i="9"/>
  <c r="Q823" i="9" s="1"/>
  <c r="O809" i="9"/>
  <c r="Q809" i="9" s="1"/>
  <c r="O795" i="9"/>
  <c r="Q795" i="9" s="1"/>
  <c r="O781" i="9"/>
  <c r="Q781" i="9" s="1"/>
  <c r="O767" i="9"/>
  <c r="Q767" i="9" s="1"/>
  <c r="O753" i="9"/>
  <c r="Q753" i="9" s="1"/>
  <c r="O739" i="9"/>
  <c r="Q739" i="9" s="1"/>
  <c r="O725" i="9"/>
  <c r="Q725" i="9" s="1"/>
  <c r="O711" i="9"/>
  <c r="Q711" i="9" s="1"/>
  <c r="O697" i="9"/>
  <c r="Q697" i="9" s="1"/>
  <c r="O683" i="9"/>
  <c r="Q683" i="9" s="1"/>
  <c r="O669" i="9"/>
  <c r="Q669" i="9" s="1"/>
  <c r="O655" i="9"/>
  <c r="Q655" i="9" s="1"/>
  <c r="O641" i="9"/>
  <c r="Q641" i="9" s="1"/>
  <c r="O627" i="9"/>
  <c r="Q627" i="9" s="1"/>
  <c r="O613" i="9"/>
  <c r="Q613" i="9" s="1"/>
  <c r="O599" i="9"/>
  <c r="Q599" i="9" s="1"/>
  <c r="O585" i="9"/>
  <c r="Q585" i="9" s="1"/>
  <c r="O571" i="9"/>
  <c r="Q571" i="9" s="1"/>
  <c r="O557" i="9"/>
  <c r="Q557" i="9" s="1"/>
  <c r="O543" i="9"/>
  <c r="Q543" i="9" s="1"/>
  <c r="O529" i="9"/>
  <c r="Q529" i="9" s="1"/>
  <c r="O515" i="9"/>
  <c r="Q515" i="9" s="1"/>
  <c r="O501" i="9"/>
  <c r="Q501" i="9" s="1"/>
  <c r="O487" i="9"/>
  <c r="Q487" i="9" s="1"/>
  <c r="O2472" i="9"/>
  <c r="Q2472" i="9" s="1"/>
  <c r="O2430" i="9"/>
  <c r="Q2430" i="9" s="1"/>
  <c r="O2416" i="9"/>
  <c r="Q2416" i="9" s="1"/>
  <c r="O2388" i="9"/>
  <c r="Q2388" i="9" s="1"/>
  <c r="O2360" i="9"/>
  <c r="Q2360" i="9" s="1"/>
  <c r="O2211" i="9"/>
  <c r="Q2211" i="9" s="1"/>
  <c r="O2183" i="9"/>
  <c r="Q2183" i="9" s="1"/>
  <c r="O2169" i="9"/>
  <c r="Q2169" i="9" s="1"/>
  <c r="O2141" i="9"/>
  <c r="Q2141" i="9" s="1"/>
  <c r="O2127" i="9"/>
  <c r="Q2127" i="9" s="1"/>
  <c r="O2099" i="9"/>
  <c r="Q2099" i="9" s="1"/>
  <c r="O2071" i="9"/>
  <c r="Q2071" i="9" s="1"/>
  <c r="O2043" i="9"/>
  <c r="Q2043" i="9" s="1"/>
  <c r="O2015" i="9"/>
  <c r="Q2015" i="9" s="1"/>
  <c r="O1987" i="9"/>
  <c r="Q1987" i="9" s="1"/>
  <c r="O1973" i="9"/>
  <c r="Q1973" i="9" s="1"/>
  <c r="O1945" i="9"/>
  <c r="Q1945" i="9" s="1"/>
  <c r="O1917" i="9"/>
  <c r="Q1917" i="9" s="1"/>
  <c r="O1875" i="9"/>
  <c r="Q1875" i="9" s="1"/>
  <c r="O1833" i="9"/>
  <c r="Q1833" i="9" s="1"/>
  <c r="O1805" i="9"/>
  <c r="Q1805" i="9" s="1"/>
  <c r="O1777" i="9"/>
  <c r="Q1777" i="9" s="1"/>
  <c r="O1749" i="9"/>
  <c r="Q1749" i="9" s="1"/>
  <c r="O1721" i="9"/>
  <c r="Q1721" i="9" s="1"/>
  <c r="O1693" i="9"/>
  <c r="Q1693" i="9" s="1"/>
  <c r="O1651" i="9"/>
  <c r="Q1651" i="9" s="1"/>
  <c r="O1623" i="9"/>
  <c r="Q1623" i="9" s="1"/>
  <c r="O1581" i="9"/>
  <c r="Q1581" i="9" s="1"/>
  <c r="O1553" i="9"/>
  <c r="Q1553" i="9" s="1"/>
  <c r="O1539" i="9"/>
  <c r="Q1539" i="9" s="1"/>
  <c r="O1511" i="9"/>
  <c r="Q1511" i="9" s="1"/>
  <c r="O1483" i="9"/>
  <c r="Q1483" i="9" s="1"/>
  <c r="O1441" i="9"/>
  <c r="Q1441" i="9" s="1"/>
  <c r="O1413" i="9"/>
  <c r="Q1413" i="9" s="1"/>
  <c r="O1385" i="9"/>
  <c r="Q1385" i="9" s="1"/>
  <c r="O1357" i="9"/>
  <c r="Q1357" i="9" s="1"/>
  <c r="O1329" i="9"/>
  <c r="Q1329" i="9" s="1"/>
  <c r="O1287" i="9"/>
  <c r="Q1287" i="9" s="1"/>
  <c r="O1161" i="9"/>
  <c r="Q1161" i="9" s="1"/>
  <c r="O2753" i="9"/>
  <c r="Q2753" i="9" s="1"/>
  <c r="O2739" i="9"/>
  <c r="Q2739" i="9" s="1"/>
  <c r="O2725" i="9"/>
  <c r="Q2725" i="9" s="1"/>
  <c r="O2711" i="9"/>
  <c r="Q2711" i="9" s="1"/>
  <c r="O2697" i="9"/>
  <c r="Q2697" i="9" s="1"/>
  <c r="O2683" i="9"/>
  <c r="Q2683" i="9" s="1"/>
  <c r="O2669" i="9"/>
  <c r="Q2669" i="9" s="1"/>
  <c r="O2655" i="9"/>
  <c r="Q2655" i="9" s="1"/>
  <c r="O2641" i="9"/>
  <c r="Q2641" i="9" s="1"/>
  <c r="O2627" i="9"/>
  <c r="Q2627" i="9" s="1"/>
  <c r="O2613" i="9"/>
  <c r="Q2613" i="9" s="1"/>
  <c r="O2585" i="9"/>
  <c r="Q2585" i="9" s="1"/>
  <c r="O2568" i="9"/>
  <c r="Q2568" i="9" s="1"/>
  <c r="O2554" i="9"/>
  <c r="Q2554" i="9" s="1"/>
  <c r="O2540" i="9"/>
  <c r="Q2540" i="9" s="1"/>
  <c r="O2526" i="9"/>
  <c r="Q2526" i="9" s="1"/>
  <c r="O2512" i="9"/>
  <c r="Q2512" i="9" s="1"/>
  <c r="O2498" i="9"/>
  <c r="Q2498" i="9" s="1"/>
  <c r="O2484" i="9"/>
  <c r="Q2484" i="9" s="1"/>
  <c r="O2470" i="9"/>
  <c r="Q2470" i="9" s="1"/>
  <c r="O2442" i="9"/>
  <c r="Q2442" i="9" s="1"/>
  <c r="O2428" i="9"/>
  <c r="Q2428" i="9" s="1"/>
  <c r="O2414" i="9"/>
  <c r="Q2414" i="9" s="1"/>
  <c r="O2400" i="9"/>
  <c r="Q2400" i="9" s="1"/>
  <c r="O2386" i="9"/>
  <c r="Q2386" i="9" s="1"/>
  <c r="O2372" i="9"/>
  <c r="Q2372" i="9" s="1"/>
  <c r="O2358" i="9"/>
  <c r="Q2358" i="9" s="1"/>
  <c r="O2209" i="9"/>
  <c r="Q2209" i="9" s="1"/>
  <c r="O2195" i="9"/>
  <c r="Q2195" i="9" s="1"/>
  <c r="O2181" i="9"/>
  <c r="Q2181" i="9" s="1"/>
  <c r="O2167" i="9"/>
  <c r="Q2167" i="9" s="1"/>
  <c r="O2153" i="9"/>
  <c r="Q2153" i="9" s="1"/>
  <c r="O2139" i="9"/>
  <c r="Q2139" i="9" s="1"/>
  <c r="O2111" i="9"/>
  <c r="Q2111" i="9" s="1"/>
  <c r="O2097" i="9"/>
  <c r="Q2097" i="9" s="1"/>
  <c r="O2083" i="9"/>
  <c r="Q2083" i="9" s="1"/>
  <c r="O2069" i="9"/>
  <c r="Q2069" i="9" s="1"/>
  <c r="O2041" i="9"/>
  <c r="Q2041" i="9" s="1"/>
  <c r="O1873" i="9"/>
  <c r="Q1873" i="9" s="1"/>
  <c r="O2752" i="9"/>
  <c r="Q2752" i="9" s="1"/>
  <c r="O2738" i="9"/>
  <c r="Q2738" i="9" s="1"/>
  <c r="O2724" i="9"/>
  <c r="Q2724" i="9" s="1"/>
  <c r="O2710" i="9"/>
  <c r="Q2710" i="9" s="1"/>
  <c r="O2696" i="9"/>
  <c r="Q2696" i="9" s="1"/>
  <c r="O2682" i="9"/>
  <c r="Q2682" i="9" s="1"/>
  <c r="O2668" i="9"/>
  <c r="Q2668" i="9" s="1"/>
  <c r="O2654" i="9"/>
  <c r="Q2654" i="9" s="1"/>
  <c r="O2640" i="9"/>
  <c r="Q2640" i="9" s="1"/>
  <c r="O2626" i="9"/>
  <c r="Q2626" i="9" s="1"/>
  <c r="O2612" i="9"/>
  <c r="Q2612" i="9" s="1"/>
  <c r="O2598" i="9"/>
  <c r="Q2598" i="9" s="1"/>
  <c r="O2584" i="9"/>
  <c r="Q2584" i="9" s="1"/>
  <c r="O2567" i="9"/>
  <c r="Q2567" i="9" s="1"/>
  <c r="O2553" i="9"/>
  <c r="Q2553" i="9" s="1"/>
  <c r="O2539" i="9"/>
  <c r="Q2539" i="9" s="1"/>
  <c r="O2525" i="9"/>
  <c r="Q2525" i="9" s="1"/>
  <c r="O2511" i="9"/>
  <c r="Q2511" i="9" s="1"/>
  <c r="O2497" i="9"/>
  <c r="Q2497" i="9" s="1"/>
  <c r="O2483" i="9"/>
  <c r="Q2483" i="9" s="1"/>
  <c r="O2469" i="9"/>
  <c r="Q2469" i="9" s="1"/>
  <c r="O2455" i="9"/>
  <c r="Q2455" i="9" s="1"/>
  <c r="O2441" i="9"/>
  <c r="Q2441" i="9" s="1"/>
  <c r="O2427" i="9"/>
  <c r="Q2427" i="9" s="1"/>
  <c r="O2413" i="9"/>
  <c r="Q2413" i="9" s="1"/>
  <c r="O2399" i="9"/>
  <c r="Q2399" i="9" s="1"/>
  <c r="O2385" i="9"/>
  <c r="Q2385" i="9" s="1"/>
  <c r="O2371" i="9"/>
  <c r="Q2371" i="9" s="1"/>
  <c r="O2357" i="9"/>
  <c r="Q2357" i="9" s="1"/>
  <c r="O2343" i="9"/>
  <c r="Q2343" i="9" s="1"/>
  <c r="O2208" i="9"/>
  <c r="Q2208" i="9" s="1"/>
  <c r="O2194" i="9"/>
  <c r="Q2194" i="9" s="1"/>
  <c r="O2180" i="9"/>
  <c r="Q2180" i="9" s="1"/>
  <c r="O2166" i="9"/>
  <c r="Q2166" i="9" s="1"/>
  <c r="O2152" i="9"/>
  <c r="Q2152" i="9" s="1"/>
  <c r="O2138" i="9"/>
  <c r="Q2138" i="9" s="1"/>
  <c r="O2124" i="9"/>
  <c r="Q2124" i="9" s="1"/>
  <c r="O2110" i="9"/>
  <c r="Q2110" i="9" s="1"/>
  <c r="O2096" i="9"/>
  <c r="Q2096" i="9" s="1"/>
  <c r="O2082" i="9"/>
  <c r="Q2082" i="9" s="1"/>
  <c r="O2068" i="9"/>
  <c r="Q2068" i="9" s="1"/>
  <c r="O2054" i="9"/>
  <c r="Q2054" i="9" s="1"/>
  <c r="O2040" i="9"/>
  <c r="Q2040" i="9" s="1"/>
  <c r="O2026" i="9"/>
  <c r="Q2026" i="9" s="1"/>
  <c r="O2012" i="9"/>
  <c r="Q2012" i="9" s="1"/>
  <c r="O1998" i="9"/>
  <c r="Q1998" i="9" s="1"/>
  <c r="O1984" i="9"/>
  <c r="Q1984" i="9" s="1"/>
  <c r="O1970" i="9"/>
  <c r="Q1970" i="9" s="1"/>
  <c r="O1956" i="9"/>
  <c r="Q1956" i="9" s="1"/>
  <c r="O1942" i="9"/>
  <c r="Q1942" i="9" s="1"/>
  <c r="O1928" i="9"/>
  <c r="Q1928" i="9" s="1"/>
  <c r="O1914" i="9"/>
  <c r="Q1914" i="9" s="1"/>
  <c r="O1900" i="9"/>
  <c r="Q1900" i="9" s="1"/>
  <c r="O1886" i="9"/>
  <c r="Q1886" i="9" s="1"/>
  <c r="O1872" i="9"/>
  <c r="Q1872" i="9" s="1"/>
  <c r="O1858" i="9"/>
  <c r="Q1858" i="9" s="1"/>
  <c r="O1844" i="9"/>
  <c r="Q1844" i="9" s="1"/>
  <c r="O1830" i="9"/>
  <c r="Q1830" i="9" s="1"/>
  <c r="O1816" i="9"/>
  <c r="Q1816" i="9" s="1"/>
  <c r="O1802" i="9"/>
  <c r="Q1802" i="9" s="1"/>
  <c r="O1788" i="9"/>
  <c r="Q1788" i="9" s="1"/>
  <c r="O1774" i="9"/>
  <c r="Q1774" i="9" s="1"/>
  <c r="O1760" i="9"/>
  <c r="Q1760" i="9" s="1"/>
  <c r="O1746" i="9"/>
  <c r="Q1746" i="9" s="1"/>
  <c r="O1732" i="9"/>
  <c r="Q1732" i="9" s="1"/>
  <c r="O1718" i="9"/>
  <c r="Q1718" i="9" s="1"/>
  <c r="O1704" i="9"/>
  <c r="Q1704" i="9" s="1"/>
  <c r="O1690" i="9"/>
  <c r="Q1690" i="9" s="1"/>
  <c r="O1676" i="9"/>
  <c r="Q1676" i="9" s="1"/>
  <c r="O1662" i="9"/>
  <c r="Q1662" i="9" s="1"/>
  <c r="O1648" i="9"/>
  <c r="Q1648" i="9" s="1"/>
  <c r="O1634" i="9"/>
  <c r="Q1634" i="9" s="1"/>
  <c r="O1620" i="9"/>
  <c r="Q1620" i="9" s="1"/>
  <c r="O1606" i="9"/>
  <c r="Q1606" i="9" s="1"/>
  <c r="O1592" i="9"/>
  <c r="Q1592" i="9" s="1"/>
  <c r="O1578" i="9"/>
  <c r="Q1578" i="9" s="1"/>
  <c r="O1564" i="9"/>
  <c r="Q1564" i="9" s="1"/>
  <c r="O1550" i="9"/>
  <c r="Q1550" i="9" s="1"/>
  <c r="O1536" i="9"/>
  <c r="Q1536" i="9" s="1"/>
  <c r="O1522" i="9"/>
  <c r="Q1522" i="9" s="1"/>
  <c r="O1508" i="9"/>
  <c r="Q1508" i="9" s="1"/>
  <c r="O1494" i="9"/>
  <c r="Q1494" i="9" s="1"/>
  <c r="O1480" i="9"/>
  <c r="Q1480" i="9" s="1"/>
  <c r="O1466" i="9"/>
  <c r="Q1466" i="9" s="1"/>
  <c r="O1452" i="9"/>
  <c r="Q1452" i="9" s="1"/>
  <c r="O1438" i="9"/>
  <c r="Q1438" i="9" s="1"/>
  <c r="O1424" i="9"/>
  <c r="Q1424" i="9" s="1"/>
  <c r="O1410" i="9"/>
  <c r="Q1410" i="9" s="1"/>
  <c r="O1396" i="9"/>
  <c r="Q1396" i="9" s="1"/>
  <c r="O1382" i="9"/>
  <c r="Q1382" i="9" s="1"/>
  <c r="O1368" i="9"/>
  <c r="Q1368" i="9" s="1"/>
  <c r="O1354" i="9"/>
  <c r="Q1354" i="9" s="1"/>
  <c r="O1340" i="9"/>
  <c r="Q1340" i="9" s="1"/>
  <c r="O1326" i="9"/>
  <c r="Q1326" i="9" s="1"/>
  <c r="O1312" i="9"/>
  <c r="Q1312" i="9" s="1"/>
  <c r="O1298" i="9"/>
  <c r="Q1298" i="9" s="1"/>
  <c r="O1284" i="9"/>
  <c r="Q1284" i="9" s="1"/>
  <c r="O1270" i="9"/>
  <c r="Q1270" i="9" s="1"/>
  <c r="O1256" i="9"/>
  <c r="Q1256" i="9" s="1"/>
  <c r="O1242" i="9"/>
  <c r="Q1242" i="9" s="1"/>
  <c r="O1228" i="9"/>
  <c r="Q1228" i="9" s="1"/>
  <c r="O1214" i="9"/>
  <c r="Q1214" i="9" s="1"/>
  <c r="O1200" i="9"/>
  <c r="Q1200" i="9" s="1"/>
  <c r="O1186" i="9"/>
  <c r="Q1186" i="9" s="1"/>
  <c r="O1172" i="9"/>
  <c r="Q1172" i="9" s="1"/>
  <c r="O1158" i="9"/>
  <c r="Q1158" i="9" s="1"/>
  <c r="O1144" i="9"/>
  <c r="Q1144" i="9" s="1"/>
  <c r="O1130" i="9"/>
  <c r="Q1130" i="9" s="1"/>
  <c r="O1116" i="9"/>
  <c r="Q1116" i="9" s="1"/>
  <c r="O1102" i="9"/>
  <c r="Q1102" i="9" s="1"/>
  <c r="O1088" i="9"/>
  <c r="Q1088" i="9" s="1"/>
  <c r="O1074" i="9"/>
  <c r="Q1074" i="9" s="1"/>
  <c r="O1060" i="9"/>
  <c r="Q1060" i="9" s="1"/>
  <c r="O1046" i="9"/>
  <c r="Q1046" i="9" s="1"/>
  <c r="O1032" i="9"/>
  <c r="Q1032" i="9" s="1"/>
  <c r="O1018" i="9"/>
  <c r="Q1018" i="9" s="1"/>
  <c r="O1004" i="9"/>
  <c r="Q1004" i="9" s="1"/>
  <c r="O990" i="9"/>
  <c r="Q990" i="9" s="1"/>
  <c r="O976" i="9"/>
  <c r="Q976" i="9" s="1"/>
  <c r="O962" i="9"/>
  <c r="Q962" i="9" s="1"/>
  <c r="O948" i="9"/>
  <c r="Q948" i="9" s="1"/>
  <c r="O934" i="9"/>
  <c r="Q934" i="9" s="1"/>
  <c r="O920" i="9"/>
  <c r="Q920" i="9" s="1"/>
  <c r="O906" i="9"/>
  <c r="Q906" i="9" s="1"/>
  <c r="O892" i="9"/>
  <c r="Q892" i="9" s="1"/>
  <c r="O878" i="9"/>
  <c r="Q878" i="9" s="1"/>
  <c r="O864" i="9"/>
  <c r="Q864" i="9" s="1"/>
  <c r="O850" i="9"/>
  <c r="Q850" i="9" s="1"/>
  <c r="O836" i="9"/>
  <c r="Q836" i="9" s="1"/>
  <c r="O822" i="9"/>
  <c r="Q822" i="9" s="1"/>
  <c r="O808" i="9"/>
  <c r="Q808" i="9" s="1"/>
  <c r="O794" i="9"/>
  <c r="Q794" i="9" s="1"/>
  <c r="O780" i="9"/>
  <c r="Q780" i="9" s="1"/>
  <c r="O766" i="9"/>
  <c r="Q766" i="9" s="1"/>
  <c r="O752" i="9"/>
  <c r="Q752" i="9" s="1"/>
  <c r="O738" i="9"/>
  <c r="Q738" i="9" s="1"/>
  <c r="O724" i="9"/>
  <c r="Q724" i="9" s="1"/>
  <c r="O710" i="9"/>
  <c r="Q710" i="9" s="1"/>
  <c r="O696" i="9"/>
  <c r="Q696" i="9" s="1"/>
  <c r="O682" i="9"/>
  <c r="Q682" i="9" s="1"/>
  <c r="O668" i="9"/>
  <c r="Q668" i="9" s="1"/>
  <c r="O654" i="9"/>
  <c r="Q654" i="9" s="1"/>
  <c r="O640" i="9"/>
  <c r="Q640" i="9" s="1"/>
  <c r="O626" i="9"/>
  <c r="Q626" i="9" s="1"/>
  <c r="O612" i="9"/>
  <c r="Q612" i="9" s="1"/>
  <c r="O598" i="9"/>
  <c r="Q598" i="9" s="1"/>
  <c r="O584" i="9"/>
  <c r="Q584" i="9" s="1"/>
  <c r="O570" i="9"/>
  <c r="Q570" i="9" s="1"/>
  <c r="O556" i="9"/>
  <c r="Q556" i="9" s="1"/>
  <c r="O542" i="9"/>
  <c r="Q542" i="9" s="1"/>
  <c r="O528" i="9"/>
  <c r="Q528" i="9" s="1"/>
  <c r="O514" i="9"/>
  <c r="Q514" i="9" s="1"/>
  <c r="O500" i="9"/>
  <c r="Q500" i="9" s="1"/>
  <c r="O486" i="9"/>
  <c r="Q486" i="9" s="1"/>
  <c r="Q474" i="9"/>
  <c r="Q489" i="9"/>
  <c r="V1321" i="9"/>
  <c r="W1321" i="9" s="1"/>
  <c r="AF4" i="9" l="1" a="1"/>
  <c r="U635" i="9"/>
  <c r="U1685" i="9"/>
  <c r="V1685" i="9" s="1"/>
  <c r="U774" i="9"/>
  <c r="U536" i="9"/>
  <c r="U340" i="9"/>
  <c r="U312" i="9"/>
  <c r="V312" i="9" s="1"/>
  <c r="U298" i="9"/>
  <c r="U284" i="9"/>
  <c r="V284" i="9" s="1"/>
  <c r="U270" i="9"/>
  <c r="U256" i="9"/>
  <c r="V256" i="9" s="1"/>
  <c r="U228" i="9"/>
  <c r="U2692" i="9"/>
  <c r="U2612" i="9"/>
  <c r="V2612" i="9" s="1"/>
  <c r="U2549" i="9"/>
  <c r="U2469" i="9"/>
  <c r="U2399" i="9"/>
  <c r="U2343" i="9"/>
  <c r="V2343" i="9" s="1"/>
  <c r="U2287" i="9"/>
  <c r="V2287" i="9" s="1"/>
  <c r="U2189" i="9"/>
  <c r="V2189" i="9" s="1"/>
  <c r="U2118" i="9"/>
  <c r="U2062" i="9"/>
  <c r="V2062" i="9" s="1"/>
  <c r="U2006" i="9"/>
  <c r="V2006" i="9" s="1"/>
  <c r="U1940" i="9"/>
  <c r="U1884" i="9"/>
  <c r="U1786" i="9"/>
  <c r="U1716" i="9"/>
  <c r="V1716" i="9" s="1"/>
  <c r="U1702" i="9"/>
  <c r="V1702" i="9" s="1"/>
  <c r="U1646" i="9"/>
  <c r="V1646" i="9" s="1"/>
  <c r="U1576" i="9"/>
  <c r="V1576" i="9" s="1"/>
  <c r="U1492" i="9"/>
  <c r="V1492" i="9" s="1"/>
  <c r="U1436" i="9"/>
  <c r="V1436" i="9" s="1"/>
  <c r="U1352" i="9"/>
  <c r="V1352" i="9" s="1"/>
  <c r="U1241" i="9"/>
  <c r="V1241" i="9" s="1"/>
  <c r="U1129" i="9"/>
  <c r="V1129" i="9" s="1"/>
  <c r="U1043" i="9"/>
  <c r="U973" i="9"/>
  <c r="U903" i="9"/>
  <c r="V903" i="9" s="1"/>
  <c r="U833" i="9"/>
  <c r="V833" i="9" s="1"/>
  <c r="U763" i="9"/>
  <c r="U693" i="9"/>
  <c r="V693" i="9" s="1"/>
  <c r="U595" i="9"/>
  <c r="U497" i="9"/>
  <c r="U441" i="9"/>
  <c r="U385" i="9"/>
  <c r="V385" i="9" s="1"/>
  <c r="U287" i="9"/>
  <c r="V287" i="9" s="1"/>
  <c r="U189" i="9"/>
  <c r="U105" i="9"/>
  <c r="U7" i="9"/>
  <c r="V7" i="9" s="1"/>
  <c r="U2760" i="9"/>
  <c r="U2677" i="9"/>
  <c r="U2548" i="9"/>
  <c r="U2496" i="9"/>
  <c r="V2496" i="9" s="1"/>
  <c r="U2384" i="9"/>
  <c r="V2384" i="9" s="1"/>
  <c r="U2286" i="9"/>
  <c r="V2286" i="9" s="1"/>
  <c r="U2174" i="9"/>
  <c r="V2174" i="9" s="1"/>
  <c r="U2103" i="9"/>
  <c r="U2005" i="9"/>
  <c r="V2005" i="9" s="1"/>
  <c r="U1939" i="9"/>
  <c r="U1841" i="9"/>
  <c r="U1757" i="9"/>
  <c r="U1701" i="9"/>
  <c r="V1701" i="9" s="1"/>
  <c r="U1589" i="9"/>
  <c r="V1589" i="9" s="1"/>
  <c r="U1491" i="9"/>
  <c r="V1491" i="9" s="1"/>
  <c r="U1393" i="9"/>
  <c r="V1393" i="9" s="1"/>
  <c r="U1295" i="9"/>
  <c r="V1295" i="9" s="1"/>
  <c r="U1212" i="9"/>
  <c r="U1142" i="9"/>
  <c r="V1142" i="9" s="1"/>
  <c r="U1098" i="9"/>
  <c r="U986" i="9"/>
  <c r="U874" i="9"/>
  <c r="V874" i="9" s="1"/>
  <c r="U776" i="9"/>
  <c r="U692" i="9"/>
  <c r="V692" i="9" s="1"/>
  <c r="U566" i="9"/>
  <c r="U468" i="9"/>
  <c r="U384" i="9"/>
  <c r="V384" i="9" s="1"/>
  <c r="U300" i="9"/>
  <c r="V300" i="9" s="1"/>
  <c r="U216" i="9"/>
  <c r="U118" i="9"/>
  <c r="U2759" i="9"/>
  <c r="U2704" i="9"/>
  <c r="U2651" i="9"/>
  <c r="V2651" i="9" s="1"/>
  <c r="U2541" i="9"/>
  <c r="U2481" i="9"/>
  <c r="V2481" i="9" s="1"/>
  <c r="U2397" i="9"/>
  <c r="V2397" i="9" s="1"/>
  <c r="U2313" i="9"/>
  <c r="V2313" i="9" s="1"/>
  <c r="U2243" i="9"/>
  <c r="V2243" i="9" s="1"/>
  <c r="U2088" i="9"/>
  <c r="U2004" i="9"/>
  <c r="V2004" i="9" s="1"/>
  <c r="U1938" i="9"/>
  <c r="U1882" i="9"/>
  <c r="U1812" i="9"/>
  <c r="U1728" i="9"/>
  <c r="U1658" i="9"/>
  <c r="V1658" i="9" s="1"/>
  <c r="U1560" i="9"/>
  <c r="V1560" i="9" s="1"/>
  <c r="U1476" i="9"/>
  <c r="V1476" i="9" s="1"/>
  <c r="U1406" i="9"/>
  <c r="V1406" i="9" s="1"/>
  <c r="U1322" i="9"/>
  <c r="V1322" i="9" s="1"/>
  <c r="U1197" i="9"/>
  <c r="U1113" i="9"/>
  <c r="V1113" i="9" s="1"/>
  <c r="U1097" i="9"/>
  <c r="U999" i="9"/>
  <c r="U901" i="9"/>
  <c r="V901" i="9" s="1"/>
  <c r="U831" i="9"/>
  <c r="V831" i="9" s="1"/>
  <c r="U747" i="9"/>
  <c r="U691" i="9"/>
  <c r="V691" i="9" s="1"/>
  <c r="U607" i="9"/>
  <c r="U537" i="9"/>
  <c r="U453" i="9"/>
  <c r="U369" i="9"/>
  <c r="V369" i="9" s="1"/>
  <c r="U285" i="9"/>
  <c r="V285" i="9" s="1"/>
  <c r="U201" i="9"/>
  <c r="V201" i="9" s="1"/>
  <c r="U117" i="9"/>
  <c r="V117" i="9" s="1"/>
  <c r="U33" i="9"/>
  <c r="V33" i="9" s="1"/>
  <c r="U2758" i="9"/>
  <c r="U2703" i="9"/>
  <c r="U2664" i="9"/>
  <c r="V2664" i="9" s="1"/>
  <c r="U2622" i="9"/>
  <c r="V2622" i="9" s="1"/>
  <c r="U2494" i="9"/>
  <c r="V2494" i="9" s="1"/>
  <c r="U2734" i="9"/>
  <c r="U2639" i="9"/>
  <c r="V2639" i="9" s="1"/>
  <c r="U2483" i="9"/>
  <c r="V2483" i="9" s="1"/>
  <c r="U2413" i="9"/>
  <c r="U2357" i="9"/>
  <c r="V2357" i="9" s="1"/>
  <c r="U2273" i="9"/>
  <c r="V2273" i="9" s="1"/>
  <c r="U2203" i="9"/>
  <c r="V2203" i="9" s="1"/>
  <c r="U2160" i="9"/>
  <c r="U2076" i="9"/>
  <c r="U1992" i="9"/>
  <c r="V1992" i="9" s="1"/>
  <c r="U1926" i="9"/>
  <c r="U1870" i="9"/>
  <c r="U1800" i="9"/>
  <c r="U1744" i="9"/>
  <c r="U1674" i="9"/>
  <c r="V1674" i="9" s="1"/>
  <c r="U1562" i="9"/>
  <c r="V1562" i="9" s="1"/>
  <c r="U1464" i="9"/>
  <c r="V1464" i="9" s="1"/>
  <c r="U1380" i="9"/>
  <c r="V1380" i="9" s="1"/>
  <c r="U1310" i="9"/>
  <c r="U1227" i="9"/>
  <c r="V1227" i="9" s="1"/>
  <c r="U1157" i="9"/>
  <c r="V1157" i="9" s="1"/>
  <c r="U1057" i="9"/>
  <c r="U987" i="9"/>
  <c r="U889" i="9"/>
  <c r="V889" i="9" s="1"/>
  <c r="U819" i="9"/>
  <c r="V819" i="9" s="1"/>
  <c r="U735" i="9"/>
  <c r="V735" i="9" s="1"/>
  <c r="U679" i="9"/>
  <c r="V679" i="9" s="1"/>
  <c r="U581" i="9"/>
  <c r="U539" i="9"/>
  <c r="U455" i="9"/>
  <c r="U357" i="9"/>
  <c r="V357" i="9" s="1"/>
  <c r="U273" i="9"/>
  <c r="V273" i="9" s="1"/>
  <c r="U203" i="9"/>
  <c r="V203" i="9" s="1"/>
  <c r="U133" i="9"/>
  <c r="U35" i="9"/>
  <c r="V35" i="9" s="1"/>
  <c r="U2691" i="9"/>
  <c r="U2597" i="9"/>
  <c r="U2562" i="9"/>
  <c r="U2528" i="9"/>
  <c r="U2426" i="9"/>
  <c r="U2342" i="9"/>
  <c r="V2342" i="9" s="1"/>
  <c r="U2230" i="9"/>
  <c r="V2230" i="9" s="1"/>
  <c r="U2145" i="9"/>
  <c r="U2019" i="9"/>
  <c r="V2019" i="9" s="1"/>
  <c r="U1925" i="9"/>
  <c r="U1813" i="9"/>
  <c r="U1673" i="9"/>
  <c r="V1673" i="9" s="1"/>
  <c r="U1575" i="9"/>
  <c r="V1575" i="9" s="1"/>
  <c r="U1477" i="9"/>
  <c r="V1477" i="9" s="1"/>
  <c r="U1365" i="9"/>
  <c r="V1365" i="9" s="1"/>
  <c r="U1240" i="9"/>
  <c r="V1240" i="9" s="1"/>
  <c r="U1114" i="9"/>
  <c r="V1114" i="9" s="1"/>
  <c r="U1070" i="9"/>
  <c r="U972" i="9"/>
  <c r="U888" i="9"/>
  <c r="V888" i="9" s="1"/>
  <c r="U818" i="9"/>
  <c r="V818" i="9" s="1"/>
  <c r="U748" i="9"/>
  <c r="U664" i="9"/>
  <c r="V664" i="9" s="1"/>
  <c r="U622" i="9"/>
  <c r="U510" i="9"/>
  <c r="U440" i="9"/>
  <c r="U356" i="9"/>
  <c r="V356" i="9" s="1"/>
  <c r="U272" i="9"/>
  <c r="V272" i="9" s="1"/>
  <c r="U188" i="9"/>
  <c r="U76" i="9"/>
  <c r="U2745" i="9"/>
  <c r="U2690" i="9"/>
  <c r="U2610" i="9"/>
  <c r="V2610" i="9" s="1"/>
  <c r="U2561" i="9"/>
  <c r="U2425" i="9"/>
  <c r="U2341" i="9"/>
  <c r="V2341" i="9" s="1"/>
  <c r="U2257" i="9"/>
  <c r="V2257" i="9" s="1"/>
  <c r="U2187" i="9"/>
  <c r="V2187" i="9" s="1"/>
  <c r="U2158" i="9"/>
  <c r="U2074" i="9"/>
  <c r="U1990" i="9"/>
  <c r="V1990" i="9" s="1"/>
  <c r="U1896" i="9"/>
  <c r="U1826" i="9"/>
  <c r="U1742" i="9"/>
  <c r="U1672" i="9"/>
  <c r="V1672" i="9" s="1"/>
  <c r="U1574" i="9"/>
  <c r="V1574" i="9" s="1"/>
  <c r="U1490" i="9"/>
  <c r="V1490" i="9" s="1"/>
  <c r="U1420" i="9"/>
  <c r="V1420" i="9" s="1"/>
  <c r="U1350" i="9"/>
  <c r="U1266" i="9"/>
  <c r="V1266" i="9" s="1"/>
  <c r="U1253" i="9"/>
  <c r="V1253" i="9" s="1"/>
  <c r="U1155" i="9"/>
  <c r="V1155" i="9" s="1"/>
  <c r="U1055" i="9"/>
  <c r="U985" i="9"/>
  <c r="U929" i="9"/>
  <c r="V929" i="9" s="1"/>
  <c r="U845" i="9"/>
  <c r="V845" i="9" s="1"/>
  <c r="U761" i="9"/>
  <c r="U663" i="9"/>
  <c r="V663" i="9" s="1"/>
  <c r="U579" i="9"/>
  <c r="U495" i="9"/>
  <c r="U411" i="9"/>
  <c r="U327" i="9"/>
  <c r="V327" i="9" s="1"/>
  <c r="U243" i="9"/>
  <c r="U159" i="9"/>
  <c r="V159" i="9" s="1"/>
  <c r="U89" i="9"/>
  <c r="U19" i="9"/>
  <c r="V19" i="9" s="1"/>
  <c r="U2717" i="9"/>
  <c r="U2675" i="9"/>
  <c r="U2636" i="9"/>
  <c r="V2636" i="9" s="1"/>
  <c r="U2595" i="9"/>
  <c r="U2574" i="9"/>
  <c r="U2546" i="9"/>
  <c r="U2526" i="9"/>
  <c r="U2480" i="9"/>
  <c r="V2480" i="9" s="1"/>
  <c r="U2452" i="9"/>
  <c r="U2438" i="9"/>
  <c r="U2410" i="9"/>
  <c r="U2382" i="9"/>
  <c r="V2382" i="9" s="1"/>
  <c r="U2354" i="9"/>
  <c r="V2354" i="9" s="1"/>
  <c r="U2326" i="9"/>
  <c r="V2326" i="9" s="1"/>
  <c r="U2298" i="9"/>
  <c r="V2298" i="9" s="1"/>
  <c r="U2270" i="9"/>
  <c r="V2270" i="9" s="1"/>
  <c r="U2242" i="9"/>
  <c r="V2242" i="9" s="1"/>
  <c r="U2214" i="9"/>
  <c r="V2214" i="9" s="1"/>
  <c r="U2186" i="9"/>
  <c r="V2186" i="9" s="1"/>
  <c r="U2143" i="9"/>
  <c r="U2115" i="9"/>
  <c r="U2073" i="9"/>
  <c r="U2059" i="9"/>
  <c r="V2059" i="9" s="1"/>
  <c r="U2031" i="9"/>
  <c r="U2003" i="9"/>
  <c r="V2003" i="9" s="1"/>
  <c r="U1975" i="9"/>
  <c r="V1975" i="9" s="1"/>
  <c r="U1951" i="9"/>
  <c r="U1909" i="9"/>
  <c r="U1881" i="9"/>
  <c r="U1853" i="9"/>
  <c r="U1825" i="9"/>
  <c r="U1797" i="9"/>
  <c r="U1769" i="9"/>
  <c r="V1769" i="9" s="1"/>
  <c r="U1741" i="9"/>
  <c r="U1713" i="9"/>
  <c r="V1713" i="9" s="1"/>
  <c r="U1699" i="9"/>
  <c r="V1699" i="9" s="1"/>
  <c r="U1657" i="9"/>
  <c r="V1657" i="9" s="1"/>
  <c r="U1629" i="9"/>
  <c r="V1629" i="9" s="1"/>
  <c r="U1615" i="9"/>
  <c r="V1615" i="9" s="1"/>
  <c r="U1601" i="9"/>
  <c r="V1601" i="9" s="1"/>
  <c r="U1587" i="9"/>
  <c r="V1587" i="9" s="1"/>
  <c r="U1573" i="9"/>
  <c r="V1573" i="9" s="1"/>
  <c r="U1559" i="9"/>
  <c r="V1559" i="9" s="1"/>
  <c r="U1545" i="9"/>
  <c r="V1545" i="9" s="1"/>
  <c r="U1531" i="9"/>
  <c r="V1531" i="9" s="1"/>
  <c r="U1503" i="9"/>
  <c r="V1503" i="9" s="1"/>
  <c r="U1489" i="9"/>
  <c r="V1489" i="9" s="1"/>
  <c r="U1475" i="9"/>
  <c r="V1475" i="9" s="1"/>
  <c r="U1461" i="9"/>
  <c r="V1461" i="9" s="1"/>
  <c r="U1447" i="9"/>
  <c r="V1447" i="9" s="1"/>
  <c r="U1433" i="9"/>
  <c r="V1433" i="9" s="1"/>
  <c r="U1419" i="9"/>
  <c r="V1419" i="9" s="1"/>
  <c r="U1405" i="9"/>
  <c r="V1405" i="9" s="1"/>
  <c r="U1391" i="9"/>
  <c r="V1391" i="9" s="1"/>
  <c r="U1377" i="9"/>
  <c r="V1377" i="9" s="1"/>
  <c r="U1363" i="9"/>
  <c r="V1363" i="9" s="1"/>
  <c r="U1349" i="9"/>
  <c r="U1335" i="9"/>
  <c r="V1335" i="9" s="1"/>
  <c r="U1321" i="9"/>
  <c r="U1307" i="9"/>
  <c r="U1293" i="9"/>
  <c r="V1293" i="9" s="1"/>
  <c r="U1279" i="9"/>
  <c r="V1279" i="9" s="1"/>
  <c r="U1265" i="9"/>
  <c r="V1265" i="9" s="1"/>
  <c r="U1252" i="9"/>
  <c r="V1252" i="9" s="1"/>
  <c r="U1238" i="9"/>
  <c r="V1238" i="9" s="1"/>
  <c r="U1224" i="9"/>
  <c r="V1224" i="9" s="1"/>
  <c r="U1210" i="9"/>
  <c r="U1196" i="9"/>
  <c r="U1182" i="9"/>
  <c r="U1168" i="9"/>
  <c r="V1168" i="9" s="1"/>
  <c r="U1154" i="9"/>
  <c r="V1154" i="9" s="1"/>
  <c r="U1140" i="9"/>
  <c r="V1140" i="9" s="1"/>
  <c r="U1126" i="9"/>
  <c r="V1126" i="9" s="1"/>
  <c r="U1112" i="9"/>
  <c r="V1112" i="9" s="1"/>
  <c r="U1110" i="9"/>
  <c r="U1096" i="9"/>
  <c r="U1082" i="9"/>
  <c r="U1068" i="9"/>
  <c r="U1054" i="9"/>
  <c r="U1040" i="9"/>
  <c r="U1026" i="9"/>
  <c r="U1012" i="9"/>
  <c r="U998" i="9"/>
  <c r="U984" i="9"/>
  <c r="U970" i="9"/>
  <c r="U956" i="9"/>
  <c r="U942" i="9"/>
  <c r="U928" i="9"/>
  <c r="V928" i="9" s="1"/>
  <c r="U914" i="9"/>
  <c r="V914" i="9" s="1"/>
  <c r="U900" i="9"/>
  <c r="V900" i="9" s="1"/>
  <c r="U886" i="9"/>
  <c r="V886" i="9" s="1"/>
  <c r="U872" i="9"/>
  <c r="V872" i="9" s="1"/>
  <c r="U858" i="9"/>
  <c r="V858" i="9" s="1"/>
  <c r="U844" i="9"/>
  <c r="V844" i="9" s="1"/>
  <c r="U830" i="9"/>
  <c r="V830" i="9" s="1"/>
  <c r="U816" i="9"/>
  <c r="V816" i="9" s="1"/>
  <c r="U802" i="9"/>
  <c r="U788" i="9"/>
  <c r="U760" i="9"/>
  <c r="U746" i="9"/>
  <c r="U732" i="9"/>
  <c r="V732" i="9" s="1"/>
  <c r="U718" i="9"/>
  <c r="V718" i="9" s="1"/>
  <c r="U704" i="9"/>
  <c r="V704" i="9" s="1"/>
  <c r="U690" i="9"/>
  <c r="V690" i="9" s="1"/>
  <c r="U676" i="9"/>
  <c r="V676" i="9" s="1"/>
  <c r="U662" i="9"/>
  <c r="V662" i="9" s="1"/>
  <c r="U648" i="9"/>
  <c r="U634" i="9"/>
  <c r="U620" i="9"/>
  <c r="U606" i="9"/>
  <c r="U592" i="9"/>
  <c r="U578" i="9"/>
  <c r="U564" i="9"/>
  <c r="U550" i="9"/>
  <c r="U522" i="9"/>
  <c r="U508" i="9"/>
  <c r="U494" i="9"/>
  <c r="U480" i="9"/>
  <c r="U466" i="9"/>
  <c r="U452" i="9"/>
  <c r="U438" i="9"/>
  <c r="U424" i="9"/>
  <c r="U410" i="9"/>
  <c r="U396" i="9"/>
  <c r="U382" i="9"/>
  <c r="V382" i="9" s="1"/>
  <c r="U368" i="9"/>
  <c r="V368" i="9" s="1"/>
  <c r="U354" i="9"/>
  <c r="U326" i="9"/>
  <c r="U2761" i="9"/>
  <c r="U2678" i="9"/>
  <c r="U2598" i="9"/>
  <c r="U2563" i="9"/>
  <c r="U2455" i="9"/>
  <c r="U2329" i="9"/>
  <c r="V2329" i="9" s="1"/>
  <c r="U2259" i="9"/>
  <c r="V2259" i="9" s="1"/>
  <c r="U2175" i="9"/>
  <c r="V2175" i="9" s="1"/>
  <c r="U2146" i="9"/>
  <c r="U2048" i="9"/>
  <c r="V2048" i="9" s="1"/>
  <c r="U1978" i="9"/>
  <c r="V1978" i="9" s="1"/>
  <c r="U1842" i="9"/>
  <c r="U1660" i="9"/>
  <c r="V1660" i="9" s="1"/>
  <c r="U1590" i="9"/>
  <c r="V1590" i="9" s="1"/>
  <c r="U1478" i="9"/>
  <c r="V1478" i="9" s="1"/>
  <c r="U1408" i="9"/>
  <c r="V1408" i="9" s="1"/>
  <c r="U1338" i="9"/>
  <c r="U1282" i="9"/>
  <c r="V1282" i="9" s="1"/>
  <c r="U1213" i="9"/>
  <c r="U1171" i="9"/>
  <c r="V1171" i="9" s="1"/>
  <c r="U1085" i="9"/>
  <c r="U1001" i="9"/>
  <c r="U945" i="9"/>
  <c r="U861" i="9"/>
  <c r="V861" i="9" s="1"/>
  <c r="U791" i="9"/>
  <c r="U707" i="9"/>
  <c r="V707" i="9" s="1"/>
  <c r="U623" i="9"/>
  <c r="U553" i="9"/>
  <c r="U469" i="9"/>
  <c r="U399" i="9"/>
  <c r="V399" i="9" s="1"/>
  <c r="U343" i="9"/>
  <c r="U245" i="9"/>
  <c r="U175" i="9"/>
  <c r="U119" i="9"/>
  <c r="V119" i="9" s="1"/>
  <c r="U63" i="9"/>
  <c r="U2733" i="9"/>
  <c r="U2638" i="9"/>
  <c r="V2638" i="9" s="1"/>
  <c r="U2542" i="9"/>
  <c r="U2454" i="9"/>
  <c r="U2328" i="9"/>
  <c r="V2328" i="9" s="1"/>
  <c r="U2216" i="9"/>
  <c r="V2216" i="9" s="1"/>
  <c r="U2131" i="9"/>
  <c r="U2061" i="9"/>
  <c r="V2061" i="9" s="1"/>
  <c r="U1967" i="9"/>
  <c r="U1827" i="9"/>
  <c r="U1687" i="9"/>
  <c r="V1687" i="9" s="1"/>
  <c r="U1561" i="9"/>
  <c r="V1561" i="9" s="1"/>
  <c r="U1449" i="9"/>
  <c r="V1449" i="9" s="1"/>
  <c r="U1337" i="9"/>
  <c r="V1337" i="9" s="1"/>
  <c r="U1170" i="9"/>
  <c r="V1170" i="9" s="1"/>
  <c r="U1028" i="9"/>
  <c r="U916" i="9"/>
  <c r="V916" i="9" s="1"/>
  <c r="U804" i="9"/>
  <c r="U734" i="9"/>
  <c r="V734" i="9" s="1"/>
  <c r="U650" i="9"/>
  <c r="V650" i="9" s="1"/>
  <c r="U552" i="9"/>
  <c r="U482" i="9"/>
  <c r="U426" i="9"/>
  <c r="U328" i="9"/>
  <c r="V328" i="9" s="1"/>
  <c r="U230" i="9"/>
  <c r="U132" i="9"/>
  <c r="U2732" i="9"/>
  <c r="U2676" i="9"/>
  <c r="U2623" i="9"/>
  <c r="V2623" i="9" s="1"/>
  <c r="U2453" i="9"/>
  <c r="U2355" i="9"/>
  <c r="V2355" i="9" s="1"/>
  <c r="U2271" i="9"/>
  <c r="V2271" i="9" s="1"/>
  <c r="U2201" i="9"/>
  <c r="V2201" i="9" s="1"/>
  <c r="U2116" i="9"/>
  <c r="U2032" i="9"/>
  <c r="U1952" i="9"/>
  <c r="U1840" i="9"/>
  <c r="U1770" i="9"/>
  <c r="V1770" i="9" s="1"/>
  <c r="U1644" i="9"/>
  <c r="V1644" i="9" s="1"/>
  <c r="U1616" i="9"/>
  <c r="V1616" i="9" s="1"/>
  <c r="U1518" i="9"/>
  <c r="V1518" i="9" s="1"/>
  <c r="U1434" i="9"/>
  <c r="V1434" i="9" s="1"/>
  <c r="U1364" i="9"/>
  <c r="V1364" i="9" s="1"/>
  <c r="U1280" i="9"/>
  <c r="V1280" i="9" s="1"/>
  <c r="U1239" i="9"/>
  <c r="V1239" i="9" s="1"/>
  <c r="U1141" i="9"/>
  <c r="V1141" i="9" s="1"/>
  <c r="U1069" i="9"/>
  <c r="U1013" i="9"/>
  <c r="U943" i="9"/>
  <c r="U873" i="9"/>
  <c r="V873" i="9" s="1"/>
  <c r="U789" i="9"/>
  <c r="U705" i="9"/>
  <c r="V705" i="9" s="1"/>
  <c r="U593" i="9"/>
  <c r="U509" i="9"/>
  <c r="U439" i="9"/>
  <c r="U355" i="9"/>
  <c r="V355" i="9" s="1"/>
  <c r="U271" i="9"/>
  <c r="V271" i="9" s="1"/>
  <c r="U187" i="9"/>
  <c r="V187" i="9" s="1"/>
  <c r="U103" i="9"/>
  <c r="V103" i="9" s="1"/>
  <c r="U47" i="9"/>
  <c r="V47" i="9" s="1"/>
  <c r="U2744" i="9"/>
  <c r="U2731" i="9"/>
  <c r="U2689" i="9"/>
  <c r="U2650" i="9"/>
  <c r="V2650" i="9" s="1"/>
  <c r="U2609" i="9"/>
  <c r="V2609" i="9" s="1"/>
  <c r="U2588" i="9"/>
  <c r="U2560" i="9"/>
  <c r="U2540" i="9"/>
  <c r="U2508" i="9"/>
  <c r="V2508" i="9" s="1"/>
  <c r="U2466" i="9"/>
  <c r="U2424" i="9"/>
  <c r="U2396" i="9"/>
  <c r="V2396" i="9" s="1"/>
  <c r="U2368" i="9"/>
  <c r="V2368" i="9" s="1"/>
  <c r="U2340" i="9"/>
  <c r="V2340" i="9" s="1"/>
  <c r="U2312" i="9"/>
  <c r="V2312" i="9" s="1"/>
  <c r="U2284" i="9"/>
  <c r="V2284" i="9" s="1"/>
  <c r="U2256" i="9"/>
  <c r="V2256" i="9" s="1"/>
  <c r="U2228" i="9"/>
  <c r="V2228" i="9" s="1"/>
  <c r="U2200" i="9"/>
  <c r="V2200" i="9" s="1"/>
  <c r="U2172" i="9"/>
  <c r="V2172" i="9" s="1"/>
  <c r="U2157" i="9"/>
  <c r="U2129" i="9"/>
  <c r="U2101" i="9"/>
  <c r="U2087" i="9"/>
  <c r="U2045" i="9"/>
  <c r="V2045" i="9" s="1"/>
  <c r="U2017" i="9"/>
  <c r="V2017" i="9" s="1"/>
  <c r="U1989" i="9"/>
  <c r="V1989" i="9" s="1"/>
  <c r="U1965" i="9"/>
  <c r="U1937" i="9"/>
  <c r="U1923" i="9"/>
  <c r="U1895" i="9"/>
  <c r="U1867" i="9"/>
  <c r="U1839" i="9"/>
  <c r="U1811" i="9"/>
  <c r="U1783" i="9"/>
  <c r="U1755" i="9"/>
  <c r="U1727" i="9"/>
  <c r="U1671" i="9"/>
  <c r="V1671" i="9" s="1"/>
  <c r="U1643" i="9"/>
  <c r="V1643" i="9" s="1"/>
  <c r="U1517" i="9"/>
  <c r="V1517" i="9" s="1"/>
  <c r="U2747" i="9"/>
  <c r="U2706" i="9"/>
  <c r="U2667" i="9"/>
  <c r="V2667" i="9" s="1"/>
  <c r="U2625" i="9"/>
  <c r="V2625" i="9" s="1"/>
  <c r="U2577" i="9"/>
  <c r="U2529" i="9"/>
  <c r="U2497" i="9"/>
  <c r="V2497" i="9" s="1"/>
  <c r="U2441" i="9"/>
  <c r="U2385" i="9"/>
  <c r="V2385" i="9" s="1"/>
  <c r="U2371" i="9"/>
  <c r="V2371" i="9" s="1"/>
  <c r="U2301" i="9"/>
  <c r="V2301" i="9" s="1"/>
  <c r="U2245" i="9"/>
  <c r="V2245" i="9" s="1"/>
  <c r="U2217" i="9"/>
  <c r="V2217" i="9" s="1"/>
  <c r="U2132" i="9"/>
  <c r="U2090" i="9"/>
  <c r="U2020" i="9"/>
  <c r="U1968" i="9"/>
  <c r="U1912" i="9"/>
  <c r="U1856" i="9"/>
  <c r="U1814" i="9"/>
  <c r="U1772" i="9"/>
  <c r="V1772" i="9" s="1"/>
  <c r="U1730" i="9"/>
  <c r="V1730" i="9" s="1"/>
  <c r="U1688" i="9"/>
  <c r="V1688" i="9" s="1"/>
  <c r="U1618" i="9"/>
  <c r="V1618" i="9" s="1"/>
  <c r="U1604" i="9"/>
  <c r="V1604" i="9" s="1"/>
  <c r="U1534" i="9"/>
  <c r="V1534" i="9" s="1"/>
  <c r="U1520" i="9"/>
  <c r="V1520" i="9" s="1"/>
  <c r="U1450" i="9"/>
  <c r="V1450" i="9" s="1"/>
  <c r="U1422" i="9"/>
  <c r="V1422" i="9" s="1"/>
  <c r="U1366" i="9"/>
  <c r="V1366" i="9" s="1"/>
  <c r="U1296" i="9"/>
  <c r="V1296" i="9" s="1"/>
  <c r="U1268" i="9"/>
  <c r="V1268" i="9" s="1"/>
  <c r="U1255" i="9"/>
  <c r="V1255" i="9" s="1"/>
  <c r="U1199" i="9"/>
  <c r="U1143" i="9"/>
  <c r="V1143" i="9" s="1"/>
  <c r="U1071" i="9"/>
  <c r="U1029" i="9"/>
  <c r="U959" i="9"/>
  <c r="U931" i="9"/>
  <c r="V931" i="9" s="1"/>
  <c r="U875" i="9"/>
  <c r="V875" i="9" s="1"/>
  <c r="U805" i="9"/>
  <c r="U777" i="9"/>
  <c r="U721" i="9"/>
  <c r="V721" i="9" s="1"/>
  <c r="U651" i="9"/>
  <c r="V651" i="9" s="1"/>
  <c r="U637" i="9"/>
  <c r="U567" i="9"/>
  <c r="U525" i="9"/>
  <c r="U483" i="9"/>
  <c r="U427" i="9"/>
  <c r="U371" i="9"/>
  <c r="V371" i="9" s="1"/>
  <c r="U315" i="9"/>
  <c r="U259" i="9"/>
  <c r="V259" i="9" s="1"/>
  <c r="U231" i="9"/>
  <c r="V231" i="9" s="1"/>
  <c r="U161" i="9"/>
  <c r="V161" i="9" s="1"/>
  <c r="U147" i="9"/>
  <c r="U77" i="9"/>
  <c r="U21" i="9"/>
  <c r="V21" i="9" s="1"/>
  <c r="U2705" i="9"/>
  <c r="U2652" i="9"/>
  <c r="V2652" i="9" s="1"/>
  <c r="U2611" i="9"/>
  <c r="V2611" i="9" s="1"/>
  <c r="U2590" i="9"/>
  <c r="U2482" i="9"/>
  <c r="V2482" i="9" s="1"/>
  <c r="U2398" i="9"/>
  <c r="V2398" i="9" s="1"/>
  <c r="U2314" i="9"/>
  <c r="V2314" i="9" s="1"/>
  <c r="U2244" i="9"/>
  <c r="V2244" i="9" s="1"/>
  <c r="U2188" i="9"/>
  <c r="V2188" i="9" s="1"/>
  <c r="U2159" i="9"/>
  <c r="U2089" i="9"/>
  <c r="U2033" i="9"/>
  <c r="U1977" i="9"/>
  <c r="V1977" i="9" s="1"/>
  <c r="U1897" i="9"/>
  <c r="U1855" i="9"/>
  <c r="U1771" i="9"/>
  <c r="V1771" i="9" s="1"/>
  <c r="U1729" i="9"/>
  <c r="V1729" i="9" s="1"/>
  <c r="U1659" i="9"/>
  <c r="V1659" i="9" s="1"/>
  <c r="U1617" i="9"/>
  <c r="V1617" i="9" s="1"/>
  <c r="U1547" i="9"/>
  <c r="V1547" i="9" s="1"/>
  <c r="U1505" i="9"/>
  <c r="V1505" i="9" s="1"/>
  <c r="U1435" i="9"/>
  <c r="V1435" i="9" s="1"/>
  <c r="U1379" i="9"/>
  <c r="V1379" i="9" s="1"/>
  <c r="U1323" i="9"/>
  <c r="V1323" i="9" s="1"/>
  <c r="U1267" i="9"/>
  <c r="V1267" i="9" s="1"/>
  <c r="U1254" i="9"/>
  <c r="V1254" i="9" s="1"/>
  <c r="U1226" i="9"/>
  <c r="V1226" i="9" s="1"/>
  <c r="U1156" i="9"/>
  <c r="V1156" i="9" s="1"/>
  <c r="U1084" i="9"/>
  <c r="U1014" i="9"/>
  <c r="U944" i="9"/>
  <c r="U902" i="9"/>
  <c r="V902" i="9" s="1"/>
  <c r="U594" i="9"/>
  <c r="U2720" i="9"/>
  <c r="U2653" i="9"/>
  <c r="V2653" i="9" s="1"/>
  <c r="U2511" i="9"/>
  <c r="V2511" i="9" s="1"/>
  <c r="U2427" i="9"/>
  <c r="U2315" i="9"/>
  <c r="V2315" i="9" s="1"/>
  <c r="U2231" i="9"/>
  <c r="V2231" i="9" s="1"/>
  <c r="U2104" i="9"/>
  <c r="U2034" i="9"/>
  <c r="U1954" i="9"/>
  <c r="U1898" i="9"/>
  <c r="U1828" i="9"/>
  <c r="U1758" i="9"/>
  <c r="U1632" i="9"/>
  <c r="V1632" i="9" s="1"/>
  <c r="U1548" i="9"/>
  <c r="V1548" i="9" s="1"/>
  <c r="U1506" i="9"/>
  <c r="V1506" i="9" s="1"/>
  <c r="U1394" i="9"/>
  <c r="V1394" i="9" s="1"/>
  <c r="U1324" i="9"/>
  <c r="V1324" i="9" s="1"/>
  <c r="U1185" i="9"/>
  <c r="U1115" i="9"/>
  <c r="V1115" i="9" s="1"/>
  <c r="U1099" i="9"/>
  <c r="U1015" i="9"/>
  <c r="U917" i="9"/>
  <c r="V917" i="9" s="1"/>
  <c r="U847" i="9"/>
  <c r="V847" i="9" s="1"/>
  <c r="U749" i="9"/>
  <c r="U665" i="9"/>
  <c r="V665" i="9" s="1"/>
  <c r="U609" i="9"/>
  <c r="U511" i="9"/>
  <c r="U413" i="9"/>
  <c r="U329" i="9"/>
  <c r="U301" i="9"/>
  <c r="V301" i="9" s="1"/>
  <c r="U217" i="9"/>
  <c r="V217" i="9" s="1"/>
  <c r="U91" i="9"/>
  <c r="V91" i="9" s="1"/>
  <c r="U49" i="9"/>
  <c r="U2719" i="9"/>
  <c r="U2624" i="9"/>
  <c r="V2624" i="9" s="1"/>
  <c r="U2576" i="9"/>
  <c r="U2440" i="9"/>
  <c r="U2356" i="9"/>
  <c r="V2356" i="9" s="1"/>
  <c r="U2272" i="9"/>
  <c r="V2272" i="9" s="1"/>
  <c r="U2075" i="9"/>
  <c r="U1911" i="9"/>
  <c r="U1799" i="9"/>
  <c r="U1631" i="9"/>
  <c r="V1631" i="9" s="1"/>
  <c r="U1519" i="9"/>
  <c r="V1519" i="9" s="1"/>
  <c r="U1407" i="9"/>
  <c r="V1407" i="9" s="1"/>
  <c r="U1281" i="9"/>
  <c r="V1281" i="9" s="1"/>
  <c r="U1198" i="9"/>
  <c r="U1042" i="9"/>
  <c r="U958" i="9"/>
  <c r="U860" i="9"/>
  <c r="V860" i="9" s="1"/>
  <c r="U790" i="9"/>
  <c r="U706" i="9"/>
  <c r="V706" i="9" s="1"/>
  <c r="U608" i="9"/>
  <c r="U538" i="9"/>
  <c r="U454" i="9"/>
  <c r="U398" i="9"/>
  <c r="U342" i="9"/>
  <c r="V342" i="9" s="1"/>
  <c r="U258" i="9"/>
  <c r="U160" i="9"/>
  <c r="V160" i="9" s="1"/>
  <c r="U62" i="9"/>
  <c r="V62" i="9" s="1"/>
  <c r="U2718" i="9"/>
  <c r="U2665" i="9"/>
  <c r="V2665" i="9" s="1"/>
  <c r="U2589" i="9"/>
  <c r="U2547" i="9"/>
  <c r="U2495" i="9"/>
  <c r="V2495" i="9" s="1"/>
  <c r="U2439" i="9"/>
  <c r="U2369" i="9"/>
  <c r="V2369" i="9" s="1"/>
  <c r="U2299" i="9"/>
  <c r="V2299" i="9" s="1"/>
  <c r="U2215" i="9"/>
  <c r="V2215" i="9" s="1"/>
  <c r="U2144" i="9"/>
  <c r="U2060" i="9"/>
  <c r="V2060" i="9" s="1"/>
  <c r="U1976" i="9"/>
  <c r="V1976" i="9" s="1"/>
  <c r="U1924" i="9"/>
  <c r="U1868" i="9"/>
  <c r="U1798" i="9"/>
  <c r="U1686" i="9"/>
  <c r="V1686" i="9" s="1"/>
  <c r="U1588" i="9"/>
  <c r="V1588" i="9" s="1"/>
  <c r="U1532" i="9"/>
  <c r="V1532" i="9" s="1"/>
  <c r="U1462" i="9"/>
  <c r="V1462" i="9" s="1"/>
  <c r="U1392" i="9"/>
  <c r="V1392" i="9" s="1"/>
  <c r="U1308" i="9"/>
  <c r="U1225" i="9"/>
  <c r="V1225" i="9" s="1"/>
  <c r="U1169" i="9"/>
  <c r="V1169" i="9" s="1"/>
  <c r="U1083" i="9"/>
  <c r="U971" i="9"/>
  <c r="U887" i="9"/>
  <c r="V887" i="9" s="1"/>
  <c r="U817" i="9"/>
  <c r="V817" i="9" s="1"/>
  <c r="U733" i="9"/>
  <c r="V733" i="9" s="1"/>
  <c r="U649" i="9"/>
  <c r="V649" i="9" s="1"/>
  <c r="U551" i="9"/>
  <c r="U467" i="9"/>
  <c r="U397" i="9"/>
  <c r="V397" i="9" s="1"/>
  <c r="U299" i="9"/>
  <c r="V299" i="9" s="1"/>
  <c r="U229" i="9"/>
  <c r="V229" i="9" s="1"/>
  <c r="U145" i="9"/>
  <c r="U61" i="9"/>
  <c r="U2746" i="9"/>
  <c r="U2666" i="9"/>
  <c r="V2666" i="9" s="1"/>
  <c r="U2510" i="9"/>
  <c r="V2510" i="9" s="1"/>
  <c r="U2468" i="9"/>
  <c r="U2412" i="9"/>
  <c r="U2370" i="9"/>
  <c r="V2370" i="9" s="1"/>
  <c r="U2300" i="9"/>
  <c r="V2300" i="9" s="1"/>
  <c r="U2258" i="9"/>
  <c r="V2258" i="9" s="1"/>
  <c r="U2202" i="9"/>
  <c r="V2202" i="9" s="1"/>
  <c r="U2117" i="9"/>
  <c r="U2047" i="9"/>
  <c r="V2047" i="9" s="1"/>
  <c r="U1991" i="9"/>
  <c r="V1991" i="9" s="1"/>
  <c r="U1953" i="9"/>
  <c r="U1883" i="9"/>
  <c r="U1869" i="9"/>
  <c r="U1785" i="9"/>
  <c r="U1743" i="9"/>
  <c r="U1715" i="9"/>
  <c r="V1715" i="9" s="1"/>
  <c r="U1645" i="9"/>
  <c r="V1645" i="9" s="1"/>
  <c r="U1603" i="9"/>
  <c r="V1603" i="9" s="1"/>
  <c r="U1533" i="9"/>
  <c r="V1533" i="9" s="1"/>
  <c r="U1463" i="9"/>
  <c r="V1463" i="9" s="1"/>
  <c r="U1421" i="9"/>
  <c r="V1421" i="9" s="1"/>
  <c r="U1351" i="9"/>
  <c r="U1309" i="9"/>
  <c r="U1184" i="9"/>
  <c r="U1128" i="9"/>
  <c r="V1128" i="9" s="1"/>
  <c r="U1056" i="9"/>
  <c r="U1000" i="9"/>
  <c r="U930" i="9"/>
  <c r="V930" i="9" s="1"/>
  <c r="U846" i="9"/>
  <c r="V846" i="9" s="1"/>
  <c r="U832" i="9"/>
  <c r="V832" i="9" s="1"/>
  <c r="U762" i="9"/>
  <c r="U720" i="9"/>
  <c r="V720" i="9" s="1"/>
  <c r="U678" i="9"/>
  <c r="V678" i="9" s="1"/>
  <c r="U636" i="9"/>
  <c r="U580" i="9"/>
  <c r="U524" i="9"/>
  <c r="U496" i="9"/>
  <c r="U412" i="9"/>
  <c r="U370" i="9"/>
  <c r="V370" i="9" s="1"/>
  <c r="U314" i="9"/>
  <c r="U286" i="9"/>
  <c r="V286" i="9" s="1"/>
  <c r="U244" i="9"/>
  <c r="U202" i="9"/>
  <c r="V202" i="9" s="1"/>
  <c r="U174" i="9"/>
  <c r="V174" i="9" s="1"/>
  <c r="U146" i="9"/>
  <c r="U104" i="9"/>
  <c r="V104" i="9" s="1"/>
  <c r="U90" i="9"/>
  <c r="U48" i="9"/>
  <c r="U2637" i="9"/>
  <c r="V2637" i="9" s="1"/>
  <c r="U2596" i="9"/>
  <c r="U2575" i="9"/>
  <c r="U2527" i="9"/>
  <c r="U2509" i="9"/>
  <c r="V2509" i="9" s="1"/>
  <c r="U2467" i="9"/>
  <c r="U2411" i="9"/>
  <c r="U2383" i="9"/>
  <c r="V2383" i="9" s="1"/>
  <c r="U2327" i="9"/>
  <c r="V2327" i="9" s="1"/>
  <c r="U2285" i="9"/>
  <c r="V2285" i="9" s="1"/>
  <c r="U2229" i="9"/>
  <c r="V2229" i="9" s="1"/>
  <c r="U2173" i="9"/>
  <c r="V2173" i="9" s="1"/>
  <c r="U2130" i="9"/>
  <c r="U2102" i="9"/>
  <c r="U2046" i="9"/>
  <c r="V2046" i="9" s="1"/>
  <c r="U2018" i="9"/>
  <c r="V2018" i="9" s="1"/>
  <c r="U1966" i="9"/>
  <c r="U1910" i="9"/>
  <c r="U1854" i="9"/>
  <c r="U1784" i="9"/>
  <c r="U1756" i="9"/>
  <c r="U1714" i="9"/>
  <c r="V1714" i="9" s="1"/>
  <c r="U1700" i="9"/>
  <c r="V1700" i="9" s="1"/>
  <c r="U1630" i="9"/>
  <c r="V1630" i="9" s="1"/>
  <c r="U1602" i="9"/>
  <c r="V1602" i="9" s="1"/>
  <c r="U1546" i="9"/>
  <c r="V1546" i="9" s="1"/>
  <c r="U1504" i="9"/>
  <c r="V1504" i="9" s="1"/>
  <c r="U1448" i="9"/>
  <c r="V1448" i="9" s="1"/>
  <c r="U1378" i="9"/>
  <c r="V1378" i="9" s="1"/>
  <c r="U1336" i="9"/>
  <c r="V1336" i="9" s="1"/>
  <c r="U1294" i="9"/>
  <c r="V1294" i="9" s="1"/>
  <c r="U1211" i="9"/>
  <c r="U1183" i="9"/>
  <c r="U1127" i="9"/>
  <c r="V1127" i="9" s="1"/>
  <c r="U1041" i="9"/>
  <c r="U1027" i="9"/>
  <c r="U957" i="9"/>
  <c r="U915" i="9"/>
  <c r="V915" i="9" s="1"/>
  <c r="U859" i="9"/>
  <c r="V859" i="9" s="1"/>
  <c r="U803" i="9"/>
  <c r="U775" i="9"/>
  <c r="U719" i="9"/>
  <c r="V719" i="9" s="1"/>
  <c r="U677" i="9"/>
  <c r="V677" i="9" s="1"/>
  <c r="U621" i="9"/>
  <c r="U565" i="9"/>
  <c r="U523" i="9"/>
  <c r="U481" i="9"/>
  <c r="U425" i="9"/>
  <c r="U383" i="9"/>
  <c r="V383" i="9" s="1"/>
  <c r="U341" i="9"/>
  <c r="U313" i="9"/>
  <c r="V313" i="9" s="1"/>
  <c r="U257" i="9"/>
  <c r="V257" i="9" s="1"/>
  <c r="U215" i="9"/>
  <c r="U173" i="9"/>
  <c r="U131" i="9"/>
  <c r="U75" i="9"/>
  <c r="V75" i="9" s="1"/>
  <c r="U5" i="9"/>
  <c r="V5" i="9" s="1"/>
  <c r="U34" i="9"/>
  <c r="U20" i="9"/>
  <c r="U6" i="9"/>
  <c r="V6" i="9" s="1"/>
  <c r="U186" i="9"/>
  <c r="U130" i="9"/>
  <c r="U88" i="9"/>
  <c r="V88" i="9" s="1"/>
  <c r="U32" i="9"/>
  <c r="U2730" i="9"/>
  <c r="U2688" i="9"/>
  <c r="U2649" i="9"/>
  <c r="V2649" i="9" s="1"/>
  <c r="U2608" i="9"/>
  <c r="V2608" i="9" s="1"/>
  <c r="U2587" i="9"/>
  <c r="U2573" i="9"/>
  <c r="U2465" i="9"/>
  <c r="U2409" i="9"/>
  <c r="U2367" i="9"/>
  <c r="V2367" i="9" s="1"/>
  <c r="U2339" i="9"/>
  <c r="V2339" i="9" s="1"/>
  <c r="U2283" i="9"/>
  <c r="V2283" i="9" s="1"/>
  <c r="U2241" i="9"/>
  <c r="V2241" i="9" s="1"/>
  <c r="U2185" i="9"/>
  <c r="V2185" i="9" s="1"/>
  <c r="U2142" i="9"/>
  <c r="U2086" i="9"/>
  <c r="U2058" i="9"/>
  <c r="V2058" i="9" s="1"/>
  <c r="U2016" i="9"/>
  <c r="V2016" i="9" s="1"/>
  <c r="U1964" i="9"/>
  <c r="U1922" i="9"/>
  <c r="U1852" i="9"/>
  <c r="U1796" i="9"/>
  <c r="U1740" i="9"/>
  <c r="V1740" i="9" s="1"/>
  <c r="U1712" i="9"/>
  <c r="V1712" i="9" s="1"/>
  <c r="U1656" i="9"/>
  <c r="V1656" i="9" s="1"/>
  <c r="U1600" i="9"/>
  <c r="V1600" i="9" s="1"/>
  <c r="U1558" i="9"/>
  <c r="V1558" i="9" s="1"/>
  <c r="U1502" i="9"/>
  <c r="V1502" i="9" s="1"/>
  <c r="U1460" i="9"/>
  <c r="V1460" i="9" s="1"/>
  <c r="U1404" i="9"/>
  <c r="V1404" i="9" s="1"/>
  <c r="U1362" i="9"/>
  <c r="V1362" i="9" s="1"/>
  <c r="U1306" i="9"/>
  <c r="V1306" i="9" s="1"/>
  <c r="U1209" i="9"/>
  <c r="U1167" i="9"/>
  <c r="V1167" i="9" s="1"/>
  <c r="U1111" i="9"/>
  <c r="V1111" i="9" s="1"/>
  <c r="U1081" i="9"/>
  <c r="U1039" i="9"/>
  <c r="U1011" i="9"/>
  <c r="U969" i="9"/>
  <c r="U927" i="9"/>
  <c r="V927" i="9" s="1"/>
  <c r="U899" i="9"/>
  <c r="V899" i="9" s="1"/>
  <c r="U857" i="9"/>
  <c r="V857" i="9" s="1"/>
  <c r="U843" i="9"/>
  <c r="V843" i="9" s="1"/>
  <c r="U829" i="9"/>
  <c r="V829" i="9" s="1"/>
  <c r="U815" i="9"/>
  <c r="V815" i="9" s="1"/>
  <c r="U773" i="9"/>
  <c r="U759" i="9"/>
  <c r="U745" i="9"/>
  <c r="V745" i="9" s="1"/>
  <c r="U731" i="9"/>
  <c r="V731" i="9" s="1"/>
  <c r="U717" i="9"/>
  <c r="V717" i="9" s="1"/>
  <c r="U703" i="9"/>
  <c r="V703" i="9" s="1"/>
  <c r="U689" i="9"/>
  <c r="V689" i="9" s="1"/>
  <c r="U675" i="9"/>
  <c r="V675" i="9" s="1"/>
  <c r="U661" i="9"/>
  <c r="V661" i="9" s="1"/>
  <c r="U647" i="9"/>
  <c r="U633" i="9"/>
  <c r="U619" i="9"/>
  <c r="U605" i="9"/>
  <c r="U591" i="9"/>
  <c r="U577" i="9"/>
  <c r="U563" i="9"/>
  <c r="U549" i="9"/>
  <c r="U535" i="9"/>
  <c r="U521" i="9"/>
  <c r="U507" i="9"/>
  <c r="U493" i="9"/>
  <c r="U479" i="9"/>
  <c r="U465" i="9"/>
  <c r="U451" i="9"/>
  <c r="U437" i="9"/>
  <c r="U423" i="9"/>
  <c r="U409" i="9"/>
  <c r="U395" i="9"/>
  <c r="U381" i="9"/>
  <c r="V381" i="9" s="1"/>
  <c r="U367" i="9"/>
  <c r="V367" i="9" s="1"/>
  <c r="U353" i="9"/>
  <c r="U339" i="9"/>
  <c r="V339" i="9" s="1"/>
  <c r="U325" i="9"/>
  <c r="U311" i="9"/>
  <c r="U297" i="9"/>
  <c r="U283" i="9"/>
  <c r="V283" i="9" s="1"/>
  <c r="U269" i="9"/>
  <c r="U255" i="9"/>
  <c r="V255" i="9" s="1"/>
  <c r="U241" i="9"/>
  <c r="V241" i="9" s="1"/>
  <c r="U227" i="9"/>
  <c r="U213" i="9"/>
  <c r="U199" i="9"/>
  <c r="V199" i="9" s="1"/>
  <c r="U185" i="9"/>
  <c r="U171" i="9"/>
  <c r="U157" i="9"/>
  <c r="U143" i="9"/>
  <c r="U129" i="9"/>
  <c r="V129" i="9" s="1"/>
  <c r="U115" i="9"/>
  <c r="U101" i="9"/>
  <c r="U87" i="9"/>
  <c r="U73" i="9"/>
  <c r="V73" i="9" s="1"/>
  <c r="U59" i="9"/>
  <c r="U45" i="9"/>
  <c r="V45" i="9" s="1"/>
  <c r="U31" i="9"/>
  <c r="V31" i="9" s="1"/>
  <c r="U17" i="9"/>
  <c r="V17" i="9" s="1"/>
  <c r="U3" i="9"/>
  <c r="U2756" i="9"/>
  <c r="U2742" i="9"/>
  <c r="U2729" i="9"/>
  <c r="U2715" i="9"/>
  <c r="U2701" i="9"/>
  <c r="U2687" i="9"/>
  <c r="U2662" i="9"/>
  <c r="V2662" i="9" s="1"/>
  <c r="U2648" i="9"/>
  <c r="V2648" i="9" s="1"/>
  <c r="U2634" i="9"/>
  <c r="V2634" i="9" s="1"/>
  <c r="U2620" i="9"/>
  <c r="V2620" i="9" s="1"/>
  <c r="U2607" i="9"/>
  <c r="V2607" i="9" s="1"/>
  <c r="U2593" i="9"/>
  <c r="U2586" i="9"/>
  <c r="U2572" i="9"/>
  <c r="U2558" i="9"/>
  <c r="U2544" i="9"/>
  <c r="U2538" i="9"/>
  <c r="U2524" i="9"/>
  <c r="U2506" i="9"/>
  <c r="V2506" i="9" s="1"/>
  <c r="U2492" i="9"/>
  <c r="V2492" i="9" s="1"/>
  <c r="U2478" i="9"/>
  <c r="U2464" i="9"/>
  <c r="U2450" i="9"/>
  <c r="U2436" i="9"/>
  <c r="U2422" i="9"/>
  <c r="U2408" i="9"/>
  <c r="U2394" i="9"/>
  <c r="V2394" i="9" s="1"/>
  <c r="U2380" i="9"/>
  <c r="V2380" i="9" s="1"/>
  <c r="U2366" i="9"/>
  <c r="V2366" i="9" s="1"/>
  <c r="U2352" i="9"/>
  <c r="V2352" i="9" s="1"/>
  <c r="U2338" i="9"/>
  <c r="V2338" i="9" s="1"/>
  <c r="U2324" i="9"/>
  <c r="V2324" i="9" s="1"/>
  <c r="U2310" i="9"/>
  <c r="V2310" i="9" s="1"/>
  <c r="U2296" i="9"/>
  <c r="V2296" i="9" s="1"/>
  <c r="U2282" i="9"/>
  <c r="V2282" i="9" s="1"/>
  <c r="U2268" i="9"/>
  <c r="V2268" i="9" s="1"/>
  <c r="U2254" i="9"/>
  <c r="V2254" i="9" s="1"/>
  <c r="U2240" i="9"/>
  <c r="V2240" i="9" s="1"/>
  <c r="U2226" i="9"/>
  <c r="V2226" i="9" s="1"/>
  <c r="U2212" i="9"/>
  <c r="V2212" i="9" s="1"/>
  <c r="U2198" i="9"/>
  <c r="V2198" i="9" s="1"/>
  <c r="U2184" i="9"/>
  <c r="V2184" i="9" s="1"/>
  <c r="U2170" i="9"/>
  <c r="V2170" i="9" s="1"/>
  <c r="U2155" i="9"/>
  <c r="U2141" i="9"/>
  <c r="U2127" i="9"/>
  <c r="U2113" i="9"/>
  <c r="U2099" i="9"/>
  <c r="U2085" i="9"/>
  <c r="U2071" i="9"/>
  <c r="V2071" i="9" s="1"/>
  <c r="U2057" i="9"/>
  <c r="V2057" i="9" s="1"/>
  <c r="U2043" i="9"/>
  <c r="U2029" i="9"/>
  <c r="U2015" i="9"/>
  <c r="V2015" i="9" s="1"/>
  <c r="U2001" i="9"/>
  <c r="V2001" i="9" s="1"/>
  <c r="U1987" i="9"/>
  <c r="V1987" i="9" s="1"/>
  <c r="U1973" i="9"/>
  <c r="V1973" i="9" s="1"/>
  <c r="U1963" i="9"/>
  <c r="U1949" i="9"/>
  <c r="U1935" i="9"/>
  <c r="U1921" i="9"/>
  <c r="U1907" i="9"/>
  <c r="U1893" i="9"/>
  <c r="U1879" i="9"/>
  <c r="U1865" i="9"/>
  <c r="U1851" i="9"/>
  <c r="U1837" i="9"/>
  <c r="U1823" i="9"/>
  <c r="U1809" i="9"/>
  <c r="U1795" i="9"/>
  <c r="U1781" i="9"/>
  <c r="U1767" i="9"/>
  <c r="V1767" i="9" s="1"/>
  <c r="U1753" i="9"/>
  <c r="U1739" i="9"/>
  <c r="V1739" i="9" s="1"/>
  <c r="U1725" i="9"/>
  <c r="V1725" i="9" s="1"/>
  <c r="U1711" i="9"/>
  <c r="V1711" i="9" s="1"/>
  <c r="U1697" i="9"/>
  <c r="V1697" i="9" s="1"/>
  <c r="U1683" i="9"/>
  <c r="V1683" i="9" s="1"/>
  <c r="U1669" i="9"/>
  <c r="V1669" i="9" s="1"/>
  <c r="U1655" i="9"/>
  <c r="V1655" i="9" s="1"/>
  <c r="U1641" i="9"/>
  <c r="V1641" i="9" s="1"/>
  <c r="U1627" i="9"/>
  <c r="V1627" i="9" s="1"/>
  <c r="U1613" i="9"/>
  <c r="V1613" i="9" s="1"/>
  <c r="U1599" i="9"/>
  <c r="V1599" i="9" s="1"/>
  <c r="U1585" i="9"/>
  <c r="V1585" i="9" s="1"/>
  <c r="U1571" i="9"/>
  <c r="V1571" i="9" s="1"/>
  <c r="U1557" i="9"/>
  <c r="V1557" i="9" s="1"/>
  <c r="U1543" i="9"/>
  <c r="V1543" i="9" s="1"/>
  <c r="U1529" i="9"/>
  <c r="V1529" i="9" s="1"/>
  <c r="U1515" i="9"/>
  <c r="V1515" i="9" s="1"/>
  <c r="U1501" i="9"/>
  <c r="V1501" i="9" s="1"/>
  <c r="U1487" i="9"/>
  <c r="V1487" i="9" s="1"/>
  <c r="U1473" i="9"/>
  <c r="V1473" i="9" s="1"/>
  <c r="U1459" i="9"/>
  <c r="V1459" i="9" s="1"/>
  <c r="U1445" i="9"/>
  <c r="V1445" i="9" s="1"/>
  <c r="U1431" i="9"/>
  <c r="V1431" i="9" s="1"/>
  <c r="U1417" i="9"/>
  <c r="V1417" i="9" s="1"/>
  <c r="U1403" i="9"/>
  <c r="V1403" i="9" s="1"/>
  <c r="U1389" i="9"/>
  <c r="V1389" i="9" s="1"/>
  <c r="U1375" i="9"/>
  <c r="V1375" i="9" s="1"/>
  <c r="U1361" i="9"/>
  <c r="V1361" i="9" s="1"/>
  <c r="U1347" i="9"/>
  <c r="U1333" i="9"/>
  <c r="V1333" i="9" s="1"/>
  <c r="U1319" i="9"/>
  <c r="U1305" i="9"/>
  <c r="V1305" i="9" s="1"/>
  <c r="U1291" i="9"/>
  <c r="V1291" i="9" s="1"/>
  <c r="U1277" i="9"/>
  <c r="V1277" i="9" s="1"/>
  <c r="U1263" i="9"/>
  <c r="V1263" i="9" s="1"/>
  <c r="U1250" i="9"/>
  <c r="V1250" i="9" s="1"/>
  <c r="U1236" i="9"/>
  <c r="V1236" i="9" s="1"/>
  <c r="U1222" i="9"/>
  <c r="U1208" i="9"/>
  <c r="U1194" i="9"/>
  <c r="U1180" i="9"/>
  <c r="U1166" i="9"/>
  <c r="V1166" i="9" s="1"/>
  <c r="U1152" i="9"/>
  <c r="V1152" i="9" s="1"/>
  <c r="U1138" i="9"/>
  <c r="V1138" i="9" s="1"/>
  <c r="U1124" i="9"/>
  <c r="V1124" i="9" s="1"/>
  <c r="U1108" i="9"/>
  <c r="U1094" i="9"/>
  <c r="U1080" i="9"/>
  <c r="U1066" i="9"/>
  <c r="U1052" i="9"/>
  <c r="U1038" i="9"/>
  <c r="U1024" i="9"/>
  <c r="U1010" i="9"/>
  <c r="U996" i="9"/>
  <c r="U982" i="9"/>
  <c r="U968" i="9"/>
  <c r="U954" i="9"/>
  <c r="U940" i="9"/>
  <c r="U926" i="9"/>
  <c r="V926" i="9" s="1"/>
  <c r="U912" i="9"/>
  <c r="V912" i="9" s="1"/>
  <c r="U898" i="9"/>
  <c r="V898" i="9" s="1"/>
  <c r="U884" i="9"/>
  <c r="V884" i="9" s="1"/>
  <c r="U870" i="9"/>
  <c r="V870" i="9" s="1"/>
  <c r="U856" i="9"/>
  <c r="V856" i="9" s="1"/>
  <c r="U842" i="9"/>
  <c r="V842" i="9" s="1"/>
  <c r="U828" i="9"/>
  <c r="V828" i="9" s="1"/>
  <c r="U814" i="9"/>
  <c r="V814" i="9" s="1"/>
  <c r="U800" i="9"/>
  <c r="U786" i="9"/>
  <c r="U772" i="9"/>
  <c r="U758" i="9"/>
  <c r="U744" i="9"/>
  <c r="V744" i="9" s="1"/>
  <c r="U730" i="9"/>
  <c r="V730" i="9" s="1"/>
  <c r="U716" i="9"/>
  <c r="V716" i="9" s="1"/>
  <c r="U702" i="9"/>
  <c r="V702" i="9" s="1"/>
  <c r="U688" i="9"/>
  <c r="V688" i="9" s="1"/>
  <c r="U674" i="9"/>
  <c r="V674" i="9" s="1"/>
  <c r="U660" i="9"/>
  <c r="V660" i="9" s="1"/>
  <c r="U646" i="9"/>
  <c r="U632" i="9"/>
  <c r="U618" i="9"/>
  <c r="U604" i="9"/>
  <c r="U590" i="9"/>
  <c r="U576" i="9"/>
  <c r="U562" i="9"/>
  <c r="U548" i="9"/>
  <c r="U534" i="9"/>
  <c r="U520" i="9"/>
  <c r="U506" i="9"/>
  <c r="U492" i="9"/>
  <c r="U478" i="9"/>
  <c r="U464" i="9"/>
  <c r="U450" i="9"/>
  <c r="U436" i="9"/>
  <c r="U422" i="9"/>
  <c r="U408" i="9"/>
  <c r="U394" i="9"/>
  <c r="U380" i="9"/>
  <c r="V380" i="9" s="1"/>
  <c r="U366" i="9"/>
  <c r="V366" i="9" s="1"/>
  <c r="U352" i="9"/>
  <c r="V352" i="9" s="1"/>
  <c r="U338" i="9"/>
  <c r="V338" i="9" s="1"/>
  <c r="U324" i="9"/>
  <c r="U310" i="9"/>
  <c r="V310" i="9" s="1"/>
  <c r="U296" i="9"/>
  <c r="V296" i="9" s="1"/>
  <c r="U282" i="9"/>
  <c r="V282" i="9" s="1"/>
  <c r="U268" i="9"/>
  <c r="V268" i="9" s="1"/>
  <c r="U254" i="9"/>
  <c r="V254" i="9" s="1"/>
  <c r="U240" i="9"/>
  <c r="U226" i="9"/>
  <c r="U212" i="9"/>
  <c r="U198" i="9"/>
  <c r="U184" i="9"/>
  <c r="V184" i="9" s="1"/>
  <c r="U170" i="9"/>
  <c r="U156" i="9"/>
  <c r="U142" i="9"/>
  <c r="U128" i="9"/>
  <c r="V128" i="9" s="1"/>
  <c r="U114" i="9"/>
  <c r="U100" i="9"/>
  <c r="V100" i="9" s="1"/>
  <c r="U86" i="9"/>
  <c r="U72" i="9"/>
  <c r="U58" i="9"/>
  <c r="V58" i="9" s="1"/>
  <c r="U44" i="9"/>
  <c r="U30" i="9"/>
  <c r="V30" i="9" s="1"/>
  <c r="U16" i="9"/>
  <c r="V16" i="9" s="1"/>
  <c r="U2" i="9"/>
  <c r="V2" i="9" s="1"/>
  <c r="U242" i="9"/>
  <c r="U200" i="9"/>
  <c r="V200" i="9" s="1"/>
  <c r="U158" i="9"/>
  <c r="U144" i="9"/>
  <c r="U102" i="9"/>
  <c r="V102" i="9" s="1"/>
  <c r="U74" i="9"/>
  <c r="U46" i="9"/>
  <c r="V46" i="9" s="1"/>
  <c r="U4" i="9"/>
  <c r="U2738" i="9"/>
  <c r="U2725" i="9"/>
  <c r="U2697" i="9"/>
  <c r="U2672" i="9"/>
  <c r="U2644" i="9"/>
  <c r="V2644" i="9" s="1"/>
  <c r="U2616" i="9"/>
  <c r="V2616" i="9" s="1"/>
  <c r="U2603" i="9"/>
  <c r="V2603" i="9" s="1"/>
  <c r="U2579" i="9"/>
  <c r="U2568" i="9"/>
  <c r="U2520" i="9"/>
  <c r="U2502" i="9"/>
  <c r="V2502" i="9" s="1"/>
  <c r="U2488" i="9"/>
  <c r="V2488" i="9" s="1"/>
  <c r="U2460" i="9"/>
  <c r="U2432" i="9"/>
  <c r="U2404" i="9"/>
  <c r="U2390" i="9"/>
  <c r="V2390" i="9" s="1"/>
  <c r="U2334" i="9"/>
  <c r="V2334" i="9" s="1"/>
  <c r="U2320" i="9"/>
  <c r="V2320" i="9" s="1"/>
  <c r="U2278" i="9"/>
  <c r="V2278" i="9" s="1"/>
  <c r="U2236" i="9"/>
  <c r="V2236" i="9" s="1"/>
  <c r="U2208" i="9"/>
  <c r="V2208" i="9" s="1"/>
  <c r="U2165" i="9"/>
  <c r="U2123" i="9"/>
  <c r="U2095" i="9"/>
  <c r="U2053" i="9"/>
  <c r="V2053" i="9" s="1"/>
  <c r="U2025" i="9"/>
  <c r="U1983" i="9"/>
  <c r="V1983" i="9" s="1"/>
  <c r="U1945" i="9"/>
  <c r="U1903" i="9"/>
  <c r="U1861" i="9"/>
  <c r="U1819" i="9"/>
  <c r="U1777" i="9"/>
  <c r="U1749" i="9"/>
  <c r="U1707" i="9"/>
  <c r="V1707" i="9" s="1"/>
  <c r="U1693" i="9"/>
  <c r="V1693" i="9" s="1"/>
  <c r="U1651" i="9"/>
  <c r="V1651" i="9" s="1"/>
  <c r="U1623" i="9"/>
  <c r="V1623" i="9" s="1"/>
  <c r="U1567" i="9"/>
  <c r="V1567" i="9" s="1"/>
  <c r="U1539" i="9"/>
  <c r="V1539" i="9" s="1"/>
  <c r="U1497" i="9"/>
  <c r="V1497" i="9" s="1"/>
  <c r="U1455" i="9"/>
  <c r="V1455" i="9" s="1"/>
  <c r="U1427" i="9"/>
  <c r="V1427" i="9" s="1"/>
  <c r="U1385" i="9"/>
  <c r="V1385" i="9" s="1"/>
  <c r="U1357" i="9"/>
  <c r="V1357" i="9" s="1"/>
  <c r="U1315" i="9"/>
  <c r="U1273" i="9"/>
  <c r="V1273" i="9" s="1"/>
  <c r="U1246" i="9"/>
  <c r="V1246" i="9" s="1"/>
  <c r="U1190" i="9"/>
  <c r="U1162" i="9"/>
  <c r="V1162" i="9" s="1"/>
  <c r="U1104" i="9"/>
  <c r="U1062" i="9"/>
  <c r="U1020" i="9"/>
  <c r="U1006" i="9"/>
  <c r="U964" i="9"/>
  <c r="U950" i="9"/>
  <c r="U922" i="9"/>
  <c r="V922" i="9" s="1"/>
  <c r="U908" i="9"/>
  <c r="V908" i="9" s="1"/>
  <c r="U894" i="9"/>
  <c r="V894" i="9" s="1"/>
  <c r="U880" i="9"/>
  <c r="V880" i="9" s="1"/>
  <c r="U852" i="9"/>
  <c r="V852" i="9" s="1"/>
  <c r="U838" i="9"/>
  <c r="V838" i="9" s="1"/>
  <c r="U824" i="9"/>
  <c r="V824" i="9" s="1"/>
  <c r="U810" i="9"/>
  <c r="V810" i="9" s="1"/>
  <c r="U796" i="9"/>
  <c r="U782" i="9"/>
  <c r="U768" i="9"/>
  <c r="U754" i="9"/>
  <c r="U740" i="9"/>
  <c r="V740" i="9" s="1"/>
  <c r="U712" i="9"/>
  <c r="V712" i="9" s="1"/>
  <c r="U698" i="9"/>
  <c r="V698" i="9" s="1"/>
  <c r="U684" i="9"/>
  <c r="V684" i="9" s="1"/>
  <c r="U670" i="9"/>
  <c r="V670" i="9" s="1"/>
  <c r="U656" i="9"/>
  <c r="V656" i="9" s="1"/>
  <c r="U642" i="9"/>
  <c r="U628" i="9"/>
  <c r="U614" i="9"/>
  <c r="U600" i="9"/>
  <c r="U586" i="9"/>
  <c r="U572" i="9"/>
  <c r="U558" i="9"/>
  <c r="U544" i="9"/>
  <c r="U530" i="9"/>
  <c r="U516" i="9"/>
  <c r="U502" i="9"/>
  <c r="U488" i="9"/>
  <c r="U474" i="9"/>
  <c r="U460" i="9"/>
  <c r="U446" i="9"/>
  <c r="U432" i="9"/>
  <c r="U418" i="9"/>
  <c r="U404" i="9"/>
  <c r="U390" i="9"/>
  <c r="V390" i="9" s="1"/>
  <c r="U376" i="9"/>
  <c r="V376" i="9" s="1"/>
  <c r="U362" i="9"/>
  <c r="U348" i="9"/>
  <c r="V348" i="9" s="1"/>
  <c r="U334" i="9"/>
  <c r="V334" i="9" s="1"/>
  <c r="U320" i="9"/>
  <c r="V320" i="9" s="1"/>
  <c r="U306" i="9"/>
  <c r="V306" i="9" s="1"/>
  <c r="U292" i="9"/>
  <c r="V292" i="9" s="1"/>
  <c r="U278" i="9"/>
  <c r="V278" i="9" s="1"/>
  <c r="U264" i="9"/>
  <c r="V264" i="9" s="1"/>
  <c r="U250" i="9"/>
  <c r="V250" i="9" s="1"/>
  <c r="U236" i="9"/>
  <c r="U222" i="9"/>
  <c r="V222" i="9" s="1"/>
  <c r="U208" i="9"/>
  <c r="V208" i="9" s="1"/>
  <c r="U194" i="9"/>
  <c r="V194" i="9" s="1"/>
  <c r="U180" i="9"/>
  <c r="U166" i="9"/>
  <c r="U152" i="9"/>
  <c r="U138" i="9"/>
  <c r="U124" i="9"/>
  <c r="V124" i="9" s="1"/>
  <c r="U110" i="9"/>
  <c r="V110" i="9" s="1"/>
  <c r="U96" i="9"/>
  <c r="U82" i="9"/>
  <c r="U68" i="9"/>
  <c r="U54" i="9"/>
  <c r="V54" i="9" s="1"/>
  <c r="U40" i="9"/>
  <c r="V40" i="9" s="1"/>
  <c r="U26" i="9"/>
  <c r="U12" i="9"/>
  <c r="U2743" i="9"/>
  <c r="U2702" i="9"/>
  <c r="U2663" i="9"/>
  <c r="V2663" i="9" s="1"/>
  <c r="U2635" i="9"/>
  <c r="V2635" i="9" s="1"/>
  <c r="U2594" i="9"/>
  <c r="U2545" i="9"/>
  <c r="U2539" i="9"/>
  <c r="U2507" i="9"/>
  <c r="V2507" i="9" s="1"/>
  <c r="U2479" i="9"/>
  <c r="V2479" i="9" s="1"/>
  <c r="U2451" i="9"/>
  <c r="U2423" i="9"/>
  <c r="U2395" i="9"/>
  <c r="V2395" i="9" s="1"/>
  <c r="U2353" i="9"/>
  <c r="V2353" i="9" s="1"/>
  <c r="U2325" i="9"/>
  <c r="V2325" i="9" s="1"/>
  <c r="U2297" i="9"/>
  <c r="V2297" i="9" s="1"/>
  <c r="U2269" i="9"/>
  <c r="V2269" i="9" s="1"/>
  <c r="U2227" i="9"/>
  <c r="V2227" i="9" s="1"/>
  <c r="U2199" i="9"/>
  <c r="V2199" i="9" s="1"/>
  <c r="U2128" i="9"/>
  <c r="U2100" i="9"/>
  <c r="U2072" i="9"/>
  <c r="U2030" i="9"/>
  <c r="U2002" i="9"/>
  <c r="V2002" i="9" s="1"/>
  <c r="U1974" i="9"/>
  <c r="V1974" i="9" s="1"/>
  <c r="U1936" i="9"/>
  <c r="U1908" i="9"/>
  <c r="U1880" i="9"/>
  <c r="U1838" i="9"/>
  <c r="U1824" i="9"/>
  <c r="U1782" i="9"/>
  <c r="U1754" i="9"/>
  <c r="U1726" i="9"/>
  <c r="U1698" i="9"/>
  <c r="V1698" i="9" s="1"/>
  <c r="U1684" i="9"/>
  <c r="V1684" i="9" s="1"/>
  <c r="U1642" i="9"/>
  <c r="V1642" i="9" s="1"/>
  <c r="U1614" i="9"/>
  <c r="V1614" i="9" s="1"/>
  <c r="U1586" i="9"/>
  <c r="V1586" i="9" s="1"/>
  <c r="U1544" i="9"/>
  <c r="V1544" i="9" s="1"/>
  <c r="U1516" i="9"/>
  <c r="V1516" i="9" s="1"/>
  <c r="U1474" i="9"/>
  <c r="V1474" i="9" s="1"/>
  <c r="U1446" i="9"/>
  <c r="V1446" i="9" s="1"/>
  <c r="U1418" i="9"/>
  <c r="V1418" i="9" s="1"/>
  <c r="U1376" i="9"/>
  <c r="V1376" i="9" s="1"/>
  <c r="U1348" i="9"/>
  <c r="U1320" i="9"/>
  <c r="U1292" i="9"/>
  <c r="V1292" i="9" s="1"/>
  <c r="U1264" i="9"/>
  <c r="V1264" i="9" s="1"/>
  <c r="U1251" i="9"/>
  <c r="V1251" i="9" s="1"/>
  <c r="U1237" i="9"/>
  <c r="V1237" i="9" s="1"/>
  <c r="U1223" i="9"/>
  <c r="V1223" i="9" s="1"/>
  <c r="U1181" i="9"/>
  <c r="U1153" i="9"/>
  <c r="V1153" i="9" s="1"/>
  <c r="U1125" i="9"/>
  <c r="V1125" i="9" s="1"/>
  <c r="U1109" i="9"/>
  <c r="U1067" i="9"/>
  <c r="U1053" i="9"/>
  <c r="U1025" i="9"/>
  <c r="U997" i="9"/>
  <c r="U983" i="9"/>
  <c r="U955" i="9"/>
  <c r="U941" i="9"/>
  <c r="U913" i="9"/>
  <c r="V913" i="9" s="1"/>
  <c r="U885" i="9"/>
  <c r="V885" i="9" s="1"/>
  <c r="U871" i="9"/>
  <c r="V871" i="9" s="1"/>
  <c r="U801" i="9"/>
  <c r="U2658" i="9"/>
  <c r="V2658" i="9" s="1"/>
  <c r="U2446" i="9"/>
  <c r="U2376" i="9"/>
  <c r="V2376" i="9" s="1"/>
  <c r="U2348" i="9"/>
  <c r="V2348" i="9" s="1"/>
  <c r="U2306" i="9"/>
  <c r="V2306" i="9" s="1"/>
  <c r="U2264" i="9"/>
  <c r="V2264" i="9" s="1"/>
  <c r="U2222" i="9"/>
  <c r="V2222" i="9" s="1"/>
  <c r="U2194" i="9"/>
  <c r="V2194" i="9" s="1"/>
  <c r="U2151" i="9"/>
  <c r="U2109" i="9"/>
  <c r="U2067" i="9"/>
  <c r="V2067" i="9" s="1"/>
  <c r="U2039" i="9"/>
  <c r="U2011" i="9"/>
  <c r="V2011" i="9" s="1"/>
  <c r="U1969" i="9"/>
  <c r="V1969" i="9" s="1"/>
  <c r="U1959" i="9"/>
  <c r="U1917" i="9"/>
  <c r="U1889" i="9"/>
  <c r="U1875" i="9"/>
  <c r="U1833" i="9"/>
  <c r="U1791" i="9"/>
  <c r="U1763" i="9"/>
  <c r="V1763" i="9" s="1"/>
  <c r="U1721" i="9"/>
  <c r="V1721" i="9" s="1"/>
  <c r="U1679" i="9"/>
  <c r="V1679" i="9" s="1"/>
  <c r="U1637" i="9"/>
  <c r="V1637" i="9" s="1"/>
  <c r="U1609" i="9"/>
  <c r="V1609" i="9" s="1"/>
  <c r="U1581" i="9"/>
  <c r="V1581" i="9" s="1"/>
  <c r="U1553" i="9"/>
  <c r="V1553" i="9" s="1"/>
  <c r="U1511" i="9"/>
  <c r="V1511" i="9" s="1"/>
  <c r="U1469" i="9"/>
  <c r="V1469" i="9" s="1"/>
  <c r="U1441" i="9"/>
  <c r="V1441" i="9" s="1"/>
  <c r="U1399" i="9"/>
  <c r="V1399" i="9" s="1"/>
  <c r="U1371" i="9"/>
  <c r="V1371" i="9" s="1"/>
  <c r="U1329" i="9"/>
  <c r="V1329" i="9" s="1"/>
  <c r="U1301" i="9"/>
  <c r="V1301" i="9" s="1"/>
  <c r="U1259" i="9"/>
  <c r="V1259" i="9" s="1"/>
  <c r="U1232" i="9"/>
  <c r="V1232" i="9" s="1"/>
  <c r="U1204" i="9"/>
  <c r="U1176" i="9"/>
  <c r="V1176" i="9" s="1"/>
  <c r="U1148" i="9"/>
  <c r="V1148" i="9" s="1"/>
  <c r="U1120" i="9"/>
  <c r="V1120" i="9" s="1"/>
  <c r="U1076" i="9"/>
  <c r="U1034" i="9"/>
  <c r="U992" i="9"/>
  <c r="U866" i="9"/>
  <c r="V866" i="9" s="1"/>
  <c r="U214" i="9"/>
  <c r="U172" i="9"/>
  <c r="U116" i="9"/>
  <c r="V116" i="9" s="1"/>
  <c r="U60" i="9"/>
  <c r="U18" i="9"/>
  <c r="V18" i="9" s="1"/>
  <c r="U2757" i="9"/>
  <c r="U2716" i="9"/>
  <c r="U2674" i="9"/>
  <c r="U2621" i="9"/>
  <c r="V2621" i="9" s="1"/>
  <c r="U2559" i="9"/>
  <c r="U2525" i="9"/>
  <c r="U2493" i="9"/>
  <c r="V2493" i="9" s="1"/>
  <c r="U2437" i="9"/>
  <c r="U2381" i="9"/>
  <c r="V2381" i="9" s="1"/>
  <c r="U2311" i="9"/>
  <c r="V2311" i="9" s="1"/>
  <c r="U2255" i="9"/>
  <c r="V2255" i="9" s="1"/>
  <c r="U2213" i="9"/>
  <c r="V2213" i="9" s="1"/>
  <c r="U2171" i="9"/>
  <c r="V2171" i="9" s="1"/>
  <c r="U2156" i="9"/>
  <c r="U2114" i="9"/>
  <c r="U2044" i="9"/>
  <c r="U1988" i="9"/>
  <c r="V1988" i="9" s="1"/>
  <c r="U1950" i="9"/>
  <c r="U1894" i="9"/>
  <c r="U1866" i="9"/>
  <c r="U1810" i="9"/>
  <c r="U1768" i="9"/>
  <c r="V1768" i="9" s="1"/>
  <c r="U1670" i="9"/>
  <c r="V1670" i="9" s="1"/>
  <c r="U1628" i="9"/>
  <c r="V1628" i="9" s="1"/>
  <c r="U1572" i="9"/>
  <c r="V1572" i="9" s="1"/>
  <c r="U1530" i="9"/>
  <c r="V1530" i="9" s="1"/>
  <c r="U1488" i="9"/>
  <c r="V1488" i="9" s="1"/>
  <c r="U1432" i="9"/>
  <c r="V1432" i="9" s="1"/>
  <c r="U1390" i="9"/>
  <c r="V1390" i="9" s="1"/>
  <c r="U1334" i="9"/>
  <c r="V1334" i="9" s="1"/>
  <c r="U1278" i="9"/>
  <c r="V1278" i="9" s="1"/>
  <c r="U1195" i="9"/>
  <c r="U1139" i="9"/>
  <c r="V1139" i="9" s="1"/>
  <c r="U1095" i="9"/>
  <c r="U787" i="9"/>
  <c r="U2752" i="9"/>
  <c r="U2711" i="9"/>
  <c r="U2683" i="9"/>
  <c r="U2630" i="9"/>
  <c r="V2630" i="9" s="1"/>
  <c r="U2554" i="9"/>
  <c r="U2534" i="9"/>
  <c r="U2516" i="9"/>
  <c r="U2474" i="9"/>
  <c r="U2418" i="9"/>
  <c r="U2362" i="9"/>
  <c r="V2362" i="9" s="1"/>
  <c r="U2292" i="9"/>
  <c r="V2292" i="9" s="1"/>
  <c r="U2250" i="9"/>
  <c r="V2250" i="9" s="1"/>
  <c r="U2180" i="9"/>
  <c r="V2180" i="9" s="1"/>
  <c r="U2137" i="9"/>
  <c r="U2081" i="9"/>
  <c r="U1997" i="9"/>
  <c r="V1997" i="9" s="1"/>
  <c r="U1931" i="9"/>
  <c r="U1847" i="9"/>
  <c r="U1805" i="9"/>
  <c r="U1735" i="9"/>
  <c r="V1735" i="9" s="1"/>
  <c r="U1665" i="9"/>
  <c r="V1665" i="9" s="1"/>
  <c r="U1595" i="9"/>
  <c r="V1595" i="9" s="1"/>
  <c r="U1525" i="9"/>
  <c r="V1525" i="9" s="1"/>
  <c r="U1483" i="9"/>
  <c r="V1483" i="9" s="1"/>
  <c r="U1413" i="9"/>
  <c r="V1413" i="9" s="1"/>
  <c r="U1343" i="9"/>
  <c r="U1287" i="9"/>
  <c r="V1287" i="9" s="1"/>
  <c r="U1218" i="9"/>
  <c r="U1134" i="9"/>
  <c r="V1134" i="9" s="1"/>
  <c r="U1090" i="9"/>
  <c r="U1048" i="9"/>
  <c r="U978" i="9"/>
  <c r="U936" i="9"/>
  <c r="U726" i="9"/>
  <c r="V726" i="9" s="1"/>
  <c r="U2751" i="9"/>
  <c r="U2737" i="9"/>
  <c r="U2724" i="9"/>
  <c r="U2710" i="9"/>
  <c r="U2696" i="9"/>
  <c r="U2682" i="9"/>
  <c r="U2671" i="9"/>
  <c r="U2657" i="9"/>
  <c r="V2657" i="9" s="1"/>
  <c r="U2643" i="9"/>
  <c r="V2643" i="9" s="1"/>
  <c r="U2629" i="9"/>
  <c r="V2629" i="9" s="1"/>
  <c r="U2615" i="9"/>
  <c r="V2615" i="9" s="1"/>
  <c r="U2602" i="9"/>
  <c r="V2602" i="9" s="1"/>
  <c r="U2567" i="9"/>
  <c r="U2553" i="9"/>
  <c r="U2533" i="9"/>
  <c r="U2519" i="9"/>
  <c r="U2515" i="9"/>
  <c r="U2501" i="9"/>
  <c r="V2501" i="9" s="1"/>
  <c r="U2487" i="9"/>
  <c r="V2487" i="9" s="1"/>
  <c r="U2473" i="9"/>
  <c r="U2459" i="9"/>
  <c r="U2445" i="9"/>
  <c r="U2431" i="9"/>
  <c r="U2417" i="9"/>
  <c r="U2403" i="9"/>
  <c r="U2389" i="9"/>
  <c r="V2389" i="9" s="1"/>
  <c r="U2375" i="9"/>
  <c r="V2375" i="9" s="1"/>
  <c r="U2361" i="9"/>
  <c r="V2361" i="9" s="1"/>
  <c r="U2347" i="9"/>
  <c r="V2347" i="9" s="1"/>
  <c r="U2333" i="9"/>
  <c r="V2333" i="9" s="1"/>
  <c r="U2319" i="9"/>
  <c r="V2319" i="9" s="1"/>
  <c r="U2305" i="9"/>
  <c r="V2305" i="9" s="1"/>
  <c r="U2291" i="9"/>
  <c r="V2291" i="9" s="1"/>
  <c r="U2277" i="9"/>
  <c r="V2277" i="9" s="1"/>
  <c r="U2263" i="9"/>
  <c r="V2263" i="9" s="1"/>
  <c r="U2249" i="9"/>
  <c r="V2249" i="9" s="1"/>
  <c r="U2235" i="9"/>
  <c r="V2235" i="9" s="1"/>
  <c r="U2221" i="9"/>
  <c r="V2221" i="9" s="1"/>
  <c r="U2207" i="9"/>
  <c r="V2207" i="9" s="1"/>
  <c r="U2193" i="9"/>
  <c r="V2193" i="9" s="1"/>
  <c r="U2179" i="9"/>
  <c r="V2179" i="9" s="1"/>
  <c r="U2164" i="9"/>
  <c r="U2150" i="9"/>
  <c r="U2136" i="9"/>
  <c r="U2122" i="9"/>
  <c r="U2108" i="9"/>
  <c r="U2094" i="9"/>
  <c r="U2080" i="9"/>
  <c r="U2066" i="9"/>
  <c r="V2066" i="9" s="1"/>
  <c r="U2052" i="9"/>
  <c r="V2052" i="9" s="1"/>
  <c r="U2038" i="9"/>
  <c r="U2024" i="9"/>
  <c r="U2010" i="9"/>
  <c r="V2010" i="9" s="1"/>
  <c r="U1996" i="9"/>
  <c r="V1996" i="9" s="1"/>
  <c r="U1982" i="9"/>
  <c r="V1982" i="9" s="1"/>
  <c r="U1958" i="9"/>
  <c r="U1944" i="9"/>
  <c r="U1930" i="9"/>
  <c r="U1916" i="9"/>
  <c r="V1916" i="9" s="1"/>
  <c r="U1902" i="9"/>
  <c r="U1888" i="9"/>
  <c r="U1874" i="9"/>
  <c r="U1860" i="9"/>
  <c r="U1846" i="9"/>
  <c r="U1832" i="9"/>
  <c r="U1818" i="9"/>
  <c r="U1804" i="9"/>
  <c r="U1790" i="9"/>
  <c r="U1776" i="9"/>
  <c r="U1762" i="9"/>
  <c r="V1762" i="9" s="1"/>
  <c r="U1748" i="9"/>
  <c r="U1734" i="9"/>
  <c r="V1734" i="9" s="1"/>
  <c r="U1720" i="9"/>
  <c r="V1720" i="9" s="1"/>
  <c r="U1706" i="9"/>
  <c r="U1692" i="9"/>
  <c r="V1692" i="9" s="1"/>
  <c r="U1678" i="9"/>
  <c r="V1678" i="9" s="1"/>
  <c r="U1664" i="9"/>
  <c r="V1664" i="9" s="1"/>
  <c r="U1650" i="9"/>
  <c r="V1650" i="9" s="1"/>
  <c r="U1636" i="9"/>
  <c r="V1636" i="9" s="1"/>
  <c r="U1622" i="9"/>
  <c r="V1622" i="9" s="1"/>
  <c r="U1608" i="9"/>
  <c r="V1608" i="9" s="1"/>
  <c r="U1594" i="9"/>
  <c r="V1594" i="9" s="1"/>
  <c r="U1580" i="9"/>
  <c r="V1580" i="9" s="1"/>
  <c r="U1566" i="9"/>
  <c r="V1566" i="9" s="1"/>
  <c r="U1552" i="9"/>
  <c r="V1552" i="9" s="1"/>
  <c r="U1538" i="9"/>
  <c r="V1538" i="9" s="1"/>
  <c r="U1524" i="9"/>
  <c r="V1524" i="9" s="1"/>
  <c r="U1510" i="9"/>
  <c r="V1510" i="9" s="1"/>
  <c r="U1496" i="9"/>
  <c r="V1496" i="9" s="1"/>
  <c r="U1482" i="9"/>
  <c r="V1482" i="9" s="1"/>
  <c r="U1468" i="9"/>
  <c r="V1468" i="9" s="1"/>
  <c r="U1454" i="9"/>
  <c r="V1454" i="9" s="1"/>
  <c r="U1440" i="9"/>
  <c r="V1440" i="9" s="1"/>
  <c r="U1426" i="9"/>
  <c r="V1426" i="9" s="1"/>
  <c r="U1412" i="9"/>
  <c r="V1412" i="9" s="1"/>
  <c r="U1398" i="9"/>
  <c r="V1398" i="9" s="1"/>
  <c r="U1384" i="9"/>
  <c r="V1384" i="9" s="1"/>
  <c r="U1370" i="9"/>
  <c r="V1370" i="9" s="1"/>
  <c r="U1356" i="9"/>
  <c r="V1356" i="9" s="1"/>
  <c r="U1342" i="9"/>
  <c r="U1328" i="9"/>
  <c r="V1328" i="9" s="1"/>
  <c r="U1314" i="9"/>
  <c r="U1300" i="9"/>
  <c r="V1300" i="9" s="1"/>
  <c r="U1286" i="9"/>
  <c r="V1286" i="9" s="1"/>
  <c r="U1272" i="9"/>
  <c r="V1272" i="9" s="1"/>
  <c r="U1245" i="9"/>
  <c r="V1245" i="9" s="1"/>
  <c r="U1231" i="9"/>
  <c r="V1231" i="9" s="1"/>
  <c r="U1217" i="9"/>
  <c r="U1203" i="9"/>
  <c r="U1189" i="9"/>
  <c r="U1175" i="9"/>
  <c r="V1175" i="9" s="1"/>
  <c r="U1161" i="9"/>
  <c r="V1161" i="9" s="1"/>
  <c r="U1147" i="9"/>
  <c r="V1147" i="9" s="1"/>
  <c r="U1133" i="9"/>
  <c r="V1133" i="9" s="1"/>
  <c r="U1119" i="9"/>
  <c r="V1119" i="9" s="1"/>
  <c r="U1103" i="9"/>
  <c r="U1089" i="9"/>
  <c r="U1075" i="9"/>
  <c r="U1061" i="9"/>
  <c r="U1047" i="9"/>
  <c r="U1033" i="9"/>
  <c r="U1019" i="9"/>
  <c r="U1005" i="9"/>
  <c r="U991" i="9"/>
  <c r="U977" i="9"/>
  <c r="U963" i="9"/>
  <c r="U949" i="9"/>
  <c r="U935" i="9"/>
  <c r="V935" i="9" s="1"/>
  <c r="U921" i="9"/>
  <c r="V921" i="9" s="1"/>
  <c r="U907" i="9"/>
  <c r="V907" i="9" s="1"/>
  <c r="U893" i="9"/>
  <c r="V893" i="9" s="1"/>
  <c r="U879" i="9"/>
  <c r="V879" i="9" s="1"/>
  <c r="U865" i="9"/>
  <c r="V865" i="9" s="1"/>
  <c r="U851" i="9"/>
  <c r="V851" i="9" s="1"/>
  <c r="U837" i="9"/>
  <c r="V837" i="9" s="1"/>
  <c r="U823" i="9"/>
  <c r="V823" i="9" s="1"/>
  <c r="U809" i="9"/>
  <c r="V809" i="9" s="1"/>
  <c r="U795" i="9"/>
  <c r="U781" i="9"/>
  <c r="U767" i="9"/>
  <c r="U753" i="9"/>
  <c r="U739" i="9"/>
  <c r="V739" i="9" s="1"/>
  <c r="U725" i="9"/>
  <c r="V725" i="9" s="1"/>
  <c r="U711" i="9"/>
  <c r="V711" i="9" s="1"/>
  <c r="U697" i="9"/>
  <c r="V697" i="9" s="1"/>
  <c r="U683" i="9"/>
  <c r="V683" i="9" s="1"/>
  <c r="U669" i="9"/>
  <c r="V669" i="9" s="1"/>
  <c r="U655" i="9"/>
  <c r="V655" i="9" s="1"/>
  <c r="U641" i="9"/>
  <c r="U627" i="9"/>
  <c r="U613" i="9"/>
  <c r="U599" i="9"/>
  <c r="U585" i="9"/>
  <c r="U571" i="9"/>
  <c r="U557" i="9"/>
  <c r="U543" i="9"/>
  <c r="U529" i="9"/>
  <c r="U515" i="9"/>
  <c r="U501" i="9"/>
  <c r="U487" i="9"/>
  <c r="U473" i="9"/>
  <c r="U459" i="9"/>
  <c r="U445" i="9"/>
  <c r="U431" i="9"/>
  <c r="U417" i="9"/>
  <c r="U403" i="9"/>
  <c r="U389" i="9"/>
  <c r="U375" i="9"/>
  <c r="V375" i="9" s="1"/>
  <c r="U361" i="9"/>
  <c r="U347" i="9"/>
  <c r="V347" i="9" s="1"/>
  <c r="U333" i="9"/>
  <c r="U319" i="9"/>
  <c r="V319" i="9" s="1"/>
  <c r="U305" i="9"/>
  <c r="V305" i="9" s="1"/>
  <c r="U291" i="9"/>
  <c r="V291" i="9" s="1"/>
  <c r="U277" i="9"/>
  <c r="U263" i="9"/>
  <c r="V263" i="9" s="1"/>
  <c r="U249" i="9"/>
  <c r="V249" i="9" s="1"/>
  <c r="U235" i="9"/>
  <c r="V235" i="9" s="1"/>
  <c r="U221" i="9"/>
  <c r="V221" i="9" s="1"/>
  <c r="U207" i="9"/>
  <c r="V207" i="9" s="1"/>
  <c r="U193" i="9"/>
  <c r="U179" i="9"/>
  <c r="U165" i="9"/>
  <c r="U151" i="9"/>
  <c r="U137" i="9"/>
  <c r="U123" i="9"/>
  <c r="V123" i="9" s="1"/>
  <c r="U109" i="9"/>
  <c r="U95" i="9"/>
  <c r="U81" i="9"/>
  <c r="U67" i="9"/>
  <c r="V67" i="9" s="1"/>
  <c r="U53" i="9"/>
  <c r="U39" i="9"/>
  <c r="U25" i="9"/>
  <c r="V25" i="9" s="1"/>
  <c r="U11" i="9"/>
  <c r="V11" i="9" s="1"/>
  <c r="U2755" i="9"/>
  <c r="U2741" i="9"/>
  <c r="U2728" i="9"/>
  <c r="U2714" i="9"/>
  <c r="U2700" i="9"/>
  <c r="U2686" i="9"/>
  <c r="U2661" i="9"/>
  <c r="V2661" i="9" s="1"/>
  <c r="U2647" i="9"/>
  <c r="V2647" i="9" s="1"/>
  <c r="U2633" i="9"/>
  <c r="V2633" i="9" s="1"/>
  <c r="U2619" i="9"/>
  <c r="V2619" i="9" s="1"/>
  <c r="U2606" i="9"/>
  <c r="V2606" i="9" s="1"/>
  <c r="U2592" i="9"/>
  <c r="U2585" i="9"/>
  <c r="U2571" i="9"/>
  <c r="U2557" i="9"/>
  <c r="U2543" i="9"/>
  <c r="U2537" i="9"/>
  <c r="U2523" i="9"/>
  <c r="U2505" i="9"/>
  <c r="V2505" i="9" s="1"/>
  <c r="U2491" i="9"/>
  <c r="V2491" i="9" s="1"/>
  <c r="U2477" i="9"/>
  <c r="U2463" i="9"/>
  <c r="U2449" i="9"/>
  <c r="U2435" i="9"/>
  <c r="U2421" i="9"/>
  <c r="U2407" i="9"/>
  <c r="U2393" i="9"/>
  <c r="V2393" i="9" s="1"/>
  <c r="U2379" i="9"/>
  <c r="V2379" i="9" s="1"/>
  <c r="U2365" i="9"/>
  <c r="V2365" i="9" s="1"/>
  <c r="U2351" i="9"/>
  <c r="V2351" i="9" s="1"/>
  <c r="U2337" i="9"/>
  <c r="V2337" i="9" s="1"/>
  <c r="U2323" i="9"/>
  <c r="V2323" i="9" s="1"/>
  <c r="U2309" i="9"/>
  <c r="V2309" i="9" s="1"/>
  <c r="U2295" i="9"/>
  <c r="V2295" i="9" s="1"/>
  <c r="U2281" i="9"/>
  <c r="V2281" i="9" s="1"/>
  <c r="U2267" i="9"/>
  <c r="V2267" i="9" s="1"/>
  <c r="U2253" i="9"/>
  <c r="V2253" i="9" s="1"/>
  <c r="U2239" i="9"/>
  <c r="V2239" i="9" s="1"/>
  <c r="U2225" i="9"/>
  <c r="V2225" i="9" s="1"/>
  <c r="U2211" i="9"/>
  <c r="V2211" i="9" s="1"/>
  <c r="U2197" i="9"/>
  <c r="V2197" i="9" s="1"/>
  <c r="U2183" i="9"/>
  <c r="V2183" i="9" s="1"/>
  <c r="U2169" i="9"/>
  <c r="V2169" i="9" s="1"/>
  <c r="U2168" i="9"/>
  <c r="U2154" i="9"/>
  <c r="U2140" i="9"/>
  <c r="U2126" i="9"/>
  <c r="U2112" i="9"/>
  <c r="U2098" i="9"/>
  <c r="U2084" i="9"/>
  <c r="U2070" i="9"/>
  <c r="V2070" i="9" s="1"/>
  <c r="U2056" i="9"/>
  <c r="V2056" i="9" s="1"/>
  <c r="U2042" i="9"/>
  <c r="U2028" i="9"/>
  <c r="U2014" i="9"/>
  <c r="V2014" i="9" s="1"/>
  <c r="U2000" i="9"/>
  <c r="V2000" i="9" s="1"/>
  <c r="U1986" i="9"/>
  <c r="V1986" i="9" s="1"/>
  <c r="U1972" i="9"/>
  <c r="V1972" i="9" s="1"/>
  <c r="U1962" i="9"/>
  <c r="U1948" i="9"/>
  <c r="U1934" i="9"/>
  <c r="U1920" i="9"/>
  <c r="U1906" i="9"/>
  <c r="U1892" i="9"/>
  <c r="U1878" i="9"/>
  <c r="U1864" i="9"/>
  <c r="U1850" i="9"/>
  <c r="U1836" i="9"/>
  <c r="U1822" i="9"/>
  <c r="U1808" i="9"/>
  <c r="U1794" i="9"/>
  <c r="U1780" i="9"/>
  <c r="U1766" i="9"/>
  <c r="V1766" i="9" s="1"/>
  <c r="U1752" i="9"/>
  <c r="U1738" i="9"/>
  <c r="V1738" i="9" s="1"/>
  <c r="U1724" i="9"/>
  <c r="V1724" i="9" s="1"/>
  <c r="U1710" i="9"/>
  <c r="V1710" i="9" s="1"/>
  <c r="U1696" i="9"/>
  <c r="V1696" i="9" s="1"/>
  <c r="U1682" i="9"/>
  <c r="V1682" i="9" s="1"/>
  <c r="U1668" i="9"/>
  <c r="V1668" i="9" s="1"/>
  <c r="U1654" i="9"/>
  <c r="V1654" i="9" s="1"/>
  <c r="U1640" i="9"/>
  <c r="V1640" i="9" s="1"/>
  <c r="U1626" i="9"/>
  <c r="V1626" i="9" s="1"/>
  <c r="U1612" i="9"/>
  <c r="V1612" i="9" s="1"/>
  <c r="U1598" i="9"/>
  <c r="V1598" i="9" s="1"/>
  <c r="U1584" i="9"/>
  <c r="V1584" i="9" s="1"/>
  <c r="U1570" i="9"/>
  <c r="V1570" i="9" s="1"/>
  <c r="U1556" i="9"/>
  <c r="V1556" i="9" s="1"/>
  <c r="U1542" i="9"/>
  <c r="V1542" i="9" s="1"/>
  <c r="U1528" i="9"/>
  <c r="V1528" i="9" s="1"/>
  <c r="U1514" i="9"/>
  <c r="V1514" i="9" s="1"/>
  <c r="U1500" i="9"/>
  <c r="V1500" i="9" s="1"/>
  <c r="U1486" i="9"/>
  <c r="V1486" i="9" s="1"/>
  <c r="U1472" i="9"/>
  <c r="V1472" i="9" s="1"/>
  <c r="U1458" i="9"/>
  <c r="V1458" i="9" s="1"/>
  <c r="U1444" i="9"/>
  <c r="V1444" i="9" s="1"/>
  <c r="U1430" i="9"/>
  <c r="V1430" i="9" s="1"/>
  <c r="U1416" i="9"/>
  <c r="V1416" i="9" s="1"/>
  <c r="U1402" i="9"/>
  <c r="V1402" i="9" s="1"/>
  <c r="U1388" i="9"/>
  <c r="V1388" i="9" s="1"/>
  <c r="U1374" i="9"/>
  <c r="V1374" i="9" s="1"/>
  <c r="U1360" i="9"/>
  <c r="V1360" i="9" s="1"/>
  <c r="U1346" i="9"/>
  <c r="U1332" i="9"/>
  <c r="V1332" i="9" s="1"/>
  <c r="U1318" i="9"/>
  <c r="U1304" i="9"/>
  <c r="V1304" i="9" s="1"/>
  <c r="U1290" i="9"/>
  <c r="V1290" i="9" s="1"/>
  <c r="U1276" i="9"/>
  <c r="V1276" i="9" s="1"/>
  <c r="U1262" i="9"/>
  <c r="V1262" i="9" s="1"/>
  <c r="U1249" i="9"/>
  <c r="V1249" i="9" s="1"/>
  <c r="U1235" i="9"/>
  <c r="V1235" i="9" s="1"/>
  <c r="U1221" i="9"/>
  <c r="U1207" i="9"/>
  <c r="U1193" i="9"/>
  <c r="U1179" i="9"/>
  <c r="U1165" i="9"/>
  <c r="V1165" i="9" s="1"/>
  <c r="U1151" i="9"/>
  <c r="V1151" i="9" s="1"/>
  <c r="U1137" i="9"/>
  <c r="V1137" i="9" s="1"/>
  <c r="U1123" i="9"/>
  <c r="V1123" i="9" s="1"/>
  <c r="U1107" i="9"/>
  <c r="U1093" i="9"/>
  <c r="U1079" i="9"/>
  <c r="U1065" i="9"/>
  <c r="U1051" i="9"/>
  <c r="U1037" i="9"/>
  <c r="U1023" i="9"/>
  <c r="U1009" i="9"/>
  <c r="U995" i="9"/>
  <c r="U981" i="9"/>
  <c r="U967" i="9"/>
  <c r="U953" i="9"/>
  <c r="U939" i="9"/>
  <c r="U925" i="9"/>
  <c r="V925" i="9" s="1"/>
  <c r="U911" i="9"/>
  <c r="V911" i="9" s="1"/>
  <c r="U897" i="9"/>
  <c r="V897" i="9" s="1"/>
  <c r="U883" i="9"/>
  <c r="V883" i="9" s="1"/>
  <c r="U869" i="9"/>
  <c r="V869" i="9" s="1"/>
  <c r="U855" i="9"/>
  <c r="V855" i="9" s="1"/>
  <c r="U841" i="9"/>
  <c r="V841" i="9" s="1"/>
  <c r="U827" i="9"/>
  <c r="V827" i="9" s="1"/>
  <c r="U813" i="9"/>
  <c r="V813" i="9" s="1"/>
  <c r="U799" i="9"/>
  <c r="U785" i="9"/>
  <c r="U771" i="9"/>
  <c r="U757" i="9"/>
  <c r="U743" i="9"/>
  <c r="V743" i="9" s="1"/>
  <c r="U729" i="9"/>
  <c r="V729" i="9" s="1"/>
  <c r="U715" i="9"/>
  <c r="V715" i="9" s="1"/>
  <c r="U701" i="9"/>
  <c r="V701" i="9" s="1"/>
  <c r="U687" i="9"/>
  <c r="V687" i="9" s="1"/>
  <c r="U673" i="9"/>
  <c r="V673" i="9" s="1"/>
  <c r="U659" i="9"/>
  <c r="V659" i="9" s="1"/>
  <c r="U645" i="9"/>
  <c r="U631" i="9"/>
  <c r="U617" i="9"/>
  <c r="U603" i="9"/>
  <c r="U589" i="9"/>
  <c r="U575" i="9"/>
  <c r="U561" i="9"/>
  <c r="U547" i="9"/>
  <c r="U533" i="9"/>
  <c r="U519" i="9"/>
  <c r="U505" i="9"/>
  <c r="U491" i="9"/>
  <c r="U477" i="9"/>
  <c r="U463" i="9"/>
  <c r="U449" i="9"/>
  <c r="U435" i="9"/>
  <c r="U421" i="9"/>
  <c r="U407" i="9"/>
  <c r="U393" i="9"/>
  <c r="U379" i="9"/>
  <c r="V379" i="9" s="1"/>
  <c r="U365" i="9"/>
  <c r="V365" i="9" s="1"/>
  <c r="U351" i="9"/>
  <c r="V351" i="9" s="1"/>
  <c r="U337" i="9"/>
  <c r="U323" i="9"/>
  <c r="V323" i="9" s="1"/>
  <c r="U309" i="9"/>
  <c r="U295" i="9"/>
  <c r="V295" i="9" s="1"/>
  <c r="U281" i="9"/>
  <c r="V281" i="9" s="1"/>
  <c r="U267" i="9"/>
  <c r="U253" i="9"/>
  <c r="V253" i="9" s="1"/>
  <c r="U239" i="9"/>
  <c r="U225" i="9"/>
  <c r="U211" i="9"/>
  <c r="V211" i="9" s="1"/>
  <c r="U197" i="9"/>
  <c r="U183" i="9"/>
  <c r="U169" i="9"/>
  <c r="U155" i="9"/>
  <c r="V155" i="9" s="1"/>
  <c r="U141" i="9"/>
  <c r="U127" i="9"/>
  <c r="U113" i="9"/>
  <c r="V113" i="9" s="1"/>
  <c r="U99" i="9"/>
  <c r="V99" i="9" s="1"/>
  <c r="U85" i="9"/>
  <c r="U71" i="9"/>
  <c r="V71" i="9" s="1"/>
  <c r="U57" i="9"/>
  <c r="U43" i="9"/>
  <c r="U29" i="9"/>
  <c r="V29" i="9" s="1"/>
  <c r="U15" i="9"/>
  <c r="U2753" i="9"/>
  <c r="U2739" i="9"/>
  <c r="U2726" i="9"/>
  <c r="U2712" i="9"/>
  <c r="U2698" i="9"/>
  <c r="U2684" i="9"/>
  <c r="U2673" i="9"/>
  <c r="U2659" i="9"/>
  <c r="V2659" i="9" s="1"/>
  <c r="U2645" i="9"/>
  <c r="V2645" i="9" s="1"/>
  <c r="U2631" i="9"/>
  <c r="V2631" i="9" s="1"/>
  <c r="U2617" i="9"/>
  <c r="V2617" i="9" s="1"/>
  <c r="U2604" i="9"/>
  <c r="V2604" i="9" s="1"/>
  <c r="U2580" i="9"/>
  <c r="U2569" i="9"/>
  <c r="U2555" i="9"/>
  <c r="U2535" i="9"/>
  <c r="U2521" i="9"/>
  <c r="U2517" i="9"/>
  <c r="U2503" i="9"/>
  <c r="V2503" i="9" s="1"/>
  <c r="U2489" i="9"/>
  <c r="V2489" i="9" s="1"/>
  <c r="U2475" i="9"/>
  <c r="U2461" i="9"/>
  <c r="U2447" i="9"/>
  <c r="U2433" i="9"/>
  <c r="U2419" i="9"/>
  <c r="U2405" i="9"/>
  <c r="U2391" i="9"/>
  <c r="V2391" i="9" s="1"/>
  <c r="U2377" i="9"/>
  <c r="V2377" i="9" s="1"/>
  <c r="U2363" i="9"/>
  <c r="V2363" i="9" s="1"/>
  <c r="U2349" i="9"/>
  <c r="V2349" i="9" s="1"/>
  <c r="U2335" i="9"/>
  <c r="V2335" i="9" s="1"/>
  <c r="U2321" i="9"/>
  <c r="V2321" i="9" s="1"/>
  <c r="U2307" i="9"/>
  <c r="V2307" i="9" s="1"/>
  <c r="U2293" i="9"/>
  <c r="V2293" i="9" s="1"/>
  <c r="U2279" i="9"/>
  <c r="V2279" i="9" s="1"/>
  <c r="U2265" i="9"/>
  <c r="V2265" i="9" s="1"/>
  <c r="U2251" i="9"/>
  <c r="V2251" i="9" s="1"/>
  <c r="U2237" i="9"/>
  <c r="V2237" i="9" s="1"/>
  <c r="U2223" i="9"/>
  <c r="V2223" i="9" s="1"/>
  <c r="U2209" i="9"/>
  <c r="V2209" i="9" s="1"/>
  <c r="U2195" i="9"/>
  <c r="V2195" i="9" s="1"/>
  <c r="U2181" i="9"/>
  <c r="V2181" i="9" s="1"/>
  <c r="U2166" i="9"/>
  <c r="U2152" i="9"/>
  <c r="U2138" i="9"/>
  <c r="U2124" i="9"/>
  <c r="U2110" i="9"/>
  <c r="U2096" i="9"/>
  <c r="U2082" i="9"/>
  <c r="U2068" i="9"/>
  <c r="V2068" i="9" s="1"/>
  <c r="U2054" i="9"/>
  <c r="V2054" i="9" s="1"/>
  <c r="U2040" i="9"/>
  <c r="U2026" i="9"/>
  <c r="U2012" i="9"/>
  <c r="V2012" i="9" s="1"/>
  <c r="U1998" i="9"/>
  <c r="V1998" i="9" s="1"/>
  <c r="U1984" i="9"/>
  <c r="V1984" i="9" s="1"/>
  <c r="U1970" i="9"/>
  <c r="V1970" i="9" s="1"/>
  <c r="U1960" i="9"/>
  <c r="U1946" i="9"/>
  <c r="U1932" i="9"/>
  <c r="U1918" i="9"/>
  <c r="U1904" i="9"/>
  <c r="U1890" i="9"/>
  <c r="U1876" i="9"/>
  <c r="U1862" i="9"/>
  <c r="U1848" i="9"/>
  <c r="U1834" i="9"/>
  <c r="U1820" i="9"/>
  <c r="U1806" i="9"/>
  <c r="U1792" i="9"/>
  <c r="U1778" i="9"/>
  <c r="U1764" i="9"/>
  <c r="V1764" i="9" s="1"/>
  <c r="U1750" i="9"/>
  <c r="U1736" i="9"/>
  <c r="V1736" i="9" s="1"/>
  <c r="U1722" i="9"/>
  <c r="V1722" i="9" s="1"/>
  <c r="U1708" i="9"/>
  <c r="V1708" i="9" s="1"/>
  <c r="U1694" i="9"/>
  <c r="V1694" i="9" s="1"/>
  <c r="U1680" i="9"/>
  <c r="V1680" i="9" s="1"/>
  <c r="U1666" i="9"/>
  <c r="V1666" i="9" s="1"/>
  <c r="U1652" i="9"/>
  <c r="V1652" i="9" s="1"/>
  <c r="U1638" i="9"/>
  <c r="V1638" i="9" s="1"/>
  <c r="U1624" i="9"/>
  <c r="V1624" i="9" s="1"/>
  <c r="U1610" i="9"/>
  <c r="V1610" i="9" s="1"/>
  <c r="U1596" i="9"/>
  <c r="V1596" i="9" s="1"/>
  <c r="U1582" i="9"/>
  <c r="V1582" i="9" s="1"/>
  <c r="U1568" i="9"/>
  <c r="V1568" i="9" s="1"/>
  <c r="U1554" i="9"/>
  <c r="V1554" i="9" s="1"/>
  <c r="U1540" i="9"/>
  <c r="V1540" i="9" s="1"/>
  <c r="U1526" i="9"/>
  <c r="V1526" i="9" s="1"/>
  <c r="U1512" i="9"/>
  <c r="V1512" i="9" s="1"/>
  <c r="U1498" i="9"/>
  <c r="V1498" i="9" s="1"/>
  <c r="U1484" i="9"/>
  <c r="V1484" i="9" s="1"/>
  <c r="U1470" i="9"/>
  <c r="V1470" i="9" s="1"/>
  <c r="U1456" i="9"/>
  <c r="V1456" i="9" s="1"/>
  <c r="U1442" i="9"/>
  <c r="V1442" i="9" s="1"/>
  <c r="U1428" i="9"/>
  <c r="V1428" i="9" s="1"/>
  <c r="U1414" i="9"/>
  <c r="V1414" i="9" s="1"/>
  <c r="U1400" i="9"/>
  <c r="V1400" i="9" s="1"/>
  <c r="U1386" i="9"/>
  <c r="V1386" i="9" s="1"/>
  <c r="U1372" i="9"/>
  <c r="V1372" i="9" s="1"/>
  <c r="U1358" i="9"/>
  <c r="V1358" i="9" s="1"/>
  <c r="U1344" i="9"/>
  <c r="U1330" i="9"/>
  <c r="V1330" i="9" s="1"/>
  <c r="U1316" i="9"/>
  <c r="U1302" i="9"/>
  <c r="V1302" i="9" s="1"/>
  <c r="U1288" i="9"/>
  <c r="V1288" i="9" s="1"/>
  <c r="U1274" i="9"/>
  <c r="V1274" i="9" s="1"/>
  <c r="U1260" i="9"/>
  <c r="V1260" i="9" s="1"/>
  <c r="U1247" i="9"/>
  <c r="V1247" i="9" s="1"/>
  <c r="U1233" i="9"/>
  <c r="V1233" i="9" s="1"/>
  <c r="U1219" i="9"/>
  <c r="U1205" i="9"/>
  <c r="U1191" i="9"/>
  <c r="U1177" i="9"/>
  <c r="U1163" i="9"/>
  <c r="V1163" i="9" s="1"/>
  <c r="U1149" i="9"/>
  <c r="V1149" i="9" s="1"/>
  <c r="U1135" i="9"/>
  <c r="V1135" i="9" s="1"/>
  <c r="U1121" i="9"/>
  <c r="V1121" i="9" s="1"/>
  <c r="U1105" i="9"/>
  <c r="U1091" i="9"/>
  <c r="U1077" i="9"/>
  <c r="U1063" i="9"/>
  <c r="U1049" i="9"/>
  <c r="U1035" i="9"/>
  <c r="U1021" i="9"/>
  <c r="U1007" i="9"/>
  <c r="U993" i="9"/>
  <c r="U979" i="9"/>
  <c r="U965" i="9"/>
  <c r="U951" i="9"/>
  <c r="U937" i="9"/>
  <c r="U923" i="9"/>
  <c r="V923" i="9" s="1"/>
  <c r="U909" i="9"/>
  <c r="V909" i="9" s="1"/>
  <c r="U895" i="9"/>
  <c r="V895" i="9" s="1"/>
  <c r="U881" i="9"/>
  <c r="V881" i="9" s="1"/>
  <c r="U867" i="9"/>
  <c r="V867" i="9" s="1"/>
  <c r="U853" i="9"/>
  <c r="V853" i="9" s="1"/>
  <c r="U839" i="9"/>
  <c r="V839" i="9" s="1"/>
  <c r="U825" i="9"/>
  <c r="V825" i="9" s="1"/>
  <c r="U811" i="9"/>
  <c r="V811" i="9" s="1"/>
  <c r="U797" i="9"/>
  <c r="U783" i="9"/>
  <c r="U769" i="9"/>
  <c r="U755" i="9"/>
  <c r="U741" i="9"/>
  <c r="V741" i="9" s="1"/>
  <c r="U727" i="9"/>
  <c r="V727" i="9" s="1"/>
  <c r="U713" i="9"/>
  <c r="V713" i="9" s="1"/>
  <c r="U699" i="9"/>
  <c r="V699" i="9" s="1"/>
  <c r="U685" i="9"/>
  <c r="V685" i="9" s="1"/>
  <c r="U671" i="9"/>
  <c r="V671" i="9" s="1"/>
  <c r="U657" i="9"/>
  <c r="V657" i="9" s="1"/>
  <c r="U643" i="9"/>
  <c r="U629" i="9"/>
  <c r="U615" i="9"/>
  <c r="U601" i="9"/>
  <c r="U587" i="9"/>
  <c r="U573" i="9"/>
  <c r="U559" i="9"/>
  <c r="U545" i="9"/>
  <c r="U531" i="9"/>
  <c r="U517" i="9"/>
  <c r="U503" i="9"/>
  <c r="U489" i="9"/>
  <c r="U475" i="9"/>
  <c r="U461" i="9"/>
  <c r="U447" i="9"/>
  <c r="U433" i="9"/>
  <c r="U419" i="9"/>
  <c r="U405" i="9"/>
  <c r="U391" i="9"/>
  <c r="V391" i="9" s="1"/>
  <c r="U377" i="9"/>
  <c r="V377" i="9" s="1"/>
  <c r="U363" i="9"/>
  <c r="V363" i="9" s="1"/>
  <c r="U349" i="9"/>
  <c r="V349" i="9" s="1"/>
  <c r="U335" i="9"/>
  <c r="V335" i="9" s="1"/>
  <c r="U321" i="9"/>
  <c r="V321" i="9" s="1"/>
  <c r="U307" i="9"/>
  <c r="U293" i="9"/>
  <c r="U279" i="9"/>
  <c r="U265" i="9"/>
  <c r="V265" i="9" s="1"/>
  <c r="U251" i="9"/>
  <c r="V251" i="9" s="1"/>
  <c r="U237" i="9"/>
  <c r="U223" i="9"/>
  <c r="U209" i="9"/>
  <c r="U195" i="9"/>
  <c r="U181" i="9"/>
  <c r="U167" i="9"/>
  <c r="U153" i="9"/>
  <c r="V153" i="9" s="1"/>
  <c r="U139" i="9"/>
  <c r="V139" i="9" s="1"/>
  <c r="U125" i="9"/>
  <c r="U111" i="9"/>
  <c r="U97" i="9"/>
  <c r="V97" i="9" s="1"/>
  <c r="U83" i="9"/>
  <c r="U69" i="9"/>
  <c r="U55" i="9"/>
  <c r="U41" i="9"/>
  <c r="U27" i="9"/>
  <c r="V27" i="9" s="1"/>
  <c r="U13" i="9"/>
  <c r="U2748" i="9"/>
  <c r="U2735" i="9"/>
  <c r="U2721" i="9"/>
  <c r="U2707" i="9"/>
  <c r="U2693" i="9"/>
  <c r="U2679" i="9"/>
  <c r="U2668" i="9"/>
  <c r="V2668" i="9" s="1"/>
  <c r="U2654" i="9"/>
  <c r="V2654" i="9" s="1"/>
  <c r="U2640" i="9"/>
  <c r="V2640" i="9" s="1"/>
  <c r="U2626" i="9"/>
  <c r="V2626" i="9" s="1"/>
  <c r="U2613" i="9"/>
  <c r="V2613" i="9" s="1"/>
  <c r="U2599" i="9"/>
  <c r="U2578" i="9"/>
  <c r="U2564" i="9"/>
  <c r="U2550" i="9"/>
  <c r="U2530" i="9"/>
  <c r="U2512" i="9"/>
  <c r="V2512" i="9" s="1"/>
  <c r="U2498" i="9"/>
  <c r="V2498" i="9" s="1"/>
  <c r="U2484" i="9"/>
  <c r="V2484" i="9" s="1"/>
  <c r="U2470" i="9"/>
  <c r="U2456" i="9"/>
  <c r="U2442" i="9"/>
  <c r="U2428" i="9"/>
  <c r="U2414" i="9"/>
  <c r="U2400" i="9"/>
  <c r="U2386" i="9"/>
  <c r="V2386" i="9" s="1"/>
  <c r="U2372" i="9"/>
  <c r="V2372" i="9" s="1"/>
  <c r="U2358" i="9"/>
  <c r="V2358" i="9" s="1"/>
  <c r="U2344" i="9"/>
  <c r="V2344" i="9" s="1"/>
  <c r="U2330" i="9"/>
  <c r="V2330" i="9" s="1"/>
  <c r="U2316" i="9"/>
  <c r="V2316" i="9" s="1"/>
  <c r="U2302" i="9"/>
  <c r="V2302" i="9" s="1"/>
  <c r="U2288" i="9"/>
  <c r="V2288" i="9" s="1"/>
  <c r="U2274" i="9"/>
  <c r="V2274" i="9" s="1"/>
  <c r="U2260" i="9"/>
  <c r="V2260" i="9" s="1"/>
  <c r="U2246" i="9"/>
  <c r="V2246" i="9" s="1"/>
  <c r="U2232" i="9"/>
  <c r="V2232" i="9" s="1"/>
  <c r="U2218" i="9"/>
  <c r="V2218" i="9" s="1"/>
  <c r="U2204" i="9"/>
  <c r="V2204" i="9" s="1"/>
  <c r="U2190" i="9"/>
  <c r="V2190" i="9" s="1"/>
  <c r="U2176" i="9"/>
  <c r="V2176" i="9" s="1"/>
  <c r="U2161" i="9"/>
  <c r="U2147" i="9"/>
  <c r="U2133" i="9"/>
  <c r="U2119" i="9"/>
  <c r="U2105" i="9"/>
  <c r="U2091" i="9"/>
  <c r="U2077" i="9"/>
  <c r="U2063" i="9"/>
  <c r="V2063" i="9" s="1"/>
  <c r="U2049" i="9"/>
  <c r="V2049" i="9" s="1"/>
  <c r="U2035" i="9"/>
  <c r="U2021" i="9"/>
  <c r="U2007" i="9"/>
  <c r="V2007" i="9" s="1"/>
  <c r="U1993" i="9"/>
  <c r="V1993" i="9" s="1"/>
  <c r="U1979" i="9"/>
  <c r="V1979" i="9" s="1"/>
  <c r="U1955" i="9"/>
  <c r="U1941" i="9"/>
  <c r="U1927" i="9"/>
  <c r="U1913" i="9"/>
  <c r="U1899" i="9"/>
  <c r="U1885" i="9"/>
  <c r="U1871" i="9"/>
  <c r="U1857" i="9"/>
  <c r="U1843" i="9"/>
  <c r="U1829" i="9"/>
  <c r="U1815" i="9"/>
  <c r="U1801" i="9"/>
  <c r="U1787" i="9"/>
  <c r="U1773" i="9"/>
  <c r="U1759" i="9"/>
  <c r="U1745" i="9"/>
  <c r="U1731" i="9"/>
  <c r="V1731" i="9" s="1"/>
  <c r="U1717" i="9"/>
  <c r="V1717" i="9" s="1"/>
  <c r="U1703" i="9"/>
  <c r="V1703" i="9" s="1"/>
  <c r="U1689" i="9"/>
  <c r="V1689" i="9" s="1"/>
  <c r="U1675" i="9"/>
  <c r="V1675" i="9" s="1"/>
  <c r="U1661" i="9"/>
  <c r="V1661" i="9" s="1"/>
  <c r="U1647" i="9"/>
  <c r="V1647" i="9" s="1"/>
  <c r="U1633" i="9"/>
  <c r="V1633" i="9" s="1"/>
  <c r="U1619" i="9"/>
  <c r="V1619" i="9" s="1"/>
  <c r="U1605" i="9"/>
  <c r="V1605" i="9" s="1"/>
  <c r="U1591" i="9"/>
  <c r="V1591" i="9" s="1"/>
  <c r="U1577" i="9"/>
  <c r="V1577" i="9" s="1"/>
  <c r="U1563" i="9"/>
  <c r="V1563" i="9" s="1"/>
  <c r="U1549" i="9"/>
  <c r="V1549" i="9" s="1"/>
  <c r="U1535" i="9"/>
  <c r="V1535" i="9" s="1"/>
  <c r="U1521" i="9"/>
  <c r="V1521" i="9" s="1"/>
  <c r="U1507" i="9"/>
  <c r="V1507" i="9" s="1"/>
  <c r="U1493" i="9"/>
  <c r="V1493" i="9" s="1"/>
  <c r="U1479" i="9"/>
  <c r="V1479" i="9" s="1"/>
  <c r="U1465" i="9"/>
  <c r="V1465" i="9" s="1"/>
  <c r="U1451" i="9"/>
  <c r="V1451" i="9" s="1"/>
  <c r="U1437" i="9"/>
  <c r="V1437" i="9" s="1"/>
  <c r="U1423" i="9"/>
  <c r="V1423" i="9" s="1"/>
  <c r="U1409" i="9"/>
  <c r="V1409" i="9" s="1"/>
  <c r="U1395" i="9"/>
  <c r="V1395" i="9" s="1"/>
  <c r="U1381" i="9"/>
  <c r="V1381" i="9" s="1"/>
  <c r="U1367" i="9"/>
  <c r="V1367" i="9" s="1"/>
  <c r="U1353" i="9"/>
  <c r="V1353" i="9" s="1"/>
  <c r="U1339" i="9"/>
  <c r="U1325" i="9"/>
  <c r="V1325" i="9" s="1"/>
  <c r="U1311" i="9"/>
  <c r="U1297" i="9"/>
  <c r="V1297" i="9" s="1"/>
  <c r="U1283" i="9"/>
  <c r="V1283" i="9" s="1"/>
  <c r="U1269" i="9"/>
  <c r="V1269" i="9" s="1"/>
  <c r="U1256" i="9"/>
  <c r="V1256" i="9" s="1"/>
  <c r="U1242" i="9"/>
  <c r="V1242" i="9" s="1"/>
  <c r="U1228" i="9"/>
  <c r="V1228" i="9" s="1"/>
  <c r="U1214" i="9"/>
  <c r="U1200" i="9"/>
  <c r="U1186" i="9"/>
  <c r="U1172" i="9"/>
  <c r="V1172" i="9" s="1"/>
  <c r="U1158" i="9"/>
  <c r="V1158" i="9" s="1"/>
  <c r="U1144" i="9"/>
  <c r="V1144" i="9" s="1"/>
  <c r="U1130" i="9"/>
  <c r="V1130" i="9" s="1"/>
  <c r="U1116" i="9"/>
  <c r="V1116" i="9" s="1"/>
  <c r="U1100" i="9"/>
  <c r="U1086" i="9"/>
  <c r="U1072" i="9"/>
  <c r="U1058" i="9"/>
  <c r="U1044" i="9"/>
  <c r="U1030" i="9"/>
  <c r="U1016" i="9"/>
  <c r="U1002" i="9"/>
  <c r="U988" i="9"/>
  <c r="U974" i="9"/>
  <c r="U960" i="9"/>
  <c r="U946" i="9"/>
  <c r="U932" i="9"/>
  <c r="V932" i="9" s="1"/>
  <c r="U918" i="9"/>
  <c r="V918" i="9" s="1"/>
  <c r="U904" i="9"/>
  <c r="V904" i="9" s="1"/>
  <c r="U890" i="9"/>
  <c r="V890" i="9" s="1"/>
  <c r="U876" i="9"/>
  <c r="V876" i="9" s="1"/>
  <c r="U862" i="9"/>
  <c r="V862" i="9" s="1"/>
  <c r="U848" i="9"/>
  <c r="V848" i="9" s="1"/>
  <c r="U834" i="9"/>
  <c r="V834" i="9" s="1"/>
  <c r="U820" i="9"/>
  <c r="V820" i="9" s="1"/>
  <c r="U806" i="9"/>
  <c r="U792" i="9"/>
  <c r="U778" i="9"/>
  <c r="U764" i="9"/>
  <c r="U750" i="9"/>
  <c r="U736" i="9"/>
  <c r="V736" i="9" s="1"/>
  <c r="U722" i="9"/>
  <c r="V722" i="9" s="1"/>
  <c r="U708" i="9"/>
  <c r="V708" i="9" s="1"/>
  <c r="U694" i="9"/>
  <c r="V694" i="9" s="1"/>
  <c r="U680" i="9"/>
  <c r="V680" i="9" s="1"/>
  <c r="U666" i="9"/>
  <c r="V666" i="9" s="1"/>
  <c r="U652" i="9"/>
  <c r="V652" i="9" s="1"/>
  <c r="U638" i="9"/>
  <c r="U624" i="9"/>
  <c r="U610" i="9"/>
  <c r="U596" i="9"/>
  <c r="U582" i="9"/>
  <c r="U568" i="9"/>
  <c r="U554" i="9"/>
  <c r="U540" i="9"/>
  <c r="U526" i="9"/>
  <c r="U512" i="9"/>
  <c r="U498" i="9"/>
  <c r="U484" i="9"/>
  <c r="U470" i="9"/>
  <c r="U456" i="9"/>
  <c r="U442" i="9"/>
  <c r="U428" i="9"/>
  <c r="U414" i="9"/>
  <c r="U400" i="9"/>
  <c r="U386" i="9"/>
  <c r="U372" i="9"/>
  <c r="V372" i="9" s="1"/>
  <c r="U358" i="9"/>
  <c r="V358" i="9" s="1"/>
  <c r="U344" i="9"/>
  <c r="V344" i="9" s="1"/>
  <c r="U330" i="9"/>
  <c r="V330" i="9" s="1"/>
  <c r="U316" i="9"/>
  <c r="V316" i="9" s="1"/>
  <c r="U302" i="9"/>
  <c r="U288" i="9"/>
  <c r="V288" i="9" s="1"/>
  <c r="U274" i="9"/>
  <c r="V274" i="9" s="1"/>
  <c r="U260" i="9"/>
  <c r="V260" i="9" s="1"/>
  <c r="U246" i="9"/>
  <c r="V246" i="9" s="1"/>
  <c r="U232" i="9"/>
  <c r="U218" i="9"/>
  <c r="V218" i="9" s="1"/>
  <c r="U204" i="9"/>
  <c r="V204" i="9" s="1"/>
  <c r="U190" i="9"/>
  <c r="V190" i="9" s="1"/>
  <c r="U176" i="9"/>
  <c r="U162" i="9"/>
  <c r="V162" i="9" s="1"/>
  <c r="U148" i="9"/>
  <c r="V148" i="9" s="1"/>
  <c r="U134" i="9"/>
  <c r="U120" i="9"/>
  <c r="U106" i="9"/>
  <c r="U92" i="9"/>
  <c r="U78" i="9"/>
  <c r="V78" i="9" s="1"/>
  <c r="U64" i="9"/>
  <c r="U50" i="9"/>
  <c r="U36" i="9"/>
  <c r="V36" i="9" s="1"/>
  <c r="U22" i="9"/>
  <c r="V22" i="9" s="1"/>
  <c r="U8" i="9"/>
  <c r="U2754" i="9"/>
  <c r="U2740" i="9"/>
  <c r="U2727" i="9"/>
  <c r="U2713" i="9"/>
  <c r="U2699" i="9"/>
  <c r="U2685" i="9"/>
  <c r="U2660" i="9"/>
  <c r="V2660" i="9" s="1"/>
  <c r="U2646" i="9"/>
  <c r="V2646" i="9" s="1"/>
  <c r="U2632" i="9"/>
  <c r="V2632" i="9" s="1"/>
  <c r="U2618" i="9"/>
  <c r="V2618" i="9" s="1"/>
  <c r="U2605" i="9"/>
  <c r="V2605" i="9" s="1"/>
  <c r="U2591" i="9"/>
  <c r="U2584" i="9"/>
  <c r="U2570" i="9"/>
  <c r="U2556" i="9"/>
  <c r="U2536" i="9"/>
  <c r="U2522" i="9"/>
  <c r="U2504" i="9"/>
  <c r="V2504" i="9" s="1"/>
  <c r="U2490" i="9"/>
  <c r="V2490" i="9" s="1"/>
  <c r="U2476" i="9"/>
  <c r="U2462" i="9"/>
  <c r="U2448" i="9"/>
  <c r="U2434" i="9"/>
  <c r="U2420" i="9"/>
  <c r="U2406" i="9"/>
  <c r="U2392" i="9"/>
  <c r="V2392" i="9" s="1"/>
  <c r="U2378" i="9"/>
  <c r="V2378" i="9" s="1"/>
  <c r="U2364" i="9"/>
  <c r="V2364" i="9" s="1"/>
  <c r="U2350" i="9"/>
  <c r="V2350" i="9" s="1"/>
  <c r="U2336" i="9"/>
  <c r="V2336" i="9" s="1"/>
  <c r="U2322" i="9"/>
  <c r="V2322" i="9" s="1"/>
  <c r="U2308" i="9"/>
  <c r="V2308" i="9" s="1"/>
  <c r="U2294" i="9"/>
  <c r="V2294" i="9" s="1"/>
  <c r="U2280" i="9"/>
  <c r="V2280" i="9" s="1"/>
  <c r="U2266" i="9"/>
  <c r="V2266" i="9" s="1"/>
  <c r="U2252" i="9"/>
  <c r="V2252" i="9" s="1"/>
  <c r="U2238" i="9"/>
  <c r="V2238" i="9" s="1"/>
  <c r="U2224" i="9"/>
  <c r="V2224" i="9" s="1"/>
  <c r="U2210" i="9"/>
  <c r="V2210" i="9" s="1"/>
  <c r="U2196" i="9"/>
  <c r="V2196" i="9" s="1"/>
  <c r="U2182" i="9"/>
  <c r="V2182" i="9" s="1"/>
  <c r="U2167" i="9"/>
  <c r="U2153" i="9"/>
  <c r="U2139" i="9"/>
  <c r="U2125" i="9"/>
  <c r="U2111" i="9"/>
  <c r="U2097" i="9"/>
  <c r="U2083" i="9"/>
  <c r="U2069" i="9"/>
  <c r="V2069" i="9" s="1"/>
  <c r="U2055" i="9"/>
  <c r="V2055" i="9" s="1"/>
  <c r="U2041" i="9"/>
  <c r="U2027" i="9"/>
  <c r="U2013" i="9"/>
  <c r="V2013" i="9" s="1"/>
  <c r="U1999" i="9"/>
  <c r="V1999" i="9" s="1"/>
  <c r="U1985" i="9"/>
  <c r="V1985" i="9" s="1"/>
  <c r="U1971" i="9"/>
  <c r="V1971" i="9" s="1"/>
  <c r="U1961" i="9"/>
  <c r="U1947" i="9"/>
  <c r="U1933" i="9"/>
  <c r="U1919" i="9"/>
  <c r="U1905" i="9"/>
  <c r="U1891" i="9"/>
  <c r="U1877" i="9"/>
  <c r="U1863" i="9"/>
  <c r="U1849" i="9"/>
  <c r="U1835" i="9"/>
  <c r="U1821" i="9"/>
  <c r="U1807" i="9"/>
  <c r="U1793" i="9"/>
  <c r="U1779" i="9"/>
  <c r="U1765" i="9"/>
  <c r="V1765" i="9" s="1"/>
  <c r="U1751" i="9"/>
  <c r="U1737" i="9"/>
  <c r="V1737" i="9" s="1"/>
  <c r="U1723" i="9"/>
  <c r="V1723" i="9" s="1"/>
  <c r="U1709" i="9"/>
  <c r="V1709" i="9" s="1"/>
  <c r="U1695" i="9"/>
  <c r="U1681" i="9"/>
  <c r="V1681" i="9" s="1"/>
  <c r="U1667" i="9"/>
  <c r="V1667" i="9" s="1"/>
  <c r="U1653" i="9"/>
  <c r="V1653" i="9" s="1"/>
  <c r="U1639" i="9"/>
  <c r="V1639" i="9" s="1"/>
  <c r="U1625" i="9"/>
  <c r="V1625" i="9" s="1"/>
  <c r="U1611" i="9"/>
  <c r="V1611" i="9" s="1"/>
  <c r="U1597" i="9"/>
  <c r="V1597" i="9" s="1"/>
  <c r="U1583" i="9"/>
  <c r="V1583" i="9" s="1"/>
  <c r="U1569" i="9"/>
  <c r="V1569" i="9" s="1"/>
  <c r="U1555" i="9"/>
  <c r="V1555" i="9" s="1"/>
  <c r="U1541" i="9"/>
  <c r="V1541" i="9" s="1"/>
  <c r="U1527" i="9"/>
  <c r="V1527" i="9" s="1"/>
  <c r="U1513" i="9"/>
  <c r="V1513" i="9" s="1"/>
  <c r="U1499" i="9"/>
  <c r="V1499" i="9" s="1"/>
  <c r="U1485" i="9"/>
  <c r="V1485" i="9" s="1"/>
  <c r="U1471" i="9"/>
  <c r="V1471" i="9" s="1"/>
  <c r="U1457" i="9"/>
  <c r="V1457" i="9" s="1"/>
  <c r="U1443" i="9"/>
  <c r="V1443" i="9" s="1"/>
  <c r="U1429" i="9"/>
  <c r="V1429" i="9" s="1"/>
  <c r="U1415" i="9"/>
  <c r="V1415" i="9" s="1"/>
  <c r="U1401" i="9"/>
  <c r="V1401" i="9" s="1"/>
  <c r="U1387" i="9"/>
  <c r="V1387" i="9" s="1"/>
  <c r="U1373" i="9"/>
  <c r="V1373" i="9" s="1"/>
  <c r="U1359" i="9"/>
  <c r="V1359" i="9" s="1"/>
  <c r="U1345" i="9"/>
  <c r="U1331" i="9"/>
  <c r="V1331" i="9" s="1"/>
  <c r="U1317" i="9"/>
  <c r="U1303" i="9"/>
  <c r="V1303" i="9" s="1"/>
  <c r="U1289" i="9"/>
  <c r="V1289" i="9" s="1"/>
  <c r="U1275" i="9"/>
  <c r="V1275" i="9" s="1"/>
  <c r="U1261" i="9"/>
  <c r="V1261" i="9" s="1"/>
  <c r="U1248" i="9"/>
  <c r="V1248" i="9" s="1"/>
  <c r="U1234" i="9"/>
  <c r="V1234" i="9" s="1"/>
  <c r="U1220" i="9"/>
  <c r="U1206" i="9"/>
  <c r="U1192" i="9"/>
  <c r="U1178" i="9"/>
  <c r="U1164" i="9"/>
  <c r="V1164" i="9" s="1"/>
  <c r="U1150" i="9"/>
  <c r="V1150" i="9" s="1"/>
  <c r="U1136" i="9"/>
  <c r="V1136" i="9" s="1"/>
  <c r="U1122" i="9"/>
  <c r="V1122" i="9" s="1"/>
  <c r="U1106" i="9"/>
  <c r="U1092" i="9"/>
  <c r="U1078" i="9"/>
  <c r="U1064" i="9"/>
  <c r="U1050" i="9"/>
  <c r="U1036" i="9"/>
  <c r="U1022" i="9"/>
  <c r="U1008" i="9"/>
  <c r="U994" i="9"/>
  <c r="U980" i="9"/>
  <c r="U966" i="9"/>
  <c r="U952" i="9"/>
  <c r="U938" i="9"/>
  <c r="U924" i="9"/>
  <c r="V924" i="9" s="1"/>
  <c r="U910" i="9"/>
  <c r="V910" i="9" s="1"/>
  <c r="U896" i="9"/>
  <c r="V896" i="9" s="1"/>
  <c r="U882" i="9"/>
  <c r="V882" i="9" s="1"/>
  <c r="U868" i="9"/>
  <c r="V868" i="9" s="1"/>
  <c r="U854" i="9"/>
  <c r="V854" i="9" s="1"/>
  <c r="U840" i="9"/>
  <c r="V840" i="9" s="1"/>
  <c r="U826" i="9"/>
  <c r="V826" i="9" s="1"/>
  <c r="U812" i="9"/>
  <c r="V812" i="9" s="1"/>
  <c r="U798" i="9"/>
  <c r="U784" i="9"/>
  <c r="U770" i="9"/>
  <c r="U756" i="9"/>
  <c r="U742" i="9"/>
  <c r="V742" i="9" s="1"/>
  <c r="U728" i="9"/>
  <c r="V728" i="9" s="1"/>
  <c r="U714" i="9"/>
  <c r="V714" i="9" s="1"/>
  <c r="U700" i="9"/>
  <c r="V700" i="9" s="1"/>
  <c r="U686" i="9"/>
  <c r="V686" i="9" s="1"/>
  <c r="U672" i="9"/>
  <c r="V672" i="9" s="1"/>
  <c r="U658" i="9"/>
  <c r="V658" i="9" s="1"/>
  <c r="U644" i="9"/>
  <c r="U630" i="9"/>
  <c r="U616" i="9"/>
  <c r="U602" i="9"/>
  <c r="U588" i="9"/>
  <c r="U574" i="9"/>
  <c r="U560" i="9"/>
  <c r="U546" i="9"/>
  <c r="U532" i="9"/>
  <c r="U518" i="9"/>
  <c r="U504" i="9"/>
  <c r="U490" i="9"/>
  <c r="U476" i="9"/>
  <c r="U462" i="9"/>
  <c r="U448" i="9"/>
  <c r="U434" i="9"/>
  <c r="U420" i="9"/>
  <c r="U406" i="9"/>
  <c r="U392" i="9"/>
  <c r="U378" i="9"/>
  <c r="V378" i="9" s="1"/>
  <c r="U364" i="9"/>
  <c r="V364" i="9" s="1"/>
  <c r="U350" i="9"/>
  <c r="V350" i="9" s="1"/>
  <c r="U336" i="9"/>
  <c r="V336" i="9" s="1"/>
  <c r="U322" i="9"/>
  <c r="V322" i="9" s="1"/>
  <c r="U308" i="9"/>
  <c r="U294" i="9"/>
  <c r="V294" i="9" s="1"/>
  <c r="U280" i="9"/>
  <c r="U266" i="9"/>
  <c r="V266" i="9" s="1"/>
  <c r="U252" i="9"/>
  <c r="V252" i="9" s="1"/>
  <c r="U238" i="9"/>
  <c r="U224" i="9"/>
  <c r="V224" i="9" s="1"/>
  <c r="U210" i="9"/>
  <c r="U196" i="9"/>
  <c r="U182" i="9"/>
  <c r="U168" i="9"/>
  <c r="U154" i="9"/>
  <c r="U140" i="9"/>
  <c r="U126" i="9"/>
  <c r="U112" i="9"/>
  <c r="U98" i="9"/>
  <c r="V98" i="9" s="1"/>
  <c r="U84" i="9"/>
  <c r="U70" i="9"/>
  <c r="U56" i="9"/>
  <c r="U42" i="9"/>
  <c r="V42" i="9" s="1"/>
  <c r="U28" i="9"/>
  <c r="V28" i="9" s="1"/>
  <c r="U14" i="9"/>
  <c r="U2750" i="9"/>
  <c r="U2723" i="9"/>
  <c r="U2709" i="9"/>
  <c r="U2695" i="9"/>
  <c r="U2681" i="9"/>
  <c r="U2670" i="9"/>
  <c r="U2656" i="9"/>
  <c r="V2656" i="9" s="1"/>
  <c r="U2642" i="9"/>
  <c r="V2642" i="9" s="1"/>
  <c r="U2628" i="9"/>
  <c r="V2628" i="9" s="1"/>
  <c r="U2614" i="9"/>
  <c r="V2614" i="9" s="1"/>
  <c r="U2601" i="9"/>
  <c r="U2566" i="9"/>
  <c r="U2552" i="9"/>
  <c r="U2532" i="9"/>
  <c r="U2518" i="9"/>
  <c r="U2514" i="9"/>
  <c r="U2500" i="9"/>
  <c r="V2500" i="9" s="1"/>
  <c r="U2486" i="9"/>
  <c r="V2486" i="9" s="1"/>
  <c r="U2472" i="9"/>
  <c r="U2458" i="9"/>
  <c r="U2444" i="9"/>
  <c r="U2430" i="9"/>
  <c r="U2416" i="9"/>
  <c r="U2402" i="9"/>
  <c r="U2388" i="9"/>
  <c r="V2388" i="9" s="1"/>
  <c r="U2374" i="9"/>
  <c r="V2374" i="9" s="1"/>
  <c r="U2360" i="9"/>
  <c r="V2360" i="9" s="1"/>
  <c r="U2346" i="9"/>
  <c r="V2346" i="9" s="1"/>
  <c r="U2332" i="9"/>
  <c r="V2332" i="9" s="1"/>
  <c r="U2318" i="9"/>
  <c r="V2318" i="9" s="1"/>
  <c r="U2304" i="9"/>
  <c r="V2304" i="9" s="1"/>
  <c r="U2290" i="9"/>
  <c r="V2290" i="9" s="1"/>
  <c r="U2276" i="9"/>
  <c r="V2276" i="9" s="1"/>
  <c r="U2262" i="9"/>
  <c r="V2262" i="9" s="1"/>
  <c r="U2248" i="9"/>
  <c r="V2248" i="9" s="1"/>
  <c r="U2234" i="9"/>
  <c r="V2234" i="9" s="1"/>
  <c r="U2220" i="9"/>
  <c r="V2220" i="9" s="1"/>
  <c r="U2206" i="9"/>
  <c r="V2206" i="9" s="1"/>
  <c r="U2192" i="9"/>
  <c r="V2192" i="9" s="1"/>
  <c r="U2178" i="9"/>
  <c r="V2178" i="9" s="1"/>
  <c r="U2163" i="9"/>
  <c r="U2149" i="9"/>
  <c r="U2135" i="9"/>
  <c r="U2121" i="9"/>
  <c r="U2107" i="9"/>
  <c r="U2093" i="9"/>
  <c r="U2079" i="9"/>
  <c r="U2065" i="9"/>
  <c r="V2065" i="9" s="1"/>
  <c r="U2051" i="9"/>
  <c r="V2051" i="9" s="1"/>
  <c r="U2037" i="9"/>
  <c r="U2023" i="9"/>
  <c r="U2009" i="9"/>
  <c r="V2009" i="9" s="1"/>
  <c r="U1995" i="9"/>
  <c r="V1995" i="9" s="1"/>
  <c r="U1981" i="9"/>
  <c r="V1981" i="9" s="1"/>
  <c r="U1957" i="9"/>
  <c r="U1943" i="9"/>
  <c r="U1929" i="9"/>
  <c r="U1915" i="9"/>
  <c r="U1901" i="9"/>
  <c r="U1887" i="9"/>
  <c r="U1873" i="9"/>
  <c r="U1859" i="9"/>
  <c r="U1845" i="9"/>
  <c r="U1831" i="9"/>
  <c r="U1817" i="9"/>
  <c r="U1803" i="9"/>
  <c r="U1789" i="9"/>
  <c r="U1775" i="9"/>
  <c r="U1761" i="9"/>
  <c r="V1761" i="9" s="1"/>
  <c r="U1747" i="9"/>
  <c r="U1733" i="9"/>
  <c r="V1733" i="9" s="1"/>
  <c r="U1719" i="9"/>
  <c r="V1719" i="9" s="1"/>
  <c r="U1705" i="9"/>
  <c r="V1705" i="9" s="1"/>
  <c r="U1691" i="9"/>
  <c r="V1691" i="9" s="1"/>
  <c r="U1677" i="9"/>
  <c r="V1677" i="9" s="1"/>
  <c r="U1663" i="9"/>
  <c r="V1663" i="9" s="1"/>
  <c r="U1649" i="9"/>
  <c r="V1649" i="9" s="1"/>
  <c r="U1635" i="9"/>
  <c r="V1635" i="9" s="1"/>
  <c r="U1621" i="9"/>
  <c r="V1621" i="9" s="1"/>
  <c r="U1607" i="9"/>
  <c r="V1607" i="9" s="1"/>
  <c r="U1593" i="9"/>
  <c r="V1593" i="9" s="1"/>
  <c r="U1579" i="9"/>
  <c r="V1579" i="9" s="1"/>
  <c r="U1565" i="9"/>
  <c r="V1565" i="9" s="1"/>
  <c r="U1551" i="9"/>
  <c r="V1551" i="9" s="1"/>
  <c r="U1537" i="9"/>
  <c r="V1537" i="9" s="1"/>
  <c r="U1523" i="9"/>
  <c r="V1523" i="9" s="1"/>
  <c r="U1509" i="9"/>
  <c r="V1509" i="9" s="1"/>
  <c r="U1495" i="9"/>
  <c r="V1495" i="9" s="1"/>
  <c r="U1481" i="9"/>
  <c r="V1481" i="9" s="1"/>
  <c r="U1467" i="9"/>
  <c r="V1467" i="9" s="1"/>
  <c r="U1453" i="9"/>
  <c r="V1453" i="9" s="1"/>
  <c r="U1439" i="9"/>
  <c r="V1439" i="9" s="1"/>
  <c r="U1425" i="9"/>
  <c r="V1425" i="9" s="1"/>
  <c r="U1411" i="9"/>
  <c r="V1411" i="9" s="1"/>
  <c r="U1397" i="9"/>
  <c r="V1397" i="9" s="1"/>
  <c r="U1383" i="9"/>
  <c r="V1383" i="9" s="1"/>
  <c r="U1369" i="9"/>
  <c r="V1369" i="9" s="1"/>
  <c r="U1355" i="9"/>
  <c r="V1355" i="9" s="1"/>
  <c r="U1341" i="9"/>
  <c r="U1327" i="9"/>
  <c r="V1327" i="9" s="1"/>
  <c r="U1313" i="9"/>
  <c r="U1299" i="9"/>
  <c r="V1299" i="9" s="1"/>
  <c r="U1285" i="9"/>
  <c r="V1285" i="9" s="1"/>
  <c r="U1271" i="9"/>
  <c r="V1271" i="9" s="1"/>
  <c r="U1258" i="9"/>
  <c r="V1258" i="9" s="1"/>
  <c r="U1244" i="9"/>
  <c r="V1244" i="9" s="1"/>
  <c r="U1230" i="9"/>
  <c r="V1230" i="9" s="1"/>
  <c r="U1216" i="9"/>
  <c r="U1202" i="9"/>
  <c r="U1188" i="9"/>
  <c r="U1174" i="9"/>
  <c r="V1174" i="9" s="1"/>
  <c r="U1160" i="9"/>
  <c r="V1160" i="9" s="1"/>
  <c r="U1146" i="9"/>
  <c r="V1146" i="9" s="1"/>
  <c r="U1132" i="9"/>
  <c r="V1132" i="9" s="1"/>
  <c r="U1118" i="9"/>
  <c r="V1118" i="9" s="1"/>
  <c r="U1102" i="9"/>
  <c r="U1088" i="9"/>
  <c r="U1074" i="9"/>
  <c r="U1060" i="9"/>
  <c r="U1046" i="9"/>
  <c r="U1032" i="9"/>
  <c r="U1018" i="9"/>
  <c r="U1004" i="9"/>
  <c r="U990" i="9"/>
  <c r="U976" i="9"/>
  <c r="U962" i="9"/>
  <c r="U948" i="9"/>
  <c r="U934" i="9"/>
  <c r="V934" i="9" s="1"/>
  <c r="U920" i="9"/>
  <c r="V920" i="9" s="1"/>
  <c r="U906" i="9"/>
  <c r="V906" i="9" s="1"/>
  <c r="U892" i="9"/>
  <c r="V892" i="9" s="1"/>
  <c r="U878" i="9"/>
  <c r="V878" i="9" s="1"/>
  <c r="U864" i="9"/>
  <c r="V864" i="9" s="1"/>
  <c r="U850" i="9"/>
  <c r="V850" i="9" s="1"/>
  <c r="U836" i="9"/>
  <c r="V836" i="9" s="1"/>
  <c r="U822" i="9"/>
  <c r="V822" i="9" s="1"/>
  <c r="U808" i="9"/>
  <c r="U794" i="9"/>
  <c r="U780" i="9"/>
  <c r="U766" i="9"/>
  <c r="U752" i="9"/>
  <c r="U738" i="9"/>
  <c r="V738" i="9" s="1"/>
  <c r="U724" i="9"/>
  <c r="V724" i="9" s="1"/>
  <c r="U710" i="9"/>
  <c r="V710" i="9" s="1"/>
  <c r="U696" i="9"/>
  <c r="V696" i="9" s="1"/>
  <c r="U682" i="9"/>
  <c r="V682" i="9" s="1"/>
  <c r="U668" i="9"/>
  <c r="V668" i="9" s="1"/>
  <c r="U654" i="9"/>
  <c r="V654" i="9" s="1"/>
  <c r="U640" i="9"/>
  <c r="U626" i="9"/>
  <c r="U612" i="9"/>
  <c r="U598" i="9"/>
  <c r="U584" i="9"/>
  <c r="U570" i="9"/>
  <c r="U556" i="9"/>
  <c r="U542" i="9"/>
  <c r="U528" i="9"/>
  <c r="U514" i="9"/>
  <c r="U500" i="9"/>
  <c r="U486" i="9"/>
  <c r="U472" i="9"/>
  <c r="U458" i="9"/>
  <c r="U444" i="9"/>
  <c r="U430" i="9"/>
  <c r="U416" i="9"/>
  <c r="U402" i="9"/>
  <c r="U388" i="9"/>
  <c r="V388" i="9" s="1"/>
  <c r="U374" i="9"/>
  <c r="V374" i="9" s="1"/>
  <c r="U360" i="9"/>
  <c r="U346" i="9"/>
  <c r="V346" i="9" s="1"/>
  <c r="U332" i="9"/>
  <c r="U318" i="9"/>
  <c r="V318" i="9" s="1"/>
  <c r="U304" i="9"/>
  <c r="U290" i="9"/>
  <c r="V290" i="9" s="1"/>
  <c r="U276" i="9"/>
  <c r="V276" i="9" s="1"/>
  <c r="U262" i="9"/>
  <c r="V262" i="9" s="1"/>
  <c r="U248" i="9"/>
  <c r="V248" i="9" s="1"/>
  <c r="U234" i="9"/>
  <c r="V234" i="9" s="1"/>
  <c r="U220" i="9"/>
  <c r="V220" i="9" s="1"/>
  <c r="U206" i="9"/>
  <c r="V206" i="9" s="1"/>
  <c r="U192" i="9"/>
  <c r="V192" i="9" s="1"/>
  <c r="U178" i="9"/>
  <c r="U164" i="9"/>
  <c r="V164" i="9" s="1"/>
  <c r="U150" i="9"/>
  <c r="V150" i="9" s="1"/>
  <c r="U136" i="9"/>
  <c r="U122" i="9"/>
  <c r="V122" i="9" s="1"/>
  <c r="U108" i="9"/>
  <c r="V108" i="9" s="1"/>
  <c r="U94" i="9"/>
  <c r="V94" i="9" s="1"/>
  <c r="U80" i="9"/>
  <c r="U66" i="9"/>
  <c r="U52" i="9"/>
  <c r="U38" i="9"/>
  <c r="V38" i="9" s="1"/>
  <c r="U24" i="9"/>
  <c r="V24" i="9" s="1"/>
  <c r="U10" i="9"/>
  <c r="U2749" i="9"/>
  <c r="U2736" i="9"/>
  <c r="U2722" i="9"/>
  <c r="U2708" i="9"/>
  <c r="U2694" i="9"/>
  <c r="U2680" i="9"/>
  <c r="U2669" i="9"/>
  <c r="V2669" i="9" s="1"/>
  <c r="U2655" i="9"/>
  <c r="V2655" i="9" s="1"/>
  <c r="U2641" i="9"/>
  <c r="V2641" i="9" s="1"/>
  <c r="U2627" i="9"/>
  <c r="V2627" i="9" s="1"/>
  <c r="U2600" i="9"/>
  <c r="U2565" i="9"/>
  <c r="U2551" i="9"/>
  <c r="U2531" i="9"/>
  <c r="U2513" i="9"/>
  <c r="U2499" i="9"/>
  <c r="V2499" i="9" s="1"/>
  <c r="U2485" i="9"/>
  <c r="V2485" i="9" s="1"/>
  <c r="U2471" i="9"/>
  <c r="U2457" i="9"/>
  <c r="U2443" i="9"/>
  <c r="U2429" i="9"/>
  <c r="U2415" i="9"/>
  <c r="U2401" i="9"/>
  <c r="U2387" i="9"/>
  <c r="V2387" i="9" s="1"/>
  <c r="U2373" i="9"/>
  <c r="V2373" i="9" s="1"/>
  <c r="U2359" i="9"/>
  <c r="V2359" i="9" s="1"/>
  <c r="U2345" i="9"/>
  <c r="V2345" i="9" s="1"/>
  <c r="U2331" i="9"/>
  <c r="V2331" i="9" s="1"/>
  <c r="U2317" i="9"/>
  <c r="V2317" i="9" s="1"/>
  <c r="U2303" i="9"/>
  <c r="V2303" i="9" s="1"/>
  <c r="U2289" i="9"/>
  <c r="V2289" i="9" s="1"/>
  <c r="U2275" i="9"/>
  <c r="V2275" i="9" s="1"/>
  <c r="U2261" i="9"/>
  <c r="V2261" i="9" s="1"/>
  <c r="U2247" i="9"/>
  <c r="V2247" i="9" s="1"/>
  <c r="U2233" i="9"/>
  <c r="V2233" i="9" s="1"/>
  <c r="U2219" i="9"/>
  <c r="V2219" i="9" s="1"/>
  <c r="U2205" i="9"/>
  <c r="V2205" i="9" s="1"/>
  <c r="U2191" i="9"/>
  <c r="V2191" i="9" s="1"/>
  <c r="U2177" i="9"/>
  <c r="V2177" i="9" s="1"/>
  <c r="U2162" i="9"/>
  <c r="U2148" i="9"/>
  <c r="U2134" i="9"/>
  <c r="U2120" i="9"/>
  <c r="U2106" i="9"/>
  <c r="U2092" i="9"/>
  <c r="U2078" i="9"/>
  <c r="U2064" i="9"/>
  <c r="V2064" i="9" s="1"/>
  <c r="U2050" i="9"/>
  <c r="V2050" i="9" s="1"/>
  <c r="U2036" i="9"/>
  <c r="U2022" i="9"/>
  <c r="U2008" i="9"/>
  <c r="V2008" i="9" s="1"/>
  <c r="U1994" i="9"/>
  <c r="V1994" i="9" s="1"/>
  <c r="U1980" i="9"/>
  <c r="V1980" i="9" s="1"/>
  <c r="U1956" i="9"/>
  <c r="U1942" i="9"/>
  <c r="U1928" i="9"/>
  <c r="U1914" i="9"/>
  <c r="U1900" i="9"/>
  <c r="U1886" i="9"/>
  <c r="U1872" i="9"/>
  <c r="U1858" i="9"/>
  <c r="U1844" i="9"/>
  <c r="U1830" i="9"/>
  <c r="U1816" i="9"/>
  <c r="U1802" i="9"/>
  <c r="U1788" i="9"/>
  <c r="U1774" i="9"/>
  <c r="U1760" i="9"/>
  <c r="U1746" i="9"/>
  <c r="U1732" i="9"/>
  <c r="V1732" i="9" s="1"/>
  <c r="U1718" i="9"/>
  <c r="V1718" i="9" s="1"/>
  <c r="U1704" i="9"/>
  <c r="V1704" i="9" s="1"/>
  <c r="U1690" i="9"/>
  <c r="V1690" i="9" s="1"/>
  <c r="U1676" i="9"/>
  <c r="V1676" i="9" s="1"/>
  <c r="U1662" i="9"/>
  <c r="V1662" i="9" s="1"/>
  <c r="U1648" i="9"/>
  <c r="V1648" i="9" s="1"/>
  <c r="U1634" i="9"/>
  <c r="V1634" i="9" s="1"/>
  <c r="U1620" i="9"/>
  <c r="V1620" i="9" s="1"/>
  <c r="U1606" i="9"/>
  <c r="V1606" i="9" s="1"/>
  <c r="U1592" i="9"/>
  <c r="V1592" i="9" s="1"/>
  <c r="U1578" i="9"/>
  <c r="V1578" i="9" s="1"/>
  <c r="U1564" i="9"/>
  <c r="V1564" i="9" s="1"/>
  <c r="U1550" i="9"/>
  <c r="V1550" i="9" s="1"/>
  <c r="U1536" i="9"/>
  <c r="V1536" i="9" s="1"/>
  <c r="U1522" i="9"/>
  <c r="V1522" i="9" s="1"/>
  <c r="U1508" i="9"/>
  <c r="V1508" i="9" s="1"/>
  <c r="U1494" i="9"/>
  <c r="V1494" i="9" s="1"/>
  <c r="U1480" i="9"/>
  <c r="V1480" i="9" s="1"/>
  <c r="U1466" i="9"/>
  <c r="V1466" i="9" s="1"/>
  <c r="U1452" i="9"/>
  <c r="V1452" i="9" s="1"/>
  <c r="U1438" i="9"/>
  <c r="V1438" i="9" s="1"/>
  <c r="U1424" i="9"/>
  <c r="V1424" i="9" s="1"/>
  <c r="U1410" i="9"/>
  <c r="V1410" i="9" s="1"/>
  <c r="U1396" i="9"/>
  <c r="V1396" i="9" s="1"/>
  <c r="U1382" i="9"/>
  <c r="V1382" i="9" s="1"/>
  <c r="U1368" i="9"/>
  <c r="V1368" i="9" s="1"/>
  <c r="U1354" i="9"/>
  <c r="V1354" i="9" s="1"/>
  <c r="U1340" i="9"/>
  <c r="U1326" i="9"/>
  <c r="V1326" i="9" s="1"/>
  <c r="U1312" i="9"/>
  <c r="U1298" i="9"/>
  <c r="V1298" i="9" s="1"/>
  <c r="U1284" i="9"/>
  <c r="V1284" i="9" s="1"/>
  <c r="U1270" i="9"/>
  <c r="V1270" i="9" s="1"/>
  <c r="U1257" i="9"/>
  <c r="V1257" i="9" s="1"/>
  <c r="U1243" i="9"/>
  <c r="V1243" i="9" s="1"/>
  <c r="U1229" i="9"/>
  <c r="V1229" i="9" s="1"/>
  <c r="U1215" i="9"/>
  <c r="U1201" i="9"/>
  <c r="U1187" i="9"/>
  <c r="U1173" i="9"/>
  <c r="V1173" i="9" s="1"/>
  <c r="U1159" i="9"/>
  <c r="V1159" i="9" s="1"/>
  <c r="U1145" i="9"/>
  <c r="V1145" i="9" s="1"/>
  <c r="U1131" i="9"/>
  <c r="V1131" i="9" s="1"/>
  <c r="U1117" i="9"/>
  <c r="V1117" i="9" s="1"/>
  <c r="U1101" i="9"/>
  <c r="U1087" i="9"/>
  <c r="U1073" i="9"/>
  <c r="U1059" i="9"/>
  <c r="U1045" i="9"/>
  <c r="U1031" i="9"/>
  <c r="U1017" i="9"/>
  <c r="U1003" i="9"/>
  <c r="U989" i="9"/>
  <c r="U975" i="9"/>
  <c r="U961" i="9"/>
  <c r="U947" i="9"/>
  <c r="U933" i="9"/>
  <c r="V933" i="9" s="1"/>
  <c r="U919" i="9"/>
  <c r="V919" i="9" s="1"/>
  <c r="U905" i="9"/>
  <c r="V905" i="9" s="1"/>
  <c r="U891" i="9"/>
  <c r="V891" i="9" s="1"/>
  <c r="U877" i="9"/>
  <c r="V877" i="9" s="1"/>
  <c r="U863" i="9"/>
  <c r="V863" i="9" s="1"/>
  <c r="U849" i="9"/>
  <c r="V849" i="9" s="1"/>
  <c r="U835" i="9"/>
  <c r="V835" i="9" s="1"/>
  <c r="U821" i="9"/>
  <c r="V821" i="9" s="1"/>
  <c r="U807" i="9"/>
  <c r="U793" i="9"/>
  <c r="U779" i="9"/>
  <c r="U765" i="9"/>
  <c r="U751" i="9"/>
  <c r="U737" i="9"/>
  <c r="V737" i="9" s="1"/>
  <c r="U723" i="9"/>
  <c r="V723" i="9" s="1"/>
  <c r="U709" i="9"/>
  <c r="V709" i="9" s="1"/>
  <c r="U695" i="9"/>
  <c r="V695" i="9" s="1"/>
  <c r="U681" i="9"/>
  <c r="V681" i="9" s="1"/>
  <c r="U667" i="9"/>
  <c r="V667" i="9" s="1"/>
  <c r="U653" i="9"/>
  <c r="V653" i="9" s="1"/>
  <c r="U639" i="9"/>
  <c r="U625" i="9"/>
  <c r="U611" i="9"/>
  <c r="U597" i="9"/>
  <c r="U583" i="9"/>
  <c r="U569" i="9"/>
  <c r="U555" i="9"/>
  <c r="U541" i="9"/>
  <c r="U527" i="9"/>
  <c r="U513" i="9"/>
  <c r="U499" i="9"/>
  <c r="U485" i="9"/>
  <c r="U471" i="9"/>
  <c r="U457" i="9"/>
  <c r="U443" i="9"/>
  <c r="U429" i="9"/>
  <c r="U415" i="9"/>
  <c r="U401" i="9"/>
  <c r="U387" i="9"/>
  <c r="V387" i="9" s="1"/>
  <c r="U373" i="9"/>
  <c r="V373" i="9" s="1"/>
  <c r="U359" i="9"/>
  <c r="V359" i="9" s="1"/>
  <c r="U345" i="9"/>
  <c r="U331" i="9"/>
  <c r="V331" i="9" s="1"/>
  <c r="U317" i="9"/>
  <c r="V317" i="9" s="1"/>
  <c r="U303" i="9"/>
  <c r="V303" i="9" s="1"/>
  <c r="U289" i="9"/>
  <c r="V289" i="9" s="1"/>
  <c r="U275" i="9"/>
  <c r="U261" i="9"/>
  <c r="V261" i="9" s="1"/>
  <c r="U247" i="9"/>
  <c r="V247" i="9" s="1"/>
  <c r="U233" i="9"/>
  <c r="U219" i="9"/>
  <c r="U205" i="9"/>
  <c r="V205" i="9" s="1"/>
  <c r="U191" i="9"/>
  <c r="V191" i="9" s="1"/>
  <c r="U177" i="9"/>
  <c r="U163" i="9"/>
  <c r="U149" i="9"/>
  <c r="V149" i="9" s="1"/>
  <c r="U135" i="9"/>
  <c r="U121" i="9"/>
  <c r="V121" i="9" s="1"/>
  <c r="U107" i="9"/>
  <c r="V107" i="9" s="1"/>
  <c r="U93" i="9"/>
  <c r="U79" i="9"/>
  <c r="U65" i="9"/>
  <c r="U51" i="9"/>
  <c r="U37" i="9"/>
  <c r="V37" i="9" s="1"/>
  <c r="U23" i="9"/>
  <c r="U9" i="9"/>
  <c r="V9" i="9" s="1"/>
  <c r="AO887" i="9" l="1"/>
  <c r="AO873" i="9"/>
  <c r="AO859" i="9"/>
  <c r="AO845" i="9"/>
  <c r="AO831" i="9"/>
  <c r="AO817" i="9"/>
  <c r="AO803" i="9"/>
  <c r="AO789" i="9"/>
  <c r="AO775" i="9"/>
  <c r="AO761" i="9"/>
  <c r="AO747" i="9"/>
  <c r="AO733" i="9"/>
  <c r="AO719" i="9"/>
  <c r="AO705" i="9"/>
  <c r="AO691" i="9"/>
  <c r="AO677" i="9"/>
  <c r="AO663" i="9"/>
  <c r="AO649" i="9"/>
  <c r="AO635" i="9"/>
  <c r="AO621" i="9"/>
  <c r="AO607" i="9"/>
  <c r="AO593" i="9"/>
  <c r="AO579" i="9"/>
  <c r="AO565" i="9"/>
  <c r="AO551" i="9"/>
  <c r="AO537" i="9"/>
  <c r="AO523" i="9"/>
  <c r="AO509" i="9"/>
  <c r="AO495" i="9"/>
  <c r="AO481" i="9"/>
  <c r="AO467" i="9"/>
  <c r="AO453" i="9"/>
  <c r="AO439" i="9"/>
  <c r="AO425" i="9"/>
  <c r="AO886" i="9"/>
  <c r="AO872" i="9"/>
  <c r="AO858" i="9"/>
  <c r="AO844" i="9"/>
  <c r="AO830" i="9"/>
  <c r="AO816" i="9"/>
  <c r="AO802" i="9"/>
  <c r="AO788" i="9"/>
  <c r="AO774" i="9"/>
  <c r="AO760" i="9"/>
  <c r="AO746" i="9"/>
  <c r="AO732" i="9"/>
  <c r="AO718" i="9"/>
  <c r="AO704" i="9"/>
  <c r="AO690" i="9"/>
  <c r="AO676" i="9"/>
  <c r="AO662" i="9"/>
  <c r="AO648" i="9"/>
  <c r="AO634" i="9"/>
  <c r="AO620" i="9"/>
  <c r="AO606" i="9"/>
  <c r="AO592" i="9"/>
  <c r="AO578" i="9"/>
  <c r="AO564" i="9"/>
  <c r="AO550" i="9"/>
  <c r="AO536" i="9"/>
  <c r="AO522" i="9"/>
  <c r="AO508" i="9"/>
  <c r="AO494" i="9"/>
  <c r="AO480" i="9"/>
  <c r="AO466" i="9"/>
  <c r="AO452" i="9"/>
  <c r="AO438" i="9"/>
  <c r="AO424" i="9"/>
  <c r="AO885" i="9"/>
  <c r="AO871" i="9"/>
  <c r="AO857" i="9"/>
  <c r="AO843" i="9"/>
  <c r="AO829" i="9"/>
  <c r="AO815" i="9"/>
  <c r="AO801" i="9"/>
  <c r="AO787" i="9"/>
  <c r="AO773" i="9"/>
  <c r="AO759" i="9"/>
  <c r="AO745" i="9"/>
  <c r="AO731" i="9"/>
  <c r="AO717" i="9"/>
  <c r="AO703" i="9"/>
  <c r="AO689" i="9"/>
  <c r="AO675" i="9"/>
  <c r="AO661" i="9"/>
  <c r="AO647" i="9"/>
  <c r="AO633" i="9"/>
  <c r="AO619" i="9"/>
  <c r="AO605" i="9"/>
  <c r="AO591" i="9"/>
  <c r="AO577" i="9"/>
  <c r="AO563" i="9"/>
  <c r="AO549" i="9"/>
  <c r="AO535" i="9"/>
  <c r="AO521" i="9"/>
  <c r="AO507" i="9"/>
  <c r="AO493" i="9"/>
  <c r="AO479" i="9"/>
  <c r="AO465" i="9"/>
  <c r="AO451" i="9"/>
  <c r="AO437" i="9"/>
  <c r="AO423" i="9"/>
  <c r="AO884" i="9"/>
  <c r="AO870" i="9"/>
  <c r="AO856" i="9"/>
  <c r="AO842" i="9"/>
  <c r="AO828" i="9"/>
  <c r="AO814" i="9"/>
  <c r="AO800" i="9"/>
  <c r="AO786" i="9"/>
  <c r="AO772" i="9"/>
  <c r="AO758" i="9"/>
  <c r="AO744" i="9"/>
  <c r="AO730" i="9"/>
  <c r="AO716" i="9"/>
  <c r="AO702" i="9"/>
  <c r="AO688" i="9"/>
  <c r="AO674" i="9"/>
  <c r="AO660" i="9"/>
  <c r="AO646" i="9"/>
  <c r="AO632" i="9"/>
  <c r="AO618" i="9"/>
  <c r="AO604" i="9"/>
  <c r="AO590" i="9"/>
  <c r="AO576" i="9"/>
  <c r="AO562" i="9"/>
  <c r="AO548" i="9"/>
  <c r="AO534" i="9"/>
  <c r="AO520" i="9"/>
  <c r="AO506" i="9"/>
  <c r="AO492" i="9"/>
  <c r="AO478" i="9"/>
  <c r="AO464" i="9"/>
  <c r="AO450" i="9"/>
  <c r="AO436" i="9"/>
  <c r="AO422" i="9"/>
  <c r="AO883" i="9"/>
  <c r="AO869" i="9"/>
  <c r="AO855" i="9"/>
  <c r="AO841" i="9"/>
  <c r="AO827" i="9"/>
  <c r="AO813" i="9"/>
  <c r="AO799" i="9"/>
  <c r="AO785" i="9"/>
  <c r="AO771" i="9"/>
  <c r="AO757" i="9"/>
  <c r="AO743" i="9"/>
  <c r="AO729" i="9"/>
  <c r="AO715" i="9"/>
  <c r="AO701" i="9"/>
  <c r="AO687" i="9"/>
  <c r="AO673" i="9"/>
  <c r="AO659" i="9"/>
  <c r="AO645" i="9"/>
  <c r="AO631" i="9"/>
  <c r="AO617" i="9"/>
  <c r="AO603" i="9"/>
  <c r="AO589" i="9"/>
  <c r="AO575" i="9"/>
  <c r="AO561" i="9"/>
  <c r="AO547" i="9"/>
  <c r="AO533" i="9"/>
  <c r="AO519" i="9"/>
  <c r="AO505" i="9"/>
  <c r="AO491" i="9"/>
  <c r="AO477" i="9"/>
  <c r="AO463" i="9"/>
  <c r="AO449" i="9"/>
  <c r="AO435" i="9"/>
  <c r="AO421" i="9"/>
  <c r="AO882" i="9"/>
  <c r="AO863" i="9"/>
  <c r="AO839" i="9"/>
  <c r="AO820" i="9"/>
  <c r="AO796" i="9"/>
  <c r="AO777" i="9"/>
  <c r="AO753" i="9"/>
  <c r="AO734" i="9"/>
  <c r="AO710" i="9"/>
  <c r="AO686" i="9"/>
  <c r="AO667" i="9"/>
  <c r="AO643" i="9"/>
  <c r="AO624" i="9"/>
  <c r="AO600" i="9"/>
  <c r="AO581" i="9"/>
  <c r="AO557" i="9"/>
  <c r="AO538" i="9"/>
  <c r="AO514" i="9"/>
  <c r="AO490" i="9"/>
  <c r="AO471" i="9"/>
  <c r="AO447" i="9"/>
  <c r="AO428" i="9"/>
  <c r="AO838" i="9"/>
  <c r="AO470" i="9"/>
  <c r="AO427" i="9"/>
  <c r="AO880" i="9"/>
  <c r="AO861" i="9"/>
  <c r="AO837" i="9"/>
  <c r="AO818" i="9"/>
  <c r="AO794" i="9"/>
  <c r="AO770" i="9"/>
  <c r="AO751" i="9"/>
  <c r="AO727" i="9"/>
  <c r="AO708" i="9"/>
  <c r="AO684" i="9"/>
  <c r="AO665" i="9"/>
  <c r="AO641" i="9"/>
  <c r="AO622" i="9"/>
  <c r="AO598" i="9"/>
  <c r="AO574" i="9"/>
  <c r="AO555" i="9"/>
  <c r="AO531" i="9"/>
  <c r="AO512" i="9"/>
  <c r="AO488" i="9"/>
  <c r="AO469" i="9"/>
  <c r="AO426" i="9"/>
  <c r="AO879" i="9"/>
  <c r="AO836" i="9"/>
  <c r="AO812" i="9"/>
  <c r="AO793" i="9"/>
  <c r="AO769" i="9"/>
  <c r="AO750" i="9"/>
  <c r="AO726" i="9"/>
  <c r="AO707" i="9"/>
  <c r="AO683" i="9"/>
  <c r="AO664" i="9"/>
  <c r="AO640" i="9"/>
  <c r="AO616" i="9"/>
  <c r="AO597" i="9"/>
  <c r="AO573" i="9"/>
  <c r="AO530" i="9"/>
  <c r="AO511" i="9"/>
  <c r="AO487" i="9"/>
  <c r="AO468" i="9"/>
  <c r="AO444" i="9"/>
  <c r="AO420" i="9"/>
  <c r="AO878" i="9"/>
  <c r="AO835" i="9"/>
  <c r="AO811" i="9"/>
  <c r="AO792" i="9"/>
  <c r="AO768" i="9"/>
  <c r="AO749" i="9"/>
  <c r="AO725" i="9"/>
  <c r="AO706" i="9"/>
  <c r="AO682" i="9"/>
  <c r="AO658" i="9"/>
  <c r="AO615" i="9"/>
  <c r="AO596" i="9"/>
  <c r="AO572" i="9"/>
  <c r="AO553" i="9"/>
  <c r="AO529" i="9"/>
  <c r="AO510" i="9"/>
  <c r="AO486" i="9"/>
  <c r="AO462" i="9"/>
  <c r="AO443" i="9"/>
  <c r="AO419" i="9"/>
  <c r="AO877" i="9"/>
  <c r="AO853" i="9"/>
  <c r="AO834" i="9"/>
  <c r="AO810" i="9"/>
  <c r="AO791" i="9"/>
  <c r="AO767" i="9"/>
  <c r="AO748" i="9"/>
  <c r="AO724" i="9"/>
  <c r="AO700" i="9"/>
  <c r="AO657" i="9"/>
  <c r="AO614" i="9"/>
  <c r="AO595" i="9"/>
  <c r="AO571" i="9"/>
  <c r="AO552" i="9"/>
  <c r="AO528" i="9"/>
  <c r="AO504" i="9"/>
  <c r="AO485" i="9"/>
  <c r="AO461" i="9"/>
  <c r="AO442" i="9"/>
  <c r="AO418" i="9"/>
  <c r="AO876" i="9"/>
  <c r="AO852" i="9"/>
  <c r="AO833" i="9"/>
  <c r="AO809" i="9"/>
  <c r="AO790" i="9"/>
  <c r="AO766" i="9"/>
  <c r="AO742" i="9"/>
  <c r="AO723" i="9"/>
  <c r="AO699" i="9"/>
  <c r="AO656" i="9"/>
  <c r="AO637" i="9"/>
  <c r="AO613" i="9"/>
  <c r="AO594" i="9"/>
  <c r="AO570" i="9"/>
  <c r="AO546" i="9"/>
  <c r="AO527" i="9"/>
  <c r="AO503" i="9"/>
  <c r="AO484" i="9"/>
  <c r="AO460" i="9"/>
  <c r="AO441" i="9"/>
  <c r="AO417" i="9"/>
  <c r="AO875" i="9"/>
  <c r="AO851" i="9"/>
  <c r="AO832" i="9"/>
  <c r="AO808" i="9"/>
  <c r="AO784" i="9"/>
  <c r="AO765" i="9"/>
  <c r="AO741" i="9"/>
  <c r="AO722" i="9"/>
  <c r="AO679" i="9"/>
  <c r="AO655" i="9"/>
  <c r="AO636" i="9"/>
  <c r="AO612" i="9"/>
  <c r="AO588" i="9"/>
  <c r="AO569" i="9"/>
  <c r="AO545" i="9"/>
  <c r="AO526" i="9"/>
  <c r="AO502" i="9"/>
  <c r="AO483" i="9"/>
  <c r="AO459" i="9"/>
  <c r="AO440" i="9"/>
  <c r="AO874" i="9"/>
  <c r="AO850" i="9"/>
  <c r="AO826" i="9"/>
  <c r="AO807" i="9"/>
  <c r="AO783" i="9"/>
  <c r="AO764" i="9"/>
  <c r="AO740" i="9"/>
  <c r="AO721" i="9"/>
  <c r="AO697" i="9"/>
  <c r="AO654" i="9"/>
  <c r="AO630" i="9"/>
  <c r="AO611" i="9"/>
  <c r="AO587" i="9"/>
  <c r="AO568" i="9"/>
  <c r="AO544" i="9"/>
  <c r="AO525" i="9"/>
  <c r="AO501" i="9"/>
  <c r="AO482" i="9"/>
  <c r="AO458" i="9"/>
  <c r="AO434" i="9"/>
  <c r="AO415" i="9"/>
  <c r="AO868" i="9"/>
  <c r="AO849" i="9"/>
  <c r="AO825" i="9"/>
  <c r="AO806" i="9"/>
  <c r="AO782" i="9"/>
  <c r="AO763" i="9"/>
  <c r="AO720" i="9"/>
  <c r="AO696" i="9"/>
  <c r="AO672" i="9"/>
  <c r="AO653" i="9"/>
  <c r="AO629" i="9"/>
  <c r="AO610" i="9"/>
  <c r="AO586" i="9"/>
  <c r="AO567" i="9"/>
  <c r="AO524" i="9"/>
  <c r="AO500" i="9"/>
  <c r="AO476" i="9"/>
  <c r="AO457" i="9"/>
  <c r="AO433" i="9"/>
  <c r="AO414" i="9"/>
  <c r="AO867" i="9"/>
  <c r="AO848" i="9"/>
  <c r="AO824" i="9"/>
  <c r="AO805" i="9"/>
  <c r="AO781" i="9"/>
  <c r="AO762" i="9"/>
  <c r="AO738" i="9"/>
  <c r="AO695" i="9"/>
  <c r="AO671" i="9"/>
  <c r="AO652" i="9"/>
  <c r="AO628" i="9"/>
  <c r="AO609" i="9"/>
  <c r="AO585" i="9"/>
  <c r="AO566" i="9"/>
  <c r="AO542" i="9"/>
  <c r="AO518" i="9"/>
  <c r="AO499" i="9"/>
  <c r="AO475" i="9"/>
  <c r="AO456" i="9"/>
  <c r="AO432" i="9"/>
  <c r="AO866" i="9"/>
  <c r="AO847" i="9"/>
  <c r="AO823" i="9"/>
  <c r="AO804" i="9"/>
  <c r="AO780" i="9"/>
  <c r="AO756" i="9"/>
  <c r="AO737" i="9"/>
  <c r="AO694" i="9"/>
  <c r="AO670" i="9"/>
  <c r="AO651" i="9"/>
  <c r="AO627" i="9"/>
  <c r="AO608" i="9"/>
  <c r="AO584" i="9"/>
  <c r="AO560" i="9"/>
  <c r="AO517" i="9"/>
  <c r="AO498" i="9"/>
  <c r="AO474" i="9"/>
  <c r="AO455" i="9"/>
  <c r="AO431" i="9"/>
  <c r="AO865" i="9"/>
  <c r="AO846" i="9"/>
  <c r="AO822" i="9"/>
  <c r="AO798" i="9"/>
  <c r="AO779" i="9"/>
  <c r="AO755" i="9"/>
  <c r="AO736" i="9"/>
  <c r="AO712" i="9"/>
  <c r="AO669" i="9"/>
  <c r="AO650" i="9"/>
  <c r="AO626" i="9"/>
  <c r="AO602" i="9"/>
  <c r="AO583" i="9"/>
  <c r="AO559" i="9"/>
  <c r="AO540" i="9"/>
  <c r="AO516" i="9"/>
  <c r="AO497" i="9"/>
  <c r="AO473" i="9"/>
  <c r="AO454" i="9"/>
  <c r="AO430" i="9"/>
  <c r="AO864" i="9"/>
  <c r="AO840" i="9"/>
  <c r="AO821" i="9"/>
  <c r="AO797" i="9"/>
  <c r="AO778" i="9"/>
  <c r="AO754" i="9"/>
  <c r="AO735" i="9"/>
  <c r="AO711" i="9"/>
  <c r="AO692" i="9"/>
  <c r="AO644" i="9"/>
  <c r="AO625" i="9"/>
  <c r="AO601" i="9"/>
  <c r="AO558" i="9"/>
  <c r="AO539" i="9"/>
  <c r="AO515" i="9"/>
  <c r="AO496" i="9"/>
  <c r="AO472" i="9"/>
  <c r="AO448" i="9"/>
  <c r="AO429" i="9"/>
  <c r="AO881" i="9"/>
  <c r="AO862" i="9"/>
  <c r="AO819" i="9"/>
  <c r="AO795" i="9"/>
  <c r="AO776" i="9"/>
  <c r="AO752" i="9"/>
  <c r="AO728" i="9"/>
  <c r="AO709" i="9"/>
  <c r="AO685" i="9"/>
  <c r="AO666" i="9"/>
  <c r="AO642" i="9"/>
  <c r="AO623" i="9"/>
  <c r="AO599" i="9"/>
  <c r="AO580" i="9"/>
  <c r="AO556" i="9"/>
  <c r="AO532" i="9"/>
  <c r="AO513" i="9"/>
  <c r="AO489" i="9"/>
  <c r="AO446" i="9"/>
  <c r="AO860" i="9"/>
  <c r="AO854" i="9"/>
  <c r="AO638" i="9"/>
  <c r="AO416" i="9"/>
  <c r="AO543" i="9"/>
  <c r="AO541" i="9"/>
  <c r="AO582" i="9"/>
  <c r="AO445" i="9"/>
  <c r="AO554" i="9"/>
  <c r="AO639" i="9"/>
  <c r="AO681" i="9"/>
  <c r="AO680" i="9"/>
  <c r="AO698" i="9"/>
  <c r="AO678" i="9"/>
  <c r="AO739" i="9"/>
  <c r="AO714" i="9"/>
  <c r="AO713" i="9"/>
  <c r="AO693" i="9"/>
  <c r="AO668" i="9"/>
  <c r="AF4" i="9"/>
  <c r="AO411" i="9"/>
  <c r="AO397" i="9"/>
  <c r="AO383" i="9"/>
  <c r="AO369" i="9"/>
  <c r="AO355" i="9"/>
  <c r="AO341" i="9"/>
  <c r="AO327" i="9"/>
  <c r="AO313" i="9"/>
  <c r="AO299" i="9"/>
  <c r="AO285" i="9"/>
  <c r="AO271" i="9"/>
  <c r="AO257" i="9"/>
  <c r="AO243" i="9"/>
  <c r="AO229" i="9"/>
  <c r="AO215" i="9"/>
  <c r="AO201" i="9"/>
  <c r="AO187" i="9"/>
  <c r="AO173" i="9"/>
  <c r="AO159" i="9"/>
  <c r="AO145" i="9"/>
  <c r="AO131" i="9"/>
  <c r="AO117" i="9"/>
  <c r="AO103" i="9"/>
  <c r="AO89" i="9"/>
  <c r="AO75" i="9"/>
  <c r="AO61" i="9"/>
  <c r="AO47" i="9"/>
  <c r="AO33" i="9"/>
  <c r="AO19" i="9"/>
  <c r="AO5" i="9"/>
  <c r="AO407" i="9"/>
  <c r="AO393" i="9"/>
  <c r="AO379" i="9"/>
  <c r="AO406" i="9"/>
  <c r="AO392" i="9"/>
  <c r="AO378" i="9"/>
  <c r="AO364" i="9"/>
  <c r="AO350" i="9"/>
  <c r="AO336" i="9"/>
  <c r="AO322" i="9"/>
  <c r="AO308" i="9"/>
  <c r="AO294" i="9"/>
  <c r="AO280" i="9"/>
  <c r="AO266" i="9"/>
  <c r="AO252" i="9"/>
  <c r="AO238" i="9"/>
  <c r="AO224" i="9"/>
  <c r="AO210" i="9"/>
  <c r="AO196" i="9"/>
  <c r="AO409" i="9"/>
  <c r="AO390" i="9"/>
  <c r="AO373" i="9"/>
  <c r="AO357" i="9"/>
  <c r="AO340" i="9"/>
  <c r="AO324" i="9"/>
  <c r="AO307" i="9"/>
  <c r="AO291" i="9"/>
  <c r="AO275" i="9"/>
  <c r="AO259" i="9"/>
  <c r="AO242" i="9"/>
  <c r="AO226" i="9"/>
  <c r="AO209" i="9"/>
  <c r="AO193" i="9"/>
  <c r="AO178" i="9"/>
  <c r="AO163" i="9"/>
  <c r="AO148" i="9"/>
  <c r="AO133" i="9"/>
  <c r="AO118" i="9"/>
  <c r="AO102" i="9"/>
  <c r="AO87" i="9"/>
  <c r="AO72" i="9"/>
  <c r="AO57" i="9"/>
  <c r="AO42" i="9"/>
  <c r="AO27" i="9"/>
  <c r="AO12" i="9"/>
  <c r="AO408" i="9"/>
  <c r="AO389" i="9"/>
  <c r="AO372" i="9"/>
  <c r="AO356" i="9"/>
  <c r="AO339" i="9"/>
  <c r="AO323" i="9"/>
  <c r="AO306" i="9"/>
  <c r="AO290" i="9"/>
  <c r="AO274" i="9"/>
  <c r="AO404" i="9"/>
  <c r="AO387" i="9"/>
  <c r="AO370" i="9"/>
  <c r="AO399" i="9"/>
  <c r="AO376" i="9"/>
  <c r="AO354" i="9"/>
  <c r="AO335" i="9"/>
  <c r="AO317" i="9"/>
  <c r="AO298" i="9"/>
  <c r="AO279" i="9"/>
  <c r="AO261" i="9"/>
  <c r="AO244" i="9"/>
  <c r="AO225" i="9"/>
  <c r="AO207" i="9"/>
  <c r="AO190" i="9"/>
  <c r="AO174" i="9"/>
  <c r="AO157" i="9"/>
  <c r="AO141" i="9"/>
  <c r="AO125" i="9"/>
  <c r="AO109" i="9"/>
  <c r="AO93" i="9"/>
  <c r="AO77" i="9"/>
  <c r="AO60" i="9"/>
  <c r="AO44" i="9"/>
  <c r="AO28" i="9"/>
  <c r="AO11" i="9"/>
  <c r="AO398" i="9"/>
  <c r="AO375" i="9"/>
  <c r="AO353" i="9"/>
  <c r="AO316" i="9"/>
  <c r="AO297" i="9"/>
  <c r="AO278" i="9"/>
  <c r="AO260" i="9"/>
  <c r="AO223" i="9"/>
  <c r="AO206" i="9"/>
  <c r="AO189" i="9"/>
  <c r="AO172" i="9"/>
  <c r="AO156" i="9"/>
  <c r="AO124" i="9"/>
  <c r="AO108" i="9"/>
  <c r="AO92" i="9"/>
  <c r="AO76" i="9"/>
  <c r="AO43" i="9"/>
  <c r="AO26" i="9"/>
  <c r="AO10" i="9"/>
  <c r="AO352" i="9"/>
  <c r="AO315" i="9"/>
  <c r="AO258" i="9"/>
  <c r="AO240" i="9"/>
  <c r="AO188" i="9"/>
  <c r="AO171" i="9"/>
  <c r="AO123" i="9"/>
  <c r="AO107" i="9"/>
  <c r="AO74" i="9"/>
  <c r="AO41" i="9"/>
  <c r="AO371" i="9"/>
  <c r="AO332" i="9"/>
  <c r="AO295" i="9"/>
  <c r="AO256" i="9"/>
  <c r="AO221" i="9"/>
  <c r="AO186" i="9"/>
  <c r="AO138" i="9"/>
  <c r="AO122" i="9"/>
  <c r="AO73" i="9"/>
  <c r="AO40" i="9"/>
  <c r="AO394" i="9"/>
  <c r="AO349" i="9"/>
  <c r="AO293" i="9"/>
  <c r="AO273" i="9"/>
  <c r="AO237" i="9"/>
  <c r="AO203" i="9"/>
  <c r="AO169" i="9"/>
  <c r="AO121" i="9"/>
  <c r="AO88" i="9"/>
  <c r="AO55" i="9"/>
  <c r="AO23" i="9"/>
  <c r="AO289" i="9"/>
  <c r="AO235" i="9"/>
  <c r="AO218" i="9"/>
  <c r="AO151" i="9"/>
  <c r="AO119" i="9"/>
  <c r="AO69" i="9"/>
  <c r="AO37" i="9"/>
  <c r="AO386" i="9"/>
  <c r="AO328" i="9"/>
  <c r="AO269" i="9"/>
  <c r="AO234" i="9"/>
  <c r="AO182" i="9"/>
  <c r="AO134" i="9"/>
  <c r="AO84" i="9"/>
  <c r="AO36" i="9"/>
  <c r="AO385" i="9"/>
  <c r="AO326" i="9"/>
  <c r="AO287" i="9"/>
  <c r="AO216" i="9"/>
  <c r="AO165" i="9"/>
  <c r="AO115" i="9"/>
  <c r="AO83" i="9"/>
  <c r="AO35" i="9"/>
  <c r="AO334" i="9"/>
  <c r="AO241" i="9"/>
  <c r="AO140" i="9"/>
  <c r="AO59" i="9"/>
  <c r="AO396" i="9"/>
  <c r="AO277" i="9"/>
  <c r="AO205" i="9"/>
  <c r="AO155" i="9"/>
  <c r="AO91" i="9"/>
  <c r="AO9" i="9"/>
  <c r="AO395" i="9"/>
  <c r="AO314" i="9"/>
  <c r="AO239" i="9"/>
  <c r="AO170" i="9"/>
  <c r="AO90" i="9"/>
  <c r="AO24" i="9"/>
  <c r="AO331" i="9"/>
  <c r="AO255" i="9"/>
  <c r="AO153" i="9"/>
  <c r="AO71" i="9"/>
  <c r="AO7" i="9"/>
  <c r="AO270" i="9"/>
  <c r="AO167" i="9"/>
  <c r="AO101" i="9"/>
  <c r="AO21" i="9"/>
  <c r="AO309" i="9"/>
  <c r="AO217" i="9"/>
  <c r="AO150" i="9"/>
  <c r="AO68" i="9"/>
  <c r="AO363" i="9"/>
  <c r="AO250" i="9"/>
  <c r="AO149" i="9"/>
  <c r="AO67" i="9"/>
  <c r="AO374" i="9"/>
  <c r="AO333" i="9"/>
  <c r="AO296" i="9"/>
  <c r="AO222" i="9"/>
  <c r="AO139" i="9"/>
  <c r="AO58" i="9"/>
  <c r="AO25" i="9"/>
  <c r="AO351" i="9"/>
  <c r="AO276" i="9"/>
  <c r="AO204" i="9"/>
  <c r="AO154" i="9"/>
  <c r="AO106" i="9"/>
  <c r="AO56" i="9"/>
  <c r="AO8" i="9"/>
  <c r="AO368" i="9"/>
  <c r="AO312" i="9"/>
  <c r="AO220" i="9"/>
  <c r="AO185" i="9"/>
  <c r="AO137" i="9"/>
  <c r="AO105" i="9"/>
  <c r="AO39" i="9"/>
  <c r="AO329" i="9"/>
  <c r="AO183" i="9"/>
  <c r="AO85" i="9"/>
  <c r="AO4" i="9"/>
  <c r="AO412" i="9"/>
  <c r="AO346" i="9"/>
  <c r="AO251" i="9"/>
  <c r="AO166" i="9"/>
  <c r="AO100" i="9"/>
  <c r="AO20" i="9"/>
  <c r="AO410" i="9"/>
  <c r="AO305" i="9"/>
  <c r="AO233" i="9"/>
  <c r="AO198" i="9"/>
  <c r="AO132" i="9"/>
  <c r="AO51" i="9"/>
  <c r="AO391" i="9"/>
  <c r="AO367" i="9"/>
  <c r="AO348" i="9"/>
  <c r="AO330" i="9"/>
  <c r="AO311" i="9"/>
  <c r="AO292" i="9"/>
  <c r="AO272" i="9"/>
  <c r="AO254" i="9"/>
  <c r="AO236" i="9"/>
  <c r="AO219" i="9"/>
  <c r="AO202" i="9"/>
  <c r="AO184" i="9"/>
  <c r="AO168" i="9"/>
  <c r="AO152" i="9"/>
  <c r="AO136" i="9"/>
  <c r="AO120" i="9"/>
  <c r="AO104" i="9"/>
  <c r="AO86" i="9"/>
  <c r="AO70" i="9"/>
  <c r="AO54" i="9"/>
  <c r="AO38" i="9"/>
  <c r="AO22" i="9"/>
  <c r="AO6" i="9"/>
  <c r="AO413" i="9"/>
  <c r="AO388" i="9"/>
  <c r="AO366" i="9"/>
  <c r="AO347" i="9"/>
  <c r="AO310" i="9"/>
  <c r="AO253" i="9"/>
  <c r="AO200" i="9"/>
  <c r="AO135" i="9"/>
  <c r="AO53" i="9"/>
  <c r="AO365" i="9"/>
  <c r="AO288" i="9"/>
  <c r="AO199" i="9"/>
  <c r="AO116" i="9"/>
  <c r="AO52" i="9"/>
  <c r="AO345" i="9"/>
  <c r="AO268" i="9"/>
  <c r="AO181" i="9"/>
  <c r="AO99" i="9"/>
  <c r="AO18" i="9"/>
  <c r="AO403" i="9"/>
  <c r="AO344" i="9"/>
  <c r="AO300" i="9"/>
  <c r="AO246" i="9"/>
  <c r="AO194" i="9"/>
  <c r="AO146" i="9"/>
  <c r="AO98" i="9"/>
  <c r="AO62" i="9"/>
  <c r="AO14" i="9"/>
  <c r="AO402" i="9"/>
  <c r="AO343" i="9"/>
  <c r="AO286" i="9"/>
  <c r="AO245" i="9"/>
  <c r="AO192" i="9"/>
  <c r="AO144" i="9"/>
  <c r="AO97" i="9"/>
  <c r="AO50" i="9"/>
  <c r="AO13" i="9"/>
  <c r="AO95" i="9"/>
  <c r="AO175" i="9"/>
  <c r="AO164" i="9"/>
  <c r="AO212" i="9"/>
  <c r="AO303" i="9"/>
  <c r="AO65" i="9"/>
  <c r="AO197" i="9"/>
  <c r="AO64" i="9"/>
  <c r="AO405" i="9"/>
  <c r="AO195" i="9"/>
  <c r="AO110" i="9"/>
  <c r="AO401" i="9"/>
  <c r="AO342" i="9"/>
  <c r="AO284" i="9"/>
  <c r="AO232" i="9"/>
  <c r="AO191" i="9"/>
  <c r="AO143" i="9"/>
  <c r="AO96" i="9"/>
  <c r="AO49" i="9"/>
  <c r="AO400" i="9"/>
  <c r="AO338" i="9"/>
  <c r="AO283" i="9"/>
  <c r="AO231" i="9"/>
  <c r="AO180" i="9"/>
  <c r="AO142" i="9"/>
  <c r="AO48" i="9"/>
  <c r="AO80" i="9"/>
  <c r="AO319" i="9"/>
  <c r="AO31" i="9"/>
  <c r="AO362" i="9"/>
  <c r="AO162" i="9"/>
  <c r="AO30" i="9"/>
  <c r="AO361" i="9"/>
  <c r="AO211" i="9"/>
  <c r="AO113" i="9"/>
  <c r="AO208" i="9"/>
  <c r="AO112" i="9"/>
  <c r="AO248" i="9"/>
  <c r="AO16" i="9"/>
  <c r="AO247" i="9"/>
  <c r="AO63" i="9"/>
  <c r="AO384" i="9"/>
  <c r="AO337" i="9"/>
  <c r="AO282" i="9"/>
  <c r="AO230" i="9"/>
  <c r="AO179" i="9"/>
  <c r="AO130" i="9"/>
  <c r="AO94" i="9"/>
  <c r="AO46" i="9"/>
  <c r="AO321" i="9"/>
  <c r="AO227" i="9"/>
  <c r="AO128" i="9"/>
  <c r="AO34" i="9"/>
  <c r="AO380" i="9"/>
  <c r="AO265" i="9"/>
  <c r="AO127" i="9"/>
  <c r="AO264" i="9"/>
  <c r="AO126" i="9"/>
  <c r="AO263" i="9"/>
  <c r="AO78" i="9"/>
  <c r="AO304" i="9"/>
  <c r="AO161" i="9"/>
  <c r="AO29" i="9"/>
  <c r="AO249" i="9"/>
  <c r="AO17" i="9"/>
  <c r="AO302" i="9"/>
  <c r="AO111" i="9"/>
  <c r="AO358" i="9"/>
  <c r="AO147" i="9"/>
  <c r="AO382" i="9"/>
  <c r="AO325" i="9"/>
  <c r="AO281" i="9"/>
  <c r="AO228" i="9"/>
  <c r="AO177" i="9"/>
  <c r="AO129" i="9"/>
  <c r="AO82" i="9"/>
  <c r="AO45" i="9"/>
  <c r="AO381" i="9"/>
  <c r="AO267" i="9"/>
  <c r="AO176" i="9"/>
  <c r="AO81" i="9"/>
  <c r="AO320" i="9"/>
  <c r="AO214" i="9"/>
  <c r="AO32" i="9"/>
  <c r="AO377" i="9"/>
  <c r="AO213" i="9"/>
  <c r="AO79" i="9"/>
  <c r="AO318" i="9"/>
  <c r="AO114" i="9"/>
  <c r="AO262" i="9"/>
  <c r="AO66" i="9"/>
  <c r="AO360" i="9"/>
  <c r="AO160" i="9"/>
  <c r="AO359" i="9"/>
  <c r="AO158" i="9"/>
  <c r="AO301" i="9"/>
  <c r="AO15" i="9"/>
  <c r="V1706" i="9"/>
  <c r="W1706" i="9" s="1"/>
  <c r="V1695" i="9"/>
  <c r="W1695" i="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maxi gordillo</author>
  </authors>
  <commentList>
    <comment ref="I3522" authorId="0" shapeId="0" xr:uid="{80C00766-A568-460F-8F59-1CD0D14D98D7}">
      <text>
        <r>
          <rPr>
            <b/>
            <sz val="9"/>
            <color indexed="81"/>
            <rFont val="Tahoma"/>
            <family val="2"/>
          </rPr>
          <t>maxi gordillo:</t>
        </r>
        <r>
          <rPr>
            <sz val="9"/>
            <color indexed="81"/>
            <rFont val="Tahoma"/>
            <family val="2"/>
          </rPr>
          <t xml:space="preserve">
Operador &gt; : J3522 debe ser MAYOR que este valor en la columna definida en C3523</t>
        </r>
      </text>
    </comment>
    <comment ref="C3523" authorId="0" shapeId="0" xr:uid="{A3D3BD4D-D62E-40D0-A75B-D363DD15CCE5}">
      <text>
        <r>
          <rPr>
            <b/>
            <sz val="9"/>
            <color indexed="81"/>
            <rFont val="Tahoma"/>
            <family val="2"/>
          </rPr>
          <t>maxi gordillo:</t>
        </r>
        <r>
          <rPr>
            <sz val="9"/>
            <color indexed="81"/>
            <rFont val="Tahoma"/>
            <family val="2"/>
          </rPr>
          <t xml:space="preserve">
Esta celda define:
1) La columna por la cual se ORDENA (SORT)
2) La columna sobre la que se aplican los filtros de rango &gt; (J3522) y &lt; (J3523)
3) La columna para excluir ceros (M3522)</t>
        </r>
      </text>
    </comment>
    <comment ref="I3523" authorId="0" shapeId="0" xr:uid="{548E8A2B-F131-4865-8A4C-2ED42EF84D18}">
      <text>
        <r>
          <rPr>
            <b/>
            <sz val="9"/>
            <color indexed="81"/>
            <rFont val="Tahoma"/>
            <family val="2"/>
          </rPr>
          <t>maxi gordillo:</t>
        </r>
        <r>
          <rPr>
            <sz val="9"/>
            <color indexed="81"/>
            <rFont val="Tahoma"/>
            <family val="2"/>
          </rPr>
          <t xml:space="preserve">
Operador &lt; : J3523 debe ser MENOR que este valor en la columna definida en C3523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A07A620-8DB2-45BE-9DBF-CD60837D2CE1}" keepAlive="1" name="Consulta - 01 CODIGOS Y COSTOS xlsm" description="Conexión a la consulta '01 CODIGOS Y COSTOS xlsm' en el libro." type="5" refreshedVersion="8" background="1" saveData="1">
    <dbPr connection="Provider=Microsoft.Mashup.OleDb.1;Data Source=$Workbook$;Location=&quot;01 CODIGOS Y COSTOS xlsm&quot;;Extended Properties=&quot;&quot;" command="SELECT * FROM [01 CODIGOS Y COSTOS xlsm]"/>
  </connection>
  <connection id="2" xr16:uid="{DC82808F-2D9B-4F4D-95E6-203D9E3B6A06}" keepAlive="1" name="Consulta - LISTAS" description="Conexión a la consulta 'LISTAS' en el libro." type="5" refreshedVersion="8" background="1" saveData="1">
    <dbPr connection="Provider=Microsoft.Mashup.OleDb.1;Data Source=$Workbook$;Location=LISTAS;Extended Properties=&quot;&quot;" command="SELECT * FROM [LISTA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<sst xmlns="http://schemas.openxmlformats.org/spreadsheetml/2006/main" count="25646" uniqueCount="10943">
  <si>
    <t>ID</t>
  </si>
  <si>
    <t>Producto</t>
  </si>
  <si>
    <t>Numero</t>
  </si>
  <si>
    <t>Descripción</t>
  </si>
  <si>
    <t>PLASTICOS1</t>
  </si>
  <si>
    <t>PLASTICOS</t>
  </si>
  <si>
    <t>Grampa tapizado R11- R18</t>
  </si>
  <si>
    <t>PLASTICOS2</t>
  </si>
  <si>
    <t>Grampa tapizadoDuna-128-147</t>
  </si>
  <si>
    <t>PLASTICOS3</t>
  </si>
  <si>
    <t>Tuerca autorros. FIAT-RENAULT</t>
  </si>
  <si>
    <t>PLASTICOS4</t>
  </si>
  <si>
    <t>Fijacion consola GACELL</t>
  </si>
  <si>
    <t>PLASTICOS5</t>
  </si>
  <si>
    <t>Fijacion OPTICA 128</t>
  </si>
  <si>
    <t>PLASTICOS6</t>
  </si>
  <si>
    <t>Tuerca autorros. GACELL</t>
  </si>
  <si>
    <t>PLASTICOS7</t>
  </si>
  <si>
    <t>Fijacion patente FIAT</t>
  </si>
  <si>
    <t>PLASTICOS8</t>
  </si>
  <si>
    <t>Registro faro 125</t>
  </si>
  <si>
    <t>PLASTICOS9</t>
  </si>
  <si>
    <t>Tuerca autorroscante FIAT</t>
  </si>
  <si>
    <t>PLASTICOS10</t>
  </si>
  <si>
    <t>Fijacion capot 125</t>
  </si>
  <si>
    <t>PLASTICOS11</t>
  </si>
  <si>
    <t>Tuerca parrilla DUNA- UNO</t>
  </si>
  <si>
    <t>PLASTICOS12</t>
  </si>
  <si>
    <t>Tuerca autorroc. PEUGEOT</t>
  </si>
  <si>
    <t>PLASTICOS13</t>
  </si>
  <si>
    <t>Tuerca autorros. FIAT-PEUGEOT</t>
  </si>
  <si>
    <t>PLASTICOS14</t>
  </si>
  <si>
    <t>Tuerca autorros. FIAT</t>
  </si>
  <si>
    <t>PLASTICOS15</t>
  </si>
  <si>
    <t>Grampa tapizadoPEUGEOT 405</t>
  </si>
  <si>
    <t>PLASTICOS16</t>
  </si>
  <si>
    <t>Grampa tapizadoR11-R18-R9</t>
  </si>
  <si>
    <t>PLASTICOS17</t>
  </si>
  <si>
    <t>Grampa tapizado techo 405</t>
  </si>
  <si>
    <t>PLASTICOS18</t>
  </si>
  <si>
    <t>Grampa tapizado FIAT UNO-TIPO</t>
  </si>
  <si>
    <t>PLASTICOS19</t>
  </si>
  <si>
    <t>Grampa tapizado GOL</t>
  </si>
  <si>
    <t>PLASTICOS20</t>
  </si>
  <si>
    <t>Grampa tapizado FIAT UNO-DUNA</t>
  </si>
  <si>
    <t>PLASTICOS21</t>
  </si>
  <si>
    <t>Grampa tapizado FIAT128-147</t>
  </si>
  <si>
    <t>PLASTICOS22</t>
  </si>
  <si>
    <t>Fijacion bagueta SPAZZIO</t>
  </si>
  <si>
    <t>PLASTICOS23</t>
  </si>
  <si>
    <t>Grampa tapizado PEUGEOT 504</t>
  </si>
  <si>
    <t>PLASTICOS24</t>
  </si>
  <si>
    <t>Arandelas varias</t>
  </si>
  <si>
    <t>PLASTICOS25</t>
  </si>
  <si>
    <t>Regulador parrilla FALCON</t>
  </si>
  <si>
    <t>PLASTICOS26</t>
  </si>
  <si>
    <t>Apoya brazo PEUGEOT 504/505</t>
  </si>
  <si>
    <t>PLASTICOS27</t>
  </si>
  <si>
    <t>Tapizado puertas PIK-UP FORD</t>
  </si>
  <si>
    <t>PLASTICOS28</t>
  </si>
  <si>
    <t>Tapizado puertas PIK-UP CHEVR.</t>
  </si>
  <si>
    <t>PLASTICOS29</t>
  </si>
  <si>
    <t>Grampa Tapizado Universal</t>
  </si>
  <si>
    <t>PLASTICOS30</t>
  </si>
  <si>
    <t>Broche tapizado ESCORD-PEUGEOT</t>
  </si>
  <si>
    <t>PLASTICOS31</t>
  </si>
  <si>
    <t>Clip tapizado SIENA Y GACELL</t>
  </si>
  <si>
    <t>PLASTICOS32</t>
  </si>
  <si>
    <t>Clip panel puerta R6/-R9-R12</t>
  </si>
  <si>
    <t>PLASTICOS33</t>
  </si>
  <si>
    <t>Fijacion tapizado FIAT 128</t>
  </si>
  <si>
    <t>PLASTICOS34</t>
  </si>
  <si>
    <t>Tapizado DODGE 1500/1800</t>
  </si>
  <si>
    <t>PLASTICOS35</t>
  </si>
  <si>
    <t>Grampa lateral puerta TAUNUS-SIERRA</t>
  </si>
  <si>
    <t>PLASTICOS36</t>
  </si>
  <si>
    <t>Broche tapizado y baul GACELL</t>
  </si>
  <si>
    <t>PLASTICOS37</t>
  </si>
  <si>
    <t>Clip tapizado PEUGEOT 504/505</t>
  </si>
  <si>
    <t>PLASTICOS38</t>
  </si>
  <si>
    <t>Grampa media coliza puerta renault 18</t>
  </si>
  <si>
    <t>PLASTICOS39</t>
  </si>
  <si>
    <t>Fijacion tapizado techo FIAT 125</t>
  </si>
  <si>
    <t>PLASTICOS40</t>
  </si>
  <si>
    <t>Modura baul FALCON 78/82</t>
  </si>
  <si>
    <t>PLASTICOS41</t>
  </si>
  <si>
    <t>Tapizado techo PEUGEOT 504/505</t>
  </si>
  <si>
    <t>PLASTICOS42</t>
  </si>
  <si>
    <t>Chupete guardabarro R11-9-19</t>
  </si>
  <si>
    <t>PLASTICOS43</t>
  </si>
  <si>
    <t>Fijacion parrilla PEUGEOT 504/505</t>
  </si>
  <si>
    <t>PLASTICOS44</t>
  </si>
  <si>
    <t>Tapizado REGATTA-TEMPRA</t>
  </si>
  <si>
    <t>PLASTICOS45</t>
  </si>
  <si>
    <t>Tapizado FIAT UNO-DUNA</t>
  </si>
  <si>
    <t>PLASTICOS46</t>
  </si>
  <si>
    <t>Tapizado PEUGEOT 504</t>
  </si>
  <si>
    <t>PLASTICOS47</t>
  </si>
  <si>
    <t>Tapizado puerta FIAT PALIO SIENA</t>
  </si>
  <si>
    <t>PLASTICOS48</t>
  </si>
  <si>
    <t>Paneles de baul y puertas ESCORD</t>
  </si>
  <si>
    <t>PLASTICOS49</t>
  </si>
  <si>
    <t>Burleterias de puertas REGATTA</t>
  </si>
  <si>
    <t>PLASTICOS50</t>
  </si>
  <si>
    <t>Varilla capot R9-pasacables y cañerias</t>
  </si>
  <si>
    <t>PLASTICOS51</t>
  </si>
  <si>
    <t>Varilla capotFIAT DUNA-UNO</t>
  </si>
  <si>
    <t>PLASTICOS52</t>
  </si>
  <si>
    <t>Paneles omega mediano</t>
  </si>
  <si>
    <t>PLASTICOS53</t>
  </si>
  <si>
    <t>Varilla capot ESCORD-FIESTA-KA-SIERRA</t>
  </si>
  <si>
    <t>PLASTICOS54</t>
  </si>
  <si>
    <t>Varilla cerradura FIAT-PEUGEOT-405</t>
  </si>
  <si>
    <t>PLASTICOS55</t>
  </si>
  <si>
    <t>Grampa varilla cerradura FIAT DUNA UNO</t>
  </si>
  <si>
    <t>PLASTICOS56</t>
  </si>
  <si>
    <t>Buje insignia FIAT UNO-DUNA</t>
  </si>
  <si>
    <t>PLASTICOS57</t>
  </si>
  <si>
    <t>Tuerca apoya brazo VOLKSWEGEN GACELL</t>
  </si>
  <si>
    <t>PLASTICOS58</t>
  </si>
  <si>
    <t>Grampa bagueta zocalo R11</t>
  </si>
  <si>
    <t>PLASTICOS59</t>
  </si>
  <si>
    <t>PLASTICOS60</t>
  </si>
  <si>
    <t>Grampa bagueta zocalo R11 roja</t>
  </si>
  <si>
    <t>PLASTICOS61</t>
  </si>
  <si>
    <t>grampa varilla cerradura FIAT 600 - PEUGEOT</t>
  </si>
  <si>
    <t>PLASTICOS62</t>
  </si>
  <si>
    <t>Grampa tapizado Renault 21</t>
  </si>
  <si>
    <t>PLASTICOS63</t>
  </si>
  <si>
    <t>Grampa paragolpe Ford Ka</t>
  </si>
  <si>
    <t>PLASTICOS64</t>
  </si>
  <si>
    <t>Grampa tapizado Renault 19</t>
  </si>
  <si>
    <t>PLASTICOS65</t>
  </si>
  <si>
    <t>Grampa tapizado Peugeot 405 larga</t>
  </si>
  <si>
    <t>PLASTICOS66</t>
  </si>
  <si>
    <t>Grampa tapizado puerta Chevr. Corsa</t>
  </si>
  <si>
    <t>PLASTICOS67</t>
  </si>
  <si>
    <t>Grampa tapizado Ford Ka</t>
  </si>
  <si>
    <t>PLASTICOS69</t>
  </si>
  <si>
    <t>Grampa pasacable omega grande</t>
  </si>
  <si>
    <t>PLASTICOS70</t>
  </si>
  <si>
    <t>Grampa pasacable omega chica</t>
  </si>
  <si>
    <t>PLASTICOS71</t>
  </si>
  <si>
    <t>Soporte giratorio de cables de motor</t>
  </si>
  <si>
    <t>PLASTICOS72</t>
  </si>
  <si>
    <t>Grampa pasacable de cerradura de Escord</t>
  </si>
  <si>
    <t>PLASTICOS73</t>
  </si>
  <si>
    <t>Grampa varilla capot  SENDA - GOL -SAVERIO</t>
  </si>
  <si>
    <t>PLASTICOS74</t>
  </si>
  <si>
    <t>Grampa pasacable de zocalos Renault 12</t>
  </si>
  <si>
    <t>PLASTICOS75</t>
  </si>
  <si>
    <t>Grampa tapizado de GOL AB9</t>
  </si>
  <si>
    <t>PLASTICOS76</t>
  </si>
  <si>
    <t xml:space="preserve">Grampa paneles de tapizado DUNA Y UNO </t>
  </si>
  <si>
    <t>PLASTICOS77</t>
  </si>
  <si>
    <t>Grampa paneles laterales y baul VOLKSWAGEN</t>
  </si>
  <si>
    <t>PLASTICOS78</t>
  </si>
  <si>
    <t>Clip tapizado panel GOL - SENDA</t>
  </si>
  <si>
    <t>PLASTICOS79</t>
  </si>
  <si>
    <t>Grampa tapizado Renault 18 - 11</t>
  </si>
  <si>
    <t>PLASTICOS80</t>
  </si>
  <si>
    <t>Grampa manta capot CLIO</t>
  </si>
  <si>
    <t>PLASTICOS81</t>
  </si>
  <si>
    <t>Grampa fijacion patente FORD-VOLKSWAGEN</t>
  </si>
  <si>
    <t>PLASTICOS82</t>
  </si>
  <si>
    <t>Tuerca autorroscante optica ESCORD</t>
  </si>
  <si>
    <t>PLASTICOS84</t>
  </si>
  <si>
    <t>Tuerca autorroscante FIAT - PEUGEOT</t>
  </si>
  <si>
    <t>PLASTICOS85</t>
  </si>
  <si>
    <t>Boton estriado tapizado FORD ORION</t>
  </si>
  <si>
    <t>PLASTICOS86</t>
  </si>
  <si>
    <t>Grampa tapizado puerta PALIO- SIENA buje B</t>
  </si>
  <si>
    <t>PLASTICOS87</t>
  </si>
  <si>
    <t>Tueca apoya brazo R- 18 -  Fuego - Break</t>
  </si>
  <si>
    <t>PLASTICOS88</t>
  </si>
  <si>
    <t>Grampa tapizado Pick-up Ford mod. Nuevo</t>
  </si>
  <si>
    <t>PLASTICOS89</t>
  </si>
  <si>
    <t>Chupete guardabarro Renault 18</t>
  </si>
  <si>
    <t>PLASTICOS91</t>
  </si>
  <si>
    <t>Grampa baguet lateral R 19 - RN - RT -Coupe</t>
  </si>
  <si>
    <t>PLASTICOS92</t>
  </si>
  <si>
    <t>Grampa varilla cerradura Renault  todos</t>
  </si>
  <si>
    <t>PLASTICOS93</t>
  </si>
  <si>
    <t>Grampa moldura techo DUNA - UNO - TIPO</t>
  </si>
  <si>
    <t>PLASTICOS94</t>
  </si>
  <si>
    <t>Grampa varilla capot Peugeot 504</t>
  </si>
  <si>
    <t>PLASTICOS95</t>
  </si>
  <si>
    <t>Grampa varilla capot Peugeot 205 - 306 - 406</t>
  </si>
  <si>
    <t>PLASTICOS96</t>
  </si>
  <si>
    <t>Tope cap3,01ot Pick -up - Camion Ford</t>
  </si>
  <si>
    <t>PLASTICOS97</t>
  </si>
  <si>
    <t>Grampa tapizado Renault Express</t>
  </si>
  <si>
    <t>PLASTICOS98</t>
  </si>
  <si>
    <t>Grampa tapizado peugeot405 corta</t>
  </si>
  <si>
    <t>PLASTICOS99</t>
  </si>
  <si>
    <t>Grampa manta capot DUNA - 147 gasoleros</t>
  </si>
  <si>
    <t>PLASTICOS100</t>
  </si>
  <si>
    <t>Grampa lateral puerta Pick FORD</t>
  </si>
  <si>
    <t>PLASTICOS101</t>
  </si>
  <si>
    <t>Boton lateral puerta 125</t>
  </si>
  <si>
    <t>PLASTICOS102</t>
  </si>
  <si>
    <t>Abrazaderas p/ cables linea Fiat</t>
  </si>
  <si>
    <t>PLASTICOS103</t>
  </si>
  <si>
    <t>Grampa varilla capot R19 pasacables..</t>
  </si>
  <si>
    <t>PLASTICOS104</t>
  </si>
  <si>
    <t>Leva carburados holley</t>
  </si>
  <si>
    <t>PLASTICOS105</t>
  </si>
  <si>
    <t>Grampa cerradura puerta Pick-up isquier.</t>
  </si>
  <si>
    <t>PLASTICOS106</t>
  </si>
  <si>
    <t>Grampa cerradura puerta Pick-up derecha.</t>
  </si>
  <si>
    <t>PLASTICOS107</t>
  </si>
  <si>
    <t>Grampa fij. Paragolpe tras. Y delan. R9 -R11</t>
  </si>
  <si>
    <t>PLASTICOS108</t>
  </si>
  <si>
    <t>Tornillo farol DEL y TRAS. Fiat 128</t>
  </si>
  <si>
    <t>PLASTICOS109</t>
  </si>
  <si>
    <t>Grampa tapizado Dodge 1.8 -1500-Taunus</t>
  </si>
  <si>
    <t>PLASTICOS110</t>
  </si>
  <si>
    <t>Puntera regulador de optica Fiat 128 y 133</t>
  </si>
  <si>
    <t>PLASTICOS111</t>
  </si>
  <si>
    <t>Grampa varilla  cerradura VOLKSWAGEN GACELL</t>
  </si>
  <si>
    <t>PLASTICOS112</t>
  </si>
  <si>
    <t>Grampa varilla  cerradura  SENDA- GOL-SAVERIO</t>
  </si>
  <si>
    <t>PLASTICOS113</t>
  </si>
  <si>
    <t>Grampa varilla cerradura PEUGEOT 504</t>
  </si>
  <si>
    <t>PLASTICOS114</t>
  </si>
  <si>
    <t>Grampa varilla cerradura FORD RANGER 98`</t>
  </si>
  <si>
    <t>PLASTICOS115</t>
  </si>
  <si>
    <t>Puntera regulacion de octica DODGE 1500-1800</t>
  </si>
  <si>
    <t>PLASTICOS116</t>
  </si>
  <si>
    <t>Clip parrilla FIAT UNO</t>
  </si>
  <si>
    <t>PLASTICOS117</t>
  </si>
  <si>
    <t>Cap. Anclaje tornillo reg. FIAT DUNA</t>
  </si>
  <si>
    <t>PLASTICOS118</t>
  </si>
  <si>
    <t>Tuerca fijacion patente DODGE 1500-1800</t>
  </si>
  <si>
    <t>PLASTICOS119</t>
  </si>
  <si>
    <t>Grampa cierre capot PEUGEOT 505</t>
  </si>
  <si>
    <t>PLASTICOS120</t>
  </si>
  <si>
    <t>Grampa moldura lateral FIAT 1600</t>
  </si>
  <si>
    <t>PLASTICOS121</t>
  </si>
  <si>
    <t>Grampa moldura lateral FORD TAUNUS</t>
  </si>
  <si>
    <t>PLASTICOS122</t>
  </si>
  <si>
    <t>Grampa intermedia paragolpe FORD KA</t>
  </si>
  <si>
    <t>PLASTICOS123</t>
  </si>
  <si>
    <t>Grampa tachuela cuadrada FIAT 128</t>
  </si>
  <si>
    <t>PLASTICOS124</t>
  </si>
  <si>
    <t>Grampa varilla cerradura FIAT- PEUGEOT verde</t>
  </si>
  <si>
    <t>PLASTICOS125</t>
  </si>
  <si>
    <t>Grampa varilla cerradura FIAT- PEUGEOT Azul</t>
  </si>
  <si>
    <t>PLASTICOS126</t>
  </si>
  <si>
    <t>Grampa fijacion cañerias</t>
  </si>
  <si>
    <t>PLASTICOS127</t>
  </si>
  <si>
    <t>Grampa tapizado de alfombras PEUGEOT 504</t>
  </si>
  <si>
    <t>PLASTICOS128</t>
  </si>
  <si>
    <t>Separador de cables bujias FIAT-PEUGEOT</t>
  </si>
  <si>
    <t>PLASTICOS129</t>
  </si>
  <si>
    <t>Levas cerradura puerta RENAULT 19-MEGANE</t>
  </si>
  <si>
    <t>PLASTICOS130</t>
  </si>
  <si>
    <t>Levas cerradura puerta RENAULT 12 Isquierdo</t>
  </si>
  <si>
    <t>PLASTICOS131</t>
  </si>
  <si>
    <t>Leva cerradura puerta RENAULT 12 Derecho</t>
  </si>
  <si>
    <t>PLASTICOS132</t>
  </si>
  <si>
    <t>Grampa bagueta lateral FORD TAUNUS</t>
  </si>
  <si>
    <t>PLASTICOS133</t>
  </si>
  <si>
    <t>Grampa de parrilla FORD TAUNUS</t>
  </si>
  <si>
    <t>PLASTICOS134</t>
  </si>
  <si>
    <t>Leva cerradura RENAULT CLIO</t>
  </si>
  <si>
    <t>PLASTICOS135</t>
  </si>
  <si>
    <t>Grampa media coliza PEUGEOT 505</t>
  </si>
  <si>
    <t>PLASTICOS136</t>
  </si>
  <si>
    <t>Buje respaldo de asiento VOLKS WAGEN GOL</t>
  </si>
  <si>
    <t>PLASTICOS137</t>
  </si>
  <si>
    <t>grampa varilla cerradura FORD ESCOR-ORION</t>
  </si>
  <si>
    <t>PLASTICOS138</t>
  </si>
  <si>
    <t>Grampa cerradura RENAULT CHEVROLET</t>
  </si>
  <si>
    <t>PLASTICOS139</t>
  </si>
  <si>
    <t>Clip baguetas de puertas PEUGEOT 306-307</t>
  </si>
  <si>
    <t>PLASTICOS140</t>
  </si>
  <si>
    <t>Grampas tapizado puertas VOLKSWAGEN AB 9</t>
  </si>
  <si>
    <t>PLASTICOS141</t>
  </si>
  <si>
    <t>Clip manta capot PALIO -SIENA</t>
  </si>
  <si>
    <t>PLASTICOS142</t>
  </si>
  <si>
    <t>Grampa moldura zocalo PALIO-SIENA</t>
  </si>
  <si>
    <t>PLASTICOS143</t>
  </si>
  <si>
    <t>Traba seguro manija PALIO-SIENA</t>
  </si>
  <si>
    <t>PLASTICOS144</t>
  </si>
  <si>
    <t>grampa bagueta lateral sup. Puerta REN. 18 BREAK</t>
  </si>
  <si>
    <t>PLASTICOS145</t>
  </si>
  <si>
    <t>Grampa moldura lateral Ranger</t>
  </si>
  <si>
    <t>PLASTICOS146</t>
  </si>
  <si>
    <t>Grampa bagueta puerta RENAULT CLIO</t>
  </si>
  <si>
    <t>PLASTICOS147</t>
  </si>
  <si>
    <t>Reten seguro puerta PALIO-SIENA-PEUGEOT</t>
  </si>
  <si>
    <t>PLASTICOS148</t>
  </si>
  <si>
    <t>Grampa tapizado VOKSWAGEN</t>
  </si>
  <si>
    <t>PLASTICOS149</t>
  </si>
  <si>
    <t>Clip baguetas laterales y traserasPEUGEOT-PATNER</t>
  </si>
  <si>
    <t>PLASTICOS150</t>
  </si>
  <si>
    <t>Clip manta capot GOL</t>
  </si>
  <si>
    <t>PLASTICOS151</t>
  </si>
  <si>
    <t>Clip fijacion parrilla PEUGEOT 206-106-306</t>
  </si>
  <si>
    <t>PLASTICOS152</t>
  </si>
  <si>
    <t>Clip tapizado FIESTA-FOCUS-MONDEO</t>
  </si>
  <si>
    <t>PLASTICOS153</t>
  </si>
  <si>
    <t>Grampa tapiz. Baul VOLHSWAGEN GOL AB9</t>
  </si>
  <si>
    <t>PLASTICOS154</t>
  </si>
  <si>
    <t>Grampa fijacion paragolpe FORD SIERRA</t>
  </si>
  <si>
    <t>PLASTICOS155</t>
  </si>
  <si>
    <t>Clip tapizafdo baul POLO-GOL</t>
  </si>
  <si>
    <t>PLASTICOS156</t>
  </si>
  <si>
    <t>Fijacion Parrilla PEUGEOT 306/307</t>
  </si>
  <si>
    <t>PLASTICOS157</t>
  </si>
  <si>
    <t>Clip manta capot VOLKSWAGEN GOL</t>
  </si>
  <si>
    <t>PLASTICOS158</t>
  </si>
  <si>
    <t>Clip tapizado y pasarueda PEUGEOT-TODOS</t>
  </si>
  <si>
    <t>PLASTICOS159</t>
  </si>
  <si>
    <t>Tope de capot lateral FIAT 147</t>
  </si>
  <si>
    <t>PLASTICOS160</t>
  </si>
  <si>
    <t>Grampa alfombra piso baul PEUGEOT 205-206</t>
  </si>
  <si>
    <t>PLASTICOS161</t>
  </si>
  <si>
    <t>grampa tapiz. Puerta  recho FORD TRANSIT-FOCUS</t>
  </si>
  <si>
    <t>PLASTICOS162</t>
  </si>
  <si>
    <t>Horquilla ghuia vidrio RENAULT CLIO-MEGANE</t>
  </si>
  <si>
    <t>PLASTICOS163</t>
  </si>
  <si>
    <t>Guia vidrios c/remache REN.-MEGANE-CLIO-KANGOO</t>
  </si>
  <si>
    <t>PLASTICOS164</t>
  </si>
  <si>
    <t>Precinto pasacable marcas varias</t>
  </si>
  <si>
    <t>PLASTICOS165</t>
  </si>
  <si>
    <t>GRAMPA MOLDURA LATERAL      FORD FALCON</t>
  </si>
  <si>
    <t>PLASTICOS166</t>
  </si>
  <si>
    <t>GRAMPA MOLDURA LATERAL FORD FAIRLANNE</t>
  </si>
  <si>
    <t>PLASTICOS167</t>
  </si>
  <si>
    <t>GRAMPA MOLDURA LATERAL DE PUERTA FIAT 147</t>
  </si>
  <si>
    <t>PLASTICOS168</t>
  </si>
  <si>
    <t>GRAMPA MOLDURA LATERAL PICK UP FORD 81</t>
  </si>
  <si>
    <t>PLASTICOS169</t>
  </si>
  <si>
    <t xml:space="preserve">GRAMPA MOLDURA LATERAL PICK UP FORD </t>
  </si>
  <si>
    <t>PLASTICOS170</t>
  </si>
  <si>
    <t>CORREDERA ASIENTO    SENDA-GO -SAVEIRO</t>
  </si>
  <si>
    <t>PLASTICOS171</t>
  </si>
  <si>
    <t>CORREDERA ASIENTO  GACEL</t>
  </si>
  <si>
    <t>PLASTICOS172</t>
  </si>
  <si>
    <t>GRAMPA MOLDURA LATERAL FORD FALCON    64/74</t>
  </si>
  <si>
    <t>PLASTICOS173</t>
  </si>
  <si>
    <t>GRAMPA MOLDURA LATERAL FORD FALCON  73/80</t>
  </si>
  <si>
    <t>PLASTICOS174</t>
  </si>
  <si>
    <t>SEGURO SOPORTE DE PARAGOLPE  PEUGEOT 504/405</t>
  </si>
  <si>
    <t>PLASTICOS175</t>
  </si>
  <si>
    <t>GRAMPA MOLDURA LATERAL FORD FALCON</t>
  </si>
  <si>
    <t>PLASTICOS176</t>
  </si>
  <si>
    <t>GRAMPA TACHUELA CUADRADA FIAT 128</t>
  </si>
  <si>
    <t>PLASTICOS177</t>
  </si>
  <si>
    <t>TUERCA CAJON FIAT-PEUGEOT Y FORD UNIVERSAL</t>
  </si>
  <si>
    <t>PLASTICOS178</t>
  </si>
  <si>
    <t>PERILLA SEGURO DE PUERTAS FIAT 128</t>
  </si>
  <si>
    <t>PLASTICOS179</t>
  </si>
  <si>
    <t>PERILLA SEGURO DE PUERTAS FORD TAUNUS</t>
  </si>
  <si>
    <t>PLASTICOS180</t>
  </si>
  <si>
    <t>PERILLA SEGURO DE PUERTAS FORD FALCON</t>
  </si>
  <si>
    <t>PLASTICOS181</t>
  </si>
  <si>
    <t>PERILLA SEGURO DE PUERTAS   PEUGEOT 504</t>
  </si>
  <si>
    <t>PLASTICOS182</t>
  </si>
  <si>
    <t>PERILLA SEGURO DE PUERTAS PICK UP FORD 80/86</t>
  </si>
  <si>
    <t>PLASTICOS183</t>
  </si>
  <si>
    <t>PERILLA SEGURO DE PUERTAS  RENAULT 9/11</t>
  </si>
  <si>
    <t>PLASTICOS184</t>
  </si>
  <si>
    <t>PERILLA SEGURO DE PUERTAS RENAULT 11</t>
  </si>
  <si>
    <t>PLASTICOS185</t>
  </si>
  <si>
    <t>PERILLA SEGURO DE PUERTAS RENAULT 18</t>
  </si>
  <si>
    <t>PLASTICOS186</t>
  </si>
  <si>
    <t>PERILLA SEGURO DE PUERTAS RENAULT 12</t>
  </si>
  <si>
    <t>PLASTICOS187</t>
  </si>
  <si>
    <t>PERILLA SEGURO DE PUERTAS FORD RANGER</t>
  </si>
  <si>
    <t>PLASTICOS188</t>
  </si>
  <si>
    <t>PERILLA SEGURO DE PUERTAS FIAT DUNA -UNO</t>
  </si>
  <si>
    <t>PLASTICOS189</t>
  </si>
  <si>
    <t xml:space="preserve">PERILLA  DE PUERTAS CROMADAS PICK UP FORD </t>
  </si>
  <si>
    <t>PLASTICOS190</t>
  </si>
  <si>
    <t>PERILLA PUERTA VOLKSWAGEN GACEL</t>
  </si>
  <si>
    <t>PLASTICOS191</t>
  </si>
  <si>
    <t>GRAMPA FIJACION CABLE ANTENA FORD FOCUS</t>
  </si>
  <si>
    <t>PLASTICOS192</t>
  </si>
  <si>
    <t>TORNILLO FIJACION PASA RUEDA CORSA - ASTRA</t>
  </si>
  <si>
    <t>PLASTICOS193</t>
  </si>
  <si>
    <t>GRAMPA MOLDURA BAUL FIAT - FALCON 77/ 82</t>
  </si>
  <si>
    <t>PLASTICOS194</t>
  </si>
  <si>
    <t>PUNTERA VARILLA DE CAPOT FIAT DUNA  - UNO</t>
  </si>
  <si>
    <t>PLASTICOS195</t>
  </si>
  <si>
    <t>HORQUILLA GUIA DE VIDRIO CLIO - MEGANE</t>
  </si>
  <si>
    <t>PLASTICOS196</t>
  </si>
  <si>
    <t>REGULADOR CAPOT Y BAUL  PEUGEOT 306</t>
  </si>
  <si>
    <t>PLASTICOS197</t>
  </si>
  <si>
    <t>REGISTRO DE CAPOT  FIAT PALIO - SIENA</t>
  </si>
  <si>
    <t>PLASTICOS198</t>
  </si>
  <si>
    <t>REGISTRO DE CAPOT  RENAULT MEGANE</t>
  </si>
  <si>
    <t>PLASTICOS199</t>
  </si>
  <si>
    <t>REGULADOR CAPOT POLO</t>
  </si>
  <si>
    <t>PLASTICOS200</t>
  </si>
  <si>
    <t>REGULADOR DE CAPOT RENAUT 19</t>
  </si>
  <si>
    <t>PLASTICOS201</t>
  </si>
  <si>
    <t>BROCHE PASA RUEDA INT P 306-307</t>
  </si>
  <si>
    <t>PLASTICOS202</t>
  </si>
  <si>
    <t>GRAMPA TAPIZADO INTERNO EXPRESS R9-19 (CORTA)</t>
  </si>
  <si>
    <t>PLASTICOS203</t>
  </si>
  <si>
    <t xml:space="preserve">GRAMPA TAPIZADO INTERNO EXPRESS R9-19 </t>
  </si>
  <si>
    <t>PLASTICOS204</t>
  </si>
  <si>
    <t>CLIP DE FIJACION RENAULT TRAFFIC/OTROS</t>
  </si>
  <si>
    <t>PLASTICOS205</t>
  </si>
  <si>
    <t>GRAMPA FIJACION PASA RUEDA MEGANE</t>
  </si>
  <si>
    <t>PLASTICOS206</t>
  </si>
  <si>
    <t>GRAMPA TAPIZADO DE TECHO PEUGEOT 504-405</t>
  </si>
  <si>
    <t>PLASTICOS207</t>
  </si>
  <si>
    <t>GRAMPA TAPIZADO FIAT IVECO TURBO DAILLY (NEGRA)</t>
  </si>
  <si>
    <t>PLASTICOS208</t>
  </si>
  <si>
    <t>MANTA CAPOT BLAZER C 10</t>
  </si>
  <si>
    <t>PLASTICOS209</t>
  </si>
  <si>
    <t>TUERCA AUTORROSCANTE FIAT PALIO/SIENA</t>
  </si>
  <si>
    <t>PLASTICOS210</t>
  </si>
  <si>
    <t>GRAMPA FIJACION PARILLA FORD FARLAINE</t>
  </si>
  <si>
    <t>PLASTICOS211</t>
  </si>
  <si>
    <t>TUERCA AUTORROSCANTE MODELOS VARIOS</t>
  </si>
  <si>
    <t>PLASTICOS212</t>
  </si>
  <si>
    <t>GRAMPA VARILLA CAPOT R 18</t>
  </si>
  <si>
    <t>PLASTICOS213</t>
  </si>
  <si>
    <t>CLIP FIJACION TURBO RENAULT TRAFFIC/CLIO 2/19</t>
  </si>
  <si>
    <t>PLASTICOS214</t>
  </si>
  <si>
    <t>GRAMPA PUNTERA DE OPTICA RENAULT 11-18</t>
  </si>
  <si>
    <t>PLASTICOS215</t>
  </si>
  <si>
    <t>MUELA DE OPTICA TORNILLO REGULADOR FARO FORD</t>
  </si>
  <si>
    <t>PLASTICOS216</t>
  </si>
  <si>
    <t>LEVA ACCIONAMIENTO LEVANTA VIDRIOS R11-18</t>
  </si>
  <si>
    <t>PLASTICOS217</t>
  </si>
  <si>
    <t>BUJE SOSTEN DE PIEZA 899 FIAT 128</t>
  </si>
  <si>
    <t>PLASTICOS218</t>
  </si>
  <si>
    <t>PUNTERA VARILLA PUERTA CLIO</t>
  </si>
  <si>
    <t>PLASTICOS219</t>
  </si>
  <si>
    <t>GRAMPA VIRA DE PARAGOLPE FIAT UNO Y DUNA</t>
  </si>
  <si>
    <t>PLASTICOS220</t>
  </si>
  <si>
    <t>GRAMPA MOLDURA DE TECHO FIAT PALIO/SIENA</t>
  </si>
  <si>
    <t>PLASTICOS221</t>
  </si>
  <si>
    <t>GRAMPA FIJACION MOLDURA BAJO OPTICA 206-306</t>
  </si>
  <si>
    <t>PLASTICOS222</t>
  </si>
  <si>
    <t>GRAMPA MOLDURA TAPA DE BAUL FIAT 128/1600</t>
  </si>
  <si>
    <t>PLASTICOS223</t>
  </si>
  <si>
    <t>MANTA CAPOR CORSA</t>
  </si>
  <si>
    <t>PLASTICOS224</t>
  </si>
  <si>
    <t>GRAMPA MEDIA COLIZA DE PUERTA PEUGEOT 504</t>
  </si>
  <si>
    <t>PLASTICOS225</t>
  </si>
  <si>
    <t>PATIN MECANISMOLEVANTA VIDRIO ESCORT NUEVO</t>
  </si>
  <si>
    <t>PLASTICOS226</t>
  </si>
  <si>
    <t>PLAQUETA DE OPTICA FIAT 147</t>
  </si>
  <si>
    <t>PLASTICOS227</t>
  </si>
  <si>
    <t>MOLDURA BAJO OPTICA P 306-PARTNER</t>
  </si>
  <si>
    <t>PLASTICOS228</t>
  </si>
  <si>
    <t>PUNTERA REGULADOR OPTICA INF. Y SUP. FORD ESCORT</t>
  </si>
  <si>
    <t>PLASTICOS229</t>
  </si>
  <si>
    <t>PIEZA REGULADOR DE EMBRAGUE R 11-9</t>
  </si>
  <si>
    <t>PLASTICOS230</t>
  </si>
  <si>
    <t>GUIA SEGURO PUERTA RENAULT CLIO</t>
  </si>
  <si>
    <t>PLASTICOS231</t>
  </si>
  <si>
    <t>MOLDURA PUERTA MEGANE</t>
  </si>
  <si>
    <t>PLASTICOS232</t>
  </si>
  <si>
    <t>BROCHE GANCHO SIENA PALIO</t>
  </si>
  <si>
    <t>PLASTICOS233</t>
  </si>
  <si>
    <t>TAPON FIAT PALIO/SIENA</t>
  </si>
  <si>
    <t>PLASTICOS234</t>
  </si>
  <si>
    <t>TAPON DE TECHO PALIO/SIENA</t>
  </si>
  <si>
    <t>PLASTICOS235</t>
  </si>
  <si>
    <t>TAPIZADO DE PUERTA ALFA ROMEO 154-145-146-155</t>
  </si>
  <si>
    <t>PLASTICOS236</t>
  </si>
  <si>
    <t>RAPON DENTADO CHICO NYLON FIAT PALIO/SIENA</t>
  </si>
  <si>
    <t>PLASTICOS237</t>
  </si>
  <si>
    <t>TAPON DENTADO GRANDE NYLON FIAT PALIO/SIENA</t>
  </si>
  <si>
    <t>PLASTICOS238</t>
  </si>
  <si>
    <t>CLIP DE RETENCION RENAULT 11-18-MEGANE</t>
  </si>
  <si>
    <t>PLASTICOS239</t>
  </si>
  <si>
    <t>LEVA CERRADURA BAUL FIAT 127-147 (CORTA) DUNA</t>
  </si>
  <si>
    <t>PLASTICOS240</t>
  </si>
  <si>
    <t>LEVA CERRADURA BAUL FIAT 127-147 (LARGA)</t>
  </si>
  <si>
    <t>PLASTICOS241</t>
  </si>
  <si>
    <t>TOPE DE CAPOT FORD ESCORT-GALAXY-SIERRA</t>
  </si>
  <si>
    <t>PLASTICOS242</t>
  </si>
  <si>
    <t>TOPE DE CAPOT FORD FIESTA-ORION-POINTER-MONDEO-K</t>
  </si>
  <si>
    <t>PLASTICOS243</t>
  </si>
  <si>
    <t>ABRAZADERA DE MANGUERA REFRIGERACION R 19-21</t>
  </si>
  <si>
    <t>PLASTICOS244</t>
  </si>
  <si>
    <t>GRAMPA PASACABLE MOTOR R 19 RN-RT/405</t>
  </si>
  <si>
    <t>PLASTICOS245</t>
  </si>
  <si>
    <t>GRAMPA EXTREMO PARAGOLPE VOLKSWAGEN 1500</t>
  </si>
  <si>
    <t>PLASTICOS246</t>
  </si>
  <si>
    <t>PLASTICOS247</t>
  </si>
  <si>
    <t xml:space="preserve">GRAMPA FIJACION GRILLAS FORD RENAULT </t>
  </si>
  <si>
    <t>PLASTICOS248</t>
  </si>
  <si>
    <t>GRAMPA FIJACION MOLDURAS RENAULT 206-306-406</t>
  </si>
  <si>
    <t>PLASTICOS249</t>
  </si>
  <si>
    <t>GRAMPA VARILLA CERRADURA FIAT-PEUGEOT</t>
  </si>
  <si>
    <t>PLASTICOS250</t>
  </si>
  <si>
    <t>MANTA CAPOT PEUGEOT 306-307-407</t>
  </si>
  <si>
    <t>PLASTICOS251</t>
  </si>
  <si>
    <t>GRAMPA TAPIZADO ASTRA-ZAFIRA-CORSA-VECTRA</t>
  </si>
  <si>
    <t>PLASTICOS252</t>
  </si>
  <si>
    <t>GRMAPA TAPIZADO PUERTA CLIO-KANGOO</t>
  </si>
  <si>
    <t>PLASTICOS253</t>
  </si>
  <si>
    <t>GRAMPA PASARRUEDAS-TAPIZADOS CLIO LAGUNA</t>
  </si>
  <si>
    <t>PLASTICOS254</t>
  </si>
  <si>
    <t>FIJACION PANELES INTERIORES SAXO-XANTIA-BERLINGO</t>
  </si>
  <si>
    <t>PLASTICOS256</t>
  </si>
  <si>
    <t>GRAMPA MOLDURA CITROEN BERLINGO-ZANTIA-XSARA</t>
  </si>
  <si>
    <t>PLASTICOS257</t>
  </si>
  <si>
    <t>REJILLA CAPOT COLF III</t>
  </si>
  <si>
    <t>PLASTICOS258</t>
  </si>
  <si>
    <t>GRAMPA FIJACION PARAGOLPER NISSAN-TOYOTA-IZUZU</t>
  </si>
  <si>
    <t>PLASTICOS259</t>
  </si>
  <si>
    <t>GRAMPA PASACABLES Y VARILLA CAPOT RENAULT</t>
  </si>
  <si>
    <t>PLASTICOS260</t>
  </si>
  <si>
    <t>GRAMPA MOLDURA TOPE PARAGOLPES FIAT PUNTO</t>
  </si>
  <si>
    <t>PLASTICOS261</t>
  </si>
  <si>
    <t>GRAMPA GUIA DE VIDRIO FIAT 147</t>
  </si>
  <si>
    <t>PLASTICOS262</t>
  </si>
  <si>
    <t>GRAMPA FIJACION PARAGOLPES TOYOTA</t>
  </si>
  <si>
    <t>PLASTICOS263</t>
  </si>
  <si>
    <t>FIJACION PARRILLA-VARIOS FIAT HONDA TOYOTA OPEL</t>
  </si>
  <si>
    <t>PLASTICOS264</t>
  </si>
  <si>
    <t>TAPIZADO INT CITROEN AX-ZX-XANTIA-BERLINGO-PARTNER-106</t>
  </si>
  <si>
    <t>PLASTICOS265</t>
  </si>
  <si>
    <t>MANTA CAPOT FIESTA-KA-FOCUS-MONDEO</t>
  </si>
  <si>
    <t>PLASTICOS266</t>
  </si>
  <si>
    <t>GRAMPA TAPIZADOS ALFOMBRA RENAULT</t>
  </si>
  <si>
    <t>PLASTICOS267</t>
  </si>
  <si>
    <t>GRAMPA FIJACION FOCUS-MONDEO</t>
  </si>
  <si>
    <t>PLASTICOS268</t>
  </si>
  <si>
    <t>GRAMPA REGISTRO DE FARO DODGE 1500 1.8</t>
  </si>
  <si>
    <t>PLASTICOS269</t>
  </si>
  <si>
    <t>PASARRUEDAS PANEL INTERIOR PEUGEOT307/CITROEN C 3</t>
  </si>
  <si>
    <t>PLASTICOS270</t>
  </si>
  <si>
    <t>GRAMPA FIJACION MOLDURA CLIO ´98 EN ADELANTE</t>
  </si>
  <si>
    <t>PLASTICOS271</t>
  </si>
  <si>
    <t>GRAMPA FIJACION MOLDURA TECHO GOLF III-TOLEDO-IBIZA</t>
  </si>
  <si>
    <t>PLASTICOS272</t>
  </si>
  <si>
    <t>GRAMPA MOLDURA TECHO COLF III  Y IV</t>
  </si>
  <si>
    <t>PLASTICOS273</t>
  </si>
  <si>
    <t>VIERTE AGUAS TECHO CLIO</t>
  </si>
  <si>
    <t>PLASTICOS274</t>
  </si>
  <si>
    <t>GRAMPA VARILLA CAPOT CORSA</t>
  </si>
  <si>
    <t>PLASTICOS275</t>
  </si>
  <si>
    <t>GRAMPA TAPIZADO PUERTAS POLO-SEAT IBIZA</t>
  </si>
  <si>
    <t>PLASTICOS276</t>
  </si>
  <si>
    <t>REMACHE RENAULT (TODOS)</t>
  </si>
  <si>
    <t>PLASTICOS277</t>
  </si>
  <si>
    <t>GRAMPA FIJACION PARAGOLPES HONDA-TOYOTA-VARIOS</t>
  </si>
  <si>
    <t>PLASTICOS278</t>
  </si>
  <si>
    <t>LEVA CERRADURA PUERTA RENAULT 9-11-18</t>
  </si>
  <si>
    <t>PLASTICOS279</t>
  </si>
  <si>
    <t>GRAMPA TAPIZADO PUERTA GOLF I</t>
  </si>
  <si>
    <t>PLASTICOS280</t>
  </si>
  <si>
    <t>TOPE DE CAPOT FIAT REGATTA (PLASTICO)</t>
  </si>
  <si>
    <t>PLASTICOS281</t>
  </si>
  <si>
    <t>SOPORTE DE PARRILLA PEUGEOT 504</t>
  </si>
  <si>
    <t>PLASTICOS282</t>
  </si>
  <si>
    <t>SEPARADOR DE CABLES DE BUJIAS FORD TAUNUS</t>
  </si>
  <si>
    <t>PLASTICOS283</t>
  </si>
  <si>
    <t>GRAMPA TAPIZADO  ESCORT-FOCUS-MONDEO</t>
  </si>
  <si>
    <t>PLASTICOS284</t>
  </si>
  <si>
    <t>Grampa Tapizado de puerta ( Azul ) PickUp Isuzu.</t>
  </si>
  <si>
    <t>PLASTICOS285</t>
  </si>
  <si>
    <t>Grampa tapizado Peugeot- C itroen Todos</t>
  </si>
  <si>
    <t>PLASTICOS286</t>
  </si>
  <si>
    <t>GRAMPA BAGUETAS DE ZOCALOS ALFA ROMEO  145-146</t>
  </si>
  <si>
    <t>PLASTICOS287</t>
  </si>
  <si>
    <t xml:space="preserve">Fijación tapizado Toledo, polo y otros </t>
  </si>
  <si>
    <t>PLASTICOS288</t>
  </si>
  <si>
    <t>GRAMPA TAPIZADOS,VOLKSWAGEN,AUDI,SEAT</t>
  </si>
  <si>
    <t>PLASTICOS289</t>
  </si>
  <si>
    <t>Grampa de interiores TOYOTA</t>
  </si>
  <si>
    <t>PLASTICOS290</t>
  </si>
  <si>
    <t>Clip tapizado Chevrolet Astra-Corsa</t>
  </si>
  <si>
    <t>PLASTICOS291</t>
  </si>
  <si>
    <t>Grampa Tapizados  Fiat idea-Alfa Romeo</t>
  </si>
  <si>
    <t>PLASTICOS292</t>
  </si>
  <si>
    <t>Grampa manta capot FIAT</t>
  </si>
  <si>
    <t>PLASTICOS293</t>
  </si>
  <si>
    <t>Grampa Tapizado de Puerta. Blazer-S 10-Corsa.</t>
  </si>
  <si>
    <t>PLASTICOS294</t>
  </si>
  <si>
    <t>Grampa Tapizado de puerta. Mercedes Benz</t>
  </si>
  <si>
    <t>PLASTICOS295</t>
  </si>
  <si>
    <t>Grampa manta capot Alfa Romeo-Fiat</t>
  </si>
  <si>
    <t>PLASTICOS296</t>
  </si>
  <si>
    <t>Clip tapizado chevrolet astra Corsa</t>
  </si>
  <si>
    <t>PLASTICOS297</t>
  </si>
  <si>
    <t>Clip fijación tapizado posterior Chevrolet Corsa-.Astra</t>
  </si>
  <si>
    <t>PLASTICOS298</t>
  </si>
  <si>
    <t xml:space="preserve">Fijac.molduras FIAT IVECO   </t>
  </si>
  <si>
    <t>PLASTICOS299</t>
  </si>
  <si>
    <t>GRAMPA TAPIZADOS, VOLKSWAGEN FOX,SURAM.CITROEN</t>
  </si>
  <si>
    <t>PLASTICOS300</t>
  </si>
  <si>
    <t>TOPE DE GOMA UNIVERSAL</t>
  </si>
  <si>
    <t>PLASTICOS301</t>
  </si>
  <si>
    <t>Fijac.mold.paragolpes trasero  Kangoo-Master</t>
  </si>
  <si>
    <t>PLASTICOS302</t>
  </si>
  <si>
    <t>Grampa tapizados Fiat- Alfa Romeo</t>
  </si>
  <si>
    <t>PLASTICOS303</t>
  </si>
  <si>
    <t>Grampa pasaruedas.     Chevrolet-Fiat.</t>
  </si>
  <si>
    <t>PLASTICOS304</t>
  </si>
  <si>
    <t>Clip de tapizado Fiat Palio / Siena</t>
  </si>
  <si>
    <t>PLASTICOS305</t>
  </si>
  <si>
    <t>GRAMPA,BURLETES Y REJILLAS,PEUGEOT,VOLKSWAGEN,TOYOTA,HONDA</t>
  </si>
  <si>
    <t>PLASTICOS306</t>
  </si>
  <si>
    <t>Grampa Moldura se puerta. Renault Clio- Kangoo</t>
  </si>
  <si>
    <t>PLASTICOS307</t>
  </si>
  <si>
    <t xml:space="preserve">Grampa plastica cacha de  espejos Chevrolet Corsa </t>
  </si>
  <si>
    <t>PLASTICOS308</t>
  </si>
  <si>
    <t>Grampa moldura superior Renault</t>
  </si>
  <si>
    <t>PLASTICOS309</t>
  </si>
  <si>
    <t>Grampa moldura zócalo Renault</t>
  </si>
  <si>
    <t>PLASTICOS310</t>
  </si>
  <si>
    <t>TACO DE FIJACION RENAULT</t>
  </si>
  <si>
    <t>PLASTICOS311</t>
  </si>
  <si>
    <t>TUERCA RAPIDA PLASTICA RENAULT</t>
  </si>
  <si>
    <t>PLASTICOS312</t>
  </si>
  <si>
    <t>GR.TAPIZADOS RENAULT KANGOO</t>
  </si>
  <si>
    <t>PLASTICOS313</t>
  </si>
  <si>
    <t>GRAMPA VARILLA DE CERRADURA RENAULT CLIO - MEGANE</t>
  </si>
  <si>
    <t>PLASTICOS314</t>
  </si>
  <si>
    <t>Tuerca rapida 7 x 7. RENAULT</t>
  </si>
  <si>
    <t>PLASTICOS315</t>
  </si>
  <si>
    <t>Perilla seguro puertas PEUGEOT 504</t>
  </si>
  <si>
    <t>PLASTICOS316</t>
  </si>
  <si>
    <t>Clip de tapizado de puerta PEUGEOT 206-306-307</t>
  </si>
  <si>
    <t>PLASTICOS317</t>
  </si>
  <si>
    <t>Grampa fijacion moldura CITROEN C3-C4 PEUGEOT</t>
  </si>
  <si>
    <t>PLASTICOS318</t>
  </si>
  <si>
    <t>GRAMPA FIJACION DE PARRILLA PEUGEOT 504 - 505</t>
  </si>
  <si>
    <t>PLASTICOS319</t>
  </si>
  <si>
    <t>GRAMPA MOLDURAS PEUGEOT 206,306,PARTNER.</t>
  </si>
  <si>
    <t>PLASTICOS320</t>
  </si>
  <si>
    <t>GR.VARILLA CAPOT PEUGEOT  207</t>
  </si>
  <si>
    <t>PLASTICOS321</t>
  </si>
  <si>
    <t>Grampa manta capot. FIAT-PALIO-SIENA</t>
  </si>
  <si>
    <t>PLASTICOS322</t>
  </si>
  <si>
    <t>Remache Fiat todos</t>
  </si>
  <si>
    <t>PLASTICOS323</t>
  </si>
  <si>
    <t>GRAMPAS TAPIZADOS FIAT IVECO Turbo Deily (Gris)</t>
  </si>
  <si>
    <t>PLASTICOS324</t>
  </si>
  <si>
    <t>TUERCA AUTORROSCANTE FIAT - PEUGEOT</t>
  </si>
  <si>
    <t>PLASTICOS325</t>
  </si>
  <si>
    <t>TORNILLO CORTO FAROS TRAS. FIAT ( todos los colores )</t>
  </si>
  <si>
    <t>PLASTICOS326</t>
  </si>
  <si>
    <t>TORNILLO LARGO FAROS TRAS. FIAT ( todos los colores )</t>
  </si>
  <si>
    <t>PLASTICOS327</t>
  </si>
  <si>
    <t>TACO FIJACION FIAT</t>
  </si>
  <si>
    <t>PLASTICOS328</t>
  </si>
  <si>
    <t xml:space="preserve">Grampa manta capot VOLKSWAGEN </t>
  </si>
  <si>
    <t>PLASTICOS329</t>
  </si>
  <si>
    <t>Moldura de techo golf 3 y 4 VOLKSWAGEN</t>
  </si>
  <si>
    <t>PLASTICOS330</t>
  </si>
  <si>
    <t>TOPE REGULADOR DE FARO VOLKSWAGEN SENDA</t>
  </si>
  <si>
    <t>PLASTICOS331</t>
  </si>
  <si>
    <t>SEGURO DE PUERTA VOLKSWAGEN POLO - GOLF</t>
  </si>
  <si>
    <t>PLASTICOS332</t>
  </si>
  <si>
    <t>PERILLA SEGURO DE  PUERTA  VOLKSWAGEN  SENDA.</t>
  </si>
  <si>
    <t>PLASTICOS333</t>
  </si>
  <si>
    <t>LEVA CERRADURA DE PUERTA CHEVROLET CORSA</t>
  </si>
  <si>
    <t>PLASTICOS334</t>
  </si>
  <si>
    <t>Gr.Fijacion Faros CORSA-ASTRA</t>
  </si>
  <si>
    <t>PLASTICOS335</t>
  </si>
  <si>
    <t>TARUGO PASARUEDA CORSA</t>
  </si>
  <si>
    <t>PLASTICOS336</t>
  </si>
  <si>
    <t>Grampa paragolpe. FORD FIESTA</t>
  </si>
  <si>
    <t>PLASTICOS337</t>
  </si>
  <si>
    <t>TORNILLO REGULADOR DE FARO FORD UNIVERSAL (Chico)</t>
  </si>
  <si>
    <t>PLASTICOS338</t>
  </si>
  <si>
    <t>GR.TAPIZADOZ FORD ECOESPORT</t>
  </si>
  <si>
    <t>PLASTICOS339</t>
  </si>
  <si>
    <t>TORNILLO REGULADOR DE FARO FORD UNIVERSAL</t>
  </si>
  <si>
    <t>PLASTICOS340</t>
  </si>
  <si>
    <t>Grampa Tapizado de puerta.( Roja ). PICK UP TOYOTA</t>
  </si>
  <si>
    <t>PLASTICOS341</t>
  </si>
  <si>
    <t>Gr.Fijacion Paragolpes TOYOTA-NISSAN-</t>
  </si>
  <si>
    <t>PLASTICOS342</t>
  </si>
  <si>
    <t>Gr.pareagolpes-radiador TOYOTA-NISSAN</t>
  </si>
  <si>
    <t>PLASTICOS343</t>
  </si>
  <si>
    <t>GRAMPA FIJACION DE BURLETERIA UNIVERSAL</t>
  </si>
  <si>
    <t>PLASTICOS344</t>
  </si>
  <si>
    <t>Tuerca plastica autoroscante</t>
  </si>
  <si>
    <t>PLASTICOS345</t>
  </si>
  <si>
    <t>GRAMPA BAGUETA BAJO OPTICA PEUGEOT 405</t>
  </si>
  <si>
    <t>PLASTICOS346</t>
  </si>
  <si>
    <t>Grampa Burleterias Citroen,Peugeot,Renault</t>
  </si>
  <si>
    <t>PLASTICOS347</t>
  </si>
  <si>
    <t>GRAMPA PASARRUEDA/PARRILLA COROLLA</t>
  </si>
  <si>
    <t>PLASTICOS348</t>
  </si>
  <si>
    <t xml:space="preserve">Grampa varilla de cerradura Renault </t>
  </si>
  <si>
    <t>PLASTICOS349</t>
  </si>
  <si>
    <t>GRAMPA TAPIZADO VOLKSWAGEN AMAROK</t>
  </si>
  <si>
    <t>PLASTICOS350</t>
  </si>
  <si>
    <t>Gr.fenders guardabarroToyota Hilux  .azul</t>
  </si>
  <si>
    <t>PLASTICOS351</t>
  </si>
  <si>
    <t>Gr.fenders guardabarroToyota Hilux  .roja</t>
  </si>
  <si>
    <t>PLASTICOS352</t>
  </si>
  <si>
    <t>GRAMPA CERRADURA FORD FOCUS.( blanca )</t>
  </si>
  <si>
    <t>PLASTICOS353</t>
  </si>
  <si>
    <t>GRAMPA CERRADURA FORD FOCUS.(amarilla )</t>
  </si>
  <si>
    <t>PLASTICOS354</t>
  </si>
  <si>
    <t>GRAMPA PLASTICA BORA-PASSAT-VENTO</t>
  </si>
  <si>
    <t>PLASTICOS355</t>
  </si>
  <si>
    <t>Grampa tapizado puerta Volkswagen Fox</t>
  </si>
  <si>
    <t>PLASTICOS356</t>
  </si>
  <si>
    <t>Tuerca plastica optica Toyota Corolla-Hylux</t>
  </si>
  <si>
    <t>PLASTICOS357</t>
  </si>
  <si>
    <t>Grampa Manta Capot Toyota Corolla-Hylux</t>
  </si>
  <si>
    <t>PLASTICOS358</t>
  </si>
  <si>
    <t>GRAMPA PASARUEDAS PEUGEOT</t>
  </si>
  <si>
    <t>PLASTICOS359</t>
  </si>
  <si>
    <t>GUIA DE VIDRIO FIAT REGATTA</t>
  </si>
  <si>
    <t>PLASTICOS360</t>
  </si>
  <si>
    <t>Grampa fijacion parrilla Toyota Hylux-Corolla</t>
  </si>
  <si>
    <t>PLASTICOS361</t>
  </si>
  <si>
    <t xml:space="preserve"> Tuerca rapidapasaruedas</t>
  </si>
  <si>
    <t>PLASTICOS362</t>
  </si>
  <si>
    <t>Fijac.mold.laterales Renault Kangoo-Twingo</t>
  </si>
  <si>
    <t>PLASTICOS363</t>
  </si>
  <si>
    <t>GRAMPA TARUGO  PICK UP FORD RANGER - FORD ESCORT</t>
  </si>
  <si>
    <t>PLASTICOS364</t>
  </si>
  <si>
    <t>SEGURO PUERTA VOLKSWAGEN GENERACION 2</t>
  </si>
  <si>
    <t>PLASTICOS365</t>
  </si>
  <si>
    <t>Grampa tapizado Toyota Hylux-Honda-Kia</t>
  </si>
  <si>
    <t>PLASTICOS366</t>
  </si>
  <si>
    <t>Grampa fijacionfenders Toyota Hylux-Corolla</t>
  </si>
  <si>
    <t>PLASTICOS367</t>
  </si>
  <si>
    <t>PASARUEDAS CLIO,KANGOO,MEGANE,MASTER,TODOS</t>
  </si>
  <si>
    <t>PLASTICOS368</t>
  </si>
  <si>
    <t>Grampa Fijación caño combustible. Fiat—Todos</t>
  </si>
  <si>
    <t>PLASTICOS369</t>
  </si>
  <si>
    <t>GR.CAÑERIAS UNIVERSAL.</t>
  </si>
  <si>
    <t>PLASTICOS370</t>
  </si>
  <si>
    <t>ESTRELLA PLASTICA REGUL. OPTICA DODGE 1500 / 128 E</t>
  </si>
  <si>
    <t>PLASTICOS371</t>
  </si>
  <si>
    <t>GR.BURLETERIA DE PUERTAS  CHEVROLET</t>
  </si>
  <si>
    <t>PLASTICOS372</t>
  </si>
  <si>
    <t>GR.TAPIZADOS DE PUERTA CHEVROLET S10,AVEO,ONIX</t>
  </si>
  <si>
    <t>PLASTICOS373</t>
  </si>
  <si>
    <t>GR.MOLDURA PASARUEDAS CHEVROLET TRACKER</t>
  </si>
  <si>
    <t>PLASTICOS374</t>
  </si>
  <si>
    <t>Fijacion molduras de puertas</t>
  </si>
  <si>
    <t>PLASTICOS375</t>
  </si>
  <si>
    <t>GRAMPA PATENTES-VARIOS FORD</t>
  </si>
  <si>
    <t>PLASTICOS376</t>
  </si>
  <si>
    <t>Grampa Fijacion paragolpes</t>
  </si>
  <si>
    <t>PLASTICOS377</t>
  </si>
  <si>
    <t>GR.MOLDURAS PASARUEDAS ECOESPORT NUEVA</t>
  </si>
  <si>
    <t>PLASTICOS378</t>
  </si>
  <si>
    <t>Fijacion fenders</t>
  </si>
  <si>
    <t>PLASTICOS379</t>
  </si>
  <si>
    <t>Fijacion deflector central</t>
  </si>
  <si>
    <t>PLASTICOS380</t>
  </si>
  <si>
    <t>Grampa tapizados de Peugeot 207-307-308-407</t>
  </si>
  <si>
    <t>PLASTICOS381</t>
  </si>
  <si>
    <t>GR. MOLDURAS FENDERS RENAULT STEPWAY</t>
  </si>
  <si>
    <t>PLASTICOS382</t>
  </si>
  <si>
    <t>Clip Fijacion Fender Guarda Barros</t>
  </si>
  <si>
    <t>PLASTICOS383</t>
  </si>
  <si>
    <t>PLASTICOS384</t>
  </si>
  <si>
    <t>GR.TAPIZ.MOLD.FENDERS DUSTER-OROCH-AIR CROSS</t>
  </si>
  <si>
    <t>PLASTICOS385</t>
  </si>
  <si>
    <t>GR.PANELES INTERIORES NISSAN X-TRAIL -KICKS</t>
  </si>
  <si>
    <t>PLASTICOS386</t>
  </si>
  <si>
    <t>Grampa bagueta lateral Fiat- Peugeot</t>
  </si>
  <si>
    <t>PLASTICOS387</t>
  </si>
  <si>
    <t>Grampa Moldura de puerta HONDA/otros</t>
  </si>
  <si>
    <t>PLASTICOS388</t>
  </si>
  <si>
    <t>GR.TAPIZADO DE PUERTAS FIAT CRONOS - ARGO</t>
  </si>
  <si>
    <t>PLASTICOS389</t>
  </si>
  <si>
    <t>Fijacion tapizado puerta Peugeot - Fiat Ducato - Fiat Siena</t>
  </si>
  <si>
    <t>PLASTICOS390</t>
  </si>
  <si>
    <t>GR.TAPIZADOS DE PUERTA CHEVROLET TRUCKER</t>
  </si>
  <si>
    <t>PLASTICOS391</t>
  </si>
  <si>
    <t>GR.PARAGOLPES-PASARUEDAS.TOYOTA HYLUX-SW4</t>
  </si>
  <si>
    <t>PLASTICOS392</t>
  </si>
  <si>
    <t>Grampa Moldura Citroen, Fiat, Peugeot</t>
  </si>
  <si>
    <t>PLASTICOS393</t>
  </si>
  <si>
    <t>PLASTICOS394</t>
  </si>
  <si>
    <t>GR.TAPIZ.PUERTAS RENAULT MASTER,FLUENCE,MEGANE</t>
  </si>
  <si>
    <t>PLASTICOS395</t>
  </si>
  <si>
    <t>GP , FENDER, PASARRUEDA FIAT, MOBI, TORO</t>
  </si>
  <si>
    <t>PLASTICOS396</t>
  </si>
  <si>
    <t>TAPIZADO HONDA LARIUS</t>
  </si>
  <si>
    <t>PLASTICOS397</t>
  </si>
  <si>
    <t>GP, FERDER, PASARRUEDA FIAT, MOBI, TORO</t>
  </si>
  <si>
    <t>PLASTICOS398</t>
  </si>
  <si>
    <t>CLIP PRECINTO UNIVERSAL</t>
  </si>
  <si>
    <t>PLASTICOS399</t>
  </si>
  <si>
    <t>Gr.pasaruedas toyota hilux</t>
  </si>
  <si>
    <t>PLASTICOS400</t>
  </si>
  <si>
    <t>LEVA CERRADURA PORTON TRASERO TRAFFIC LARGA</t>
  </si>
  <si>
    <t>PLASTICOS401</t>
  </si>
  <si>
    <t>Grampa pasaruedas  FORD NUEVOS</t>
  </si>
  <si>
    <t>PLASTICOS402</t>
  </si>
  <si>
    <t> fijación paragolpes y pasaruedas toyota hilux, corrolla, etios</t>
  </si>
  <si>
    <t>RESORTES LINEA FERRETERIA1</t>
  </si>
  <si>
    <t>RESORTES LINEA FERRETERIA</t>
  </si>
  <si>
    <t>RESORTES LINEA FERRETERIA2</t>
  </si>
  <si>
    <t>RESORTES LINEA FERRETERIA3</t>
  </si>
  <si>
    <t>RESORTES LINEA FERRETERIA4</t>
  </si>
  <si>
    <t>RESORTES LINEA FERRETERIA5</t>
  </si>
  <si>
    <t>RESORTES LINEA FERRETERIA6</t>
  </si>
  <si>
    <t>RESORTES LINEA FERRETERIA7</t>
  </si>
  <si>
    <t>RESORTES LINEA FERRETERIA8</t>
  </si>
  <si>
    <t>RESORTES LINEA FERRETERIA9</t>
  </si>
  <si>
    <t>RESORTES LINEA FERRETERIA10</t>
  </si>
  <si>
    <t>RESORTES LINEA FERRETERIA11</t>
  </si>
  <si>
    <t>RESORTES LINEA FERRETERIA12</t>
  </si>
  <si>
    <t>RESORTES LINEA FERRETERIA13</t>
  </si>
  <si>
    <t>RESORTES LINEA FERRETERIA14</t>
  </si>
  <si>
    <t>RESORTES LINEA FERRETERIA15</t>
  </si>
  <si>
    <t>RESORTES LINEA FERRETERIA16</t>
  </si>
  <si>
    <t>RESORTES LINEA FERRETERIA17</t>
  </si>
  <si>
    <t>RESORTES LINEA FERRETERIA18</t>
  </si>
  <si>
    <t>RESORTES LINEA FERRETERIA19</t>
  </si>
  <si>
    <t>RESORTES LINEA FERRETERIA20</t>
  </si>
  <si>
    <t>RESORTES LINEA FERRETERIA21</t>
  </si>
  <si>
    <t>RESORTES LINEA FERRETERIA22</t>
  </si>
  <si>
    <t>RESORTES LINEA FERRETERIA23</t>
  </si>
  <si>
    <t>RESORTES LINEA FERRETERIA24</t>
  </si>
  <si>
    <t>RESORTES LINEA FERRETERIA25</t>
  </si>
  <si>
    <t>RESORTES LINEA FERRETERIA26</t>
  </si>
  <si>
    <t>RESORTES LINEA FERRETERIA27</t>
  </si>
  <si>
    <t>RESORTES LINEA FERRETERIA28</t>
  </si>
  <si>
    <t>RESORTES LINEA FERRETERIA30</t>
  </si>
  <si>
    <t>RESORTES LINEA FERRETERIA31</t>
  </si>
  <si>
    <t>RESORTES LINEA FERRETERIA32</t>
  </si>
  <si>
    <t>RESORTES LINEA FERRETERIA33</t>
  </si>
  <si>
    <t>RESORTES LINEA FERRETERIA34</t>
  </si>
  <si>
    <t>RESORTES LINEA FERRETERIA38</t>
  </si>
  <si>
    <t>1 x 5 x 5 - Torsión</t>
  </si>
  <si>
    <t>RESORTES LINEA FERRETERIA39</t>
  </si>
  <si>
    <t>1,5 x 8 x 6 - Torsión</t>
  </si>
  <si>
    <t>RESORTES LINEA FERRETERIA80</t>
  </si>
  <si>
    <t>RESORTES LINEA FERRETERIA81</t>
  </si>
  <si>
    <t>RESORTES LINEA FERRETERIA82</t>
  </si>
  <si>
    <t>RESORTES LINEA FERRETERIA83</t>
  </si>
  <si>
    <t>RESORTES LINEA FERRETERIA84</t>
  </si>
  <si>
    <t>RESORTES LINEA FERRETERIA85</t>
  </si>
  <si>
    <t>RESORTES LINEA FERRETERIA86</t>
  </si>
  <si>
    <t>RESORTES LINEA FERRETERIA87</t>
  </si>
  <si>
    <t>RESORTES LINEA FERRETERIA88</t>
  </si>
  <si>
    <t>RESORTES LINEA FERRETERIA89</t>
  </si>
  <si>
    <t>RESORTES LINEA FERRETERIA35</t>
  </si>
  <si>
    <t>RESORTES LINEA FERRETERIA36</t>
  </si>
  <si>
    <t>RESORTES LINEA FERRETERIA37</t>
  </si>
  <si>
    <t>RESORTES LINEA FERRETERIA40</t>
  </si>
  <si>
    <t>RESORTES LINEA FERRETERIA41</t>
  </si>
  <si>
    <t>RESORTES LINEA FERRETERIA42</t>
  </si>
  <si>
    <t>RESORTES LINEA FERRETERIA43</t>
  </si>
  <si>
    <t>RESORTES LINEA FERRETERIA44</t>
  </si>
  <si>
    <t>RESORTES LINEA FERRETERIA45</t>
  </si>
  <si>
    <t>RESORTES LINEA FERRETERIA46</t>
  </si>
  <si>
    <t>RESORTES LINEA FERRETERIA47</t>
  </si>
  <si>
    <t>RESORTES LINEA FERRETERIA48</t>
  </si>
  <si>
    <t>RESORTES LINEA FERRETERIA50</t>
  </si>
  <si>
    <t>RESORTES LINEA FERRETERIA51</t>
  </si>
  <si>
    <t>RESORTES LINEA FERRETERIA52</t>
  </si>
  <si>
    <t>RESORTES LINEA FERRETERIA53</t>
  </si>
  <si>
    <t>RESORTES LINEA FERRETERIA55</t>
  </si>
  <si>
    <t>RESORTES LINEA FERRETERIA56</t>
  </si>
  <si>
    <t>RESORTES LINEA FERRETERIA57</t>
  </si>
  <si>
    <t>RESORTES LINEA FERRETERIA58</t>
  </si>
  <si>
    <t>RESORTES LINEA FERRETERIA59</t>
  </si>
  <si>
    <t>RESORTES LINEA FERRETERIA60</t>
  </si>
  <si>
    <t>RESORTES LINEA FERRETERIA61</t>
  </si>
  <si>
    <t>RESORTES LINEA FERRETERIA62</t>
  </si>
  <si>
    <t>RESORTES LINEA FERRETERIA63</t>
  </si>
  <si>
    <t>RESORTES LINEA FERRETERIA64</t>
  </si>
  <si>
    <t>RESORTES LINEA FERRETERIA65</t>
  </si>
  <si>
    <t>RESORTES LINEA FERRETERIA66</t>
  </si>
  <si>
    <t>RESORTES LINEA FERRETERIA68</t>
  </si>
  <si>
    <t>RESORTES LINEA FERRETERIA69</t>
  </si>
  <si>
    <t>RESORTES LINEA FERRETERIA70</t>
  </si>
  <si>
    <t>RESORTES LINEA FERRETERIA71</t>
  </si>
  <si>
    <t>RESORTES LINEA FERRETERIA72</t>
  </si>
  <si>
    <t>RESORTES LINEA FERRETERIA73</t>
  </si>
  <si>
    <t>RESORTES LINEA FERRETERIA74</t>
  </si>
  <si>
    <t>RESORTES LINEA FERRETERIA75</t>
  </si>
  <si>
    <t>RESORTES LINEA FERRETERIA91</t>
  </si>
  <si>
    <t>RESORTES LINEA FERRETERIA92</t>
  </si>
  <si>
    <t>RESORTES LINEA FERRETERIA93</t>
  </si>
  <si>
    <t>RESORTES LINEA FERRETERIA94</t>
  </si>
  <si>
    <t>RESORTES LINEA FERRETERIA95</t>
  </si>
  <si>
    <t>RESORTES LINEA FERRETERIA96</t>
  </si>
  <si>
    <t>RESORTES LINEA FERRETERIA97</t>
  </si>
  <si>
    <t>RESORTES LINEA FERRETERIA98</t>
  </si>
  <si>
    <t>RESORTES LINEA FERRETERIA99</t>
  </si>
  <si>
    <t>RESORTES LINEA FERRETERIA100</t>
  </si>
  <si>
    <t>RESORTES LINEA FERRETERIA101</t>
  </si>
  <si>
    <t>RESORTES LINEA FERRETERIA102</t>
  </si>
  <si>
    <t>RESORTES LINEA FERRETERIA103</t>
  </si>
  <si>
    <t>RESORTES LINEA COMPLEMENTARIA269</t>
  </si>
  <si>
    <t>RESORTES LINEA COMPLEMENTARIA</t>
  </si>
  <si>
    <t>RESORTES LINEA COMPLEMENTARIA270</t>
  </si>
  <si>
    <t>RESORTES LINEA COMPLEMENTARIA271</t>
  </si>
  <si>
    <t>RESORTES LINEA COMPLEMENTARIA272</t>
  </si>
  <si>
    <t>RESORTES LINEA COMPLEMENTARIA273</t>
  </si>
  <si>
    <t>RESORTES LINEA COMPLEMENTARIA274</t>
  </si>
  <si>
    <t>RESORTES LINEA COMPLEMENTARIA275</t>
  </si>
  <si>
    <t>RESORTES LINEA COMPLEMENTARIA276</t>
  </si>
  <si>
    <t>RESORTES LINEA COMPLEMENTARIA277</t>
  </si>
  <si>
    <t>RESORTES LINEA COMPLEMENTARIA278</t>
  </si>
  <si>
    <t>RESORTES LINEA COMPLEMENTARIA279</t>
  </si>
  <si>
    <t>RESORTES LINEA COMPLEMENTARIA280</t>
  </si>
  <si>
    <t>RESORTES LINEA COMPLEMENTARIA281</t>
  </si>
  <si>
    <t>RESORTES LINEA COMPLEMENTARIA282</t>
  </si>
  <si>
    <t>RESORTES LINEA COMPLEMENTARIA283</t>
  </si>
  <si>
    <t>RESORTES LINEA COMPLEMENTARIA284</t>
  </si>
  <si>
    <t>RESORTES LINEA COMPLEMENTARIA285</t>
  </si>
  <si>
    <t>RESORTES LINEA COMPLEMENTARIA286</t>
  </si>
  <si>
    <t>RESORTES LINEA COMPLEMENTARIA287</t>
  </si>
  <si>
    <t>RESORTES LINEA COMPLEMENTARIA288</t>
  </si>
  <si>
    <t>RESORTES LINEA COMPLEMENTARIA289</t>
  </si>
  <si>
    <t>TIJERA PODAR - Torsión</t>
  </si>
  <si>
    <t>RESORTES LINEA COMPLEMENTARIA290</t>
  </si>
  <si>
    <t>1,25 x 10 - Torsión</t>
  </si>
  <si>
    <t>RESORTES LINEA COMPLEMENTARIA291</t>
  </si>
  <si>
    <t>0,3 x 4 x 4,5 - Torsión</t>
  </si>
  <si>
    <t>RESORTES LINEA COMPLEMENTARIA292</t>
  </si>
  <si>
    <t>0,5 x 4,5 x 3 - Torsión</t>
  </si>
  <si>
    <t>RESORTES LINEA COMPLEMENTARIA293</t>
  </si>
  <si>
    <t>0,6 x 6,5 - Torsión</t>
  </si>
  <si>
    <t>RESORTES LINEA COMPLEMENTARIA294</t>
  </si>
  <si>
    <t>0,8 x 4,5 x 8 - Torsión</t>
  </si>
  <si>
    <t>RESORTES LINEA COMPLEMENTARIA295</t>
  </si>
  <si>
    <t>1 x 8 x 9 - Torsión</t>
  </si>
  <si>
    <t>RESORTES LINEA COMPLEMENTARIA296</t>
  </si>
  <si>
    <t>1,5 x 10 x 10 - Torsión</t>
  </si>
  <si>
    <t>RESORTES LINEA COMPLEMENTARIA297</t>
  </si>
  <si>
    <t>Tijeras Multiuso - Torsión</t>
  </si>
  <si>
    <t>RESORTES LINEA COMPLEMENTARIA298</t>
  </si>
  <si>
    <t>RESORTES LINEA COMPLEMENTARIA299</t>
  </si>
  <si>
    <t>1,75 - Torsión</t>
  </si>
  <si>
    <t>RESORTES LINEA COMPLEMENTARIA300</t>
  </si>
  <si>
    <t>RESORTES LINEA COMPLEMENTARIA302</t>
  </si>
  <si>
    <t>RESORTES LINEA COMPLEMENTARIA303</t>
  </si>
  <si>
    <t>RESORTES LINEA COMPLEMENTARIA304</t>
  </si>
  <si>
    <t>RESORTES LINEA COMPLEMENTARIA305</t>
  </si>
  <si>
    <t>RESORTES LINEA COMPLEMENTARIA306</t>
  </si>
  <si>
    <t>RESORTES LINEA COMPLEMENTARIA308</t>
  </si>
  <si>
    <t>RESORTES LINEA COMPLEMENTARIA309</t>
  </si>
  <si>
    <t>RESORTES LINEA COMPLEMENTARIA310</t>
  </si>
  <si>
    <t>RESORTES LINEA COMPLEMENTARIA312</t>
  </si>
  <si>
    <t>RESORTES LINEA COMPLEMENTARIA313</t>
  </si>
  <si>
    <t>RESORTES LINEA COMPLEMENTARIA316</t>
  </si>
  <si>
    <t>RESORTES LINEA COMPLEMENTARIA317</t>
  </si>
  <si>
    <t>RESORTES LINEA COMPLEMENTARIA318</t>
  </si>
  <si>
    <t>RESORTES LINEA COMPLEMENTARIA320</t>
  </si>
  <si>
    <t>RESORTES LINEA COMPLEMENTARIA322</t>
  </si>
  <si>
    <t>RESORTES LINEA COMPLEMENTARIA324</t>
  </si>
  <si>
    <t>RESORTES LINEA COMPLEMENTARIA326</t>
  </si>
  <si>
    <t>RESORTES LINEA COMPLEMENTARIA327</t>
  </si>
  <si>
    <t>RESORTES LINEA COMPLEMENTARIA328</t>
  </si>
  <si>
    <t>RESORTES LINEA COMPLEMENTARIA330</t>
  </si>
  <si>
    <t>RESORTES LINEA COMPLEMENTARIA332</t>
  </si>
  <si>
    <t>RESORTES LINEA COMPLEMENTARIA334</t>
  </si>
  <si>
    <t>RESORTES LINEA COMPLEMENTARIA336</t>
  </si>
  <si>
    <t>RESORTES LINEA COMPLEMENTARIA338</t>
  </si>
  <si>
    <t>RESORTES LINEA COMPLEMENTARIA340</t>
  </si>
  <si>
    <t>RESORTES LINEA COMPLEMENTARIA341</t>
  </si>
  <si>
    <t>RESORTES LINEA COMPLEMENTARIA342</t>
  </si>
  <si>
    <t>RESORTES LINEA COMPLEMENTARIA343</t>
  </si>
  <si>
    <t>RESORTES LINEA COMPLEMENTARIA344</t>
  </si>
  <si>
    <t>RESORTES LINEA COMPLEMENTARIA346</t>
  </si>
  <si>
    <t>RESORTES LINEA COMPLEMENTARIA348</t>
  </si>
  <si>
    <t>RESORTES LINEA COMPLEMENTARIA349</t>
  </si>
  <si>
    <t>RESORTES LINEA COMPLEMENTARIA350</t>
  </si>
  <si>
    <t>RESORTES LINEA COMPLEMENTARIA352</t>
  </si>
  <si>
    <t>RESORTES LINEA COMPLEMENTARIA353</t>
  </si>
  <si>
    <t>RESORTES LINEA COMPLEMENTARIA354</t>
  </si>
  <si>
    <t>RESORTES LINEA COMPLEMENTARIA355</t>
  </si>
  <si>
    <t>RESORTES LINEA COMPLEMENTARIA356</t>
  </si>
  <si>
    <t>RESORTES LINEA COMPLEMENTARIA358</t>
  </si>
  <si>
    <t>RESORTES LINEA COMPLEMENTARIA360</t>
  </si>
  <si>
    <t>RESORTES LINEA COMPLEMENTARIA362</t>
  </si>
  <si>
    <t>RESORTES LINEA COMPLEMENTARIA364</t>
  </si>
  <si>
    <t>RESORTES LINEA COMPLEMENTARIA365</t>
  </si>
  <si>
    <t>RESORTES LINEA COMPLEMENTARIA366</t>
  </si>
  <si>
    <t>RESORTES LINEA COMPLEMENTARIA367</t>
  </si>
  <si>
    <t>RESORTES LINEA COMPLEMENTARIA368</t>
  </si>
  <si>
    <t>RESORTES LINEA COMPLEMENTARIA370</t>
  </si>
  <si>
    <t>RESORTES LINEA COMPLEMENTARIA371</t>
  </si>
  <si>
    <t>RESORTES LINEA COMPLEMENTARIA372</t>
  </si>
  <si>
    <t>RESORTES LINEA COMPLEMENTARIA374</t>
  </si>
  <si>
    <t>RESORTES LINEA COMPLEMENTARIA375</t>
  </si>
  <si>
    <t>RESORTES LINEA COMPLEMENTARIA376</t>
  </si>
  <si>
    <t>RESORTES LINEA COMPLEMENTARIA377</t>
  </si>
  <si>
    <t>RESORTES LINEA COMPLEMENTARIA378</t>
  </si>
  <si>
    <t>RESORTES LINEA COMPLEMENTARIA380</t>
  </si>
  <si>
    <t>RESORTES LINEA COMPLEMENTARIA381</t>
  </si>
  <si>
    <t>RESORTES LINEA COMPLEMENTARIA382</t>
  </si>
  <si>
    <t>RESORTES LINEA COMPLEMENTARIA383</t>
  </si>
  <si>
    <t>RESORTES LINEA COMPLEMENTARIA384</t>
  </si>
  <si>
    <t>RESORTES LINEA COMPLEMENTARIA385</t>
  </si>
  <si>
    <t>RESORTES LINEA COMPLEMENTARIA386</t>
  </si>
  <si>
    <t>RESORTES LINEA COMPLEMENTARIA387</t>
  </si>
  <si>
    <t>RESORTES LINEA COMPLEMENTARIA388</t>
  </si>
  <si>
    <t>RESORTES LINEA COMPLEMENTARIA389</t>
  </si>
  <si>
    <t>RESORTES LINEA COMPLEMENTARIA393</t>
  </si>
  <si>
    <t>0,5 x 5,5 x 16 - Conicos</t>
  </si>
  <si>
    <t>RESORTES LINEA COMPLEMENTARIA394</t>
  </si>
  <si>
    <t>0,5 x 5x9 x 13 - Conicos</t>
  </si>
  <si>
    <t>RESORTES LINEA COMPLEMENTARIA395</t>
  </si>
  <si>
    <t>0,6 x 8x12 x 16 - Conicos</t>
  </si>
  <si>
    <t>RESORTES LINEA COMPLEMENTARIA396</t>
  </si>
  <si>
    <t>0,8 x 5x11 x 12 - Conicos</t>
  </si>
  <si>
    <t>RESORTES LINEA COMPLEMENTARIA397</t>
  </si>
  <si>
    <t>0,8 x 7x11 x 15 - Conicos</t>
  </si>
  <si>
    <t>RESORTES LINEA COMPLEMENTARIA398</t>
  </si>
  <si>
    <t>1 x 9x16 x 13 - Conicos</t>
  </si>
  <si>
    <t>RESORTES LINEA COMPLEMENTARIA399</t>
  </si>
  <si>
    <t>1,25 x 9x11,5 x 21 - Conicos</t>
  </si>
  <si>
    <t>RESORTES LINEA COMPLEMENTARIA400</t>
  </si>
  <si>
    <t>1,5 x 14x17 x 65 - Conicos</t>
  </si>
  <si>
    <t>RESORTES LINEA COMPLEMENTARIA401</t>
  </si>
  <si>
    <t>1,6 x 14x18 x 83 - Conicos</t>
  </si>
  <si>
    <t>RESORTES LINEA COMPLEMENTARIA402</t>
  </si>
  <si>
    <t>1,75 x 18x23 x 98 - Conicos</t>
  </si>
  <si>
    <t>RESORTES LINEA COMPLEMENTARIA403</t>
  </si>
  <si>
    <t>2 x 15x25 x 75 - Conicos</t>
  </si>
  <si>
    <t>RESORTES LINEA COMPLEMENTARIA404</t>
  </si>
  <si>
    <t>RESORTES LINEA COMPLEMENTARIA405</t>
  </si>
  <si>
    <t>2 x 23 x 60 - Conicos</t>
  </si>
  <si>
    <t>RESORTES LINEA COMPLEMENTARIA407</t>
  </si>
  <si>
    <t>1,25 x 8 x 6 - Torsión</t>
  </si>
  <si>
    <t>RESORTES LINEA COMPLEMENTARIA408</t>
  </si>
  <si>
    <t>RESORTES LINEA COMPLEMENTARIA410</t>
  </si>
  <si>
    <t>1,75 x 8 x 6 - Torsión</t>
  </si>
  <si>
    <t>RESORTES LINEA COMPLEMENTARIA411</t>
  </si>
  <si>
    <t>1,50 - Torsión</t>
  </si>
  <si>
    <t>RESORTES LINEA PESADA110</t>
  </si>
  <si>
    <t>RESORTES LINEA PESADA</t>
  </si>
  <si>
    <t>RESORTES LINEA PESADA112</t>
  </si>
  <si>
    <t>RESORTES LINEA PESADA114</t>
  </si>
  <si>
    <t>RESORTES LINEA PESADA116</t>
  </si>
  <si>
    <t>RESORTES LINEA PESADA118</t>
  </si>
  <si>
    <t>RESORTES LINEA PESADA120</t>
  </si>
  <si>
    <t>RESORTES LINEA PESADA122</t>
  </si>
  <si>
    <t>RESORTES LINEA PESADA124</t>
  </si>
  <si>
    <t>RESORTES LINEA PESADA125</t>
  </si>
  <si>
    <t>RESORTES LINEA PESADA126</t>
  </si>
  <si>
    <t>RESORTES LINEA PESADA128</t>
  </si>
  <si>
    <t>RESORTES LINEA PESADA130</t>
  </si>
  <si>
    <t>RESORTES LINEA PESADA132</t>
  </si>
  <si>
    <t>RESORTES LINEA PESADA134</t>
  </si>
  <si>
    <t>RESORTES LINEA PESADA136</t>
  </si>
  <si>
    <t>RESORTES LINEA PESADA138</t>
  </si>
  <si>
    <t>RESORTES LINEA PESADA140</t>
  </si>
  <si>
    <t>RESORTES LINEA PESADA145</t>
  </si>
  <si>
    <t>RESORTES LINEA PESADA146</t>
  </si>
  <si>
    <t>RESORTES LINEA PESADA149</t>
  </si>
  <si>
    <t>RESORTES LINEA PESADA151</t>
  </si>
  <si>
    <t>RESORTES LINEA PESADA153</t>
  </si>
  <si>
    <t>RESORTES LINEA PESADA157</t>
  </si>
  <si>
    <t>RESORTES LINEA PESADA161</t>
  </si>
  <si>
    <t>RESORTES LINEA PESADA163</t>
  </si>
  <si>
    <t>RESORTES LINEA PESADA165</t>
  </si>
  <si>
    <t>RESORTES LINEA PESADA167</t>
  </si>
  <si>
    <t>RESORTES LINEA PESADA169</t>
  </si>
  <si>
    <t>RESORTES LINEA PESADA170</t>
  </si>
  <si>
    <t>RESORTES LINEA PESADA172</t>
  </si>
  <si>
    <t>RESORTES LINEA PESADA174</t>
  </si>
  <si>
    <t>RESORTES LINEA PESADA176</t>
  </si>
  <si>
    <t>RESORTES LINEA PESADA178</t>
  </si>
  <si>
    <t>RESORTES LINEA PESADA179</t>
  </si>
  <si>
    <t>RESORTES LINEA PESADA180</t>
  </si>
  <si>
    <t>RESORTES LINEA PESADA182</t>
  </si>
  <si>
    <t>RESORTES LINEA PESADA184</t>
  </si>
  <si>
    <t>RESORTES LINEA PESADA188</t>
  </si>
  <si>
    <t>RESORTES LINEA PESADA190</t>
  </si>
  <si>
    <t>RESORTES LINEA PESADA194</t>
  </si>
  <si>
    <t>RESORTES LINEA PESADA196</t>
  </si>
  <si>
    <t>RESORTES LINEA PESADA198</t>
  </si>
  <si>
    <t>RESORTES LINEA HORNO200</t>
  </si>
  <si>
    <t>RESORTES LINEA HORNO</t>
  </si>
  <si>
    <t>LONGVIE L 4 - 1,5 mm - 15 mm - 210 mm</t>
  </si>
  <si>
    <t>RESORTES LINEA HORNO203</t>
  </si>
  <si>
    <t>SIRENA - 2 mm - 18 mm - 191 mm</t>
  </si>
  <si>
    <t>RESORTES LINEA HORNO205</t>
  </si>
  <si>
    <t>ORBIS COQUETA - 1,75 mm - 15 mm - 167 mm</t>
  </si>
  <si>
    <t>RESORTES LINEA HORNO208</t>
  </si>
  <si>
    <t>ORBIS GALA - 1,75 mm - 15 mm - 205 mm</t>
  </si>
  <si>
    <t>RESORTES LINEA HORNO210</t>
  </si>
  <si>
    <t>ORO AZUL GALAXIA - 1,5 mm - 13,3 mm - 172 mm</t>
  </si>
  <si>
    <t>RESORTES LINEA HORNO211</t>
  </si>
  <si>
    <t>ORO AZUL ULTIMO MODELO - 1,5 mm - 10,5 mm - 185 mm</t>
  </si>
  <si>
    <t>RESORTES LINEA HORNO214</t>
  </si>
  <si>
    <t>ARTHUR MARTHIN  - 1,5 mm - 10,5 mm - 333,5 mm</t>
  </si>
  <si>
    <t>RESORTES LINEA HORNO216</t>
  </si>
  <si>
    <t>ESCORIAL PATA LARGA - 1,5 mm - 14,5 mm - 262 mm</t>
  </si>
  <si>
    <t>RESORTES LINEA HORNO219</t>
  </si>
  <si>
    <t>DOMEC y SIRENA - 2 mm - 16 mm - 196 mm</t>
  </si>
  <si>
    <t>RESORTES LINEA HORNO220</t>
  </si>
  <si>
    <t>PARRILLA DOMEC - 1,25 mm - 10,5 mm - 300 mm</t>
  </si>
  <si>
    <t>RESORTES LINEA HORNO221</t>
  </si>
  <si>
    <t>TRABA BISAGRA LONGVIE</t>
  </si>
  <si>
    <t>RESORTES LINEA HORNO223</t>
  </si>
  <si>
    <t>BISAGRA ESCORIAL REGIA</t>
  </si>
  <si>
    <t>RESORTES LINEA HORNO224</t>
  </si>
  <si>
    <t>ARTUR MARTIN CORALINE - 1,25 mm - 11,5 mm - 330 mm</t>
  </si>
  <si>
    <t>RESORTES LINEA HORNO232</t>
  </si>
  <si>
    <t>VARIADO  - 1,25 mm - 11 mm - 126 mm</t>
  </si>
  <si>
    <t>RESORTES LINEA HORNO233</t>
  </si>
  <si>
    <t>VARIADO - 1,25 mm - 14 mm - 200 mm</t>
  </si>
  <si>
    <t>RESORTES LINEA HORNO234</t>
  </si>
  <si>
    <t>VARIADO - 1,5 mm - 10,5 mm - 210 mm</t>
  </si>
  <si>
    <t>RESORTES LINEA HORNO235</t>
  </si>
  <si>
    <t>VARIADO - 1,75 mm - 12 mm - 135 mm</t>
  </si>
  <si>
    <t>RESORTES LINEA HORNO236</t>
  </si>
  <si>
    <t>VARIADO - 1,6 mm - 12 mm - 310,5 mm</t>
  </si>
  <si>
    <t>RESORTES LINEA HORNO238</t>
  </si>
  <si>
    <t>VARIADO - 1,75 mm - 13 mm - 221 mm</t>
  </si>
  <si>
    <t>RESORTES LINEA HORNO239</t>
  </si>
  <si>
    <t>VARIADO - 2,5 mm - 14 mm - 380mm</t>
  </si>
  <si>
    <t>RESORTES LINEA HORNO240</t>
  </si>
  <si>
    <t>VARIADO - 1,75 mm - 14 mm - 390 mm</t>
  </si>
  <si>
    <t>RESORTES LINEA HORNO242</t>
  </si>
  <si>
    <t>VARIADO</t>
  </si>
  <si>
    <t>RESORTES LINEA HORNO243</t>
  </si>
  <si>
    <t>RESORTES LINEA HORNO245</t>
  </si>
  <si>
    <t>RESORTES ORIG RIFLE RENO Y  MAHELY  - 2,25 mm - 27 mm - 180 mm</t>
  </si>
  <si>
    <t>RESORTES LINEA HORNO246</t>
  </si>
  <si>
    <t>RESORTES ORIG RIFLE RENO Y  MAHELY  - 2,60 mm - 27 mm - 220 mm</t>
  </si>
  <si>
    <t>RESORTES LINEA HORNO247</t>
  </si>
  <si>
    <t>RESORTES ORIG RIFLE RENO Y  MAHELY 4,5 - 2,5 mm  - 17 mm - 260 mm</t>
  </si>
  <si>
    <t>RESORTES LINEA HORNO248</t>
  </si>
  <si>
    <t>RESORTES ORIG RIFLE RENO Y  MAHELY 5,5 - 3 mm - 21 mm - 370 mm</t>
  </si>
  <si>
    <t>RESORTES LINEA BULONERA800</t>
  </si>
  <si>
    <t>RESORTES LINEA BULONERA</t>
  </si>
  <si>
    <t>EXPANSION - 0,8 x 8 L.: 195 mm</t>
  </si>
  <si>
    <t>RESORTES LINEA BULONERA801</t>
  </si>
  <si>
    <t>EXPANSION - 0,8 x 10 L.: 195 mm</t>
  </si>
  <si>
    <t>RESORTES LINEA BULONERA803</t>
  </si>
  <si>
    <t>EXPANSION - 1 x 11 L.: 195 mm</t>
  </si>
  <si>
    <t>RESORTES LINEA BULONERA805</t>
  </si>
  <si>
    <t>EXPANSION - 1 x 14 L.: 195 mm</t>
  </si>
  <si>
    <t>RESORTES LINEA BULONERA807</t>
  </si>
  <si>
    <t>EXPANSION - 1,25 x 14 L.: 195 mm</t>
  </si>
  <si>
    <t>RESORTES LINEA BULONERA808</t>
  </si>
  <si>
    <t>EXPANSION - 1,25 x 16 L.: 195 mm</t>
  </si>
  <si>
    <t>RESORTES LINEA BULONERA809</t>
  </si>
  <si>
    <t>EXPANSION - 1,5 x 15 L.: 196 mm</t>
  </si>
  <si>
    <t>RESORTES LINEA BULONERA810</t>
  </si>
  <si>
    <t>EXPANSION - 1,5 x 17 L.: 195 mm</t>
  </si>
  <si>
    <t>RESORTES LINEA BULONERA812</t>
  </si>
  <si>
    <t>EXPANSION - 1,5 x 20 L.: 195 mm</t>
  </si>
  <si>
    <t>RESORTES LINEA BULONERA813</t>
  </si>
  <si>
    <t>EXPANSION - 1,75 x 14 L.: 196 mm</t>
  </si>
  <si>
    <t>RESORTES LINEA BULONERA814</t>
  </si>
  <si>
    <t>EXPANSION - 1,75 x 16 L.: 195 mm</t>
  </si>
  <si>
    <t>RESORTES LINEA BULONERA815</t>
  </si>
  <si>
    <t>EXPANSION - 1,75 x 18 L.: 195 mm</t>
  </si>
  <si>
    <t>RESORTES LINEA BULONERA816</t>
  </si>
  <si>
    <t>EXPANSION - 1,75 x 20 L.: 195 mm</t>
  </si>
  <si>
    <t>RESORTES LINEA BULONERA818</t>
  </si>
  <si>
    <t>EXPANSION - 1,75 x 24 L.: 195 mm</t>
  </si>
  <si>
    <t>RESORTES LINEA BULONERA820</t>
  </si>
  <si>
    <t>EXPANSION - 2 x 18 L.: 195 mm</t>
  </si>
  <si>
    <t>RESORTES LINEA BULONERA822</t>
  </si>
  <si>
    <t>EXPANSION - 2 x 20 L.: 195 mm</t>
  </si>
  <si>
    <t>RESORTES LINEA BULONERA824</t>
  </si>
  <si>
    <t>EXPANSION - 2 x 24 L.: 195 mm</t>
  </si>
  <si>
    <t>RESORTES LINEA BULONERA828</t>
  </si>
  <si>
    <t>EXPANSION - 2,5 x 24 L.: 195 mm</t>
  </si>
  <si>
    <t>RESORTES LINEA BULONERA840</t>
  </si>
  <si>
    <t>COMPRESION - 0,8 x 8 L.: 195 mm</t>
  </si>
  <si>
    <t>RESORTES LINEA BULONERA842</t>
  </si>
  <si>
    <t>COMPRESION - 0,8 x 10 L.: 195 mm</t>
  </si>
  <si>
    <t>RESORTES LINEA BULONERA844</t>
  </si>
  <si>
    <t>COMPRESION - 1 x 11 L.: 195 mm</t>
  </si>
  <si>
    <t>RESORTES LINEA BULONERA846</t>
  </si>
  <si>
    <t>COMPRESION - 1 x 14 L.: 195 mm</t>
  </si>
  <si>
    <t>RESORTES LINEA BULONERA847</t>
  </si>
  <si>
    <t>COMPRESION - 1,25 x 14 L.: 196 mm</t>
  </si>
  <si>
    <t>RESORTES LINEA BULONERA848</t>
  </si>
  <si>
    <t>COMPRESION - 1,25 x 16 L.: 195 mm</t>
  </si>
  <si>
    <t>RESORTES LINEA BULONERA850</t>
  </si>
  <si>
    <t>COMPRESION - 1,5 x 14 L.: 195 mm</t>
  </si>
  <si>
    <t>RESORTES LINEA BULONERA852</t>
  </si>
  <si>
    <t>COMPRESION - 1,5 x 16 L.: 195 mm</t>
  </si>
  <si>
    <t>RESORTES LINEA BULONERA854</t>
  </si>
  <si>
    <t>COMPRESION - 1,5 x 19 L.: 195 mm</t>
  </si>
  <si>
    <t>RESORTES LINEA BULONERA856</t>
  </si>
  <si>
    <t>COMPRESION - 1,5 x 22 L.: 195 mm</t>
  </si>
  <si>
    <t>RESORTES LINEA BULONERA858</t>
  </si>
  <si>
    <t>COMPRESION - 1,75 x 18 L.: 195 mm</t>
  </si>
  <si>
    <t>RESORTES LINEA BULONERA860</t>
  </si>
  <si>
    <t>COMPRESION - 1,75 x 22 L.: 195 mm</t>
  </si>
  <si>
    <t>RESORTES LINEA BULONERA862</t>
  </si>
  <si>
    <t>COMPRESION - 1,75 x 25 L.: 195 mm</t>
  </si>
  <si>
    <t>RESORTES LINEA BULONERA864</t>
  </si>
  <si>
    <t>COMPRESION - 1,75 x 28 L.: 195 mm</t>
  </si>
  <si>
    <t>RESORTES LINEA BULONERA866</t>
  </si>
  <si>
    <t>COMPRESION - 2 x 20 L.: 195 mm</t>
  </si>
  <si>
    <t>RESORTES LINEA BULONERA868</t>
  </si>
  <si>
    <t>COMPRESION - 2 x 24 L.: 195 mm</t>
  </si>
  <si>
    <t>RESORTES LINEA BULONERA870</t>
  </si>
  <si>
    <t>COMPRESION - 2 x 30 L.: 195 mm</t>
  </si>
  <si>
    <t>RESORTES LINEA BULONERA872</t>
  </si>
  <si>
    <t>COMPRESION - 2 x 35 L.: 195 mm</t>
  </si>
  <si>
    <t>SEEGER DIN 4714</t>
  </si>
  <si>
    <t>SEEGER DIN 471</t>
  </si>
  <si>
    <t>SEEGER A 4</t>
  </si>
  <si>
    <t>SEEGER DIN 4715</t>
  </si>
  <si>
    <t>SEEGER A 5</t>
  </si>
  <si>
    <t>SEEGER DIN 4716</t>
  </si>
  <si>
    <t>SEEGER A 6</t>
  </si>
  <si>
    <t>SEEGER DIN 4717</t>
  </si>
  <si>
    <t>SEEGER A 7</t>
  </si>
  <si>
    <t>SEEGER DIN 4718</t>
  </si>
  <si>
    <t>SEEGER A 8</t>
  </si>
  <si>
    <t>SEEGER DIN 4719</t>
  </si>
  <si>
    <t>SEEGER A 9</t>
  </si>
  <si>
    <t>SEEGER DIN 47110</t>
  </si>
  <si>
    <t>SEEGER A 10</t>
  </si>
  <si>
    <t>SEEGER DIN 47111</t>
  </si>
  <si>
    <t>SEEGER A 11</t>
  </si>
  <si>
    <t>SEEGER DIN 47112</t>
  </si>
  <si>
    <t>SEEGER A 12</t>
  </si>
  <si>
    <t>SEEGER DIN 47113</t>
  </si>
  <si>
    <t>SEEGER A 13</t>
  </si>
  <si>
    <t>SEEGER DIN 47114</t>
  </si>
  <si>
    <t>SEEGER A 14</t>
  </si>
  <si>
    <t>SEEGER DIN 47115</t>
  </si>
  <si>
    <t>SEEGER A 15</t>
  </si>
  <si>
    <t>SEEGER DIN 47116</t>
  </si>
  <si>
    <t>SEEGER A 16</t>
  </si>
  <si>
    <t>SEEGER DIN 47117</t>
  </si>
  <si>
    <t>SEEGER A 17</t>
  </si>
  <si>
    <t>SEEGER DIN 47118</t>
  </si>
  <si>
    <t>SEEGER A 18</t>
  </si>
  <si>
    <t>SEEGER DIN 47119</t>
  </si>
  <si>
    <t>SEEGER A 19</t>
  </si>
  <si>
    <t>SEEGER DIN 47120</t>
  </si>
  <si>
    <t>SEEGER A 20</t>
  </si>
  <si>
    <t>SEEGER DIN 47121</t>
  </si>
  <si>
    <t>SEEGER A 21</t>
  </si>
  <si>
    <t>SEEGER DIN 47122</t>
  </si>
  <si>
    <t>SEEGER A 22</t>
  </si>
  <si>
    <t>SEEGER DIN 47123</t>
  </si>
  <si>
    <t>SEEGER A 23</t>
  </si>
  <si>
    <t>SEEGER DIN 47124</t>
  </si>
  <si>
    <t>SEEGER A 24</t>
  </si>
  <si>
    <t>SEEGER DIN 47125</t>
  </si>
  <si>
    <t>SEEGER A 25</t>
  </si>
  <si>
    <t>SEEGER DIN 47126</t>
  </si>
  <si>
    <t>SEEGER A 26</t>
  </si>
  <si>
    <t>SEEGER DIN 47127</t>
  </si>
  <si>
    <t>SEEGER A 27</t>
  </si>
  <si>
    <t>SEEGER DIN 47128</t>
  </si>
  <si>
    <t>SEEGER A 28</t>
  </si>
  <si>
    <t>SEEGER DIN 47129</t>
  </si>
  <si>
    <t>SEEGER A 29</t>
  </si>
  <si>
    <t>SEEGER DIN 47130</t>
  </si>
  <si>
    <t>SEEGER A 30</t>
  </si>
  <si>
    <t>SEEGER DIN 47131</t>
  </si>
  <si>
    <t>SEEGER A 31</t>
  </si>
  <si>
    <t>SEEGER DIN 47132</t>
  </si>
  <si>
    <t>SEEGER A 32</t>
  </si>
  <si>
    <t>SEEGER DIN 47133</t>
  </si>
  <si>
    <t>SEEGER A 33</t>
  </si>
  <si>
    <t>SEEGER DIN 47134</t>
  </si>
  <si>
    <t>SEEGER A 34</t>
  </si>
  <si>
    <t>SEEGER DIN 47135</t>
  </si>
  <si>
    <t>SEEGER A 35</t>
  </si>
  <si>
    <t>SEEGER DIN 47136</t>
  </si>
  <si>
    <t>SEEGER A 36</t>
  </si>
  <si>
    <t>SEEGER DIN 47137</t>
  </si>
  <si>
    <t>SEEGER A 37</t>
  </si>
  <si>
    <t>SEEGER DIN 47138</t>
  </si>
  <si>
    <t>SEEGER A 38</t>
  </si>
  <si>
    <t>SEEGER DIN 47139</t>
  </si>
  <si>
    <t>SEEGER A 39</t>
  </si>
  <si>
    <t>SEEGER DIN 47140</t>
  </si>
  <si>
    <t>SEEGER A 40</t>
  </si>
  <si>
    <t>SEEGER DIN 47141</t>
  </si>
  <si>
    <t>SEEGER A 41</t>
  </si>
  <si>
    <t>SEEGER DIN 47142</t>
  </si>
  <si>
    <t>SEEGER A 42</t>
  </si>
  <si>
    <t>SEEGER DIN 47144</t>
  </si>
  <si>
    <t>SEEGER A 44</t>
  </si>
  <si>
    <t>SEEGER DIN 47145</t>
  </si>
  <si>
    <t>SEEGER A 45</t>
  </si>
  <si>
    <t>SEEGER DIN 47146</t>
  </si>
  <si>
    <t>SEEGER A 46</t>
  </si>
  <si>
    <t>SEEGER DIN 47147</t>
  </si>
  <si>
    <t>SEEGER A 47</t>
  </si>
  <si>
    <t>SEEGER DIN 47148</t>
  </si>
  <si>
    <t>SEEGER A 48</t>
  </si>
  <si>
    <t>SEEGER DIN 47150</t>
  </si>
  <si>
    <t>SEEGER A 50</t>
  </si>
  <si>
    <t>SEEGER DIN 47152</t>
  </si>
  <si>
    <t>SEEGER A 52</t>
  </si>
  <si>
    <t>SEEGER DIN 47154</t>
  </si>
  <si>
    <t>SEEGER A 54</t>
  </si>
  <si>
    <t>SEEGER DIN 47155</t>
  </si>
  <si>
    <t>SEEGER A 55</t>
  </si>
  <si>
    <t>SEEGER DIN 47156</t>
  </si>
  <si>
    <t>SEEGER A 56</t>
  </si>
  <si>
    <t>SEEGER DIN 47157</t>
  </si>
  <si>
    <t>SEEGER A 57</t>
  </si>
  <si>
    <t>SEEGER DIN 47158</t>
  </si>
  <si>
    <t>SEEGER A 58</t>
  </si>
  <si>
    <t>SEEGER DIN 47160</t>
  </si>
  <si>
    <t>SEEGER A 60</t>
  </si>
  <si>
    <t>SEEGER DIN 47162</t>
  </si>
  <si>
    <t>SEEGER A 62</t>
  </si>
  <si>
    <t>SEEGER DIN 47163</t>
  </si>
  <si>
    <t>SEEGER A 63</t>
  </si>
  <si>
    <t>SEEGER DIN 47165</t>
  </si>
  <si>
    <t>SEEGER A 65</t>
  </si>
  <si>
    <t>SEEGER DIN 47167</t>
  </si>
  <si>
    <t>SEEGER A 67</t>
  </si>
  <si>
    <t>SEEGER DIN 47168</t>
  </si>
  <si>
    <t>SEEGER A 68</t>
  </si>
  <si>
    <t>SEEGER DIN 47170</t>
  </si>
  <si>
    <t>SEEGER A 70</t>
  </si>
  <si>
    <t>SEEGER DIN 47175</t>
  </si>
  <si>
    <t>SEEGER A 75</t>
  </si>
  <si>
    <t>SEEGER DIN 47188</t>
  </si>
  <si>
    <t>SEEGER A 88</t>
  </si>
  <si>
    <t>SEEGER DIN 471105</t>
  </si>
  <si>
    <t>SEEGER A 105</t>
  </si>
  <si>
    <t>SEEGER DIN 4728</t>
  </si>
  <si>
    <t>SEEGER DIN 472</t>
  </si>
  <si>
    <t>SEEGER I 8</t>
  </si>
  <si>
    <t>SEEGER DIN 4729</t>
  </si>
  <si>
    <t>SEEGER  I 9</t>
  </si>
  <si>
    <t>SEEGER DIN 47210</t>
  </si>
  <si>
    <t>SEEGER I 10</t>
  </si>
  <si>
    <t>SEEGER DIN 47211</t>
  </si>
  <si>
    <t xml:space="preserve">SEEGER I 11 </t>
  </si>
  <si>
    <t>SEEGER DIN 47212</t>
  </si>
  <si>
    <t>SEEGER I 12</t>
  </si>
  <si>
    <t>SEEGER DIN 47213</t>
  </si>
  <si>
    <t>SEEGER I 13</t>
  </si>
  <si>
    <t>SEEGER DIN 47214</t>
  </si>
  <si>
    <t>SEEGER I 14</t>
  </si>
  <si>
    <t>SEEGER DIN 47215</t>
  </si>
  <si>
    <t>SEEGER I 15</t>
  </si>
  <si>
    <t>SEEGER DIN 47216</t>
  </si>
  <si>
    <t>SEEGER I 16</t>
  </si>
  <si>
    <t>SEEGER DIN 47217</t>
  </si>
  <si>
    <t>SEEGER I 17</t>
  </si>
  <si>
    <t>SEEGER DIN 47218</t>
  </si>
  <si>
    <t>SEEGER I 18</t>
  </si>
  <si>
    <t>SEEGER DIN 47219</t>
  </si>
  <si>
    <t>SEEGER I 19</t>
  </si>
  <si>
    <t>SEEGER DIN 47220</t>
  </si>
  <si>
    <t>SEEGER I 20</t>
  </si>
  <si>
    <t>SEEGER DIN 47221</t>
  </si>
  <si>
    <t>SEEGER I 21</t>
  </si>
  <si>
    <t>SEEGER DIN 47222</t>
  </si>
  <si>
    <t>SEEGER I 22</t>
  </si>
  <si>
    <t>SEEGER DIN 47223</t>
  </si>
  <si>
    <t>SEEGER I 23</t>
  </si>
  <si>
    <t>SEEGER DIN 47224</t>
  </si>
  <si>
    <t>SEEGER I 24</t>
  </si>
  <si>
    <t>SEEGER DIN 47225</t>
  </si>
  <si>
    <t>SEEGER I 25</t>
  </si>
  <si>
    <t>SEEGER DIN 47226</t>
  </si>
  <si>
    <t>SEEGER I 26</t>
  </si>
  <si>
    <t>SEEGER DIN 47227</t>
  </si>
  <si>
    <t>SEEGER I 27</t>
  </si>
  <si>
    <t>SEEGER DIN 47228</t>
  </si>
  <si>
    <t>SEEGER I 28</t>
  </si>
  <si>
    <t>SEEGER DIN 47229</t>
  </si>
  <si>
    <t>SEEGER I 29</t>
  </si>
  <si>
    <t>SEEGER DIN 47230</t>
  </si>
  <si>
    <t>SEEGER I 30</t>
  </si>
  <si>
    <t>SEEGER DIN 47231</t>
  </si>
  <si>
    <t>SEEGER I 31</t>
  </si>
  <si>
    <t>SEEGER DIN 47232</t>
  </si>
  <si>
    <t>SEEGER I 32</t>
  </si>
  <si>
    <t>SEEGER DIN 47233</t>
  </si>
  <si>
    <t>SEEGER I 33</t>
  </si>
  <si>
    <t>SEEGER DIN 47234</t>
  </si>
  <si>
    <t>SEEGER I 34</t>
  </si>
  <si>
    <t>SEEGER DIN 47235</t>
  </si>
  <si>
    <t>SEEGER I 35</t>
  </si>
  <si>
    <t>SEEGER DIN 47236</t>
  </si>
  <si>
    <t>SEEGER I 36</t>
  </si>
  <si>
    <t>SEEGER DIN 47237</t>
  </si>
  <si>
    <t>SEEGER I 37</t>
  </si>
  <si>
    <t>SEEGER DIN 47238</t>
  </si>
  <si>
    <t>SEEGER I 38</t>
  </si>
  <si>
    <t>SEEGER DIN 47239</t>
  </si>
  <si>
    <t>SEEGER I 39</t>
  </si>
  <si>
    <t>SEEGER DIN 47240</t>
  </si>
  <si>
    <t>SEEGER I 40</t>
  </si>
  <si>
    <t>SEEGER DIN 47241</t>
  </si>
  <si>
    <t>SEEGER I 41</t>
  </si>
  <si>
    <t>SEEGER DIN 47242</t>
  </si>
  <si>
    <t>SEEGER I 42</t>
  </si>
  <si>
    <t>SEEGER DIN 47243</t>
  </si>
  <si>
    <t>SEEGER I 43</t>
  </si>
  <si>
    <t>SEEGER DIN 47244</t>
  </si>
  <si>
    <t>SEEGER I 44</t>
  </si>
  <si>
    <t>SEEGER DIN 47245</t>
  </si>
  <si>
    <t>SEEGER I 45</t>
  </si>
  <si>
    <t>SEEGER DIN 47246</t>
  </si>
  <si>
    <t>SEEGER I 46</t>
  </si>
  <si>
    <t>SEEGER DIN 47247</t>
  </si>
  <si>
    <t>SEEGER I 47</t>
  </si>
  <si>
    <t>SEEGER DIN 47248</t>
  </si>
  <si>
    <t>SEEGER I 48</t>
  </si>
  <si>
    <t>SEEGER DIN 47250</t>
  </si>
  <si>
    <t>SEEGER I 50</t>
  </si>
  <si>
    <t>SEEGER DIN 47251</t>
  </si>
  <si>
    <t>SEEGER I 51</t>
  </si>
  <si>
    <t>SEEGER DIN 47252</t>
  </si>
  <si>
    <t>SEEGER I 52</t>
  </si>
  <si>
    <t>SEEGER DIN 47253</t>
  </si>
  <si>
    <t>SEEGER I 53</t>
  </si>
  <si>
    <t>SEEGER DIN 47254</t>
  </si>
  <si>
    <t>SEEGER I 54</t>
  </si>
  <si>
    <t>SEEGER DIN 47255</t>
  </si>
  <si>
    <t>SEEGER I 55</t>
  </si>
  <si>
    <t>SEEGER DIN 47256</t>
  </si>
  <si>
    <t>SEEGER I 56</t>
  </si>
  <si>
    <t>SEEGER DIN 47257</t>
  </si>
  <si>
    <t>SEEGER I 57</t>
  </si>
  <si>
    <t>SEEGER DIN 47258</t>
  </si>
  <si>
    <t>SEEGER I 58</t>
  </si>
  <si>
    <t>SEEGER DIN 47260</t>
  </si>
  <si>
    <t>SEEGER I 60</t>
  </si>
  <si>
    <t>SEEGER DIN 47262</t>
  </si>
  <si>
    <t>SEEGER I 62</t>
  </si>
  <si>
    <t>SEEGER DIN 47263</t>
  </si>
  <si>
    <t>SEEGER I 63</t>
  </si>
  <si>
    <t>SEEGER DIN 47265</t>
  </si>
  <si>
    <t>SEEGER I 65</t>
  </si>
  <si>
    <t>SEEGER DIN 47267</t>
  </si>
  <si>
    <t>SEEGER I 67</t>
  </si>
  <si>
    <t>SEEGER DIN 47268</t>
  </si>
  <si>
    <t>SEEGER I 68</t>
  </si>
  <si>
    <t>SEEGER DIN 47270</t>
  </si>
  <si>
    <t>SEEGER I 70</t>
  </si>
  <si>
    <t>SEEGER DIN 47275</t>
  </si>
  <si>
    <t>SEEGER I 75</t>
  </si>
  <si>
    <t>SEEGER DIN 47280</t>
  </si>
  <si>
    <t>SEEGER I 80</t>
  </si>
  <si>
    <t>SEEGER DIN 47295</t>
  </si>
  <si>
    <t>SEEGER I 95</t>
  </si>
  <si>
    <t>SEEGER DIN 472100</t>
  </si>
  <si>
    <t>SEEGER I 100</t>
  </si>
  <si>
    <t>SEEGER DIN 472105</t>
  </si>
  <si>
    <t>SEEGER I 105</t>
  </si>
  <si>
    <t>ORING5</t>
  </si>
  <si>
    <t>ORING</t>
  </si>
  <si>
    <t>Cuerda 1,78mm - 2,57 x 6,13</t>
  </si>
  <si>
    <t>ORING6</t>
  </si>
  <si>
    <t>Cuerda 1,78mm - 2,9 x 6,46</t>
  </si>
  <si>
    <t>ORING7</t>
  </si>
  <si>
    <t>Cuerda 1,78mm - 3,68 x 7,24</t>
  </si>
  <si>
    <t>ORING8</t>
  </si>
  <si>
    <t>Cuerda 1,78mm - 4,47 x 8,03</t>
  </si>
  <si>
    <t>ORING9</t>
  </si>
  <si>
    <t>Cuerda 1,78mm - 5,28 x 8,84</t>
  </si>
  <si>
    <t>ORING10</t>
  </si>
  <si>
    <t>Cuerda 1,78mm - 6,07 x 9,63</t>
  </si>
  <si>
    <t>ORING11</t>
  </si>
  <si>
    <t>Cuerda 1,78mm - 7,65 x 11,21</t>
  </si>
  <si>
    <t>ORING12</t>
  </si>
  <si>
    <t>Cuerda 1,78mm - 9,25 x 12,81</t>
  </si>
  <si>
    <t>ORING13</t>
  </si>
  <si>
    <t>Cuerda 1,78mm - 10,82 x 14,38</t>
  </si>
  <si>
    <t>ORING14</t>
  </si>
  <si>
    <t>Cuerda 1,78mm - 12,42 x 15,98</t>
  </si>
  <si>
    <t>ORING15</t>
  </si>
  <si>
    <t>Cuerda 1,78mm - 14 x 17,56</t>
  </si>
  <si>
    <t>ORING16</t>
  </si>
  <si>
    <t>Cuerda 1,78mm - 15,6 x 19,16</t>
  </si>
  <si>
    <t>ORING17</t>
  </si>
  <si>
    <t>Cuerda 1,78mm - 17,17 x 20,73</t>
  </si>
  <si>
    <t>ORING18</t>
  </si>
  <si>
    <t>Cuerda 1,78mm - 18,77 x 22,33</t>
  </si>
  <si>
    <t>ORING19</t>
  </si>
  <si>
    <t>Cuerda 1,78mm - 20,35 x 23,91</t>
  </si>
  <si>
    <t>ORING20</t>
  </si>
  <si>
    <t>Cuerda 1,78mm - 21,95 x 25,51</t>
  </si>
  <si>
    <t>ORING21</t>
  </si>
  <si>
    <t>Cuerda 1,78mm - 23,52 x 27,08</t>
  </si>
  <si>
    <t>ORING22</t>
  </si>
  <si>
    <t>Cuerda 1,78mm - 25,12 x 28,68</t>
  </si>
  <si>
    <t>ORING23</t>
  </si>
  <si>
    <t>Cuerda 1,78mm - 26,7 x 30,26</t>
  </si>
  <si>
    <t>ORING24</t>
  </si>
  <si>
    <t>Cuerda 1,78mm - 28,3 x 31,86</t>
  </si>
  <si>
    <t>ORING25</t>
  </si>
  <si>
    <t>Cuerda 1,78mm - 29,87 x 33,43</t>
  </si>
  <si>
    <t>ORING26</t>
  </si>
  <si>
    <t>Cuerda 1,78mm - 31,47 x 35,03</t>
  </si>
  <si>
    <t>ORING27</t>
  </si>
  <si>
    <t>Cuerda 1,78mm - 33,05 x 36,61</t>
  </si>
  <si>
    <t>ORING28</t>
  </si>
  <si>
    <t>Cuerda 1,78mm - 34,65 x 38,21</t>
  </si>
  <si>
    <t>ORING29</t>
  </si>
  <si>
    <t>Cuerda 1,78mm - 37,82 x 41,38</t>
  </si>
  <si>
    <t>ORING30</t>
  </si>
  <si>
    <t>Cuerda 1,78mm - 41 x 44,56</t>
  </si>
  <si>
    <t>ORING31</t>
  </si>
  <si>
    <t>Cuerda 1,78mm - 44,17 x 47,73</t>
  </si>
  <si>
    <t>ORING32</t>
  </si>
  <si>
    <t>Cuerda 1,78mm - 47,35 x 50,91</t>
  </si>
  <si>
    <t>ORING33</t>
  </si>
  <si>
    <t>Cuerda 1,78mm - 50,52 x 54,08</t>
  </si>
  <si>
    <t>ORING34</t>
  </si>
  <si>
    <t>Cuerda 1,78mm - 53,7 x 57,26</t>
  </si>
  <si>
    <t>ORING35</t>
  </si>
  <si>
    <t>Cuerda 1,78mm - 56,78 x 60,43</t>
  </si>
  <si>
    <t>ORING36</t>
  </si>
  <si>
    <t>Cuerda 1,78mm - 60,05 x 63,01</t>
  </si>
  <si>
    <t>ORING37</t>
  </si>
  <si>
    <t>Cuerda 1,78mm - 63,22 x 66,78</t>
  </si>
  <si>
    <t>ORING38</t>
  </si>
  <si>
    <t>Cuerda 1,78mm - 55,4 x 69,96</t>
  </si>
  <si>
    <t>ORING39</t>
  </si>
  <si>
    <t>Cuerda 1,78mm - 69,57 x 73,13</t>
  </si>
  <si>
    <t>ORING40</t>
  </si>
  <si>
    <t>Cuerda 1,78mm - 72,75 x 76,31</t>
  </si>
  <si>
    <t>ORING41</t>
  </si>
  <si>
    <t>Cuerda 1,78mm - 75,92 x 79,48</t>
  </si>
  <si>
    <t>ORING42</t>
  </si>
  <si>
    <t>Cuerda 1,78mm - 82,27 x 85,83</t>
  </si>
  <si>
    <t>ORING43</t>
  </si>
  <si>
    <t>Cuerda 1,78mm - 88,62 x 92,18</t>
  </si>
  <si>
    <t>ORING44</t>
  </si>
  <si>
    <t>Cuerda 1,78mm - 94,97 x 98,53</t>
  </si>
  <si>
    <t>ORING45</t>
  </si>
  <si>
    <t>Cuerda 1,78mm - 101,32 x 104,88</t>
  </si>
  <si>
    <t>ORING106</t>
  </si>
  <si>
    <t>Cuerda 2,62mm - 4,42 x 9,66</t>
  </si>
  <si>
    <t>ORING107</t>
  </si>
  <si>
    <t>Cuerda 2,62mm - 5,23 x 10,47</t>
  </si>
  <si>
    <t>ORING108</t>
  </si>
  <si>
    <t>Cuerda 2,62mm - 6,02 x 11,26</t>
  </si>
  <si>
    <t>ORING109</t>
  </si>
  <si>
    <t>Cuerda 2,62mm - 7,59 x 12,83</t>
  </si>
  <si>
    <t>ORING110</t>
  </si>
  <si>
    <t>Cuerda 2,62mm - 9,19 x 14,43</t>
  </si>
  <si>
    <t>ORING111</t>
  </si>
  <si>
    <t>Cuerda 2,62mm - 10,77 x 16,01</t>
  </si>
  <si>
    <t>ORING112</t>
  </si>
  <si>
    <t>Cuerda 2,62mm - 12,37 x 17,61</t>
  </si>
  <si>
    <t>ORING113</t>
  </si>
  <si>
    <t>Cuerda 2,62mm - 13,94 x 19,18</t>
  </si>
  <si>
    <t>ORING114</t>
  </si>
  <si>
    <t>Cuerda 2,62mm - 15,54 x 20,78</t>
  </si>
  <si>
    <t>ORING115</t>
  </si>
  <si>
    <t>Cuerda 2,62mm - 17,12 x 22,36</t>
  </si>
  <si>
    <t>ORING116</t>
  </si>
  <si>
    <t>Cuerda 2,62mm - 18,72 x 23,96</t>
  </si>
  <si>
    <t>ORING117</t>
  </si>
  <si>
    <t>Cuerda 2,62mm - 20,3 x 25,54</t>
  </si>
  <si>
    <t>ORING118</t>
  </si>
  <si>
    <t>Cuerda 2,62mm - 21,89 x 27,13</t>
  </si>
  <si>
    <t>ORING119</t>
  </si>
  <si>
    <t>Cuerda 2,62mm - 23,47 x 28,71</t>
  </si>
  <si>
    <t>ORING120</t>
  </si>
  <si>
    <t>Cuerda 2,62mm - 25,07 x 30,31</t>
  </si>
  <si>
    <t>ORING121</t>
  </si>
  <si>
    <t>Cuerda 2,62mm - 26,64 x 31,88</t>
  </si>
  <si>
    <t>ORING122</t>
  </si>
  <si>
    <t>Cuerda 2,62mm - 28,24 x 33,48</t>
  </si>
  <si>
    <t>ORING123</t>
  </si>
  <si>
    <t>Cuerda 2,62mm - 29,82 x 35,06</t>
  </si>
  <si>
    <t>ORING124</t>
  </si>
  <si>
    <t>Cuerda 2,62mm - 31,42 x 36,66</t>
  </si>
  <si>
    <t>ORING125</t>
  </si>
  <si>
    <t>Cuerda 2,62mm - 32,99 x 38,23</t>
  </si>
  <si>
    <t>ORING126</t>
  </si>
  <si>
    <t>Cuerda 2,62mm - 34,59 x 39,83</t>
  </si>
  <si>
    <t>ORING127</t>
  </si>
  <si>
    <t>Cuerda 2,62mm - 36,17 x 41,41</t>
  </si>
  <si>
    <t>ORING128</t>
  </si>
  <si>
    <t>Cuerda 2,62mm - 37,77 x 43,03</t>
  </si>
  <si>
    <t>ORING129</t>
  </si>
  <si>
    <t>Cuerda 2,62mm - 39,34 x 44,58</t>
  </si>
  <si>
    <t>ORING130</t>
  </si>
  <si>
    <t>Cuerda 2,62mm - 40,94 x 46,18</t>
  </si>
  <si>
    <t>ORING131</t>
  </si>
  <si>
    <t>Cuerda 2,62mm - 42,52 x 47,76</t>
  </si>
  <si>
    <t>ORING132</t>
  </si>
  <si>
    <t>Cuerda 2,62mm - 44,12 x 49,36</t>
  </si>
  <si>
    <t>ORING133</t>
  </si>
  <si>
    <t>Cuerda 2,62mm - 45,69 x 50,93</t>
  </si>
  <si>
    <t>ORING134</t>
  </si>
  <si>
    <t>Cuerda 2,62mm - 47,29 x 52,53</t>
  </si>
  <si>
    <t>ORING135</t>
  </si>
  <si>
    <t>Cuerda 2,62mm - 48,9 x 54,14</t>
  </si>
  <si>
    <t>ORING136</t>
  </si>
  <si>
    <t>Cuerda 2,62mm - 50,47 x 55,71</t>
  </si>
  <si>
    <t>ORING137</t>
  </si>
  <si>
    <t>Cuerda 2,62mm - 52,07 x 57,31</t>
  </si>
  <si>
    <t>ORING138</t>
  </si>
  <si>
    <t>Cuerda 2,62mm - 53,64 x 58,88</t>
  </si>
  <si>
    <t>ORING139</t>
  </si>
  <si>
    <t>Cuerda 2,62mm - 55,25 x 60,49</t>
  </si>
  <si>
    <t>ORING140</t>
  </si>
  <si>
    <t>Cuerda 2,62mm - 56,82 x 62,06</t>
  </si>
  <si>
    <t>ORING141</t>
  </si>
  <si>
    <t>Cuerda 2,62mm - 58,42 x 63,66</t>
  </si>
  <si>
    <t>ORING142</t>
  </si>
  <si>
    <t>Cuerda 2,62mm - 59,99 x 65,23</t>
  </si>
  <si>
    <t>ORING143</t>
  </si>
  <si>
    <t>Cuerda 2,62mm - 61,6 x 66,84</t>
  </si>
  <si>
    <t>ORING144</t>
  </si>
  <si>
    <t>Cuerda 2,62mm - 63,17 x 68,41</t>
  </si>
  <si>
    <t>ORING145</t>
  </si>
  <si>
    <t>Cuerda 2,62mm - 64,77 x 70,01</t>
  </si>
  <si>
    <t>ORING146</t>
  </si>
  <si>
    <t>Cuerda 2,62mm - 66,34 x 71,58</t>
  </si>
  <si>
    <t>ORING147</t>
  </si>
  <si>
    <t>Cuerda 2,62mm - 67,95 x 73,19</t>
  </si>
  <si>
    <t>ORING201</t>
  </si>
  <si>
    <t>Cuerda 3,53mm - 4,34 x 9,36</t>
  </si>
  <si>
    <t>ORING202</t>
  </si>
  <si>
    <t>Cuerda 3,53mm - 5,94 x 13</t>
  </si>
  <si>
    <t>ORING203</t>
  </si>
  <si>
    <t>Cuerda 3,53mm - 7,52 x 14,58</t>
  </si>
  <si>
    <t>ORING204</t>
  </si>
  <si>
    <t>Cuerda 3,53mm - 9,12 x 16,18</t>
  </si>
  <si>
    <t>ORING205</t>
  </si>
  <si>
    <t>Cuerda 3,53mm - 10,69 x 17,75</t>
  </si>
  <si>
    <t>ORING206</t>
  </si>
  <si>
    <t>Cuerda 3,53mm - 12,29 x 19,35</t>
  </si>
  <si>
    <t>ORING207</t>
  </si>
  <si>
    <t>Cuerda 3,53mm - 13,87 x 20,93</t>
  </si>
  <si>
    <t>ORING208</t>
  </si>
  <si>
    <t>Cuerda 3,53mm - 15,47 x 22,53</t>
  </si>
  <si>
    <t>ORING209</t>
  </si>
  <si>
    <t>Cuerda 3,53mm - 17,04 x 24,1</t>
  </si>
  <si>
    <t>ORING210</t>
  </si>
  <si>
    <t>Cuerda 3,53mm - 18,64 x 25,7</t>
  </si>
  <si>
    <t>ORING211</t>
  </si>
  <si>
    <t>Cuerda 3,53mm - 20,22 x 27,28</t>
  </si>
  <si>
    <t>ORING212</t>
  </si>
  <si>
    <t>Cuerda 3,53mm - 21,82 x 28,88</t>
  </si>
  <si>
    <t>ORING213</t>
  </si>
  <si>
    <t>Cuerda 3,53mm - 23,39 x 30,45</t>
  </si>
  <si>
    <t>ORING214</t>
  </si>
  <si>
    <t>Cuerda 3,53mm - 24,99 x 32,05</t>
  </si>
  <si>
    <t>ORING215</t>
  </si>
  <si>
    <t>Cuerda 3,53mm - 26,57 x 33,63</t>
  </si>
  <si>
    <t>ORING216</t>
  </si>
  <si>
    <t>Cuerda 3,53mm - 28,17 x 35,23</t>
  </si>
  <si>
    <t>ORING217</t>
  </si>
  <si>
    <t>Cuerda 3,53mm - 29,74 x 36,8</t>
  </si>
  <si>
    <t>ORING218</t>
  </si>
  <si>
    <t>Cuerda 3,53mm - 31,34 x 38,4</t>
  </si>
  <si>
    <t>ORING219</t>
  </si>
  <si>
    <t>Cuerda 3,53mm - 32,92 x 39,98</t>
  </si>
  <si>
    <t>ORING220</t>
  </si>
  <si>
    <t>Cuerda 3,53mm - 34,52 x 41,58</t>
  </si>
  <si>
    <t>ORING221</t>
  </si>
  <si>
    <t>Cuerda 3,53mm - 36,09 x 43,15</t>
  </si>
  <si>
    <t>ORING222</t>
  </si>
  <si>
    <t>Cuerda 3,53mm - 37,69 x 44,75</t>
  </si>
  <si>
    <t>ORING223</t>
  </si>
  <si>
    <t>Cuerda 3,53mm - 40,87 x 47,93</t>
  </si>
  <si>
    <t>ORING224</t>
  </si>
  <si>
    <t>Cuerda 3,53mm - 44,04 x 51,1</t>
  </si>
  <si>
    <t>ORING225</t>
  </si>
  <si>
    <t>Cuerda 3,53mm - 47,22 x 54,28</t>
  </si>
  <si>
    <t>ORING226</t>
  </si>
  <si>
    <t>Cuerda 3,53mm - 50,39 x 57,45</t>
  </si>
  <si>
    <t>ORING227</t>
  </si>
  <si>
    <t>Cuerda 3,53mm - 53,57 x 60,63</t>
  </si>
  <si>
    <t>ORING228</t>
  </si>
  <si>
    <t>Cuerda 3,53mm - 56,74 x 63,8</t>
  </si>
  <si>
    <t>ORING229</t>
  </si>
  <si>
    <t>Cuerda 3,53mm - 59,92 x 66,98</t>
  </si>
  <si>
    <t>ORING230</t>
  </si>
  <si>
    <t>Cuerda 3,53mm - 63,09 x 70,15</t>
  </si>
  <si>
    <t>ORING231</t>
  </si>
  <si>
    <t>Cuerda 3,53mm - 66,27 x 73,33</t>
  </si>
  <si>
    <t>ORING232</t>
  </si>
  <si>
    <t>Cuerda 3,53mm - 69,44 x 76,5</t>
  </si>
  <si>
    <t>ORING233</t>
  </si>
  <si>
    <t>Cuerda 3,53mm - 72,62 x 79,68</t>
  </si>
  <si>
    <t>ORING234</t>
  </si>
  <si>
    <t>Cuerda 3,53mm - 75,79 x 82,85</t>
  </si>
  <si>
    <t>ORING235</t>
  </si>
  <si>
    <t>Cuerda 3,53mm - 78,97 x 86,03</t>
  </si>
  <si>
    <t>ORING236</t>
  </si>
  <si>
    <t>Cuerda 3,53mm - 82,14 x 89,02</t>
  </si>
  <si>
    <t>ORING237</t>
  </si>
  <si>
    <t>Cuerda 3,53mm - 85,32 x 92,38</t>
  </si>
  <si>
    <t>ORING238</t>
  </si>
  <si>
    <t>Cuerda 3,53mm - 88,49 x 95,55</t>
  </si>
  <si>
    <t>ORING239</t>
  </si>
  <si>
    <t>Cuerda 3,53mm - 91,67 x 98,73</t>
  </si>
  <si>
    <t>ORING240</t>
  </si>
  <si>
    <t>Cuerda 3,53mm - 94,84 x 101,9</t>
  </si>
  <si>
    <t>ORING309</t>
  </si>
  <si>
    <t>Cuerda 3,53mm - 10,46 x 21,12</t>
  </si>
  <si>
    <t>ORING310</t>
  </si>
  <si>
    <t>ORING311</t>
  </si>
  <si>
    <t>ORING312</t>
  </si>
  <si>
    <t>ORING313</t>
  </si>
  <si>
    <t>ORING314</t>
  </si>
  <si>
    <t>ORING315</t>
  </si>
  <si>
    <t>Cuerda 3,53mm - 19,99 x 30,65</t>
  </si>
  <si>
    <t>ORING316</t>
  </si>
  <si>
    <t>ORING317</t>
  </si>
  <si>
    <t>ORING318</t>
  </si>
  <si>
    <t>ORING319</t>
  </si>
  <si>
    <t>ORING320</t>
  </si>
  <si>
    <t>ORING321</t>
  </si>
  <si>
    <t>ORING322</t>
  </si>
  <si>
    <t>ORING323</t>
  </si>
  <si>
    <t>ORING324</t>
  </si>
  <si>
    <t>ORING325</t>
  </si>
  <si>
    <t>ORING326</t>
  </si>
  <si>
    <t>ORING327</t>
  </si>
  <si>
    <t>Cuerda 3,53mm - 43,82 x 54,48</t>
  </si>
  <si>
    <t>ORING328</t>
  </si>
  <si>
    <t>ORING329</t>
  </si>
  <si>
    <t>ORING330</t>
  </si>
  <si>
    <t>ORING331</t>
  </si>
  <si>
    <t>Cuerda 3,53mm - 56,52 x 67,18</t>
  </si>
  <si>
    <t>ORING400</t>
  </si>
  <si>
    <t>Cuerda 2,62mm - Nitrilo</t>
  </si>
  <si>
    <t>ORING401</t>
  </si>
  <si>
    <t>Cuerda 3,53mm - Nitrilo</t>
  </si>
  <si>
    <t>ORING402</t>
  </si>
  <si>
    <t>Cuerda 5,30mm - Nitrilo</t>
  </si>
  <si>
    <t>INSERTOS4X6</t>
  </si>
  <si>
    <t>INSERTOS</t>
  </si>
  <si>
    <t>4X6</t>
  </si>
  <si>
    <t>INSERTOS5X7</t>
  </si>
  <si>
    <t>5X7</t>
  </si>
  <si>
    <t>INSERTOS6X8</t>
  </si>
  <si>
    <t>6X8</t>
  </si>
  <si>
    <t>INSERTOS7X10</t>
  </si>
  <si>
    <t>7X10</t>
  </si>
  <si>
    <t>INSERTOS8X1X11</t>
  </si>
  <si>
    <t>8X1X11</t>
  </si>
  <si>
    <t>INSERTOS8X11</t>
  </si>
  <si>
    <t>8X11</t>
  </si>
  <si>
    <t>INSERTOS9X12</t>
  </si>
  <si>
    <t>9X12</t>
  </si>
  <si>
    <t>INSERTOS10X1X1/2</t>
  </si>
  <si>
    <t>10X1X1/2</t>
  </si>
  <si>
    <t>INSERTOS10X1,25X1/2</t>
  </si>
  <si>
    <t>10X1,25X1/2</t>
  </si>
  <si>
    <t>INSERTOS10x1,5x1/2</t>
  </si>
  <si>
    <t>10x1,5x1/2</t>
  </si>
  <si>
    <t>INSERTOS11x14</t>
  </si>
  <si>
    <t>11x14</t>
  </si>
  <si>
    <t>INSERTOS12x1,25x16</t>
  </si>
  <si>
    <t>12x1,25x16</t>
  </si>
  <si>
    <t>INSERTOS12x1,5x16</t>
  </si>
  <si>
    <t>12x1,5x16</t>
  </si>
  <si>
    <t>INSERTOS12x1,75x16</t>
  </si>
  <si>
    <t>12x1,75x16</t>
  </si>
  <si>
    <t>INSERTOS1/4x3/8</t>
  </si>
  <si>
    <t>1/4x3/8</t>
  </si>
  <si>
    <t>INSERTOS5/16x7/16</t>
  </si>
  <si>
    <t>5/16x7/16</t>
  </si>
  <si>
    <t>INSERTOS5/16x11</t>
  </si>
  <si>
    <t>5/16x11</t>
  </si>
  <si>
    <t>INSERTOS7/16 × 14</t>
  </si>
  <si>
    <t>7/16 × 14</t>
  </si>
  <si>
    <t>3/8x1/2</t>
  </si>
  <si>
    <t>INSERTOSBUJIA</t>
  </si>
  <si>
    <t>BUJIA</t>
  </si>
  <si>
    <t>INSERTOSArand. Tapa - 8x18</t>
  </si>
  <si>
    <t>Arand. Tapa - 8x18</t>
  </si>
  <si>
    <t>INSERTOSArand. Tapa - 10x20</t>
  </si>
  <si>
    <t>Arand. Tapa - 10x20</t>
  </si>
  <si>
    <t>INSERTOSArand. Tapa - 11x22</t>
  </si>
  <si>
    <t>Arand. Tapa - 11x22</t>
  </si>
  <si>
    <t>INSERTOSArand. Tapa - 12x24</t>
  </si>
  <si>
    <t>Arand. Tapa - 12x24</t>
  </si>
  <si>
    <t>INSERTOSArand. Tapa - 13x24</t>
  </si>
  <si>
    <t>Arand. Tapa - 13x24</t>
  </si>
  <si>
    <t>INSERTOSArand. Tapa - 14x26</t>
  </si>
  <si>
    <t>Arand. Tapa - 14x26</t>
  </si>
  <si>
    <t>CONECTORES PLASTICOS MANGUERAS</t>
  </si>
  <si>
    <t>CONECTORES PLASTICOS MANGUERAS7</t>
  </si>
  <si>
    <t>Niple plástico con reducción de         16mm   A   8 mm</t>
  </si>
  <si>
    <t>CONECTORES PLASTICOS MANGUERAS8</t>
  </si>
  <si>
    <t>Niple plástico para unir manguera de     19 mm</t>
  </si>
  <si>
    <t>CONECTORES PLASTICOS MANGUERAS9</t>
  </si>
  <si>
    <t>Niple plástico para unir manguera de16 mm</t>
  </si>
  <si>
    <t>CONECTORES PLASTICOS MANGUERAS10</t>
  </si>
  <si>
    <t>Niple plástico para unir manguera de           25 mm</t>
  </si>
  <si>
    <t>CONECTORES PLASTICOS MANGUERAS11</t>
  </si>
  <si>
    <t>Conexión para Lava Parabrisa Universal</t>
  </si>
  <si>
    <t>CONECTORES PLASTICOS MANGUERAS13</t>
  </si>
  <si>
    <t>Conector 3 Vías Renault 21</t>
  </si>
  <si>
    <t>CONECTORES PLASTICOS MANGUERAS14</t>
  </si>
  <si>
    <t>Conector de agua  equipos de Gas P fino</t>
  </si>
  <si>
    <t>CONECTORES PLASTICOS MANGUERAS15</t>
  </si>
  <si>
    <t>Conector de Calefacción  R 12</t>
  </si>
  <si>
    <t>CONECTORES PLASTICOS MANGUERAS17</t>
  </si>
  <si>
    <t>Conector de Agua para equipo de Gas Pico grueso</t>
  </si>
  <si>
    <t>CONECTORES PLASTICOS MANGUERAS18</t>
  </si>
  <si>
    <t>Conector 3 Vías R 12</t>
  </si>
  <si>
    <t>CONECTORES PLASTICOS MANGUERAS19</t>
  </si>
  <si>
    <t>CONECTORES PLASTICOS MANGUERAS20</t>
  </si>
  <si>
    <t>Conector de calefacción purgador plástico de P  505</t>
  </si>
  <si>
    <t>CONECTORES PLASTICOS MANGUERAS21</t>
  </si>
  <si>
    <t>Conector de agua  equipos de Gas 19 a 8 mm Pico fino</t>
  </si>
  <si>
    <t>CONECTORES PLASTICOS MANGUERAS30</t>
  </si>
  <si>
    <t>Conector Tapa   de Válvula R 18</t>
  </si>
  <si>
    <t>CONECTORES PLASTICOS MANGUERAS31</t>
  </si>
  <si>
    <t>Conector Filtro Aire. Renault 18 Trafic, Fuego</t>
  </si>
  <si>
    <t>CONECTORES PLASTICOS MANGUERAS32</t>
  </si>
  <si>
    <t>Conector 3 Vías R 11</t>
  </si>
  <si>
    <t>CONECTORES PLASTICOS MANGUERAS37</t>
  </si>
  <si>
    <t>Conector Plástico Manguera de aire Acondicionado R 18.</t>
  </si>
  <si>
    <t>CONECTORES PLASTICOS MANGUERAS40</t>
  </si>
  <si>
    <t>Conector Recuperador de Gases R 11</t>
  </si>
  <si>
    <t>CONECTORES PLASTICOS MANGUERAS41</t>
  </si>
  <si>
    <t>Conector de Múltiple A tapa.Renault 18. M 2000</t>
  </si>
  <si>
    <t>CONECTORES PLASTICOS MANGUERAS43</t>
  </si>
  <si>
    <t>Conector Tapa de Válvula R 18. Motor:1400 – 1600</t>
  </si>
  <si>
    <t>CONECTORES PLASTICOS MANGUERAS47</t>
  </si>
  <si>
    <t>Niple plástico para unir manguera de 1/2</t>
  </si>
  <si>
    <t>CONECTORES PLASTICOS MANGUERAS49</t>
  </si>
  <si>
    <t>Conector con purgador plástico Línea  FIAT 16 mm</t>
  </si>
  <si>
    <t>Niple plástico para unir manguera de 5mm</t>
  </si>
  <si>
    <t>Niple plástico para unir manguera de 8 mm</t>
  </si>
  <si>
    <t>CONECTORES PLASTICOS MANGUERAS53</t>
  </si>
  <si>
    <t>Tapon de goma para anular calefaccion de 8 mm</t>
  </si>
  <si>
    <t>CONECTORES PLASTICOS MANGUERAS54</t>
  </si>
  <si>
    <t>Tapon de goma para anular calefaccion de 10 mm</t>
  </si>
  <si>
    <t>CONECTORES PLASTICOS MANGUERAS55</t>
  </si>
  <si>
    <t>Tapon de goma para anular calefaccion de 13 mm</t>
  </si>
  <si>
    <t>CONECTORES PLASTICOS MANGUERAS56</t>
  </si>
  <si>
    <t>Tapon de goma para anular calefaccion de 16 mm</t>
  </si>
  <si>
    <t>CONECTORES PLASTICOS MANGUERAS57</t>
  </si>
  <si>
    <t>Tapon de goma para anular calefaccion de 19 mm</t>
  </si>
  <si>
    <t>CONECTORES PLASTICOS MANGUERAS58</t>
  </si>
  <si>
    <t>Tapon de goma para anular calefaccion de 22 mm</t>
  </si>
  <si>
    <t>CONECTORES PLASTICOS MANGUERAS59</t>
  </si>
  <si>
    <t>Tapon de goma para anular calefaccion de 25 mm</t>
  </si>
  <si>
    <t>TUERCAS RAPIDAS2</t>
  </si>
  <si>
    <t>TUERCAS RAPIDAS</t>
  </si>
  <si>
    <t>Reten doble  - R 1/4 - 19 mm - 25 mm</t>
  </si>
  <si>
    <t>TUERCAS RAPIDAS3</t>
  </si>
  <si>
    <t>Reten doble  - R 5/6 - 19 mm - 25 mm</t>
  </si>
  <si>
    <t>TUERCAS RAPIDAS5</t>
  </si>
  <si>
    <t>Reten doble  - 6 mm - 19 mm - 25 mm</t>
  </si>
  <si>
    <t>TUERCAS RAPIDAS6</t>
  </si>
  <si>
    <t>Reten doble  - 8 mm - 19 mm - 25 mm</t>
  </si>
  <si>
    <t>TUERCAS RAPIDAS7</t>
  </si>
  <si>
    <t>Embutida Larga - 6 mm - 15 mm - 32 mm</t>
  </si>
  <si>
    <t>TUERCAS RAPIDAS8</t>
  </si>
  <si>
    <t>Embutida Larga - R 1/4 - 15 mm - 32 mm</t>
  </si>
  <si>
    <t>TUERCAS RAPIDAS9 CH</t>
  </si>
  <si>
    <t>9 CH</t>
  </si>
  <si>
    <t>Reten embutida chica - 5 mm - 11 mm - 18 mm</t>
  </si>
  <si>
    <t>TUERCAS RAPIDAS10 CH</t>
  </si>
  <si>
    <t>10 CH</t>
  </si>
  <si>
    <t>Reten embutida chica - 6 mm - 11 mm - 18 mm</t>
  </si>
  <si>
    <t>TUERCAS RAPIDAS9</t>
  </si>
  <si>
    <t>Reten embutida - 5 mm - 15 mm - 22 mm</t>
  </si>
  <si>
    <t>TUERCAS RAPIDAS10</t>
  </si>
  <si>
    <t>Reten embutida - 6 mm - 15 mm - 22 mm</t>
  </si>
  <si>
    <t>TUERCAS RAPIDAS12</t>
  </si>
  <si>
    <t>Tuerca cajon - 5 mm - 12 mm - 12 mm</t>
  </si>
  <si>
    <t>TUERCAS RAPIDAS13</t>
  </si>
  <si>
    <t>Tuerca cajon - 6 mm - 12 mm - 12 mm</t>
  </si>
  <si>
    <t>TUERCAS RAPIDAS14</t>
  </si>
  <si>
    <t>Reten parker - Park 4 - 8 mm - 12 mm</t>
  </si>
  <si>
    <t>TUERCAS RAPIDAS15</t>
  </si>
  <si>
    <t>Reten parker - Park 6 - 12 mm - 19 mm</t>
  </si>
  <si>
    <t>TUERCAS RAPIDAS16</t>
  </si>
  <si>
    <t>Reten parker - Park 6 - 12 mm - 16 mm</t>
  </si>
  <si>
    <t>TUERCAS RAPIDAS17</t>
  </si>
  <si>
    <t>Reten parker - Park 8 - 12 mm - 19 mm</t>
  </si>
  <si>
    <t>TUERCAS RAPIDAS18</t>
  </si>
  <si>
    <t>Reten parker - Park 7 - 11 mm - 17 mm</t>
  </si>
  <si>
    <t>TUERCAS RAPIDAS19</t>
  </si>
  <si>
    <t>Reten parker - Park 8 - 11 mm - 24 mm</t>
  </si>
  <si>
    <t>TUERCAS RAPIDAS20</t>
  </si>
  <si>
    <t>Reten parker cortada - Park 8 - 11 mm - 16 mm</t>
  </si>
  <si>
    <t>TUERCAS RAPIDAS21</t>
  </si>
  <si>
    <t>Reten parker - Park 10 - 12 mm - 19 mm</t>
  </si>
  <si>
    <t>TUERCAS RAPIDAS22</t>
  </si>
  <si>
    <t>Reten parker - Park 8 - 11 mm - 17 mm</t>
  </si>
  <si>
    <t>TUERCAS RAPIDAS24</t>
  </si>
  <si>
    <t>Reten parker - Park 10 - 12 mm - 15 mm</t>
  </si>
  <si>
    <t>TUERCAS RAPIDAS25</t>
  </si>
  <si>
    <t>Reten parker - Park 12 - 12 mm - 23 mm</t>
  </si>
  <si>
    <t>TUERCAS RAPIDAS26</t>
  </si>
  <si>
    <t>Reten parker - Park 12 - 14 mm - 20 mm</t>
  </si>
  <si>
    <t>TUERCAS RAPIDAS28</t>
  </si>
  <si>
    <t>Reten parker - Park 12 - 14 mm - 21 mm</t>
  </si>
  <si>
    <t>TUERCAS RAPIDAS32</t>
  </si>
  <si>
    <t>Aranlock 6x15</t>
  </si>
  <si>
    <t>TUERCAS RAPIDAS33</t>
  </si>
  <si>
    <t>Aranlock 7x15</t>
  </si>
  <si>
    <t>TUERCAS RAPIDAS34</t>
  </si>
  <si>
    <t>Aranlock 8x16</t>
  </si>
  <si>
    <t>TUERCAS RAPIDAS35</t>
  </si>
  <si>
    <t>Aranlock 9x18</t>
  </si>
  <si>
    <t>TUERCAS RAPIDAS36</t>
  </si>
  <si>
    <t>Aranlock 10x18</t>
  </si>
  <si>
    <t>TUERCAS RAPIDAS42</t>
  </si>
  <si>
    <t>Tuerca inserto/madera - rosca de 3/16</t>
  </si>
  <si>
    <t>TUERCAS RAPIDAS43</t>
  </si>
  <si>
    <t>Tuerca inserto/madera - rosca de 5 mm</t>
  </si>
  <si>
    <t>TUERCAS RAPIDAS44</t>
  </si>
  <si>
    <t>Tuerca inserto/madera - rosca de 1/4</t>
  </si>
  <si>
    <t>TUERCAS RAPIDAS45</t>
  </si>
  <si>
    <t>Tuerca inserto/madera - rosca de 6 mm</t>
  </si>
  <si>
    <t>TUERCAS RAPIDAS46</t>
  </si>
  <si>
    <t>Tuerca inserto/madera - rosca de 5/16 mm</t>
  </si>
  <si>
    <t>TUERCAS RAPIDAS47</t>
  </si>
  <si>
    <t>Tuerca inserto/madera - rosca de 8 mm</t>
  </si>
  <si>
    <t>ARANDELAS DE COBRE7,5 x 15 x 1,5</t>
  </si>
  <si>
    <t>ARANDELAS DE COBRE</t>
  </si>
  <si>
    <t>7,5 x 15 x 1,5</t>
  </si>
  <si>
    <t>INYECTORES - CUMMING</t>
  </si>
  <si>
    <t>ARANDELAS DE COBRE7,5 x 15 x 2</t>
  </si>
  <si>
    <t>7,5 x 15 x 2</t>
  </si>
  <si>
    <t>ARANDELAS DE COBRE7,5 x 15 x 3</t>
  </si>
  <si>
    <t>7,5 x 15 x 3</t>
  </si>
  <si>
    <t xml:space="preserve">INYECTORES - </t>
  </si>
  <si>
    <t>ARANDELAS DE COBRE8 x 13 x 2,5</t>
  </si>
  <si>
    <t>8 x 13 x 2,5</t>
  </si>
  <si>
    <t>INYECTORES - POLO</t>
  </si>
  <si>
    <t>ARANDELAS DE COBRE10 x 19 x 2</t>
  </si>
  <si>
    <t>10 x 19 x 2</t>
  </si>
  <si>
    <t>INYECTORES - PERKINS Grande</t>
  </si>
  <si>
    <t>ARANDELAS DE COBRE10 x 20 x 1</t>
  </si>
  <si>
    <t>10 x 20 x 1</t>
  </si>
  <si>
    <t>INYECTORES -  M - Benz</t>
  </si>
  <si>
    <t>ARANDELAS DE COBRE14 x 20 x 1,5</t>
  </si>
  <si>
    <t>14 x 20 x 1,5</t>
  </si>
  <si>
    <t>INYECTORES - PERKINS</t>
  </si>
  <si>
    <t>ARANDELAS DE COBRE14 x 20 x 2</t>
  </si>
  <si>
    <t>14 x 20 x 2</t>
  </si>
  <si>
    <t>INYECTORES - INDENOR</t>
  </si>
  <si>
    <t>ARANDELAS DE COBRE14,5 x 21 x 2</t>
  </si>
  <si>
    <t>14,5 x 21 x 2</t>
  </si>
  <si>
    <t>INYECTORES -  R19 DIESEL</t>
  </si>
  <si>
    <t>ARANDELAS DE COBRE16 x 21 x 2</t>
  </si>
  <si>
    <t>16 x 21 x 2</t>
  </si>
  <si>
    <t>INYECTORES - PEUGEOT 405 D</t>
  </si>
  <si>
    <t>ARANDELAS DE COBRE17 x 20 x 1,5</t>
  </si>
  <si>
    <t>17 x 20 x 1,5</t>
  </si>
  <si>
    <t>INYECTORES - BERLINGO D</t>
  </si>
  <si>
    <t>ARANDELAS DE COBRE6x10</t>
  </si>
  <si>
    <t>6x10</t>
  </si>
  <si>
    <t>ARANDELAS DE COBRE8x13</t>
  </si>
  <si>
    <t>8x13</t>
  </si>
  <si>
    <t>ARANDELAS DE COBRE9x14</t>
  </si>
  <si>
    <t>9x14</t>
  </si>
  <si>
    <t>ARANDELAS DE COBRE10x14</t>
  </si>
  <si>
    <t>10x14</t>
  </si>
  <si>
    <t>ARANDELAS DE COBRE11x17</t>
  </si>
  <si>
    <t>11x17</t>
  </si>
  <si>
    <t>ARANDELAS DE COBRE12x17</t>
  </si>
  <si>
    <t>12x17</t>
  </si>
  <si>
    <t>ARANDELAS DE COBRE13x20</t>
  </si>
  <si>
    <t>13x20</t>
  </si>
  <si>
    <t>ARANDELAS DE COBRE14x20</t>
  </si>
  <si>
    <t>14x20</t>
  </si>
  <si>
    <t>ARANDELAS DE COBRE15x21</t>
  </si>
  <si>
    <t>15x21</t>
  </si>
  <si>
    <t>ARANDELAS DE COBRE16x21</t>
  </si>
  <si>
    <t>16x21</t>
  </si>
  <si>
    <t>ARANDELAS DE COBRE17x22</t>
  </si>
  <si>
    <t>17x22</t>
  </si>
  <si>
    <t>ARANDELAS DE COBRE18x23</t>
  </si>
  <si>
    <t>18x23</t>
  </si>
  <si>
    <t>ARANDELAS DE COBRE19x24</t>
  </si>
  <si>
    <t>19x24</t>
  </si>
  <si>
    <t>ARANDELAS DE COBRE20x26</t>
  </si>
  <si>
    <t>20x26</t>
  </si>
  <si>
    <t>ARANDELAS DE COBRE21x26</t>
  </si>
  <si>
    <t>21x26</t>
  </si>
  <si>
    <t>ARANDELAS DE COBRE22x28</t>
  </si>
  <si>
    <t>22x28</t>
  </si>
  <si>
    <t>ARANDELAS DE COBRE24x32</t>
  </si>
  <si>
    <t>24x32</t>
  </si>
  <si>
    <t>ARANDELAS DE COBRE26x34</t>
  </si>
  <si>
    <t>26x34</t>
  </si>
  <si>
    <t>ARANDELAS DE ALUMINIO1/8 3x8</t>
  </si>
  <si>
    <t>ARANDELAS DE ALUMINIO</t>
  </si>
  <si>
    <t>1/8 3x8</t>
  </si>
  <si>
    <t>ARANDELAS DE ALUMINIO5/32 4x10</t>
  </si>
  <si>
    <t>5/32 4x10</t>
  </si>
  <si>
    <t>ARANDELAS DE ALUMINIO3/16  5x12</t>
  </si>
  <si>
    <t>3/16  5x12</t>
  </si>
  <si>
    <t>ARANDELAS DE ALUMINIO1/4  6,5x14</t>
  </si>
  <si>
    <t>1/4  6,5x14</t>
  </si>
  <si>
    <t>ARANDELAS DE ALUMINIO5/16  8x16</t>
  </si>
  <si>
    <t>5/16  8x16</t>
  </si>
  <si>
    <t>ARANDELAS DE ALUMINIO3/8  10x18</t>
  </si>
  <si>
    <t>3/8  10x18</t>
  </si>
  <si>
    <t>ARANDELAS DE ALUMINIO1/2  13x24</t>
  </si>
  <si>
    <t>1/2  13x24</t>
  </si>
  <si>
    <t>ARANDELAS DE ALUMINIO6x10</t>
  </si>
  <si>
    <t>ARANDELAS DE ALUMINIO8x13</t>
  </si>
  <si>
    <t>ARANDELAS DE ALUMINIO9x14</t>
  </si>
  <si>
    <t>ARANDELAS DE ALUMINIO10x14</t>
  </si>
  <si>
    <t>ARANDELAS DE ALUMINIO11x17</t>
  </si>
  <si>
    <t>ARANDELAS DE ALUMINIO12x17</t>
  </si>
  <si>
    <t>ARANDELAS DE ALUMINIO13x20</t>
  </si>
  <si>
    <t>ARANDELAS DE ALUMINIO14x20</t>
  </si>
  <si>
    <t>ARANDELAS DE ALUMINIO15x21</t>
  </si>
  <si>
    <t>ARANDELAS DE ALUMINIO16x21</t>
  </si>
  <si>
    <t>ARANDELAS DE ALUMINIO17x22</t>
  </si>
  <si>
    <t>ARANDELAS DE ALUMINIO18x23</t>
  </si>
  <si>
    <t>ARANDELAS DE ALUMINIO19x24</t>
  </si>
  <si>
    <t>ARANDELAS DE ALUMINIO20x26</t>
  </si>
  <si>
    <t>ARANDELAS DE ALUMINIO21x26</t>
  </si>
  <si>
    <t>ARANDELAS DE ALUMINIO22x28</t>
  </si>
  <si>
    <t>ARANDELAS DE ALUMINIO24x30</t>
  </si>
  <si>
    <t>24x30</t>
  </si>
  <si>
    <t>ARANDELAS DE ALUMINIO26x34</t>
  </si>
  <si>
    <t>ARANDELAS DE ALUMINIO28x36</t>
  </si>
  <si>
    <t>28x36</t>
  </si>
  <si>
    <t>ARANDELAS DE ALUMINIO30x40</t>
  </si>
  <si>
    <t>30x40</t>
  </si>
  <si>
    <t>ARANDELAS DE FIBRA1/8 3x8</t>
  </si>
  <si>
    <t>ARANDELAS DE FIBRA</t>
  </si>
  <si>
    <t>ARANDELAS DE FIBRA5/32 4x10</t>
  </si>
  <si>
    <t>ARANDELAS DE FIBRA3/16  5x12</t>
  </si>
  <si>
    <t>ARANDELAS DE FIBRA1/4  6,5x14</t>
  </si>
  <si>
    <t>ARANDELAS DE FIBRA5/16  8x16</t>
  </si>
  <si>
    <t>ARANDELAS DE FIBRA3/8  10x18</t>
  </si>
  <si>
    <t>ARANDELAS DE FIBRA1/2  13x24</t>
  </si>
  <si>
    <t>ARANDELAS DE FIBRA6x10</t>
  </si>
  <si>
    <t>ARANDELAS DE FIBRA7x10</t>
  </si>
  <si>
    <t>7x10</t>
  </si>
  <si>
    <t>ARANDELAS DE FIBRA8x13</t>
  </si>
  <si>
    <t>ARANDELAS DE FIBRA9x14</t>
  </si>
  <si>
    <t>ARANDELAS DE FIBRA10x14</t>
  </si>
  <si>
    <t>ARANDELAS DE FIBRA11x17</t>
  </si>
  <si>
    <t>ARANDELAS DE FIBRA12x17</t>
  </si>
  <si>
    <t>ARANDELAS DE FIBRA13x20</t>
  </si>
  <si>
    <t>ARANDELAS DE FIBRA14x20</t>
  </si>
  <si>
    <t>ARANDELAS DE FIBRA15x21</t>
  </si>
  <si>
    <t>ARANDELAS DE FIBRA16x19</t>
  </si>
  <si>
    <t>16x19</t>
  </si>
  <si>
    <t>ARANDELAS DE FIBRA16x21</t>
  </si>
  <si>
    <t>ARANDELAS DE FIBRA16x24</t>
  </si>
  <si>
    <t>16x24</t>
  </si>
  <si>
    <t>ARANDELAS DE FIBRA17x22</t>
  </si>
  <si>
    <t>ARANDELAS DE FIBRA18x23</t>
  </si>
  <si>
    <t>ARANDELAS DE FIBRA19x24</t>
  </si>
  <si>
    <t>ARANDELAS DE FIBRA20x26</t>
  </si>
  <si>
    <t>ARANDELAS DE FIBRA21x26</t>
  </si>
  <si>
    <t>ARANDELAS DE FIBRA22x28</t>
  </si>
  <si>
    <t>ARANDELAS DE FIBRA24x30</t>
  </si>
  <si>
    <t>ARANDELAS DE FIBRA26x34</t>
  </si>
  <si>
    <t>ARANDELAS DE FIBRA28x36</t>
  </si>
  <si>
    <t>ARANDELAS DE FIBRA30x40</t>
  </si>
  <si>
    <t>ARANDELAS DE FIBRA32x40</t>
  </si>
  <si>
    <t>32x40</t>
  </si>
  <si>
    <t>ARANDELAS DE POLIPROPILENO1/8 3x8</t>
  </si>
  <si>
    <t>ARANDELAS DE POLIPROPILENO</t>
  </si>
  <si>
    <t>ARANDELAS DE POLIPROPILENO5/32 4x10</t>
  </si>
  <si>
    <t>ARANDELAS DE POLIPROPILENO3/16  5x12</t>
  </si>
  <si>
    <t>ARANDELAS DE POLIPROPILENO1/4  6,5x14</t>
  </si>
  <si>
    <t>ARANDELAS DE POLIPROPILENO5/16  8x16</t>
  </si>
  <si>
    <t>ARANDELAS DE POLIPROPILENO3/8  10x18</t>
  </si>
  <si>
    <t>SUPLEMENTO 0,25x10</t>
  </si>
  <si>
    <t>SUPLEMENTO 0,2</t>
  </si>
  <si>
    <t>5x10</t>
  </si>
  <si>
    <t>SUPLEMENTO 0,25x13</t>
  </si>
  <si>
    <t>5x13</t>
  </si>
  <si>
    <t>SUPLEMENTO 0,26x11</t>
  </si>
  <si>
    <t>6x11</t>
  </si>
  <si>
    <t>SUPLEMENTO 0,26x14</t>
  </si>
  <si>
    <t>6x14</t>
  </si>
  <si>
    <t>SUPLEMENTO 0,27x12</t>
  </si>
  <si>
    <t>7x12</t>
  </si>
  <si>
    <t>SUPLEMENTO 0,27x15</t>
  </si>
  <si>
    <t>7x15</t>
  </si>
  <si>
    <t>SUPLEMENTO 0,28x13</t>
  </si>
  <si>
    <t>SUPLEMENTO 0,28x16</t>
  </si>
  <si>
    <t>8x16</t>
  </si>
  <si>
    <t>SUPLEMENTO 0,29x14</t>
  </si>
  <si>
    <t>SUPLEMENTO 0,29x17</t>
  </si>
  <si>
    <t>9x17</t>
  </si>
  <si>
    <t>SUPLEMENTO 0,210x15</t>
  </si>
  <si>
    <t>10x15</t>
  </si>
  <si>
    <t>SUPLEMENTO 0,210x18</t>
  </si>
  <si>
    <t>10x18</t>
  </si>
  <si>
    <t>SUPLEMENTO 0,210x26</t>
  </si>
  <si>
    <t>10x26</t>
  </si>
  <si>
    <t>SUPLEMENTO 0,211x16</t>
  </si>
  <si>
    <t>11x16</t>
  </si>
  <si>
    <t>SUPLEMENTO 0,211x19</t>
  </si>
  <si>
    <t>11x19</t>
  </si>
  <si>
    <t>SUPLEMENTO 0,211x27</t>
  </si>
  <si>
    <t>11x27</t>
  </si>
  <si>
    <t>SUPLEMENTO 0,212x17</t>
  </si>
  <si>
    <t>SUPLEMENTO 0,212x20</t>
  </si>
  <si>
    <t>12x20</t>
  </si>
  <si>
    <t>SUPLEMENTO 0,212x28</t>
  </si>
  <si>
    <t>12x28</t>
  </si>
  <si>
    <t>SUPLEMENTO 0,213x18</t>
  </si>
  <si>
    <t>13x18</t>
  </si>
  <si>
    <t>SUPLEMENTO 0,213x21</t>
  </si>
  <si>
    <t>13x21</t>
  </si>
  <si>
    <t>SUPLEMENTO 0,213x29</t>
  </si>
  <si>
    <t>13x29</t>
  </si>
  <si>
    <t>SUPLEMENTO 0,214x19</t>
  </si>
  <si>
    <t>14x19</t>
  </si>
  <si>
    <t>SUPLEMENTO 0,214x22</t>
  </si>
  <si>
    <t>14x22</t>
  </si>
  <si>
    <t>SUPLEMENTO 0,214x30</t>
  </si>
  <si>
    <t>14x30</t>
  </si>
  <si>
    <t>SUPLEMENTO 0,215x20</t>
  </si>
  <si>
    <t>15x20</t>
  </si>
  <si>
    <t>SUPLEMENTO 0,215x23</t>
  </si>
  <si>
    <t>15x23</t>
  </si>
  <si>
    <t>SUPLEMENTO 0,215x30</t>
  </si>
  <si>
    <t>15x30</t>
  </si>
  <si>
    <t>SUPLEMENTO 0,216x21</t>
  </si>
  <si>
    <t>SUPLEMENTO 0,216x24</t>
  </si>
  <si>
    <t>SUPLEMENTO 0,216x32</t>
  </si>
  <si>
    <t>16x32</t>
  </si>
  <si>
    <t>SUPLEMENTO 0,217x22</t>
  </si>
  <si>
    <t>SUPLEMENTO 0,217x25</t>
  </si>
  <si>
    <t>17x25</t>
  </si>
  <si>
    <t>SUPLEMENTO 0,217x33</t>
  </si>
  <si>
    <t>17x33</t>
  </si>
  <si>
    <t>SUPLEMENTO 0,218x23</t>
  </si>
  <si>
    <t>SUPLEMENTO 0,218x26</t>
  </si>
  <si>
    <t>18x26</t>
  </si>
  <si>
    <t>SUPLEMENTO 0,218x34</t>
  </si>
  <si>
    <t>18x34</t>
  </si>
  <si>
    <t>SUPLEMENTO 0,219x24</t>
  </si>
  <si>
    <t>SUPLEMENTO 0,219x27</t>
  </si>
  <si>
    <t>19x27</t>
  </si>
  <si>
    <t>SUPLEMENTO 0,219x35</t>
  </si>
  <si>
    <t>19x35</t>
  </si>
  <si>
    <t>SUPLEMENTO 0,220x25</t>
  </si>
  <si>
    <t>20x25</t>
  </si>
  <si>
    <t>SUPLEMENTO 0,220x28</t>
  </si>
  <si>
    <t>20x28</t>
  </si>
  <si>
    <t>SUPLEMENTO 0,220x36</t>
  </si>
  <si>
    <t>20x36</t>
  </si>
  <si>
    <t>SUPLEMENTO 0,221x26</t>
  </si>
  <si>
    <t>SUPLEMENTO 0,221x29</t>
  </si>
  <si>
    <t>21x29</t>
  </si>
  <si>
    <t>SUPLEMENTO 0,221x37</t>
  </si>
  <si>
    <t>21x37</t>
  </si>
  <si>
    <t>SUPLEMENTO 0,222x27</t>
  </si>
  <si>
    <t>22x27</t>
  </si>
  <si>
    <t>SUPLEMENTO 0,222x30</t>
  </si>
  <si>
    <t>22x30</t>
  </si>
  <si>
    <t>SUPLEMENTO 0,222x38</t>
  </si>
  <si>
    <t>22x38</t>
  </si>
  <si>
    <t>SUPLEMENTO 0,223x28</t>
  </si>
  <si>
    <t>23x28</t>
  </si>
  <si>
    <t>SUPLEMENTO 0,223x31</t>
  </si>
  <si>
    <t>23x31</t>
  </si>
  <si>
    <t>SUPLEMENTO 0,223x39</t>
  </si>
  <si>
    <t>23x39</t>
  </si>
  <si>
    <t>SUPLEMENTO 0,224x29</t>
  </si>
  <si>
    <t>24x29</t>
  </si>
  <si>
    <t>SUPLEMENTO 0,224x32</t>
  </si>
  <si>
    <t>SUPLEMENTO 0,224x40</t>
  </si>
  <si>
    <t>24x40</t>
  </si>
  <si>
    <t>SUPLEMENTO 0,225x30</t>
  </si>
  <si>
    <t>25x30</t>
  </si>
  <si>
    <t>SUPLEMENTO 0,225x33</t>
  </si>
  <si>
    <t>25x33</t>
  </si>
  <si>
    <t>SUPLEMENTO 0,225x41</t>
  </si>
  <si>
    <t>25x41</t>
  </si>
  <si>
    <t>SUPLEMENTO 0,226x31</t>
  </si>
  <si>
    <t>26x31</t>
  </si>
  <si>
    <t>SUPLEMENTO 0,226x34</t>
  </si>
  <si>
    <t>SUPLEMENTO 0,226x42</t>
  </si>
  <si>
    <t>26x42</t>
  </si>
  <si>
    <t>SUPLEMENTO 0,227x35</t>
  </si>
  <si>
    <t>27x35</t>
  </si>
  <si>
    <t>SUPLEMENTO 0,227x43</t>
  </si>
  <si>
    <t>27x43</t>
  </si>
  <si>
    <t>SUPLEMENTO 0,228x36</t>
  </si>
  <si>
    <t>SUPLEMENTO 0,228x44</t>
  </si>
  <si>
    <t>28x44</t>
  </si>
  <si>
    <t>SUPLEMENTO 0,229x37</t>
  </si>
  <si>
    <t>29x37</t>
  </si>
  <si>
    <t>SUPLEMENTO 0,229x45</t>
  </si>
  <si>
    <t>29x45</t>
  </si>
  <si>
    <t>SUPLEMENTO 0,230x35</t>
  </si>
  <si>
    <t>30x35</t>
  </si>
  <si>
    <t>SUPLEMENTO 0,230x38</t>
  </si>
  <si>
    <t>30x38</t>
  </si>
  <si>
    <t>SUPLEMENTO 0,230x46</t>
  </si>
  <si>
    <t>30x46</t>
  </si>
  <si>
    <t>SUPLEMENTO 0,231x39</t>
  </si>
  <si>
    <t>31x39</t>
  </si>
  <si>
    <t>SUPLEMENTO 0,231x47</t>
  </si>
  <si>
    <t>31x47</t>
  </si>
  <si>
    <t>SUPLEMENTO 0,232x40</t>
  </si>
  <si>
    <t>SUPLEMENTO 0,232x48</t>
  </si>
  <si>
    <t>32x48</t>
  </si>
  <si>
    <t>SUPLEMENTO 0,233x41</t>
  </si>
  <si>
    <t>33x41</t>
  </si>
  <si>
    <t>SUPLEMENTO 0,233x49</t>
  </si>
  <si>
    <t>33x49</t>
  </si>
  <si>
    <t>SUPLEMENTO 0,234x42</t>
  </si>
  <si>
    <t>34x42</t>
  </si>
  <si>
    <t>SUPLEMENTO 0,234x50</t>
  </si>
  <si>
    <t>34x50</t>
  </si>
  <si>
    <t>SUPLEMENTO 0,235x43</t>
  </si>
  <si>
    <t>35x43</t>
  </si>
  <si>
    <t>SUPLEMENTO 0,235x51</t>
  </si>
  <si>
    <t>35x51</t>
  </si>
  <si>
    <t>SUPLEMENTO 0,236x44</t>
  </si>
  <si>
    <t>36x44</t>
  </si>
  <si>
    <t>SUPLEMENTO 0,236x52</t>
  </si>
  <si>
    <t>36x52</t>
  </si>
  <si>
    <t>SUPLEMENTO 0,237x45</t>
  </si>
  <si>
    <t>37x45</t>
  </si>
  <si>
    <t>SUPLEMENTO 0,237x53</t>
  </si>
  <si>
    <t>37x53</t>
  </si>
  <si>
    <t>SUPLEMENTO 0,238x46</t>
  </si>
  <si>
    <t>38x46</t>
  </si>
  <si>
    <t>SUPLEMENTO 0,238x54</t>
  </si>
  <si>
    <t>38x54</t>
  </si>
  <si>
    <t>SUPLEMENTO 0,239x47</t>
  </si>
  <si>
    <t>39x47</t>
  </si>
  <si>
    <t>SUPLEMENTO 0,239x55</t>
  </si>
  <si>
    <t>39x55</t>
  </si>
  <si>
    <t>SUPLEMENTO 0,240x48</t>
  </si>
  <si>
    <t>40x48</t>
  </si>
  <si>
    <t>SUPLEMENTO 0,240x56</t>
  </si>
  <si>
    <t>40x56</t>
  </si>
  <si>
    <t>SUPLEMENTO 0,241x49</t>
  </si>
  <si>
    <t>41x49</t>
  </si>
  <si>
    <t>SUPLEMENTO 0,241x57</t>
  </si>
  <si>
    <t>41x57</t>
  </si>
  <si>
    <t>SUPLEMENTO 0,242x50</t>
  </si>
  <si>
    <t>42x50</t>
  </si>
  <si>
    <t>SUPLEMENTO 0,242x58</t>
  </si>
  <si>
    <t>42x58</t>
  </si>
  <si>
    <t>SUPLEMENTO 0,243x59</t>
  </si>
  <si>
    <t>43x59</t>
  </si>
  <si>
    <t>SUPLEMENTO 0,244x60</t>
  </si>
  <si>
    <t>44x60</t>
  </si>
  <si>
    <t>SUPLEMENTO 0,245x61</t>
  </si>
  <si>
    <t>45x61</t>
  </si>
  <si>
    <t>SUPLEMENTO 0,246x58</t>
  </si>
  <si>
    <t>46x58</t>
  </si>
  <si>
    <t>SUPLEMENTO 0,247x59</t>
  </si>
  <si>
    <t>47x59</t>
  </si>
  <si>
    <t>SUPLEMENTO 0,248x60</t>
  </si>
  <si>
    <t>48x60</t>
  </si>
  <si>
    <t>SUPLEMENTO 0,249x61</t>
  </si>
  <si>
    <t>49x61</t>
  </si>
  <si>
    <t>SUPLEMENTO 0,250x62</t>
  </si>
  <si>
    <t>50x62</t>
  </si>
  <si>
    <t>SUPLEMENTO 0,251x63</t>
  </si>
  <si>
    <t>51x63</t>
  </si>
  <si>
    <t>SUPLEMENTO 0,252x64</t>
  </si>
  <si>
    <t>52x64</t>
  </si>
  <si>
    <t>SUPLEMENTO 0,253x65</t>
  </si>
  <si>
    <t>53x65</t>
  </si>
  <si>
    <t>SUPLEMENTO 0,254x66</t>
  </si>
  <si>
    <t>54x66</t>
  </si>
  <si>
    <t>SUPLEMENTO 0,255x67</t>
  </si>
  <si>
    <t>55x67</t>
  </si>
  <si>
    <t>SUPLEMENTO 0,256x68</t>
  </si>
  <si>
    <t>56x68</t>
  </si>
  <si>
    <t>SUPLEMENTO 0,257x69</t>
  </si>
  <si>
    <t>57x69</t>
  </si>
  <si>
    <t>SUPLEMENTO 0,258x70</t>
  </si>
  <si>
    <t>58x70</t>
  </si>
  <si>
    <t>SUPLEMENTO 0,259x71</t>
  </si>
  <si>
    <t>59x71</t>
  </si>
  <si>
    <t>SUPLEMENTO 0,260x72</t>
  </si>
  <si>
    <t>60x72</t>
  </si>
  <si>
    <t>SUPLEMENTO 0,261x73</t>
  </si>
  <si>
    <t>61x73</t>
  </si>
  <si>
    <t>SUPLEMENTO 0,262x74</t>
  </si>
  <si>
    <t>62x74</t>
  </si>
  <si>
    <t>SUPLEMENTO 0,263x75</t>
  </si>
  <si>
    <t>63x75</t>
  </si>
  <si>
    <t>SUPLEMENTO 0,264x76</t>
  </si>
  <si>
    <t>64x76</t>
  </si>
  <si>
    <t>SUPLEMENTO 0,265x77</t>
  </si>
  <si>
    <t>65x77</t>
  </si>
  <si>
    <t>SUPLEMENTO 0,266x78</t>
  </si>
  <si>
    <t>66x78</t>
  </si>
  <si>
    <t>SUPLEMENTO 0,267x79</t>
  </si>
  <si>
    <t>67x79</t>
  </si>
  <si>
    <t>SUPLEMENTO 0,268x80</t>
  </si>
  <si>
    <t>68x80</t>
  </si>
  <si>
    <t>SUPLEMENTO 0,269x81</t>
  </si>
  <si>
    <t>69x81</t>
  </si>
  <si>
    <t>SUPLEMENTO 0,270x82</t>
  </si>
  <si>
    <t>70x82</t>
  </si>
  <si>
    <t>SUPLEMENTO 0,271x83</t>
  </si>
  <si>
    <t>71x83</t>
  </si>
  <si>
    <t>SUPLEMENTO 0,272x84</t>
  </si>
  <si>
    <t>72x84</t>
  </si>
  <si>
    <t>SUPLEMENTO 0,273x85</t>
  </si>
  <si>
    <t>73x85</t>
  </si>
  <si>
    <t>SUPLEMENTO 0,274x86</t>
  </si>
  <si>
    <t>74x86</t>
  </si>
  <si>
    <t>SUPLEMENTO 0,275x87</t>
  </si>
  <si>
    <t>75x87</t>
  </si>
  <si>
    <t>SUPLEMENTO 0,276x88</t>
  </si>
  <si>
    <t>76x88</t>
  </si>
  <si>
    <t>SUPLEMENTO 0,277x89</t>
  </si>
  <si>
    <t>77x89</t>
  </si>
  <si>
    <t>SUPLEMENTO 0,278x90</t>
  </si>
  <si>
    <t>78x90</t>
  </si>
  <si>
    <t>SUPLEMENTO 0,279x91</t>
  </si>
  <si>
    <t>79x91</t>
  </si>
  <si>
    <t>SUPLEMENTO 0,280x92</t>
  </si>
  <si>
    <t>80x92</t>
  </si>
  <si>
    <t>SUPLEMENTO 0,281x94</t>
  </si>
  <si>
    <t>81x94</t>
  </si>
  <si>
    <t>SUPLEMENTO 0,282x95</t>
  </si>
  <si>
    <t>82x95</t>
  </si>
  <si>
    <t>SUPLEMENTO 0,283x96</t>
  </si>
  <si>
    <t>83x96</t>
  </si>
  <si>
    <t>SUPLEMENTO 0,284x97</t>
  </si>
  <si>
    <t>84x97</t>
  </si>
  <si>
    <t>SUPLEMENTO 0,285x98</t>
  </si>
  <si>
    <t>85x98</t>
  </si>
  <si>
    <t>SUPLEMENTO 0,286x99</t>
  </si>
  <si>
    <t>86x99</t>
  </si>
  <si>
    <t>SUPLEMENTO 0,287x100</t>
  </si>
  <si>
    <t>87x100</t>
  </si>
  <si>
    <t>SUPLEMENTO 0,288x101</t>
  </si>
  <si>
    <t>88x101</t>
  </si>
  <si>
    <t>SUPLEMENTO 0,289x102</t>
  </si>
  <si>
    <t>89x102</t>
  </si>
  <si>
    <t>SUPLEMENTO 0,290x103</t>
  </si>
  <si>
    <t>90x103</t>
  </si>
  <si>
    <t>SUPLEMENTO 0,291x104</t>
  </si>
  <si>
    <t>91x104</t>
  </si>
  <si>
    <t>SUPLEMENTO 0,292x105</t>
  </si>
  <si>
    <t>92x105</t>
  </si>
  <si>
    <t>SUPLEMENTO 0,293x103</t>
  </si>
  <si>
    <t>93x103</t>
  </si>
  <si>
    <t>SUPLEMENTO 0,294x106</t>
  </si>
  <si>
    <t>94x106</t>
  </si>
  <si>
    <t>SUPLEMENTO 0,295x107</t>
  </si>
  <si>
    <t>95x107</t>
  </si>
  <si>
    <t>SUPLEMENTO 0,296x108</t>
  </si>
  <si>
    <t>96x108</t>
  </si>
  <si>
    <t>SUPLEMENTO 0,297x109</t>
  </si>
  <si>
    <t>97x109</t>
  </si>
  <si>
    <t>SUPLEMENTO 0,298x110</t>
  </si>
  <si>
    <t>98x110</t>
  </si>
  <si>
    <t>SUPLEMENTO 0,299x111</t>
  </si>
  <si>
    <t>99x111</t>
  </si>
  <si>
    <t>SUPLEMENTO 0,2100x111</t>
  </si>
  <si>
    <t>100x111</t>
  </si>
  <si>
    <t>SUPLEMENTO 0,2100x112</t>
  </si>
  <si>
    <t>100x112</t>
  </si>
  <si>
    <t>SUPLEMENTO 0,2101x113</t>
  </si>
  <si>
    <t>101x113</t>
  </si>
  <si>
    <t>SUPLEMENTO 0,2102x114</t>
  </si>
  <si>
    <t>102x114</t>
  </si>
  <si>
    <t>SUPLEMENTO 0,2103x114</t>
  </si>
  <si>
    <t>103x114</t>
  </si>
  <si>
    <t>SUPLEMENTO 0,2103x115</t>
  </si>
  <si>
    <t>103x115</t>
  </si>
  <si>
    <t>SUPLEMENTO 0,2104x114</t>
  </si>
  <si>
    <t>104x114</t>
  </si>
  <si>
    <t>SUPLEMENTO 0,2104x116</t>
  </si>
  <si>
    <t>104x116</t>
  </si>
  <si>
    <t>SUPLEMENTO 0,2105x117</t>
  </si>
  <si>
    <t>105x117</t>
  </si>
  <si>
    <t>SUPLEMENTO 0,2105x118</t>
  </si>
  <si>
    <t>105x118</t>
  </si>
  <si>
    <t>SUPLEMENTO 0,2106x118</t>
  </si>
  <si>
    <t>106x118</t>
  </si>
  <si>
    <t>SUPLEMENTO 0,2107x118</t>
  </si>
  <si>
    <t>107x118</t>
  </si>
  <si>
    <t>SUPLEMENTO 0,2107x119</t>
  </si>
  <si>
    <t>107x119</t>
  </si>
  <si>
    <t>SUPLEMENTO 0,2108x120</t>
  </si>
  <si>
    <t>108x120</t>
  </si>
  <si>
    <t>SUPLEMENTO 0,2109x121</t>
  </si>
  <si>
    <t>109x121</t>
  </si>
  <si>
    <t>SUPLEMENTO 0,2110x121</t>
  </si>
  <si>
    <t>110x121</t>
  </si>
  <si>
    <t>SUPLEMENTO 0,2110x124</t>
  </si>
  <si>
    <t>110x124</t>
  </si>
  <si>
    <t>SUPLEMENTO 0,2111x124</t>
  </si>
  <si>
    <t>111x124</t>
  </si>
  <si>
    <t>SUPLEMENTO 0,2112x124</t>
  </si>
  <si>
    <t>112x124</t>
  </si>
  <si>
    <t>SUPLEMENTO 0,2113x127</t>
  </si>
  <si>
    <t>113x127</t>
  </si>
  <si>
    <t>SUPLEMENTO 0,2114x127</t>
  </si>
  <si>
    <t>114x127</t>
  </si>
  <si>
    <t>SUPLEMENTO 0,2115x127</t>
  </si>
  <si>
    <t>115x127</t>
  </si>
  <si>
    <t>SUPLEMENTO 0,2116x130</t>
  </si>
  <si>
    <t>116x130</t>
  </si>
  <si>
    <t>SUPLEMENTO 0,2117x130</t>
  </si>
  <si>
    <t>117x130</t>
  </si>
  <si>
    <t>SUPLEMENTO 0,2118x130</t>
  </si>
  <si>
    <t>118x130</t>
  </si>
  <si>
    <t>SUPLEMENTO 0,2119x133</t>
  </si>
  <si>
    <t>119x133</t>
  </si>
  <si>
    <t>SUPLEMENTO 0,2120x133</t>
  </si>
  <si>
    <t>120x133</t>
  </si>
  <si>
    <t>SUPLEMENTO 0,2121x133</t>
  </si>
  <si>
    <t>121x133</t>
  </si>
  <si>
    <t>SUPLEMENTO 0,85x10</t>
  </si>
  <si>
    <t>SUPLEMENTO 0,8</t>
  </si>
  <si>
    <t>SUPLEMENTO 0,85x13</t>
  </si>
  <si>
    <t>SUPLEMENTO 0,86x11</t>
  </si>
  <si>
    <t>SUPLEMENTO 0,86x14</t>
  </si>
  <si>
    <t>SUPLEMENTO 0,87x12</t>
  </si>
  <si>
    <t>SUPLEMENTO 0,87x15</t>
  </si>
  <si>
    <t>SUPLEMENTO 0,88x13</t>
  </si>
  <si>
    <t>SUPLEMENTO 0,88x16</t>
  </si>
  <si>
    <t>SUPLEMENTO 0,89x14</t>
  </si>
  <si>
    <t>SUPLEMENTO 0,89x17</t>
  </si>
  <si>
    <t>SUPLEMENTO 0,810x15</t>
  </si>
  <si>
    <t>SUPLEMENTO 0,810x18</t>
  </si>
  <si>
    <t>SUPLEMENTO 0,810x26</t>
  </si>
  <si>
    <t>SUPLEMENTO 0,811x16</t>
  </si>
  <si>
    <t>SUPLEMENTO 0,811x19</t>
  </si>
  <si>
    <t>SUPLEMENTO 0,811x27</t>
  </si>
  <si>
    <t>SUPLEMENTO 0,812x17</t>
  </si>
  <si>
    <t>SUPLEMENTO 0,812x20</t>
  </si>
  <si>
    <t>SUPLEMENTO 0,812x28</t>
  </si>
  <si>
    <t>SUPLEMENTO 0,813x18</t>
  </si>
  <si>
    <t>SUPLEMENTO 0,813x21</t>
  </si>
  <si>
    <t>SUPLEMENTO 0,813x29</t>
  </si>
  <si>
    <t>SUPLEMENTO 0,814x19</t>
  </si>
  <si>
    <t>SUPLEMENTO 0,814x22</t>
  </si>
  <si>
    <t>SUPLEMENTO 0,814x30</t>
  </si>
  <si>
    <t>SUPLEMENTO 0,815x20</t>
  </si>
  <si>
    <t>SUPLEMENTO 0,815x23</t>
  </si>
  <si>
    <t>SUPLEMENTO 0,815x30</t>
  </si>
  <si>
    <t>SUPLEMENTO 0,816x21</t>
  </si>
  <si>
    <t>SUPLEMENTO 0,816x24</t>
  </si>
  <si>
    <t>SUPLEMENTO 0,816x32</t>
  </si>
  <si>
    <t>SUPLEMENTO 0,817x22</t>
  </si>
  <si>
    <t>SUPLEMENTO 0,817x25</t>
  </si>
  <si>
    <t>SUPLEMENTO 0,817x33</t>
  </si>
  <si>
    <t>SUPLEMENTO 0,818x23</t>
  </si>
  <si>
    <t>SUPLEMENTO 0,818x26</t>
  </si>
  <si>
    <t>SUPLEMENTO 0,818x34</t>
  </si>
  <si>
    <t>SUPLEMENTO 0,819x24</t>
  </si>
  <si>
    <t>SUPLEMENTO 0,819x27</t>
  </si>
  <si>
    <t>SUPLEMENTO 0,819x35</t>
  </si>
  <si>
    <t>SUPLEMENTO 0,820x25</t>
  </si>
  <si>
    <t>SUPLEMENTO 0,820x28</t>
  </si>
  <si>
    <t>SUPLEMENTO 0,820x36</t>
  </si>
  <si>
    <t>SUPLEMENTO 0,821x29</t>
  </si>
  <si>
    <t>SUPLEMENTO 0,821x37</t>
  </si>
  <si>
    <t>SUPLEMENTO 0,822x30</t>
  </si>
  <si>
    <t>SUPLEMENTO 0,822x38</t>
  </si>
  <si>
    <t>SUPLEMENTO 0,823x31</t>
  </si>
  <si>
    <t>SUPLEMENTO 0,823x39</t>
  </si>
  <si>
    <t>SUPLEMENTO 0,824x32</t>
  </si>
  <si>
    <t>SUPLEMENTO 0,824x40</t>
  </si>
  <si>
    <t>SUPLEMENTO 0,825x33</t>
  </si>
  <si>
    <t>SUPLEMENTO 0,825x41</t>
  </si>
  <si>
    <t>SUPLEMENTO 0,826x34</t>
  </si>
  <si>
    <t>SUPLEMENTO 0,826x42</t>
  </si>
  <si>
    <t>SUPLEMENTO 0,827x35</t>
  </si>
  <si>
    <t>SUPLEMENTO 0,827x43</t>
  </si>
  <si>
    <t>SUPLEMENTO 0,828x36</t>
  </si>
  <si>
    <t>SUPLEMENTO 0,828x44</t>
  </si>
  <si>
    <t>SUPLEMENTO 0,829x37</t>
  </si>
  <si>
    <t>SUPLEMENTO 0,829x45</t>
  </si>
  <si>
    <t>SUPLEMENTO 0,830x38</t>
  </si>
  <si>
    <t>SUPLEMENTO 0,830X46</t>
  </si>
  <si>
    <t>30X46</t>
  </si>
  <si>
    <t>SUPLEMENTO 0,831x39</t>
  </si>
  <si>
    <t>SUPLEMENTO 0,831x47</t>
  </si>
  <si>
    <t>SUPLEMENTO 0,832x40</t>
  </si>
  <si>
    <t>SUPLEMENTO 0,832x48</t>
  </si>
  <si>
    <t>SUPLEMENTO 0,833x41</t>
  </si>
  <si>
    <t>SUPLEMENTO 0,833x49</t>
  </si>
  <si>
    <t>SUPLEMENTO 0,834x42</t>
  </si>
  <si>
    <t>SUPLEMENTO 0,834x50</t>
  </si>
  <si>
    <t>SUPLEMENTO 0,835x43</t>
  </si>
  <si>
    <t>SUPLEMENTO 0,835x51</t>
  </si>
  <si>
    <t>SUPLEMENTO 0,836x44</t>
  </si>
  <si>
    <t>SUPLEMENTO 0,836x52</t>
  </si>
  <si>
    <t>SUPLEMENTO 0,837x45</t>
  </si>
  <si>
    <t>SUPLEMENTO 0,837x53</t>
  </si>
  <si>
    <t>SUPLEMENTO 0,838x46</t>
  </si>
  <si>
    <t>SUPLEMENTO 0,838x54</t>
  </si>
  <si>
    <t>SUPLEMENTO 0,839x47</t>
  </si>
  <si>
    <t>SUPLEMENTO 0,839x55</t>
  </si>
  <si>
    <t>SUPLEMENTO 0,840x48</t>
  </si>
  <si>
    <t>SUPLEMENTO 0,840x56</t>
  </si>
  <si>
    <t>SUPLEMENTO 0,841x49</t>
  </si>
  <si>
    <t>SUPLEMENTO 0,841x57</t>
  </si>
  <si>
    <t>SUPLEMENTO 0,842x50</t>
  </si>
  <si>
    <t>SUPLEMENTO 0,842x58</t>
  </si>
  <si>
    <t>SUPLEMENTO 0,843x59</t>
  </si>
  <si>
    <t>SUPLEMENTO 0,844x60</t>
  </si>
  <si>
    <t>SUPLEMENTO 0,845x61</t>
  </si>
  <si>
    <t>SUPLEMENTO 0,846x58</t>
  </si>
  <si>
    <t>SUPLEMENTO 0,847x59</t>
  </si>
  <si>
    <t>SUPLEMENTO 0,848x60</t>
  </si>
  <si>
    <t>SUPLEMENTO 0,849x61</t>
  </si>
  <si>
    <t>SUPLEMENTO 0,850x62</t>
  </si>
  <si>
    <t>SUPLEMENTO 0,851x63</t>
  </si>
  <si>
    <t>SUPLEMENTO 0,852x64</t>
  </si>
  <si>
    <t>SUPLEMENTO 0,853x65</t>
  </si>
  <si>
    <t>SUPLEMENTO 0,854x66</t>
  </si>
  <si>
    <t>SUPLEMENTO 0,855x67</t>
  </si>
  <si>
    <t>SUPLEMENTO 0,856x68</t>
  </si>
  <si>
    <t>SUPLEMENTO 0,857x69</t>
  </si>
  <si>
    <t>SUPLEMENTO 0,858x70</t>
  </si>
  <si>
    <t>SUPLEMENTO 0,859x71</t>
  </si>
  <si>
    <t>SUPLEMENTO 0,860x72</t>
  </si>
  <si>
    <t>SUPLEMENTO 0,861x73</t>
  </si>
  <si>
    <t>RACORD - ACOPLES - REDUCCIONES - ENTREROSCAS1</t>
  </si>
  <si>
    <t>RACORD - ACOPLES - REDUCCIONES - ENTREROSCAS</t>
  </si>
  <si>
    <t>1/4 M x ACP  -  1</t>
  </si>
  <si>
    <t>RACORD - ACOPLES - REDUCCIONES - ENTREROSCAS2</t>
  </si>
  <si>
    <t>ACP x M 6  -  2</t>
  </si>
  <si>
    <t>RACORD - ACOPLES - REDUCCIONES - ENTREROSCAS3</t>
  </si>
  <si>
    <t>ACP x M 8  -  3</t>
  </si>
  <si>
    <t>RACORD - ACOPLES - REDUCCIONES - ENTREROSCAS4</t>
  </si>
  <si>
    <t>ACP x M 10  -  4</t>
  </si>
  <si>
    <t>RACORD - ACOPLES - REDUCCIONES - ENTREROSCAS5</t>
  </si>
  <si>
    <t>ACP x M 12  -  5</t>
  </si>
  <si>
    <t>RACORD - ACOPLES - REDUCCIONES - ENTREROSCAS6</t>
  </si>
  <si>
    <t>1/8 M x MANG 6</t>
  </si>
  <si>
    <t>RACORD - ACOPLES - REDUCCIONES - ENTREROSCAS7</t>
  </si>
  <si>
    <t>1/8 M x MANG 8</t>
  </si>
  <si>
    <t>RACORD - ACOPLES - REDUCCIONES - ENTREROSCAS8</t>
  </si>
  <si>
    <t>1/8 M x MANG 10</t>
  </si>
  <si>
    <t>RACORD - ACOPLES - REDUCCIONES - ENTREROSCAS9</t>
  </si>
  <si>
    <t>1/8 M x MANG 12</t>
  </si>
  <si>
    <t>RACORD - ACOPLES - REDUCCIONES - ENTREROSCAS10</t>
  </si>
  <si>
    <t>1/4 x M 6  -  6</t>
  </si>
  <si>
    <t>RACORD - ACOPLES - REDUCCIONES - ENTREROSCAS11</t>
  </si>
  <si>
    <t>1/4 x M 8  -  7</t>
  </si>
  <si>
    <t>RACORD - ACOPLES - REDUCCIONES - ENTREROSCAS12</t>
  </si>
  <si>
    <t>1/4 x M 10  -  8</t>
  </si>
  <si>
    <t>RACORD - ACOPLES - REDUCCIONES - ENTREROSCAS13</t>
  </si>
  <si>
    <t>1/4 x M 12  -  9</t>
  </si>
  <si>
    <t>RACORD - ACOPLES - REDUCCIONES - ENTREROSCAS16</t>
  </si>
  <si>
    <t>3/8M x MANG 10</t>
  </si>
  <si>
    <t>RACORD - ACOPLES - REDUCCIONES - ENTREROSCAS17</t>
  </si>
  <si>
    <t>3/8M x MANG 12</t>
  </si>
  <si>
    <t>RACORD - ACOPLES - REDUCCIONES - ENTREROSCAS18</t>
  </si>
  <si>
    <t>3/8M x MANG 16</t>
  </si>
  <si>
    <t>RACORD - ACOPLES - REDUCCIONES - ENTREROSCAS20</t>
  </si>
  <si>
    <t>1/2 M x MANG 12</t>
  </si>
  <si>
    <t>RACORD - ACOPLES - REDUCCIONES - ENTREROSCAS21</t>
  </si>
  <si>
    <t>1/2 M x MANG 16</t>
  </si>
  <si>
    <t>RACORD - ACOPLES - REDUCCIONES - ENTREROSCAS22</t>
  </si>
  <si>
    <t>1/2 M x MANG 19</t>
  </si>
  <si>
    <t>RACORD - ACOPLES - REDUCCIONES - ENTREROSCAS23</t>
  </si>
  <si>
    <t>3/4 M x MANG 19</t>
  </si>
  <si>
    <t>RACORD - ACOPLES - REDUCCIONES - ENTREROSCAS25</t>
  </si>
  <si>
    <t>1/4 H x ACP  -  10</t>
  </si>
  <si>
    <t>RACORD - ACOPLES - REDUCCIONES - ENTREROSCAS26</t>
  </si>
  <si>
    <t>1/8 H x MANG 6</t>
  </si>
  <si>
    <t>RACORD - ACOPLES - REDUCCIONES - ENTREROSCAS27</t>
  </si>
  <si>
    <t>1/8 H x MANG 8</t>
  </si>
  <si>
    <t>RACORD - ACOPLES - REDUCCIONES - ENTREROSCAS30</t>
  </si>
  <si>
    <t>1/4 H x M 6  -  11</t>
  </si>
  <si>
    <t>RACORD - ACOPLES - REDUCCIONES - ENTREROSCAS31</t>
  </si>
  <si>
    <t>1/4 H x M 8  -  12</t>
  </si>
  <si>
    <t>RACORD - ACOPLES - REDUCCIONES - ENTREROSCAS32</t>
  </si>
  <si>
    <t>1/4 H x M 10  -  13</t>
  </si>
  <si>
    <t>RACORD - ACOPLES - REDUCCIONES - ENTREROSCAS33</t>
  </si>
  <si>
    <t>1/4 H x M 14</t>
  </si>
  <si>
    <t>RACORD - ACOPLES - REDUCCIONES - ENTREROSCAS95</t>
  </si>
  <si>
    <t>Milimétricos 10x1,5 - M 6</t>
  </si>
  <si>
    <t>RACORD - ACOPLES - REDUCCIONES - ENTREROSCAS96</t>
  </si>
  <si>
    <t>Milimétricos 10x1,5 - M 8</t>
  </si>
  <si>
    <t>RACORD - ACOPLES - REDUCCIONES - ENTREROSCAS97</t>
  </si>
  <si>
    <t>Milimétricos 12x1,5 - M 6</t>
  </si>
  <si>
    <t>RACORD - ACOPLES - REDUCCIONES - ENTREROSCAS98</t>
  </si>
  <si>
    <t>Milimétricos 12x1,5 - M 8</t>
  </si>
  <si>
    <t>RACORD - ACOPLES - REDUCCIONES - ENTREROSCAS40</t>
  </si>
  <si>
    <t>MANG - MANG 4 mm</t>
  </si>
  <si>
    <t>RACORD - ACOPLES - REDUCCIONES - ENTREROSCAS41</t>
  </si>
  <si>
    <t>MANG - MANG 6 mm  -  15</t>
  </si>
  <si>
    <t>RACORD - ACOPLES - REDUCCIONES - ENTREROSCAS42</t>
  </si>
  <si>
    <t>MANG - MANG 8 mm  -  16</t>
  </si>
  <si>
    <t>RACORD - ACOPLES - REDUCCIONES - ENTREROSCAS43</t>
  </si>
  <si>
    <t>MANG - MANG 10 mm  -  17</t>
  </si>
  <si>
    <t>RACORD - ACOPLES - REDUCCIONES - ENTREROSCAS44</t>
  </si>
  <si>
    <t>MANG - MANG 12 mm  -  18</t>
  </si>
  <si>
    <t>RACORD - ACOPLES - REDUCCIONES - ENTREROSCAS45</t>
  </si>
  <si>
    <t>MANG - MANG 13 mm</t>
  </si>
  <si>
    <t>RACORD - ACOPLES - REDUCCIONES - ENTREROSCAS46</t>
  </si>
  <si>
    <t>MANG - MANG 16 mm</t>
  </si>
  <si>
    <t>RACORD - ACOPLES - REDUCCIONES - ENTREROSCAS47</t>
  </si>
  <si>
    <t>MANG - MANG 19 mm</t>
  </si>
  <si>
    <t>RACORD - ACOPLES - REDUCCIONES - ENTREROSCAS50</t>
  </si>
  <si>
    <t>TEE 6 mm</t>
  </si>
  <si>
    <t>RACORD - ACOPLES - REDUCCIONES - ENTREROSCAS51</t>
  </si>
  <si>
    <t>TEE 8 mm</t>
  </si>
  <si>
    <t>RACORD - ACOPLES - REDUCCIONES - ENTREROSCAS52</t>
  </si>
  <si>
    <t>TEE 10 mm</t>
  </si>
  <si>
    <t>RACORD - ACOPLES - REDUCCIONES - ENTREROSCAS55</t>
  </si>
  <si>
    <t>REDUCC  1/4 a 3/8 MM</t>
  </si>
  <si>
    <t>RACORD - ACOPLES - REDUCCIONES - ENTREROSCAS56</t>
  </si>
  <si>
    <t>REDUCC  1/4 a 1/2 MM</t>
  </si>
  <si>
    <t>RACORD - ACOPLES - REDUCCIONES - ENTREROSCAS58</t>
  </si>
  <si>
    <t>REDUCC  3/8 a 1/2 MM</t>
  </si>
  <si>
    <t>RACORD - ACOPLES - REDUCCIONES - ENTREROSCAS62</t>
  </si>
  <si>
    <t>REDUCC  1/8 M a 1/4 H</t>
  </si>
  <si>
    <t>RACORD - ACOPLES - REDUCCIONES - ENTREROSCAS64</t>
  </si>
  <si>
    <t>REDUCC  3/8 M a 1/8 H</t>
  </si>
  <si>
    <t>RACORD - ACOPLES - REDUCCIONES - ENTREROSCAS65</t>
  </si>
  <si>
    <t>REDUCC  3/8 M a  1/4 H</t>
  </si>
  <si>
    <t>RACORD - ACOPLES - REDUCCIONES - ENTREROSCAS68</t>
  </si>
  <si>
    <t>REDUCC  1/2 M a  1/4 H</t>
  </si>
  <si>
    <t>RACORD - ACOPLES - REDUCCIONES - ENTREROSCAS71</t>
  </si>
  <si>
    <t>REDUCC  1/8 H a  1/4 H</t>
  </si>
  <si>
    <t>RACORD - ACOPLES - REDUCCIONES - ENTREROSCAS74</t>
  </si>
  <si>
    <t>REDUCC  3/8 H a  1/4 H</t>
  </si>
  <si>
    <t>RACORD - ACOPLES - REDUCCIONES - ENTREROSCAS77</t>
  </si>
  <si>
    <t>CUPLAS 1/8 x 1/8 HH</t>
  </si>
  <si>
    <t>RACORD - ACOPLES - REDUCCIONES - ENTREROSCAS78</t>
  </si>
  <si>
    <t>CUPLAS 1/4 x 1/4 HH</t>
  </si>
  <si>
    <t>RACORD - ACOPLES - REDUCCIONES - ENTREROSCAS79</t>
  </si>
  <si>
    <t>CUPLAS 3/8 x 3/8 HH</t>
  </si>
  <si>
    <t>RACORD - ACOPLES - REDUCCIONES - ENTREROSCAS82</t>
  </si>
  <si>
    <t>ENTR ROS 1/8 MM</t>
  </si>
  <si>
    <t>RACORD - ACOPLES - REDUCCIONES - ENTREROSCAS83</t>
  </si>
  <si>
    <t>ENTR ROS 1/4 MM</t>
  </si>
  <si>
    <t>RACORD - ACOPLES - REDUCCIONES - ENTREROSCAS84</t>
  </si>
  <si>
    <t>ENTR ROS 3/8 MM</t>
  </si>
  <si>
    <t>RACORD - ACOPLES - REDUCCIONES - ENTREROSCAS90</t>
  </si>
  <si>
    <t>PICO/ACOPLE bronce</t>
  </si>
  <si>
    <t>RACORD - ACOPLES - REDUCCIONES - ENTREROSCAS91</t>
  </si>
  <si>
    <t>PICO/MANG bronce</t>
  </si>
  <si>
    <t>RACORD - ACOPLES - REDUCCIONES - ENTREROSCAS92</t>
  </si>
  <si>
    <t>RACORD - ACOPLES - REDUCCIONES - ENTREROSCAS93</t>
  </si>
  <si>
    <t>ACOPLE RAPIDO</t>
  </si>
  <si>
    <t>TERMINALES30 ch</t>
  </si>
  <si>
    <t>TERMINALES</t>
  </si>
  <si>
    <t>30 ch</t>
  </si>
  <si>
    <t>Ojal de 4,2 mm chico Cable: 0,8 - 2 mm</t>
  </si>
  <si>
    <t>TERMINALES30 gr</t>
  </si>
  <si>
    <t>30 gr</t>
  </si>
  <si>
    <t>TERMINALES31 ch</t>
  </si>
  <si>
    <t>31 ch</t>
  </si>
  <si>
    <t>TERMINALES31 gr</t>
  </si>
  <si>
    <t>31 gr</t>
  </si>
  <si>
    <t>Ojal de 5,2 mm grande Cable: 0,8 - 2 mm</t>
  </si>
  <si>
    <t>TERMINALES32</t>
  </si>
  <si>
    <t>Ojal de 6,5 mm Cable: 0,8 - 2 mm</t>
  </si>
  <si>
    <t>TERMINALES33</t>
  </si>
  <si>
    <t>Ojal de 8,5 mm Cable: 0,8 - 2,5 mm</t>
  </si>
  <si>
    <t>TERMINALES34</t>
  </si>
  <si>
    <t>Horquilla de 3 mm Cable: 0,8 - 2 mm</t>
  </si>
  <si>
    <t>TERMINALES35</t>
  </si>
  <si>
    <t>Horquilla de 4,2 mm Cable: 0,8 - 2 mm</t>
  </si>
  <si>
    <t>TERMINALES36</t>
  </si>
  <si>
    <t>Horquilla de 5,2 mm  Cable: 0,8 - 2 mm</t>
  </si>
  <si>
    <t>TERMINALES37</t>
  </si>
  <si>
    <t>Horquilla de 6.5 mm Cable: 0,8 - 2 mm</t>
  </si>
  <si>
    <t>TERMINALES38</t>
  </si>
  <si>
    <t>Pala macho de 2,8 mm Cable: 0,8 - 2 mm</t>
  </si>
  <si>
    <t>TERMINALES40</t>
  </si>
  <si>
    <t>Pala macho de 5 mm Cable: 0,8 - 2 mm</t>
  </si>
  <si>
    <t>TERMINALES41</t>
  </si>
  <si>
    <t>Pala macho de 6.3 mm Cable: 1 - 2,5 mm</t>
  </si>
  <si>
    <t>TERMINALES42</t>
  </si>
  <si>
    <t>Pala macho de 6.5 mm larga Cable: 2 - 2,5 mm</t>
  </si>
  <si>
    <t>TERMINALES43</t>
  </si>
  <si>
    <t>Pala hembra de 2,8 mm Cable: 0,5 - 1mm</t>
  </si>
  <si>
    <t>TERMINALES44</t>
  </si>
  <si>
    <t>Pala hembra de 4,8 mm Cable: 0,5 - 1mm</t>
  </si>
  <si>
    <t>TERMINALES45</t>
  </si>
  <si>
    <t>Pala hembra de 6,5 mm Cable: 0,5 - 1mm</t>
  </si>
  <si>
    <t>TERMINALES46</t>
  </si>
  <si>
    <t>Bandera de 6,3 mm Cable: 0,5 - 1mm</t>
  </si>
  <si>
    <t>TERMINALES47</t>
  </si>
  <si>
    <t>Bandera de opticas Cable: 0,5 - 2mm</t>
  </si>
  <si>
    <t>TERMINALES51</t>
  </si>
  <si>
    <t>Tubo macho de 4 mm Cable: 0,5 - 2mm</t>
  </si>
  <si>
    <t>TERMINALES52</t>
  </si>
  <si>
    <t>Tubo hembra de 4 mm Cable: 0,5 - 2mm</t>
  </si>
  <si>
    <t>TERMINALES53</t>
  </si>
  <si>
    <t>Tubo macho de 4,5 mm Cable: 0,5 - 2mm</t>
  </si>
  <si>
    <t>TERMINALES54</t>
  </si>
  <si>
    <t>Tubo hembra de 4,5 mm Cable: 0,5 - 2mm</t>
  </si>
  <si>
    <t>TERMINALES58 ch</t>
  </si>
  <si>
    <t>58 ch</t>
  </si>
  <si>
    <t xml:space="preserve">Aislante de 6,5 chico </t>
  </si>
  <si>
    <t>TERMINALES58 gr</t>
  </si>
  <si>
    <t>58 gr</t>
  </si>
  <si>
    <t>Aislante de 6,5 grande</t>
  </si>
  <si>
    <t>TERMINALES59</t>
  </si>
  <si>
    <t>Aislante bandera</t>
  </si>
  <si>
    <t>TERMINALES60</t>
  </si>
  <si>
    <t>Aislante recto de 6,5 mnm</t>
  </si>
  <si>
    <t>TERMINALES61</t>
  </si>
  <si>
    <t>Ojal de cobre 8,5 mm Cable: 10 - 16 mm</t>
  </si>
  <si>
    <t>TERMINALES62</t>
  </si>
  <si>
    <t>Ojal de cobre 10 mm Cable: 10 - 16 mm</t>
  </si>
  <si>
    <t>TERMINALES63</t>
  </si>
  <si>
    <t>Ojal de cobre 10 mm grande Cable: 16 - 25 mm</t>
  </si>
  <si>
    <t>TERMINALES64</t>
  </si>
  <si>
    <t>Ojal de 1/4 bronce Cable: 0,8 - 2,5 mm</t>
  </si>
  <si>
    <t>TERMINALES65</t>
  </si>
  <si>
    <t>Ojal de 6,5 x 13 reforzado  Cable: 2,5 - 8 mm</t>
  </si>
  <si>
    <t>TERMINALES66</t>
  </si>
  <si>
    <t>Ojal de 8,5x 13 mm reforzado Cable: 2,5 - 8 mm</t>
  </si>
  <si>
    <t>TERMINALES67</t>
  </si>
  <si>
    <t>Ojal de 8,5x18 mm reforzado Cable: 2,5 - 6 mm</t>
  </si>
  <si>
    <t>TERMINALES70</t>
  </si>
  <si>
    <t>Ojal de 8,5x18 mm reforzado Cable: 6 - 10 mm</t>
  </si>
  <si>
    <t>TERMINALES74</t>
  </si>
  <si>
    <t>Ojal de 10,5x18 mm reforzado Cable: 10 - 16 mm</t>
  </si>
  <si>
    <t>TERMINALES75</t>
  </si>
  <si>
    <t>Ojal de 13,5x18 mm reforzado Cable: 10 - 16 mm</t>
  </si>
  <si>
    <t>TERMINALES1</t>
  </si>
  <si>
    <t>Terminal cobre estañado ojal - Cable 2,5 - Ojal: 5/32</t>
  </si>
  <si>
    <t>TERMINALES2</t>
  </si>
  <si>
    <t>Terminal cobre estañado ojal - Cable 2,5 - Ojal: 3/16</t>
  </si>
  <si>
    <t>TERMINALES3</t>
  </si>
  <si>
    <t>Terminal cobre estañado ojal - Cable 4 - Ojal: 5/32</t>
  </si>
  <si>
    <t>TERMINALES4</t>
  </si>
  <si>
    <t>Terminal cobre estañado ojal - Cable 4 - Ojal: 3/16</t>
  </si>
  <si>
    <t>TERMINALES5</t>
  </si>
  <si>
    <t>Terminal cobre estañado ojal - Cable 6 - Ojal: 3/16</t>
  </si>
  <si>
    <t>TERMINALES6</t>
  </si>
  <si>
    <t>Terminal cobre estañado ojal - Cable 6 - Ojal: 1/4</t>
  </si>
  <si>
    <t>TERMINALES7</t>
  </si>
  <si>
    <t>Terminal cobre estañado ojal - Cable 10 - Ojal: 3/16</t>
  </si>
  <si>
    <t>TERMINALES8</t>
  </si>
  <si>
    <t>Terminal cobre estañado ojal - Cable 10 - Ojal: 1/4</t>
  </si>
  <si>
    <t>TERMINALES9</t>
  </si>
  <si>
    <t>Terminal cobre estañado ojal - Cable 10 - Ojal: 5/16</t>
  </si>
  <si>
    <t>TERMINALES10</t>
  </si>
  <si>
    <t>Terminal cobre estañado ojal - Cable 16 - Ojal: 1/4</t>
  </si>
  <si>
    <t>TERMINALES11</t>
  </si>
  <si>
    <t>Terminal cobre estañado ojal - Cable 16 - Ojal: 5/16</t>
  </si>
  <si>
    <t>TERMINALES12</t>
  </si>
  <si>
    <t>Terminal cobre estañado ojal - Cable 16 - Ojal: 3/8</t>
  </si>
  <si>
    <t>TERMINALES13</t>
  </si>
  <si>
    <t>Terminal cobre estañado ojal - Cable 25 - Ojal: 1/4</t>
  </si>
  <si>
    <t>TERMINALES14</t>
  </si>
  <si>
    <t>Terminal cobre estañado ojal - Cable 25 - Ojal: 5/16</t>
  </si>
  <si>
    <t>TERMINALES15</t>
  </si>
  <si>
    <t>Terminal cobre estañado ojal - Cable 25 - Ojal: 3/8</t>
  </si>
  <si>
    <t>TERMINALES16</t>
  </si>
  <si>
    <t>Terminal cobre estañado ojal - Cable 25 - Ojal: 1/2</t>
  </si>
  <si>
    <t>TERMINALES17</t>
  </si>
  <si>
    <t>Terminal cobre estañado ojal - Cable 35 - Ojal: 3/8</t>
  </si>
  <si>
    <t>TERMINALES18</t>
  </si>
  <si>
    <t>Terminal cobre estañado ojal - Cable 50 - Ojal: 5/16</t>
  </si>
  <si>
    <t>TERMINALES19</t>
  </si>
  <si>
    <t>Terminal cobre estañado ojal - Cable 50 - Ojal: 3/8</t>
  </si>
  <si>
    <t>TERMINALES20</t>
  </si>
  <si>
    <t>Terminal Aluminio - Cable 10 - Ojal: 5/16</t>
  </si>
  <si>
    <t>TERMINALES21</t>
  </si>
  <si>
    <t>Terminal Aluminio - Cable 16 - Ojal: 5/16</t>
  </si>
  <si>
    <t>TERMINALES22</t>
  </si>
  <si>
    <t>Terminal Aluminio - Cable 25 - Ojal: 5/16</t>
  </si>
  <si>
    <t>TERMINALES23</t>
  </si>
  <si>
    <t>Terminal Aluminio - Cable 35 - Ojal: 3/8</t>
  </si>
  <si>
    <t>TERMINALES24</t>
  </si>
  <si>
    <t>Terminal Aluminio - Cable 50 - Ojal: 3/8</t>
  </si>
  <si>
    <t>TERMINALES25</t>
  </si>
  <si>
    <t>Terminal Aluminio - Cable 70 - Ojal: 1/2</t>
  </si>
  <si>
    <t>TERMINALES80</t>
  </si>
  <si>
    <t>PREAISLADOS OJAL Ø 4 MM ROJA</t>
  </si>
  <si>
    <t>TERMINALES81</t>
  </si>
  <si>
    <t>PREAISLADOS OJAL Ø 5 MM ROJA</t>
  </si>
  <si>
    <t>TERMINALES82</t>
  </si>
  <si>
    <t>PREAISLADOS OJAL Ø 8 MM ROJA</t>
  </si>
  <si>
    <t>TERMINALES83</t>
  </si>
  <si>
    <t>TERMINALES84</t>
  </si>
  <si>
    <t>PREAISLADOS OJAL Ø 10 MM ROJA</t>
  </si>
  <si>
    <t>TERMINALES85</t>
  </si>
  <si>
    <t>PREAISLADOS HORQUILLA Ø 3 MM ROJA</t>
  </si>
  <si>
    <t>TERMINALES86</t>
  </si>
  <si>
    <t>PREAISLADOS HORQUILLA Ø 4 MM ROJA</t>
  </si>
  <si>
    <t>TERMINALES87</t>
  </si>
  <si>
    <t>PREAISLADOS HORQUILLA Ø 5 MM ROJA</t>
  </si>
  <si>
    <t>TERMINALES88</t>
  </si>
  <si>
    <t>PREAISLADOS PALA HEMBRA ROJA</t>
  </si>
  <si>
    <t>TERMINALES89</t>
  </si>
  <si>
    <t>PREAISLADOS PALA MACHO 6.3 ROJA</t>
  </si>
  <si>
    <t>TERMINALES90</t>
  </si>
  <si>
    <t>PREAISLADOS PALA HEMBRA 6.3 ROJA</t>
  </si>
  <si>
    <t>TERMINALES91</t>
  </si>
  <si>
    <t>PREAISLADOS PALA HEMBRA 2.8 ROJA</t>
  </si>
  <si>
    <t>ARANDELAS DE GOMA3 X 10</t>
  </si>
  <si>
    <t>ARANDELAS DE GOMA</t>
  </si>
  <si>
    <t>3 X 10</t>
  </si>
  <si>
    <t>ARANDELAS DE GOMA3 x 12</t>
  </si>
  <si>
    <t>3 x 12</t>
  </si>
  <si>
    <t>ARANDELAS DE GOMA3 x 20</t>
  </si>
  <si>
    <t>3 x 20</t>
  </si>
  <si>
    <t>ARANDELAS DE GOMA3,5 X 8 (1/8)</t>
  </si>
  <si>
    <t>3,5 X 8 (1/8)</t>
  </si>
  <si>
    <t>ARANDELAS DE GOMA4 X 11 (5/32)</t>
  </si>
  <si>
    <t>4 X 11 (5/32)</t>
  </si>
  <si>
    <t>ARANDELAS DE GOMA4 X 12</t>
  </si>
  <si>
    <t>4 X 12</t>
  </si>
  <si>
    <t>ARANDELAS DE GOMA4 x 16</t>
  </si>
  <si>
    <t>4 x 16</t>
  </si>
  <si>
    <t>ARANDELAS DE GOMA4 X 22</t>
  </si>
  <si>
    <t>4 X 22</t>
  </si>
  <si>
    <t>ARANDELAS DE GOMA4 x 25</t>
  </si>
  <si>
    <t>4 x 25</t>
  </si>
  <si>
    <t>ARANDELAS DE GOMA5 X 10</t>
  </si>
  <si>
    <t>5 X 10</t>
  </si>
  <si>
    <t>ARANDELAS DE GOMA5 X 13 (3/16)</t>
  </si>
  <si>
    <t>5 X 13 (3/16)</t>
  </si>
  <si>
    <t>ARANDELAS DE GOMA5 X 16</t>
  </si>
  <si>
    <t>5 X 16</t>
  </si>
  <si>
    <t>ARANDELAS DE GOMA6 X 14</t>
  </si>
  <si>
    <t>6 X 14</t>
  </si>
  <si>
    <t>ARANDELAS DE GOMA6 x 16</t>
  </si>
  <si>
    <t>6 x 16</t>
  </si>
  <si>
    <t>ARANDELAS DE GOMA6 X 18</t>
  </si>
  <si>
    <t>6 X 18</t>
  </si>
  <si>
    <t>ARANDELAS DE GOMA6 x 26</t>
  </si>
  <si>
    <t>6 x 26</t>
  </si>
  <si>
    <t>ARANDELAS DE GOMA6 5 X 12 (1/4)</t>
  </si>
  <si>
    <t>6 5 X 12 (1/4)</t>
  </si>
  <si>
    <t>ARANDELAS DE GOMA6,5 X 20 (1/4)</t>
  </si>
  <si>
    <t>6,5 X 20 (1/4)</t>
  </si>
  <si>
    <t>ARANDELAS DE GOMA7 X 13</t>
  </si>
  <si>
    <t>7 X 13</t>
  </si>
  <si>
    <t>ARANDELAS DE GOMA7 X 16</t>
  </si>
  <si>
    <t>7 X 16</t>
  </si>
  <si>
    <t>ARANDELAS DE GOMA7  X 20</t>
  </si>
  <si>
    <t>7  X 20</t>
  </si>
  <si>
    <t>ARANDELAS DE GOMA8 X 16 (5/16)</t>
  </si>
  <si>
    <t>8 X 16 (5/16)</t>
  </si>
  <si>
    <t>ARANDELAS DE GOMA8 X 20</t>
  </si>
  <si>
    <t>8 X 20</t>
  </si>
  <si>
    <t>ARANDELAS DE GOMA8 x 30</t>
  </si>
  <si>
    <t>8 x 30</t>
  </si>
  <si>
    <t>ARANDELAS DE GOMA8 x  40</t>
  </si>
  <si>
    <t>8 x  40</t>
  </si>
  <si>
    <t>ARANDELAS DE GOMA9,5 X 20 (3/8)</t>
  </si>
  <si>
    <t>9,5 X 20 (3/8)</t>
  </si>
  <si>
    <t>ARANDELAS DE GOMA10 x 18</t>
  </si>
  <si>
    <t>10 x 18</t>
  </si>
  <si>
    <t>ARANDELAS DE GOMA10 X 25</t>
  </si>
  <si>
    <t>10 X 25</t>
  </si>
  <si>
    <t>ARANDELAS DE GOMA10 x 30</t>
  </si>
  <si>
    <t>10 x 30</t>
  </si>
  <si>
    <t>ARANDELAS DE GOMA10 x 40</t>
  </si>
  <si>
    <t>10 x 40</t>
  </si>
  <si>
    <t>ARANDELAS DE GOMA10 X 46 X 2</t>
  </si>
  <si>
    <t>10 X 46 X 2</t>
  </si>
  <si>
    <t>ARANDELAS DE GOMA11,5 X 19 X 2,5 (7/16)</t>
  </si>
  <si>
    <t>11,5 X 19 X 2,5 (7/16)</t>
  </si>
  <si>
    <t>ARANDELAS DE GOMA11,5 X 26</t>
  </si>
  <si>
    <t>11,5 X 26</t>
  </si>
  <si>
    <t>ARANDELAS DE GOMA12 X 20</t>
  </si>
  <si>
    <t>12 X 20</t>
  </si>
  <si>
    <t>ARANDELAS DE GOMA12 x 40</t>
  </si>
  <si>
    <t>12 x 40</t>
  </si>
  <si>
    <t>ARANDELAS DE GOMA12 X 46 X 2</t>
  </si>
  <si>
    <t>12 X 46 X 2</t>
  </si>
  <si>
    <t>ARANDELAS DE GOMA13 X 24 (1/2)</t>
  </si>
  <si>
    <t>13 X 24 (1/2)</t>
  </si>
  <si>
    <t>ARANDELAS DE GOMA14 X 24</t>
  </si>
  <si>
    <t>14 X 24</t>
  </si>
  <si>
    <t>ARANDELAS DE GOMA14 x 36</t>
  </si>
  <si>
    <t>14 x 36</t>
  </si>
  <si>
    <t>ARANDELAS DE GOMA14 X 46 X 2</t>
  </si>
  <si>
    <t>14 X 46 X 2</t>
  </si>
  <si>
    <t>ARANDELAS DE GOMA15 X 36 X 2</t>
  </si>
  <si>
    <t>15 X 36 X 2</t>
  </si>
  <si>
    <t>16 x 40</t>
  </si>
  <si>
    <t>ARANDELAS DE GOMA17 X 24 X 2</t>
  </si>
  <si>
    <t>17 X 24 X 2</t>
  </si>
  <si>
    <t>ARANDELAS DE GOMA18 x 40</t>
  </si>
  <si>
    <t>18 x 40</t>
  </si>
  <si>
    <t>ARANDELAS DE GOMA18 X 46 X 2</t>
  </si>
  <si>
    <t>18 X 46 X 2</t>
  </si>
  <si>
    <t>ARANDELAS DE GOMA20 X 40 X 2</t>
  </si>
  <si>
    <t>20 X 40 X 2</t>
  </si>
  <si>
    <t>ARANDELAS DE GOMA20 x 46</t>
  </si>
  <si>
    <t>20 x 46</t>
  </si>
  <si>
    <t>ARANDELAS DE GOMA22 x 46</t>
  </si>
  <si>
    <t>22 x 46</t>
  </si>
  <si>
    <t>ARANDELAS DE GOMA25 x 46</t>
  </si>
  <si>
    <t>25 x 46</t>
  </si>
  <si>
    <t>ARANDELAS DE GOMA26 X 46 X 2</t>
  </si>
  <si>
    <t>26 X 46 X 2</t>
  </si>
  <si>
    <t>ARANDELAS DE GOMA28 X 46 X 2</t>
  </si>
  <si>
    <t>28 X 46 X 2</t>
  </si>
  <si>
    <t>ARANDELAS DE GOMA30 x 46</t>
  </si>
  <si>
    <t>30 x 46</t>
  </si>
  <si>
    <t>ARANDELAS DE GOMA1/4 x 1'' TOPE</t>
  </si>
  <si>
    <t>1/4 x 1'' TOPE</t>
  </si>
  <si>
    <t>2 mm</t>
  </si>
  <si>
    <t>ARANDELAS DE GOMA5/16 x 1,5'' TOPE</t>
  </si>
  <si>
    <t>5/16 x 1,5'' TOPE</t>
  </si>
  <si>
    <t>ARANDELAS DE GOMA3/8 x 1'' TOPE</t>
  </si>
  <si>
    <t>3/8 x 1'' TOPE</t>
  </si>
  <si>
    <t>ARANDELAS DE GOMA53</t>
  </si>
  <si>
    <t>ARANDELAS DE GOMA54</t>
  </si>
  <si>
    <t>ARANDELAS DE GOMA55</t>
  </si>
  <si>
    <t>ARANDELAS DE GOMA56</t>
  </si>
  <si>
    <t>ARANDELAS DE GOMA57</t>
  </si>
  <si>
    <t>ARANDELAS DE GOMA58</t>
  </si>
  <si>
    <t>ARANDELAS DE GOMA59</t>
  </si>
  <si>
    <t>ARANDELAS DE GOMA LINEA PESADA</t>
  </si>
  <si>
    <t>LINEA FINA DE 2,5 mm</t>
  </si>
  <si>
    <t>LINEA GRUESA DE 4 mm</t>
  </si>
  <si>
    <t>CHAVETASR 1,5 X 30</t>
  </si>
  <si>
    <t>CHAVETAS</t>
  </si>
  <si>
    <t>R 1,5 X 30</t>
  </si>
  <si>
    <t>Tipo R 1,5 X 30</t>
  </si>
  <si>
    <t>CHAVETASR 2 X 50</t>
  </si>
  <si>
    <t>R 2 X 50</t>
  </si>
  <si>
    <t>Tipo R 2 X 50</t>
  </si>
  <si>
    <t>CHAVETASR 2,5 X 50</t>
  </si>
  <si>
    <t>R 2,5 X 50</t>
  </si>
  <si>
    <t>Tipo R 2,5 X 50</t>
  </si>
  <si>
    <t>CHAVETASR 3 X 60</t>
  </si>
  <si>
    <t>R 3 X 60</t>
  </si>
  <si>
    <t>Tipo R 3 X 60</t>
  </si>
  <si>
    <t>CHAVETASR 3 X 90</t>
  </si>
  <si>
    <t>R 3 X 90</t>
  </si>
  <si>
    <t>Tipo R 3 X 90</t>
  </si>
  <si>
    <t>CHAVETASR 3,5 X 90</t>
  </si>
  <si>
    <t>R 3,5 X 90</t>
  </si>
  <si>
    <t>Tipo R 3,5 X 90</t>
  </si>
  <si>
    <t>CHAVETASR 4 X 100</t>
  </si>
  <si>
    <t>R 4 X 100</t>
  </si>
  <si>
    <t>Tipo R 4 X 100</t>
  </si>
  <si>
    <t>CHAVETASR 4,5 X 100</t>
  </si>
  <si>
    <t>R 4,5 X 100</t>
  </si>
  <si>
    <t>Tipo R 4,5 X 100</t>
  </si>
  <si>
    <t>CHAVETASR 5 X 100</t>
  </si>
  <si>
    <t>R 5 X 100</t>
  </si>
  <si>
    <t>Tipo R 5 X 100</t>
  </si>
  <si>
    <t>CHAVETASR 6 X 130</t>
  </si>
  <si>
    <t>R 6 X 130</t>
  </si>
  <si>
    <t>Tipo R 6 X 130</t>
  </si>
  <si>
    <t>CHAVETASR 7 x 170</t>
  </si>
  <si>
    <t>R 7 x 170</t>
  </si>
  <si>
    <t>Tipo R 7 x 170</t>
  </si>
  <si>
    <t>CHAVETASR 8 x 180</t>
  </si>
  <si>
    <t>R 8 x 180</t>
  </si>
  <si>
    <t>Tipo R 8 x 180</t>
  </si>
  <si>
    <t>CHAVETASALF 2,5 X 80</t>
  </si>
  <si>
    <t>ALF 2,5 X 80</t>
  </si>
  <si>
    <t>Tipo ALF 2,5 X 80</t>
  </si>
  <si>
    <t>CHAVETASALF 2,5 X 130</t>
  </si>
  <si>
    <t>ALF 2,5 X 130</t>
  </si>
  <si>
    <t>Tipo ALF 2,5 X 130</t>
  </si>
  <si>
    <t>CHAVETASALF 3 X 110</t>
  </si>
  <si>
    <t>ALF 3 X 110</t>
  </si>
  <si>
    <t>Tipo ALF 3 X 110</t>
  </si>
  <si>
    <t>CHAVETASALF 3,5 X 120</t>
  </si>
  <si>
    <t>ALF 3,5 X 120</t>
  </si>
  <si>
    <t>Tipo ALF 3,5 X 120</t>
  </si>
  <si>
    <t>CHAVETASALF 3,5 X 150</t>
  </si>
  <si>
    <t>ALF 3,5 X 150</t>
  </si>
  <si>
    <t>Tipo ALF 3,5 X 150</t>
  </si>
  <si>
    <t>CHAVETASALF 4 X 130</t>
  </si>
  <si>
    <t>ALF 4 X 130</t>
  </si>
  <si>
    <t>Tipo ALF 4 X 130</t>
  </si>
  <si>
    <t>CHAVETASALF 4,5 X 130</t>
  </si>
  <si>
    <t>ALF 4,5 X 130</t>
  </si>
  <si>
    <t>Tipo ALF 4,5 X 130</t>
  </si>
  <si>
    <t>CHAVETASALF 5 X 120</t>
  </si>
  <si>
    <t>ALF 5 X 120</t>
  </si>
  <si>
    <t>Tipo ALF 5 X 120</t>
  </si>
  <si>
    <t>CHAVETASALF 5 X 200</t>
  </si>
  <si>
    <t>ALF 5 X 200</t>
  </si>
  <si>
    <t>Tipo ALF 5 X 200</t>
  </si>
  <si>
    <t>CHAVETASALF 6 X 200</t>
  </si>
  <si>
    <t>ALF 6 X 200</t>
  </si>
  <si>
    <t>Tipo ALF 6 X 200</t>
  </si>
  <si>
    <t>CHAVETASTRF 4 X 90</t>
  </si>
  <si>
    <t>TRF 4 X 90</t>
  </si>
  <si>
    <t>Tipo TRF 4 X 90</t>
  </si>
  <si>
    <t>CHAVETASTRF 4,5 X 90</t>
  </si>
  <si>
    <t>TRF 4,5 X 90</t>
  </si>
  <si>
    <t>Tipo TRF 4,5 X 90</t>
  </si>
  <si>
    <t>CHAVETASTRF 5 X 90</t>
  </si>
  <si>
    <t>TRF 5 X 90</t>
  </si>
  <si>
    <t>Tipo TRF 5 X 90</t>
  </si>
  <si>
    <t>CARBONES1 -  27 x 12 x 6</t>
  </si>
  <si>
    <t>CARBONES</t>
  </si>
  <si>
    <t>1 -  27 x 12 x 6</t>
  </si>
  <si>
    <t>Pulidoras DOVER 500</t>
  </si>
  <si>
    <t>CARBONES2 -  27 x 9 x 6</t>
  </si>
  <si>
    <t>2 -  27 x 9 x 6</t>
  </si>
  <si>
    <t>Pulidoras DOVER LP</t>
  </si>
  <si>
    <t>CARBONES3 -  18 x 5 x 8</t>
  </si>
  <si>
    <t>3 -  18 x 5 x 8</t>
  </si>
  <si>
    <t>TALADRO BOSH 1106</t>
  </si>
  <si>
    <t>CARBONES4 -  22 x 16 x 6,3</t>
  </si>
  <si>
    <t>4 -  22 x 16 x 6,3</t>
  </si>
  <si>
    <t>AMOLADORA BOSCH 1361/62</t>
  </si>
  <si>
    <t>CARBONES5 -  17 x 15 x 7</t>
  </si>
  <si>
    <t>5 -  17 x 15 x 7</t>
  </si>
  <si>
    <t>HITACHI SENSITIVA</t>
  </si>
  <si>
    <t>CARBONES8 -  17 x 11 x 7</t>
  </si>
  <si>
    <t>8 -  17 x 11 x 7</t>
  </si>
  <si>
    <t>HITACHI PULIDORA 100</t>
  </si>
  <si>
    <t>CARBONES9 -  22 x 16 x 6,3</t>
  </si>
  <si>
    <t>9 -  22 x 16 x 6,3</t>
  </si>
  <si>
    <t>AMOLADORA BOSCH 1331 6 Y 7"</t>
  </si>
  <si>
    <t>CARBONES12 -  14 x 5 x 5</t>
  </si>
  <si>
    <t>12 -  14 x 5 x 5</t>
  </si>
  <si>
    <t>TALADRO BLACK Y DECKER</t>
  </si>
  <si>
    <t>CARBONES13 -  16 x 6 x 6</t>
  </si>
  <si>
    <t>13 -  16 x 6 x 6</t>
  </si>
  <si>
    <t>TALADRO BLACK Y DECKER, MARTINS</t>
  </si>
  <si>
    <t>CARBONES15 - 16 x 7,5 x 6,5</t>
  </si>
  <si>
    <t>15 - 16 x 7,5 x 6,5</t>
  </si>
  <si>
    <t>TALADRO HITACHI VIP</t>
  </si>
  <si>
    <t>CARBONES16 -  17 x 6 x 6</t>
  </si>
  <si>
    <t>16 -  17 x 6 x 6</t>
  </si>
  <si>
    <t xml:space="preserve">LIJAD/ PUL/ BORD  MARTINS, </t>
  </si>
  <si>
    <t>CARBONES17 -  17 x 13 x 7</t>
  </si>
  <si>
    <t>17 -  17 x 13 x 7</t>
  </si>
  <si>
    <t>AMOLADORA HITACHI / SENST</t>
  </si>
  <si>
    <t>CARBONES18 -  18 x 6 x 9</t>
  </si>
  <si>
    <t>18 -  18 x 6 x 9</t>
  </si>
  <si>
    <t>BLACK DECKER TAL Y CIRCULAR</t>
  </si>
  <si>
    <t>CARBONES19 -  18 x 6 x 6</t>
  </si>
  <si>
    <t>19 -  18 x 6 x 6</t>
  </si>
  <si>
    <t>TALADRO DOWEN PAGGIO</t>
  </si>
  <si>
    <t>CARBONES20 -  18 x 17 x 7</t>
  </si>
  <si>
    <t>20 -  18 x 17 x 7</t>
  </si>
  <si>
    <t>AMOL JEPSON, VERSA, GLAD</t>
  </si>
  <si>
    <t>CARBONES21 -  22 x 9 x 6</t>
  </si>
  <si>
    <t>21 -  22 x 9 x 6</t>
  </si>
  <si>
    <t>AMOL DOWEN PAGGIO</t>
  </si>
  <si>
    <t>CARBONES22 -  14 x 9,5 x 5</t>
  </si>
  <si>
    <t>22 -  14 x 9,5 x 5</t>
  </si>
  <si>
    <t>MOTO SIERRA DECKER/ METBO</t>
  </si>
  <si>
    <t>CARBONES24 -  15 x 7 x 6</t>
  </si>
  <si>
    <t>24 -  15 x 7 x 6</t>
  </si>
  <si>
    <t>AMOL ROCKWEL</t>
  </si>
  <si>
    <t>CARBONES38 -  30 x 9 x 6</t>
  </si>
  <si>
    <t>38 -  30 x 9 x 6</t>
  </si>
  <si>
    <t>PULID YELMO</t>
  </si>
  <si>
    <t>CARBONES39 -  22 x 14 x 6</t>
  </si>
  <si>
    <t>39 -  22 x 14 x 6</t>
  </si>
  <si>
    <t>AMOLAD DOWEN 7" STAYER</t>
  </si>
  <si>
    <t>CARBONES41 -  18 x 8 x 5</t>
  </si>
  <si>
    <t>41 -  18 x 8 x 5</t>
  </si>
  <si>
    <t>AMOLD BOSH</t>
  </si>
  <si>
    <t>CARBONES42 -  17 x 8 x 6</t>
  </si>
  <si>
    <t>42 -  17 x 8 x 6</t>
  </si>
  <si>
    <t>AMOLD BLACK DECKER</t>
  </si>
  <si>
    <t>CARBONES43 -  13 x 8 x 5</t>
  </si>
  <si>
    <t>43 -  13 x 8 x 5</t>
  </si>
  <si>
    <t>AMOLS IMPORT</t>
  </si>
  <si>
    <t>CARBONES44 -  10 x 8 x 5</t>
  </si>
  <si>
    <t>44 -  10 x 8 x 5</t>
  </si>
  <si>
    <t>AMOLD BLACK DECKER 4,5" GAMMA</t>
  </si>
  <si>
    <t>CARBONES47 - 15 x 9 x 6,3</t>
  </si>
  <si>
    <t>47 - 15 x 9 x 6,3</t>
  </si>
  <si>
    <t>AMOL BLACK DECKER PS 432/412</t>
  </si>
  <si>
    <t>CARBONES48 -  6 x 10 x 20</t>
  </si>
  <si>
    <t>48 -  6 x 10 x 20</t>
  </si>
  <si>
    <t>VARIOS</t>
  </si>
  <si>
    <t>CARBONES50 - 20 x 6 x 6</t>
  </si>
  <si>
    <t>50 - 20 x 6 x 6</t>
  </si>
  <si>
    <t>AM. 4 ½ “  BOSH</t>
  </si>
  <si>
    <t>CARBONES53 - 12 x 7,8 x 4,8</t>
  </si>
  <si>
    <t>53 - 12 x 7,8 x 4,8</t>
  </si>
  <si>
    <t>Amolad 4 1/2 Black &amp; decker</t>
  </si>
  <si>
    <t>CARBONES54 - 6 x 8 x 15</t>
  </si>
  <si>
    <t>54 - 6 x 8 x 15</t>
  </si>
  <si>
    <t>AMOL BLACK DECKER PS 900</t>
  </si>
  <si>
    <t>CARBONES55 - 5 x 8 x 14</t>
  </si>
  <si>
    <t>55 - 5 x 8 x 14</t>
  </si>
  <si>
    <t>TALADRO BOSCH / BLACK</t>
  </si>
  <si>
    <t>CARBONES62 - 6 x 10 x 14</t>
  </si>
  <si>
    <t>62 - 6 x 10 x 14</t>
  </si>
  <si>
    <t>AMOL DOWEN / 7" POWERTOL</t>
  </si>
  <si>
    <t>CARBONES70 - 14 x 7 x 6</t>
  </si>
  <si>
    <t>70 - 14 x 7 x 6</t>
  </si>
  <si>
    <t>AMOLADORA DE WALT</t>
  </si>
  <si>
    <t>CARBONES81 - 15 x 4,5 x 4,5</t>
  </si>
  <si>
    <t>81 - 15 x 4,5 x 4,5</t>
  </si>
  <si>
    <t>SINGER</t>
  </si>
  <si>
    <t>CARBONES82 - 18 x 8 x 6</t>
  </si>
  <si>
    <t>82 - 18 x 8 x 6</t>
  </si>
  <si>
    <t>BORD SCHEFER</t>
  </si>
  <si>
    <t>CARBONES89 - 19 x 18 x 7</t>
  </si>
  <si>
    <t>89 - 19 x 18 x 7</t>
  </si>
  <si>
    <t>AMOL MAKITA / SENSIT 350</t>
  </si>
  <si>
    <t>CARBONES94 - 14 x 10 x 6</t>
  </si>
  <si>
    <t>94 - 14 x 10 x 6</t>
  </si>
  <si>
    <t>AMOL DE WALT 474</t>
  </si>
  <si>
    <t>CARBONES105 - 16 x 11 x 6</t>
  </si>
  <si>
    <t>105 - 16 x 11 x 6</t>
  </si>
  <si>
    <t xml:space="preserve">AMOL MAKITA  </t>
  </si>
  <si>
    <t>CARBONES107 - 14 x 8 x 5</t>
  </si>
  <si>
    <t>107 - 14 x 8 x 5</t>
  </si>
  <si>
    <t>AMOL DE WALT 4,5</t>
  </si>
  <si>
    <t>CARBONES108 - 18 x 8 x 6</t>
  </si>
  <si>
    <t>108 - 18 x 8 x 6</t>
  </si>
  <si>
    <t>CARBONES109 - 13,7 x 7 x 6</t>
  </si>
  <si>
    <t>109 - 13,7 x 7 x 6</t>
  </si>
  <si>
    <t xml:space="preserve">Taladro DE WALT 10 mm, cable largo </t>
  </si>
  <si>
    <t>ESPINAS ELASTICAS2 x 12</t>
  </si>
  <si>
    <t>ESPINAS ELASTICAS</t>
  </si>
  <si>
    <t>2 x 12</t>
  </si>
  <si>
    <t>2x12</t>
  </si>
  <si>
    <t>ESPINAS ELASTICAS2 x 16</t>
  </si>
  <si>
    <t>2 x 16</t>
  </si>
  <si>
    <t>2x16</t>
  </si>
  <si>
    <t>ESPINAS ELASTICAS2 x 20</t>
  </si>
  <si>
    <t>2 x 20</t>
  </si>
  <si>
    <t>2x20</t>
  </si>
  <si>
    <t>ESPINAS ELASTICAS2,5 x 14</t>
  </si>
  <si>
    <t>2,5 x 14</t>
  </si>
  <si>
    <t>2,5x14</t>
  </si>
  <si>
    <t>ESPINAS ELASTICAS2,5 x 16</t>
  </si>
  <si>
    <t>2,5 x 16</t>
  </si>
  <si>
    <t>2,5x16</t>
  </si>
  <si>
    <t xml:space="preserve">ESPINAS ELASTICAS2,5 x 26 </t>
  </si>
  <si>
    <t xml:space="preserve">2,5 x 26 </t>
  </si>
  <si>
    <t>2,5x26</t>
  </si>
  <si>
    <t>ESPINAS ELASTICAS2,5 x 30</t>
  </si>
  <si>
    <t>2,5 x 30</t>
  </si>
  <si>
    <t>2,5x30</t>
  </si>
  <si>
    <t>ESPINAS ELASTICAS3 x 14</t>
  </si>
  <si>
    <t>3 x 14</t>
  </si>
  <si>
    <t>3x14</t>
  </si>
  <si>
    <t>ESPINAS ELASTICAS3 x 16</t>
  </si>
  <si>
    <t>3 x 16</t>
  </si>
  <si>
    <t>3x16</t>
  </si>
  <si>
    <t>ESPINAS ELASTICAS3 x 20</t>
  </si>
  <si>
    <t>3x20</t>
  </si>
  <si>
    <t>ESPINAS ELASTICAS3 x 26</t>
  </si>
  <si>
    <t>3 x 26</t>
  </si>
  <si>
    <t>3x26</t>
  </si>
  <si>
    <t>ESPINAS ELASTICAS3 x 30</t>
  </si>
  <si>
    <t>3 x 30</t>
  </si>
  <si>
    <t>3x30</t>
  </si>
  <si>
    <t>ESPINAS ELASTICAS3 x 36</t>
  </si>
  <si>
    <t>3 x 36</t>
  </si>
  <si>
    <t>3x36</t>
  </si>
  <si>
    <t>ESPINAS ELASTICAS3 x 40</t>
  </si>
  <si>
    <t>3 x 40</t>
  </si>
  <si>
    <t>3x40</t>
  </si>
  <si>
    <t>ESPINAS ELASTICAS3 x 45</t>
  </si>
  <si>
    <t>3 x 45</t>
  </si>
  <si>
    <t>3x45</t>
  </si>
  <si>
    <t>ESPINAS ELASTICAS3 x 50</t>
  </si>
  <si>
    <t>3 x 50</t>
  </si>
  <si>
    <t>3x50</t>
  </si>
  <si>
    <t>ESPINAS ELASTICAS3,5 x 20</t>
  </si>
  <si>
    <t>3,5 x 20</t>
  </si>
  <si>
    <t>3,5x20</t>
  </si>
  <si>
    <t>ESPINAS ELASTICAS3,5 x 30</t>
  </si>
  <si>
    <t>3,5 x 30</t>
  </si>
  <si>
    <t>3,5x30</t>
  </si>
  <si>
    <t>ESPINAS ELASTICAS3,5 x 40</t>
  </si>
  <si>
    <t>3,5 x 40</t>
  </si>
  <si>
    <t>3,5x40</t>
  </si>
  <si>
    <t>ESPINAS ELASTICAS3,5 x 50</t>
  </si>
  <si>
    <t>3,5 x 50</t>
  </si>
  <si>
    <t>3,5x50</t>
  </si>
  <si>
    <t>ESPINAS ELASTICAS4 x 20</t>
  </si>
  <si>
    <t>4 x 20</t>
  </si>
  <si>
    <t>4x20</t>
  </si>
  <si>
    <t>ESPINAS ELASTICAS4 x 26</t>
  </si>
  <si>
    <t>4 x 26</t>
  </si>
  <si>
    <t>4x26</t>
  </si>
  <si>
    <t>ESPINAS ELASTICAS4 x 30</t>
  </si>
  <si>
    <t>4 x 30</t>
  </si>
  <si>
    <t>4x30</t>
  </si>
  <si>
    <t>ESPINAS ELASTICAS4 x 40</t>
  </si>
  <si>
    <t>4 x 40</t>
  </si>
  <si>
    <t>4x40</t>
  </si>
  <si>
    <t>ESPINAS ELASTICAS4 x 50</t>
  </si>
  <si>
    <t>4 x 50</t>
  </si>
  <si>
    <t>4x50</t>
  </si>
  <si>
    <t>ESPINAS ELASTICAS4,5 x 20</t>
  </si>
  <si>
    <t>4,5 x 20</t>
  </si>
  <si>
    <t>4,5x20</t>
  </si>
  <si>
    <t>ESPINAS ELASTICAS4,5 x 30</t>
  </si>
  <si>
    <t>4,5 x 30</t>
  </si>
  <si>
    <t>4,5x30</t>
  </si>
  <si>
    <t>ESPINAS ELASTICAS4,5 x 40</t>
  </si>
  <si>
    <t>4,5 x 40</t>
  </si>
  <si>
    <t>4,5x40</t>
  </si>
  <si>
    <t>ESPINAS ELASTICAS4,5 x 50</t>
  </si>
  <si>
    <t>4,5 x 50</t>
  </si>
  <si>
    <t>4,5x50</t>
  </si>
  <si>
    <t>ESPINAS ELASTICAS5 x 24</t>
  </si>
  <si>
    <t>5 x 24</t>
  </si>
  <si>
    <t>5x24</t>
  </si>
  <si>
    <t>ESPINAS ELASTICAS5 x 30</t>
  </si>
  <si>
    <t>5 x 30</t>
  </si>
  <si>
    <t>5x30</t>
  </si>
  <si>
    <t>ESPINAS ELASTICAS5 x 40</t>
  </si>
  <si>
    <t>5 x 40</t>
  </si>
  <si>
    <t>5x40</t>
  </si>
  <si>
    <t>ESPINAS ELASTICAS5 x 50</t>
  </si>
  <si>
    <t>5 x 50</t>
  </si>
  <si>
    <t>5x50</t>
  </si>
  <si>
    <t>ESPINAS ELASTICAS5 x 60</t>
  </si>
  <si>
    <t>5 x 60</t>
  </si>
  <si>
    <t>5x60</t>
  </si>
  <si>
    <t>ESPINAS ELASTICAS5 X 70</t>
  </si>
  <si>
    <t>5 X 70</t>
  </si>
  <si>
    <t>5X70</t>
  </si>
  <si>
    <t>5X80</t>
  </si>
  <si>
    <t>ESPINAS ELASTICAS6 x 30</t>
  </si>
  <si>
    <t>6 x 30</t>
  </si>
  <si>
    <t>6x30</t>
  </si>
  <si>
    <t>ESPINAS ELASTICAS6 x 40</t>
  </si>
  <si>
    <t>6 x 40</t>
  </si>
  <si>
    <t>6x40</t>
  </si>
  <si>
    <t>ESPINAS ELASTICAS6 x 50</t>
  </si>
  <si>
    <t>6 x 50</t>
  </si>
  <si>
    <t>6x50</t>
  </si>
  <si>
    <t>ESPINAS ELASTICAS6 x 60</t>
  </si>
  <si>
    <t>6 x 60</t>
  </si>
  <si>
    <t>6x60</t>
  </si>
  <si>
    <t>ESPINAS ELASTICAS6 x 70</t>
  </si>
  <si>
    <t>6 x 70</t>
  </si>
  <si>
    <t>6x70</t>
  </si>
  <si>
    <t>ESPINAS ELASTICAS6 x 80</t>
  </si>
  <si>
    <t>6 x 80</t>
  </si>
  <si>
    <t>6x80</t>
  </si>
  <si>
    <t>ESPINAS ELASTICAS7 x 40</t>
  </si>
  <si>
    <t>7 x 40</t>
  </si>
  <si>
    <t>7x40</t>
  </si>
  <si>
    <t>ESPINAS ELASTICAS8 x 40</t>
  </si>
  <si>
    <t>8 x 40</t>
  </si>
  <si>
    <t>8x40</t>
  </si>
  <si>
    <t>ESPINAS ELASTICAS8 x 50</t>
  </si>
  <si>
    <t>8 x 50</t>
  </si>
  <si>
    <t>8x50</t>
  </si>
  <si>
    <t>ESPINAS ELASTICAS8 x 60</t>
  </si>
  <si>
    <t>8 x 60</t>
  </si>
  <si>
    <t>8x60</t>
  </si>
  <si>
    <t>ESPINAS ELASTICAS8 x 70</t>
  </si>
  <si>
    <t>8 x 70</t>
  </si>
  <si>
    <t>8x70</t>
  </si>
  <si>
    <t>ESPINAS ELASTICAS8 x 80</t>
  </si>
  <si>
    <t>8 x 80</t>
  </si>
  <si>
    <t>8x80</t>
  </si>
  <si>
    <t>ESPINAS ELASTICAS10 x 50</t>
  </si>
  <si>
    <t>10 x 50</t>
  </si>
  <si>
    <t>10x50</t>
  </si>
  <si>
    <t>ESPINAS ELASTICAS10 x 60</t>
  </si>
  <si>
    <t>10 x 60</t>
  </si>
  <si>
    <t>10x60</t>
  </si>
  <si>
    <t>ESPINAS ELASTICAS10 x 70</t>
  </si>
  <si>
    <t>10 x 70</t>
  </si>
  <si>
    <t>10x70</t>
  </si>
  <si>
    <t>ESPINAS ELASTICAS10 x 80</t>
  </si>
  <si>
    <t>10 x 80</t>
  </si>
  <si>
    <t>10x80</t>
  </si>
  <si>
    <t>TARUGOS ESTRIADOS</t>
  </si>
  <si>
    <t>5 x 35</t>
  </si>
  <si>
    <t>6 x 25</t>
  </si>
  <si>
    <t>6 x 35</t>
  </si>
  <si>
    <t>6 x 45</t>
  </si>
  <si>
    <t>8 x 35</t>
  </si>
  <si>
    <t>8 x 45</t>
  </si>
  <si>
    <t>TARUGOS ESTRIADOSVarilla Ø6</t>
  </si>
  <si>
    <t>Varilla Ø6</t>
  </si>
  <si>
    <t>TARUGOS ESTRIADOSVarilla Ø8</t>
  </si>
  <si>
    <t>Varilla Ø8</t>
  </si>
  <si>
    <t>TARUGOS ESTRIADOSVarilla Ø10</t>
  </si>
  <si>
    <t>Varilla Ø10</t>
  </si>
  <si>
    <t>RETENES SEGURIDAD1,2</t>
  </si>
  <si>
    <t>RETENES SEGURIDAD</t>
  </si>
  <si>
    <t>RETENES SEGURIDAD DIN 6799 RS   1.20</t>
  </si>
  <si>
    <t>RETENES SEGURIDAD1,5</t>
  </si>
  <si>
    <t>RETENES SEGURIDAD DIN 6799 RS   1.50</t>
  </si>
  <si>
    <t>RETENES SEGURIDAD1,9</t>
  </si>
  <si>
    <t>RETENES SEGURIDAD DIN 6799 RS   1.90</t>
  </si>
  <si>
    <t>RETENES SEGURIDAD2,3</t>
  </si>
  <si>
    <t>RETENES SEGURIDAD DIN 6799 RS   2.30</t>
  </si>
  <si>
    <t>RETENES SEGURIDAD3,2</t>
  </si>
  <si>
    <t>RETENES SEGURIDAD DIN 6799 RS 3.20</t>
  </si>
  <si>
    <t>RETENES SEGURIDAD4</t>
  </si>
  <si>
    <t>RETENES SEGURIDAD DIN 6799 RS 4</t>
  </si>
  <si>
    <t>RETENES SEGURIDAD5</t>
  </si>
  <si>
    <t>RETENES SEGURIDAD DIN 6799 RS 5</t>
  </si>
  <si>
    <t>RETENES SEGURIDAD6</t>
  </si>
  <si>
    <t>RETENES SEGURIDAD DIN 6799 RS 6</t>
  </si>
  <si>
    <t>RETENES SEGURIDAD7</t>
  </si>
  <si>
    <t>RETENES SEGURIDAD DIN 6799 RS 7</t>
  </si>
  <si>
    <t>RETENES SEGURIDAD8</t>
  </si>
  <si>
    <t>RETENES SEGURIDAD DIN 6799 RS 8</t>
  </si>
  <si>
    <t>RETENES SEGURIDAD9</t>
  </si>
  <si>
    <t>RETENES SEGURIDAD DIN 6799 RS 9</t>
  </si>
  <si>
    <t>RETENES SEGURIDAD10</t>
  </si>
  <si>
    <t>RETENES SEGURIDAD DIN 6799 RS 10</t>
  </si>
  <si>
    <t>RETENES SEGURIDAD12</t>
  </si>
  <si>
    <t>RETENES SEGURIDAD DIN 6799 RS 12</t>
  </si>
  <si>
    <t>RETENES SEGURIDAD15</t>
  </si>
  <si>
    <t>RETENES SEGURIDAD DIN 6799 RS 15</t>
  </si>
  <si>
    <t>ARANLOCK3 X 11.3</t>
  </si>
  <si>
    <t>ARANLOCK</t>
  </si>
  <si>
    <t>3 X 11.3</t>
  </si>
  <si>
    <t>ARANI LOCK 3 X 11.3</t>
  </si>
  <si>
    <t>ARANLOCK4 X 11.3</t>
  </si>
  <si>
    <t>4 X 11.3</t>
  </si>
  <si>
    <t>ARAN  LOCK 4 X 11.3 (5/32X11.3)</t>
  </si>
  <si>
    <t>ARANLOCK5 X 11.3</t>
  </si>
  <si>
    <t>5 X 11.3</t>
  </si>
  <si>
    <t>ARAN LOCK 5 X 11.3</t>
  </si>
  <si>
    <t>ARANLOCK6 X 15</t>
  </si>
  <si>
    <t>6 X 15</t>
  </si>
  <si>
    <t>ARANLOCK7 X 15</t>
  </si>
  <si>
    <t>7 X 15</t>
  </si>
  <si>
    <t>ARANLOCK 6 X 15</t>
  </si>
  <si>
    <t>ARANLOCK8 X 15</t>
  </si>
  <si>
    <t>8 X 15</t>
  </si>
  <si>
    <t>ARANI LOCK 7 X 15</t>
  </si>
  <si>
    <t>ARANLOCK9 X 18</t>
  </si>
  <si>
    <t>9 X 18</t>
  </si>
  <si>
    <t>ARAN LOCK 8 X 15 (5/16X15 )</t>
  </si>
  <si>
    <t>ARANLOCK10 X 18</t>
  </si>
  <si>
    <t>10 X 18</t>
  </si>
  <si>
    <t>ARANLOCK11 X 21</t>
  </si>
  <si>
    <t>11 X 21</t>
  </si>
  <si>
    <t>ARANI LOCK 9 X 18</t>
  </si>
  <si>
    <t>ARANLOCK12 X 21</t>
  </si>
  <si>
    <t>12 X 21</t>
  </si>
  <si>
    <t>ARANLOCK9,5</t>
  </si>
  <si>
    <t>ARANLOCK 9.52X 18 (3/8 X 18)</t>
  </si>
  <si>
    <t>ARANLOCK10</t>
  </si>
  <si>
    <t>ARAN LOCK 10 X 18</t>
  </si>
  <si>
    <t>ARANLOCK12</t>
  </si>
  <si>
    <t>ARANLOCK 12 X 21</t>
  </si>
  <si>
    <t>ESPARRAGOS DE ACERO6 x 25</t>
  </si>
  <si>
    <t>ESPARRAGOS DE ACERO</t>
  </si>
  <si>
    <t>ESPARRAGOS DE ACERO6 x 30</t>
  </si>
  <si>
    <t>ESPARRAGOS DE ACERO6 x 35</t>
  </si>
  <si>
    <t>ESPARRAGOS DE ACERO6 x 40</t>
  </si>
  <si>
    <t>ESPARRAGOS DE ACERO6 x 45</t>
  </si>
  <si>
    <t>ESPARRAGOS DE ACERO6 x 50</t>
  </si>
  <si>
    <t>ESPARRAGOS DE ACERO6 x 60</t>
  </si>
  <si>
    <t>ESPARRAGOS DE ACERO6 x 70</t>
  </si>
  <si>
    <t>ESPARRAGOS DE ACERO6 x 80</t>
  </si>
  <si>
    <t>ESPARRAGOS DE ACERO6 x 90</t>
  </si>
  <si>
    <t>6 x 90</t>
  </si>
  <si>
    <t>ESPARRAGOS DE ACERO6 x 100</t>
  </si>
  <si>
    <t>6 x 100</t>
  </si>
  <si>
    <t>ESPARRAGOS DE ACERO7 x 35</t>
  </si>
  <si>
    <t>7 x 35</t>
  </si>
  <si>
    <t>ESPARRAGOS DE ACERO7 x 40</t>
  </si>
  <si>
    <t>ESPARRAGOS DE ACERO7 x 50</t>
  </si>
  <si>
    <t>7 x 50</t>
  </si>
  <si>
    <t>ESPARRAGOS DE ACERO7 x 60</t>
  </si>
  <si>
    <t>7 x 60</t>
  </si>
  <si>
    <t>ESPARRAGOS DE ACERO7 x 70</t>
  </si>
  <si>
    <t>7 x 70</t>
  </si>
  <si>
    <t>ESPARRAGOS DE ACERO7 x 80</t>
  </si>
  <si>
    <t>7 x 80</t>
  </si>
  <si>
    <t>ESPARRAGOS DE ACERO8 x 30</t>
  </si>
  <si>
    <t>ESPARRAGOS DE ACERO8 x 35</t>
  </si>
  <si>
    <t>ESPARRAGOS DE ACERO8 x 40</t>
  </si>
  <si>
    <t>ESPARRAGOS DE ACERO8 x 45</t>
  </si>
  <si>
    <t>ESPARRAGOS DE ACERO8 x 50</t>
  </si>
  <si>
    <t>ESPARRAGOS DE ACERO8 x 60</t>
  </si>
  <si>
    <t>ESPARRAGOS DE ACERO8 x 70</t>
  </si>
  <si>
    <t>ESPARRAGOS DE ACERO8 x 80</t>
  </si>
  <si>
    <t>ESPARRAGOS DE ACERO8 x 90</t>
  </si>
  <si>
    <t>8 x 90</t>
  </si>
  <si>
    <t>ESPARRAGOS DE ACERO8 x 100</t>
  </si>
  <si>
    <t>8 x 100</t>
  </si>
  <si>
    <t>ESPARRAGOS DE ACERO10x1,25 x 45</t>
  </si>
  <si>
    <t>10x1,25 x 45</t>
  </si>
  <si>
    <t>ESPARRAGOS DE ACERO10x1,25 x 50</t>
  </si>
  <si>
    <t>10x1,25 x 50</t>
  </si>
  <si>
    <t>ESPARRAGOS DE ACERO10x1,25 x 60</t>
  </si>
  <si>
    <t>10x1,25 x 60</t>
  </si>
  <si>
    <t>ESPARRAGOS DE ACERO10x1,25 x 70</t>
  </si>
  <si>
    <t>10x1,25 x 70</t>
  </si>
  <si>
    <t>ESPARRAGOS DE ACERO10x1,25 x 30</t>
  </si>
  <si>
    <t>10x1,25 x 30</t>
  </si>
  <si>
    <t>ESPARRAGOS DE ACERO10X1,5 X 30</t>
  </si>
  <si>
    <t>10X1,5 X 30</t>
  </si>
  <si>
    <t>ESPARRAGOS DE ACERO10x1,5 x 40 (escape)</t>
  </si>
  <si>
    <t>10x1,5 x 40 (escape)</t>
  </si>
  <si>
    <t>ESPARRAGOS DE ACERO10X1,5 X 45</t>
  </si>
  <si>
    <t>10X1,5 X 45</t>
  </si>
  <si>
    <t>ESPARRAGOS DE ACERO10x1,5 x 50</t>
  </si>
  <si>
    <t>10x1,5 x 50</t>
  </si>
  <si>
    <t>ESPARRAGOS DE ACERO10x1,5 x 60</t>
  </si>
  <si>
    <t>10x1,5 x 60</t>
  </si>
  <si>
    <t>ESPARRAGOS DE ACERO10x1,5 x 70</t>
  </si>
  <si>
    <t>10x1,5 x 70</t>
  </si>
  <si>
    <t>ESPARRAGOS DE ACERO10x1,5 x 80</t>
  </si>
  <si>
    <t>10x1,5 x 80</t>
  </si>
  <si>
    <t>ESPARRAGOS DE ACERO7 x 8 x 40   combinados</t>
  </si>
  <si>
    <t>7 x 8 x 40   combinados</t>
  </si>
  <si>
    <t>ESPARRAGOS DE ACERO7 x 8 x 50</t>
  </si>
  <si>
    <t>7 x 8 x 50</t>
  </si>
  <si>
    <t>ESPARRAGOS DE ACERO7 x 8 x 60</t>
  </si>
  <si>
    <t>7 x 8 x 60</t>
  </si>
  <si>
    <t>ESPARRAGOS DE ACERO8 x 9 x 40</t>
  </si>
  <si>
    <t>8 x 9 x 40</t>
  </si>
  <si>
    <t>ESPARRAGOS DE ACERO8 x 9 x 50</t>
  </si>
  <si>
    <t>8 x 9 x 50</t>
  </si>
  <si>
    <t>ESPARRAGOS DE ACERO8 x 9 x 60</t>
  </si>
  <si>
    <t>8 x 9 x 60</t>
  </si>
  <si>
    <t xml:space="preserve">ESPARRAGOS DE ACERO3/8 X 45 NF-NF ESCAP </t>
  </si>
  <si>
    <t xml:space="preserve">3/8 X 45 NF-NF ESCAP </t>
  </si>
  <si>
    <t xml:space="preserve"> 3/8 X 45 NF-NF ESCAP </t>
  </si>
  <si>
    <t>ESPARRAGOS DE ACERO3/8 X 50 NF-NF Escap y palier</t>
  </si>
  <si>
    <t>3/8 X 50 NF-NF Escap y palier</t>
  </si>
  <si>
    <t xml:space="preserve"> 3/8 X 50 NF-NF Escap y palier</t>
  </si>
  <si>
    <t>CHAVETAS PARTIDAS1,5 x 20</t>
  </si>
  <si>
    <t>CHAVETAS PARTIDAS</t>
  </si>
  <si>
    <t>1,5 x 20</t>
  </si>
  <si>
    <t>CHAVETAS PARTIDAS1,5 x 25</t>
  </si>
  <si>
    <t>1,5 x 25</t>
  </si>
  <si>
    <t>CHAVETAS PARTIDAS1,5 x 30</t>
  </si>
  <si>
    <t>1,5 x 30</t>
  </si>
  <si>
    <t>CHAVETAS PARTIDAS2 x 20</t>
  </si>
  <si>
    <t>CHAVETAS PARTIDAS2 x 25</t>
  </si>
  <si>
    <t>2 x 25</t>
  </si>
  <si>
    <t>CHAVETAS PARTIDAS2 x 30</t>
  </si>
  <si>
    <t>2 x 30</t>
  </si>
  <si>
    <t>CHAVETAS PARTIDAS2 x 40</t>
  </si>
  <si>
    <t>2 x 40</t>
  </si>
  <si>
    <t>CHAVETAS PARTIDAS2 x 50</t>
  </si>
  <si>
    <t>2 x 50</t>
  </si>
  <si>
    <t>CHAVETAS PARTIDAS2,5 x 25</t>
  </si>
  <si>
    <t>2,5 x 25</t>
  </si>
  <si>
    <t>CHAVETAS PARTIDAS2,5 x 30</t>
  </si>
  <si>
    <t>CHAVETAS PARTIDAS2,5 x 40</t>
  </si>
  <si>
    <t>2,5 x 40</t>
  </si>
  <si>
    <t>CHAVETAS PARTIDAS2,5 x 50</t>
  </si>
  <si>
    <t>2,5 x 50</t>
  </si>
  <si>
    <t>CHAVETAS PARTIDAS3 x 25</t>
  </si>
  <si>
    <t>3 x 25</t>
  </si>
  <si>
    <t>CHAVETAS PARTIDAS3 x 30</t>
  </si>
  <si>
    <t>CHAVETAS PARTIDAS3 x 40</t>
  </si>
  <si>
    <t>CHAVETAS PARTIDAS3 x 50</t>
  </si>
  <si>
    <t>CHAVETAS PARTIDAS3 x 70</t>
  </si>
  <si>
    <t>3 x 70</t>
  </si>
  <si>
    <t>CHAVETAS PARTIDAS3,5 x 30</t>
  </si>
  <si>
    <t>CHAVETAS PARTIDAS3,5 x 40</t>
  </si>
  <si>
    <t>CHAVETAS PARTIDAS3,5 x 50</t>
  </si>
  <si>
    <t>CHAVETAS PARTIDAS3,5 x 70</t>
  </si>
  <si>
    <t>3,5 x 70</t>
  </si>
  <si>
    <t>CHAVETAS PARTIDAS4 x 30</t>
  </si>
  <si>
    <t>CHAVETAS PARTIDAS4 x 40</t>
  </si>
  <si>
    <t>CHAVETAS PARTIDAS4 x 50</t>
  </si>
  <si>
    <t>CHAVETAS PARTIDAS4 x 60</t>
  </si>
  <si>
    <t>4 x 60</t>
  </si>
  <si>
    <t>CHAVETAS PARTIDAS4 x 70</t>
  </si>
  <si>
    <t>4 x 70</t>
  </si>
  <si>
    <t>CHAVETAS PARTIDAS4,5 x 40</t>
  </si>
  <si>
    <t>CHAVETAS PARTIDAS4,5 x 50</t>
  </si>
  <si>
    <t>CHAVETAS PARTIDAS4,5 x 60</t>
  </si>
  <si>
    <t>4,5 x 60</t>
  </si>
  <si>
    <t>CHAVETAS PARTIDAS5 x 35</t>
  </si>
  <si>
    <t>CHAVETAS PARTIDAS5 x 40</t>
  </si>
  <si>
    <t>CHAVETAS PARTIDAS5 x 50</t>
  </si>
  <si>
    <t>CHAVETAS PARTIDAS5 x 60</t>
  </si>
  <si>
    <t>CHAVETAS PARTIDAS5 x 70</t>
  </si>
  <si>
    <t>5 x 70</t>
  </si>
  <si>
    <t>ALEMITES1 - 6 X 1 R</t>
  </si>
  <si>
    <t>ALEMITES</t>
  </si>
  <si>
    <t>1 - 6 X 1 R</t>
  </si>
  <si>
    <t>ALEMITES2 - 8 X 1 R</t>
  </si>
  <si>
    <t>2 - 8 X 1 R</t>
  </si>
  <si>
    <t>ALEMITES3 - 8 X 1  67°</t>
  </si>
  <si>
    <t>3 - 8 X 1  67°</t>
  </si>
  <si>
    <t>ALEMITES4 - 8 X 1 90°</t>
  </si>
  <si>
    <t>4 - 8 X 1 90°</t>
  </si>
  <si>
    <t>ALEMITES5 - 8x1,25 R</t>
  </si>
  <si>
    <t>5 - 8x1,25 R</t>
  </si>
  <si>
    <t>ALEMITES6 - 8 X 1,25 67°</t>
  </si>
  <si>
    <t>6 - 8 X 1,25 67°</t>
  </si>
  <si>
    <t>ALEMITES7 - 8 X 1,25 CARDAN</t>
  </si>
  <si>
    <t>7 - 8 X 1,25 CARDAN</t>
  </si>
  <si>
    <t>ALEMITES8 - 10 X 1 R</t>
  </si>
  <si>
    <t>8 - 10 X 1 R</t>
  </si>
  <si>
    <t>ALEMITES9 - 10 X 1   67°</t>
  </si>
  <si>
    <t>9 - 10 X 1   67°</t>
  </si>
  <si>
    <t>ALEMITES10 - 10 X 1   90°</t>
  </si>
  <si>
    <t>10 - 10 X 1   90°</t>
  </si>
  <si>
    <t>ALEMITES11 - 1/8 GAS R</t>
  </si>
  <si>
    <t>11 - 1/8 GAS R</t>
  </si>
  <si>
    <t>ALEMITES12 - 1/8 GAS 67°</t>
  </si>
  <si>
    <t>12 - 1/8 GAS 67°</t>
  </si>
  <si>
    <t>ALEMITES13 - 1/8 GAS 90°</t>
  </si>
  <si>
    <t>13 - 1/8 GAS 90°</t>
  </si>
  <si>
    <t>ALEMITES14 - 1/4 sae R</t>
  </si>
  <si>
    <t>14 - 1/4 sae R</t>
  </si>
  <si>
    <t xml:space="preserve">ALEMITES15 - 1/4 sae 67° </t>
  </si>
  <si>
    <t xml:space="preserve">15 - 1/4 sae 67° </t>
  </si>
  <si>
    <t xml:space="preserve">15 - 1/4 67° </t>
  </si>
  <si>
    <t>ALEMITES16 - 1/4 sae X 90° SAE</t>
  </si>
  <si>
    <t>16 - 1/4 sae X 90° SAE</t>
  </si>
  <si>
    <t>16 - 1/4 X 90° SAE</t>
  </si>
  <si>
    <t>ALEMITES17 - 1/4 SAE 19 mm</t>
  </si>
  <si>
    <t>17 - 1/4 SAE 19 mm</t>
  </si>
  <si>
    <t>ALEMITES18 - 1/4 SAE 29 mm (crucetas)</t>
  </si>
  <si>
    <t>18 - 1/4 SAE 29 mm (crucetas)</t>
  </si>
  <si>
    <t>ALEMITES19 - 1/8 SAE 34 mm</t>
  </si>
  <si>
    <t>19 - 1/8 SAE 34 mm</t>
  </si>
  <si>
    <t>ALEMITES20 - 1/8 SAE 44 mm (internacional)</t>
  </si>
  <si>
    <t>20 - 1/8 SAE 44 mm (internacional)</t>
  </si>
  <si>
    <t>ALEMITES21 - 1/4 GAS recto</t>
  </si>
  <si>
    <t>21 - 1/4 GAS recto</t>
  </si>
  <si>
    <t>ALEMITES22 - 1/4 GAS 45°</t>
  </si>
  <si>
    <t>22 - 1/4 GAS 45°</t>
  </si>
  <si>
    <t>ALEMITES23 - 1/4 GAS 90°</t>
  </si>
  <si>
    <t>23 - 1/4 GAS 90°</t>
  </si>
  <si>
    <t>CONECTORES NEUMÁTICOS4</t>
  </si>
  <si>
    <t>CONECTORES NEUMÁTICOS</t>
  </si>
  <si>
    <t>Recta Plástica R 1/8 BSPT x 6 mm</t>
  </si>
  <si>
    <t>CONECTORES NEUMÁTICOS5</t>
  </si>
  <si>
    <t>Recta Plástica R 1/8 BSPT x 8 mm</t>
  </si>
  <si>
    <t>CONECTORES NEUMÁTICOS6</t>
  </si>
  <si>
    <t>Recta Plástica R 1/8 BSPT x 10 mm</t>
  </si>
  <si>
    <t>CONECTORES NEUMÁTICOS8</t>
  </si>
  <si>
    <t>Recta Plástica R 1/4 BSPT x 6 mm</t>
  </si>
  <si>
    <t>CONECTORES NEUMÁTICOS9</t>
  </si>
  <si>
    <t>Recta Plástica R 1/4 BSPT x 8 mm</t>
  </si>
  <si>
    <t>CONECTORES NEUMÁTICOS10</t>
  </si>
  <si>
    <t>Recta Plástica R 1/4 BSPT x 10 mm</t>
  </si>
  <si>
    <t>CONECTORES NEUMÁTICOS11</t>
  </si>
  <si>
    <t>Recta Plástica R 1/4 BSPT x 12 mm</t>
  </si>
  <si>
    <t>CONECTORES NEUMÁTICOS44</t>
  </si>
  <si>
    <t>Recta Hembra R 1/8 BSPT x 6 mm</t>
  </si>
  <si>
    <t>CONECTORES NEUMÁTICOS45</t>
  </si>
  <si>
    <t>Recta Hembra R 1/8 BSPT x 8 mm</t>
  </si>
  <si>
    <t>CONECTORES NEUMÁTICOS46</t>
  </si>
  <si>
    <t>Recta Hembra R 1/4 BSPT x 6 mm</t>
  </si>
  <si>
    <t>CONECTORES NEUMÁTICOS47</t>
  </si>
  <si>
    <t>Recta Hembra R 1/4 BSPT x 8 mm</t>
  </si>
  <si>
    <t>CONECTORES NEUMÁTICOS62</t>
  </si>
  <si>
    <t>Tee rosca central 1/8 BSPT x 6 mm</t>
  </si>
  <si>
    <t>CONECTORES NEUMÁTICOS63</t>
  </si>
  <si>
    <t>Tee rosca central 1/8 BSPT x 8 mm</t>
  </si>
  <si>
    <t>CONECTORES NEUMÁTICOS65</t>
  </si>
  <si>
    <t>Tee rosca central 1/4 BSPT x 6 mm</t>
  </si>
  <si>
    <t>CONECTORES NEUMÁTICOS66</t>
  </si>
  <si>
    <t>Tee rosca central 1/4 BSPT x 8 mm</t>
  </si>
  <si>
    <t>CONECTORES NEUMÁTICOS67</t>
  </si>
  <si>
    <t>Tee rosca central 1/4 BSPT x 10 mm</t>
  </si>
  <si>
    <t>CONECTORES NEUMÁTICOS68</t>
  </si>
  <si>
    <t>Tee rosca central 1/4 BSPT x 12 mm</t>
  </si>
  <si>
    <t>CONECTORES NEUMÁTICOS77</t>
  </si>
  <si>
    <t>Reductor manguera 6 a 4 mm</t>
  </si>
  <si>
    <t>CONECTORES NEUMÁTICOS78</t>
  </si>
  <si>
    <t>Reductor manguera 8 a 6 mm</t>
  </si>
  <si>
    <t>CONECTORES NEUMÁTICOS79</t>
  </si>
  <si>
    <t>Reductor manguera 10 a 6 mm</t>
  </si>
  <si>
    <t>CONECTORES NEUMÁTICOS80</t>
  </si>
  <si>
    <t>Reductor manguera 10 a 8 mm</t>
  </si>
  <si>
    <t>CONECTORES NEUMÁTICOS81</t>
  </si>
  <si>
    <t>Reductor manguera 12 a 10 mm</t>
  </si>
  <si>
    <t>CONECTORES NEUMÁTICOS86</t>
  </si>
  <si>
    <t>Bifurcación R 1/8 mang 6 mm</t>
  </si>
  <si>
    <t>CONECTORES NEUMÁTICOS87</t>
  </si>
  <si>
    <t>Bifurcación R 1/8 mang 8 mm</t>
  </si>
  <si>
    <t>CONECTORES NEUMÁTICOS89</t>
  </si>
  <si>
    <t>Bifurcación R 1/4 mang 6 mm</t>
  </si>
  <si>
    <t>CONECTORES NEUMÁTICOS90</t>
  </si>
  <si>
    <t>Bifurcación R 1/4 mang 8 mm</t>
  </si>
  <si>
    <t>CONECTORES NEUMÁTICOS91</t>
  </si>
  <si>
    <t>Bifurcación R 1/4 mang 10 mm</t>
  </si>
  <si>
    <t>CONECTORES NEUMÁTICOS92</t>
  </si>
  <si>
    <t>Bifurcación R 1/4 mang 12 mm</t>
  </si>
  <si>
    <t>CONECTORES NEUMÁTICOS97</t>
  </si>
  <si>
    <t xml:space="preserve">Unión doble plástica 6 mm </t>
  </si>
  <si>
    <t>CONECTORES NEUMÁTICOS98</t>
  </si>
  <si>
    <t xml:space="preserve">Unión doble plástica 8 mm </t>
  </si>
  <si>
    <t>CONECTORES NEUMÁTICOS99</t>
  </si>
  <si>
    <t xml:space="preserve">Unión doble plástica 10 mm </t>
  </si>
  <si>
    <t>CONECTORES NEUMÁTICOS100</t>
  </si>
  <si>
    <t xml:space="preserve">Unión doble plástica 12 mm </t>
  </si>
  <si>
    <t>CONECTORES NEUMÁTICOS108</t>
  </si>
  <si>
    <t xml:space="preserve">Unión triple plástica 6 mm </t>
  </si>
  <si>
    <t>CONECTORES NEUMÁTICOS109</t>
  </si>
  <si>
    <t xml:space="preserve">Unión triple plástica 8 mm </t>
  </si>
  <si>
    <t>CONECTORES NEUMÁTICOS110</t>
  </si>
  <si>
    <t>Unión triple plástica 10 mm</t>
  </si>
  <si>
    <t>CONECTORES NEUMÁTICOS111</t>
  </si>
  <si>
    <t>Unión triple plástica 12 mm</t>
  </si>
  <si>
    <t>CONECTORES NEUMÁTICOS140</t>
  </si>
  <si>
    <t xml:space="preserve">Unión codo plástica 6 mm </t>
  </si>
  <si>
    <t>CONECTORES NEUMÁTICOS141</t>
  </si>
  <si>
    <t xml:space="preserve">Unión codo plástica 8 mm </t>
  </si>
  <si>
    <t>CONECTORES NEUMÁTICOS142</t>
  </si>
  <si>
    <t xml:space="preserve">Unión codo plástica 10 mm </t>
  </si>
  <si>
    <t>CONECTORES NEUMÁTICOS143</t>
  </si>
  <si>
    <t xml:space="preserve">Unión codo plástica 12 mm </t>
  </si>
  <si>
    <t>CONECTORES NEUMÁTICOS153</t>
  </si>
  <si>
    <t>Codo plástico R 1/8 BSPT x 6 mm</t>
  </si>
  <si>
    <t>CONECTORES NEUMÁTICOS154</t>
  </si>
  <si>
    <t>Codo plástico R 1/8 BSPT x 8 mm</t>
  </si>
  <si>
    <t>CONECTORES NEUMÁTICOS155</t>
  </si>
  <si>
    <t>Codo plástico R 1/8 BSPT x 10 mm</t>
  </si>
  <si>
    <t>CONECTORES NEUMÁTICOS157</t>
  </si>
  <si>
    <t>Codo plástico R 1/4 BSPT x 6 mm</t>
  </si>
  <si>
    <t>CONECTORES NEUMÁTICOS158</t>
  </si>
  <si>
    <t>Codo plástico R 1/4 BSPT x 8 mm</t>
  </si>
  <si>
    <t>CONECTORES NEUMÁTICOS159</t>
  </si>
  <si>
    <t>Codo plástico R 1/4 BSPT x 10 mm</t>
  </si>
  <si>
    <t>CONECTORES NEUMÁTICOS160</t>
  </si>
  <si>
    <t xml:space="preserve"> Codo plástico R 1/4 BSPT x 12 mm</t>
  </si>
  <si>
    <t>CONECTORES NEUMÁTICOS197</t>
  </si>
  <si>
    <t>Bifurcación 6 mm</t>
  </si>
  <si>
    <t>CONECTORES NEUMÁTICOS198</t>
  </si>
  <si>
    <t>Bifurcación 8 mm</t>
  </si>
  <si>
    <t>CONECTORES NEUMÁTICOS199</t>
  </si>
  <si>
    <t>Bifurcación 10 mm</t>
  </si>
  <si>
    <t>CONECTORES NEUMÁTICOS200</t>
  </si>
  <si>
    <t>Bifurcación 12 mm</t>
  </si>
  <si>
    <t>CONECTORES NEUMÁTICOS205</t>
  </si>
  <si>
    <t>Distribuidor 5 lados 6 mm</t>
  </si>
  <si>
    <t>CONECTORES NEUMÁTICOS206</t>
  </si>
  <si>
    <t>Distribuidor 5 lados 8 mm</t>
  </si>
  <si>
    <t>CONECTORES NEUMÁTICOS207</t>
  </si>
  <si>
    <t>Distribuidor 5 lados 10 mm</t>
  </si>
  <si>
    <t>CONECTORES NEUMÁTICOS211</t>
  </si>
  <si>
    <t>Cruz 6 mm</t>
  </si>
  <si>
    <t>CONECTORES NEUMÁTICOS212</t>
  </si>
  <si>
    <t>Cruz 8 mm</t>
  </si>
  <si>
    <t>CONECTORES NEUMÁTICOS213</t>
  </si>
  <si>
    <t>Cruz 10 mm</t>
  </si>
  <si>
    <t>CONECTORES NEUMÁTICOS219</t>
  </si>
  <si>
    <t>TAPON 6 mm</t>
  </si>
  <si>
    <t>CONECTORES NEUMÁTICOS220</t>
  </si>
  <si>
    <t>TAPON 8 mm</t>
  </si>
  <si>
    <t>CONECTORES NEUMÁTICOS221</t>
  </si>
  <si>
    <t>TAPON 10 mm</t>
  </si>
  <si>
    <t>CONECTORES NEUMÁTICOS222</t>
  </si>
  <si>
    <t>TAPON 12 mm</t>
  </si>
  <si>
    <t>CONECTORES NEUMÁTICOS124</t>
  </si>
  <si>
    <t>1/8 x 6 - Regulador de Caudal</t>
  </si>
  <si>
    <t>CONECTORES NEUMÁTICOS125</t>
  </si>
  <si>
    <t>1/8 x 8 - Regulador de Caudal</t>
  </si>
  <si>
    <t>CONECTORES NEUMÁTICOS126</t>
  </si>
  <si>
    <t>1/4 x 6 - Regulador de Caudal</t>
  </si>
  <si>
    <t>CONECTORES NEUMÁTICOS127</t>
  </si>
  <si>
    <t>1/4 x 8 - Regulador de Caudal</t>
  </si>
  <si>
    <t>CONECTORES NEUMÁTICOS228</t>
  </si>
  <si>
    <t>MANGUERA DE 6 mm</t>
  </si>
  <si>
    <t>CONECTORES NEUMÁTICOS229</t>
  </si>
  <si>
    <t>MANGUERA DE 8 mm</t>
  </si>
  <si>
    <t>CONECTORES NEUMÁTICOS230</t>
  </si>
  <si>
    <t>MANGUERA DE 10 mm</t>
  </si>
  <si>
    <t>CONECTORES NEUMÁTICOS231</t>
  </si>
  <si>
    <t>MANGUERA DE 12 mm</t>
  </si>
  <si>
    <t>CONECTORES NUEVA INCORPORACION3</t>
  </si>
  <si>
    <t>CONECTORES NUEVA INCORPORACION</t>
  </si>
  <si>
    <t>RECTO PLAST 1/8 X 4 MM</t>
  </si>
  <si>
    <t>CONECTORES NUEVA INCORPORACION7</t>
  </si>
  <si>
    <t>RECTO PLAST 1/4 X 4 MM</t>
  </si>
  <si>
    <t>CONECTORES NUEVA INCORPORACION96</t>
  </si>
  <si>
    <t>UNION PLASTICA 4 MM</t>
  </si>
  <si>
    <t>CONECTORES NUEVA INCORPORACION107</t>
  </si>
  <si>
    <t>UNION TRIPLE PLASTICA 4 MM</t>
  </si>
  <si>
    <t>CONECTORES NUEVA INCORPORACION139</t>
  </si>
  <si>
    <t>UNION CODO PLASTICA 4 MM</t>
  </si>
  <si>
    <t>CONECTORES NUEVA INCORPORACION152</t>
  </si>
  <si>
    <t>CODO PLAST 1/8 X 4 MM</t>
  </si>
  <si>
    <t>CONECTORES NUEVA INCORPORACION156</t>
  </si>
  <si>
    <t>CODO PLAST 1/4 X 4 MM</t>
  </si>
  <si>
    <t>CONECTORES NUEVA INCORPORACION14</t>
  </si>
  <si>
    <t>RECTA PLÁSTICA R 3/8 BSPT X 8 MM</t>
  </si>
  <si>
    <t>CONECTORES NUEVA INCORPORACION15</t>
  </si>
  <si>
    <t>RECTO PLAST 3/8 MANG 10 MM</t>
  </si>
  <si>
    <t>CONECTORES NUEVA INCORPORACION16</t>
  </si>
  <si>
    <t>CONECC R PLAST 3/8 X 12</t>
  </si>
  <si>
    <t>CONECTORES NUEVA INCORPORACION50</t>
  </si>
  <si>
    <t>RECTO RH 3/8 X 10</t>
  </si>
  <si>
    <t>CONECTORES NUEVA INCORPORACION165</t>
  </si>
  <si>
    <t>CODO PLAST 3/8 X 8 MM</t>
  </si>
  <si>
    <t>CONECTORES NUEVA INCORPORACION166</t>
  </si>
  <si>
    <t>CODO PLAS R 3/8 X 10 MM</t>
  </si>
  <si>
    <t>CONECTORES NUEVA INCORPORACION167</t>
  </si>
  <si>
    <t>CODO PLAS R 3/8 X 12 MM</t>
  </si>
  <si>
    <t>CONECTORES NUEVA INCORPORACION240</t>
  </si>
  <si>
    <t>CONECT RAP P/MAN RM 1/8 MANG 6 - BRONCE NIQUELADO</t>
  </si>
  <si>
    <t>CONECTORES NUEVA INCORPORACION241</t>
  </si>
  <si>
    <t>CONECT RAP P/MAN RM 1/8 MANG 8 - BRONCE NIQUELADO</t>
  </si>
  <si>
    <t>CONECTORES NUEVA INCORPORACION242</t>
  </si>
  <si>
    <t>CONECT RAP P/MAN RM 1/4 MANG 8 - BRONCE NIQUELADO</t>
  </si>
  <si>
    <t>CONECTORES NUEVA INCORPORACION243</t>
  </si>
  <si>
    <t>CONECT RAP P/MAN RM 1/4 MANG 10 - BRONCE NIQUELADO</t>
  </si>
  <si>
    <t>CONECTORES NUEVA INCORPORACION248</t>
  </si>
  <si>
    <t>CODO GIRATORIO 90º 1/8 X 6 - BRONCE NIQUELADO</t>
  </si>
  <si>
    <t>CONECTORES NUEVA INCORPORACION249</t>
  </si>
  <si>
    <t>CODO GIRATORIO 90º 1/8 X 8 - BRONCE NIQUELADO</t>
  </si>
  <si>
    <t>CONECTORES NUEVA INCORPORACION251</t>
  </si>
  <si>
    <t>CODO GIRATORIO 90º 1/4 X 8 - BRONCE NIQUELADO</t>
  </si>
  <si>
    <t>CONECTORES NUEVA INCORPORACION256</t>
  </si>
  <si>
    <t>UNION TRIPLE RAPIDA 6 MM - BRONCE NIQUELADO</t>
  </si>
  <si>
    <t>CONECTORES NUEVA INCORPORACION257</t>
  </si>
  <si>
    <t>UNION TRIPLE RAPIDA 8 MM - BRONCE NIQUELADO</t>
  </si>
  <si>
    <t>CONECTORES NUEVA INCORPORACION263</t>
  </si>
  <si>
    <t>UNION CODO RAPIDA 6 MM - BRONCE NIQUELADO</t>
  </si>
  <si>
    <t>CONECTORES NUEVA INCORPORACION264</t>
  </si>
  <si>
    <t>UNION CODO RAPIDA 8 MM - BRONCE NIQUELADO</t>
  </si>
  <si>
    <t>CONECTORES NUEVA INCORPORACION274</t>
  </si>
  <si>
    <t>UNIONES DOBLES RAPIDAS 6 MM - BRONCE NIQUELADO</t>
  </si>
  <si>
    <t>CONECTORES NUEVA INCORPORACION275</t>
  </si>
  <si>
    <t>UNIONES DOBLES RAPIDAS 8 MM - BRONCE NIQUELADO</t>
  </si>
  <si>
    <t>CONECTORES NUEVA INCORPORACION276</t>
  </si>
  <si>
    <t>UNIONES DOBLES RAPIDAS 10 MM - BRONCE NIQUELADO</t>
  </si>
  <si>
    <t>CONECTORES NUEVA INCORPORACION300</t>
  </si>
  <si>
    <t>RECTA PLÁST R 1/8 BSPT X 1/4 MAN - PULGADAS</t>
  </si>
  <si>
    <t>CONECTORES NUEVA INCORPORACION304</t>
  </si>
  <si>
    <t>RECTA PLÁST R 1/4 BSPT X 3/8 MAN - PULGADAS</t>
  </si>
  <si>
    <t>CONECTORES NUEVA INCORPORACION305</t>
  </si>
  <si>
    <t>RECTA PLÁST R 1/4 BSPT X 1/2 MANG - PULGADAS</t>
  </si>
  <si>
    <t>CONECTORES NUEVA INCORPORACION317</t>
  </si>
  <si>
    <t>UNIÓN TRIPLE PLÁSTICA 1/4 MANG - PULGADAS</t>
  </si>
  <si>
    <t>CONECTORES NUEVA INCORPORACION319</t>
  </si>
  <si>
    <t>UNIÓN TRIPLE PLÁSTICA 3/8 MANG - PULGADAS</t>
  </si>
  <si>
    <t>CONECTORES NUEVA INCORPORACION320</t>
  </si>
  <si>
    <t>UNIÓN TRIPLE PLÁSTICA 1/2 MANG - PULGADAS</t>
  </si>
  <si>
    <t>CONECTORES NUEVA INCORPORACION321</t>
  </si>
  <si>
    <t>UNIÓN CODO PLÁSTICA 1/4 MANG - PULGADAS</t>
  </si>
  <si>
    <t>CONECTORES NUEVA INCORPORACION323</t>
  </si>
  <si>
    <t>UNIÓN CODO PLÁSTICA 3/8 MANG - PULGADAS</t>
  </si>
  <si>
    <t>CONECTORES NUEVA INCORPORACION324</t>
  </si>
  <si>
    <t>UNIÓN CODO PLÁSTICA 1/2 MANG - PULGADAS</t>
  </si>
  <si>
    <t>CONECTORES NUEVA INCORPORACION325</t>
  </si>
  <si>
    <t>UNIÓN DOBLE PLÁSTICA 1/4 MANG - PULGADAS</t>
  </si>
  <si>
    <t>CONECTORES NUEVA INCORPORACION327</t>
  </si>
  <si>
    <t>UNIÓN DOBLE PLÁSTICA 3/8 MANG - PULGADAS</t>
  </si>
  <si>
    <t>CONECTORES NUEVA INCORPORACION328</t>
  </si>
  <si>
    <t>UNIÓN DOBLE PLÁSTICA 1/2 MANG - PULGADAS</t>
  </si>
  <si>
    <t>CONECTORES NUEVA INCORPORACION333</t>
  </si>
  <si>
    <t>REDUCTOR MANGUERA 5/16 A 1/4" - PULGADAS</t>
  </si>
  <si>
    <t>CONECTORES NUEVA INCORPORACION334</t>
  </si>
  <si>
    <t>REDUCTOR MANGUERA 3/8 A 5/16" - PULGADAS</t>
  </si>
  <si>
    <t>CONECTORES NUEVA INCORPORACION335</t>
  </si>
  <si>
    <t>REDUCTOR MANGUERA 1/2 A 3/8 - PULGADAS</t>
  </si>
  <si>
    <t>CONECTORES NUEVA INCORPORACION340</t>
  </si>
  <si>
    <t>TUBO POL 6 TRANSP 1/4" X4X 200M - PULGADAS</t>
  </si>
  <si>
    <t>CONECTORES NUEVA INCORPORACION341</t>
  </si>
  <si>
    <t>TUBO POL 6 TRANSP 3/8X6,5X100 M - PULGADAS</t>
  </si>
  <si>
    <t>CONECTORES NUEVA INCORPORACION342</t>
  </si>
  <si>
    <t>TUBO POL 6 TRANSP 1/2 X9,5 X100M - PULGADAS</t>
  </si>
  <si>
    <t>CONECTORES NUEVA INCORPORACION227</t>
  </si>
  <si>
    <t>MANGUERA DE 4 mm</t>
  </si>
  <si>
    <t>PICOS PARA GAS1</t>
  </si>
  <si>
    <t>PICOS PARA GAS</t>
  </si>
  <si>
    <t>COCINA - ARTHUR MARTIN - ROSCA FINA</t>
  </si>
  <si>
    <t>PICOS PARA GAS7</t>
  </si>
  <si>
    <t>COCINA - COVENTRY - HORNO</t>
  </si>
  <si>
    <t>PICOS PARA GAS9</t>
  </si>
  <si>
    <t>COCINA - COVENTRY - CORTO</t>
  </si>
  <si>
    <t>PICOS PARA GAS11</t>
  </si>
  <si>
    <t>COCINA - DOMEC</t>
  </si>
  <si>
    <t>PICOS PARA GAS17</t>
  </si>
  <si>
    <t xml:space="preserve">COCINA - ESCORIAL - CORTO </t>
  </si>
  <si>
    <t>PICOS PARA GAS19</t>
  </si>
  <si>
    <t>COCINA - ESCORIAL - MEDIANO</t>
  </si>
  <si>
    <t>PICOS PARA GAS21</t>
  </si>
  <si>
    <t>COCINA - ESCORIAL - LARGO</t>
  </si>
  <si>
    <t>PICOS PARA GAS23</t>
  </si>
  <si>
    <t>COCINA - LONGVIE - ANTIGUA</t>
  </si>
  <si>
    <t>PICOS PARA GAS27</t>
  </si>
  <si>
    <t>COCINA - LONGVIE - BRASIL LARGO</t>
  </si>
  <si>
    <t>PICOS PARA GAS29</t>
  </si>
  <si>
    <t>COCINA - LONGVIE - DOBLE ROSCA</t>
  </si>
  <si>
    <t>PICOS PARA GAS31</t>
  </si>
  <si>
    <t>COCINA - LONGVIE - DOBLE ROSCA VENTURI</t>
  </si>
  <si>
    <t>PICOS PARA GAS33</t>
  </si>
  <si>
    <t>COCINA - LONGVIE - DOBLE ROSCA LARGO</t>
  </si>
  <si>
    <t>PICOS PARA GAS35</t>
  </si>
  <si>
    <t xml:space="preserve">COCINA - ORBIS - VERTICAL </t>
  </si>
  <si>
    <t>PICOS PARA GAS37</t>
  </si>
  <si>
    <t xml:space="preserve">COCINA - ORBIS - COQUETA  CORTO </t>
  </si>
  <si>
    <t>PICOS PARA GAS39</t>
  </si>
  <si>
    <t xml:space="preserve">COCINA - ORBIS - COQUETA  LARGO </t>
  </si>
  <si>
    <t>PICOS PARA GAS43</t>
  </si>
  <si>
    <t xml:space="preserve">COCINA - ORBIS - CONVECTA </t>
  </si>
  <si>
    <t>PICOS PARA GAS45</t>
  </si>
  <si>
    <t xml:space="preserve">COCINA - ORBIS - DONNA  </t>
  </si>
  <si>
    <t>PICOS PARA GAS47</t>
  </si>
  <si>
    <t xml:space="preserve">COCINA - ORBIS - GALA ANTIGUO </t>
  </si>
  <si>
    <t>PICOS PARA GAS49</t>
  </si>
  <si>
    <t xml:space="preserve">COCINA - ORBIS - GALA MODERNO  </t>
  </si>
  <si>
    <t>PICOS PARA GAS51</t>
  </si>
  <si>
    <t xml:space="preserve">COCINA - ORBIS - DONNA HORNO </t>
  </si>
  <si>
    <t>PICOS PARA GAS53</t>
  </si>
  <si>
    <t>COCINA - ORO AZUL - -</t>
  </si>
  <si>
    <t>PICOS PARA GAS55</t>
  </si>
  <si>
    <t>COCINA - WHIRPOOL</t>
  </si>
  <si>
    <t>PICOS PARA GAS57</t>
  </si>
  <si>
    <t>COCINA - POMPEYA</t>
  </si>
  <si>
    <t>PICOS PARA GAS61</t>
  </si>
  <si>
    <t>COCINA - SIRENA - -</t>
  </si>
  <si>
    <t>PICOS PARA GAS63</t>
  </si>
  <si>
    <t>COCINA - VOLCAN - ANTIGUO</t>
  </si>
  <si>
    <t>PICOS PARA GAS76</t>
  </si>
  <si>
    <t>COCINA - MABE/PATRICK - CORTO</t>
  </si>
  <si>
    <t>PICOS PARA GAS78</t>
  </si>
  <si>
    <t xml:space="preserve">COCINA - VOLCAN - MODERNO </t>
  </si>
  <si>
    <t>PICOS PARA GAS80</t>
  </si>
  <si>
    <t>TERMOTANQUE - ECOTERMO - LARGO PARA VIROLA</t>
  </si>
  <si>
    <t>PICOS PARA GAS81</t>
  </si>
  <si>
    <t xml:space="preserve">TERMOTANQUE - ECOTERMO - CORTO  </t>
  </si>
  <si>
    <t>PICOS PARA GAS82</t>
  </si>
  <si>
    <t>TERMOTANQUE - EITAR - PILOTO MACHO-HEMBRA</t>
  </si>
  <si>
    <t>PICOS PARA GAS83</t>
  </si>
  <si>
    <t>TERMOTANQUE - EITAR - PILOTO ROSCA MACHO-MACHO PARA PESTAÑA</t>
  </si>
  <si>
    <t>PICOS PARA GAS84</t>
  </si>
  <si>
    <t>TERMOTANQUE - EITAR - PILOTO ROSCA MACHO-MACHO PARA VIROLA</t>
  </si>
  <si>
    <t>PICOS PARA GAS86</t>
  </si>
  <si>
    <t>TERMOTANQUE - ESKABE - ACQUAPIU PILOTO</t>
  </si>
  <si>
    <t>PICOS PARA GAS96</t>
  </si>
  <si>
    <t>TERMOTANQUE - PILOTO ANALIZADOR - MACHO-MACHO 1/8</t>
  </si>
  <si>
    <t>PICOS PARA GAS97</t>
  </si>
  <si>
    <t>TERMOTANQUE - PILOTO ANALIZADOR - MACHO-HEMBRA CORTO 1/8 P/CABEZAL BIGAS GAS ENVASADO</t>
  </si>
  <si>
    <t>PICOS PARA GAS98</t>
  </si>
  <si>
    <t>TERMOTANQUE - PILOTO ANALIZADOR - MACHO-HEMBRA LARGO 1/8 P/CABEZAL BIGAS GAS NATURAL</t>
  </si>
  <si>
    <t>PICOS PARA GAS99</t>
  </si>
  <si>
    <t>TERMOTANQUE - PILOTO ANALIZADOR - MACHO-MACHO 1/8 x 5/16 SEÑORIAL</t>
  </si>
  <si>
    <t>PICOS PARA GAS102</t>
  </si>
  <si>
    <t xml:space="preserve">TERMOTANQUE - RHEEM - PILOTO  </t>
  </si>
  <si>
    <t>PICOS PARA GAS103</t>
  </si>
  <si>
    <t xml:space="preserve">TERMOTANQUE - RHEEM - QUEMADOR  </t>
  </si>
  <si>
    <t>PICOS PARA GAS104</t>
  </si>
  <si>
    <t>TERMOTANQUE - RHEEM - QUEMADOR NUEVO CON VENTURI</t>
  </si>
  <si>
    <t>PICOS PARA GAS107</t>
  </si>
  <si>
    <t>TERMOTANQUE - SEÑORIAL - QUEMADOR NUEVO</t>
  </si>
  <si>
    <t>PICOS PARA GAS108</t>
  </si>
  <si>
    <t>TERMOTANQUE - SEÑORIAL - QUEMADOR NUEVO CON VENTURI GAS NATURAL</t>
  </si>
  <si>
    <t>PICOS PARA GAS109</t>
  </si>
  <si>
    <t>TERMOTANQUE - UNIVERSAL - NUEVO PARA PESTAÑA QUEMADOR</t>
  </si>
  <si>
    <t>PICOS PARA GAS121</t>
  </si>
  <si>
    <t xml:space="preserve">INYECTORES ARTEFACTOS DE GAS  - PANTALLA DIRECTA </t>
  </si>
  <si>
    <t>PICOS PARA GAS122</t>
  </si>
  <si>
    <t>INYECTORES ARTEFACTOS DE GAS  - PANTALLA DIRECTA PARABOLICA ALUMINIO 1500 CAL</t>
  </si>
  <si>
    <t>PICOS PARA GAS123</t>
  </si>
  <si>
    <t>INYECTORES ARTEFACTOS DE GAS  - PANTALLA DIRECTA PARABOLICA ALUMINIO 3000 CAL</t>
  </si>
  <si>
    <t>PICOS PARA GAS125</t>
  </si>
  <si>
    <t>INYECTORES ARTEFACTOS DE GAS  - STANDARD HEXAGONAL 7 mm - 0,60 mm EN ADELANTE</t>
  </si>
  <si>
    <t>PICOS PARA GAS139</t>
  </si>
  <si>
    <t>INYECTORES PARA CALEFACTOR  - ESKABE - 2000/3000 CAL</t>
  </si>
  <si>
    <t>PICOS PARA GAS140</t>
  </si>
  <si>
    <t>INYECTORES PARA CALEFACTOR  - ESKABE - 5000 CAL</t>
  </si>
  <si>
    <t>PICOS PARA GAS145</t>
  </si>
  <si>
    <t>INYECTORES PARA CALEFACTOR  - ORBIS - CALORAMA QUEMADOR</t>
  </si>
  <si>
    <t>PICOS PARA GAS156</t>
  </si>
  <si>
    <t>INYECTORES PARA CALEFON  - ESKABE - ACTUAL</t>
  </si>
  <si>
    <t>PICOS PARA GAS162</t>
  </si>
  <si>
    <t>INYECTORES PARA CALEFON  - LONGVIE - SEMILLA QUEMADOR</t>
  </si>
  <si>
    <t>PICOS PARA GAS166</t>
  </si>
  <si>
    <t>INYECTORES PARA CALEFON  - ORBIS - BOTONERA ANTIGUO QUEMADOR</t>
  </si>
  <si>
    <t>PICOS PARA GAS168</t>
  </si>
  <si>
    <t>INYECTORES PARA CALEFON  - ORBIS - POLIDORO QUEMADOR</t>
  </si>
  <si>
    <t>PICOS PARA GASCalisuar</t>
  </si>
  <si>
    <t>Calisuar</t>
  </si>
  <si>
    <t>Kit 7 medidas con mango de Bronce</t>
  </si>
  <si>
    <t>REGATONES1</t>
  </si>
  <si>
    <t>REGATONES</t>
  </si>
  <si>
    <t>EXTERIORES CORTOS - 1/2 camp.</t>
  </si>
  <si>
    <t>REGATONES3</t>
  </si>
  <si>
    <t>EXTERIORES CORTOS - 5/8 "</t>
  </si>
  <si>
    <t>REGATONES4</t>
  </si>
  <si>
    <t>EXTERIORES CORTOS - 3/4 "</t>
  </si>
  <si>
    <t>REGATONES5</t>
  </si>
  <si>
    <t>EXTERIORES CORTOS - 7/8 "</t>
  </si>
  <si>
    <t>REGATONES6</t>
  </si>
  <si>
    <t>EXTERIORES CORTOS - 1"</t>
  </si>
  <si>
    <t>REGATONES7</t>
  </si>
  <si>
    <t>EXTERIORES CORTOS - 1" 1/8</t>
  </si>
  <si>
    <t>REGATONES8</t>
  </si>
  <si>
    <t>EXTERIORES CORTOS - 1" 1/4</t>
  </si>
  <si>
    <t>REGATONES9</t>
  </si>
  <si>
    <t>EXTERIORES CORTOS - 1" 1/2</t>
  </si>
  <si>
    <t>REGATONES10</t>
  </si>
  <si>
    <t>EXTERIORES CORTOS - 1" 3/4</t>
  </si>
  <si>
    <t>REGATONES11</t>
  </si>
  <si>
    <t xml:space="preserve">EXTERIORES CORTOS - 2" </t>
  </si>
  <si>
    <t>REGATONES16</t>
  </si>
  <si>
    <t>EXTERIORES CORTOS - 2" 1/2</t>
  </si>
  <si>
    <t>REGATONES17</t>
  </si>
  <si>
    <t>EXTERIORES CORTOS - 3"</t>
  </si>
  <si>
    <t>REGATONES12</t>
  </si>
  <si>
    <t>EXTERIORES LARGOS  - 5/8 .</t>
  </si>
  <si>
    <t>REGATONES13</t>
  </si>
  <si>
    <t>EXTERIORES LARGOS  - 3/4 .</t>
  </si>
  <si>
    <t>REGATONES14</t>
  </si>
  <si>
    <t>EXTERIORES LARGOS  - 7/8 .</t>
  </si>
  <si>
    <t>REGATONES15</t>
  </si>
  <si>
    <t>EXTERIORES LARGOS  - 1"</t>
  </si>
  <si>
    <t>REGATONES19</t>
  </si>
  <si>
    <t>INTERIORES  - 5/8 .</t>
  </si>
  <si>
    <t>REGATONES20</t>
  </si>
  <si>
    <t>INTERIORES  - 3/4 .</t>
  </si>
  <si>
    <t>REGATONES23</t>
  </si>
  <si>
    <t>INTERIORES  - 7/8 .</t>
  </si>
  <si>
    <t>REGATONES26</t>
  </si>
  <si>
    <t>INTERIORES  - 1"</t>
  </si>
  <si>
    <t>REGATONES27</t>
  </si>
  <si>
    <t>INTERIORES  - 1" 1/8</t>
  </si>
  <si>
    <t>REGATONES29</t>
  </si>
  <si>
    <t>INTERIORES  - 1" 1/4</t>
  </si>
  <si>
    <t>REGATONES30</t>
  </si>
  <si>
    <t>INTERIORES  - 1" 1/2</t>
  </si>
  <si>
    <t>REGATONES31</t>
  </si>
  <si>
    <t>INTERIORES  - 1" 3/4</t>
  </si>
  <si>
    <t>REGATONES32</t>
  </si>
  <si>
    <t>INTERIORES  - 2"</t>
  </si>
  <si>
    <t>REGATONES33</t>
  </si>
  <si>
    <t>INTERIORES  - 2" 1/2</t>
  </si>
  <si>
    <t>REGATONES34</t>
  </si>
  <si>
    <t>INTERIORES  - 3"</t>
  </si>
  <si>
    <t>REGATONES35</t>
  </si>
  <si>
    <t>CUADRADOS  - 15x15</t>
  </si>
  <si>
    <t>REGATONES36</t>
  </si>
  <si>
    <t>CUADRADOS  - 20x20</t>
  </si>
  <si>
    <t>REGATONES37</t>
  </si>
  <si>
    <t>CUADRADOS  - 25x25</t>
  </si>
  <si>
    <t>REGATONES38</t>
  </si>
  <si>
    <t>CUADRADOS  - 30x30</t>
  </si>
  <si>
    <t>REGATONES39</t>
  </si>
  <si>
    <t>CUADRADOS  - 35x35</t>
  </si>
  <si>
    <t>REGATONES40</t>
  </si>
  <si>
    <t>CUADRADOS  - 40x40</t>
  </si>
  <si>
    <t>REGATONES41</t>
  </si>
  <si>
    <t>CUADRADOS  - 50x50</t>
  </si>
  <si>
    <t>REGATONES42</t>
  </si>
  <si>
    <t>CUADRADOS  - 60x60</t>
  </si>
  <si>
    <t>REGATONES44</t>
  </si>
  <si>
    <t>RECTANGULARES  - 10x20</t>
  </si>
  <si>
    <t>REGATONES45</t>
  </si>
  <si>
    <t>RECTANGULARES  - 10x30</t>
  </si>
  <si>
    <t>REGATONES46</t>
  </si>
  <si>
    <t>RECTANGULARES  - 15x30 aletado</t>
  </si>
  <si>
    <t>REGATONES47</t>
  </si>
  <si>
    <t>RECTANGULARES  - 15x25</t>
  </si>
  <si>
    <t>REGATONES48</t>
  </si>
  <si>
    <t>RECTANGULARES  - 15x30</t>
  </si>
  <si>
    <t>REGATONES50</t>
  </si>
  <si>
    <t>RECTANGULARES  - 20x30</t>
  </si>
  <si>
    <t>REGATONES51</t>
  </si>
  <si>
    <t>RECTANGULARES  - 20x40</t>
  </si>
  <si>
    <t>REGATONES52</t>
  </si>
  <si>
    <t>RECTANGULARES  - 20x50</t>
  </si>
  <si>
    <t>REGATONES53</t>
  </si>
  <si>
    <t>RECTANGULARES  - 30x40</t>
  </si>
  <si>
    <t>REGATONES54</t>
  </si>
  <si>
    <t>RECTANGULARES  - 30x50</t>
  </si>
  <si>
    <t>REGATONES60</t>
  </si>
  <si>
    <t>REGULABLES PLAST.  - 5/16 .</t>
  </si>
  <si>
    <t>REGATONES61</t>
  </si>
  <si>
    <t>REGULABLES PLAST.  - 3/8 .</t>
  </si>
  <si>
    <t>REGATONES63</t>
  </si>
  <si>
    <t>PERILLA C/TORNILLO  - 1/4 grande</t>
  </si>
  <si>
    <t>REGATONES64</t>
  </si>
  <si>
    <t>PERILLA C/TORNILLO  - 1/4 chica</t>
  </si>
  <si>
    <t>REGATONES65</t>
  </si>
  <si>
    <t>PERILLA C/TORNILLO  - 5/16.</t>
  </si>
  <si>
    <t>REGATONES66</t>
  </si>
  <si>
    <t>PERILLA C/TORNILLO  - 3/8 .</t>
  </si>
  <si>
    <t>REGATONES70</t>
  </si>
  <si>
    <t>PERILLA C/TUERCA - 1/4.</t>
  </si>
  <si>
    <t>REGATONES71</t>
  </si>
  <si>
    <t>PERILLA C/TUERCA - 5/16 .</t>
  </si>
  <si>
    <t>REGATONES72</t>
  </si>
  <si>
    <t>PERILLA C/TUERCA - 3/8.</t>
  </si>
  <si>
    <t>REGATONES75</t>
  </si>
  <si>
    <t>ORTOPEDICOS - 16 mm</t>
  </si>
  <si>
    <t>REGATONES76</t>
  </si>
  <si>
    <t>ORTOPEDICOS - 19 mm</t>
  </si>
  <si>
    <t>REGATONES77</t>
  </si>
  <si>
    <t>ORTOPEDICOS - 22 mm</t>
  </si>
  <si>
    <t>REGATONES78</t>
  </si>
  <si>
    <t>ORTOPEDICOS - 25 mm</t>
  </si>
  <si>
    <t>REGATONES120</t>
  </si>
  <si>
    <t>ORTOPEDICOS - REG DE GOMA 12 mm</t>
  </si>
  <si>
    <t>REGATONES121</t>
  </si>
  <si>
    <t>ORTOPEDICOS - REG DE GOMA 16mm</t>
  </si>
  <si>
    <t>REGATONES122</t>
  </si>
  <si>
    <t>ORTOPEDICOS - REG DE GOMA 19 mm</t>
  </si>
  <si>
    <t>REGATONES123</t>
  </si>
  <si>
    <t>ORTOPEDICOS - REG DE GOMA 22 mm</t>
  </si>
  <si>
    <t>REGATONES124</t>
  </si>
  <si>
    <t>ORTOPEDICOS - REG DE GOMA 25 mm</t>
  </si>
  <si>
    <t>REGATONES125</t>
  </si>
  <si>
    <t>ORTOPEDICOS - REG DE GOMA 30 mm</t>
  </si>
  <si>
    <t>TAPONES DE CARTER4 - 1/2  NF</t>
  </si>
  <si>
    <t>TAPONES DE CARTER</t>
  </si>
  <si>
    <t>4 - 1/2  NF</t>
  </si>
  <si>
    <t>400, CHEVY, PICK-UP CARTER / FORD / DODGE</t>
  </si>
  <si>
    <t>TAPONES DE CARTER6 - 5/8 18 H</t>
  </si>
  <si>
    <t>6 - 5/8 18 H</t>
  </si>
  <si>
    <t>CARTER PICK DODGE</t>
  </si>
  <si>
    <t>TAPONES DE CARTER7 - 22 x 1,5 FRES</t>
  </si>
  <si>
    <t>7 - 22 x 1,5 FRES</t>
  </si>
  <si>
    <t>EUROPA, SUPER EUROPA, SPAZIO, CAJA/ DODGE</t>
  </si>
  <si>
    <t>TAPONES DE CARTER8 - 22 x 1,5 EMB EX 12mm</t>
  </si>
  <si>
    <t>8 - 22 x 1,5 EMB EX 12mm</t>
  </si>
  <si>
    <t>EXAGONO TODOS LOS MODELOS DE CAJAS FIAT</t>
  </si>
  <si>
    <t>TAPONES DE CARTER9 - 18  x 1,5 EMB CUADR 10mm</t>
  </si>
  <si>
    <t>9 - 18  x 1,5 EMB CUADR 10mm</t>
  </si>
  <si>
    <t>PEUGEOT / INDENOR</t>
  </si>
  <si>
    <t>TAPONES DE CARTER10 - 16 x 1.5 EMB CUAD 8mm</t>
  </si>
  <si>
    <t>10 - 16 x 1.5 EMB CUAD 8mm</t>
  </si>
  <si>
    <t>504 (DESDE 77) , 505 TODOS, DIFERENCIAL</t>
  </si>
  <si>
    <t>TAPONES DE CARTER11 - 22 x 1,5</t>
  </si>
  <si>
    <t>11 - 22 x 1,5</t>
  </si>
  <si>
    <t>DUCATO, ALFA ROMEO,REG.85,DUNA</t>
  </si>
  <si>
    <t>TAPONES DE CARTER12 - 18 x 1,5</t>
  </si>
  <si>
    <t>12 - 18 x 1,5</t>
  </si>
  <si>
    <t>IKA RENAULT, RASTROJERO</t>
  </si>
  <si>
    <t>TAPONES DE CARTER13 - 16 x 1,5</t>
  </si>
  <si>
    <t>13 - 16 x 1,5</t>
  </si>
  <si>
    <t>2CV,3CV,IES 3CV,MEHARI,AMI 8</t>
  </si>
  <si>
    <t>TAPONES DE CARTER14 - 1/4 GAS</t>
  </si>
  <si>
    <t>14 - 1/4 GAS</t>
  </si>
  <si>
    <t>CARTER FORDFALCON, ESCORD, DODGE</t>
  </si>
  <si>
    <t>TAPONES DE CARTER15 - 14 x 1.5</t>
  </si>
  <si>
    <t>15 - 14 x 1.5</t>
  </si>
  <si>
    <t>VW GARAT, FALCON, F100, CHEVR</t>
  </si>
  <si>
    <t>TAPONES DE CARTER17 - 24 x 1,5</t>
  </si>
  <si>
    <t>17 - 24 x 1,5</t>
  </si>
  <si>
    <t>CARTER 608, 1112, 1114, OTROS</t>
  </si>
  <si>
    <t>TAPONES DE CARTER28 - 14 x 1,5 REBAJE 8 mm</t>
  </si>
  <si>
    <t>28 - 14 x 1,5 REBAJE 8 mm</t>
  </si>
  <si>
    <t>CARTER DAEWOO, TAUNUS, SIERRA (TODOS)</t>
  </si>
  <si>
    <t>TAPONES DE CARTER29 - 14 x 1,5</t>
  </si>
  <si>
    <t>29 - 14 x 1,5</t>
  </si>
  <si>
    <t>DIFER 205, 405 GASOLERO</t>
  </si>
  <si>
    <t>TAPONES DE CARTER30 - 14 x 1,25 EX EMB DE 8mm</t>
  </si>
  <si>
    <t>30 - 14 x 1,25 EX EMB DE 8mm</t>
  </si>
  <si>
    <t>106,206,306, PARTNER, 405 NAF/ RANGER 3,0 STROKE/BERLINGO</t>
  </si>
  <si>
    <t>TAPONES DE CARTER31 - 14 x 1 R LARGA</t>
  </si>
  <si>
    <t>31 - 14 x 1 R LARGA</t>
  </si>
  <si>
    <t>CAJA 306, 404</t>
  </si>
  <si>
    <t>TAPONES DE CARTER32 - 14 x 1,5 TORX c/ORING</t>
  </si>
  <si>
    <t>32 - 14 x 1,5 TORX c/ORING</t>
  </si>
  <si>
    <t>CARTER SUZUKI FUN, IDEA, PALIO SIENA (TODOS 1,8)VECTRA 97 ASTRA 96,97 (1.7</t>
  </si>
  <si>
    <t>TAPONES DE CARTER33 - 15 x 1,5 FRES 13mm</t>
  </si>
  <si>
    <t>33 - 15 x 1,5 FRES 13mm</t>
  </si>
  <si>
    <t>CARTER FIESTA Y MBZ</t>
  </si>
  <si>
    <t>TAPONES DE CARTER34 - 20 x 1,5 EMB EX 10mm</t>
  </si>
  <si>
    <t>34 - 20 x 1,5 EMB EX 10mm</t>
  </si>
  <si>
    <t>DIFER, SIERRA, EXPLORER, ORION</t>
  </si>
  <si>
    <t>TAPONES DE CARTER35 - 18 x 1,5 EMB EX 10mm</t>
  </si>
  <si>
    <t>35 - 18 x 1,5 EMB EX 10mm</t>
  </si>
  <si>
    <t>CAJA, CORSA CLASSIC, MERIVA,BLAZER,VECTRA 97 ASTRA 96,97 (1.7)</t>
  </si>
  <si>
    <t>TAPONES DE CARTER38 - 14  x 1.5 FRES 17mm</t>
  </si>
  <si>
    <t>38 - 14  x 1.5 FRES 17mm</t>
  </si>
  <si>
    <t>CARTER HONDA CIVIC</t>
  </si>
  <si>
    <t>TAPONES DE CARTER39 - 10 x 1,25</t>
  </si>
  <si>
    <t>39 - 10 x 1,25</t>
  </si>
  <si>
    <t>CARTER:206 NAC. PARTNER NAF. 307,407 NAF</t>
  </si>
  <si>
    <t>TAPONES DE CARTER41 - 12 x 1,25</t>
  </si>
  <si>
    <t>41 - 12 x 1,25</t>
  </si>
  <si>
    <t>CAJA Y DIFAUTO - MOD NUEVOS MBZ, CARTER TOYOTA</t>
  </si>
  <si>
    <t>TAPONES DE CARTER42 - 12 x 1,5</t>
  </si>
  <si>
    <t>42 - 12 x 1,5</t>
  </si>
  <si>
    <t>CAJA Y DIFAUTO - MOD NUEVOS MBZ,</t>
  </si>
  <si>
    <t>TAPONES DE CARTER44 - 14 x 1,25</t>
  </si>
  <si>
    <t>44 - 14 x 1,25</t>
  </si>
  <si>
    <t>CARTER,BERLINGO - CAJ Y DIF 106,206,306, PARTNER, 405 NAF</t>
  </si>
  <si>
    <t>TAPONES DE CARTER49 - 14 x 1,25 CZA COMUN 14 mm</t>
  </si>
  <si>
    <t>49 - 14 x 1,25 CZA COMUN 14 mm</t>
  </si>
  <si>
    <t>CAJA,CAR/DIF 106,206,306, PARTNER, 405 NAF</t>
  </si>
  <si>
    <t>ABRAZADERAS C/ GOMA - AC INOXIDABLE6</t>
  </si>
  <si>
    <t>ABRAZADERAS C/ GOMA - AC INOXIDABLE</t>
  </si>
  <si>
    <t>6 mm (1/4) - 5 mm</t>
  </si>
  <si>
    <t>ABRAZADERAS C/ GOMA - AC INOXIDABLE7</t>
  </si>
  <si>
    <t>7 mm - 5 mm</t>
  </si>
  <si>
    <t>ABRAZADERAS C/ GOMA - AC INOXIDABLE8</t>
  </si>
  <si>
    <t>8 mm (5/16) - 5 mm</t>
  </si>
  <si>
    <t>ABRAZADERAS C/ GOMA - AC INOXIDABLE9</t>
  </si>
  <si>
    <t>9 mm (3/8) - 5 mm</t>
  </si>
  <si>
    <t>ABRAZADERAS C/ GOMA - AC INOXIDABLE10</t>
  </si>
  <si>
    <t>10 mm - 5 mm</t>
  </si>
  <si>
    <t>ABRAZADERAS C/ GOMA - AC INOXIDABLE11</t>
  </si>
  <si>
    <t>11 mm (7/16) - 5 mm</t>
  </si>
  <si>
    <t>ABRAZADERAS C/ GOMA - AC INOXIDABLE12</t>
  </si>
  <si>
    <t>12 mm - 5 mm</t>
  </si>
  <si>
    <t>ABRAZADERAS C/ GOMA - AC INOXIDABLE14</t>
  </si>
  <si>
    <t>14 mm - 5 mm</t>
  </si>
  <si>
    <t>ABRAZADERAS C/ GOMA - AC INOXIDABLE16</t>
  </si>
  <si>
    <t>16 mm (5/8) - 5 mm</t>
  </si>
  <si>
    <t>ABRAZADERAS C/ GOMA - AC INOXIDABLE18</t>
  </si>
  <si>
    <t>18 mm - 5 mm</t>
  </si>
  <si>
    <t>ABRAZADERAS C/ GOMA - AC INOXIDABLE19</t>
  </si>
  <si>
    <t>19 mm (3/4) - 5 mm</t>
  </si>
  <si>
    <t>ABRAZADERAS C/ GOMA - AC INOXIDABLE20</t>
  </si>
  <si>
    <t>20 mm - 5 mm</t>
  </si>
  <si>
    <t>ABRAZADERAS C/ GOMA - AC INOXIDABLE22</t>
  </si>
  <si>
    <t>22 mm (7/8) - 5 mm</t>
  </si>
  <si>
    <t>ABRAZADERAS C/ GOMA - AC INOXIDABLE25</t>
  </si>
  <si>
    <t>25 mm (1") - 5 mm</t>
  </si>
  <si>
    <t>ABRAZADERAS C/ GOMA - AC INOXIDABLE28</t>
  </si>
  <si>
    <t>28 mm (1 1/8) - 5 mm</t>
  </si>
  <si>
    <t>ABRAZADERAS C/ GOMA - AC INOXIDABLE30</t>
  </si>
  <si>
    <t>30 mm - 5 mm</t>
  </si>
  <si>
    <t>ABRAZADERAS C/ GOMA - AC INOXIDABLE32</t>
  </si>
  <si>
    <t>32 mm (1 1/4) - 5 mm</t>
  </si>
  <si>
    <t>ABRAZADERAS C/ GOMA - AC INOXIDABLE35</t>
  </si>
  <si>
    <t>35 mm - 5 mm</t>
  </si>
  <si>
    <t>ABRAZADERAS C/ GOMA - ALUMINIO6</t>
  </si>
  <si>
    <t>ABRAZADERAS C/ GOMA - ALUMINIO</t>
  </si>
  <si>
    <t>ABRAZADERAS C/ GOMA - ALUMINIO7</t>
  </si>
  <si>
    <t>ABRAZADERAS C/ GOMA - ALUMINIO8</t>
  </si>
  <si>
    <t>ABRAZADERAS C/ GOMA - ALUMINIO9</t>
  </si>
  <si>
    <t>ABRAZADERAS C/ GOMA - ALUMINIO10</t>
  </si>
  <si>
    <t>ABRAZADERAS C/ GOMA - ALUMINIO11</t>
  </si>
  <si>
    <t>ABRAZADERAS C/ GOMA - ALUMINIO12</t>
  </si>
  <si>
    <t>ABRAZADERAS C/ GOMA - ALUMINIO14</t>
  </si>
  <si>
    <t>ABRAZADERAS C/ GOMA - ALUMINIO16</t>
  </si>
  <si>
    <t>ABRAZADERAS C/ GOMA - ALUMINIO18</t>
  </si>
  <si>
    <t>ABRAZADERAS C/ GOMA - ALUMINIO19</t>
  </si>
  <si>
    <t>ABRAZADERAS C/ GOMA - ALUMINIO20</t>
  </si>
  <si>
    <t>ABRAZADERAS C/ GOMA - ALUMINIO22</t>
  </si>
  <si>
    <t>ABRAZADERAS C/ GOMA - ALUMINIO25</t>
  </si>
  <si>
    <t>ABRAZADERAS C/ GOMA - ALUMINIO28</t>
  </si>
  <si>
    <t>ABRAZADERAS C/ GOMA - ALUMINIO30</t>
  </si>
  <si>
    <t>ABRAZADERAS C/ GOMA - ALUMINIO32</t>
  </si>
  <si>
    <t>ABRAZADERAS C/ GOMA - ALUMINIO35</t>
  </si>
  <si>
    <t>Fabrica</t>
  </si>
  <si>
    <t>MAXIFER</t>
  </si>
  <si>
    <t>FADER</t>
  </si>
  <si>
    <t>OTIA</t>
  </si>
  <si>
    <t>-</t>
  </si>
  <si>
    <t>TOBAR</t>
  </si>
  <si>
    <t>LCT</t>
  </si>
  <si>
    <t>METALGRAB</t>
  </si>
  <si>
    <t>ALNAT</t>
  </si>
  <si>
    <t>KLOSTER</t>
  </si>
  <si>
    <t>TUDANCA</t>
  </si>
  <si>
    <t>BAIGORRIA</t>
  </si>
  <si>
    <t>JUCAP</t>
  </si>
  <si>
    <t>Codigo</t>
  </si>
  <si>
    <t>RO 20004</t>
  </si>
  <si>
    <t>RG 20006</t>
  </si>
  <si>
    <t>RG 20007</t>
  </si>
  <si>
    <t>RG 20008</t>
  </si>
  <si>
    <t>6 X 1 R</t>
  </si>
  <si>
    <t>8 X 1 R</t>
  </si>
  <si>
    <t>8 X 1 67°</t>
  </si>
  <si>
    <t>8 X 1 90°</t>
  </si>
  <si>
    <t>8x1,25 R</t>
  </si>
  <si>
    <t>8 X 1,25 67°</t>
  </si>
  <si>
    <t>8 X 1,25 CARDAN</t>
  </si>
  <si>
    <t>10 X 1 R</t>
  </si>
  <si>
    <t>10 X 1 67°</t>
  </si>
  <si>
    <t>10 X 1 90°</t>
  </si>
  <si>
    <t>1/8 GAS R</t>
  </si>
  <si>
    <t>1/8 GAS 67°</t>
  </si>
  <si>
    <t>1/8 GAS 90°</t>
  </si>
  <si>
    <t>1/4 sae R</t>
  </si>
  <si>
    <t>1/4 67°</t>
  </si>
  <si>
    <t>1/4 X 90° SAE</t>
  </si>
  <si>
    <t>1/4 SAE 19 mm</t>
  </si>
  <si>
    <t>1/4 SAE 29 mm (crucetas)</t>
  </si>
  <si>
    <t>1/8 SAE 34 mm</t>
  </si>
  <si>
    <t>1/8 SAE 44 mm (internacional)</t>
  </si>
  <si>
    <t>1/4 GAS recto</t>
  </si>
  <si>
    <t>1/4 GAS 45°</t>
  </si>
  <si>
    <t>1/4 GAS 90°</t>
  </si>
  <si>
    <t>6007 P</t>
  </si>
  <si>
    <t>6008 P</t>
  </si>
  <si>
    <t>6014 P</t>
  </si>
  <si>
    <t>6028 P</t>
  </si>
  <si>
    <t>5 X 30</t>
  </si>
  <si>
    <t>6 X 25</t>
  </si>
  <si>
    <t>6 X 30</t>
  </si>
  <si>
    <t>6 X 35</t>
  </si>
  <si>
    <t>6 X 40</t>
  </si>
  <si>
    <t>6 X 50</t>
  </si>
  <si>
    <t>8 X 25</t>
  </si>
  <si>
    <t>8 X 30</t>
  </si>
  <si>
    <t>8 X 35</t>
  </si>
  <si>
    <t>8 X 40</t>
  </si>
  <si>
    <t>8 X 50</t>
  </si>
  <si>
    <t>10 X 30</t>
  </si>
  <si>
    <t>10 X 40</t>
  </si>
  <si>
    <t>10 X 50</t>
  </si>
  <si>
    <t>12 X 50</t>
  </si>
  <si>
    <t>B-01-014</t>
  </si>
  <si>
    <t>B-01-016</t>
  </si>
  <si>
    <t>B-01-018</t>
  </si>
  <si>
    <t>B-01-020</t>
  </si>
  <si>
    <t>B-01-022</t>
  </si>
  <si>
    <t>B-01-024</t>
  </si>
  <si>
    <t>B-01-028</t>
  </si>
  <si>
    <t>B-01-032</t>
  </si>
  <si>
    <t>B-01-034</t>
  </si>
  <si>
    <t>B-01-036</t>
  </si>
  <si>
    <t>B-01-038</t>
  </si>
  <si>
    <t>B-01-048</t>
  </si>
  <si>
    <t>B-01-050</t>
  </si>
  <si>
    <t>B-01-054</t>
  </si>
  <si>
    <t>B-01-058</t>
  </si>
  <si>
    <t>B-01-062</t>
  </si>
  <si>
    <t>B-01-064</t>
  </si>
  <si>
    <t>B-01-078</t>
  </si>
  <si>
    <t>B-01-080</t>
  </si>
  <si>
    <t>B-01-082</t>
  </si>
  <si>
    <t>B-01-084</t>
  </si>
  <si>
    <t>B-01-086</t>
  </si>
  <si>
    <t>B-01-090</t>
  </si>
  <si>
    <t>B-01-094</t>
  </si>
  <si>
    <t>B-01-098</t>
  </si>
  <si>
    <t>B-01-102</t>
  </si>
  <si>
    <t>B-01-106</t>
  </si>
  <si>
    <t>B-01-126</t>
  </si>
  <si>
    <t>B-01-128</t>
  </si>
  <si>
    <t>B-01-132</t>
  </si>
  <si>
    <t>B-01-136</t>
  </si>
  <si>
    <t>B-01-158</t>
  </si>
  <si>
    <t>B-01-160</t>
  </si>
  <si>
    <t>B-01-162</t>
  </si>
  <si>
    <t>B-01-166</t>
  </si>
  <si>
    <t>B-01-170</t>
  </si>
  <si>
    <t>B-01-174</t>
  </si>
  <si>
    <t>B-06-022</t>
  </si>
  <si>
    <t>B-06-022 B</t>
  </si>
  <si>
    <t>B-06-022 D</t>
  </si>
  <si>
    <t>B-06-044</t>
  </si>
  <si>
    <t>B-06-046</t>
  </si>
  <si>
    <t>B-06-047</t>
  </si>
  <si>
    <t>A-03-012</t>
  </si>
  <si>
    <t>A-03-013</t>
  </si>
  <si>
    <t>S-001</t>
  </si>
  <si>
    <t>S-002</t>
  </si>
  <si>
    <t>S-050</t>
  </si>
  <si>
    <t>S-066</t>
  </si>
  <si>
    <t>S-067</t>
  </si>
  <si>
    <t>S-105</t>
  </si>
  <si>
    <t>S-024</t>
  </si>
  <si>
    <t>S-003</t>
  </si>
  <si>
    <t>S-010</t>
  </si>
  <si>
    <t>S-016</t>
  </si>
  <si>
    <t>S-022</t>
  </si>
  <si>
    <t>S-023</t>
  </si>
  <si>
    <t>S-028</t>
  </si>
  <si>
    <t>S-040</t>
  </si>
  <si>
    <t>S-043</t>
  </si>
  <si>
    <t>S-045</t>
  </si>
  <si>
    <t>S-048</t>
  </si>
  <si>
    <t>S-027</t>
  </si>
  <si>
    <t>S-068</t>
  </si>
  <si>
    <t>S-069</t>
  </si>
  <si>
    <t>S-119</t>
  </si>
  <si>
    <t>S-121</t>
  </si>
  <si>
    <t>S-009</t>
  </si>
  <si>
    <t>S-015</t>
  </si>
  <si>
    <t>S-014</t>
  </si>
  <si>
    <t>S-131</t>
  </si>
  <si>
    <t>S-038</t>
  </si>
  <si>
    <t>S-084</t>
  </si>
  <si>
    <t>S-035</t>
  </si>
  <si>
    <t>S-036</t>
  </si>
  <si>
    <t>S-079</t>
  </si>
  <si>
    <t>S-083</t>
  </si>
  <si>
    <t>S-047</t>
  </si>
  <si>
    <t>S-049</t>
  </si>
  <si>
    <t>S-114</t>
  </si>
  <si>
    <t>S-116</t>
  </si>
  <si>
    <t>S-106</t>
  </si>
  <si>
    <t>S-013</t>
  </si>
  <si>
    <t>S-108</t>
  </si>
  <si>
    <t>S-110</t>
  </si>
  <si>
    <t>S-042</t>
  </si>
  <si>
    <t>S-006</t>
  </si>
  <si>
    <t>S-077</t>
  </si>
  <si>
    <t>S-052</t>
  </si>
  <si>
    <t>S-111</t>
  </si>
  <si>
    <t>S-127</t>
  </si>
  <si>
    <t>S-044</t>
  </si>
  <si>
    <t>S-005</t>
  </si>
  <si>
    <t>S-026</t>
  </si>
  <si>
    <t>S-011</t>
  </si>
  <si>
    <t>S-075</t>
  </si>
  <si>
    <t>S-070</t>
  </si>
  <si>
    <t>S-021</t>
  </si>
  <si>
    <t>S-071</t>
  </si>
  <si>
    <t>S-072</t>
  </si>
  <si>
    <t>S-082</t>
  </si>
  <si>
    <t>S-037</t>
  </si>
  <si>
    <t>S-012</t>
  </si>
  <si>
    <t>S-104</t>
  </si>
  <si>
    <t>S-103</t>
  </si>
  <si>
    <t>S-199</t>
  </si>
  <si>
    <t>S-137</t>
  </si>
  <si>
    <t>S-125</t>
  </si>
  <si>
    <t>S-123</t>
  </si>
  <si>
    <t>S-163</t>
  </si>
  <si>
    <t>S-132</t>
  </si>
  <si>
    <t>S-124</t>
  </si>
  <si>
    <t>S-189</t>
  </si>
  <si>
    <t>S-174</t>
  </si>
  <si>
    <t>S-188</t>
  </si>
  <si>
    <t>S-134</t>
  </si>
  <si>
    <t>S-200</t>
  </si>
  <si>
    <t>S-115</t>
  </si>
  <si>
    <t>S-197</t>
  </si>
  <si>
    <t>S-198</t>
  </si>
  <si>
    <t>S-164</t>
  </si>
  <si>
    <t>S-146</t>
  </si>
  <si>
    <t>S-195</t>
  </si>
  <si>
    <t>S-167</t>
  </si>
  <si>
    <t>S-017</t>
  </si>
  <si>
    <t>S-073</t>
  </si>
  <si>
    <t>S-138</t>
  </si>
  <si>
    <t>S-165</t>
  </si>
  <si>
    <t>S-196</t>
  </si>
  <si>
    <t>S-178</t>
  </si>
  <si>
    <t>S-177</t>
  </si>
  <si>
    <t>S-148</t>
  </si>
  <si>
    <t>S-081</t>
  </si>
  <si>
    <t>S-101</t>
  </si>
  <si>
    <t>S-046</t>
  </si>
  <si>
    <t>S-145</t>
  </si>
  <si>
    <t>S-208</t>
  </si>
  <si>
    <t>S-207</t>
  </si>
  <si>
    <t>S-133</t>
  </si>
  <si>
    <t>S-140</t>
  </si>
  <si>
    <t>S-056</t>
  </si>
  <si>
    <t>S-183</t>
  </si>
  <si>
    <t>S-212</t>
  </si>
  <si>
    <t>S-004</t>
  </si>
  <si>
    <t>S-087</t>
  </si>
  <si>
    <t>S-032</t>
  </si>
  <si>
    <t>S-214</t>
  </si>
  <si>
    <t>S-213</t>
  </si>
  <si>
    <t>S-053</t>
  </si>
  <si>
    <t>S-057</t>
  </si>
  <si>
    <t>S-058</t>
  </si>
  <si>
    <t>S-117</t>
  </si>
  <si>
    <t>S-290</t>
  </si>
  <si>
    <t>S-260</t>
  </si>
  <si>
    <t>S-019</t>
  </si>
  <si>
    <t>S-224</t>
  </si>
  <si>
    <t>S-296</t>
  </si>
  <si>
    <t>S-297</t>
  </si>
  <si>
    <t>S-295</t>
  </si>
  <si>
    <t>S-298</t>
  </si>
  <si>
    <t>S-352</t>
  </si>
  <si>
    <t>S-355</t>
  </si>
  <si>
    <t>S-347</t>
  </si>
  <si>
    <t>S-136</t>
  </si>
  <si>
    <t>S-291</t>
  </si>
  <si>
    <t>S-348</t>
  </si>
  <si>
    <t>S-141</t>
  </si>
  <si>
    <t>S-314</t>
  </si>
  <si>
    <t>S-315</t>
  </si>
  <si>
    <t>S-353</t>
  </si>
  <si>
    <t>S-051</t>
  </si>
  <si>
    <t>S-080</t>
  </si>
  <si>
    <t>S-194</t>
  </si>
  <si>
    <t>S-078</t>
  </si>
  <si>
    <t>S-356</t>
  </si>
  <si>
    <t>S-063</t>
  </si>
  <si>
    <t>S-313</t>
  </si>
  <si>
    <t>S-062</t>
  </si>
  <si>
    <t>S-041</t>
  </si>
  <si>
    <t>S-358</t>
  </si>
  <si>
    <t>S-359</t>
  </si>
  <si>
    <t>S-285</t>
  </si>
  <si>
    <t>S-284</t>
  </si>
  <si>
    <t>S-361</t>
  </si>
  <si>
    <t>S-357</t>
  </si>
  <si>
    <t>S-142</t>
  </si>
  <si>
    <t>S-100</t>
  </si>
  <si>
    <t>S-360</t>
  </si>
  <si>
    <t>S-364</t>
  </si>
  <si>
    <t>S-211</t>
  </si>
  <si>
    <t>S-030</t>
  </si>
  <si>
    <t>S-365</t>
  </si>
  <si>
    <t>S-366</t>
  </si>
  <si>
    <t>S-368</t>
  </si>
  <si>
    <t>S-363</t>
  </si>
  <si>
    <t>S-367</t>
  </si>
  <si>
    <t>S-375</t>
  </si>
  <si>
    <t>S-376</t>
  </si>
  <si>
    <t>S-378</t>
  </si>
  <si>
    <t>S-369</t>
  </si>
  <si>
    <t>S-373</t>
  </si>
  <si>
    <t>S-377</t>
  </si>
  <si>
    <t>S-370</t>
  </si>
  <si>
    <t>S-372</t>
  </si>
  <si>
    <t>S-371</t>
  </si>
  <si>
    <t>001-21</t>
  </si>
  <si>
    <t>001-25</t>
  </si>
  <si>
    <t>001-26</t>
  </si>
  <si>
    <t>001-27</t>
  </si>
  <si>
    <t>001-28</t>
  </si>
  <si>
    <t>005-01</t>
  </si>
  <si>
    <t>005-02</t>
  </si>
  <si>
    <t>005-14</t>
  </si>
  <si>
    <t>005-15</t>
  </si>
  <si>
    <t>005-03</t>
  </si>
  <si>
    <t>005-04</t>
  </si>
  <si>
    <t>005-05</t>
  </si>
  <si>
    <t>005-06</t>
  </si>
  <si>
    <t>005-07</t>
  </si>
  <si>
    <t>005-08</t>
  </si>
  <si>
    <t>005-09</t>
  </si>
  <si>
    <t>005-13</t>
  </si>
  <si>
    <t>005-17</t>
  </si>
  <si>
    <t>005-18</t>
  </si>
  <si>
    <t>001-17</t>
  </si>
  <si>
    <t>004-01</t>
  </si>
  <si>
    <t>004-02</t>
  </si>
  <si>
    <t>004-03</t>
  </si>
  <si>
    <t>004-04</t>
  </si>
  <si>
    <t>004-06</t>
  </si>
  <si>
    <t>004-07</t>
  </si>
  <si>
    <t>011-10</t>
  </si>
  <si>
    <t>011-01</t>
  </si>
  <si>
    <t>011-02</t>
  </si>
  <si>
    <t>011-03</t>
  </si>
  <si>
    <t>011-04</t>
  </si>
  <si>
    <t>011-05</t>
  </si>
  <si>
    <t>011-06</t>
  </si>
  <si>
    <t>019-01</t>
  </si>
  <si>
    <t>019-02</t>
  </si>
  <si>
    <t>019-03</t>
  </si>
  <si>
    <t>008-02</t>
  </si>
  <si>
    <t>008-03</t>
  </si>
  <si>
    <t>008-04</t>
  </si>
  <si>
    <t>006-21</t>
  </si>
  <si>
    <t>006-05</t>
  </si>
  <si>
    <t>006-02</t>
  </si>
  <si>
    <t>006-03</t>
  </si>
  <si>
    <t>009-10</t>
  </si>
  <si>
    <t>009-11</t>
  </si>
  <si>
    <t>009-01</t>
  </si>
  <si>
    <t>009-02</t>
  </si>
  <si>
    <t>009-03</t>
  </si>
  <si>
    <t>007-01</t>
  </si>
  <si>
    <t>007-02</t>
  </si>
  <si>
    <t>007-03</t>
  </si>
  <si>
    <t>014-01A</t>
  </si>
  <si>
    <t>014-01</t>
  </si>
  <si>
    <t>014-09</t>
  </si>
  <si>
    <t>001-50</t>
  </si>
  <si>
    <t>060-01</t>
  </si>
  <si>
    <t>060-02</t>
  </si>
  <si>
    <t>060-10</t>
  </si>
  <si>
    <t>060-03</t>
  </si>
  <si>
    <t>060-04</t>
  </si>
  <si>
    <t>060-05</t>
  </si>
  <si>
    <t>060-06</t>
  </si>
  <si>
    <t>091-01</t>
  </si>
  <si>
    <t>091-02</t>
  </si>
  <si>
    <t>091-03</t>
  </si>
  <si>
    <t>091-04</t>
  </si>
  <si>
    <t>065-01</t>
  </si>
  <si>
    <t>065-02</t>
  </si>
  <si>
    <t>065-03</t>
  </si>
  <si>
    <t>065-04</t>
  </si>
  <si>
    <t>065-045</t>
  </si>
  <si>
    <t>065-047</t>
  </si>
  <si>
    <t>070-01</t>
  </si>
  <si>
    <t>070-02</t>
  </si>
  <si>
    <t>070-025</t>
  </si>
  <si>
    <t>070-03</t>
  </si>
  <si>
    <t>070-04</t>
  </si>
  <si>
    <t>094-01</t>
  </si>
  <si>
    <t>094-02</t>
  </si>
  <si>
    <t>094-03</t>
  </si>
  <si>
    <t>094-04</t>
  </si>
  <si>
    <t>094-05</t>
  </si>
  <si>
    <t>094-055</t>
  </si>
  <si>
    <t>061-01</t>
  </si>
  <si>
    <t>061-02</t>
  </si>
  <si>
    <t>061-03</t>
  </si>
  <si>
    <t>061-04</t>
  </si>
  <si>
    <t>062-01</t>
  </si>
  <si>
    <t>062-02</t>
  </si>
  <si>
    <t>062-03</t>
  </si>
  <si>
    <t>062-04</t>
  </si>
  <si>
    <t>063-01</t>
  </si>
  <si>
    <t>063-02</t>
  </si>
  <si>
    <t>063-03</t>
  </si>
  <si>
    <t>063-04</t>
  </si>
  <si>
    <t>064-01</t>
  </si>
  <si>
    <t>064-02</t>
  </si>
  <si>
    <t>064-025</t>
  </si>
  <si>
    <t>064-03</t>
  </si>
  <si>
    <t>064-04</t>
  </si>
  <si>
    <t>064-05</t>
  </si>
  <si>
    <t>064-06</t>
  </si>
  <si>
    <t>066-01</t>
  </si>
  <si>
    <t>066-02</t>
  </si>
  <si>
    <t>066-03</t>
  </si>
  <si>
    <t>066-04</t>
  </si>
  <si>
    <t>067-01</t>
  </si>
  <si>
    <t>067-02</t>
  </si>
  <si>
    <t>067-03</t>
  </si>
  <si>
    <t>090-01</t>
  </si>
  <si>
    <t>090-02</t>
  </si>
  <si>
    <t>090-03</t>
  </si>
  <si>
    <t>096-01</t>
  </si>
  <si>
    <t>096-02</t>
  </si>
  <si>
    <t>096-03</t>
  </si>
  <si>
    <t>096-04</t>
  </si>
  <si>
    <t>092-01</t>
  </si>
  <si>
    <t>092-02</t>
  </si>
  <si>
    <t>092-03</t>
  </si>
  <si>
    <t>092-04</t>
  </si>
  <si>
    <t>075-01</t>
  </si>
  <si>
    <t>075-02</t>
  </si>
  <si>
    <t>075-03</t>
  </si>
  <si>
    <t>075-04</t>
  </si>
  <si>
    <t>060-11</t>
  </si>
  <si>
    <t>060-13</t>
  </si>
  <si>
    <t>061-00</t>
  </si>
  <si>
    <t>062-00</t>
  </si>
  <si>
    <t>063-00</t>
  </si>
  <si>
    <t>064-09</t>
  </si>
  <si>
    <t>064-11</t>
  </si>
  <si>
    <t>060-065</t>
  </si>
  <si>
    <t>060-07</t>
  </si>
  <si>
    <t>060-08</t>
  </si>
  <si>
    <t>091-05</t>
  </si>
  <si>
    <t>064-13</t>
  </si>
  <si>
    <t>064-07</t>
  </si>
  <si>
    <t>064-08</t>
  </si>
  <si>
    <t>025-01</t>
  </si>
  <si>
    <t>025-02</t>
  </si>
  <si>
    <t>025-05</t>
  </si>
  <si>
    <t>029-01</t>
  </si>
  <si>
    <t>029-02</t>
  </si>
  <si>
    <t>029-04</t>
  </si>
  <si>
    <t>048-01</t>
  </si>
  <si>
    <t>048-02</t>
  </si>
  <si>
    <t>049-01</t>
  </si>
  <si>
    <t>049-02</t>
  </si>
  <si>
    <t>027-01</t>
  </si>
  <si>
    <t>027-02</t>
  </si>
  <si>
    <t>027-03</t>
  </si>
  <si>
    <t>SPC1/4-01</t>
  </si>
  <si>
    <t>SPC3/8-02</t>
  </si>
  <si>
    <t>SPC1/2-02</t>
  </si>
  <si>
    <t>SPE1/4</t>
  </si>
  <si>
    <t>SPE3/8</t>
  </si>
  <si>
    <t>SPE1/2</t>
  </si>
  <si>
    <t>SPV1/4</t>
  </si>
  <si>
    <t>SPV3/8</t>
  </si>
  <si>
    <t>SPV1/2</t>
  </si>
  <si>
    <t>SPU1/4</t>
  </si>
  <si>
    <t>SPU3/8</t>
  </si>
  <si>
    <t>SPU1/2</t>
  </si>
  <si>
    <t>SPG5/16-1/4</t>
  </si>
  <si>
    <t>SPG3/8-5/16</t>
  </si>
  <si>
    <t>SPG1/2-3/8</t>
  </si>
  <si>
    <t>NY1/4</t>
  </si>
  <si>
    <t>NY3/8</t>
  </si>
  <si>
    <t>NY1/2</t>
  </si>
  <si>
    <t>075-00</t>
  </si>
  <si>
    <t>1.06.1150</t>
  </si>
  <si>
    <t>1.06.1200</t>
  </si>
  <si>
    <t>1.06.1190</t>
  </si>
  <si>
    <t>1.06.1250</t>
  </si>
  <si>
    <t>1.06.1240</t>
  </si>
  <si>
    <t>1.06.1278</t>
  </si>
  <si>
    <t>1.07.1410</t>
  </si>
  <si>
    <t>1.07.1360</t>
  </si>
  <si>
    <t>1.07.1380</t>
  </si>
  <si>
    <t>1.07.1370</t>
  </si>
  <si>
    <t>1.02.0705</t>
  </si>
  <si>
    <t>1.02.0735</t>
  </si>
  <si>
    <t>1.02.0790</t>
  </si>
  <si>
    <t>1.02.0830</t>
  </si>
  <si>
    <t>1.01.0224</t>
  </si>
  <si>
    <t>1.01.0608</t>
  </si>
  <si>
    <t>1.04.0910</t>
  </si>
  <si>
    <t>1.05.0950</t>
  </si>
  <si>
    <t>1.05.0990</t>
  </si>
  <si>
    <t>1.06.1281</t>
  </si>
  <si>
    <t>1.06.1340</t>
  </si>
  <si>
    <t>1.06.1343</t>
  </si>
  <si>
    <t>1.06.13470</t>
  </si>
  <si>
    <t>1,5x20</t>
  </si>
  <si>
    <t>1,5x25</t>
  </si>
  <si>
    <t>1,5x30</t>
  </si>
  <si>
    <t>2x25</t>
  </si>
  <si>
    <t>2x30</t>
  </si>
  <si>
    <t>2x40</t>
  </si>
  <si>
    <t>2x50</t>
  </si>
  <si>
    <t>2,5x25</t>
  </si>
  <si>
    <t>2,5x40</t>
  </si>
  <si>
    <t>2,5x50</t>
  </si>
  <si>
    <t>3x25</t>
  </si>
  <si>
    <t>3x70</t>
  </si>
  <si>
    <t>3,5x70</t>
  </si>
  <si>
    <t>4x60</t>
  </si>
  <si>
    <t>4x70</t>
  </si>
  <si>
    <t>4,5x60</t>
  </si>
  <si>
    <t>5x35</t>
  </si>
  <si>
    <t>5x70</t>
  </si>
  <si>
    <t>COSTO</t>
  </si>
  <si>
    <t>S-034</t>
  </si>
  <si>
    <t>% GANANCIA</t>
  </si>
  <si>
    <t>FABRICA</t>
  </si>
  <si>
    <t>1.01.0624</t>
  </si>
  <si>
    <t>1.06.13465</t>
  </si>
  <si>
    <t>1.06.13490</t>
  </si>
  <si>
    <t>SEEGER DIN 47272</t>
  </si>
  <si>
    <t>SEEGER I 72</t>
  </si>
  <si>
    <t>0,6 x 7 x 30</t>
  </si>
  <si>
    <t>0,8 x 6 x 50</t>
  </si>
  <si>
    <t>0,8 x 10 x 50</t>
  </si>
  <si>
    <t>0,8 x 10 x 100</t>
  </si>
  <si>
    <t>1 x 8 x 100</t>
  </si>
  <si>
    <t>1 x 10 x 70</t>
  </si>
  <si>
    <t>1 x 10 x 120</t>
  </si>
  <si>
    <t>1 x 12 x 150</t>
  </si>
  <si>
    <t>1,25 x 8 x 100</t>
  </si>
  <si>
    <t>1,25 x 10 x 100</t>
  </si>
  <si>
    <t>1,25 x 12 x 150</t>
  </si>
  <si>
    <t>1,5 x 14 x 100</t>
  </si>
  <si>
    <t>1,5 x 16 x 150</t>
  </si>
  <si>
    <t>2 x 16 x 150</t>
  </si>
  <si>
    <t>1,25 x 7 x 32</t>
  </si>
  <si>
    <t xml:space="preserve">acelerador corto x  x </t>
  </si>
  <si>
    <t>1 x 10 x 100</t>
  </si>
  <si>
    <t>1,25 x 8 x 50</t>
  </si>
  <si>
    <t>1,25 x 14 x 130</t>
  </si>
  <si>
    <t>1,5 x 16 x 100</t>
  </si>
  <si>
    <t>1,5 x 22 x 25</t>
  </si>
  <si>
    <t>2,5 x 15 x 30</t>
  </si>
  <si>
    <t>1,75 x 28 x 80</t>
  </si>
  <si>
    <t>5 x 35 x 140</t>
  </si>
  <si>
    <t>5 x 45 x 90</t>
  </si>
  <si>
    <t>2,5 x 25 x 150</t>
  </si>
  <si>
    <t>4 x 32 x 156</t>
  </si>
  <si>
    <t>4,5 x 32 x 200</t>
  </si>
  <si>
    <t>5 x 39 x 200</t>
  </si>
  <si>
    <t>0,5 x 6 x 60</t>
  </si>
  <si>
    <t>1 x 13 x 177</t>
  </si>
  <si>
    <t>1.06.13485</t>
  </si>
  <si>
    <t>1.01.0604</t>
  </si>
  <si>
    <t>1.04.0920</t>
  </si>
  <si>
    <t>Gavetas</t>
  </si>
  <si>
    <t>WALTER</t>
  </si>
  <si>
    <t>5/8 " EXTERIORES CORTOS</t>
  </si>
  <si>
    <t>7/8 " EXTERIORES CORTOS</t>
  </si>
  <si>
    <t>1" EXTERIORES CORTOS</t>
  </si>
  <si>
    <t>1" 1/8 EXTERIORES CORTOS</t>
  </si>
  <si>
    <t>1" 1/4 EXTERIORES CORTOS</t>
  </si>
  <si>
    <t>1" 1/2 EXTERIORES CORTOS</t>
  </si>
  <si>
    <t>1" 3/4 EXTERIORES CORTOS</t>
  </si>
  <si>
    <t>2" EXTERIORES CORTOS</t>
  </si>
  <si>
    <t>3" EXTERIORES CORTOS</t>
  </si>
  <si>
    <t>5/8 . EXTERIORES LARGOS</t>
  </si>
  <si>
    <t>3/4 . EXTERIORES LARGOS</t>
  </si>
  <si>
    <t>7/8 . EXTERIORES LARGOS</t>
  </si>
  <si>
    <t>1" EXTERIORES LARGOS</t>
  </si>
  <si>
    <t>5/8 . INTERIORES</t>
  </si>
  <si>
    <t>7/8 . INTERIORES</t>
  </si>
  <si>
    <t>1" INTERIORES</t>
  </si>
  <si>
    <t>1" 1/8 INTERIORES</t>
  </si>
  <si>
    <t>1" 1/4 INTERIORES</t>
  </si>
  <si>
    <t>1" 1/2 INTERIORES</t>
  </si>
  <si>
    <t>1" 3/4 INTERIORES</t>
  </si>
  <si>
    <t>2" INTERIORES</t>
  </si>
  <si>
    <t>3" INTERIORES</t>
  </si>
  <si>
    <t>15x15 CUADRADOS</t>
  </si>
  <si>
    <t>20x20 CUADRADOS</t>
  </si>
  <si>
    <t>25x25 CUADRADOS</t>
  </si>
  <si>
    <t>30x30 CUADRADOS</t>
  </si>
  <si>
    <t>35x35 CUADRADOS</t>
  </si>
  <si>
    <t>40x40 CUADRADOS</t>
  </si>
  <si>
    <t>50x50 CUADRADOS</t>
  </si>
  <si>
    <t>60x60 CUADRADOS</t>
  </si>
  <si>
    <t>10x20 RECTANGULARES</t>
  </si>
  <si>
    <t>10x30 RECTANGULARES</t>
  </si>
  <si>
    <t>15x30 aletado RECTANGULARES</t>
  </si>
  <si>
    <t>15x25 RECTANGULARES</t>
  </si>
  <si>
    <t>15x30 RECTANGULARES</t>
  </si>
  <si>
    <t>20x30 RECTANGULARES</t>
  </si>
  <si>
    <t>20x40 RECTANGULARES</t>
  </si>
  <si>
    <t>20x50 RECTANGULARES</t>
  </si>
  <si>
    <t>30x40 RECTANGULARES</t>
  </si>
  <si>
    <t>30x50 RECTANGULARES</t>
  </si>
  <si>
    <t>5/16 . REGULABLES PLAST.</t>
  </si>
  <si>
    <t>3/8 . REGULABLES PLAST.</t>
  </si>
  <si>
    <t>1/4 grande PERILLA C/TORNILLO</t>
  </si>
  <si>
    <t>1/4 chica PERILLA C/TORNILLO</t>
  </si>
  <si>
    <t>3/8 . PERILLA C/TORNILLO</t>
  </si>
  <si>
    <t>5/16 . PERILLA C/TUERCA</t>
  </si>
  <si>
    <t>3/8. PERILLA C/TUERCA</t>
  </si>
  <si>
    <t>CODIGO</t>
  </si>
  <si>
    <t>D1</t>
  </si>
  <si>
    <t>D2</t>
  </si>
  <si>
    <t>Gaveta</t>
  </si>
  <si>
    <t>Varios Gr</t>
  </si>
  <si>
    <t>Varios Ch</t>
  </si>
  <si>
    <t>TOPES Y TAPONES DE GOMA</t>
  </si>
  <si>
    <t>PASACABLES DE GOMA</t>
  </si>
  <si>
    <t>RESORTES LINEA AUTOMOTOR</t>
  </si>
  <si>
    <t>TRG 4 X 90</t>
  </si>
  <si>
    <t>TRG 4,5 X 90</t>
  </si>
  <si>
    <t>TRG 5 X 90</t>
  </si>
  <si>
    <t>12 x 50</t>
  </si>
  <si>
    <t>5X 80</t>
  </si>
  <si>
    <t>12 x 30</t>
  </si>
  <si>
    <t>8 x 60 (5/16) 2,5</t>
  </si>
  <si>
    <t>10 x 60 (3/8) 2,5</t>
  </si>
  <si>
    <t>11,5 x 60 (7/16) 2,5</t>
  </si>
  <si>
    <t>16 x 60 (5/8) 2,5</t>
  </si>
  <si>
    <t>18 x 60 2,5</t>
  </si>
  <si>
    <t>20 x 60 (3/4) 2,5</t>
  </si>
  <si>
    <t>22 x 60 (7/8) 2,5</t>
  </si>
  <si>
    <t>24 x 60 2,5</t>
  </si>
  <si>
    <t>26 x 60 (1") 2,5</t>
  </si>
  <si>
    <t>30 x 60 ( 1" 1/4) 2,5</t>
  </si>
  <si>
    <t>8 x 60 (5/16) 4</t>
  </si>
  <si>
    <t>10 x 60 (3/8) 4</t>
  </si>
  <si>
    <t>11,5 x 60 (7/16) 4</t>
  </si>
  <si>
    <t>14 x 60 (9/16) 4</t>
  </si>
  <si>
    <t>16 x 60 (5/8) 4</t>
  </si>
  <si>
    <t>18 x 60 4</t>
  </si>
  <si>
    <t>20 x 60 (3/4) 4</t>
  </si>
  <si>
    <t>22 x 60 (7/8) 4</t>
  </si>
  <si>
    <t>24 x 60 4</t>
  </si>
  <si>
    <t>26 x 60 (1") 4</t>
  </si>
  <si>
    <t>28 x 60 ( 1" 1/8) 4</t>
  </si>
  <si>
    <t>30 x 60 ( 1" 1/4) 4</t>
  </si>
  <si>
    <t>8 x 25</t>
  </si>
  <si>
    <t>Tuerca Reten Doble - 1/4pulg</t>
  </si>
  <si>
    <t>Tuerca Reten Doble - 5/16pulg</t>
  </si>
  <si>
    <t>Tuerca Reten Doble - 6mm</t>
  </si>
  <si>
    <t>Tuerca Reten Embutida - Larga M6mm</t>
  </si>
  <si>
    <t>Tuerca Reten Embutida - Larga ¼mm</t>
  </si>
  <si>
    <t>Tuerca Reten Embutida - Moto 5mm</t>
  </si>
  <si>
    <t>Tuerca Reten Embutida - Moto 6mm</t>
  </si>
  <si>
    <t>Tuerca Reten Embutida - 5mm</t>
  </si>
  <si>
    <t>Tuerca Reten Embutida - 6mm</t>
  </si>
  <si>
    <t>Tuerca Jaula - 5mm a=8x8</t>
  </si>
  <si>
    <t>Tuerca Jaula - 6mm a=8x8</t>
  </si>
  <si>
    <t>Tuerca Reten para Tornillo Parker - 4</t>
  </si>
  <si>
    <t>Tuerca Reten para Tornillo Parker - #6 automotor</t>
  </si>
  <si>
    <t>Tuerca Reten para Tornillo Parker - 7</t>
  </si>
  <si>
    <t>Tuerca Reten para Tornillo Parker - #8 automotor</t>
  </si>
  <si>
    <t>Tuerca Reten para Tornillo Parker - 6</t>
  </si>
  <si>
    <t>Tuerca Reten para Tornillo Parker - #10 automotor</t>
  </si>
  <si>
    <t>Tuerca Reten para Tornillo Parker - 8</t>
  </si>
  <si>
    <t>Tuerca Reten para Tornillo Parker - 10</t>
  </si>
  <si>
    <t>Tuerca Reten para Tornillo Parker - 12</t>
  </si>
  <si>
    <t>Tuerca Reten para Tornillo Parker - 12 LARGA</t>
  </si>
  <si>
    <t>Tuerca Reten para Tornillo Parker - 14</t>
  </si>
  <si>
    <t>OVNISA</t>
  </si>
  <si>
    <t>ESP. 7/16 X  1" 3/4  (44,5 MM) NC-NF</t>
  </si>
  <si>
    <t>ESP. 1/2 X 55 W-NF</t>
  </si>
  <si>
    <t xml:space="preserve">ESP. 5/16 X 1.3/8 (34.9) </t>
  </si>
  <si>
    <t>3/8 X 60</t>
  </si>
  <si>
    <t>8 X 10 X 45</t>
  </si>
  <si>
    <t>A-04-022</t>
  </si>
  <si>
    <t>TOPE CAPOT 404 - 504</t>
  </si>
  <si>
    <t>TOPE CAPOT PATENTE404 - 504</t>
  </si>
  <si>
    <t>TAPON PISO 15 mm 404-504</t>
  </si>
  <si>
    <t>TAPON PISO 20 mm 404-504</t>
  </si>
  <si>
    <t>TAPON PISO 32 mm 404-504</t>
  </si>
  <si>
    <t>TOPE T NAFTA Y CAPOT 504 GR</t>
  </si>
  <si>
    <t>TOPE CAPOT 206-207-307-405 PATNER-M/N-ZSARA</t>
  </si>
  <si>
    <t>ANTIVIBRADOR PARRILLA 504</t>
  </si>
  <si>
    <t>TAPON AMORTIGUADOR 504 - 44mm</t>
  </si>
  <si>
    <t>TOPE REGULADOR CAPOT 405</t>
  </si>
  <si>
    <t>TOPE PUERTA ESTANCIERA</t>
  </si>
  <si>
    <t>TOPE BAUL RENAULT 12-18</t>
  </si>
  <si>
    <t>CUBRE TORNILLO CAPOT FORD (TODOS)</t>
  </si>
  <si>
    <t>TOPE CAPOT LATERAL F-100/350/600</t>
  </si>
  <si>
    <t>CUBRE TORNILLO FORD Y BAUL FALCON</t>
  </si>
  <si>
    <t>TOPE CAPOT LATERAL FORD F-100</t>
  </si>
  <si>
    <t>TAPON PISO FORD PICK UP Y CAMION (50mm)</t>
  </si>
  <si>
    <t>TOPE PUERTA FORD FALCON ? TAUNUS</t>
  </si>
  <si>
    <t>TAPON PISO GRANDE FORD FALCON - TAUNUS (37mm) CORSA</t>
  </si>
  <si>
    <t>TAPON PISO CHICO FORD FALCON - TAUNUS (27mm)</t>
  </si>
  <si>
    <t>TOPE PUERTA FORD RANGER Y BAUL FORD ESCORT</t>
  </si>
  <si>
    <t>TOPE CAPOT LATERAL FORD ESCORT M/N</t>
  </si>
  <si>
    <t>TOPE PUERTA PICK UP</t>
  </si>
  <si>
    <t>TOPE PUERTA CHEV 400</t>
  </si>
  <si>
    <t>TOPE CAPOR LATERAL CHEV 400</t>
  </si>
  <si>
    <t>TOPE CAPOT LATERAL PICK UP Y BLAZER</t>
  </si>
  <si>
    <t>TOPE LATERAL CAPOT PICK UP 74" EN ADELANTE</t>
  </si>
  <si>
    <t>TOPE CAPOT LATERAL CORSA</t>
  </si>
  <si>
    <t>TOPE CAPOT LATERAL ASTRA-VECTRA-SUZUKI FUN</t>
  </si>
  <si>
    <t>TAPON PISO CHEV 400 - CHEVI (28 mm)</t>
  </si>
  <si>
    <t>TOPE CAPOT LAT POLO - POINTER</t>
  </si>
  <si>
    <t>TAPON PISO GRANDE GOL (38 mm)</t>
  </si>
  <si>
    <t>TAPON PISO CHICO POLO - POINTER (19 mm)</t>
  </si>
  <si>
    <t>TAPON PISO GRANDE POLO - POINTER 40 mm</t>
  </si>
  <si>
    <t>TOPE PUERTA DODGE 1500</t>
  </si>
  <si>
    <t>TOPE PATENTE DODGE 1500</t>
  </si>
  <si>
    <t>TAPA DE NAFTA (TODOS)</t>
  </si>
  <si>
    <t>TORNILLO ALFOMBRA (TODOS)</t>
  </si>
  <si>
    <t>TOPE CAPOT DELANTERO FIAT 600</t>
  </si>
  <si>
    <t>TOPE PISO FIAT 600 (20 mm)</t>
  </si>
  <si>
    <t>TOPE CAPOT REGATTA</t>
  </si>
  <si>
    <t>TOPE TAPA MOTOR FIAT 600</t>
  </si>
  <si>
    <t>TOPE CAPOT MEDIANO FIAT 600</t>
  </si>
  <si>
    <t>TOPE PISO BAJO FIAT 600</t>
  </si>
  <si>
    <t>TOPE CAPOT FIAT 600</t>
  </si>
  <si>
    <t>TOPE CAPOT 128</t>
  </si>
  <si>
    <t>TAPON PISO 125 - 600 (30 mm)</t>
  </si>
  <si>
    <t>TAPON PISO DUNA - UNO - REGATTA</t>
  </si>
  <si>
    <t>TOPE PUERTA UNIVERSAL</t>
  </si>
  <si>
    <t>TAPON PISO CHICO GOL ( 20 mm)</t>
  </si>
  <si>
    <t>4083/1</t>
  </si>
  <si>
    <t>2.40.2060</t>
  </si>
  <si>
    <t>16 x 46</t>
  </si>
  <si>
    <t>(1/4) 4</t>
  </si>
  <si>
    <t>(5/16) 4</t>
  </si>
  <si>
    <t>(3/8) 4</t>
  </si>
  <si>
    <t>(7/16) 4</t>
  </si>
  <si>
    <t>(1/2) 4</t>
  </si>
  <si>
    <t>ARANDELAS DE GOMA LINEA PESADA8 x 60 (5/16) 2,5</t>
  </si>
  <si>
    <t>ARANDELAS DE GOMA LINEA PESADA10 x 60 (3/8) 2,5</t>
  </si>
  <si>
    <t>ARANDELAS DE GOMA LINEA PESADA11,5 x 60 (7/16) 2,5</t>
  </si>
  <si>
    <t>ARANDELAS DE GOMA LINEA PESADA16 x 60 (5/8) 2,5</t>
  </si>
  <si>
    <t>ARANDELAS DE GOMA LINEA PESADA18 x 60 2,5</t>
  </si>
  <si>
    <t>ARANDELAS DE GOMA LINEA PESADA20 x 60 (3/4) 2,5</t>
  </si>
  <si>
    <t>ARANDELAS DE GOMA LINEA PESADA22 x 60 (7/8) 2,5</t>
  </si>
  <si>
    <t>ARANDELAS DE GOMA LINEA PESADA24 x 60 2,5</t>
  </si>
  <si>
    <t>ARANDELAS DE GOMA LINEA PESADA26 x 60 (1") 2,5</t>
  </si>
  <si>
    <t>ARANDELAS DE GOMA LINEA PESADA30 x 60 ( 1" 1/4) 2,5</t>
  </si>
  <si>
    <t>ARANDELAS DE GOMA LINEA PESADA(1/4) 4</t>
  </si>
  <si>
    <t>ARANDELAS DE GOMA LINEA PESADA(5/16) 4</t>
  </si>
  <si>
    <t>ARANDELAS DE GOMA LINEA PESADA8 x 60 (5/16) 4</t>
  </si>
  <si>
    <t>ARANDELAS DE GOMA LINEA PESADA(3/8) 4</t>
  </si>
  <si>
    <t>ARANDELAS DE GOMA LINEA PESADA10 x 60 (3/8) 4</t>
  </si>
  <si>
    <t>ARANDELAS DE GOMA LINEA PESADA(7/16) 4</t>
  </si>
  <si>
    <t>ARANDELAS DE GOMA LINEA PESADA11,5 x 60 (7/16) 4</t>
  </si>
  <si>
    <t>ARANDELAS DE GOMA LINEA PESADA(1/2) 4</t>
  </si>
  <si>
    <t>ARANDELAS DE GOMA LINEA PESADA14 x 60 (9/16) 4</t>
  </si>
  <si>
    <t>ARANDELAS DE GOMA LINEA PESADA16 x 60 (5/8) 4</t>
  </si>
  <si>
    <t>ARANDELAS DE GOMA LINEA PESADA18 x 60 4</t>
  </si>
  <si>
    <t>ARANDELAS DE GOMA LINEA PESADA20 x 60 (3/4) 4</t>
  </si>
  <si>
    <t>ARANDELAS DE GOMA LINEA PESADA22 x 60 (7/8) 4</t>
  </si>
  <si>
    <t>ARANDELAS DE GOMA LINEA PESADA24 x 60 4</t>
  </si>
  <si>
    <t>ARANDELAS DE GOMA LINEA PESADA26 x 60 (1") 4</t>
  </si>
  <si>
    <t>ARANDELAS DE GOMA LINEA PESADA28 x 60 ( 1" 1/8) 4</t>
  </si>
  <si>
    <t>ARANDELAS DE GOMA LINEA PESADA30 x 60 ( 1" 1/4) 4</t>
  </si>
  <si>
    <t>ARANDELAS DE GOMA16 x 46</t>
  </si>
  <si>
    <t>Gaveta de 20 (grande)</t>
  </si>
  <si>
    <t>Gaveta de 20</t>
  </si>
  <si>
    <t>Gaveta de 24</t>
  </si>
  <si>
    <t>Gaveta de 30</t>
  </si>
  <si>
    <t>Gaveta de 35</t>
  </si>
  <si>
    <t>Gaveta de 35 (chica)</t>
  </si>
  <si>
    <t>Gaveta de 40</t>
  </si>
  <si>
    <t>1 - 30x49x10 - Esp. 20</t>
  </si>
  <si>
    <t>2 - 25x42x8 - Esp. 20</t>
  </si>
  <si>
    <t>3 - 25x42x8 - Esp. 24</t>
  </si>
  <si>
    <t>4 - 25x42x7 - Esp. 30</t>
  </si>
  <si>
    <t>5 - 25x42x7 - Esp. 35</t>
  </si>
  <si>
    <t>6 - 25x42x5 - Esp. 35</t>
  </si>
  <si>
    <t>7 - 25x49x7 - Esp. 40</t>
  </si>
  <si>
    <t>16 X 36 X 2</t>
  </si>
  <si>
    <t>D471 ANILLO SEGUR.   32 A</t>
  </si>
  <si>
    <t>D471 ANILLO SEGUR.  35 A</t>
  </si>
  <si>
    <t>D472 ANILLO SEGUR.   14 I</t>
  </si>
  <si>
    <t>D472 ANILLO SEGUR.   21 I</t>
  </si>
  <si>
    <t>D472 ANILLO SEGUR.   25 I</t>
  </si>
  <si>
    <t>EN28752 ESPINA ELAST. 3,5x50</t>
  </si>
  <si>
    <t>EN28752 ESPINA ELAST. 6x80</t>
  </si>
  <si>
    <t>EN28752 ESPINA ELAST. 7x60</t>
  </si>
  <si>
    <t>EN28752 ESPINA ELAST. 8x60</t>
  </si>
  <si>
    <t>EN28752 ESPINA ELAST. 10x60</t>
  </si>
  <si>
    <t>EN28752 ESPINA ELAST. 8x100</t>
  </si>
  <si>
    <t>D6799 RETEN SEGUR.  19 RS</t>
  </si>
  <si>
    <t>3012</t>
  </si>
  <si>
    <t>2.40.2000</t>
  </si>
  <si>
    <t>2.40.2031</t>
  </si>
  <si>
    <t>CASERGOM</t>
  </si>
  <si>
    <t>F-002</t>
  </si>
  <si>
    <t>F-005</t>
  </si>
  <si>
    <t>F-0015</t>
  </si>
  <si>
    <t>F-1077</t>
  </si>
  <si>
    <t>F-1074</t>
  </si>
  <si>
    <t>F-1078</t>
  </si>
  <si>
    <t>F-1117</t>
  </si>
  <si>
    <t>F-1146</t>
  </si>
  <si>
    <t>F-1150</t>
  </si>
  <si>
    <t>F-1099</t>
  </si>
  <si>
    <t>F-994</t>
  </si>
  <si>
    <t>F-978</t>
  </si>
  <si>
    <t>F-993</t>
  </si>
  <si>
    <t>F-977</t>
  </si>
  <si>
    <t>F-979</t>
  </si>
  <si>
    <t>F-566</t>
  </si>
  <si>
    <t>F-798/80</t>
  </si>
  <si>
    <t>F-1026</t>
  </si>
  <si>
    <t>F-001</t>
  </si>
  <si>
    <t>F-003</t>
  </si>
  <si>
    <t>F-1004</t>
  </si>
  <si>
    <t>F-0013/P</t>
  </si>
  <si>
    <t>F-0014/Bl</t>
  </si>
  <si>
    <t>F-110</t>
  </si>
  <si>
    <t>F-995</t>
  </si>
  <si>
    <t>F-036</t>
  </si>
  <si>
    <t>F-037</t>
  </si>
  <si>
    <t>F-030</t>
  </si>
  <si>
    <t>F-044</t>
  </si>
  <si>
    <t>F-1023</t>
  </si>
  <si>
    <t>F-232</t>
  </si>
  <si>
    <t>F-0012/D</t>
  </si>
  <si>
    <t>F-028</t>
  </si>
  <si>
    <t>F-042</t>
  </si>
  <si>
    <t>F-997</t>
  </si>
  <si>
    <t>F-798</t>
  </si>
  <si>
    <t>F-016</t>
  </si>
  <si>
    <t>F-027</t>
  </si>
  <si>
    <t>F-059</t>
  </si>
  <si>
    <t>F-029</t>
  </si>
  <si>
    <t>F-200</t>
  </si>
  <si>
    <t>F-043</t>
  </si>
  <si>
    <t>F-469/H</t>
  </si>
  <si>
    <t>F-999/R</t>
  </si>
  <si>
    <t>F-999/V</t>
  </si>
  <si>
    <t>F-1025</t>
  </si>
  <si>
    <t>F-120/Nat</t>
  </si>
  <si>
    <t>F-451</t>
  </si>
  <si>
    <t>F-720</t>
  </si>
  <si>
    <t>F-1005</t>
  </si>
  <si>
    <t>F-721</t>
  </si>
  <si>
    <t>F-017</t>
  </si>
  <si>
    <t>F-009/S</t>
  </si>
  <si>
    <t>F-899</t>
  </si>
  <si>
    <t>F-038</t>
  </si>
  <si>
    <t>F-235</t>
  </si>
  <si>
    <t>F-320</t>
  </si>
  <si>
    <t>F-1076</t>
  </si>
  <si>
    <t>F-737/A</t>
  </si>
  <si>
    <t>F-1053</t>
  </si>
  <si>
    <t>F-032</t>
  </si>
  <si>
    <t>F-018</t>
  </si>
  <si>
    <t>F-674/A</t>
  </si>
  <si>
    <t>F-1073</t>
  </si>
  <si>
    <t>F-1056</t>
  </si>
  <si>
    <t>F-1072</t>
  </si>
  <si>
    <t>F-1075</t>
  </si>
  <si>
    <t>F-880/A</t>
  </si>
  <si>
    <t>F-076</t>
  </si>
  <si>
    <t>F-031</t>
  </si>
  <si>
    <t>F-992</t>
  </si>
  <si>
    <t>F-318</t>
  </si>
  <si>
    <t>F-1040</t>
  </si>
  <si>
    <t>F-1039</t>
  </si>
  <si>
    <t>F-314</t>
  </si>
  <si>
    <t>F-315</t>
  </si>
  <si>
    <t>F-316</t>
  </si>
  <si>
    <t>F-319</t>
  </si>
  <si>
    <t>F-1034</t>
  </si>
  <si>
    <t>F-1035</t>
  </si>
  <si>
    <t>F-1084</t>
  </si>
  <si>
    <t>F-9001</t>
  </si>
  <si>
    <t>F-572</t>
  </si>
  <si>
    <t>F-1049</t>
  </si>
  <si>
    <t>F-1051</t>
  </si>
  <si>
    <t>F-219/A</t>
  </si>
  <si>
    <t>F-514/A</t>
  </si>
  <si>
    <t>F-1090</t>
  </si>
  <si>
    <t>F-1093</t>
  </si>
  <si>
    <t>F-1086</t>
  </si>
  <si>
    <t>F-1062/V</t>
  </si>
  <si>
    <t>F-322</t>
  </si>
  <si>
    <t>F-1064</t>
  </si>
  <si>
    <t>F-1094</t>
  </si>
  <si>
    <t>F-280</t>
  </si>
  <si>
    <t>F-1024</t>
  </si>
  <si>
    <t>F-1060</t>
  </si>
  <si>
    <t>F-1087</t>
  </si>
  <si>
    <t>F-466</t>
  </si>
  <si>
    <t>F-1085</t>
  </si>
  <si>
    <t>F-1091</t>
  </si>
  <si>
    <t>F-1092</t>
  </si>
  <si>
    <t>F-1066</t>
  </si>
  <si>
    <t>F-1037</t>
  </si>
  <si>
    <t>F-1011/I</t>
  </si>
  <si>
    <t>F-1011/D</t>
  </si>
  <si>
    <t>F-1128</t>
  </si>
  <si>
    <t>F-1124</t>
  </si>
  <si>
    <t>F-1116</t>
  </si>
  <si>
    <t>F-1114</t>
  </si>
  <si>
    <t>F-1103</t>
  </si>
  <si>
    <t>F-1107</t>
  </si>
  <si>
    <t>F-1112</t>
  </si>
  <si>
    <t>F-1118</t>
  </si>
  <si>
    <t>F-1108</t>
  </si>
  <si>
    <t>F-1121</t>
  </si>
  <si>
    <t>F-1131</t>
  </si>
  <si>
    <t>F-1109</t>
  </si>
  <si>
    <t>F-1113</t>
  </si>
  <si>
    <t>F-1122</t>
  </si>
  <si>
    <t>F-1120</t>
  </si>
  <si>
    <t>F-1129</t>
  </si>
  <si>
    <t>F-722</t>
  </si>
  <si>
    <t>F-1111</t>
  </si>
  <si>
    <t>F-1134</t>
  </si>
  <si>
    <t>F-1123</t>
  </si>
  <si>
    <t>F-1130</t>
  </si>
  <si>
    <t>F-1132</t>
  </si>
  <si>
    <t>F-1127</t>
  </si>
  <si>
    <t>F-1110</t>
  </si>
  <si>
    <t>F-1135</t>
  </si>
  <si>
    <t>F-1119</t>
  </si>
  <si>
    <t>F-1105</t>
  </si>
  <si>
    <t>F-034</t>
  </si>
  <si>
    <t>F-046</t>
  </si>
  <si>
    <t>F-1054</t>
  </si>
  <si>
    <t>F-1098</t>
  </si>
  <si>
    <t>F-1082</t>
  </si>
  <si>
    <t>F-1147</t>
  </si>
  <si>
    <t>F-1102</t>
  </si>
  <si>
    <t>F-1100</t>
  </si>
  <si>
    <t>F-1096</t>
  </si>
  <si>
    <t>F-1081</t>
  </si>
  <si>
    <t>F-1083</t>
  </si>
  <si>
    <t>F-1143</t>
  </si>
  <si>
    <t>F-1141</t>
  </si>
  <si>
    <t>F-1149</t>
  </si>
  <si>
    <t>F-1106</t>
  </si>
  <si>
    <t>F-1063/G</t>
  </si>
  <si>
    <t>F-1080</t>
  </si>
  <si>
    <t>F-058</t>
  </si>
  <si>
    <t>F-1126</t>
  </si>
  <si>
    <t>F-319/A</t>
  </si>
  <si>
    <t>F-1059</t>
  </si>
  <si>
    <t>F-1158</t>
  </si>
  <si>
    <t>F-1101</t>
  </si>
  <si>
    <t>F-1095</t>
  </si>
  <si>
    <t>F-1157</t>
  </si>
  <si>
    <t>F-1115</t>
  </si>
  <si>
    <t>F-1097</t>
  </si>
  <si>
    <t>F-1155</t>
  </si>
  <si>
    <t>F-1156</t>
  </si>
  <si>
    <t>F-1079</t>
  </si>
  <si>
    <t>F-1163</t>
  </si>
  <si>
    <t>F-1148</t>
  </si>
  <si>
    <t>F-1151</t>
  </si>
  <si>
    <t>F-1152</t>
  </si>
  <si>
    <t>F-1161</t>
  </si>
  <si>
    <t>F-1164</t>
  </si>
  <si>
    <t>F-1166</t>
  </si>
  <si>
    <t>F-1160</t>
  </si>
  <si>
    <t>F-1165</t>
  </si>
  <si>
    <t>F-1142</t>
  </si>
  <si>
    <t>F-1162</t>
  </si>
  <si>
    <t>F-1159</t>
  </si>
  <si>
    <t>F-1104</t>
  </si>
  <si>
    <t>F-1171</t>
  </si>
  <si>
    <t>F-1167</t>
  </si>
  <si>
    <t>F-1170</t>
  </si>
  <si>
    <t>F-1169</t>
  </si>
  <si>
    <t>F-1176</t>
  </si>
  <si>
    <t>F-1175</t>
  </si>
  <si>
    <t>F-1174</t>
  </si>
  <si>
    <t>F-1173</t>
  </si>
  <si>
    <t>RG 20003</t>
  </si>
  <si>
    <t>RG 20004</t>
  </si>
  <si>
    <t>RG 20005</t>
  </si>
  <si>
    <t>RO 20001</t>
  </si>
  <si>
    <t>RO 20002</t>
  </si>
  <si>
    <t>RO 20003</t>
  </si>
  <si>
    <t>Gavetas7 - 25x49x7 - Esp. 40</t>
  </si>
  <si>
    <t>Gavetas5 - 25x42x7 - Esp. 35</t>
  </si>
  <si>
    <t>Gavetas4 - 25x42x7 - Esp. 30</t>
  </si>
  <si>
    <t>TOPES Y TAPONES DE GOMA11</t>
  </si>
  <si>
    <t>TOPES Y TAPONES DE GOMA29</t>
  </si>
  <si>
    <t>TOPES Y TAPONES DE GOMA24</t>
  </si>
  <si>
    <t>TOPES Y TAPONES DE GOMA22</t>
  </si>
  <si>
    <t>TOPES Y TAPONES DE GOMA12</t>
  </si>
  <si>
    <t>TOPES Y TAPONES DE GOMA3</t>
  </si>
  <si>
    <t>TOPES Y TAPONES DE GOMA2</t>
  </si>
  <si>
    <t>TOPES Y TAPONES DE GOMA1</t>
  </si>
  <si>
    <t>TOPES Y TAPONES DE GOMA50</t>
  </si>
  <si>
    <t>TOPES Y TAPONES DE GOMA60</t>
  </si>
  <si>
    <t>TOPES Y TAPONES DE GOMA57</t>
  </si>
  <si>
    <t>TOPES Y TAPONES DE GOMA21</t>
  </si>
  <si>
    <t>TOPES Y TAPONES DE GOMA20</t>
  </si>
  <si>
    <t>TOPES Y TAPONES DE GOMA18</t>
  </si>
  <si>
    <t>TOPES Y TAPONES DE GOMA16</t>
  </si>
  <si>
    <t>TOPES Y TAPONES DE GOMA66</t>
  </si>
  <si>
    <t>TOPES Y TAPONES DE GOMA56</t>
  </si>
  <si>
    <t>TOPES Y TAPONES DE GOMA55</t>
  </si>
  <si>
    <t>TOPES Y TAPONES DE GOMA49</t>
  </si>
  <si>
    <t>TOPES Y TAPONES DE GOMA45</t>
  </si>
  <si>
    <t>TOPES Y TAPONES DE GOMA42</t>
  </si>
  <si>
    <t>TOPES Y TAPONES DE GOMA36</t>
  </si>
  <si>
    <t>TOPES Y TAPONES DE GOMA35</t>
  </si>
  <si>
    <t>TOPES Y TAPONES DE GOMA23</t>
  </si>
  <si>
    <t>TOPES Y TAPONES DE GOMA14</t>
  </si>
  <si>
    <t>TOPES Y TAPONES DE GOMA38</t>
  </si>
  <si>
    <t>TOPES Y TAPONES DE GOMA59</t>
  </si>
  <si>
    <t>TOPES Y TAPONES DE GOMA13</t>
  </si>
  <si>
    <t>TOPES Y TAPONES DE GOMA10</t>
  </si>
  <si>
    <t>KAZ</t>
  </si>
  <si>
    <t>005-20</t>
  </si>
  <si>
    <t>Co6.10</t>
  </si>
  <si>
    <t>Co8.13</t>
  </si>
  <si>
    <t>Co10.14</t>
  </si>
  <si>
    <t>Co11.17</t>
  </si>
  <si>
    <t>Co12.17</t>
  </si>
  <si>
    <t>Co13.20</t>
  </si>
  <si>
    <t>Co14.20</t>
  </si>
  <si>
    <t>Co15.21</t>
  </si>
  <si>
    <t>Co16.21</t>
  </si>
  <si>
    <t>Co17.22</t>
  </si>
  <si>
    <t>Co18.23</t>
  </si>
  <si>
    <t>Co19.24</t>
  </si>
  <si>
    <t>Co20.26</t>
  </si>
  <si>
    <t>Co21.26</t>
  </si>
  <si>
    <t>Co22.28</t>
  </si>
  <si>
    <t>Co24.32</t>
  </si>
  <si>
    <t>Co26.34</t>
  </si>
  <si>
    <t>Al8.20</t>
  </si>
  <si>
    <t>Al10.21</t>
  </si>
  <si>
    <t>Al6.10</t>
  </si>
  <si>
    <t>Al8.13</t>
  </si>
  <si>
    <t>Al9.14</t>
  </si>
  <si>
    <t>Al10.14</t>
  </si>
  <si>
    <t>Al12.17</t>
  </si>
  <si>
    <t>Al13.20</t>
  </si>
  <si>
    <t>Al14.20</t>
  </si>
  <si>
    <t>Al15.21</t>
  </si>
  <si>
    <t>Al16.21</t>
  </si>
  <si>
    <t>Al18.23</t>
  </si>
  <si>
    <t>Al19.24</t>
  </si>
  <si>
    <t>Al21.26</t>
  </si>
  <si>
    <t>Al22.28</t>
  </si>
  <si>
    <t>Al24.30</t>
  </si>
  <si>
    <t>Al26.34</t>
  </si>
  <si>
    <t>Al30.40</t>
  </si>
  <si>
    <t>Fi8.20</t>
  </si>
  <si>
    <t>Fi10.21</t>
  </si>
  <si>
    <t>Gavetas6 - 25x42x5 - Esp. 35</t>
  </si>
  <si>
    <t>Gavetas1 - 30x49x10 - Esp. 20</t>
  </si>
  <si>
    <t>C1327</t>
  </si>
  <si>
    <t>Gavetas3 - 25x42x8 - Esp. 24</t>
  </si>
  <si>
    <t>3,5 x 60</t>
  </si>
  <si>
    <t>3/8 x 2"</t>
  </si>
  <si>
    <t>13 x 60 (1/2) 2,5</t>
  </si>
  <si>
    <t>8 x 9 x 80</t>
  </si>
  <si>
    <t>8 x 10 x 50</t>
  </si>
  <si>
    <t>7x50</t>
  </si>
  <si>
    <t>7x60</t>
  </si>
  <si>
    <t>1.01.0086</t>
  </si>
  <si>
    <t>ESPINAS ELASTICAS7 x 60</t>
  </si>
  <si>
    <t>ESPINAS ELASTICAS7 x 50</t>
  </si>
  <si>
    <t>5/16 . PERILLA C/TORNILLO</t>
  </si>
  <si>
    <t>1/4 . PERILLA C/TUERCA</t>
  </si>
  <si>
    <t>GANCHOS - CHAVETAS</t>
  </si>
  <si>
    <t>Gancho - 4x80 AL</t>
  </si>
  <si>
    <t>Gancho - 5x100 A</t>
  </si>
  <si>
    <t>Gancho - 4x55 AC</t>
  </si>
  <si>
    <t>Gancho - 3x55 AC</t>
  </si>
  <si>
    <t>Gancho - 3x80 AL</t>
  </si>
  <si>
    <t>Gancho - 5x100 C</t>
  </si>
  <si>
    <t>Gancho - 6x95 C</t>
  </si>
  <si>
    <t>Gancho - 8x110 A</t>
  </si>
  <si>
    <t>Gancho - 6x95 A</t>
  </si>
  <si>
    <t>Gancho - 5x65 AC</t>
  </si>
  <si>
    <t>Gancho - 6x100 A</t>
  </si>
  <si>
    <t>Gancho - 3,5x80 AL</t>
  </si>
  <si>
    <t>Chav-ALF 4x150</t>
  </si>
  <si>
    <t>Chav-ALF 5x150</t>
  </si>
  <si>
    <t>Chav-ALF 4,5x150</t>
  </si>
  <si>
    <t>Chav-R 4,5x120</t>
  </si>
  <si>
    <t>Chav-TRB 3x95</t>
  </si>
  <si>
    <t>Gancho - 3,5x55 AC</t>
  </si>
  <si>
    <t>Chav-TRB 3,5x95</t>
  </si>
  <si>
    <t>Chav-R 4x120</t>
  </si>
  <si>
    <t>Chav-R 5x120</t>
  </si>
  <si>
    <t>Gancho - 8x90 C</t>
  </si>
  <si>
    <t>Gancho - M1</t>
  </si>
  <si>
    <t>Gancho - M2</t>
  </si>
  <si>
    <t>RESORTES</t>
  </si>
  <si>
    <t>Tuerca Tina  Inserto para Madera - W 5/16</t>
  </si>
  <si>
    <t>Tuerca Tina  Inserto para Madera - W 3/16</t>
  </si>
  <si>
    <t>Tuerca Tina  Inserto para Madera - M 5</t>
  </si>
  <si>
    <t>Tuerca Tina  Inserto para Madera - W ¼</t>
  </si>
  <si>
    <t>Tuerca Tina  Inserto para Madera - M 6</t>
  </si>
  <si>
    <t>Tuerca Tina  Inserto para Madera - M 8</t>
  </si>
  <si>
    <t>PTA ACOPLE RAP 1/4 R M 1/4 BSPT</t>
  </si>
  <si>
    <t>PTA ACOPLE RAP 1/4 MANG 6 MM</t>
  </si>
  <si>
    <t>PTA ACOPLE RAP 1/4 MANG 8 MM</t>
  </si>
  <si>
    <t>PTA ACOPLE RAP 1/4 MANG 9,5 MM</t>
  </si>
  <si>
    <t>PTA ACOPLE RAP 1/4 MANG 12,7 MM</t>
  </si>
  <si>
    <t>RACORD R M 1/8 BSPT MANG 6 MM</t>
  </si>
  <si>
    <t>RACORD R M 1/8 BSPT MANG 8 MM</t>
  </si>
  <si>
    <t>RACORD R M 1/8 BSPT MANG 9.5 MM</t>
  </si>
  <si>
    <t>RACORD R M 1/8 BSPT MANG 12.70 MM</t>
  </si>
  <si>
    <t>RACORD R M 1/4 BSPT MANG 6 MM</t>
  </si>
  <si>
    <t>RACORD R M 1/4 BSPT MANG 8 MM</t>
  </si>
  <si>
    <t>RACORD R M 1/4 BSPT MANG 9.5 MM</t>
  </si>
  <si>
    <t>RACORD R M 1/4 BSPT MANG 12.70 MM</t>
  </si>
  <si>
    <t>RACORD R M 3/8 BSPT MANG 8 MM</t>
  </si>
  <si>
    <t>RACORD R M 3/8 BSPT MANG 9.5 MM</t>
  </si>
  <si>
    <t>RACORD R M 3/8 BSPT MANG 12.70 MM</t>
  </si>
  <si>
    <t>RACORD R M 1/2 BSPT MANG 12.70 MM</t>
  </si>
  <si>
    <t>RACORD R M 1/2 BSPT MANG 16 MM</t>
  </si>
  <si>
    <t>RACORD R M 1/2 BSPT MANG 19 MM</t>
  </si>
  <si>
    <t>RACORD R M 3/4 BSPT MANG 19 MM</t>
  </si>
  <si>
    <t>PTA ACOPLE RAP 1/4 R H 1/4 BSP</t>
  </si>
  <si>
    <t>RACORD R H 1/8 BSP MANG 6 MM</t>
  </si>
  <si>
    <t>RACORD R H 1/8 BSP MANG 8 MM</t>
  </si>
  <si>
    <t>RACORD R H 1/4 BSP MANG 6 MM</t>
  </si>
  <si>
    <t>RACORD R H 1/4 BSP MANG 8 MM</t>
  </si>
  <si>
    <t>RACORD R H 1/4 BSP MANG 9.5 MM</t>
  </si>
  <si>
    <t>RACORD  RH 1/4 BSP MANG 12.7 MM</t>
  </si>
  <si>
    <t>UNION DOBLE 4 MM</t>
  </si>
  <si>
    <t>UNION DOBLE 6 MM</t>
  </si>
  <si>
    <t>UNION DOBLE 8 MM</t>
  </si>
  <si>
    <t>UNION DOBLE 9.5 MM</t>
  </si>
  <si>
    <t>UNION DOBLE 12.70 MM</t>
  </si>
  <si>
    <t>UNION DOBLE 16 MM</t>
  </si>
  <si>
    <t>UNION DOBLE 19 MM</t>
  </si>
  <si>
    <t>UNION TRIPLE 6 MM</t>
  </si>
  <si>
    <t>UNION TRIPLE 8 MM</t>
  </si>
  <si>
    <t>UNION TRIPLE 9.5 MM</t>
  </si>
  <si>
    <t>RED R M 3/8 BSPT - R M 1/4 BSPT</t>
  </si>
  <si>
    <t>RED R M 1/2 BSPT - R M 1/4 BSPT</t>
  </si>
  <si>
    <t>RED R M 1/2 BSPT - R M 3/8 BSPT</t>
  </si>
  <si>
    <t>REDUCCION H 1/4 BSP- M 1/8 BSPT</t>
  </si>
  <si>
    <t>RED RM 3/8 BSPT - RH 1/8 BSP</t>
  </si>
  <si>
    <t>RED RM 3/8 BSPT - RH 1/4 BSP</t>
  </si>
  <si>
    <t>RED RM 1/2 BSPT - RH 1/4 BSP</t>
  </si>
  <si>
    <t>CUPLA RED H 1/4- H 1/8 BSP</t>
  </si>
  <si>
    <t>CUPLA RED H 3/8- H 1/4 BSP</t>
  </si>
  <si>
    <t>CUPLA H-H 1/8 BSP</t>
  </si>
  <si>
    <t>CUPLA H-H 1/4 BSP</t>
  </si>
  <si>
    <t>CUPLA H-H 3/8 BSP</t>
  </si>
  <si>
    <t>ENTRE ROSCA M-M 1/8 BSPT</t>
  </si>
  <si>
    <t>ENTRE ROSCA M-M 1/4 BSPT</t>
  </si>
  <si>
    <t>ENTRE ROSCA M-M 3/8 BSPT</t>
  </si>
  <si>
    <t>ACOPLE RAP 1/4 ECON R H 1/4 BSP C/PTA</t>
  </si>
  <si>
    <t>A-04-024</t>
  </si>
  <si>
    <t>3001</t>
  </si>
  <si>
    <t>3002</t>
  </si>
  <si>
    <t>3003</t>
  </si>
  <si>
    <t>3006</t>
  </si>
  <si>
    <t>3007</t>
  </si>
  <si>
    <t>3008</t>
  </si>
  <si>
    <t>3014</t>
  </si>
  <si>
    <t>3015</t>
  </si>
  <si>
    <t>DQAUTOPARTES</t>
  </si>
  <si>
    <t>Tuerca Reten Doble - 8mm</t>
  </si>
  <si>
    <t>INYECTGAS</t>
  </si>
  <si>
    <t>Producto y N°</t>
  </si>
  <si>
    <t>ESPARRAGOS DE ACERO7/16 X 48</t>
  </si>
  <si>
    <t>ESPARRAGOS DE ACERO7/16 X 2"</t>
  </si>
  <si>
    <t>TOPES Y TAPONES DE GOMA4</t>
  </si>
  <si>
    <t>TOPES Y TAPONES DE GOMA5</t>
  </si>
  <si>
    <t>TOPES Y TAPONES DE GOMA6</t>
  </si>
  <si>
    <t>TOPES Y TAPONES DE GOMA7</t>
  </si>
  <si>
    <t>TOPES Y TAPONES DE GOMA8</t>
  </si>
  <si>
    <t>TOPES Y TAPONES DE GOMA9</t>
  </si>
  <si>
    <t>TOPES Y TAPONES DE GOMA15</t>
  </si>
  <si>
    <t>TOPES Y TAPONES DE GOMA17</t>
  </si>
  <si>
    <t>TOPES Y TAPONES DE GOMA19</t>
  </si>
  <si>
    <t>TOPES Y TAPONES DE GOMA25</t>
  </si>
  <si>
    <t>TOPES Y TAPONES DE GOMA26</t>
  </si>
  <si>
    <t>TOPES Y TAPONES DE GOMA27</t>
  </si>
  <si>
    <t>TOPES Y TAPONES DE GOMA28</t>
  </si>
  <si>
    <t>TOPES Y TAPONES DE GOMA30</t>
  </si>
  <si>
    <t>TOPES Y TAPONES DE GOMA31</t>
  </si>
  <si>
    <t>TOPES Y TAPONES DE GOMA32</t>
  </si>
  <si>
    <t>TOPES Y TAPONES DE GOMA33</t>
  </si>
  <si>
    <t>TOPES Y TAPONES DE GOMA34</t>
  </si>
  <si>
    <t>TOPES Y TAPONES DE GOMA37</t>
  </si>
  <si>
    <t>TOPES Y TAPONES DE GOMA39</t>
  </si>
  <si>
    <t>TOPES Y TAPONES DE GOMA40</t>
  </si>
  <si>
    <t>TOPES Y TAPONES DE GOMA41</t>
  </si>
  <si>
    <t>TOPES Y TAPONES DE GOMA43</t>
  </si>
  <si>
    <t>TOPES Y TAPONES DE GOMA44</t>
  </si>
  <si>
    <t>TOPES Y TAPONES DE GOMA46</t>
  </si>
  <si>
    <t>TOPES Y TAPONES DE GOMA47</t>
  </si>
  <si>
    <t>TOPES Y TAPONES DE GOMA48</t>
  </si>
  <si>
    <t>TOPES Y TAPONES DE GOMA51</t>
  </si>
  <si>
    <t>TOPES Y TAPONES DE GOMA52</t>
  </si>
  <si>
    <t>TOPES Y TAPONES DE GOMA53</t>
  </si>
  <si>
    <t>TOPES Y TAPONES DE GOMA54</t>
  </si>
  <si>
    <t>TOPES Y TAPONES DE GOMA58</t>
  </si>
  <si>
    <t>TOPES Y TAPONES DE GOMA61</t>
  </si>
  <si>
    <t>TOPES Y TAPONES DE GOMA62</t>
  </si>
  <si>
    <t>TOPES Y TAPONES DE GOMA63</t>
  </si>
  <si>
    <t>TOPES Y TAPONES DE GOMA64</t>
  </si>
  <si>
    <t>TOPES Y TAPONES DE GOMA65</t>
  </si>
  <si>
    <t>Venta</t>
  </si>
  <si>
    <t/>
  </si>
  <si>
    <t>1237 epdm</t>
  </si>
  <si>
    <t>1238 epdm</t>
  </si>
  <si>
    <t>1490epdm</t>
  </si>
  <si>
    <t>S-374</t>
  </si>
  <si>
    <t>F-1178</t>
  </si>
  <si>
    <t>F-1180</t>
  </si>
  <si>
    <t>S-380</t>
  </si>
  <si>
    <t>F-1177</t>
  </si>
  <si>
    <t>F-1179</t>
  </si>
  <si>
    <t>F-1153</t>
  </si>
  <si>
    <t>S-350</t>
  </si>
  <si>
    <t>12 x 60</t>
  </si>
  <si>
    <t>VENTA NETA</t>
  </si>
  <si>
    <t>Gavetas2 - 25x42x8 - Esp. 20</t>
  </si>
  <si>
    <t>7/16 X 48</t>
  </si>
  <si>
    <t>7/16 X 2"</t>
  </si>
  <si>
    <t>MIGUEL.ALEMITES</t>
  </si>
  <si>
    <t>ARANDELAS DE GOMA16 X 36 X 2</t>
  </si>
  <si>
    <t>ARANDELAS DE GOMA LINEA PESADA13 x 60 (1/2) 2,5</t>
  </si>
  <si>
    <t>CHAVETASTRG 4 X 90</t>
  </si>
  <si>
    <t>Tipo TRG 4 X 90</t>
  </si>
  <si>
    <t>CHAVETASTRG 4,5 X 90</t>
  </si>
  <si>
    <t>Tipo TRG 4,5 X 90</t>
  </si>
  <si>
    <t>CHAVETASTRG 5 X 90</t>
  </si>
  <si>
    <t>Tipo TRG 5 X 90</t>
  </si>
  <si>
    <t>GANCHOS - CHAVETASGancho - 3x55 AC</t>
  </si>
  <si>
    <t>3 mm - ABIERTA CORTA - 20 mm - 55 mm</t>
  </si>
  <si>
    <t>GANCHOS - CHAVETASGancho - 3x80 AL</t>
  </si>
  <si>
    <t>3 mm - ABIERTA LARGA - 20 mm - 80 mm</t>
  </si>
  <si>
    <t>GANCHOS - CHAVETASGancho - 3,5x55 AC</t>
  </si>
  <si>
    <t>3,5 mm - ABIERTA C - 20 mm - 55 mm</t>
  </si>
  <si>
    <t>GANCHOS - CHAVETASGancho - 3,5x80 AL</t>
  </si>
  <si>
    <t>3,5 mm - ABIERTA L - 20 mm - 80 mm</t>
  </si>
  <si>
    <t>GANCHOS - CHAVETASGancho - 4x55 AC</t>
  </si>
  <si>
    <t>4 mm - ABIERTA C - 25 mm - 55 mm</t>
  </si>
  <si>
    <t>GANCHOS - CHAVETASGancho - 4x80 AL</t>
  </si>
  <si>
    <t>4 mm - ABIERTA L - 25 mm - 80 mm</t>
  </si>
  <si>
    <t>GANCHOS - CHAVETASGancho - 5x65 AC</t>
  </si>
  <si>
    <t>5 mm - ABIERTA C - 25 mm - 65 mm</t>
  </si>
  <si>
    <t>GANCHOS - CHAVETASGancho - 5x100 C</t>
  </si>
  <si>
    <t>5 mm - CERRADA - 25 mm - 100 mm</t>
  </si>
  <si>
    <t>GANCHOS - CHAVETASGancho - 5x100 A</t>
  </si>
  <si>
    <t>5 mm - ABIERTA - 32 mm - 100 mm</t>
  </si>
  <si>
    <t>GANCHOS - CHAVETASGancho - 6x95 A</t>
  </si>
  <si>
    <t>6 mm - ABIERTA - 25 mm - 95 mm</t>
  </si>
  <si>
    <t>GANCHOS - CHAVETASGancho - 6x95 C</t>
  </si>
  <si>
    <t>6 mm - CERRADA - 25 mm - 95 mm</t>
  </si>
  <si>
    <t>GANCHOS - CHAVETASGancho - 6x100 A</t>
  </si>
  <si>
    <t>6 mm - ABIERTA - 32 mm - 100 mm</t>
  </si>
  <si>
    <t>GANCHOS - CHAVETASGancho - 8x110 A</t>
  </si>
  <si>
    <t xml:space="preserve">8 mm - ABIERTA - 32 mm - </t>
  </si>
  <si>
    <t>GANCHOS - CHAVETASGancho - 8x90 C</t>
  </si>
  <si>
    <t xml:space="preserve">8 mm - CERRADA/SOLD - 32 mm - </t>
  </si>
  <si>
    <t>GANCHOS - CHAVETASGancho - M1</t>
  </si>
  <si>
    <t>GANCHOS - CHAVETASGancho - M2</t>
  </si>
  <si>
    <t>GANCHOS - CHAVETASChav-TRB 3x95</t>
  </si>
  <si>
    <t>Chaveta Traba 3x95</t>
  </si>
  <si>
    <t>GANCHOS - CHAVETASChav-TRB 3,5x95</t>
  </si>
  <si>
    <t>Chaveta Traba 3,5x95</t>
  </si>
  <si>
    <t>GANCHOS - CHAVETASChav-R 4x120</t>
  </si>
  <si>
    <t>Chaveta "R" 4x120</t>
  </si>
  <si>
    <t>GANCHOS - CHAVETASChav-R 4,5x120</t>
  </si>
  <si>
    <t>Chaveta "R" 4,5x120</t>
  </si>
  <si>
    <t>GANCHOS - CHAVETASChav-R 5x120</t>
  </si>
  <si>
    <t>Chaveta "R" 5x120</t>
  </si>
  <si>
    <t>GANCHOS - CHAVETASChav-ALF 4x150</t>
  </si>
  <si>
    <t>Chaveta Alfiler 4x150</t>
  </si>
  <si>
    <t>GANCHOS - CHAVETASChav-ALF 4,5x150</t>
  </si>
  <si>
    <t>Chaveta Alfiler  4,5x150</t>
  </si>
  <si>
    <t>GANCHOS - CHAVETASChav-ALF 5x150</t>
  </si>
  <si>
    <t>Chaveta Alfiler  5x150</t>
  </si>
  <si>
    <t>Precio</t>
  </si>
  <si>
    <t>1,25 x 14-19 x 25 - Compresión</t>
  </si>
  <si>
    <t>1,5 x .10-18 x 35 - Compresión</t>
  </si>
  <si>
    <t>1,5 x .14-18 x 90 - Compresión</t>
  </si>
  <si>
    <t>0,5 x 4,5 x 50 - Compresión</t>
  </si>
  <si>
    <t>0,5 x 6 x 50 - Compresión</t>
  </si>
  <si>
    <t>0,6 x 8 x 50 - Compresión</t>
  </si>
  <si>
    <t>0,8 x 9,5 x 16 - Compresión</t>
  </si>
  <si>
    <t>0,8 x 9 x 50 - Compresión</t>
  </si>
  <si>
    <t>0,8 x 11 x 50 - Compresión</t>
  </si>
  <si>
    <t>0,8 x 13 x 70 - Compresión</t>
  </si>
  <si>
    <t>1 x 7 x 18 - Compresión</t>
  </si>
  <si>
    <t>1 x 8 x 50 - Compresión</t>
  </si>
  <si>
    <t>1 x 10 x 100 - Compresión</t>
  </si>
  <si>
    <t>1 x 12 x 50 - Compresión</t>
  </si>
  <si>
    <t>1 x 12 x 100 - Compresión</t>
  </si>
  <si>
    <t>1 x 14 x 60 - Compresión</t>
  </si>
  <si>
    <t>1,25 x 8 x 50 - Compresión</t>
  </si>
  <si>
    <t>1,25 x 10 x 50 - Compresión</t>
  </si>
  <si>
    <t>1,25 x 12 x 150 - Compresión</t>
  </si>
  <si>
    <t>1,25 x 14 x 130 - Compresión</t>
  </si>
  <si>
    <t>1,5 x 12 x 50 - Compresión</t>
  </si>
  <si>
    <t>1,5 x 14 x 100 - Compresión</t>
  </si>
  <si>
    <t>1,5 x 16 x 100 - Compresión</t>
  </si>
  <si>
    <t>1,5 x 16 x 35 - Compresión</t>
  </si>
  <si>
    <t>1,5 x 16 x 45 - Compresión</t>
  </si>
  <si>
    <t>1,5 x 22 x 25 - Compresión</t>
  </si>
  <si>
    <t>1,75 x 16 x 100 - Compresión</t>
  </si>
  <si>
    <t>1,75 x 22 x 40 - Compresión</t>
  </si>
  <si>
    <t>2 x 16 x 100 - Compresión</t>
  </si>
  <si>
    <t>2 x 18 x 55 - Compresión</t>
  </si>
  <si>
    <t>2 x 30 x 100 - Compresión</t>
  </si>
  <si>
    <t>2 x 20 x 30 - Compresión</t>
  </si>
  <si>
    <t>2 x 25 x 35 - Compresión</t>
  </si>
  <si>
    <t>2,5 x 15 x 30 - Compresión</t>
  </si>
  <si>
    <t>2,5 x 23 x 30 - Compresión</t>
  </si>
  <si>
    <t>2,5 x 35 x 25 - Compresión</t>
  </si>
  <si>
    <t>0,5 x 3,5 x 12 - Compresión</t>
  </si>
  <si>
    <t>0,5 x 3,5 x 16 - Compresión</t>
  </si>
  <si>
    <t>0,5 x 3,5 x 25 - Compresión</t>
  </si>
  <si>
    <t>0,5 x 4,5 x 9 - Compresión</t>
  </si>
  <si>
    <t>0,5 x 4,5 x 14 - Compresión</t>
  </si>
  <si>
    <t>0,5 x 6 x 15 - Compresión</t>
  </si>
  <si>
    <t>0,5 x 7 x 6 - Compresión</t>
  </si>
  <si>
    <t>0,5 x 7,5 x 20 - Compresión</t>
  </si>
  <si>
    <t>0,8 x 7 x 15 - Compresión</t>
  </si>
  <si>
    <t>0,8 x 13 x 25 - Compresión</t>
  </si>
  <si>
    <t>1 x 6 x 8 - Compresión</t>
  </si>
  <si>
    <t>1,25 x 9 x 15 - Compresión</t>
  </si>
  <si>
    <t>1,5 x 11 x 20 - Compresión</t>
  </si>
  <si>
    <t>TIJERA PODAR - Expansión</t>
  </si>
  <si>
    <t>0,3 x 3 x 15 - Expansión</t>
  </si>
  <si>
    <t>0,3 x 4,5 x 22 - Expansión</t>
  </si>
  <si>
    <t>0,3 x 4,2 x 15 - Expansión</t>
  </si>
  <si>
    <t>0,5 x 4,5 x 80 - Expansión</t>
  </si>
  <si>
    <t>0,5 x 6 x 60 - Expansión</t>
  </si>
  <si>
    <t>0,8 x 8 x 100 - Expansión</t>
  </si>
  <si>
    <t>1 x 10 x 95 - Expansión</t>
  </si>
  <si>
    <t>1 x 10 x 144 - Expansión</t>
  </si>
  <si>
    <t>1 x 13 x 50 - Expansión</t>
  </si>
  <si>
    <t>1 x 13 x 95 - Expansión</t>
  </si>
  <si>
    <t>1 x 13 x 177 - Expansión</t>
  </si>
  <si>
    <t>1,25 x 7 x 80 - Expansión</t>
  </si>
  <si>
    <t>1,25 x 7 x 140 - Expansión</t>
  </si>
  <si>
    <t>1,5 x 10 x 47 - Expansión</t>
  </si>
  <si>
    <t>1,5 x 12 x 51 - Expansión</t>
  </si>
  <si>
    <t>1,5 x 12 x 140 - Expansión</t>
  </si>
  <si>
    <t>1,75 x 12 x 60 - Espansión</t>
  </si>
  <si>
    <t>1,75 x 12 x 120 - Espansión</t>
  </si>
  <si>
    <t>3 x 17 x 56 - Espansión</t>
  </si>
  <si>
    <t>0,3 x 4,5 x 13 - Compresión</t>
  </si>
  <si>
    <t>0,3 x 5 x 30 - Compresión</t>
  </si>
  <si>
    <t>0,5 x 3,5 x 45 - Compresión</t>
  </si>
  <si>
    <t>0,5 x 6 x 35 - Compresión</t>
  </si>
  <si>
    <t>0,5 x 5 x 15 - Compresión</t>
  </si>
  <si>
    <t>0,5 x 6,5 x 12 - Compresión</t>
  </si>
  <si>
    <t>0,5 x 7,5 x 32 - Compresión</t>
  </si>
  <si>
    <t>0,5 x 6 x 45 - Compresión</t>
  </si>
  <si>
    <t>0,5 x 9 x 14 - Compresión</t>
  </si>
  <si>
    <t>0,5 x 10 x 28 - Compresión</t>
  </si>
  <si>
    <t>0,6 x 6,5 x 18 - Compresión</t>
  </si>
  <si>
    <t>0,6 x 9 x 28 - Compresión</t>
  </si>
  <si>
    <t>0,6 x 13 x 20 - Compresión</t>
  </si>
  <si>
    <t>0,7 x 8,5 x 10 - Compresión</t>
  </si>
  <si>
    <t>0,8 x 5 x 15 - Compresión</t>
  </si>
  <si>
    <t>0,8 x 5,5 x 36 - Compresión</t>
  </si>
  <si>
    <t>0,8 x 7 x 16 - Compresión</t>
  </si>
  <si>
    <t>0,8 x 7 x 32 - Compresión</t>
  </si>
  <si>
    <t>0,8 x 7 x 40 - Compresión</t>
  </si>
  <si>
    <t>0,8 x 7,5 x 15 - Compresión</t>
  </si>
  <si>
    <t>0,8 x 7,5 x 23 - Compresión</t>
  </si>
  <si>
    <t>0,8 x 8 x 13 - Compresión</t>
  </si>
  <si>
    <t>0,8 x 8 x 22 - Compresión</t>
  </si>
  <si>
    <t>0,8 x 10 x 10 - Compresión</t>
  </si>
  <si>
    <t>0,8 x 11 x 16 - Compresión</t>
  </si>
  <si>
    <t>0,8 x 13 x 65 - Compresión</t>
  </si>
  <si>
    <t>0,8 x 14 x 25 - Compresión</t>
  </si>
  <si>
    <t>1 x 6 x 60 - Compresión</t>
  </si>
  <si>
    <t>1 x 8 x 8 - Compresión</t>
  </si>
  <si>
    <t>1 x 8 x 15 - Compresión</t>
  </si>
  <si>
    <t>1 x 8 x 25 - Compresión</t>
  </si>
  <si>
    <t>1 x 11 x 50 - Compresión</t>
  </si>
  <si>
    <t>1 x 11 x 85 - Compresión</t>
  </si>
  <si>
    <t>1 x 15 x 20 - Compresión</t>
  </si>
  <si>
    <t>1 x 17 x 20 - Compresión</t>
  </si>
  <si>
    <t>1 x 28 x 28 - Compresión</t>
  </si>
  <si>
    <t>1,25 x 8 x 15 - Compresión</t>
  </si>
  <si>
    <t>1,25 x 9,5 x 17 - Compresión</t>
  </si>
  <si>
    <t>1,25 x 11 x 35 - Compresión</t>
  </si>
  <si>
    <t>1,25 x 13 x 13 - Compresión</t>
  </si>
  <si>
    <t>1,25 x 13 x 26 - Compresión</t>
  </si>
  <si>
    <t>1,25 x 14 x 65 - Compresión</t>
  </si>
  <si>
    <t>1,25 x 15 x 12 - Compresión</t>
  </si>
  <si>
    <t>1,25 x 16 x 38 - Compresión</t>
  </si>
  <si>
    <t>1,25 x 18 x 45 - Compresión</t>
  </si>
  <si>
    <t>1,25 x 20 x 75 - Compresión</t>
  </si>
  <si>
    <t>1,5 x 13 x 29 - Compresión</t>
  </si>
  <si>
    <t>1,5 x 16 x 60 - Compresión</t>
  </si>
  <si>
    <t>1,5 x 17 x 45 - Compresión</t>
  </si>
  <si>
    <t>1,5 x 17 x 75 - Compresión</t>
  </si>
  <si>
    <t>1,5 x 25 x 11 - Compresión</t>
  </si>
  <si>
    <t>1,5 x 24 x 45 - Compresión</t>
  </si>
  <si>
    <t>1,6 x 20 x 29 - Compresión</t>
  </si>
  <si>
    <t>1,75 x 10 x 45 - Compresión</t>
  </si>
  <si>
    <t>1,75 x 14 x 50 - Compresión</t>
  </si>
  <si>
    <t>1,75 x 16 x 50 - Compresión</t>
  </si>
  <si>
    <t>1,75 x 16 x 35 - Compresión</t>
  </si>
  <si>
    <t>1,75 x 22 x 17 - Compresión</t>
  </si>
  <si>
    <t>1,75 x 18 x 60 - Compresión</t>
  </si>
  <si>
    <t>1,75 x 28 x 80 - Compresión</t>
  </si>
  <si>
    <t>1,75 x 34 x 125 - Compresión</t>
  </si>
  <si>
    <t>1,75 x 21 x 22 - Compresión</t>
  </si>
  <si>
    <t>2,25 x 27 x 40 - Compresión</t>
  </si>
  <si>
    <t>2 x 12 x 150 - Compresión</t>
  </si>
  <si>
    <t>2 x 18 x 130 - Compresión</t>
  </si>
  <si>
    <t>2 x 20 x 100 - Compresión</t>
  </si>
  <si>
    <t>2 x 25 x 100 - Compresión</t>
  </si>
  <si>
    <t>2 x 30 x 50 - Compresión</t>
  </si>
  <si>
    <t>2 x 34 x 42 - Compresión</t>
  </si>
  <si>
    <t>2,25 x 27 x 37 - Compresión</t>
  </si>
  <si>
    <t>2,5 x 17 x 35 - Compresión</t>
  </si>
  <si>
    <t>2,5 x 25 x 55 - Compresión</t>
  </si>
  <si>
    <t>2,5 x 33 x 50 - Compresión</t>
  </si>
  <si>
    <t>2,5 x 37 x 50 - Compresión</t>
  </si>
  <si>
    <t>2,5 x 42 x 42 - Compresión</t>
  </si>
  <si>
    <t>2,75 x 38 x 42 - Compresión</t>
  </si>
  <si>
    <t>3 x 18 x 40 - Compresión</t>
  </si>
  <si>
    <t>3 x 18 x 150 - Compresión</t>
  </si>
  <si>
    <t>3 x 25 x 150 - Compresión</t>
  </si>
  <si>
    <t>3 x 33 x 55 - Compresión</t>
  </si>
  <si>
    <t>3 x 33 x 150 - Compresión</t>
  </si>
  <si>
    <t>3 x 40 x 100 - Compresión</t>
  </si>
  <si>
    <t>3,5 x 23 x 100 - Compresión</t>
  </si>
  <si>
    <t>3,5 x 27 x 60 - Compresión</t>
  </si>
  <si>
    <t>3,5 x 40 x 37 - Compresión</t>
  </si>
  <si>
    <t>4 x 22 x 50 - Compresión</t>
  </si>
  <si>
    <t>4 x 26 x 60 - Compresión</t>
  </si>
  <si>
    <t>4 x 38 x 100 - Compresión</t>
  </si>
  <si>
    <t>5 x 35 x 140 - Compresión</t>
  </si>
  <si>
    <t>5 x 45 x 90 - Compresión</t>
  </si>
  <si>
    <t>2 x 20 x 100 - Espansión</t>
  </si>
  <si>
    <t>2 x 20 x 150 - Espansión</t>
  </si>
  <si>
    <t>2,25 x 17 x 85 - Espansión</t>
  </si>
  <si>
    <t>2,5 x 20 x 150 - Espansión</t>
  </si>
  <si>
    <t>2,5 x 25 x 150 - Espansión</t>
  </si>
  <si>
    <t>2,5 x 20 x 100 - Espansión</t>
  </si>
  <si>
    <t>3 x 20 x 200 - Espansión</t>
  </si>
  <si>
    <t>3 x 25 x 142 - Espansión</t>
  </si>
  <si>
    <t>3 x 30 x 200 - Espansión</t>
  </si>
  <si>
    <t>3,5 x 25 x 130 - Espansión</t>
  </si>
  <si>
    <t>3,5 x 32 x 130 - Espansión</t>
  </si>
  <si>
    <t>4 x 32 x 156 - Espansión</t>
  </si>
  <si>
    <t>4,5 x 32 x 200 - Espansión</t>
  </si>
  <si>
    <t>5 x 39 x 200 - Espansión</t>
  </si>
  <si>
    <t>RESORTES LINEA AUTOMOTOR400</t>
  </si>
  <si>
    <t>RESORTES LINEA FIAT - RESORTE SUPERIOR P/ZAPATAS FRENO TRAS.-FIAT 1500/1600/125/MULTICARGA</t>
  </si>
  <si>
    <t>RESORTES LINEA AUTOMOTOR401</t>
  </si>
  <si>
    <t>RESORTES LINEA FIAT - RESORTE INFERIOR P/ZAPATAS FRENO TRAS.-FIAT 1500/1600/125/MULTICARGA</t>
  </si>
  <si>
    <t>RESORTES LINEA AUTOMOTOR402</t>
  </si>
  <si>
    <t>RESORTES LINEA FIAT - RESORTE SUPERIOR P/ZAPATAS FRENO - FIAT 600 TRAS./DEL.-FIAT 128 TRAS.</t>
  </si>
  <si>
    <t>RESORTES LINEA AUTOMOTOR405</t>
  </si>
  <si>
    <t>RESORTES LINEA FIAT - RESORTE P/PEDAL DE ACCION. EMBRAGUE- FIAT 600/128</t>
  </si>
  <si>
    <t>RESORTES LINEA AUTOMOTOR406</t>
  </si>
  <si>
    <t>RESORTES LINEA FIAT - RESORTE P/PALANCA DE CAJA DE VELOCIDADES FIAT 128</t>
  </si>
  <si>
    <t>RESORTES LINEA AUTOMOTOR409</t>
  </si>
  <si>
    <t>RESORTES LINEA FIAT - RESORTE P/CILINDRO MAESTRO DE FRENO. FIAT 1500/1600/125/MULTICARGA</t>
  </si>
  <si>
    <t>RESORTES LINEA AUTOMOTOR414</t>
  </si>
  <si>
    <t>RESORTES LINEA FIAT - SEGURO ANTIRRUIDO P/PAST.F/ A DISCO FIAT 1500/1600/125/MULTICARGA</t>
  </si>
  <si>
    <t>RESORTES LINEA AUTOMOTOR415</t>
  </si>
  <si>
    <t>RESORTES LINEA FIAT - SEGURO P/PERNO PASADOR PAST. F/ A DISCO FIAT 1500/1600/125/MULTICARGA</t>
  </si>
  <si>
    <t>RESORTES LINEA AUTOMOTOR420</t>
  </si>
  <si>
    <t>RESORTES LINEA FIAT - RESORTE P/COMANDO DE ACELERADOR FIAT 600/770/800/133</t>
  </si>
  <si>
    <t>RESORTES LINEA AUTOMOTOR421</t>
  </si>
  <si>
    <t>RESORTES LINEA FIAT - CLIP P/CABLE COMANDO DE FRENO - FIAT 128</t>
  </si>
  <si>
    <t>RESORTES LINEA AUTOMOTOR429</t>
  </si>
  <si>
    <t>RESORTES LINEA FIAT - RESORTE P/RETORNO DE PEDAL DE EMBRAGUE - FIAT 1600/125</t>
  </si>
  <si>
    <t>RESORTES LINEA AUTOMOTOR440</t>
  </si>
  <si>
    <t>RESORTES LINEA FIAT - RESORTE P/REGISTRO DER.-FIAT PALIO/SIENA</t>
  </si>
  <si>
    <t>RESORTES LINEA AUTOMOTOR441</t>
  </si>
  <si>
    <t>RESORTES LINEA FIAT - RESORTE P/REGISTRO IZQ.-FIAT PALIO/SIENA</t>
  </si>
  <si>
    <t>RESORTES LINEA AUTOMOTOR442</t>
  </si>
  <si>
    <t>RESORTES LINEA FIAT - RESORTE TRABA INF.-FIAT PALIO/SIENA</t>
  </si>
  <si>
    <t>RESORTES LINEA AUTOMOTOR443</t>
  </si>
  <si>
    <t>RESORTES LINEA FIAT - RESORTE TRABA SUP INF.-FIAT PALIO/SIENA</t>
  </si>
  <si>
    <t>RESORTES LINEA AUTOMOTOR460</t>
  </si>
  <si>
    <t>RESORTES LINEA FORD - RESORTE P/PEDAL DE ACCION EMBRAGUE-FORD FALCON LARGO UNIVERSAL</t>
  </si>
  <si>
    <t>RESORTES LINEA AUTOMOTOR461</t>
  </si>
  <si>
    <t>RESORTES LINEA FORD - RESORTE P/PEDAL DE ACCION EMBRAGUE-FORD FALCON CORTO UNIVERSAL</t>
  </si>
  <si>
    <t>RESORTES LINEA AUTOMOTOR462</t>
  </si>
  <si>
    <t>RESORTES LINEA FORD - RESORTE SUPERIOR P/ZAP.DE FRENO PRIMARIA DEL/TAS-FORD F100/61/61</t>
  </si>
  <si>
    <t>RESORTES LINEA AUTOMOTOR463</t>
  </si>
  <si>
    <t>RESORTES LINEA FORD - RESORTE LEVA DE REGISTRO AUTOMATICO DEL/TRAS/DER -FORD F250/F350</t>
  </si>
  <si>
    <t>RESORTES LINEA AUTOMOTOR464</t>
  </si>
  <si>
    <t>RESORTES LINEA FORD - RESORTE LEVA DE REGISTRO AUTOMATICO DEL/TRAS/IZQ -FORD F250/F350</t>
  </si>
  <si>
    <t>RESORTES LINEA AUTOMOTOR465</t>
  </si>
  <si>
    <t>RESORTES LINEA FORD - RESORTE INF.P/REG DE ZAPATA DE FRENO DEL/TRAS FORD F100/FALCON</t>
  </si>
  <si>
    <t>RESORTES LINEA AUTOMOTOR466</t>
  </si>
  <si>
    <t>RESORTES LINEA FORD - RESORTE SUPERIOR ZAPATA DE FRENO DEL/TRAS-FORD FALCON</t>
  </si>
  <si>
    <t>RESORTES LINEA AUTOMOTOR467</t>
  </si>
  <si>
    <t>RESORTES LINEA FORD - RESORTE P/COMANDO ACELERADOR-FALCON-UNIVERSAL</t>
  </si>
  <si>
    <t>RESORTES LINEA AUTOMOTOR470</t>
  </si>
  <si>
    <t>RESORTES LINEA FORD - RESORTE SUPERIOR ZAPATAS DE FRENO F100/F150-CHEVR PICK UP</t>
  </si>
  <si>
    <t>RESORTES LINEA AUTOMOTOR473</t>
  </si>
  <si>
    <t>RESORTES LINEA FORD - RESORTE ANTIR./PASTILLAS FRENO-FALCON/FARLAINE-TORINO-DODGE</t>
  </si>
  <si>
    <t>RESORTES LINEA AUTOMOTOR478</t>
  </si>
  <si>
    <t>RESORTES LINEA FORD - RESORTE COMANDO DE ACELERADOR FORD F 350 UNIVERSAL CORTO</t>
  </si>
  <si>
    <t>RESORTES LINEA AUTOMOTOR479</t>
  </si>
  <si>
    <t>RESORTES LINEA FORD - RESORTE P/COMANDO ACELERADOR-UNIVERSAL C/ENGANCHE CORTO</t>
  </si>
  <si>
    <t>RESORTES LINEA AUTOMOTOR480</t>
  </si>
  <si>
    <t>RESORTES LINEA FORD - RESORTE P/COMANDO ACELERADOR-UNIVERSALC/ENGANCHE LARGO</t>
  </si>
  <si>
    <t>RESORTES LINEA AUTOMOTOR481</t>
  </si>
  <si>
    <t>RESORTES LINEA AUTOMOTOR482</t>
  </si>
  <si>
    <t>RESORTES LINEA FORD - RESORTE P/COMANDO DE ACCIONAM DE EMBRAGUE-UNIV</t>
  </si>
  <si>
    <t>RESORTES LINEA AUTOMOTOR484</t>
  </si>
  <si>
    <t>RESORTES LINEA FORD - RESORTE P/CONJ DE ANCLAJE ZAP/FRENO- FORD FARLAINE F/100</t>
  </si>
  <si>
    <t>RESORTES LINEA AUTOMOTOR485</t>
  </si>
  <si>
    <t>RESORTES LINEA FORD - CLIP P/PERNO PASADOR DE PASTILLAS DE FRENO - FORD TAUNUS</t>
  </si>
  <si>
    <t>RESORTES LINEA AUTOMOTOR487</t>
  </si>
  <si>
    <t>RESORTES LINEA FORD - RESORTE P/COMANDO DE ACELERADOR - FORD TAUNUS</t>
  </si>
  <si>
    <t>RESORTES LINEA AUTOMOTOR488</t>
  </si>
  <si>
    <t>RESORTES LINEA FORD - RESORTE INFERIOR P/ ZAPATAS DE FRENO - FORD TAUNUS</t>
  </si>
  <si>
    <t>RESORTES LINEA AUTOMOTOR491</t>
  </si>
  <si>
    <t>RESORTES LINEA FORD - RESORTE P/COMANDO DE ACELERADOR - FORD 100</t>
  </si>
  <si>
    <t>RESORTES LINEA AUTOMOTOR504</t>
  </si>
  <si>
    <t>RESORTES LINEA FORD - RESORTE INFERIOR P/ ZAPATAS DE FRENO TRAS./IZQ/DER - ESCORT</t>
  </si>
  <si>
    <t>RESORTES LINEA AUTOMOTOR505</t>
  </si>
  <si>
    <t>RESORTES LINEA FORD - RESORTE SUPERIOR P/ZAPATAS DE FRENO TRAS./DER FORD SIERRA</t>
  </si>
  <si>
    <t>RESORTES LINEA AUTOMOTOR506</t>
  </si>
  <si>
    <t>RESORTES LINEA FORD - RESORTE SUPERIOR P/ZAPATAS DE FRENO TRAS./IZQ FORD SIERRA</t>
  </si>
  <si>
    <t>RESORTES LINEA AUTOMOTOR507</t>
  </si>
  <si>
    <t>RESORTES LINEA FORD - RESORTE P/REGISTRO DE ZAPATAS DE FRENO TRAS./IZQ/DER - FORD SIERRA</t>
  </si>
  <si>
    <t>RESORTES LINEA AUTOMOTOR508</t>
  </si>
  <si>
    <t>RESORTES LINEA FORD - RESORTE INFERIOR P/ZAPATAS DE FRENO TRAS IZQ/DER - FORD SIERRA</t>
  </si>
  <si>
    <t>RESORTES LINEA AUTOMOTOR511</t>
  </si>
  <si>
    <t>RESORTES LINEA FORD - RESORTE IZQ P/LEVA - FORD FIESTA</t>
  </si>
  <si>
    <t>RESORTES LINEA AUTOMOTOR512</t>
  </si>
  <si>
    <t>RESORTES LINEA FORD - RESORTE DER P/LEVA - FORD FIESTA</t>
  </si>
  <si>
    <t>RESORTES LINEA AUTOMOTOR513</t>
  </si>
  <si>
    <t>RESORTES LINEA FORD - RESORTE INFERIOR P/ZAPATA DE FRENO - FORD FIESTA</t>
  </si>
  <si>
    <t>RESORTES LINEA AUTOMOTOR524</t>
  </si>
  <si>
    <t>RESORTES LINEA FORD - RESORTE PATIN FORD ORION-POINTER</t>
  </si>
  <si>
    <t>RESORTES LINEA AUTOMOTOR526</t>
  </si>
  <si>
    <t>RESORTES LINEA FORD - RESORTE PATIN FORD FIESTA 2003 EN ADELANTE</t>
  </si>
  <si>
    <t>RESORTES LINEA AUTOMOTOR545</t>
  </si>
  <si>
    <t>RESORTES LINEA CHEVROLET - RESORTE SUPERIOR P/ZAPATAS DE FRENO - CHEVROLET PICK UP</t>
  </si>
  <si>
    <t>RESORTES LINEA AUTOMOTOR547</t>
  </si>
  <si>
    <t>RESORTES LINEA CHEVROLET - COMANDO DE ACCION. DE EMBRAGUE - BEDFORD.  TODOS</t>
  </si>
  <si>
    <t>RESORTES LINEA AUTOMOTOR548</t>
  </si>
  <si>
    <t>RESORTES LINEA CHEVROLET - RESORTE SUPERIOR P/ZAP. FRENO SECUNDARIA TRAS CHEVROLET PICK UP</t>
  </si>
  <si>
    <t>RESORTES LINEA AUTOMOTOR550</t>
  </si>
  <si>
    <t>RESORTES LINEA CHEVROLET - RESORTETRABA SUP LARGO MONZA /VARGA</t>
  </si>
  <si>
    <t>RESORTES LINEA AUTOMOTOR555</t>
  </si>
  <si>
    <t>RESORTES LINEA CHEVROLET - RESORTE P/COMANDO DE ACELERADOR - CHEVROLET PICK UP. TODOS</t>
  </si>
  <si>
    <t>RESORTES LINEA AUTOMOTOR575</t>
  </si>
  <si>
    <t>RESORTES LINEA RENAULT - RESORTE SUPERIOR P/ZAPATAS DE FRENO TRAS- RENAULT 6/R12</t>
  </si>
  <si>
    <t>RESORTES LINEA AUTOMOTOR576</t>
  </si>
  <si>
    <t>RESORTES LINEA RENAULT - RESORTE P/PEDAL DE ACCIONAM.DE EMBRAGUE - R6/R12</t>
  </si>
  <si>
    <t>RESORTES LINEA AUTOMOTOR583</t>
  </si>
  <si>
    <t>RESORTES LINEA AUTOMOTOR584</t>
  </si>
  <si>
    <t>RESORTES LINEA RENAULT - RESORTE SUPERIOR P/ZAPATAS DE FRENO TRAS - RENAULT 18</t>
  </si>
  <si>
    <t>RESORTES LINEA AUTOMOTOR585</t>
  </si>
  <si>
    <t>RESORTES LINEA RENAULT - RESORTE INFERIOR P/ZAPATAS DE FRENO TRAS - RENAULT 18</t>
  </si>
  <si>
    <t>RESORTES LINEA AUTOMOTOR589</t>
  </si>
  <si>
    <t>RESORTES LINEA RENAULT - RES. P/CONJ. DE ANCLAJE DE Z/ DE FRENO-R12/9/11/18/21/TRAFFIC</t>
  </si>
  <si>
    <t>RESORTES LINEA AUTOMOTOR590</t>
  </si>
  <si>
    <t>RESORTES LINEA RENAULT - SEGURO P/CRAPODINA DE EMPUJE DE EMBRAGUE - RENAULT 18</t>
  </si>
  <si>
    <t>RESORTES LINEA AUTOMOTOR594</t>
  </si>
  <si>
    <t>RESORTES LINEA RENAULT - RESORTE P/GATILLO DE REG. AUTOM. DE Z/DE FRENO TRAS/IZQ - R 9/11</t>
  </si>
  <si>
    <t>RESORTES LINEA AUTOMOTOR595</t>
  </si>
  <si>
    <t>RESORTES LINEA RENAULT - RESORTE P/GATILLO DE REG. AUTOM. DE Z/DE FRENO TRAS/DER - R 9/11</t>
  </si>
  <si>
    <t>RESORTES LINEA AUTOMOTOR598</t>
  </si>
  <si>
    <t>RESORTES LINEA RENAULT - RESORTE SUPERIOR P/ZAPATA DE FRENO TRAS.IQZ Y DER. - R 9/11</t>
  </si>
  <si>
    <t>RESORTES LINEA AUTOMOTOR599</t>
  </si>
  <si>
    <t>RESORTES LINEA RENAULT - RESORTE INFERIOR P/ZAPATAS DE FRENO TRAS/IZQ/DER - R9/11</t>
  </si>
  <si>
    <t>RESORTES LINEA AUTOMOTOR600</t>
  </si>
  <si>
    <t>RESORTES LINEA RENAULT - RESORTE P/GATILLO DE REG. AUTOM. DE Z/ FRENO TRAS/IZQ-R TRAFFIC</t>
  </si>
  <si>
    <t>RESORTES LINEA AUTOMOTOR601</t>
  </si>
  <si>
    <t>RESORTES LINEA RENAULT - RESORTE P/GATILLO DE REG. AUTOM. DE Z/ FRENO TRAS/DER-R TRAFFIC</t>
  </si>
  <si>
    <t>RESORTES LINEA AUTOMOTOR606</t>
  </si>
  <si>
    <t>RESORTES LINEA RENAULT - RESORTE SUPERIOR P/Z DE FRENO TRAS IZQ/DER - RENAULT 19</t>
  </si>
  <si>
    <t>RESORTES LINEA AUTOMOTOR607</t>
  </si>
  <si>
    <t>RESORTES LINEA RENAULT - RESORTE INFERIOR P/Z DE FRENO TRAS IZQ/DER - RENAULT 19</t>
  </si>
  <si>
    <t>RESORTES LINEA AUTOMOTOR608</t>
  </si>
  <si>
    <t>RESORTES LINEA RENAULT - RESORTE P/ LEVA DE REG. AUTOM TRAS/IZQ/DER - R19</t>
  </si>
  <si>
    <t>RESORTES LINEA AUTOMOTOR609</t>
  </si>
  <si>
    <t>RESORTES LINEA RENAULT - RESORTE P/COMANDO DE ACELERADOR - R18 2000 CC.</t>
  </si>
  <si>
    <t>RESORTES LINEA AUTOMOTOR612</t>
  </si>
  <si>
    <t>RESORTES LINEA RENAULT - RESORTE P/GATILLO DE REG. AUTOM DE Z/ FRENO TRAS/IZQ -R 12/18</t>
  </si>
  <si>
    <t>RESORTES LINEA AUTOMOTOR613</t>
  </si>
  <si>
    <t>RESORTES LINEA RENAULT - RESORTE P/GATILLO DE REG. AUTOM DE Z/ FRENO TRAS/DER -R 12/18</t>
  </si>
  <si>
    <t>RESORTES LINEA AUTOMOTOR615</t>
  </si>
  <si>
    <t>RESORTES LINEA RENAULT - RESORTE P/PEDAL DE ACCIONAM. DE EMBRAGUE - R9/11</t>
  </si>
  <si>
    <t>RESORTES LINEA AUTOMOTOR631</t>
  </si>
  <si>
    <t>RESORTES LINEA RENAULT - RESORTE P/GATILLO IZQ - RENAULT TRAFFIC</t>
  </si>
  <si>
    <t>RESORTES LINEA AUTOMOTOR632</t>
  </si>
  <si>
    <t>RESORTES LINEA RENAULT - RESORTE P/GATILLO DER - RENAULT TRAFFIC</t>
  </si>
  <si>
    <t>RESORTES LINEA AUTOMOTOR633</t>
  </si>
  <si>
    <t>RESORTES LINEA RENAULT - RESORTE DE ACELERADOR - RENAULT 18-2000 CC.</t>
  </si>
  <si>
    <t>RESORTES LINEA AUTOMOTOR658</t>
  </si>
  <si>
    <t>RESORTES LINEA DODGE - RESORTE P/COMANDO DE FRENO DE MANO - DODGE 1500</t>
  </si>
  <si>
    <t>RESORTES LINEA AUTOMOTOR659</t>
  </si>
  <si>
    <t>RESORTES LINEA DODGE - RESORTE PATIN SUPERIOR - DODGE 1500</t>
  </si>
  <si>
    <t>RESORTES LINEA AUTOMOTOR660</t>
  </si>
  <si>
    <t>RESORTES LINEA DODGE - RESORTE REGISTRO PATIN INFERIOR - DODGE 1500</t>
  </si>
  <si>
    <t>RESORTES LINEA AUTOMOTOR664</t>
  </si>
  <si>
    <t>RESORTES LINEA DODGE - RESORTE P/COMANDO DE ACCIONAM DE EMBRAGUE - DODGE D100/D200/D400</t>
  </si>
  <si>
    <t>RESORTES LINEA AUTOMOTOR665</t>
  </si>
  <si>
    <t>RESORTES LINEA DODGE - RESORTE SUPERIOR P/ZAP DE FRENO TRAS - VW GACEL/CARAT/SAVEIRO/SENDA</t>
  </si>
  <si>
    <t>RESORTES LINEA AUTOMOTOR666</t>
  </si>
  <si>
    <t>RESORTES LINEA DODGE - RESORTE INFERIOR P/ZAP DE FRENO TRAS - VW GACEL/CARAT/SAVEIRO/SENDA</t>
  </si>
  <si>
    <t>RESORTES LINEA AUTOMOTOR668</t>
  </si>
  <si>
    <t>RESORTES LINEA DODGE - RTE. P/GATILLO REG. AUTOM Z/FRENO - VWGACEL/CARAT/SAVEIRO/SENDA</t>
  </si>
  <si>
    <t>RESORTES LINEA AUTOMOTOR685</t>
  </si>
  <si>
    <t>RESORTES LINEA PEUGEOT - RESORTE INF.P/ZAPATAS DE FRENO TRAS.-PEUGEOT 404/504/505</t>
  </si>
  <si>
    <t>RESORTES LINEA AUTOMOTOR686</t>
  </si>
  <si>
    <t>RESORTES LINEA PEUGEOT - RESORTE SUPERIOR P/ZAP.TRAS. PEUGEOT 404/504/505</t>
  </si>
  <si>
    <t>RESORTES LINEA AUTOMOTOR687</t>
  </si>
  <si>
    <t>RESORTES LINEA PEUGEOT - RESORTE SUP.P/ZAP. DE FRENO TRAS- PEUGEOT 404/504/505</t>
  </si>
  <si>
    <t>RESORTES LINEA AUTOMOTOR690</t>
  </si>
  <si>
    <t>RESORTES LINEA PEUGEOT - CILINDRO MAESTRO DE EMBRAGUE PEUGEOT 404/504/505</t>
  </si>
  <si>
    <t>RESORTES LINEA AUTOMOTOR698</t>
  </si>
  <si>
    <t>RESORTES LINEA PEUGEOT - RESORTE P/COMANDO DE ACELERADOR PEUGEOT 504</t>
  </si>
  <si>
    <t>RESORTES LINEA AUTOMOTOR700</t>
  </si>
  <si>
    <t>RESORTES LINEA PEUGEOT - RESORTE P/ COMANDO DE ACELERADOR PEUGEOT 404/504</t>
  </si>
  <si>
    <t>RESORTES LINEA AUTOMOTOR702</t>
  </si>
  <si>
    <t>RESORTES LINEA PEUGEOT - SEG.P/PERNO PASADOR DOBLE DE PASTILLAS F/DISCO-PEUGEOT 504 GR II/505</t>
  </si>
  <si>
    <t>RESORTES LINEA AUTOMOTOR706</t>
  </si>
  <si>
    <t>RESORTES LINEA PEUGEOT - RESORTE P/REGISTRO DE REG.AUT.DEZAP./FRENO TRAS./DER. PEUGEOT</t>
  </si>
  <si>
    <t>RESORTES LINEA AUTOMOTOR707</t>
  </si>
  <si>
    <t>RESORTES LINEA PEUGEOT - RESORTE P/REGISTRO DE REG.AUT.DEZAP./FRENO TRAS./IZQ. PEUGEOT</t>
  </si>
  <si>
    <t>RESORTES LINEA AUTOMOTOR708</t>
  </si>
  <si>
    <t>RESORTES LINEA PEUGEOT - RESORTE SUPERIOR P/ZAP.DE FRENO TRAS. PEUGEOT 504/PICK UP</t>
  </si>
  <si>
    <t>RESORTES LINEA AUTOMOTOR709</t>
  </si>
  <si>
    <t>RESORTES LINEA PEUGEOT - RESORTE INFERIOR P/ZAP.DE FRENO TRAS. PEUGEOT 504/PICK UP</t>
  </si>
  <si>
    <t>RESORTES LINEA AUTOMOTOR710</t>
  </si>
  <si>
    <t>RESORTES LINEA PEUGEOT - RESORTE P/LEVA DE ACCIONAM DE REG. AUTOMATICA TRAS PEUGEOT 504/PICK UP</t>
  </si>
  <si>
    <t>RESORTES LINEA AUTOMOTOR793</t>
  </si>
  <si>
    <t>UNIVERSALES - RESORTE DE EMBRAGUE UNIVERSAL CORTO</t>
  </si>
  <si>
    <t>RESORTES LINEA AUTOMOTOR794</t>
  </si>
  <si>
    <t>UNIVERSALES - RESORTE DE EMBRAGUE UNIVERSAL MEDIANO</t>
  </si>
  <si>
    <t>RESORTES LINEA AUTOMOTOR795</t>
  </si>
  <si>
    <t>UNIVERSALES - RESORTE ACELERADOR UNIVERSAL REFORZADO LARGO</t>
  </si>
  <si>
    <t>RESORTES LINEA AUTOMOTOR796</t>
  </si>
  <si>
    <t>UNIVERSALES - RESORTE ACELERADOR UNIVERSAL CORTO</t>
  </si>
  <si>
    <t>RESORTES LINEA AUTOMOTOR797</t>
  </si>
  <si>
    <t>UNIVERSALES - RESORTE ACELERADOR UNIVERSAL MEDIANO</t>
  </si>
  <si>
    <t>SEEGER DIN 47282</t>
  </si>
  <si>
    <t>SEEGER I 82</t>
  </si>
  <si>
    <t>SEEGER DIN 47285</t>
  </si>
  <si>
    <t>SEEGER I 85</t>
  </si>
  <si>
    <t>SEEGER DIN 47289</t>
  </si>
  <si>
    <t>SEEGER I 89</t>
  </si>
  <si>
    <t>INSERTOS3/8x1/2</t>
  </si>
  <si>
    <t>Ojal de 4,2 mm grande Cable: 0,8 - 2 mm - NO</t>
  </si>
  <si>
    <t>Ojal de 5,2 mm chico Cable: 0,8 - 2 mm - NO</t>
  </si>
  <si>
    <t>TERMINALES68</t>
  </si>
  <si>
    <t>Ojal de 10,5x18 mm reforzado Cable: 2,5 - 6 mm</t>
  </si>
  <si>
    <t>TERMINALES69</t>
  </si>
  <si>
    <t>Ojal de 13,5x18 mm reforzado Cable: 2,5 - 6 mm</t>
  </si>
  <si>
    <t>TERMINALES71</t>
  </si>
  <si>
    <t>Ojal de 10,5x18 mm reforzado Cable: 6 - 10 mm</t>
  </si>
  <si>
    <t>TERMINALES72</t>
  </si>
  <si>
    <t>Ojal de 13,5x18 mm reforzado Cable: 6 - 10 mm</t>
  </si>
  <si>
    <t>TERMINALES73</t>
  </si>
  <si>
    <t>Ojal de 8,5x18 mm reforzado Cable: 10 - 16 mm</t>
  </si>
  <si>
    <t>ESPINAS ELASTICAS5X 80</t>
  </si>
  <si>
    <t>ESPINAS ELASTICAS8 x 100</t>
  </si>
  <si>
    <t>TARUGOS ESTRIADOS5 x 25</t>
  </si>
  <si>
    <t>5 x 25</t>
  </si>
  <si>
    <t>TARUGOS ESTRIADOS5 x 30</t>
  </si>
  <si>
    <t>TARUGOS ESTRIADOS5 x 35</t>
  </si>
  <si>
    <t>TARUGOS ESTRIADOS5 x 40</t>
  </si>
  <si>
    <t xml:space="preserve">TARUGOS ESTRIADOS5 x 45 </t>
  </si>
  <si>
    <t xml:space="preserve">5 x 45 </t>
  </si>
  <si>
    <t>TARUGOS ESTRIADOS5 x 50</t>
  </si>
  <si>
    <t>TARUGOS ESTRIADOS6 x 25</t>
  </si>
  <si>
    <t>TARUGOS ESTRIADOS6 x 30</t>
  </si>
  <si>
    <t>TARUGOS ESTRIADOS6 x 35</t>
  </si>
  <si>
    <t>TARUGOS ESTRIADOS6 x 40</t>
  </si>
  <si>
    <t>TARUGOS ESTRIADOS6 x 45</t>
  </si>
  <si>
    <t>TARUGOS ESTRIADOS6 x 50</t>
  </si>
  <si>
    <t>TARUGOS ESTRIADOS8 x 25</t>
  </si>
  <si>
    <t>TARUGOS ESTRIADOS8 x 30</t>
  </si>
  <si>
    <t>TARUGOS ESTRIADOS8 x 35</t>
  </si>
  <si>
    <t>TARUGOS ESTRIADOS8 x 40</t>
  </si>
  <si>
    <t>TARUGOS ESTRIADOS8 x 45</t>
  </si>
  <si>
    <t>TARUGOS ESTRIADOS8 x 50</t>
  </si>
  <si>
    <t>TARUGOS ESTRIADOS10 x 25</t>
  </si>
  <si>
    <t>10 x 25</t>
  </si>
  <si>
    <t>TARUGOS ESTRIADOS10 x 30</t>
  </si>
  <si>
    <t>TARUGOS ESTRIADOS10 x 35</t>
  </si>
  <si>
    <t>10 x 35</t>
  </si>
  <si>
    <t>TARUGOS ESTRIADOS10 x 40</t>
  </si>
  <si>
    <t>TARUGOS ESTRIADOS10 x 45</t>
  </si>
  <si>
    <t>10 x 45</t>
  </si>
  <si>
    <t>TARUGOS ESTRIADOS10 x 50</t>
  </si>
  <si>
    <t>TARUGOS ESTRIADOS12 x 30</t>
  </si>
  <si>
    <t>TARUGOS ESTRIADOS12 x 40</t>
  </si>
  <si>
    <t>TARUGOS ESTRIADOS12 x 50</t>
  </si>
  <si>
    <t>TARUGOS ESTRIADOS12 x 60</t>
  </si>
  <si>
    <t>TARUGOS ESTRIADOSVarilla Ø4</t>
  </si>
  <si>
    <t>Varilla Ø4</t>
  </si>
  <si>
    <t>Varilla Estriada 4mm</t>
  </si>
  <si>
    <t>Varilla Guatambu/Lijado 6mm</t>
  </si>
  <si>
    <t>Varilla Taeda 8mm</t>
  </si>
  <si>
    <t>Varilla Taeda 10mm</t>
  </si>
  <si>
    <t>TARUGOS ESTRIADOSVarilla Ø12</t>
  </si>
  <si>
    <t>Varilla Ø12</t>
  </si>
  <si>
    <t>Varilla Guatambu/Lijado 12mm</t>
  </si>
  <si>
    <t>RETENES SEGURIDAD19</t>
  </si>
  <si>
    <t>RETENES SEGURIDAD DIN 6799 RS 19</t>
  </si>
  <si>
    <t>ARANI LOCK 5 X 15</t>
  </si>
  <si>
    <t>ARANI LOCK 8 X 18 (5/16X 18)</t>
  </si>
  <si>
    <t>ARANLOCK 9 X 21</t>
  </si>
  <si>
    <t>ESP. 7/16 X 2" NC-NC ESCAPE</t>
  </si>
  <si>
    <t>ESPARRAGOS DE ACEROESP. 1/2 X 55 W-NF</t>
  </si>
  <si>
    <t xml:space="preserve">ESPARRAGOS DE ACEROESP. 5/16 X 1.3/8 (34.9) </t>
  </si>
  <si>
    <t>ESPARRAGOS DE ACERO3/8 X 60</t>
  </si>
  <si>
    <t>ESPARRAGOS DE ACERO8 X 10 X 45</t>
  </si>
  <si>
    <t>ESPARRAGOS DE ACERO3/8 x 2"</t>
  </si>
  <si>
    <t>ESPARRAGOS DE ACERO5 x 60</t>
  </si>
  <si>
    <t>ESPARRAGOS DE ACERO8 x 9 x 80</t>
  </si>
  <si>
    <t>ESPARRAGOS DE ACERO8 x 10 x 50</t>
  </si>
  <si>
    <t>PASACABLES DE GOMA1</t>
  </si>
  <si>
    <t>14 x 9 x 5</t>
  </si>
  <si>
    <t>PASACABLES DE GOMA2</t>
  </si>
  <si>
    <t>9 x 4 x 3,5</t>
  </si>
  <si>
    <t>PASACABLES DE GOMA3</t>
  </si>
  <si>
    <t>14 x 10,5 x 7</t>
  </si>
  <si>
    <t>PASACABLES DE GOMA4</t>
  </si>
  <si>
    <t>11 x 6 x 5</t>
  </si>
  <si>
    <t>PASACABLES DE GOMA5</t>
  </si>
  <si>
    <t>17 x 11 x 9</t>
  </si>
  <si>
    <t>PASACABLES DE GOMA6</t>
  </si>
  <si>
    <t>17 x 11 x 12</t>
  </si>
  <si>
    <t>PASACABLES DE GOMA7</t>
  </si>
  <si>
    <t>14 x 10 x 8</t>
  </si>
  <si>
    <t>PASACABLES DE GOMA8</t>
  </si>
  <si>
    <t>16 x 11 x 12</t>
  </si>
  <si>
    <t>PASACABLES DE GOMA9</t>
  </si>
  <si>
    <t>17 x 11 x 10</t>
  </si>
  <si>
    <t>PASACABLES DE GOMA10</t>
  </si>
  <si>
    <t>17 x 10 x 7,5</t>
  </si>
  <si>
    <t>PASACABLES DE GOMA11</t>
  </si>
  <si>
    <t>17 x 12 x 9</t>
  </si>
  <si>
    <t>PASACABLES DE GOMA12</t>
  </si>
  <si>
    <t>27 x 20 x 15</t>
  </si>
  <si>
    <t>PASACABLES DE GOMA13</t>
  </si>
  <si>
    <t>25 x 14 x 8</t>
  </si>
  <si>
    <t>PASACABLES DE GOMA14</t>
  </si>
  <si>
    <t>22 x 15 x 14</t>
  </si>
  <si>
    <t>PASACABLES DE GOMA15</t>
  </si>
  <si>
    <t>22,8 x 17 x 14</t>
  </si>
  <si>
    <t>PASACABLES DE GOMA16</t>
  </si>
  <si>
    <t>21 x 16 x 14</t>
  </si>
  <si>
    <t>PASACABLES DE GOMA17</t>
  </si>
  <si>
    <t>20 x 5 x 10</t>
  </si>
  <si>
    <t>PASACABLES DE GOMA18</t>
  </si>
  <si>
    <t>24 x 12,5 x 9,5</t>
  </si>
  <si>
    <t>PASACABLES DE GOMA19</t>
  </si>
  <si>
    <t>PASACABLES DE GOMA20</t>
  </si>
  <si>
    <t>19 x 17 x 14</t>
  </si>
  <si>
    <t>PASACABLES DE GOMA21</t>
  </si>
  <si>
    <t>28 x 10 x 11</t>
  </si>
  <si>
    <t>PASACABLES DE GOMA22</t>
  </si>
  <si>
    <t>14 x 10 x 7</t>
  </si>
  <si>
    <t>PASACABLES DE GOMA23</t>
  </si>
  <si>
    <t>25 x 18 x 14</t>
  </si>
  <si>
    <t>PASACABLES DE GOMA24</t>
  </si>
  <si>
    <t>Puntera garrafa 17 x 6 x 9</t>
  </si>
  <si>
    <t>PASACABLES DE GOMA25</t>
  </si>
  <si>
    <t>PUNT GARRAF</t>
  </si>
  <si>
    <t>PASACABLES DE GOMA26</t>
  </si>
  <si>
    <t>Puntera garrafa  18 x 6 x 12</t>
  </si>
  <si>
    <t>PASACABLES DE GOMA27</t>
  </si>
  <si>
    <t>tapon garraf  17 x 5 x 12</t>
  </si>
  <si>
    <t>CHAVETAS PARTIDAS3,5 x 60</t>
  </si>
  <si>
    <t>CHAVETAS PARTIDAS6 x 70</t>
  </si>
  <si>
    <t>CONECTORES NEUMÁTICOS101</t>
  </si>
  <si>
    <t xml:space="preserve">Unión doble plástica 16 mm </t>
  </si>
  <si>
    <t>CONECTORES NEUMÁTICOS49</t>
  </si>
  <si>
    <t>LLAVE DE CORTE 8 MM</t>
  </si>
  <si>
    <t>CONECTORES NEUMÁTICOS51</t>
  </si>
  <si>
    <t>LLAVE DE CORTE 10 MM</t>
  </si>
  <si>
    <t>CONECTORES NUEVA INCORPORACION338</t>
  </si>
  <si>
    <t>TUBO POL 6 TRANSP 10 X 8 X 100 M</t>
  </si>
  <si>
    <t>CONECTORES NUEVA INCORPORACION339</t>
  </si>
  <si>
    <t>TUBO POL 6 TRANSP 12 X 9 X 100 M</t>
  </si>
  <si>
    <t>REGATONES80</t>
  </si>
  <si>
    <t>REGATONES BLANCOS -  EXTERIORES CORTOS - 1/2 camp.</t>
  </si>
  <si>
    <t>REGATONES81</t>
  </si>
  <si>
    <t>REGATONES BLANCOS -  EXTERIORES CORTOS - 5/8 "</t>
  </si>
  <si>
    <t>REGATONES82</t>
  </si>
  <si>
    <t>REGATONES BLANCOS -  EXTERIORES CORTOS - 3/4 "</t>
  </si>
  <si>
    <t>REGATONES83</t>
  </si>
  <si>
    <t>REGATONES BLANCOS -  EXTERIORES CORTOS - 7/8 "</t>
  </si>
  <si>
    <t>REGATONES84</t>
  </si>
  <si>
    <t>REGATONES BLANCOS -  EXTERIORES CORTOS - 1"</t>
  </si>
  <si>
    <t>REGATONES85</t>
  </si>
  <si>
    <t>REGATONES BLANCOS -  EXTERIORES CORTOS - 1" 1/4</t>
  </si>
  <si>
    <t>REGATONES86</t>
  </si>
  <si>
    <t>REGATONES BLANCOS -  EXTERIORES CORTOS - 1" 1/2</t>
  </si>
  <si>
    <t>REGATONES87</t>
  </si>
  <si>
    <t xml:space="preserve">REGATONES BLANCOS -  EXTERIORES CORTOS - 2" </t>
  </si>
  <si>
    <t>REGATONES90</t>
  </si>
  <si>
    <t>REGATONES BLANCOS - INTERIORES  - 5/8 .</t>
  </si>
  <si>
    <t>REGATONES91</t>
  </si>
  <si>
    <t>REGATONES BLANCOS - INTERIORES  - 3/4 .</t>
  </si>
  <si>
    <t>REGATONES92</t>
  </si>
  <si>
    <t>REGATONES BLANCOS - INTERIORES  - 7/8 .</t>
  </si>
  <si>
    <t>REGATONES93</t>
  </si>
  <si>
    <t>REGATONES BLANCOS - INTERIORES  - 1"</t>
  </si>
  <si>
    <t>REGATONES94</t>
  </si>
  <si>
    <t>REGATONES BLANCOS - INTERIORES  - 1" 1/4</t>
  </si>
  <si>
    <t>REGATONES95</t>
  </si>
  <si>
    <t>REGATONES BLANCOS - INTERIORES  - 1" 1/2</t>
  </si>
  <si>
    <t>REGATONES100</t>
  </si>
  <si>
    <t>GRISES -  EXTERIORES CORTOS - 5/8 "</t>
  </si>
  <si>
    <t>REGATONES101</t>
  </si>
  <si>
    <t>GRISES -  EXTERIORES CORTOS - 7/8 "</t>
  </si>
  <si>
    <t>REGATONES102</t>
  </si>
  <si>
    <t>GRISES -  EXTERIORES CORTOS - 1"</t>
  </si>
  <si>
    <t>REGATONES103</t>
  </si>
  <si>
    <t>GRISES -  EXTERIORES CORTOS - 1" 1/4</t>
  </si>
  <si>
    <t>REGATONES104</t>
  </si>
  <si>
    <t>GRISES -  EXTERIORES CORTOS - 1" 1/2</t>
  </si>
  <si>
    <t>REGATONES108</t>
  </si>
  <si>
    <t>GRISES - INTERIORES  - 5/8 "</t>
  </si>
  <si>
    <t>REGATONES109</t>
  </si>
  <si>
    <t>GRISES - INTERIORES  - 7/8 "</t>
  </si>
  <si>
    <t>REGATONES110</t>
  </si>
  <si>
    <t>GRISES - INTERIORES  - 1"</t>
  </si>
  <si>
    <t>REGATONES111</t>
  </si>
  <si>
    <t>GRISES - INTERIORES  - 1" 1/4</t>
  </si>
  <si>
    <t>REGATONES112</t>
  </si>
  <si>
    <t>GRISES - INTERIORES  - 1" 1/2</t>
  </si>
  <si>
    <t>BORNES PARA BATERIA1</t>
  </si>
  <si>
    <t>BORNES PARA BATERIA</t>
  </si>
  <si>
    <t>L naftero de plomo para cable de 16 a 25 mm2 (+) y (-)</t>
  </si>
  <si>
    <t>BORNES PARA BATERIA2</t>
  </si>
  <si>
    <t>L gasolero de plomo para cable de 16 a 70 mm2 (+) y (-)</t>
  </si>
  <si>
    <t>BORNES PARA BATERIA3</t>
  </si>
  <si>
    <t>Orión de plomo (+) y (-)</t>
  </si>
  <si>
    <t>BORNES PARA BATERIA4</t>
  </si>
  <si>
    <t>Corte rápido de plomo para cable de 16 a 35 mm2 (+) y (-)</t>
  </si>
  <si>
    <t>BORNES PARA BATERIA5</t>
  </si>
  <si>
    <t>BORNES PARA BATERIA6</t>
  </si>
  <si>
    <t>Universal doble mariposa de pomo para cable de10 a 35mm - 2 (+) y (-). Mariposa de 3/16 y 1/4</t>
  </si>
  <si>
    <t>BORNES PARA BATERIA7</t>
  </si>
  <si>
    <t>Chrysler</t>
  </si>
  <si>
    <t>BORNES PARA BATERIA18 A</t>
  </si>
  <si>
    <t>18 A</t>
  </si>
  <si>
    <t>Corte rápido de bronce para cable de 16 a 35 mm
 (+) y (-) mariposa de plástico.</t>
  </si>
  <si>
    <t>BORNES PARA BATERIA18 B</t>
  </si>
  <si>
    <t>18 B</t>
  </si>
  <si>
    <t>Corte rápido de bronce para cable de 16 a 50 mm2
(+) y (-) mariposa de bronce</t>
  </si>
  <si>
    <t>BORNES PARA BATERIA18 C</t>
  </si>
  <si>
    <t>18 C</t>
  </si>
  <si>
    <t>Corte rápido de bronce para cable de 50 a 120 mm2 
 mariposa de  bronce , bulones tuerca 3/8</t>
  </si>
  <si>
    <t>BORNES PARA BATERIA9</t>
  </si>
  <si>
    <t>L naftero de bronce para cable hasta 50 mm2 (+) y (-)</t>
  </si>
  <si>
    <t>BORNES PARA BATERIA10</t>
  </si>
  <si>
    <t>L gasolero de bronce para cable hasta 70 mm2 (+) y (-)</t>
  </si>
  <si>
    <t>BORNES PARA BATERIA14</t>
  </si>
  <si>
    <t>L súper gasolero de bronce para cable hasta 95 mm2 (+) y (-).</t>
  </si>
  <si>
    <t>BORNES PARA BATERIA15</t>
  </si>
  <si>
    <t>Ojal súper gasolero de bronce para cable de 95 mm2 x 2 (+) y (-)</t>
  </si>
  <si>
    <t>BORNES PARA BATERIA16</t>
  </si>
  <si>
    <t>Ojal gasolero de bronce para cable hasta 70 mm2 (+) y (-)</t>
  </si>
  <si>
    <t>BORNES PARA BATERIA17</t>
  </si>
  <si>
    <t>Ojal naftero de bronce para cable hasta 50 mm2(+) y (-)</t>
  </si>
  <si>
    <t>BORNES PARA BATERIA23</t>
  </si>
  <si>
    <t>Mordaza de bronce p/cable de 50 a 95mm2(indistinto no posee + o -)</t>
  </si>
  <si>
    <t>BORNES PARA BATERIA31</t>
  </si>
  <si>
    <t>Mordaza de bronce p/cable de 25 a 95mm2(indistinto no posee + o -)</t>
  </si>
  <si>
    <t>BORNES PARA BATERIA30</t>
  </si>
  <si>
    <t>Mordaza de bronce p/cable de 16 a 50mm2(indistinto no posee + o -)</t>
  </si>
  <si>
    <t>BORNES PARA BATERIA29</t>
  </si>
  <si>
    <t>T súper gasolero de bronce para cable de 50 a 95 mm2 (+) y (-)</t>
  </si>
  <si>
    <t>BORNES PARA BATERIA28</t>
  </si>
  <si>
    <t>T gasolero de bronce para cable de 25 a 50 mm2 (+) y (-)</t>
  </si>
  <si>
    <t>BORNES PARA BATERIA27</t>
  </si>
  <si>
    <t>T naftero de bronce para cable de 16 a 25 mm2 (+) y (-)</t>
  </si>
  <si>
    <t>BORNES PARA BATERIA26</t>
  </si>
  <si>
    <t>Terminal estañado p/soldar cable de 50 mm2 (+) y (-)</t>
  </si>
  <si>
    <t>BORNES PARA BATERIA24</t>
  </si>
  <si>
    <t>Terminal estañado p/soldar cable de 70 mm2 (+) y (-)</t>
  </si>
  <si>
    <t>BORNES PARA BATERIA91</t>
  </si>
  <si>
    <t xml:space="preserve">Terminal de bronce estañado para cable de 70 mm2 , </t>
  </si>
  <si>
    <t>Varios ChVarios</t>
  </si>
  <si>
    <t>Varios</t>
  </si>
  <si>
    <t>Gastos Varios Exhibidor Chico</t>
  </si>
  <si>
    <t>Varios GrVarios</t>
  </si>
  <si>
    <t>Gastos Varios Exhibidor Grande</t>
  </si>
  <si>
    <t>Co7,5.15.1,5</t>
  </si>
  <si>
    <t>Co7,5.15.2</t>
  </si>
  <si>
    <t>Co7,5.15.3</t>
  </si>
  <si>
    <t>Co8.13.2,5</t>
  </si>
  <si>
    <t>Co14,5.21.2</t>
  </si>
  <si>
    <t>Co16.21.2</t>
  </si>
  <si>
    <t>Co9.14</t>
  </si>
  <si>
    <t>Al4.10</t>
  </si>
  <si>
    <t>Al5.12</t>
  </si>
  <si>
    <t>Al6,5.13</t>
  </si>
  <si>
    <t>Al13.24</t>
  </si>
  <si>
    <t>Fi13.24</t>
  </si>
  <si>
    <t>Fi20.26</t>
  </si>
  <si>
    <t>Fi22.28</t>
  </si>
  <si>
    <t>Fi26.34</t>
  </si>
  <si>
    <t>Fi28.36</t>
  </si>
  <si>
    <t>PolPo1/8 3x8</t>
  </si>
  <si>
    <t>PolPo5/32 4x10</t>
  </si>
  <si>
    <t>PolPo3/16  5x12</t>
  </si>
  <si>
    <t>PolPo1/4  6,5x14</t>
  </si>
  <si>
    <t>PolPo5/16  8x16</t>
  </si>
  <si>
    <t>PolPo3/8  10x18</t>
  </si>
  <si>
    <t>S-379</t>
  </si>
  <si>
    <t>GR. MUELA PLAST.CHEVROLET-PEUGEOT VARIOS</t>
  </si>
  <si>
    <t>0</t>
  </si>
  <si>
    <t>7</t>
  </si>
  <si>
    <t>100</t>
  </si>
  <si>
    <t>803</t>
  </si>
  <si>
    <t>805</t>
  </si>
  <si>
    <t>807</t>
  </si>
  <si>
    <t>S-024 Gr</t>
  </si>
  <si>
    <t>MUEBLESMueble P/Gav chica</t>
  </si>
  <si>
    <t>MUEBLES</t>
  </si>
  <si>
    <t>Mueble P/Gav chica</t>
  </si>
  <si>
    <t>Mueble Para gavetas Chicas</t>
  </si>
  <si>
    <t>MUEBLESMueble P/Gav mediana</t>
  </si>
  <si>
    <t>Mueble P/Gav mediana</t>
  </si>
  <si>
    <t>Mueble Para gavetas Mediana</t>
  </si>
  <si>
    <t>MUEBLESMueble P/Gav grande</t>
  </si>
  <si>
    <t>Mueble P/Gav grande</t>
  </si>
  <si>
    <t>Mueble Para gavetas Grandes</t>
  </si>
  <si>
    <t>1.06.13430</t>
  </si>
  <si>
    <t>1.06.13435</t>
  </si>
  <si>
    <t>1.06.13440</t>
  </si>
  <si>
    <t>1.06.13475</t>
  </si>
  <si>
    <t>PICO MICHELIN C/RET.</t>
  </si>
  <si>
    <t>F-740/Ve</t>
  </si>
  <si>
    <t>1076 B</t>
  </si>
  <si>
    <t>1153 N</t>
  </si>
  <si>
    <t>1076 N</t>
  </si>
  <si>
    <t>1079 N</t>
  </si>
  <si>
    <t>Cuerda 5,33mm - 10,46 x 21,12</t>
  </si>
  <si>
    <t>Cuerda 5,33mm - 12,07 x 22,73</t>
  </si>
  <si>
    <t>Cuerda 5,33mm - 13,64 x 24,3</t>
  </si>
  <si>
    <t>Cuerda 5,33mm - 15,24 x 26,9</t>
  </si>
  <si>
    <t>Cuerda 5,33mm - 16,81 x 27,47</t>
  </si>
  <si>
    <t>Cuerda 5,33mm - 18,42 x 29,08</t>
  </si>
  <si>
    <t>Cuerda 5,33mm - 19,99 x 30,65</t>
  </si>
  <si>
    <t>Cuerda 5,33mm - 21,59 x 32,05</t>
  </si>
  <si>
    <t>Cuerda 5,33mm - 23,16 x 33,82</t>
  </si>
  <si>
    <t>Cuerda 5,33mm - 24,77 x 35,43</t>
  </si>
  <si>
    <t>Cuerda 5,33mm - 26,34 x 37</t>
  </si>
  <si>
    <t>Cuerda 5,33mm - 27,94 x 38,6</t>
  </si>
  <si>
    <t>Cuerda 5,33mm - 29,51 x 40,17</t>
  </si>
  <si>
    <t>Cuerda 5,33mm - 31,12 x 41,78</t>
  </si>
  <si>
    <t>Cuerda 5,33mm - 32,69 x 43,35</t>
  </si>
  <si>
    <t>Cuerda 5,33mm - 34,29 x 44,95</t>
  </si>
  <si>
    <t>Cuerda 5,33mm - 37,47 x 48,13</t>
  </si>
  <si>
    <t>Cuerda 5,33mm - 40,64 x 51,13</t>
  </si>
  <si>
    <t>Cuerda 5,33mm - 43,82 x 54,48</t>
  </si>
  <si>
    <t>Cuerda 5,33mm - 46,99 x 57,65</t>
  </si>
  <si>
    <t>Cuerda 5,33mm - 50,17 x 60,83</t>
  </si>
  <si>
    <t>Cuerda 5,33mm - 53,34 x 64</t>
  </si>
  <si>
    <t>Cuerda 5,33mm - 56,52 x 67,18</t>
  </si>
  <si>
    <t>1167 N</t>
  </si>
  <si>
    <t>F-1022/N</t>
  </si>
  <si>
    <t>F-317CR</t>
  </si>
  <si>
    <t>180375160892702200000250</t>
  </si>
  <si>
    <t>180370081101702200000150</t>
  </si>
  <si>
    <t>190310050691300000001000</t>
  </si>
  <si>
    <t>190310060891452100000500</t>
  </si>
  <si>
    <t>190310081091702100000250</t>
  </si>
  <si>
    <t>190310101291982100000250</t>
  </si>
  <si>
    <t>180300050691302100001000</t>
  </si>
  <si>
    <t>180305160891852100000500</t>
  </si>
  <si>
    <t>180300081091952100000250</t>
  </si>
  <si>
    <t>180300101292232100000200</t>
  </si>
  <si>
    <t>180300121492032100000150</t>
  </si>
  <si>
    <t>181100050691092100001000</t>
  </si>
  <si>
    <t>181105161001352100000500</t>
  </si>
  <si>
    <t>181100081051602100000250</t>
  </si>
  <si>
    <t>181100101290198010000250</t>
  </si>
  <si>
    <t>180303160751202100001000</t>
  </si>
  <si>
    <t>180300140991502100000500</t>
  </si>
  <si>
    <t>180305161351752100000250</t>
  </si>
  <si>
    <t>180300516109170210000250</t>
  </si>
  <si>
    <t>180300381291982100000250</t>
  </si>
  <si>
    <t>SELFLEX</t>
  </si>
  <si>
    <t>TUERCAS REMACHES50</t>
  </si>
  <si>
    <t>ACERO CABEZA ANCHA - M 5 x 0.8 - L: 13.00 mm</t>
  </si>
  <si>
    <t>TUERCAS REMACHES51</t>
  </si>
  <si>
    <t>ACERO CABEZA ANCHA - M 6 x 1.0 - L: 18,5 mm</t>
  </si>
  <si>
    <t>TUERCAS REMACHES52</t>
  </si>
  <si>
    <t>ACERO CABEZA ANCHA - M 8 x 1.25 - L: 19,5 mm</t>
  </si>
  <si>
    <t>TUERCAS REMACHES53</t>
  </si>
  <si>
    <t>ACERO CABEZA ANCHA - M 10 x 1.50 - L: 22,3 mm</t>
  </si>
  <si>
    <t>TUERCAS REMACHES54</t>
  </si>
  <si>
    <t>ACERO CABEZA ANCHA - M 12 x 1.75 - L: 20,3 mm</t>
  </si>
  <si>
    <t>TUERCAS REMACHES55</t>
  </si>
  <si>
    <t>ACERO CABEZA BAJA - M 5 x 0.8 - L: 10.90 mm</t>
  </si>
  <si>
    <t>TUERCAS REMACHES56</t>
  </si>
  <si>
    <t>ACERO CABEZA BAJA - M 6 x 1.0 - L: 13.90 mm</t>
  </si>
  <si>
    <t>TUERCAS REMACHES57</t>
  </si>
  <si>
    <t>ACERO CABEZA BAJA - M 8 x 1.25 - L: 16 mm</t>
  </si>
  <si>
    <t>TUERCAS REMACHES58</t>
  </si>
  <si>
    <t>ACERO CABEZA BAJA - M 10 x 1.50 - L: 19,8 mm</t>
  </si>
  <si>
    <t>TUERCAS REMACHES59</t>
  </si>
  <si>
    <t>ACERO CABEZA ANCHA PULGADA - 3/16" - L: 12.00 mm</t>
  </si>
  <si>
    <t>TUERCAS REMACHES60</t>
  </si>
  <si>
    <t>ACERO CABEZA ANCHA PULGADA - 1/4" - L: 15.00 mm</t>
  </si>
  <si>
    <t>TUERCAS REMACHES61</t>
  </si>
  <si>
    <t>ACERO CABEZA ANCHA PULGADA - 5/16" - L: 17.50 mm</t>
  </si>
  <si>
    <t>TUERCAS REMACHES62</t>
  </si>
  <si>
    <t>ACERO CABEZA ANCHA PULGADA - 5/16" - L: 17 mm</t>
  </si>
  <si>
    <t>TUERCAS REMACHES63</t>
  </si>
  <si>
    <t>ACERO CABEZA ANCHA PULGADA - 3/8" - L: 19,8 mm</t>
  </si>
  <si>
    <t>TUERCAS REMACHES64</t>
  </si>
  <si>
    <t>ALUMINIO CABEZA ANCHA - M 5 x 0.8 - L: 13.00 mm</t>
  </si>
  <si>
    <t>TUERCAS REMACHES65</t>
  </si>
  <si>
    <t>ALUMINIO CABEZA ANCHA - M 6 x 1.0 - L: 14.50 mm</t>
  </si>
  <si>
    <t>TUERCAS REMACHES66</t>
  </si>
  <si>
    <t>ALUMINIO CABEZA ANCHA - M 8 x 1.25 - L: 17.00 mm</t>
  </si>
  <si>
    <t>TUERCAS REMACHES67</t>
  </si>
  <si>
    <t>ALUMINIO CABEZA ANCHA - M 10 x 1.50 - L: 19,8 mm</t>
  </si>
  <si>
    <t>TUERCAS REMACHES68</t>
  </si>
  <si>
    <t>ACERO CABEZA ANCHA TREBOL- M 6 x 1.0 - L: 27.00 mm</t>
  </si>
  <si>
    <t>TUERCAS REMACHES69</t>
  </si>
  <si>
    <t>ACERO CABEZA ANCHA TREBOL- M 8 x 1.25 - L: 17.00 mm</t>
  </si>
  <si>
    <t>TUERCAS REMACHES</t>
  </si>
  <si>
    <t>TERMINALES93</t>
  </si>
  <si>
    <t>Terminal cobre estañado ojal - Cable 70 - Ojal: 10mm</t>
  </si>
  <si>
    <t>TERMINALES94</t>
  </si>
  <si>
    <t>Terminal cobre estañado ojal - Cable 70 - Ojal: 11mm</t>
  </si>
  <si>
    <t>TERMINALES95</t>
  </si>
  <si>
    <t>Terminal cobre estañado ojal - Cable 95 - Ojal: 11mm</t>
  </si>
  <si>
    <t>TERMINALES96</t>
  </si>
  <si>
    <t>Terminal cobre estañado ojal - Cable 95 - Ojal: 13mm</t>
  </si>
  <si>
    <t>PERILLAS DE COCINA</t>
  </si>
  <si>
    <t>PERILLAS DE COCINA1</t>
  </si>
  <si>
    <t>PERILLAS DE COCINA2</t>
  </si>
  <si>
    <t>PERILLAS DE COCINA3</t>
  </si>
  <si>
    <t>PERILLAS DE COCINA10</t>
  </si>
  <si>
    <t>PERILLAS DE COCINA11</t>
  </si>
  <si>
    <t>PERILLAS DE COCINA12</t>
  </si>
  <si>
    <t>PERILLAS DE COCINA13</t>
  </si>
  <si>
    <t>PERILLAS DE COCINA14</t>
  </si>
  <si>
    <t>PERILLAS DE COCINA15</t>
  </si>
  <si>
    <t>PERILLAS DE COCINA16</t>
  </si>
  <si>
    <t>PERILLAS DE COCINA17</t>
  </si>
  <si>
    <t>PERILLAS DE COCINA18</t>
  </si>
  <si>
    <t>PERILLAS DE COCINA20</t>
  </si>
  <si>
    <t>PERILLAS DE COCINA30</t>
  </si>
  <si>
    <t>PERILLAS DE COCINA31</t>
  </si>
  <si>
    <t>PERILLAS DE COCINA32</t>
  </si>
  <si>
    <t>PERILLAS DE COCINA33</t>
  </si>
  <si>
    <t>PERILLAS DE COCINA40</t>
  </si>
  <si>
    <t>*</t>
  </si>
  <si>
    <t xml:space="preserve">DOMEC - ACRÍLICO 98 TODA CROMADA </t>
  </si>
  <si>
    <t>DOMEC - BLANCA 90 ARMADAS</t>
  </si>
  <si>
    <t>DOMEC - CONJUNTO 95 BLANCO</t>
  </si>
  <si>
    <t>DOMEC - PAOLA 81 MARRÓN</t>
  </si>
  <si>
    <t>DOMEC - TF  BLANCO</t>
  </si>
  <si>
    <t>DOMEC - TF TODA CROMADA</t>
  </si>
  <si>
    <t>ELECTROLUX - PLATA</t>
  </si>
  <si>
    <t>ESCORIAL - CANDOR  BLANCA / NEGRA</t>
  </si>
  <si>
    <t>682</t>
  </si>
  <si>
    <t>ESCORIAL - CANDOR  BLANCA / NEGRA  CON ARO</t>
  </si>
  <si>
    <t>INDUSTRIALES - INDUSTRIAL INYECCION  8/10/11/CUADRADO</t>
  </si>
  <si>
    <t>0,5 x 4,5 x 30 - Expansión</t>
  </si>
  <si>
    <t>0,5 x 6 x 50 - Expansión</t>
  </si>
  <si>
    <t>0,6 x 7 x 30 - Expansión</t>
  </si>
  <si>
    <t>0,6 x 8 x 50 - Expansión</t>
  </si>
  <si>
    <t>0,8 x 6 x 50 - Expansión</t>
  </si>
  <si>
    <t>0,8 x 8 x 50 - Expansión</t>
  </si>
  <si>
    <t>0,8 x 10 x 50 - Expansión</t>
  </si>
  <si>
    <t>0,8 x 10 x 100 - Expansión</t>
  </si>
  <si>
    <t>1 x 8 x 40 - Expansión</t>
  </si>
  <si>
    <t>1 x 8 x 100 - Expansión</t>
  </si>
  <si>
    <t>1 x 10 x 70 - Expansión</t>
  </si>
  <si>
    <t>1 x 10 x 120 - Expansión</t>
  </si>
  <si>
    <t>1 x 12 x 100 - Expansión</t>
  </si>
  <si>
    <t>1 x 12 x 150 - Expansión</t>
  </si>
  <si>
    <t>1,25 x 8 x 100 - Expansión</t>
  </si>
  <si>
    <t>1,25 x 10 x 100 - Expansión</t>
  </si>
  <si>
    <t>1,25 x 12 x 150 - Expansión</t>
  </si>
  <si>
    <t>1,5 x 10 x 100 - Expansión</t>
  </si>
  <si>
    <t>1,5 x 12 x 100 - Expansión</t>
  </si>
  <si>
    <t>1,5 x 14 x 100 - Expansión</t>
  </si>
  <si>
    <t>1,5 x 16 x 150 - Expansión</t>
  </si>
  <si>
    <t>1,75 x 12 x 100 - Expansión</t>
  </si>
  <si>
    <t>1,75 x 14 x 100 - Expansión</t>
  </si>
  <si>
    <t>1,75 x 16 x 100 - Expansión</t>
  </si>
  <si>
    <t>2 x 14 x 100 - Expansión</t>
  </si>
  <si>
    <t>2 x 16 x 150 - Expansión</t>
  </si>
  <si>
    <t>3 x 17 x 75 - Expansión</t>
  </si>
  <si>
    <t>2,25 x 12 x 175 - Expansión</t>
  </si>
  <si>
    <t>0,8 x 8 x 27 - Expansión</t>
  </si>
  <si>
    <t>1 x 7 x 22 - Expansión</t>
  </si>
  <si>
    <t>1 x 8 x 25 - Expansión</t>
  </si>
  <si>
    <t>1,25 x 7 x 32 - Expansión</t>
  </si>
  <si>
    <t>1,5 x  x  - Expansión</t>
  </si>
  <si>
    <t>embrague Chevrol.y FORD x  x  - Expansión</t>
  </si>
  <si>
    <t>acelerador falcon/ F100 x  x  - Expansión</t>
  </si>
  <si>
    <t>Embrague Taunus x  x  - Expansión</t>
  </si>
  <si>
    <t>Embrague Univ. Corto x  x  - Expansión</t>
  </si>
  <si>
    <t>Embrague Univ. Largo x  x  - Expansión</t>
  </si>
  <si>
    <t>Embrague  Dodge x  x  - Expansión</t>
  </si>
  <si>
    <t>A.M.CORALINE - CORALINE ANTERIOR</t>
  </si>
  <si>
    <t xml:space="preserve">ARISTON - GOTA N / B 6mm C/L CORTE ABAJO </t>
  </si>
  <si>
    <t>AURORA - ALEMANA  8mm / 9mm</t>
  </si>
  <si>
    <t>DOMEC - P.Domec 98 Bl Hlla diam.8</t>
  </si>
  <si>
    <t>DOMEC - Domec 81 Paola bl diam8 baquelita</t>
  </si>
  <si>
    <t>DOMEC - P.Next line Hll Gris diam6 (M06)</t>
  </si>
  <si>
    <t>ESCORIAL - Escorial Candor Ng</t>
  </si>
  <si>
    <t>ESCORIAL - Sepia Escorial Ng baquelita</t>
  </si>
  <si>
    <t>PERILLAS DE COCINA50</t>
  </si>
  <si>
    <t>LONGVIE - LONGVIE KENIA   B / M / N / G  6mm</t>
  </si>
  <si>
    <t>PERILLAS DE COCINA51</t>
  </si>
  <si>
    <t>LONGVIE - BCO / GRIS / NEG / MARR 2005 C/C 6 mm</t>
  </si>
  <si>
    <t>PERILLAS DE COCINA52</t>
  </si>
  <si>
    <t>LONGVIE - BLANCO    2005  6mm  EMBUTIR</t>
  </si>
  <si>
    <t>PERILLAS DE COCINA53</t>
  </si>
  <si>
    <t>LONGVIE - Longvie 2000 diam 8 mrr</t>
  </si>
  <si>
    <t>PERILLAS DE COCINA54</t>
  </si>
  <si>
    <t>LONGVIE - BLANCO 89 CON ARO  C / L</t>
  </si>
  <si>
    <t>PERILLAS DE COCINA55</t>
  </si>
  <si>
    <t>LONGVIE - Longvie 89 c/aro v/L MRR diam8</t>
  </si>
  <si>
    <t>PERILLAS DE COCINA56</t>
  </si>
  <si>
    <t>LONGVIE - Longvie 2002 diam 8 bl V/L</t>
  </si>
  <si>
    <t>PERILLAS DE COCINA57</t>
  </si>
  <si>
    <t>LONGVIE - Longvie 2010 cocina Bl</t>
  </si>
  <si>
    <t>PERILLAS DE COCINA58</t>
  </si>
  <si>
    <t>LONGVIE - Longvie 2010 cocina Gris</t>
  </si>
  <si>
    <t>PERILLAS DE COCINA59</t>
  </si>
  <si>
    <t>LONGVIE - Longvie actual bl</t>
  </si>
  <si>
    <t>PERILLAS DE COCINA60</t>
  </si>
  <si>
    <t>LONGVIE - Longvie Anafe 2010 bl</t>
  </si>
  <si>
    <t>PERILLAS DE COCINA61</t>
  </si>
  <si>
    <t>LONGVIE - Longvie Anafe 2010 gris</t>
  </si>
  <si>
    <t>PERILLAS DE COCINA70</t>
  </si>
  <si>
    <t>MABE - MABE   GRIS   6 / 8 mm</t>
  </si>
  <si>
    <t>PERILLAS DE COCINA71</t>
  </si>
  <si>
    <t>MARTIRI - LÁGRIMA BLANCA  C / C</t>
  </si>
  <si>
    <t>PERILLAS DE COCINA72</t>
  </si>
  <si>
    <t>ORBIS - CONVECTA BLANCA / GRIS  8mm / 6mm</t>
  </si>
  <si>
    <t>PERILLAS DE COCINA73</t>
  </si>
  <si>
    <t>ORBIS - KIT 2010  BLANCO / MARRÓN / NEGRO</t>
  </si>
  <si>
    <t>PERILLAS DE COCINA74</t>
  </si>
  <si>
    <t>ORBIS - MARRÓN 88</t>
  </si>
  <si>
    <t>PERILLAS DE COCINA75</t>
  </si>
  <si>
    <t>ORBIS - MERTIG 84  MARRÓN</t>
  </si>
  <si>
    <t>PERILLAS DE COCINA76</t>
  </si>
  <si>
    <t>ORBIS - MODELO 388  2011  BLANCO / MARRÓN</t>
  </si>
  <si>
    <t>PERILLAS DE COCINA77</t>
  </si>
  <si>
    <t>ORBIS - Orbis 388 ng</t>
  </si>
  <si>
    <t>PERILLAS DE COCINA78</t>
  </si>
  <si>
    <t>ORBIS - Orbis 84 Ng baquelita</t>
  </si>
  <si>
    <t>PERILLAS DE COCINA79</t>
  </si>
  <si>
    <t>ORBIS - Orbis Kit ng</t>
  </si>
  <si>
    <t>PERILLAS DE COCINA80</t>
  </si>
  <si>
    <t>ORBIS - Orbis Kit mrr</t>
  </si>
  <si>
    <t>PERILLAS DE COCINA81</t>
  </si>
  <si>
    <t>ORBIS - ORBIS - VOLCAN   BLANCA / MARRÓN / GRIS</t>
  </si>
  <si>
    <t>PERILLAS DE COCINA90</t>
  </si>
  <si>
    <t>DAUCO - P.Dauco Mrr diam8 v/L baquelita</t>
  </si>
  <si>
    <t>PERILLAS DE COCINA91</t>
  </si>
  <si>
    <t>ORO AZUL - CHANFLEADA 88 C / C</t>
  </si>
  <si>
    <t>PERILLAS DE COCINA92</t>
  </si>
  <si>
    <t>ORO AZUL - Oro azul 86 v/c</t>
  </si>
  <si>
    <t>PERILLAS DE COCINA100</t>
  </si>
  <si>
    <t>PATRICK - PATRICK ANTERIOR  BLANCA</t>
  </si>
  <si>
    <t>PERILLAS DE COCINA101</t>
  </si>
  <si>
    <t>PATRICK - PATRICK ANTERIOR  PLATA     CON ARO</t>
  </si>
  <si>
    <t>PERILLAS DE COCINA102</t>
  </si>
  <si>
    <t>PATRICK - Patrick anterior gris</t>
  </si>
  <si>
    <t>PERILLAS DE COCINA103</t>
  </si>
  <si>
    <t>PATRICK - PATRICK MODERNA  BLANCA</t>
  </si>
  <si>
    <t>PERILLAS DE COCINA110</t>
  </si>
  <si>
    <t>PERILLA - FORNAX  Nº 3 / Nº 4</t>
  </si>
  <si>
    <t>PERILLAS DE COCINA111</t>
  </si>
  <si>
    <t>SINGER - ESLABÓN DE LUJO OVAL CON ARO   B.</t>
  </si>
  <si>
    <t>PERILLAS DE COCINA112</t>
  </si>
  <si>
    <t>SINGER - SINGER  MACOSER FLORENCIA</t>
  </si>
  <si>
    <t>PERILLAS DE COCINA113</t>
  </si>
  <si>
    <t>SINGER - SINGER  MACOSER GOTA CON ARO</t>
  </si>
  <si>
    <t>PERILLAS DE COCINA120</t>
  </si>
  <si>
    <t xml:space="preserve">VOLCAN - MARRÓN 84   8 1/2 mm </t>
  </si>
  <si>
    <t>PERILLAS DE COCINA121</t>
  </si>
  <si>
    <t>VOLCAN - P.Volcán Bl diam.8 baquelita</t>
  </si>
  <si>
    <t>PERILLAS DE COCINA122</t>
  </si>
  <si>
    <t>VOLCAN - VENUS  C / L</t>
  </si>
  <si>
    <t>PERILLAS DE COCINA123</t>
  </si>
  <si>
    <t>VOLCAN - Venus C/C</t>
  </si>
  <si>
    <t>PERILLAS DE COCINA130</t>
  </si>
  <si>
    <t>WHIRPOOL - GIRATORIA  BLANCA / MARRÓN / NEGRA</t>
  </si>
  <si>
    <t>PERILLAS DE COCINA131</t>
  </si>
  <si>
    <t>WHIRPOOL - GRIS    C / A</t>
  </si>
  <si>
    <t>PERILLAS DE COCINA132</t>
  </si>
  <si>
    <t>WHIRPOOL - WHIRPOOL C/A GRIS</t>
  </si>
  <si>
    <t>NEPLASTIC</t>
  </si>
  <si>
    <t>CONEXIÓN DE ALUMINIO1</t>
  </si>
  <si>
    <t>CONEXIÓN DE ALUMINIO</t>
  </si>
  <si>
    <t>CONEXIÓN DE ALUMINIO2</t>
  </si>
  <si>
    <t>CONEXIÓN DE ALUMINIO3</t>
  </si>
  <si>
    <t>CONEXIÓN DE ALUMINIO4</t>
  </si>
  <si>
    <t>CONEXIÓN DE ALUMINIO5</t>
  </si>
  <si>
    <t>CONEXIÓN DE ALUMINIO7</t>
  </si>
  <si>
    <t>CONEXIÓN DE ALUMINIO9</t>
  </si>
  <si>
    <t>CONEXIÓN DE ALUMINIO12</t>
  </si>
  <si>
    <t>CONEXIÓN DE ALUMINIO13</t>
  </si>
  <si>
    <t>CONEXIÓN DE ALUMINIO14</t>
  </si>
  <si>
    <t>CONEXIÓN DE ALUMINIO15</t>
  </si>
  <si>
    <t>CONEXIÓN DE ALUMINIO16</t>
  </si>
  <si>
    <t>CONEXIÓN DE ALUMINIO17</t>
  </si>
  <si>
    <t>CONEXIÓN DE ALUMINIO18</t>
  </si>
  <si>
    <t>CONEXIÓN DE ALUMINIO19</t>
  </si>
  <si>
    <t>CONEXIÓN DE ALUMINIO20</t>
  </si>
  <si>
    <t>CONEXIÓN DE ALUMINIO21</t>
  </si>
  <si>
    <t>CONEXIÓN DE ALUMINIO22</t>
  </si>
  <si>
    <t>CONEXIÓN DE ALUMINIO23</t>
  </si>
  <si>
    <t>CONEXIÓN DE ALUMINIO24</t>
  </si>
  <si>
    <t>CONEXIÓN DE ALUMINIO25</t>
  </si>
  <si>
    <t>CONEXIÓN DE ALUMINIO26</t>
  </si>
  <si>
    <t>CONEXIÓN DE ALUMINIO27</t>
  </si>
  <si>
    <t>CONEXIÓN DE ALUMINIO28</t>
  </si>
  <si>
    <t>CONEXIÓN DE ALUMINIO36</t>
  </si>
  <si>
    <t>CONEXIÓN DE ALUMINIO40</t>
  </si>
  <si>
    <t>CONEXIÓN DE ALUMINIO41</t>
  </si>
  <si>
    <t>CONEXIÓN DE ALUMINIO42</t>
  </si>
  <si>
    <t>CONEXIÓN DE ALUMINIO50</t>
  </si>
  <si>
    <t>CONEXIÓN DE ALUMINIO51</t>
  </si>
  <si>
    <t>CONEXIÓN DE ALUMINIO52</t>
  </si>
  <si>
    <t>CONEXIÓN DE ALUMINIO53</t>
  </si>
  <si>
    <t>CONEXIÓN DE ALUMINIO56</t>
  </si>
  <si>
    <t>CONEXIÓN DE ALUMINIO57</t>
  </si>
  <si>
    <t>CONEXIÓN DE ALUMINIO58</t>
  </si>
  <si>
    <t>CONEXIÓN DE ALUMINIO59</t>
  </si>
  <si>
    <t>CONEXIÓN DE ALUMINIO61</t>
  </si>
  <si>
    <t>CONEXIÓN DE ALUMINIO62</t>
  </si>
  <si>
    <t>CONEXIÓN DE ALUMINIO63</t>
  </si>
  <si>
    <t>CONEXIÓN DE ALUMINIO64</t>
  </si>
  <si>
    <t>CONEXIÓN DE ALUMINIO65</t>
  </si>
  <si>
    <t>CONEXIÓN DE ALUMINIO66</t>
  </si>
  <si>
    <t>CONEXIÓN DE ALUMINIO67</t>
  </si>
  <si>
    <t>CONEXIÓN DE ALUMINIO68</t>
  </si>
  <si>
    <t>CONEXIÓN DE ALUMINIO69</t>
  </si>
  <si>
    <t>CONEXIÓN DE ALUMINIO70</t>
  </si>
  <si>
    <t>CONEXIÓN DE ALUMINIO71</t>
  </si>
  <si>
    <t>CONEXIÓN DE ALUMINIO72</t>
  </si>
  <si>
    <t>CONEXIÓN DE ALUMINIO79</t>
  </si>
  <si>
    <t>CONEXIÓN DE ALUMINIO80</t>
  </si>
  <si>
    <t>CONEXIÓN DE ALUMINIO81</t>
  </si>
  <si>
    <t>Fabrica y Codigo</t>
  </si>
  <si>
    <t>Aumento</t>
  </si>
  <si>
    <t>Nuevo precio Lista</t>
  </si>
  <si>
    <t>Nueva venta</t>
  </si>
  <si>
    <t>Nueva Ganancia</t>
  </si>
  <si>
    <t>JorgeManguera</t>
  </si>
  <si>
    <t>CONEXIÓN DE ALUMINIO10</t>
  </si>
  <si>
    <t>CONEXIÓN DE ALUMINIO11</t>
  </si>
  <si>
    <t>CONEXIÓN DE ALUMINIO30</t>
  </si>
  <si>
    <t>CONEXIÓN DE ALUMINIO31</t>
  </si>
  <si>
    <t>CONEXIÓN DE ALUMINIO32</t>
  </si>
  <si>
    <t>REDUCCION 10 X 13</t>
  </si>
  <si>
    <t>REDUCCION 13 X 16</t>
  </si>
  <si>
    <t>Millar</t>
  </si>
  <si>
    <t>CONEXIÓN DE ALUMINIO6</t>
  </si>
  <si>
    <t>Union de 13 mm - 19</t>
  </si>
  <si>
    <t>Union de 16 mm - 20</t>
  </si>
  <si>
    <t>Union de 19 mm - 21</t>
  </si>
  <si>
    <t>Union de 22 mm - 22</t>
  </si>
  <si>
    <t>Union de 25 mm - 23</t>
  </si>
  <si>
    <t>Union de 28 mm - 24</t>
  </si>
  <si>
    <t>Union de 32 mm - 25</t>
  </si>
  <si>
    <t>Union de 35 mm - 26</t>
  </si>
  <si>
    <t>Union de 38 mm - 27</t>
  </si>
  <si>
    <t>"U" anula cañerias 16 mm - 28</t>
  </si>
  <si>
    <t>"U" anula cañerias 19 mm - 29</t>
  </si>
  <si>
    <t>"U" anula cañeria Patner 22 mm</t>
  </si>
  <si>
    <t>"U"  Patner 22 mm con reduc a 19 mm</t>
  </si>
  <si>
    <t>REDUCCION  8 X 13 - 60</t>
  </si>
  <si>
    <t>REDUCCION  8 X 16 - 61</t>
  </si>
  <si>
    <t>REDUCCION  8 X 19 - 63</t>
  </si>
  <si>
    <t>REDUCCION 10 X 16 - 62</t>
  </si>
  <si>
    <t>REDUCCION 10 X 19 - 64</t>
  </si>
  <si>
    <t>REDUCCION 13 X 19 - 65</t>
  </si>
  <si>
    <t>REDUCCION 16 X 19 - 66</t>
  </si>
  <si>
    <t>% de aumento</t>
  </si>
  <si>
    <t>Nueva Venta</t>
  </si>
  <si>
    <t>% que quiero aumentar</t>
  </si>
  <si>
    <t>Costo Anterior</t>
  </si>
  <si>
    <t>F-1058</t>
  </si>
  <si>
    <t>Porta bulbo  1 " 25 mm - 12</t>
  </si>
  <si>
    <t>Porta bulbo  1 1/4 ", 32 mm - 14</t>
  </si>
  <si>
    <t>Porta bulbo  1 1/2 ", 38 mm - 16</t>
  </si>
  <si>
    <t>Union de 8 mm</t>
  </si>
  <si>
    <t>Union de 10 mm</t>
  </si>
  <si>
    <t>Union de 11 mm</t>
  </si>
  <si>
    <t>Union de 45 mm</t>
  </si>
  <si>
    <t>Union de 50 mm</t>
  </si>
  <si>
    <t>REDUCCION 13 X 22</t>
  </si>
  <si>
    <t>REDUCCION 16 X 22</t>
  </si>
  <si>
    <t>REDUCCION 16 X 25</t>
  </si>
  <si>
    <t>REDUCCION 16 X 32</t>
  </si>
  <si>
    <t>REDUCCION 19 X 22</t>
  </si>
  <si>
    <t>REDUCCION 19 X 25</t>
  </si>
  <si>
    <t>REDUCCION 19 X 28</t>
  </si>
  <si>
    <t>REDUCCION 19 X 32</t>
  </si>
  <si>
    <t>REDUCCION 22 X 32</t>
  </si>
  <si>
    <t>REDUCCION 22 X 35</t>
  </si>
  <si>
    <t>REDUCCION 25 X 32</t>
  </si>
  <si>
    <t>REDUCCION 25 X 35</t>
  </si>
  <si>
    <t>REDUCCION 25 X 38</t>
  </si>
  <si>
    <t>Ø pico  8 mm -  Ø CAÑO PRINCIPAL 8 mm - 38</t>
  </si>
  <si>
    <t>Ø pico 8 mm - 8 mm 10 mm</t>
  </si>
  <si>
    <t>Ø pico  8 mm - 10 mm 13 mm - 39</t>
  </si>
  <si>
    <t>Ø pico  8 mm - 13 mm 16 mm - 2</t>
  </si>
  <si>
    <t>Ø pico  8 mm - 16 mm 19 mm - 4</t>
  </si>
  <si>
    <t>Ø pico  8 mm - 19 mm 22 mm</t>
  </si>
  <si>
    <t>Ø pico  8 mm - 22 mm 25 mm - 43</t>
  </si>
  <si>
    <t>Ø pico 8 mm - 25 mm 28 mm - 45</t>
  </si>
  <si>
    <t xml:space="preserve">Ø pico  8 mm - 28 mm 32 mm </t>
  </si>
  <si>
    <t>Ø pico  8 mm - 32 mm  35 mm  - 49</t>
  </si>
  <si>
    <t>Ø pico  8 mm - 35 mm  38 mm</t>
  </si>
  <si>
    <t>Ø pico 10 mm - 38 mm 10 mm</t>
  </si>
  <si>
    <t>Ø pico 10 mm - 10 mm 13 mm - 40</t>
  </si>
  <si>
    <t>Ø pico 10 mm - 13 mm 16 mm - 41</t>
  </si>
  <si>
    <t>Ø pico 10 mm - 16 mm 19 mm - 42</t>
  </si>
  <si>
    <t>Ø pico 10 mm - 19 mm 22 mm</t>
  </si>
  <si>
    <t>Ø pico 10 mm - 22 mm 25 mm - 44</t>
  </si>
  <si>
    <t>Ø pico 10 mm - 25 mm 28 mm</t>
  </si>
  <si>
    <t>Ø pico 10 mm - 28 mm 32 mm  - 46</t>
  </si>
  <si>
    <t xml:space="preserve">Ø pico 10 mm - 32 mm  35 mm </t>
  </si>
  <si>
    <t>Ø pico 10 mm - 35 mm  38 mm - 50</t>
  </si>
  <si>
    <t>Ø pico 13 mm - 38 mm 13 mm</t>
  </si>
  <si>
    <t>Ø pico 13 mm - 13 mm 16 mm - 8</t>
  </si>
  <si>
    <t>Ø pico 13 mm - 16 mm 19 mm</t>
  </si>
  <si>
    <t>Ø pico 13 mm - 19 mm 22 mm</t>
  </si>
  <si>
    <t>Ø pico 13 mm - 22 mm 25 mm</t>
  </si>
  <si>
    <t>Ø pico 13 mm - 25 mm 28 mm</t>
  </si>
  <si>
    <t xml:space="preserve">Ø pico 13 mm - 28 mm 32 mm </t>
  </si>
  <si>
    <t xml:space="preserve">Ø pico 13 mm - 32 mm  35 mm </t>
  </si>
  <si>
    <t>Ø pico 13 mm - 35 mm  38 mm</t>
  </si>
  <si>
    <t>Ø pico 16 mm - 38 mm 16 mm - 1</t>
  </si>
  <si>
    <t>Ø pico 16 mm - 16 mm 19 mm - 7</t>
  </si>
  <si>
    <t>Ø pico 16 mm - 19 mm 22 mm</t>
  </si>
  <si>
    <t>Ø pico 16 mm - 22 mm 25 mm</t>
  </si>
  <si>
    <t>Ø pico 16 mm - 25 mm 28 mm</t>
  </si>
  <si>
    <t>Ø pico 16 mm - 28 mm 32 mm  - 47</t>
  </si>
  <si>
    <t xml:space="preserve">Ø pico 16 mm - 32 mm  35 mm </t>
  </si>
  <si>
    <t>Ø pico 16 mm - 35 mm  38 mm - 51</t>
  </si>
  <si>
    <t>Ø pico 19 mm - 38 mm 19 mm - 9</t>
  </si>
  <si>
    <t>Ø pico 19 mm - 19 mm 22 mm</t>
  </si>
  <si>
    <t>Ø pico 19 mm - 22 mm 25 mm</t>
  </si>
  <si>
    <t>Ø pico 19 mm - 25 mm 28 mm</t>
  </si>
  <si>
    <t>Ø pico 19 mm - 28 mm 32 mm  - 48</t>
  </si>
  <si>
    <t>Ø pico 19 mm - 32 mm  35 mm - 5</t>
  </si>
  <si>
    <t>Ø pico 19 mm - 35 mm 38 mm - 52</t>
  </si>
  <si>
    <t>Ø pico 22 mm - 38 mm 22 mm</t>
  </si>
  <si>
    <t>Ø pico 22 mm - 22 mm 25 mm</t>
  </si>
  <si>
    <t>Ø pico 22 mm - 25 mm 28 mm</t>
  </si>
  <si>
    <t xml:space="preserve">Ø pico 22 mm - 28 mm 32 mm </t>
  </si>
  <si>
    <t>Ø pico 22 mm - 32 mm  35 mm</t>
  </si>
  <si>
    <t>Ø pico 22 mm - 35 mm 38 mm</t>
  </si>
  <si>
    <t>Ø pico 25 mm - 38 mm 25 mm</t>
  </si>
  <si>
    <t>Ø pico 25 mm - 25 mm 28 mm</t>
  </si>
  <si>
    <t xml:space="preserve">Ø pico 25 mm - 28 mm 32 mm </t>
  </si>
  <si>
    <t>Ø pico 25 mm - 32 mm  35 mm</t>
  </si>
  <si>
    <t>Ø pico 25 mm - 35 mm 38 mm</t>
  </si>
  <si>
    <t>Ø pico 8 mm - 16 mm GNC con purg 19 mm GNC con purg - 37</t>
  </si>
  <si>
    <t>32 mm /portabulbo - 18</t>
  </si>
  <si>
    <t>CONEXIONES T EN ALUMINIO101</t>
  </si>
  <si>
    <t>CONEXIONES T EN ALUMINIO</t>
  </si>
  <si>
    <t>CONEXIONES T EN ALUMINIO102</t>
  </si>
  <si>
    <t>CONEXIONES T EN ALUMINIO104</t>
  </si>
  <si>
    <t>CONEXIONES T EN ALUMINIO106</t>
  </si>
  <si>
    <t>CONEXIONES T EN ALUMINIO107</t>
  </si>
  <si>
    <t>CONEXIONES T EN ALUMINIO108</t>
  </si>
  <si>
    <t>CONEXIONES T EN ALUMINIO109</t>
  </si>
  <si>
    <t>CONEXIONES T EN ALUMINIO110</t>
  </si>
  <si>
    <t>CONEXIONES T EN ALUMINIO111</t>
  </si>
  <si>
    <t>CONEXIONES T EN ALUMINIO112</t>
  </si>
  <si>
    <t>CONEXIONES T EN ALUMINIO113</t>
  </si>
  <si>
    <t>CONEXIONES T EN ALUMINIO114</t>
  </si>
  <si>
    <t>CONEXIONES T EN ALUMINIO116</t>
  </si>
  <si>
    <t>CONEXIONES T EN ALUMINIO118</t>
  </si>
  <si>
    <t>CONEXIONES T EN ALUMINIO119</t>
  </si>
  <si>
    <t>CONEXIONES T EN ALUMINIO120</t>
  </si>
  <si>
    <t>CONEXIONES T EN ALUMINIO121</t>
  </si>
  <si>
    <t>CONEXIONES T EN ALUMINIO122</t>
  </si>
  <si>
    <t>CONEXIONES T EN ALUMINIO123</t>
  </si>
  <si>
    <t>CONEXIONES T EN ALUMINIO124</t>
  </si>
  <si>
    <t>CONEXIONES T EN ALUMINIO125</t>
  </si>
  <si>
    <t>CONEXIONES T EN ALUMINIO130</t>
  </si>
  <si>
    <t>CONEXIONES T EN ALUMINIO132</t>
  </si>
  <si>
    <t>CONEXIONES T EN ALUMINIO133</t>
  </si>
  <si>
    <t>CONEXIONES T EN ALUMINIO134</t>
  </si>
  <si>
    <t>CONEXIONES T EN ALUMINIO135</t>
  </si>
  <si>
    <t>CONEXIONES T EN ALUMINIO136</t>
  </si>
  <si>
    <t>CONEXIONES T EN ALUMINIO137</t>
  </si>
  <si>
    <t>CONEXIONES T EN ALUMINIO138</t>
  </si>
  <si>
    <t>CONEXIONES T EN ALUMINIO139</t>
  </si>
  <si>
    <t>CONEXIONES T EN ALUMINIO142</t>
  </si>
  <si>
    <t>CONEXIONES T EN ALUMINIO143</t>
  </si>
  <si>
    <t>CONEXIONES T EN ALUMINIO144</t>
  </si>
  <si>
    <t>CONEXIONES T EN ALUMINIO145</t>
  </si>
  <si>
    <t>CONEXIONES T EN ALUMINIO146</t>
  </si>
  <si>
    <t>CONEXIONES T EN ALUMINIO147</t>
  </si>
  <si>
    <t>CONEXIONES T EN ALUMINIO148</t>
  </si>
  <si>
    <t>CONEXIONES T EN ALUMINIO149</t>
  </si>
  <si>
    <t>CONEXIONES T EN ALUMINIO150</t>
  </si>
  <si>
    <t>CONEXIONES T EN ALUMINIO151</t>
  </si>
  <si>
    <t>CONEXIONES T EN ALUMINIO152</t>
  </si>
  <si>
    <t>CONEXIONES T EN ALUMINIO153</t>
  </si>
  <si>
    <t>CONEXIONES T EN ALUMINIO154</t>
  </si>
  <si>
    <t>CONEXIONES T EN ALUMINIO155</t>
  </si>
  <si>
    <t>CONEXIONES T EN ALUMINIO156</t>
  </si>
  <si>
    <t>CONEXIONES T EN ALUMINIO157</t>
  </si>
  <si>
    <t>CONEXIONES T EN ALUMINIO158</t>
  </si>
  <si>
    <t>CONEXIONES T EN ALUMINIO159</t>
  </si>
  <si>
    <t>CONEXIONES T EN ALUMINIO160</t>
  </si>
  <si>
    <t>CONEXIONES T EN ALUMINIO161</t>
  </si>
  <si>
    <t>CONEXIONES T EN ALUMINIO162</t>
  </si>
  <si>
    <t>CONEXIONES T EN ALUMINIO163</t>
  </si>
  <si>
    <t>CONEXIONES T EN ALUMINIO164</t>
  </si>
  <si>
    <t>CONEXIONES T EN ALUMINIO165</t>
  </si>
  <si>
    <t>CONEXIONES T EN ALUMINIO166</t>
  </si>
  <si>
    <t>CONEXIONES T EN ALUMINIO167</t>
  </si>
  <si>
    <t>CONEXIONES T EN ALUMINIO180</t>
  </si>
  <si>
    <t>CONEXIONES T EN ALUMINIO181</t>
  </si>
  <si>
    <t>CONEXIONES T EN ALUMINIO190</t>
  </si>
  <si>
    <t>CONEXIONES T EN ALUMINIO175</t>
  </si>
  <si>
    <t>"T" DOBLES Y A 45° - 35 mm Peugeot</t>
  </si>
  <si>
    <t>CONEXIONES T EN ALUMINIO176</t>
  </si>
  <si>
    <t>"T" DOBLES Y A 45° - 16 mm REGATTA</t>
  </si>
  <si>
    <t>CONEXIONES T EN ALUMINIO177</t>
  </si>
  <si>
    <t>"T" DOBLES Y A 45° - 25 mm VW polo wolf</t>
  </si>
  <si>
    <t>CONEXIONES T EN ALUMINIO178</t>
  </si>
  <si>
    <t>"T" DOBLES Y A 45° - 8x8x8 mm VW</t>
  </si>
  <si>
    <t>CONEXIONES T EN ALUMINIO196</t>
  </si>
  <si>
    <t>CONEXIONES T EN ALUMINIO198</t>
  </si>
  <si>
    <t>UNION 19 mm FIAT DUNA Y uso univer</t>
  </si>
  <si>
    <t>JORGE.CARBON</t>
  </si>
  <si>
    <t>CARBONES110 - 18x8x6</t>
  </si>
  <si>
    <t>110 - 18x8x6</t>
  </si>
  <si>
    <t>Sopladora y aspiradora black decker</t>
  </si>
  <si>
    <t>CARBONES111 - 13,5x7x5</t>
  </si>
  <si>
    <t>111 - 13,5x7x5</t>
  </si>
  <si>
    <t>Taladro bosch</t>
  </si>
  <si>
    <t>CARBONES112 - 23x9x6</t>
  </si>
  <si>
    <t>112 - 23x9x6</t>
  </si>
  <si>
    <t>Amoladora dower paggio</t>
  </si>
  <si>
    <t>CARBONES113 - 13x8x5</t>
  </si>
  <si>
    <t>113 - 13x8x5</t>
  </si>
  <si>
    <t>Amoladora de walt</t>
  </si>
  <si>
    <t>CARBONES114 - 13x14x7,3</t>
  </si>
  <si>
    <t>114 - 13x14x7,3</t>
  </si>
  <si>
    <t>Amol 7" dowen paggio</t>
  </si>
  <si>
    <t>CARBONES115 - 13x10x5</t>
  </si>
  <si>
    <t>115 - 13x10x5</t>
  </si>
  <si>
    <t>Amoladora black &amp; decker</t>
  </si>
  <si>
    <t>CARBONES116 - 6x9x13</t>
  </si>
  <si>
    <t>116 - 6x9x13</t>
  </si>
  <si>
    <t>Amol argentec</t>
  </si>
  <si>
    <t>CARBONES117 - 6x12x16</t>
  </si>
  <si>
    <t>117 - 6x12x16</t>
  </si>
  <si>
    <t>Rotomartillo</t>
  </si>
  <si>
    <t>CARBONES118 - 6x16x21</t>
  </si>
  <si>
    <t>118 - 6x16x21</t>
  </si>
  <si>
    <t>CARBONES119 - 6x12x18</t>
  </si>
  <si>
    <t>119 - 6x12x18</t>
  </si>
  <si>
    <t>Dewalt amoladora</t>
  </si>
  <si>
    <t>CARBONES120 - 5x11x17</t>
  </si>
  <si>
    <t>120 - 5x11x17</t>
  </si>
  <si>
    <t>CARBONES121 - 6x11x18</t>
  </si>
  <si>
    <t>121 - 6x11x18</t>
  </si>
  <si>
    <t>Aspiradora</t>
  </si>
  <si>
    <t>CARBONES122 - 6x12x28</t>
  </si>
  <si>
    <t>122 - 6x12x28</t>
  </si>
  <si>
    <t>Aspiradora y hidrolavadora</t>
  </si>
  <si>
    <t>CARBONES123 - 7x11x17</t>
  </si>
  <si>
    <t>123 - 7x11x17</t>
  </si>
  <si>
    <t>Rotomartillo y amoladoras</t>
  </si>
  <si>
    <t>CARBONES124 - 5x12x17</t>
  </si>
  <si>
    <t>124 - 5x12x17</t>
  </si>
  <si>
    <t>Lavarropas</t>
  </si>
  <si>
    <t>CARBONES125 - 5x12x17</t>
  </si>
  <si>
    <t>125 - 5x12x17</t>
  </si>
  <si>
    <t>CARBONES126 - 5x11x18</t>
  </si>
  <si>
    <t>126 - 5x11x18</t>
  </si>
  <si>
    <t>CARBONES127 - 6,5x13,5x19</t>
  </si>
  <si>
    <t>127 - 6,5x13,5x19</t>
  </si>
  <si>
    <t>Amoladoras 7"</t>
  </si>
  <si>
    <t>Ø pico 8 mm -  16 mm GNC con purg</t>
  </si>
  <si>
    <t>UNION 16 mm FIAT DUNA Y uso univer - 36</t>
  </si>
  <si>
    <t>Union de 57 mm</t>
  </si>
  <si>
    <t>REDUCCION 19 X 35</t>
  </si>
  <si>
    <t>CONEXIONES T EN ALUMINIO85</t>
  </si>
  <si>
    <t>Ø pico 6,4 mm -  Ø CAÑO PRINCIPAL 6,4 mm</t>
  </si>
  <si>
    <t>CONEXIONES T EN ALUMINIO86</t>
  </si>
  <si>
    <t>Ø pico 6,4 mm -  Ø CAÑO PRINCIPAL 8 mm</t>
  </si>
  <si>
    <t>CONEXIONES T EN ALUMINIO87</t>
  </si>
  <si>
    <t>Ø pico 6,4 mm -  Ø CAÑO PRINCIPAL 10 mm</t>
  </si>
  <si>
    <t>CONEXIONES T EN ALUMINIO88</t>
  </si>
  <si>
    <t>Ø pico 6,4 mm -  Ø CAÑO PRINCIPAL 13 mm</t>
  </si>
  <si>
    <t>CONEXIONES T EN ALUMINIO89</t>
  </si>
  <si>
    <t>Ø pico 6,4 mm -  Ø CAÑO PRINCIPAL 16 mm</t>
  </si>
  <si>
    <t>CONEXIONES T EN ALUMINIO90</t>
  </si>
  <si>
    <t>Ø pico 6,4 mm -  Ø CAÑO PRINCIPAL 19 mm</t>
  </si>
  <si>
    <t>CONEXIONES T EN ALUMINIO168</t>
  </si>
  <si>
    <t>Ø pico 28 mm -  Ø CAÑO PRINCIPAL 32 mm</t>
  </si>
  <si>
    <t>CONEXIONES T EN ALUMINIO169</t>
  </si>
  <si>
    <t>Ø pico 28 mm -  Ø CAÑO PRINCIPAL 35 mm</t>
  </si>
  <si>
    <t>CONEXIONES T EN ALUMINIO170</t>
  </si>
  <si>
    <t>Ø pico 32 mm -  Ø CAÑO PRINCIPAL 32 mm</t>
  </si>
  <si>
    <t>CONEXIONES T EN ALUMINIO171</t>
  </si>
  <si>
    <t>Ø pico 32 mm -  Ø CAÑO PRINCIPAL 38 mm</t>
  </si>
  <si>
    <t>CONEXIONES T EN ALUMINIO172</t>
  </si>
  <si>
    <t>Ø pico 35 mm -  Ø CAÑO PRINCIPAL 35 mm</t>
  </si>
  <si>
    <t>CONEXIONES T EN ALUMINIO173</t>
  </si>
  <si>
    <t>Ø pico 38 mm -  Ø CAÑO PRINCIPAL 38 mm</t>
  </si>
  <si>
    <t>CONEXIONES T EN ALUMINIO179</t>
  </si>
  <si>
    <t>CONEXIÓN INFERIOR RADIADOR OROSH, DASTER</t>
  </si>
  <si>
    <t>CONEXIONES T EN ALUMINIO200</t>
  </si>
  <si>
    <t>CONEXIONES T EN ALUMINIO201</t>
  </si>
  <si>
    <t>CONEXIONES T EN ALUMINIO202</t>
  </si>
  <si>
    <t>CONEXIONES T EN ALUMINIO203</t>
  </si>
  <si>
    <t>CONEXIONES T EN ALUMINIO204</t>
  </si>
  <si>
    <t>Porta bulbo  1 " 1/8, 28 mm - 13</t>
  </si>
  <si>
    <t>Porta bulbo  1 3/8 " , 35 mm - 15</t>
  </si>
  <si>
    <t>REDUCCION 13 X 25 - 67</t>
  </si>
  <si>
    <t>REDUCCION 28 X 38</t>
  </si>
  <si>
    <t>CORSA 16 mm - 73</t>
  </si>
  <si>
    <t>CORSA 19 mm - 74</t>
  </si>
  <si>
    <t>CORSA 6 mm</t>
  </si>
  <si>
    <t>CONEXIÓN DE ALUMINIO78</t>
  </si>
  <si>
    <t>CODO 16 Curva - 71</t>
  </si>
  <si>
    <t>CODO 19 Curva - 72</t>
  </si>
  <si>
    <t>CONEXIÓN DE ALUMINIO82</t>
  </si>
  <si>
    <t>CODO a 90° 16mm - CORSA - 17</t>
  </si>
  <si>
    <t>CONEXIÓN DE ALUMINIO83</t>
  </si>
  <si>
    <t>CODO a 90° 19mm - CORSA</t>
  </si>
  <si>
    <t>421(12-5)</t>
  </si>
  <si>
    <t>421(13-5)</t>
  </si>
  <si>
    <t>ResortesGenerales</t>
  </si>
  <si>
    <t>Acelerador Pata corta 1mm</t>
  </si>
  <si>
    <t>Acelerador Pata Larga 1mm</t>
  </si>
  <si>
    <t>Acelerador Pata corta 1,25mm</t>
  </si>
  <si>
    <t>Acelerador Pata Larga 1,25mm</t>
  </si>
  <si>
    <t>CONEXIÓN DE ALUMINIO34</t>
  </si>
  <si>
    <t>REDUCCION  6 X 18</t>
  </si>
  <si>
    <t>CONEXIÓN DE ALUMINIO35</t>
  </si>
  <si>
    <t>REDUCCION  6 X 10</t>
  </si>
  <si>
    <t>REDUCCION  6 X 13</t>
  </si>
  <si>
    <t>0403005</t>
  </si>
  <si>
    <t>0403007</t>
  </si>
  <si>
    <t>0403009</t>
  </si>
  <si>
    <t>0403011</t>
  </si>
  <si>
    <t>0403013</t>
  </si>
  <si>
    <t>0403016N</t>
  </si>
  <si>
    <t>0403020NH</t>
  </si>
  <si>
    <t>0403021</t>
  </si>
  <si>
    <t>0403022N</t>
  </si>
  <si>
    <t>0403023N</t>
  </si>
  <si>
    <t>0403024N</t>
  </si>
  <si>
    <t>0403025NH</t>
  </si>
  <si>
    <t>0403026</t>
  </si>
  <si>
    <t>0403027</t>
  </si>
  <si>
    <t>0403028</t>
  </si>
  <si>
    <t>0403029</t>
  </si>
  <si>
    <t>0403030</t>
  </si>
  <si>
    <t>0403031</t>
  </si>
  <si>
    <t>0403032</t>
  </si>
  <si>
    <t>0403033</t>
  </si>
  <si>
    <t>0403034</t>
  </si>
  <si>
    <t>0403035</t>
  </si>
  <si>
    <t>0401011</t>
  </si>
  <si>
    <t>0401012</t>
  </si>
  <si>
    <t>0401013NH</t>
  </si>
  <si>
    <t>0401014</t>
  </si>
  <si>
    <t>0401015</t>
  </si>
  <si>
    <t>0401016</t>
  </si>
  <si>
    <t>0401017</t>
  </si>
  <si>
    <t>0401018</t>
  </si>
  <si>
    <t>0401019</t>
  </si>
  <si>
    <t>0401020</t>
  </si>
  <si>
    <t>0401021</t>
  </si>
  <si>
    <t>0401023N</t>
  </si>
  <si>
    <t>0401024</t>
  </si>
  <si>
    <t>0401025</t>
  </si>
  <si>
    <t>0401026N</t>
  </si>
  <si>
    <t>0401027</t>
  </si>
  <si>
    <t>0401030NH</t>
  </si>
  <si>
    <t>0401031</t>
  </si>
  <si>
    <t>0401033</t>
  </si>
  <si>
    <t>0401034</t>
  </si>
  <si>
    <t>0401035NH</t>
  </si>
  <si>
    <t>01012-16</t>
  </si>
  <si>
    <t>01012.5-14</t>
  </si>
  <si>
    <t>01013-20</t>
  </si>
  <si>
    <t>01013-26</t>
  </si>
  <si>
    <t>01013-45</t>
  </si>
  <si>
    <t>01014-30</t>
  </si>
  <si>
    <t>01015-24</t>
  </si>
  <si>
    <t>01015-30</t>
  </si>
  <si>
    <t>01015-40</t>
  </si>
  <si>
    <t>01016-70</t>
  </si>
  <si>
    <t>01017-40</t>
  </si>
  <si>
    <t>01017-50</t>
  </si>
  <si>
    <t>010110-70</t>
  </si>
  <si>
    <t>04203.2</t>
  </si>
  <si>
    <t>04205</t>
  </si>
  <si>
    <t>04206H</t>
  </si>
  <si>
    <t>04209H</t>
  </si>
  <si>
    <t>042012</t>
  </si>
  <si>
    <t>042015</t>
  </si>
  <si>
    <t>07504-11.3H</t>
  </si>
  <si>
    <t>07507-15</t>
  </si>
  <si>
    <t>07508-15</t>
  </si>
  <si>
    <t>07509-18</t>
  </si>
  <si>
    <t>075010-18</t>
  </si>
  <si>
    <t>075011-21H</t>
  </si>
  <si>
    <t>075012-21H</t>
  </si>
  <si>
    <t>CONECTORES PLASTICOS MANGUERAS90</t>
  </si>
  <si>
    <t>R12 Mod. 1971 en adelante</t>
  </si>
  <si>
    <t>CONECTORES PLASTICOS MANGUERAS91</t>
  </si>
  <si>
    <t>R12 Pivote Acelerador R12</t>
  </si>
  <si>
    <t>CONECTORES PLASTICOS MANGUERAS92</t>
  </si>
  <si>
    <t>Trafic Diesel</t>
  </si>
  <si>
    <t>CONECTORES PLASTICOS MANGUERAS93</t>
  </si>
  <si>
    <t>Rotula Acelerador R9 - R11 - R12</t>
  </si>
  <si>
    <t>CONECTORES PLASTICOS MANGUERAS94</t>
  </si>
  <si>
    <t>Rotula Acelerador Pata Larga R12</t>
  </si>
  <si>
    <t>CONECTORES PLASTICOS MANGUERAS95</t>
  </si>
  <si>
    <t>Varilla Roscada 2 Punteras y Tuerca. R11 Kangoo</t>
  </si>
  <si>
    <t>RACORD - ACOPLES - REDUCCIONES - ENTREROSCAS19</t>
  </si>
  <si>
    <t>RACORD R M 1/2 BSPT MANG 9.5 MM</t>
  </si>
  <si>
    <t>CONECTORES PLASTICOS MANGUERAS2</t>
  </si>
  <si>
    <t>CONECTORES PLASTICOS MANGUERAS3</t>
  </si>
  <si>
    <t>Niple plástico para unir manguera de 6mm</t>
  </si>
  <si>
    <t>CONECTORES PLASTICOS MANGUERAS4</t>
  </si>
  <si>
    <t>CONECTORES PLASTICOS MANGUERAS5</t>
  </si>
  <si>
    <t>Niple plástico para unir manguera de 10 mm</t>
  </si>
  <si>
    <t>Niple plástico para unir manguera de 13 mm</t>
  </si>
  <si>
    <t>Niple plástico para unir manguera de 19 mm</t>
  </si>
  <si>
    <t>Niple plástico para unir manguera de 22 mm</t>
  </si>
  <si>
    <t>Niple plástico para unir manguera de 25 mm</t>
  </si>
  <si>
    <t>CONECTORES PLASTICOS MANGUERAS12</t>
  </si>
  <si>
    <t>Conector 3 Vías limpiaparabrisas 5 mm</t>
  </si>
  <si>
    <t>Conector de agua equipos de Gas P fino</t>
  </si>
  <si>
    <t>Conector de Calefacción R 12</t>
  </si>
  <si>
    <t>PURGADOR  3 Vías R 12</t>
  </si>
  <si>
    <t>Conector de calefacción purgador plástico de P 505</t>
  </si>
  <si>
    <t>Conector de agua equipos de Gas 19 a 8 mm Pico fino</t>
  </si>
  <si>
    <t>Conector Tapa de Válvula R 18</t>
  </si>
  <si>
    <t>CONECTORES PLASTICOS MANGUERAS70</t>
  </si>
  <si>
    <t>REDUCTOR DE 8 a 13 mm</t>
  </si>
  <si>
    <t>CONECTORES PLASTICOS MANGUERAS71</t>
  </si>
  <si>
    <t>REDUCTOR DE 8 a 16 mm</t>
  </si>
  <si>
    <t>CONECTORES PLASTICOS MANGUERAS72</t>
  </si>
  <si>
    <t>REDUCTOR DE 8 a 19 mm</t>
  </si>
  <si>
    <t>CONECTORES PLASTICOS MANGUERAS78</t>
  </si>
  <si>
    <t>REDUCTOR DE 10 a 13 mm</t>
  </si>
  <si>
    <t>CONECTORES PLASTICOS MANGUERAS79</t>
  </si>
  <si>
    <t>REDUCTOR DE 10 a 16 mm</t>
  </si>
  <si>
    <t>CONECTORES PLASTICOS MANGUERAS80</t>
  </si>
  <si>
    <t>REDUCTOR DE 10 a 19 mm</t>
  </si>
  <si>
    <t>00002103-2</t>
  </si>
  <si>
    <t>0000002104</t>
  </si>
  <si>
    <t>00002102-1</t>
  </si>
  <si>
    <t>0000002103</t>
  </si>
  <si>
    <t>0000002107</t>
  </si>
  <si>
    <t>0000002105</t>
  </si>
  <si>
    <t>0000002106</t>
  </si>
  <si>
    <t>8 mm x 6,7 mm doble</t>
  </si>
  <si>
    <t>6 x 10 x 0.5 - JOHN DEERE</t>
  </si>
  <si>
    <t>7.5 x 15.5 x 1.5 - CUMMING</t>
  </si>
  <si>
    <t>7.5 x 15.5 x 2 - CUMMING</t>
  </si>
  <si>
    <t xml:space="preserve">7,5 x 15 x 3 - </t>
  </si>
  <si>
    <t>8 x 11 - ret scania 113</t>
  </si>
  <si>
    <t>8 x 13 mm Doble - Doble Retorno RET MBENZ</t>
  </si>
  <si>
    <t>8 x 13 x 1.5 - POLO</t>
  </si>
  <si>
    <t xml:space="preserve">8 x 13 x 2,5 - </t>
  </si>
  <si>
    <t>9.5 x 14.5 x 1 - VARIAS</t>
  </si>
  <si>
    <t>9.5 x 14.5 x 1.5 - VARIOS</t>
  </si>
  <si>
    <t>9.5 x 14.5 x 2 - VARIOS</t>
  </si>
  <si>
    <t>11.9 x 17.9 x 0.5 - val racor scania</t>
  </si>
  <si>
    <t>14,5 x 21 x 2 - R 19 DIESEL</t>
  </si>
  <si>
    <t>15.5 x 20 x 0.5 - val/scania</t>
  </si>
  <si>
    <t>16 x 21 x 2 - PEUGEOR 405 D</t>
  </si>
  <si>
    <t>16 x 24 - varias</t>
  </si>
  <si>
    <t>7.2 x 14.5 x 1.5 - CUMMINS</t>
  </si>
  <si>
    <t>7.3 x 13 x 1.5 - AMAROK</t>
  </si>
  <si>
    <t>7.3 x 13 x 2 - AMAROK</t>
  </si>
  <si>
    <t>8 x 20 x 2 - JOHN DEERE</t>
  </si>
  <si>
    <t>9 x 15.5 x 2 - JOHN DEERE</t>
  </si>
  <si>
    <t>10 x 19 x 2 - SCANIA 112 mwm/Perkins</t>
  </si>
  <si>
    <t>10 x 20 x 1.5 - DEUZ</t>
  </si>
  <si>
    <t>10 x 20 x 2 - BEDFORD/varios</t>
  </si>
  <si>
    <t>10 x 21 x 2 - MAXION MWM</t>
  </si>
  <si>
    <t>14 x 20 x 1.5 - PERKINS 6/305</t>
  </si>
  <si>
    <t>14 x 20 x 2 - TOBERA DN/DL</t>
  </si>
  <si>
    <t>15 x 21 x 1.5 - PERKINS 6/354</t>
  </si>
  <si>
    <t>15 x 21 x 2 - PERKINS 4/203/indenor</t>
  </si>
  <si>
    <t>17 x 20 x 1.5 - BASE PATNER</t>
  </si>
  <si>
    <t>17 x 20 x 1.25 - BASE PATNER</t>
  </si>
  <si>
    <t>9.5 x 14.5 - BOMBA CAV</t>
  </si>
  <si>
    <t>9.5 x 14.5 x 2 - RET MBZ</t>
  </si>
  <si>
    <t>10 x 20 - VARIAS</t>
  </si>
  <si>
    <t>10 x 21 - VARIAS</t>
  </si>
  <si>
    <t>13 x 20 - VARIAS</t>
  </si>
  <si>
    <t>13 x 20 x 2 - VARIAS</t>
  </si>
  <si>
    <t>14 x 20 x 2 - VARIAS</t>
  </si>
  <si>
    <t>21 x 25.5 - BEDFORD</t>
  </si>
  <si>
    <t>25.5 x 29.5 - PERKINS</t>
  </si>
  <si>
    <t>0000004014</t>
  </si>
  <si>
    <t>0000004015</t>
  </si>
  <si>
    <t>0000002102</t>
  </si>
  <si>
    <t>012-01B-20</t>
  </si>
  <si>
    <t>012-02B-20</t>
  </si>
  <si>
    <t>012-03B-20</t>
  </si>
  <si>
    <t>012-04B-20</t>
  </si>
  <si>
    <t>012-80B-20</t>
  </si>
  <si>
    <t>012-81B-20</t>
  </si>
  <si>
    <t>012-82B-20</t>
  </si>
  <si>
    <t>ACCESORIOS DE BRONCE UNION POLIAMIDA1</t>
  </si>
  <si>
    <t>ACCESORIOS DE BRONCE UNION POLIAMIDA</t>
  </si>
  <si>
    <t>VIROLA 4 MM</t>
  </si>
  <si>
    <t>ACCESORIOS DE BRONCE UNION POLIAMIDA2</t>
  </si>
  <si>
    <t>VIROLA 6 MM</t>
  </si>
  <si>
    <t>ACCESORIOS DE BRONCE UNION POLIAMIDA3</t>
  </si>
  <si>
    <t>VIROLA 8 MM</t>
  </si>
  <si>
    <t>ACCESORIOS DE BRONCE UNION POLIAMIDA4</t>
  </si>
  <si>
    <t>VIROLA 10 MM</t>
  </si>
  <si>
    <t>ACCESORIOS DE BRONCE UNION POLIAMIDA5</t>
  </si>
  <si>
    <t>VIROLA 12 MM</t>
  </si>
  <si>
    <t>ACCESORIOS DE BRONCE UNION POLIAMIDA6</t>
  </si>
  <si>
    <t>VIROLA 14 MM</t>
  </si>
  <si>
    <t>ACCESORIOS DE BRONCE UNION POLIAMIDA7</t>
  </si>
  <si>
    <t>VIROLA 16 MM</t>
  </si>
  <si>
    <t>ACCESORIOS DE BRONCE UNION POLIAMIDA8</t>
  </si>
  <si>
    <t>VIROLA 1/4</t>
  </si>
  <si>
    <t>ACCESORIOS DE BRONCE UNION POLIAMIDA9</t>
  </si>
  <si>
    <t>VIROLA 3/8</t>
  </si>
  <si>
    <t>ACCESORIOS DE BRONCE UNION POLIAMIDA10</t>
  </si>
  <si>
    <t>VIROLA 1/2</t>
  </si>
  <si>
    <t>ACCESORIOS DE BRONCE UNION POLIAMIDA11</t>
  </si>
  <si>
    <t>MANGO BRONCE 4 MM</t>
  </si>
  <si>
    <t>ACCESORIOS DE BRONCE UNION POLIAMIDA12</t>
  </si>
  <si>
    <t>MANGO BRONCE 6 MM</t>
  </si>
  <si>
    <t>ACCESORIOS DE BRONCE UNION POLIAMIDA13</t>
  </si>
  <si>
    <t>MANGO BRONCE 8 MM</t>
  </si>
  <si>
    <t>ACCESORIOS DE BRONCE UNION POLIAMIDA14</t>
  </si>
  <si>
    <t>MANGO BRONCE 10 MM</t>
  </si>
  <si>
    <t>ACCESORIOS DE BRONCE UNION POLIAMIDA15</t>
  </si>
  <si>
    <t>MANGO BRONCE 12 MM</t>
  </si>
  <si>
    <t>ACCESORIOS DE BRONCE UNION POLIAMIDA16</t>
  </si>
  <si>
    <t>MANGO BRONCE 1/4</t>
  </si>
  <si>
    <t>ACCESORIOS DE BRONCE UNION POLIAMIDA17</t>
  </si>
  <si>
    <t>MANGO BRONCE 3/8</t>
  </si>
  <si>
    <t>ACCESORIOS DE BRONCE UNION POLIAMIDA18</t>
  </si>
  <si>
    <t>MANGO BRONCE 1/2</t>
  </si>
  <si>
    <t>ACCESORIOS DE BRONCE UNION POLIAMIDA20</t>
  </si>
  <si>
    <t>CONEXIÓN CON VIROLA TUBO 1/4</t>
  </si>
  <si>
    <t>ACCESORIOS DE BRONCE UNION POLIAMIDA21</t>
  </si>
  <si>
    <t>CONEXIÓN CON VIROLA TUBO 5/6</t>
  </si>
  <si>
    <t>ACCESORIOS DE BRONCE UNION POLIAMIDA22</t>
  </si>
  <si>
    <t>CONEXIÓN CON VIROLA TUBO 3/8</t>
  </si>
  <si>
    <t>ACCESORIOS DE BRONCE UNION POLIAMIDA23</t>
  </si>
  <si>
    <t>CONEXIÓN CON VIROLA TUBO 1/2</t>
  </si>
  <si>
    <t>ACCESORIOS DE BRONCE UNION POLIAMIDA24</t>
  </si>
  <si>
    <t>CONEXIÓN CON VIROLA TUBO 6 M</t>
  </si>
  <si>
    <t>ACCESORIOS DE BRONCE UNION POLIAMIDA25</t>
  </si>
  <si>
    <t>CONEXIÓN CON VIROLA TUBO 8 M</t>
  </si>
  <si>
    <t>ACCESORIOS DE BRONCE UNION POLIAMIDA26</t>
  </si>
  <si>
    <t>CONEXIÓN C/VIROLA TUBO 10MM</t>
  </si>
  <si>
    <t>ACCESORIOS DE BRONCE UNION POLIAMIDA27</t>
  </si>
  <si>
    <t>CONEXIÓN C/VIROLA TUBO 12 MM</t>
  </si>
  <si>
    <t>ACCESORIOS DE BRONCE UNION POLIAMIDA30</t>
  </si>
  <si>
    <t>UNION VIROLA 1/4</t>
  </si>
  <si>
    <t>ACCESORIOS DE BRONCE UNION POLIAMIDA31</t>
  </si>
  <si>
    <t>UNION VIROLA 5/16</t>
  </si>
  <si>
    <t>ACCESORIOS DE BRONCE UNION POLIAMIDA32</t>
  </si>
  <si>
    <t>UNION VIROLA 3/8</t>
  </si>
  <si>
    <t>ACCESORIOS DE BRONCE UNION POLIAMIDA33</t>
  </si>
  <si>
    <t>UNION VIROLA 1/2</t>
  </si>
  <si>
    <t>ACCESORIOS DE BRONCE UNION POLIAMIDA34</t>
  </si>
  <si>
    <t>UNION VIROLA 6 MM</t>
  </si>
  <si>
    <t>ACCESORIOS DE BRONCE UNION POLIAMIDA35</t>
  </si>
  <si>
    <t>UNION VIROLA 8 MM</t>
  </si>
  <si>
    <t>ACCESORIOS DE BRONCE UNION POLIAMIDA36</t>
  </si>
  <si>
    <t>UNION VIROLA 10 MM</t>
  </si>
  <si>
    <t>DAHE.DIESEL</t>
  </si>
  <si>
    <t>UNIONES ORIENTABLES1</t>
  </si>
  <si>
    <t>0000004005</t>
  </si>
  <si>
    <t>UNIONES ORIENTABLES2</t>
  </si>
  <si>
    <t>UNIONES ORIENTABLES4</t>
  </si>
  <si>
    <t>UNIONES ORIENTABLES5</t>
  </si>
  <si>
    <t>UNIONES ORIENTABLES7</t>
  </si>
  <si>
    <t>0000004009</t>
  </si>
  <si>
    <t>UNIONES ORIENTABLES10</t>
  </si>
  <si>
    <t>UNIONES ORIENTABLES11</t>
  </si>
  <si>
    <t>UNIONES ORIENTABLES13</t>
  </si>
  <si>
    <t>UNIONES ORIENTABLES16</t>
  </si>
  <si>
    <t>UNIONES ORIENTABLES18</t>
  </si>
  <si>
    <t>0000004016</t>
  </si>
  <si>
    <t>UNIONES ORIENTABLES21</t>
  </si>
  <si>
    <t>UNIONES ORIENTABLES24</t>
  </si>
  <si>
    <t>UNIONES ORIENTABLES26</t>
  </si>
  <si>
    <t>UNIONES ORIENTABLES28</t>
  </si>
  <si>
    <t>UNIONES ORIENTABLES30</t>
  </si>
  <si>
    <t>0000004010</t>
  </si>
  <si>
    <t>UNIONES ORIENTABLES34</t>
  </si>
  <si>
    <t>UNIONES ORIENTABLES40</t>
  </si>
  <si>
    <t>UNIONES ORIENTABLES41</t>
  </si>
  <si>
    <t>UNIONES ORIENTABLES42</t>
  </si>
  <si>
    <t>UNIONES ORIENTABLES43</t>
  </si>
  <si>
    <t>UNIONES ORIENTABLES50</t>
  </si>
  <si>
    <t>UNIONES ORIENTABLES52</t>
  </si>
  <si>
    <t>UNIONES ORIENTABLES60</t>
  </si>
  <si>
    <t>UNIONES ORIENTABLES62</t>
  </si>
  <si>
    <t>UNIONES ORIENTABLES70</t>
  </si>
  <si>
    <t>UNIONES ORIENTABLES72</t>
  </si>
  <si>
    <t>UNIONES ORIENTABLES74</t>
  </si>
  <si>
    <t>UNIONES ORIENTABLES76</t>
  </si>
  <si>
    <t>0000002108</t>
  </si>
  <si>
    <t>UNIONES ORIENTABLES80</t>
  </si>
  <si>
    <t>ARANDELAS DE INYECCION1092</t>
  </si>
  <si>
    <t>ARANDELAS DE INYECCION1133</t>
  </si>
  <si>
    <t>ARANDELAS DE INYECCION1134</t>
  </si>
  <si>
    <t>ARANDELAS DE INYECCION101</t>
  </si>
  <si>
    <t>ARANDELAS DE INYECCION1135</t>
  </si>
  <si>
    <t>0000000135</t>
  </si>
  <si>
    <t>ARANDELAS DE INYECCION1070</t>
  </si>
  <si>
    <t>0000000070</t>
  </si>
  <si>
    <t>ARANDELAS DE INYECCION1095</t>
  </si>
  <si>
    <t>ARANDELAS DE INYECCION102</t>
  </si>
  <si>
    <t>ARANDELAS DE INYECCION1093</t>
  </si>
  <si>
    <t>ARANDELAS DE INYECCION1072</t>
  </si>
  <si>
    <t>ARANDELAS DE INYECCION1071</t>
  </si>
  <si>
    <t>ARANDELAS DE INYECCION1090</t>
  </si>
  <si>
    <t>ARANDELAS DE INYECCION103</t>
  </si>
  <si>
    <t>ARANDELAS DE INYECCION1115</t>
  </si>
  <si>
    <t>ARANDELAS DE INYECCION104</t>
  </si>
  <si>
    <t>ARANDELAS DE INYECCION1400</t>
  </si>
  <si>
    <t>ARANDELAS DE INYECCION1153</t>
  </si>
  <si>
    <t>ARANDELAS DE INYECCION1536</t>
  </si>
  <si>
    <t>ARANDELAS DE INYECCION1537</t>
  </si>
  <si>
    <t>ARANDELAS DE INYECCION1105</t>
  </si>
  <si>
    <t>ARANDELAS DE INYECCION1118</t>
  </si>
  <si>
    <t>ARANDELAS DE INYECCION1101</t>
  </si>
  <si>
    <t>0000000101</t>
  </si>
  <si>
    <t>ARANDELAS DE INYECCION1108</t>
  </si>
  <si>
    <t>ARANDELAS DE INYECCION1119</t>
  </si>
  <si>
    <t>0000000119</t>
  </si>
  <si>
    <t>ARANDELAS DE INYECCION1125</t>
  </si>
  <si>
    <t>ARANDELAS DE INYECCION1111</t>
  </si>
  <si>
    <t>ARANDELAS DE INYECCION1114</t>
  </si>
  <si>
    <t>0000000114</t>
  </si>
  <si>
    <t>ARANDELAS DE INYECCION1100</t>
  </si>
  <si>
    <t>ARANDELAS DE INYECCION1102</t>
  </si>
  <si>
    <t>ARANDELAS DE INYECCION1514,1</t>
  </si>
  <si>
    <t>ARANDELAS DE INYECCION1514</t>
  </si>
  <si>
    <t>ARANDELAS DE INYECCION1046</t>
  </si>
  <si>
    <t>ARANDELAS DE INYECCION1056</t>
  </si>
  <si>
    <t>ARANDELAS DE INYECCION1060</t>
  </si>
  <si>
    <t>ARANDELAS DE INYECCION1061</t>
  </si>
  <si>
    <t>0000000061</t>
  </si>
  <si>
    <t>ARANDELAS DE INYECCION1048</t>
  </si>
  <si>
    <t>ARANDELAS DE INYECCION1204</t>
  </si>
  <si>
    <t>0000000204</t>
  </si>
  <si>
    <t>ARANDELAS DE INYECCION1205</t>
  </si>
  <si>
    <t>0000000205</t>
  </si>
  <si>
    <t>ARANDELAS DE INYECCION1053</t>
  </si>
  <si>
    <t>0000000053</t>
  </si>
  <si>
    <t>ARANDELAS DE INYECCION1055</t>
  </si>
  <si>
    <t>0000000055</t>
  </si>
  <si>
    <t>BO04</t>
  </si>
  <si>
    <t>BO06</t>
  </si>
  <si>
    <t>BO08</t>
  </si>
  <si>
    <t>BO10</t>
  </si>
  <si>
    <t>BO12</t>
  </si>
  <si>
    <t>BO14</t>
  </si>
  <si>
    <t>BO16</t>
  </si>
  <si>
    <t>BO1/4</t>
  </si>
  <si>
    <t>BO3/8</t>
  </si>
  <si>
    <t>BO1/2</t>
  </si>
  <si>
    <t>BI04</t>
  </si>
  <si>
    <t>BI06</t>
  </si>
  <si>
    <t>BI08</t>
  </si>
  <si>
    <t>BI10</t>
  </si>
  <si>
    <t>BI12</t>
  </si>
  <si>
    <t>BI1/4</t>
  </si>
  <si>
    <t>BI3/8</t>
  </si>
  <si>
    <t>BI1/2</t>
  </si>
  <si>
    <t>012-01B-10</t>
  </si>
  <si>
    <t>012-02B-10</t>
  </si>
  <si>
    <t>012-03B-10</t>
  </si>
  <si>
    <t>012-04B-10</t>
  </si>
  <si>
    <t>012-80B-10</t>
  </si>
  <si>
    <t>012-81B-10</t>
  </si>
  <si>
    <t>012-82B-10</t>
  </si>
  <si>
    <t>012-83B-10</t>
  </si>
  <si>
    <t>010110-80</t>
  </si>
  <si>
    <t>6049</t>
  </si>
  <si>
    <t>UNIONES ORIENTABLES</t>
  </si>
  <si>
    <t>ARANDELAS DE INYECCION</t>
  </si>
  <si>
    <t>+ IVA</t>
  </si>
  <si>
    <t>F-799</t>
  </si>
  <si>
    <t>S-122</t>
  </si>
  <si>
    <t>S-173</t>
  </si>
  <si>
    <t>F-1057</t>
  </si>
  <si>
    <t>S-193</t>
  </si>
  <si>
    <t>F-318/A</t>
  </si>
  <si>
    <t>F-818/A</t>
  </si>
  <si>
    <t>F-1041</t>
  </si>
  <si>
    <t>F-5048/L</t>
  </si>
  <si>
    <t>S-033</t>
  </si>
  <si>
    <t>S-175</t>
  </si>
  <si>
    <t>F-1068</t>
  </si>
  <si>
    <t>S-008</t>
  </si>
  <si>
    <t>S-039</t>
  </si>
  <si>
    <t>S-185</t>
  </si>
  <si>
    <t>F-1088</t>
  </si>
  <si>
    <t>F-1070</t>
  </si>
  <si>
    <t>F-1089</t>
  </si>
  <si>
    <t>F-1065/R</t>
  </si>
  <si>
    <t>S-186</t>
  </si>
  <si>
    <t>S-054</t>
  </si>
  <si>
    <t>S-170</t>
  </si>
  <si>
    <t>F-1136</t>
  </si>
  <si>
    <t>S-126</t>
  </si>
  <si>
    <t>1</t>
  </si>
  <si>
    <t>0,5 x 4,5 x 30</t>
  </si>
  <si>
    <t>2</t>
  </si>
  <si>
    <t>0,5 x 6 x 50</t>
  </si>
  <si>
    <t>3</t>
  </si>
  <si>
    <t>4</t>
  </si>
  <si>
    <t>0,6 x 8 x 50</t>
  </si>
  <si>
    <t>5</t>
  </si>
  <si>
    <t>6</t>
  </si>
  <si>
    <t>0,8 x 8 x 50</t>
  </si>
  <si>
    <t>8</t>
  </si>
  <si>
    <t>9</t>
  </si>
  <si>
    <t>1 x 8 x 40</t>
  </si>
  <si>
    <t>10</t>
  </si>
  <si>
    <t>11</t>
  </si>
  <si>
    <t>12</t>
  </si>
  <si>
    <t>13</t>
  </si>
  <si>
    <t>1 x 12 x 100</t>
  </si>
  <si>
    <t>14</t>
  </si>
  <si>
    <t>15</t>
  </si>
  <si>
    <t>16</t>
  </si>
  <si>
    <t>17</t>
  </si>
  <si>
    <t>18</t>
  </si>
  <si>
    <t>1,5 x 10 x 100</t>
  </si>
  <si>
    <t>19</t>
  </si>
  <si>
    <t>1,5 x 12 x 100</t>
  </si>
  <si>
    <t>20</t>
  </si>
  <si>
    <t>21</t>
  </si>
  <si>
    <t>22</t>
  </si>
  <si>
    <t>1,75 x 12 x 100</t>
  </si>
  <si>
    <t>23</t>
  </si>
  <si>
    <t>1,75 x 14 x 100</t>
  </si>
  <si>
    <t>24</t>
  </si>
  <si>
    <t>1,75 x 16 x 100</t>
  </si>
  <si>
    <t>25</t>
  </si>
  <si>
    <t>2 x 14 x 100</t>
  </si>
  <si>
    <t>26</t>
  </si>
  <si>
    <t>27</t>
  </si>
  <si>
    <t>3 x 17 x 75</t>
  </si>
  <si>
    <t>28</t>
  </si>
  <si>
    <t>2,25 x 12 x 175</t>
  </si>
  <si>
    <t>30</t>
  </si>
  <si>
    <t>0,8 x 8 x 27</t>
  </si>
  <si>
    <t>31</t>
  </si>
  <si>
    <t>1 x 7 x 22</t>
  </si>
  <si>
    <t>32</t>
  </si>
  <si>
    <t>1 x 8 x 25</t>
  </si>
  <si>
    <t>33</t>
  </si>
  <si>
    <t>34</t>
  </si>
  <si>
    <t xml:space="preserve">1,5 x  x </t>
  </si>
  <si>
    <t>38</t>
  </si>
  <si>
    <t>39</t>
  </si>
  <si>
    <t>80</t>
  </si>
  <si>
    <t>81</t>
  </si>
  <si>
    <t xml:space="preserve">acelerador largo x  x </t>
  </si>
  <si>
    <t>82</t>
  </si>
  <si>
    <t xml:space="preserve">embrague Chevrol.y FORD x  x </t>
  </si>
  <si>
    <t>83</t>
  </si>
  <si>
    <t xml:space="preserve">acelerador falcon/ F100 x  x </t>
  </si>
  <si>
    <t>84</t>
  </si>
  <si>
    <t xml:space="preserve">embrague R/12 x  x </t>
  </si>
  <si>
    <t>85</t>
  </si>
  <si>
    <t xml:space="preserve">Embrague Taunus x  x </t>
  </si>
  <si>
    <t>86</t>
  </si>
  <si>
    <t xml:space="preserve">Acelel. Ref. x  x </t>
  </si>
  <si>
    <t>87</t>
  </si>
  <si>
    <t xml:space="preserve">Embrague Univ. Corto x  x </t>
  </si>
  <si>
    <t>88</t>
  </si>
  <si>
    <t xml:space="preserve">Embrague Univ. Largo x  x </t>
  </si>
  <si>
    <t>89</t>
  </si>
  <si>
    <t xml:space="preserve">Embrague  Dodge x  x </t>
  </si>
  <si>
    <t>35</t>
  </si>
  <si>
    <t>1,25 x 14-19 x 25</t>
  </si>
  <si>
    <t>36</t>
  </si>
  <si>
    <t>1,5 x .10-18 x 35</t>
  </si>
  <si>
    <t>37</t>
  </si>
  <si>
    <t>1,5 x .14-18 x 90</t>
  </si>
  <si>
    <t>40</t>
  </si>
  <si>
    <t>0,5 x 4,5 x 50</t>
  </si>
  <si>
    <t>41</t>
  </si>
  <si>
    <t>42</t>
  </si>
  <si>
    <t>43</t>
  </si>
  <si>
    <t>0,8 x 9,5 x 16</t>
  </si>
  <si>
    <t>44</t>
  </si>
  <si>
    <t>0,8 x 9 x 50</t>
  </si>
  <si>
    <t>45</t>
  </si>
  <si>
    <t>0,8 x 11 x 50</t>
  </si>
  <si>
    <t>46</t>
  </si>
  <si>
    <t>0,8 x 13 x 70</t>
  </si>
  <si>
    <t>47</t>
  </si>
  <si>
    <t>1 x 7 x 18</t>
  </si>
  <si>
    <t>48</t>
  </si>
  <si>
    <t>1 x 8 x 50</t>
  </si>
  <si>
    <t>50</t>
  </si>
  <si>
    <t>51</t>
  </si>
  <si>
    <t>1 x 12 x 50</t>
  </si>
  <si>
    <t>52</t>
  </si>
  <si>
    <t>53</t>
  </si>
  <si>
    <t>1 x 14 x 60</t>
  </si>
  <si>
    <t>55</t>
  </si>
  <si>
    <t>56</t>
  </si>
  <si>
    <t>1,25 x 10 x 50</t>
  </si>
  <si>
    <t>57</t>
  </si>
  <si>
    <t>58</t>
  </si>
  <si>
    <t>59</t>
  </si>
  <si>
    <t>1,5 x 12 x 50</t>
  </si>
  <si>
    <t>60</t>
  </si>
  <si>
    <t>61</t>
  </si>
  <si>
    <t>62</t>
  </si>
  <si>
    <t>1,5 x 16 x 35</t>
  </si>
  <si>
    <t>63</t>
  </si>
  <si>
    <t>1,5 x 16 x 45</t>
  </si>
  <si>
    <t>64</t>
  </si>
  <si>
    <t>65</t>
  </si>
  <si>
    <t>66</t>
  </si>
  <si>
    <t>1,75 x 22 x 40</t>
  </si>
  <si>
    <t>68</t>
  </si>
  <si>
    <t>2 x 16 x 100</t>
  </si>
  <si>
    <t>69</t>
  </si>
  <si>
    <t>2 x 18 x 55</t>
  </si>
  <si>
    <t>70</t>
  </si>
  <si>
    <t>2 x 30 x 100</t>
  </si>
  <si>
    <t>71</t>
  </si>
  <si>
    <t>2 x 20 x 30</t>
  </si>
  <si>
    <t>72</t>
  </si>
  <si>
    <t>2 x 25 x 35</t>
  </si>
  <si>
    <t>73</t>
  </si>
  <si>
    <t>74</t>
  </si>
  <si>
    <t>2,5 x 23 x 30</t>
  </si>
  <si>
    <t>75</t>
  </si>
  <si>
    <t>2,5 x 35 x 25</t>
  </si>
  <si>
    <t>91</t>
  </si>
  <si>
    <t>0,5 x 3,5 x 12</t>
  </si>
  <si>
    <t>92</t>
  </si>
  <si>
    <t>0,5 x 3,5 x 16</t>
  </si>
  <si>
    <t>93</t>
  </si>
  <si>
    <t>0,5 x 3,5 x 25</t>
  </si>
  <si>
    <t>94</t>
  </si>
  <si>
    <t>0,5 x 4,5 x 9</t>
  </si>
  <si>
    <t>95</t>
  </si>
  <si>
    <t>0,5 x 4,5 x 14</t>
  </si>
  <si>
    <t>96</t>
  </si>
  <si>
    <t>0,5 x 6 x 15</t>
  </si>
  <si>
    <t>97</t>
  </si>
  <si>
    <t>0,5 x 7 x 6</t>
  </si>
  <si>
    <t>98</t>
  </si>
  <si>
    <t>0,5 x 7,5 x 20</t>
  </si>
  <si>
    <t>99</t>
  </si>
  <si>
    <t>0,8 x 7 x 15</t>
  </si>
  <si>
    <t>0,8 x 13 x 25</t>
  </si>
  <si>
    <t>101</t>
  </si>
  <si>
    <t>1 x 6 x 8</t>
  </si>
  <si>
    <t>102</t>
  </si>
  <si>
    <t>1,25 x 9 x 15</t>
  </si>
  <si>
    <t>103</t>
  </si>
  <si>
    <t>1,5 x 11 x 20</t>
  </si>
  <si>
    <t>269</t>
  </si>
  <si>
    <t>TIJERA PODAR</t>
  </si>
  <si>
    <t>270</t>
  </si>
  <si>
    <t>0,3 x 3 x 15</t>
  </si>
  <si>
    <t>271</t>
  </si>
  <si>
    <t>0,3 x 4,5 x 22</t>
  </si>
  <si>
    <t>272</t>
  </si>
  <si>
    <t>0,3 x 4,2 x 15</t>
  </si>
  <si>
    <t>273</t>
  </si>
  <si>
    <t>0,5 x 4,5 x 80</t>
  </si>
  <si>
    <t>274</t>
  </si>
  <si>
    <t>275</t>
  </si>
  <si>
    <t>0,8 x 8 x 100</t>
  </si>
  <si>
    <t>276</t>
  </si>
  <si>
    <t>1 x 10 x 95</t>
  </si>
  <si>
    <t>277</t>
  </si>
  <si>
    <t>1 x 10 x 144</t>
  </si>
  <si>
    <t>278</t>
  </si>
  <si>
    <t>1 x 13 x 50</t>
  </si>
  <si>
    <t>279</t>
  </si>
  <si>
    <t>1 x 13 x 95</t>
  </si>
  <si>
    <t>280</t>
  </si>
  <si>
    <t>281</t>
  </si>
  <si>
    <t>1,25 x 7 x 80</t>
  </si>
  <si>
    <t>282</t>
  </si>
  <si>
    <t>1,25 x 7 x 140</t>
  </si>
  <si>
    <t>283</t>
  </si>
  <si>
    <t>1,5 x 10 x 47</t>
  </si>
  <si>
    <t>284</t>
  </si>
  <si>
    <t>1,5 x 12 x 51</t>
  </si>
  <si>
    <t>285</t>
  </si>
  <si>
    <t>1,5 x 12 x 140</t>
  </si>
  <si>
    <t>286</t>
  </si>
  <si>
    <t>1,75 x 12 x 60</t>
  </si>
  <si>
    <t>287</t>
  </si>
  <si>
    <t>1,75 x 12 x 120</t>
  </si>
  <si>
    <t>288</t>
  </si>
  <si>
    <t>3 x 17 x 56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</si>
  <si>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</si>
  <si>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</si>
  <si>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</si>
  <si>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</si>
  <si>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</si>
  <si>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</si>
  <si>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</si>
  <si>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</si>
  <si>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</si>
  <si>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</si>
  <si>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</si>
  <si>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</si>
  <si>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0,3 x 4,5 x 13</t>
  </si>
  <si>
    <t>302</t>
  </si>
  <si>
    <t>0,3 x 5 x 30</t>
  </si>
  <si>
    <t>303</t>
  </si>
  <si>
    <t>0,5 x 3,5 x 45</t>
  </si>
  <si>
    <t>304</t>
  </si>
  <si>
    <t>0,5 x 6 x 35</t>
  </si>
  <si>
    <t>305</t>
  </si>
  <si>
    <t>0,5 x 5 x 15</t>
  </si>
  <si>
    <t>306</t>
  </si>
  <si>
    <t>0,5 x 6,5 x 12</t>
  </si>
  <si>
    <t>308</t>
  </si>
  <si>
    <t>0,5 x 7,5 x 32</t>
  </si>
  <si>
    <t>309</t>
  </si>
  <si>
    <t>0,5 x 6 x 45</t>
  </si>
  <si>
    <t>310</t>
  </si>
  <si>
    <t>0,5 x 9 x 14</t>
  </si>
  <si>
    <t>312</t>
  </si>
  <si>
    <t>0,5 x 10 x 28</t>
  </si>
  <si>
    <t>313</t>
  </si>
  <si>
    <t>0,6 x 6,5 x 18</t>
  </si>
  <si>
    <t>316</t>
  </si>
  <si>
    <t>0,6 x 9 x 28</t>
  </si>
  <si>
    <t>317</t>
  </si>
  <si>
    <t>0,6 x 13 x 20</t>
  </si>
  <si>
    <t>318</t>
  </si>
  <si>
    <t>0,7 x 8,5 x 10</t>
  </si>
  <si>
    <t>320</t>
  </si>
  <si>
    <t>0,8 x 5 x 15</t>
  </si>
  <si>
    <t>322</t>
  </si>
  <si>
    <t>0,8 x 5,5 x 36</t>
  </si>
  <si>
    <t>324</t>
  </si>
  <si>
    <t>0,8 x 7 x 16</t>
  </si>
  <si>
    <t>326</t>
  </si>
  <si>
    <t>0,8 x 7 x 32</t>
  </si>
  <si>
    <t>327</t>
  </si>
  <si>
    <t>0,8 x 7 x 40</t>
  </si>
  <si>
    <t>328</t>
  </si>
  <si>
    <t>0,8 x 7,5 x 15</t>
  </si>
  <si>
    <t>330</t>
  </si>
  <si>
    <t>0,8 x 7,5 x 23</t>
  </si>
  <si>
    <t>332</t>
  </si>
  <si>
    <t>0,8 x 8 x 13</t>
  </si>
  <si>
    <t>334</t>
  </si>
  <si>
    <t>0,8 x 8 x 22</t>
  </si>
  <si>
    <t>336</t>
  </si>
  <si>
    <t>0,8 x 10 x 10</t>
  </si>
  <si>
    <t>338</t>
  </si>
  <si>
    <t>0,8 x 11 x 16</t>
  </si>
  <si>
    <t>340</t>
  </si>
  <si>
    <t>0,8 x 13 x 65</t>
  </si>
  <si>
    <t>341</t>
  </si>
  <si>
    <t>0,8 x 14 x 25</t>
  </si>
  <si>
    <t>342</t>
  </si>
  <si>
    <t>343</t>
  </si>
  <si>
    <t>1 x 6 x 60</t>
  </si>
  <si>
    <t>344</t>
  </si>
  <si>
    <t>1 x 8 x 8</t>
  </si>
  <si>
    <t>346</t>
  </si>
  <si>
    <t>1 x 8 x 15</t>
  </si>
  <si>
    <t>348</t>
  </si>
  <si>
    <t>349</t>
  </si>
  <si>
    <t>1 x 11 x 50</t>
  </si>
  <si>
    <t>350</t>
  </si>
  <si>
    <t>1 x 11 x 85</t>
  </si>
  <si>
    <t>352</t>
  </si>
  <si>
    <t>1 x 15 x 20</t>
  </si>
  <si>
    <t>353</t>
  </si>
  <si>
    <t>354</t>
  </si>
  <si>
    <t>1 x 17 x 20</t>
  </si>
  <si>
    <t>355</t>
  </si>
  <si>
    <t>1 x 28 x 28</t>
  </si>
  <si>
    <t>356</t>
  </si>
  <si>
    <t>1,25 x 8 x 15</t>
  </si>
  <si>
    <t>358</t>
  </si>
  <si>
    <t>1,25 x 9,5 x 17</t>
  </si>
  <si>
    <t>360</t>
  </si>
  <si>
    <t>1,25 x 11 x 35</t>
  </si>
  <si>
    <t>362</t>
  </si>
  <si>
    <t>1,25 x 13 x 13</t>
  </si>
  <si>
    <t>364</t>
  </si>
  <si>
    <t>1,25 x 13 x 26</t>
  </si>
  <si>
    <t>365</t>
  </si>
  <si>
    <t>1,25 x 14 x 65</t>
  </si>
  <si>
    <t>366</t>
  </si>
  <si>
    <t>1,25 x 15 x 12</t>
  </si>
  <si>
    <t>367</t>
  </si>
  <si>
    <t>1,25 x 16 x 38</t>
  </si>
  <si>
    <t>368</t>
  </si>
  <si>
    <t>1,25 x 18 x 45</t>
  </si>
  <si>
    <t>370</t>
  </si>
  <si>
    <t>1,25 x 20 x 75</t>
  </si>
  <si>
    <t>371</t>
  </si>
  <si>
    <t>1,5 x 13 x 29</t>
  </si>
  <si>
    <t>372</t>
  </si>
  <si>
    <t>1,5 x 16 x 60</t>
  </si>
  <si>
    <t>374</t>
  </si>
  <si>
    <t>1,5 x 17 x 45</t>
  </si>
  <si>
    <t>375</t>
  </si>
  <si>
    <t>1,5 x 17 x 75</t>
  </si>
  <si>
    <t>376</t>
  </si>
  <si>
    <t>1,5 x 25 x 11</t>
  </si>
  <si>
    <t>377</t>
  </si>
  <si>
    <t>1,5 x 24 x 45</t>
  </si>
  <si>
    <t>378</t>
  </si>
  <si>
    <t>1,6 x 20 x 29</t>
  </si>
  <si>
    <t>380</t>
  </si>
  <si>
    <t>1,75 x 10 x 45</t>
  </si>
  <si>
    <t>381</t>
  </si>
  <si>
    <t>1,75 x 14 x 50</t>
  </si>
  <si>
    <t>382</t>
  </si>
  <si>
    <t>1,75 x 16 x 50</t>
  </si>
  <si>
    <t>383</t>
  </si>
  <si>
    <t>1,75 x 16 x 35</t>
  </si>
  <si>
    <t>384</t>
  </si>
  <si>
    <t>1,75 x 22 x 17</t>
  </si>
  <si>
    <t>385</t>
  </si>
  <si>
    <t>1,75 x 18 x 60</t>
  </si>
  <si>
    <t>386</t>
  </si>
  <si>
    <t>387</t>
  </si>
  <si>
    <t>1,75 x 34 x 125</t>
  </si>
  <si>
    <t>388</t>
  </si>
  <si>
    <t>1,75 x 21 x 22</t>
  </si>
  <si>
    <t>389</t>
  </si>
  <si>
    <t>2,25 x 27 x 40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</si>
  <si>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</si>
  <si>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</si>
  <si>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</si>
  <si>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</si>
  <si>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</si>
  <si>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</si>
  <si>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</si>
  <si>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</si>
  <si>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</si>
  <si>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</si>
  <si>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</si>
  <si>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</si>
  <si>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</si>
  <si>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407</t>
  </si>
  <si>
    <t>408</t>
  </si>
  <si>
    <t>410</t>
  </si>
  <si>
    <t>411</t>
  </si>
  <si>
    <t>110</t>
  </si>
  <si>
    <t>2 x 12 x 150</t>
  </si>
  <si>
    <t>112</t>
  </si>
  <si>
    <t>2 x 18 x 130</t>
  </si>
  <si>
    <t>114</t>
  </si>
  <si>
    <t>2 x 20 x 100</t>
  </si>
  <si>
    <t>116</t>
  </si>
  <si>
    <t>2 x 25 x 100</t>
  </si>
  <si>
    <t>118</t>
  </si>
  <si>
    <t>2 x 30 x 50</t>
  </si>
  <si>
    <t>120</t>
  </si>
  <si>
    <t>122</t>
  </si>
  <si>
    <t>2 x 34 x 42</t>
  </si>
  <si>
    <t>124</t>
  </si>
  <si>
    <t>2,25 x 27 x 37</t>
  </si>
  <si>
    <t>125</t>
  </si>
  <si>
    <t>2,5 x 17 x 35</t>
  </si>
  <si>
    <t>126</t>
  </si>
  <si>
    <t>2,5 x 25 x 55</t>
  </si>
  <si>
    <t>128</t>
  </si>
  <si>
    <t>2,5 x 33 x 50</t>
  </si>
  <si>
    <t>130</t>
  </si>
  <si>
    <t>2,5 x 37 x 50</t>
  </si>
  <si>
    <t>132</t>
  </si>
  <si>
    <t>2,5 x 42 x 42</t>
  </si>
  <si>
    <t>134</t>
  </si>
  <si>
    <t>2,75 x 38 x 42</t>
  </si>
  <si>
    <t>136</t>
  </si>
  <si>
    <t>3 x 18 x 40</t>
  </si>
  <si>
    <t>138</t>
  </si>
  <si>
    <t>3 x 18 x 150</t>
  </si>
  <si>
    <t>140</t>
  </si>
  <si>
    <t>3 x 25 x 150</t>
  </si>
  <si>
    <t>145</t>
  </si>
  <si>
    <t>3 x 33 x 55</t>
  </si>
  <si>
    <t>146</t>
  </si>
  <si>
    <t>3 x 33 x 150</t>
  </si>
  <si>
    <t>149</t>
  </si>
  <si>
    <t>3 x 40 x 100</t>
  </si>
  <si>
    <t>151</t>
  </si>
  <si>
    <t>3,5 x 23 x 100</t>
  </si>
  <si>
    <t>153</t>
  </si>
  <si>
    <t>3,5 x 27 x 60</t>
  </si>
  <si>
    <t>157</t>
  </si>
  <si>
    <t>3,5 x 40 x 37</t>
  </si>
  <si>
    <t>161</t>
  </si>
  <si>
    <t>4 x 22 x 50</t>
  </si>
  <si>
    <t>163</t>
  </si>
  <si>
    <t>4 x 26 x 60</t>
  </si>
  <si>
    <t>165</t>
  </si>
  <si>
    <t>4 x 38 x 100</t>
  </si>
  <si>
    <t>167</t>
  </si>
  <si>
    <t>169</t>
  </si>
  <si>
    <t>170</t>
  </si>
  <si>
    <t>172</t>
  </si>
  <si>
    <t>2 x 20 x 150</t>
  </si>
  <si>
    <t>174</t>
  </si>
  <si>
    <t>2,25 x 17 x 85</t>
  </si>
  <si>
    <t>176</t>
  </si>
  <si>
    <t>2,5 x 20 x 150</t>
  </si>
  <si>
    <t>178</t>
  </si>
  <si>
    <t>179</t>
  </si>
  <si>
    <t>2,5 x 20 x 100</t>
  </si>
  <si>
    <t>180</t>
  </si>
  <si>
    <t>3 x 20 x 200</t>
  </si>
  <si>
    <t>182</t>
  </si>
  <si>
    <t>3 x 25 x 142</t>
  </si>
  <si>
    <t>184</t>
  </si>
  <si>
    <t>3 x 30 x 200</t>
  </si>
  <si>
    <t>188</t>
  </si>
  <si>
    <t>3,5 x 25 x 130</t>
  </si>
  <si>
    <t>190</t>
  </si>
  <si>
    <t>3,5 x 32 x 130</t>
  </si>
  <si>
    <t>194</t>
  </si>
  <si>
    <t>196</t>
  </si>
  <si>
    <t>198</t>
  </si>
  <si>
    <t>2100</t>
  </si>
  <si>
    <t>2101</t>
  </si>
  <si>
    <t>2102</t>
  </si>
  <si>
    <t>2105</t>
  </si>
  <si>
    <t>2106</t>
  </si>
  <si>
    <t>2109</t>
  </si>
  <si>
    <t>2115</t>
  </si>
  <si>
    <t>2116</t>
  </si>
  <si>
    <t>2121</t>
  </si>
  <si>
    <t>2122</t>
  </si>
  <si>
    <t>2130</t>
  </si>
  <si>
    <t>2141</t>
  </si>
  <si>
    <t>2142</t>
  </si>
  <si>
    <t>2143</t>
  </si>
  <si>
    <t>2144</t>
  </si>
  <si>
    <t>2202</t>
  </si>
  <si>
    <t>2203</t>
  </si>
  <si>
    <t>2207</t>
  </si>
  <si>
    <t>2208</t>
  </si>
  <si>
    <t>2209</t>
  </si>
  <si>
    <t>2211</t>
  </si>
  <si>
    <t>2212</t>
  </si>
  <si>
    <t>2215</t>
  </si>
  <si>
    <t>2224</t>
  </si>
  <si>
    <t>2229</t>
  </si>
  <si>
    <t>2235</t>
  </si>
  <si>
    <t>2236</t>
  </si>
  <si>
    <t>2237</t>
  </si>
  <si>
    <t>2239</t>
  </si>
  <si>
    <t>2241</t>
  </si>
  <si>
    <t>2242</t>
  </si>
  <si>
    <t>2244</t>
  </si>
  <si>
    <t>2245</t>
  </si>
  <si>
    <t>2249</t>
  </si>
  <si>
    <t>2265</t>
  </si>
  <si>
    <t>2266</t>
  </si>
  <si>
    <t>2267</t>
  </si>
  <si>
    <t>2268</t>
  </si>
  <si>
    <t>2269</t>
  </si>
  <si>
    <t>2278</t>
  </si>
  <si>
    <t>2279</t>
  </si>
  <si>
    <t>2280</t>
  </si>
  <si>
    <t>22004</t>
  </si>
  <si>
    <t>22010</t>
  </si>
  <si>
    <t>2319</t>
  </si>
  <si>
    <t>2321</t>
  </si>
  <si>
    <t>2324</t>
  </si>
  <si>
    <t>2336</t>
  </si>
  <si>
    <t>2332</t>
  </si>
  <si>
    <t>2510</t>
  </si>
  <si>
    <t>2543</t>
  </si>
  <si>
    <t>2504</t>
  </si>
  <si>
    <t>2511</t>
  </si>
  <si>
    <t>2512</t>
  </si>
  <si>
    <t>2517</t>
  </si>
  <si>
    <t>2518</t>
  </si>
  <si>
    <t>2522</t>
  </si>
  <si>
    <t>2541</t>
  </si>
  <si>
    <t>2526</t>
  </si>
  <si>
    <t>2527</t>
  </si>
  <si>
    <t>2528</t>
  </si>
  <si>
    <t>2529</t>
  </si>
  <si>
    <t>2534</t>
  </si>
  <si>
    <t>2535</t>
  </si>
  <si>
    <t>2536</t>
  </si>
  <si>
    <t>2537</t>
  </si>
  <si>
    <t>2523</t>
  </si>
  <si>
    <t>2559</t>
  </si>
  <si>
    <t>2560</t>
  </si>
  <si>
    <t>2561</t>
  </si>
  <si>
    <t>2615</t>
  </si>
  <si>
    <t>2616</t>
  </si>
  <si>
    <t>2617</t>
  </si>
  <si>
    <t>2622</t>
  </si>
  <si>
    <t>2623</t>
  </si>
  <si>
    <t>2624</t>
  </si>
  <si>
    <t>2626</t>
  </si>
  <si>
    <t>2700</t>
  </si>
  <si>
    <t>2701</t>
  </si>
  <si>
    <t>2702</t>
  </si>
  <si>
    <t>2704</t>
  </si>
  <si>
    <t>2713</t>
  </si>
  <si>
    <t>2715</t>
  </si>
  <si>
    <t>2717</t>
  </si>
  <si>
    <t>2721</t>
  </si>
  <si>
    <t>2722</t>
  </si>
  <si>
    <t>2723</t>
  </si>
  <si>
    <t>2724</t>
  </si>
  <si>
    <t>2725</t>
  </si>
  <si>
    <t>200</t>
  </si>
  <si>
    <t>203</t>
  </si>
  <si>
    <t>205</t>
  </si>
  <si>
    <t>208</t>
  </si>
  <si>
    <t>210</t>
  </si>
  <si>
    <t>211</t>
  </si>
  <si>
    <t>214</t>
  </si>
  <si>
    <t>216</t>
  </si>
  <si>
    <t>219</t>
  </si>
  <si>
    <t>220</t>
  </si>
  <si>
    <t>221</t>
  </si>
  <si>
    <t>223</t>
  </si>
  <si>
    <t>224</t>
  </si>
  <si>
    <t>232</t>
  </si>
  <si>
    <t>233</t>
  </si>
  <si>
    <t>234</t>
  </si>
  <si>
    <t>235</t>
  </si>
  <si>
    <t>236</t>
  </si>
  <si>
    <t>238</t>
  </si>
  <si>
    <t>239</t>
  </si>
  <si>
    <t>240</t>
  </si>
  <si>
    <t>242</t>
  </si>
  <si>
    <t>243</t>
  </si>
  <si>
    <t>245</t>
  </si>
  <si>
    <t>246</t>
  </si>
  <si>
    <t>247</t>
  </si>
  <si>
    <t>248</t>
  </si>
  <si>
    <t>800</t>
  </si>
  <si>
    <t>801</t>
  </si>
  <si>
    <t>808</t>
  </si>
  <si>
    <t>809</t>
  </si>
  <si>
    <t>810</t>
  </si>
  <si>
    <t>812</t>
  </si>
  <si>
    <t>813</t>
  </si>
  <si>
    <t>814</t>
  </si>
  <si>
    <t>815</t>
  </si>
  <si>
    <t>816</t>
  </si>
  <si>
    <t>818</t>
  </si>
  <si>
    <t>820</t>
  </si>
  <si>
    <t>822</t>
  </si>
  <si>
    <t>824</t>
  </si>
  <si>
    <t>828</t>
  </si>
  <si>
    <t>840</t>
  </si>
  <si>
    <t>842</t>
  </si>
  <si>
    <t>844</t>
  </si>
  <si>
    <t>846</t>
  </si>
  <si>
    <t>847</t>
  </si>
  <si>
    <t>848</t>
  </si>
  <si>
    <t>850</t>
  </si>
  <si>
    <t>852</t>
  </si>
  <si>
    <t>854</t>
  </si>
  <si>
    <t>856</t>
  </si>
  <si>
    <t>858</t>
  </si>
  <si>
    <t>860</t>
  </si>
  <si>
    <t>862</t>
  </si>
  <si>
    <t>864</t>
  </si>
  <si>
    <t>866</t>
  </si>
  <si>
    <t>868</t>
  </si>
  <si>
    <t>870</t>
  </si>
  <si>
    <t>872</t>
  </si>
  <si>
    <t>0403004</t>
  </si>
  <si>
    <t>D471 ANILLO SEGUR.    4 A</t>
  </si>
  <si>
    <t>D471 ANILLO SEGUR.    5 A</t>
  </si>
  <si>
    <t>0403006</t>
  </si>
  <si>
    <t>D471 ANILLO SEGUR.    6 A</t>
  </si>
  <si>
    <t>D471 ANILLO SEGUR.    7 A</t>
  </si>
  <si>
    <t>0403008N</t>
  </si>
  <si>
    <t>D471 ANILLO SEGUR.    8 A</t>
  </si>
  <si>
    <t>D471 ANILLO SEGUR.    9 A</t>
  </si>
  <si>
    <t>D471 ANILLO OTIA 10 A</t>
  </si>
  <si>
    <t>D471 ANILLO SEGUR.    11 A</t>
  </si>
  <si>
    <t>0403012N</t>
  </si>
  <si>
    <t>D471 ANILLO OTIA 12 A</t>
  </si>
  <si>
    <t>D471 ANILLO SEGUR.   13 A</t>
  </si>
  <si>
    <t>0403014</t>
  </si>
  <si>
    <t>D471 ANILLO SEGUR.   14 A</t>
  </si>
  <si>
    <t>D471 ANILLO OTIA 15 A</t>
  </si>
  <si>
    <t>D471 ANILLO OTIA 16 A</t>
  </si>
  <si>
    <t>0403017NH</t>
  </si>
  <si>
    <t>D471 ANILLO OTIA 17 A</t>
  </si>
  <si>
    <t>0403018NH</t>
  </si>
  <si>
    <t>D471 ANILLO OTIA 18 A</t>
  </si>
  <si>
    <t>0403019NH</t>
  </si>
  <si>
    <t>D471 ANILLO OTIA 19 A</t>
  </si>
  <si>
    <t>D471 ANILLO OTIA 20 A</t>
  </si>
  <si>
    <t>D471 ANILLO SEGUR.   21 A</t>
  </si>
  <si>
    <t>D471 ANILLO OTIA 22 A</t>
  </si>
  <si>
    <t>D471 ANILLO OTIA 23 A</t>
  </si>
  <si>
    <t>D471 ANILLO OTIA 24 A</t>
  </si>
  <si>
    <t>D471 ANILLO OTIA 25 A</t>
  </si>
  <si>
    <t>D471 ANILLO SEGUR.   26 A</t>
  </si>
  <si>
    <t>D471 ANILLO SEGUR.   27 A</t>
  </si>
  <si>
    <t>D471 ANILLO SEGUR.   28 A</t>
  </si>
  <si>
    <t>D471 ANILLO SEGUR.   29 A</t>
  </si>
  <si>
    <t>D471 ANILLO SEGUR.   30 A</t>
  </si>
  <si>
    <t>D471 ANILLO SEGUR.   31 A</t>
  </si>
  <si>
    <t>D471 ANILLO SEGUR.   33 A</t>
  </si>
  <si>
    <t>D471 ANILLO SEGUR. 34 A</t>
  </si>
  <si>
    <t>0403036</t>
  </si>
  <si>
    <t>D471 ANILLO SEGUR.   36 A</t>
  </si>
  <si>
    <t>0403037</t>
  </si>
  <si>
    <t>D471 ANILLO SEGUR.   37 A</t>
  </si>
  <si>
    <t>0403038</t>
  </si>
  <si>
    <t>D471 ANILLO SEGUR.   38 A</t>
  </si>
  <si>
    <t>0403039</t>
  </si>
  <si>
    <t>D471 ANILLO SEGUR.   39 A</t>
  </si>
  <si>
    <t>0403040</t>
  </si>
  <si>
    <t>D471 ANILLO SEGUR.   40 A</t>
  </si>
  <si>
    <t>0403041</t>
  </si>
  <si>
    <t>D471 ANILLO SEGUR.   41 A</t>
  </si>
  <si>
    <t>0403042</t>
  </si>
  <si>
    <t>D471 ANILLO SEGUR.   42 A</t>
  </si>
  <si>
    <t>0403044</t>
  </si>
  <si>
    <t>D471 ANILLO SEGUR.   44 A</t>
  </si>
  <si>
    <t>0403045</t>
  </si>
  <si>
    <t>D471 ANILLO SEGUR.   45 A</t>
  </si>
  <si>
    <t>0403046</t>
  </si>
  <si>
    <t>D471 ANILLO SEGUR.   46 A</t>
  </si>
  <si>
    <t>0403047</t>
  </si>
  <si>
    <t>D471 ANILLO SEGUR.   47 A</t>
  </si>
  <si>
    <t>0403048</t>
  </si>
  <si>
    <t>D471 ANILLO SEGUR.   48 A</t>
  </si>
  <si>
    <t>0403050</t>
  </si>
  <si>
    <t>D471 ANILLO SEGUR.   50 A</t>
  </si>
  <si>
    <t>0403052</t>
  </si>
  <si>
    <t>D471 ANILLO SEGUR.   52 A</t>
  </si>
  <si>
    <t>0403054</t>
  </si>
  <si>
    <t>D471 ANILLO SEGUR.   54 A</t>
  </si>
  <si>
    <t>0403055</t>
  </si>
  <si>
    <t>D471 ANILLO SEGUR.   55 A</t>
  </si>
  <si>
    <t>0403056</t>
  </si>
  <si>
    <t>D471 ANILLO SEGUR.   56 A</t>
  </si>
  <si>
    <t>0403057</t>
  </si>
  <si>
    <t>D471 ANILLO SEGUR.   57 A</t>
  </si>
  <si>
    <t>0403058</t>
  </si>
  <si>
    <t>D471 ANILLO SEGUR.   58 A</t>
  </si>
  <si>
    <t>0403060</t>
  </si>
  <si>
    <t>D471 ANILLO SEGUR.   60 A</t>
  </si>
  <si>
    <t>0403062</t>
  </si>
  <si>
    <t>D471 ANILLO SEGUR.   62 A</t>
  </si>
  <si>
    <t>0403063</t>
  </si>
  <si>
    <t>D471 ANILLO SEGUR.   63 A</t>
  </si>
  <si>
    <t>0403065</t>
  </si>
  <si>
    <t>D471 ANILLO SEGUR.   65 A</t>
  </si>
  <si>
    <t>0403067</t>
  </si>
  <si>
    <t>D471 ANILLO SEGUR.   67 A</t>
  </si>
  <si>
    <t>0403068</t>
  </si>
  <si>
    <t>D471 ANILLO SEGUR.   68 A</t>
  </si>
  <si>
    <t>0403070</t>
  </si>
  <si>
    <t>D471 ANILLO SEGUR.   70 A</t>
  </si>
  <si>
    <t>0403075</t>
  </si>
  <si>
    <t>D471 ANILLO SEGUR.   75 A</t>
  </si>
  <si>
    <t>0403088</t>
  </si>
  <si>
    <t>D471 ANILLO SEGUR.   88 A</t>
  </si>
  <si>
    <t>0403105</t>
  </si>
  <si>
    <t>D471 ANILLO SEGUR.  105 A</t>
  </si>
  <si>
    <t>0401008</t>
  </si>
  <si>
    <t>D472 ANILLO SEGURIDAD 8 I</t>
  </si>
  <si>
    <t>0401009</t>
  </si>
  <si>
    <t>D472 ANILLO SEGUR.   9 I</t>
  </si>
  <si>
    <t>0401010</t>
  </si>
  <si>
    <t>D472 ANILLO SEGUR.   10 I</t>
  </si>
  <si>
    <t>D472 ANILLO SEGUR.   11 I</t>
  </si>
  <si>
    <t>D472 ANILLO SEGUR.   12 I</t>
  </si>
  <si>
    <t>D472 ANILLO OTIA 13 I</t>
  </si>
  <si>
    <t>D472 ANILLO SEGUR.   15 I</t>
  </si>
  <si>
    <t>D472 ANILLO SEGUR.   16 I</t>
  </si>
  <si>
    <t>D472 ANILLO SEGUR.   17 I</t>
  </si>
  <si>
    <t>D472 ANILLO SEGUR.   18 I</t>
  </si>
  <si>
    <t>D472 ANILLO SEGUR.   19 I</t>
  </si>
  <si>
    <t>D472 ANILLO SEGUR.   20 I</t>
  </si>
  <si>
    <t>0401022</t>
  </si>
  <si>
    <t>D472 ANILLO SEGUR.   22 I</t>
  </si>
  <si>
    <t>D472 ANILLO OTIA 23 I</t>
  </si>
  <si>
    <t>D472 ANILLO SEGUR.   24 I</t>
  </si>
  <si>
    <t>D472 ANILLO OTIA 26 I</t>
  </si>
  <si>
    <t>D472 ANILLO SEGUR.   27 I</t>
  </si>
  <si>
    <t>D472 ANILLO OTIA 28 I</t>
  </si>
  <si>
    <t>0401029</t>
  </si>
  <si>
    <t>D472 ANILLO SEGUR.   29 I</t>
  </si>
  <si>
    <t>D472 ANILLO OTIA 30 I</t>
  </si>
  <si>
    <t>D472 ANILLO SEGUR.   31 I</t>
  </si>
  <si>
    <t>D472 ANILLO OTIA 32 I</t>
  </si>
  <si>
    <t>D472 ANILLO SEGUR.   33 I</t>
  </si>
  <si>
    <t>D472 ANILLO SEGUR.   34 I</t>
  </si>
  <si>
    <t>D472 ANILLO SEGUR.   35 I</t>
  </si>
  <si>
    <t>0401036</t>
  </si>
  <si>
    <t>D472 ANILLO SEGUR.   36 I</t>
  </si>
  <si>
    <t>0401037</t>
  </si>
  <si>
    <t>D472 ANILLO SEGUR.   37 I</t>
  </si>
  <si>
    <t>0401038</t>
  </si>
  <si>
    <t>D472 ANILLO SEGUR.   38 I</t>
  </si>
  <si>
    <t>0401039</t>
  </si>
  <si>
    <t>D472 ANILLO SEGUR.   39 I</t>
  </si>
  <si>
    <t>0401040</t>
  </si>
  <si>
    <t>D472 ANILLO SEGUR.   40 I</t>
  </si>
  <si>
    <t>0401041</t>
  </si>
  <si>
    <t>D472 ANILLO SEGUR.   41 I</t>
  </si>
  <si>
    <t>0401042</t>
  </si>
  <si>
    <t>D472 ANILLO SEGUR.   42 I</t>
  </si>
  <si>
    <t>0401043</t>
  </si>
  <si>
    <t>D472 ANILLO SEGUR.   43 I</t>
  </si>
  <si>
    <t>0401044</t>
  </si>
  <si>
    <t>D472 ANILLO OTIA 44 I</t>
  </si>
  <si>
    <t>0401045</t>
  </si>
  <si>
    <t>D472 ANILLO SEGUR.   45 I</t>
  </si>
  <si>
    <t>0401046</t>
  </si>
  <si>
    <t>D472 ANILLO SEGUR.   46 I</t>
  </si>
  <si>
    <t>0401047</t>
  </si>
  <si>
    <t>D472 ANILLO SEGUR.   47 I</t>
  </si>
  <si>
    <t>0401048</t>
  </si>
  <si>
    <t>D472 ANILLO SEGUR.   48 I</t>
  </si>
  <si>
    <t>0401050</t>
  </si>
  <si>
    <t>D472 ANILLO SEGUR.   50 I</t>
  </si>
  <si>
    <t>0401051</t>
  </si>
  <si>
    <t>D472 ANILLO SEGUR.   51 I</t>
  </si>
  <si>
    <t>0401052</t>
  </si>
  <si>
    <t>D472 ANILLO SEGUR.   52 I</t>
  </si>
  <si>
    <t>0401053</t>
  </si>
  <si>
    <t>D472 ANILLO SEGUR.   53 I</t>
  </si>
  <si>
    <t>0401054</t>
  </si>
  <si>
    <t>D472 ANILLO SEGUR.   54 I</t>
  </si>
  <si>
    <t>0401055</t>
  </si>
  <si>
    <t>D472 ANILLO SEGUR.   55 I</t>
  </si>
  <si>
    <t>0401056</t>
  </si>
  <si>
    <t>D472 ANILLO SEGUR.   56 I</t>
  </si>
  <si>
    <t>0401057</t>
  </si>
  <si>
    <t>D472 ANILLO SEGUR.   57 I</t>
  </si>
  <si>
    <t>0401058</t>
  </si>
  <si>
    <t>D472 ANILLO SEGUR.   58 I</t>
  </si>
  <si>
    <t>0401060</t>
  </si>
  <si>
    <t>D472 ANILLO SEGUR.   60 I</t>
  </si>
  <si>
    <t>0401062</t>
  </si>
  <si>
    <t>D472 ANILLO SEGUR.   62 I</t>
  </si>
  <si>
    <t>0401063</t>
  </si>
  <si>
    <t>D472 ANILLO SEGUR.   63 I</t>
  </si>
  <si>
    <t>0401065</t>
  </si>
  <si>
    <t>D472 ANILLO SEGUR.   65 I</t>
  </si>
  <si>
    <t>0401067</t>
  </si>
  <si>
    <t>D472 ANILLO SEGUR.   67 I</t>
  </si>
  <si>
    <t>0401068</t>
  </si>
  <si>
    <t>D472 ANILLO SEGUR.   68 I</t>
  </si>
  <si>
    <t>0401070</t>
  </si>
  <si>
    <t>D472 ANILLO SEGUR.   70 I</t>
  </si>
  <si>
    <t>0401072</t>
  </si>
  <si>
    <t>D472 ANILLO SEGUR.   72 I</t>
  </si>
  <si>
    <t>0401075</t>
  </si>
  <si>
    <t>D472 ANILLO SEGUR.   75 I</t>
  </si>
  <si>
    <t>0401080</t>
  </si>
  <si>
    <t>D472 ANILLO SEGUR.   80 I</t>
  </si>
  <si>
    <t>0401082</t>
  </si>
  <si>
    <t>D472 ANILLO SEGUR.   82 I</t>
  </si>
  <si>
    <t>0401085</t>
  </si>
  <si>
    <t>D472 ANILLO SEGUR.   85 I</t>
  </si>
  <si>
    <t>0401087</t>
  </si>
  <si>
    <t>D472 ANILLO SEGUR.   87/88 I</t>
  </si>
  <si>
    <t>0401095</t>
  </si>
  <si>
    <t>D472 ANILLO SEGUR.   95 I</t>
  </si>
  <si>
    <t>0401100</t>
  </si>
  <si>
    <t>D472 ANILLO SEGUR.  100 I</t>
  </si>
  <si>
    <t>0401105</t>
  </si>
  <si>
    <t>D472 ANILLO SEGUR.  105 I</t>
  </si>
  <si>
    <t>29</t>
  </si>
  <si>
    <t>106</t>
  </si>
  <si>
    <t>107</t>
  </si>
  <si>
    <t>108</t>
  </si>
  <si>
    <t>109</t>
  </si>
  <si>
    <t>111</t>
  </si>
  <si>
    <t>113</t>
  </si>
  <si>
    <t>115</t>
  </si>
  <si>
    <t>117</t>
  </si>
  <si>
    <t>119</t>
  </si>
  <si>
    <t>121</t>
  </si>
  <si>
    <t>123</t>
  </si>
  <si>
    <t>127</t>
  </si>
  <si>
    <t>129</t>
  </si>
  <si>
    <t>131</t>
  </si>
  <si>
    <t>133</t>
  </si>
  <si>
    <t>135</t>
  </si>
  <si>
    <t>137</t>
  </si>
  <si>
    <t>139</t>
  </si>
  <si>
    <t>141</t>
  </si>
  <si>
    <t>142</t>
  </si>
  <si>
    <t>143</t>
  </si>
  <si>
    <t>144</t>
  </si>
  <si>
    <t>147</t>
  </si>
  <si>
    <t>201</t>
  </si>
  <si>
    <t>202</t>
  </si>
  <si>
    <t>204</t>
  </si>
  <si>
    <t>206</t>
  </si>
  <si>
    <t>207</t>
  </si>
  <si>
    <t>209</t>
  </si>
  <si>
    <t>212</t>
  </si>
  <si>
    <t>213</t>
  </si>
  <si>
    <t>215</t>
  </si>
  <si>
    <t>217</t>
  </si>
  <si>
    <t>218</t>
  </si>
  <si>
    <t>222</t>
  </si>
  <si>
    <t>225</t>
  </si>
  <si>
    <t>226</t>
  </si>
  <si>
    <t>227</t>
  </si>
  <si>
    <t>228</t>
  </si>
  <si>
    <t>229</t>
  </si>
  <si>
    <t>230</t>
  </si>
  <si>
    <t>231</t>
  </si>
  <si>
    <t>237</t>
  </si>
  <si>
    <t>Cuerda 3,53mm - 12,07 x 22,73</t>
  </si>
  <si>
    <t>311</t>
  </si>
  <si>
    <t>Cuerda 3,53mm - 13,64 x 24,3</t>
  </si>
  <si>
    <t>Cuerda 3,53mm - 15,24 x 26,9</t>
  </si>
  <si>
    <t>Cuerda 3,53mm - 16,81 x 27,47</t>
  </si>
  <si>
    <t>314</t>
  </si>
  <si>
    <t>Cuerda 3,53mm - 18,42 x 29,08</t>
  </si>
  <si>
    <t>315</t>
  </si>
  <si>
    <t>Cuerda 3,53mm - 21,59 x 32,05</t>
  </si>
  <si>
    <t>Cuerda 3,53mm - 23,16 x 33,82</t>
  </si>
  <si>
    <t>Cuerda 3,53mm - 24,77 x 35,43</t>
  </si>
  <si>
    <t>319</t>
  </si>
  <si>
    <t>Cuerda 3,53mm - 26,34 x 37</t>
  </si>
  <si>
    <t>Cuerda 3,53mm - 27,94 x 38,6</t>
  </si>
  <si>
    <t>321</t>
  </si>
  <si>
    <t>Cuerda 3,53mm - 29,51 x 40,17</t>
  </si>
  <si>
    <t>Cuerda 3,53mm - 31,12 x 41,78</t>
  </si>
  <si>
    <t>323</t>
  </si>
  <si>
    <t>Cuerda 3,53mm - 32,69 x 43,35</t>
  </si>
  <si>
    <t>Cuerda 3,53mm - 34,29 x 44,95</t>
  </si>
  <si>
    <t>325</t>
  </si>
  <si>
    <t>Cuerda 3,53mm - 37,47 x 48,13</t>
  </si>
  <si>
    <t>Cuerda 3,53mm - 40,64 x 51,13</t>
  </si>
  <si>
    <t>Cuerda 3,53mm - 46,99 x 57,65</t>
  </si>
  <si>
    <t>329</t>
  </si>
  <si>
    <t>Cuerda 3,53mm - 50,17 x 60,83</t>
  </si>
  <si>
    <t>Cuerda 3,53mm - 53,34 x 64</t>
  </si>
  <si>
    <t>331</t>
  </si>
  <si>
    <t>4085</t>
  </si>
  <si>
    <t>2030</t>
  </si>
  <si>
    <t>2031</t>
  </si>
  <si>
    <t>2058</t>
  </si>
  <si>
    <t>2104</t>
  </si>
  <si>
    <t>2108</t>
  </si>
  <si>
    <t>2150</t>
  </si>
  <si>
    <t>6104</t>
  </si>
  <si>
    <t>3061</t>
  </si>
  <si>
    <t>3235</t>
  </si>
  <si>
    <t>3142</t>
  </si>
  <si>
    <t>4215</t>
  </si>
  <si>
    <t>4220</t>
  </si>
  <si>
    <t>4223</t>
  </si>
  <si>
    <t>4263</t>
  </si>
  <si>
    <t>4264</t>
  </si>
  <si>
    <t>4267</t>
  </si>
  <si>
    <t>4269</t>
  </si>
  <si>
    <t>4282</t>
  </si>
  <si>
    <t>4284</t>
  </si>
  <si>
    <t>5122</t>
  </si>
  <si>
    <t>5122/A</t>
  </si>
  <si>
    <t>5126</t>
  </si>
  <si>
    <t>5168</t>
  </si>
  <si>
    <t>5169</t>
  </si>
  <si>
    <t>6108</t>
  </si>
  <si>
    <t>6109</t>
  </si>
  <si>
    <t>6110</t>
  </si>
  <si>
    <t>6111</t>
  </si>
  <si>
    <t>6112</t>
  </si>
  <si>
    <t>6515</t>
  </si>
  <si>
    <t>6517</t>
  </si>
  <si>
    <t>6518</t>
  </si>
  <si>
    <t>6519</t>
  </si>
  <si>
    <t>6520</t>
  </si>
  <si>
    <t>6538</t>
  </si>
  <si>
    <t>6559</t>
  </si>
  <si>
    <t>6591</t>
  </si>
  <si>
    <t>6700</t>
  </si>
  <si>
    <t>6705</t>
  </si>
  <si>
    <t>6709</t>
  </si>
  <si>
    <t>4061</t>
  </si>
  <si>
    <t>4066</t>
  </si>
  <si>
    <t>4069</t>
  </si>
  <si>
    <t>4111</t>
  </si>
  <si>
    <t>5051</t>
  </si>
  <si>
    <t>5055</t>
  </si>
  <si>
    <t>5058</t>
  </si>
  <si>
    <t>5061</t>
  </si>
  <si>
    <t>5102</t>
  </si>
  <si>
    <t>6005</t>
  </si>
  <si>
    <t>6019</t>
  </si>
  <si>
    <t>6107</t>
  </si>
  <si>
    <t>3065</t>
  </si>
  <si>
    <t>3062</t>
  </si>
  <si>
    <t>3063</t>
  </si>
  <si>
    <t>3046</t>
  </si>
  <si>
    <t>3035</t>
  </si>
  <si>
    <t>3010</t>
  </si>
  <si>
    <t>3034</t>
  </si>
  <si>
    <t>3016</t>
  </si>
  <si>
    <t>3067</t>
  </si>
  <si>
    <t>3069</t>
  </si>
  <si>
    <t>3004</t>
  </si>
  <si>
    <t>3005</t>
  </si>
  <si>
    <t>3042</t>
  </si>
  <si>
    <t>3011</t>
  </si>
  <si>
    <t>3017</t>
  </si>
  <si>
    <t>3051</t>
  </si>
  <si>
    <t>3056</t>
  </si>
  <si>
    <t>3019</t>
  </si>
  <si>
    <t>3021</t>
  </si>
  <si>
    <t>3039</t>
  </si>
  <si>
    <t>3013</t>
  </si>
  <si>
    <t>3125</t>
  </si>
  <si>
    <t>Co10.19.2</t>
  </si>
  <si>
    <t>Co10.20.1</t>
  </si>
  <si>
    <t>Co14.20.1,5</t>
  </si>
  <si>
    <t>Co14.20.2</t>
  </si>
  <si>
    <t>Co17.20.1,5</t>
  </si>
  <si>
    <t>Al3,5.8</t>
  </si>
  <si>
    <t>Al11.17</t>
  </si>
  <si>
    <t>Al17.22</t>
  </si>
  <si>
    <t>Al20.26</t>
  </si>
  <si>
    <t>Al28.36</t>
  </si>
  <si>
    <t>Fi3,5.8</t>
  </si>
  <si>
    <t>Fi4.10</t>
  </si>
  <si>
    <t>Fi5.12</t>
  </si>
  <si>
    <t>Fi6,5.13</t>
  </si>
  <si>
    <t>Fi6.10</t>
  </si>
  <si>
    <t>Fi7.10</t>
  </si>
  <si>
    <t>Fi8.13</t>
  </si>
  <si>
    <t>Fi9.14</t>
  </si>
  <si>
    <t>Fi10.14</t>
  </si>
  <si>
    <t>Fi11.17</t>
  </si>
  <si>
    <t>Fi12.17</t>
  </si>
  <si>
    <t>Fi13.20</t>
  </si>
  <si>
    <t>Fi14.20</t>
  </si>
  <si>
    <t>Fi15.21</t>
  </si>
  <si>
    <t>Fi16.19</t>
  </si>
  <si>
    <t>Fi16.21</t>
  </si>
  <si>
    <t>Fi16.24</t>
  </si>
  <si>
    <t>Fi17.22</t>
  </si>
  <si>
    <t>Fi18.23</t>
  </si>
  <si>
    <t>Fi19.24</t>
  </si>
  <si>
    <t>Fi21.26</t>
  </si>
  <si>
    <t>Fi24.30</t>
  </si>
  <si>
    <t>Fi30.40</t>
  </si>
  <si>
    <t>Fi32.40</t>
  </si>
  <si>
    <t>SUPLEMENTO 0,2 - 5x10</t>
  </si>
  <si>
    <t>SUPLEMENTO 0,2 - 5x13</t>
  </si>
  <si>
    <t>SUPLEMENTO 0,2 - 6x11</t>
  </si>
  <si>
    <t>SUPLEMENTO 0,2 - 6x14</t>
  </si>
  <si>
    <t>SUPLEMENTO 0,2 - 7x12</t>
  </si>
  <si>
    <t>SUPLEMENTO 0,2 - 7x15</t>
  </si>
  <si>
    <t>SUPLEMENTO 0,2 - 8x13</t>
  </si>
  <si>
    <t>SUPLEMENTO 0,2 - 8x16</t>
  </si>
  <si>
    <t>SUPLEMENTO 0,2 - 9x14</t>
  </si>
  <si>
    <t>SUPLEMENTO 0,2 - 9x17</t>
  </si>
  <si>
    <t>SUPLEMENTO 0,2 - 10x15</t>
  </si>
  <si>
    <t>SUPLEMENTO 0,2 - 10x18</t>
  </si>
  <si>
    <t>SUPLEMENTO 0,2 - 10x26</t>
  </si>
  <si>
    <t>SUPLEMENTO 0,2 - 11x16</t>
  </si>
  <si>
    <t>SUPLEMENTO 0,2 - 11x19</t>
  </si>
  <si>
    <t>SUPLEMENTO 0,2 - 11x27</t>
  </si>
  <si>
    <t>SUPLEMENTO 0,2 - 12x17</t>
  </si>
  <si>
    <t>SUPLEMENTO 0,2 - 12x20</t>
  </si>
  <si>
    <t>SUPLEMENTO 0,2 - 12x28</t>
  </si>
  <si>
    <t>SUPLEMENTO 0,2 - 13x18</t>
  </si>
  <si>
    <t>SUPLEMENTO 0,2 - 13x21</t>
  </si>
  <si>
    <t>SUPLEMENTO 0,2 - 13x29</t>
  </si>
  <si>
    <t>SUPLEMENTO 0,2 - 14x19</t>
  </si>
  <si>
    <t>SUPLEMENTO 0,2 - 14x22</t>
  </si>
  <si>
    <t>SUPLEMENTO 0,2 - 14x30</t>
  </si>
  <si>
    <t>SUPLEMENTO 0,2 - 15x20</t>
  </si>
  <si>
    <t>SUPLEMENTO 0,2 - 15x23</t>
  </si>
  <si>
    <t>SUPLEMENTO 0,2 - 15x30</t>
  </si>
  <si>
    <t>SUPLEMENTO 0,2 - 16x21</t>
  </si>
  <si>
    <t>SUPLEMENTO 0,2 - 16x24</t>
  </si>
  <si>
    <t>SUPLEMENTO 0,2 - 16x32</t>
  </si>
  <si>
    <t>SUPLEMENTO 0,2 - 17x22</t>
  </si>
  <si>
    <t>SUPLEMENTO 0,2 - 17x25</t>
  </si>
  <si>
    <t>SUPLEMENTO 0,2 - 17x33</t>
  </si>
  <si>
    <t>SUPLEMENTO 0,2 - 18x23</t>
  </si>
  <si>
    <t>SUPLEMENTO 0,2 - 18x26</t>
  </si>
  <si>
    <t>SUPLEMENTO 0,2 - 18x34</t>
  </si>
  <si>
    <t>SUPLEMENTO 0,2 - 19x24</t>
  </si>
  <si>
    <t>SUPLEMENTO 0,2 - 19x27</t>
  </si>
  <si>
    <t>SUPLEMENTO 0,2 - 19x35</t>
  </si>
  <si>
    <t>SUPLEMENTO 0,2 - 20x25</t>
  </si>
  <si>
    <t>SUPLEMENTO 0,2 - 20x28</t>
  </si>
  <si>
    <t>SUPLEMENTO 0,2 - 20x36</t>
  </si>
  <si>
    <t>SUPLEMENTO 0,2 - 21x26</t>
  </si>
  <si>
    <t>SUPLEMENTO 0,2 - 21x29</t>
  </si>
  <si>
    <t>SUPLEMENTO 0,2 - 21x37</t>
  </si>
  <si>
    <t>SUPLEMENTO 0,2 - 22x27</t>
  </si>
  <si>
    <t>SUPLEMENTO 0,2 - 22x30</t>
  </si>
  <si>
    <t>SUPLEMENTO 0,2 - 22x38</t>
  </si>
  <si>
    <t>SUPLEMENTO 0,2 - 23x28</t>
  </si>
  <si>
    <t>SUPLEMENTO 0,2 - 23x31</t>
  </si>
  <si>
    <t>SUPLEMENTO 0,2 - 23x39</t>
  </si>
  <si>
    <t>SUPLEMENTO 0,2 - 24x29</t>
  </si>
  <si>
    <t>SUPLEMENTO 0,2 - 24x32</t>
  </si>
  <si>
    <t>SUPLEMENTO 0,2 - 24x40</t>
  </si>
  <si>
    <t>SUPLEMENTO 0,2 - 25x30</t>
  </si>
  <si>
    <t>SUPLEMENTO 0,2 - 25x33</t>
  </si>
  <si>
    <t>SUPLEMENTO 0,2 - 25x41</t>
  </si>
  <si>
    <t>SUPLEMENTO 0,2 - 26x31</t>
  </si>
  <si>
    <t>SUPLEMENTO 0,2 - 26x34</t>
  </si>
  <si>
    <t>SUPLEMENTO 0,2 - 26x42</t>
  </si>
  <si>
    <t>SUPLEMENTO 0,2 - 27x35</t>
  </si>
  <si>
    <t>SUPLEMENTO 0,2 - 27x43</t>
  </si>
  <si>
    <t>SUPLEMENTO 0,2 - 28x36</t>
  </si>
  <si>
    <t>SUPLEMENTO 0,2 - 28x44</t>
  </si>
  <si>
    <t>SUPLEMENTO 0,2 - 29x37</t>
  </si>
  <si>
    <t>SUPLEMENTO 0,2 - 29x45</t>
  </si>
  <si>
    <t>SUPLEMENTO 0,2 - 30x35</t>
  </si>
  <si>
    <t>SUPLEMENTO 0,2 - 30x38</t>
  </si>
  <si>
    <t>SUPLEMENTO 0,2 - 30x46</t>
  </si>
  <si>
    <t>SUPLEMENTO 0,2 - 31x39</t>
  </si>
  <si>
    <t>SUPLEMENTO 0,2 - 31x47</t>
  </si>
  <si>
    <t>SUPLEMENTO 0,2 - 32x40</t>
  </si>
  <si>
    <t>SUPLEMENTO 0,2 - 32x48</t>
  </si>
  <si>
    <t>SUPLEMENTO 0,2 - 33x41</t>
  </si>
  <si>
    <t>SUPLEMENTO 0,2 - 33x49</t>
  </si>
  <si>
    <t>SUPLEMENTO 0,2 - 34x42</t>
  </si>
  <si>
    <t>SUPLEMENTO 0,2 - 34x50</t>
  </si>
  <si>
    <t>SUPLEMENTO 0,2 - 35x43</t>
  </si>
  <si>
    <t>SUPLEMENTO 0,2 - 35x51</t>
  </si>
  <si>
    <t>SUPLEMENTO 0,2 - 36x44</t>
  </si>
  <si>
    <t>SUPLEMENTO 0,2 - 36x52</t>
  </si>
  <si>
    <t>SUPLEMENTO 0,2 - 37x45</t>
  </si>
  <si>
    <t>SUPLEMENTO 0,2 - 37x53</t>
  </si>
  <si>
    <t>SUPLEMENTO 0,2 - 38x46</t>
  </si>
  <si>
    <t>SUPLEMENTO 0,2 - 38x54</t>
  </si>
  <si>
    <t>SUPLEMENTO 0,2 - 39x47</t>
  </si>
  <si>
    <t>SUPLEMENTO 0,2 - 39x55</t>
  </si>
  <si>
    <t>SUPLEMENTO 0,2 - 40x48</t>
  </si>
  <si>
    <t>SUPLEMENTO 0,2 - 40x56</t>
  </si>
  <si>
    <t>SUPLEMENTO 0,2 - 41x49</t>
  </si>
  <si>
    <t>SUPLEMENTO 0,2 - 41x57</t>
  </si>
  <si>
    <t>SUPLEMENTO 0,2 - 42x50</t>
  </si>
  <si>
    <t>SUPLEMENTO 0,2 - 42x58</t>
  </si>
  <si>
    <t>SUPLEMENTO 0,2 - 43x59</t>
  </si>
  <si>
    <t>SUPLEMENTO 0,2 - 44x60</t>
  </si>
  <si>
    <t>SUPLEMENTO 0,2 - 45x61</t>
  </si>
  <si>
    <t>SUPLEMENTO 0,2 - 46x58</t>
  </si>
  <si>
    <t>SUPLEMENTO 0,2 - 47x59</t>
  </si>
  <si>
    <t>SUPLEMENTO 0,2 - 48x60</t>
  </si>
  <si>
    <t>SUPLEMENTO 0,2 - 49x61</t>
  </si>
  <si>
    <t>SUPLEMENTO 0,2 - 50x62</t>
  </si>
  <si>
    <t>SUPLEMENTO 0,2 - 51x63</t>
  </si>
  <si>
    <t>SUPLEMENTO 0,2 - 52x64</t>
  </si>
  <si>
    <t>SUPLEMENTO 0,2 - 53x65</t>
  </si>
  <si>
    <t>SUPLEMENTO 0,2 - 54x66</t>
  </si>
  <si>
    <t>SUPLEMENTO 0,2 - 55x67</t>
  </si>
  <si>
    <t>SUPLEMENTO 0,2 - 56x68</t>
  </si>
  <si>
    <t>SUPLEMENTO 0,2 - 57x69</t>
  </si>
  <si>
    <t>SUPLEMENTO 0,2 - 58x70</t>
  </si>
  <si>
    <t>SUPLEMENTO 0,2 - 59x71</t>
  </si>
  <si>
    <t>SUPLEMENTO 0,2 - 60x72</t>
  </si>
  <si>
    <t>SUPLEMENTO 0,2 - 61x73</t>
  </si>
  <si>
    <t>SUPLEMENTO 0,2 - 62x74</t>
  </si>
  <si>
    <t>SUPLEMENTO 0,2 - 63x75</t>
  </si>
  <si>
    <t>SUPLEMENTO 0,2 - 64x76</t>
  </si>
  <si>
    <t>SUPLEMENTO 0,2 - 65x77</t>
  </si>
  <si>
    <t>SUPLEMENTO 0,2 - 66x78</t>
  </si>
  <si>
    <t>SUPLEMENTO 0,2 - 67x79</t>
  </si>
  <si>
    <t>SUPLEMENTO 0,2 - 68x80</t>
  </si>
  <si>
    <t>SUPLEMENTO 0,2 - 69x81</t>
  </si>
  <si>
    <t>SUPLEMENTO 0,2 - 70x82</t>
  </si>
  <si>
    <t>SUPLEMENTO 0,2 - 71x83</t>
  </si>
  <si>
    <t>SUPLEMENTO 0,2 - 72x84</t>
  </si>
  <si>
    <t>SUPLEMENTO 0,2 - 73x85</t>
  </si>
  <si>
    <t>SUPLEMENTO 0,2 - 74x86</t>
  </si>
  <si>
    <t>SUPLEMENTO 0,2 - 75x87</t>
  </si>
  <si>
    <t>SUPLEMENTO 0,2 - 76x88</t>
  </si>
  <si>
    <t>SUPLEMENTO 0,2 - 77x89</t>
  </si>
  <si>
    <t>SUPLEMENTO 0,2 - 78x90</t>
  </si>
  <si>
    <t>SUPLEMENTO 0,2 - 79x91</t>
  </si>
  <si>
    <t>SUPLEMENTO 0,2 - 80x92</t>
  </si>
  <si>
    <t>SUPLEMENTO 0,2 - 81x94</t>
  </si>
  <si>
    <t>SUPLEMENTO 0,2 - 82x95</t>
  </si>
  <si>
    <t>SUPLEMENTO 0,2 - 83x96</t>
  </si>
  <si>
    <t>SUPLEMENTO 0,2 - 84x97</t>
  </si>
  <si>
    <t>SUPLEMENTO 0,2 - 85x98</t>
  </si>
  <si>
    <t>SUPLEMENTO 0,2 - 86x99</t>
  </si>
  <si>
    <t>SUPLEMENTO 0,2 - 87x100</t>
  </si>
  <si>
    <t>SUPLEMENTO 0,2 - 88x101</t>
  </si>
  <si>
    <t>SUPLEMENTO 0,2 - 89x102</t>
  </si>
  <si>
    <t>SUPLEMENTO 0,2 - 90x103</t>
  </si>
  <si>
    <t>SUPLEMENTO 0,2 - 91x104</t>
  </si>
  <si>
    <t>SUPLEMENTO 0,2 - 92x105</t>
  </si>
  <si>
    <t>SUPLEMENTO 0,2 - 93x103</t>
  </si>
  <si>
    <t>SUPLEMENTO 0,2 - 94x106</t>
  </si>
  <si>
    <t>SUPLEMENTO 0,2 - 95x107</t>
  </si>
  <si>
    <t>SUPLEMENTO 0,2 - 96x108</t>
  </si>
  <si>
    <t>SUPLEMENTO 0,2 - 97x109</t>
  </si>
  <si>
    <t>SUPLEMENTO 0,2 - 98x110</t>
  </si>
  <si>
    <t>SUPLEMENTO 0,2 - 99x111</t>
  </si>
  <si>
    <t>SUPLEMENTO 0,2 - 100x111</t>
  </si>
  <si>
    <t>SUPLEMENTO 0,2 - 100x112</t>
  </si>
  <si>
    <t>SUPLEMENTO 0,2 - 101x113</t>
  </si>
  <si>
    <t>SUPLEMENTO 0,2 - 102x114</t>
  </si>
  <si>
    <t>SUPLEMENTO 0,2 - 103x114</t>
  </si>
  <si>
    <t>SUPLEMENTO 0,2 - 103x115</t>
  </si>
  <si>
    <t>SUPLEMENTO 0,2 - 104x114</t>
  </si>
  <si>
    <t>SUPLEMENTO 0,2 - 104x116</t>
  </si>
  <si>
    <t>SUPLEMENTO 0,2 - 105x117</t>
  </si>
  <si>
    <t>SUPLEMENTO 0,2 - 105x118</t>
  </si>
  <si>
    <t>SUPLEMENTO 0,2 - 106x118</t>
  </si>
  <si>
    <t>SUPLEMENTO 0,2 - 107x118</t>
  </si>
  <si>
    <t>SUPLEMENTO 0,2 - 107x119</t>
  </si>
  <si>
    <t>SUPLEMENTO 0,2 - 108x120</t>
  </si>
  <si>
    <t>SUPLEMENTO 0,2 - 109x121</t>
  </si>
  <si>
    <t>SUPLEMENTO 0,2 - 110x121</t>
  </si>
  <si>
    <t>SUPLEMENTO 0,2 - 110x124</t>
  </si>
  <si>
    <t>SUPLEMENTO 0,2 - 111x124</t>
  </si>
  <si>
    <t>SUPLEMENTO 0,2 - 112x124</t>
  </si>
  <si>
    <t>SUPLEMENTO 0,2 - 113x127</t>
  </si>
  <si>
    <t>SUPLEMENTO 0,2 - 114x127</t>
  </si>
  <si>
    <t>SUPLEMENTO 0,2 - 115x127</t>
  </si>
  <si>
    <t>SUPLEMENTO 0,2 - 116x130</t>
  </si>
  <si>
    <t>SUPLEMENTO 0,2 - 117x130</t>
  </si>
  <si>
    <t>SUPLEMENTO 0,2 - 118x130</t>
  </si>
  <si>
    <t>SUPLEMENTO 0,2 - 119x133</t>
  </si>
  <si>
    <t>SUPLEMENTO 0,2 - 120x133</t>
  </si>
  <si>
    <t>SUPLEMENTO 0,2 - 121x133</t>
  </si>
  <si>
    <t>SUPLEMENTO 0,8 - 5x10</t>
  </si>
  <si>
    <t>SUPLEMENTO 0,8 - 5x13</t>
  </si>
  <si>
    <t>SUPLEMENTO 0,8 - 6x11</t>
  </si>
  <si>
    <t>SUPLEMENTO 0,8 - 6x14</t>
  </si>
  <si>
    <t>SUPLEMENTO 0,8 - 7x12</t>
  </si>
  <si>
    <t>SUPLEMENTO 0,8 - 7x15</t>
  </si>
  <si>
    <t>SUPLEMENTO 0,8 - 8x13</t>
  </si>
  <si>
    <t>SUPLEMENTO 0,8 - 8x16</t>
  </si>
  <si>
    <t>SUPLEMENTO 0,8 - 9x14</t>
  </si>
  <si>
    <t>SUPLEMENTO 0,8 - 9x17</t>
  </si>
  <si>
    <t>SUPLEMENTO 0,8 - 10x15</t>
  </si>
  <si>
    <t>SUPLEMENTO 0,8 - 10x18</t>
  </si>
  <si>
    <t>SUPLEMENTO 0,8 - 10x26</t>
  </si>
  <si>
    <t>SUPLEMENTO 0,8 - 11x16</t>
  </si>
  <si>
    <t>SUPLEMENTO 0,8 - 11x19</t>
  </si>
  <si>
    <t>SUPLEMENTO 0,8 - 11x27</t>
  </si>
  <si>
    <t>SUPLEMENTO 0,8 - 12x17</t>
  </si>
  <si>
    <t>SUPLEMENTO 0,8 - 12x20</t>
  </si>
  <si>
    <t>SUPLEMENTO 0,8 - 12x28</t>
  </si>
  <si>
    <t>SUPLEMENTO 0,8 - 13x18</t>
  </si>
  <si>
    <t>SUPLEMENTO 0,8 - 13x21</t>
  </si>
  <si>
    <t>SUPLEMENTO 0,8 - 13x29</t>
  </si>
  <si>
    <t>SUPLEMENTO 0,8 - 14x19</t>
  </si>
  <si>
    <t>SUPLEMENTO 0,8 - 14x22</t>
  </si>
  <si>
    <t>SUPLEMENTO 0,8 - 14x30</t>
  </si>
  <si>
    <t>SUPLEMENTO 0,8 - 15x20</t>
  </si>
  <si>
    <t>SUPLEMENTO 0,8 - 15x23</t>
  </si>
  <si>
    <t>SUPLEMENTO 0,8 - 15x30</t>
  </si>
  <si>
    <t>SUPLEMENTO 0,8 - 16x21</t>
  </si>
  <si>
    <t>SUPLEMENTO 0,8 - 16x24</t>
  </si>
  <si>
    <t>SUPLEMENTO 0,8 - 16x32</t>
  </si>
  <si>
    <t>SUPLEMENTO 0,8 - 17x22</t>
  </si>
  <si>
    <t>SUPLEMENTO 0,8 - 17x25</t>
  </si>
  <si>
    <t>SUPLEMENTO 0,8 - 17x33</t>
  </si>
  <si>
    <t>SUPLEMENTO 0,8 - 18x23</t>
  </si>
  <si>
    <t>SUPLEMENTO 0,8 - 18x26</t>
  </si>
  <si>
    <t>SUPLEMENTO 0,8 - 18x34</t>
  </si>
  <si>
    <t>SUPLEMENTO 0,8 - 19x24</t>
  </si>
  <si>
    <t>SUPLEMENTO 0,8 - 19x27</t>
  </si>
  <si>
    <t>SUPLEMENTO 0,8 - 19x35</t>
  </si>
  <si>
    <t>SUPLEMENTO 0,8 - 20x25</t>
  </si>
  <si>
    <t>SUPLEMENTO 0,8 - 20x28</t>
  </si>
  <si>
    <t>SUPLEMENTO 0,8 - 20x36</t>
  </si>
  <si>
    <t>SUPLEMENTO 0,8 - 21x29</t>
  </si>
  <si>
    <t>SUPLEMENTO 0,8 - 21x37</t>
  </si>
  <si>
    <t>SUPLEMENTO 0,8 - 22x30</t>
  </si>
  <si>
    <t>SUPLEMENTO 0,8 - 22x38</t>
  </si>
  <si>
    <t>SUPLEMENTO 0,8 - 23x31</t>
  </si>
  <si>
    <t>SUPLEMENTO 0,8 - 23x39</t>
  </si>
  <si>
    <t>SUPLEMENTO 0,8 - 24x32</t>
  </si>
  <si>
    <t>SUPLEMENTO 0,8 - 24x40</t>
  </si>
  <si>
    <t>SUPLEMENTO 0,8 - 25x33</t>
  </si>
  <si>
    <t>SUPLEMENTO 0,8 - 25x41</t>
  </si>
  <si>
    <t>SUPLEMENTO 0,8 - 26x34</t>
  </si>
  <si>
    <t>SUPLEMENTO 0,8 - 26x42</t>
  </si>
  <si>
    <t>SUPLEMENTO 0,8 - 27x35</t>
  </si>
  <si>
    <t>SUPLEMENTO 0,8 - 27x43</t>
  </si>
  <si>
    <t>SUPLEMENTO 0,8 - 28x36</t>
  </si>
  <si>
    <t>SUPLEMENTO 0,8 - 28x44</t>
  </si>
  <si>
    <t>SUPLEMENTO 0,8 - 29x37</t>
  </si>
  <si>
    <t>SUPLEMENTO 0,8 - 29x45</t>
  </si>
  <si>
    <t>SUPLEMENTO 0,8 - 30x38</t>
  </si>
  <si>
    <t>SUPLEMENTO 0,8 - 30X46</t>
  </si>
  <si>
    <t>SUPLEMENTO 0,8 - 31x39</t>
  </si>
  <si>
    <t>SUPLEMENTO 0,8 - 31x47</t>
  </si>
  <si>
    <t>SUPLEMENTO 0,8 - 32x40</t>
  </si>
  <si>
    <t>SUPLEMENTO 0,8 - 32x48</t>
  </si>
  <si>
    <t>SUPLEMENTO 0,8 - 33x41</t>
  </si>
  <si>
    <t>SUPLEMENTO 0,8 - 33x49</t>
  </si>
  <si>
    <t>SUPLEMENTO 0,8 - 34x42</t>
  </si>
  <si>
    <t>SUPLEMENTO 0,8 - 34x50</t>
  </si>
  <si>
    <t>SUPLEMENTO 0,8 - 35x43</t>
  </si>
  <si>
    <t>SUPLEMENTO 0,8 - 35x51</t>
  </si>
  <si>
    <t>SUPLEMENTO 0,8 - 36x44</t>
  </si>
  <si>
    <t>SUPLEMENTO 0,8 - 36x52</t>
  </si>
  <si>
    <t>SUPLEMENTO 0,8 - 37x45</t>
  </si>
  <si>
    <t>SUPLEMENTO 0,8 - 37x53</t>
  </si>
  <si>
    <t>SUPLEMENTO 0,8 - 38x46</t>
  </si>
  <si>
    <t>SUPLEMENTO 0,8 - 38x54</t>
  </si>
  <si>
    <t>SUPLEMENTO 0,8 - 39x47</t>
  </si>
  <si>
    <t>SUPLEMENTO 0,8 - 39x55</t>
  </si>
  <si>
    <t>SUPLEMENTO 0,8 - 40x48</t>
  </si>
  <si>
    <t>SUPLEMENTO 0,8 - 40x56</t>
  </si>
  <si>
    <t>SUPLEMENTO 0,8 - 41x49</t>
  </si>
  <si>
    <t>SUPLEMENTO 0,8 - 41x57</t>
  </si>
  <si>
    <t>SUPLEMENTO 0,8 - 42x50</t>
  </si>
  <si>
    <t>SUPLEMENTO 0,8 - 42x58</t>
  </si>
  <si>
    <t>SUPLEMENTO 0,8 - 43x59</t>
  </si>
  <si>
    <t>SUPLEMENTO 0,8 - 44x60</t>
  </si>
  <si>
    <t>SUPLEMENTO 0,8 - 45x61</t>
  </si>
  <si>
    <t>SUPLEMENTO 0,8 - 46x58</t>
  </si>
  <si>
    <t>SUPLEMENTO 0,8 - 47x59</t>
  </si>
  <si>
    <t>SUPLEMENTO 0,8 - 48x60</t>
  </si>
  <si>
    <t>SUPLEMENTO 0,8 - 49x61</t>
  </si>
  <si>
    <t>SUPLEMENTO 0,8 - 50x62</t>
  </si>
  <si>
    <t>SUPLEMENTO 0,8 - 51x63</t>
  </si>
  <si>
    <t>SUPLEMENTO 0,8 - 52x64</t>
  </si>
  <si>
    <t>SUPLEMENTO 0,8 - 53x65</t>
  </si>
  <si>
    <t>SUPLEMENTO 0,8 - 54x66</t>
  </si>
  <si>
    <t>SUPLEMENTO 0,8 - 55x67</t>
  </si>
  <si>
    <t>SUPLEMENTO 0,8 - 56x68</t>
  </si>
  <si>
    <t>SUPLEMENTO 0,8 - 57x69</t>
  </si>
  <si>
    <t>SUPLEMENTO 0,8 - 58x70</t>
  </si>
  <si>
    <t>SUPLEMENTO 0,8 - 59x71</t>
  </si>
  <si>
    <t>SUPLEMENTO 0,8 - 60x72</t>
  </si>
  <si>
    <t>SUPLEMENTO 0,8 - 61x73</t>
  </si>
  <si>
    <t>005-12</t>
  </si>
  <si>
    <t>RACORD - 95</t>
  </si>
  <si>
    <t>RACORD - 96</t>
  </si>
  <si>
    <t>RACORD - 97</t>
  </si>
  <si>
    <t>RACORD - 98</t>
  </si>
  <si>
    <t>20001IC04164806Y  PICO INF NEUM COMUN P/ACOPL</t>
  </si>
  <si>
    <t>20001IC04164806Y PICO P/INFLAR NEUM  P/MG 8MM</t>
  </si>
  <si>
    <t>19001IC04103051H RACORD MICHEL P/INFLAR 6 MM</t>
  </si>
  <si>
    <t>OJAL DIAM 4,2     SECCION 0,8-2m²</t>
  </si>
  <si>
    <t>OJAL DIAM 5,2     SECCION 0,8-2m²</t>
  </si>
  <si>
    <t>OJAL DIAM 6,5     SECCION 0,8-2m²</t>
  </si>
  <si>
    <t>OJAL DIAM 8,5     SECCION 0,8-2,5m²</t>
  </si>
  <si>
    <t>HORQUILLA P/TELEFONIA    SECCION 0,45-0,7m²</t>
  </si>
  <si>
    <t>HORQUILLA DIAM 4,2     SECCION 0,8-2m²</t>
  </si>
  <si>
    <t>HORQUILLA DIAM 5,1     SECCION 0,8-2m²</t>
  </si>
  <si>
    <t>HORQUILLA DIAM 6,5     SECCION 0,8-2m²</t>
  </si>
  <si>
    <t>MACHO 2,8x0,5mm     SECCION 0,8-2mm²</t>
  </si>
  <si>
    <t>MACHO 5,0x0,5mm     SECCION 0,8-2mm²</t>
  </si>
  <si>
    <t>MACHO 6,3x0,8mm    SECCION 1-2,5mm²</t>
  </si>
  <si>
    <t xml:space="preserve">MACHO 6,3x0,8mm    SECCION 1-2,5mm² </t>
  </si>
  <si>
    <t>HEMBRA 2,8x0,5mm     SECCION 0,25-0,5mm²</t>
  </si>
  <si>
    <t>HEMBRA 4,8x0,5mm     SECCION 0,5-1mm²</t>
  </si>
  <si>
    <t>HEMBRA 6,3x0,8mm     SECCION 0,5-1mm²</t>
  </si>
  <si>
    <t>HEMBRA BANDERA 6,3x0,8mm     SECCION 0,5-1mm²</t>
  </si>
  <si>
    <t>PERNO P/FICHA DIAM 4,0     SECCION 0,5-1,5m²</t>
  </si>
  <si>
    <t>TUBOS P/PROL. DIAM 4,0     SECCION 1-2,5m²</t>
  </si>
  <si>
    <t>TUBOS P/PROL. DIAM 2,37     SECCION 0,3-0,8m²</t>
  </si>
  <si>
    <t>TUBOS P/PROL. DIAM 4,57     SECCION 1-2,5m²</t>
  </si>
  <si>
    <t>AISLADOR HEMBRA 6,3MM</t>
  </si>
  <si>
    <t>AISLADOR MACHO 6,3MM</t>
  </si>
  <si>
    <t>OJAL DIAM 6,5     SECCION 0,8-2,5m²</t>
  </si>
  <si>
    <t>OJAL DIAM 6,5     SECCION 1-4m²</t>
  </si>
  <si>
    <t>OJAL DIAM 6,5     SECCION 2-6m²</t>
  </si>
  <si>
    <t>OJAL 18,5 DIAM 8,4     SECCION 2,5-6m²</t>
  </si>
  <si>
    <t>OJAL 18,5 DIAM 10,5     SECCION 2,5-6m²</t>
  </si>
  <si>
    <t>OJAL 18,5 DIAM 13     SECCION 2,5-6m²</t>
  </si>
  <si>
    <t>OJAL 18,5 DIAM 8,4     SECCION 6-10m²</t>
  </si>
  <si>
    <t>OJAL 18,5 DIAM 10,5     SECCION 6-10m²</t>
  </si>
  <si>
    <t>OJAL 18,5 DIAM 13     SECCION 6-10m²</t>
  </si>
  <si>
    <t>1.06.13480</t>
  </si>
  <si>
    <t>OJAL 18,5 DIAM 10,5     SECCION 10-16m²</t>
  </si>
  <si>
    <t>OJAL 18,5 DIAM 13     SECCION 10-16m²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</si>
  <si>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</si>
  <si>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</si>
  <si>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</si>
  <si>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</si>
  <si>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</si>
  <si>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</si>
  <si>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</si>
  <si>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</si>
  <si>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</si>
  <si>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</si>
  <si>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</si>
  <si>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</si>
  <si>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</si>
  <si>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</si>
  <si>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</si>
  <si>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</si>
  <si>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2022</t>
  </si>
  <si>
    <t>2024</t>
  </si>
  <si>
    <t>2025</t>
  </si>
  <si>
    <t>2170</t>
  </si>
  <si>
    <t>2171</t>
  </si>
  <si>
    <t>2172</t>
  </si>
  <si>
    <t>2173</t>
  </si>
  <si>
    <t>2174</t>
  </si>
  <si>
    <t>2175</t>
  </si>
  <si>
    <t>54</t>
  </si>
  <si>
    <t>01012-12</t>
  </si>
  <si>
    <t>EN28752 ESPINA ELAST. 2x12</t>
  </si>
  <si>
    <t>EN28752 ESPINA ELAST. 2x16</t>
  </si>
  <si>
    <t>01012-20</t>
  </si>
  <si>
    <t>EN28752 ESPINA ELAST. 2x20</t>
  </si>
  <si>
    <t>EN28752 ESPINA ELAST.2,5x14</t>
  </si>
  <si>
    <t>01012.5-16</t>
  </si>
  <si>
    <t>EN28752 ESPINA ELAST. 2,5x16</t>
  </si>
  <si>
    <t>01012.5-26</t>
  </si>
  <si>
    <t>EN28752 ESPINA ELAST. 2,5x26</t>
  </si>
  <si>
    <t>01012.5-30</t>
  </si>
  <si>
    <t>EN28752 ESPINA ELAST.2,5x30</t>
  </si>
  <si>
    <t>01013-14</t>
  </si>
  <si>
    <t>EN28752 ESPINA ELAST. 3x14</t>
  </si>
  <si>
    <t>EN28752 ESPINA ELAST. 3x16</t>
  </si>
  <si>
    <t>EN28752 ESPINA ELAST. 3x20</t>
  </si>
  <si>
    <t>EN28752 ESPINA ELAST. 3x26</t>
  </si>
  <si>
    <t>01013-30</t>
  </si>
  <si>
    <t>EN28752 ESPINA ELAST. 3x30</t>
  </si>
  <si>
    <t>01013-36</t>
  </si>
  <si>
    <t>EN28752 ESPINA ELAST. 3x36</t>
  </si>
  <si>
    <t>01013-40</t>
  </si>
  <si>
    <t>EN28752 ESPINA ELAST. 3x40</t>
  </si>
  <si>
    <t>EN28752 ESPINA ELAST. 3x45</t>
  </si>
  <si>
    <t>01013-50</t>
  </si>
  <si>
    <t>EN28752 ESPINA ELAST. 3x50</t>
  </si>
  <si>
    <t>EN28752 ESPINA ELAST. 3,5x20</t>
  </si>
  <si>
    <t>01013.5-30</t>
  </si>
  <si>
    <t>EN28752 ESPINA ELAST. 3,5x30</t>
  </si>
  <si>
    <t>01013.5-40</t>
  </si>
  <si>
    <t>EN28752 ESPINA ELAST. 3,5x40</t>
  </si>
  <si>
    <t>01013.5-50</t>
  </si>
  <si>
    <t>01014-20</t>
  </si>
  <si>
    <t>EN28752 ESPINA ELAST. 4x20</t>
  </si>
  <si>
    <t>01014-26</t>
  </si>
  <si>
    <t>EN28752 ESPINA ELAST. 4x26</t>
  </si>
  <si>
    <t>EN28752 ESPINA ELAST. 4x30</t>
  </si>
  <si>
    <t>EN28752 ESPINA ELAST. 4x40</t>
  </si>
  <si>
    <t>01014-50</t>
  </si>
  <si>
    <t>EN28752 ESPINA ELAST. 4x50</t>
  </si>
  <si>
    <t>01014.5-20</t>
  </si>
  <si>
    <t>EN28752 ESPINA ELAST. 4,5x20</t>
  </si>
  <si>
    <t>01014.5-30</t>
  </si>
  <si>
    <t>EN28752 ESPINA ELAST. 4,5x30</t>
  </si>
  <si>
    <t>01014.5-40</t>
  </si>
  <si>
    <t>EN28752 ESPINA ELAST. 4,5x40</t>
  </si>
  <si>
    <t>01014.5-50</t>
  </si>
  <si>
    <t>EN28752 ESPINA ELAST. 4,5x50</t>
  </si>
  <si>
    <t>EN28752 ESPINA ELAST. 5x24</t>
  </si>
  <si>
    <t>EN28752 ESPINA ELAST. 5x30</t>
  </si>
  <si>
    <t>EN28752 ESPINA ELAST. 5x40</t>
  </si>
  <si>
    <t>01015-50</t>
  </si>
  <si>
    <t>EN28752 ESPINA ELAST. 5x50</t>
  </si>
  <si>
    <t>01015-60</t>
  </si>
  <si>
    <t>EN28752 ESPINA ELAST. 5x60</t>
  </si>
  <si>
    <t>01015-70</t>
  </si>
  <si>
    <t>EN28752 ESPINA ELAST. 5x70</t>
  </si>
  <si>
    <t>01015-80</t>
  </si>
  <si>
    <t>EN28752 ESPINA ELAST. 5x80</t>
  </si>
  <si>
    <t>01016-30</t>
  </si>
  <si>
    <t>EN28752 ESPINA ELAST. 6x30</t>
  </si>
  <si>
    <t>01016-40</t>
  </si>
  <si>
    <t>EN28752 ESPINA ELAST. 6x40</t>
  </si>
  <si>
    <t>EN28752 ESPINA ELAST. 6x50</t>
  </si>
  <si>
    <t>01016-60</t>
  </si>
  <si>
    <t>EN28752 ESPINA ELAST. 6x60</t>
  </si>
  <si>
    <t>EN28752 ESPINA ELAST. 6x70</t>
  </si>
  <si>
    <t>01016-80</t>
  </si>
  <si>
    <t>EN28752 ESPINA ELAST. 7x40</t>
  </si>
  <si>
    <t>EN28752 ESPINA ELAST. 7x50</t>
  </si>
  <si>
    <t>01017-60</t>
  </si>
  <si>
    <t>01018-40</t>
  </si>
  <si>
    <t>EN28752 ESPINA ELAST. 8x40</t>
  </si>
  <si>
    <t>EN28752 ESPINA ELAST. 8x50</t>
  </si>
  <si>
    <t>01018-60</t>
  </si>
  <si>
    <t>01018-70</t>
  </si>
  <si>
    <t>EN28752 ESPINA ELAST. 8x70</t>
  </si>
  <si>
    <t>01018-80</t>
  </si>
  <si>
    <t>EN28752 ESPINA ELAST. 8x80</t>
  </si>
  <si>
    <t>01018-100</t>
  </si>
  <si>
    <t>010110-50</t>
  </si>
  <si>
    <t>EN28752 ESPINA ELAST. 10x50</t>
  </si>
  <si>
    <t>010110-60</t>
  </si>
  <si>
    <t>EN28752 ESPINA ELAST. 10x70</t>
  </si>
  <si>
    <t>EN28752 ESPINA ELAST. 10x80</t>
  </si>
  <si>
    <t>Varilla 6mm</t>
  </si>
  <si>
    <t>Varilla Estriada 6mm</t>
  </si>
  <si>
    <t>Varilla 8mm</t>
  </si>
  <si>
    <t>Varilla Estriada 8mm</t>
  </si>
  <si>
    <t>Varilla 10mm</t>
  </si>
  <si>
    <t>Varilla Estriada 10mm</t>
  </si>
  <si>
    <t>04281.2</t>
  </si>
  <si>
    <t>D6799 RETEN SEGUR. 1,2 RS</t>
  </si>
  <si>
    <t>04201.5</t>
  </si>
  <si>
    <t>D6799 RETEN SEGUR. 1,5 RS</t>
  </si>
  <si>
    <t>04201.9</t>
  </si>
  <si>
    <t>D6799 RETEN SEGUR. 1,9 RS</t>
  </si>
  <si>
    <t>04202.3</t>
  </si>
  <si>
    <t>D6799 RETEN SEGUR. 2,3 RS</t>
  </si>
  <si>
    <t>D6799 RETEN SEGUR. 3,2 RS</t>
  </si>
  <si>
    <t>D6799 RETEN SEGUR.   4 RS</t>
  </si>
  <si>
    <t>D6799 RETEN SEGUR.   5 RS</t>
  </si>
  <si>
    <t>D6799 RETEN SEGUR.   6 RS</t>
  </si>
  <si>
    <t>D6799 RETEN SEGUR.   7 RS</t>
  </si>
  <si>
    <t>04208H</t>
  </si>
  <si>
    <t>D6799 RETEN SEGUR.   8 RS</t>
  </si>
  <si>
    <t>D6799 RETEN SEGUR.   9 RS</t>
  </si>
  <si>
    <t>042010</t>
  </si>
  <si>
    <t>D6799 RETEN SEGUR.  10 RS</t>
  </si>
  <si>
    <t>D6799 RETEN SEGUR.  12 RS</t>
  </si>
  <si>
    <t>D6799 RETEN SEGUR.  15 RS</t>
  </si>
  <si>
    <t>042019</t>
  </si>
  <si>
    <t>07503-11.3H</t>
  </si>
  <si>
    <t>ARANLOCK       3x11,3x0,2</t>
  </si>
  <si>
    <t>ARANLOCK       4x11,3x0,2</t>
  </si>
  <si>
    <t>ARANLOCK       5x11,3x0,2</t>
  </si>
  <si>
    <t>ARANLOCK         6x15x0,3</t>
  </si>
  <si>
    <t>ARANLOCK         7x15x0,3</t>
  </si>
  <si>
    <t>ARANLOCK         8x15x0,3</t>
  </si>
  <si>
    <t>ARANLOCK         9x18x0,3</t>
  </si>
  <si>
    <t>ARANLOCK        10x18x0,3</t>
  </si>
  <si>
    <t>ARANLOCK        11x21x0,3</t>
  </si>
  <si>
    <t>ARANLOCK        12x21x0,3</t>
  </si>
  <si>
    <t>07509.5-18H</t>
  </si>
  <si>
    <t>ARANLOCK       9,5x18x0,3</t>
  </si>
  <si>
    <t>075010-21</t>
  </si>
  <si>
    <t>ARANLOCK        10x21x0,3</t>
  </si>
  <si>
    <t>ESP. 6 X 25 (Minimo 300)</t>
  </si>
  <si>
    <t>ESP 6 X 30 (Minimo 200)</t>
  </si>
  <si>
    <t>ESP. 6 X 35 (Minimo 200)</t>
  </si>
  <si>
    <t>ESP. 6 X 40 (Minimo 200)</t>
  </si>
  <si>
    <t>ESP. 6 X 45 (Minimo 200)</t>
  </si>
  <si>
    <t>ESP. 6 X 50 (Minimo 100)</t>
  </si>
  <si>
    <t>ESP. 6 X 60 (Minimo 100)</t>
  </si>
  <si>
    <t>ESP. 6 X 70 (Minimo 100)</t>
  </si>
  <si>
    <t>ESP. 6 X 80 (Minimo 100)</t>
  </si>
  <si>
    <t>ESP. 6 X 90 (Minimo 100)</t>
  </si>
  <si>
    <t>ESP. 6 X 100 (Minimo 100)</t>
  </si>
  <si>
    <t>ESP. 7 X 35 (Minimo 300)</t>
  </si>
  <si>
    <t>ESP. 7 X 40 (Minimo 200)</t>
  </si>
  <si>
    <t>ESP. 7 X 50 (Minimo 200)</t>
  </si>
  <si>
    <t>ESP. 7 X 60 (Minimo 100)</t>
  </si>
  <si>
    <t>ESP. 7 X 70 (Minimo 100)</t>
  </si>
  <si>
    <t>ESP. 7 X 80 (Minimo 100)</t>
  </si>
  <si>
    <t>ESP. 8 X 30 (Minimo 300)</t>
  </si>
  <si>
    <t>ESP. 8 X 35 (Minimo 300)</t>
  </si>
  <si>
    <t>ESP. 8 X 40 (Minimo 200)</t>
  </si>
  <si>
    <t>ESP. 8 X 45 (Minimo 200)</t>
  </si>
  <si>
    <t>ESP. 8 X 50 (Minimo 200)</t>
  </si>
  <si>
    <t>ESP. 8 X 60 (Minimo 100)</t>
  </si>
  <si>
    <t>ESP. 8 X 70 (Minimo 100)</t>
  </si>
  <si>
    <t>ESP. 8 X 80 (Minimo 100)</t>
  </si>
  <si>
    <t>ESP. 8 X 90 (Minimo 100)</t>
  </si>
  <si>
    <t>ESP. 8 X 100 (Minimo 100)</t>
  </si>
  <si>
    <t>ESP. 10 X 45 P 1,25 (Minimo 200)</t>
  </si>
  <si>
    <t>ESP. 10 X 50 P 1,25 (Minimo 100)</t>
  </si>
  <si>
    <t>ESP. 10 X 60 P 1,25 (Minimo 100)</t>
  </si>
  <si>
    <t>ESP. 10 X 70 P 1,25 (Minimo 100)</t>
  </si>
  <si>
    <t>B-01-120</t>
  </si>
  <si>
    <t>ESP. 10 X 30 P 1,25 (Minimo 200)</t>
  </si>
  <si>
    <t>B-01-154</t>
  </si>
  <si>
    <t>ESP. 10 X 30 P 1,50 (Minimo 200)</t>
  </si>
  <si>
    <t>ESP. 10 X 40 P 1,50 (Minimo 200)</t>
  </si>
  <si>
    <t>ESP. 10 X 45 P 1,50  ESCAPE PEUGEOT (Minimo 200)</t>
  </si>
  <si>
    <t>ESP. 10 X 50 P 1,50 (Minimo 100)</t>
  </si>
  <si>
    <t>ESP. 10 X 60 P 1,50 (Minimo 100)</t>
  </si>
  <si>
    <t>ESP. 10 X 70 P 1,50 (Minimo 100)</t>
  </si>
  <si>
    <t>ESP. 10 X 80 P 1,50 (Minimo 100)</t>
  </si>
  <si>
    <t>ESP. 7 X 8 X 40 (Minimo 300)</t>
  </si>
  <si>
    <t>ESP. 7 X 8 X 50 (Minimo 100)</t>
  </si>
  <si>
    <t>ESP. 7 X 8 X 60 (Minimo 100)</t>
  </si>
  <si>
    <t>ESP. 8 X 9 X 40 (Minimo 200)</t>
  </si>
  <si>
    <t>ESP. 8 X 9 X 50 (Minimo 100)</t>
  </si>
  <si>
    <t>ESP. 8 X 9 X 60 (Minimo 100)</t>
  </si>
  <si>
    <t>ESP. 3/8 X 40 NF-NF ESCAP (Minimo 100)</t>
  </si>
  <si>
    <t>ESP. 3/8 X 50 NF-NF ESCAP (Minimo 200)</t>
  </si>
  <si>
    <t>ESP. 7/16 X 48 NC-NF CHEV (Minimo 100)</t>
  </si>
  <si>
    <t>ESP. 7/16 X 2" NC NF CHEV (Minimo 200)</t>
  </si>
  <si>
    <t>1075</t>
  </si>
  <si>
    <t>747</t>
  </si>
  <si>
    <t>950</t>
  </si>
  <si>
    <t>1395</t>
  </si>
  <si>
    <t>1420</t>
  </si>
  <si>
    <t>976</t>
  </si>
  <si>
    <t>743</t>
  </si>
  <si>
    <t>1147</t>
  </si>
  <si>
    <t>749</t>
  </si>
  <si>
    <t>985</t>
  </si>
  <si>
    <t>744</t>
  </si>
  <si>
    <t>1360</t>
  </si>
  <si>
    <t>855</t>
  </si>
  <si>
    <t>1322</t>
  </si>
  <si>
    <t>1230</t>
  </si>
  <si>
    <t>795</t>
  </si>
  <si>
    <t>1112</t>
  </si>
  <si>
    <t>984</t>
  </si>
  <si>
    <t>1113</t>
  </si>
  <si>
    <t>1212</t>
  </si>
  <si>
    <t>20001IC047199935C CON RECT PLAST 1/8 BSPT 6 MM</t>
  </si>
  <si>
    <t>20001IC047199935C  CON RECT PLAST 1/8 BSPT 8 MM</t>
  </si>
  <si>
    <t>19001IC04008486A C RECTO PLAST 1/8 X 10 MM</t>
  </si>
  <si>
    <t>20001IC04164806Y  CON RECT PLAST 1/4 BSPT 6 MM</t>
  </si>
  <si>
    <t>20001IC047199935C RECTO PLAST 1/4 BSPT 8 MM</t>
  </si>
  <si>
    <t>20001IC04164806Y   RECTO PLAST 1/4 MANG 10 M</t>
  </si>
  <si>
    <t>20001IC047199935C CON RECT PLAST 1/4 BSPT 12 MM</t>
  </si>
  <si>
    <t>20001IC04164806Y  RECTA RH 1/8 X 6</t>
  </si>
  <si>
    <t>20001IC04206029X  RECTI RH 1/8 X 8</t>
  </si>
  <si>
    <t>20001IC04026706K  RECTA RH 1/4 X 6</t>
  </si>
  <si>
    <t>20001IC04026706K RECTO RH 1/4 X 8</t>
  </si>
  <si>
    <t>20001IC04206029X  T ROSC CENT  1/8 X 6 MM</t>
  </si>
  <si>
    <t>20001IC04164806Y  TEE ROSCA CENTRAL  PL 1/8 BSP</t>
  </si>
  <si>
    <t>20001IC04206029X TE ROSC CENTRAL  1/4 X 6 MM</t>
  </si>
  <si>
    <t>20001IC04206029X TEE ROSCA CENTRAL  PL 1/4 BSP</t>
  </si>
  <si>
    <t>17001IC04156088A  T ROSC CENT  1/4 X 10 MM</t>
  </si>
  <si>
    <t>20001IC04164806Y   T ROSC CENT  1/4 X 12 MM</t>
  </si>
  <si>
    <t>20001IC04206029X REDUCTOR MANGUERA 6 A 4 MM</t>
  </si>
  <si>
    <t>20001IC04206029X REDUCTOR MANGUERA 8 A 6 MM</t>
  </si>
  <si>
    <t>19001IC04103051H REDUCTOR DE MANGUERA DE 10 A 6 MM</t>
  </si>
  <si>
    <t>20001IC04206029X  REDUCTOR MANGUERA 10 A 8 M</t>
  </si>
  <si>
    <t>20001IC04164806Y   REDUCTOR MANGUERA 12 A 10 M</t>
  </si>
  <si>
    <t>BIFURCACION R 1/8 MANG 6 MM  T 15091IC04046116U</t>
  </si>
  <si>
    <t>BIFURCACION R 1/8 MANG 8 MM  T 15091IC04046116U</t>
  </si>
  <si>
    <t>BIFURCACION R 1/4 MANG 6 MM  T 15091IC04046116U</t>
  </si>
  <si>
    <t>BIFURCACION R 1/4 MANG 8 MM  T 15091IC04046116U</t>
  </si>
  <si>
    <t>BIFURCACION R 1/4 MANG 10 MM  T 15091IC04046116U</t>
  </si>
  <si>
    <t>17001IC04156088A BIFURCACION R 1/4 MANG 12 MM</t>
  </si>
  <si>
    <t>20001IC04164806Y  UNION DOBLE PLAST 6 MM</t>
  </si>
  <si>
    <t>20001IC04164806Y UNION DOBLE RAPIDA PLAST 8 M</t>
  </si>
  <si>
    <t>20001IC04164806Y  UNION DOBLE RAPIDA PLAST 10 M</t>
  </si>
  <si>
    <t>20001IC04164806Y  UNION DOBLE RAPIDA PLAST 12 M</t>
  </si>
  <si>
    <t>20001IC04206029X UNION TRIPLE  PLAST 6 MM</t>
  </si>
  <si>
    <t>20001IC04038164L UNION TRIPLE  PLAST 8 MM</t>
  </si>
  <si>
    <t>20001IC04110132U UNION  TRIPLE  PLAST 10 MM</t>
  </si>
  <si>
    <t>20001IC047199935C UNION TRIPLE  PLAST 12 MM</t>
  </si>
  <si>
    <t>20001IC04110132U CODO PLAST 6 MM</t>
  </si>
  <si>
    <t>20001IC04026706K  CODO PLAST 8 MM</t>
  </si>
  <si>
    <t>20001IC04026706K CODO PLAST 10 M</t>
  </si>
  <si>
    <t>19001IC04103051H  CODO PLAST 12 M</t>
  </si>
  <si>
    <t>20001IC04206029X CODO PLAS R 1/8 X 6 MM</t>
  </si>
  <si>
    <t>20001IC047199935C  CODO PLAS R 1/8 X 8 MM</t>
  </si>
  <si>
    <t>20001IC04206029X CODO PLÀSTICO R 1/8 BSPT  X 10MM</t>
  </si>
  <si>
    <t>20001IC04038164L CODO PLAS R 1/4 X 6 MM</t>
  </si>
  <si>
    <t>20001IC04038164L CODO PLAST 1/4 X 8 MM</t>
  </si>
  <si>
    <t>20001IC04038164L CODO PLAS R 1/4 X 10 MM</t>
  </si>
  <si>
    <t>19001IC04117185U  CODO PLAS R 1/4 X 12 MM</t>
  </si>
  <si>
    <t>18001IC04155358A BIFURCACION PLAST 6 MM</t>
  </si>
  <si>
    <t>18001IC04155358A BIFURCACION PLAST 8 MM</t>
  </si>
  <si>
    <t>17001IC06002680 N BIFURCACION PLAST 10 MM</t>
  </si>
  <si>
    <t>17001IC06002680 N BIFURCACION PLAST 12 MM</t>
  </si>
  <si>
    <t>19001IC04103051H DISTRIBUIDOR 5 L MANG 6 MM</t>
  </si>
  <si>
    <t>19001IC04044769E DISTRIBUIDOR 5 L MANG 8 MM</t>
  </si>
  <si>
    <t>14 001 IC04 091977 C DISTRIBUIDOR 5 L MANG 10 MM</t>
  </si>
  <si>
    <t>14 001 IC04 184811 P CONEXION CRUZ 6MM</t>
  </si>
  <si>
    <t>20001IC04206029X CONEXION CRUZ 8MM</t>
  </si>
  <si>
    <t>14 001 IC04 184811 P CONEXION CRUZ  10MM</t>
  </si>
  <si>
    <t>15091 IC04 059871 J TAPON 6 MM</t>
  </si>
  <si>
    <t>15091 IC04 059871 J TAPON 8 MM</t>
  </si>
  <si>
    <t>20001IC04206029X TAPON 10 MM</t>
  </si>
  <si>
    <t>15091 IC04 059871 J TAPON 12 MM</t>
  </si>
  <si>
    <t>20001IC04206029X REGUL CAUDAL CODO R 1/8 X 6 MM</t>
  </si>
  <si>
    <t>20001IC04206029X REGUL CAUDAL CODO R 1/8 X 8 MM</t>
  </si>
  <si>
    <t>19001IC04030938U REGUL CAUDAL CODO R 1/4 X 6 MM</t>
  </si>
  <si>
    <t>20001IC04164806Y  REGUL CAUDAL CODO R 1/4 X 8 MM</t>
  </si>
  <si>
    <t>20001IC047199935C TUBO  PU 6  MM X 4 X 200 MT</t>
  </si>
  <si>
    <t>20001IC04038164L TUBO  PU 8  MM X 5 X 100 MT</t>
  </si>
  <si>
    <t>20001IC04038164L TUBO  PU 10 MM X 6.5 X 100 MT</t>
  </si>
  <si>
    <t>20001IC04038164L TUBO  PU 12 MM X 8 X 100 MTS</t>
  </si>
  <si>
    <t>20001IC04026706K RECTO PLAST 1/8 X 4 MM</t>
  </si>
  <si>
    <t>18001IC04155358A RECTO PLAST 1/4 X 4 MM</t>
  </si>
  <si>
    <t>20001IC04038164L UNION PLASTICA 4 MM</t>
  </si>
  <si>
    <t>20001IC04026706K UNION TRIPLE PLASTICA 4 MM</t>
  </si>
  <si>
    <t>15091 IC04 059871 J UNION CODO PLASTICA 4 MM</t>
  </si>
  <si>
    <t>20001IC04206029X CODO PLAST 1/8 X 4 MM</t>
  </si>
  <si>
    <t>18001IC04047152P CODO PLAST 1/4 X 4 MM</t>
  </si>
  <si>
    <t>20001IC04206029X RECTA PLÁSTICA R 3/8 BSPT X 8 MM</t>
  </si>
  <si>
    <t>20001IC04026706K  RECTO PLAST 3/8 MANG 10 MM</t>
  </si>
  <si>
    <t>20001IC04026706K CONECC R PLAST 3/8 X 12</t>
  </si>
  <si>
    <t>14 001 IC04 184811 P - RECTO RH 3/8 X 10</t>
  </si>
  <si>
    <t>16091IC06000764W  CODO PLAST 3/8 X 8 MM</t>
  </si>
  <si>
    <t>20001IC04010074B CODO PLAS R 3/8 X 10 MM</t>
  </si>
  <si>
    <t>20001IC04206029X CODO PLAS R 3/8 X 12 MM</t>
  </si>
  <si>
    <t>CONECT RAP P/MAN RM 1/8 MANG 6</t>
  </si>
  <si>
    <t>CONECT RAP P/MAN RM 1/8 MANG 8</t>
  </si>
  <si>
    <t>025-04</t>
  </si>
  <si>
    <t>CONECT RAP P/MAN RM 1/4 MANG 8</t>
  </si>
  <si>
    <t>CONECT RAP P/MAN RM 1/4 MANG 10</t>
  </si>
  <si>
    <t>14 001 IC04 135282 N CODO GIRATORIO 90º 1/8 X 6</t>
  </si>
  <si>
    <t>14 001 IC04 135282 N CODO GIRATORIO 90º 1/8 X 8</t>
  </si>
  <si>
    <t>14 001 IC04 135282 N CODO GIRATORIO 90º 1/4 X 8</t>
  </si>
  <si>
    <t>14 001 IC04 135282 N UNION TRIPLE RAPIDA 6 MM</t>
  </si>
  <si>
    <t>14 001 IC04 135282 N UNION TRIPLE RAPIDA 8 MM</t>
  </si>
  <si>
    <t>14 001 IC04 135282 N UNION CODO RAPIDA 6 MM</t>
  </si>
  <si>
    <t>14 001 IC04 135282 N UNION CODO RAPIDA 8 MM</t>
  </si>
  <si>
    <t>UNIONES DOBLES RAPIDAS 6 MM</t>
  </si>
  <si>
    <t>UNIONES DOBLES RAPIDAS 8 MM</t>
  </si>
  <si>
    <t>UNIONES DOBLES RAPIDAS 10 MM</t>
  </si>
  <si>
    <t>19001IC04179295H  RECTA PLÁST R 1/8 BSPT X 1/4 MAN</t>
  </si>
  <si>
    <t>20001IC04164806Y  RECTA PLÁST R 1/4 BSPT X 3/8 MAN</t>
  </si>
  <si>
    <t>19001IC04030938U RECTA PLÁST R 1/4 BSPT X 1/2 MANG</t>
  </si>
  <si>
    <t>20001IC04206029X UNIÓN TRIPLE PLÁSTICA 1/4 MANG</t>
  </si>
  <si>
    <t>16001IC04005051H UNIÓN TRIPLE PLÁSTICA 3/8 MANG</t>
  </si>
  <si>
    <t>18001IC04155358A UNIÓN TRIPLE PLÁSTICA 1/2 MANG</t>
  </si>
  <si>
    <t>16001IC04005051H UNIÓN CODO PLÁSTICA 1/4 MANG</t>
  </si>
  <si>
    <t>20001IC04026706K UNIÓN CODO PLÁSTICA 3/8 MANG</t>
  </si>
  <si>
    <t>16001IC04005051H UNIÓN CODO PLÁSTICA 1/2 MANG</t>
  </si>
  <si>
    <t>20001IC04038164L UNIÓN DOBLE PLÁSTICA 1/4 MANG</t>
  </si>
  <si>
    <t>20001IC04038164L UNIÓN DOBLE PLÁSTICA 3/8 MANG</t>
  </si>
  <si>
    <t>20001IC04038164L UNIÓN DOBLE PLÁSTICA 1/2 MANG</t>
  </si>
  <si>
    <t>19001IC04098450A REDUCTOR MANGUERA 5/16 A 1/4"</t>
  </si>
  <si>
    <t>19001IC04098450A REDUCTOR MANGUERA 3/8 A 5/16"</t>
  </si>
  <si>
    <t>19001IC04098450A REDUCTOR MANGUERA 1/2 A 3/8</t>
  </si>
  <si>
    <t>16001IC04042849V TUBO POL 6 TRANSP 1/4" X4X 200M</t>
  </si>
  <si>
    <t>16001IC04042849V TUBO POL 6 TRANSP 3/8X6,5X100 M</t>
  </si>
  <si>
    <t>16001IC04042849V TUBO POL 6 TRANSP 1/2 X9,5 X100M</t>
  </si>
  <si>
    <t>17001IC04275036S - TUBO PU 4MM X 2.5 X 200 MT</t>
  </si>
  <si>
    <t>1101</t>
  </si>
  <si>
    <t>1104</t>
  </si>
  <si>
    <t>1105</t>
  </si>
  <si>
    <t>1106</t>
  </si>
  <si>
    <t>1109</t>
  </si>
  <si>
    <t>1110</t>
  </si>
  <si>
    <t>1111</t>
  </si>
  <si>
    <t>1114</t>
  </si>
  <si>
    <t>1118</t>
  </si>
  <si>
    <t>1115</t>
  </si>
  <si>
    <t>1120</t>
  </si>
  <si>
    <t>1121</t>
  </si>
  <si>
    <t>1122</t>
  </si>
  <si>
    <t>1124</t>
  </si>
  <si>
    <t>1125</t>
  </si>
  <si>
    <t>1127</t>
  </si>
  <si>
    <t>1126</t>
  </si>
  <si>
    <t>1128</t>
  </si>
  <si>
    <t>1129</t>
  </si>
  <si>
    <t>1130</t>
  </si>
  <si>
    <t>1131</t>
  </si>
  <si>
    <t>1133</t>
  </si>
  <si>
    <t>1134</t>
  </si>
  <si>
    <t>1135</t>
  </si>
  <si>
    <t>1301</t>
  </si>
  <si>
    <t>1302</t>
  </si>
  <si>
    <t>1304</t>
  </si>
  <si>
    <t>1305</t>
  </si>
  <si>
    <t>1328</t>
  </si>
  <si>
    <t>1303</t>
  </si>
  <si>
    <t>1321</t>
  </si>
  <si>
    <t>1324</t>
  </si>
  <si>
    <t>1323</t>
  </si>
  <si>
    <t>1326</t>
  </si>
  <si>
    <t>1315</t>
  </si>
  <si>
    <t>1316</t>
  </si>
  <si>
    <t>1325</t>
  </si>
  <si>
    <t>1317</t>
  </si>
  <si>
    <t>1306</t>
  </si>
  <si>
    <t>1327</t>
  </si>
  <si>
    <t>1007</t>
  </si>
  <si>
    <t>1011</t>
  </si>
  <si>
    <t>1012</t>
  </si>
  <si>
    <t>1002</t>
  </si>
  <si>
    <t>1419</t>
  </si>
  <si>
    <t>1412</t>
  </si>
  <si>
    <t>1205</t>
  </si>
  <si>
    <t>1209</t>
  </si>
  <si>
    <t>1214</t>
  </si>
  <si>
    <t>1215</t>
  </si>
  <si>
    <t>1/2 camp. EXTERIORES CORTOS</t>
  </si>
  <si>
    <t>3/4 " EXTERIORES CORTOS</t>
  </si>
  <si>
    <t>2" 1/2 EXTERIORES CORTOS</t>
  </si>
  <si>
    <t>3/4 . INTERIORES</t>
  </si>
  <si>
    <t>2" 1/2 INTERIORES</t>
  </si>
  <si>
    <t>6004</t>
  </si>
  <si>
    <t>6006</t>
  </si>
  <si>
    <t>6007</t>
  </si>
  <si>
    <t>6008</t>
  </si>
  <si>
    <t>6010</t>
  </si>
  <si>
    <t>6012</t>
  </si>
  <si>
    <t>6013</t>
  </si>
  <si>
    <t>6014</t>
  </si>
  <si>
    <t>6017</t>
  </si>
  <si>
    <t>6029</t>
  </si>
  <si>
    <t>6030</t>
  </si>
  <si>
    <t>6031</t>
  </si>
  <si>
    <t>6032</t>
  </si>
  <si>
    <t>6033</t>
  </si>
  <si>
    <t>6034</t>
  </si>
  <si>
    <t>6035</t>
  </si>
  <si>
    <t>6038</t>
  </si>
  <si>
    <t>6039</t>
  </si>
  <si>
    <t>6041</t>
  </si>
  <si>
    <t>6042</t>
  </si>
  <si>
    <t>6044</t>
  </si>
  <si>
    <t>ARTHUR MARTIN - CORALINE ANTERIOR</t>
  </si>
  <si>
    <t>732</t>
  </si>
  <si>
    <t xml:space="preserve">ARISTÓN ZANELLA - GOTA N / B 6mm C/L CORTE ABAJO </t>
  </si>
  <si>
    <t>478</t>
  </si>
  <si>
    <t>DOMEC - ACRÍLICO 98 BLANCO</t>
  </si>
  <si>
    <t>690</t>
  </si>
  <si>
    <t>415</t>
  </si>
  <si>
    <t>533</t>
  </si>
  <si>
    <t>754</t>
  </si>
  <si>
    <t>654</t>
  </si>
  <si>
    <t>DOMEC - NEXTLINE GRIS  ANAFE A   GAS CORTE ABAJO</t>
  </si>
  <si>
    <t>7690</t>
  </si>
  <si>
    <t>674</t>
  </si>
  <si>
    <t>483</t>
  </si>
  <si>
    <t xml:space="preserve"> - INDUSTRIAL INYECCION  8/10/11/CUADRADO</t>
  </si>
  <si>
    <t>662</t>
  </si>
  <si>
    <t>722</t>
  </si>
  <si>
    <t>587</t>
  </si>
  <si>
    <t>451</t>
  </si>
  <si>
    <t xml:space="preserve">LONGVIE - MARRÓN / GRIS     2000  8mm </t>
  </si>
  <si>
    <t>392</t>
  </si>
  <si>
    <t>412</t>
  </si>
  <si>
    <t>LONGVIE - MARRÓN 89 CON ARO  C / L</t>
  </si>
  <si>
    <t>713</t>
  </si>
  <si>
    <t xml:space="preserve">LONGVIE - ANAFE 2010  BLANCO / NEGRO </t>
  </si>
  <si>
    <t>788</t>
  </si>
  <si>
    <t>LONGVIE  NVO  MODELO  2022   BLANCO  /  NEGRO</t>
  </si>
  <si>
    <t>676</t>
  </si>
  <si>
    <t>LONGVIE - ARO PLANO  BLANCO / NEGRO</t>
  </si>
  <si>
    <t>LONGVIE- ARO PLANO  BLANCO / NEGRO</t>
  </si>
  <si>
    <t>741</t>
  </si>
  <si>
    <t>MABE  - MABE   GRIS   6 / 8 mm</t>
  </si>
  <si>
    <t>422</t>
  </si>
  <si>
    <t>714</t>
  </si>
  <si>
    <t>717</t>
  </si>
  <si>
    <t>ORBIS - MERTIG 84  NEGRA</t>
  </si>
  <si>
    <t>539</t>
  </si>
  <si>
    <t>ORO AZUL - CHANFLEADA 88 C / L</t>
  </si>
  <si>
    <t>158</t>
  </si>
  <si>
    <t>155</t>
  </si>
  <si>
    <t>ORO AZUL - MARRÓN 86 C / C</t>
  </si>
  <si>
    <t>740</t>
  </si>
  <si>
    <t>778</t>
  </si>
  <si>
    <t>750</t>
  </si>
  <si>
    <t>PATRICK ANTERIOR  PLATA</t>
  </si>
  <si>
    <t>703</t>
  </si>
  <si>
    <t>616</t>
  </si>
  <si>
    <t xml:space="preserve"> - FORNAX  Nº 3 / Nº 4</t>
  </si>
  <si>
    <t>786</t>
  </si>
  <si>
    <t>ESLABÓN DE LUJO - ESLABÓN DE LUJO OVAL CON ARO   B.</t>
  </si>
  <si>
    <t>598</t>
  </si>
  <si>
    <t>SINGER MACOSER - SINGER  MACOSER FLORENCIA</t>
  </si>
  <si>
    <t>785</t>
  </si>
  <si>
    <t>SINGER MACOSER - SINGER  MACOSER GOTA CON ARO</t>
  </si>
  <si>
    <t>434</t>
  </si>
  <si>
    <t>VOLCAN - BLANCA 84   8mm</t>
  </si>
  <si>
    <t>VOLCAN - VENUS  C / C</t>
  </si>
  <si>
    <t>652</t>
  </si>
  <si>
    <t>751</t>
  </si>
  <si>
    <t>771</t>
  </si>
  <si>
    <t>DOMEC - WHIRPOOL C/A GRIS</t>
  </si>
  <si>
    <t>357</t>
  </si>
  <si>
    <t xml:space="preserve">Sopladora y aspiradora black decker </t>
  </si>
  <si>
    <t xml:space="preserve">taladro bosch </t>
  </si>
  <si>
    <t xml:space="preserve">amoladora dower paggio </t>
  </si>
  <si>
    <t xml:space="preserve">amoladora de walt </t>
  </si>
  <si>
    <t xml:space="preserve">amol 7" dowen paggio </t>
  </si>
  <si>
    <t xml:space="preserve">amoladora black &amp; decker </t>
  </si>
  <si>
    <t xml:space="preserve">amol argentec </t>
  </si>
  <si>
    <t xml:space="preserve">rotomartillo </t>
  </si>
  <si>
    <t>414</t>
  </si>
  <si>
    <t xml:space="preserve">dewalt amoladora </t>
  </si>
  <si>
    <t>417</t>
  </si>
  <si>
    <t>418</t>
  </si>
  <si>
    <t>aspiradora</t>
  </si>
  <si>
    <t>419</t>
  </si>
  <si>
    <t>aspiradora y hidrolavadora</t>
  </si>
  <si>
    <t>420</t>
  </si>
  <si>
    <t>rotomartillo y amoladoras</t>
  </si>
  <si>
    <t xml:space="preserve">lavarropas </t>
  </si>
  <si>
    <t>423</t>
  </si>
  <si>
    <t xml:space="preserve">amoladoras 7" </t>
  </si>
  <si>
    <t>6 x 1</t>
  </si>
  <si>
    <t>0000004008</t>
  </si>
  <si>
    <t>8 x 1 Largo</t>
  </si>
  <si>
    <t>8 x 1.25</t>
  </si>
  <si>
    <t>0000004017</t>
  </si>
  <si>
    <t>10 x 1.25</t>
  </si>
  <si>
    <t>10 x 1.5</t>
  </si>
  <si>
    <t>14 x 1.5</t>
  </si>
  <si>
    <t>16 x 1.5</t>
  </si>
  <si>
    <t>0000004018</t>
  </si>
  <si>
    <t>18 x 1.5</t>
  </si>
  <si>
    <t>9.5 x 3/8 NF</t>
  </si>
  <si>
    <t>0000004013</t>
  </si>
  <si>
    <t>13 x 1/2 NF</t>
  </si>
  <si>
    <t>12mm</t>
  </si>
  <si>
    <t>12mm C/Vástago 8mm</t>
  </si>
  <si>
    <t>13mm</t>
  </si>
  <si>
    <t>13mm C/Vástago 8mm</t>
  </si>
  <si>
    <t>16mm</t>
  </si>
  <si>
    <t>0000000092</t>
  </si>
  <si>
    <t>Arandelas de Cobre John Deere 6 x 10 x 0.5</t>
  </si>
  <si>
    <t>Arandelas de Cobre Retorno Scania 113 8 x 11</t>
  </si>
  <si>
    <t>Arandela de Cobre Doble Retorno MB 8 x 13</t>
  </si>
  <si>
    <t>0000000095</t>
  </si>
  <si>
    <t>8 x 13 x 1.5</t>
  </si>
  <si>
    <t>0000000093</t>
  </si>
  <si>
    <t>Arandelas de Cobre 9.5 x 14.5 x 1</t>
  </si>
  <si>
    <t>0000000072</t>
  </si>
  <si>
    <t>Arandelas de Cobre 9.5 x 14.5 x 1.5</t>
  </si>
  <si>
    <t>0000000071</t>
  </si>
  <si>
    <t>Arandelas de Cobre 9.5 x 14.5 x 2</t>
  </si>
  <si>
    <t>0000000090</t>
  </si>
  <si>
    <t>Entre Valv. Racord Scania 11.9 x 17.9 x 0.5</t>
  </si>
  <si>
    <t>0000000115</t>
  </si>
  <si>
    <t>Arandelas de Cobre Scania 112 15.5 x 20 x 0.5</t>
  </si>
  <si>
    <t>0000000400</t>
  </si>
  <si>
    <t>Arandelas de Cobre 16 x 24</t>
  </si>
  <si>
    <t>0000000153</t>
  </si>
  <si>
    <t>Arandelas de Cobre Cummins 7.2 x 14.5 x 1.5</t>
  </si>
  <si>
    <t>0000000536</t>
  </si>
  <si>
    <t>Arandelas de Cobre Amarok 7.3 x 13 x 1.5</t>
  </si>
  <si>
    <t>0000000537</t>
  </si>
  <si>
    <t>Arandelas de Cobre Amarok 7.3 x 13 x 2</t>
  </si>
  <si>
    <t>0000000105</t>
  </si>
  <si>
    <t>Arandelas de Cobre J.D 8 x 20 x 2</t>
  </si>
  <si>
    <t>0000000118</t>
  </si>
  <si>
    <t>Arandelas de Cobre J.D 9 x 15.5 x 2</t>
  </si>
  <si>
    <t>Arandelas de Cobre P.6 354 10 x 19 x 2</t>
  </si>
  <si>
    <t>0000000108</t>
  </si>
  <si>
    <t>Arandelas de Cobre Deutz 10 x 20 x 1.5</t>
  </si>
  <si>
    <t>Arandelas de Cobre 10 x 20 x 2</t>
  </si>
  <si>
    <t>0000000125</t>
  </si>
  <si>
    <t>Arandelas de Cobre Maxion-MWM 10 x 21 x 2</t>
  </si>
  <si>
    <t>0000000111</t>
  </si>
  <si>
    <t>Arandelas de Cobre P. 6-305 14 x 20 x 1.5</t>
  </si>
  <si>
    <t>Arandelas de Cobre Tobera D.N 14 x 20 x 2</t>
  </si>
  <si>
    <t>0000000100</t>
  </si>
  <si>
    <t>Arandelas de Cobre Perkins 15 x 21 x 1.5</t>
  </si>
  <si>
    <t>0000000102</t>
  </si>
  <si>
    <t>Arandelas de Cobre P.4 203 15 x 21 x 2</t>
  </si>
  <si>
    <t>Base Inter.-Partner 17 x 20 x 1.5</t>
  </si>
  <si>
    <t>0000000514</t>
  </si>
  <si>
    <t>Base Inter.-Partner 17 x 20 x 1.25</t>
  </si>
  <si>
    <t>0000000046</t>
  </si>
  <si>
    <t>Arandelas de Aluminio 9.5 x 14.5</t>
  </si>
  <si>
    <t>0000000056</t>
  </si>
  <si>
    <t>Arandelas de Aluminio 9.5 x 14.5 x 2</t>
  </si>
  <si>
    <t>0000000060</t>
  </si>
  <si>
    <t>Arandelas de Aluminio 10 x 20</t>
  </si>
  <si>
    <t>Arandelas de Aluminio 10 x 21</t>
  </si>
  <si>
    <t>0000000048</t>
  </si>
  <si>
    <t>Arandelas de Aluminio 13 x 20</t>
  </si>
  <si>
    <t>Arandelas de Aluminio 13 x 20 x 2</t>
  </si>
  <si>
    <t>Arandelas de Aluminio 14 x 20 x 2</t>
  </si>
  <si>
    <t>Arandelas de Aluminio 21 x 25.5</t>
  </si>
  <si>
    <t>Arandelas de Aluminio 25.5 x 29.5</t>
  </si>
  <si>
    <t>VIROLA 5/16</t>
  </si>
  <si>
    <t>CHAVETASR 3,5 X 60</t>
  </si>
  <si>
    <t>R 3,5 X 60</t>
  </si>
  <si>
    <t>Tipo R 3,5 X 60</t>
  </si>
  <si>
    <t>CHAVETASALF 7 X 175</t>
  </si>
  <si>
    <t>ALF 7 X 175</t>
  </si>
  <si>
    <t>CHAVETASALF 8 x 220</t>
  </si>
  <si>
    <t>ALF 8 x 220</t>
  </si>
  <si>
    <t>GANCHOS - CHAVETASChav-TRB 2,5x50</t>
  </si>
  <si>
    <t>Chav-TRB 2,5x50</t>
  </si>
  <si>
    <t>REDUCCION 22 X 28</t>
  </si>
  <si>
    <t>CONEXIONES T EN ALUMINIO193</t>
  </si>
  <si>
    <t>INTERRUPTORES Y PULSADORES100</t>
  </si>
  <si>
    <t>INTERRUPTORES Y PULSADORES</t>
  </si>
  <si>
    <t>INTERRUPTORES Y PULSADORES101</t>
  </si>
  <si>
    <t>INTERRUPTORES Y PULSADORES102</t>
  </si>
  <si>
    <t>INTERRUPTORES Y PULSADORES103</t>
  </si>
  <si>
    <t>INTERRUPTORES Y PULSADORES120</t>
  </si>
  <si>
    <t>INTERRUPTORES Y PULSADORES121</t>
  </si>
  <si>
    <t>INTERRUPTORES Y PULSADORES122</t>
  </si>
  <si>
    <t>INTERRUPTORES Y PULSADORES123</t>
  </si>
  <si>
    <t>INTERRUPTORES Y PULSADORES160</t>
  </si>
  <si>
    <t>INTERRUPTORES Y PULSADORES180</t>
  </si>
  <si>
    <t>INTERRUPTORES Y PULSADORES181</t>
  </si>
  <si>
    <t>INTERRUPTORES Y PULSADORES200</t>
  </si>
  <si>
    <t>INTERRUPTORES Y PULSADORES220</t>
  </si>
  <si>
    <t>INTERRUPTORES Y PULSADORES221</t>
  </si>
  <si>
    <t>INTERRUPTORES Y PULSADORES222</t>
  </si>
  <si>
    <t>INTERRUPTORES Y PULSADORES240</t>
  </si>
  <si>
    <t>INTERRUPTORES Y PULSADORES241</t>
  </si>
  <si>
    <t>INTERRUPTORES Y PULSADORES242</t>
  </si>
  <si>
    <t>INTERRUPTORES Y PULSADORES260</t>
  </si>
  <si>
    <t>INTERRUPTORES Y PULSADORES261</t>
  </si>
  <si>
    <t>INTERRUPTORES Y PULSADORES262</t>
  </si>
  <si>
    <t>INTERRUPTORES Y PULSADORES263</t>
  </si>
  <si>
    <t>INTERRUPTORES Y PULSADORES264</t>
  </si>
  <si>
    <t>INTERRUPTORES Y PULSADORES280</t>
  </si>
  <si>
    <t>INTERRUPTORES Y PULSADORES281</t>
  </si>
  <si>
    <t>INTERRUPTORES Y PULSADORES282</t>
  </si>
  <si>
    <t>INTERRUPTORES Y PULSADORES283</t>
  </si>
  <si>
    <t>INTERRUPTORES Y PULSADORES284</t>
  </si>
  <si>
    <t>INTERRUPTORES Y PULSADORES285</t>
  </si>
  <si>
    <t>INTERRUPTORES Y PULSADORES300</t>
  </si>
  <si>
    <t>INTERRUPTORES Y PULSADORES301</t>
  </si>
  <si>
    <t>INTERRUPTORES Y PULSADORES302</t>
  </si>
  <si>
    <t>INTERRUPTORES Y PULSADORES320</t>
  </si>
  <si>
    <t>INTERRUPTORES Y PULSADORES321</t>
  </si>
  <si>
    <t>INTERRUPTORES Y PULSADORES322</t>
  </si>
  <si>
    <t>INTERRUPTORES Y PULSADORES340</t>
  </si>
  <si>
    <t>INTERRUPTORES Y PULSADORES341</t>
  </si>
  <si>
    <t>INTERRUPTORES Y PULSADORES580</t>
  </si>
  <si>
    <t>INTERRUPTORES Y PULSADORES600</t>
  </si>
  <si>
    <t>INTERRUPTORES Y PULSADORES700</t>
  </si>
  <si>
    <t>INTERRUPTORES Y PULSADORES701</t>
  </si>
  <si>
    <t>INTERRUPTORES Y PULSADORES850</t>
  </si>
  <si>
    <t>INTERRUPTORES Y PULSADORES860</t>
  </si>
  <si>
    <t>INTERRUPTORES Y PULSADORES900</t>
  </si>
  <si>
    <t>INTERRUPTORES Y PULSADORES901</t>
  </si>
  <si>
    <t>0403010NH</t>
  </si>
  <si>
    <t>0403015NH</t>
  </si>
  <si>
    <t>0401028</t>
  </si>
  <si>
    <t>0401032NH</t>
  </si>
  <si>
    <t>01013-18</t>
  </si>
  <si>
    <t>01013.5-20H</t>
  </si>
  <si>
    <t>01014-40H</t>
  </si>
  <si>
    <t>01016-50H</t>
  </si>
  <si>
    <t>01018-50H</t>
  </si>
  <si>
    <t>04204H</t>
  </si>
  <si>
    <t>04207H</t>
  </si>
  <si>
    <t>07505-11.3H</t>
  </si>
  <si>
    <t>07506-15H</t>
  </si>
  <si>
    <t>ALCIDES.TESSA</t>
  </si>
  <si>
    <t>512/00 - NRS</t>
  </si>
  <si>
    <t>2 Amper - Unipolar - Llave Electrónica Micro Tecla Interruptora</t>
  </si>
  <si>
    <t>512/00 - BBJ</t>
  </si>
  <si>
    <t>532/00 - BB3</t>
  </si>
  <si>
    <t>2 Amper - Unipolar - Llave Electrónica Tecla Inversora</t>
  </si>
  <si>
    <t>552/00 - NNS</t>
  </si>
  <si>
    <t>2 Amper - Unipolar - Llave Electrónica Tecla Pulsadora Simple</t>
  </si>
  <si>
    <t>602/00 - BBO</t>
  </si>
  <si>
    <t>10 Amper - Unipolar - Llave Electrónica Tecla Punto Medio Estufa</t>
  </si>
  <si>
    <t>612/00 - NBJ</t>
  </si>
  <si>
    <t>10 Amper - Unipolar - Llave Electrónica Tecla Interruptora Estufa 10a</t>
  </si>
  <si>
    <t>652/00 - NNS</t>
  </si>
  <si>
    <t>10 Amper - Unipolar - Llave Electrónica Tecla Pulsador</t>
  </si>
  <si>
    <t>642/01 - NBX</t>
  </si>
  <si>
    <t>10 Amper - Bipolar - Pulsador T/PAL SIM/PL sin grabado</t>
  </si>
  <si>
    <t>1012/00 - NB0</t>
  </si>
  <si>
    <t>2 Amper - Bipolar - Llave Electrónica Tecla Interruptora Mini</t>
  </si>
  <si>
    <t>1212/00 - NB0</t>
  </si>
  <si>
    <t>10 Amper - Unipolar - Tecla Interruptor Doble Estufa</t>
  </si>
  <si>
    <t>1272/02 - NG</t>
  </si>
  <si>
    <t>10 Amper - Unipolar - Llave Electrónica Doble Interruptora Con Neon</t>
  </si>
  <si>
    <t>1512/00 - BBJ</t>
  </si>
  <si>
    <t>10 Amper - Unipolar - Llave Electrónica Tecla Simple Interruptor</t>
  </si>
  <si>
    <t>10 Amper - Unipolar - Llave Electrónica Tecla Interruptor Simple</t>
  </si>
  <si>
    <t>1632/00 - NB3</t>
  </si>
  <si>
    <t>10 Amper - Unipolar - Llave Inversora T/PALA 6.35</t>
  </si>
  <si>
    <t>1652/00 - NRS</t>
  </si>
  <si>
    <t>10 Amper - Unipolar - Pulsador T/PALA 6.35</t>
  </si>
  <si>
    <t>1812/00 - NBJ</t>
  </si>
  <si>
    <t>10 Amper - Bipolar - Llave Electrónica Interruptor Tecla Bipolar 10A</t>
  </si>
  <si>
    <t>1832/00 - NBN</t>
  </si>
  <si>
    <t>10 Amper - Bipolar - Llave Tecla Interruptor 10 Am Inversora Bipolar</t>
  </si>
  <si>
    <t>1872/02 - NG</t>
  </si>
  <si>
    <t>10 Amper - Bipolar - Llave Tecla Interruptor Neon Rojo Termotanque 10A</t>
  </si>
  <si>
    <t>2512/00 - BBJ</t>
  </si>
  <si>
    <t>10 Amper - Unipolar - Llave Tecla Interruptor Redondo 10A</t>
  </si>
  <si>
    <t>2512/00 - NNS</t>
  </si>
  <si>
    <t>2523/00 - BB</t>
  </si>
  <si>
    <t>10 Amper - Unipolar - Tecla grabada con lámpara y rayito 6A</t>
  </si>
  <si>
    <t>2552/00 - NB0</t>
  </si>
  <si>
    <t>10 Amper - Unipolar - Llave Electrónica Unip. Redonda Pulsadora 10A</t>
  </si>
  <si>
    <t>2552/00 - NRS</t>
  </si>
  <si>
    <t>2702/00 - NB4</t>
  </si>
  <si>
    <t>10 Amper - Unipolar - Interruptor Redondo Tecla Con Punto Medio</t>
  </si>
  <si>
    <t>2712/00 - NRS</t>
  </si>
  <si>
    <t>10 Amper - Unipolar - Interruptor Redondo T/PALA 6.35</t>
  </si>
  <si>
    <t>2712/00 - NB0</t>
  </si>
  <si>
    <t>2732/00 - NNI</t>
  </si>
  <si>
    <t>10 Amper - Unipolar - Interruptor  Redondo Inversora 10A</t>
  </si>
  <si>
    <t>2752/00 - NRS</t>
  </si>
  <si>
    <t>10 Amper - Unipolar - Llave Electrónica Redonda Uni. Pulsadora 10A</t>
  </si>
  <si>
    <t>2752/00 - BB0</t>
  </si>
  <si>
    <t>2812/00 - NRS</t>
  </si>
  <si>
    <t>10 Amper - Unipolar - Interruptor Redondo Llave Tecla Frente Cuadrado</t>
  </si>
  <si>
    <t>2832/00 - NNI</t>
  </si>
  <si>
    <t>10 Amper - Unipolar - Inv. Frente Cuadrado TECL. Redonda</t>
  </si>
  <si>
    <t>2852/00 - NB0</t>
  </si>
  <si>
    <t>10 Amper - Unipolar - PULSA. Frente Cuadrado TECL. Redonda</t>
  </si>
  <si>
    <t>2912/00 - NRS</t>
  </si>
  <si>
    <t>2 Amper - Unipolar - Llave Micro Redondo Interruptor 2a</t>
  </si>
  <si>
    <t>2912/00 - NB0</t>
  </si>
  <si>
    <t>2912/00 - BB0</t>
  </si>
  <si>
    <t>2932/00 - BB3</t>
  </si>
  <si>
    <t>2 Amper - Unipolar - INVERSORA UNIPOLAR 2 A T/SOLDAR</t>
  </si>
  <si>
    <t>3660/00</t>
  </si>
  <si>
    <t>10 Amper - Bipolar - VISOR RECT.C/NEON ROJO Termo. Heineken</t>
  </si>
  <si>
    <t>942/00 - NB</t>
  </si>
  <si>
    <t>2 Amper - Unipolar - PULSADOR AUTORR. FTE.RED. A ROSCA</t>
  </si>
  <si>
    <t>1656/00 - NN</t>
  </si>
  <si>
    <t>10 Amper - Unipolar - Pulsdor Corte 10A eje 22mm TER 6</t>
  </si>
  <si>
    <t>1700/00 - BLA</t>
  </si>
  <si>
    <t>Llave torpedo a tecla - Unipolar - FICHA SALIDA LATERAL CON</t>
  </si>
  <si>
    <t>1712/00 - BLA</t>
  </si>
  <si>
    <t>Llave torpedo a tecla - Unipolar - Perilla Torpedo 2a 250v</t>
  </si>
  <si>
    <t>3760/00</t>
  </si>
  <si>
    <t>Unipolar - Ojo De Buey Neon con Aro 10 Mm</t>
  </si>
  <si>
    <t>3763/00</t>
  </si>
  <si>
    <t>Unipolar - O.BUEY CHATITO ROJO A/ROS</t>
  </si>
  <si>
    <t>4906/00 - NNX</t>
  </si>
  <si>
    <t>Unipolar - PORTAFUSIBLE Fuse REDONDO S/FU</t>
  </si>
  <si>
    <t>606/00 - NG</t>
  </si>
  <si>
    <t>Unipolar - PORTAFUSIBLE RECTANGULAR S/FUS + Tapa</t>
  </si>
  <si>
    <t>S-076/A</t>
  </si>
  <si>
    <t>S-076/B</t>
  </si>
  <si>
    <t>F-1067 N/G</t>
  </si>
  <si>
    <t>Costo</t>
  </si>
  <si>
    <t>Proveedor:</t>
  </si>
  <si>
    <t>Producto:</t>
  </si>
  <si>
    <t>&gt;</t>
  </si>
  <si>
    <t>&lt;</t>
  </si>
  <si>
    <t>Ordenar:</t>
  </si>
  <si>
    <t>00000514.1</t>
  </si>
  <si>
    <t>F-1145</t>
  </si>
  <si>
    <t>0000000133</t>
  </si>
  <si>
    <t>Arandelas de Cobre Tob. T/P 7.5 x 15.5 x 1.5</t>
  </si>
  <si>
    <t>0000000134</t>
  </si>
  <si>
    <t>Arandelas de Cobre Tobera "P" 7.5 x 15.5 x 2</t>
  </si>
  <si>
    <t>CONECTORES DE COMBUSTIBLE1</t>
  </si>
  <si>
    <t>B12</t>
  </si>
  <si>
    <t>SAE 7.89 ID-6 - Acople recto</t>
  </si>
  <si>
    <t>CONECTORES DE COMBUSTIBLE2</t>
  </si>
  <si>
    <t>B11</t>
  </si>
  <si>
    <t>CONECTORES DE COMBUSTIBLE3</t>
  </si>
  <si>
    <t>B1</t>
  </si>
  <si>
    <t>SAE 7.89 ID-8 - Acople recto</t>
  </si>
  <si>
    <t>CONECTORES DE COMBUSTIBLE4</t>
  </si>
  <si>
    <t>B2</t>
  </si>
  <si>
    <t>SAE 7.89 ID-8 - Codo 90°</t>
  </si>
  <si>
    <t>CONECTORES DE COMBUSTIBLE5</t>
  </si>
  <si>
    <t>B36</t>
  </si>
  <si>
    <t>SAE 7.89 ID-6 - Codo inclinado</t>
  </si>
  <si>
    <t>CONECTORES DE COMBUSTIBLE6</t>
  </si>
  <si>
    <t>CONECTORES DE COMBUSTIBLE7</t>
  </si>
  <si>
    <t>B9</t>
  </si>
  <si>
    <t>SAE 7.89 ID-4 - Codo 90°</t>
  </si>
  <si>
    <t>CONECTORES DE COMBUSTIBLE8</t>
  </si>
  <si>
    <t>B10</t>
  </si>
  <si>
    <t>CONECTORES DE COMBUSTIBLE9</t>
  </si>
  <si>
    <t>SAE 7.89 ID-6 - Espiga codo 90° para manguera</t>
  </si>
  <si>
    <t>CONECTORES DE COMBUSTIBLE13</t>
  </si>
  <si>
    <t>B19</t>
  </si>
  <si>
    <t>SAE 7.89 ID-6-7.89 - Tee 90° con espiga, ramificación</t>
  </si>
  <si>
    <t>CONECTORES DE COMBUSTIBLE14</t>
  </si>
  <si>
    <t>SAE 7.89 ID-6-7.89 - Tee reductora en ángulo (variante)</t>
  </si>
  <si>
    <t>CONECTORES DE COMBUSTIBLE15</t>
  </si>
  <si>
    <t>B21</t>
  </si>
  <si>
    <t>SAE 7.89 ID-6 - Tee igual</t>
  </si>
  <si>
    <t>CONECTORES DE COMBUSTIBLE16</t>
  </si>
  <si>
    <t>B22</t>
  </si>
  <si>
    <t>SAE 7.89 ID-6 - Tee estándar</t>
  </si>
  <si>
    <t>CONECTORES DE COMBUSTIBLE17</t>
  </si>
  <si>
    <t>B3</t>
  </si>
  <si>
    <t>SAE 7.89 ID-10 - Acople recto</t>
  </si>
  <si>
    <t>CONECTORES DE COMBUSTIBLE18</t>
  </si>
  <si>
    <t>B04</t>
  </si>
  <si>
    <t>SAE 7.89 ID-10 - Codo 90°</t>
  </si>
  <si>
    <t>CONECTORES DE COMBUSTIBLE19</t>
  </si>
  <si>
    <t>B25</t>
  </si>
  <si>
    <t>SAE 7.89 ID-8 - Espiga recta para manguera</t>
  </si>
  <si>
    <t>CONECTORES DE COMBUSTIBLE20</t>
  </si>
  <si>
    <t>B26</t>
  </si>
  <si>
    <t>SAE 7.89 ID-8 - Espiga codo 90° para manguera</t>
  </si>
  <si>
    <t>CONECTORES DE COMBUSTIBLE21</t>
  </si>
  <si>
    <t>SAE 7.89 ID-6 - Espiga codo inclinado para manguera</t>
  </si>
  <si>
    <t>CONECTORES DE COMBUSTIBLE22</t>
  </si>
  <si>
    <t>B6</t>
  </si>
  <si>
    <t>SAE 7.89 ID-8-7.89 - Tee reductora en ángulo 7.89-8-7.89</t>
  </si>
  <si>
    <t>CONECTORES DE COMBUSTIBLE23</t>
  </si>
  <si>
    <t>B16</t>
  </si>
  <si>
    <t>SAE 7.89 ID-8 - Codo inclinado</t>
  </si>
  <si>
    <t>CONECTORES DE COMBUSTIBLE24</t>
  </si>
  <si>
    <t>B7</t>
  </si>
  <si>
    <t>SAE 7.89 ID-6 - Tee en ángulo con O-Ring</t>
  </si>
  <si>
    <t>CONECTORES DE COMBUSTIBLE25</t>
  </si>
  <si>
    <t>CONECTORES DE COMBUSTIBLE26</t>
  </si>
  <si>
    <t>BU4</t>
  </si>
  <si>
    <t>SAE 7.89 ID-6 - Codo 90°</t>
  </si>
  <si>
    <t>CONECTORES DE COMBUSTIBLE27</t>
  </si>
  <si>
    <t>B35</t>
  </si>
  <si>
    <t>SAE 7.89 ID-5 - Codo inclinado</t>
  </si>
  <si>
    <t>CONECTORES DE COMBUSTIBLE28</t>
  </si>
  <si>
    <t>B56</t>
  </si>
  <si>
    <t>SAE 7.89 ID-6 - Conector macho</t>
  </si>
  <si>
    <t>CONECTORES DE COMBUSTIBLE29</t>
  </si>
  <si>
    <t>B50</t>
  </si>
  <si>
    <t>SAE 7.89 ID-8 - Conector macho</t>
  </si>
  <si>
    <t>CONECTORES DE COMBUSTIBLE30</t>
  </si>
  <si>
    <t>B63</t>
  </si>
  <si>
    <t>SAE 7.89 ID-8 - Conector macho extendido</t>
  </si>
  <si>
    <t>CONECTORES DE COMBUSTIBLE31</t>
  </si>
  <si>
    <t>B51</t>
  </si>
  <si>
    <t>SAE 7.89 ID-10 - Conector macho</t>
  </si>
  <si>
    <t>CONECTORES DE COMBUSTIBLE32</t>
  </si>
  <si>
    <t>SAE 7.89 ID-6 - Conector macho extendido</t>
  </si>
  <si>
    <t>CONECTORES DE COMBUSTIBLE35</t>
  </si>
  <si>
    <t>CONECTORES DE COMBUSTIBLE36</t>
  </si>
  <si>
    <t>SAE 7.89 ID-6 - Codo 90°
AdBlue</t>
  </si>
  <si>
    <t>CONECTORES DE COMBUSTIBLE37</t>
  </si>
  <si>
    <t>BU1</t>
  </si>
  <si>
    <t>SAE 7.89 ID-8 - Acople recto
AdBlue</t>
  </si>
  <si>
    <t>CONECTORES DE COMBUSTIBLE38</t>
  </si>
  <si>
    <t>BU2</t>
  </si>
  <si>
    <t>SAE 7.89 ID-8 - Codo 90°
AdBlue</t>
  </si>
  <si>
    <t>CONECTORES DE COMBUSTIBLE39</t>
  </si>
  <si>
    <t>SAE 9.49 ID-8 - Acople recto</t>
  </si>
  <si>
    <t>CONECTORES DE COMBUSTIBLE40</t>
  </si>
  <si>
    <t>SAE 9.49 ID-8 - Codo 90°</t>
  </si>
  <si>
    <t>CONECTORES DE COMBUSTIBLE41</t>
  </si>
  <si>
    <t>D20</t>
  </si>
  <si>
    <t>SAE 9.49 ID-8 - Codo 45°</t>
  </si>
  <si>
    <t>CONECTORES DE COMBUSTIBLE42</t>
  </si>
  <si>
    <t>D12</t>
  </si>
  <si>
    <t xml:space="preserve">SAE 9.49 ID-6 - Acople recto </t>
  </si>
  <si>
    <t>CONECTORES DE COMBUSTIBLE43</t>
  </si>
  <si>
    <t>DU06</t>
  </si>
  <si>
    <t>SAE 9.49 ID-8 - Acople recto
AdBlue</t>
  </si>
  <si>
    <t>CONECTORES DE COMBUSTIBLE44</t>
  </si>
  <si>
    <t>DU7</t>
  </si>
  <si>
    <t>SAE 9.49 ID-8 - Codo 90°
AdBlue</t>
  </si>
  <si>
    <t>CONECTORES DE COMBUSTIBLE45</t>
  </si>
  <si>
    <t>SAE 9.49 ID-8 - Codo 45°
AdBlue</t>
  </si>
  <si>
    <t>CONECTORES DE COMBUSTIBLE46</t>
  </si>
  <si>
    <t>DU14A</t>
  </si>
  <si>
    <t>SAE 9.49 ID-6 - Acople recto
AdBlue</t>
  </si>
  <si>
    <t>CONECTORES DE COMBUSTIBLE47</t>
  </si>
  <si>
    <t>DU15A</t>
  </si>
  <si>
    <t>SAE 9.49 ID-6 - Codo 90°</t>
  </si>
  <si>
    <t>CONECTORES DE COMBUSTIBLE48</t>
  </si>
  <si>
    <t>DU3</t>
  </si>
  <si>
    <t>SAE 9.49 ID-10 - Acople recto</t>
  </si>
  <si>
    <t>CONECTORES DE COMBUSTIBLE49</t>
  </si>
  <si>
    <t>DU4</t>
  </si>
  <si>
    <t>SAE 9.49 ID-10 - Codo 90°</t>
  </si>
  <si>
    <t>CONECTORES DE COMBUSTIBLE50</t>
  </si>
  <si>
    <t>SAE 9.49 ID-6 - Espiga recta</t>
  </si>
  <si>
    <t>CONECTORES DE COMBUSTIBLE51</t>
  </si>
  <si>
    <t>SAE 9.49 ID-6 - Codo 90° espiga</t>
  </si>
  <si>
    <t>CONECTORES DE COMBUSTIBLE52</t>
  </si>
  <si>
    <t>SAE 9.89 ID-6 - Acople recto</t>
  </si>
  <si>
    <t>CONECTORES DE COMBUSTIBLE53</t>
  </si>
  <si>
    <t>SAE 9.89 ID-6 - Codo 90°</t>
  </si>
  <si>
    <t>CONECTORES DE COMBUSTIBLE54</t>
  </si>
  <si>
    <t>E7</t>
  </si>
  <si>
    <t>SAE 9.89 ID-8 - Espiga recta</t>
  </si>
  <si>
    <t>CONECTORES DE COMBUSTIBLE55</t>
  </si>
  <si>
    <t>E8</t>
  </si>
  <si>
    <t>SAE 9.89 ID-8 - Codo 90°</t>
  </si>
  <si>
    <t>CONECTORES DE COMBUSTIBLE56</t>
  </si>
  <si>
    <t>E9</t>
  </si>
  <si>
    <t>SAE 9.89 ID-10 - Tee en ángulo recto</t>
  </si>
  <si>
    <t>CONECTORES DE COMBUSTIBLE57</t>
  </si>
  <si>
    <t>E10</t>
  </si>
  <si>
    <t xml:space="preserve">SAE 9.89 ID-10 - Tee tipo T </t>
  </si>
  <si>
    <t>CONECTORES DE COMBUSTIBLE58</t>
  </si>
  <si>
    <t>E51</t>
  </si>
  <si>
    <t>SAE 9.89 ID-8 - Conector macho</t>
  </si>
  <si>
    <t>CONECTORES DE COMBUSTIBLE59</t>
  </si>
  <si>
    <t>SAE 9.89 ID-6 - Conector macho</t>
  </si>
  <si>
    <t>CONECTORES DE COMBUSTIBLE60</t>
  </si>
  <si>
    <t>E50</t>
  </si>
  <si>
    <t>SAE 9.89 ID-10 - Conector macho</t>
  </si>
  <si>
    <t>SKOTNICA</t>
  </si>
  <si>
    <t>D01C 0510</t>
  </si>
  <si>
    <t>D01A 0513</t>
  </si>
  <si>
    <t>D01C 0611</t>
  </si>
  <si>
    <t>D01A 0614</t>
  </si>
  <si>
    <t>D01C 0712</t>
  </si>
  <si>
    <t>D01A 0715</t>
  </si>
  <si>
    <t>D01C 0813</t>
  </si>
  <si>
    <t>D01A 0816</t>
  </si>
  <si>
    <t>D01C 0914</t>
  </si>
  <si>
    <t>D01A 0917</t>
  </si>
  <si>
    <t>D01C 1015</t>
  </si>
  <si>
    <t>D01A 1018</t>
  </si>
  <si>
    <t>D01B 010</t>
  </si>
  <si>
    <t>D01C 1116</t>
  </si>
  <si>
    <t>D01A 1119</t>
  </si>
  <si>
    <t>D01B 011</t>
  </si>
  <si>
    <t>D01C 1217</t>
  </si>
  <si>
    <t>D01A 1220</t>
  </si>
  <si>
    <t>D01B 012</t>
  </si>
  <si>
    <t>D01C 1318</t>
  </si>
  <si>
    <t>D01A 1321</t>
  </si>
  <si>
    <t>D01B 013</t>
  </si>
  <si>
    <t>D01C 1419</t>
  </si>
  <si>
    <t>D01A 1422</t>
  </si>
  <si>
    <t>D01B 014</t>
  </si>
  <si>
    <t>D01C 1520</t>
  </si>
  <si>
    <t>D01A 1523</t>
  </si>
  <si>
    <t>D01C 1621</t>
  </si>
  <si>
    <t>D01A 1624</t>
  </si>
  <si>
    <t>D01B 016</t>
  </si>
  <si>
    <t>D01C 1722</t>
  </si>
  <si>
    <t>D01A 1725</t>
  </si>
  <si>
    <t>D01B 017</t>
  </si>
  <si>
    <t>D01C 1823</t>
  </si>
  <si>
    <t>D01A 1826</t>
  </si>
  <si>
    <t>D01B 018</t>
  </si>
  <si>
    <t>D01C 1924</t>
  </si>
  <si>
    <t>D01A 1927</t>
  </si>
  <si>
    <t>D01B 019</t>
  </si>
  <si>
    <t>D01C 2025</t>
  </si>
  <si>
    <t>D01A 2028</t>
  </si>
  <si>
    <t>D01B 020</t>
  </si>
  <si>
    <t>D01C 2126</t>
  </si>
  <si>
    <t>D01A 2129</t>
  </si>
  <si>
    <t>D01B 021</t>
  </si>
  <si>
    <t>D01C 2227</t>
  </si>
  <si>
    <t>D01A 2230</t>
  </si>
  <si>
    <t>D01B 022</t>
  </si>
  <si>
    <t>D01C 2328</t>
  </si>
  <si>
    <t>D01A 2331</t>
  </si>
  <si>
    <t>D01B 023</t>
  </si>
  <si>
    <t>D01C 2429</t>
  </si>
  <si>
    <t>D01A 2432</t>
  </si>
  <si>
    <t>D01B 024</t>
  </si>
  <si>
    <t>D01C 2530</t>
  </si>
  <si>
    <t>D01A 2533</t>
  </si>
  <si>
    <t>D01B 025</t>
  </si>
  <si>
    <t>D01C 2631</t>
  </si>
  <si>
    <t>D01A 2634</t>
  </si>
  <si>
    <t>D01B 026</t>
  </si>
  <si>
    <t>D01A 2735</t>
  </si>
  <si>
    <t>D01B 027</t>
  </si>
  <si>
    <t>D01A 2836</t>
  </si>
  <si>
    <t>D01B 028</t>
  </si>
  <si>
    <t>D01A 2937</t>
  </si>
  <si>
    <t>D01B 029</t>
  </si>
  <si>
    <t>D01C 3035</t>
  </si>
  <si>
    <t>D01A 3038</t>
  </si>
  <si>
    <t>D01B 030</t>
  </si>
  <si>
    <t>D01A 3139</t>
  </si>
  <si>
    <t>D01B 031</t>
  </si>
  <si>
    <t>D01A 3240</t>
  </si>
  <si>
    <t>D01B 032</t>
  </si>
  <si>
    <t>D01A 3341</t>
  </si>
  <si>
    <t>D01B 033</t>
  </si>
  <si>
    <t>D01A 3442</t>
  </si>
  <si>
    <t>D01B 034</t>
  </si>
  <si>
    <t>D01A 3543</t>
  </si>
  <si>
    <t>D01B 035</t>
  </si>
  <si>
    <t>D01A 3644</t>
  </si>
  <si>
    <t>D01B 036</t>
  </si>
  <si>
    <t>D01A 3745</t>
  </si>
  <si>
    <t>D01B 037</t>
  </si>
  <si>
    <t>D01A 3846</t>
  </si>
  <si>
    <t>D01B 038</t>
  </si>
  <si>
    <t>D01A 3947</t>
  </si>
  <si>
    <t>D01B 039</t>
  </si>
  <si>
    <t>D01A 4048</t>
  </si>
  <si>
    <t>D01B 040</t>
  </si>
  <si>
    <t>D01A 4149</t>
  </si>
  <si>
    <t>D01B 041</t>
  </si>
  <si>
    <t>D01A 4250</t>
  </si>
  <si>
    <t>D01B 042</t>
  </si>
  <si>
    <t>D01B 043</t>
  </si>
  <si>
    <t>D01B 044</t>
  </si>
  <si>
    <t>D01B 045</t>
  </si>
  <si>
    <t>D01B 046</t>
  </si>
  <si>
    <t>D01B 047</t>
  </si>
  <si>
    <t>D01B 048</t>
  </si>
  <si>
    <t>D01B 049</t>
  </si>
  <si>
    <t>D01B 050</t>
  </si>
  <si>
    <t>D01B 051</t>
  </si>
  <si>
    <t>D01B 052</t>
  </si>
  <si>
    <t>D01B 053</t>
  </si>
  <si>
    <t>D01B 054</t>
  </si>
  <si>
    <t>D01B 055</t>
  </si>
  <si>
    <t>D01B 056</t>
  </si>
  <si>
    <t>D01B 057</t>
  </si>
  <si>
    <t>D01B 058</t>
  </si>
  <si>
    <t>D01B 059</t>
  </si>
  <si>
    <t>D01B 060</t>
  </si>
  <si>
    <t>D01B 061</t>
  </si>
  <si>
    <t>D01B 062</t>
  </si>
  <si>
    <t>D01B 063</t>
  </si>
  <si>
    <t>D01B 064</t>
  </si>
  <si>
    <t>D01B 065</t>
  </si>
  <si>
    <t>D01B 066</t>
  </si>
  <si>
    <t>D01B 067</t>
  </si>
  <si>
    <t>D01B 068</t>
  </si>
  <si>
    <t>D01B 069</t>
  </si>
  <si>
    <t>D01B 070</t>
  </si>
  <si>
    <t>D01B 071</t>
  </si>
  <si>
    <t>D01B 072</t>
  </si>
  <si>
    <t>D01B 073</t>
  </si>
  <si>
    <t>D01B 074</t>
  </si>
  <si>
    <t>D01B 075</t>
  </si>
  <si>
    <t>D01B 076</t>
  </si>
  <si>
    <t>D01B 077</t>
  </si>
  <si>
    <t>D01B 078</t>
  </si>
  <si>
    <t>D01B 079</t>
  </si>
  <si>
    <t>D01B 080</t>
  </si>
  <si>
    <t>D01B 094</t>
  </si>
  <si>
    <t>D01B 095</t>
  </si>
  <si>
    <t>D01B 096</t>
  </si>
  <si>
    <t>D01B 097</t>
  </si>
  <si>
    <t>D01B 098</t>
  </si>
  <si>
    <t>D01B 099</t>
  </si>
  <si>
    <t>D01B 100</t>
  </si>
  <si>
    <t>D01B 105</t>
  </si>
  <si>
    <t>D01B 115</t>
  </si>
  <si>
    <t>D01I0030510</t>
  </si>
  <si>
    <t>D01I0010513</t>
  </si>
  <si>
    <t>D01I0030611</t>
  </si>
  <si>
    <t>D01I0010614</t>
  </si>
  <si>
    <t>D01I0030712</t>
  </si>
  <si>
    <t>D01I0010715</t>
  </si>
  <si>
    <t>D01I0030813</t>
  </si>
  <si>
    <t>D01I0010816</t>
  </si>
  <si>
    <t>D01I0030914</t>
  </si>
  <si>
    <t>D01I0010917</t>
  </si>
  <si>
    <t>D01I0031015</t>
  </si>
  <si>
    <t>D01I0011018</t>
  </si>
  <si>
    <t>D01I00201026</t>
  </si>
  <si>
    <t>D01I0031116</t>
  </si>
  <si>
    <t>D01I0011119</t>
  </si>
  <si>
    <t>D01I00201127</t>
  </si>
  <si>
    <t>D01I0031217</t>
  </si>
  <si>
    <t>D01I0011220</t>
  </si>
  <si>
    <t>D01I00201228</t>
  </si>
  <si>
    <t>D01I0031318</t>
  </si>
  <si>
    <t>D01I0011321</t>
  </si>
  <si>
    <t>D01I00201329</t>
  </si>
  <si>
    <t>D01I0031419</t>
  </si>
  <si>
    <t>D01I0011422</t>
  </si>
  <si>
    <t>D01I00201430</t>
  </si>
  <si>
    <t>D01I0031520</t>
  </si>
  <si>
    <t>D01I0011523</t>
  </si>
  <si>
    <t>D01I0031621</t>
  </si>
  <si>
    <t>D01I0011624</t>
  </si>
  <si>
    <t>D01I00201632</t>
  </si>
  <si>
    <t>D01I0031722</t>
  </si>
  <si>
    <t>D01I0011725</t>
  </si>
  <si>
    <t>D01I00201733</t>
  </si>
  <si>
    <t>D01I0031823</t>
  </si>
  <si>
    <t>D01I0011826</t>
  </si>
  <si>
    <t>D01I00201834</t>
  </si>
  <si>
    <t>D01I0031924</t>
  </si>
  <si>
    <t>D01I0011927</t>
  </si>
  <si>
    <t>D01I00201935</t>
  </si>
  <si>
    <t>D01I0032025</t>
  </si>
  <si>
    <t>D01I0012028</t>
  </si>
  <si>
    <t>D01I00202036</t>
  </si>
  <si>
    <t>D01I0012129</t>
  </si>
  <si>
    <t>D01I00202137</t>
  </si>
  <si>
    <t>D01I0012230</t>
  </si>
  <si>
    <t>D01I00202238</t>
  </si>
  <si>
    <t>D01I0012331</t>
  </si>
  <si>
    <t>D01I00202339</t>
  </si>
  <si>
    <t>D01I0012432</t>
  </si>
  <si>
    <t>D01I00202440</t>
  </si>
  <si>
    <t>D01I0012533</t>
  </si>
  <si>
    <t>D01I00202541</t>
  </si>
  <si>
    <t>D01I0012634</t>
  </si>
  <si>
    <t>D01I00202642</t>
  </si>
  <si>
    <t>D01I0012735</t>
  </si>
  <si>
    <t>D01I00202743</t>
  </si>
  <si>
    <t>D01I0012836</t>
  </si>
  <si>
    <t>D01I00202844</t>
  </si>
  <si>
    <t>D01I0012937</t>
  </si>
  <si>
    <t>D01I00202945</t>
  </si>
  <si>
    <t>D01I0013038</t>
  </si>
  <si>
    <t>D01I00203046</t>
  </si>
  <si>
    <t>D01I0013139</t>
  </si>
  <si>
    <t>D01I00203147</t>
  </si>
  <si>
    <t>D01I0013240</t>
  </si>
  <si>
    <t>D01I00203248</t>
  </si>
  <si>
    <t>D01I0013341</t>
  </si>
  <si>
    <t>D01I00203349</t>
  </si>
  <si>
    <t>D01I0013442</t>
  </si>
  <si>
    <t>D01I00203450</t>
  </si>
  <si>
    <t>D01I0013543</t>
  </si>
  <si>
    <t>D01I00203551</t>
  </si>
  <si>
    <t>D01I0013644</t>
  </si>
  <si>
    <t>D01I00203652</t>
  </si>
  <si>
    <t>D01I0013745</t>
  </si>
  <si>
    <t>D01I00203753</t>
  </si>
  <si>
    <t>D01I0013846</t>
  </si>
  <si>
    <t>D01I00203854</t>
  </si>
  <si>
    <t>D01I0013947</t>
  </si>
  <si>
    <t>D01I00203955</t>
  </si>
  <si>
    <t>D01I0014048</t>
  </si>
  <si>
    <t>D01I00204056</t>
  </si>
  <si>
    <t>D01I0014149</t>
  </si>
  <si>
    <t>D01I00204157</t>
  </si>
  <si>
    <t>D01I0014250</t>
  </si>
  <si>
    <t>D01I00204258</t>
  </si>
  <si>
    <t>D01I00204359</t>
  </si>
  <si>
    <t>D01I00204460</t>
  </si>
  <si>
    <t>D01I00204561</t>
  </si>
  <si>
    <t>D01I00204658</t>
  </si>
  <si>
    <t>D01I00204759</t>
  </si>
  <si>
    <t>D01I00204860</t>
  </si>
  <si>
    <t>D01I00204961</t>
  </si>
  <si>
    <t>D01I00205062</t>
  </si>
  <si>
    <t>D01I00205163</t>
  </si>
  <si>
    <t>D01I00205264</t>
  </si>
  <si>
    <t>D01I00205365</t>
  </si>
  <si>
    <t>D01I00205466</t>
  </si>
  <si>
    <t>D01I00205567</t>
  </si>
  <si>
    <t>D01I00205668</t>
  </si>
  <si>
    <t>D01I00205769</t>
  </si>
  <si>
    <t>D01I00205870</t>
  </si>
  <si>
    <t>D01I00205971</t>
  </si>
  <si>
    <t>D01I00206072</t>
  </si>
  <si>
    <t>D01I00206173</t>
  </si>
  <si>
    <t>COMPRESION - 1 x 12 L.: 195 mm</t>
  </si>
  <si>
    <t>CONEXIÓN DE ALUMINIO8</t>
  </si>
  <si>
    <t>PORTABULBOS DE 45 mm</t>
  </si>
  <si>
    <t>CODO a 90° 16 16mm - 58</t>
  </si>
  <si>
    <t>CODO a 90° 19 19mm - 59</t>
  </si>
  <si>
    <t>CONEXIONES T EN ALUMINIO188</t>
  </si>
  <si>
    <t>PORTABULBOS CON PURGADOR DE 25 mm</t>
  </si>
  <si>
    <t>CONEXIONES T EN ALUMINIO189</t>
  </si>
  <si>
    <t>PORTABULBOS CON PURGADOR DE 28 mm</t>
  </si>
  <si>
    <t>CONEXIONES T EN ALUMINIO191</t>
  </si>
  <si>
    <t>PORTABULBOS CON PURGADOR DE 35 mm</t>
  </si>
  <si>
    <t>CONEXIONES T EN ALUMINIO192</t>
  </si>
  <si>
    <t>PORTABULBOS CON PURGADOR DE 38 mm</t>
  </si>
  <si>
    <t>PORTABULBOS CON PURGADOR DE 45 mm</t>
  </si>
  <si>
    <t>CONEXIONES T EN ALUMINIO194</t>
  </si>
  <si>
    <t>PORTABULBOS MAS ADAPTADOR de 5/8 NF PARA REJOJ TEMP 25 mm</t>
  </si>
  <si>
    <t>CONEXIONES T EN ALUMINIO195</t>
  </si>
  <si>
    <t>PORTABULBOS MAS ADAPTADOR de 5/8 NF PARA REJOJ TEMP 28 mm</t>
  </si>
  <si>
    <t>CONEXIONES T EN ALUMINIO197</t>
  </si>
  <si>
    <t>PORTABULBOS MAS ADAPTADOR de 5/8 NF PARA REJOJ TEMP 32 mm</t>
  </si>
  <si>
    <t>CONEXIONES T EN ALUMINIO199</t>
  </si>
  <si>
    <t>PORTABULBOS MAS ADAPTADOR de 5/8 NF PARA REJOJ TEMP 35 mm</t>
  </si>
  <si>
    <t>PORTABULBOS MAS ADAPTADOR de 5/8 NF PARA REJOJ TEMP 38 mm</t>
  </si>
  <si>
    <t>TEE PARA RELOJ TEMPERATURA  5/8 NF CUERPO 16 mm</t>
  </si>
  <si>
    <t>TEE PARA RELOJ TEMPERATURA  5/8 NF CUERPO 19 mm</t>
  </si>
  <si>
    <t>TEE PARA RELOJ TEMPERATURA  5/8 NF CUERPO 22mm</t>
  </si>
  <si>
    <t>TEE PARA RELOJ TEMPERATURA  5/8 NF CUERPO 25mm</t>
  </si>
  <si>
    <t>CONEXIONES T EN ALUMINIO205</t>
  </si>
  <si>
    <t>TEE PARA RELOJ TEMPERATURA  5/8 NF CUERPO 28 mm</t>
  </si>
  <si>
    <t>CONEXIONES T EN ALUMINIO206</t>
  </si>
  <si>
    <t>TEE PARA RELOJ TEMPERATURA  5/8 NF CUERPO 32 mm</t>
  </si>
  <si>
    <t>CONEXIONES T EN ALUMINIO207</t>
  </si>
  <si>
    <t>TEE PARA RELOJ TEMPERATURA  5/8 NF CUERPO 35 mm</t>
  </si>
  <si>
    <t>CONEXIONES T EN ALUMINIO208</t>
  </si>
  <si>
    <t>TEE PARA RELOJ TEMPERATURA  5/8 NF CUERPO 38 mm</t>
  </si>
  <si>
    <t xml:space="preserve"> UNIONES ORIENTABLES 00001 </t>
  </si>
  <si>
    <t xml:space="preserve"> Bulon 8 x 075 x 25 mm bomba rotat diesel </t>
  </si>
  <si>
    <t xml:space="preserve"> UNIONES ORIENTABLES 00004 </t>
  </si>
  <si>
    <t xml:space="preserve"> Bulon 8 x 1 x 33 doble </t>
  </si>
  <si>
    <t xml:space="preserve"> UNIONES ORIENTABLES 00007 </t>
  </si>
  <si>
    <t xml:space="preserve"> Bulon 10 x 1 x 25 mm (2 salidas) bombas de freno</t>
  </si>
  <si>
    <t xml:space="preserve"> Bulon 10 x 1 x 25 mm (3 salidas) </t>
  </si>
  <si>
    <t xml:space="preserve"> Bulon 10 x 1 x 35 mm doble </t>
  </si>
  <si>
    <t xml:space="preserve"> UNIONES ORIENTABLES 00016 </t>
  </si>
  <si>
    <t xml:space="preserve"> UNIONES ORIENTABLES 00018 </t>
  </si>
  <si>
    <t xml:space="preserve"> Bulon 12 x 1,5 x 27 mm bombas rotativas</t>
  </si>
  <si>
    <t xml:space="preserve"> UNIONES ORIENTABLES 00024 </t>
  </si>
  <si>
    <t xml:space="preserve"> UNIONES ORIENTABLES 00026 </t>
  </si>
  <si>
    <t xml:space="preserve"> UNIONES ORIENTABLES 00028 </t>
  </si>
  <si>
    <t xml:space="preserve"> UNIONES ORIENTABLES 00030 </t>
  </si>
  <si>
    <t xml:space="preserve"> UNIONES ORIENTABLES 00034 </t>
  </si>
  <si>
    <t xml:space="preserve"> Union orientable 8 mm (nucleo) 6.4mm(vastago) </t>
  </si>
  <si>
    <t xml:space="preserve"> Union orientable 10 mm x 6,4 mm </t>
  </si>
  <si>
    <t xml:space="preserve"> Union orientable 8 mm x 8,5 mm </t>
  </si>
  <si>
    <t xml:space="preserve"> Union orientable 10 mm x 8,5 mm </t>
  </si>
  <si>
    <t xml:space="preserve"> UNIONES ORIENTABLES 00050 </t>
  </si>
  <si>
    <t xml:space="preserve"> UNIONES ORIENTABLES 00052 </t>
  </si>
  <si>
    <t xml:space="preserve"> UNIONES ORIENTABLES 00060 </t>
  </si>
  <si>
    <t xml:space="preserve"> UNIONES ORIENTABLES 00062 </t>
  </si>
  <si>
    <t xml:space="preserve"> UNIONES ORIENTABLES 00070 </t>
  </si>
  <si>
    <t xml:space="preserve"> UNIONES ORIENTABLES 00072 </t>
  </si>
  <si>
    <t xml:space="preserve"> UNIONES ORIENTABLES 00074 </t>
  </si>
  <si>
    <t xml:space="preserve"> UNIONES ORIENTABLES 00076 </t>
  </si>
  <si>
    <t xml:space="preserve"> Union orientable 8 mm x 6,7 mm doble </t>
  </si>
  <si>
    <t>10 Amper - Unipolar - Pulsador Corte 10A eje 22mm TER 6</t>
  </si>
  <si>
    <t>CLIPS IMPORTADOS500</t>
  </si>
  <si>
    <t>CLIPS IMPORTADOS</t>
  </si>
  <si>
    <t>Sujetador expansible</t>
  </si>
  <si>
    <t>CLIPS IMPORTADOS501</t>
  </si>
  <si>
    <t>CLIPS IMPORTADOS502</t>
  </si>
  <si>
    <t>Panel inferior y aislante del cortafuego</t>
  </si>
  <si>
    <t>CLIPS IMPORTADOS503</t>
  </si>
  <si>
    <t>Paragolpes delantero y trasero, parte frontal</t>
  </si>
  <si>
    <t>CLIPS IMPORTADOS504</t>
  </si>
  <si>
    <t>Aire acondicionado</t>
  </si>
  <si>
    <t>CLIPS IMPORTADOS505</t>
  </si>
  <si>
    <t>Arnés de cables</t>
  </si>
  <si>
    <t>CLIPS IMPORTADOS506</t>
  </si>
  <si>
    <t>Panel de puerta, pilar</t>
  </si>
  <si>
    <t>CLIPS IMPORTADOS507</t>
  </si>
  <si>
    <t>Panel de puerta</t>
  </si>
  <si>
    <t>CLIPS IMPORTADOS508</t>
  </si>
  <si>
    <t>Faldón lateral</t>
  </si>
  <si>
    <t>CLIPS IMPORTADOS509</t>
  </si>
  <si>
    <t>Moldura lateral, faldón lateral</t>
  </si>
  <si>
    <t>CLIPS IMPORTADOS510</t>
  </si>
  <si>
    <t>Pasarruedas, guardabarros</t>
  </si>
  <si>
    <t>CLIPS IMPORTADOS511</t>
  </si>
  <si>
    <t>Panel de puerta, faldón lateral</t>
  </si>
  <si>
    <t>CLIPS IMPORTADOS512</t>
  </si>
  <si>
    <t>CLIPS IMPORTADOS513</t>
  </si>
  <si>
    <t>Paragolpes delantero</t>
  </si>
  <si>
    <t>CLIPS IMPORTADOS514</t>
  </si>
  <si>
    <t>Panel de puerta, baúl trasero</t>
  </si>
  <si>
    <t>CLIPS IMPORTADOS515</t>
  </si>
  <si>
    <t>Panel soporte de radiador</t>
  </si>
  <si>
    <t>CLIPS IMPORTADOS516</t>
  </si>
  <si>
    <t>Entrada de aire del radiador y cubierta de paragolpes</t>
  </si>
  <si>
    <t>CLIPS IMPORTADOS517</t>
  </si>
  <si>
    <t>Sello de capó</t>
  </si>
  <si>
    <t>CLIPS IMPORTADOS518</t>
  </si>
  <si>
    <t>Panel cortafuego y torpedo, rejilla de ventilación</t>
  </si>
  <si>
    <t>CLIPS IMPORTADOS519</t>
  </si>
  <si>
    <t>Aislante de capó</t>
  </si>
  <si>
    <t>CLIPS IMPORTADOS520</t>
  </si>
  <si>
    <t>Moldura lateral</t>
  </si>
  <si>
    <t>CLIPS IMPORTADOS521</t>
  </si>
  <si>
    <t>Sujetador GM15975244</t>
  </si>
  <si>
    <t>CLIPS IMPORTADOS522</t>
  </si>
  <si>
    <t>Deflector de radiador y borde de guardabarros</t>
  </si>
  <si>
    <t>CLIPS IMPORTADOS523</t>
  </si>
  <si>
    <t>Panel de puerta y tapizado</t>
  </si>
  <si>
    <t>CLIPS IMPORTADOS524</t>
  </si>
  <si>
    <t>Fascia de paragolpes, soporte de rueda de auxilio, protector térmico</t>
  </si>
  <si>
    <t>CLIPS IMPORTADOS525</t>
  </si>
  <si>
    <t>Capó, paragolpes delantero</t>
  </si>
  <si>
    <t>CLIPS IMPORTADOS526</t>
  </si>
  <si>
    <t>Baúl</t>
  </si>
  <si>
    <t>CLIPS IMPORTADOS527</t>
  </si>
  <si>
    <t>CLIPS IMPORTADOS528</t>
  </si>
  <si>
    <t>Asiento, lámpara</t>
  </si>
  <si>
    <t>CLIPS IMPORTADOS529</t>
  </si>
  <si>
    <t>CLIPS IMPORTADOS530</t>
  </si>
  <si>
    <t>Panel</t>
  </si>
  <si>
    <t>CLIPS IMPORTADOS531</t>
  </si>
  <si>
    <t>Paragolpes, pasarruedas, baúl trasero</t>
  </si>
  <si>
    <t>CLIPS IMPORTADOS532</t>
  </si>
  <si>
    <t>CLIPS IMPORTADOS533</t>
  </si>
  <si>
    <t>Techo</t>
  </si>
  <si>
    <t>CLIPS IMPORTADOS534</t>
  </si>
  <si>
    <t>CLIPS IMPORTADOS535</t>
  </si>
  <si>
    <t>Sujetador</t>
  </si>
  <si>
    <t>CLIPS IMPORTADOS536</t>
  </si>
  <si>
    <t>Burlete</t>
  </si>
  <si>
    <t>CLIPS IMPORTADOS537</t>
  </si>
  <si>
    <t>Faro</t>
  </si>
  <si>
    <t>CLIPS IMPORTADOS538</t>
  </si>
  <si>
    <t>Casquillo para tornillo</t>
  </si>
  <si>
    <t>CLIPS IMPORTADOS539</t>
  </si>
  <si>
    <t>Sistema de limpiaparabrisas</t>
  </si>
  <si>
    <t>CLIPS IMPORTADOS560</t>
  </si>
  <si>
    <t>Rejilla p/botaguas</t>
  </si>
  <si>
    <t>CLIPS IMPORTADOS561</t>
  </si>
  <si>
    <t>CLIPS IMPORTADOS562</t>
  </si>
  <si>
    <t>Paragolpes, faldón lateral</t>
  </si>
  <si>
    <t>CLIPS IMPORTADOS563</t>
  </si>
  <si>
    <t>Cubierta de carrocería</t>
  </si>
  <si>
    <t>CLIPS IMPORTADOS564</t>
  </si>
  <si>
    <t>CLIPS IMPORTADOS565</t>
  </si>
  <si>
    <t>Panel lateral trasero, interior</t>
  </si>
  <si>
    <t>CLIPS IMPORTADOS566</t>
  </si>
  <si>
    <t>CLIPS IMPORTADOS567</t>
  </si>
  <si>
    <t>Panel trasero</t>
  </si>
  <si>
    <t>CLIPS IMPORTADOS568</t>
  </si>
  <si>
    <t>Pilar, moldura lateral</t>
  </si>
  <si>
    <t>CLIPS IMPORTADOS569</t>
  </si>
  <si>
    <t>CLIPS IMPORTADOS570</t>
  </si>
  <si>
    <t>CLIPS IMPORTADOS571</t>
  </si>
  <si>
    <t>CLIPS IMPORTADOS572</t>
  </si>
  <si>
    <t>Espejo exterior, freno</t>
  </si>
  <si>
    <t>CLIPS IMPORTADOS590</t>
  </si>
  <si>
    <t>Fascia de paragolpes</t>
  </si>
  <si>
    <t>CLIPS IMPORTADOS591</t>
  </si>
  <si>
    <t>Guardabarros interior, asiento</t>
  </si>
  <si>
    <t>CLIPS IMPORTADOS592</t>
  </si>
  <si>
    <t>Paragolpes delantero, rejilla, botaguas, spoiler</t>
  </si>
  <si>
    <t>CLIPS IMPORTADOS593</t>
  </si>
  <si>
    <t>CLIPS IMPORTADOS594</t>
  </si>
  <si>
    <t>Botaguas, panel de puerta</t>
  </si>
  <si>
    <t>CLIPS IMPORTADOS595</t>
  </si>
  <si>
    <t>Asiento, paragolpes trasero, tapa motor, pasarruedas</t>
  </si>
  <si>
    <t>CLIPS IMPORTADOS596</t>
  </si>
  <si>
    <t>Paragolpes</t>
  </si>
  <si>
    <t>CLIPS IMPORTADOS597</t>
  </si>
  <si>
    <t>CLIPS IMPORTADOS598</t>
  </si>
  <si>
    <t>CLIPS IMPORTADOS599</t>
  </si>
  <si>
    <t>CLIPS IMPORTADOS600</t>
  </si>
  <si>
    <t>CLIPS IMPORTADOS601</t>
  </si>
  <si>
    <t>Luz trasera</t>
  </si>
  <si>
    <t>CLIPS IMPORTADOS602</t>
  </si>
  <si>
    <t>Motor</t>
  </si>
  <si>
    <t>CLIPS IMPORTADOS603</t>
  </si>
  <si>
    <t>CLIPS IMPORTADOS604</t>
  </si>
  <si>
    <t>Fijación de piso, spoiler</t>
  </si>
  <si>
    <t>CLIPS IMPORTADOS605</t>
  </si>
  <si>
    <t>Conjunto de levanta-ventanas</t>
  </si>
  <si>
    <t>CLIPS IMPORTADOS606</t>
  </si>
  <si>
    <t>CLIPS IMPORTADOS607</t>
  </si>
  <si>
    <t>CLIPS IMPORTADOS608</t>
  </si>
  <si>
    <t>Protector térmico de soporte motor</t>
  </si>
  <si>
    <t>CLIPS IMPORTADOS609</t>
  </si>
  <si>
    <t>Fascia frontal</t>
  </si>
  <si>
    <t>CLIPS IMPORTADOS610</t>
  </si>
  <si>
    <t>Cubierta de paragolpes</t>
  </si>
  <si>
    <t>CLIPS IMPORTADOS611</t>
  </si>
  <si>
    <t>Guardabarros y moldura lateral</t>
  </si>
  <si>
    <t>CLIPS IMPORTADOS612</t>
  </si>
  <si>
    <t>Panel de tablero</t>
  </si>
  <si>
    <t>CLIPS IMPORTADOS613</t>
  </si>
  <si>
    <t>CLIPS IMPORTADOS614</t>
  </si>
  <si>
    <t>Fascia</t>
  </si>
  <si>
    <t>CLIPS IMPORTADOS615</t>
  </si>
  <si>
    <t>Puerta</t>
  </si>
  <si>
    <t>CLIPS IMPORTADOS616</t>
  </si>
  <si>
    <t>CLIPS IMPORTADOS617</t>
  </si>
  <si>
    <t>CLIPS IMPORTADOS618</t>
  </si>
  <si>
    <t>CLIPS IMPORTADOS619</t>
  </si>
  <si>
    <t>Alfombra de baúl y asiento trasero</t>
  </si>
  <si>
    <t>CLIPS IMPORTADOS620</t>
  </si>
  <si>
    <t>Techo interior</t>
  </si>
  <si>
    <t>CLIPS IMPORTADOS621</t>
  </si>
  <si>
    <t>CLIPS IMPORTADOS622</t>
  </si>
  <si>
    <t>Pasarruedas, paragolpes trasero</t>
  </si>
  <si>
    <t>CLIPS IMPORTADOS623</t>
  </si>
  <si>
    <t>CLIPS IMPORTADOS624</t>
  </si>
  <si>
    <t>Guardabarros</t>
  </si>
  <si>
    <t>CLIPS IMPORTADOS650</t>
  </si>
  <si>
    <t>CLIPS IMPORTADOS651</t>
  </si>
  <si>
    <t>CLIPS IMPORTADOS675</t>
  </si>
  <si>
    <t>CLIPS IMPORTADOS676</t>
  </si>
  <si>
    <t>CLIPS IMPORTADOS677</t>
  </si>
  <si>
    <t>CLIPS IMPORTADOS678</t>
  </si>
  <si>
    <t>CLIPS IMPORTADOS679</t>
  </si>
  <si>
    <t>CLIPS IMPORTADOS680</t>
  </si>
  <si>
    <t>Panel de rejilla de radiador</t>
  </si>
  <si>
    <t>CLIPS IMPORTADOS681</t>
  </si>
  <si>
    <t>Cubierta motor, forro pasarruedas</t>
  </si>
  <si>
    <t>CLIPS IMPORTADOS694</t>
  </si>
  <si>
    <t>Paragolpes delantero y trasero, botaguas</t>
  </si>
  <si>
    <t>CLIPS IMPORTADOS695</t>
  </si>
  <si>
    <t>Paragolpes delantero y trasero</t>
  </si>
  <si>
    <t>CLIPS IMPORTADOS696</t>
  </si>
  <si>
    <t>CLIPS IMPORTADOS697</t>
  </si>
  <si>
    <t>Botaguas</t>
  </si>
  <si>
    <t>CLIPS IMPORTADOS698</t>
  </si>
  <si>
    <t>Limpiaparabrisas trasero</t>
  </si>
  <si>
    <t>CLIPS IMPORTADOS699</t>
  </si>
  <si>
    <t>CLIPS IMPORTADOS700</t>
  </si>
  <si>
    <t>Panel de puerta trasera</t>
  </si>
  <si>
    <t>CLIPS IMPORTADOS701</t>
  </si>
  <si>
    <t>Soporte guardabarros</t>
  </si>
  <si>
    <t>CLIPS IMPORTADOS702</t>
  </si>
  <si>
    <t>Bandeja trasera</t>
  </si>
  <si>
    <t>CLIPS IMPORTADOS703</t>
  </si>
  <si>
    <t>CLIPS IMPORTADOS704</t>
  </si>
  <si>
    <t>Pasarruedas</t>
  </si>
  <si>
    <t>CLIPS IMPORTADOS705</t>
  </si>
  <si>
    <t>CLIPS IMPORTADOS706</t>
  </si>
  <si>
    <t>CLIPS IMPORTADOS707</t>
  </si>
  <si>
    <t>Protector de canto, moldura interior</t>
  </si>
  <si>
    <t>CLIPS IMPORTADOS708</t>
  </si>
  <si>
    <t>Moldura de techo</t>
  </si>
  <si>
    <t>CLIPS IMPORTADOS709</t>
  </si>
  <si>
    <t>Spoiler</t>
  </si>
  <si>
    <t>CLIPS IMPORTADOS710</t>
  </si>
  <si>
    <t>Moldura de puerta</t>
  </si>
  <si>
    <t>CLIPS IMPORTADOS711</t>
  </si>
  <si>
    <t>CLIPS IMPORTADOS712</t>
  </si>
  <si>
    <t>CLIPS IMPORTADOS713</t>
  </si>
  <si>
    <t>Rejilla</t>
  </si>
  <si>
    <t>CLIPS IMPORTADOS714</t>
  </si>
  <si>
    <t>CLIPS IMPORTADOS715</t>
  </si>
  <si>
    <t>Extensión de guardabarros</t>
  </si>
  <si>
    <t>CLIPS IMPORTADOS716</t>
  </si>
  <si>
    <t>Panel portón trasero</t>
  </si>
  <si>
    <t>CLIPS IMPORTADOS717</t>
  </si>
  <si>
    <t>CLIPS IMPORTADOS718</t>
  </si>
  <si>
    <t>CLIPS IMPORTADOS719</t>
  </si>
  <si>
    <t>CLIPS IMPORTADOS720</t>
  </si>
  <si>
    <t>CLIPS IMPORTADOS721</t>
  </si>
  <si>
    <t>Fijación de piso, techo, pasarruedas, asiento, bandeja trasera, moldura lateral</t>
  </si>
  <si>
    <t>CLIPS IMPORTADOS722</t>
  </si>
  <si>
    <t>CLIPS IMPORTADOS723</t>
  </si>
  <si>
    <t>Fijación de piso, paragolpes delantero</t>
  </si>
  <si>
    <t>CLIPS IMPORTADOS724</t>
  </si>
  <si>
    <t>CLIPS IMPORTADOS725</t>
  </si>
  <si>
    <t>Banda moldura panel trasero</t>
  </si>
  <si>
    <t>CLIPS IMPORTADOS726</t>
  </si>
  <si>
    <t>Capó, fijación de piso</t>
  </si>
  <si>
    <t>CLIPS IMPORTADOS727</t>
  </si>
  <si>
    <t>CLIPS IMPORTADOS728</t>
  </si>
  <si>
    <t>Paragolpes trasero</t>
  </si>
  <si>
    <t>CLIPS IMPORTADOS729</t>
  </si>
  <si>
    <t>Puerta de compartimiento de equipaje</t>
  </si>
  <si>
    <t>CLIPS IMPORTADOS730</t>
  </si>
  <si>
    <t>Interior del techo</t>
  </si>
  <si>
    <t>CLIPS IMPORTADOS731</t>
  </si>
  <si>
    <t>Tapa de baúl, piso</t>
  </si>
  <si>
    <t>CLIPS IMPORTADOS732</t>
  </si>
  <si>
    <t>Capó y guardabarros delantero</t>
  </si>
  <si>
    <t>CLIPS IMPORTADOS733</t>
  </si>
  <si>
    <t>CLIPS IMPORTADOS734</t>
  </si>
  <si>
    <t>Paragolpes delantero, panel de puerta</t>
  </si>
  <si>
    <t>CLIPS IMPORTADOS735</t>
  </si>
  <si>
    <t>CLIPS IMPORTADOS736</t>
  </si>
  <si>
    <t>Paragolpes trasero, guardabarros</t>
  </si>
  <si>
    <t>CLIPS IMPORTADOS737</t>
  </si>
  <si>
    <t>Faldón lateral, pasarruedas</t>
  </si>
  <si>
    <t>CLIPS IMPORTADOS738</t>
  </si>
  <si>
    <t>Forro frontal, protector térmico</t>
  </si>
  <si>
    <t>CLIPS IMPORTADOS739</t>
  </si>
  <si>
    <t>CLIPS IMPORTADOS740</t>
  </si>
  <si>
    <t>CLIPS IMPORTADOS741</t>
  </si>
  <si>
    <t>CLIPS IMPORTADOS742</t>
  </si>
  <si>
    <t>CLIPS IMPORTADOS755</t>
  </si>
  <si>
    <t>Rejilla, pasarruedas, paragolpes delantero y trasero, panel de puerta, asiento</t>
  </si>
  <si>
    <t>CLIPS IMPORTADOS756</t>
  </si>
  <si>
    <t>Rejilla, bandeja trasera, interior, luz</t>
  </si>
  <si>
    <t>CLIPS IMPORTADOS757</t>
  </si>
  <si>
    <t>Tapa interior de baúl</t>
  </si>
  <si>
    <t>CLIPS IMPORTADOS758</t>
  </si>
  <si>
    <t>Tapizado interior de puerta</t>
  </si>
  <si>
    <t>CLIPS IMPORTADOS759</t>
  </si>
  <si>
    <t>CLIPS IMPORTADOS760</t>
  </si>
  <si>
    <t>Baúl trasero, techo, panel de puerta, freno</t>
  </si>
  <si>
    <t>CLIPS IMPORTADOS761</t>
  </si>
  <si>
    <t>CLIPS IMPORTADOS762</t>
  </si>
  <si>
    <t>CLIPS IMPORTADOS763</t>
  </si>
  <si>
    <t>Parte superior de faro, guardabarros</t>
  </si>
  <si>
    <t>CLIPS IMPORTADOS764</t>
  </si>
  <si>
    <t>CLIPS IMPORTADOS765</t>
  </si>
  <si>
    <t>CLIPS IMPORTADOS766</t>
  </si>
  <si>
    <t>CLIPS IMPORTADOS767</t>
  </si>
  <si>
    <t>Burlete de puertas delantero y trasero</t>
  </si>
  <si>
    <t>CLIPS IMPORTADOS768</t>
  </si>
  <si>
    <t>CLIPS IMPORTADOS769</t>
  </si>
  <si>
    <t>Bajo piso, alfombra</t>
  </si>
  <si>
    <t>CLIPS IMPORTADOS770</t>
  </si>
  <si>
    <t>CLIPS IMPORTADOS771</t>
  </si>
  <si>
    <t>Pilar, puerta, faldón lateral</t>
  </si>
  <si>
    <t>CLIPS IMPORTADOS772</t>
  </si>
  <si>
    <t>Parabrisas, capó, faldón lateral</t>
  </si>
  <si>
    <t>CLIPS IMPORTADOS773</t>
  </si>
  <si>
    <t>Guardabarros, asiento</t>
  </si>
  <si>
    <t>CLIPS IMPORTADOS785</t>
  </si>
  <si>
    <t>CLIPS IMPORTADOS786</t>
  </si>
  <si>
    <t>Faldón lateral, protector contra salpicaduras, pasarruedas</t>
  </si>
  <si>
    <t>CLIPS IMPORTADOS787</t>
  </si>
  <si>
    <t>CLIPS IMPORTADOS788</t>
  </si>
  <si>
    <t>Tapa de pilar</t>
  </si>
  <si>
    <t>CLIPS IMPORTADOS789</t>
  </si>
  <si>
    <t>CLIPS IMPORTADOS790</t>
  </si>
  <si>
    <t>Protector contra salpicaduras, fijación de piso</t>
  </si>
  <si>
    <t>CLIPS IMPORTADOS791</t>
  </si>
  <si>
    <t>CLIPS IMPORTADOS792</t>
  </si>
  <si>
    <t>CLIPS IMPORTADOS793</t>
  </si>
  <si>
    <t>Cubierta inferior</t>
  </si>
  <si>
    <t>CLIPS IMPORTADOS794</t>
  </si>
  <si>
    <t>Rejilla, faro</t>
  </si>
  <si>
    <t>CLIPS IMPORTADOS795</t>
  </si>
  <si>
    <t>Rejilla, panel trasero, luz trasera</t>
  </si>
  <si>
    <t>CLIPS IMPORTADOS796</t>
  </si>
  <si>
    <t>Capó, rejilla botaguas</t>
  </si>
  <si>
    <t>CLIPS IMPORTADOS797</t>
  </si>
  <si>
    <t>Moldura lateral, pasarruedas</t>
  </si>
  <si>
    <t>CLIPS IMPORTADOS798</t>
  </si>
  <si>
    <t>CLIPS IMPORTADOS799</t>
  </si>
  <si>
    <t>Centro</t>
  </si>
  <si>
    <t>CLIPS IMPORTADOS800</t>
  </si>
  <si>
    <t>Asiento</t>
  </si>
  <si>
    <t>CLIPS IMPORTADOS801</t>
  </si>
  <si>
    <t>Capó</t>
  </si>
  <si>
    <t>CLIPS IMPORTADOS802</t>
  </si>
  <si>
    <t>Faldón lateral, moldura lateral</t>
  </si>
  <si>
    <t>CLIPS IMPORTADOS803</t>
  </si>
  <si>
    <t>Panel de puerta, piso</t>
  </si>
  <si>
    <t>CLIPS IMPORTADOS804</t>
  </si>
  <si>
    <t>Moldura canaleta de techo</t>
  </si>
  <si>
    <t>CLIPS IMPORTADOS805</t>
  </si>
  <si>
    <t>CLIPS IMPORTADOS806</t>
  </si>
  <si>
    <t>Bandeja trasera, luz trasera, bomba de combustible</t>
  </si>
  <si>
    <t>CLIPS IMPORTADOS807</t>
  </si>
  <si>
    <t>Burlete de puerta</t>
  </si>
  <si>
    <t>CLIPS IMPORTADOS808</t>
  </si>
  <si>
    <t>CLIPS IMPORTADOS809</t>
  </si>
  <si>
    <t>Guardabarros, faldón lateral, faro antiniebla, fijación de piso</t>
  </si>
  <si>
    <t>CLIPS IMPORTADOS820</t>
  </si>
  <si>
    <t>CLIPS IMPORTADOS821</t>
  </si>
  <si>
    <t>CLIPS IMPORTADOS822</t>
  </si>
  <si>
    <t>CLIPS IMPORTADOS823</t>
  </si>
  <si>
    <t>CLIPS IMPORTADOS824</t>
  </si>
  <si>
    <t>Paragolpes trasero, faldón lateral</t>
  </si>
  <si>
    <t>CLIPS IMPORTADOS825</t>
  </si>
  <si>
    <t>Faldón lateral, extensión guardabarros</t>
  </si>
  <si>
    <t>CLIPS IMPORTADOS830</t>
  </si>
  <si>
    <t>Paragolpes delantero y trasero, guardabarros</t>
  </si>
  <si>
    <t>CLIPS IMPORTADOS831</t>
  </si>
  <si>
    <t>Faro, parte frontal, paragolpes trasero</t>
  </si>
  <si>
    <t>CLIPS IMPORTADOS832</t>
  </si>
  <si>
    <t>CLIPS IMPORTADOS833</t>
  </si>
  <si>
    <t>CLIPS IMPORTADOS834</t>
  </si>
  <si>
    <t>Panel fascia de paragolpes trasero</t>
  </si>
  <si>
    <t>CLIPS IMPORTADOS835</t>
  </si>
  <si>
    <t>Rejilla de radiador</t>
  </si>
  <si>
    <t>CLIPS IMPORTADOS836</t>
  </si>
  <si>
    <t>Montaje de faro, guardabarros</t>
  </si>
  <si>
    <t>CLIPS IMPORTADOS837</t>
  </si>
  <si>
    <t>CLIPS IMPORTADOS838</t>
  </si>
  <si>
    <t>Cubierta superior de rejilla radiador</t>
  </si>
  <si>
    <t>CLIPS IMPORTADOS845</t>
  </si>
  <si>
    <t>CLIPS IMPORTADOS846</t>
  </si>
  <si>
    <t>CLIPS IMPORTADOS847</t>
  </si>
  <si>
    <t>CLIPS IMPORTADOS848</t>
  </si>
  <si>
    <t>CLIPS IMPORTADOS855</t>
  </si>
  <si>
    <t>CLIPS IMPORTADOS860</t>
  </si>
  <si>
    <t>CLIPS IMPORTADOS865</t>
  </si>
  <si>
    <t>CLIPS IMPORTADOS870</t>
  </si>
  <si>
    <t>CLIPS IMPORTADOS875</t>
  </si>
  <si>
    <t>Clip guía de tubos y cables</t>
  </si>
  <si>
    <t>CLIPS IMPORTADOS876</t>
  </si>
  <si>
    <t>CLIPS IMPORTADOS880</t>
  </si>
  <si>
    <t>CLIPS IMPORTADOS885</t>
  </si>
  <si>
    <t>CLIPS IMPORTADOS886</t>
  </si>
  <si>
    <t>CLIPS IMPORTADOS887</t>
  </si>
  <si>
    <t>Faro delantero</t>
  </si>
  <si>
    <t>CLIPS IMPORTADOS888</t>
  </si>
  <si>
    <t>Moldura lateral, faldón lateral, extensión guardabarros, panel trasero</t>
  </si>
  <si>
    <t>CLIPS IMPORTADOS889</t>
  </si>
  <si>
    <t>Panel de revestimiento interior</t>
  </si>
  <si>
    <t>CLIPS IMPORTADOS890</t>
  </si>
  <si>
    <t>CLIPS IMPORTADOS891</t>
  </si>
  <si>
    <t>CLIPS IMPORTADOS892</t>
  </si>
  <si>
    <t>CLIPS IMPORTADOS893</t>
  </si>
  <si>
    <t>Puerta corrediza y portón trasero</t>
  </si>
  <si>
    <t>CLIPS IMPORTADOS894</t>
  </si>
  <si>
    <t>Cubierta de pasarruedas</t>
  </si>
  <si>
    <t>CLIPS IMPORTADOS895</t>
  </si>
  <si>
    <t>Protector de guardabarros y paragolpes</t>
  </si>
  <si>
    <t>CLIPS IMPORTADOS896</t>
  </si>
  <si>
    <t>Botaguas, pasarruedas, paragolpes delantero</t>
  </si>
  <si>
    <t>CLIPS IMPORTADOS897</t>
  </si>
  <si>
    <t>Panel de puerta, faldón lateral, baúl trasero</t>
  </si>
  <si>
    <t>CLIPS IMPORTADOS898</t>
  </si>
  <si>
    <t>Panel de puerta, techo</t>
  </si>
  <si>
    <t>CLIPS IMPORTADOS899</t>
  </si>
  <si>
    <t>Interruptor, panel de puerta</t>
  </si>
  <si>
    <t>CLIPS IMPORTADOS900</t>
  </si>
  <si>
    <t>CLIPS IMPORTADOS901</t>
  </si>
  <si>
    <t>Panel de puerta, moldura de parabrisas</t>
  </si>
  <si>
    <t>CLIPS IMPORTADOS902</t>
  </si>
  <si>
    <t>CLIPS IMPORTADOS903</t>
  </si>
  <si>
    <t>CLIPS IMPORTADOS904</t>
  </si>
  <si>
    <t>CLIPS IMPORTADOS905</t>
  </si>
  <si>
    <t>Puerta delantera</t>
  </si>
  <si>
    <t>CLIPS IMPORTADOS906</t>
  </si>
  <si>
    <t>CLIPS IMPORTADOS907</t>
  </si>
  <si>
    <t>CLIPS IMPORTADOS908</t>
  </si>
  <si>
    <t>CLIPS IMPORTADOS909</t>
  </si>
  <si>
    <t>Pasarruedas, bomba de combustible</t>
  </si>
  <si>
    <t>CLIPS IMPORTADOS910</t>
  </si>
  <si>
    <t>Panel de puerta, portón trasero</t>
  </si>
  <si>
    <t>CLIPS IMPORTADOS911</t>
  </si>
  <si>
    <t>Protector contra salpicaduras</t>
  </si>
  <si>
    <t>CLIPS IMPORTADOS912</t>
  </si>
  <si>
    <t>Manija de cierre de puerta</t>
  </si>
  <si>
    <t>CLIPS IMPORTADOS913</t>
  </si>
  <si>
    <t>Faro, rejilla</t>
  </si>
  <si>
    <t>CLIPS IMPORTADOS914</t>
  </si>
  <si>
    <t>CLIPS IMPORTADOS915</t>
  </si>
  <si>
    <t>CLIPS IMPORTADOS916</t>
  </si>
  <si>
    <t>CLIPS IMPORTADOS917</t>
  </si>
  <si>
    <t>Tablero, protector contra salpicaduras, rejilla, pasarruedas</t>
  </si>
  <si>
    <t>CLIPS IMPORTADOS918</t>
  </si>
  <si>
    <t>CLIPS IMPORTADOS919</t>
  </si>
  <si>
    <t>Moldura de puerta, moldura trasera</t>
  </si>
  <si>
    <t>CLIPS IMPORTADOS920</t>
  </si>
  <si>
    <t>CLIPS IMPORTADOS921</t>
  </si>
  <si>
    <t>Alfombra, tapete, pasarruedas</t>
  </si>
  <si>
    <t>CLIPS IMPORTADOS922</t>
  </si>
  <si>
    <t>Piso, rejilla, panel de puerta</t>
  </si>
  <si>
    <t>CLIPS IMPORTADOS923</t>
  </si>
  <si>
    <t>Filtro de aire, paragolpes delantero y trasero, panel de puerta</t>
  </si>
  <si>
    <t>CLIPS IMPORTADOS924</t>
  </si>
  <si>
    <t>CLIPS IMPORTADOS925</t>
  </si>
  <si>
    <t>CLIPS IMPORTADOS926</t>
  </si>
  <si>
    <t>Fascia de paragolpes, rejilla</t>
  </si>
  <si>
    <t>CLIPS IMPORTADOS927</t>
  </si>
  <si>
    <t>Paragolpes delantero y trasero, rejilla, moldura lateral, faldón lateral, pasarruedas, spoiler</t>
  </si>
  <si>
    <t>CLIPS IMPORTADOS928</t>
  </si>
  <si>
    <t>CLIPS IMPORTADOS929</t>
  </si>
  <si>
    <t>Paragolpes trasero, pasarruedas, filtro de aire, limpiaparabrisas delantero, protector de capó</t>
  </si>
  <si>
    <t>CLIPS IMPORTADOS930</t>
  </si>
  <si>
    <t>Separador de marco de puerta/paragolpes</t>
  </si>
  <si>
    <t>CLIPS IMPORTADOS931</t>
  </si>
  <si>
    <t>Tablero, ventilador</t>
  </si>
  <si>
    <t>CLIPS IMPORTADOS932</t>
  </si>
  <si>
    <t>CLIPS IMPORTADOS933</t>
  </si>
  <si>
    <t>Paragolpes trasero, tapa de baúl y parte relacionada</t>
  </si>
  <si>
    <t>CLIPS IMPORTADOS934</t>
  </si>
  <si>
    <t>Asiento, paragolpes delantero, motor, guardabarros</t>
  </si>
  <si>
    <t>CLIPS IMPORTADOS935</t>
  </si>
  <si>
    <t>Paragolpes delantero y trasero, tablero, aire acondicionado</t>
  </si>
  <si>
    <t>CLIPS IMPORTADOS936</t>
  </si>
  <si>
    <t>Asiento, apoyabrazos, protector contra salpicaduras</t>
  </si>
  <si>
    <t>CLIPS IMPORTADOS937</t>
  </si>
  <si>
    <t>Aislante de botaguas</t>
  </si>
  <si>
    <t>CLIPS IMPORTADOS938</t>
  </si>
  <si>
    <t>Rejilla, interior</t>
  </si>
  <si>
    <t>CLIPS IMPORTADOS939</t>
  </si>
  <si>
    <t>Burlete y panel de tablero</t>
  </si>
  <si>
    <t>CLIPS IMPORTADOS940</t>
  </si>
  <si>
    <t>Bandeja trasera, tapa de baúl</t>
  </si>
  <si>
    <t>CLIPS IMPORTADOS941</t>
  </si>
  <si>
    <t>CLIPS IMPORTADOS942</t>
  </si>
  <si>
    <t>Fijación de piso, botaguas</t>
  </si>
  <si>
    <t>CLIPS IMPORTADOS943</t>
  </si>
  <si>
    <t>CLIPS IMPORTADOS944</t>
  </si>
  <si>
    <t>CLIPS IMPORTADOS945</t>
  </si>
  <si>
    <t>CLIPS IMPORTADOS946</t>
  </si>
  <si>
    <t>CLIPS IMPORTADOS947</t>
  </si>
  <si>
    <t>Paneles laterales y respaldo de asiento</t>
  </si>
  <si>
    <t>CLIPS IMPORTADOS948</t>
  </si>
  <si>
    <t>Burlete, asiento</t>
  </si>
  <si>
    <t>CLIPS IMPORTADOS949</t>
  </si>
  <si>
    <t>Pedal, freno, caja, panel</t>
  </si>
  <si>
    <t>CLIPS IMPORTADOS950</t>
  </si>
  <si>
    <t>CLIPS IMPORTADOS951</t>
  </si>
  <si>
    <t>CLIPS IMPORTADOS952</t>
  </si>
  <si>
    <t>Moldura lateral, paragolpes delantero y trasero</t>
  </si>
  <si>
    <t>CLIPS IMPORTADOS953</t>
  </si>
  <si>
    <t>Paragolpes delantero, faldón lateral, guardabarros, montaje motor</t>
  </si>
  <si>
    <t>CLIPS IMPORTADOS954</t>
  </si>
  <si>
    <t>CLIPS IMPORTADOS955</t>
  </si>
  <si>
    <t>Capó, manija</t>
  </si>
  <si>
    <t>CLIPS IMPORTADOS956</t>
  </si>
  <si>
    <t>Soporte radiador, paragolpes delantero</t>
  </si>
  <si>
    <t>CLIPS IMPORTADOS957</t>
  </si>
  <si>
    <t>Tapa de pilar central, alfombra</t>
  </si>
  <si>
    <t>CLIPS IMPORTADOS958</t>
  </si>
  <si>
    <t>Alfombra, piso delantero</t>
  </si>
  <si>
    <t>CLIPS IMPORTADOS959</t>
  </si>
  <si>
    <t>Faldón lateral, manillar, panel de puerta, placa</t>
  </si>
  <si>
    <t>CLIPS IMPORTADOS960</t>
  </si>
  <si>
    <t>Botaguas, capó</t>
  </si>
  <si>
    <t>CLIPS IMPORTADOS961</t>
  </si>
  <si>
    <t>Spoiler trasero, moldura lateral</t>
  </si>
  <si>
    <t>CLIPS IMPORTADOS962</t>
  </si>
  <si>
    <t>Protector contra salpicaduras, pasarruedas</t>
  </si>
  <si>
    <t>CLIPS IMPORTADOS963</t>
  </si>
  <si>
    <t>CLIPS IMPORTADOS964</t>
  </si>
  <si>
    <t>CLIPS IMPORTADOS965</t>
  </si>
  <si>
    <t>Paragolpes delantero, pasarruedas, fijación de piso, guardabarros</t>
  </si>
  <si>
    <t>CLIPS IMPORTADOS966</t>
  </si>
  <si>
    <t>Panel respaldo, asiento trasero, botaguas</t>
  </si>
  <si>
    <t>CLIPS IMPORTADOS967</t>
  </si>
  <si>
    <t>CLIPS IMPORTADOS968</t>
  </si>
  <si>
    <t>Faro, pasarruedas, bomba de combustible, guardabarros</t>
  </si>
  <si>
    <t>CLIPS IMPORTADOS969</t>
  </si>
  <si>
    <t>CLIPS IMPORTADOS970</t>
  </si>
  <si>
    <t>CLIPS IMPORTADOS971</t>
  </si>
  <si>
    <t>Tablero, paragolpes delantero, molduras laterales</t>
  </si>
  <si>
    <t>CLIPS IMPORTADOS972</t>
  </si>
  <si>
    <t>Capó, pasarruedas, protector contra salpicaduras</t>
  </si>
  <si>
    <t>CLIPS IMPORTADOS973</t>
  </si>
  <si>
    <t>CLIPS IMPORTADOS974</t>
  </si>
  <si>
    <t>Panel de puerta, capó</t>
  </si>
  <si>
    <t>CLIPS IMPORTADOS975</t>
  </si>
  <si>
    <t>CLIPS IMPORTADOS976</t>
  </si>
  <si>
    <t>CLIPS IMPORTADOS977</t>
  </si>
  <si>
    <t>CLIPS IMPORTADOS978</t>
  </si>
  <si>
    <t>CLIPS IMPORTADOS979</t>
  </si>
  <si>
    <t>CLIPS IMPORTADOS980</t>
  </si>
  <si>
    <t>CLIPS IMPORTADOS981</t>
  </si>
  <si>
    <t>Moldura lateral de puerta</t>
  </si>
  <si>
    <t>CLIPS IMPORTADOS982</t>
  </si>
  <si>
    <t>CLIPS IMPORTADOS983</t>
  </si>
  <si>
    <t>CLIPS IMPORTADOS984</t>
  </si>
  <si>
    <t>CLIPS IMPORTADOS985</t>
  </si>
  <si>
    <t>CLIPS IMPORTADOS986</t>
  </si>
  <si>
    <t>Soporte de varilla de capó, bandeja trasera</t>
  </si>
  <si>
    <t>CLIPS IMPORTADOS987</t>
  </si>
  <si>
    <t>CLIPS IMPORTADOS988</t>
  </si>
  <si>
    <t>CLIPS IMPORTADOS989</t>
  </si>
  <si>
    <t>CLIPS IMPORTADOS990</t>
  </si>
  <si>
    <t>TORNILLERIA ESPECIAL1</t>
  </si>
  <si>
    <t>TORNILLERIA ESPECIAL</t>
  </si>
  <si>
    <t>5 x 12 negro</t>
  </si>
  <si>
    <t>TORNILLERIA ESPECIAL3</t>
  </si>
  <si>
    <t>6 x 13 estañado</t>
  </si>
  <si>
    <t>TORNILLERIA ESPECIAL4</t>
  </si>
  <si>
    <t>6 x 12 negro</t>
  </si>
  <si>
    <t>TORNILLERIA ESPECIAL5</t>
  </si>
  <si>
    <t>6 x 14 negro</t>
  </si>
  <si>
    <t>TORNILLERIA ESPECIAL6</t>
  </si>
  <si>
    <t>6 x 16 negro c/arand</t>
  </si>
  <si>
    <t>TORNILLERIA ESPECIAL7</t>
  </si>
  <si>
    <t>6 x 16 estañado</t>
  </si>
  <si>
    <t>TORNILLERIA ESPECIAL9</t>
  </si>
  <si>
    <t>6 x 18 negro c/arand</t>
  </si>
  <si>
    <t>TORNILLERIA ESPECIAL13</t>
  </si>
  <si>
    <t>6 x 25 negro c/arand</t>
  </si>
  <si>
    <t>TORNILLERIA ESPECIAL14</t>
  </si>
  <si>
    <t>6 x 60 negro c/arand</t>
  </si>
  <si>
    <t>TORNILLERIA ESPECIAL16</t>
  </si>
  <si>
    <t>Park 6x10 neg c/aran</t>
  </si>
  <si>
    <t>TORNILLERIA ESPECIAL17</t>
  </si>
  <si>
    <t xml:space="preserve">Park 6x11 neg </t>
  </si>
  <si>
    <t>TORNILLERIA ESPECIAL18</t>
  </si>
  <si>
    <t>Park 6x12 neg c/aran</t>
  </si>
  <si>
    <t>TORNILLERIA ESPECIAL19</t>
  </si>
  <si>
    <t>Park 6x25 neg c/aran</t>
  </si>
  <si>
    <t>TORNILLERIA ESPECIAL21</t>
  </si>
  <si>
    <t>Park 6x14 neg c/aran</t>
  </si>
  <si>
    <t>TORNILLERIA ESPECIAL22</t>
  </si>
  <si>
    <t>Park 6x35 neg c/aran</t>
  </si>
  <si>
    <t>TORNILLERIA ESPECIAL23</t>
  </si>
  <si>
    <t>Park 6x40 neg c/aran</t>
  </si>
  <si>
    <t>TORNILLERIA ESPECIAL24</t>
  </si>
  <si>
    <t>Park 8x15 neg c/aran</t>
  </si>
  <si>
    <t>TORNILLERIA ESPECIAL25</t>
  </si>
  <si>
    <t>Park 8x12 neg c/aran</t>
  </si>
  <si>
    <t>TORNILLERIA ESPECIAL26</t>
  </si>
  <si>
    <t>TORNILLERIA ESPECIAL28</t>
  </si>
  <si>
    <t>Park 8x14 neg c/aran</t>
  </si>
  <si>
    <t>TORNILLERIA ESPECIAL29</t>
  </si>
  <si>
    <t xml:space="preserve">Park 8x16 neg </t>
  </si>
  <si>
    <t>TORNILLERIA ESPECIAL31</t>
  </si>
  <si>
    <t>Park 8x16 estañado</t>
  </si>
  <si>
    <t>TORNILLERIA ESPECIAL32</t>
  </si>
  <si>
    <t xml:space="preserve">Park 8x18 neg </t>
  </si>
  <si>
    <t>TORNILLERIA ESPECIAL34</t>
  </si>
  <si>
    <t>Park 8x20 neg c/aran</t>
  </si>
  <si>
    <t>TORNILLERIA ESPECIAL35</t>
  </si>
  <si>
    <t xml:space="preserve">Park 8x20 neg </t>
  </si>
  <si>
    <t>TORNILLERIA ESPECIAL36</t>
  </si>
  <si>
    <t>Park 8x20 neg G</t>
  </si>
  <si>
    <t>TORNILLERIA ESPECIAL37</t>
  </si>
  <si>
    <t>Park 8/10x25 neg G</t>
  </si>
  <si>
    <t>TORNILLERIA ESPECIAL38</t>
  </si>
  <si>
    <t>Park 10/12x28 neg G</t>
  </si>
  <si>
    <t>TORNILLERIA ESPECIAL42</t>
  </si>
  <si>
    <t xml:space="preserve">Park 10/12x22 neg </t>
  </si>
  <si>
    <t>TORNILLERIA ESPECIAL63</t>
  </si>
  <si>
    <t>Park 6 x 18 negro c/arand</t>
  </si>
  <si>
    <t>TORNILLERIA ESPECIAL71</t>
  </si>
  <si>
    <t>Park 7 x 12 negro</t>
  </si>
  <si>
    <t>TORNILLERIA ESPECIAL74</t>
  </si>
  <si>
    <t>Park 8 x 15 neg hexag c/ar</t>
  </si>
  <si>
    <t>TORNILLERIA ESPECIAL75</t>
  </si>
  <si>
    <t>Park 8 x 20 estañado  hexag c/ar</t>
  </si>
  <si>
    <t>TORNILLERIA ESPECIAL81</t>
  </si>
  <si>
    <t>Park 7 x 20 negro c/arand</t>
  </si>
  <si>
    <t>TORNILLERIA ESPECIAL83</t>
  </si>
  <si>
    <t>Park 8 x 20 negro c/arand</t>
  </si>
  <si>
    <t>TORNILLERIA ESPECIAL87</t>
  </si>
  <si>
    <t>TORNILLERIA ESPECIAL90</t>
  </si>
  <si>
    <t>Park 8 x 20 exag estañ c/arand</t>
  </si>
  <si>
    <t>TORNILLERIA ESPECIAL92</t>
  </si>
  <si>
    <t>Park 8 x 16 neg</t>
  </si>
  <si>
    <t>TORNILLERIA ESPECIAL93</t>
  </si>
  <si>
    <t>Park 12 x 18 dorado</t>
  </si>
  <si>
    <t>TORNILLERIA ESPECIAL96</t>
  </si>
  <si>
    <t>Park 10 x 16 neg hexag</t>
  </si>
  <si>
    <t>TORNILLERIA ESPECIAL99</t>
  </si>
  <si>
    <t>Park 10 x 18 neg hexag</t>
  </si>
  <si>
    <t>TORNILLERIA ESPECIAL102</t>
  </si>
  <si>
    <t xml:space="preserve">Park 10 x 18 neg </t>
  </si>
  <si>
    <t>TORNILLERIA ESPECIAL104</t>
  </si>
  <si>
    <t>Park 10 x 20 neg c/ar</t>
  </si>
  <si>
    <t>TORNILLERIA ESPECIAL106</t>
  </si>
  <si>
    <t>Park 10/12 x 20 neg c/ar</t>
  </si>
  <si>
    <t>TORNILLERIA ESPECIAL108</t>
  </si>
  <si>
    <t>Park 10/12 x 20estañ c/ar</t>
  </si>
  <si>
    <t>TORNILLERIA ESPECIAL109</t>
  </si>
  <si>
    <t>Park 10/12 x 20 c/ar</t>
  </si>
  <si>
    <t>TORNILLERIA ESPECIAL112</t>
  </si>
  <si>
    <t>Park 10/12 x 25 estañ c/ar</t>
  </si>
  <si>
    <t>TORNILLERIA ESPECIAL123</t>
  </si>
  <si>
    <t>5 x 15 neg c/ar</t>
  </si>
  <si>
    <t>TORNILLERIA ESPECIAL128</t>
  </si>
  <si>
    <t>M6</t>
  </si>
  <si>
    <t>TORNILLERIA ESPECIAL130</t>
  </si>
  <si>
    <t>6 x 15 neg c/ar</t>
  </si>
  <si>
    <t>TORNILLERIA ESPECIAL132</t>
  </si>
  <si>
    <t>TORNILLERIA ESPECIAL133</t>
  </si>
  <si>
    <t>6 x 18 neg c/ar</t>
  </si>
  <si>
    <t>TORNILLERIA ESPECIAL135</t>
  </si>
  <si>
    <t>6 x 30 neg c/ar y goma</t>
  </si>
  <si>
    <t>TORNILLERIA ESPECIAL136</t>
  </si>
  <si>
    <t>6 x 20 neg c/ar</t>
  </si>
  <si>
    <t>TORNILLERIA ESPECIAL137</t>
  </si>
  <si>
    <t>TORNILLERIA ESPECIAL138</t>
  </si>
  <si>
    <t>TORNILLERIA ESPECIAL139</t>
  </si>
  <si>
    <t>TORNILLERIA ESPECIAL142</t>
  </si>
  <si>
    <t>6 x 35 negro c/arand</t>
  </si>
  <si>
    <t>TORNILLERIA ESPECIAL147</t>
  </si>
  <si>
    <t>8 x 25 negro c/arand</t>
  </si>
  <si>
    <t>TORNILLERIA ESPECIAL149</t>
  </si>
  <si>
    <t>8 x 30 negro c/arand</t>
  </si>
  <si>
    <t>TORNILLERIA ESPECIAL150</t>
  </si>
  <si>
    <t>TORNILLERIA ESPECIAL152</t>
  </si>
  <si>
    <t>Park 6 x 22 negro c/arand</t>
  </si>
  <si>
    <t>TORNILLERIA ESPECIAL155</t>
  </si>
  <si>
    <t>Park 6 x 20 negro c/arand</t>
  </si>
  <si>
    <t>TORNILLERIA ESPECIAL161</t>
  </si>
  <si>
    <t>Park 6 x 15 negro c/arand</t>
  </si>
  <si>
    <t>TORNILLERIA ESPECIAL162</t>
  </si>
  <si>
    <t>TORNILLERIA ESPECIAL163</t>
  </si>
  <si>
    <t>TORNILLERIA ESPECIAL165</t>
  </si>
  <si>
    <t>Park 8 x 16 negro c/arand</t>
  </si>
  <si>
    <t>TORNILLERIA ESPECIAL168</t>
  </si>
  <si>
    <t>TORNILLERIA ESPECIAL172</t>
  </si>
  <si>
    <t>1/4 x 22 c/arand</t>
  </si>
  <si>
    <t>TORNILLERIA ESPECIAL173</t>
  </si>
  <si>
    <t>Park 12 x 20 negro</t>
  </si>
  <si>
    <t>TORNILLERIA ESPECIAL182</t>
  </si>
  <si>
    <t xml:space="preserve">8 x25 neg c/ar </t>
  </si>
  <si>
    <t>TORNILLERIA ESPECIAL183</t>
  </si>
  <si>
    <t>5/16 x 30 dor c/ar</t>
  </si>
  <si>
    <t>TORNILLERIA ESPECIAL184</t>
  </si>
  <si>
    <t>8 x 35 neg c/ar</t>
  </si>
  <si>
    <t>TORNILLERIA ESPECIAL200</t>
  </si>
  <si>
    <t>Park 5 x 16 neg c/ar</t>
  </si>
  <si>
    <t>TORNILLERIA ESPECIAL202</t>
  </si>
  <si>
    <t xml:space="preserve">8 x 20 negro </t>
  </si>
  <si>
    <t>TORNILLERIA ESPECIAL203</t>
  </si>
  <si>
    <t>Park 8 x 15 Park negro</t>
  </si>
  <si>
    <t>TORNILLERIA ESPECIAL204</t>
  </si>
  <si>
    <t>Park 10 x 16 Park negro</t>
  </si>
  <si>
    <t>TORNILLERIA ESPECIAL210</t>
  </si>
  <si>
    <t>Perno 7 mm cubre motor VMW, MAZDA, TOYOTA</t>
  </si>
  <si>
    <t>TUERCAS RAPIDAS NUEVAS75</t>
  </si>
  <si>
    <t>TUERCAS RAPIDAS NUEVAS</t>
  </si>
  <si>
    <t>M 5 - 3/16- PARK 8/10 (25 x 18)</t>
  </si>
  <si>
    <t>TUERCAS RAPIDAS NUEVAS76</t>
  </si>
  <si>
    <t>M 5 - 3/16- PARK  8/10 (cuerpo GR)</t>
  </si>
  <si>
    <t>TUERCAS RAPIDAS NUEVAS77</t>
  </si>
  <si>
    <t>M 6 - 1/4- PARK 12 (20 x 20)</t>
  </si>
  <si>
    <t>TUERCAS RAPIDAS NUEVAS78</t>
  </si>
  <si>
    <t>M 6 - 1/4- PARK 12  (22 x 16)</t>
  </si>
  <si>
    <t>TUERCAS RAPIDAS NUEVAS79</t>
  </si>
  <si>
    <t>M 6 - 1/4- PARK 12 (16 x 28)</t>
  </si>
  <si>
    <t>TUERCAS RAPIDAS NUEVAS80</t>
  </si>
  <si>
    <t>M 6 - 1/4- PARK 12 (cuerpo Grande)</t>
  </si>
  <si>
    <t>TUERCAS RAPIDAS NUEVAS81</t>
  </si>
  <si>
    <t>M 6 con Tuerca de acero (28 x 19)</t>
  </si>
  <si>
    <t>TUERCAS RAPIDAS NUEVAS82</t>
  </si>
  <si>
    <t>PARK 6 (11 x 17 mm)</t>
  </si>
  <si>
    <t>TUERCAS RAPIDAS NUEVAS83</t>
  </si>
  <si>
    <t>PARK 6 (11 x 25 mm)</t>
  </si>
  <si>
    <t>TUERCAS RAPIDAS NUEVAS84</t>
  </si>
  <si>
    <t>PARK 6 (16 x 19 mm)</t>
  </si>
  <si>
    <t>TUERCAS RAPIDAS NUEVAS85</t>
  </si>
  <si>
    <t>PARK 6 (11 x 24 mm)</t>
  </si>
  <si>
    <t>TUERCAS RAPIDAS NUEVAS86</t>
  </si>
  <si>
    <t>PARK 6 (16 x 27 mm)</t>
  </si>
  <si>
    <t>TUERCAS RAPIDAS NUEVAS87</t>
  </si>
  <si>
    <t>PARK 8  (11 x 18 )</t>
  </si>
  <si>
    <t>TUERCAS RAPIDAS NUEVAS88</t>
  </si>
  <si>
    <t>PARK 8  (15 x 26 mm)</t>
  </si>
  <si>
    <t>TUERCAS RAPIDAS NUEVAS89</t>
  </si>
  <si>
    <t>PARK 10/12  (16 x 20 mm)</t>
  </si>
  <si>
    <t>TUERCAS RAPIDAS NUEVAS90</t>
  </si>
  <si>
    <t>PARK 10/12  (16 x 25 mm)</t>
  </si>
  <si>
    <t>TUERCAS RAPIDAS NUEVAS91</t>
  </si>
  <si>
    <t>Tuerca U de 4 mm (13 x 23)</t>
  </si>
  <si>
    <t>TUERCAS RAPIDAS NUEVAS92</t>
  </si>
  <si>
    <t>Tuerca U de 6 mm (13 x 25)</t>
  </si>
  <si>
    <t>TUERCAS RAPIDAS NUEVAS93</t>
  </si>
  <si>
    <t>Tuerca U de 6 mm (15 x 24)</t>
  </si>
  <si>
    <t>TUERCAS RAPIDAS NUEVAS94</t>
  </si>
  <si>
    <t>Tuerca U de 6 mm (15 x 30)</t>
  </si>
  <si>
    <t>TUERCAS RAPIDAS NUEVAS95</t>
  </si>
  <si>
    <t>Tuerca U de 6 mm (16 x 19)</t>
  </si>
  <si>
    <t>TUERCAS RAPIDAS NUEVAS96</t>
  </si>
  <si>
    <t>Tuerca U de 5/16 (17 x 25)</t>
  </si>
  <si>
    <t>TUERCAS RAPIDAS NUEVAS97</t>
  </si>
  <si>
    <t>Tuerca U de 5/16 (17 x 33)</t>
  </si>
  <si>
    <t>TUERCAS RAPIDAS NUEVAS98</t>
  </si>
  <si>
    <t>Chapita U de 15 x 25</t>
  </si>
  <si>
    <t>TUERCAS RAPIDAS NUEVAS99</t>
  </si>
  <si>
    <t>Tuerca y tornilo PL de 8 mm</t>
  </si>
  <si>
    <t>TUERCAS RAPIDAS NUEVAS100</t>
  </si>
  <si>
    <t>T-R acero de 8 x 10 mm Parker 4</t>
  </si>
  <si>
    <t>TUERCAS RAPIDAS NUEVAS104</t>
  </si>
  <si>
    <t>T-R acero de 15 x 16 mm Parker 8 estañada</t>
  </si>
  <si>
    <t>TUERCAS RAPIDAS NUEVAS105</t>
  </si>
  <si>
    <t>T-R acero de 16 x 18 mm Parker 6 estañada</t>
  </si>
  <si>
    <t>TUERCAS RAPIDAS NUEVAS108</t>
  </si>
  <si>
    <t>T-R acero de 13 x 18 mm Parker10 negra</t>
  </si>
  <si>
    <t>TUERCAS RAPIDAS NUEVAS112</t>
  </si>
  <si>
    <t>Clip metalico VMW/TOXOTA con su perno 7 mm</t>
  </si>
  <si>
    <t>TUERCAS RAPIDAS NUEVAS115</t>
  </si>
  <si>
    <t>TUERCA CON TORNILLO HEX DE Park 8</t>
  </si>
  <si>
    <t>TUERCAS RAPIDAS NUEVAS120</t>
  </si>
  <si>
    <t>Turca para bulon de 6 mm</t>
  </si>
  <si>
    <t>TUERCAS RAPIDAS NUEVAS123</t>
  </si>
  <si>
    <t>CLIP Metalico  5mm MAZDA, TOYOTA, HONDA</t>
  </si>
  <si>
    <t>TUERCAS RAPIDAS NUEVAS126</t>
  </si>
  <si>
    <t>CLIP Metalico  4mm FORD, TOYOTA, GM</t>
  </si>
  <si>
    <t>TUERCAS RAPIDAS NUEVAS127</t>
  </si>
  <si>
    <t>CLIP Metalico  6mm  TOYOTA, GM</t>
  </si>
  <si>
    <t>CONECTORES DE COMBUSTIBLE</t>
  </si>
  <si>
    <t>SAE 7.89 ID-6 - Tee en ángulo con rosca macho extendida</t>
  </si>
  <si>
    <t>SAE 7.89 ID-6 - Espiga recta para manguera</t>
  </si>
  <si>
    <t>CONECTORES PLASTICOS MANGUERAS100</t>
  </si>
  <si>
    <t>Union 4 mm corta</t>
  </si>
  <si>
    <t>CONECTORES PLASTICOS MANGUERAS101</t>
  </si>
  <si>
    <t>Union 4 mm larga</t>
  </si>
  <si>
    <t>CONECTORES PLASTICOS MANGUERAS102</t>
  </si>
  <si>
    <t xml:space="preserve">Union 5 mm </t>
  </si>
  <si>
    <t>CONECTORES PLASTICOS MANGUERAS103</t>
  </si>
  <si>
    <t>T de 3.5 mm</t>
  </si>
  <si>
    <t>CONECTORES PLASTICOS MANGUERAS104</t>
  </si>
  <si>
    <t>T de 4 mm</t>
  </si>
  <si>
    <t>CONECTORES PLASTICOS MANGUERAS105</t>
  </si>
  <si>
    <t>T de 5 mm limpiaparabrisas</t>
  </si>
  <si>
    <t>CONECTORES PLASTICOS MANGUERAS106</t>
  </si>
  <si>
    <t>T de 5 mm limpiaparabrisas c/tope</t>
  </si>
  <si>
    <t>CONECTORES PLASTICOS MANGUERAS107</t>
  </si>
  <si>
    <t>T de goma 7 mm para aire</t>
  </si>
  <si>
    <t>CONECTORES PLASTICOS MANGUERAS108</t>
  </si>
  <si>
    <t>T de 8 mm</t>
  </si>
  <si>
    <t>CONECTORES PLASTICOS MANGUERAS109</t>
  </si>
  <si>
    <t>T de 8 / 9 mm</t>
  </si>
  <si>
    <t>CONECTORES PLASTICOS MANGUERAS110</t>
  </si>
  <si>
    <t>T de 9 mm</t>
  </si>
  <si>
    <t>CONECTORES PLASTICOS MANGUERAS111</t>
  </si>
  <si>
    <t>T de 10 mm</t>
  </si>
  <si>
    <t>CONECTORES PLASTICOS MANGUERAS112</t>
  </si>
  <si>
    <t>T de 10 mm larga</t>
  </si>
  <si>
    <t>CONECTORES PLASTICOS MANGUERAS113</t>
  </si>
  <si>
    <t>T reforzada de 10 mm</t>
  </si>
  <si>
    <t>CONECTORES PLASTICOS MANGUERAS114</t>
  </si>
  <si>
    <t>T Nylon blanca de 4 mm</t>
  </si>
  <si>
    <t>CONECTORES PLASTICOS MANGUERAS115</t>
  </si>
  <si>
    <t>T Nylon blanca de 5 mm</t>
  </si>
  <si>
    <t>CONECTORES PLASTICOS MANGUERAS116</t>
  </si>
  <si>
    <t>T Nylon blanca red de 3,5 a 6  mm</t>
  </si>
  <si>
    <t>CONECTORES PLASTICOS MANGUERAS117</t>
  </si>
  <si>
    <t>Control de crucero / Control de emisiones / Red de 4 a 5  mm</t>
  </si>
  <si>
    <t>CONECTORES PLASTICOS MANGUERAS118</t>
  </si>
  <si>
    <t>Tubo de caja de cambios / Red de 5 a 6  mm</t>
  </si>
  <si>
    <t>CONECTORES PLASTICOS MANGUERAS119</t>
  </si>
  <si>
    <t>T Nylon blanca red de 5 a 7  mm</t>
  </si>
  <si>
    <t>CONECTORES PLASTICOS MANGUERAS120</t>
  </si>
  <si>
    <t>Codo de 3,5 a 4,5 mm</t>
  </si>
  <si>
    <t>CONECTORES PLASTICOS MANGUERAS121</t>
  </si>
  <si>
    <t>Codo de 6 mm</t>
  </si>
  <si>
    <t>CONECTORES PLASTICOS MANGUERAS122</t>
  </si>
  <si>
    <t>Cruz de 5 mm</t>
  </si>
  <si>
    <t>CONECTORES PLASTICOS MANGUERAS123</t>
  </si>
  <si>
    <t>Codo Nylon de 5 a 6 mm</t>
  </si>
  <si>
    <t>CONECTORES PLASTICOS MANGUERAS124</t>
  </si>
  <si>
    <t>Codo Nylon de  6 mm</t>
  </si>
  <si>
    <t>CONECTORES PLASTICOS MANGUERAS125</t>
  </si>
  <si>
    <t>bifurcacion 3 bocas 5 mm</t>
  </si>
  <si>
    <t>CONECTORES PLASTICOS MANGUERAS126</t>
  </si>
  <si>
    <t>Sistema de control de emisiones / bifurcacion 4 bocas 6 mm</t>
  </si>
  <si>
    <t>CONECTORES PLASTICOS MANGUERAS127</t>
  </si>
  <si>
    <t>bifurcacion 5 bocas 6 mm</t>
  </si>
  <si>
    <t>CONECTORES PLASTICOS MANGUERAS128</t>
  </si>
  <si>
    <t>Sistema de limpiaparabrisas y lavaparabrisas / bifurcacion 3 bocas en Y de 5 mm</t>
  </si>
  <si>
    <t>CONECTORES PLASTICOS MANGUERAS129</t>
  </si>
  <si>
    <t>Eje delantero y centro del eje / Bifurcacion 3 bocas en Y de 6 mm</t>
  </si>
  <si>
    <t>Ordenar Por:</t>
  </si>
  <si>
    <t>Excluir1:</t>
  </si>
  <si>
    <t>Excluir2:</t>
  </si>
  <si>
    <t>F-996/Ne</t>
  </si>
  <si>
    <t>67</t>
  </si>
  <si>
    <t>521</t>
  </si>
  <si>
    <t>Longvie 2002 Diam 8 L/V</t>
  </si>
  <si>
    <t>14mm C/Vástago 11mm - 8.5</t>
  </si>
  <si>
    <t>14mm C/Vástago 8mm - 9,5</t>
  </si>
  <si>
    <t>14mm C/Vástago 9.5mm - 11</t>
  </si>
  <si>
    <t>1612/00 - NBJ</t>
  </si>
  <si>
    <t xml:space="preserve">TOPE CAPOT PEUGEOT 404 – 504 </t>
  </si>
  <si>
    <t>TOPE CAPOT TRASERO Y PATENTE PEUGEOT 404</t>
  </si>
  <si>
    <t>2103/1</t>
  </si>
  <si>
    <t>TAPÓN PISO PEUGEOT 404 – 504 (15 mm)</t>
  </si>
  <si>
    <t>2103/2</t>
  </si>
  <si>
    <t>TAPÓN PISO PEUGEOT 404 – 504 (20 mm)</t>
  </si>
  <si>
    <t>2103/3</t>
  </si>
  <si>
    <t>TAPÓN PISO PEUGEOT 404 – 504 (32 mm)</t>
  </si>
  <si>
    <t>TOPE CAPOT/ TAPA NAFTA PEUGEOT 504</t>
  </si>
  <si>
    <t>TOPE CAPOT PEUGEOT 206-207-307-405-PARTNER-XSARA</t>
  </si>
  <si>
    <t>TAPON AMORTIGUADOR PEUGEOT 504 (44 mm)</t>
  </si>
  <si>
    <t>TOPE REGULADOR CAPOT 306 – 405</t>
  </si>
  <si>
    <t>TOPE CAPOT ESTANCIERA</t>
  </si>
  <si>
    <t>TOPE BAUL RENAULT 12 – 18</t>
  </si>
  <si>
    <t xml:space="preserve">CUBRE TORNILLO TORINO IKA </t>
  </si>
  <si>
    <t>TOPE CAPOT LATERAL F-100/ 350/ 600</t>
  </si>
  <si>
    <t>TOPE CAPOT LATERAL FORD F-100/350/600</t>
  </si>
  <si>
    <t xml:space="preserve">TOPE PUERTA FORD FALCON </t>
  </si>
  <si>
    <t>TAPON PISO GRANDE FORD FALCON – TAUNUS-CORSA (32mm)</t>
  </si>
  <si>
    <t>TAPON PISO CHICO FORD FALCON – TAUNUS (27mm)</t>
  </si>
  <si>
    <t>TOPE PUERTA FORD RANGER Y BAUL FORD ESCORT M/N</t>
  </si>
  <si>
    <t>TOPE CAPOT  FORD ESCORT M/N PORTON E.SPORT FIESTA M/V BAUL</t>
  </si>
  <si>
    <t>TOPE PUERTA CHEVROLET PICK-UP</t>
  </si>
  <si>
    <t>TOPE PUERTA PICK UP FORD-CHEVROLET</t>
  </si>
  <si>
    <t>TOPE PUERTA CHVROLET 400</t>
  </si>
  <si>
    <t>TOPE CAPOT LATERAL CHEVROLET PICK/UP  ’74 EN ADELANTE</t>
  </si>
  <si>
    <t>TAPON PISO GRANDE VOLKSWAGEN GOL (38MM)</t>
  </si>
  <si>
    <t>TAPON PISO CHICO VOLKSWAGEN POLO – POINTER(19MM)</t>
  </si>
  <si>
    <t>TAPON PISO GRANDE VOLKSWAGEN POLO – POINTER(40MM)</t>
  </si>
  <si>
    <t>5061/1</t>
  </si>
  <si>
    <t>TAPA NAFTA FIAT (TODOS)</t>
  </si>
  <si>
    <t>TORNILLO ALFOMBRA FIAT (TODOS)</t>
  </si>
  <si>
    <t>TOPE DELANTERO CAPOT FIAT 600</t>
  </si>
  <si>
    <t>TOPE PISO FIAT 600 (20MM)</t>
  </si>
  <si>
    <t>TOPE CAPOT FIAT REGATTA</t>
  </si>
  <si>
    <t>TOPE PISO BAJO FIAT 600 - ENGANCHE  4mm / ALTO 25mm / ANCHO 11mm</t>
  </si>
  <si>
    <t xml:space="preserve">TOPE CAPOT FIAT </t>
  </si>
  <si>
    <t>TAPON PISO FIAT 125 – 600 (30mm)</t>
  </si>
  <si>
    <t>TAPON PISO DUNA – UNO – REGATTA (36mm)</t>
  </si>
  <si>
    <t>ENGANCHE  5mm / ALTO 20mm / ANCHO 20mm</t>
  </si>
  <si>
    <t>ALTO 18mm / ANCHO 22mm</t>
  </si>
  <si>
    <t>ENGANCHE  4mm / ALTO  8mm / ANCHO 13mm</t>
  </si>
  <si>
    <t>ENGANCHE 10mm/ ALTO 10mm / ANCHO 22mm</t>
  </si>
  <si>
    <t>ENGANCHE  5mm / ALTO 24mm / ANCHO 16mm</t>
  </si>
  <si>
    <t>ENGANCHE  6mm / ALTO 17mm / ANCHO 19mm</t>
  </si>
  <si>
    <t>ENGANCHE  5mm / ALTO 23mm / ANCHO 10mm</t>
  </si>
  <si>
    <t>ENGANCHE  8mm / ALTO 27mm / ANCHO 15mm</t>
  </si>
  <si>
    <t>ENGANCHE  7mm / ALTO 22mm / ANCHO 13mm</t>
  </si>
  <si>
    <t>5097/A</t>
  </si>
  <si>
    <t>ENGANCHE  6mm / ALTO 17mm / ANCHO 17mm</t>
  </si>
  <si>
    <t>5097/B</t>
  </si>
  <si>
    <t>ENGANCHE  6mm / ALTO 14mm / ANCHO 18mm</t>
  </si>
  <si>
    <t>ENGANCHE  4mm / ALTO 23mm / ANCHO 19mm</t>
  </si>
  <si>
    <t>ENGANCHE  6mm / ALTO 16mm / ANCHO 22mm</t>
  </si>
  <si>
    <t>ENGANCHE  8mm / ALTO 16mm / ANCHO 15mm</t>
  </si>
  <si>
    <t>TAPON PISO CHICO VOLKSWAGEN GOL (20MM)</t>
  </si>
  <si>
    <t>ch</t>
  </si>
  <si>
    <t>me</t>
  </si>
  <si>
    <t>gr</t>
  </si>
  <si>
    <t>Gaveta ch</t>
  </si>
  <si>
    <t>Gaveta me</t>
  </si>
  <si>
    <t>Gaveta gr</t>
  </si>
  <si>
    <t>Gavetach</t>
  </si>
  <si>
    <t>Gavetame</t>
  </si>
  <si>
    <t>Gavetagr</t>
  </si>
  <si>
    <t>78</t>
  </si>
  <si>
    <t>79</t>
  </si>
  <si>
    <t>90</t>
  </si>
  <si>
    <t>104</t>
  </si>
  <si>
    <t>148</t>
  </si>
  <si>
    <t>150</t>
  </si>
  <si>
    <t>152</t>
  </si>
  <si>
    <t>154</t>
  </si>
  <si>
    <t>156</t>
  </si>
  <si>
    <t>159</t>
  </si>
  <si>
    <t>160</t>
  </si>
  <si>
    <t>162</t>
  </si>
  <si>
    <t>164</t>
  </si>
  <si>
    <t>166</t>
  </si>
  <si>
    <t>168</t>
  </si>
  <si>
    <t>171</t>
  </si>
  <si>
    <t>173</t>
  </si>
  <si>
    <t>175</t>
  </si>
  <si>
    <t>177</t>
  </si>
  <si>
    <t>181</t>
  </si>
  <si>
    <t>189</t>
  </si>
  <si>
    <t>191</t>
  </si>
  <si>
    <t>192</t>
  </si>
  <si>
    <t>193</t>
  </si>
  <si>
    <t>195</t>
  </si>
  <si>
    <t>197</t>
  </si>
  <si>
    <t>199</t>
  </si>
  <si>
    <t>CO7,5.15.3</t>
  </si>
  <si>
    <t>Arandelas 7,5x15x3</t>
  </si>
  <si>
    <t>CO8.13.2,5</t>
  </si>
  <si>
    <t>Arandelas 8x13x2,5</t>
  </si>
  <si>
    <t>CO14,5.21.2</t>
  </si>
  <si>
    <t>Arandelas 14,5x21x2</t>
  </si>
  <si>
    <t>CO16.21.2</t>
  </si>
  <si>
    <t>Arandelas 16x21x2</t>
  </si>
  <si>
    <t>IMPORTACION</t>
  </si>
  <si>
    <t>C0071</t>
  </si>
  <si>
    <t>C0334</t>
  </si>
  <si>
    <t>C3342</t>
  </si>
  <si>
    <t>C0141</t>
  </si>
  <si>
    <t>C0429</t>
  </si>
  <si>
    <t>C0435</t>
  </si>
  <si>
    <t>C3340</t>
  </si>
  <si>
    <t>C3382</t>
  </si>
  <si>
    <t>C0673</t>
  </si>
  <si>
    <t>C1541</t>
  </si>
  <si>
    <t>C1607</t>
  </si>
  <si>
    <t>C1767</t>
  </si>
  <si>
    <t>C1782</t>
  </si>
  <si>
    <t>C0168</t>
  </si>
  <si>
    <t>C1858</t>
  </si>
  <si>
    <t>C0002</t>
  </si>
  <si>
    <t>C0036</t>
  </si>
  <si>
    <t>C0042</t>
  </si>
  <si>
    <t>C0103</t>
  </si>
  <si>
    <t>C0174</t>
  </si>
  <si>
    <t>C0309</t>
  </si>
  <si>
    <t>C0368</t>
  </si>
  <si>
    <t>C0242</t>
  </si>
  <si>
    <t>C0600</t>
  </si>
  <si>
    <t>C1841</t>
  </si>
  <si>
    <t>C3175</t>
  </si>
  <si>
    <t>C3343</t>
  </si>
  <si>
    <t>C3359</t>
  </si>
  <si>
    <t>C0038</t>
  </si>
  <si>
    <t>C0163</t>
  </si>
  <si>
    <t>C0170</t>
  </si>
  <si>
    <t>C0687</t>
  </si>
  <si>
    <t>C0001</t>
  </si>
  <si>
    <t>C3273</t>
  </si>
  <si>
    <t>C0147</t>
  </si>
  <si>
    <t>C0167</t>
  </si>
  <si>
    <t>C0205</t>
  </si>
  <si>
    <t>C0177</t>
  </si>
  <si>
    <t>C0466</t>
  </si>
  <si>
    <t>C1829</t>
  </si>
  <si>
    <t>C3311</t>
  </si>
  <si>
    <t>C1890</t>
  </si>
  <si>
    <t>C1277</t>
  </si>
  <si>
    <t>C0855</t>
  </si>
  <si>
    <t>C3316</t>
  </si>
  <si>
    <t>C3317</t>
  </si>
  <si>
    <t>C3315</t>
  </si>
  <si>
    <t>C3309</t>
  </si>
  <si>
    <t>C3510</t>
  </si>
  <si>
    <t>C3005</t>
  </si>
  <si>
    <t>C3017</t>
  </si>
  <si>
    <t>C3002</t>
  </si>
  <si>
    <t>C3006</t>
  </si>
  <si>
    <t>C0473</t>
  </si>
  <si>
    <t>C0532</t>
  </si>
  <si>
    <t>C0509</t>
  </si>
  <si>
    <t>C0526</t>
  </si>
  <si>
    <t>C0613</t>
  </si>
  <si>
    <t>C1806</t>
  </si>
  <si>
    <t>C1859</t>
  </si>
  <si>
    <t>C0347</t>
  </si>
  <si>
    <t>C1770</t>
  </si>
  <si>
    <t>C1947</t>
  </si>
  <si>
    <t>C0078</t>
  </si>
  <si>
    <t>C1812</t>
  </si>
  <si>
    <t>C0332</t>
  </si>
  <si>
    <t>C3272</t>
  </si>
  <si>
    <t>C0614</t>
  </si>
  <si>
    <t>C0310</t>
  </si>
  <si>
    <t>C3039</t>
  </si>
  <si>
    <t>C1689</t>
  </si>
  <si>
    <t>C0007</t>
  </si>
  <si>
    <t>C0021</t>
  </si>
  <si>
    <t>C0186</t>
  </si>
  <si>
    <t>C0300</t>
  </si>
  <si>
    <t>C0428</t>
  </si>
  <si>
    <t>C0679</t>
  </si>
  <si>
    <t>C1840</t>
  </si>
  <si>
    <t>C3284</t>
  </si>
  <si>
    <t>C0008</t>
  </si>
  <si>
    <t>C0131</t>
  </si>
  <si>
    <t>C0151</t>
  </si>
  <si>
    <t>C0104</t>
  </si>
  <si>
    <t>C0572</t>
  </si>
  <si>
    <t>C0421</t>
  </si>
  <si>
    <t>C0504</t>
  </si>
  <si>
    <t>C1690</t>
  </si>
  <si>
    <t>C3423</t>
  </si>
  <si>
    <t>C1303</t>
  </si>
  <si>
    <t>C0843</t>
  </si>
  <si>
    <t>C3278</t>
  </si>
  <si>
    <t>C3013</t>
  </si>
  <si>
    <t>C1261</t>
  </si>
  <si>
    <t>C1263</t>
  </si>
  <si>
    <t>C1655</t>
  </si>
  <si>
    <t>C3003</t>
  </si>
  <si>
    <t>C1520</t>
  </si>
  <si>
    <t>C0111</t>
  </si>
  <si>
    <t>C0632</t>
  </si>
  <si>
    <t>C0063</t>
  </si>
  <si>
    <t>C0337</t>
  </si>
  <si>
    <t>C0618</t>
  </si>
  <si>
    <t>C0835</t>
  </si>
  <si>
    <t>C0999</t>
  </si>
  <si>
    <t>C0097</t>
  </si>
  <si>
    <t>C0390</t>
  </si>
  <si>
    <t>C0824</t>
  </si>
  <si>
    <t>C3078</t>
  </si>
  <si>
    <t>C0278</t>
  </si>
  <si>
    <t>C1345</t>
  </si>
  <si>
    <t>C1458</t>
  </si>
  <si>
    <t>C1616</t>
  </si>
  <si>
    <t>C1894</t>
  </si>
  <si>
    <t>C1899</t>
  </si>
  <si>
    <t>C1935</t>
  </si>
  <si>
    <t>C0119</t>
  </si>
  <si>
    <t>C1855</t>
  </si>
  <si>
    <t>C1780</t>
  </si>
  <si>
    <t>C0695</t>
  </si>
  <si>
    <t>C1615</t>
  </si>
  <si>
    <t>C3074</t>
  </si>
  <si>
    <t>C0015</t>
  </si>
  <si>
    <t>C1939</t>
  </si>
  <si>
    <t>C0666</t>
  </si>
  <si>
    <t>C1934</t>
  </si>
  <si>
    <t>C0145</t>
  </si>
  <si>
    <t>C3077</t>
  </si>
  <si>
    <t>C0270</t>
  </si>
  <si>
    <t>C0356</t>
  </si>
  <si>
    <t>C0619</t>
  </si>
  <si>
    <t>C0804</t>
  </si>
  <si>
    <t>C0110</t>
  </si>
  <si>
    <t>C0245</t>
  </si>
  <si>
    <t>C1151</t>
  </si>
  <si>
    <t>C0834</t>
  </si>
  <si>
    <t>C1004</t>
  </si>
  <si>
    <t>C1007</t>
  </si>
  <si>
    <t>C1390</t>
  </si>
  <si>
    <t>C1462</t>
  </si>
  <si>
    <t>C0344</t>
  </si>
  <si>
    <t>C3743</t>
  </si>
  <si>
    <t>C1266</t>
  </si>
  <si>
    <t>C1389</t>
  </si>
  <si>
    <t>C1341</t>
  </si>
  <si>
    <t>C3485</t>
  </si>
  <si>
    <t>C1350</t>
  </si>
  <si>
    <t>C0929</t>
  </si>
  <si>
    <t>C0925</t>
  </si>
  <si>
    <t>C0841</t>
  </si>
  <si>
    <t>C1416-A</t>
  </si>
  <si>
    <t>C1643</t>
  </si>
  <si>
    <t>C1831</t>
  </si>
  <si>
    <t>C1867</t>
  </si>
  <si>
    <t>C3009</t>
  </si>
  <si>
    <t>C3638</t>
  </si>
  <si>
    <t>C1250</t>
  </si>
  <si>
    <t>C0918</t>
  </si>
  <si>
    <t>C3059</t>
  </si>
  <si>
    <t>C1788</t>
  </si>
  <si>
    <t>C0937</t>
  </si>
  <si>
    <t>C1865</t>
  </si>
  <si>
    <t>C1249</t>
  </si>
  <si>
    <t>C3186</t>
  </si>
  <si>
    <t>C3184</t>
  </si>
  <si>
    <t>C1810</t>
  </si>
  <si>
    <t>C0116</t>
  </si>
  <si>
    <t>C0128</t>
  </si>
  <si>
    <t>C0142</t>
  </si>
  <si>
    <t>C0072</t>
  </si>
  <si>
    <t>C0122</t>
  </si>
  <si>
    <t>C0325</t>
  </si>
  <si>
    <t>C1445</t>
  </si>
  <si>
    <t>C0107</t>
  </si>
  <si>
    <t>C3664</t>
  </si>
  <si>
    <t>C0183</t>
  </si>
  <si>
    <t>C1115</t>
  </si>
  <si>
    <t>C1402</t>
  </si>
  <si>
    <t>C1344</t>
  </si>
  <si>
    <t>C1360</t>
  </si>
  <si>
    <t>C1949</t>
  </si>
  <si>
    <t>C0064</t>
  </si>
  <si>
    <t>C0065</t>
  </si>
  <si>
    <t>C3650</t>
  </si>
  <si>
    <t>C0625</t>
  </si>
  <si>
    <t>C0622</t>
  </si>
  <si>
    <t>C0485</t>
  </si>
  <si>
    <t>C0339</t>
  </si>
  <si>
    <t>C0246</t>
  </si>
  <si>
    <t>C0535</t>
  </si>
  <si>
    <t>C0553</t>
  </si>
  <si>
    <t>C0234</t>
  </si>
  <si>
    <t>C1773</t>
  </si>
  <si>
    <t>C3291</t>
  </si>
  <si>
    <t>C3174</t>
  </si>
  <si>
    <t>C3264</t>
  </si>
  <si>
    <t>C1741</t>
  </si>
  <si>
    <t>C0192</t>
  </si>
  <si>
    <t>C1683</t>
  </si>
  <si>
    <t>C3203</t>
  </si>
  <si>
    <t>C0670</t>
  </si>
  <si>
    <t>C0040</t>
  </si>
  <si>
    <t>C0410</t>
  </si>
  <si>
    <t>C0609</t>
  </si>
  <si>
    <t>C0631</t>
  </si>
  <si>
    <t>C0243</t>
  </si>
  <si>
    <t>C0360</t>
  </si>
  <si>
    <t>C0361</t>
  </si>
  <si>
    <t>C1956</t>
  </si>
  <si>
    <t>C1109</t>
  </si>
  <si>
    <t>C0574</t>
  </si>
  <si>
    <t>C1699</t>
  </si>
  <si>
    <t>C1379</t>
  </si>
  <si>
    <t>C0133</t>
  </si>
  <si>
    <t>C1008</t>
  </si>
  <si>
    <t>C0995</t>
  </si>
  <si>
    <t>C0420</t>
  </si>
  <si>
    <t>C0152</t>
  </si>
  <si>
    <t>C0342</t>
  </si>
  <si>
    <t>C0560</t>
  </si>
  <si>
    <t>C1627</t>
  </si>
  <si>
    <t>C0017</t>
  </si>
  <si>
    <t>C0155</t>
  </si>
  <si>
    <t>C0198</t>
  </si>
  <si>
    <t>C0415</t>
  </si>
  <si>
    <t>C0301</t>
  </si>
  <si>
    <t>C0528</t>
  </si>
  <si>
    <t>C0414</t>
  </si>
  <si>
    <t>C0569</t>
  </si>
  <si>
    <t>C1833</t>
  </si>
  <si>
    <t>C0256</t>
  </si>
  <si>
    <t>C0011</t>
  </si>
  <si>
    <t>C0960</t>
  </si>
  <si>
    <t>C1557</t>
  </si>
  <si>
    <t>C0921</t>
  </si>
  <si>
    <t>C0376</t>
  </si>
  <si>
    <t>C0067</t>
  </si>
  <si>
    <t>C1003</t>
  </si>
  <si>
    <t>C0129</t>
  </si>
  <si>
    <t>C0641</t>
  </si>
  <si>
    <t>C0869</t>
  </si>
  <si>
    <t>C0090</t>
  </si>
  <si>
    <t>C0244</t>
  </si>
  <si>
    <t>C1704</t>
  </si>
  <si>
    <t>C0991</t>
  </si>
  <si>
    <t>C0134</t>
  </si>
  <si>
    <t>C1821</t>
  </si>
  <si>
    <t>C1896</t>
  </si>
  <si>
    <t>C0624</t>
  </si>
  <si>
    <t>C0044</t>
  </si>
  <si>
    <t>C0378</t>
  </si>
  <si>
    <t>C1893</t>
  </si>
  <si>
    <t>C0166</t>
  </si>
  <si>
    <t>C1913</t>
  </si>
  <si>
    <t>C1763</t>
  </si>
  <si>
    <t>C0393</t>
  </si>
  <si>
    <t>C0554</t>
  </si>
  <si>
    <t>C0340</t>
  </si>
  <si>
    <t>C0156</t>
  </si>
  <si>
    <t>C0568</t>
  </si>
  <si>
    <t>C0037</t>
  </si>
  <si>
    <t>C0474</t>
  </si>
  <si>
    <t>C0101</t>
  </si>
  <si>
    <t>C0046</t>
  </si>
  <si>
    <t>C0544</t>
  </si>
  <si>
    <t>C0510</t>
  </si>
  <si>
    <t>C0582</t>
  </si>
  <si>
    <t>C3363</t>
  </si>
  <si>
    <t>C0465</t>
  </si>
  <si>
    <t>C0643</t>
  </si>
  <si>
    <t>C3341</t>
  </si>
  <si>
    <t>C0423</t>
  </si>
  <si>
    <t>C0985</t>
  </si>
  <si>
    <t>C1830</t>
  </si>
  <si>
    <t>C3410</t>
  </si>
  <si>
    <t>C3481</t>
  </si>
  <si>
    <t>C3314</t>
  </si>
  <si>
    <t>C3011</t>
  </si>
  <si>
    <t>C0642</t>
  </si>
  <si>
    <t>C0102</t>
  </si>
  <si>
    <t>C0626</t>
  </si>
  <si>
    <t>C0575</t>
  </si>
  <si>
    <t>C0105</t>
  </si>
  <si>
    <t>C0981</t>
  </si>
  <si>
    <t>C0081</t>
  </si>
  <si>
    <t>C0018</t>
  </si>
  <si>
    <t>C0115</t>
  </si>
  <si>
    <t>C0667</t>
  </si>
  <si>
    <t>C0123</t>
  </si>
  <si>
    <t>C0187</t>
  </si>
  <si>
    <t>C0539</t>
  </si>
  <si>
    <t>C0633</t>
  </si>
  <si>
    <t>C0589</t>
  </si>
  <si>
    <t>C0850</t>
  </si>
  <si>
    <t>C0175</t>
  </si>
  <si>
    <t>C0136</t>
  </si>
  <si>
    <t>C0939</t>
  </si>
  <si>
    <t>C0109</t>
  </si>
  <si>
    <t>C0135</t>
  </si>
  <si>
    <t>C0164</t>
  </si>
  <si>
    <t>C0088</t>
  </si>
  <si>
    <t>C1110</t>
  </si>
  <si>
    <t>C0085</t>
  </si>
  <si>
    <t>C0189</t>
  </si>
  <si>
    <t>C1713</t>
  </si>
  <si>
    <t>C1714</t>
  </si>
  <si>
    <t>C0371</t>
  </si>
  <si>
    <t>C0998</t>
  </si>
  <si>
    <t>C1426</t>
  </si>
  <si>
    <t>C1437</t>
  </si>
  <si>
    <t>C3209</t>
  </si>
  <si>
    <t>C3287</t>
  </si>
  <si>
    <t>C1256-A</t>
  </si>
  <si>
    <t>C1871</t>
  </si>
  <si>
    <t>C1329</t>
  </si>
  <si>
    <t>C1325</t>
  </si>
  <si>
    <t>C1297</t>
  </si>
  <si>
    <t>C0120</t>
  </si>
  <si>
    <t>C0940</t>
  </si>
  <si>
    <t>C1112</t>
  </si>
  <si>
    <t>C1619</t>
  </si>
  <si>
    <t>C3288</t>
  </si>
  <si>
    <t>C3350</t>
  </si>
  <si>
    <t>H2254</t>
  </si>
  <si>
    <t>H2271</t>
  </si>
  <si>
    <t>H2269</t>
  </si>
  <si>
    <t>H2270</t>
  </si>
  <si>
    <t>H2290</t>
  </si>
  <si>
    <t>H2326</t>
  </si>
  <si>
    <t>H2289</t>
  </si>
  <si>
    <t>H2259</t>
  </si>
  <si>
    <t>H2256</t>
  </si>
  <si>
    <t>H2288</t>
  </si>
  <si>
    <t>H2267</t>
  </si>
  <si>
    <t>H2272</t>
  </si>
  <si>
    <t>H2372</t>
  </si>
  <si>
    <t>H2268</t>
  </si>
  <si>
    <t>H2227</t>
  </si>
  <si>
    <t>H2229</t>
  </si>
  <si>
    <t>H2070</t>
  </si>
  <si>
    <t>H2266</t>
  </si>
  <si>
    <t>H2274</t>
  </si>
  <si>
    <t>H2252</t>
  </si>
  <si>
    <t>H2182</t>
  </si>
  <si>
    <t>H2311</t>
  </si>
  <si>
    <t>H2273</t>
  </si>
  <si>
    <t>H2095</t>
  </si>
  <si>
    <t>H2096</t>
  </si>
  <si>
    <t>H2094</t>
  </si>
  <si>
    <t>H2189</t>
  </si>
  <si>
    <t>H2355</t>
  </si>
  <si>
    <t>H2257</t>
  </si>
  <si>
    <t>H2228</t>
  </si>
  <si>
    <t>H2065</t>
  </si>
  <si>
    <t>H2175</t>
  </si>
  <si>
    <t>H2329</t>
  </si>
  <si>
    <t>H2069</t>
  </si>
  <si>
    <t>H2136</t>
  </si>
  <si>
    <t>H2339</t>
  </si>
  <si>
    <t>H2133</t>
  </si>
  <si>
    <t>H2168</t>
  </si>
  <si>
    <t>H2232</t>
  </si>
  <si>
    <t>H2135</t>
  </si>
  <si>
    <t>H2009</t>
  </si>
  <si>
    <t>H2077</t>
  </si>
  <si>
    <t>H2066</t>
  </si>
  <si>
    <t>H2130</t>
  </si>
  <si>
    <t>H2008</t>
  </si>
  <si>
    <t>H2007</t>
  </si>
  <si>
    <t>H2131</t>
  </si>
  <si>
    <t>H2082</t>
  </si>
  <si>
    <t>H2253</t>
  </si>
  <si>
    <t>H2174</t>
  </si>
  <si>
    <t>H2109</t>
  </si>
  <si>
    <t>H2074</t>
  </si>
  <si>
    <t>H2086</t>
  </si>
  <si>
    <t>H2034</t>
  </si>
  <si>
    <t>H2073</t>
  </si>
  <si>
    <t>H2075</t>
  </si>
  <si>
    <t>H2104</t>
  </si>
  <si>
    <t>H2084</t>
  </si>
  <si>
    <t>H2083</t>
  </si>
  <si>
    <t>H2071</t>
  </si>
  <si>
    <t>H2214</t>
  </si>
  <si>
    <t>H2240</t>
  </si>
  <si>
    <t>H2038</t>
  </si>
  <si>
    <t>H2366</t>
  </si>
  <si>
    <t>H2304</t>
  </si>
  <si>
    <t>H2037</t>
  </si>
  <si>
    <t>H2235</t>
  </si>
  <si>
    <t>H2076</t>
  </si>
  <si>
    <t>H2211</t>
  </si>
  <si>
    <t>H2230</t>
  </si>
  <si>
    <t>H2206</t>
  </si>
  <si>
    <t>H2212</t>
  </si>
  <si>
    <t>H2209</t>
  </si>
  <si>
    <t>H2092</t>
  </si>
  <si>
    <t>H2251</t>
  </si>
  <si>
    <t>H2260</t>
  </si>
  <si>
    <t>H2275</t>
  </si>
  <si>
    <t>H2302</t>
  </si>
  <si>
    <t>C0366</t>
  </si>
  <si>
    <t>C0049</t>
  </si>
  <si>
    <t>C0567</t>
  </si>
  <si>
    <t>C1100</t>
  </si>
  <si>
    <t>C1969</t>
  </si>
  <si>
    <t>C0896</t>
  </si>
  <si>
    <t>C0048</t>
  </si>
  <si>
    <t>H2245</t>
  </si>
  <si>
    <t>H2049</t>
  </si>
  <si>
    <t>H2249</t>
  </si>
  <si>
    <t>H2242</t>
  </si>
  <si>
    <t>H2128</t>
  </si>
  <si>
    <t>H2127</t>
  </si>
  <si>
    <t>H2048</t>
  </si>
  <si>
    <t>H2023</t>
  </si>
  <si>
    <t>H2047</t>
  </si>
  <si>
    <t>H2255</t>
  </si>
  <si>
    <t>H2146</t>
  </si>
  <si>
    <t>H2079</t>
  </si>
  <si>
    <t>H2121</t>
  </si>
  <si>
    <t>H1146</t>
  </si>
  <si>
    <t>H2051</t>
  </si>
  <si>
    <t>H2122</t>
  </si>
  <si>
    <t>H2186</t>
  </si>
  <si>
    <t>H2341</t>
  </si>
  <si>
    <t>H2320</t>
  </si>
  <si>
    <t>H2323</t>
  </si>
  <si>
    <t>H2155</t>
  </si>
  <si>
    <t>H2361</t>
  </si>
  <si>
    <t>H2035</t>
  </si>
  <si>
    <t>H2297</t>
  </si>
  <si>
    <t>H2191</t>
  </si>
  <si>
    <t>H2154</t>
  </si>
  <si>
    <t>H2185</t>
  </si>
  <si>
    <t>C0400</t>
  </si>
  <si>
    <t>C0446</t>
  </si>
  <si>
    <t>C0412</t>
  </si>
  <si>
    <t>C0405</t>
  </si>
  <si>
    <t>C0406</t>
  </si>
  <si>
    <t>C3407</t>
  </si>
  <si>
    <t>C0863</t>
  </si>
  <si>
    <t>C0407</t>
  </si>
  <si>
    <t>C0441</t>
  </si>
  <si>
    <t>C0505</t>
  </si>
  <si>
    <t>C0838</t>
  </si>
  <si>
    <t>C0417</t>
  </si>
  <si>
    <t>C1161</t>
  </si>
  <si>
    <t>C0443</t>
  </si>
  <si>
    <t>C0439</t>
  </si>
  <si>
    <t>C0879</t>
  </si>
  <si>
    <t>C0881</t>
  </si>
  <si>
    <t>C0440</t>
  </si>
  <si>
    <t>C0241</t>
  </si>
  <si>
    <t>C0865</t>
  </si>
  <si>
    <t>C3411</t>
  </si>
  <si>
    <t>C0868</t>
  </si>
  <si>
    <t>C1086</t>
  </si>
  <si>
    <t>C0870</t>
  </si>
  <si>
    <t>C0454</t>
  </si>
  <si>
    <t>C0422</t>
  </si>
  <si>
    <t>C0877</t>
  </si>
  <si>
    <t>C0445</t>
  </si>
  <si>
    <t>C0453</t>
  </si>
  <si>
    <t>Restar al % de ganacia:</t>
  </si>
  <si>
    <t>VariosVarios Ch</t>
  </si>
  <si>
    <t>VariosVarios Gr</t>
  </si>
  <si>
    <t>← Valor mínimo (&gt;) para col. de C3523</t>
  </si>
  <si>
    <t>← Valor máximo (&lt;) para col. de C3523</t>
  </si>
  <si>
    <t>← Producto a excluir del listado</t>
  </si>
  <si>
    <t>Columna Orden/Rango:</t>
  </si>
  <si>
    <t>Dir. Orden:</t>
  </si>
  <si>
    <t>Excluir ceros:</t>
  </si>
  <si>
    <t>Fabricas</t>
  </si>
  <si>
    <t>Productos (filtrado)</t>
  </si>
  <si>
    <t>← Desplegable: Fábrica</t>
  </si>
  <si>
    <t>← Desplegable: Producto (se filtra por Fábrica)</t>
  </si>
  <si>
    <t>Num - Descripción (filtrado)</t>
  </si>
  <si>
    <t>Buscar:</t>
  </si>
  <si>
    <t>o elegir →</t>
  </si>
  <si>
    <t>← Desplegable (prioridad)</t>
  </si>
  <si>
    <t>← SI = ordena / NO = no ordena</t>
  </si>
  <si>
    <t>← 1 = excluye ceros / 0 = no</t>
  </si>
  <si>
    <t>← 1 = ascendente / -1 = descendente</t>
  </si>
  <si>
    <t>SI</t>
  </si>
  <si>
    <t>REGLA DE AUMENTO AUTOMÁTICO</t>
  </si>
  <si>
    <t>Si % GANANCIA ≤</t>
  </si>
  <si>
    <t>Llevar a %</t>
  </si>
  <si>
    <t>Activo</t>
  </si>
  <si>
    <t>PRODUCTOS CON AUMENTO</t>
  </si>
  <si>
    <t>Ordenar por:</t>
  </si>
  <si>
    <t>Dir:</t>
  </si>
  <si>
    <t>Productos (AF filter)</t>
  </si>
  <si>
    <t>Proveedor</t>
  </si>
  <si>
    <t>Productos</t>
  </si>
  <si>
    <t>Num - Descrip</t>
  </si>
  <si>
    <t>Dif. En Plata</t>
  </si>
  <si>
    <t>MICKY</t>
  </si>
  <si>
    <t>⚡ MODO CÁLCULO</t>
  </si>
  <si>
    <t>Estado actual:</t>
  </si>
  <si>
    <t>AUTOMÁTICO</t>
  </si>
  <si>
    <t>Cambiar modo:</t>
  </si>
  <si>
    <t>Fórmulas → Opciones de cálculo</t>
  </si>
  <si>
    <t>Recalcular:</t>
  </si>
  <si>
    <t>Ctrl + Shift + F9</t>
  </si>
  <si>
    <t>💡 MANUAL = rápido, no recalcula solo</t>
  </si>
  <si>
    <t>💡 AUTOMÁTICO = recalcula con cada cambio</t>
  </si>
  <si>
    <t>🔥 FÓRMULAS MÁS PESADAS</t>
  </si>
  <si>
    <t>Celda</t>
  </si>
  <si>
    <t>Fórmula</t>
  </si>
  <si>
    <t>Peso</t>
  </si>
  <si>
    <t>Filtro principal (LET+FILTER+SORT+SUBSTITUTE x12)</t>
  </si>
  <si>
    <t>🔴🔴🔴</t>
  </si>
  <si>
    <t>Vista filtrada (HSTACK+FILTER+SORT 9 cols)</t>
  </si>
  <si>
    <t>🔴🔴</t>
  </si>
  <si>
    <t>Aumento reglas (x3516 filas, 4 IFs)</t>
  </si>
  <si>
    <t>Lista Descripciones sin acentos (SUBSTITUTE x6)</t>
  </si>
  <si>
    <t>🔴</t>
  </si>
  <si>
    <t>COSTO XLOOKUP (x3516 filas)</t>
  </si>
  <si>
    <t>🟡</t>
  </si>
  <si>
    <t>Lista Productos filtrada</t>
  </si>
  <si>
    <t>Lista Fabricas</t>
  </si>
  <si>
    <t>🟢</t>
  </si>
  <si>
    <t>VENTA NETA (x3516 filas)</t>
  </si>
  <si>
    <t>% GANANCIA (x3516 filas)</t>
  </si>
  <si>
    <t>Nuevo precio (x3516 filas)</t>
  </si>
  <si>
    <t>Nueva Ganancia (x3516 filas)</t>
  </si>
  <si>
    <t>Lista Productos (vista AF)</t>
  </si>
  <si>
    <t>Estado</t>
  </si>
  <si>
    <t>ON</t>
  </si>
  <si>
    <t>Tengo un archivo Excel con la hoja "Costos Fabricas". La tabla principal "LISTAS" va de A1:J3517 con columnas: ID, Producto, Numero, Descripción, Precio, Fabrica, VENTA NETA, COSTO, % GANANCIA, Codigo.
Cosas que ya están armadas:
C3520: % de descuento general (se replica en AE1 fila congelada, link en AD1)
Columna G (VENTA NETA): =Precio*(1-0.46)*(1-C3520)
Columna M (Aumento): fórmula automática basada en reglas de AA1:AC6 (si ganancia ≤ umbral → llevar a objetivo)
Columnas N/O/Q: Nuevo precio, Nueva venta, Nueva Ganancia (dependen de M)
AF4: Vista filtrada con HSTACK+FILTER+SORT de productos con aumento, controles en AG2 (proveedor), AI2 (producto), AK2 (ordenar), AM2 (dirección)
A3527: Fórmula FILTER/SORT principal con búsqueda sin acentos (SUBSTITUTE x12). Controles: E3522 (Fábrica dropdown), E3523 (Producto dropdown), E3524 (texto libre) / G3524 (dropdown con prioridad)
O3519/P3519/Q3519: Listas dinámicas auxiliares para los desplegables
AA8:AD29: Panel de control con modo cálculo (manual/automático), tabla de fórmulas pesadas con links, estado ON/OFF y backup de fórmulas en notas de columna AD
Las fórmulas que usan INDIRECT están bloqueadas por la API, por eso se reescribieron con referencias directas</t>
  </si>
  <si>
    <t>PROMPT APAGAR FORMULAS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</si>
</sst>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 &quot;$&quot;\ * #,##0.00_ ;_ &quot;$&quot;\ * \-#,##0.00_ ;_ &quot;$&quot;\ * &quot;-&quot;??_ ;_ @_ "/>
    <numFmt numFmtId="165" formatCode="_ * #,##0.00_ ;_ * \-#,##0.00_ ;_ * &quot;-&quot;??_ ;_ @_ "/>
    <numFmt numFmtId="166" formatCode="_-&quot;$&quot;* #,##0.00_-;\-&quot;$&quot;* #,##0.00_-;_-&quot;$&quot;* &quot;-&quot;??_-;_-@_-"/>
    <numFmt numFmtId="167" formatCode="0.0%"/>
  </numFmts>
  <fonts count="43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2"/>
      <color theme="1"/>
      <name val="Arial"/>
      <family val="2"/>
    </font>
    <font>
      <sz val="10"/>
      <color indexed="8"/>
      <name val="Arial"/>
      <family val="2"/>
    </font>
    <font>
      <b/>
      <sz val="10"/>
      <color theme="1"/>
      <name val="Arial"/>
      <family val="2"/>
    </font>
    <font>
      <b/>
      <sz val="12"/>
      <color theme="0"/>
      <name val="Arial"/>
      <family val="2"/>
    </font>
    <font>
      <b/>
      <sz val="10"/>
      <color theme="0"/>
      <name val="Arial"/>
      <family val="2"/>
    </font>
    <font>
      <sz val="11"/>
      <color theme="1"/>
      <name val="Arial"/>
      <family val="2"/>
    </font>
    <font>
      <sz val="8"/>
      <name val="Arial"/>
      <family val="2"/>
    </font>
    <font>
      <b/>
      <sz val="11"/>
      <color theme="0"/>
      <name val="Arial"/>
      <family val="2"/>
    </font>
    <font>
      <b/>
      <sz val="12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color rgb="FF0000FF"/>
      <name val="Arial"/>
      <family val="2"/>
    </font>
    <font>
      <b/>
      <sz val="10"/>
      <color rgb="FF0000FF"/>
      <name val="Arial"/>
      <family val="2"/>
    </font>
    <font>
      <b/>
      <sz val="12"/>
      <color theme="4"/>
      <name val="Arial"/>
      <family val="2"/>
    </font>
    <font>
      <i/>
      <sz val="9"/>
      <color rgb="FF0000FF"/>
      <name val="Arial"/>
      <family val="2"/>
    </font>
    <font>
      <b/>
      <i/>
      <sz val="9"/>
      <color rgb="FF0000FF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8"/>
      <color rgb="FF808080"/>
      <name val="Arial"/>
      <family val="2"/>
    </font>
    <font>
      <b/>
      <sz val="12"/>
      <color rgb="FFFFFFFF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8"/>
      <color rgb="FF808080"/>
      <name val="Arial"/>
      <family val="2"/>
    </font>
    <font>
      <b/>
      <sz val="11"/>
      <color rgb="FFFFFFFF"/>
      <name val="Arial"/>
      <family val="2"/>
    </font>
    <font>
      <b/>
      <sz val="14"/>
      <color rgb="FF0000FF"/>
      <name val="Arial"/>
      <family val="2"/>
    </font>
    <font>
      <b/>
      <u/>
      <sz val="10"/>
      <color theme="10"/>
      <name val="Arial"/>
      <family val="2"/>
    </font>
    <font>
      <b/>
      <u/>
      <sz val="11"/>
      <color rgb="FFFFFFFF"/>
      <name val="Arial"/>
      <family val="2"/>
    </font>
    <font>
      <i/>
      <u/>
      <sz val="9"/>
      <color rgb="FF0000FF"/>
      <name val="Arial"/>
      <family val="2"/>
    </font>
    <font>
      <b/>
      <sz val="22"/>
      <color rgb="FFFFFFFF"/>
      <name val="Arial"/>
      <family val="2"/>
    </font>
    <font>
      <b/>
      <sz val="12"/>
      <color rgb="FF008000"/>
      <name val="Arial"/>
      <family val="2"/>
    </font>
    <font>
      <sz val="9"/>
      <color rgb="FFC00000"/>
      <name val="Arial"/>
      <family val="2"/>
    </font>
    <font>
      <b/>
      <sz val="12"/>
      <color rgb="FFC00000"/>
      <name val="Arial"/>
      <family val="2"/>
    </font>
    <font>
      <b/>
      <sz val="9"/>
      <color rgb="FF008000"/>
      <name val="Arial"/>
      <family val="2"/>
    </font>
    <font>
      <b/>
      <sz val="10"/>
      <color rgb="FF00800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9"/>
      </patternFill>
    </fill>
    <fill>
      <patternFill patternType="solid">
        <fgColor rgb="FF4472C4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E2EFDA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9" tint="0.399975585192419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9" tint="0.39997558519241921"/>
      </bottom>
      <diagonal/>
    </border>
    <border>
      <left/>
      <right/>
      <top style="medium">
        <color indexed="64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medium">
        <color indexed="64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9" tint="0.39997558519241921"/>
      </bottom>
      <diagonal/>
    </border>
    <border>
      <left style="medium">
        <color indexed="64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/>
      <bottom style="medium">
        <color auto="1"/>
      </bottom>
      <diagonal/>
    </border>
  </borders>
  <cellStyleXfs count="69">
    <xf numFmtId="0" fontId="0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0" fontId="6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6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6" fillId="0" borderId="0"/>
    <xf numFmtId="0" fontId="6" fillId="0" borderId="0" applyNumberFormat="0" applyFill="0" applyBorder="0" applyAlignment="0" applyProtection="0"/>
    <xf numFmtId="0" fontId="9" fillId="0" borderId="0">
      <alignment vertical="top"/>
    </xf>
    <xf numFmtId="44" fontId="9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6" fillId="0" borderId="0"/>
    <xf numFmtId="44" fontId="4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9" fillId="0" borderId="0" applyFont="0" applyFill="0" applyBorder="0" applyAlignment="0" applyProtection="0"/>
    <xf numFmtId="165" fontId="3" fillId="0" borderId="0" applyFont="0" applyFill="0" applyBorder="0" applyAlignment="0" applyProtection="0"/>
    <xf numFmtId="4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165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1" fillId="0" borderId="0"/>
    <xf numFmtId="166" fontId="1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19" fillId="0" borderId="0" applyNumberFormat="0" applyFill="0" applyBorder="0" applyAlignment="0" applyProtection="0"/>
  </cellStyleXfs>
  <cellXfs count="119">
    <xf numFmtId="0" fontId="0" fillId="0" borderId="0" xfId="0"/>
    <xf numFmtId="44" fontId="0" fillId="0" borderId="0" xfId="1" applyFont="1" applyBorder="1"/>
    <xf numFmtId="44" fontId="0" fillId="0" borderId="3" xfId="1" applyFont="1" applyBorder="1"/>
    <xf numFmtId="0" fontId="8" fillId="2" borderId="4" xfId="0" applyFont="1" applyFill="1" applyBorder="1" applyAlignment="1">
      <alignment horizontal="center" vertical="center" wrapText="1"/>
    </xf>
    <xf numFmtId="0" fontId="8" fillId="2" borderId="2" xfId="0" applyFont="1" applyFill="1" applyBorder="1" applyAlignment="1">
      <alignment horizontal="center" vertical="center"/>
    </xf>
    <xf numFmtId="0" fontId="8" fillId="0" borderId="5" xfId="0" applyFont="1" applyBorder="1" applyAlignment="1">
      <alignment horizontal="center" vertical="center" wrapText="1"/>
    </xf>
    <xf numFmtId="0" fontId="0" fillId="0" borderId="1" xfId="0" applyBorder="1"/>
    <xf numFmtId="0" fontId="8" fillId="0" borderId="6" xfId="0" applyFont="1" applyBorder="1" applyAlignment="1">
      <alignment horizontal="center" vertical="center"/>
    </xf>
    <xf numFmtId="10" fontId="0" fillId="0" borderId="0" xfId="2" applyNumberFormat="1" applyFont="1"/>
    <xf numFmtId="44" fontId="0" fillId="0" borderId="0" xfId="1" applyFont="1"/>
    <xf numFmtId="0" fontId="0" fillId="0" borderId="0" xfId="1" applyNumberFormat="1" applyFont="1"/>
    <xf numFmtId="0" fontId="8" fillId="0" borderId="4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44" fontId="0" fillId="0" borderId="0" xfId="0" applyNumberFormat="1"/>
    <xf numFmtId="9" fontId="0" fillId="0" borderId="0" xfId="2" applyFont="1"/>
    <xf numFmtId="0" fontId="0" fillId="0" borderId="0" xfId="0" applyAlignment="1">
      <alignment horizontal="center"/>
    </xf>
    <xf numFmtId="0" fontId="10" fillId="0" borderId="0" xfId="0" applyFont="1" applyAlignment="1">
      <alignment horizontal="center" vertical="center" wrapText="1"/>
    </xf>
    <xf numFmtId="9" fontId="11" fillId="4" borderId="11" xfId="2" applyFont="1" applyFill="1" applyBorder="1" applyAlignment="1">
      <alignment horizontal="center" vertical="center" wrapText="1"/>
    </xf>
    <xf numFmtId="44" fontId="11" fillId="4" borderId="11" xfId="1" applyFont="1" applyFill="1" applyBorder="1" applyAlignment="1">
      <alignment horizontal="center" vertical="center" wrapText="1"/>
    </xf>
    <xf numFmtId="9" fontId="0" fillId="0" borderId="0" xfId="2" applyFont="1" applyAlignment="1">
      <alignment horizontal="center"/>
    </xf>
    <xf numFmtId="44" fontId="0" fillId="0" borderId="0" xfId="1" applyFont="1" applyAlignment="1">
      <alignment horizontal="center"/>
    </xf>
    <xf numFmtId="9" fontId="0" fillId="0" borderId="12" xfId="2" applyFont="1" applyBorder="1" applyAlignment="1">
      <alignment horizontal="center"/>
    </xf>
    <xf numFmtId="9" fontId="0" fillId="0" borderId="1" xfId="2" applyFont="1" applyBorder="1" applyAlignment="1">
      <alignment horizontal="center"/>
    </xf>
    <xf numFmtId="44" fontId="0" fillId="0" borderId="0" xfId="1" applyFont="1" applyBorder="1" applyAlignment="1">
      <alignment horizontal="center"/>
    </xf>
    <xf numFmtId="44" fontId="0" fillId="0" borderId="3" xfId="1" applyFont="1" applyBorder="1" applyAlignment="1">
      <alignment horizontal="center"/>
    </xf>
    <xf numFmtId="44" fontId="0" fillId="0" borderId="7" xfId="0" applyNumberFormat="1" applyBorder="1"/>
    <xf numFmtId="9" fontId="12" fillId="4" borderId="8" xfId="2" applyFont="1" applyFill="1" applyBorder="1" applyAlignment="1">
      <alignment horizontal="center" vertical="center" wrapText="1"/>
    </xf>
    <xf numFmtId="9" fontId="11" fillId="4" borderId="9" xfId="2" applyFont="1" applyFill="1" applyBorder="1" applyAlignment="1">
      <alignment horizontal="center" vertical="center" wrapText="1"/>
    </xf>
    <xf numFmtId="9" fontId="11" fillId="4" borderId="10" xfId="2" applyFont="1" applyFill="1" applyBorder="1" applyAlignment="1">
      <alignment horizontal="center" vertical="center" wrapText="1"/>
    </xf>
    <xf numFmtId="9" fontId="0" fillId="0" borderId="13" xfId="2" applyFont="1" applyBorder="1" applyAlignment="1">
      <alignment horizontal="center"/>
    </xf>
    <xf numFmtId="9" fontId="0" fillId="0" borderId="14" xfId="2" applyFont="1" applyBorder="1"/>
    <xf numFmtId="10" fontId="0" fillId="0" borderId="7" xfId="2" applyNumberFormat="1" applyFont="1" applyBorder="1"/>
    <xf numFmtId="9" fontId="13" fillId="2" borderId="5" xfId="2" applyFont="1" applyFill="1" applyBorder="1" applyAlignment="1">
      <alignment horizontal="center" vertical="center" wrapText="1"/>
    </xf>
    <xf numFmtId="0" fontId="0" fillId="0" borderId="3" xfId="0" applyBorder="1"/>
    <xf numFmtId="1" fontId="0" fillId="0" borderId="0" xfId="2" applyNumberFormat="1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0" fillId="0" borderId="0" xfId="0" quotePrefix="1"/>
    <xf numFmtId="0" fontId="11" fillId="2" borderId="15" xfId="0" applyFont="1" applyFill="1" applyBorder="1" applyAlignment="1">
      <alignment horizontal="center" vertical="center" wrapText="1"/>
    </xf>
    <xf numFmtId="0" fontId="11" fillId="2" borderId="16" xfId="0" applyFont="1" applyFill="1" applyBorder="1" applyAlignment="1">
      <alignment horizontal="center" vertical="center"/>
    </xf>
    <xf numFmtId="0" fontId="11" fillId="4" borderId="15" xfId="0" applyFont="1" applyFill="1" applyBorder="1" applyAlignment="1">
      <alignment horizontal="center" vertical="center" wrapText="1"/>
    </xf>
    <xf numFmtId="0" fontId="11" fillId="4" borderId="16" xfId="0" applyFont="1" applyFill="1" applyBorder="1" applyAlignment="1">
      <alignment horizontal="center" vertical="center" wrapText="1"/>
    </xf>
    <xf numFmtId="0" fontId="11" fillId="4" borderId="19" xfId="0" applyFont="1" applyFill="1" applyBorder="1" applyAlignment="1">
      <alignment horizontal="center" vertical="center" wrapText="1"/>
    </xf>
    <xf numFmtId="0" fontId="11" fillId="4" borderId="11" xfId="0" applyFont="1" applyFill="1" applyBorder="1" applyAlignment="1">
      <alignment horizontal="center" vertical="center"/>
    </xf>
    <xf numFmtId="9" fontId="15" fillId="2" borderId="19" xfId="2" applyFont="1" applyFill="1" applyBorder="1" applyAlignment="1">
      <alignment horizontal="center" vertical="center" wrapText="1"/>
    </xf>
    <xf numFmtId="0" fontId="0" fillId="0" borderId="20" xfId="0" applyBorder="1"/>
    <xf numFmtId="0" fontId="0" fillId="0" borderId="17" xfId="0" applyBorder="1"/>
    <xf numFmtId="44" fontId="0" fillId="0" borderId="18" xfId="1" applyFont="1" applyFill="1" applyBorder="1"/>
    <xf numFmtId="44" fontId="0" fillId="0" borderId="17" xfId="0" applyNumberFormat="1" applyBorder="1"/>
    <xf numFmtId="44" fontId="0" fillId="0" borderId="17" xfId="1" applyFont="1" applyFill="1" applyBorder="1"/>
    <xf numFmtId="9" fontId="0" fillId="0" borderId="17" xfId="2" applyFont="1" applyFill="1" applyBorder="1"/>
    <xf numFmtId="0" fontId="0" fillId="0" borderId="18" xfId="0" applyBorder="1"/>
    <xf numFmtId="0" fontId="10" fillId="0" borderId="0" xfId="0" applyFont="1" applyAlignment="1">
      <alignment horizontal="right"/>
    </xf>
    <xf numFmtId="9" fontId="10" fillId="5" borderId="0" xfId="2" applyFont="1" applyFill="1" applyAlignment="1">
      <alignment horizontal="center"/>
    </xf>
    <xf numFmtId="0" fontId="10" fillId="5" borderId="0" xfId="0" applyFont="1" applyFill="1" applyAlignment="1">
      <alignment horizontal="center"/>
    </xf>
    <xf numFmtId="0" fontId="10" fillId="5" borderId="0" xfId="0" applyFont="1" applyFill="1"/>
    <xf numFmtId="44" fontId="0" fillId="6" borderId="0" xfId="1" applyFont="1" applyFill="1" applyBorder="1" applyAlignment="1">
      <alignment horizontal="center"/>
    </xf>
    <xf numFmtId="44" fontId="16" fillId="7" borderId="11" xfId="1" applyFont="1" applyFill="1" applyBorder="1" applyAlignment="1">
      <alignment horizontal="center" vertical="center" wrapText="1"/>
    </xf>
    <xf numFmtId="44" fontId="0" fillId="6" borderId="0" xfId="1" applyFont="1" applyFill="1" applyAlignment="1">
      <alignment horizontal="center"/>
    </xf>
    <xf numFmtId="0" fontId="18" fillId="0" borderId="0" xfId="0" applyFont="1" applyAlignment="1">
      <alignment horizontal="center" vertical="center"/>
    </xf>
    <xf numFmtId="44" fontId="17" fillId="0" borderId="0" xfId="1" applyFont="1" applyAlignment="1">
      <alignment horizontal="center" vertical="center"/>
    </xf>
    <xf numFmtId="0" fontId="5" fillId="0" borderId="3" xfId="3" applyBorder="1"/>
    <xf numFmtId="0" fontId="0" fillId="5" borderId="0" xfId="0" applyFill="1"/>
    <xf numFmtId="44" fontId="0" fillId="6" borderId="0" xfId="2" applyNumberFormat="1" applyFont="1" applyFill="1" applyAlignment="1">
      <alignment horizontal="center"/>
    </xf>
    <xf numFmtId="44" fontId="0" fillId="0" borderId="0" xfId="2" applyNumberFormat="1" applyFont="1" applyAlignment="1">
      <alignment horizontal="center"/>
    </xf>
    <xf numFmtId="0" fontId="19" fillId="0" borderId="0" xfId="68"/>
    <xf numFmtId="167" fontId="0" fillId="0" borderId="0" xfId="0" applyNumberFormat="1"/>
    <xf numFmtId="0" fontId="21" fillId="0" borderId="0" xfId="0" applyFont="1"/>
    <xf numFmtId="9" fontId="21" fillId="0" borderId="21" xfId="0" applyNumberFormat="1" applyFont="1" applyBorder="1" applyAlignment="1">
      <alignment horizontal="center"/>
    </xf>
    <xf numFmtId="0" fontId="0" fillId="3" borderId="0" xfId="0" applyFill="1"/>
    <xf numFmtId="9" fontId="22" fillId="0" borderId="0" xfId="0" applyNumberFormat="1" applyFont="1" applyAlignment="1">
      <alignment vertical="center"/>
    </xf>
    <xf numFmtId="0" fontId="23" fillId="0" borderId="0" xfId="0" applyFont="1"/>
    <xf numFmtId="0" fontId="24" fillId="0" borderId="0" xfId="0" applyFont="1"/>
    <xf numFmtId="44" fontId="23" fillId="6" borderId="0" xfId="1" applyFont="1" applyFill="1" applyAlignment="1">
      <alignment horizontal="center"/>
    </xf>
    <xf numFmtId="0" fontId="23" fillId="5" borderId="0" xfId="0" applyFont="1" applyFill="1"/>
    <xf numFmtId="0" fontId="18" fillId="0" borderId="0" xfId="0" applyFont="1" applyAlignment="1">
      <alignment horizontal="center"/>
    </xf>
    <xf numFmtId="0" fontId="24" fillId="0" borderId="0" xfId="0" applyFont="1" applyAlignment="1">
      <alignment horizontal="right"/>
    </xf>
    <xf numFmtId="44" fontId="23" fillId="6" borderId="0" xfId="1" applyFont="1" applyFill="1" applyAlignment="1">
      <alignment horizontal="left"/>
    </xf>
    <xf numFmtId="44" fontId="27" fillId="0" borderId="0" xfId="1" applyFont="1" applyAlignment="1">
      <alignment horizontal="center"/>
    </xf>
    <xf numFmtId="0" fontId="27" fillId="0" borderId="0" xfId="0" applyFont="1" applyAlignment="1">
      <alignment horizontal="center"/>
    </xf>
    <xf numFmtId="9" fontId="27" fillId="0" borderId="0" xfId="2" applyFont="1" applyAlignment="1">
      <alignment horizontal="center"/>
    </xf>
    <xf numFmtId="0" fontId="10" fillId="9" borderId="0" xfId="0" applyFont="1" applyFill="1"/>
    <xf numFmtId="0" fontId="23" fillId="0" borderId="0" xfId="0" applyFont="1" applyAlignment="1">
      <alignment horizontal="center"/>
    </xf>
    <xf numFmtId="0" fontId="0" fillId="0" borderId="0" xfId="0" applyAlignment="1">
      <alignment horizontal="left"/>
    </xf>
    <xf numFmtId="9" fontId="0" fillId="0" borderId="0" xfId="2" applyFont="1" applyAlignment="1">
      <alignment horizontal="left"/>
    </xf>
    <xf numFmtId="9" fontId="28" fillId="8" borderId="0" xfId="2" applyFont="1" applyFill="1" applyBorder="1" applyAlignment="1">
      <alignment horizontal="center" vertical="center" wrapText="1"/>
    </xf>
    <xf numFmtId="0" fontId="0" fillId="8" borderId="0" xfId="0" applyFill="1"/>
    <xf numFmtId="0" fontId="10" fillId="10" borderId="22" xfId="0" applyFont="1" applyFill="1" applyBorder="1" applyAlignment="1">
      <alignment horizontal="center"/>
    </xf>
    <xf numFmtId="0" fontId="10" fillId="10" borderId="7" xfId="0" applyFont="1" applyFill="1" applyBorder="1" applyAlignment="1">
      <alignment horizontal="center"/>
    </xf>
    <xf numFmtId="9" fontId="20" fillId="0" borderId="7" xfId="0" applyNumberFormat="1" applyFont="1" applyBorder="1" applyAlignment="1">
      <alignment horizontal="center"/>
    </xf>
    <xf numFmtId="0" fontId="21" fillId="0" borderId="7" xfId="0" applyFont="1" applyBorder="1" applyAlignment="1">
      <alignment horizontal="center"/>
    </xf>
    <xf numFmtId="0" fontId="10" fillId="10" borderId="0" xfId="0" applyFont="1" applyFill="1" applyAlignment="1">
      <alignment horizontal="right"/>
    </xf>
    <xf numFmtId="0" fontId="10" fillId="9" borderId="0" xfId="0" applyFont="1" applyFill="1" applyAlignment="1">
      <alignment horizontal="center"/>
    </xf>
    <xf numFmtId="0" fontId="31" fillId="0" borderId="0" xfId="0" applyFont="1"/>
    <xf numFmtId="0" fontId="10" fillId="10" borderId="24" xfId="0" applyFont="1" applyFill="1" applyBorder="1" applyAlignment="1">
      <alignment horizontal="center"/>
    </xf>
    <xf numFmtId="0" fontId="36" fillId="0" borderId="0" xfId="68" applyFont="1"/>
    <xf numFmtId="0" fontId="35" fillId="11" borderId="23" xfId="68" applyFont="1" applyFill="1" applyBorder="1" applyAlignment="1"/>
    <xf numFmtId="0" fontId="10" fillId="12" borderId="24" xfId="0" applyFont="1" applyFill="1" applyBorder="1" applyAlignment="1">
      <alignment horizontal="center"/>
    </xf>
    <xf numFmtId="44" fontId="31" fillId="0" borderId="0" xfId="1" applyFont="1" applyAlignment="1">
      <alignment horizontal="center"/>
    </xf>
    <xf numFmtId="0" fontId="31" fillId="0" borderId="0" xfId="0" applyFont="1" applyAlignment="1">
      <alignment horizontal="center"/>
    </xf>
    <xf numFmtId="9" fontId="31" fillId="0" borderId="0" xfId="2" applyFont="1" applyAlignment="1">
      <alignment horizontal="center"/>
    </xf>
    <xf numFmtId="9" fontId="33" fillId="3" borderId="0" xfId="0" applyNumberFormat="1" applyFont="1" applyFill="1" applyAlignment="1">
      <alignment horizontal="center" vertical="center"/>
    </xf>
    <xf numFmtId="0" fontId="10" fillId="12" borderId="0" xfId="0" applyFont="1" applyFill="1" applyAlignment="1">
      <alignment horizontal="center"/>
    </xf>
    <xf numFmtId="0" fontId="32" fillId="13" borderId="0" xfId="0" applyFont="1" applyFill="1"/>
    <xf numFmtId="0" fontId="0" fillId="13" borderId="0" xfId="0" applyFill="1"/>
    <xf numFmtId="0" fontId="30" fillId="0" borderId="0" xfId="0" applyFont="1" applyAlignment="1">
      <alignment horizontal="right"/>
    </xf>
    <xf numFmtId="0" fontId="38" fillId="14" borderId="0" xfId="0" applyFont="1" applyFill="1" applyAlignment="1">
      <alignment horizontal="center"/>
    </xf>
    <xf numFmtId="0" fontId="39" fillId="0" borderId="0" xfId="0" applyFont="1"/>
    <xf numFmtId="0" fontId="40" fillId="3" borderId="0" xfId="0" applyFont="1" applyFill="1"/>
    <xf numFmtId="0" fontId="41" fillId="0" borderId="0" xfId="0" applyFont="1"/>
    <xf numFmtId="0" fontId="10" fillId="10" borderId="7" xfId="0" applyFont="1" applyFill="1" applyBorder="1"/>
    <xf numFmtId="0" fontId="34" fillId="0" borderId="7" xfId="68" applyFont="1" applyBorder="1" applyAlignment="1">
      <alignment horizontal="center"/>
    </xf>
    <xf numFmtId="0" fontId="29" fillId="0" borderId="7" xfId="0" applyFont="1" applyBorder="1"/>
    <xf numFmtId="0" fontId="0" fillId="0" borderId="22" xfId="0" applyBorder="1" applyAlignment="1">
      <alignment horizontal="center"/>
    </xf>
    <xf numFmtId="0" fontId="42" fillId="14" borderId="7" xfId="0" applyFont="1" applyFill="1" applyBorder="1" applyAlignment="1">
      <alignment horizontal="center"/>
    </xf>
    <xf numFmtId="9" fontId="0" fillId="0" borderId="0" xfId="2" applyFont="1" applyBorder="1" applyAlignment="1">
      <alignment horizontal="center" vertical="center"/>
    </xf>
    <xf numFmtId="9" fontId="0" fillId="0" borderId="0" xfId="2" applyFont="1" applyAlignment="1">
      <alignment horizontal="center" vertical="center"/>
    </xf>
    <xf numFmtId="0" fontId="37" fillId="8" borderId="0" xfId="0" applyFont="1" applyFill="1" applyAlignment="1">
      <alignment horizontal="center" vertical="center"/>
    </xf>
    <xf numFmtId="0" fontId="10" fillId="12" borderId="0" xfId="0" applyFont="1" applyFill="1" applyAlignment="1">
      <alignment horizontal="center"/>
    </xf>
  </cellXfs>
  <cellStyles count="69">
    <cellStyle name="Hipervínculo" xfId="68" builtinId="8"/>
    <cellStyle name="Hipervínculo 2" xfId="12" xr:uid="{5A113FD3-7216-4B27-BE89-B4917C9F7BBF}"/>
    <cellStyle name="Millares 2" xfId="45" xr:uid="{4CD3DC5A-A566-49F8-8363-5D95C40BB271}"/>
    <cellStyle name="Millares 2 2" xfId="62" xr:uid="{D16AA1CC-7028-45EA-B62E-2A453D23EA01}"/>
    <cellStyle name="Millares 3" xfId="47" xr:uid="{7AF3CC35-CCBB-4E76-9DFE-BCC6EAFEF322}"/>
    <cellStyle name="Millares 4" xfId="64" xr:uid="{ACAB913D-A388-4E2A-8729-7FECA62F9C84}"/>
    <cellStyle name="Moneda" xfId="1" builtinId="4"/>
    <cellStyle name="Moneda 10" xfId="49" xr:uid="{1D4AE4C1-944E-4F96-8D76-130A635D4936}"/>
    <cellStyle name="Moneda 11" xfId="50" xr:uid="{4D1317F8-CA88-4361-BEDB-3DCD95145894}"/>
    <cellStyle name="Moneda 2" xfId="5" xr:uid="{34412A27-017B-4B52-95DC-FC708DFDCAA9}"/>
    <cellStyle name="Moneda 2 2" xfId="10" xr:uid="{9B817ACD-6CF1-4434-9017-858A71397AB5}"/>
    <cellStyle name="Moneda 2 2 2" xfId="18" xr:uid="{E9A7F527-ADEF-4CFA-A2C4-FB24B608B23F}"/>
    <cellStyle name="Moneda 2 2 2 2" xfId="30" xr:uid="{9EE15987-C5D2-4302-BCDE-1E118F914E46}"/>
    <cellStyle name="Moneda 2 2 2 3" xfId="42" xr:uid="{807B5735-C897-4FAA-9226-16EBF145C8D4}"/>
    <cellStyle name="Moneda 2 2 2 4" xfId="59" xr:uid="{3F30E09A-6F75-4E91-8CC7-69D98CF4B813}"/>
    <cellStyle name="Moneda 2 2 3" xfId="26" xr:uid="{692C1FC3-87E9-4FBB-B119-D81F04379296}"/>
    <cellStyle name="Moneda 2 2 4" xfId="38" xr:uid="{84D06F69-6B0D-4830-8D08-05DEBE701BB7}"/>
    <cellStyle name="Moneda 2 2 5" xfId="55" xr:uid="{D5593898-3FAA-44EA-8F6D-BD2E2560FAA7}"/>
    <cellStyle name="Moneda 2 3" xfId="36" xr:uid="{718B9E24-A5A7-4A6E-8D46-CD6B4A457CFC}"/>
    <cellStyle name="Moneda 2 4" xfId="53" xr:uid="{5BAC8381-4377-4E28-B836-A9F0617AF2B5}"/>
    <cellStyle name="Moneda 3" xfId="7" xr:uid="{2F73F48C-08EC-4B94-A194-597A847A3FA8}"/>
    <cellStyle name="Moneda 4" xfId="9" xr:uid="{1B828765-3FB2-44CE-871E-023339B7FC1F}"/>
    <cellStyle name="Moneda 4 2" xfId="17" xr:uid="{C4A1B747-2561-476F-BB1B-D101C0988E58}"/>
    <cellStyle name="Moneda 4 2 2" xfId="29" xr:uid="{565659CF-A559-42D2-984A-A6E0C9ECAA93}"/>
    <cellStyle name="Moneda 4 2 3" xfId="41" xr:uid="{F55EF06F-88D8-45BA-AC54-62FA85DCF811}"/>
    <cellStyle name="Moneda 4 2 4" xfId="58" xr:uid="{62164E6B-D891-4296-BA63-465122693054}"/>
    <cellStyle name="Moneda 4 3" xfId="25" xr:uid="{8B243840-9AA8-45CC-885B-2C4896D6BE8D}"/>
    <cellStyle name="Moneda 4 4" xfId="37" xr:uid="{A6C01538-6766-4AEF-A503-1D6D140E86A7}"/>
    <cellStyle name="Moneda 4 5" xfId="54" xr:uid="{CDFA10E7-5685-41C6-86B0-6D0BB1937C29}"/>
    <cellStyle name="Moneda 5" xfId="11" xr:uid="{D720FFD8-58BE-4413-B073-D0D22EA3DA11}"/>
    <cellStyle name="Moneda 5 2" xfId="19" xr:uid="{9DF586EA-DDA0-4B58-9BE4-3314B573276E}"/>
    <cellStyle name="Moneda 5 2 2" xfId="31" xr:uid="{5A539294-7AEF-4C64-BFD6-3262BAFD407E}"/>
    <cellStyle name="Moneda 5 2 3" xfId="43" xr:uid="{03500B0A-6E44-4ACE-92AE-8FB764DBADA0}"/>
    <cellStyle name="Moneda 5 2 4" xfId="60" xr:uid="{DF5B2277-0C2F-4ABD-A972-FC155B1D24C7}"/>
    <cellStyle name="Moneda 5 3" xfId="27" xr:uid="{25F9EA9D-630D-4ADC-8014-521F9852E81E}"/>
    <cellStyle name="Moneda 5 4" xfId="39" xr:uid="{626B4067-DFAA-449D-9FC6-43FC35ED269F}"/>
    <cellStyle name="Moneda 5 5" xfId="56" xr:uid="{97A07912-7E24-42D3-9286-69B4DFA2A3E1}"/>
    <cellStyle name="Moneda 6" xfId="14" xr:uid="{E555ED79-E8F7-4047-8380-3B54D0D81C83}"/>
    <cellStyle name="Moneda 6 2" xfId="28" xr:uid="{F932E80D-B0ED-435B-BF19-560EC5C60F33}"/>
    <cellStyle name="Moneda 6 3" xfId="40" xr:uid="{EDC0C14D-74DC-4178-BC78-F49D20D774DB}"/>
    <cellStyle name="Moneda 6 4" xfId="57" xr:uid="{6FACA95F-5012-4DF9-9BCA-B6EADA68A528}"/>
    <cellStyle name="Moneda 7" xfId="23" xr:uid="{1CEBFD9D-3653-443D-B0B6-BF118C5E8D0E}"/>
    <cellStyle name="Moneda 7 2" xfId="44" xr:uid="{26B811DB-33B5-4E7A-A39F-41A257412EF9}"/>
    <cellStyle name="Moneda 7 3" xfId="61" xr:uid="{7D5FABAF-EFF3-4908-A34D-39F5F6E23521}"/>
    <cellStyle name="Moneda 8" xfId="24" xr:uid="{6B5447FE-DBE9-4125-ADAF-F6AA7A872F8F}"/>
    <cellStyle name="Moneda 8 2" xfId="46" xr:uid="{272E8F24-6B25-471D-A28E-5F2BE862C83A}"/>
    <cellStyle name="Moneda 8 3" xfId="63" xr:uid="{F39DBEEF-BAAC-4623-A1CD-B9958E2F28FE}"/>
    <cellStyle name="Moneda 9" xfId="33" xr:uid="{49354607-1E93-4774-9B71-DC8E9C17FE9E}"/>
    <cellStyle name="Moneda 9 2" xfId="66" xr:uid="{A11D9DF9-4CAD-4BF8-A85F-2F229CA4A851}"/>
    <cellStyle name="Normal" xfId="0" builtinId="0"/>
    <cellStyle name="Normal 2" xfId="3" xr:uid="{C46E873C-F9E2-4B2B-9872-1FE788EA52BA}"/>
    <cellStyle name="Normal 2 2" xfId="8" xr:uid="{9019BB17-5904-4F32-BAD1-76A6DDD6932A}"/>
    <cellStyle name="Normal 2 3" xfId="21" xr:uid="{F71980B5-854C-4BEB-A8B8-2C49F8F7B6C0}"/>
    <cellStyle name="Normal 2 4" xfId="34" xr:uid="{0C89124D-BCB0-4DEC-93EE-87E734673D5F}"/>
    <cellStyle name="Normal 2 5" xfId="51" xr:uid="{57D90CF8-DB9C-431E-9634-152A44238D41}"/>
    <cellStyle name="Normal 3" xfId="6" xr:uid="{67D827F6-6507-4EB8-BCB8-166F7A3B97C7}"/>
    <cellStyle name="Normal 3 2" xfId="16" xr:uid="{94969832-2FA5-4E0B-8021-54D62793A8D0}"/>
    <cellStyle name="Normal 4" xfId="13" xr:uid="{51D2E192-4D08-4A72-8B4D-37643888E4C4}"/>
    <cellStyle name="Normal 5" xfId="20" xr:uid="{B53C0BF1-C75F-4284-993A-8290B0ADF9D5}"/>
    <cellStyle name="Normal 5 2" xfId="32" xr:uid="{3AC28821-813F-491A-A922-EA065617D3A1}"/>
    <cellStyle name="Normal 6" xfId="22" xr:uid="{4E77B45B-2EB7-4522-8D53-8BC4F93C8A31}"/>
    <cellStyle name="Normal 7" xfId="48" xr:uid="{6513AB19-536D-4CDC-86E1-A28B72A2A6F9}"/>
    <cellStyle name="Normal 7 2" xfId="65" xr:uid="{DA8C4E36-B569-4540-8BF1-46FDF37A90CD}"/>
    <cellStyle name="Porcentaje" xfId="2" builtinId="5"/>
    <cellStyle name="Porcentaje 2" xfId="4" xr:uid="{5D25863A-4CC2-42E4-A519-7F2D96E83FD5}"/>
    <cellStyle name="Porcentaje 2 2" xfId="35" xr:uid="{02FB5897-341B-401B-A47F-E10D65AD83B4}"/>
    <cellStyle name="Porcentaje 2 3" xfId="52" xr:uid="{9C30B63B-397E-4F90-89D0-8FEF35A67793}"/>
    <cellStyle name="Porcentaje 3" xfId="15" xr:uid="{9DE28214-FA20-49D9-AC9B-C96A978E256A}"/>
    <cellStyle name="Porcentaje 4" xfId="67" xr:uid="{234E4B53-B953-4CE9-A13B-6CE5AD4DD28D}"/>
  </cellStyles>
  <dxfs count="19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numFmt numFmtId="0" formatCode="General"/>
    </dxf>
    <dxf>
      <numFmt numFmtId="0" formatCode="General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numFmt numFmtId="34" formatCode="_-&quot;$&quot;\ * #,##0.00_-;\-&quot;$&quot;\ * #,##0.00_-;_-&quot;$&quot;\ * &quot;-&quot;??_-;_-@_-"/>
    </dxf>
    <dxf>
      <numFmt numFmtId="0" formatCode="General"/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0" formatCode="General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font>
        <color theme="0"/>
      </font>
    </dxf>
    <dxf>
      <font>
        <b/>
        <i val="0"/>
      </font>
      <fill>
        <patternFill>
          <bgColor rgb="FFFF7575"/>
        </patternFill>
      </fill>
    </dxf>
    <dxf>
      <font>
        <b/>
        <i val="0"/>
      </font>
      <fill>
        <patternFill>
          <bgColor rgb="FFFF9393"/>
        </patternFill>
      </fill>
    </dxf>
    <dxf>
      <font>
        <b/>
        <i val="0"/>
      </font>
      <fill>
        <patternFill>
          <bgColor rgb="FFFF7575"/>
        </patternFill>
      </fill>
    </dxf>
  </dxfs>
  <tableStyles count="0" defaultTableStyle="TableStyleMedium2" defaultPivotStyle="PivotStyleLight16"/>
  <colors>
    <mruColors>
      <color rgb="FFFF9393"/>
      <color rgb="FFFF757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openxmlformats.org/officeDocument/2006/relationships/customXml" Target="../customXml/item5.xml"/><Relationship Id="rId18" Type="http://schemas.openxmlformats.org/officeDocument/2006/relationships/customXml" Target="../customXml/item10.xml"/><Relationship Id="rId26" Type="http://schemas.openxmlformats.org/officeDocument/2006/relationships/customXml" Target="../customXml/item18.xml"/><Relationship Id="rId3" Type="http://schemas.openxmlformats.org/officeDocument/2006/relationships/theme" Target="theme/theme1.xml"/><Relationship Id="rId21" Type="http://schemas.openxmlformats.org/officeDocument/2006/relationships/customXml" Target="../customXml/item13.xml"/><Relationship Id="rId7" Type="http://schemas.openxmlformats.org/officeDocument/2006/relationships/sheetMetadata" Target="metadata.xml"/><Relationship Id="rId12" Type="http://schemas.openxmlformats.org/officeDocument/2006/relationships/customXml" Target="../customXml/item4.xml"/><Relationship Id="rId17" Type="http://schemas.openxmlformats.org/officeDocument/2006/relationships/customXml" Target="../customXml/item9.xml"/><Relationship Id="rId25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8.xml"/><Relationship Id="rId20" Type="http://schemas.openxmlformats.org/officeDocument/2006/relationships/customXml" Target="../customXml/item12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24" Type="http://schemas.openxmlformats.org/officeDocument/2006/relationships/customXml" Target="../customXml/item16.xml"/><Relationship Id="rId5" Type="http://schemas.openxmlformats.org/officeDocument/2006/relationships/styles" Target="styles.xml"/><Relationship Id="rId15" Type="http://schemas.openxmlformats.org/officeDocument/2006/relationships/customXml" Target="../customXml/item7.xml"/><Relationship Id="rId23" Type="http://schemas.openxmlformats.org/officeDocument/2006/relationships/customXml" Target="../customXml/item15.xml"/><Relationship Id="rId28" Type="http://schemas.openxmlformats.org/officeDocument/2006/relationships/customXml" Target="../customXml/item20.xml"/><Relationship Id="rId10" Type="http://schemas.openxmlformats.org/officeDocument/2006/relationships/customXml" Target="../customXml/item2.xml"/><Relationship Id="rId19" Type="http://schemas.openxmlformats.org/officeDocument/2006/relationships/customXml" Target="../customXml/item11.xml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Relationship Id="rId14" Type="http://schemas.openxmlformats.org/officeDocument/2006/relationships/customXml" Target="../customXml/item6.xml"/><Relationship Id="rId22" Type="http://schemas.openxmlformats.org/officeDocument/2006/relationships/customXml" Target="../customXml/item14.xml"/><Relationship Id="rId27" Type="http://schemas.openxmlformats.org/officeDocument/2006/relationships/customXml" Target="../customXml/item1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20 PIEZAS CRÍTICAS — % DE GANANCIA MÁS BAJO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'Costos Fabricas'!#REF!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'Costos Fabricas'!#REF!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'Costos Fabricas'!#REF!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B25D-47A5-8549-0D7BAF5727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79149935"/>
        <c:axId val="279146575"/>
      </c:barChart>
      <c:catAx>
        <c:axId val="27914993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79146575"/>
        <c:crosses val="autoZero"/>
        <c:auto val="1"/>
        <c:lblAlgn val="ctr"/>
        <c:lblOffset val="100"/>
        <c:noMultiLvlLbl val="0"/>
      </c:catAx>
      <c:valAx>
        <c:axId val="279146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% Ganancia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791499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7398</xdr:row>
      <xdr:rowOff>139700</xdr:rowOff>
    </xdr:from>
    <xdr:to>
      <xdr:col>25</xdr:col>
      <xdr:colOff>844550</xdr:colOff>
      <xdr:row>7444</xdr:row>
      <xdr:rowOff>57150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E92D2147-5B18-EA23-8456-C3B4AA0835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adjustColumnWidth="0" connectionId="2" xr16:uid="{2FD2B77F-4F4C-4070-9F74-0C99CEEC6223}" autoFormatId="16" applyNumberFormats="0" applyBorderFormats="0" applyFontFormats="0" applyPatternFormats="0" applyAlignmentFormats="0" applyWidthHeightFormats="0">
  <queryTableRefresh nextId="12" unboundColumnsRight="5">
    <queryTableFields count="10">
      <queryTableField id="1" name="ID" tableColumnId="1"/>
      <queryTableField id="2" name="Producto" tableColumnId="2"/>
      <queryTableField id="3" name="Numero" tableColumnId="3"/>
      <queryTableField id="4" name="Descripción" tableColumnId="4"/>
      <queryTableField id="5" name="Precio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adjustColumnWidth="0" connectionId="1" xr16:uid="{46E70529-5DD9-46D5-AF8D-F2F4F28E4242}" autoFormatId="16" applyNumberFormats="0" applyBorderFormats="0" applyFontFormats="0" applyPatternFormats="0" applyAlignmentFormats="0" applyWidthHeightFormats="0">
  <queryTableRefresh nextId="20" unboundColumnsRight="1">
    <queryTableFields count="6">
      <queryTableField id="1" name="FABRICA" tableColumnId="1"/>
      <queryTableField id="7" name="Producto y N°" tableColumnId="7"/>
      <queryTableField id="4" name="Codigo" tableColumnId="4"/>
      <queryTableField id="5" name="Descripción" tableColumnId="5"/>
      <queryTableField id="6" name="COSTO" tableColumnId="6"/>
      <queryTableField id="13" dataBound="0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6C4857A-B512-4BCC-A608-EEBB34E04E37}" name="LISTAS" displayName="LISTAS" ref="A1:J3517" tableType="queryTable" totalsRowShown="0">
  <autoFilter ref="A1:J3517" xr:uid="{46C4857A-B512-4BCC-A608-EEBB34E04E37}"/>
  <tableColumns count="10">
    <tableColumn id="1" xr3:uid="{E5249AAD-E8C2-4504-9E9A-3C61944C661C}" uniqueName="1" name="ID" queryTableFieldId="1" dataDxfId="9"/>
    <tableColumn id="2" xr3:uid="{CB7BCB80-32F6-417B-AE2E-DFE3309E7606}" uniqueName="2" name="Producto" queryTableFieldId="2" dataDxfId="14"/>
    <tableColumn id="3" xr3:uid="{5E9CC6E3-0E11-4226-8991-FF892FCA6B4E}" uniqueName="3" name="Numero" queryTableFieldId="3"/>
    <tableColumn id="4" xr3:uid="{A4CD3AD3-660E-4438-9E36-26B80848813E}" uniqueName="4" name="Descripción" queryTableFieldId="4" dataDxfId="13"/>
    <tableColumn id="5" xr3:uid="{CA3D22DB-7C03-4CE0-A2D7-10EBE6BDDBC9}" uniqueName="5" name="Precio" queryTableFieldId="5" dataDxfId="8" dataCellStyle="Moneda"/>
    <tableColumn id="6" xr3:uid="{58CCEF63-C43F-4AAC-A9AC-FBA6FEA77BBE}" uniqueName="6" name="Fabrica" queryTableFieldId="6" dataDxfId="7">
      <calculatedColumnFormula>+_xlfn.XLOOKUP(LISTAS[[#This Row],[ID]],_01_CODIGOS_Y_COSTOS_xlsm[Producto y N°],_01_CODIGOS_Y_COSTOS_xlsm[FABRICA],"",0,1)</calculatedColumnFormula>
    </tableColumn>
    <tableColumn id="7" xr3:uid="{853072E2-0F1A-4B29-9655-34FD48A8506D}" uniqueName="7" name="VENTA NETA" queryTableFieldId="7" dataDxfId="6">
      <calculatedColumnFormula>LISTAS[[#This Row],[Precio]]*(1-0.46)*(1-IF($C$3520="",0,$C$3520))</calculatedColumnFormula>
    </tableColumn>
    <tableColumn id="8" xr3:uid="{9FACF7D0-F679-4EF8-90D7-8C95EE6DA363}" uniqueName="8" name="COSTO" queryTableFieldId="8" dataDxfId="5" dataCellStyle="Moneda">
      <calculatedColumnFormula>+_xlfn.XLOOKUP(LISTAS[[#This Row],[ID]],_01_CODIGOS_Y_COSTOS_xlsm[Producto y N°],_01_CODIGOS_Y_COSTOS_xlsm[COSTO],0,0,1)</calculatedColumnFormula>
    </tableColumn>
    <tableColumn id="9" xr3:uid="{BC854B8F-57BB-4417-9363-9186B593D482}" uniqueName="9" name="% GANANCIA" queryTableFieldId="9" dataDxfId="4" dataCellStyle="Porcentaje">
      <calculatedColumnFormula>+IFERROR(LISTAS[[#This Row],[VENTA NETA]]/LISTAS[[#This Row],[COSTO]]-1,0)</calculatedColumnFormula>
    </tableColumn>
    <tableColumn id="10" xr3:uid="{645E814A-C374-4816-A0BA-0C0953838504}" uniqueName="10" name="Codigo" queryTableFieldId="10" dataDxfId="3">
      <calculatedColumnFormula>IFERROR(VLOOKUP(LISTAS[[#This Row],[ID]],_01_CODIGOS_Y_COSTOS_xlsm[[Producto y N°]:[CODIGO]],2,0),"")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93E15EE-B5C3-4F8E-B52D-77D670773E47}" name="_01_CODIGOS_Y_COSTOS_xlsm" displayName="_01_CODIGOS_Y_COSTOS_xlsm" ref="A1:F3518" tableType="queryTable" totalsRowShown="0">
  <autoFilter ref="A1:F3518" xr:uid="{E93E15EE-B5C3-4F8E-B52D-77D670773E47}"/>
  <tableColumns count="6">
    <tableColumn id="1" xr3:uid="{9C10ADEE-B4B6-4F84-B5F1-E63165979CE9}" uniqueName="1" name="FABRICA" queryTableFieldId="1" dataDxfId="12"/>
    <tableColumn id="7" xr3:uid="{6F3F76DD-A90F-4C4C-B71E-E36FB1BC8C56}" uniqueName="7" name="Producto y N°" queryTableFieldId="7" dataDxfId="2" dataCellStyle="Moneda"/>
    <tableColumn id="4" xr3:uid="{709B157D-EF1A-4E76-9F51-6DE5467634B4}" uniqueName="4" name="CODIGO" queryTableFieldId="4" dataDxfId="11"/>
    <tableColumn id="5" xr3:uid="{3C44C676-8B22-43D2-9797-CDFE422AF49F}" uniqueName="5" name="Descripción" queryTableFieldId="5" dataDxfId="10"/>
    <tableColumn id="6" xr3:uid="{3D7E76AC-2D07-4970-B5F2-ED4698B378FF}" uniqueName="6" name="COSTO" queryTableFieldId="6" dataDxfId="1" dataCellStyle="Moneda"/>
    <tableColumn id="2" xr3:uid="{9088F711-3836-4855-8067-0EFAE5D56F29}" uniqueName="2" name="Fabrica y Codigo" queryTableFieldId="13" dataDxfId="0" dataCellStyle="Moneda">
      <calculatedColumnFormula>+_01_CODIGOS_Y_COSTOS_xlsm[[#This Row],[FABRICA]]&amp;_01_CODIGOS_Y_COSTOS_xlsm[[#This Row],[CODIGO]]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9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E41A49E-B411-4186-B788-F1D0370A7FB9}">
  <we:reference id="29673e3c-d826-4f00-92ee-162334a52b1a" version="1.0.0.8" store="EXCatalog" storeType="EXCatalog"/>
  <we:alternateReferences>
    <we:reference id="WA200009404" version="1.0.0.8" store="es-ES" storeType="OMEX"/>
  </we:alternateReferences>
  <we:properties>
    <we:property name="claude.fileId" value="&quot;0cfc8b50-f8a2-4462-8e19-54e1e89f4654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641F2-76D3-4CB7-B80A-BDFCA022A765}">
  <sheetPr codeName="Hoja1"/>
  <dimension ref="A1:AT6821"/>
  <sheetViews>
    <sheetView showGridLines="0" tabSelected="1" zoomScale="85" zoomScaleNormal="85" workbookViewId="0">
      <pane ySplit="3" topLeftCell="A3506" activePane="bottomLeft" state="frozen"/>
      <selection pane="bottomLeft" activeCell="D3531" sqref="D3531"/>
    </sheetView>
  </sheetViews>
  <sheetFormatPr baseColWidth="10" defaultRowHeight="12.75" x14ac:dyDescent="0.2"/>
  <cols>
    <col min="1" max="1" width="3.5703125" customWidth="1"/>
    <col min="2" max="2" width="32" customWidth="1"/>
    <col min="3" max="3" width="14" customWidth="1"/>
    <col min="4" max="4" width="33.7109375" customWidth="1"/>
    <col min="5" max="5" width="12.85546875" bestFit="1" customWidth="1"/>
    <col min="6" max="6" width="17.28515625" customWidth="1"/>
    <col min="7" max="7" width="13.7109375" bestFit="1" customWidth="1"/>
    <col min="8" max="8" width="14" bestFit="1" customWidth="1"/>
    <col min="9" max="9" width="16.42578125" bestFit="1" customWidth="1"/>
    <col min="10" max="10" width="43" bestFit="1" customWidth="1"/>
    <col min="11" max="11" width="7.5703125" customWidth="1"/>
    <col min="12" max="12" width="1.85546875" customWidth="1"/>
    <col min="13" max="13" width="12.5703125" style="19" customWidth="1"/>
    <col min="14" max="14" width="16.42578125" style="58" customWidth="1"/>
    <col min="15" max="15" width="13" style="20" customWidth="1"/>
    <col min="16" max="16" width="1.28515625" style="15" customWidth="1"/>
    <col min="17" max="17" width="13.140625" style="19" customWidth="1"/>
    <col min="18" max="18" width="20.140625" customWidth="1"/>
    <col min="19" max="19" width="2.5703125" customWidth="1"/>
    <col min="20" max="20" width="11.7109375" style="19" bestFit="1" customWidth="1"/>
    <col min="23" max="23" width="2.140625" customWidth="1"/>
    <col min="25" max="26" width="12.7109375" bestFit="1" customWidth="1"/>
    <col min="27" max="27" width="22.85546875" customWidth="1"/>
    <col min="28" max="28" width="41.85546875" customWidth="1"/>
    <col min="29" max="29" width="11.42578125" customWidth="1"/>
    <col min="30" max="30" width="18.5703125" bestFit="1" customWidth="1"/>
    <col min="31" max="31" width="2.85546875" customWidth="1"/>
    <col min="32" max="32" width="21" customWidth="1"/>
    <col min="33" max="33" width="26.140625" customWidth="1"/>
    <col min="34" max="34" width="28.5703125" customWidth="1"/>
    <col min="35" max="38" width="16.140625" customWidth="1"/>
    <col min="39" max="40" width="19" customWidth="1"/>
  </cols>
  <sheetData>
    <row r="1" spans="1:46" ht="37.5" customHeight="1" x14ac:dyDescent="0.2">
      <c r="A1" s="11" t="s">
        <v>0</v>
      </c>
      <c r="B1" s="12" t="s">
        <v>1</v>
      </c>
      <c r="C1" s="12" t="s">
        <v>2</v>
      </c>
      <c r="D1" s="12" t="s">
        <v>3</v>
      </c>
      <c r="E1" s="5" t="s">
        <v>5372</v>
      </c>
      <c r="F1" s="7" t="s">
        <v>4133</v>
      </c>
      <c r="G1" s="3" t="s">
        <v>5313</v>
      </c>
      <c r="H1" s="4" t="s">
        <v>4609</v>
      </c>
      <c r="I1" s="32" t="s">
        <v>4611</v>
      </c>
      <c r="J1" s="7" t="s">
        <v>4146</v>
      </c>
      <c r="K1" s="70">
        <f>+C3520</f>
        <v>0.25</v>
      </c>
      <c r="M1" s="17" t="s">
        <v>6349</v>
      </c>
      <c r="N1" s="57" t="s">
        <v>6350</v>
      </c>
      <c r="O1" s="18" t="s">
        <v>6351</v>
      </c>
      <c r="P1" s="16"/>
      <c r="Q1" s="17" t="s">
        <v>6352</v>
      </c>
      <c r="T1" s="26" t="s">
        <v>6385</v>
      </c>
      <c r="U1" s="27" t="s">
        <v>6384</v>
      </c>
      <c r="V1" s="28" t="s">
        <v>6383</v>
      </c>
      <c r="X1" s="27" t="s">
        <v>6386</v>
      </c>
      <c r="Y1" s="27" t="s">
        <v>6349</v>
      </c>
      <c r="AA1" s="85" t="s">
        <v>10896</v>
      </c>
      <c r="AB1" s="86"/>
      <c r="AC1" s="86"/>
      <c r="AD1" s="101">
        <f>C3520</f>
        <v>0.25</v>
      </c>
      <c r="AF1" s="117" t="s">
        <v>10900</v>
      </c>
      <c r="AG1" s="117"/>
      <c r="AH1" s="117"/>
      <c r="AI1" s="117"/>
      <c r="AJ1" s="117"/>
      <c r="AK1" s="117"/>
      <c r="AL1" s="117"/>
      <c r="AM1" s="117"/>
      <c r="AN1" s="117"/>
      <c r="AT1" s="93" t="s">
        <v>10903</v>
      </c>
    </row>
    <row r="2" spans="1:46" ht="13.5" customHeight="1" x14ac:dyDescent="0.25">
      <c r="A2" s="6" t="s">
        <v>4</v>
      </c>
      <c r="B2" t="s">
        <v>5</v>
      </c>
      <c r="C2">
        <v>1</v>
      </c>
      <c r="D2" t="s">
        <v>6</v>
      </c>
      <c r="E2" s="2">
        <v>1159.02</v>
      </c>
      <c r="F2" s="6" t="str">
        <f>+_xlfn.XLOOKUP(LISTAS[[#This Row],[ID]],_01_CODIGOS_Y_COSTOS_xlsm[Producto y N°],_01_CODIGOS_Y_COSTOS_xlsm[FABRICA],"",0,1)</f>
        <v>FADER</v>
      </c>
      <c r="G2" s="13">
        <f>LISTAS[[#This Row],[Precio]]*(1-0.46)*(1-IF($C$3520="",0,$C$3520))</f>
        <v>469.40309999999999</v>
      </c>
      <c r="H2" s="1">
        <f>+_xlfn.XLOOKUP(LISTAS[[#This Row],[ID]],_01_CODIGOS_Y_COSTOS_xlsm[Producto y N°],_01_CODIGOS_Y_COSTOS_xlsm[COSTO],0,0,1)</f>
        <v>243.39</v>
      </c>
      <c r="I2" s="115">
        <f>+IFERROR(LISTAS[[#This Row],[VENTA NETA]]/LISTAS[[#This Row],[COSTO]]-1,0)</f>
        <v>0.92860470849254284</v>
      </c>
      <c r="J2" s="33" t="str">
        <f>IFERROR(VLOOKUP(LISTAS[[#This Row],[ID]],_01_CODIGOS_Y_COSTOS_xlsm[[Producto y N°]:[CODIGO]],2,0),"")</f>
        <v>S-001</v>
      </c>
      <c r="M2" s="22">
        <f>IF(H2=0,0,IF(AND($AC$3="SI",I2&lt;=$AA$3),(H2*(1+$AB$3))/(E2*(1-0.46)*(1-IF($C$3520="",0,$C$3520)))-1,IF(AND($AC$4="SI",I2&lt;=$AA$4),(H2*(1+$AB$4))/(E2*(1-0.46)*(1-IF($C$3520="",0,$C$3520)))-1,IF(AND($AC$5="SI",I2&lt;=$AA$5),(H2*(1+$AB$5))/(E2*(1-0.46)*(1-IF($C$3520="",0,$C$3520)))-1,IF(AND($AC$6="SI",I2&lt;=$AA$6),(H2*(1+$AB$6))/(E2*(1-0.46)*(1-IF($C$3520="",0,$C$3520)))-1,0)))))</f>
        <v>0</v>
      </c>
      <c r="N2" s="23">
        <f>+LISTAS[[#This Row],[Precio]]+(LISTAS[[#This Row],[Precio]]*M2)</f>
        <v>1159.02</v>
      </c>
      <c r="O2" s="24">
        <f t="shared" ref="O2:O3" si="0">+((100-50)*0.01)*N2</f>
        <v>579.51</v>
      </c>
      <c r="Q2" s="21">
        <f>IFERROR(O2/LISTAS[[#This Row],[COSTO]]-1,"")</f>
        <v>1.3809934672747444</v>
      </c>
      <c r="R2" t="str">
        <f>+LISTAS[[#This Row],[ID]]</f>
        <v>PLASTICOS1</v>
      </c>
      <c r="T2" s="29"/>
      <c r="U2" s="25">
        <f>LISTAS[[#This Row],[COSTO]]+(LISTAS[[#This Row],[COSTO]]*T2)</f>
        <v>243.39</v>
      </c>
      <c r="V2" s="30">
        <f>IF(T2="",0,U2/LISTAS[[#This Row],[VENTA NETA]]-1)</f>
        <v>0</v>
      </c>
      <c r="X2" s="25">
        <v>191.9</v>
      </c>
      <c r="Y2" s="31">
        <f>IFERROR(LISTAS[[#This Row],[COSTO]]/X2-1,"")</f>
        <v>0.26831683168316811</v>
      </c>
      <c r="AA2" s="88" t="s">
        <v>10897</v>
      </c>
      <c r="AB2" s="88" t="s">
        <v>10898</v>
      </c>
      <c r="AC2" s="88" t="s">
        <v>10899</v>
      </c>
      <c r="AD2" s="96" t="str">
        <f>HYPERLINK("#C3520","✏️ Descuento →")</f>
        <v>✏️ Descuento →</v>
      </c>
      <c r="AF2" s="91" t="s">
        <v>9044</v>
      </c>
      <c r="AG2" s="81"/>
      <c r="AH2" s="52" t="s">
        <v>9045</v>
      </c>
      <c r="AI2" s="81"/>
      <c r="AJ2" s="52" t="s">
        <v>10901</v>
      </c>
      <c r="AK2" s="81" t="s">
        <v>6349</v>
      </c>
      <c r="AL2" s="52" t="s">
        <v>10902</v>
      </c>
      <c r="AM2" s="92">
        <v>-1</v>
      </c>
      <c r="AQ2" s="118" t="s">
        <v>10908</v>
      </c>
      <c r="AR2" s="118"/>
      <c r="AT2" t="str" cm="1">
        <f t="array" ref="AT2:AT60">_xlfn._xlws.SORT(_xlfn.UNIQUE(IF(AG2="",B2:B3517,_xlfn._xlws.FILTER(B2:B3517,F2:F3517=AG2))))</f>
        <v>ABRAZADERAS C/ GOMA - AC INOXIDABLE</v>
      </c>
    </row>
    <row r="3" spans="1:46" ht="13.5" thickBot="1" x14ac:dyDescent="0.25">
      <c r="A3" s="6" t="s">
        <v>7</v>
      </c>
      <c r="B3" t="s">
        <v>5</v>
      </c>
      <c r="C3">
        <v>2</v>
      </c>
      <c r="D3" t="s">
        <v>8</v>
      </c>
      <c r="E3" s="2">
        <v>578.92999999999995</v>
      </c>
      <c r="F3" s="6" t="str">
        <f>+_xlfn.XLOOKUP(LISTAS[[#This Row],[ID]],_01_CODIGOS_Y_COSTOS_xlsm[Producto y N°],_01_CODIGOS_Y_COSTOS_xlsm[FABRICA],"",0,1)</f>
        <v>FADER</v>
      </c>
      <c r="G3" s="13">
        <f>LISTAS[[#This Row],[Precio]]*(1-0.46)*(1-IF($C$3520="",0,$C$3520))</f>
        <v>234.46665000000002</v>
      </c>
      <c r="H3" s="1">
        <f>+_xlfn.XLOOKUP(LISTAS[[#This Row],[ID]],_01_CODIGOS_Y_COSTOS_xlsm[Producto y N°],_01_CODIGOS_Y_COSTOS_xlsm[COSTO],0,0,1)</f>
        <v>129.67500000000001</v>
      </c>
      <c r="I3" s="115">
        <f>+IFERROR(LISTAS[[#This Row],[VENTA NETA]]/LISTAS[[#This Row],[COSTO]]-1,0)</f>
        <v>0.80810989010988998</v>
      </c>
      <c r="J3" s="33" t="str">
        <f>IFERROR(VLOOKUP(LISTAS[[#This Row],[ID]],_01_CODIGOS_Y_COSTOS_xlsm[[Producto y N°]:[CODIGO]],2,0),"")</f>
        <v>S-002</v>
      </c>
      <c r="M3" s="22">
        <v>0</v>
      </c>
      <c r="N3" s="23">
        <f>+LISTAS[[#This Row],[Precio]]+(LISTAS[[#This Row],[Precio]]*M3)</f>
        <v>578.92999999999995</v>
      </c>
      <c r="O3" s="24">
        <f t="shared" si="0"/>
        <v>289.46499999999997</v>
      </c>
      <c r="Q3" s="21">
        <f>IFERROR(O3/LISTAS[[#This Row],[COSTO]]-1,"")</f>
        <v>1.2322344322344319</v>
      </c>
      <c r="R3" t="str">
        <f>+LISTAS[[#This Row],[ID]]</f>
        <v>PLASTICOS2</v>
      </c>
      <c r="T3" s="29"/>
      <c r="U3" s="25">
        <f>LISTAS[[#This Row],[COSTO]]+(LISTAS[[#This Row],[COSTO]]*T3)</f>
        <v>129.67500000000001</v>
      </c>
      <c r="V3" s="30">
        <f>IF(T3="",0,U3/LISTAS[[#This Row],[VENTA NETA]]-1)</f>
        <v>0</v>
      </c>
      <c r="X3" s="25">
        <v>99.75</v>
      </c>
      <c r="Y3" s="31">
        <f>IFERROR(LISTAS[[#This Row],[COSTO]]/X3-1,"")</f>
        <v>0.30000000000000004</v>
      </c>
      <c r="AA3" s="89">
        <v>-0.1</v>
      </c>
      <c r="AB3" s="89">
        <v>0.7</v>
      </c>
      <c r="AC3" s="90" t="s">
        <v>10895</v>
      </c>
      <c r="AF3" s="94" t="s">
        <v>10904</v>
      </c>
      <c r="AG3" s="94" t="s">
        <v>1</v>
      </c>
      <c r="AH3" s="94" t="s">
        <v>2</v>
      </c>
      <c r="AI3" s="94" t="s">
        <v>5313</v>
      </c>
      <c r="AJ3" s="94" t="s">
        <v>4609</v>
      </c>
      <c r="AK3" s="94" t="s">
        <v>4611</v>
      </c>
      <c r="AL3" s="97" t="s">
        <v>6349</v>
      </c>
      <c r="AM3" s="97" t="s">
        <v>6351</v>
      </c>
      <c r="AN3" s="97" t="s">
        <v>6352</v>
      </c>
      <c r="AO3" s="102" t="s">
        <v>10907</v>
      </c>
      <c r="AQ3" s="97" t="s">
        <v>6352</v>
      </c>
      <c r="AR3" s="102" t="s">
        <v>10907</v>
      </c>
      <c r="AT3" t="str">
        <v>ABRAZADERAS C/ GOMA - ALUMINIO</v>
      </c>
    </row>
    <row r="4" spans="1:46" x14ac:dyDescent="0.2">
      <c r="A4" s="6" t="s">
        <v>9</v>
      </c>
      <c r="B4" t="s">
        <v>5</v>
      </c>
      <c r="C4">
        <v>3</v>
      </c>
      <c r="D4" t="s">
        <v>10</v>
      </c>
      <c r="E4" s="2">
        <v>629.53</v>
      </c>
      <c r="F4" s="6" t="str">
        <f>+_xlfn.XLOOKUP(LISTAS[[#This Row],[ID]],_01_CODIGOS_Y_COSTOS_xlsm[Producto y N°],_01_CODIGOS_Y_COSTOS_xlsm[FABRICA],"",0,1)</f>
        <v>FADER</v>
      </c>
      <c r="G4" s="13">
        <f>LISTAS[[#This Row],[Precio]]*(1-0.46)*(1-IF($C$3520="",0,$C$3520))</f>
        <v>254.95965000000001</v>
      </c>
      <c r="H4" s="1">
        <f>+_xlfn.XLOOKUP(LISTAS[[#This Row],[ID]],_01_CODIGOS_Y_COSTOS_xlsm[Producto y N°],_01_CODIGOS_Y_COSTOS_xlsm[COSTO],0,0,1)</f>
        <v>141.64500000000001</v>
      </c>
      <c r="I4" s="115">
        <f>+IFERROR(LISTAS[[#This Row],[VENTA NETA]]/LISTAS[[#This Row],[COSTO]]-1,0)</f>
        <v>0.79999046913057281</v>
      </c>
      <c r="J4" s="33" t="str">
        <f>IFERROR(VLOOKUP(LISTAS[[#This Row],[ID]],_01_CODIGOS_Y_COSTOS_xlsm[[Producto y N°]:[CODIGO]],2,0),"")</f>
        <v>S-050</v>
      </c>
      <c r="M4" s="22">
        <v>8.7408379827152327E-2</v>
      </c>
      <c r="N4" s="23">
        <f>+LISTAS[[#This Row],[Precio]]+(LISTAS[[#This Row],[Precio]]*M4)</f>
        <v>684.55619735258722</v>
      </c>
      <c r="O4" s="24">
        <f t="shared" ref="O4:O67" si="1">N4*(1-0.46)*(1-IF($C$3520="",0,$C$3520))</f>
        <v>277.24525992779786</v>
      </c>
      <c r="Q4" s="21">
        <f>IFERROR(O4/LISTAS[[#This Row],[COSTO]]-1,"")</f>
        <v>0.95732471974159239</v>
      </c>
      <c r="R4" t="str">
        <f>+LISTAS[[#This Row],[ID]]</f>
        <v>PLASTICOS3</v>
      </c>
      <c r="T4" s="29"/>
      <c r="U4" s="25">
        <f>LISTAS[[#This Row],[COSTO]]+(LISTAS[[#This Row],[COSTO]]*T4)</f>
        <v>141.64500000000001</v>
      </c>
      <c r="V4" s="30">
        <f>IF(T4="",0,U4/LISTAS[[#This Row],[VENTA NETA]]-1)</f>
        <v>0</v>
      </c>
      <c r="X4" s="25">
        <v>109.25</v>
      </c>
      <c r="Y4" s="31">
        <f>IFERROR(LISTAS[[#This Row],[COSTO]]/X4-1,"")</f>
        <v>0.29652173913043489</v>
      </c>
      <c r="AA4" s="89">
        <v>0</v>
      </c>
      <c r="AB4" s="89">
        <v>0.7</v>
      </c>
      <c r="AC4" s="90" t="s">
        <v>10895</v>
      </c>
      <c r="AF4" t="str" cm="1">
        <f t="array" ref="AF4:AN900">_xlfn.LET(_xlpm.datos,_xlfn.HSTACK(F2:F3517,B2:B3517,C2:C3517,G2:G3517,H2:H3517,I2:I3517,M2:M3517,O2:O3517,Q2:Q3517),_xlpm.filtro,(M2:M3517&lt;&gt;0)*((AG2="")+(F2:F3517=AG2))*((AI2="")+(B2:B3517=AI2)),_xlpm.resultado,_xlfn._xlws.FILTER(_xlpm.datos,_xlpm.filtro,"Sin resultados"),_xlpm.colOrden,MATCH(AK2,{"Proveedor","Producto","Numero","VENTA NETA","COSTO","% GANANCIA","Aumento","Nueva venta","Nueva Ganancia"},0),IF(AM2&lt;&gt;0,_xlfn._xlws.SORT(_xlpm.resultado,_xlpm.colOrden,AM2),_xlpm.resultado))</f>
        <v>KLOSTER</v>
      </c>
      <c r="AG4" t="str">
        <v>ARANDELAS DE INYECCION</v>
      </c>
      <c r="AH4" s="15">
        <v>103</v>
      </c>
      <c r="AI4" s="9">
        <v>669.64319999999998</v>
      </c>
      <c r="AJ4" s="9">
        <v>480.64319999999998</v>
      </c>
      <c r="AK4" s="66">
        <v>0.39322308107136439</v>
      </c>
      <c r="AL4" s="8">
        <v>3</v>
      </c>
      <c r="AM4" s="9">
        <v>2678.5727999999999</v>
      </c>
      <c r="AN4" s="66">
        <v>4.5728923242854576</v>
      </c>
      <c r="AO4" s="13">
        <f>+AM4-AI4</f>
        <v>2008.9295999999999</v>
      </c>
      <c r="AQ4" s="66">
        <v>0.70000000000000018</v>
      </c>
      <c r="AR4" s="13">
        <v>649.68264000000011</v>
      </c>
      <c r="AT4" t="str">
        <v>ACCESORIOS DE BRONCE UNION POLIAMIDA</v>
      </c>
    </row>
    <row r="5" spans="1:46" x14ac:dyDescent="0.2">
      <c r="A5" s="6" t="s">
        <v>11</v>
      </c>
      <c r="B5" t="s">
        <v>5</v>
      </c>
      <c r="C5">
        <v>4</v>
      </c>
      <c r="D5" t="s">
        <v>12</v>
      </c>
      <c r="E5" s="2">
        <v>654.85</v>
      </c>
      <c r="F5" s="6" t="str">
        <f>+_xlfn.XLOOKUP(LISTAS[[#This Row],[ID]],_01_CODIGOS_Y_COSTOS_xlsm[Producto y N°],_01_CODIGOS_Y_COSTOS_xlsm[FABRICA],"",0,1)</f>
        <v>FADER</v>
      </c>
      <c r="G5" s="13">
        <f>LISTAS[[#This Row],[Precio]]*(1-0.46)*(1-IF($C$3520="",0,$C$3520))</f>
        <v>265.21424999999999</v>
      </c>
      <c r="H5" s="1">
        <f>+_xlfn.XLOOKUP(LISTAS[[#This Row],[ID]],_01_CODIGOS_Y_COSTOS_xlsm[Producto y N°],_01_CODIGOS_Y_COSTOS_xlsm[COSTO],0,0,1)</f>
        <v>140.25649999999999</v>
      </c>
      <c r="I5" s="115">
        <f>+IFERROR(LISTAS[[#This Row],[VENTA NETA]]/LISTAS[[#This Row],[COSTO]]-1,0)</f>
        <v>0.8909230588243684</v>
      </c>
      <c r="J5" s="33" t="str">
        <f>IFERROR(VLOOKUP(LISTAS[[#This Row],[ID]],_01_CODIGOS_Y_COSTOS_xlsm[[Producto y N°]:[CODIGO]],2,0),"")</f>
        <v>F-994</v>
      </c>
      <c r="M5" s="22">
        <v>0</v>
      </c>
      <c r="N5" s="23">
        <f>+LISTAS[[#This Row],[Precio]]+(LISTAS[[#This Row],[Precio]]*M5)</f>
        <v>654.85</v>
      </c>
      <c r="O5" s="24">
        <f t="shared" si="1"/>
        <v>265.21424999999999</v>
      </c>
      <c r="Q5" s="21">
        <f>IFERROR(O5/LISTAS[[#This Row],[COSTO]]-1,"")</f>
        <v>0.8909230588243684</v>
      </c>
      <c r="R5" t="str">
        <f>+LISTAS[[#This Row],[ID]]</f>
        <v>PLASTICOS4</v>
      </c>
      <c r="T5" s="29"/>
      <c r="U5" s="25">
        <f>LISTAS[[#This Row],[COSTO]]+(LISTAS[[#This Row],[COSTO]]*T5)</f>
        <v>140.25649999999999</v>
      </c>
      <c r="V5" s="30">
        <f>IF(T5="",0,U5/LISTAS[[#This Row],[VENTA NETA]]-1)</f>
        <v>0</v>
      </c>
      <c r="X5" s="25">
        <v>121.6</v>
      </c>
      <c r="Y5" s="31">
        <f>IFERROR(LISTAS[[#This Row],[COSTO]]/X5-1,"")</f>
        <v>0.15342516447368415</v>
      </c>
      <c r="AA5" s="89">
        <v>0.3</v>
      </c>
      <c r="AB5" s="89">
        <v>0.7</v>
      </c>
      <c r="AC5" s="90" t="s">
        <v>10895</v>
      </c>
      <c r="AF5" t="str">
        <v>ALNAT</v>
      </c>
      <c r="AG5" t="str">
        <v>CONECTORES NEUMÁTICOS</v>
      </c>
      <c r="AH5" s="15">
        <v>77</v>
      </c>
      <c r="AI5" s="9">
        <v>874.39094999999998</v>
      </c>
      <c r="AJ5" s="9">
        <v>611.38800000000003</v>
      </c>
      <c r="AK5" s="66">
        <v>0.43017355590884998</v>
      </c>
      <c r="AL5" s="8">
        <v>0.60599987949360523</v>
      </c>
      <c r="AM5" s="9">
        <v>1404.271760330299</v>
      </c>
      <c r="AN5" s="66">
        <v>1.296858558444554</v>
      </c>
      <c r="AO5" s="13">
        <f t="shared" ref="AO5:AO68" si="2">+AM5-AI5</f>
        <v>529.88081033029903</v>
      </c>
      <c r="AQ5" s="66">
        <v>0.7</v>
      </c>
      <c r="AR5" s="13">
        <v>512.7416639999999</v>
      </c>
      <c r="AT5" t="str">
        <v>ALEMITES</v>
      </c>
    </row>
    <row r="6" spans="1:46" x14ac:dyDescent="0.2">
      <c r="A6" s="6" t="s">
        <v>13</v>
      </c>
      <c r="B6" t="s">
        <v>5</v>
      </c>
      <c r="C6">
        <v>5</v>
      </c>
      <c r="D6" t="s">
        <v>14</v>
      </c>
      <c r="E6" s="2">
        <v>727.61</v>
      </c>
      <c r="F6" s="6" t="str">
        <f>+_xlfn.XLOOKUP(LISTAS[[#This Row],[ID]],_01_CODIGOS_Y_COSTOS_xlsm[Producto y N°],_01_CODIGOS_Y_COSTOS_xlsm[FABRICA],"",0,1)</f>
        <v>FADER</v>
      </c>
      <c r="G6" s="13">
        <f>LISTAS[[#This Row],[Precio]]*(1-0.46)*(1-IF($C$3520="",0,$C$3520))</f>
        <v>294.68205</v>
      </c>
      <c r="H6" s="1">
        <f>+_xlfn.XLOOKUP(LISTAS[[#This Row],[ID]],_01_CODIGOS_Y_COSTOS_xlsm[Producto y N°],_01_CODIGOS_Y_COSTOS_xlsm[COSTO],0,0,1)</f>
        <v>170.46559999999999</v>
      </c>
      <c r="I6" s="115">
        <f>+IFERROR(LISTAS[[#This Row],[VENTA NETA]]/LISTAS[[#This Row],[COSTO]]-1,0)</f>
        <v>0.72868924873992169</v>
      </c>
      <c r="J6" s="33" t="str">
        <f>IFERROR(VLOOKUP(LISTAS[[#This Row],[ID]],_01_CODIGOS_Y_COSTOS_xlsm[[Producto y N°]:[CODIGO]],2,0),"")</f>
        <v>F-978</v>
      </c>
      <c r="M6" s="22">
        <v>0</v>
      </c>
      <c r="N6" s="23">
        <f>+LISTAS[[#This Row],[Precio]]+(LISTAS[[#This Row],[Precio]]*M6)</f>
        <v>727.61</v>
      </c>
      <c r="O6" s="24">
        <f t="shared" si="1"/>
        <v>294.68205</v>
      </c>
      <c r="Q6" s="21">
        <f>IFERROR(O6/LISTAS[[#This Row],[COSTO]]-1,"")</f>
        <v>0.72868924873992169</v>
      </c>
      <c r="R6" t="str">
        <f>+LISTAS[[#This Row],[ID]]</f>
        <v>PLASTICOS5</v>
      </c>
      <c r="T6" s="29"/>
      <c r="U6" s="25">
        <f>LISTAS[[#This Row],[COSTO]]+(LISTAS[[#This Row],[COSTO]]*T6)</f>
        <v>170.46559999999999</v>
      </c>
      <c r="V6" s="30">
        <f>IF(T6="",0,U6/LISTAS[[#This Row],[VENTA NETA]]-1)</f>
        <v>0</v>
      </c>
      <c r="X6" s="25">
        <v>134.9</v>
      </c>
      <c r="Y6" s="31">
        <f>IFERROR(LISTAS[[#This Row],[COSTO]]/X6-1,"")</f>
        <v>0.26364418087472186</v>
      </c>
      <c r="AA6" s="89">
        <v>0.7</v>
      </c>
      <c r="AB6" s="89">
        <v>0.8</v>
      </c>
      <c r="AC6" s="90" t="s">
        <v>10895</v>
      </c>
      <c r="AF6" t="str">
        <v>ALNAT</v>
      </c>
      <c r="AG6" t="str">
        <v>CONECTORES NEUMÁTICOS</v>
      </c>
      <c r="AH6" s="15">
        <v>79</v>
      </c>
      <c r="AI6" s="9">
        <v>1092.9897000000001</v>
      </c>
      <c r="AJ6" s="9">
        <v>764.23500000000001</v>
      </c>
      <c r="AK6" s="66">
        <v>0.43017488076311605</v>
      </c>
      <c r="AL6" s="8">
        <v>0.60599984162583931</v>
      </c>
      <c r="AM6" s="9">
        <v>1755.3412850986733</v>
      </c>
      <c r="AN6" s="66">
        <v>1.2968606320028178</v>
      </c>
      <c r="AO6" s="13">
        <f t="shared" si="2"/>
        <v>662.35158509867324</v>
      </c>
      <c r="AQ6" s="66">
        <v>0.7</v>
      </c>
      <c r="AR6" s="13">
        <v>494.90716499999996</v>
      </c>
      <c r="AT6" t="str">
        <v>ARANDELAS DE ALUMINIO</v>
      </c>
    </row>
    <row r="7" spans="1:46" x14ac:dyDescent="0.2">
      <c r="A7" s="6" t="s">
        <v>15</v>
      </c>
      <c r="B7" t="s">
        <v>5</v>
      </c>
      <c r="C7">
        <v>6</v>
      </c>
      <c r="D7" t="s">
        <v>16</v>
      </c>
      <c r="E7" s="2">
        <v>914.71</v>
      </c>
      <c r="F7" s="6" t="str">
        <f>+_xlfn.XLOOKUP(LISTAS[[#This Row],[ID]],_01_CODIGOS_Y_COSTOS_xlsm[Producto y N°],_01_CODIGOS_Y_COSTOS_xlsm[FABRICA],"",0,1)</f>
        <v>FADER</v>
      </c>
      <c r="G7" s="13">
        <f>LISTAS[[#This Row],[Precio]]*(1-0.46)*(1-IF($C$3520="",0,$C$3520))</f>
        <v>370.45755000000003</v>
      </c>
      <c r="H7" s="1">
        <f>+_xlfn.XLOOKUP(LISTAS[[#This Row],[ID]],_01_CODIGOS_Y_COSTOS_xlsm[Producto y N°],_01_CODIGOS_Y_COSTOS_xlsm[COSTO],0,0,1)</f>
        <v>203.91130000000001</v>
      </c>
      <c r="I7" s="115">
        <f>+IFERROR(LISTAS[[#This Row],[VENTA NETA]]/LISTAS[[#This Row],[COSTO]]-1,0)</f>
        <v>0.81675831599327742</v>
      </c>
      <c r="J7" s="33" t="str">
        <f>IFERROR(VLOOKUP(LISTAS[[#This Row],[ID]],_01_CODIGOS_Y_COSTOS_xlsm[[Producto y N°]:[CODIGO]],2,0),"")</f>
        <v>F-993</v>
      </c>
      <c r="M7" s="22">
        <v>0</v>
      </c>
      <c r="N7" s="23">
        <f>+LISTAS[[#This Row],[Precio]]+(LISTAS[[#This Row],[Precio]]*M7)</f>
        <v>914.71</v>
      </c>
      <c r="O7" s="24">
        <f t="shared" si="1"/>
        <v>370.45755000000003</v>
      </c>
      <c r="Q7" s="21">
        <f>IFERROR(O7/LISTAS[[#This Row],[COSTO]]-1,"")</f>
        <v>0.81675831599327742</v>
      </c>
      <c r="R7" t="str">
        <f>+LISTAS[[#This Row],[ID]]</f>
        <v>PLASTICOS6</v>
      </c>
      <c r="T7" s="29"/>
      <c r="U7" s="25">
        <f>LISTAS[[#This Row],[COSTO]]+(LISTAS[[#This Row],[COSTO]]*T7)</f>
        <v>203.91130000000001</v>
      </c>
      <c r="V7" s="30">
        <f>IF(T7="",0,U7/LISTAS[[#This Row],[VENTA NETA]]-1)</f>
        <v>0</v>
      </c>
      <c r="X7" s="25">
        <v>161.5</v>
      </c>
      <c r="Y7" s="31">
        <f>IFERROR(LISTAS[[#This Row],[COSTO]]/X7-1,"")</f>
        <v>0.26260866873065014</v>
      </c>
      <c r="AF7" t="str">
        <v>ALNAT</v>
      </c>
      <c r="AG7" t="str">
        <v>CONECTORES NEUMÁTICOS</v>
      </c>
      <c r="AH7" s="15">
        <v>78</v>
      </c>
      <c r="AI7" s="9">
        <v>1142.2215000000001</v>
      </c>
      <c r="AJ7" s="9">
        <v>798.66</v>
      </c>
      <c r="AK7" s="66">
        <v>0.43017241379310356</v>
      </c>
      <c r="AL7" s="8">
        <v>0.60599983444402172</v>
      </c>
      <c r="AM7" s="9">
        <v>1834.4075398984023</v>
      </c>
      <c r="AN7" s="66">
        <v>1.2968566597781312</v>
      </c>
      <c r="AO7" s="13">
        <f t="shared" si="2"/>
        <v>692.18603989840221</v>
      </c>
      <c r="AQ7" s="66">
        <v>0.70000000000000018</v>
      </c>
      <c r="AR7" s="13">
        <v>624.20722200000023</v>
      </c>
      <c r="AT7" t="str">
        <v>ARANDELAS DE COBRE</v>
      </c>
    </row>
    <row r="8" spans="1:46" ht="15" x14ac:dyDescent="0.25">
      <c r="A8" s="6" t="s">
        <v>17</v>
      </c>
      <c r="B8" t="s">
        <v>5</v>
      </c>
      <c r="C8">
        <v>7</v>
      </c>
      <c r="D8" t="s">
        <v>18</v>
      </c>
      <c r="E8" s="2">
        <v>578.92999999999995</v>
      </c>
      <c r="F8" s="6" t="str">
        <f>+_xlfn.XLOOKUP(LISTAS[[#This Row],[ID]],_01_CODIGOS_Y_COSTOS_xlsm[Producto y N°],_01_CODIGOS_Y_COSTOS_xlsm[FABRICA],"",0,1)</f>
        <v>FADER</v>
      </c>
      <c r="G8" s="13">
        <f>LISTAS[[#This Row],[Precio]]*(1-0.46)*(1-IF($C$3520="",0,$C$3520))</f>
        <v>234.46665000000002</v>
      </c>
      <c r="H8" s="1">
        <f>+_xlfn.XLOOKUP(LISTAS[[#This Row],[ID]],_01_CODIGOS_Y_COSTOS_xlsm[Producto y N°],_01_CODIGOS_Y_COSTOS_xlsm[COSTO],0,0,1)</f>
        <v>137.0198</v>
      </c>
      <c r="I8" s="115">
        <f>+IFERROR(LISTAS[[#This Row],[VENTA NETA]]/LISTAS[[#This Row],[COSTO]]-1,0)</f>
        <v>0.71118809106421121</v>
      </c>
      <c r="J8" s="33" t="str">
        <f>IFERROR(VLOOKUP(LISTAS[[#This Row],[ID]],_01_CODIGOS_Y_COSTOS_xlsm[[Producto y N°]:[CODIGO]],2,0),"")</f>
        <v>F-977</v>
      </c>
      <c r="M8" s="22">
        <v>0</v>
      </c>
      <c r="N8" s="23">
        <f>+LISTAS[[#This Row],[Precio]]+(LISTAS[[#This Row],[Precio]]*M8)</f>
        <v>578.92999999999995</v>
      </c>
      <c r="O8" s="24">
        <f t="shared" si="1"/>
        <v>234.46665000000002</v>
      </c>
      <c r="Q8" s="21">
        <f>IFERROR(O8/LISTAS[[#This Row],[COSTO]]-1,"")</f>
        <v>0.71118809106421121</v>
      </c>
      <c r="R8" t="str">
        <f>+LISTAS[[#This Row],[ID]]</f>
        <v>PLASTICOS7</v>
      </c>
      <c r="T8" s="29"/>
      <c r="U8" s="25">
        <f>LISTAS[[#This Row],[COSTO]]+(LISTAS[[#This Row],[COSTO]]*T8)</f>
        <v>137.0198</v>
      </c>
      <c r="V8" s="30">
        <f>IF(T8="",0,U8/LISTAS[[#This Row],[VENTA NETA]]-1)</f>
        <v>0</v>
      </c>
      <c r="X8" s="25">
        <v>108.3</v>
      </c>
      <c r="Y8" s="31">
        <f>IFERROR(LISTAS[[#This Row],[COSTO]]/X8-1,"")</f>
        <v>0.2651874422899354</v>
      </c>
      <c r="AA8" s="103" t="s">
        <v>10909</v>
      </c>
      <c r="AB8" s="104"/>
      <c r="AC8" s="104"/>
      <c r="AF8" t="str">
        <v>ALNAT</v>
      </c>
      <c r="AG8" t="str">
        <v>CONECTORES NEUMÁTICOS</v>
      </c>
      <c r="AH8" s="15">
        <v>80</v>
      </c>
      <c r="AI8" s="9">
        <v>1221.6501000000003</v>
      </c>
      <c r="AJ8" s="9">
        <v>853.74</v>
      </c>
      <c r="AK8" s="66">
        <v>0.43093927893738182</v>
      </c>
      <c r="AL8" s="8">
        <v>0.60272403252794182</v>
      </c>
      <c r="AM8" s="9">
        <v>1957.9679746101633</v>
      </c>
      <c r="AN8" s="66">
        <v>1.2934007714411453</v>
      </c>
      <c r="AO8" s="13">
        <f t="shared" si="2"/>
        <v>736.31787461016302</v>
      </c>
      <c r="AQ8" s="66">
        <v>0.7</v>
      </c>
      <c r="AR8" s="13">
        <v>618.63393599999995</v>
      </c>
      <c r="AT8" t="str">
        <v>ARANDELAS DE FIBRA</v>
      </c>
    </row>
    <row r="9" spans="1:46" ht="15.75" x14ac:dyDescent="0.25">
      <c r="A9" s="6" t="s">
        <v>19</v>
      </c>
      <c r="B9" t="s">
        <v>5</v>
      </c>
      <c r="C9">
        <v>8</v>
      </c>
      <c r="D9" t="s">
        <v>20</v>
      </c>
      <c r="E9" s="2">
        <v>654.85</v>
      </c>
      <c r="F9" s="6" t="str">
        <f>+_xlfn.XLOOKUP(LISTAS[[#This Row],[ID]],_01_CODIGOS_Y_COSTOS_xlsm[Producto y N°],_01_CODIGOS_Y_COSTOS_xlsm[FABRICA],"",0,1)</f>
        <v>FADER</v>
      </c>
      <c r="G9" s="13">
        <f>LISTAS[[#This Row],[Precio]]*(1-0.46)*(1-IF($C$3520="",0,$C$3520))</f>
        <v>265.21424999999999</v>
      </c>
      <c r="H9" s="1">
        <f>+_xlfn.XLOOKUP(LISTAS[[#This Row],[ID]],_01_CODIGOS_Y_COSTOS_xlsm[Producto y N°],_01_CODIGOS_Y_COSTOS_xlsm[COSTO],0,0,1)</f>
        <v>151.0454</v>
      </c>
      <c r="I9" s="115">
        <f>+IFERROR(LISTAS[[#This Row],[VENTA NETA]]/LISTAS[[#This Row],[COSTO]]-1,0)</f>
        <v>0.75585784141721613</v>
      </c>
      <c r="J9" s="33" t="str">
        <f>IFERROR(VLOOKUP(LISTAS[[#This Row],[ID]],_01_CODIGOS_Y_COSTOS_xlsm[[Producto y N°]:[CODIGO]],2,0),"")</f>
        <v>F-979</v>
      </c>
      <c r="L9" s="13"/>
      <c r="M9" s="22">
        <v>0</v>
      </c>
      <c r="N9" s="23">
        <f>+LISTAS[[#This Row],[Precio]]+(LISTAS[[#This Row],[Precio]]*M9)</f>
        <v>654.85</v>
      </c>
      <c r="O9" s="24">
        <f t="shared" si="1"/>
        <v>265.21424999999999</v>
      </c>
      <c r="Q9" s="21">
        <f>IFERROR(O9/LISTAS[[#This Row],[COSTO]]-1,"")</f>
        <v>0.75585784141721613</v>
      </c>
      <c r="R9" t="str">
        <f>+LISTAS[[#This Row],[ID]]</f>
        <v>PLASTICOS8</v>
      </c>
      <c r="T9" s="29"/>
      <c r="U9" s="25">
        <f>LISTAS[[#This Row],[COSTO]]+(LISTAS[[#This Row],[COSTO]]*T9)</f>
        <v>151.0454</v>
      </c>
      <c r="V9" s="30">
        <f>IF(T9="",0,U9/LISTAS[[#This Row],[VENTA NETA]]-1)</f>
        <v>0</v>
      </c>
      <c r="X9" s="25">
        <v>120.65</v>
      </c>
      <c r="Y9" s="31">
        <f>IFERROR(LISTAS[[#This Row],[COSTO]]/X9-1,"")</f>
        <v>0.25193037712391209</v>
      </c>
      <c r="AA9" s="105" t="s">
        <v>10910</v>
      </c>
      <c r="AB9" s="106" t="s">
        <v>10911</v>
      </c>
      <c r="AF9" t="str">
        <v>RESORTES</v>
      </c>
      <c r="AG9" t="str">
        <v>RESORTES LINEA PESADA</v>
      </c>
      <c r="AH9" s="15">
        <v>146</v>
      </c>
      <c r="AI9" s="9">
        <v>2876.3991000000005</v>
      </c>
      <c r="AJ9" s="9">
        <v>1692</v>
      </c>
      <c r="AK9" s="66">
        <v>0.69999946808510671</v>
      </c>
      <c r="AL9" s="8">
        <v>0.59987345181207186</v>
      </c>
      <c r="AM9" s="9">
        <v>4601.8745569061375</v>
      </c>
      <c r="AN9" s="66">
        <v>1.7197840170840055</v>
      </c>
      <c r="AO9" s="13">
        <f t="shared" si="2"/>
        <v>1725.475456906137</v>
      </c>
      <c r="AQ9" s="66">
        <v>0.7</v>
      </c>
      <c r="AR9" s="13">
        <v>802.55213100000003</v>
      </c>
      <c r="AT9" t="str">
        <v>ARANDELAS DE GOMA</v>
      </c>
    </row>
    <row r="10" spans="1:46" x14ac:dyDescent="0.2">
      <c r="A10" s="6" t="s">
        <v>21</v>
      </c>
      <c r="B10" t="s">
        <v>5</v>
      </c>
      <c r="C10">
        <v>9</v>
      </c>
      <c r="D10" t="s">
        <v>22</v>
      </c>
      <c r="E10" s="2">
        <v>680.9</v>
      </c>
      <c r="F10" s="6" t="str">
        <f>+_xlfn.XLOOKUP(LISTAS[[#This Row],[ID]],_01_CODIGOS_Y_COSTOS_xlsm[Producto y N°],_01_CODIGOS_Y_COSTOS_xlsm[FABRICA],"",0,1)</f>
        <v>FADER</v>
      </c>
      <c r="G10" s="13">
        <f>LISTAS[[#This Row],[Precio]]*(1-0.46)*(1-IF($C$3520="",0,$C$3520))</f>
        <v>275.7645</v>
      </c>
      <c r="H10" s="1">
        <f>+_xlfn.XLOOKUP(LISTAS[[#This Row],[ID]],_01_CODIGOS_Y_COSTOS_xlsm[Producto y N°],_01_CODIGOS_Y_COSTOS_xlsm[COSTO],0,0,1)</f>
        <v>153.20320000000001</v>
      </c>
      <c r="I10" s="115">
        <f>+IFERROR(LISTAS[[#This Row],[VENTA NETA]]/LISTAS[[#This Row],[COSTO]]-1,0)</f>
        <v>0.79999177562870738</v>
      </c>
      <c r="J10" s="33" t="str">
        <f>IFERROR(VLOOKUP(LISTAS[[#This Row],[ID]],_01_CODIGOS_Y_COSTOS_xlsm[[Producto y N°]:[CODIGO]],2,0),"")</f>
        <v>F-566</v>
      </c>
      <c r="L10" s="13"/>
      <c r="M10" s="22">
        <v>6.7279712704334083E-2</v>
      </c>
      <c r="N10" s="23">
        <f>+LISTAS[[#This Row],[Precio]]+(LISTAS[[#This Row],[Precio]]*M10)</f>
        <v>726.7107563803811</v>
      </c>
      <c r="O10" s="24">
        <f t="shared" si="1"/>
        <v>294.31785633405434</v>
      </c>
      <c r="Q10" s="21">
        <f>IFERROR(O10/LISTAS[[#This Row],[COSTO]]-1,"")</f>
        <v>0.92109470516317105</v>
      </c>
      <c r="R10" t="str">
        <f>+LISTAS[[#This Row],[ID]]</f>
        <v>PLASTICOS9</v>
      </c>
      <c r="T10" s="29"/>
      <c r="U10" s="25">
        <f>LISTAS[[#This Row],[COSTO]]+(LISTAS[[#This Row],[COSTO]]*T10)</f>
        <v>153.20320000000001</v>
      </c>
      <c r="V10" s="30">
        <f>IF(T10="",0,U10/LISTAS[[#This Row],[VENTA NETA]]-1)</f>
        <v>0</v>
      </c>
      <c r="X10" s="25">
        <v>121.6</v>
      </c>
      <c r="Y10" s="31">
        <f>IFERROR(LISTAS[[#This Row],[COSTO]]/X10-1,"")</f>
        <v>0.2598947368421054</v>
      </c>
      <c r="AA10" s="52" t="s">
        <v>10912</v>
      </c>
      <c r="AB10" s="67" t="s">
        <v>10913</v>
      </c>
      <c r="AF10" t="str">
        <v>REGATONES</v>
      </c>
      <c r="AG10" t="str">
        <v>REGATONES</v>
      </c>
      <c r="AH10" s="15">
        <v>45</v>
      </c>
      <c r="AI10" s="9">
        <v>116.27955000000003</v>
      </c>
      <c r="AJ10" s="9">
        <v>68.400000000000006</v>
      </c>
      <c r="AK10" s="66">
        <v>0.69999342105263196</v>
      </c>
      <c r="AL10" s="8">
        <v>0.58187940006121819</v>
      </c>
      <c r="AM10" s="9">
        <v>183.94022479338844</v>
      </c>
      <c r="AN10" s="66">
        <v>1.6891845730027546</v>
      </c>
      <c r="AO10" s="13">
        <f t="shared" si="2"/>
        <v>67.660674793388409</v>
      </c>
      <c r="AQ10" s="66">
        <v>0.69999999999999973</v>
      </c>
      <c r="AR10" s="13">
        <v>646.50032549999969</v>
      </c>
      <c r="AT10" t="str">
        <v>ARANDELAS DE GOMA LINEA PESADA</v>
      </c>
    </row>
    <row r="11" spans="1:46" ht="15.75" x14ac:dyDescent="0.25">
      <c r="A11" s="6" t="s">
        <v>23</v>
      </c>
      <c r="B11" t="s">
        <v>5</v>
      </c>
      <c r="C11">
        <v>10</v>
      </c>
      <c r="D11" t="s">
        <v>24</v>
      </c>
      <c r="E11" s="2">
        <v>771.26</v>
      </c>
      <c r="F11" s="6" t="str">
        <f>+_xlfn.XLOOKUP(LISTAS[[#This Row],[ID]],_01_CODIGOS_Y_COSTOS_xlsm[Producto y N°],_01_CODIGOS_Y_COSTOS_xlsm[FABRICA],"",0,1)</f>
        <v>FADER</v>
      </c>
      <c r="G11" s="13">
        <f>LISTAS[[#This Row],[Precio]]*(1-0.46)*(1-IF($C$3520="",0,$C$3520))</f>
        <v>312.36030000000005</v>
      </c>
      <c r="H11" s="1">
        <f>+_xlfn.XLOOKUP(LISTAS[[#This Row],[ID]],_01_CODIGOS_Y_COSTOS_xlsm[Producto y N°],_01_CODIGOS_Y_COSTOS_xlsm[COSTO],0,0,1)</f>
        <v>178.01779999999999</v>
      </c>
      <c r="I11" s="115">
        <f>+IFERROR(LISTAS[[#This Row],[VENTA NETA]]/LISTAS[[#This Row],[COSTO]]-1,0)</f>
        <v>0.75465768029938607</v>
      </c>
      <c r="J11" s="33" t="str">
        <f>IFERROR(VLOOKUP(LISTAS[[#This Row],[ID]],_01_CODIGOS_Y_COSTOS_xlsm[[Producto y N°]:[CODIGO]],2,0),"")</f>
        <v>F-798/80</v>
      </c>
      <c r="M11" s="22">
        <v>0</v>
      </c>
      <c r="N11" s="23">
        <f>+LISTAS[[#This Row],[Precio]]+(LISTAS[[#This Row],[Precio]]*M11)</f>
        <v>771.26</v>
      </c>
      <c r="O11" s="24">
        <f t="shared" si="1"/>
        <v>312.36030000000005</v>
      </c>
      <c r="Q11" s="21">
        <f>IFERROR(O11/LISTAS[[#This Row],[COSTO]]-1,"")</f>
        <v>0.75465768029938607</v>
      </c>
      <c r="R11" t="str">
        <f>+LISTAS[[#This Row],[ID]]</f>
        <v>PLASTICOS10</v>
      </c>
      <c r="T11" s="29"/>
      <c r="U11" s="25">
        <f>LISTAS[[#This Row],[COSTO]]+(LISTAS[[#This Row],[COSTO]]*T11)</f>
        <v>178.01779999999999</v>
      </c>
      <c r="V11" s="30">
        <f>IF(T11="",0,U11/LISTAS[[#This Row],[VENTA NETA]]-1)</f>
        <v>0</v>
      </c>
      <c r="X11" s="25">
        <v>142.5</v>
      </c>
      <c r="Y11" s="31">
        <f>IFERROR(LISTAS[[#This Row],[COSTO]]/X11-1,"")</f>
        <v>0.24924771929824563</v>
      </c>
      <c r="AA11" s="52" t="s">
        <v>10914</v>
      </c>
      <c r="AB11" s="108" t="s">
        <v>10915</v>
      </c>
      <c r="AF11" t="str">
        <v>LCT</v>
      </c>
      <c r="AG11" t="str">
        <v>TERMINALES</v>
      </c>
      <c r="AH11" s="15">
        <v>90</v>
      </c>
      <c r="AI11" s="9">
        <v>195.05610000000001</v>
      </c>
      <c r="AJ11" s="9">
        <v>120.34399999999999</v>
      </c>
      <c r="AK11" s="66">
        <v>0.62082114604799599</v>
      </c>
      <c r="AL11" s="8">
        <v>0.5</v>
      </c>
      <c r="AM11" s="9">
        <v>292.58415000000008</v>
      </c>
      <c r="AN11" s="66">
        <v>1.4312317190719943</v>
      </c>
      <c r="AO11" s="13">
        <f t="shared" si="2"/>
        <v>97.528050000000064</v>
      </c>
      <c r="AQ11" s="66">
        <v>0.7</v>
      </c>
      <c r="AR11" s="13">
        <v>689.1245909999999</v>
      </c>
      <c r="AT11" t="str">
        <v>ARANDELAS DE INYECCION</v>
      </c>
    </row>
    <row r="12" spans="1:46" x14ac:dyDescent="0.2">
      <c r="A12" s="6" t="s">
        <v>25</v>
      </c>
      <c r="B12" t="s">
        <v>5</v>
      </c>
      <c r="C12">
        <v>11</v>
      </c>
      <c r="D12" t="s">
        <v>26</v>
      </c>
      <c r="E12" s="2">
        <v>917.77</v>
      </c>
      <c r="F12" s="6" t="str">
        <f>+_xlfn.XLOOKUP(LISTAS[[#This Row],[ID]],_01_CODIGOS_Y_COSTOS_xlsm[Producto y N°],_01_CODIGOS_Y_COSTOS_xlsm[FABRICA],"",0,1)</f>
        <v>FADER</v>
      </c>
      <c r="G12" s="13">
        <f>LISTAS[[#This Row],[Precio]]*(1-0.46)*(1-IF($C$3520="",0,$C$3520))</f>
        <v>371.69684999999998</v>
      </c>
      <c r="H12" s="1">
        <f>+_xlfn.XLOOKUP(LISTAS[[#This Row],[ID]],_01_CODIGOS_Y_COSTOS_xlsm[Producto y N°],_01_CODIGOS_Y_COSTOS_xlsm[COSTO],0,0,1)</f>
        <v>189.52500000000001</v>
      </c>
      <c r="I12" s="115">
        <f>+IFERROR(LISTAS[[#This Row],[VENTA NETA]]/LISTAS[[#This Row],[COSTO]]-1,0)</f>
        <v>0.96120221606648193</v>
      </c>
      <c r="J12" s="33" t="str">
        <f>IFERROR(VLOOKUP(LISTAS[[#This Row],[ID]],_01_CODIGOS_Y_COSTOS_xlsm[[Producto y N°]:[CODIGO]],2,0),"")</f>
        <v>S-066</v>
      </c>
      <c r="M12" s="22">
        <v>0</v>
      </c>
      <c r="N12" s="23">
        <f>+LISTAS[[#This Row],[Precio]]+(LISTAS[[#This Row],[Precio]]*M12)</f>
        <v>917.77</v>
      </c>
      <c r="O12" s="24">
        <f t="shared" si="1"/>
        <v>371.69684999999998</v>
      </c>
      <c r="Q12" s="21">
        <f>IFERROR(O12/LISTAS[[#This Row],[COSTO]]-1,"")</f>
        <v>0.96120221606648193</v>
      </c>
      <c r="R12" t="str">
        <f>+LISTAS[[#This Row],[ID]]</f>
        <v>PLASTICOS11</v>
      </c>
      <c r="T12" s="29"/>
      <c r="U12" s="25">
        <f>LISTAS[[#This Row],[COSTO]]+(LISTAS[[#This Row],[COSTO]]*T12)</f>
        <v>189.52500000000001</v>
      </c>
      <c r="V12" s="30">
        <f>IF(T12="",0,U12/LISTAS[[#This Row],[VENTA NETA]]-1)</f>
        <v>0</v>
      </c>
      <c r="X12" s="25">
        <v>148.19999999999999</v>
      </c>
      <c r="Y12" s="31">
        <f>IFERROR(LISTAS[[#This Row],[COSTO]]/X12-1,"")</f>
        <v>0.27884615384615397</v>
      </c>
      <c r="AA12" s="107"/>
      <c r="AF12" t="str">
        <v>WALTER</v>
      </c>
      <c r="AG12" t="str">
        <v>Gaveta</v>
      </c>
      <c r="AH12" s="15" t="str">
        <v>gr</v>
      </c>
      <c r="AI12" s="9">
        <v>9720</v>
      </c>
      <c r="AJ12" s="9">
        <v>8020</v>
      </c>
      <c r="AK12" s="66">
        <v>0.21197007481296759</v>
      </c>
      <c r="AL12" s="8">
        <v>0.5</v>
      </c>
      <c r="AM12" s="9">
        <v>14580</v>
      </c>
      <c r="AN12" s="66">
        <v>0.81795511221945127</v>
      </c>
      <c r="AO12" s="13">
        <f t="shared" si="2"/>
        <v>4860</v>
      </c>
      <c r="AQ12" s="66">
        <v>0.7</v>
      </c>
      <c r="AR12" s="13">
        <v>520.4365499999999</v>
      </c>
      <c r="AT12" t="str">
        <v>ARANDELAS DE POLIPROPILENO</v>
      </c>
    </row>
    <row r="13" spans="1:46" x14ac:dyDescent="0.2">
      <c r="A13" s="6" t="s">
        <v>27</v>
      </c>
      <c r="B13" t="s">
        <v>5</v>
      </c>
      <c r="C13">
        <v>12</v>
      </c>
      <c r="D13" t="s">
        <v>28</v>
      </c>
      <c r="E13" s="2">
        <v>933.24</v>
      </c>
      <c r="F13" s="6" t="str">
        <f>+_xlfn.XLOOKUP(LISTAS[[#This Row],[ID]],_01_CODIGOS_Y_COSTOS_xlsm[Producto y N°],_01_CODIGOS_Y_COSTOS_xlsm[FABRICA],"",0,1)</f>
        <v>FADER</v>
      </c>
      <c r="G13" s="13">
        <f>LISTAS[[#This Row],[Precio]]*(1-0.46)*(1-IF($C$3520="",0,$C$3520))</f>
        <v>377.96220000000005</v>
      </c>
      <c r="H13" s="1">
        <f>+_xlfn.XLOOKUP(LISTAS[[#This Row],[ID]],_01_CODIGOS_Y_COSTOS_xlsm[Producto y N°],_01_CODIGOS_Y_COSTOS_xlsm[COSTO],0,0,1)</f>
        <v>204.48750000000001</v>
      </c>
      <c r="I13" s="115">
        <f>+IFERROR(LISTAS[[#This Row],[VENTA NETA]]/LISTAS[[#This Row],[COSTO]]-1,0)</f>
        <v>0.84833889602053936</v>
      </c>
      <c r="J13" s="33" t="str">
        <f>IFERROR(VLOOKUP(LISTAS[[#This Row],[ID]],_01_CODIGOS_Y_COSTOS_xlsm[[Producto y N°]:[CODIGO]],2,0),"")</f>
        <v>S-067</v>
      </c>
      <c r="M13" s="22">
        <v>0</v>
      </c>
      <c r="N13" s="23">
        <f>+LISTAS[[#This Row],[Precio]]+(LISTAS[[#This Row],[Precio]]*M13)</f>
        <v>933.24</v>
      </c>
      <c r="O13" s="24">
        <f t="shared" si="1"/>
        <v>377.96220000000005</v>
      </c>
      <c r="Q13" s="21">
        <f>IFERROR(O13/LISTAS[[#This Row],[COSTO]]-1,"")</f>
        <v>0.84833889602053936</v>
      </c>
      <c r="R13" t="str">
        <f>+LISTAS[[#This Row],[ID]]</f>
        <v>PLASTICOS12</v>
      </c>
      <c r="T13" s="29"/>
      <c r="U13" s="25">
        <f>LISTAS[[#This Row],[COSTO]]+(LISTAS[[#This Row],[COSTO]]*T13)</f>
        <v>204.48750000000001</v>
      </c>
      <c r="V13" s="30">
        <f>IF(T13="",0,U13/LISTAS[[#This Row],[VENTA NETA]]-1)</f>
        <v>0</v>
      </c>
      <c r="X13" s="25">
        <v>161.5</v>
      </c>
      <c r="Y13" s="31">
        <f>IFERROR(LISTAS[[#This Row],[COSTO]]/X13-1,"")</f>
        <v>0.26617647058823546</v>
      </c>
      <c r="AA13" s="107" t="s">
        <v>10916</v>
      </c>
      <c r="AF13" t="str">
        <v>WALTER</v>
      </c>
      <c r="AG13" t="str">
        <v>Gavetas</v>
      </c>
      <c r="AH13" s="15" t="str">
        <v>1 - 30x49x10 - Esp. 20</v>
      </c>
      <c r="AI13" s="9">
        <v>9720</v>
      </c>
      <c r="AJ13" s="9">
        <v>8012</v>
      </c>
      <c r="AK13" s="66">
        <v>0.21318022965551675</v>
      </c>
      <c r="AL13" s="8">
        <v>0.5</v>
      </c>
      <c r="AM13" s="9">
        <v>14580</v>
      </c>
      <c r="AN13" s="66">
        <v>0.81977034448327513</v>
      </c>
      <c r="AO13" s="13">
        <f t="shared" si="2"/>
        <v>4860</v>
      </c>
      <c r="AQ13" s="66">
        <v>0.7</v>
      </c>
      <c r="AR13" s="13">
        <v>116.83749999999995</v>
      </c>
      <c r="AT13" t="str">
        <v>ARANLOCK</v>
      </c>
    </row>
    <row r="14" spans="1:46" x14ac:dyDescent="0.2">
      <c r="A14" s="6" t="s">
        <v>29</v>
      </c>
      <c r="B14" t="s">
        <v>5</v>
      </c>
      <c r="C14">
        <v>13</v>
      </c>
      <c r="D14" t="s">
        <v>30</v>
      </c>
      <c r="E14" s="2">
        <v>1202.08</v>
      </c>
      <c r="F14" s="6" t="str">
        <f>+_xlfn.XLOOKUP(LISTAS[[#This Row],[ID]],_01_CODIGOS_Y_COSTOS_xlsm[Producto y N°],_01_CODIGOS_Y_COSTOS_xlsm[FABRICA],"",0,1)</f>
        <v>FADER</v>
      </c>
      <c r="G14" s="13">
        <f>LISTAS[[#This Row],[Precio]]*(1-0.46)*(1-IF($C$3520="",0,$C$3520))</f>
        <v>486.8424</v>
      </c>
      <c r="H14" s="1">
        <f>+_xlfn.XLOOKUP(LISTAS[[#This Row],[ID]],_01_CODIGOS_Y_COSTOS_xlsm[Producto y N°],_01_CODIGOS_Y_COSTOS_xlsm[COSTO],0,0,1)</f>
        <v>244.38749999999999</v>
      </c>
      <c r="I14" s="115">
        <f>+IFERROR(LISTAS[[#This Row],[VENTA NETA]]/LISTAS[[#This Row],[COSTO]]-1,0)</f>
        <v>0.99209206690194884</v>
      </c>
      <c r="J14" s="33" t="str">
        <f>IFERROR(VLOOKUP(LISTAS[[#This Row],[ID]],_01_CODIGOS_Y_COSTOS_xlsm[[Producto y N°]:[CODIGO]],2,0),"")</f>
        <v>S-105</v>
      </c>
      <c r="M14" s="22">
        <v>0</v>
      </c>
      <c r="N14" s="23">
        <f>+LISTAS[[#This Row],[Precio]]+(LISTAS[[#This Row],[Precio]]*M14)</f>
        <v>1202.08</v>
      </c>
      <c r="O14" s="24">
        <f t="shared" si="1"/>
        <v>486.8424</v>
      </c>
      <c r="Q14" s="21">
        <f>IFERROR(O14/LISTAS[[#This Row],[COSTO]]-1,"")</f>
        <v>0.99209206690194884</v>
      </c>
      <c r="R14" t="str">
        <f>+LISTAS[[#This Row],[ID]]</f>
        <v>PLASTICOS13</v>
      </c>
      <c r="T14" s="29"/>
      <c r="U14" s="25">
        <f>LISTAS[[#This Row],[COSTO]]+(LISTAS[[#This Row],[COSTO]]*T14)</f>
        <v>244.38749999999999</v>
      </c>
      <c r="V14" s="30">
        <f>IF(T14="",0,U14/LISTAS[[#This Row],[VENTA NETA]]-1)</f>
        <v>0</v>
      </c>
      <c r="X14" s="25">
        <v>190</v>
      </c>
      <c r="Y14" s="31">
        <f>IFERROR(LISTAS[[#This Row],[COSTO]]/X14-1,"")</f>
        <v>0.28624999999999989</v>
      </c>
      <c r="AA14" s="109" t="s">
        <v>10917</v>
      </c>
      <c r="AF14" t="str">
        <v>RESORTES</v>
      </c>
      <c r="AG14" t="str">
        <v>RESORTES LINEA FERRETERIA</v>
      </c>
      <c r="AH14" s="15">
        <v>100</v>
      </c>
      <c r="AI14" s="9">
        <v>479.39850000000007</v>
      </c>
      <c r="AJ14" s="9">
        <v>282</v>
      </c>
      <c r="AK14" s="66">
        <v>0.69999468085106398</v>
      </c>
      <c r="AL14" s="8">
        <v>0.45790681804082123</v>
      </c>
      <c r="AM14" s="9">
        <v>698.9183417085427</v>
      </c>
      <c r="AN14" s="66">
        <v>1.4784338358458959</v>
      </c>
      <c r="AO14" s="13">
        <f t="shared" si="2"/>
        <v>219.51984170854263</v>
      </c>
      <c r="AQ14" s="66">
        <v>0.7</v>
      </c>
      <c r="AR14" s="13">
        <v>104.64374999999998</v>
      </c>
      <c r="AT14" t="str">
        <v>BORNES PARA BATERIA</v>
      </c>
    </row>
    <row r="15" spans="1:46" x14ac:dyDescent="0.2">
      <c r="A15" s="6" t="s">
        <v>31</v>
      </c>
      <c r="B15" t="s">
        <v>5</v>
      </c>
      <c r="C15">
        <v>14</v>
      </c>
      <c r="D15" t="s">
        <v>32</v>
      </c>
      <c r="E15" s="2">
        <v>622.52</v>
      </c>
      <c r="F15" s="6" t="str">
        <f>+_xlfn.XLOOKUP(LISTAS[[#This Row],[ID]],_01_CODIGOS_Y_COSTOS_xlsm[Producto y N°],_01_CODIGOS_Y_COSTOS_xlsm[FABRICA],"",0,1)</f>
        <v>FADER</v>
      </c>
      <c r="G15" s="13">
        <f>LISTAS[[#This Row],[Precio]]*(1-0.46)*(1-IF($C$3520="",0,$C$3520))</f>
        <v>252.1206</v>
      </c>
      <c r="H15" s="1">
        <f>+_xlfn.XLOOKUP(LISTAS[[#This Row],[ID]],_01_CODIGOS_Y_COSTOS_xlsm[Producto y N°],_01_CODIGOS_Y_COSTOS_xlsm[COSTO],0,0,1)</f>
        <v>140.25649999999999</v>
      </c>
      <c r="I15" s="115">
        <f>+IFERROR(LISTAS[[#This Row],[VENTA NETA]]/LISTAS[[#This Row],[COSTO]]-1,0)</f>
        <v>0.79756802715025699</v>
      </c>
      <c r="J15" s="33" t="str">
        <f>IFERROR(VLOOKUP(LISTAS[[#This Row],[ID]],_01_CODIGOS_Y_COSTOS_xlsm[[Producto y N°]:[CODIGO]],2,0),"")</f>
        <v>F-740/Ve</v>
      </c>
      <c r="M15" s="22">
        <v>0</v>
      </c>
      <c r="N15" s="23">
        <f>+LISTAS[[#This Row],[Precio]]+(LISTAS[[#This Row],[Precio]]*M15)</f>
        <v>622.52</v>
      </c>
      <c r="O15" s="24">
        <f t="shared" si="1"/>
        <v>252.1206</v>
      </c>
      <c r="Q15" s="21">
        <f>IFERROR(O15/LISTAS[[#This Row],[COSTO]]-1,"")</f>
        <v>0.79756802715025699</v>
      </c>
      <c r="R15" t="str">
        <f>+LISTAS[[#This Row],[ID]]</f>
        <v>PLASTICOS14</v>
      </c>
      <c r="T15" s="29"/>
      <c r="U15" s="25">
        <f>LISTAS[[#This Row],[COSTO]]+(LISTAS[[#This Row],[COSTO]]*T15)</f>
        <v>140.25649999999999</v>
      </c>
      <c r="V15" s="30">
        <f>IF(T15="",0,U15/LISTAS[[#This Row],[VENTA NETA]]-1)</f>
        <v>0</v>
      </c>
      <c r="X15" s="25">
        <v>118.75</v>
      </c>
      <c r="Y15" s="31">
        <f>IFERROR(LISTAS[[#This Row],[COSTO]]/X15-1,"")</f>
        <v>0.18110736842105246</v>
      </c>
      <c r="AF15" t="str">
        <v>ALNAT</v>
      </c>
      <c r="AG15" t="str">
        <v>CONECTORES NUEVA INCORPORACION</v>
      </c>
      <c r="AH15" s="15">
        <v>334</v>
      </c>
      <c r="AI15" s="9">
        <v>1922.8144499999999</v>
      </c>
      <c r="AJ15" s="9">
        <v>1131.0678</v>
      </c>
      <c r="AK15" s="66">
        <v>0.69999928386255883</v>
      </c>
      <c r="AL15" s="8">
        <v>0.44006845804039241</v>
      </c>
      <c r="AM15" s="9">
        <v>2768.9844401092855</v>
      </c>
      <c r="AN15" s="66">
        <v>1.4481153473817265</v>
      </c>
      <c r="AO15" s="13">
        <f t="shared" si="2"/>
        <v>846.16999010928566</v>
      </c>
      <c r="AQ15" s="66">
        <v>0.69999999999999973</v>
      </c>
      <c r="AR15" s="13">
        <v>369.34004999999968</v>
      </c>
      <c r="AT15" t="str">
        <v>CARBONES</v>
      </c>
    </row>
    <row r="16" spans="1:46" ht="15" x14ac:dyDescent="0.25">
      <c r="A16" s="6" t="s">
        <v>33</v>
      </c>
      <c r="B16" t="s">
        <v>5</v>
      </c>
      <c r="C16">
        <v>15</v>
      </c>
      <c r="D16" t="s">
        <v>34</v>
      </c>
      <c r="E16" s="2">
        <v>800.37</v>
      </c>
      <c r="F16" s="6" t="str">
        <f>+_xlfn.XLOOKUP(LISTAS[[#This Row],[ID]],_01_CODIGOS_Y_COSTOS_xlsm[Producto y N°],_01_CODIGOS_Y_COSTOS_xlsm[FABRICA],"",0,1)</f>
        <v>FADER</v>
      </c>
      <c r="G16" s="13">
        <f>LISTAS[[#This Row],[Precio]]*(1-0.46)*(1-IF($C$3520="",0,$C$3520))</f>
        <v>324.14985000000001</v>
      </c>
      <c r="H16" s="1">
        <f>+_xlfn.XLOOKUP(LISTAS[[#This Row],[ID]],_01_CODIGOS_Y_COSTOS_xlsm[Producto y N°],_01_CODIGOS_Y_COSTOS_xlsm[COSTO],0,0,1)</f>
        <v>187.72790000000001</v>
      </c>
      <c r="I16" s="115">
        <f>+IFERROR(LISTAS[[#This Row],[VENTA NETA]]/LISTAS[[#This Row],[COSTO]]-1,0)</f>
        <v>0.72670045315587095</v>
      </c>
      <c r="J16" s="33" t="str">
        <f>IFERROR(VLOOKUP(LISTAS[[#This Row],[ID]],_01_CODIGOS_Y_COSTOS_xlsm[[Producto y N°]:[CODIGO]],2,0),"")</f>
        <v>F-002</v>
      </c>
      <c r="M16" s="22">
        <v>0</v>
      </c>
      <c r="N16" s="23">
        <f>+LISTAS[[#This Row],[Precio]]+(LISTAS[[#This Row],[Precio]]*M16)</f>
        <v>800.37</v>
      </c>
      <c r="O16" s="24">
        <f t="shared" si="1"/>
        <v>324.14985000000001</v>
      </c>
      <c r="Q16" s="21">
        <f>IFERROR(O16/LISTAS[[#This Row],[COSTO]]-1,"")</f>
        <v>0.72670045315587095</v>
      </c>
      <c r="R16" t="str">
        <f>+LISTAS[[#This Row],[ID]]</f>
        <v>PLASTICOS15</v>
      </c>
      <c r="T16" s="29"/>
      <c r="U16" s="25">
        <f>LISTAS[[#This Row],[COSTO]]+(LISTAS[[#This Row],[COSTO]]*T16)</f>
        <v>187.72790000000001</v>
      </c>
      <c r="V16" s="30">
        <f>IF(T16="",0,U16/LISTAS[[#This Row],[VENTA NETA]]-1)</f>
        <v>0</v>
      </c>
      <c r="X16" s="25">
        <v>148.19999999999999</v>
      </c>
      <c r="Y16" s="31">
        <f>IFERROR(LISTAS[[#This Row],[COSTO]]/X16-1,"")</f>
        <v>0.26671997300944672</v>
      </c>
      <c r="AA16" s="103" t="s">
        <v>10918</v>
      </c>
      <c r="AB16" s="104"/>
      <c r="AC16" s="104"/>
      <c r="AF16" t="str">
        <v>ALNAT</v>
      </c>
      <c r="AG16" t="str">
        <v>CONECTORES NUEVA INCORPORACION</v>
      </c>
      <c r="AH16" s="15">
        <v>305</v>
      </c>
      <c r="AI16" s="9">
        <v>2754.30375</v>
      </c>
      <c r="AJ16" s="9">
        <v>1620.1782000000001</v>
      </c>
      <c r="AK16" s="66">
        <v>0.70000049994500602</v>
      </c>
      <c r="AL16" s="8">
        <v>0.44006844485394359</v>
      </c>
      <c r="AM16" s="9">
        <v>3966.3859179178844</v>
      </c>
      <c r="AN16" s="66">
        <v>1.448117076206731</v>
      </c>
      <c r="AO16" s="13">
        <f t="shared" si="2"/>
        <v>1212.0821679178844</v>
      </c>
      <c r="AQ16" s="66">
        <v>0.7</v>
      </c>
      <c r="AR16" s="13">
        <v>204.53684999999996</v>
      </c>
      <c r="AT16" t="str">
        <v>CHAVETAS</v>
      </c>
    </row>
    <row r="17" spans="1:46" x14ac:dyDescent="0.2">
      <c r="A17" s="6" t="s">
        <v>35</v>
      </c>
      <c r="B17" t="s">
        <v>5</v>
      </c>
      <c r="C17">
        <v>16</v>
      </c>
      <c r="D17" t="s">
        <v>36</v>
      </c>
      <c r="E17" s="2">
        <v>858.58</v>
      </c>
      <c r="F17" s="6" t="str">
        <f>+_xlfn.XLOOKUP(LISTAS[[#This Row],[ID]],_01_CODIGOS_Y_COSTOS_xlsm[Producto y N°],_01_CODIGOS_Y_COSTOS_xlsm[FABRICA],"",0,1)</f>
        <v>FADER</v>
      </c>
      <c r="G17" s="13">
        <f>LISTAS[[#This Row],[Precio]]*(1-0.46)*(1-IF($C$3520="",0,$C$3520))</f>
        <v>347.72490000000005</v>
      </c>
      <c r="H17" s="1">
        <f>+_xlfn.XLOOKUP(LISTAS[[#This Row],[ID]],_01_CODIGOS_Y_COSTOS_xlsm[Producto y N°],_01_CODIGOS_Y_COSTOS_xlsm[COSTO],0,0,1)</f>
        <v>200.6747</v>
      </c>
      <c r="I17" s="115">
        <f>+IFERROR(LISTAS[[#This Row],[VENTA NETA]]/LISTAS[[#This Row],[COSTO]]-1,0)</f>
        <v>0.73277897014421867</v>
      </c>
      <c r="J17" s="33" t="str">
        <f>IFERROR(VLOOKUP(LISTAS[[#This Row],[ID]],_01_CODIGOS_Y_COSTOS_xlsm[[Producto y N°]:[CODIGO]],2,0),"")</f>
        <v>F-1022/N</v>
      </c>
      <c r="M17" s="22">
        <v>0</v>
      </c>
      <c r="N17" s="23">
        <f>+LISTAS[[#This Row],[Precio]]+(LISTAS[[#This Row],[Precio]]*M17)</f>
        <v>858.58</v>
      </c>
      <c r="O17" s="24">
        <f t="shared" si="1"/>
        <v>347.72490000000005</v>
      </c>
      <c r="Q17" s="21">
        <f>IFERROR(O17/LISTAS[[#This Row],[COSTO]]-1,"")</f>
        <v>0.73277897014421867</v>
      </c>
      <c r="R17" t="str">
        <f>+LISTAS[[#This Row],[ID]]</f>
        <v>PLASTICOS16</v>
      </c>
      <c r="T17" s="29"/>
      <c r="U17" s="25">
        <f>LISTAS[[#This Row],[COSTO]]+(LISTAS[[#This Row],[COSTO]]*T17)</f>
        <v>200.6747</v>
      </c>
      <c r="V17" s="30">
        <f>IF(T17="",0,U17/LISTAS[[#This Row],[VENTA NETA]]-1)</f>
        <v>0</v>
      </c>
      <c r="X17" s="25">
        <v>158.83670000000001</v>
      </c>
      <c r="Y17" s="31">
        <f>IFERROR(LISTAS[[#This Row],[COSTO]]/X17-1,"")</f>
        <v>0.26340260153982031</v>
      </c>
      <c r="AA17" s="88" t="s">
        <v>10919</v>
      </c>
      <c r="AB17" s="110" t="s">
        <v>10920</v>
      </c>
      <c r="AC17" s="87" t="s">
        <v>10921</v>
      </c>
      <c r="AD17" s="88" t="s">
        <v>10939</v>
      </c>
      <c r="AF17" t="str">
        <v>ALNAT</v>
      </c>
      <c r="AG17" t="str">
        <v>CONECTORES NEUMÁTICOS</v>
      </c>
      <c r="AH17" s="15">
        <v>197</v>
      </c>
      <c r="AI17" s="9">
        <v>789.70140000000015</v>
      </c>
      <c r="AJ17" s="9">
        <v>633.41999999999996</v>
      </c>
      <c r="AK17" s="66">
        <v>0.2467263427109978</v>
      </c>
      <c r="AL17" s="8">
        <v>0.4</v>
      </c>
      <c r="AM17" s="9">
        <v>1105.5819600000002</v>
      </c>
      <c r="AN17" s="66">
        <v>0.74541687979539684</v>
      </c>
      <c r="AO17" s="13">
        <f t="shared" si="2"/>
        <v>315.88056000000006</v>
      </c>
      <c r="AQ17" s="66">
        <v>0.69999999999999973</v>
      </c>
      <c r="AR17" s="13">
        <v>286.43749999999977</v>
      </c>
      <c r="AT17" t="str">
        <v>CHAVETAS PARTIDAS</v>
      </c>
    </row>
    <row r="18" spans="1:46" x14ac:dyDescent="0.2">
      <c r="A18" s="6" t="s">
        <v>37</v>
      </c>
      <c r="B18" t="s">
        <v>5</v>
      </c>
      <c r="C18">
        <v>17</v>
      </c>
      <c r="D18" t="s">
        <v>38</v>
      </c>
      <c r="E18" s="2">
        <v>771.26</v>
      </c>
      <c r="F18" s="6" t="str">
        <f>+_xlfn.XLOOKUP(LISTAS[[#This Row],[ID]],_01_CODIGOS_Y_COSTOS_xlsm[Producto y N°],_01_CODIGOS_Y_COSTOS_xlsm[FABRICA],"",0,1)</f>
        <v>FADER</v>
      </c>
      <c r="G18" s="13">
        <f>LISTAS[[#This Row],[Precio]]*(1-0.46)*(1-IF($C$3520="",0,$C$3520))</f>
        <v>312.36030000000005</v>
      </c>
      <c r="H18" s="1">
        <f>+_xlfn.XLOOKUP(LISTAS[[#This Row],[ID]],_01_CODIGOS_Y_COSTOS_xlsm[Producto y N°],_01_CODIGOS_Y_COSTOS_xlsm[COSTO],0,0,1)</f>
        <v>172.6234</v>
      </c>
      <c r="I18" s="115">
        <f>+IFERROR(LISTAS[[#This Row],[VENTA NETA]]/LISTAS[[#This Row],[COSTO]]-1,0)</f>
        <v>0.80948990693034695</v>
      </c>
      <c r="J18" s="33" t="str">
        <f>IFERROR(VLOOKUP(LISTAS[[#This Row],[ID]],_01_CODIGOS_Y_COSTOS_xlsm[[Producto y N°]:[CODIGO]],2,0),"")</f>
        <v>F-1026</v>
      </c>
      <c r="M18" s="22">
        <v>0</v>
      </c>
      <c r="N18" s="23">
        <f>+LISTAS[[#This Row],[Precio]]+(LISTAS[[#This Row],[Precio]]*M18)</f>
        <v>771.26</v>
      </c>
      <c r="O18" s="24">
        <f t="shared" si="1"/>
        <v>312.36030000000005</v>
      </c>
      <c r="Q18" s="21">
        <f>IFERROR(O18/LISTAS[[#This Row],[COSTO]]-1,"")</f>
        <v>0.80948990693034695</v>
      </c>
      <c r="R18" t="str">
        <f>+LISTAS[[#This Row],[ID]]</f>
        <v>PLASTICOS17</v>
      </c>
      <c r="T18" s="29"/>
      <c r="U18" s="25">
        <f>LISTAS[[#This Row],[COSTO]]+(LISTAS[[#This Row],[COSTO]]*T18)</f>
        <v>172.6234</v>
      </c>
      <c r="V18" s="30">
        <f>IF(T18="",0,U18/LISTAS[[#This Row],[VENTA NETA]]-1)</f>
        <v>0</v>
      </c>
      <c r="X18" s="25">
        <v>142.5</v>
      </c>
      <c r="Y18" s="31">
        <f>IFERROR(LISTAS[[#This Row],[COSTO]]/X18-1,"")</f>
        <v>0.21139228070175431</v>
      </c>
      <c r="AA18" s="111" t="str">
        <f>HYPERLINK("#A3527","→ A3527")</f>
        <v>→ A3527</v>
      </c>
      <c r="AB18" s="112" t="s">
        <v>10922</v>
      </c>
      <c r="AC18" s="113" t="s">
        <v>10923</v>
      </c>
      <c r="AD18" s="114" t="s">
        <v>10940</v>
      </c>
      <c r="AF18" t="str">
        <v>ALNAT</v>
      </c>
      <c r="AG18" t="str">
        <v>CONECTORES NEUMÁTICOS</v>
      </c>
      <c r="AH18" s="15">
        <v>198</v>
      </c>
      <c r="AI18" s="9">
        <v>961.3768500000001</v>
      </c>
      <c r="AJ18" s="9">
        <v>771.12</v>
      </c>
      <c r="AK18" s="66">
        <v>0.24672794117647068</v>
      </c>
      <c r="AL18" s="8">
        <v>0.4</v>
      </c>
      <c r="AM18" s="9">
        <v>1345.9275900000002</v>
      </c>
      <c r="AN18" s="66">
        <v>0.74541911764705904</v>
      </c>
      <c r="AO18" s="13">
        <f t="shared" si="2"/>
        <v>384.55074000000013</v>
      </c>
      <c r="AQ18" s="66">
        <v>0.70000000000000018</v>
      </c>
      <c r="AR18" s="13">
        <v>324.25704000000007</v>
      </c>
      <c r="AT18" t="str">
        <v>CLIPS IMPORTADOS</v>
      </c>
    </row>
    <row r="19" spans="1:46" x14ac:dyDescent="0.2">
      <c r="A19" s="6" t="s">
        <v>39</v>
      </c>
      <c r="B19" t="s">
        <v>5</v>
      </c>
      <c r="C19">
        <v>18</v>
      </c>
      <c r="D19" t="s">
        <v>40</v>
      </c>
      <c r="E19" s="2">
        <v>873.13</v>
      </c>
      <c r="F19" s="6" t="str">
        <f>+_xlfn.XLOOKUP(LISTAS[[#This Row],[ID]],_01_CODIGOS_Y_COSTOS_xlsm[Producto y N°],_01_CODIGOS_Y_COSTOS_xlsm[FABRICA],"",0,1)</f>
        <v>FADER</v>
      </c>
      <c r="G19" s="13">
        <f>LISTAS[[#This Row],[Precio]]*(1-0.46)*(1-IF($C$3520="",0,$C$3520))</f>
        <v>353.61765000000003</v>
      </c>
      <c r="H19" s="1">
        <f>+_xlfn.XLOOKUP(LISTAS[[#This Row],[ID]],_01_CODIGOS_Y_COSTOS_xlsm[Producto y N°],_01_CODIGOS_Y_COSTOS_xlsm[COSTO],0,0,1)</f>
        <v>204.99019999999999</v>
      </c>
      <c r="I19" s="115">
        <f>+IFERROR(LISTAS[[#This Row],[VENTA NETA]]/LISTAS[[#This Row],[COSTO]]-1,0)</f>
        <v>0.72504661198437792</v>
      </c>
      <c r="J19" s="33" t="str">
        <f>IFERROR(VLOOKUP(LISTAS[[#This Row],[ID]],_01_CODIGOS_Y_COSTOS_xlsm[[Producto y N°]:[CODIGO]],2,0),"")</f>
        <v>F-005</v>
      </c>
      <c r="M19" s="22">
        <v>0</v>
      </c>
      <c r="N19" s="23">
        <f>+LISTAS[[#This Row],[Precio]]+(LISTAS[[#This Row],[Precio]]*M19)</f>
        <v>873.13</v>
      </c>
      <c r="O19" s="24">
        <f t="shared" si="1"/>
        <v>353.61765000000003</v>
      </c>
      <c r="Q19" s="21">
        <f>IFERROR(O19/LISTAS[[#This Row],[COSTO]]-1,"")</f>
        <v>0.72504661198437792</v>
      </c>
      <c r="R19" t="str">
        <f>+LISTAS[[#This Row],[ID]]</f>
        <v>PLASTICOS18</v>
      </c>
      <c r="T19" s="29"/>
      <c r="U19" s="25">
        <f>LISTAS[[#This Row],[COSTO]]+(LISTAS[[#This Row],[COSTO]]*T19)</f>
        <v>204.99019999999999</v>
      </c>
      <c r="V19" s="30">
        <f>IF(T19="",0,U19/LISTAS[[#This Row],[VENTA NETA]]-1)</f>
        <v>0</v>
      </c>
      <c r="X19" s="25">
        <v>161.5</v>
      </c>
      <c r="Y19" s="31">
        <f>IFERROR(LISTAS[[#This Row],[COSTO]]/X19-1,"")</f>
        <v>0.26928916408668724</v>
      </c>
      <c r="AA19" s="111" t="str">
        <f>HYPERLINK("#AF4","→ AF4")</f>
        <v>→ AF4</v>
      </c>
      <c r="AB19" s="112" t="s">
        <v>10924</v>
      </c>
      <c r="AC19" s="113" t="s">
        <v>10925</v>
      </c>
      <c r="AD19" s="114" t="s">
        <v>10940</v>
      </c>
      <c r="AF19" t="str">
        <v>ALNAT</v>
      </c>
      <c r="AG19" t="str">
        <v>CONECTORES NEUMÁTICOS</v>
      </c>
      <c r="AH19" s="15">
        <v>199</v>
      </c>
      <c r="AI19" s="9">
        <v>1236.0559499999999</v>
      </c>
      <c r="AJ19" s="9">
        <v>991.44</v>
      </c>
      <c r="AK19" s="66">
        <v>0.24672794117647046</v>
      </c>
      <c r="AL19" s="8">
        <v>0.4</v>
      </c>
      <c r="AM19" s="9">
        <v>1730.4783300000004</v>
      </c>
      <c r="AN19" s="66">
        <v>0.74541911764705904</v>
      </c>
      <c r="AO19" s="13">
        <f t="shared" si="2"/>
        <v>494.42238000000043</v>
      </c>
      <c r="AQ19" s="66">
        <v>0.7</v>
      </c>
      <c r="AR19" s="13">
        <v>131.02499999999998</v>
      </c>
      <c r="AT19" t="str">
        <v>CONECTORES DE COMBUSTIBLE</v>
      </c>
    </row>
    <row r="20" spans="1:46" x14ac:dyDescent="0.2">
      <c r="A20" s="6" t="s">
        <v>41</v>
      </c>
      <c r="B20" t="s">
        <v>5</v>
      </c>
      <c r="C20">
        <v>19</v>
      </c>
      <c r="D20" t="s">
        <v>42</v>
      </c>
      <c r="E20" s="2">
        <v>671.31</v>
      </c>
      <c r="F20" s="6" t="str">
        <f>+_xlfn.XLOOKUP(LISTAS[[#This Row],[ID]],_01_CODIGOS_Y_COSTOS_xlsm[Producto y N°],_01_CODIGOS_Y_COSTOS_xlsm[FABRICA],"",0,1)</f>
        <v>FADER</v>
      </c>
      <c r="G20" s="13">
        <f>LISTAS[[#This Row],[Precio]]*(1-0.46)*(1-IF($C$3520="",0,$C$3520))</f>
        <v>271.88055000000003</v>
      </c>
      <c r="H20" s="1">
        <f>+_xlfn.XLOOKUP(LISTAS[[#This Row],[ID]],_01_CODIGOS_Y_COSTOS_xlsm[Producto y N°],_01_CODIGOS_Y_COSTOS_xlsm[COSTO],0,0,1)</f>
        <v>151.0454</v>
      </c>
      <c r="I20" s="115">
        <f>+IFERROR(LISTAS[[#This Row],[VENTA NETA]]/LISTAS[[#This Row],[COSTO]]-1,0)</f>
        <v>0.79999225398456386</v>
      </c>
      <c r="J20" s="33" t="str">
        <f>IFERROR(VLOOKUP(LISTAS[[#This Row],[ID]],_01_CODIGOS_Y_COSTOS_xlsm[[Producto y N°]:[CODIGO]],2,0),"")</f>
        <v>F-001</v>
      </c>
      <c r="M20" s="22">
        <v>9.3379082199565033E-2</v>
      </c>
      <c r="N20" s="23">
        <f>+LISTAS[[#This Row],[Precio]]+(LISTAS[[#This Row],[Precio]]*M20)</f>
        <v>733.99631167138989</v>
      </c>
      <c r="O20" s="24">
        <f t="shared" si="1"/>
        <v>297.2685062269129</v>
      </c>
      <c r="Q20" s="21">
        <f>IFERROR(O20/LISTAS[[#This Row],[COSTO]]-1,"")</f>
        <v>0.96807387862796812</v>
      </c>
      <c r="R20" t="str">
        <f>+LISTAS[[#This Row],[ID]]</f>
        <v>PLASTICOS19</v>
      </c>
      <c r="T20" s="29"/>
      <c r="U20" s="25">
        <f>LISTAS[[#This Row],[COSTO]]+(LISTAS[[#This Row],[COSTO]]*T20)</f>
        <v>151.0454</v>
      </c>
      <c r="V20" s="30">
        <f>IF(T20="",0,U20/LISTAS[[#This Row],[VENTA NETA]]-1)</f>
        <v>0</v>
      </c>
      <c r="X20" s="25">
        <v>118.75</v>
      </c>
      <c r="Y20" s="31">
        <f>IFERROR(LISTAS[[#This Row],[COSTO]]/X20-1,"")</f>
        <v>0.27196126315789471</v>
      </c>
      <c r="AA20" s="111" t="str">
        <f>HYPERLINK("#M2","→ M2")</f>
        <v>→ M2</v>
      </c>
      <c r="AB20" s="112" t="s">
        <v>10926</v>
      </c>
      <c r="AC20" s="113" t="s">
        <v>10925</v>
      </c>
      <c r="AD20" s="114" t="s">
        <v>10940</v>
      </c>
      <c r="AF20" t="str">
        <v>REGATONES</v>
      </c>
      <c r="AG20" t="str">
        <v>REGATONES</v>
      </c>
      <c r="AH20" s="15">
        <v>72</v>
      </c>
      <c r="AI20" s="9">
        <v>1007.83845</v>
      </c>
      <c r="AJ20" s="9">
        <v>729.6</v>
      </c>
      <c r="AK20" s="66">
        <v>0.38135752467105255</v>
      </c>
      <c r="AL20" s="8">
        <v>0.4</v>
      </c>
      <c r="AM20" s="9">
        <v>1410.9738299999999</v>
      </c>
      <c r="AN20" s="66">
        <v>0.93390053453947353</v>
      </c>
      <c r="AO20" s="13">
        <f t="shared" si="2"/>
        <v>403.13537999999994</v>
      </c>
      <c r="AQ20" s="66">
        <v>0.7000000000000004</v>
      </c>
      <c r="AR20" s="13">
        <v>284.78920000000016</v>
      </c>
      <c r="AT20" t="str">
        <v>CONECTORES NEUMÁTICOS</v>
      </c>
    </row>
    <row r="21" spans="1:46" x14ac:dyDescent="0.2">
      <c r="A21" s="6" t="s">
        <v>43</v>
      </c>
      <c r="B21" t="s">
        <v>5</v>
      </c>
      <c r="C21">
        <v>20</v>
      </c>
      <c r="D21" t="s">
        <v>44</v>
      </c>
      <c r="E21" s="2">
        <v>683.95</v>
      </c>
      <c r="F21" s="6" t="str">
        <f>+_xlfn.XLOOKUP(LISTAS[[#This Row],[ID]],_01_CODIGOS_Y_COSTOS_xlsm[Producto y N°],_01_CODIGOS_Y_COSTOS_xlsm[FABRICA],"",0,1)</f>
        <v>FADER</v>
      </c>
      <c r="G21" s="13">
        <f>LISTAS[[#This Row],[Precio]]*(1-0.46)*(1-IF($C$3520="",0,$C$3520))</f>
        <v>276.99975000000001</v>
      </c>
      <c r="H21" s="1">
        <f>+_xlfn.XLOOKUP(LISTAS[[#This Row],[ID]],_01_CODIGOS_Y_COSTOS_xlsm[Producto y N°],_01_CODIGOS_Y_COSTOS_xlsm[COSTO],0,0,1)</f>
        <v>159.67660000000001</v>
      </c>
      <c r="I21" s="115">
        <f>+IFERROR(LISTAS[[#This Row],[VENTA NETA]]/LISTAS[[#This Row],[COSTO]]-1,0)</f>
        <v>0.73475481066104864</v>
      </c>
      <c r="J21" s="33" t="str">
        <f>IFERROR(VLOOKUP(LISTAS[[#This Row],[ID]],_01_CODIGOS_Y_COSTOS_xlsm[[Producto y N°]:[CODIGO]],2,0),"")</f>
        <v>F-003</v>
      </c>
      <c r="M21" s="22">
        <v>0</v>
      </c>
      <c r="N21" s="23">
        <f>+LISTAS[[#This Row],[Precio]]+(LISTAS[[#This Row],[Precio]]*M21)</f>
        <v>683.95</v>
      </c>
      <c r="O21" s="24">
        <f t="shared" si="1"/>
        <v>276.99975000000001</v>
      </c>
      <c r="Q21" s="21">
        <f>IFERROR(O21/LISTAS[[#This Row],[COSTO]]-1,"")</f>
        <v>0.73475481066104864</v>
      </c>
      <c r="R21" t="str">
        <f>+LISTAS[[#This Row],[ID]]</f>
        <v>PLASTICOS20</v>
      </c>
      <c r="T21" s="29"/>
      <c r="U21" s="25">
        <f>LISTAS[[#This Row],[COSTO]]+(LISTAS[[#This Row],[COSTO]]*T21)</f>
        <v>159.67660000000001</v>
      </c>
      <c r="V21" s="30">
        <f>IF(T21="",0,U21/LISTAS[[#This Row],[VENTA NETA]]-1)</f>
        <v>0</v>
      </c>
      <c r="X21" s="25">
        <v>126.35</v>
      </c>
      <c r="Y21" s="31">
        <f>IFERROR(LISTAS[[#This Row],[COSTO]]/X21-1,"")</f>
        <v>0.26376414721013064</v>
      </c>
      <c r="AA21" s="111" t="str">
        <f>HYPERLINK("#Q3519","→ Q3519")</f>
        <v>→ Q3519</v>
      </c>
      <c r="AB21" s="112" t="s">
        <v>10927</v>
      </c>
      <c r="AC21" s="113" t="s">
        <v>10928</v>
      </c>
      <c r="AD21" s="114" t="s">
        <v>10940</v>
      </c>
      <c r="AF21" t="str">
        <v>REGATONES</v>
      </c>
      <c r="AG21" t="str">
        <v>REGATONES</v>
      </c>
      <c r="AH21" s="15">
        <v>75</v>
      </c>
      <c r="AI21" s="9">
        <v>420.99750000000006</v>
      </c>
      <c r="AJ21" s="9">
        <v>282</v>
      </c>
      <c r="AK21" s="66">
        <v>0.49289893617021296</v>
      </c>
      <c r="AL21" s="8">
        <v>0.4</v>
      </c>
      <c r="AM21" s="9">
        <v>589.39650000000006</v>
      </c>
      <c r="AN21" s="66">
        <v>1.0900585106382983</v>
      </c>
      <c r="AO21" s="13">
        <f t="shared" si="2"/>
        <v>168.399</v>
      </c>
      <c r="AQ21" s="66">
        <v>0.69999999999999973</v>
      </c>
      <c r="AR21" s="13">
        <v>87.408749999999969</v>
      </c>
      <c r="AT21" t="str">
        <v>CONECTORES NUEVA INCORPORACION</v>
      </c>
    </row>
    <row r="22" spans="1:46" x14ac:dyDescent="0.2">
      <c r="A22" s="6" t="s">
        <v>45</v>
      </c>
      <c r="B22" t="s">
        <v>5</v>
      </c>
      <c r="C22">
        <v>21</v>
      </c>
      <c r="D22" t="s">
        <v>46</v>
      </c>
      <c r="E22" s="2">
        <v>669.4</v>
      </c>
      <c r="F22" s="6" t="str">
        <f>+_xlfn.XLOOKUP(LISTAS[[#This Row],[ID]],_01_CODIGOS_Y_COSTOS_xlsm[Producto y N°],_01_CODIGOS_Y_COSTOS_xlsm[FABRICA],"",0,1)</f>
        <v>FADER</v>
      </c>
      <c r="G22" s="13">
        <f>LISTAS[[#This Row],[Precio]]*(1-0.46)*(1-IF($C$3520="",0,$C$3520))</f>
        <v>271.10699999999997</v>
      </c>
      <c r="H22" s="1">
        <f>+_xlfn.XLOOKUP(LISTAS[[#This Row],[ID]],_01_CODIGOS_Y_COSTOS_xlsm[Producto y N°],_01_CODIGOS_Y_COSTOS_xlsm[COSTO],0,0,1)</f>
        <v>156.43989999999999</v>
      </c>
      <c r="I22" s="115">
        <f>+IFERROR(LISTAS[[#This Row],[VENTA NETA]]/LISTAS[[#This Row],[COSTO]]-1,0)</f>
        <v>0.73297860712005036</v>
      </c>
      <c r="J22" s="33" t="str">
        <f>IFERROR(VLOOKUP(LISTAS[[#This Row],[ID]],_01_CODIGOS_Y_COSTOS_xlsm[[Producto y N°]:[CODIGO]],2,0),"")</f>
        <v>F-996/Ne</v>
      </c>
      <c r="M22" s="22">
        <v>0</v>
      </c>
      <c r="N22" s="23">
        <f>+LISTAS[[#This Row],[Precio]]+(LISTAS[[#This Row],[Precio]]*M22)</f>
        <v>669.4</v>
      </c>
      <c r="O22" s="24">
        <f t="shared" si="1"/>
        <v>271.10699999999997</v>
      </c>
      <c r="Q22" s="21">
        <f>IFERROR(O22/LISTAS[[#This Row],[COSTO]]-1,"")</f>
        <v>0.73297860712005036</v>
      </c>
      <c r="R22" t="str">
        <f>+LISTAS[[#This Row],[ID]]</f>
        <v>PLASTICOS21</v>
      </c>
      <c r="T22" s="29"/>
      <c r="U22" s="25">
        <f>LISTAS[[#This Row],[COSTO]]+(LISTAS[[#This Row],[COSTO]]*T22)</f>
        <v>156.43989999999999</v>
      </c>
      <c r="V22" s="30">
        <f>IF(T22="",0,U22/LISTAS[[#This Row],[VENTA NETA]]-1)</f>
        <v>0</v>
      </c>
      <c r="X22" s="25">
        <v>123.5</v>
      </c>
      <c r="Y22" s="31">
        <f>IFERROR(LISTAS[[#This Row],[COSTO]]/X22-1,"")</f>
        <v>0.2667198380566802</v>
      </c>
      <c r="AA22" s="111" t="str">
        <f>HYPERLINK("#H2","→ H2")</f>
        <v>→ H2</v>
      </c>
      <c r="AB22" s="112" t="s">
        <v>10929</v>
      </c>
      <c r="AC22" s="113" t="s">
        <v>10930</v>
      </c>
      <c r="AD22" s="114" t="s">
        <v>10940</v>
      </c>
      <c r="AF22" t="str">
        <v>REGATONES</v>
      </c>
      <c r="AG22" t="str">
        <v>REGATONES</v>
      </c>
      <c r="AH22" s="15">
        <v>76</v>
      </c>
      <c r="AI22" s="9">
        <v>608.10750000000007</v>
      </c>
      <c r="AJ22" s="9">
        <v>424</v>
      </c>
      <c r="AK22" s="66">
        <v>0.43421580188679254</v>
      </c>
      <c r="AL22" s="8">
        <v>0.4</v>
      </c>
      <c r="AM22" s="9">
        <v>851.35050000000001</v>
      </c>
      <c r="AN22" s="66">
        <v>1.0079021226415095</v>
      </c>
      <c r="AO22" s="13">
        <f t="shared" si="2"/>
        <v>243.24299999999994</v>
      </c>
      <c r="AQ22" s="66">
        <v>0.69999999999999973</v>
      </c>
      <c r="AR22" s="13">
        <v>1078.5077999999994</v>
      </c>
      <c r="AT22" t="str">
        <v>CONECTORES PLASTICOS MANGUERAS</v>
      </c>
    </row>
    <row r="23" spans="1:46" x14ac:dyDescent="0.2">
      <c r="A23" s="6" t="s">
        <v>47</v>
      </c>
      <c r="B23" t="s">
        <v>5</v>
      </c>
      <c r="C23">
        <v>22</v>
      </c>
      <c r="D23" t="s">
        <v>48</v>
      </c>
      <c r="E23" s="2">
        <v>1057.97</v>
      </c>
      <c r="F23" s="6" t="str">
        <f>+_xlfn.XLOOKUP(LISTAS[[#This Row],[ID]],_01_CODIGOS_Y_COSTOS_xlsm[Producto y N°],_01_CODIGOS_Y_COSTOS_xlsm[FABRICA],"",0,1)</f>
        <v>FADER</v>
      </c>
      <c r="G23" s="13">
        <f>LISTAS[[#This Row],[Precio]]*(1-0.46)*(1-IF($C$3520="",0,$C$3520))</f>
        <v>428.47784999999999</v>
      </c>
      <c r="H23" s="1">
        <f>+_xlfn.XLOOKUP(LISTAS[[#This Row],[ID]],_01_CODIGOS_Y_COSTOS_xlsm[Producto y N°],_01_CODIGOS_Y_COSTOS_xlsm[COSTO],0,0,1)</f>
        <v>192.04349999999999</v>
      </c>
      <c r="I23" s="115">
        <f>+IFERROR(LISTAS[[#This Row],[VENTA NETA]]/LISTAS[[#This Row],[COSTO]]-1,0)</f>
        <v>1.2311499738340532</v>
      </c>
      <c r="J23" s="33" t="str">
        <f>IFERROR(VLOOKUP(LISTAS[[#This Row],[ID]],_01_CODIGOS_Y_COSTOS_xlsm[[Producto y N°]:[CODIGO]],2,0),"")</f>
        <v>F-1004</v>
      </c>
      <c r="M23" s="22">
        <v>0</v>
      </c>
      <c r="N23" s="23">
        <f>+LISTAS[[#This Row],[Precio]]+(LISTAS[[#This Row],[Precio]]*M23)</f>
        <v>1057.97</v>
      </c>
      <c r="O23" s="24">
        <f t="shared" si="1"/>
        <v>428.47784999999999</v>
      </c>
      <c r="Q23" s="21">
        <f>IFERROR(O23/LISTAS[[#This Row],[COSTO]]-1,"")</f>
        <v>1.2311499738340532</v>
      </c>
      <c r="R23" t="str">
        <f>+LISTAS[[#This Row],[ID]]</f>
        <v>PLASTICOS22</v>
      </c>
      <c r="T23" s="29"/>
      <c r="U23" s="25">
        <f>LISTAS[[#This Row],[COSTO]]+(LISTAS[[#This Row],[COSTO]]*T23)</f>
        <v>192.04349999999999</v>
      </c>
      <c r="V23" s="30">
        <f>IF(T23="",0,U23/LISTAS[[#This Row],[VENTA NETA]]-1)</f>
        <v>0</v>
      </c>
      <c r="X23" s="25">
        <v>152</v>
      </c>
      <c r="Y23" s="31">
        <f>IFERROR(LISTAS[[#This Row],[COSTO]]/X23-1,"")</f>
        <v>0.26344407894736843</v>
      </c>
      <c r="AA23" s="111" t="str">
        <f>HYPERLINK("#P3519","→ P3519")</f>
        <v>→ P3519</v>
      </c>
      <c r="AB23" s="112" t="s">
        <v>10931</v>
      </c>
      <c r="AC23" s="113" t="s">
        <v>10930</v>
      </c>
      <c r="AD23" s="114" t="s">
        <v>10940</v>
      </c>
      <c r="AF23" t="str">
        <v>REGATONES</v>
      </c>
      <c r="AG23" t="str">
        <v>REGATONES</v>
      </c>
      <c r="AH23" s="15">
        <v>77</v>
      </c>
      <c r="AI23" s="9">
        <v>795.21749999999997</v>
      </c>
      <c r="AJ23" s="9">
        <v>529</v>
      </c>
      <c r="AK23" s="66">
        <v>0.50324669187145554</v>
      </c>
      <c r="AL23" s="8">
        <v>0.4</v>
      </c>
      <c r="AM23" s="9">
        <v>1113.3045000000002</v>
      </c>
      <c r="AN23" s="66">
        <v>1.1045453686200384</v>
      </c>
      <c r="AO23" s="13">
        <f t="shared" si="2"/>
        <v>318.08700000000022</v>
      </c>
      <c r="AQ23" s="66">
        <v>0.7</v>
      </c>
      <c r="AR23" s="13">
        <v>178.68749999999994</v>
      </c>
      <c r="AT23" t="str">
        <v>CONEXIÓN DE ALUMINIO</v>
      </c>
    </row>
    <row r="24" spans="1:46" x14ac:dyDescent="0.2">
      <c r="A24" s="6" t="s">
        <v>49</v>
      </c>
      <c r="B24" t="s">
        <v>5</v>
      </c>
      <c r="C24">
        <v>23</v>
      </c>
      <c r="D24" t="s">
        <v>50</v>
      </c>
      <c r="E24" s="2">
        <v>659.1</v>
      </c>
      <c r="F24" s="6" t="str">
        <f>+_xlfn.XLOOKUP(LISTAS[[#This Row],[ID]],_01_CODIGOS_Y_COSTOS_xlsm[Producto y N°],_01_CODIGOS_Y_COSTOS_xlsm[FABRICA],"",0,1)</f>
        <v>FADER</v>
      </c>
      <c r="G24" s="13">
        <f>LISTAS[[#This Row],[Precio]]*(1-0.46)*(1-IF($C$3520="",0,$C$3520))</f>
        <v>266.93550000000005</v>
      </c>
      <c r="H24" s="1">
        <f>+_xlfn.XLOOKUP(LISTAS[[#This Row],[ID]],_01_CODIGOS_Y_COSTOS_xlsm[Producto y N°],_01_CODIGOS_Y_COSTOS_xlsm[COSTO],0,0,1)</f>
        <v>153.20320000000001</v>
      </c>
      <c r="I24" s="115">
        <f>+IFERROR(LISTAS[[#This Row],[VENTA NETA]]/LISTAS[[#This Row],[COSTO]]-1,0)</f>
        <v>0.74236243107193611</v>
      </c>
      <c r="J24" s="33" t="str">
        <f>IFERROR(VLOOKUP(LISTAS[[#This Row],[ID]],_01_CODIGOS_Y_COSTOS_xlsm[[Producto y N°]:[CODIGO]],2,0),"")</f>
        <v>F-0013/P</v>
      </c>
      <c r="M24" s="22">
        <v>0</v>
      </c>
      <c r="N24" s="23">
        <f>+LISTAS[[#This Row],[Precio]]+(LISTAS[[#This Row],[Precio]]*M24)</f>
        <v>659.1</v>
      </c>
      <c r="O24" s="24">
        <f t="shared" si="1"/>
        <v>266.93550000000005</v>
      </c>
      <c r="Q24" s="21">
        <f>IFERROR(O24/LISTAS[[#This Row],[COSTO]]-1,"")</f>
        <v>0.74236243107193611</v>
      </c>
      <c r="R24" t="str">
        <f>+LISTAS[[#This Row],[ID]]</f>
        <v>PLASTICOS23</v>
      </c>
      <c r="T24" s="29"/>
      <c r="U24" s="25">
        <f>LISTAS[[#This Row],[COSTO]]+(LISTAS[[#This Row],[COSTO]]*T24)</f>
        <v>153.20320000000001</v>
      </c>
      <c r="V24" s="30">
        <f>IF(T24="",0,U24/LISTAS[[#This Row],[VENTA NETA]]-1)</f>
        <v>0</v>
      </c>
      <c r="X24" s="25">
        <v>121.6</v>
      </c>
      <c r="Y24" s="31">
        <f>IFERROR(LISTAS[[#This Row],[COSTO]]/X24-1,"")</f>
        <v>0.2598947368421054</v>
      </c>
      <c r="AA24" s="111" t="str">
        <f>HYPERLINK("#O3519","→ O3519")</f>
        <v>→ O3519</v>
      </c>
      <c r="AB24" s="112" t="s">
        <v>10932</v>
      </c>
      <c r="AC24" s="113" t="s">
        <v>10933</v>
      </c>
      <c r="AD24" s="114" t="s">
        <v>10940</v>
      </c>
      <c r="AF24" t="str">
        <v>REGATONES</v>
      </c>
      <c r="AG24" t="str">
        <v>REGATONES</v>
      </c>
      <c r="AH24" s="15">
        <v>78</v>
      </c>
      <c r="AI24" s="9">
        <v>1029.105</v>
      </c>
      <c r="AJ24" s="9">
        <v>660</v>
      </c>
      <c r="AK24" s="66">
        <v>0.55925000000000002</v>
      </c>
      <c r="AL24" s="8">
        <v>0.4</v>
      </c>
      <c r="AM24" s="9">
        <v>1440.7470000000001</v>
      </c>
      <c r="AN24" s="66">
        <v>1.1829499999999999</v>
      </c>
      <c r="AO24" s="13">
        <f t="shared" si="2"/>
        <v>411.64200000000005</v>
      </c>
      <c r="AQ24" s="66">
        <v>0.7</v>
      </c>
      <c r="AR24" s="13">
        <v>331.28749999999991</v>
      </c>
      <c r="AT24" t="str">
        <v>CONEXIONES T EN ALUMINIO</v>
      </c>
    </row>
    <row r="25" spans="1:46" x14ac:dyDescent="0.2">
      <c r="A25" s="6" t="s">
        <v>51</v>
      </c>
      <c r="B25" t="s">
        <v>5</v>
      </c>
      <c r="C25">
        <v>24</v>
      </c>
      <c r="D25" t="s">
        <v>52</v>
      </c>
      <c r="E25" s="2">
        <v>517.86</v>
      </c>
      <c r="F25" s="6" t="str">
        <f>+_xlfn.XLOOKUP(LISTAS[[#This Row],[ID]],_01_CODIGOS_Y_COSTOS_xlsm[Producto y N°],_01_CODIGOS_Y_COSTOS_xlsm[FABRICA],"",0,1)</f>
        <v>FADER</v>
      </c>
      <c r="G25" s="13">
        <f>LISTAS[[#This Row],[Precio]]*(1-0.46)*(1-IF($C$3520="",0,$C$3520))</f>
        <v>209.73330000000001</v>
      </c>
      <c r="H25" s="1">
        <f>+_xlfn.XLOOKUP(LISTAS[[#This Row],[ID]],_01_CODIGOS_Y_COSTOS_xlsm[Producto y N°],_01_CODIGOS_Y_COSTOS_xlsm[COSTO],0,0,1)</f>
        <v>119.75749999999999</v>
      </c>
      <c r="I25" s="115">
        <f>+IFERROR(LISTAS[[#This Row],[VENTA NETA]]/LISTAS[[#This Row],[COSTO]]-1,0)</f>
        <v>0.75131661900089797</v>
      </c>
      <c r="J25" s="33" t="str">
        <f>IFERROR(VLOOKUP(LISTAS[[#This Row],[ID]],_01_CODIGOS_Y_COSTOS_xlsm[[Producto y N°]:[CODIGO]],2,0),"")</f>
        <v>F-0014/Bl</v>
      </c>
      <c r="M25" s="22">
        <v>0</v>
      </c>
      <c r="N25" s="23">
        <f>+LISTAS[[#This Row],[Precio]]+(LISTAS[[#This Row],[Precio]]*M25)</f>
        <v>517.86</v>
      </c>
      <c r="O25" s="24">
        <f t="shared" si="1"/>
        <v>209.73330000000001</v>
      </c>
      <c r="Q25" s="21">
        <f>IFERROR(O25/LISTAS[[#This Row],[COSTO]]-1,"")</f>
        <v>0.75131661900089797</v>
      </c>
      <c r="R25" t="str">
        <f>+LISTAS[[#This Row],[ID]]</f>
        <v>PLASTICOS24</v>
      </c>
      <c r="T25" s="29"/>
      <c r="U25" s="25">
        <f>LISTAS[[#This Row],[COSTO]]+(LISTAS[[#This Row],[COSTO]]*T25)</f>
        <v>119.75749999999999</v>
      </c>
      <c r="V25" s="30">
        <f>IF(T25="",0,U25/LISTAS[[#This Row],[VENTA NETA]]-1)</f>
        <v>0</v>
      </c>
      <c r="X25" s="25">
        <v>95</v>
      </c>
      <c r="Y25" s="31">
        <f>IFERROR(LISTAS[[#This Row],[COSTO]]/X25-1,"")</f>
        <v>0.26060526315789456</v>
      </c>
      <c r="AA25" s="111" t="str">
        <f>HYPERLINK("#G2","→ G2")</f>
        <v>→ G2</v>
      </c>
      <c r="AB25" s="112" t="s">
        <v>10934</v>
      </c>
      <c r="AC25" s="113" t="s">
        <v>10933</v>
      </c>
      <c r="AD25" s="114" t="s">
        <v>10940</v>
      </c>
      <c r="AF25" t="str">
        <v>REGATONES</v>
      </c>
      <c r="AG25" t="str">
        <v>REGATONES</v>
      </c>
      <c r="AH25" s="15">
        <v>120</v>
      </c>
      <c r="AI25" s="9">
        <v>168.399</v>
      </c>
      <c r="AJ25" s="9">
        <v>112</v>
      </c>
      <c r="AK25" s="66">
        <v>0.50356249999999991</v>
      </c>
      <c r="AL25" s="8">
        <v>0.4</v>
      </c>
      <c r="AM25" s="9">
        <v>235.7586</v>
      </c>
      <c r="AN25" s="66">
        <v>1.1049875</v>
      </c>
      <c r="AO25" s="13">
        <f t="shared" si="2"/>
        <v>67.3596</v>
      </c>
      <c r="AQ25" s="66">
        <v>0.69999999999999973</v>
      </c>
      <c r="AR25" s="13">
        <v>70.114999999999952</v>
      </c>
      <c r="AT25" t="str">
        <v>ESPARRAGOS DE ACERO</v>
      </c>
    </row>
    <row r="26" spans="1:46" x14ac:dyDescent="0.2">
      <c r="A26" s="6" t="s">
        <v>53</v>
      </c>
      <c r="B26" t="s">
        <v>5</v>
      </c>
      <c r="C26">
        <v>25</v>
      </c>
      <c r="D26" t="s">
        <v>54</v>
      </c>
      <c r="E26" s="2">
        <v>669.45</v>
      </c>
      <c r="F26" s="6" t="str">
        <f>+_xlfn.XLOOKUP(LISTAS[[#This Row],[ID]],_01_CODIGOS_Y_COSTOS_xlsm[Producto y N°],_01_CODIGOS_Y_COSTOS_xlsm[FABRICA],"",0,1)</f>
        <v>FADER</v>
      </c>
      <c r="G26" s="13">
        <f>LISTAS[[#This Row],[Precio]]*(1-0.46)*(1-IF($C$3520="",0,$C$3520))</f>
        <v>271.12725</v>
      </c>
      <c r="H26" s="1">
        <f>+_xlfn.XLOOKUP(LISTAS[[#This Row],[ID]],_01_CODIGOS_Y_COSTOS_xlsm[Producto y N°],_01_CODIGOS_Y_COSTOS_xlsm[COSTO],0,0,1)</f>
        <v>134.86199999999999</v>
      </c>
      <c r="I26" s="115">
        <f>+IFERROR(LISTAS[[#This Row],[VENTA NETA]]/LISTAS[[#This Row],[COSTO]]-1,0)</f>
        <v>1.0104050807492104</v>
      </c>
      <c r="J26" s="33" t="str">
        <f>IFERROR(VLOOKUP(LISTAS[[#This Row],[ID]],_01_CODIGOS_Y_COSTOS_xlsm[[Producto y N°]:[CODIGO]],2,0),"")</f>
        <v>F-110</v>
      </c>
      <c r="M26" s="22">
        <v>0</v>
      </c>
      <c r="N26" s="23">
        <f>+LISTAS[[#This Row],[Precio]]+(LISTAS[[#This Row],[Precio]]*M26)</f>
        <v>669.45</v>
      </c>
      <c r="O26" s="24">
        <f t="shared" si="1"/>
        <v>271.12725</v>
      </c>
      <c r="Q26" s="21">
        <f>IFERROR(O26/LISTAS[[#This Row],[COSTO]]-1,"")</f>
        <v>1.0104050807492104</v>
      </c>
      <c r="R26" t="str">
        <f>+LISTAS[[#This Row],[ID]]</f>
        <v>PLASTICOS25</v>
      </c>
      <c r="T26" s="29"/>
      <c r="U26" s="25">
        <f>LISTAS[[#This Row],[COSTO]]+(LISTAS[[#This Row],[COSTO]]*T26)</f>
        <v>134.86199999999999</v>
      </c>
      <c r="V26" s="30">
        <f>IF(T26="",0,U26/LISTAS[[#This Row],[VENTA NETA]]-1)</f>
        <v>0</v>
      </c>
      <c r="X26" s="25">
        <v>107.35</v>
      </c>
      <c r="Y26" s="31">
        <f>IFERROR(LISTAS[[#This Row],[COSTO]]/X26-1,"")</f>
        <v>0.25628318584070797</v>
      </c>
      <c r="AA26" s="111" t="str">
        <f>HYPERLINK("#I2","→ I2")</f>
        <v>→ I2</v>
      </c>
      <c r="AB26" s="112" t="s">
        <v>10935</v>
      </c>
      <c r="AC26" s="113" t="s">
        <v>10933</v>
      </c>
      <c r="AD26" s="114" t="s">
        <v>10940</v>
      </c>
      <c r="AF26" t="str">
        <v>REGATONES</v>
      </c>
      <c r="AG26" t="str">
        <v>REGATONES</v>
      </c>
      <c r="AH26" s="15">
        <v>121</v>
      </c>
      <c r="AI26" s="9">
        <v>191.78775000000002</v>
      </c>
      <c r="AJ26" s="9">
        <v>132</v>
      </c>
      <c r="AK26" s="66">
        <v>0.45293750000000021</v>
      </c>
      <c r="AL26" s="8">
        <v>0.4</v>
      </c>
      <c r="AM26" s="9">
        <v>268.50285000000002</v>
      </c>
      <c r="AN26" s="66">
        <v>1.0341125</v>
      </c>
      <c r="AO26" s="13">
        <f t="shared" si="2"/>
        <v>76.715100000000007</v>
      </c>
      <c r="AQ26" s="66">
        <v>0.7</v>
      </c>
      <c r="AR26" s="13">
        <v>42.772499999999994</v>
      </c>
      <c r="AT26" t="str">
        <v>ESPINAS ELASTICAS</v>
      </c>
    </row>
    <row r="27" spans="1:46" x14ac:dyDescent="0.2">
      <c r="A27" s="6" t="s">
        <v>55</v>
      </c>
      <c r="B27" t="s">
        <v>5</v>
      </c>
      <c r="C27">
        <v>26</v>
      </c>
      <c r="D27" t="s">
        <v>56</v>
      </c>
      <c r="E27" s="2">
        <v>785.82</v>
      </c>
      <c r="F27" s="6" t="str">
        <f>+_xlfn.XLOOKUP(LISTAS[[#This Row],[ID]],_01_CODIGOS_Y_COSTOS_xlsm[Producto y N°],_01_CODIGOS_Y_COSTOS_xlsm[FABRICA],"",0,1)</f>
        <v>FADER</v>
      </c>
      <c r="G27" s="13">
        <f>LISTAS[[#This Row],[Precio]]*(1-0.46)*(1-IF($C$3520="",0,$C$3520))</f>
        <v>318.25710000000004</v>
      </c>
      <c r="H27" s="1">
        <f>+_xlfn.XLOOKUP(LISTAS[[#This Row],[ID]],_01_CODIGOS_Y_COSTOS_xlsm[Producto y N°],_01_CODIGOS_Y_COSTOS_xlsm[COSTO],0,0,1)</f>
        <v>183.41229999999999</v>
      </c>
      <c r="I27" s="115">
        <f>+IFERROR(LISTAS[[#This Row],[VENTA NETA]]/LISTAS[[#This Row],[COSTO]]-1,0)</f>
        <v>0.7352004200372606</v>
      </c>
      <c r="J27" s="33" t="str">
        <f>IFERROR(VLOOKUP(LISTAS[[#This Row],[ID]],_01_CODIGOS_Y_COSTOS_xlsm[[Producto y N°]:[CODIGO]],2,0),"")</f>
        <v>F-995</v>
      </c>
      <c r="M27" s="22">
        <v>0</v>
      </c>
      <c r="N27" s="23">
        <f>+LISTAS[[#This Row],[Precio]]+(LISTAS[[#This Row],[Precio]]*M27)</f>
        <v>785.82</v>
      </c>
      <c r="O27" s="24">
        <f t="shared" si="1"/>
        <v>318.25710000000004</v>
      </c>
      <c r="Q27" s="21">
        <f>IFERROR(O27/LISTAS[[#This Row],[COSTO]]-1,"")</f>
        <v>0.7352004200372606</v>
      </c>
      <c r="R27" t="str">
        <f>+LISTAS[[#This Row],[ID]]</f>
        <v>PLASTICOS26</v>
      </c>
      <c r="T27" s="29"/>
      <c r="U27" s="25">
        <f>LISTAS[[#This Row],[COSTO]]+(LISTAS[[#This Row],[COSTO]]*T27)</f>
        <v>183.41229999999999</v>
      </c>
      <c r="V27" s="30">
        <f>IF(T27="",0,U27/LISTAS[[#This Row],[VENTA NETA]]-1)</f>
        <v>0</v>
      </c>
      <c r="X27" s="25">
        <v>145.35</v>
      </c>
      <c r="Y27" s="31">
        <f>IFERROR(LISTAS[[#This Row],[COSTO]]/X27-1,"")</f>
        <v>0.26186652906776753</v>
      </c>
      <c r="AA27" s="111" t="str">
        <f>HYPERLINK("#N2","→ N2")</f>
        <v>→ N2</v>
      </c>
      <c r="AB27" s="112" t="s">
        <v>10936</v>
      </c>
      <c r="AC27" s="113" t="s">
        <v>10933</v>
      </c>
      <c r="AD27" s="114" t="s">
        <v>10940</v>
      </c>
      <c r="AF27" t="str">
        <v>REGATONES</v>
      </c>
      <c r="AG27" t="str">
        <v>REGATONES</v>
      </c>
      <c r="AH27" s="15">
        <v>122</v>
      </c>
      <c r="AI27" s="9">
        <v>210.49875000000003</v>
      </c>
      <c r="AJ27" s="9">
        <v>150</v>
      </c>
      <c r="AK27" s="66">
        <v>0.40332500000000016</v>
      </c>
      <c r="AL27" s="8">
        <v>0.4</v>
      </c>
      <c r="AM27" s="9">
        <v>294.69825000000003</v>
      </c>
      <c r="AN27" s="66">
        <v>0.96465500000000026</v>
      </c>
      <c r="AO27" s="13">
        <f t="shared" si="2"/>
        <v>84.1995</v>
      </c>
      <c r="AQ27" s="66">
        <v>0.69999999999999929</v>
      </c>
      <c r="AR27" s="13">
        <v>74.547399999999897</v>
      </c>
      <c r="AT27" t="str">
        <v>GANCHOS - CHAVETAS</v>
      </c>
    </row>
    <row r="28" spans="1:46" x14ac:dyDescent="0.2">
      <c r="A28" s="6" t="s">
        <v>57</v>
      </c>
      <c r="B28" t="s">
        <v>5</v>
      </c>
      <c r="C28">
        <v>27</v>
      </c>
      <c r="D28" t="s">
        <v>58</v>
      </c>
      <c r="E28" s="2">
        <v>776.79</v>
      </c>
      <c r="F28" s="6" t="str">
        <f>+_xlfn.XLOOKUP(LISTAS[[#This Row],[ID]],_01_CODIGOS_Y_COSTOS_xlsm[Producto y N°],_01_CODIGOS_Y_COSTOS_xlsm[FABRICA],"",0,1)</f>
        <v>FADER</v>
      </c>
      <c r="G28" s="13">
        <f>LISTAS[[#This Row],[Precio]]*(1-0.46)*(1-IF($C$3520="",0,$C$3520))</f>
        <v>314.59995000000004</v>
      </c>
      <c r="H28" s="1">
        <f>+_xlfn.XLOOKUP(LISTAS[[#This Row],[ID]],_01_CODIGOS_Y_COSTOS_xlsm[Producto y N°],_01_CODIGOS_Y_COSTOS_xlsm[COSTO],0,0,1)</f>
        <v>180.1756</v>
      </c>
      <c r="I28" s="115">
        <f>+IFERROR(LISTAS[[#This Row],[VENTA NETA]]/LISTAS[[#This Row],[COSTO]]-1,0)</f>
        <v>0.74607410770381799</v>
      </c>
      <c r="J28" s="33" t="str">
        <f>IFERROR(VLOOKUP(LISTAS[[#This Row],[ID]],_01_CODIGOS_Y_COSTOS_xlsm[[Producto y N°]:[CODIGO]],2,0),"")</f>
        <v>F-036</v>
      </c>
      <c r="M28" s="22">
        <v>0</v>
      </c>
      <c r="N28" s="23">
        <f>+LISTAS[[#This Row],[Precio]]+(LISTAS[[#This Row],[Precio]]*M28)</f>
        <v>776.79</v>
      </c>
      <c r="O28" s="24">
        <f t="shared" si="1"/>
        <v>314.59995000000004</v>
      </c>
      <c r="Q28" s="21">
        <f>IFERROR(O28/LISTAS[[#This Row],[COSTO]]-1,"")</f>
        <v>0.74607410770381799</v>
      </c>
      <c r="R28" t="str">
        <f>+LISTAS[[#This Row],[ID]]</f>
        <v>PLASTICOS27</v>
      </c>
      <c r="T28" s="29"/>
      <c r="U28" s="25">
        <f>LISTAS[[#This Row],[COSTO]]+(LISTAS[[#This Row],[COSTO]]*T28)</f>
        <v>180.1756</v>
      </c>
      <c r="V28" s="30">
        <f>IF(T28="",0,U28/LISTAS[[#This Row],[VENTA NETA]]-1)</f>
        <v>0</v>
      </c>
      <c r="X28" s="25">
        <v>142.5</v>
      </c>
      <c r="Y28" s="31">
        <f>IFERROR(LISTAS[[#This Row],[COSTO]]/X28-1,"")</f>
        <v>0.26439017543859644</v>
      </c>
      <c r="AA28" s="111" t="str">
        <f>HYPERLINK("#Q2","→ Q2")</f>
        <v>→ Q2</v>
      </c>
      <c r="AB28" s="112" t="s">
        <v>10937</v>
      </c>
      <c r="AC28" s="113" t="s">
        <v>10933</v>
      </c>
      <c r="AD28" s="114" t="s">
        <v>10940</v>
      </c>
      <c r="AF28" t="str">
        <v>REGATONES</v>
      </c>
      <c r="AG28" t="str">
        <v>REGATONES</v>
      </c>
      <c r="AH28" s="15">
        <v>123</v>
      </c>
      <c r="AI28" s="9">
        <v>233.88750000000002</v>
      </c>
      <c r="AJ28" s="9">
        <v>167</v>
      </c>
      <c r="AK28" s="66">
        <v>0.40052395209580838</v>
      </c>
      <c r="AL28" s="8">
        <v>0.4</v>
      </c>
      <c r="AM28" s="9">
        <v>327.4425</v>
      </c>
      <c r="AN28" s="66">
        <v>0.96073353293413177</v>
      </c>
      <c r="AO28" s="13">
        <f t="shared" si="2"/>
        <v>93.554999999999978</v>
      </c>
      <c r="AQ28" s="66">
        <v>0.69999999999999973</v>
      </c>
      <c r="AR28" s="13">
        <v>277.99631999999997</v>
      </c>
      <c r="AT28" t="str">
        <v>Gaveta</v>
      </c>
    </row>
    <row r="29" spans="1:46" x14ac:dyDescent="0.2">
      <c r="A29" s="6" t="s">
        <v>59</v>
      </c>
      <c r="B29" t="s">
        <v>5</v>
      </c>
      <c r="C29">
        <v>28</v>
      </c>
      <c r="D29" t="s">
        <v>60</v>
      </c>
      <c r="E29" s="2">
        <v>776.79</v>
      </c>
      <c r="F29" s="6" t="str">
        <f>+_xlfn.XLOOKUP(LISTAS[[#This Row],[ID]],_01_CODIGOS_Y_COSTOS_xlsm[Producto y N°],_01_CODIGOS_Y_COSTOS_xlsm[FABRICA],"",0,1)</f>
        <v>FADER</v>
      </c>
      <c r="G29" s="13">
        <f>LISTAS[[#This Row],[Precio]]*(1-0.46)*(1-IF($C$3520="",0,$C$3520))</f>
        <v>314.59995000000004</v>
      </c>
      <c r="H29" s="1">
        <f>+_xlfn.XLOOKUP(LISTAS[[#This Row],[ID]],_01_CODIGOS_Y_COSTOS_xlsm[Producto y N°],_01_CODIGOS_Y_COSTOS_xlsm[COSTO],0,0,1)</f>
        <v>180.1756</v>
      </c>
      <c r="I29" s="115">
        <f>+IFERROR(LISTAS[[#This Row],[VENTA NETA]]/LISTAS[[#This Row],[COSTO]]-1,0)</f>
        <v>0.74607410770381799</v>
      </c>
      <c r="J29" s="33" t="str">
        <f>IFERROR(VLOOKUP(LISTAS[[#This Row],[ID]],_01_CODIGOS_Y_COSTOS_xlsm[[Producto y N°]:[CODIGO]],2,0),"")</f>
        <v>F-037</v>
      </c>
      <c r="M29" s="22">
        <v>0</v>
      </c>
      <c r="N29" s="23">
        <f>+LISTAS[[#This Row],[Precio]]+(LISTAS[[#This Row],[Precio]]*M29)</f>
        <v>776.79</v>
      </c>
      <c r="O29" s="24">
        <f t="shared" si="1"/>
        <v>314.59995000000004</v>
      </c>
      <c r="Q29" s="21">
        <f>IFERROR(O29/LISTAS[[#This Row],[COSTO]]-1,"")</f>
        <v>0.74607410770381799</v>
      </c>
      <c r="R29" t="str">
        <f>+LISTAS[[#This Row],[ID]]</f>
        <v>PLASTICOS28</v>
      </c>
      <c r="T29" s="29"/>
      <c r="U29" s="25">
        <f>LISTAS[[#This Row],[COSTO]]+(LISTAS[[#This Row],[COSTO]]*T29)</f>
        <v>180.1756</v>
      </c>
      <c r="V29" s="30">
        <f>IF(T29="",0,U29/LISTAS[[#This Row],[VENTA NETA]]-1)</f>
        <v>0</v>
      </c>
      <c r="X29" s="25">
        <v>142.5</v>
      </c>
      <c r="Y29" s="31">
        <f>IFERROR(LISTAS[[#This Row],[COSTO]]/X29-1,"")</f>
        <v>0.26439017543859644</v>
      </c>
      <c r="AA29" s="111" t="str">
        <f>HYPERLINK("#AR2","→ AR2")</f>
        <v>→ AR2</v>
      </c>
      <c r="AB29" s="112" t="s">
        <v>10938</v>
      </c>
      <c r="AC29" s="113" t="s">
        <v>10930</v>
      </c>
      <c r="AD29" s="114" t="s">
        <v>10940</v>
      </c>
      <c r="AF29" t="str">
        <v>REGATONES</v>
      </c>
      <c r="AG29" t="str">
        <v>REGATONES</v>
      </c>
      <c r="AH29" s="15">
        <v>124</v>
      </c>
      <c r="AI29" s="9">
        <v>280.66500000000002</v>
      </c>
      <c r="AJ29" s="9">
        <v>195</v>
      </c>
      <c r="AK29" s="66">
        <v>0.4393076923076924</v>
      </c>
      <c r="AL29" s="8">
        <v>0.4</v>
      </c>
      <c r="AM29" s="9">
        <v>392.93100000000004</v>
      </c>
      <c r="AN29" s="66">
        <v>1.0150307692307696</v>
      </c>
      <c r="AO29" s="13">
        <f t="shared" si="2"/>
        <v>112.26600000000002</v>
      </c>
      <c r="AQ29" s="66">
        <v>0.70000000000000018</v>
      </c>
      <c r="AR29" s="13">
        <v>349.35936000000004</v>
      </c>
      <c r="AT29" t="str">
        <v>Gavetas</v>
      </c>
    </row>
    <row r="30" spans="1:46" x14ac:dyDescent="0.2">
      <c r="A30" s="6" t="s">
        <v>61</v>
      </c>
      <c r="B30" t="s">
        <v>5</v>
      </c>
      <c r="C30">
        <v>29</v>
      </c>
      <c r="D30" t="s">
        <v>62</v>
      </c>
      <c r="E30" s="2">
        <v>785.82</v>
      </c>
      <c r="F30" s="6" t="str">
        <f>+_xlfn.XLOOKUP(LISTAS[[#This Row],[ID]],_01_CODIGOS_Y_COSTOS_xlsm[Producto y N°],_01_CODIGOS_Y_COSTOS_xlsm[FABRICA],"",0,1)</f>
        <v>FADER</v>
      </c>
      <c r="G30" s="13">
        <f>LISTAS[[#This Row],[Precio]]*(1-0.46)*(1-IF($C$3520="",0,$C$3520))</f>
        <v>318.25710000000004</v>
      </c>
      <c r="H30" s="1">
        <f>+_xlfn.XLOOKUP(LISTAS[[#This Row],[ID]],_01_CODIGOS_Y_COSTOS_xlsm[Producto y N°],_01_CODIGOS_Y_COSTOS_xlsm[COSTO],0,0,1)</f>
        <v>180.1756</v>
      </c>
      <c r="I30" s="115">
        <f>+IFERROR(LISTAS[[#This Row],[VENTA NETA]]/LISTAS[[#This Row],[COSTO]]-1,0)</f>
        <v>0.76637180617131295</v>
      </c>
      <c r="J30" s="33" t="str">
        <f>IFERROR(VLOOKUP(LISTAS[[#This Row],[ID]],_01_CODIGOS_Y_COSTOS_xlsm[[Producto y N°]:[CODIGO]],2,0),"")</f>
        <v>F-030</v>
      </c>
      <c r="M30" s="22">
        <v>0</v>
      </c>
      <c r="N30" s="23">
        <f>+LISTAS[[#This Row],[Precio]]+(LISTAS[[#This Row],[Precio]]*M30)</f>
        <v>785.82</v>
      </c>
      <c r="O30" s="24">
        <f t="shared" si="1"/>
        <v>318.25710000000004</v>
      </c>
      <c r="Q30" s="21">
        <f>IFERROR(O30/LISTAS[[#This Row],[COSTO]]-1,"")</f>
        <v>0.76637180617131295</v>
      </c>
      <c r="R30" t="str">
        <f>+LISTAS[[#This Row],[ID]]</f>
        <v>PLASTICOS29</v>
      </c>
      <c r="T30" s="29"/>
      <c r="U30" s="25">
        <f>LISTAS[[#This Row],[COSTO]]+(LISTAS[[#This Row],[COSTO]]*T30)</f>
        <v>180.1756</v>
      </c>
      <c r="V30" s="30">
        <f>IF(T30="",0,U30/LISTAS[[#This Row],[VENTA NETA]]-1)</f>
        <v>0</v>
      </c>
      <c r="X30" s="25">
        <v>142.5</v>
      </c>
      <c r="Y30" s="31">
        <f>IFERROR(LISTAS[[#This Row],[COSTO]]/X30-1,"")</f>
        <v>0.26439017543859644</v>
      </c>
      <c r="AF30" t="str">
        <v>REGATONES</v>
      </c>
      <c r="AG30" t="str">
        <v>REGATONES</v>
      </c>
      <c r="AH30" s="15">
        <v>125</v>
      </c>
      <c r="AI30" s="9">
        <v>364.86450000000002</v>
      </c>
      <c r="AJ30" s="9">
        <v>235</v>
      </c>
      <c r="AK30" s="66">
        <v>0.55261489361702143</v>
      </c>
      <c r="AL30" s="8">
        <v>0.4</v>
      </c>
      <c r="AM30" s="9">
        <v>510.81030000000004</v>
      </c>
      <c r="AN30" s="66">
        <v>1.17366085106383</v>
      </c>
      <c r="AO30" s="13">
        <f t="shared" si="2"/>
        <v>145.94580000000002</v>
      </c>
      <c r="AQ30" s="66">
        <v>0.69999999999999973</v>
      </c>
      <c r="AR30" s="13">
        <v>197.04719999999986</v>
      </c>
      <c r="AT30" t="str">
        <v>INSERTOS</v>
      </c>
    </row>
    <row r="31" spans="1:46" x14ac:dyDescent="0.2">
      <c r="A31" s="6" t="s">
        <v>63</v>
      </c>
      <c r="B31" t="s">
        <v>5</v>
      </c>
      <c r="C31">
        <v>30</v>
      </c>
      <c r="D31" t="s">
        <v>64</v>
      </c>
      <c r="E31" s="2">
        <v>700.47</v>
      </c>
      <c r="F31" s="6" t="str">
        <f>+_xlfn.XLOOKUP(LISTAS[[#This Row],[ID]],_01_CODIGOS_Y_COSTOS_xlsm[Producto y N°],_01_CODIGOS_Y_COSTOS_xlsm[FABRICA],"",0,1)</f>
        <v>FADER</v>
      </c>
      <c r="G31" s="13">
        <f>LISTAS[[#This Row],[Precio]]*(1-0.46)*(1-IF($C$3520="",0,$C$3520))</f>
        <v>283.69035000000002</v>
      </c>
      <c r="H31" s="1">
        <f>+_xlfn.XLOOKUP(LISTAS[[#This Row],[ID]],_01_CODIGOS_Y_COSTOS_xlsm[Producto y N°],_01_CODIGOS_Y_COSTOS_xlsm[COSTO],0,0,1)</f>
        <v>157.60499999999999</v>
      </c>
      <c r="I31" s="115">
        <f>+IFERROR(LISTAS[[#This Row],[VENTA NETA]]/LISTAS[[#This Row],[COSTO]]-1,0)</f>
        <v>0.80000856571809287</v>
      </c>
      <c r="J31" s="33" t="str">
        <f>IFERROR(VLOOKUP(LISTAS[[#This Row],[ID]],_01_CODIGOS_Y_COSTOS_xlsm[[Producto y N°]:[CODIGO]],2,0),"")</f>
        <v>S-024 Gr</v>
      </c>
      <c r="M31" s="22">
        <v>0.11859895666986042</v>
      </c>
      <c r="N31" s="23">
        <f>+LISTAS[[#This Row],[Precio]]+(LISTAS[[#This Row],[Precio]]*M31)</f>
        <v>783.54501117853715</v>
      </c>
      <c r="O31" s="24">
        <f t="shared" si="1"/>
        <v>317.33572952730754</v>
      </c>
      <c r="Q31" s="21">
        <f>IFERROR(O31/LISTAS[[#This Row],[COSTO]]-1,"")</f>
        <v>1.0134877036090706</v>
      </c>
      <c r="R31" t="str">
        <f>+LISTAS[[#This Row],[ID]]</f>
        <v>PLASTICOS30</v>
      </c>
      <c r="T31" s="29"/>
      <c r="U31" s="25">
        <f>LISTAS[[#This Row],[COSTO]]+(LISTAS[[#This Row],[COSTO]]*T31)</f>
        <v>157.60499999999999</v>
      </c>
      <c r="V31" s="30">
        <f>IF(T31="",0,U31/LISTAS[[#This Row],[VENTA NETA]]-1)</f>
        <v>0</v>
      </c>
      <c r="X31" s="25">
        <v>115.9</v>
      </c>
      <c r="Y31" s="31">
        <f>IFERROR(LISTAS[[#This Row],[COSTO]]/X31-1,"")</f>
        <v>0.35983606557377024</v>
      </c>
      <c r="AA31" s="35" t="s">
        <v>10942</v>
      </c>
      <c r="AF31" t="str">
        <v>KLOSTER</v>
      </c>
      <c r="AG31" t="str">
        <v>ARANDELAS DE INYECCION</v>
      </c>
      <c r="AH31" s="15">
        <v>101</v>
      </c>
      <c r="AI31" s="9">
        <v>753.40125000000012</v>
      </c>
      <c r="AJ31" s="9">
        <v>533.81399999999996</v>
      </c>
      <c r="AK31" s="66">
        <v>0.41135535973204185</v>
      </c>
      <c r="AL31" s="8">
        <v>0.4</v>
      </c>
      <c r="AM31" s="9">
        <v>1054.7617499999999</v>
      </c>
      <c r="AN31" s="66">
        <v>0.97589750362485805</v>
      </c>
      <c r="AO31" s="13">
        <f t="shared" si="2"/>
        <v>301.36049999999977</v>
      </c>
      <c r="AQ31" s="66">
        <v>0.7</v>
      </c>
      <c r="AR31" s="13">
        <v>176.80991999999992</v>
      </c>
      <c r="AT31" t="str">
        <v>INTERRUPTORES Y PULSADORES</v>
      </c>
    </row>
    <row r="32" spans="1:46" x14ac:dyDescent="0.2">
      <c r="A32" s="6" t="s">
        <v>65</v>
      </c>
      <c r="B32" t="s">
        <v>5</v>
      </c>
      <c r="C32">
        <v>31</v>
      </c>
      <c r="D32" t="s">
        <v>66</v>
      </c>
      <c r="E32" s="2">
        <v>637.98</v>
      </c>
      <c r="F32" s="6" t="str">
        <f>+_xlfn.XLOOKUP(LISTAS[[#This Row],[ID]],_01_CODIGOS_Y_COSTOS_xlsm[Producto y N°],_01_CODIGOS_Y_COSTOS_xlsm[FABRICA],"",0,1)</f>
        <v>FADER</v>
      </c>
      <c r="G32" s="13">
        <f>LISTAS[[#This Row],[Precio]]*(1-0.46)*(1-IF($C$3520="",0,$C$3520))</f>
        <v>258.38190000000003</v>
      </c>
      <c r="H32" s="1">
        <f>+_xlfn.XLOOKUP(LISTAS[[#This Row],[ID]],_01_CODIGOS_Y_COSTOS_xlsm[Producto y N°],_01_CODIGOS_Y_COSTOS_xlsm[COSTO],0,0,1)</f>
        <v>127.30970000000001</v>
      </c>
      <c r="I32" s="115">
        <f>+IFERROR(LISTAS[[#This Row],[VENTA NETA]]/LISTAS[[#This Row],[COSTO]]-1,0)</f>
        <v>1.0295539145878125</v>
      </c>
      <c r="J32" s="33" t="str">
        <f>IFERROR(VLOOKUP(LISTAS[[#This Row],[ID]],_01_CODIGOS_Y_COSTOS_xlsm[[Producto y N°]:[CODIGO]],2,0),"")</f>
        <v>F-044</v>
      </c>
      <c r="M32" s="22">
        <v>0</v>
      </c>
      <c r="N32" s="23">
        <f>+LISTAS[[#This Row],[Precio]]+(LISTAS[[#This Row],[Precio]]*M32)</f>
        <v>637.98</v>
      </c>
      <c r="O32" s="24">
        <f t="shared" si="1"/>
        <v>258.38190000000003</v>
      </c>
      <c r="Q32" s="21">
        <f>IFERROR(O32/LISTAS[[#This Row],[COSTO]]-1,"")</f>
        <v>1.0295539145878125</v>
      </c>
      <c r="R32" t="str">
        <f>+LISTAS[[#This Row],[ID]]</f>
        <v>PLASTICOS31</v>
      </c>
      <c r="T32" s="29"/>
      <c r="U32" s="25">
        <f>LISTAS[[#This Row],[COSTO]]+(LISTAS[[#This Row],[COSTO]]*T32)</f>
        <v>127.30970000000001</v>
      </c>
      <c r="V32" s="30">
        <f>IF(T32="",0,U32/LISTAS[[#This Row],[VENTA NETA]]-1)</f>
        <v>0</v>
      </c>
      <c r="X32" s="25">
        <v>99.75</v>
      </c>
      <c r="Y32" s="31">
        <f>IFERROR(LISTAS[[#This Row],[COSTO]]/X32-1,"")</f>
        <v>0.27628771929824558</v>
      </c>
      <c r="AA32" t="s">
        <v>10941</v>
      </c>
      <c r="AF32" t="str">
        <v>KLOSTER</v>
      </c>
      <c r="AG32" t="str">
        <v>ARANDELAS DE INYECCION</v>
      </c>
      <c r="AH32" s="15">
        <v>102</v>
      </c>
      <c r="AI32" s="9">
        <v>427.64760000000001</v>
      </c>
      <c r="AJ32" s="9">
        <v>300</v>
      </c>
      <c r="AK32" s="66">
        <v>0.42549199999999998</v>
      </c>
      <c r="AL32" s="8">
        <v>0.4</v>
      </c>
      <c r="AM32" s="9">
        <v>598.70663999999999</v>
      </c>
      <c r="AN32" s="66">
        <v>0.99568879999999993</v>
      </c>
      <c r="AO32" s="13">
        <f t="shared" si="2"/>
        <v>171.05903999999998</v>
      </c>
      <c r="AQ32" s="66">
        <v>0.7</v>
      </c>
      <c r="AR32" s="13">
        <v>176.80991999999992</v>
      </c>
      <c r="AT32" t="str">
        <v>MUEBLES</v>
      </c>
    </row>
    <row r="33" spans="1:46" x14ac:dyDescent="0.2">
      <c r="A33" s="6" t="s">
        <v>67</v>
      </c>
      <c r="B33" t="s">
        <v>5</v>
      </c>
      <c r="C33">
        <v>32</v>
      </c>
      <c r="D33" t="s">
        <v>68</v>
      </c>
      <c r="E33" s="2">
        <v>785.82</v>
      </c>
      <c r="F33" s="6" t="str">
        <f>+_xlfn.XLOOKUP(LISTAS[[#This Row],[ID]],_01_CODIGOS_Y_COSTOS_xlsm[Producto y N°],_01_CODIGOS_Y_COSTOS_xlsm[FABRICA],"",0,1)</f>
        <v>FADER</v>
      </c>
      <c r="G33" s="13">
        <f>LISTAS[[#This Row],[Precio]]*(1-0.46)*(1-IF($C$3520="",0,$C$3520))</f>
        <v>318.25710000000004</v>
      </c>
      <c r="H33" s="1">
        <f>+_xlfn.XLOOKUP(LISTAS[[#This Row],[ID]],_01_CODIGOS_Y_COSTOS_xlsm[Producto y N°],_01_CODIGOS_Y_COSTOS_xlsm[COSTO],0,0,1)</f>
        <v>183.41229999999999</v>
      </c>
      <c r="I33" s="115">
        <f>+IFERROR(LISTAS[[#This Row],[VENTA NETA]]/LISTAS[[#This Row],[COSTO]]-1,0)</f>
        <v>0.7352004200372606</v>
      </c>
      <c r="J33" s="33" t="str">
        <f>IFERROR(VLOOKUP(LISTAS[[#This Row],[ID]],_01_CODIGOS_Y_COSTOS_xlsm[[Producto y N°]:[CODIGO]],2,0),"")</f>
        <v>F-1023</v>
      </c>
      <c r="M33" s="22">
        <v>0</v>
      </c>
      <c r="N33" s="23">
        <f>+LISTAS[[#This Row],[Precio]]+(LISTAS[[#This Row],[Precio]]*M33)</f>
        <v>785.82</v>
      </c>
      <c r="O33" s="24">
        <f t="shared" si="1"/>
        <v>318.25710000000004</v>
      </c>
      <c r="Q33" s="21">
        <f>IFERROR(O33/LISTAS[[#This Row],[COSTO]]-1,"")</f>
        <v>0.7352004200372606</v>
      </c>
      <c r="R33" t="str">
        <f>+LISTAS[[#This Row],[ID]]</f>
        <v>PLASTICOS32</v>
      </c>
      <c r="T33" s="29"/>
      <c r="U33" s="25">
        <f>LISTAS[[#This Row],[COSTO]]+(LISTAS[[#This Row],[COSTO]]*T33)</f>
        <v>183.41229999999999</v>
      </c>
      <c r="V33" s="30">
        <f>IF(T33="",0,U33/LISTAS[[#This Row],[VENTA NETA]]-1)</f>
        <v>0</v>
      </c>
      <c r="X33" s="25">
        <v>145.35</v>
      </c>
      <c r="Y33" s="31">
        <f>IFERROR(LISTAS[[#This Row],[COSTO]]/X33-1,"")</f>
        <v>0.26186652906776753</v>
      </c>
      <c r="AF33" t="str">
        <v>KLOSTER</v>
      </c>
      <c r="AG33" t="str">
        <v>ARANDELAS DE INYECCION</v>
      </c>
      <c r="AH33" s="15">
        <v>104</v>
      </c>
      <c r="AI33" s="9">
        <v>689.9701500000001</v>
      </c>
      <c r="AJ33" s="9">
        <v>480.64319999999998</v>
      </c>
      <c r="AK33" s="66">
        <v>0.43551422344058999</v>
      </c>
      <c r="AL33" s="8">
        <v>0.4</v>
      </c>
      <c r="AM33" s="9">
        <v>965.95821000000012</v>
      </c>
      <c r="AN33" s="66">
        <v>1.0097199128168257</v>
      </c>
      <c r="AO33" s="13">
        <f t="shared" si="2"/>
        <v>275.98806000000002</v>
      </c>
      <c r="AQ33" s="66">
        <v>0.69999999999999973</v>
      </c>
      <c r="AR33" s="13">
        <v>263.08463999999981</v>
      </c>
      <c r="AT33" t="str">
        <v>ORING</v>
      </c>
    </row>
    <row r="34" spans="1:46" x14ac:dyDescent="0.2">
      <c r="A34" s="6" t="s">
        <v>69</v>
      </c>
      <c r="B34" t="s">
        <v>5</v>
      </c>
      <c r="C34">
        <v>33</v>
      </c>
      <c r="D34" t="s">
        <v>70</v>
      </c>
      <c r="E34" s="2">
        <v>591.04999999999995</v>
      </c>
      <c r="F34" s="6" t="str">
        <f>+_xlfn.XLOOKUP(LISTAS[[#This Row],[ID]],_01_CODIGOS_Y_COSTOS_xlsm[Producto y N°],_01_CODIGOS_Y_COSTOS_xlsm[FABRICA],"",0,1)</f>
        <v>FADER</v>
      </c>
      <c r="G34" s="13">
        <f>LISTAS[[#This Row],[Precio]]*(1-0.46)*(1-IF($C$3520="",0,$C$3520))</f>
        <v>239.37524999999999</v>
      </c>
      <c r="H34" s="1">
        <f>+_xlfn.XLOOKUP(LISTAS[[#This Row],[ID]],_01_CODIGOS_Y_COSTOS_xlsm[Producto y N°],_01_CODIGOS_Y_COSTOS_xlsm[COSTO],0,0,1)</f>
        <v>131.62530000000001</v>
      </c>
      <c r="I34" s="115">
        <f>+IFERROR(LISTAS[[#This Row],[VENTA NETA]]/LISTAS[[#This Row],[COSTO]]-1,0)</f>
        <v>0.81861123963250204</v>
      </c>
      <c r="J34" s="33" t="str">
        <f>IFERROR(VLOOKUP(LISTAS[[#This Row],[ID]],_01_CODIGOS_Y_COSTOS_xlsm[[Producto y N°]:[CODIGO]],2,0),"")</f>
        <v>F-232</v>
      </c>
      <c r="M34" s="22">
        <v>0</v>
      </c>
      <c r="N34" s="23">
        <f>+LISTAS[[#This Row],[Precio]]+(LISTAS[[#This Row],[Precio]]*M34)</f>
        <v>591.04999999999995</v>
      </c>
      <c r="O34" s="24">
        <f t="shared" si="1"/>
        <v>239.37524999999999</v>
      </c>
      <c r="Q34" s="21">
        <f>IFERROR(O34/LISTAS[[#This Row],[COSTO]]-1,"")</f>
        <v>0.81861123963250204</v>
      </c>
      <c r="R34" t="str">
        <f>+LISTAS[[#This Row],[ID]]</f>
        <v>PLASTICOS33</v>
      </c>
      <c r="T34" s="29"/>
      <c r="U34" s="25">
        <f>LISTAS[[#This Row],[COSTO]]+(LISTAS[[#This Row],[COSTO]]*T34)</f>
        <v>131.62530000000001</v>
      </c>
      <c r="V34" s="30">
        <f>IF(T34="",0,U34/LISTAS[[#This Row],[VENTA NETA]]-1)</f>
        <v>0</v>
      </c>
      <c r="X34" s="25">
        <v>102.6</v>
      </c>
      <c r="Y34" s="31">
        <f>IFERROR(LISTAS[[#This Row],[COSTO]]/X34-1,"")</f>
        <v>0.2828976608187137</v>
      </c>
      <c r="AF34" t="str">
        <v>ALNAT</v>
      </c>
      <c r="AG34" t="str">
        <v>CONECTORES NUEVA INCORPORACION</v>
      </c>
      <c r="AH34" s="15">
        <v>333</v>
      </c>
      <c r="AI34" s="9">
        <v>1451.3579999999999</v>
      </c>
      <c r="AJ34" s="9">
        <v>853.74</v>
      </c>
      <c r="AK34" s="66">
        <v>0.7</v>
      </c>
      <c r="AL34" s="8">
        <v>0.38683201530886668</v>
      </c>
      <c r="AM34" s="9">
        <v>2012.7897400746465</v>
      </c>
      <c r="AN34" s="66">
        <v>1.3576144260250738</v>
      </c>
      <c r="AO34" s="13">
        <f t="shared" si="2"/>
        <v>561.43174007464654</v>
      </c>
      <c r="AQ34" s="66">
        <v>0.7</v>
      </c>
      <c r="AR34" s="13">
        <v>365.16389999999978</v>
      </c>
      <c r="AT34" t="str">
        <v>PASACABLES DE GOMA</v>
      </c>
    </row>
    <row r="35" spans="1:46" x14ac:dyDescent="0.2">
      <c r="A35" s="6" t="s">
        <v>71</v>
      </c>
      <c r="B35" t="s">
        <v>5</v>
      </c>
      <c r="C35">
        <v>34</v>
      </c>
      <c r="D35" t="s">
        <v>72</v>
      </c>
      <c r="E35" s="2">
        <v>659.1</v>
      </c>
      <c r="F35" s="6" t="str">
        <f>+_xlfn.XLOOKUP(LISTAS[[#This Row],[ID]],_01_CODIGOS_Y_COSTOS_xlsm[Producto y N°],_01_CODIGOS_Y_COSTOS_xlsm[FABRICA],"",0,1)</f>
        <v>FADER</v>
      </c>
      <c r="G35" s="13">
        <f>LISTAS[[#This Row],[Precio]]*(1-0.46)*(1-IF($C$3520="",0,$C$3520))</f>
        <v>266.93550000000005</v>
      </c>
      <c r="H35" s="1">
        <f>+_xlfn.XLOOKUP(LISTAS[[#This Row],[ID]],_01_CODIGOS_Y_COSTOS_xlsm[Producto y N°],_01_CODIGOS_Y_COSTOS_xlsm[COSTO],0,0,1)</f>
        <v>153.20320000000001</v>
      </c>
      <c r="I35" s="115">
        <f>+IFERROR(LISTAS[[#This Row],[VENTA NETA]]/LISTAS[[#This Row],[COSTO]]-1,0)</f>
        <v>0.74236243107193611</v>
      </c>
      <c r="J35" s="33" t="str">
        <f>IFERROR(VLOOKUP(LISTAS[[#This Row],[ID]],_01_CODIGOS_Y_COSTOS_xlsm[[Producto y N°]:[CODIGO]],2,0),"")</f>
        <v>F-0012/D</v>
      </c>
      <c r="M35" s="22">
        <v>0</v>
      </c>
      <c r="N35" s="23">
        <f>+LISTAS[[#This Row],[Precio]]+(LISTAS[[#This Row],[Precio]]*M35)</f>
        <v>659.1</v>
      </c>
      <c r="O35" s="24">
        <f t="shared" si="1"/>
        <v>266.93550000000005</v>
      </c>
      <c r="Q35" s="21">
        <f>IFERROR(O35/LISTAS[[#This Row],[COSTO]]-1,"")</f>
        <v>0.74236243107193611</v>
      </c>
      <c r="R35" t="str">
        <f>+LISTAS[[#This Row],[ID]]</f>
        <v>PLASTICOS34</v>
      </c>
      <c r="T35" s="29"/>
      <c r="U35" s="25">
        <f>LISTAS[[#This Row],[COSTO]]+(LISTAS[[#This Row],[COSTO]]*T35)</f>
        <v>153.20320000000001</v>
      </c>
      <c r="V35" s="30">
        <f>IF(T35="",0,U35/LISTAS[[#This Row],[VENTA NETA]]-1)</f>
        <v>0</v>
      </c>
      <c r="X35" s="25">
        <v>121.6</v>
      </c>
      <c r="Y35" s="31">
        <f>IFERROR(LISTAS[[#This Row],[COSTO]]/X35-1,"")</f>
        <v>0.2598947368421054</v>
      </c>
      <c r="AF35" t="str">
        <v>DAHE.DIESEL</v>
      </c>
      <c r="AG35" t="str">
        <v>UNIONES ORIENTABLES</v>
      </c>
      <c r="AH35" s="15">
        <v>7</v>
      </c>
      <c r="AI35" s="9">
        <v>1621.5957000000003</v>
      </c>
      <c r="AJ35" s="9">
        <v>900.88599999999997</v>
      </c>
      <c r="AK35" s="66">
        <v>0.80000099901652422</v>
      </c>
      <c r="AL35" s="8">
        <v>0.3712115677321155</v>
      </c>
      <c r="AM35" s="9">
        <v>2223.5507820246576</v>
      </c>
      <c r="AN35" s="66">
        <v>1.468182191780822</v>
      </c>
      <c r="AO35" s="13">
        <f t="shared" si="2"/>
        <v>601.95508202465726</v>
      </c>
      <c r="AQ35" s="66">
        <v>0.70000000000000018</v>
      </c>
      <c r="AR35" s="13">
        <v>138.88250000000005</v>
      </c>
      <c r="AT35" t="str">
        <v>PERILLAS DE COCINA</v>
      </c>
    </row>
    <row r="36" spans="1:46" x14ac:dyDescent="0.2">
      <c r="A36" s="6" t="s">
        <v>73</v>
      </c>
      <c r="B36" t="s">
        <v>5</v>
      </c>
      <c r="C36">
        <v>35</v>
      </c>
      <c r="D36" t="s">
        <v>74</v>
      </c>
      <c r="E36" s="2">
        <v>771.26</v>
      </c>
      <c r="F36" s="6" t="str">
        <f>+_xlfn.XLOOKUP(LISTAS[[#This Row],[ID]],_01_CODIGOS_Y_COSTOS_xlsm[Producto y N°],_01_CODIGOS_Y_COSTOS_xlsm[FABRICA],"",0,1)</f>
        <v>FADER</v>
      </c>
      <c r="G36" s="13">
        <f>LISTAS[[#This Row],[Precio]]*(1-0.46)*(1-IF($C$3520="",0,$C$3520))</f>
        <v>312.36030000000005</v>
      </c>
      <c r="H36" s="1">
        <f>+_xlfn.XLOOKUP(LISTAS[[#This Row],[ID]],_01_CODIGOS_Y_COSTOS_xlsm[Producto y N°],_01_CODIGOS_Y_COSTOS_xlsm[COSTO],0,0,1)</f>
        <v>180.1756</v>
      </c>
      <c r="I36" s="115">
        <f>+IFERROR(LISTAS[[#This Row],[VENTA NETA]]/LISTAS[[#This Row],[COSTO]]-1,0)</f>
        <v>0.73364373422372431</v>
      </c>
      <c r="J36" s="33" t="str">
        <f>IFERROR(VLOOKUP(LISTAS[[#This Row],[ID]],_01_CODIGOS_Y_COSTOS_xlsm[[Producto y N°]:[CODIGO]],2,0),"")</f>
        <v>F-028</v>
      </c>
      <c r="M36" s="22">
        <v>0</v>
      </c>
      <c r="N36" s="23">
        <f>+LISTAS[[#This Row],[Precio]]+(LISTAS[[#This Row],[Precio]]*M36)</f>
        <v>771.26</v>
      </c>
      <c r="O36" s="24">
        <f t="shared" si="1"/>
        <v>312.36030000000005</v>
      </c>
      <c r="Q36" s="21">
        <f>IFERROR(O36/LISTAS[[#This Row],[COSTO]]-1,"")</f>
        <v>0.73364373422372431</v>
      </c>
      <c r="R36" t="str">
        <f>+LISTAS[[#This Row],[ID]]</f>
        <v>PLASTICOS35</v>
      </c>
      <c r="T36" s="29"/>
      <c r="U36" s="25">
        <f>LISTAS[[#This Row],[COSTO]]+(LISTAS[[#This Row],[COSTO]]*T36)</f>
        <v>180.1756</v>
      </c>
      <c r="V36" s="30">
        <f>IF(T36="",0,U36/LISTAS[[#This Row],[VENTA NETA]]-1)</f>
        <v>0</v>
      </c>
      <c r="X36" s="25">
        <v>142.5</v>
      </c>
      <c r="Y36" s="31">
        <f>IFERROR(LISTAS[[#This Row],[COSTO]]/X36-1,"")</f>
        <v>0.26439017543859644</v>
      </c>
      <c r="AF36" t="str">
        <v>DAHE.DIESEL</v>
      </c>
      <c r="AG36" t="str">
        <v>UNIONES ORIENTABLES</v>
      </c>
      <c r="AH36" s="15">
        <v>4</v>
      </c>
      <c r="AI36" s="9">
        <v>1721.1406499999998</v>
      </c>
      <c r="AJ36" s="9">
        <v>1012.4349999999999</v>
      </c>
      <c r="AK36" s="66">
        <v>0.70000113587538948</v>
      </c>
      <c r="AL36" s="8">
        <v>0.37087972919155687</v>
      </c>
      <c r="AM36" s="9">
        <v>2359.4768281725801</v>
      </c>
      <c r="AN36" s="66">
        <v>1.3304970967741929</v>
      </c>
      <c r="AO36" s="13">
        <f t="shared" si="2"/>
        <v>638.33617817258028</v>
      </c>
      <c r="AQ36" s="66">
        <v>0.7000000000000004</v>
      </c>
      <c r="AR36" s="13">
        <v>386.92500000000018</v>
      </c>
      <c r="AT36" t="str">
        <v>PICOS PARA GAS</v>
      </c>
    </row>
    <row r="37" spans="1:46" x14ac:dyDescent="0.2">
      <c r="A37" s="6" t="s">
        <v>75</v>
      </c>
      <c r="B37" t="s">
        <v>5</v>
      </c>
      <c r="C37">
        <v>36</v>
      </c>
      <c r="D37" t="s">
        <v>76</v>
      </c>
      <c r="E37" s="2">
        <v>727.61</v>
      </c>
      <c r="F37" s="6" t="str">
        <f>+_xlfn.XLOOKUP(LISTAS[[#This Row],[ID]],_01_CODIGOS_Y_COSTOS_xlsm[Producto y N°],_01_CODIGOS_Y_COSTOS_xlsm[FABRICA],"",0,1)</f>
        <v>FADER</v>
      </c>
      <c r="G37" s="13">
        <f>LISTAS[[#This Row],[Precio]]*(1-0.46)*(1-IF($C$3520="",0,$C$3520))</f>
        <v>294.68205</v>
      </c>
      <c r="H37" s="1">
        <f>+_xlfn.XLOOKUP(LISTAS[[#This Row],[ID]],_01_CODIGOS_Y_COSTOS_xlsm[Producto y N°],_01_CODIGOS_Y_COSTOS_xlsm[COSTO],0,0,1)</f>
        <v>168.30779999999999</v>
      </c>
      <c r="I37" s="115">
        <f>+IFERROR(LISTAS[[#This Row],[VENTA NETA]]/LISTAS[[#This Row],[COSTO]]-1,0)</f>
        <v>0.75085201042375949</v>
      </c>
      <c r="J37" s="33" t="str">
        <f>IFERROR(VLOOKUP(LISTAS[[#This Row],[ID]],_01_CODIGOS_Y_COSTOS_xlsm[[Producto y N°]:[CODIGO]],2,0),"")</f>
        <v>F-042</v>
      </c>
      <c r="M37" s="22">
        <v>0</v>
      </c>
      <c r="N37" s="23">
        <f>+LISTAS[[#This Row],[Precio]]+(LISTAS[[#This Row],[Precio]]*M37)</f>
        <v>727.61</v>
      </c>
      <c r="O37" s="24">
        <f t="shared" si="1"/>
        <v>294.68205</v>
      </c>
      <c r="Q37" s="21">
        <f>IFERROR(O37/LISTAS[[#This Row],[COSTO]]-1,"")</f>
        <v>0.75085201042375949</v>
      </c>
      <c r="R37" t="str">
        <f>+LISTAS[[#This Row],[ID]]</f>
        <v>PLASTICOS36</v>
      </c>
      <c r="T37" s="29"/>
      <c r="U37" s="25">
        <f>LISTAS[[#This Row],[COSTO]]+(LISTAS[[#This Row],[COSTO]]*T37)</f>
        <v>168.30779999999999</v>
      </c>
      <c r="V37" s="30">
        <f>IF(T37="",0,U37/LISTAS[[#This Row],[VENTA NETA]]-1)</f>
        <v>0</v>
      </c>
      <c r="X37" s="25">
        <v>133</v>
      </c>
      <c r="Y37" s="31">
        <f>IFERROR(LISTAS[[#This Row],[COSTO]]/X37-1,"")</f>
        <v>0.26547218045112775</v>
      </c>
      <c r="AF37" t="str">
        <v>RESORTES</v>
      </c>
      <c r="AG37" t="str">
        <v>RESORTES LINEA FERRETERIA</v>
      </c>
      <c r="AH37" s="15">
        <v>2</v>
      </c>
      <c r="AI37" s="9">
        <v>551.3103000000001</v>
      </c>
      <c r="AJ37" s="9">
        <v>324.3</v>
      </c>
      <c r="AK37" s="66">
        <v>0.70000092506938039</v>
      </c>
      <c r="AL37" s="8">
        <v>0.35513405333817061</v>
      </c>
      <c r="AM37" s="9">
        <v>747.0993614860829</v>
      </c>
      <c r="AN37" s="66">
        <v>1.3037291442679089</v>
      </c>
      <c r="AO37" s="13">
        <f t="shared" si="2"/>
        <v>195.7890614860828</v>
      </c>
      <c r="AQ37" s="66">
        <v>0.50707101006861333</v>
      </c>
      <c r="AR37" s="13">
        <v>526.27522500000032</v>
      </c>
      <c r="AT37" t="str">
        <v>PLASTICOS</v>
      </c>
    </row>
    <row r="38" spans="1:46" x14ac:dyDescent="0.2">
      <c r="A38" s="6" t="s">
        <v>77</v>
      </c>
      <c r="B38" t="s">
        <v>5</v>
      </c>
      <c r="C38">
        <v>37</v>
      </c>
      <c r="D38" t="s">
        <v>78</v>
      </c>
      <c r="E38" s="2">
        <v>669.4</v>
      </c>
      <c r="F38" s="6" t="str">
        <f>+_xlfn.XLOOKUP(LISTAS[[#This Row],[ID]],_01_CODIGOS_Y_COSTOS_xlsm[Producto y N°],_01_CODIGOS_Y_COSTOS_xlsm[FABRICA],"",0,1)</f>
        <v>FADER</v>
      </c>
      <c r="G38" s="13">
        <f>LISTAS[[#This Row],[Precio]]*(1-0.46)*(1-IF($C$3520="",0,$C$3520))</f>
        <v>271.10699999999997</v>
      </c>
      <c r="H38" s="1">
        <f>+_xlfn.XLOOKUP(LISTAS[[#This Row],[ID]],_01_CODIGOS_Y_COSTOS_xlsm[Producto y N°],_01_CODIGOS_Y_COSTOS_xlsm[COSTO],0,0,1)</f>
        <v>156.43989999999999</v>
      </c>
      <c r="I38" s="115">
        <f>+IFERROR(LISTAS[[#This Row],[VENTA NETA]]/LISTAS[[#This Row],[COSTO]]-1,0)</f>
        <v>0.73297860712005036</v>
      </c>
      <c r="J38" s="33" t="str">
        <f>IFERROR(VLOOKUP(LISTAS[[#This Row],[ID]],_01_CODIGOS_Y_COSTOS_xlsm[[Producto y N°]:[CODIGO]],2,0),"")</f>
        <v>F-997</v>
      </c>
      <c r="M38" s="22">
        <v>0</v>
      </c>
      <c r="N38" s="23">
        <f>+LISTAS[[#This Row],[Precio]]+(LISTAS[[#This Row],[Precio]]*M38)</f>
        <v>669.4</v>
      </c>
      <c r="O38" s="24">
        <f t="shared" si="1"/>
        <v>271.10699999999997</v>
      </c>
      <c r="Q38" s="21">
        <f>IFERROR(O38/LISTAS[[#This Row],[COSTO]]-1,"")</f>
        <v>0.73297860712005036</v>
      </c>
      <c r="R38" t="str">
        <f>+LISTAS[[#This Row],[ID]]</f>
        <v>PLASTICOS37</v>
      </c>
      <c r="T38" s="29"/>
      <c r="U38" s="25">
        <f>LISTAS[[#This Row],[COSTO]]+(LISTAS[[#This Row],[COSTO]]*T38)</f>
        <v>156.43989999999999</v>
      </c>
      <c r="V38" s="30">
        <f>IF(T38="",0,U38/LISTAS[[#This Row],[VENTA NETA]]-1)</f>
        <v>0</v>
      </c>
      <c r="X38" s="25">
        <v>123.5</v>
      </c>
      <c r="Y38" s="31">
        <f>IFERROR(LISTAS[[#This Row],[COSTO]]/X38-1,"")</f>
        <v>0.2667198380566802</v>
      </c>
      <c r="AF38" t="str">
        <v>LCT</v>
      </c>
      <c r="AG38" t="str">
        <v>TERMINALES</v>
      </c>
      <c r="AH38" s="15">
        <v>84</v>
      </c>
      <c r="AI38" s="9">
        <v>174.9924</v>
      </c>
      <c r="AJ38" s="9">
        <v>102.93600000000001</v>
      </c>
      <c r="AK38" s="66">
        <v>0.70001165772907425</v>
      </c>
      <c r="AL38" s="8">
        <v>0.34569900659348773</v>
      </c>
      <c r="AM38" s="9">
        <v>235.48709884141027</v>
      </c>
      <c r="AN38" s="66">
        <v>1.2877039990033636</v>
      </c>
      <c r="AO38" s="13">
        <f t="shared" si="2"/>
        <v>60.494698841410269</v>
      </c>
      <c r="AQ38" s="66">
        <v>0.21197007481296759</v>
      </c>
      <c r="AR38" s="13">
        <v>3240</v>
      </c>
      <c r="AT38" t="str">
        <v>RACORD - ACOPLES - REDUCCIONES - ENTREROSCAS</v>
      </c>
    </row>
    <row r="39" spans="1:46" x14ac:dyDescent="0.2">
      <c r="A39" s="6" t="s">
        <v>79</v>
      </c>
      <c r="B39" t="s">
        <v>5</v>
      </c>
      <c r="C39">
        <v>38</v>
      </c>
      <c r="D39" t="s">
        <v>80</v>
      </c>
      <c r="E39" s="2">
        <v>964.7</v>
      </c>
      <c r="F39" s="6" t="str">
        <f>+_xlfn.XLOOKUP(LISTAS[[#This Row],[ID]],_01_CODIGOS_Y_COSTOS_xlsm[Producto y N°],_01_CODIGOS_Y_COSTOS_xlsm[FABRICA],"",0,1)</f>
        <v>FADER</v>
      </c>
      <c r="G39" s="13">
        <f>LISTAS[[#This Row],[Precio]]*(1-0.46)*(1-IF($C$3520="",0,$C$3520))</f>
        <v>390.70350000000008</v>
      </c>
      <c r="H39" s="1">
        <f>+_xlfn.XLOOKUP(LISTAS[[#This Row],[ID]],_01_CODIGOS_Y_COSTOS_xlsm[Producto y N°],_01_CODIGOS_Y_COSTOS_xlsm[COSTO],0,0,1)</f>
        <v>167.58</v>
      </c>
      <c r="I39" s="115">
        <f>+IFERROR(LISTAS[[#This Row],[VENTA NETA]]/LISTAS[[#This Row],[COSTO]]-1,0)</f>
        <v>1.3314446831364126</v>
      </c>
      <c r="J39" s="33" t="str">
        <f>IFERROR(VLOOKUP(LISTAS[[#This Row],[ID]],_01_CODIGOS_Y_COSTOS_xlsm[[Producto y N°]:[CODIGO]],2,0),"")</f>
        <v>S-003</v>
      </c>
      <c r="M39" s="22">
        <v>0</v>
      </c>
      <c r="N39" s="23">
        <f>+LISTAS[[#This Row],[Precio]]+(LISTAS[[#This Row],[Precio]]*M39)</f>
        <v>964.7</v>
      </c>
      <c r="O39" s="24">
        <f t="shared" si="1"/>
        <v>390.70350000000008</v>
      </c>
      <c r="Q39" s="21">
        <f>IFERROR(O39/LISTAS[[#This Row],[COSTO]]-1,"")</f>
        <v>1.3314446831364126</v>
      </c>
      <c r="R39" t="str">
        <f>+LISTAS[[#This Row],[ID]]</f>
        <v>PLASTICOS38</v>
      </c>
      <c r="T39" s="29"/>
      <c r="U39" s="25">
        <f>LISTAS[[#This Row],[COSTO]]+(LISTAS[[#This Row],[COSTO]]*T39)</f>
        <v>167.58</v>
      </c>
      <c r="V39" s="30">
        <f>IF(T39="",0,U39/LISTAS[[#This Row],[VENTA NETA]]-1)</f>
        <v>0</v>
      </c>
      <c r="X39" s="25">
        <v>134.9</v>
      </c>
      <c r="Y39" s="31">
        <f>IFERROR(LISTAS[[#This Row],[COSTO]]/X39-1,"")</f>
        <v>0.24225352112676068</v>
      </c>
      <c r="AF39" t="str">
        <v>RESORTES</v>
      </c>
      <c r="AG39" t="str">
        <v>RESORTES LINEA COMPLEMENTARIA</v>
      </c>
      <c r="AH39" s="15">
        <v>341</v>
      </c>
      <c r="AI39" s="9">
        <v>507.59864999999996</v>
      </c>
      <c r="AJ39" s="9">
        <v>282</v>
      </c>
      <c r="AK39" s="66">
        <v>0.79999521276595731</v>
      </c>
      <c r="AL39" s="8">
        <v>0.34310657693571667</v>
      </c>
      <c r="AM39" s="9">
        <v>681.7590852586909</v>
      </c>
      <c r="AN39" s="66">
        <v>1.4175854087187623</v>
      </c>
      <c r="AO39" s="13">
        <f t="shared" si="2"/>
        <v>174.16043525869094</v>
      </c>
      <c r="AQ39" s="66">
        <v>0.21318022965551675</v>
      </c>
      <c r="AR39" s="13">
        <v>3240</v>
      </c>
      <c r="AT39" t="str">
        <v>REGATONES</v>
      </c>
    </row>
    <row r="40" spans="1:46" x14ac:dyDescent="0.2">
      <c r="A40" s="6" t="s">
        <v>81</v>
      </c>
      <c r="B40" t="s">
        <v>5</v>
      </c>
      <c r="C40">
        <v>39</v>
      </c>
      <c r="D40" t="s">
        <v>82</v>
      </c>
      <c r="E40" s="2">
        <v>654.85</v>
      </c>
      <c r="F40" s="6" t="str">
        <f>+_xlfn.XLOOKUP(LISTAS[[#This Row],[ID]],_01_CODIGOS_Y_COSTOS_xlsm[Producto y N°],_01_CODIGOS_Y_COSTOS_xlsm[FABRICA],"",0,1)</f>
        <v>FADER</v>
      </c>
      <c r="G40" s="13">
        <f>LISTAS[[#This Row],[Precio]]*(1-0.46)*(1-IF($C$3520="",0,$C$3520))</f>
        <v>265.21424999999999</v>
      </c>
      <c r="H40" s="1">
        <f>+_xlfn.XLOOKUP(LISTAS[[#This Row],[ID]],_01_CODIGOS_Y_COSTOS_xlsm[Producto y N°],_01_CODIGOS_Y_COSTOS_xlsm[COSTO],0,0,1)</f>
        <v>140.25649999999999</v>
      </c>
      <c r="I40" s="115">
        <f>+IFERROR(LISTAS[[#This Row],[VENTA NETA]]/LISTAS[[#This Row],[COSTO]]-1,0)</f>
        <v>0.8909230588243684</v>
      </c>
      <c r="J40" s="33" t="str">
        <f>IFERROR(VLOOKUP(LISTAS[[#This Row],[ID]],_01_CODIGOS_Y_COSTOS_xlsm[[Producto y N°]:[CODIGO]],2,0),"")</f>
        <v>F-798</v>
      </c>
      <c r="M40" s="22">
        <v>0</v>
      </c>
      <c r="N40" s="23">
        <f>+LISTAS[[#This Row],[Precio]]+(LISTAS[[#This Row],[Precio]]*M40)</f>
        <v>654.85</v>
      </c>
      <c r="O40" s="24">
        <f t="shared" si="1"/>
        <v>265.21424999999999</v>
      </c>
      <c r="Q40" s="21">
        <f>IFERROR(O40/LISTAS[[#This Row],[COSTO]]-1,"")</f>
        <v>0.8909230588243684</v>
      </c>
      <c r="R40" t="str">
        <f>+LISTAS[[#This Row],[ID]]</f>
        <v>PLASTICOS39</v>
      </c>
      <c r="T40" s="29"/>
      <c r="U40" s="25">
        <f>LISTAS[[#This Row],[COSTO]]+(LISTAS[[#This Row],[COSTO]]*T40)</f>
        <v>140.25649999999999</v>
      </c>
      <c r="V40" s="30">
        <f>IF(T40="",0,U40/LISTAS[[#This Row],[VENTA NETA]]-1)</f>
        <v>0</v>
      </c>
      <c r="X40" s="25">
        <v>118.75</v>
      </c>
      <c r="Y40" s="31">
        <f>IFERROR(LISTAS[[#This Row],[COSTO]]/X40-1,"")</f>
        <v>0.18110736842105246</v>
      </c>
      <c r="AF40" t="str">
        <v>RESORTES</v>
      </c>
      <c r="AG40" t="str">
        <v>RESORTES LINEA COMPLEMENTARIA</v>
      </c>
      <c r="AH40" s="15">
        <v>342</v>
      </c>
      <c r="AI40" s="9">
        <v>507.59864999999996</v>
      </c>
      <c r="AJ40" s="9">
        <v>282</v>
      </c>
      <c r="AK40" s="66">
        <v>0.79999521276595731</v>
      </c>
      <c r="AL40" s="8">
        <v>0.34310657693571667</v>
      </c>
      <c r="AM40" s="9">
        <v>681.7590852586909</v>
      </c>
      <c r="AN40" s="66">
        <v>1.4175854087187623</v>
      </c>
      <c r="AO40" s="13">
        <f t="shared" si="2"/>
        <v>174.16043525869094</v>
      </c>
      <c r="AQ40" s="66">
        <v>0.7</v>
      </c>
      <c r="AR40" s="13">
        <v>1212.8159799999999</v>
      </c>
      <c r="AT40" t="str">
        <v>RESORTES LINEA AUTOMOTOR</v>
      </c>
    </row>
    <row r="41" spans="1:46" x14ac:dyDescent="0.2">
      <c r="A41" s="6" t="s">
        <v>83</v>
      </c>
      <c r="B41" t="s">
        <v>5</v>
      </c>
      <c r="C41">
        <v>40</v>
      </c>
      <c r="D41" t="s">
        <v>84</v>
      </c>
      <c r="E41" s="2">
        <v>668.91</v>
      </c>
      <c r="F41" s="6" t="str">
        <f>+_xlfn.XLOOKUP(LISTAS[[#This Row],[ID]],_01_CODIGOS_Y_COSTOS_xlsm[Producto y N°],_01_CODIGOS_Y_COSTOS_xlsm[FABRICA],"",0,1)</f>
        <v>FADER</v>
      </c>
      <c r="G41" s="13">
        <f>LISTAS[[#This Row],[Precio]]*(1-0.46)*(1-IF($C$3520="",0,$C$3520))</f>
        <v>270.90854999999999</v>
      </c>
      <c r="H41" s="1">
        <f>+_xlfn.XLOOKUP(LISTAS[[#This Row],[ID]],_01_CODIGOS_Y_COSTOS_xlsm[Producto y N°],_01_CODIGOS_Y_COSTOS_xlsm[COSTO],0,0,1)</f>
        <v>151.0454</v>
      </c>
      <c r="I41" s="115">
        <f>+IFERROR(LISTAS[[#This Row],[VENTA NETA]]/LISTAS[[#This Row],[COSTO]]-1,0)</f>
        <v>0.79355710269892366</v>
      </c>
      <c r="J41" s="33" t="str">
        <f>IFERROR(VLOOKUP(LISTAS[[#This Row],[ID]],_01_CODIGOS_Y_COSTOS_xlsm[[Producto y N°]:[CODIGO]],2,0),"")</f>
        <v>F-016</v>
      </c>
      <c r="M41" s="22">
        <v>0</v>
      </c>
      <c r="N41" s="23">
        <f>+LISTAS[[#This Row],[Precio]]+(LISTAS[[#This Row],[Precio]]*M41)</f>
        <v>668.91</v>
      </c>
      <c r="O41" s="24">
        <f t="shared" si="1"/>
        <v>270.90854999999999</v>
      </c>
      <c r="Q41" s="21">
        <f>IFERROR(O41/LISTAS[[#This Row],[COSTO]]-1,"")</f>
        <v>0.79355710269892366</v>
      </c>
      <c r="R41" t="str">
        <f>+LISTAS[[#This Row],[ID]]</f>
        <v>PLASTICOS40</v>
      </c>
      <c r="T41" s="29"/>
      <c r="U41" s="25">
        <f>LISTAS[[#This Row],[COSTO]]+(LISTAS[[#This Row],[COSTO]]*T41)</f>
        <v>151.0454</v>
      </c>
      <c r="V41" s="30">
        <f>IF(T41="",0,U41/LISTAS[[#This Row],[VENTA NETA]]-1)</f>
        <v>0</v>
      </c>
      <c r="X41" s="25">
        <v>120.65</v>
      </c>
      <c r="Y41" s="31">
        <f>IFERROR(LISTAS[[#This Row],[COSTO]]/X41-1,"")</f>
        <v>0.25193037712391209</v>
      </c>
      <c r="AF41" t="str">
        <v>DAHE.DIESEL</v>
      </c>
      <c r="AG41" t="str">
        <v>UNIONES ORIENTABLES</v>
      </c>
      <c r="AH41" s="15">
        <v>16</v>
      </c>
      <c r="AI41" s="9">
        <v>1893.67875</v>
      </c>
      <c r="AJ41" s="9">
        <v>1052.0440000000001</v>
      </c>
      <c r="AK41" s="66">
        <v>0.79999957226123608</v>
      </c>
      <c r="AL41" s="8">
        <v>0.33592888888888894</v>
      </c>
      <c r="AM41" s="9">
        <v>2529.8201484000001</v>
      </c>
      <c r="AN41" s="66">
        <v>1.4046714285714286</v>
      </c>
      <c r="AO41" s="13">
        <f t="shared" si="2"/>
        <v>636.14139840000007</v>
      </c>
      <c r="AQ41" s="66">
        <v>0.7</v>
      </c>
      <c r="AR41" s="13">
        <v>1212.8159799999999</v>
      </c>
      <c r="AT41" t="str">
        <v>RESORTES LINEA BULONERA</v>
      </c>
    </row>
    <row r="42" spans="1:46" x14ac:dyDescent="0.2">
      <c r="A42" s="6" t="s">
        <v>85</v>
      </c>
      <c r="B42" t="s">
        <v>5</v>
      </c>
      <c r="C42">
        <v>41</v>
      </c>
      <c r="D42" t="s">
        <v>86</v>
      </c>
      <c r="E42" s="2">
        <v>625.74</v>
      </c>
      <c r="F42" s="6" t="str">
        <f>+_xlfn.XLOOKUP(LISTAS[[#This Row],[ID]],_01_CODIGOS_Y_COSTOS_xlsm[Producto y N°],_01_CODIGOS_Y_COSTOS_xlsm[FABRICA],"",0,1)</f>
        <v>FADER</v>
      </c>
      <c r="G42" s="13">
        <f>LISTAS[[#This Row],[Precio]]*(1-0.46)*(1-IF($C$3520="",0,$C$3520))</f>
        <v>253.42470000000003</v>
      </c>
      <c r="H42" s="1">
        <f>+_xlfn.XLOOKUP(LISTAS[[#This Row],[ID]],_01_CODIGOS_Y_COSTOS_xlsm[Producto y N°],_01_CODIGOS_Y_COSTOS_xlsm[COSTO],0,0,1)</f>
        <v>146.72989999999999</v>
      </c>
      <c r="I42" s="115">
        <f>+IFERROR(LISTAS[[#This Row],[VENTA NETA]]/LISTAS[[#This Row],[COSTO]]-1,0)</f>
        <v>0.72715104419753618</v>
      </c>
      <c r="J42" s="33" t="str">
        <f>IFERROR(VLOOKUP(LISTAS[[#This Row],[ID]],_01_CODIGOS_Y_COSTOS_xlsm[[Producto y N°]:[CODIGO]],2,0),"")</f>
        <v>F-027</v>
      </c>
      <c r="M42" s="22">
        <v>0</v>
      </c>
      <c r="N42" s="23">
        <f>+LISTAS[[#This Row],[Precio]]+(LISTAS[[#This Row],[Precio]]*M42)</f>
        <v>625.74</v>
      </c>
      <c r="O42" s="24">
        <f t="shared" si="1"/>
        <v>253.42470000000003</v>
      </c>
      <c r="Q42" s="21">
        <f>IFERROR(O42/LISTAS[[#This Row],[COSTO]]-1,"")</f>
        <v>0.72715104419753618</v>
      </c>
      <c r="R42" t="str">
        <f>+LISTAS[[#This Row],[ID]]</f>
        <v>PLASTICOS41</v>
      </c>
      <c r="T42" s="29"/>
      <c r="U42" s="25">
        <f>LISTAS[[#This Row],[COSTO]]+(LISTAS[[#This Row],[COSTO]]*T42)</f>
        <v>146.72989999999999</v>
      </c>
      <c r="V42" s="30">
        <f>IF(T42="",0,U42/LISTAS[[#This Row],[VENTA NETA]]-1)</f>
        <v>0</v>
      </c>
      <c r="X42" s="25">
        <v>115.9</v>
      </c>
      <c r="Y42" s="31">
        <f>IFERROR(LISTAS[[#This Row],[COSTO]]/X42-1,"")</f>
        <v>0.26600431406384795</v>
      </c>
      <c r="AF42" t="str">
        <v>DAHE.DIESEL</v>
      </c>
      <c r="AG42" t="str">
        <v>UNIONES ORIENTABLES</v>
      </c>
      <c r="AH42" s="15">
        <v>18</v>
      </c>
      <c r="AI42" s="9">
        <v>1893.67875</v>
      </c>
      <c r="AJ42" s="9">
        <v>1052.0440000000001</v>
      </c>
      <c r="AK42" s="66">
        <v>0.79999957226123608</v>
      </c>
      <c r="AL42" s="8">
        <v>0.33592888888888894</v>
      </c>
      <c r="AM42" s="9">
        <v>2529.8201484000001</v>
      </c>
      <c r="AN42" s="66">
        <v>1.4046714285714286</v>
      </c>
      <c r="AO42" s="13">
        <f t="shared" si="2"/>
        <v>636.14139840000007</v>
      </c>
      <c r="AQ42" s="66">
        <v>0.69999999999999973</v>
      </c>
      <c r="AR42" s="13">
        <v>201.12794999999988</v>
      </c>
      <c r="AT42" t="str">
        <v>RESORTES LINEA COMPLEMENTARIA</v>
      </c>
    </row>
    <row r="43" spans="1:46" x14ac:dyDescent="0.2">
      <c r="A43" s="6" t="s">
        <v>87</v>
      </c>
      <c r="B43" t="s">
        <v>5</v>
      </c>
      <c r="C43">
        <v>42</v>
      </c>
      <c r="D43" t="s">
        <v>88</v>
      </c>
      <c r="E43" s="2">
        <v>684.31</v>
      </c>
      <c r="F43" s="6" t="str">
        <f>+_xlfn.XLOOKUP(LISTAS[[#This Row],[ID]],_01_CODIGOS_Y_COSTOS_xlsm[Producto y N°],_01_CODIGOS_Y_COSTOS_xlsm[FABRICA],"",0,1)</f>
        <v>FADER</v>
      </c>
      <c r="G43" s="13">
        <f>LISTAS[[#This Row],[Precio]]*(1-0.46)*(1-IF($C$3520="",0,$C$3520))</f>
        <v>277.14555000000001</v>
      </c>
      <c r="H43" s="1">
        <f>+_xlfn.XLOOKUP(LISTAS[[#This Row],[ID]],_01_CODIGOS_Y_COSTOS_xlsm[Producto y N°],_01_CODIGOS_Y_COSTOS_xlsm[COSTO],0,0,1)</f>
        <v>129.67500000000001</v>
      </c>
      <c r="I43" s="115">
        <f>+IFERROR(LISTAS[[#This Row],[VENTA NETA]]/LISTAS[[#This Row],[COSTO]]-1,0)</f>
        <v>1.1372319259687682</v>
      </c>
      <c r="J43" s="33" t="str">
        <f>IFERROR(VLOOKUP(LISTAS[[#This Row],[ID]],_01_CODIGOS_Y_COSTOS_xlsm[[Producto y N°]:[CODIGO]],2,0),"")</f>
        <v>S-010</v>
      </c>
      <c r="M43" s="22">
        <v>0</v>
      </c>
      <c r="N43" s="23">
        <f>+LISTAS[[#This Row],[Precio]]+(LISTAS[[#This Row],[Precio]]*M43)</f>
        <v>684.31</v>
      </c>
      <c r="O43" s="24">
        <f t="shared" si="1"/>
        <v>277.14555000000001</v>
      </c>
      <c r="Q43" s="21">
        <f>IFERROR(O43/LISTAS[[#This Row],[COSTO]]-1,"")</f>
        <v>1.1372319259687682</v>
      </c>
      <c r="R43" t="str">
        <f>+LISTAS[[#This Row],[ID]]</f>
        <v>PLASTICOS42</v>
      </c>
      <c r="T43" s="29"/>
      <c r="U43" s="25">
        <f>LISTAS[[#This Row],[COSTO]]+(LISTAS[[#This Row],[COSTO]]*T43)</f>
        <v>129.67500000000001</v>
      </c>
      <c r="V43" s="30">
        <f>IF(T43="",0,U43/LISTAS[[#This Row],[VENTA NETA]]-1)</f>
        <v>0</v>
      </c>
      <c r="X43" s="25">
        <v>99.75</v>
      </c>
      <c r="Y43" s="31">
        <f>IFERROR(LISTAS[[#This Row],[COSTO]]/X43-1,"")</f>
        <v>0.30000000000000004</v>
      </c>
      <c r="AF43" t="str">
        <v>REGATONES</v>
      </c>
      <c r="AG43" t="str">
        <v>REGATONES</v>
      </c>
      <c r="AH43" s="15">
        <v>39</v>
      </c>
      <c r="AI43" s="9">
        <v>123.65055000000001</v>
      </c>
      <c r="AJ43" s="9">
        <v>68.694000000000003</v>
      </c>
      <c r="AK43" s="66">
        <v>0.80001965237138628</v>
      </c>
      <c r="AL43" s="8">
        <v>0.32167388167388156</v>
      </c>
      <c r="AM43" s="9">
        <v>163.42570238961039</v>
      </c>
      <c r="AN43" s="66">
        <v>1.3790389610389608</v>
      </c>
      <c r="AO43" s="13">
        <f t="shared" si="2"/>
        <v>39.775152389610383</v>
      </c>
      <c r="AQ43" s="66">
        <v>0.7</v>
      </c>
      <c r="AR43" s="13">
        <v>13.130649999999996</v>
      </c>
      <c r="AT43" t="str">
        <v>RESORTES LINEA FERRETERIA</v>
      </c>
    </row>
    <row r="44" spans="1:46" x14ac:dyDescent="0.2">
      <c r="A44" s="6" t="s">
        <v>89</v>
      </c>
      <c r="B44" t="s">
        <v>5</v>
      </c>
      <c r="C44">
        <v>43</v>
      </c>
      <c r="D44" t="s">
        <v>90</v>
      </c>
      <c r="E44" s="2">
        <v>578.92999999999995</v>
      </c>
      <c r="F44" s="6" t="str">
        <f>+_xlfn.XLOOKUP(LISTAS[[#This Row],[ID]],_01_CODIGOS_Y_COSTOS_xlsm[Producto y N°],_01_CODIGOS_Y_COSTOS_xlsm[FABRICA],"",0,1)</f>
        <v>FADER</v>
      </c>
      <c r="G44" s="13">
        <f>LISTAS[[#This Row],[Precio]]*(1-0.46)*(1-IF($C$3520="",0,$C$3520))</f>
        <v>234.46665000000002</v>
      </c>
      <c r="H44" s="1">
        <f>+_xlfn.XLOOKUP(LISTAS[[#This Row],[ID]],_01_CODIGOS_Y_COSTOS_xlsm[Producto y N°],_01_CODIGOS_Y_COSTOS_xlsm[COSTO],0,0,1)</f>
        <v>135.66</v>
      </c>
      <c r="I44" s="115">
        <f>+IFERROR(LISTAS[[#This Row],[VENTA NETA]]/LISTAS[[#This Row],[COSTO]]-1,0)</f>
        <v>0.72834033613445404</v>
      </c>
      <c r="J44" s="33" t="str">
        <f>IFERROR(VLOOKUP(LISTAS[[#This Row],[ID]],_01_CODIGOS_Y_COSTOS_xlsm[[Producto y N°]:[CODIGO]],2,0),"")</f>
        <v>S-016</v>
      </c>
      <c r="M44" s="22">
        <v>0</v>
      </c>
      <c r="N44" s="23">
        <f>+LISTAS[[#This Row],[Precio]]+(LISTAS[[#This Row],[Precio]]*M44)</f>
        <v>578.92999999999995</v>
      </c>
      <c r="O44" s="24">
        <f t="shared" si="1"/>
        <v>234.46665000000002</v>
      </c>
      <c r="Q44" s="21">
        <f>IFERROR(O44/LISTAS[[#This Row],[COSTO]]-1,"")</f>
        <v>0.72834033613445404</v>
      </c>
      <c r="R44" t="str">
        <f>+LISTAS[[#This Row],[ID]]</f>
        <v>PLASTICOS43</v>
      </c>
      <c r="T44" s="29"/>
      <c r="U44" s="25">
        <f>LISTAS[[#This Row],[COSTO]]+(LISTAS[[#This Row],[COSTO]]*T44)</f>
        <v>135.66</v>
      </c>
      <c r="V44" s="30">
        <f>IF(T44="",0,U44/LISTAS[[#This Row],[VENTA NETA]]-1)</f>
        <v>0</v>
      </c>
      <c r="X44" s="25">
        <v>108.3</v>
      </c>
      <c r="Y44" s="31">
        <f>IFERROR(LISTAS[[#This Row],[COSTO]]/X44-1,"")</f>
        <v>0.25263157894736832</v>
      </c>
      <c r="AF44" t="str">
        <v>OTIA</v>
      </c>
      <c r="AG44" t="str">
        <v>RETENES SEGURIDAD</v>
      </c>
      <c r="AH44" s="15">
        <v>1.9</v>
      </c>
      <c r="AI44" s="9">
        <v>20.594250000000002</v>
      </c>
      <c r="AJ44" s="9">
        <v>12.1135</v>
      </c>
      <c r="AK44" s="66">
        <v>0.70010731828125672</v>
      </c>
      <c r="AL44" s="8">
        <v>0.32001012781559668</v>
      </c>
      <c r="AM44" s="9">
        <v>27.184618574766354</v>
      </c>
      <c r="AN44" s="66">
        <v>1.2441588785046727</v>
      </c>
      <c r="AO44" s="13">
        <f t="shared" si="2"/>
        <v>6.5903685747663516</v>
      </c>
      <c r="AQ44" s="66">
        <v>0.7</v>
      </c>
      <c r="AR44" s="13">
        <v>184.57738649999999</v>
      </c>
      <c r="AT44" t="str">
        <v>RESORTES LINEA HORNO</v>
      </c>
    </row>
    <row r="45" spans="1:46" x14ac:dyDescent="0.2">
      <c r="A45" s="6" t="s">
        <v>91</v>
      </c>
      <c r="B45" t="s">
        <v>5</v>
      </c>
      <c r="C45">
        <v>44</v>
      </c>
      <c r="D45" t="s">
        <v>92</v>
      </c>
      <c r="E45" s="2">
        <v>683.95</v>
      </c>
      <c r="F45" s="6" t="str">
        <f>+_xlfn.XLOOKUP(LISTAS[[#This Row],[ID]],_01_CODIGOS_Y_COSTOS_xlsm[Producto y N°],_01_CODIGOS_Y_COSTOS_xlsm[FABRICA],"",0,1)</f>
        <v>FADER</v>
      </c>
      <c r="G45" s="13">
        <f>LISTAS[[#This Row],[Precio]]*(1-0.46)*(1-IF($C$3520="",0,$C$3520))</f>
        <v>276.99975000000001</v>
      </c>
      <c r="H45" s="1">
        <f>+_xlfn.XLOOKUP(LISTAS[[#This Row],[ID]],_01_CODIGOS_Y_COSTOS_xlsm[Producto y N°],_01_CODIGOS_Y_COSTOS_xlsm[COSTO],0,0,1)</f>
        <v>161.595</v>
      </c>
      <c r="I45" s="115">
        <f>+IFERROR(LISTAS[[#This Row],[VENTA NETA]]/LISTAS[[#This Row],[COSTO]]-1,0)</f>
        <v>0.71416040100250622</v>
      </c>
      <c r="J45" s="33" t="str">
        <f>IFERROR(VLOOKUP(LISTAS[[#This Row],[ID]],_01_CODIGOS_Y_COSTOS_xlsm[[Producto y N°]:[CODIGO]],2,0),"")</f>
        <v>S-022</v>
      </c>
      <c r="M45" s="22">
        <v>0</v>
      </c>
      <c r="N45" s="23">
        <f>+LISTAS[[#This Row],[Precio]]+(LISTAS[[#This Row],[Precio]]*M45)</f>
        <v>683.95</v>
      </c>
      <c r="O45" s="24">
        <f t="shared" si="1"/>
        <v>276.99975000000001</v>
      </c>
      <c r="Q45" s="21">
        <f>IFERROR(O45/LISTAS[[#This Row],[COSTO]]-1,"")</f>
        <v>0.71416040100250622</v>
      </c>
      <c r="R45" t="str">
        <f>+LISTAS[[#This Row],[ID]]</f>
        <v>PLASTICOS44</v>
      </c>
      <c r="T45" s="29"/>
      <c r="U45" s="25">
        <f>LISTAS[[#This Row],[COSTO]]+(LISTAS[[#This Row],[COSTO]]*T45)</f>
        <v>161.595</v>
      </c>
      <c r="V45" s="30">
        <f>IF(T45="",0,U45/LISTAS[[#This Row],[VENTA NETA]]-1)</f>
        <v>0</v>
      </c>
      <c r="X45" s="25">
        <v>128.25</v>
      </c>
      <c r="Y45" s="31">
        <f>IFERROR(LISTAS[[#This Row],[COSTO]]/X45-1,"")</f>
        <v>0.26</v>
      </c>
      <c r="AF45" t="str">
        <v>DAHE.DIESEL</v>
      </c>
      <c r="AG45" t="str">
        <v>UNIONES ORIENTABLES</v>
      </c>
      <c r="AH45" s="15">
        <v>1</v>
      </c>
      <c r="AI45" s="9">
        <v>1106.6098500000001</v>
      </c>
      <c r="AJ45" s="9">
        <v>650.94799999999998</v>
      </c>
      <c r="AK45" s="66">
        <v>0.69999731161321654</v>
      </c>
      <c r="AL45" s="8">
        <v>0.31680690168079728</v>
      </c>
      <c r="AM45" s="9">
        <v>1457.1914879479518</v>
      </c>
      <c r="AN45" s="66">
        <v>1.2385681927710843</v>
      </c>
      <c r="AO45" s="13">
        <f t="shared" si="2"/>
        <v>350.58163794795178</v>
      </c>
      <c r="AQ45" s="66">
        <v>0.7</v>
      </c>
      <c r="AR45" s="13">
        <v>150.57239999999996</v>
      </c>
      <c r="AT45" t="str">
        <v>RESORTES LINEA PESADA</v>
      </c>
    </row>
    <row r="46" spans="1:46" x14ac:dyDescent="0.2">
      <c r="A46" s="6" t="s">
        <v>93</v>
      </c>
      <c r="B46" t="s">
        <v>5</v>
      </c>
      <c r="C46">
        <v>45</v>
      </c>
      <c r="D46" t="s">
        <v>94</v>
      </c>
      <c r="E46" s="2">
        <v>700.47</v>
      </c>
      <c r="F46" s="6" t="str">
        <f>+_xlfn.XLOOKUP(LISTAS[[#This Row],[ID]],_01_CODIGOS_Y_COSTOS_xlsm[Producto y N°],_01_CODIGOS_Y_COSTOS_xlsm[FABRICA],"",0,1)</f>
        <v>FADER</v>
      </c>
      <c r="G46" s="13">
        <f>LISTAS[[#This Row],[Precio]]*(1-0.46)*(1-IF($C$3520="",0,$C$3520))</f>
        <v>283.69035000000002</v>
      </c>
      <c r="H46" s="1">
        <f>+_xlfn.XLOOKUP(LISTAS[[#This Row],[ID]],_01_CODIGOS_Y_COSTOS_xlsm[Producto y N°],_01_CODIGOS_Y_COSTOS_xlsm[COSTO],0,0,1)</f>
        <v>157.60499999999999</v>
      </c>
      <c r="I46" s="115">
        <f>+IFERROR(LISTAS[[#This Row],[VENTA NETA]]/LISTAS[[#This Row],[COSTO]]-1,0)</f>
        <v>0.80000856571809287</v>
      </c>
      <c r="J46" s="33" t="str">
        <f>IFERROR(VLOOKUP(LISTAS[[#This Row],[ID]],_01_CODIGOS_Y_COSTOS_xlsm[[Producto y N°]:[CODIGO]],2,0),"")</f>
        <v>S-023</v>
      </c>
      <c r="M46" s="22">
        <v>6.2762352703180868E-2</v>
      </c>
      <c r="N46" s="23">
        <f>+LISTAS[[#This Row],[Precio]]+(LISTAS[[#This Row],[Precio]]*M46)</f>
        <v>744.43314519799719</v>
      </c>
      <c r="O46" s="24">
        <f t="shared" si="1"/>
        <v>301.49542380518886</v>
      </c>
      <c r="Q46" s="21">
        <f>IFERROR(O46/LISTAS[[#This Row],[COSTO]]-1,"")</f>
        <v>0.91298133818843863</v>
      </c>
      <c r="R46" t="str">
        <f>+LISTAS[[#This Row],[ID]]</f>
        <v>PLASTICOS45</v>
      </c>
      <c r="T46" s="29"/>
      <c r="U46" s="25">
        <f>LISTAS[[#This Row],[COSTO]]+(LISTAS[[#This Row],[COSTO]]*T46)</f>
        <v>157.60499999999999</v>
      </c>
      <c r="V46" s="30">
        <f>IF(T46="",0,U46/LISTAS[[#This Row],[VENTA NETA]]-1)</f>
        <v>0</v>
      </c>
      <c r="X46" s="25">
        <v>123.5</v>
      </c>
      <c r="Y46" s="31">
        <f>IFERROR(LISTAS[[#This Row],[COSTO]]/X46-1,"")</f>
        <v>0.27615384615384597</v>
      </c>
      <c r="AF46" t="str">
        <v>KLOSTER</v>
      </c>
      <c r="AG46" t="str">
        <v>ARANDELAS DE ALUMINIO</v>
      </c>
      <c r="AH46" s="15" t="str">
        <v>13x20</v>
      </c>
      <c r="AI46" s="9">
        <v>76.050899999999999</v>
      </c>
      <c r="AJ46" s="9">
        <v>42.251399999999997</v>
      </c>
      <c r="AK46" s="66">
        <v>0.79996165807523556</v>
      </c>
      <c r="AL46" s="8">
        <v>0.3131748251748252</v>
      </c>
      <c r="AM46" s="9">
        <v>99.868127311888117</v>
      </c>
      <c r="AN46" s="66">
        <v>1.3636643356643359</v>
      </c>
      <c r="AO46" s="13">
        <f t="shared" si="2"/>
        <v>23.817227311888118</v>
      </c>
      <c r="AQ46" s="66">
        <v>0.7</v>
      </c>
      <c r="AR46" s="13">
        <v>3613.9968599999993</v>
      </c>
      <c r="AT46" t="str">
        <v>RETENES SEGURIDAD</v>
      </c>
    </row>
    <row r="47" spans="1:46" x14ac:dyDescent="0.2">
      <c r="A47" s="6" t="s">
        <v>95</v>
      </c>
      <c r="B47" t="s">
        <v>5</v>
      </c>
      <c r="C47">
        <v>46</v>
      </c>
      <c r="D47" t="s">
        <v>96</v>
      </c>
      <c r="E47" s="2">
        <v>700.47</v>
      </c>
      <c r="F47" s="6" t="str">
        <f>+_xlfn.XLOOKUP(LISTAS[[#This Row],[ID]],_01_CODIGOS_Y_COSTOS_xlsm[Producto y N°],_01_CODIGOS_Y_COSTOS_xlsm[FABRICA],"",0,1)</f>
        <v>FADER</v>
      </c>
      <c r="G47" s="13">
        <f>LISTAS[[#This Row],[Precio]]*(1-0.46)*(1-IF($C$3520="",0,$C$3520))</f>
        <v>283.69035000000002</v>
      </c>
      <c r="H47" s="1">
        <f>+_xlfn.XLOOKUP(LISTAS[[#This Row],[ID]],_01_CODIGOS_Y_COSTOS_xlsm[Producto y N°],_01_CODIGOS_Y_COSTOS_xlsm[COSTO],0,0,1)</f>
        <v>157.60499999999999</v>
      </c>
      <c r="I47" s="115">
        <f>+IFERROR(LISTAS[[#This Row],[VENTA NETA]]/LISTAS[[#This Row],[COSTO]]-1,0)</f>
        <v>0.80000856571809287</v>
      </c>
      <c r="J47" s="33" t="str">
        <f>IFERROR(VLOOKUP(LISTAS[[#This Row],[ID]],_01_CODIGOS_Y_COSTOS_xlsm[[Producto y N°]:[CODIGO]],2,0),"")</f>
        <v>S-024</v>
      </c>
      <c r="M47" s="22">
        <v>0.11859895666986042</v>
      </c>
      <c r="N47" s="23">
        <f>+LISTAS[[#This Row],[Precio]]+(LISTAS[[#This Row],[Precio]]*M47)</f>
        <v>783.54501117853715</v>
      </c>
      <c r="O47" s="24">
        <f t="shared" si="1"/>
        <v>317.33572952730754</v>
      </c>
      <c r="Q47" s="21">
        <f>IFERROR(O47/LISTAS[[#This Row],[COSTO]]-1,"")</f>
        <v>1.0134877036090706</v>
      </c>
      <c r="R47" t="str">
        <f>+LISTAS[[#This Row],[ID]]</f>
        <v>PLASTICOS46</v>
      </c>
      <c r="T47" s="29"/>
      <c r="U47" s="25">
        <f>LISTAS[[#This Row],[COSTO]]+(LISTAS[[#This Row],[COSTO]]*T47)</f>
        <v>157.60499999999999</v>
      </c>
      <c r="V47" s="30">
        <f>IF(T47="",0,U47/LISTAS[[#This Row],[VENTA NETA]]-1)</f>
        <v>0</v>
      </c>
      <c r="X47" s="25">
        <v>115.9</v>
      </c>
      <c r="Y47" s="31">
        <f>IFERROR(LISTAS[[#This Row],[COSTO]]/X47-1,"")</f>
        <v>0.35983606557377024</v>
      </c>
      <c r="AF47" t="str">
        <v>KLOSTER</v>
      </c>
      <c r="AG47" t="str">
        <v>ARANDELAS DE ALUMINIO</v>
      </c>
      <c r="AH47" s="15" t="str">
        <v>14x20</v>
      </c>
      <c r="AI47" s="9">
        <v>76.050899999999999</v>
      </c>
      <c r="AJ47" s="9">
        <v>42.251399999999997</v>
      </c>
      <c r="AK47" s="66">
        <v>0.79996165807523556</v>
      </c>
      <c r="AL47" s="8">
        <v>0.3131748251748252</v>
      </c>
      <c r="AM47" s="9">
        <v>99.868127311888117</v>
      </c>
      <c r="AN47" s="66">
        <v>1.3636643356643359</v>
      </c>
      <c r="AO47" s="13">
        <f t="shared" si="2"/>
        <v>23.817227311888118</v>
      </c>
      <c r="AQ47" s="66">
        <v>0.7</v>
      </c>
      <c r="AR47" s="13">
        <v>515.05364699999996</v>
      </c>
      <c r="AT47" t="str">
        <v>SEEGER DIN 471</v>
      </c>
    </row>
    <row r="48" spans="1:46" x14ac:dyDescent="0.2">
      <c r="A48" s="6" t="s">
        <v>97</v>
      </c>
      <c r="B48" t="s">
        <v>5</v>
      </c>
      <c r="C48">
        <v>47</v>
      </c>
      <c r="D48" t="s">
        <v>98</v>
      </c>
      <c r="E48" s="2">
        <v>887.5</v>
      </c>
      <c r="F48" s="6" t="str">
        <f>+_xlfn.XLOOKUP(LISTAS[[#This Row],[ID]],_01_CODIGOS_Y_COSTOS_xlsm[Producto y N°],_01_CODIGOS_Y_COSTOS_xlsm[FABRICA],"",0,1)</f>
        <v>FADER</v>
      </c>
      <c r="G48" s="13">
        <f>LISTAS[[#This Row],[Precio]]*(1-0.46)*(1-IF($C$3520="",0,$C$3520))</f>
        <v>359.43750000000006</v>
      </c>
      <c r="H48" s="1">
        <f>+_xlfn.XLOOKUP(LISTAS[[#This Row],[ID]],_01_CODIGOS_Y_COSTOS_xlsm[Producto y N°],_01_CODIGOS_Y_COSTOS_xlsm[COSTO],0,0,1)</f>
        <v>127.68</v>
      </c>
      <c r="I48" s="115">
        <f>+IFERROR(LISTAS[[#This Row],[VENTA NETA]]/LISTAS[[#This Row],[COSTO]]-1,0)</f>
        <v>1.8151433270676693</v>
      </c>
      <c r="J48" s="33" t="str">
        <f>IFERROR(VLOOKUP(LISTAS[[#This Row],[ID]],_01_CODIGOS_Y_COSTOS_xlsm[[Producto y N°]:[CODIGO]],2,0),"")</f>
        <v>S-076/A</v>
      </c>
      <c r="M48" s="22">
        <v>0</v>
      </c>
      <c r="N48" s="23">
        <f>+LISTAS[[#This Row],[Precio]]+(LISTAS[[#This Row],[Precio]]*M48)</f>
        <v>887.5</v>
      </c>
      <c r="O48" s="24">
        <f t="shared" si="1"/>
        <v>359.43750000000006</v>
      </c>
      <c r="Q48" s="21">
        <f>IFERROR(O48/LISTAS[[#This Row],[COSTO]]-1,"")</f>
        <v>1.8151433270676693</v>
      </c>
      <c r="R48" t="str">
        <f>+LISTAS[[#This Row],[ID]]</f>
        <v>PLASTICOS47</v>
      </c>
      <c r="T48" s="29"/>
      <c r="U48" s="25">
        <f>LISTAS[[#This Row],[COSTO]]+(LISTAS[[#This Row],[COSTO]]*T48)</f>
        <v>127.68</v>
      </c>
      <c r="V48" s="30">
        <f>IF(T48="",0,U48/LISTAS[[#This Row],[VENTA NETA]]-1)</f>
        <v>0</v>
      </c>
      <c r="X48" s="25">
        <v>100.7</v>
      </c>
      <c r="Y48" s="31">
        <f>IFERROR(LISTAS[[#This Row],[COSTO]]/X48-1,"")</f>
        <v>0.26792452830188673</v>
      </c>
      <c r="AF48" t="str">
        <v>REGATONES</v>
      </c>
      <c r="AG48" t="str">
        <v>REGATONES</v>
      </c>
      <c r="AH48" s="15">
        <v>35</v>
      </c>
      <c r="AI48" s="9">
        <v>56.995650000000005</v>
      </c>
      <c r="AJ48" s="9">
        <v>33.527000000000001</v>
      </c>
      <c r="AK48" s="66">
        <v>0.69999254332329186</v>
      </c>
      <c r="AL48" s="8">
        <v>0.31217358772914316</v>
      </c>
      <c r="AM48" s="9">
        <v>74.788186545454536</v>
      </c>
      <c r="AN48" s="66">
        <v>1.2306853146853145</v>
      </c>
      <c r="AO48" s="13">
        <f t="shared" si="2"/>
        <v>17.792536545454531</v>
      </c>
      <c r="AQ48" s="66">
        <v>0.7000000000000004</v>
      </c>
      <c r="AR48" s="13">
        <v>587.5903620000006</v>
      </c>
      <c r="AT48" t="str">
        <v>SEEGER DIN 472</v>
      </c>
    </row>
    <row r="49" spans="1:46" x14ac:dyDescent="0.2">
      <c r="A49" s="6" t="s">
        <v>99</v>
      </c>
      <c r="B49" t="s">
        <v>5</v>
      </c>
      <c r="C49">
        <v>48</v>
      </c>
      <c r="D49" t="s">
        <v>100</v>
      </c>
      <c r="E49" s="2">
        <v>758.1</v>
      </c>
      <c r="F49" s="6" t="str">
        <f>+_xlfn.XLOOKUP(LISTAS[[#This Row],[ID]],_01_CODIGOS_Y_COSTOS_xlsm[Producto y N°],_01_CODIGOS_Y_COSTOS_xlsm[FABRICA],"",0,1)</f>
        <v>FADER</v>
      </c>
      <c r="G49" s="13">
        <f>LISTAS[[#This Row],[Precio]]*(1-0.46)*(1-IF($C$3520="",0,$C$3520))</f>
        <v>307.03050000000002</v>
      </c>
      <c r="H49" s="1">
        <f>+_xlfn.XLOOKUP(LISTAS[[#This Row],[ID]],_01_CODIGOS_Y_COSTOS_xlsm[Producto y N°],_01_CODIGOS_Y_COSTOS_xlsm[COSTO],0,0,1)</f>
        <v>170.57249999999999</v>
      </c>
      <c r="I49" s="115">
        <f>+IFERROR(LISTAS[[#This Row],[VENTA NETA]]/LISTAS[[#This Row],[COSTO]]-1,0)</f>
        <v>0.80000000000000027</v>
      </c>
      <c r="J49" s="33" t="str">
        <f>IFERROR(VLOOKUP(LISTAS[[#This Row],[ID]],_01_CODIGOS_Y_COSTOS_xlsm[[Producto y N°]:[CODIGO]],2,0),"")</f>
        <v>S-028</v>
      </c>
      <c r="M49" s="22">
        <v>0.13333632327218914</v>
      </c>
      <c r="N49" s="23">
        <f>+LISTAS[[#This Row],[Precio]]+(LISTAS[[#This Row],[Precio]]*M49)</f>
        <v>859.18226667264662</v>
      </c>
      <c r="O49" s="24">
        <f t="shared" si="1"/>
        <v>347.96881800242193</v>
      </c>
      <c r="Q49" s="21">
        <f>IFERROR(O49/LISTAS[[#This Row],[COSTO]]-1,"")</f>
        <v>1.0400053818899408</v>
      </c>
      <c r="R49" t="str">
        <f>+LISTAS[[#This Row],[ID]]</f>
        <v>PLASTICOS48</v>
      </c>
      <c r="T49" s="29"/>
      <c r="U49" s="25">
        <f>LISTAS[[#This Row],[COSTO]]+(LISTAS[[#This Row],[COSTO]]*T49)</f>
        <v>170.57249999999999</v>
      </c>
      <c r="V49" s="30">
        <f>IF(T49="",0,U49/LISTAS[[#This Row],[VENTA NETA]]-1)</f>
        <v>0</v>
      </c>
      <c r="X49" s="25">
        <v>134.9</v>
      </c>
      <c r="Y49" s="31">
        <f>IFERROR(LISTAS[[#This Row],[COSTO]]/X49-1,"")</f>
        <v>0.26443661971830967</v>
      </c>
      <c r="AF49" t="str">
        <v>JUCAP</v>
      </c>
      <c r="AG49" t="str">
        <v>TAPONES DE CARTER</v>
      </c>
      <c r="AH49" s="15" t="str">
        <v>49 - 14 x 1,25 CZA COMUN 14 mm</v>
      </c>
      <c r="AI49" s="9">
        <v>2730.5991000000004</v>
      </c>
      <c r="AJ49" s="9">
        <v>1517</v>
      </c>
      <c r="AK49" s="66">
        <v>0.79999940672379721</v>
      </c>
      <c r="AL49" s="8">
        <v>0.3092252916090048</v>
      </c>
      <c r="AM49" s="9">
        <v>3574.9694029647872</v>
      </c>
      <c r="AN49" s="66">
        <v>1.3566047481639996</v>
      </c>
      <c r="AO49" s="13">
        <f t="shared" si="2"/>
        <v>844.37030296478679</v>
      </c>
      <c r="AQ49" s="66">
        <v>0.70000000000000018</v>
      </c>
      <c r="AR49" s="13">
        <v>557.97477750000007</v>
      </c>
      <c r="AT49" t="str">
        <v>SUPLEMENTO 0,2</v>
      </c>
    </row>
    <row r="50" spans="1:46" x14ac:dyDescent="0.2">
      <c r="A50" s="6" t="s">
        <v>101</v>
      </c>
      <c r="B50" t="s">
        <v>5</v>
      </c>
      <c r="C50">
        <v>49</v>
      </c>
      <c r="D50" t="s">
        <v>102</v>
      </c>
      <c r="E50" s="2">
        <v>709.33</v>
      </c>
      <c r="F50" s="6" t="str">
        <f>+_xlfn.XLOOKUP(LISTAS[[#This Row],[ID]],_01_CODIGOS_Y_COSTOS_xlsm[Producto y N°],_01_CODIGOS_Y_COSTOS_xlsm[FABRICA],"",0,1)</f>
        <v>FADER</v>
      </c>
      <c r="G50" s="13">
        <f>LISTAS[[#This Row],[Precio]]*(1-0.46)*(1-IF($C$3520="",0,$C$3520))</f>
        <v>287.27865000000008</v>
      </c>
      <c r="H50" s="1">
        <f>+_xlfn.XLOOKUP(LISTAS[[#This Row],[ID]],_01_CODIGOS_Y_COSTOS_xlsm[Producto y N°],_01_CODIGOS_Y_COSTOS_xlsm[COSTO],0,0,1)</f>
        <v>159.6</v>
      </c>
      <c r="I50" s="115">
        <f>+IFERROR(LISTAS[[#This Row],[VENTA NETA]]/LISTAS[[#This Row],[COSTO]]-1,0)</f>
        <v>0.79999154135338402</v>
      </c>
      <c r="J50" s="33" t="str">
        <f>IFERROR(VLOOKUP(LISTAS[[#This Row],[ID]],_01_CODIGOS_Y_COSTOS_xlsm[[Producto y N°]:[CODIGO]],2,0),"")</f>
        <v>S-040</v>
      </c>
      <c r="M50" s="22">
        <v>5.9576269076605071E-2</v>
      </c>
      <c r="N50" s="23">
        <f>+LISTAS[[#This Row],[Precio]]+(LISTAS[[#This Row],[Precio]]*M50)</f>
        <v>751.58923494410828</v>
      </c>
      <c r="O50" s="24">
        <f t="shared" si="1"/>
        <v>304.3936401523639</v>
      </c>
      <c r="Q50" s="21">
        <f>IFERROR(O50/LISTAS[[#This Row],[COSTO]]-1,"")</f>
        <v>0.90722832175666612</v>
      </c>
      <c r="R50" t="str">
        <f>+LISTAS[[#This Row],[ID]]</f>
        <v>PLASTICOS49</v>
      </c>
      <c r="T50" s="29"/>
      <c r="U50" s="25">
        <f>LISTAS[[#This Row],[COSTO]]+(LISTAS[[#This Row],[COSTO]]*T50)</f>
        <v>159.6</v>
      </c>
      <c r="V50" s="30">
        <f>IF(T50="",0,U50/LISTAS[[#This Row],[VENTA NETA]]-1)</f>
        <v>0</v>
      </c>
      <c r="X50" s="25">
        <v>123.5</v>
      </c>
      <c r="Y50" s="31">
        <f>IFERROR(LISTAS[[#This Row],[COSTO]]/X50-1,"")</f>
        <v>0.29230769230769216</v>
      </c>
      <c r="AF50" t="str">
        <v>REGATONES</v>
      </c>
      <c r="AG50" t="str">
        <v>REGATONES</v>
      </c>
      <c r="AH50" s="15">
        <v>54</v>
      </c>
      <c r="AI50" s="9">
        <v>133.95375000000001</v>
      </c>
      <c r="AJ50" s="9">
        <v>74.418499999999995</v>
      </c>
      <c r="AK50" s="66">
        <v>0.80000604688350374</v>
      </c>
      <c r="AL50" s="8">
        <v>0.3016485198303378</v>
      </c>
      <c r="AM50" s="9">
        <v>174.36070041322313</v>
      </c>
      <c r="AN50" s="66">
        <v>1.3429752066115701</v>
      </c>
      <c r="AO50" s="13">
        <f t="shared" si="2"/>
        <v>40.406950413223115</v>
      </c>
      <c r="AQ50" s="66">
        <v>0.7</v>
      </c>
      <c r="AR50" s="13">
        <v>1270.4656409999998</v>
      </c>
      <c r="AT50" t="str">
        <v>SUPLEMENTO 0,8</v>
      </c>
    </row>
    <row r="51" spans="1:46" x14ac:dyDescent="0.2">
      <c r="A51" s="6" t="s">
        <v>103</v>
      </c>
      <c r="B51" t="s">
        <v>5</v>
      </c>
      <c r="C51">
        <v>50</v>
      </c>
      <c r="D51" t="s">
        <v>104</v>
      </c>
      <c r="E51" s="2">
        <v>964.7</v>
      </c>
      <c r="F51" s="6" t="str">
        <f>+_xlfn.XLOOKUP(LISTAS[[#This Row],[ID]],_01_CODIGOS_Y_COSTOS_xlsm[Producto y N°],_01_CODIGOS_Y_COSTOS_xlsm[FABRICA],"",0,1)</f>
        <v>FADER</v>
      </c>
      <c r="G51" s="13">
        <f>LISTAS[[#This Row],[Precio]]*(1-0.46)*(1-IF($C$3520="",0,$C$3520))</f>
        <v>390.70350000000008</v>
      </c>
      <c r="H51" s="1">
        <f>+_xlfn.XLOOKUP(LISTAS[[#This Row],[ID]],_01_CODIGOS_Y_COSTOS_xlsm[Producto y N°],_01_CODIGOS_Y_COSTOS_xlsm[COSTO],0,0,1)</f>
        <v>204.48750000000001</v>
      </c>
      <c r="I51" s="115">
        <f>+IFERROR(LISTAS[[#This Row],[VENTA NETA]]/LISTAS[[#This Row],[COSTO]]-1,0)</f>
        <v>0.91064735008252362</v>
      </c>
      <c r="J51" s="33" t="str">
        <f>IFERROR(VLOOKUP(LISTAS[[#This Row],[ID]],_01_CODIGOS_Y_COSTOS_xlsm[[Producto y N°]:[CODIGO]],2,0),"")</f>
        <v>S-043</v>
      </c>
      <c r="M51" s="22">
        <v>0</v>
      </c>
      <c r="N51" s="23">
        <f>+LISTAS[[#This Row],[Precio]]+(LISTAS[[#This Row],[Precio]]*M51)</f>
        <v>964.7</v>
      </c>
      <c r="O51" s="24">
        <f t="shared" si="1"/>
        <v>390.70350000000008</v>
      </c>
      <c r="Q51" s="21">
        <f>IFERROR(O51/LISTAS[[#This Row],[COSTO]]-1,"")</f>
        <v>0.91064735008252362</v>
      </c>
      <c r="R51" t="str">
        <f>+LISTAS[[#This Row],[ID]]</f>
        <v>PLASTICOS50</v>
      </c>
      <c r="T51" s="29"/>
      <c r="U51" s="25">
        <f>LISTAS[[#This Row],[COSTO]]+(LISTAS[[#This Row],[COSTO]]*T51)</f>
        <v>204.48750000000001</v>
      </c>
      <c r="V51" s="30">
        <f>IF(T51="",0,U51/LISTAS[[#This Row],[VENTA NETA]]-1)</f>
        <v>0</v>
      </c>
      <c r="X51" s="25">
        <v>161.5</v>
      </c>
      <c r="Y51" s="31">
        <f>IFERROR(LISTAS[[#This Row],[COSTO]]/X51-1,"")</f>
        <v>0.26617647058823546</v>
      </c>
      <c r="AF51" t="str">
        <v>LCT</v>
      </c>
      <c r="AG51" t="str">
        <v>TERMINALES</v>
      </c>
      <c r="AH51" s="15">
        <v>20</v>
      </c>
      <c r="AI51" s="9">
        <v>531.34785000000011</v>
      </c>
      <c r="AJ51" s="9">
        <v>358.74</v>
      </c>
      <c r="AK51" s="66">
        <v>0.48115027596588078</v>
      </c>
      <c r="AL51" s="8">
        <v>0.3</v>
      </c>
      <c r="AM51" s="9">
        <v>690.75220500000012</v>
      </c>
      <c r="AN51" s="66">
        <v>0.92549535875564493</v>
      </c>
      <c r="AO51" s="13">
        <f t="shared" si="2"/>
        <v>159.40435500000001</v>
      </c>
      <c r="AQ51" s="66">
        <v>0.69999999999999929</v>
      </c>
      <c r="AR51" s="13">
        <v>486.43954649999932</v>
      </c>
      <c r="AT51" t="str">
        <v>TAPONES DE CARTER</v>
      </c>
    </row>
    <row r="52" spans="1:46" x14ac:dyDescent="0.2">
      <c r="A52" s="6" t="s">
        <v>105</v>
      </c>
      <c r="B52" t="s">
        <v>5</v>
      </c>
      <c r="C52">
        <v>51</v>
      </c>
      <c r="D52" t="s">
        <v>106</v>
      </c>
      <c r="E52" s="2">
        <v>964.7</v>
      </c>
      <c r="F52" s="6" t="str">
        <f>+_xlfn.XLOOKUP(LISTAS[[#This Row],[ID]],_01_CODIGOS_Y_COSTOS_xlsm[Producto y N°],_01_CODIGOS_Y_COSTOS_xlsm[FABRICA],"",0,1)</f>
        <v>FADER</v>
      </c>
      <c r="G52" s="13">
        <f>LISTAS[[#This Row],[Precio]]*(1-0.46)*(1-IF($C$3520="",0,$C$3520))</f>
        <v>390.70350000000008</v>
      </c>
      <c r="H52" s="1">
        <f>+_xlfn.XLOOKUP(LISTAS[[#This Row],[ID]],_01_CODIGOS_Y_COSTOS_xlsm[Producto y N°],_01_CODIGOS_Y_COSTOS_xlsm[COSTO],0,0,1)</f>
        <v>199.5</v>
      </c>
      <c r="I52" s="115">
        <f>+IFERROR(LISTAS[[#This Row],[VENTA NETA]]/LISTAS[[#This Row],[COSTO]]-1,0)</f>
        <v>0.95841353383458694</v>
      </c>
      <c r="J52" s="33" t="str">
        <f>IFERROR(VLOOKUP(LISTAS[[#This Row],[ID]],_01_CODIGOS_Y_COSTOS_xlsm[[Producto y N°]:[CODIGO]],2,0),"")</f>
        <v>S-045</v>
      </c>
      <c r="M52" s="22">
        <v>0</v>
      </c>
      <c r="N52" s="23">
        <f>+LISTAS[[#This Row],[Precio]]+(LISTAS[[#This Row],[Precio]]*M52)</f>
        <v>964.7</v>
      </c>
      <c r="O52" s="24">
        <f t="shared" si="1"/>
        <v>390.70350000000008</v>
      </c>
      <c r="Q52" s="21">
        <f>IFERROR(O52/LISTAS[[#This Row],[COSTO]]-1,"")</f>
        <v>0.95841353383458694</v>
      </c>
      <c r="R52" t="str">
        <f>+LISTAS[[#This Row],[ID]]</f>
        <v>PLASTICOS51</v>
      </c>
      <c r="T52" s="29"/>
      <c r="U52" s="25">
        <f>LISTAS[[#This Row],[COSTO]]+(LISTAS[[#This Row],[COSTO]]*T52)</f>
        <v>199.5</v>
      </c>
      <c r="V52" s="30">
        <f>IF(T52="",0,U52/LISTAS[[#This Row],[VENTA NETA]]-1)</f>
        <v>0</v>
      </c>
      <c r="X52" s="25">
        <v>161.5</v>
      </c>
      <c r="Y52" s="31">
        <f>IFERROR(LISTAS[[#This Row],[COSTO]]/X52-1,"")</f>
        <v>0.23529411764705888</v>
      </c>
      <c r="AF52" t="str">
        <v>LCT</v>
      </c>
      <c r="AG52" t="str">
        <v>TERMINALES</v>
      </c>
      <c r="AH52" s="15">
        <v>21</v>
      </c>
      <c r="AI52" s="9">
        <v>656.67105000000004</v>
      </c>
      <c r="AJ52" s="9">
        <v>395.572</v>
      </c>
      <c r="AK52" s="66">
        <v>0.66005442751256416</v>
      </c>
      <c r="AL52" s="8">
        <v>0.3</v>
      </c>
      <c r="AM52" s="9">
        <v>853.67236500000001</v>
      </c>
      <c r="AN52" s="66">
        <v>1.1580707557663334</v>
      </c>
      <c r="AO52" s="13">
        <f t="shared" si="2"/>
        <v>197.00131499999998</v>
      </c>
      <c r="AQ52" s="66">
        <v>0.69999999999999973</v>
      </c>
      <c r="AR52" s="13">
        <v>600.89590799999951</v>
      </c>
      <c r="AT52" t="str">
        <v>TARUGOS ESTRIADOS</v>
      </c>
    </row>
    <row r="53" spans="1:46" x14ac:dyDescent="0.2">
      <c r="A53" s="6" t="s">
        <v>107</v>
      </c>
      <c r="B53" t="s">
        <v>5</v>
      </c>
      <c r="C53">
        <v>52</v>
      </c>
      <c r="D53" t="s">
        <v>108</v>
      </c>
      <c r="E53" s="2">
        <v>669.45</v>
      </c>
      <c r="F53" s="6" t="str">
        <f>+_xlfn.XLOOKUP(LISTAS[[#This Row],[ID]],_01_CODIGOS_Y_COSTOS_xlsm[Producto y N°],_01_CODIGOS_Y_COSTOS_xlsm[FABRICA],"",0,1)</f>
        <v>FADER</v>
      </c>
      <c r="G53" s="13">
        <f>LISTAS[[#This Row],[Precio]]*(1-0.46)*(1-IF($C$3520="",0,$C$3520))</f>
        <v>271.12725</v>
      </c>
      <c r="H53" s="1">
        <f>+_xlfn.XLOOKUP(LISTAS[[#This Row],[ID]],_01_CODIGOS_Y_COSTOS_xlsm[Producto y N°],_01_CODIGOS_Y_COSTOS_xlsm[COSTO],0,0,1)</f>
        <v>137.655</v>
      </c>
      <c r="I53" s="115">
        <f>+IFERROR(LISTAS[[#This Row],[VENTA NETA]]/LISTAS[[#This Row],[COSTO]]-1,0)</f>
        <v>0.96961425302386406</v>
      </c>
      <c r="J53" s="33" t="str">
        <f>IFERROR(VLOOKUP(LISTAS[[#This Row],[ID]],_01_CODIGOS_Y_COSTOS_xlsm[[Producto y N°]:[CODIGO]],2,0),"")</f>
        <v>S-048</v>
      </c>
      <c r="M53" s="22">
        <v>0</v>
      </c>
      <c r="N53" s="23">
        <f>+LISTAS[[#This Row],[Precio]]+(LISTAS[[#This Row],[Precio]]*M53)</f>
        <v>669.45</v>
      </c>
      <c r="O53" s="24">
        <f t="shared" si="1"/>
        <v>271.12725</v>
      </c>
      <c r="Q53" s="21">
        <f>IFERROR(O53/LISTAS[[#This Row],[COSTO]]-1,"")</f>
        <v>0.96961425302386406</v>
      </c>
      <c r="R53" t="str">
        <f>+LISTAS[[#This Row],[ID]]</f>
        <v>PLASTICOS52</v>
      </c>
      <c r="T53" s="29"/>
      <c r="U53" s="25">
        <f>LISTAS[[#This Row],[COSTO]]+(LISTAS[[#This Row],[COSTO]]*T53)</f>
        <v>137.655</v>
      </c>
      <c r="V53" s="30">
        <f>IF(T53="",0,U53/LISTAS[[#This Row],[VENTA NETA]]-1)</f>
        <v>0</v>
      </c>
      <c r="X53" s="25">
        <v>108.3</v>
      </c>
      <c r="Y53" s="31">
        <f>IFERROR(LISTAS[[#This Row],[COSTO]]/X53-1,"")</f>
        <v>0.27105263157894743</v>
      </c>
      <c r="AF53" t="str">
        <v>LCT</v>
      </c>
      <c r="AG53" t="str">
        <v>TERMINALES</v>
      </c>
      <c r="AH53" s="15">
        <v>23</v>
      </c>
      <c r="AI53" s="9">
        <v>872.10674999999992</v>
      </c>
      <c r="AJ53" s="9">
        <v>609.41999999999996</v>
      </c>
      <c r="AK53" s="66">
        <v>0.43104386137639072</v>
      </c>
      <c r="AL53" s="8">
        <v>0.3</v>
      </c>
      <c r="AM53" s="9">
        <v>1133.738775</v>
      </c>
      <c r="AN53" s="66">
        <v>0.86035701978930801</v>
      </c>
      <c r="AO53" s="13">
        <f t="shared" si="2"/>
        <v>261.63202500000011</v>
      </c>
      <c r="AQ53" s="66">
        <v>0.69999999999999973</v>
      </c>
      <c r="AR53" s="13">
        <v>1492.7971139999991</v>
      </c>
      <c r="AT53" t="str">
        <v>TERMINALES</v>
      </c>
    </row>
    <row r="54" spans="1:46" x14ac:dyDescent="0.2">
      <c r="A54" s="6" t="s">
        <v>109</v>
      </c>
      <c r="B54" t="s">
        <v>5</v>
      </c>
      <c r="C54">
        <v>53</v>
      </c>
      <c r="D54" t="s">
        <v>110</v>
      </c>
      <c r="E54" s="2">
        <v>1018.65</v>
      </c>
      <c r="F54" s="6" t="str">
        <f>+_xlfn.XLOOKUP(LISTAS[[#This Row],[ID]],_01_CODIGOS_Y_COSTOS_xlsm[Producto y N°],_01_CODIGOS_Y_COSTOS_xlsm[FABRICA],"",0,1)</f>
        <v>FADER</v>
      </c>
      <c r="G54" s="13">
        <f>LISTAS[[#This Row],[Precio]]*(1-0.46)*(1-IF($C$3520="",0,$C$3520))</f>
        <v>412.55325000000005</v>
      </c>
      <c r="H54" s="1">
        <f>+_xlfn.XLOOKUP(LISTAS[[#This Row],[ID]],_01_CODIGOS_Y_COSTOS_xlsm[Producto y N°],_01_CODIGOS_Y_COSTOS_xlsm[COSTO],0,0,1)</f>
        <v>237.405</v>
      </c>
      <c r="I54" s="115">
        <f>+IFERROR(LISTAS[[#This Row],[VENTA NETA]]/LISTAS[[#This Row],[COSTO]]-1,0)</f>
        <v>0.73776142035761683</v>
      </c>
      <c r="J54" s="33" t="str">
        <f>IFERROR(VLOOKUP(LISTAS[[#This Row],[ID]],_01_CODIGOS_Y_COSTOS_xlsm[[Producto y N°]:[CODIGO]],2,0),"")</f>
        <v>S-027</v>
      </c>
      <c r="M54" s="22">
        <v>0</v>
      </c>
      <c r="N54" s="23">
        <f>+LISTAS[[#This Row],[Precio]]+(LISTAS[[#This Row],[Precio]]*M54)</f>
        <v>1018.65</v>
      </c>
      <c r="O54" s="24">
        <f t="shared" si="1"/>
        <v>412.55325000000005</v>
      </c>
      <c r="Q54" s="21">
        <f>IFERROR(O54/LISTAS[[#This Row],[COSTO]]-1,"")</f>
        <v>0.73776142035761683</v>
      </c>
      <c r="R54" t="str">
        <f>+LISTAS[[#This Row],[ID]]</f>
        <v>PLASTICOS53</v>
      </c>
      <c r="T54" s="29"/>
      <c r="U54" s="25">
        <f>LISTAS[[#This Row],[COSTO]]+(LISTAS[[#This Row],[COSTO]]*T54)</f>
        <v>237.405</v>
      </c>
      <c r="V54" s="30">
        <f>IF(T54="",0,U54/LISTAS[[#This Row],[VENTA NETA]]-1)</f>
        <v>0</v>
      </c>
      <c r="X54" s="25">
        <v>188.1</v>
      </c>
      <c r="Y54" s="31">
        <f>IFERROR(LISTAS[[#This Row],[COSTO]]/X54-1,"")</f>
        <v>0.2621212121212122</v>
      </c>
      <c r="AF54" t="str">
        <v>LCT</v>
      </c>
      <c r="AG54" t="str">
        <v>TERMINALES</v>
      </c>
      <c r="AH54" s="15">
        <v>24</v>
      </c>
      <c r="AI54" s="9">
        <v>1368.3168000000001</v>
      </c>
      <c r="AJ54" s="9">
        <v>1047.6120000000001</v>
      </c>
      <c r="AK54" s="66">
        <v>0.30612936850666084</v>
      </c>
      <c r="AL54" s="8">
        <v>0.3</v>
      </c>
      <c r="AM54" s="9">
        <v>1778.8118399999998</v>
      </c>
      <c r="AN54" s="66">
        <v>0.69796817905865893</v>
      </c>
      <c r="AO54" s="13">
        <f t="shared" si="2"/>
        <v>410.49503999999979</v>
      </c>
      <c r="AQ54" s="66">
        <v>0.70000000000000018</v>
      </c>
      <c r="AR54" s="13">
        <v>1588.0820310000008</v>
      </c>
      <c r="AT54" t="str">
        <v>TOPES Y TAPONES DE GOMA</v>
      </c>
    </row>
    <row r="55" spans="1:46" x14ac:dyDescent="0.2">
      <c r="A55" s="6" t="s">
        <v>111</v>
      </c>
      <c r="B55" t="s">
        <v>5</v>
      </c>
      <c r="C55">
        <v>54</v>
      </c>
      <c r="D55" t="s">
        <v>112</v>
      </c>
      <c r="E55" s="2">
        <v>669.45</v>
      </c>
      <c r="F55" s="6" t="str">
        <f>+_xlfn.XLOOKUP(LISTAS[[#This Row],[ID]],_01_CODIGOS_Y_COSTOS_xlsm[Producto y N°],_01_CODIGOS_Y_COSTOS_xlsm[FABRICA],"",0,1)</f>
        <v>FADER</v>
      </c>
      <c r="G55" s="13">
        <f>LISTAS[[#This Row],[Precio]]*(1-0.46)*(1-IF($C$3520="",0,$C$3520))</f>
        <v>271.12725</v>
      </c>
      <c r="H55" s="1">
        <f>+_xlfn.XLOOKUP(LISTAS[[#This Row],[ID]],_01_CODIGOS_Y_COSTOS_xlsm[Producto y N°],_01_CODIGOS_Y_COSTOS_xlsm[COSTO],0,0,1)</f>
        <v>154.61250000000001</v>
      </c>
      <c r="I55" s="115">
        <f>+IFERROR(LISTAS[[#This Row],[VENTA NETA]]/LISTAS[[#This Row],[COSTO]]-1,0)</f>
        <v>0.75359204462769824</v>
      </c>
      <c r="J55" s="33" t="str">
        <f>IFERROR(VLOOKUP(LISTAS[[#This Row],[ID]],_01_CODIGOS_Y_COSTOS_xlsm[[Producto y N°]:[CODIGO]],2,0),"")</f>
        <v>S-068</v>
      </c>
      <c r="M55" s="22">
        <v>0</v>
      </c>
      <c r="N55" s="23">
        <f>+LISTAS[[#This Row],[Precio]]+(LISTAS[[#This Row],[Precio]]*M55)</f>
        <v>669.45</v>
      </c>
      <c r="O55" s="24">
        <f t="shared" si="1"/>
        <v>271.12725</v>
      </c>
      <c r="Q55" s="21">
        <f>IFERROR(O55/LISTAS[[#This Row],[COSTO]]-1,"")</f>
        <v>0.75359204462769824</v>
      </c>
      <c r="R55" t="str">
        <f>+LISTAS[[#This Row],[ID]]</f>
        <v>PLASTICOS54</v>
      </c>
      <c r="T55" s="29"/>
      <c r="U55" s="25">
        <f>LISTAS[[#This Row],[COSTO]]+(LISTAS[[#This Row],[COSTO]]*T55)</f>
        <v>154.61250000000001</v>
      </c>
      <c r="V55" s="30">
        <f>IF(T55="",0,U55/LISTAS[[#This Row],[VENTA NETA]]-1)</f>
        <v>0</v>
      </c>
      <c r="X55" s="25">
        <v>119.7</v>
      </c>
      <c r="Y55" s="31">
        <f>IFERROR(LISTAS[[#This Row],[COSTO]]/X55-1,"")</f>
        <v>0.29166666666666674</v>
      </c>
      <c r="AF55" t="str">
        <v>LCT</v>
      </c>
      <c r="AG55" t="str">
        <v>TERMINALES</v>
      </c>
      <c r="AH55" s="15">
        <v>25</v>
      </c>
      <c r="AI55" s="9">
        <v>1840.80195</v>
      </c>
      <c r="AJ55" s="9">
        <v>1413.72</v>
      </c>
      <c r="AK55" s="66">
        <v>0.30209797555385798</v>
      </c>
      <c r="AL55" s="8">
        <v>0.3</v>
      </c>
      <c r="AM55" s="9">
        <v>2393.042535</v>
      </c>
      <c r="AN55" s="66">
        <v>0.69272736822001524</v>
      </c>
      <c r="AO55" s="13">
        <f t="shared" si="2"/>
        <v>552.24058500000001</v>
      </c>
      <c r="AQ55" s="66">
        <v>0.70000000000000018</v>
      </c>
      <c r="AR55" s="13">
        <v>841.68347400000039</v>
      </c>
      <c r="AT55" t="str">
        <v>TORNILLERIA ESPECIAL</v>
      </c>
    </row>
    <row r="56" spans="1:46" x14ac:dyDescent="0.2">
      <c r="A56" s="6" t="s">
        <v>113</v>
      </c>
      <c r="B56" t="s">
        <v>5</v>
      </c>
      <c r="C56">
        <v>55</v>
      </c>
      <c r="D56" t="s">
        <v>114</v>
      </c>
      <c r="E56" s="2">
        <v>778.17</v>
      </c>
      <c r="F56" s="6" t="str">
        <f>+_xlfn.XLOOKUP(LISTAS[[#This Row],[ID]],_01_CODIGOS_Y_COSTOS_xlsm[Producto y N°],_01_CODIGOS_Y_COSTOS_xlsm[FABRICA],"",0,1)</f>
        <v>FADER</v>
      </c>
      <c r="G56" s="13">
        <f>LISTAS[[#This Row],[Precio]]*(1-0.46)*(1-IF($C$3520="",0,$C$3520))</f>
        <v>315.15884999999997</v>
      </c>
      <c r="H56" s="1">
        <f>+_xlfn.XLOOKUP(LISTAS[[#This Row],[ID]],_01_CODIGOS_Y_COSTOS_xlsm[Producto y N°],_01_CODIGOS_Y_COSTOS_xlsm[COSTO],0,0,1)</f>
        <v>154.61250000000001</v>
      </c>
      <c r="I56" s="115">
        <f>+IFERROR(LISTAS[[#This Row],[VENTA NETA]]/LISTAS[[#This Row],[COSTO]]-1,0)</f>
        <v>1.0383788503516853</v>
      </c>
      <c r="J56" s="33" t="str">
        <f>IFERROR(VLOOKUP(LISTAS[[#This Row],[ID]],_01_CODIGOS_Y_COSTOS_xlsm[[Producto y N°]:[CODIGO]],2,0),"")</f>
        <v>S-069</v>
      </c>
      <c r="M56" s="22">
        <v>0</v>
      </c>
      <c r="N56" s="23">
        <f>+LISTAS[[#This Row],[Precio]]+(LISTAS[[#This Row],[Precio]]*M56)</f>
        <v>778.17</v>
      </c>
      <c r="O56" s="24">
        <f t="shared" si="1"/>
        <v>315.15884999999997</v>
      </c>
      <c r="Q56" s="21">
        <f>IFERROR(O56/LISTAS[[#This Row],[COSTO]]-1,"")</f>
        <v>1.0383788503516853</v>
      </c>
      <c r="R56" t="str">
        <f>+LISTAS[[#This Row],[ID]]</f>
        <v>PLASTICOS55</v>
      </c>
      <c r="T56" s="29"/>
      <c r="U56" s="25">
        <f>LISTAS[[#This Row],[COSTO]]+(LISTAS[[#This Row],[COSTO]]*T56)</f>
        <v>154.61250000000001</v>
      </c>
      <c r="V56" s="30">
        <f>IF(T56="",0,U56/LISTAS[[#This Row],[VENTA NETA]]-1)</f>
        <v>0</v>
      </c>
      <c r="X56" s="25">
        <v>119.7</v>
      </c>
      <c r="Y56" s="31">
        <f>IFERROR(LISTAS[[#This Row],[COSTO]]/X56-1,"")</f>
        <v>0.29166666666666674</v>
      </c>
      <c r="AF56" t="str">
        <v>MIGUEL.ALEMITES</v>
      </c>
      <c r="AG56" t="str">
        <v>ALEMITES</v>
      </c>
      <c r="AH56" s="15" t="str">
        <v>7 - 8 X 1,25 CARDAN</v>
      </c>
      <c r="AI56" s="9">
        <v>575.65485000000001</v>
      </c>
      <c r="AJ56" s="9">
        <v>428</v>
      </c>
      <c r="AK56" s="66">
        <v>0.34498796728971959</v>
      </c>
      <c r="AL56" s="8">
        <v>0.3</v>
      </c>
      <c r="AM56" s="9">
        <v>748.35130500000002</v>
      </c>
      <c r="AN56" s="66">
        <v>0.74848435747663555</v>
      </c>
      <c r="AO56" s="13">
        <f t="shared" si="2"/>
        <v>172.69645500000001</v>
      </c>
      <c r="AQ56" s="66">
        <v>0.7</v>
      </c>
      <c r="AR56" s="13">
        <v>572.28180749999956</v>
      </c>
      <c r="AT56" t="str">
        <v>TUERCAS RAPIDAS</v>
      </c>
    </row>
    <row r="57" spans="1:46" x14ac:dyDescent="0.2">
      <c r="A57" s="6" t="s">
        <v>115</v>
      </c>
      <c r="B57" t="s">
        <v>5</v>
      </c>
      <c r="C57">
        <v>56</v>
      </c>
      <c r="D57" t="s">
        <v>116</v>
      </c>
      <c r="E57" s="2">
        <v>578.92999999999995</v>
      </c>
      <c r="F57" s="6" t="str">
        <f>+_xlfn.XLOOKUP(LISTAS[[#This Row],[ID]],_01_CODIGOS_Y_COSTOS_xlsm[Producto y N°],_01_CODIGOS_Y_COSTOS_xlsm[FABRICA],"",0,1)</f>
        <v>FADER</v>
      </c>
      <c r="G57" s="13">
        <f>LISTAS[[#This Row],[Precio]]*(1-0.46)*(1-IF($C$3520="",0,$C$3520))</f>
        <v>234.46665000000002</v>
      </c>
      <c r="H57" s="1">
        <f>+_xlfn.XLOOKUP(LISTAS[[#This Row],[ID]],_01_CODIGOS_Y_COSTOS_xlsm[Producto y N°],_01_CODIGOS_Y_COSTOS_xlsm[COSTO],0,0,1)</f>
        <v>118.7025</v>
      </c>
      <c r="I57" s="115">
        <f>+IFERROR(LISTAS[[#This Row],[VENTA NETA]]/LISTAS[[#This Row],[COSTO]]-1,0)</f>
        <v>0.97524609843937582</v>
      </c>
      <c r="J57" s="33" t="str">
        <f>IFERROR(VLOOKUP(LISTAS[[#This Row],[ID]],_01_CODIGOS_Y_COSTOS_xlsm[[Producto y N°]:[CODIGO]],2,0),"")</f>
        <v>S-119</v>
      </c>
      <c r="M57" s="22">
        <v>0</v>
      </c>
      <c r="N57" s="23">
        <f>+LISTAS[[#This Row],[Precio]]+(LISTAS[[#This Row],[Precio]]*M57)</f>
        <v>578.92999999999995</v>
      </c>
      <c r="O57" s="24">
        <f t="shared" si="1"/>
        <v>234.46665000000002</v>
      </c>
      <c r="Q57" s="21">
        <f>IFERROR(O57/LISTAS[[#This Row],[COSTO]]-1,"")</f>
        <v>0.97524609843937582</v>
      </c>
      <c r="R57" t="str">
        <f>+LISTAS[[#This Row],[ID]]</f>
        <v>PLASTICOS56</v>
      </c>
      <c r="T57" s="29"/>
      <c r="U57" s="25">
        <f>LISTAS[[#This Row],[COSTO]]+(LISTAS[[#This Row],[COSTO]]*T57)</f>
        <v>118.7025</v>
      </c>
      <c r="V57" s="30">
        <f>IF(T57="",0,U57/LISTAS[[#This Row],[VENTA NETA]]-1)</f>
        <v>0</v>
      </c>
      <c r="X57" s="25">
        <v>95</v>
      </c>
      <c r="Y57" s="31">
        <f>IFERROR(LISTAS[[#This Row],[COSTO]]/X57-1,"")</f>
        <v>0.24950000000000006</v>
      </c>
      <c r="AF57" t="str">
        <v>ALNAT</v>
      </c>
      <c r="AG57" t="str">
        <v>CONECTORES NEUMÁTICOS</v>
      </c>
      <c r="AH57" s="15">
        <v>140</v>
      </c>
      <c r="AI57" s="9">
        <v>458.18055000000004</v>
      </c>
      <c r="AJ57" s="9">
        <v>323.23200000000003</v>
      </c>
      <c r="AK57" s="66">
        <v>0.41749749405999403</v>
      </c>
      <c r="AL57" s="8">
        <v>0.3</v>
      </c>
      <c r="AM57" s="9">
        <v>595.63471500000003</v>
      </c>
      <c r="AN57" s="66">
        <v>0.84274674227799218</v>
      </c>
      <c r="AO57" s="13">
        <f t="shared" si="2"/>
        <v>137.45416499999999</v>
      </c>
      <c r="AQ57" s="66">
        <v>0.7</v>
      </c>
      <c r="AR57" s="13">
        <v>572.28180749999956</v>
      </c>
      <c r="AT57" t="str">
        <v>TUERCAS RAPIDAS NUEVAS</v>
      </c>
    </row>
    <row r="58" spans="1:46" x14ac:dyDescent="0.2">
      <c r="A58" s="6" t="s">
        <v>117</v>
      </c>
      <c r="B58" t="s">
        <v>5</v>
      </c>
      <c r="C58">
        <v>57</v>
      </c>
      <c r="D58" t="s">
        <v>118</v>
      </c>
      <c r="E58" s="2">
        <v>1845.05</v>
      </c>
      <c r="F58" s="6" t="str">
        <f>+_xlfn.XLOOKUP(LISTAS[[#This Row],[ID]],_01_CODIGOS_Y_COSTOS_xlsm[Producto y N°],_01_CODIGOS_Y_COSTOS_xlsm[FABRICA],"",0,1)</f>
        <v>FADER</v>
      </c>
      <c r="G58" s="13">
        <f>LISTAS[[#This Row],[Precio]]*(1-0.46)*(1-IF($C$3520="",0,$C$3520))</f>
        <v>747.24524999999994</v>
      </c>
      <c r="H58" s="1">
        <f>+_xlfn.XLOOKUP(LISTAS[[#This Row],[ID]],_01_CODIGOS_Y_COSTOS_xlsm[Producto y N°],_01_CODIGOS_Y_COSTOS_xlsm[COSTO],0,0,1)</f>
        <v>399</v>
      </c>
      <c r="I58" s="115">
        <f>+IFERROR(LISTAS[[#This Row],[VENTA NETA]]/LISTAS[[#This Row],[COSTO]]-1,0)</f>
        <v>0.87279511278195465</v>
      </c>
      <c r="J58" s="33" t="str">
        <f>IFERROR(VLOOKUP(LISTAS[[#This Row],[ID]],_01_CODIGOS_Y_COSTOS_xlsm[[Producto y N°]:[CODIGO]],2,0),"")</f>
        <v>S-121</v>
      </c>
      <c r="M58" s="22">
        <v>0</v>
      </c>
      <c r="N58" s="23">
        <f>+LISTAS[[#This Row],[Precio]]+(LISTAS[[#This Row],[Precio]]*M58)</f>
        <v>1845.05</v>
      </c>
      <c r="O58" s="24">
        <f t="shared" si="1"/>
        <v>747.24524999999994</v>
      </c>
      <c r="Q58" s="21">
        <f>IFERROR(O58/LISTAS[[#This Row],[COSTO]]-1,"")</f>
        <v>0.87279511278195465</v>
      </c>
      <c r="R58" t="str">
        <f>+LISTAS[[#This Row],[ID]]</f>
        <v>PLASTICOS57</v>
      </c>
      <c r="T58" s="29"/>
      <c r="U58" s="25">
        <f>LISTAS[[#This Row],[COSTO]]+(LISTAS[[#This Row],[COSTO]]*T58)</f>
        <v>399</v>
      </c>
      <c r="V58" s="30">
        <f>IF(T58="",0,U58/LISTAS[[#This Row],[VENTA NETA]]-1)</f>
        <v>0</v>
      </c>
      <c r="X58" s="25">
        <v>342</v>
      </c>
      <c r="Y58" s="31">
        <f>IFERROR(LISTAS[[#This Row],[COSTO]]/X58-1,"")</f>
        <v>0.16666666666666674</v>
      </c>
      <c r="AF58" t="str">
        <v>INYECTGAS</v>
      </c>
      <c r="AG58" t="str">
        <v>PICOS PARA GAS</v>
      </c>
      <c r="AH58" s="15" t="str">
        <v>Calisuar</v>
      </c>
      <c r="AI58" s="9">
        <v>10307.606400000001</v>
      </c>
      <c r="AJ58" s="9">
        <v>6789.9557999999997</v>
      </c>
      <c r="AK58" s="66">
        <v>0.51806678918292826</v>
      </c>
      <c r="AL58" s="8">
        <v>0.3</v>
      </c>
      <c r="AM58" s="9">
        <v>13399.888320000002</v>
      </c>
      <c r="AN58" s="66">
        <v>0.97348682593780689</v>
      </c>
      <c r="AO58" s="13">
        <f t="shared" si="2"/>
        <v>3092.2819200000013</v>
      </c>
      <c r="AQ58" s="66">
        <v>0.7000000000000004</v>
      </c>
      <c r="AR58" s="13">
        <v>1427.1379000000006</v>
      </c>
      <c r="AT58" t="str">
        <v>TUERCAS REMACHES</v>
      </c>
    </row>
    <row r="59" spans="1:46" x14ac:dyDescent="0.2">
      <c r="A59" s="6" t="s">
        <v>119</v>
      </c>
      <c r="B59" t="s">
        <v>5</v>
      </c>
      <c r="C59">
        <v>58</v>
      </c>
      <c r="D59" t="s">
        <v>120</v>
      </c>
      <c r="E59" s="2">
        <v>1088.8399999999999</v>
      </c>
      <c r="F59" s="6" t="str">
        <f>+_xlfn.XLOOKUP(LISTAS[[#This Row],[ID]],_01_CODIGOS_Y_COSTOS_xlsm[Producto y N°],_01_CODIGOS_Y_COSTOS_xlsm[FABRICA],"",0,1)</f>
        <v>FADER</v>
      </c>
      <c r="G59" s="13">
        <f>LISTAS[[#This Row],[Precio]]*(1-0.46)*(1-IF($C$3520="",0,$C$3520))</f>
        <v>440.98020000000002</v>
      </c>
      <c r="H59" s="1">
        <f>+_xlfn.XLOOKUP(LISTAS[[#This Row],[ID]],_01_CODIGOS_Y_COSTOS_xlsm[Producto y N°],_01_CODIGOS_Y_COSTOS_xlsm[COSTO],0,0,1)</f>
        <v>159.6</v>
      </c>
      <c r="I59" s="115">
        <f>+IFERROR(LISTAS[[#This Row],[VENTA NETA]]/LISTAS[[#This Row],[COSTO]]-1,0)</f>
        <v>1.7630338345864662</v>
      </c>
      <c r="J59" s="33" t="str">
        <f>IFERROR(VLOOKUP(LISTAS[[#This Row],[ID]],_01_CODIGOS_Y_COSTOS_xlsm[[Producto y N°]:[CODIGO]],2,0),"")</f>
        <v>S-009</v>
      </c>
      <c r="M59" s="22">
        <v>0</v>
      </c>
      <c r="N59" s="23">
        <f>+LISTAS[[#This Row],[Precio]]+(LISTAS[[#This Row],[Precio]]*M59)</f>
        <v>1088.8399999999999</v>
      </c>
      <c r="O59" s="24">
        <f t="shared" si="1"/>
        <v>440.98020000000002</v>
      </c>
      <c r="Q59" s="21">
        <f>IFERROR(O59/LISTAS[[#This Row],[COSTO]]-1,"")</f>
        <v>1.7630338345864662</v>
      </c>
      <c r="R59" t="str">
        <f>+LISTAS[[#This Row],[ID]]</f>
        <v>PLASTICOS58</v>
      </c>
      <c r="T59" s="29"/>
      <c r="U59" s="25">
        <f>LISTAS[[#This Row],[COSTO]]+(LISTAS[[#This Row],[COSTO]]*T59)</f>
        <v>159.6</v>
      </c>
      <c r="V59" s="30">
        <f>IF(T59="",0,U59/LISTAS[[#This Row],[VENTA NETA]]-1)</f>
        <v>0</v>
      </c>
      <c r="X59" s="25">
        <v>133</v>
      </c>
      <c r="Y59" s="31">
        <f>IFERROR(LISTAS[[#This Row],[COSTO]]/X59-1,"")</f>
        <v>0.19999999999999996</v>
      </c>
      <c r="AF59" t="str">
        <v>REGATONES</v>
      </c>
      <c r="AG59" t="str">
        <v>REGATONES</v>
      </c>
      <c r="AH59" s="15">
        <v>1</v>
      </c>
      <c r="AI59" s="9">
        <v>34.97175</v>
      </c>
      <c r="AJ59" s="9">
        <v>23.547499999999999</v>
      </c>
      <c r="AK59" s="66">
        <v>0.48515766004883742</v>
      </c>
      <c r="AL59" s="8">
        <v>0.3</v>
      </c>
      <c r="AM59" s="9">
        <v>45.463274999999996</v>
      </c>
      <c r="AN59" s="66">
        <v>0.93070495806348852</v>
      </c>
      <c r="AO59" s="13">
        <f t="shared" si="2"/>
        <v>10.491524999999996</v>
      </c>
      <c r="AQ59" s="66">
        <v>0.70000000000000018</v>
      </c>
      <c r="AR59" s="13">
        <v>1076.7455</v>
      </c>
      <c r="AT59" t="str">
        <v>UNIONES ORIENTABLES</v>
      </c>
    </row>
    <row r="60" spans="1:46" x14ac:dyDescent="0.2">
      <c r="A60" s="6" t="s">
        <v>121</v>
      </c>
      <c r="B60" t="s">
        <v>5</v>
      </c>
      <c r="C60">
        <v>59</v>
      </c>
      <c r="D60" t="s">
        <v>120</v>
      </c>
      <c r="E60" s="2">
        <v>964.7</v>
      </c>
      <c r="F60" s="6" t="str">
        <f>+_xlfn.XLOOKUP(LISTAS[[#This Row],[ID]],_01_CODIGOS_Y_COSTOS_xlsm[Producto y N°],_01_CODIGOS_Y_COSTOS_xlsm[FABRICA],"",0,1)</f>
        <v>FADER</v>
      </c>
      <c r="G60" s="13">
        <f>LISTAS[[#This Row],[Precio]]*(1-0.46)*(1-IF($C$3520="",0,$C$3520))</f>
        <v>390.70350000000008</v>
      </c>
      <c r="H60" s="1">
        <f>+_xlfn.XLOOKUP(LISTAS[[#This Row],[ID]],_01_CODIGOS_Y_COSTOS_xlsm[Producto y N°],_01_CODIGOS_Y_COSTOS_xlsm[COSTO],0,0,1)</f>
        <v>149.625</v>
      </c>
      <c r="I60" s="115">
        <f>+IFERROR(LISTAS[[#This Row],[VENTA NETA]]/LISTAS[[#This Row],[COSTO]]-1,0)</f>
        <v>1.6112180451127824</v>
      </c>
      <c r="J60" s="33" t="str">
        <f>IFERROR(VLOOKUP(LISTAS[[#This Row],[ID]],_01_CODIGOS_Y_COSTOS_xlsm[[Producto y N°]:[CODIGO]],2,0),"")</f>
        <v>S-015</v>
      </c>
      <c r="M60" s="22">
        <v>0</v>
      </c>
      <c r="N60" s="23">
        <f>+LISTAS[[#This Row],[Precio]]+(LISTAS[[#This Row],[Precio]]*M60)</f>
        <v>964.7</v>
      </c>
      <c r="O60" s="24">
        <f t="shared" si="1"/>
        <v>390.70350000000008</v>
      </c>
      <c r="Q60" s="21">
        <f>IFERROR(O60/LISTAS[[#This Row],[COSTO]]-1,"")</f>
        <v>1.6112180451127824</v>
      </c>
      <c r="R60" t="str">
        <f>+LISTAS[[#This Row],[ID]]</f>
        <v>PLASTICOS59</v>
      </c>
      <c r="T60" s="29"/>
      <c r="U60" s="25">
        <f>LISTAS[[#This Row],[COSTO]]+(LISTAS[[#This Row],[COSTO]]*T60)</f>
        <v>149.625</v>
      </c>
      <c r="V60" s="30">
        <f>IF(T60="",0,U60/LISTAS[[#This Row],[VENTA NETA]]-1)</f>
        <v>0</v>
      </c>
      <c r="X60" s="25">
        <v>121.6</v>
      </c>
      <c r="Y60" s="31">
        <f>IFERROR(LISTAS[[#This Row],[COSTO]]/X60-1,"")</f>
        <v>0.23046875</v>
      </c>
      <c r="AF60" t="str">
        <v>JUCAP</v>
      </c>
      <c r="AG60" t="str">
        <v>TAPONES DE CARTER</v>
      </c>
      <c r="AH60" s="15" t="str">
        <v>4 - 1/2  NF</v>
      </c>
      <c r="AI60" s="9">
        <v>2448.5490000000004</v>
      </c>
      <c r="AJ60" s="9">
        <v>1566.075</v>
      </c>
      <c r="AK60" s="66">
        <v>0.56349408553230229</v>
      </c>
      <c r="AL60" s="8">
        <v>0.3</v>
      </c>
      <c r="AM60" s="9">
        <v>3183.1136999999999</v>
      </c>
      <c r="AN60" s="66">
        <v>1.0325423111919925</v>
      </c>
      <c r="AO60" s="13">
        <f t="shared" si="2"/>
        <v>734.56469999999945</v>
      </c>
      <c r="AQ60" s="66">
        <v>0.7</v>
      </c>
      <c r="AR60" s="13">
        <v>791.29338999999982</v>
      </c>
      <c r="AT60" t="str">
        <v>Varios</v>
      </c>
    </row>
    <row r="61" spans="1:46" x14ac:dyDescent="0.2">
      <c r="A61" s="6" t="s">
        <v>122</v>
      </c>
      <c r="B61" t="s">
        <v>5</v>
      </c>
      <c r="C61">
        <v>60</v>
      </c>
      <c r="D61" t="s">
        <v>123</v>
      </c>
      <c r="E61" s="2">
        <v>964.7</v>
      </c>
      <c r="F61" s="6" t="str">
        <f>+_xlfn.XLOOKUP(LISTAS[[#This Row],[ID]],_01_CODIGOS_Y_COSTOS_xlsm[Producto y N°],_01_CODIGOS_Y_COSTOS_xlsm[FABRICA],"",0,1)</f>
        <v>FADER</v>
      </c>
      <c r="G61" s="13">
        <f>LISTAS[[#This Row],[Precio]]*(1-0.46)*(1-IF($C$3520="",0,$C$3520))</f>
        <v>390.70350000000008</v>
      </c>
      <c r="H61" s="1">
        <f>+_xlfn.XLOOKUP(LISTAS[[#This Row],[ID]],_01_CODIGOS_Y_COSTOS_xlsm[Producto y N°],_01_CODIGOS_Y_COSTOS_xlsm[COSTO],0,0,1)</f>
        <v>149.625</v>
      </c>
      <c r="I61" s="115">
        <f>+IFERROR(LISTAS[[#This Row],[VENTA NETA]]/LISTAS[[#This Row],[COSTO]]-1,0)</f>
        <v>1.6112180451127824</v>
      </c>
      <c r="J61" s="33" t="str">
        <f>IFERROR(VLOOKUP(LISTAS[[#This Row],[ID]],_01_CODIGOS_Y_COSTOS_xlsm[[Producto y N°]:[CODIGO]],2,0),"")</f>
        <v>S-014</v>
      </c>
      <c r="M61" s="22">
        <v>0</v>
      </c>
      <c r="N61" s="23">
        <f>+LISTAS[[#This Row],[Precio]]+(LISTAS[[#This Row],[Precio]]*M61)</f>
        <v>964.7</v>
      </c>
      <c r="O61" s="24">
        <f t="shared" si="1"/>
        <v>390.70350000000008</v>
      </c>
      <c r="Q61" s="21">
        <f>IFERROR(O61/LISTAS[[#This Row],[COSTO]]-1,"")</f>
        <v>1.6112180451127824</v>
      </c>
      <c r="R61" t="str">
        <f>+LISTAS[[#This Row],[ID]]</f>
        <v>PLASTICOS60</v>
      </c>
      <c r="T61" s="29"/>
      <c r="U61" s="25">
        <f>LISTAS[[#This Row],[COSTO]]+(LISTAS[[#This Row],[COSTO]]*T61)</f>
        <v>149.625</v>
      </c>
      <c r="V61" s="30">
        <f>IF(T61="",0,U61/LISTAS[[#This Row],[VENTA NETA]]-1)</f>
        <v>0</v>
      </c>
      <c r="X61" s="25">
        <v>121.6</v>
      </c>
      <c r="Y61" s="31">
        <f>IFERROR(LISTAS[[#This Row],[COSTO]]/X61-1,"")</f>
        <v>0.23046875</v>
      </c>
      <c r="AF61" t="str">
        <v>JORGE.CARBON</v>
      </c>
      <c r="AG61" t="str">
        <v>CARBONES</v>
      </c>
      <c r="AH61" s="15" t="str">
        <v>124 - 5x12x17</v>
      </c>
      <c r="AI61" s="9">
        <v>3174.8395500000006</v>
      </c>
      <c r="AJ61" s="9">
        <v>2150</v>
      </c>
      <c r="AK61" s="66">
        <v>0.47666955813953527</v>
      </c>
      <c r="AL61" s="8">
        <v>0.3</v>
      </c>
      <c r="AM61" s="9">
        <v>4127.2914149999997</v>
      </c>
      <c r="AN61" s="66">
        <v>0.91967042558139522</v>
      </c>
      <c r="AO61" s="13">
        <f t="shared" si="2"/>
        <v>952.45186499999909</v>
      </c>
      <c r="AQ61" s="66">
        <v>0.7</v>
      </c>
      <c r="AR61" s="13">
        <v>791.29338999999982</v>
      </c>
    </row>
    <row r="62" spans="1:46" x14ac:dyDescent="0.2">
      <c r="A62" s="6" t="s">
        <v>124</v>
      </c>
      <c r="B62" t="s">
        <v>5</v>
      </c>
      <c r="C62">
        <v>61</v>
      </c>
      <c r="D62" t="s">
        <v>125</v>
      </c>
      <c r="E62" s="2">
        <v>910.22</v>
      </c>
      <c r="F62" s="6" t="str">
        <f>+_xlfn.XLOOKUP(LISTAS[[#This Row],[ID]],_01_CODIGOS_Y_COSTOS_xlsm[Producto y N°],_01_CODIGOS_Y_COSTOS_xlsm[FABRICA],"",0,1)</f>
        <v>FADER</v>
      </c>
      <c r="G62" s="13">
        <f>LISTAS[[#This Row],[Precio]]*(1-0.46)*(1-IF($C$3520="",0,$C$3520))</f>
        <v>368.63910000000004</v>
      </c>
      <c r="H62" s="1">
        <f>+_xlfn.XLOOKUP(LISTAS[[#This Row],[ID]],_01_CODIGOS_Y_COSTOS_xlsm[Producto y N°],_01_CODIGOS_Y_COSTOS_xlsm[COSTO],0,0,1)</f>
        <v>211.47</v>
      </c>
      <c r="I62" s="115">
        <f>+IFERROR(LISTAS[[#This Row],[VENTA NETA]]/LISTAS[[#This Row],[COSTO]]-1,0)</f>
        <v>0.74322173357923127</v>
      </c>
      <c r="J62" s="33" t="str">
        <f>IFERROR(VLOOKUP(LISTAS[[#This Row],[ID]],_01_CODIGOS_Y_COSTOS_xlsm[[Producto y N°]:[CODIGO]],2,0),"")</f>
        <v>S-131</v>
      </c>
      <c r="M62" s="22">
        <v>0</v>
      </c>
      <c r="N62" s="23">
        <f>+LISTAS[[#This Row],[Precio]]+(LISTAS[[#This Row],[Precio]]*M62)</f>
        <v>910.22</v>
      </c>
      <c r="O62" s="24">
        <f t="shared" si="1"/>
        <v>368.63910000000004</v>
      </c>
      <c r="Q62" s="21">
        <f>IFERROR(O62/LISTAS[[#This Row],[COSTO]]-1,"")</f>
        <v>0.74322173357923127</v>
      </c>
      <c r="R62" t="str">
        <f>+LISTAS[[#This Row],[ID]]</f>
        <v>PLASTICOS61</v>
      </c>
      <c r="T62" s="29"/>
      <c r="U62" s="25">
        <f>LISTAS[[#This Row],[COSTO]]+(LISTAS[[#This Row],[COSTO]]*T62)</f>
        <v>211.47</v>
      </c>
      <c r="V62" s="30">
        <f>IF(T62="",0,U62/LISTAS[[#This Row],[VENTA NETA]]-1)</f>
        <v>0</v>
      </c>
      <c r="X62" s="25">
        <v>171</v>
      </c>
      <c r="Y62" s="31">
        <f>IFERROR(LISTAS[[#This Row],[COSTO]]/X62-1,"")</f>
        <v>0.23666666666666658</v>
      </c>
      <c r="AF62" t="str">
        <v>JORGE.CARBON</v>
      </c>
      <c r="AG62" t="str">
        <v>CARBONES</v>
      </c>
      <c r="AH62" s="15" t="str">
        <v>125 - 5x12x17</v>
      </c>
      <c r="AI62" s="9">
        <v>3174.8395500000006</v>
      </c>
      <c r="AJ62" s="9">
        <v>2150</v>
      </c>
      <c r="AK62" s="66">
        <v>0.47666955813953527</v>
      </c>
      <c r="AL62" s="8">
        <v>0.3</v>
      </c>
      <c r="AM62" s="9">
        <v>4127.2914149999997</v>
      </c>
      <c r="AN62" s="66">
        <v>0.91967042558139522</v>
      </c>
      <c r="AO62" s="13">
        <f t="shared" si="2"/>
        <v>952.45186499999909</v>
      </c>
      <c r="AQ62" s="66">
        <v>0.69999999999999951</v>
      </c>
      <c r="AR62" s="13">
        <v>54.432349999999929</v>
      </c>
    </row>
    <row r="63" spans="1:46" x14ac:dyDescent="0.2">
      <c r="A63" s="6" t="s">
        <v>126</v>
      </c>
      <c r="B63" t="s">
        <v>5</v>
      </c>
      <c r="C63">
        <v>62</v>
      </c>
      <c r="D63" t="s">
        <v>127</v>
      </c>
      <c r="E63" s="2">
        <v>1027.04</v>
      </c>
      <c r="F63" s="6" t="str">
        <f>+_xlfn.XLOOKUP(LISTAS[[#This Row],[ID]],_01_CODIGOS_Y_COSTOS_xlsm[Producto y N°],_01_CODIGOS_Y_COSTOS_xlsm[FABRICA],"",0,1)</f>
        <v>FADER</v>
      </c>
      <c r="G63" s="13">
        <f>LISTAS[[#This Row],[Precio]]*(1-0.46)*(1-IF($C$3520="",0,$C$3520))</f>
        <v>415.95119999999997</v>
      </c>
      <c r="H63" s="1">
        <f>+_xlfn.XLOOKUP(LISTAS[[#This Row],[ID]],_01_CODIGOS_Y_COSTOS_xlsm[Producto y N°],_01_CODIGOS_Y_COSTOS_xlsm[COSTO],0,0,1)</f>
        <v>215.46</v>
      </c>
      <c r="I63" s="115">
        <f>+IFERROR(LISTAS[[#This Row],[VENTA NETA]]/LISTAS[[#This Row],[COSTO]]-1,0)</f>
        <v>0.93052631578947342</v>
      </c>
      <c r="J63" s="33" t="str">
        <f>IFERROR(VLOOKUP(LISTAS[[#This Row],[ID]],_01_CODIGOS_Y_COSTOS_xlsm[[Producto y N°]:[CODIGO]],2,0),"")</f>
        <v>S-038</v>
      </c>
      <c r="M63" s="22">
        <v>0</v>
      </c>
      <c r="N63" s="23">
        <f>+LISTAS[[#This Row],[Precio]]+(LISTAS[[#This Row],[Precio]]*M63)</f>
        <v>1027.04</v>
      </c>
      <c r="O63" s="24">
        <f t="shared" si="1"/>
        <v>415.95119999999997</v>
      </c>
      <c r="Q63" s="21">
        <f>IFERROR(O63/LISTAS[[#This Row],[COSTO]]-1,"")</f>
        <v>0.93052631578947342</v>
      </c>
      <c r="R63" t="str">
        <f>+LISTAS[[#This Row],[ID]]</f>
        <v>PLASTICOS62</v>
      </c>
      <c r="T63" s="29"/>
      <c r="U63" s="25">
        <f>LISTAS[[#This Row],[COSTO]]+(LISTAS[[#This Row],[COSTO]]*T63)</f>
        <v>215.46</v>
      </c>
      <c r="V63" s="30">
        <f>IF(T63="",0,U63/LISTAS[[#This Row],[VENTA NETA]]-1)</f>
        <v>0</v>
      </c>
      <c r="X63" s="25">
        <v>171</v>
      </c>
      <c r="Y63" s="31">
        <f>IFERROR(LISTAS[[#This Row],[COSTO]]/X63-1,"")</f>
        <v>0.26</v>
      </c>
      <c r="AF63" t="str">
        <v>ALNAT</v>
      </c>
      <c r="AG63" t="str">
        <v>CONECTORES NEUMÁTICOS</v>
      </c>
      <c r="AH63" s="15">
        <v>205</v>
      </c>
      <c r="AI63" s="9">
        <v>3733.9501499999997</v>
      </c>
      <c r="AJ63" s="9">
        <v>2445.5520000000001</v>
      </c>
      <c r="AK63" s="66">
        <v>0.52683326709061973</v>
      </c>
      <c r="AL63" s="8">
        <v>0.29337896984292255</v>
      </c>
      <c r="AM63" s="9">
        <v>4829.4125984518259</v>
      </c>
      <c r="AN63" s="66">
        <v>0.97477403811156971</v>
      </c>
      <c r="AO63" s="13">
        <f t="shared" si="2"/>
        <v>1095.4624484518263</v>
      </c>
      <c r="AQ63" s="66">
        <v>0.69999999999999951</v>
      </c>
      <c r="AR63" s="13">
        <v>778.82680499999924</v>
      </c>
    </row>
    <row r="64" spans="1:46" x14ac:dyDescent="0.2">
      <c r="A64" s="6" t="s">
        <v>128</v>
      </c>
      <c r="B64" t="s">
        <v>5</v>
      </c>
      <c r="C64">
        <v>63</v>
      </c>
      <c r="D64" t="s">
        <v>129</v>
      </c>
      <c r="E64" s="2">
        <v>1244.49</v>
      </c>
      <c r="F64" s="6" t="str">
        <f>+_xlfn.XLOOKUP(LISTAS[[#This Row],[ID]],_01_CODIGOS_Y_COSTOS_xlsm[Producto y N°],_01_CODIGOS_Y_COSTOS_xlsm[FABRICA],"",0,1)</f>
        <v>FADER</v>
      </c>
      <c r="G64" s="13">
        <f>LISTAS[[#This Row],[Precio]]*(1-0.46)*(1-IF($C$3520="",0,$C$3520))</f>
        <v>504.01845000000003</v>
      </c>
      <c r="H64" s="1">
        <f>+_xlfn.XLOOKUP(LISTAS[[#This Row],[ID]],_01_CODIGOS_Y_COSTOS_xlsm[Producto y N°],_01_CODIGOS_Y_COSTOS_xlsm[COSTO],0,0,1)</f>
        <v>221.44499999999999</v>
      </c>
      <c r="I64" s="115">
        <f>+IFERROR(LISTAS[[#This Row],[VENTA NETA]]/LISTAS[[#This Row],[COSTO]]-1,0)</f>
        <v>1.276043487096119</v>
      </c>
      <c r="J64" s="33" t="str">
        <f>IFERROR(VLOOKUP(LISTAS[[#This Row],[ID]],_01_CODIGOS_Y_COSTOS_xlsm[[Producto y N°]:[CODIGO]],2,0),"")</f>
        <v>S-084</v>
      </c>
      <c r="M64" s="22">
        <v>0</v>
      </c>
      <c r="N64" s="23">
        <f>+LISTAS[[#This Row],[Precio]]+(LISTAS[[#This Row],[Precio]]*M64)</f>
        <v>1244.49</v>
      </c>
      <c r="O64" s="24">
        <f t="shared" si="1"/>
        <v>504.01845000000003</v>
      </c>
      <c r="Q64" s="21">
        <f>IFERROR(O64/LISTAS[[#This Row],[COSTO]]-1,"")</f>
        <v>1.276043487096119</v>
      </c>
      <c r="R64" t="str">
        <f>+LISTAS[[#This Row],[ID]]</f>
        <v>PLASTICOS63</v>
      </c>
      <c r="T64" s="29"/>
      <c r="U64" s="25">
        <f>LISTAS[[#This Row],[COSTO]]+(LISTAS[[#This Row],[COSTO]]*T64)</f>
        <v>221.44499999999999</v>
      </c>
      <c r="V64" s="30">
        <f>IF(T64="",0,U64/LISTAS[[#This Row],[VENTA NETA]]-1)</f>
        <v>0</v>
      </c>
      <c r="X64" s="25">
        <v>174.8</v>
      </c>
      <c r="Y64" s="31">
        <f>IFERROR(LISTAS[[#This Row],[COSTO]]/X64-1,"")</f>
        <v>0.26684782608695645</v>
      </c>
      <c r="AF64" t="str">
        <v>ALNAT</v>
      </c>
      <c r="AG64" t="str">
        <v>CONECTORES NEUMÁTICOS</v>
      </c>
      <c r="AH64" s="15">
        <v>81</v>
      </c>
      <c r="AI64" s="9">
        <v>1429.6662000000001</v>
      </c>
      <c r="AJ64" s="9">
        <v>936.36</v>
      </c>
      <c r="AK64" s="66">
        <v>0.52683391003460223</v>
      </c>
      <c r="AL64" s="8">
        <v>0.29337896920913248</v>
      </c>
      <c r="AM64" s="9">
        <v>1849.1001960691376</v>
      </c>
      <c r="AN64" s="66">
        <v>0.97477486871410313</v>
      </c>
      <c r="AO64" s="13">
        <f t="shared" si="2"/>
        <v>419.43399606913749</v>
      </c>
      <c r="AQ64" s="66">
        <v>0.69999999999999973</v>
      </c>
      <c r="AR64" s="13">
        <v>338.15580299999965</v>
      </c>
    </row>
    <row r="65" spans="1:44" x14ac:dyDescent="0.2">
      <c r="A65" s="6" t="s">
        <v>130</v>
      </c>
      <c r="B65" t="s">
        <v>5</v>
      </c>
      <c r="C65">
        <v>64</v>
      </c>
      <c r="D65" t="s">
        <v>131</v>
      </c>
      <c r="E65" s="2">
        <v>1186.46</v>
      </c>
      <c r="F65" s="6" t="str">
        <f>+_xlfn.XLOOKUP(LISTAS[[#This Row],[ID]],_01_CODIGOS_Y_COSTOS_xlsm[Producto y N°],_01_CODIGOS_Y_COSTOS_xlsm[FABRICA],"",0,1)</f>
        <v>FADER</v>
      </c>
      <c r="G65" s="13">
        <f>LISTAS[[#This Row],[Precio]]*(1-0.46)*(1-IF($C$3520="",0,$C$3520))</f>
        <v>480.51630000000011</v>
      </c>
      <c r="H65" s="1">
        <f>+_xlfn.XLOOKUP(LISTAS[[#This Row],[ID]],_01_CODIGOS_Y_COSTOS_xlsm[Producto y N°],_01_CODIGOS_Y_COSTOS_xlsm[COSTO],0,0,1)</f>
        <v>253.36500000000001</v>
      </c>
      <c r="I65" s="115">
        <f>+IFERROR(LISTAS[[#This Row],[VENTA NETA]]/LISTAS[[#This Row],[COSTO]]-1,0)</f>
        <v>0.89653780119590354</v>
      </c>
      <c r="J65" s="33" t="str">
        <f>IFERROR(VLOOKUP(LISTAS[[#This Row],[ID]],_01_CODIGOS_Y_COSTOS_xlsm[[Producto y N°]:[CODIGO]],2,0),"")</f>
        <v>S-035</v>
      </c>
      <c r="M65" s="22">
        <v>0</v>
      </c>
      <c r="N65" s="23">
        <f>+LISTAS[[#This Row],[Precio]]+(LISTAS[[#This Row],[Precio]]*M65)</f>
        <v>1186.46</v>
      </c>
      <c r="O65" s="24">
        <f t="shared" si="1"/>
        <v>480.51630000000011</v>
      </c>
      <c r="Q65" s="21">
        <f>IFERROR(O65/LISTAS[[#This Row],[COSTO]]-1,"")</f>
        <v>0.89653780119590354</v>
      </c>
      <c r="R65" t="str">
        <f>+LISTAS[[#This Row],[ID]]</f>
        <v>PLASTICOS64</v>
      </c>
      <c r="T65" s="29"/>
      <c r="U65" s="25">
        <f>LISTAS[[#This Row],[COSTO]]+(LISTAS[[#This Row],[COSTO]]*T65)</f>
        <v>253.36500000000001</v>
      </c>
      <c r="V65" s="30">
        <f>IF(T65="",0,U65/LISTAS[[#This Row],[VENTA NETA]]-1)</f>
        <v>0</v>
      </c>
      <c r="X65" s="25">
        <v>199.5</v>
      </c>
      <c r="Y65" s="31">
        <f>IFERROR(LISTAS[[#This Row],[COSTO]]/X65-1,"")</f>
        <v>0.27</v>
      </c>
      <c r="AF65" t="str">
        <v>ALNAT</v>
      </c>
      <c r="AG65" t="str">
        <v>CONECTORES NEUMÁTICOS</v>
      </c>
      <c r="AH65" s="15">
        <v>206</v>
      </c>
      <c r="AI65" s="9">
        <v>4387.3892999999998</v>
      </c>
      <c r="AJ65" s="9">
        <v>2873.5236</v>
      </c>
      <c r="AK65" s="66">
        <v>0.52683252714541817</v>
      </c>
      <c r="AL65" s="8">
        <v>0.29337896583116746</v>
      </c>
      <c r="AM65" s="9">
        <v>5674.55703553273</v>
      </c>
      <c r="AN65" s="66">
        <v>0.97477307495672916</v>
      </c>
      <c r="AO65" s="13">
        <f t="shared" si="2"/>
        <v>1287.1677355327301</v>
      </c>
      <c r="AQ65" s="66">
        <v>0.69999999999999973</v>
      </c>
      <c r="AR65" s="13">
        <v>404.83038599999963</v>
      </c>
    </row>
    <row r="66" spans="1:44" x14ac:dyDescent="0.2">
      <c r="A66" s="6" t="s">
        <v>132</v>
      </c>
      <c r="B66" t="s">
        <v>5</v>
      </c>
      <c r="C66">
        <v>65</v>
      </c>
      <c r="D66" t="s">
        <v>133</v>
      </c>
      <c r="E66" s="2">
        <v>1027.04</v>
      </c>
      <c r="F66" s="6" t="str">
        <f>+_xlfn.XLOOKUP(LISTAS[[#This Row],[ID]],_01_CODIGOS_Y_COSTOS_xlsm[Producto y N°],_01_CODIGOS_Y_COSTOS_xlsm[FABRICA],"",0,1)</f>
        <v>FADER</v>
      </c>
      <c r="G66" s="13">
        <f>LISTAS[[#This Row],[Precio]]*(1-0.46)*(1-IF($C$3520="",0,$C$3520))</f>
        <v>415.95119999999997</v>
      </c>
      <c r="H66" s="1">
        <f>+_xlfn.XLOOKUP(LISTAS[[#This Row],[ID]],_01_CODIGOS_Y_COSTOS_xlsm[Producto y N°],_01_CODIGOS_Y_COSTOS_xlsm[COSTO],0,0,1)</f>
        <v>215.46</v>
      </c>
      <c r="I66" s="115">
        <f>+IFERROR(LISTAS[[#This Row],[VENTA NETA]]/LISTAS[[#This Row],[COSTO]]-1,0)</f>
        <v>0.93052631578947342</v>
      </c>
      <c r="J66" s="33" t="str">
        <f>IFERROR(VLOOKUP(LISTAS[[#This Row],[ID]],_01_CODIGOS_Y_COSTOS_xlsm[[Producto y N°]:[CODIGO]],2,0),"")</f>
        <v>S-036</v>
      </c>
      <c r="M66" s="22">
        <v>0</v>
      </c>
      <c r="N66" s="23">
        <f>+LISTAS[[#This Row],[Precio]]+(LISTAS[[#This Row],[Precio]]*M66)</f>
        <v>1027.04</v>
      </c>
      <c r="O66" s="24">
        <f t="shared" si="1"/>
        <v>415.95119999999997</v>
      </c>
      <c r="Q66" s="21">
        <f>IFERROR(O66/LISTAS[[#This Row],[COSTO]]-1,"")</f>
        <v>0.93052631578947342</v>
      </c>
      <c r="R66" t="str">
        <f>+LISTAS[[#This Row],[ID]]</f>
        <v>PLASTICOS65</v>
      </c>
      <c r="T66" s="29"/>
      <c r="U66" s="25">
        <f>LISTAS[[#This Row],[COSTO]]+(LISTAS[[#This Row],[COSTO]]*T66)</f>
        <v>215.46</v>
      </c>
      <c r="V66" s="30">
        <f>IF(T66="",0,U66/LISTAS[[#This Row],[VENTA NETA]]-1)</f>
        <v>0</v>
      </c>
      <c r="X66" s="25">
        <v>174.8</v>
      </c>
      <c r="Y66" s="31">
        <f>IFERROR(LISTAS[[#This Row],[COSTO]]/X66-1,"")</f>
        <v>0.23260869565217379</v>
      </c>
      <c r="AF66" t="str">
        <v>ALNAT</v>
      </c>
      <c r="AG66" t="str">
        <v>CONECTORES NEUMÁTICOS</v>
      </c>
      <c r="AH66" s="15">
        <v>207</v>
      </c>
      <c r="AI66" s="9">
        <v>4667.4387000000006</v>
      </c>
      <c r="AJ66" s="9">
        <v>3056.94</v>
      </c>
      <c r="AK66" s="66">
        <v>0.52683359830418675</v>
      </c>
      <c r="AL66" s="8">
        <v>0.29337896445570893</v>
      </c>
      <c r="AM66" s="9">
        <v>6036.7670324665014</v>
      </c>
      <c r="AN66" s="66">
        <v>0.97477445827085307</v>
      </c>
      <c r="AO66" s="13">
        <f t="shared" si="2"/>
        <v>1369.3283324665008</v>
      </c>
      <c r="AQ66" s="66">
        <v>0.79999999999999982</v>
      </c>
      <c r="AR66" s="13">
        <v>438.99479999999971</v>
      </c>
    </row>
    <row r="67" spans="1:44" x14ac:dyDescent="0.2">
      <c r="A67" s="6" t="s">
        <v>134</v>
      </c>
      <c r="B67" t="s">
        <v>5</v>
      </c>
      <c r="C67">
        <v>66</v>
      </c>
      <c r="D67" t="s">
        <v>135</v>
      </c>
      <c r="E67" s="2">
        <v>756.71</v>
      </c>
      <c r="F67" s="6" t="str">
        <f>+_xlfn.XLOOKUP(LISTAS[[#This Row],[ID]],_01_CODIGOS_Y_COSTOS_xlsm[Producto y N°],_01_CODIGOS_Y_COSTOS_xlsm[FABRICA],"",0,1)</f>
        <v>FADER</v>
      </c>
      <c r="G67" s="13">
        <f>LISTAS[[#This Row],[Precio]]*(1-0.46)*(1-IF($C$3520="",0,$C$3520))</f>
        <v>306.46755000000007</v>
      </c>
      <c r="H67" s="1">
        <f>+_xlfn.XLOOKUP(LISTAS[[#This Row],[ID]],_01_CODIGOS_Y_COSTOS_xlsm[Producto y N°],_01_CODIGOS_Y_COSTOS_xlsm[COSTO],0,0,1)</f>
        <v>179.55</v>
      </c>
      <c r="I67" s="115">
        <f>+IFERROR(LISTAS[[#This Row],[VENTA NETA]]/LISTAS[[#This Row],[COSTO]]-1,0)</f>
        <v>0.70686466165413564</v>
      </c>
      <c r="J67" s="33" t="str">
        <f>IFERROR(VLOOKUP(LISTAS[[#This Row],[ID]],_01_CODIGOS_Y_COSTOS_xlsm[[Producto y N°]:[CODIGO]],2,0),"")</f>
        <v>S-079</v>
      </c>
      <c r="M67" s="22">
        <v>0</v>
      </c>
      <c r="N67" s="23">
        <f>+LISTAS[[#This Row],[Precio]]+(LISTAS[[#This Row],[Precio]]*M67)</f>
        <v>756.71</v>
      </c>
      <c r="O67" s="24">
        <f t="shared" si="1"/>
        <v>306.46755000000007</v>
      </c>
      <c r="Q67" s="21">
        <f>IFERROR(O67/LISTAS[[#This Row],[COSTO]]-1,"")</f>
        <v>0.70686466165413564</v>
      </c>
      <c r="R67" t="str">
        <f>+LISTAS[[#This Row],[ID]]</f>
        <v>PLASTICOS66</v>
      </c>
      <c r="T67" s="29"/>
      <c r="U67" s="25">
        <f>LISTAS[[#This Row],[COSTO]]+(LISTAS[[#This Row],[COSTO]]*T67)</f>
        <v>179.55</v>
      </c>
      <c r="V67" s="30">
        <f>IF(T67="",0,U67/LISTAS[[#This Row],[VENTA NETA]]-1)</f>
        <v>0</v>
      </c>
      <c r="X67" s="25">
        <v>140.6</v>
      </c>
      <c r="Y67" s="31">
        <f>IFERROR(LISTAS[[#This Row],[COSTO]]/X67-1,"")</f>
        <v>0.2770270270270272</v>
      </c>
      <c r="AF67" t="str">
        <v>ALNAT</v>
      </c>
      <c r="AG67" t="str">
        <v>CONECTORES NEUMÁTICOS</v>
      </c>
      <c r="AH67" s="15">
        <v>200</v>
      </c>
      <c r="AI67" s="9">
        <v>1681.9609499999999</v>
      </c>
      <c r="AJ67" s="9">
        <v>1101.5999999999999</v>
      </c>
      <c r="AK67" s="66">
        <v>0.52683455882352948</v>
      </c>
      <c r="AL67" s="8">
        <v>0.29337896041529837</v>
      </c>
      <c r="AM67" s="9">
        <v>2175.4129049701278</v>
      </c>
      <c r="AN67" s="66">
        <v>0.97477569441732759</v>
      </c>
      <c r="AO67" s="13">
        <f t="shared" si="2"/>
        <v>493.45195497012787</v>
      </c>
      <c r="AQ67" s="66">
        <v>0.79999999999999982</v>
      </c>
      <c r="AR67" s="13">
        <v>428.1249734999999</v>
      </c>
    </row>
    <row r="68" spans="1:44" x14ac:dyDescent="0.2">
      <c r="A68" s="6" t="s">
        <v>136</v>
      </c>
      <c r="B68" t="s">
        <v>5</v>
      </c>
      <c r="C68">
        <v>67</v>
      </c>
      <c r="D68" t="s">
        <v>137</v>
      </c>
      <c r="E68" s="2">
        <v>1244.49</v>
      </c>
      <c r="F68" s="6" t="str">
        <f>+_xlfn.XLOOKUP(LISTAS[[#This Row],[ID]],_01_CODIGOS_Y_COSTOS_xlsm[Producto y N°],_01_CODIGOS_Y_COSTOS_xlsm[FABRICA],"",0,1)</f>
        <v>FADER</v>
      </c>
      <c r="G68" s="13">
        <f>LISTAS[[#This Row],[Precio]]*(1-0.46)*(1-IF($C$3520="",0,$C$3520))</f>
        <v>504.01845000000003</v>
      </c>
      <c r="H68" s="1">
        <f>+_xlfn.XLOOKUP(LISTAS[[#This Row],[ID]],_01_CODIGOS_Y_COSTOS_xlsm[Producto y N°],_01_CODIGOS_Y_COSTOS_xlsm[COSTO],0,0,1)</f>
        <v>289.27499999999998</v>
      </c>
      <c r="I68" s="115">
        <f>+IFERROR(LISTAS[[#This Row],[VENTA NETA]]/LISTAS[[#This Row],[COSTO]]-1,0)</f>
        <v>0.74235053150116692</v>
      </c>
      <c r="J68" s="33" t="str">
        <f>IFERROR(VLOOKUP(LISTAS[[#This Row],[ID]],_01_CODIGOS_Y_COSTOS_xlsm[[Producto y N°]:[CODIGO]],2,0),"")</f>
        <v>S-083</v>
      </c>
      <c r="M68" s="22">
        <v>0</v>
      </c>
      <c r="N68" s="23">
        <f>+LISTAS[[#This Row],[Precio]]+(LISTAS[[#This Row],[Precio]]*M68)</f>
        <v>1244.49</v>
      </c>
      <c r="O68" s="24">
        <f t="shared" ref="O68:O131" si="3">N68*(1-0.46)*(1-IF($C$3520="",0,$C$3520))</f>
        <v>504.01845000000003</v>
      </c>
      <c r="Q68" s="21">
        <f>IFERROR(O68/LISTAS[[#This Row],[COSTO]]-1,"")</f>
        <v>0.74235053150116692</v>
      </c>
      <c r="R68" t="str">
        <f>+LISTAS[[#This Row],[ID]]</f>
        <v>PLASTICOS67</v>
      </c>
      <c r="T68" s="29"/>
      <c r="U68" s="25">
        <f>LISTAS[[#This Row],[COSTO]]+(LISTAS[[#This Row],[COSTO]]*T68)</f>
        <v>289.27499999999998</v>
      </c>
      <c r="V68" s="30">
        <f>IF(T68="",0,U68/LISTAS[[#This Row],[VENTA NETA]]-1)</f>
        <v>0</v>
      </c>
      <c r="X68" s="25">
        <v>228</v>
      </c>
      <c r="Y68" s="31">
        <f>IFERROR(LISTAS[[#This Row],[COSTO]]/X68-1,"")</f>
        <v>0.26874999999999982</v>
      </c>
      <c r="AF68" t="str">
        <v>REGATONES</v>
      </c>
      <c r="AG68" t="str">
        <v>REGATONES</v>
      </c>
      <c r="AH68" s="15">
        <v>10</v>
      </c>
      <c r="AI68" s="9">
        <v>134.99865</v>
      </c>
      <c r="AJ68" s="9">
        <v>75</v>
      </c>
      <c r="AK68" s="66">
        <v>0.79998199999999997</v>
      </c>
      <c r="AL68" s="8">
        <v>0.28603799985081957</v>
      </c>
      <c r="AM68" s="9">
        <v>173.61339382856085</v>
      </c>
      <c r="AN68" s="66">
        <v>1.314845251047478</v>
      </c>
      <c r="AO68" s="13">
        <f t="shared" si="2"/>
        <v>38.614743828560847</v>
      </c>
      <c r="AQ68" s="66">
        <v>0.7</v>
      </c>
      <c r="AR68" s="13">
        <v>465.63949999999977</v>
      </c>
    </row>
    <row r="69" spans="1:44" x14ac:dyDescent="0.2">
      <c r="A69" s="6" t="s">
        <v>138</v>
      </c>
      <c r="B69" t="s">
        <v>5</v>
      </c>
      <c r="C69">
        <v>69</v>
      </c>
      <c r="D69" t="s">
        <v>139</v>
      </c>
      <c r="E69" s="2">
        <v>683.78</v>
      </c>
      <c r="F69" s="6" t="str">
        <f>+_xlfn.XLOOKUP(LISTAS[[#This Row],[ID]],_01_CODIGOS_Y_COSTOS_xlsm[Producto y N°],_01_CODIGOS_Y_COSTOS_xlsm[FABRICA],"",0,1)</f>
        <v>FADER</v>
      </c>
      <c r="G69" s="13">
        <f>LISTAS[[#This Row],[Precio]]*(1-0.46)*(1-IF($C$3520="",0,$C$3520))</f>
        <v>276.93090000000001</v>
      </c>
      <c r="H69" s="1">
        <f>+_xlfn.XLOOKUP(LISTAS[[#This Row],[ID]],_01_CODIGOS_Y_COSTOS_xlsm[Producto y N°],_01_CODIGOS_Y_COSTOS_xlsm[COSTO],0,0,1)</f>
        <v>137.655</v>
      </c>
      <c r="I69" s="115">
        <f>+IFERROR(LISTAS[[#This Row],[VENTA NETA]]/LISTAS[[#This Row],[COSTO]]-1,0)</f>
        <v>1.0117750898986597</v>
      </c>
      <c r="J69" s="33" t="str">
        <f>IFERROR(VLOOKUP(LISTAS[[#This Row],[ID]],_01_CODIGOS_Y_COSTOS_xlsm[[Producto y N°]:[CODIGO]],2,0),"")</f>
        <v>S-047</v>
      </c>
      <c r="M69" s="22">
        <v>0</v>
      </c>
      <c r="N69" s="23">
        <f>+LISTAS[[#This Row],[Precio]]+(LISTAS[[#This Row],[Precio]]*M69)</f>
        <v>683.78</v>
      </c>
      <c r="O69" s="24">
        <f t="shared" si="3"/>
        <v>276.93090000000001</v>
      </c>
      <c r="Q69" s="21">
        <f>IFERROR(O69/LISTAS[[#This Row],[COSTO]]-1,"")</f>
        <v>1.0117750898986597</v>
      </c>
      <c r="R69" t="str">
        <f>+LISTAS[[#This Row],[ID]]</f>
        <v>PLASTICOS69</v>
      </c>
      <c r="T69" s="29"/>
      <c r="U69" s="25">
        <f>LISTAS[[#This Row],[COSTO]]+(LISTAS[[#This Row],[COSTO]]*T69)</f>
        <v>137.655</v>
      </c>
      <c r="V69" s="30">
        <f>IF(T69="",0,U69/LISTAS[[#This Row],[VENTA NETA]]-1)</f>
        <v>0</v>
      </c>
      <c r="X69" s="25">
        <v>108.3</v>
      </c>
      <c r="Y69" s="31">
        <f>IFERROR(LISTAS[[#This Row],[COSTO]]/X69-1,"")</f>
        <v>0.27105263157894743</v>
      </c>
      <c r="AF69" t="str">
        <v>RESORTES</v>
      </c>
      <c r="AG69" t="str">
        <v>RESORTES LINEA FERRETERIA</v>
      </c>
      <c r="AH69" s="15">
        <v>1</v>
      </c>
      <c r="AI69" s="9">
        <v>456.84000000000003</v>
      </c>
      <c r="AJ69" s="9">
        <v>253.8</v>
      </c>
      <c r="AK69" s="66">
        <v>0.8</v>
      </c>
      <c r="AL69" s="8">
        <v>0.28351008147103007</v>
      </c>
      <c r="AM69" s="9">
        <v>586.35874561922537</v>
      </c>
      <c r="AN69" s="66">
        <v>1.310318146647854</v>
      </c>
      <c r="AO69" s="13">
        <f t="shared" ref="AO69:AO132" si="4">+AM69-AI69</f>
        <v>129.51874561922534</v>
      </c>
      <c r="AQ69" s="66">
        <v>0.7</v>
      </c>
      <c r="AR69" s="13">
        <v>252.89555399999995</v>
      </c>
    </row>
    <row r="70" spans="1:44" x14ac:dyDescent="0.2">
      <c r="A70" s="6" t="s">
        <v>140</v>
      </c>
      <c r="B70" t="s">
        <v>5</v>
      </c>
      <c r="C70">
        <v>70</v>
      </c>
      <c r="D70" t="s">
        <v>141</v>
      </c>
      <c r="E70" s="2">
        <v>669.45</v>
      </c>
      <c r="F70" s="6" t="str">
        <f>+_xlfn.XLOOKUP(LISTAS[[#This Row],[ID]],_01_CODIGOS_Y_COSTOS_xlsm[Producto y N°],_01_CODIGOS_Y_COSTOS_xlsm[FABRICA],"",0,1)</f>
        <v>FADER</v>
      </c>
      <c r="G70" s="13">
        <f>LISTAS[[#This Row],[Precio]]*(1-0.46)*(1-IF($C$3520="",0,$C$3520))</f>
        <v>271.12725</v>
      </c>
      <c r="H70" s="1">
        <f>+_xlfn.XLOOKUP(LISTAS[[#This Row],[ID]],_01_CODIGOS_Y_COSTOS_xlsm[Producto y N°],_01_CODIGOS_Y_COSTOS_xlsm[COSTO],0,0,1)</f>
        <v>137.655</v>
      </c>
      <c r="I70" s="115">
        <f>+IFERROR(LISTAS[[#This Row],[VENTA NETA]]/LISTAS[[#This Row],[COSTO]]-1,0)</f>
        <v>0.96961425302386406</v>
      </c>
      <c r="J70" s="33" t="str">
        <f>IFERROR(VLOOKUP(LISTAS[[#This Row],[ID]],_01_CODIGOS_Y_COSTOS_xlsm[[Producto y N°]:[CODIGO]],2,0),"")</f>
        <v>S-049</v>
      </c>
      <c r="M70" s="22">
        <v>0</v>
      </c>
      <c r="N70" s="23">
        <f>+LISTAS[[#This Row],[Precio]]+(LISTAS[[#This Row],[Precio]]*M70)</f>
        <v>669.45</v>
      </c>
      <c r="O70" s="24">
        <f t="shared" si="3"/>
        <v>271.12725</v>
      </c>
      <c r="Q70" s="21">
        <f>IFERROR(O70/LISTAS[[#This Row],[COSTO]]-1,"")</f>
        <v>0.96961425302386406</v>
      </c>
      <c r="R70" t="str">
        <f>+LISTAS[[#This Row],[ID]]</f>
        <v>PLASTICOS70</v>
      </c>
      <c r="T70" s="29"/>
      <c r="U70" s="25">
        <f>LISTAS[[#This Row],[COSTO]]+(LISTAS[[#This Row],[COSTO]]*T70)</f>
        <v>137.655</v>
      </c>
      <c r="V70" s="30">
        <f>IF(T70="",0,U70/LISTAS[[#This Row],[VENTA NETA]]-1)</f>
        <v>0</v>
      </c>
      <c r="X70" s="25">
        <v>108.3</v>
      </c>
      <c r="Y70" s="31">
        <f>IFERROR(LISTAS[[#This Row],[COSTO]]/X70-1,"")</f>
        <v>0.27105263157894743</v>
      </c>
      <c r="AF70" t="str">
        <v>ALNAT</v>
      </c>
      <c r="AG70" t="str">
        <v>CONECTORES NEUMÁTICOS</v>
      </c>
      <c r="AH70" s="15">
        <v>97</v>
      </c>
      <c r="AI70" s="9">
        <v>404.80155000000002</v>
      </c>
      <c r="AJ70" s="9">
        <v>290.03519999999997</v>
      </c>
      <c r="AK70" s="66">
        <v>0.39569800493181528</v>
      </c>
      <c r="AL70" s="8">
        <v>0.28000000000000003</v>
      </c>
      <c r="AM70" s="9">
        <v>518.14598400000011</v>
      </c>
      <c r="AN70" s="66">
        <v>0.786493446312724</v>
      </c>
      <c r="AO70" s="13">
        <f t="shared" si="4"/>
        <v>113.34443400000009</v>
      </c>
      <c r="AQ70" s="66">
        <v>0.69999999999999973</v>
      </c>
      <c r="AR70" s="13">
        <v>701.6043174999993</v>
      </c>
    </row>
    <row r="71" spans="1:44" x14ac:dyDescent="0.2">
      <c r="A71" s="6" t="s">
        <v>142</v>
      </c>
      <c r="B71" t="s">
        <v>5</v>
      </c>
      <c r="C71">
        <v>71</v>
      </c>
      <c r="D71" t="s">
        <v>143</v>
      </c>
      <c r="E71" s="2">
        <v>1322.92</v>
      </c>
      <c r="F71" s="6" t="str">
        <f>+_xlfn.XLOOKUP(LISTAS[[#This Row],[ID]],_01_CODIGOS_Y_COSTOS_xlsm[Producto y N°],_01_CODIGOS_Y_COSTOS_xlsm[FABRICA],"",0,1)</f>
        <v>FADER</v>
      </c>
      <c r="G71" s="13">
        <f>LISTAS[[#This Row],[Precio]]*(1-0.46)*(1-IF($C$3520="",0,$C$3520))</f>
        <v>535.78260000000012</v>
      </c>
      <c r="H71" s="1">
        <f>+_xlfn.XLOOKUP(LISTAS[[#This Row],[ID]],_01_CODIGOS_Y_COSTOS_xlsm[Producto y N°],_01_CODIGOS_Y_COSTOS_xlsm[COSTO],0,0,1)</f>
        <v>299.25</v>
      </c>
      <c r="I71" s="115">
        <f>+IFERROR(LISTAS[[#This Row],[VENTA NETA]]/LISTAS[[#This Row],[COSTO]]-1,0)</f>
        <v>0.79041804511278224</v>
      </c>
      <c r="J71" s="33" t="str">
        <f>IFERROR(VLOOKUP(LISTAS[[#This Row],[ID]],_01_CODIGOS_Y_COSTOS_xlsm[[Producto y N°]:[CODIGO]],2,0),"")</f>
        <v>S-114</v>
      </c>
      <c r="M71" s="22">
        <v>0</v>
      </c>
      <c r="N71" s="23">
        <f>+LISTAS[[#This Row],[Precio]]+(LISTAS[[#This Row],[Precio]]*M71)</f>
        <v>1322.92</v>
      </c>
      <c r="O71" s="24">
        <f t="shared" si="3"/>
        <v>535.78260000000012</v>
      </c>
      <c r="Q71" s="21">
        <f>IFERROR(O71/LISTAS[[#This Row],[COSTO]]-1,"")</f>
        <v>0.79041804511278224</v>
      </c>
      <c r="R71" t="str">
        <f>+LISTAS[[#This Row],[ID]]</f>
        <v>PLASTICOS71</v>
      </c>
      <c r="T71" s="29"/>
      <c r="U71" s="25">
        <f>LISTAS[[#This Row],[COSTO]]+(LISTAS[[#This Row],[COSTO]]*T71)</f>
        <v>299.25</v>
      </c>
      <c r="V71" s="30">
        <f>IF(T71="",0,U71/LISTAS[[#This Row],[VENTA NETA]]-1)</f>
        <v>0</v>
      </c>
      <c r="X71" s="25">
        <v>237.5</v>
      </c>
      <c r="Y71" s="31">
        <f>IFERROR(LISTAS[[#This Row],[COSTO]]/X71-1,"")</f>
        <v>0.26</v>
      </c>
      <c r="AF71" t="str">
        <v>ALNAT</v>
      </c>
      <c r="AG71" t="str">
        <v>CONECTORES NEUMÁTICOS</v>
      </c>
      <c r="AH71" s="15">
        <v>98</v>
      </c>
      <c r="AI71" s="9">
        <v>404.80155000000002</v>
      </c>
      <c r="AJ71" s="9">
        <v>290.03519999999997</v>
      </c>
      <c r="AK71" s="66">
        <v>0.39569800493181528</v>
      </c>
      <c r="AL71" s="8">
        <v>0.28000000000000003</v>
      </c>
      <c r="AM71" s="9">
        <v>518.14598400000011</v>
      </c>
      <c r="AN71" s="66">
        <v>0.786493446312724</v>
      </c>
      <c r="AO71" s="13">
        <f t="shared" si="4"/>
        <v>113.34443400000009</v>
      </c>
      <c r="AQ71" s="66">
        <v>0.69999999999999973</v>
      </c>
      <c r="AR71" s="13">
        <v>701.6043174999993</v>
      </c>
    </row>
    <row r="72" spans="1:44" x14ac:dyDescent="0.2">
      <c r="A72" s="6" t="s">
        <v>144</v>
      </c>
      <c r="B72" t="s">
        <v>5</v>
      </c>
      <c r="C72">
        <v>72</v>
      </c>
      <c r="D72" t="s">
        <v>145</v>
      </c>
      <c r="E72" s="2">
        <v>1049.1300000000001</v>
      </c>
      <c r="F72" s="6" t="str">
        <f>+_xlfn.XLOOKUP(LISTAS[[#This Row],[ID]],_01_CODIGOS_Y_COSTOS_xlsm[Producto y N°],_01_CODIGOS_Y_COSTOS_xlsm[FABRICA],"",0,1)</f>
        <v>FADER</v>
      </c>
      <c r="G72" s="13">
        <f>LISTAS[[#This Row],[Precio]]*(1-0.46)*(1-IF($C$3520="",0,$C$3520))</f>
        <v>424.89765000000011</v>
      </c>
      <c r="H72" s="1">
        <f>+_xlfn.XLOOKUP(LISTAS[[#This Row],[ID]],_01_CODIGOS_Y_COSTOS_xlsm[Producto y N°],_01_CODIGOS_Y_COSTOS_xlsm[COSTO],0,0,1)</f>
        <v>215.46</v>
      </c>
      <c r="I72" s="115">
        <f>+IFERROR(LISTAS[[#This Row],[VENTA NETA]]/LISTAS[[#This Row],[COSTO]]-1,0)</f>
        <v>0.97204887218045166</v>
      </c>
      <c r="J72" s="33" t="str">
        <f>IFERROR(VLOOKUP(LISTAS[[#This Row],[ID]],_01_CODIGOS_Y_COSTOS_xlsm[[Producto y N°]:[CODIGO]],2,0),"")</f>
        <v>S-116</v>
      </c>
      <c r="M72" s="22">
        <v>0</v>
      </c>
      <c r="N72" s="23">
        <f>+LISTAS[[#This Row],[Precio]]+(LISTAS[[#This Row],[Precio]]*M72)</f>
        <v>1049.1300000000001</v>
      </c>
      <c r="O72" s="24">
        <f t="shared" si="3"/>
        <v>424.89765000000011</v>
      </c>
      <c r="Q72" s="21">
        <f>IFERROR(O72/LISTAS[[#This Row],[COSTO]]-1,"")</f>
        <v>0.97204887218045166</v>
      </c>
      <c r="R72" t="str">
        <f>+LISTAS[[#This Row],[ID]]</f>
        <v>PLASTICOS72</v>
      </c>
      <c r="T72" s="29"/>
      <c r="U72" s="25">
        <f>LISTAS[[#This Row],[COSTO]]+(LISTAS[[#This Row],[COSTO]]*T72)</f>
        <v>215.46</v>
      </c>
      <c r="V72" s="30">
        <f>IF(T72="",0,U72/LISTAS[[#This Row],[VENTA NETA]]-1)</f>
        <v>0</v>
      </c>
      <c r="X72" s="25">
        <v>188.1</v>
      </c>
      <c r="Y72" s="31">
        <f>IFERROR(LISTAS[[#This Row],[COSTO]]/X72-1,"")</f>
        <v>0.1454545454545455</v>
      </c>
      <c r="AF72" t="str">
        <v>ALNAT</v>
      </c>
      <c r="AG72" t="str">
        <v>CONECTORES NEUMÁTICOS</v>
      </c>
      <c r="AH72" s="15">
        <v>99</v>
      </c>
      <c r="AI72" s="9">
        <v>636.46154999999999</v>
      </c>
      <c r="AJ72" s="9">
        <v>456.01920000000001</v>
      </c>
      <c r="AK72" s="66">
        <v>0.39569024725274726</v>
      </c>
      <c r="AL72" s="8">
        <v>0.28000000000000003</v>
      </c>
      <c r="AM72" s="9">
        <v>814.67078400000014</v>
      </c>
      <c r="AN72" s="66">
        <v>0.78648351648351666</v>
      </c>
      <c r="AO72" s="13">
        <f t="shared" si="4"/>
        <v>178.20923400000015</v>
      </c>
      <c r="AQ72" s="66">
        <v>0.69999999999999973</v>
      </c>
      <c r="AR72" s="13">
        <v>701.6043174999993</v>
      </c>
    </row>
    <row r="73" spans="1:44" x14ac:dyDescent="0.2">
      <c r="A73" s="6" t="s">
        <v>146</v>
      </c>
      <c r="B73" t="s">
        <v>5</v>
      </c>
      <c r="C73">
        <v>73</v>
      </c>
      <c r="D73" t="s">
        <v>147</v>
      </c>
      <c r="E73" s="2">
        <v>1964.54</v>
      </c>
      <c r="F73" s="6" t="str">
        <f>+_xlfn.XLOOKUP(LISTAS[[#This Row],[ID]],_01_CODIGOS_Y_COSTOS_xlsm[Producto y N°],_01_CODIGOS_Y_COSTOS_xlsm[FABRICA],"",0,1)</f>
        <v>FADER</v>
      </c>
      <c r="G73" s="13">
        <f>LISTAS[[#This Row],[Precio]]*(1-0.46)*(1-IF($C$3520="",0,$C$3520))</f>
        <v>795.63869999999997</v>
      </c>
      <c r="H73" s="1">
        <f>+_xlfn.XLOOKUP(LISTAS[[#This Row],[ID]],_01_CODIGOS_Y_COSTOS_xlsm[Producto y N°],_01_CODIGOS_Y_COSTOS_xlsm[COSTO],0,0,1)</f>
        <v>431.91750000000002</v>
      </c>
      <c r="I73" s="115">
        <f>+IFERROR(LISTAS[[#This Row],[VENTA NETA]]/LISTAS[[#This Row],[COSTO]]-1,0)</f>
        <v>0.84210804146625207</v>
      </c>
      <c r="J73" s="33" t="str">
        <f>IFERROR(VLOOKUP(LISTAS[[#This Row],[ID]],_01_CODIGOS_Y_COSTOS_xlsm[[Producto y N°]:[CODIGO]],2,0),"")</f>
        <v>S-106</v>
      </c>
      <c r="M73" s="22">
        <v>0</v>
      </c>
      <c r="N73" s="23">
        <f>+LISTAS[[#This Row],[Precio]]+(LISTAS[[#This Row],[Precio]]*M73)</f>
        <v>1964.54</v>
      </c>
      <c r="O73" s="24">
        <f t="shared" si="3"/>
        <v>795.63869999999997</v>
      </c>
      <c r="Q73" s="21">
        <f>IFERROR(O73/LISTAS[[#This Row],[COSTO]]-1,"")</f>
        <v>0.84210804146625207</v>
      </c>
      <c r="R73" t="str">
        <f>+LISTAS[[#This Row],[ID]]</f>
        <v>PLASTICOS73</v>
      </c>
      <c r="T73" s="29"/>
      <c r="U73" s="25">
        <f>LISTAS[[#This Row],[COSTO]]+(LISTAS[[#This Row],[COSTO]]*T73)</f>
        <v>431.91750000000002</v>
      </c>
      <c r="V73" s="30">
        <f>IF(T73="",0,U73/LISTAS[[#This Row],[VENTA NETA]]-1)</f>
        <v>0</v>
      </c>
      <c r="X73" s="25">
        <v>342</v>
      </c>
      <c r="Y73" s="31">
        <f>IFERROR(LISTAS[[#This Row],[COSTO]]/X73-1,"")</f>
        <v>0.26291666666666669</v>
      </c>
      <c r="AF73" t="str">
        <v>ALNAT</v>
      </c>
      <c r="AG73" t="str">
        <v>CONECTORES NEUMÁTICOS</v>
      </c>
      <c r="AH73" s="15">
        <v>100</v>
      </c>
      <c r="AI73" s="9">
        <v>799.84665000000018</v>
      </c>
      <c r="AJ73" s="9">
        <v>573.08159999999998</v>
      </c>
      <c r="AK73" s="66">
        <v>0.39569417339520263</v>
      </c>
      <c r="AL73" s="8">
        <v>0.28000000000000003</v>
      </c>
      <c r="AM73" s="9">
        <v>1023.8037120000001</v>
      </c>
      <c r="AN73" s="66">
        <v>0.78648854194585938</v>
      </c>
      <c r="AO73" s="13">
        <f t="shared" si="4"/>
        <v>223.95706199999995</v>
      </c>
      <c r="AQ73" s="66">
        <v>0.69999999999999973</v>
      </c>
      <c r="AR73" s="13">
        <v>701.6043174999993</v>
      </c>
    </row>
    <row r="74" spans="1:44" x14ac:dyDescent="0.2">
      <c r="A74" s="6" t="s">
        <v>148</v>
      </c>
      <c r="B74" t="s">
        <v>5</v>
      </c>
      <c r="C74">
        <v>74</v>
      </c>
      <c r="D74" t="s">
        <v>149</v>
      </c>
      <c r="E74" s="2">
        <v>741.75</v>
      </c>
      <c r="F74" s="6" t="str">
        <f>+_xlfn.XLOOKUP(LISTAS[[#This Row],[ID]],_01_CODIGOS_Y_COSTOS_xlsm[Producto y N°],_01_CODIGOS_Y_COSTOS_xlsm[FABRICA],"",0,1)</f>
        <v>FADER</v>
      </c>
      <c r="G74" s="13">
        <f>LISTAS[[#This Row],[Precio]]*(1-0.46)*(1-IF($C$3520="",0,$C$3520))</f>
        <v>300.40875</v>
      </c>
      <c r="H74" s="1">
        <f>+_xlfn.XLOOKUP(LISTAS[[#This Row],[ID]],_01_CODIGOS_Y_COSTOS_xlsm[Producto y N°],_01_CODIGOS_Y_COSTOS_xlsm[COSTO],0,0,1)</f>
        <v>164.58750000000001</v>
      </c>
      <c r="I74" s="115">
        <f>+IFERROR(LISTAS[[#This Row],[VENTA NETA]]/LISTAS[[#This Row],[COSTO]]-1,0)</f>
        <v>0.82522214627477775</v>
      </c>
      <c r="J74" s="33" t="str">
        <f>IFERROR(VLOOKUP(LISTAS[[#This Row],[ID]],_01_CODIGOS_Y_COSTOS_xlsm[[Producto y N°]:[CODIGO]],2,0),"")</f>
        <v>S-013</v>
      </c>
      <c r="M74" s="22">
        <v>0</v>
      </c>
      <c r="N74" s="23">
        <f>+LISTAS[[#This Row],[Precio]]+(LISTAS[[#This Row],[Precio]]*M74)</f>
        <v>741.75</v>
      </c>
      <c r="O74" s="24">
        <f t="shared" si="3"/>
        <v>300.40875</v>
      </c>
      <c r="Q74" s="21">
        <f>IFERROR(O74/LISTAS[[#This Row],[COSTO]]-1,"")</f>
        <v>0.82522214627477775</v>
      </c>
      <c r="R74" t="str">
        <f>+LISTAS[[#This Row],[ID]]</f>
        <v>PLASTICOS74</v>
      </c>
      <c r="T74" s="29"/>
      <c r="U74" s="25">
        <f>LISTAS[[#This Row],[COSTO]]+(LISTAS[[#This Row],[COSTO]]*T74)</f>
        <v>164.58750000000001</v>
      </c>
      <c r="V74" s="30">
        <f>IF(T74="",0,U74/LISTAS[[#This Row],[VENTA NETA]]-1)</f>
        <v>0</v>
      </c>
      <c r="X74" s="25">
        <v>137.75</v>
      </c>
      <c r="Y74" s="31">
        <f>IFERROR(LISTAS[[#This Row],[COSTO]]/X74-1,"")</f>
        <v>0.19482758620689666</v>
      </c>
      <c r="AF74" t="str">
        <v>ALNAT</v>
      </c>
      <c r="AG74" t="str">
        <v>CONECTORES NEUMÁTICOS</v>
      </c>
      <c r="AH74" s="15">
        <v>108</v>
      </c>
      <c r="AI74" s="9">
        <v>602.32410000000004</v>
      </c>
      <c r="AJ74" s="9">
        <v>431.55840000000001</v>
      </c>
      <c r="AK74" s="66">
        <v>0.3956954609156027</v>
      </c>
      <c r="AL74" s="8">
        <v>0.28000000000000003</v>
      </c>
      <c r="AM74" s="9">
        <v>770.97484800000007</v>
      </c>
      <c r="AN74" s="66">
        <v>0.7864901899719714</v>
      </c>
      <c r="AO74" s="13">
        <f t="shared" si="4"/>
        <v>168.65074800000002</v>
      </c>
      <c r="AQ74" s="66">
        <v>0.69999999999999973</v>
      </c>
      <c r="AR74" s="13">
        <v>701.6043174999993</v>
      </c>
    </row>
    <row r="75" spans="1:44" x14ac:dyDescent="0.2">
      <c r="A75" s="6" t="s">
        <v>150</v>
      </c>
      <c r="B75" t="s">
        <v>5</v>
      </c>
      <c r="C75">
        <v>75</v>
      </c>
      <c r="D75" t="s">
        <v>151</v>
      </c>
      <c r="E75" s="2">
        <v>873.13</v>
      </c>
      <c r="F75" s="6" t="str">
        <f>+_xlfn.XLOOKUP(LISTAS[[#This Row],[ID]],_01_CODIGOS_Y_COSTOS_xlsm[Producto y N°],_01_CODIGOS_Y_COSTOS_xlsm[FABRICA],"",0,1)</f>
        <v>FADER</v>
      </c>
      <c r="G75" s="13">
        <f>LISTAS[[#This Row],[Precio]]*(1-0.46)*(1-IF($C$3520="",0,$C$3520))</f>
        <v>353.61765000000003</v>
      </c>
      <c r="H75" s="1">
        <f>+_xlfn.XLOOKUP(LISTAS[[#This Row],[ID]],_01_CODIGOS_Y_COSTOS_xlsm[Producto y N°],_01_CODIGOS_Y_COSTOS_xlsm[COSTO],0,0,1)</f>
        <v>194.51249999999999</v>
      </c>
      <c r="I75" s="115">
        <f>+IFERROR(LISTAS[[#This Row],[VENTA NETA]]/LISTAS[[#This Row],[COSTO]]-1,0)</f>
        <v>0.81796876807403152</v>
      </c>
      <c r="J75" s="33" t="str">
        <f>IFERROR(VLOOKUP(LISTAS[[#This Row],[ID]],_01_CODIGOS_Y_COSTOS_xlsm[[Producto y N°]:[CODIGO]],2,0),"")</f>
        <v>S-108</v>
      </c>
      <c r="M75" s="22">
        <v>0</v>
      </c>
      <c r="N75" s="23">
        <f>+LISTAS[[#This Row],[Precio]]+(LISTAS[[#This Row],[Precio]]*M75)</f>
        <v>873.13</v>
      </c>
      <c r="O75" s="24">
        <f t="shared" si="3"/>
        <v>353.61765000000003</v>
      </c>
      <c r="Q75" s="21">
        <f>IFERROR(O75/LISTAS[[#This Row],[COSTO]]-1,"")</f>
        <v>0.81796876807403152</v>
      </c>
      <c r="R75" t="str">
        <f>+LISTAS[[#This Row],[ID]]</f>
        <v>PLASTICOS75</v>
      </c>
      <c r="T75" s="29"/>
      <c r="U75" s="25">
        <f>LISTAS[[#This Row],[COSTO]]+(LISTAS[[#This Row],[COSTO]]*T75)</f>
        <v>194.51249999999999</v>
      </c>
      <c r="V75" s="30">
        <f>IF(T75="",0,U75/LISTAS[[#This Row],[VENTA NETA]]-1)</f>
        <v>0</v>
      </c>
      <c r="X75" s="25">
        <v>161.5</v>
      </c>
      <c r="Y75" s="31">
        <f>IFERROR(LISTAS[[#This Row],[COSTO]]/X75-1,"")</f>
        <v>0.20441176470588229</v>
      </c>
      <c r="AF75" t="str">
        <v>RESORTES</v>
      </c>
      <c r="AG75" t="str">
        <v>RESORTES LINEA COMPLEMENTARIA</v>
      </c>
      <c r="AH75" s="15">
        <v>350</v>
      </c>
      <c r="AI75" s="9">
        <v>609.12000000000012</v>
      </c>
      <c r="AJ75" s="9">
        <v>338.4</v>
      </c>
      <c r="AK75" s="66">
        <v>0.80000000000000049</v>
      </c>
      <c r="AL75" s="8">
        <v>0.27921613989725436</v>
      </c>
      <c r="AM75" s="9">
        <v>779.19613513421564</v>
      </c>
      <c r="AN75" s="66">
        <v>1.3025890518150582</v>
      </c>
      <c r="AO75" s="13">
        <f t="shared" si="4"/>
        <v>170.07613513421552</v>
      </c>
      <c r="AQ75" s="66">
        <v>0.69999999999999973</v>
      </c>
      <c r="AR75" s="13">
        <v>701.6043174999993</v>
      </c>
    </row>
    <row r="76" spans="1:44" x14ac:dyDescent="0.2">
      <c r="A76" s="6" t="s">
        <v>152</v>
      </c>
      <c r="B76" t="s">
        <v>5</v>
      </c>
      <c r="C76">
        <v>76</v>
      </c>
      <c r="D76" t="s">
        <v>153</v>
      </c>
      <c r="E76" s="2">
        <v>778.17</v>
      </c>
      <c r="F76" s="6" t="str">
        <f>+_xlfn.XLOOKUP(LISTAS[[#This Row],[ID]],_01_CODIGOS_Y_COSTOS_xlsm[Producto y N°],_01_CODIGOS_Y_COSTOS_xlsm[FABRICA],"",0,1)</f>
        <v>FADER</v>
      </c>
      <c r="G76" s="13">
        <f>LISTAS[[#This Row],[Precio]]*(1-0.46)*(1-IF($C$3520="",0,$C$3520))</f>
        <v>315.15884999999997</v>
      </c>
      <c r="H76" s="1">
        <f>+_xlfn.XLOOKUP(LISTAS[[#This Row],[ID]],_01_CODIGOS_Y_COSTOS_xlsm[Producto y N°],_01_CODIGOS_Y_COSTOS_xlsm[COSTO],0,0,1)</f>
        <v>153.61500000000001</v>
      </c>
      <c r="I76" s="115">
        <f>+IFERROR(LISTAS[[#This Row],[VENTA NETA]]/LISTAS[[#This Row],[COSTO]]-1,0)</f>
        <v>1.0516150766526704</v>
      </c>
      <c r="J76" s="33" t="str">
        <f>IFERROR(VLOOKUP(LISTAS[[#This Row],[ID]],_01_CODIGOS_Y_COSTOS_xlsm[[Producto y N°]:[CODIGO]],2,0),"")</f>
        <v>S-110</v>
      </c>
      <c r="M76" s="22">
        <v>0</v>
      </c>
      <c r="N76" s="23">
        <f>+LISTAS[[#This Row],[Precio]]+(LISTAS[[#This Row],[Precio]]*M76)</f>
        <v>778.17</v>
      </c>
      <c r="O76" s="24">
        <f t="shared" si="3"/>
        <v>315.15884999999997</v>
      </c>
      <c r="Q76" s="21">
        <f>IFERROR(O76/LISTAS[[#This Row],[COSTO]]-1,"")</f>
        <v>1.0516150766526704</v>
      </c>
      <c r="R76" t="str">
        <f>+LISTAS[[#This Row],[ID]]</f>
        <v>PLASTICOS76</v>
      </c>
      <c r="T76" s="29"/>
      <c r="U76" s="25">
        <f>LISTAS[[#This Row],[COSTO]]+(LISTAS[[#This Row],[COSTO]]*T76)</f>
        <v>153.61500000000001</v>
      </c>
      <c r="V76" s="30">
        <f>IF(T76="",0,U76/LISTAS[[#This Row],[VENTA NETA]]-1)</f>
        <v>0</v>
      </c>
      <c r="X76" s="25">
        <v>121.6</v>
      </c>
      <c r="Y76" s="31">
        <f>IFERROR(LISTAS[[#This Row],[COSTO]]/X76-1,"")</f>
        <v>0.26328125000000013</v>
      </c>
      <c r="AF76" t="str">
        <v>ResortesGenerales</v>
      </c>
      <c r="AG76" t="str">
        <v>RESORTES LINEA AUTOMOTOR</v>
      </c>
      <c r="AH76" s="15">
        <v>524</v>
      </c>
      <c r="AI76" s="9">
        <v>650.51910000000009</v>
      </c>
      <c r="AJ76" s="9">
        <v>361.4</v>
      </c>
      <c r="AK76" s="66">
        <v>0.7999975096845604</v>
      </c>
      <c r="AL76" s="8">
        <v>0.27889596245042525</v>
      </c>
      <c r="AM76" s="9">
        <v>831.94625048688454</v>
      </c>
      <c r="AN76" s="66">
        <v>1.3020095475564046</v>
      </c>
      <c r="AO76" s="13">
        <f t="shared" si="4"/>
        <v>181.42715048688444</v>
      </c>
      <c r="AQ76" s="66">
        <v>0.69999999999999973</v>
      </c>
      <c r="AR76" s="13">
        <v>701.6043174999993</v>
      </c>
    </row>
    <row r="77" spans="1:44" x14ac:dyDescent="0.2">
      <c r="A77" s="6" t="s">
        <v>154</v>
      </c>
      <c r="B77" t="s">
        <v>5</v>
      </c>
      <c r="C77">
        <v>77</v>
      </c>
      <c r="D77" t="s">
        <v>155</v>
      </c>
      <c r="E77" s="2">
        <v>1013.24</v>
      </c>
      <c r="F77" s="6" t="str">
        <f>+_xlfn.XLOOKUP(LISTAS[[#This Row],[ID]],_01_CODIGOS_Y_COSTOS_xlsm[Producto y N°],_01_CODIGOS_Y_COSTOS_xlsm[FABRICA],"",0,1)</f>
        <v>FADER</v>
      </c>
      <c r="G77" s="13">
        <f>LISTAS[[#This Row],[Precio]]*(1-0.46)*(1-IF($C$3520="",0,$C$3520))</f>
        <v>410.36220000000003</v>
      </c>
      <c r="H77" s="1">
        <f>+_xlfn.XLOOKUP(LISTAS[[#This Row],[ID]],_01_CODIGOS_Y_COSTOS_xlsm[Producto y N°],_01_CODIGOS_Y_COSTOS_xlsm[COSTO],0,0,1)</f>
        <v>196.50749999999999</v>
      </c>
      <c r="I77" s="115">
        <f>+IFERROR(LISTAS[[#This Row],[VENTA NETA]]/LISTAS[[#This Row],[COSTO]]-1,0)</f>
        <v>1.0882775466585248</v>
      </c>
      <c r="J77" s="33" t="str">
        <f>IFERROR(VLOOKUP(LISTAS[[#This Row],[ID]],_01_CODIGOS_Y_COSTOS_xlsm[[Producto y N°]:[CODIGO]],2,0),"")</f>
        <v>S-042</v>
      </c>
      <c r="M77" s="22">
        <v>0</v>
      </c>
      <c r="N77" s="23">
        <f>+LISTAS[[#This Row],[Precio]]+(LISTAS[[#This Row],[Precio]]*M77)</f>
        <v>1013.24</v>
      </c>
      <c r="O77" s="24">
        <f t="shared" si="3"/>
        <v>410.36220000000003</v>
      </c>
      <c r="Q77" s="21">
        <f>IFERROR(O77/LISTAS[[#This Row],[COSTO]]-1,"")</f>
        <v>1.0882775466585248</v>
      </c>
      <c r="R77" t="str">
        <f>+LISTAS[[#This Row],[ID]]</f>
        <v>PLASTICOS77</v>
      </c>
      <c r="T77" s="29"/>
      <c r="U77" s="25">
        <f>LISTAS[[#This Row],[COSTO]]+(LISTAS[[#This Row],[COSTO]]*T77)</f>
        <v>196.50749999999999</v>
      </c>
      <c r="V77" s="30">
        <f>IF(T77="",0,U77/LISTAS[[#This Row],[VENTA NETA]]-1)</f>
        <v>0</v>
      </c>
      <c r="X77" s="25">
        <v>153.9</v>
      </c>
      <c r="Y77" s="31">
        <f>IFERROR(LISTAS[[#This Row],[COSTO]]/X77-1,"")</f>
        <v>0.27685185185185168</v>
      </c>
      <c r="AF77" t="str">
        <v>ResortesGenerales</v>
      </c>
      <c r="AG77" t="str">
        <v>RESORTES LINEA AUTOMOTOR</v>
      </c>
      <c r="AH77" s="15">
        <v>607</v>
      </c>
      <c r="AI77" s="9">
        <v>650.51910000000009</v>
      </c>
      <c r="AJ77" s="9">
        <v>361.4</v>
      </c>
      <c r="AK77" s="66">
        <v>0.7999975096845604</v>
      </c>
      <c r="AL77" s="8">
        <v>0.27889596245042525</v>
      </c>
      <c r="AM77" s="9">
        <v>831.94625048688454</v>
      </c>
      <c r="AN77" s="66">
        <v>1.3020095475564046</v>
      </c>
      <c r="AO77" s="13">
        <f t="shared" si="4"/>
        <v>181.42715048688444</v>
      </c>
      <c r="AQ77" s="66">
        <v>0.69999999999999973</v>
      </c>
      <c r="AR77" s="13">
        <v>701.6043174999993</v>
      </c>
    </row>
    <row r="78" spans="1:44" x14ac:dyDescent="0.2">
      <c r="A78" s="6" t="s">
        <v>156</v>
      </c>
      <c r="B78" t="s">
        <v>5</v>
      </c>
      <c r="C78">
        <v>78</v>
      </c>
      <c r="D78" t="s">
        <v>157</v>
      </c>
      <c r="E78" s="2">
        <v>829.47</v>
      </c>
      <c r="F78" s="6" t="str">
        <f>+_xlfn.XLOOKUP(LISTAS[[#This Row],[ID]],_01_CODIGOS_Y_COSTOS_xlsm[Producto y N°],_01_CODIGOS_Y_COSTOS_xlsm[FABRICA],"",0,1)</f>
        <v>FADER</v>
      </c>
      <c r="G78" s="13">
        <f>LISTAS[[#This Row],[Precio]]*(1-0.46)*(1-IF($C$3520="",0,$C$3520))</f>
        <v>335.93535000000003</v>
      </c>
      <c r="H78" s="1">
        <f>+_xlfn.XLOOKUP(LISTAS[[#This Row],[ID]],_01_CODIGOS_Y_COSTOS_xlsm[Producto y N°],_01_CODIGOS_Y_COSTOS_xlsm[COSTO],0,0,1)</f>
        <v>192.04349999999999</v>
      </c>
      <c r="I78" s="115">
        <f>+IFERROR(LISTAS[[#This Row],[VENTA NETA]]/LISTAS[[#This Row],[COSTO]]-1,0)</f>
        <v>0.74926696295370609</v>
      </c>
      <c r="J78" s="33" t="str">
        <f>IFERROR(VLOOKUP(LISTAS[[#This Row],[ID]],_01_CODIGOS_Y_COSTOS_xlsm[[Producto y N°]:[CODIGO]],2,0),"")</f>
        <v>F-0015</v>
      </c>
      <c r="M78" s="22">
        <v>0</v>
      </c>
      <c r="N78" s="23">
        <f>+LISTAS[[#This Row],[Precio]]+(LISTAS[[#This Row],[Precio]]*M78)</f>
        <v>829.47</v>
      </c>
      <c r="O78" s="24">
        <f t="shared" si="3"/>
        <v>335.93535000000003</v>
      </c>
      <c r="Q78" s="21">
        <f>IFERROR(O78/LISTAS[[#This Row],[COSTO]]-1,"")</f>
        <v>0.74926696295370609</v>
      </c>
      <c r="R78" t="str">
        <f>+LISTAS[[#This Row],[ID]]</f>
        <v>PLASTICOS78</v>
      </c>
      <c r="T78" s="29"/>
      <c r="U78" s="25">
        <f>LISTAS[[#This Row],[COSTO]]+(LISTAS[[#This Row],[COSTO]]*T78)</f>
        <v>192.04349999999999</v>
      </c>
      <c r="V78" s="30">
        <f>IF(T78="",0,U78/LISTAS[[#This Row],[VENTA NETA]]-1)</f>
        <v>0</v>
      </c>
      <c r="X78" s="25">
        <v>152</v>
      </c>
      <c r="Y78" s="31">
        <f>IFERROR(LISTAS[[#This Row],[COSTO]]/X78-1,"")</f>
        <v>0.26344407894736843</v>
      </c>
      <c r="AF78" t="str">
        <v>ResortesGenerales</v>
      </c>
      <c r="AG78" t="str">
        <v>RESORTES LINEA AUTOMOTOR</v>
      </c>
      <c r="AH78" s="15">
        <v>507</v>
      </c>
      <c r="AI78" s="9">
        <v>600.48135000000002</v>
      </c>
      <c r="AJ78" s="9">
        <v>333.6</v>
      </c>
      <c r="AK78" s="66">
        <v>0.80000404676258996</v>
      </c>
      <c r="AL78" s="8">
        <v>0.27889595396480615</v>
      </c>
      <c r="AM78" s="9">
        <v>767.95316894632469</v>
      </c>
      <c r="AN78" s="66">
        <v>1.3020178925249541</v>
      </c>
      <c r="AO78" s="13">
        <f t="shared" si="4"/>
        <v>167.47181894632467</v>
      </c>
      <c r="AQ78" s="66">
        <v>0.69999999999999973</v>
      </c>
      <c r="AR78" s="13">
        <v>701.6043174999993</v>
      </c>
    </row>
    <row r="79" spans="1:44" x14ac:dyDescent="0.2">
      <c r="A79" s="6" t="s">
        <v>158</v>
      </c>
      <c r="B79" t="s">
        <v>5</v>
      </c>
      <c r="C79">
        <v>79</v>
      </c>
      <c r="D79" t="s">
        <v>159</v>
      </c>
      <c r="E79" s="2">
        <v>578.92999999999995</v>
      </c>
      <c r="F79" s="6" t="str">
        <f>+_xlfn.XLOOKUP(LISTAS[[#This Row],[ID]],_01_CODIGOS_Y_COSTOS_xlsm[Producto y N°],_01_CODIGOS_Y_COSTOS_xlsm[FABRICA],"",0,1)</f>
        <v>FADER</v>
      </c>
      <c r="G79" s="13">
        <f>LISTAS[[#This Row],[Precio]]*(1-0.46)*(1-IF($C$3520="",0,$C$3520))</f>
        <v>234.46665000000002</v>
      </c>
      <c r="H79" s="1">
        <f>+_xlfn.XLOOKUP(LISTAS[[#This Row],[ID]],_01_CODIGOS_Y_COSTOS_xlsm[Producto y N°],_01_CODIGOS_Y_COSTOS_xlsm[COSTO],0,0,1)</f>
        <v>131.66999999999999</v>
      </c>
      <c r="I79" s="115">
        <f>+IFERROR(LISTAS[[#This Row],[VENTA NETA]]/LISTAS[[#This Row],[COSTO]]-1,0)</f>
        <v>0.78071428571428592</v>
      </c>
      <c r="J79" s="33" t="str">
        <f>IFERROR(VLOOKUP(LISTAS[[#This Row],[ID]],_01_CODIGOS_Y_COSTOS_xlsm[[Producto y N°]:[CODIGO]],2,0),"")</f>
        <v>S-006</v>
      </c>
      <c r="M79" s="22">
        <v>0</v>
      </c>
      <c r="N79" s="23">
        <f>+LISTAS[[#This Row],[Precio]]+(LISTAS[[#This Row],[Precio]]*M79)</f>
        <v>578.92999999999995</v>
      </c>
      <c r="O79" s="24">
        <f t="shared" si="3"/>
        <v>234.46665000000002</v>
      </c>
      <c r="Q79" s="21">
        <f>IFERROR(O79/LISTAS[[#This Row],[COSTO]]-1,"")</f>
        <v>0.78071428571428592</v>
      </c>
      <c r="R79" t="str">
        <f>+LISTAS[[#This Row],[ID]]</f>
        <v>PLASTICOS79</v>
      </c>
      <c r="T79" s="29"/>
      <c r="U79" s="25">
        <f>LISTAS[[#This Row],[COSTO]]+(LISTAS[[#This Row],[COSTO]]*T79)</f>
        <v>131.66999999999999</v>
      </c>
      <c r="V79" s="30">
        <f>IF(T79="",0,U79/LISTAS[[#This Row],[VENTA NETA]]-1)</f>
        <v>0</v>
      </c>
      <c r="X79" s="25">
        <v>104.5</v>
      </c>
      <c r="Y79" s="31">
        <f>IFERROR(LISTAS[[#This Row],[COSTO]]/X79-1,"")</f>
        <v>0.25999999999999979</v>
      </c>
      <c r="AF79" t="str">
        <v>ResortesGenerales</v>
      </c>
      <c r="AG79" t="str">
        <v>RESORTES LINEA AUTOMOTOR</v>
      </c>
      <c r="AH79" s="15">
        <v>600</v>
      </c>
      <c r="AI79" s="9">
        <v>600.48135000000002</v>
      </c>
      <c r="AJ79" s="9">
        <v>333.6</v>
      </c>
      <c r="AK79" s="66">
        <v>0.80000404676258996</v>
      </c>
      <c r="AL79" s="8">
        <v>0.27889595396480615</v>
      </c>
      <c r="AM79" s="9">
        <v>767.95316894632469</v>
      </c>
      <c r="AN79" s="66">
        <v>1.3020178925249541</v>
      </c>
      <c r="AO79" s="13">
        <f t="shared" si="4"/>
        <v>167.47181894632467</v>
      </c>
      <c r="AQ79" s="66">
        <v>0.69999999999999973</v>
      </c>
      <c r="AR79" s="13">
        <v>701.6043174999993</v>
      </c>
    </row>
    <row r="80" spans="1:44" x14ac:dyDescent="0.2">
      <c r="A80" s="6" t="s">
        <v>160</v>
      </c>
      <c r="B80" t="s">
        <v>5</v>
      </c>
      <c r="C80">
        <v>80</v>
      </c>
      <c r="D80" t="s">
        <v>161</v>
      </c>
      <c r="E80" s="2">
        <v>691.6</v>
      </c>
      <c r="F80" s="6" t="str">
        <f>+_xlfn.XLOOKUP(LISTAS[[#This Row],[ID]],_01_CODIGOS_Y_COSTOS_xlsm[Producto y N°],_01_CODIGOS_Y_COSTOS_xlsm[FABRICA],"",0,1)</f>
        <v>FADER</v>
      </c>
      <c r="G80" s="13">
        <f>LISTAS[[#This Row],[Precio]]*(1-0.46)*(1-IF($C$3520="",0,$C$3520))</f>
        <v>280.09800000000007</v>
      </c>
      <c r="H80" s="1">
        <f>+_xlfn.XLOOKUP(LISTAS[[#This Row],[ID]],_01_CODIGOS_Y_COSTOS_xlsm[Producto y N°],_01_CODIGOS_Y_COSTOS_xlsm[COSTO],0,0,1)</f>
        <v>155.61000000000001</v>
      </c>
      <c r="I80" s="115">
        <f>+IFERROR(LISTAS[[#This Row],[VENTA NETA]]/LISTAS[[#This Row],[COSTO]]-1,0)</f>
        <v>0.80000000000000027</v>
      </c>
      <c r="J80" s="33" t="str">
        <f>IFERROR(VLOOKUP(LISTAS[[#This Row],[ID]],_01_CODIGOS_Y_COSTOS_xlsm[[Producto y N°]:[CODIGO]],2,0),"")</f>
        <v>S-077</v>
      </c>
      <c r="M80" s="22">
        <v>7.658779576587782E-2</v>
      </c>
      <c r="N80" s="23">
        <f>+LISTAS[[#This Row],[Precio]]+(LISTAS[[#This Row],[Precio]]*M80)</f>
        <v>744.56811955168109</v>
      </c>
      <c r="O80" s="24">
        <f t="shared" si="3"/>
        <v>301.55008841843085</v>
      </c>
      <c r="Q80" s="21">
        <f>IFERROR(O80/LISTAS[[#This Row],[COSTO]]-1,"")</f>
        <v>0.9378580323785799</v>
      </c>
      <c r="R80" t="str">
        <f>+LISTAS[[#This Row],[ID]]</f>
        <v>PLASTICOS80</v>
      </c>
      <c r="T80" s="29"/>
      <c r="U80" s="25">
        <f>LISTAS[[#This Row],[COSTO]]+(LISTAS[[#This Row],[COSTO]]*T80)</f>
        <v>155.61000000000001</v>
      </c>
      <c r="V80" s="30">
        <f>IF(T80="",0,U80/LISTAS[[#This Row],[VENTA NETA]]-1)</f>
        <v>0</v>
      </c>
      <c r="X80" s="25">
        <v>121.6</v>
      </c>
      <c r="Y80" s="31">
        <f>IFERROR(LISTAS[[#This Row],[COSTO]]/X80-1,"")</f>
        <v>0.27968750000000009</v>
      </c>
      <c r="AF80" t="str">
        <v>ResortesGenerales</v>
      </c>
      <c r="AG80" t="str">
        <v>RESORTES LINEA AUTOMOTOR</v>
      </c>
      <c r="AH80" s="15">
        <v>601</v>
      </c>
      <c r="AI80" s="9">
        <v>600.48135000000002</v>
      </c>
      <c r="AJ80" s="9">
        <v>333.6</v>
      </c>
      <c r="AK80" s="66">
        <v>0.80000404676258996</v>
      </c>
      <c r="AL80" s="8">
        <v>0.27889595396480615</v>
      </c>
      <c r="AM80" s="9">
        <v>767.95316894632469</v>
      </c>
      <c r="AN80" s="66">
        <v>1.3020178925249541</v>
      </c>
      <c r="AO80" s="13">
        <f t="shared" si="4"/>
        <v>167.47181894632467</v>
      </c>
      <c r="AQ80" s="66">
        <v>0.69999999999999973</v>
      </c>
      <c r="AR80" s="13">
        <v>701.6043174999993</v>
      </c>
    </row>
    <row r="81" spans="1:44" x14ac:dyDescent="0.2">
      <c r="A81" s="6" t="s">
        <v>162</v>
      </c>
      <c r="B81" t="s">
        <v>5</v>
      </c>
      <c r="C81">
        <v>81</v>
      </c>
      <c r="D81" t="s">
        <v>163</v>
      </c>
      <c r="E81" s="2">
        <v>933.24</v>
      </c>
      <c r="F81" s="6" t="str">
        <f>+_xlfn.XLOOKUP(LISTAS[[#This Row],[ID]],_01_CODIGOS_Y_COSTOS_xlsm[Producto y N°],_01_CODIGOS_Y_COSTOS_xlsm[FABRICA],"",0,1)</f>
        <v>FADER</v>
      </c>
      <c r="G81" s="13">
        <f>LISTAS[[#This Row],[Precio]]*(1-0.46)*(1-IF($C$3520="",0,$C$3520))</f>
        <v>377.96220000000005</v>
      </c>
      <c r="H81" s="1">
        <f>+_xlfn.XLOOKUP(LISTAS[[#This Row],[ID]],_01_CODIGOS_Y_COSTOS_xlsm[Producto y N°],_01_CODIGOS_Y_COSTOS_xlsm[COSTO],0,0,1)</f>
        <v>187.53</v>
      </c>
      <c r="I81" s="115">
        <f>+IFERROR(LISTAS[[#This Row],[VENTA NETA]]/LISTAS[[#This Row],[COSTO]]-1,0)</f>
        <v>1.015475923852184</v>
      </c>
      <c r="J81" s="33" t="str">
        <f>IFERROR(VLOOKUP(LISTAS[[#This Row],[ID]],_01_CODIGOS_Y_COSTOS_xlsm[[Producto y N°]:[CODIGO]],2,0),"")</f>
        <v>S-052</v>
      </c>
      <c r="M81" s="22">
        <v>0</v>
      </c>
      <c r="N81" s="23">
        <f>+LISTAS[[#This Row],[Precio]]+(LISTAS[[#This Row],[Precio]]*M81)</f>
        <v>933.24</v>
      </c>
      <c r="O81" s="24">
        <f t="shared" si="3"/>
        <v>377.96220000000005</v>
      </c>
      <c r="Q81" s="21">
        <f>IFERROR(O81/LISTAS[[#This Row],[COSTO]]-1,"")</f>
        <v>1.015475923852184</v>
      </c>
      <c r="R81" t="str">
        <f>+LISTAS[[#This Row],[ID]]</f>
        <v>PLASTICOS81</v>
      </c>
      <c r="T81" s="29"/>
      <c r="U81" s="25">
        <f>LISTAS[[#This Row],[COSTO]]+(LISTAS[[#This Row],[COSTO]]*T81)</f>
        <v>187.53</v>
      </c>
      <c r="V81" s="30">
        <f>IF(T81="",0,U81/LISTAS[[#This Row],[VENTA NETA]]-1)</f>
        <v>0</v>
      </c>
      <c r="X81" s="25">
        <v>148.19999999999999</v>
      </c>
      <c r="Y81" s="31">
        <f>IFERROR(LISTAS[[#This Row],[COSTO]]/X81-1,"")</f>
        <v>0.26538461538461555</v>
      </c>
      <c r="AF81" t="str">
        <v>ResortesGenerales</v>
      </c>
      <c r="AG81" t="str">
        <v>RESORTES LINEA AUTOMOTOR</v>
      </c>
      <c r="AH81" s="15">
        <v>414</v>
      </c>
      <c r="AI81" s="9">
        <v>550.43955000000005</v>
      </c>
      <c r="AJ81" s="9">
        <v>305.8</v>
      </c>
      <c r="AK81" s="66">
        <v>0.79999852844996733</v>
      </c>
      <c r="AL81" s="8">
        <v>0.27889594393634676</v>
      </c>
      <c r="AM81" s="9">
        <v>703.95490787714789</v>
      </c>
      <c r="AN81" s="66">
        <v>1.3020108171260558</v>
      </c>
      <c r="AO81" s="13">
        <f t="shared" si="4"/>
        <v>153.51535787714784</v>
      </c>
      <c r="AQ81" s="66">
        <v>0.69999999999999973</v>
      </c>
      <c r="AR81" s="13">
        <v>701.6043174999993</v>
      </c>
    </row>
    <row r="82" spans="1:44" x14ac:dyDescent="0.2">
      <c r="A82" s="6" t="s">
        <v>164</v>
      </c>
      <c r="B82" t="s">
        <v>5</v>
      </c>
      <c r="C82">
        <v>82</v>
      </c>
      <c r="D82" t="s">
        <v>165</v>
      </c>
      <c r="E82" s="2">
        <v>839.97</v>
      </c>
      <c r="F82" s="6" t="str">
        <f>+_xlfn.XLOOKUP(LISTAS[[#This Row],[ID]],_01_CODIGOS_Y_COSTOS_xlsm[Producto y N°],_01_CODIGOS_Y_COSTOS_xlsm[FABRICA],"",0,1)</f>
        <v>FADER</v>
      </c>
      <c r="G82" s="13">
        <f>LISTAS[[#This Row],[Precio]]*(1-0.46)*(1-IF($C$3520="",0,$C$3520))</f>
        <v>340.18785000000003</v>
      </c>
      <c r="H82" s="1">
        <f>+_xlfn.XLOOKUP(LISTAS[[#This Row],[ID]],_01_CODIGOS_Y_COSTOS_xlsm[Producto y N°],_01_CODIGOS_Y_COSTOS_xlsm[COSTO],0,0,1)</f>
        <v>194.51249999999999</v>
      </c>
      <c r="I82" s="115">
        <f>+IFERROR(LISTAS[[#This Row],[VENTA NETA]]/LISTAS[[#This Row],[COSTO]]-1,0)</f>
        <v>0.74892539039907491</v>
      </c>
      <c r="J82" s="33" t="str">
        <f>IFERROR(VLOOKUP(LISTAS[[#This Row],[ID]],_01_CODIGOS_Y_COSTOS_xlsm[[Producto y N°]:[CODIGO]],2,0),"")</f>
        <v>S-111</v>
      </c>
      <c r="M82" s="22">
        <v>0</v>
      </c>
      <c r="N82" s="23">
        <f>+LISTAS[[#This Row],[Precio]]+(LISTAS[[#This Row],[Precio]]*M82)</f>
        <v>839.97</v>
      </c>
      <c r="O82" s="24">
        <f t="shared" si="3"/>
        <v>340.18785000000003</v>
      </c>
      <c r="Q82" s="21">
        <f>IFERROR(O82/LISTAS[[#This Row],[COSTO]]-1,"")</f>
        <v>0.74892539039907491</v>
      </c>
      <c r="R82" t="str">
        <f>+LISTAS[[#This Row],[ID]]</f>
        <v>PLASTICOS82</v>
      </c>
      <c r="T82" s="29"/>
      <c r="U82" s="25">
        <f>LISTAS[[#This Row],[COSTO]]+(LISTAS[[#This Row],[COSTO]]*T82)</f>
        <v>194.51249999999999</v>
      </c>
      <c r="V82" s="30">
        <f>IF(T82="",0,U82/LISTAS[[#This Row],[VENTA NETA]]-1)</f>
        <v>0</v>
      </c>
      <c r="X82" s="25">
        <v>155.80000000000001</v>
      </c>
      <c r="Y82" s="31">
        <f>IFERROR(LISTAS[[#This Row],[COSTO]]/X82-1,"")</f>
        <v>0.24847560975609739</v>
      </c>
      <c r="AF82" t="str">
        <v>ResortesGenerales</v>
      </c>
      <c r="AG82" t="str">
        <v>RESORTES LINEA AUTOMOTOR</v>
      </c>
      <c r="AH82" s="15">
        <v>550</v>
      </c>
      <c r="AI82" s="9">
        <v>1100.8791000000001</v>
      </c>
      <c r="AJ82" s="9">
        <v>611.6</v>
      </c>
      <c r="AK82" s="66">
        <v>0.79999852844996733</v>
      </c>
      <c r="AL82" s="8">
        <v>0.27889594393634676</v>
      </c>
      <c r="AM82" s="9">
        <v>1407.9098157542958</v>
      </c>
      <c r="AN82" s="66">
        <v>1.3020108171260558</v>
      </c>
      <c r="AO82" s="13">
        <f t="shared" si="4"/>
        <v>307.03071575429567</v>
      </c>
      <c r="AQ82" s="66">
        <v>0.69999999999999973</v>
      </c>
      <c r="AR82" s="13">
        <v>701.6043174999993</v>
      </c>
    </row>
    <row r="83" spans="1:44" x14ac:dyDescent="0.2">
      <c r="A83" s="6" t="s">
        <v>166</v>
      </c>
      <c r="B83" t="s">
        <v>5</v>
      </c>
      <c r="C83">
        <v>84</v>
      </c>
      <c r="D83" t="s">
        <v>167</v>
      </c>
      <c r="E83" s="2">
        <v>902.31</v>
      </c>
      <c r="F83" s="6" t="str">
        <f>+_xlfn.XLOOKUP(LISTAS[[#This Row],[ID]],_01_CODIGOS_Y_COSTOS_xlsm[Producto y N°],_01_CODIGOS_Y_COSTOS_xlsm[FABRICA],"",0,1)</f>
        <v>FADER</v>
      </c>
      <c r="G83" s="13">
        <f>LISTAS[[#This Row],[Precio]]*(1-0.46)*(1-IF($C$3520="",0,$C$3520))</f>
        <v>365.43555000000003</v>
      </c>
      <c r="H83" s="1">
        <f>+_xlfn.XLOOKUP(LISTAS[[#This Row],[ID]],_01_CODIGOS_Y_COSTOS_xlsm[Producto y N°],_01_CODIGOS_Y_COSTOS_xlsm[COSTO],0,0,1)</f>
        <v>179.55</v>
      </c>
      <c r="I83" s="115">
        <f>+IFERROR(LISTAS[[#This Row],[VENTA NETA]]/LISTAS[[#This Row],[COSTO]]-1,0)</f>
        <v>1.0352857142857141</v>
      </c>
      <c r="J83" s="33" t="str">
        <f>IFERROR(VLOOKUP(LISTAS[[#This Row],[ID]],_01_CODIGOS_Y_COSTOS_xlsm[[Producto y N°]:[CODIGO]],2,0),"")</f>
        <v>S-127</v>
      </c>
      <c r="M83" s="22">
        <v>0</v>
      </c>
      <c r="N83" s="23">
        <f>+LISTAS[[#This Row],[Precio]]+(LISTAS[[#This Row],[Precio]]*M83)</f>
        <v>902.31</v>
      </c>
      <c r="O83" s="24">
        <f t="shared" si="3"/>
        <v>365.43555000000003</v>
      </c>
      <c r="Q83" s="21">
        <f>IFERROR(O83/LISTAS[[#This Row],[COSTO]]-1,"")</f>
        <v>1.0352857142857141</v>
      </c>
      <c r="R83" t="str">
        <f>+LISTAS[[#This Row],[ID]]</f>
        <v>PLASTICOS84</v>
      </c>
      <c r="T83" s="29"/>
      <c r="U83" s="25">
        <f>LISTAS[[#This Row],[COSTO]]+(LISTAS[[#This Row],[COSTO]]*T83)</f>
        <v>179.55</v>
      </c>
      <c r="V83" s="30">
        <f>IF(T83="",0,U83/LISTAS[[#This Row],[VENTA NETA]]-1)</f>
        <v>0</v>
      </c>
      <c r="X83" s="25">
        <v>142.5</v>
      </c>
      <c r="Y83" s="31">
        <f>IFERROR(LISTAS[[#This Row],[COSTO]]/X83-1,"")</f>
        <v>0.26</v>
      </c>
      <c r="AF83" t="str">
        <v>ResortesGenerales</v>
      </c>
      <c r="AG83" t="str">
        <v>RESORTES LINEA AUTOMOTOR</v>
      </c>
      <c r="AH83" s="15">
        <v>702</v>
      </c>
      <c r="AI83" s="9">
        <v>1100.8791000000001</v>
      </c>
      <c r="AJ83" s="9">
        <v>611.6</v>
      </c>
      <c r="AK83" s="66">
        <v>0.79999852844996733</v>
      </c>
      <c r="AL83" s="8">
        <v>0.27889594393634676</v>
      </c>
      <c r="AM83" s="9">
        <v>1407.9098157542958</v>
      </c>
      <c r="AN83" s="66">
        <v>1.3020108171260558</v>
      </c>
      <c r="AO83" s="13">
        <f t="shared" si="4"/>
        <v>307.03071575429567</v>
      </c>
      <c r="AQ83" s="66">
        <v>0.69999999999999973</v>
      </c>
      <c r="AR83" s="13">
        <v>701.6043174999993</v>
      </c>
    </row>
    <row r="84" spans="1:44" x14ac:dyDescent="0.2">
      <c r="A84" s="6" t="s">
        <v>168</v>
      </c>
      <c r="B84" t="s">
        <v>5</v>
      </c>
      <c r="C84">
        <v>85</v>
      </c>
      <c r="D84" t="s">
        <v>169</v>
      </c>
      <c r="E84" s="2">
        <v>902.31</v>
      </c>
      <c r="F84" s="6" t="str">
        <f>+_xlfn.XLOOKUP(LISTAS[[#This Row],[ID]],_01_CODIGOS_Y_COSTOS_xlsm[Producto y N°],_01_CODIGOS_Y_COSTOS_xlsm[FABRICA],"",0,1)</f>
        <v>FADER</v>
      </c>
      <c r="G84" s="13">
        <f>LISTAS[[#This Row],[Precio]]*(1-0.46)*(1-IF($C$3520="",0,$C$3520))</f>
        <v>365.43555000000003</v>
      </c>
      <c r="H84" s="1">
        <f>+_xlfn.XLOOKUP(LISTAS[[#This Row],[ID]],_01_CODIGOS_Y_COSTOS_xlsm[Producto y N°],_01_CODIGOS_Y_COSTOS_xlsm[COSTO],0,0,1)</f>
        <v>204.48750000000001</v>
      </c>
      <c r="I84" s="115">
        <f>+IFERROR(LISTAS[[#This Row],[VENTA NETA]]/LISTAS[[#This Row],[COSTO]]-1,0)</f>
        <v>0.7870801393728224</v>
      </c>
      <c r="J84" s="33" t="str">
        <f>IFERROR(VLOOKUP(LISTAS[[#This Row],[ID]],_01_CODIGOS_Y_COSTOS_xlsm[[Producto y N°]:[CODIGO]],2,0),"")</f>
        <v>S-044</v>
      </c>
      <c r="M84" s="22">
        <v>0</v>
      </c>
      <c r="N84" s="23">
        <f>+LISTAS[[#This Row],[Precio]]+(LISTAS[[#This Row],[Precio]]*M84)</f>
        <v>902.31</v>
      </c>
      <c r="O84" s="24">
        <f t="shared" si="3"/>
        <v>365.43555000000003</v>
      </c>
      <c r="Q84" s="21">
        <f>IFERROR(O84/LISTAS[[#This Row],[COSTO]]-1,"")</f>
        <v>0.7870801393728224</v>
      </c>
      <c r="R84" t="str">
        <f>+LISTAS[[#This Row],[ID]]</f>
        <v>PLASTICOS85</v>
      </c>
      <c r="T84" s="29"/>
      <c r="U84" s="25">
        <f>LISTAS[[#This Row],[COSTO]]+(LISTAS[[#This Row],[COSTO]]*T84)</f>
        <v>204.48750000000001</v>
      </c>
      <c r="V84" s="30">
        <f>IF(T84="",0,U84/LISTAS[[#This Row],[VENTA NETA]]-1)</f>
        <v>0</v>
      </c>
      <c r="X84" s="25">
        <v>161.5</v>
      </c>
      <c r="Y84" s="31">
        <f>IFERROR(LISTAS[[#This Row],[COSTO]]/X84-1,"")</f>
        <v>0.26617647058823546</v>
      </c>
      <c r="AF84" t="str">
        <v>ResortesGenerales</v>
      </c>
      <c r="AG84" t="str">
        <v>RESORTES LINEA AUTOMOTOR</v>
      </c>
      <c r="AH84" s="15">
        <v>513</v>
      </c>
      <c r="AI84" s="9">
        <v>825.66135000000008</v>
      </c>
      <c r="AJ84" s="9">
        <v>458.7</v>
      </c>
      <c r="AK84" s="66">
        <v>0.8000029431000657</v>
      </c>
      <c r="AL84" s="8">
        <v>0.27889594393634654</v>
      </c>
      <c r="AM84" s="9">
        <v>1055.9349515800081</v>
      </c>
      <c r="AN84" s="66">
        <v>1.30201646300416</v>
      </c>
      <c r="AO84" s="13">
        <f t="shared" si="4"/>
        <v>230.27360158000806</v>
      </c>
      <c r="AQ84" s="66">
        <v>0.69999999999999973</v>
      </c>
      <c r="AR84" s="13">
        <v>701.6043174999993</v>
      </c>
    </row>
    <row r="85" spans="1:44" x14ac:dyDescent="0.2">
      <c r="A85" s="6" t="s">
        <v>170</v>
      </c>
      <c r="B85" t="s">
        <v>5</v>
      </c>
      <c r="C85">
        <v>86</v>
      </c>
      <c r="D85" t="s">
        <v>171</v>
      </c>
      <c r="E85" s="2">
        <v>642.4</v>
      </c>
      <c r="F85" s="6" t="str">
        <f>+_xlfn.XLOOKUP(LISTAS[[#This Row],[ID]],_01_CODIGOS_Y_COSTOS_xlsm[Producto y N°],_01_CODIGOS_Y_COSTOS_xlsm[FABRICA],"",0,1)</f>
        <v>FADER</v>
      </c>
      <c r="G85" s="13">
        <f>LISTAS[[#This Row],[Precio]]*(1-0.46)*(1-IF($C$3520="",0,$C$3520))</f>
        <v>260.17200000000003</v>
      </c>
      <c r="H85" s="1">
        <f>+_xlfn.XLOOKUP(LISTAS[[#This Row],[ID]],_01_CODIGOS_Y_COSTOS_xlsm[Producto y N°],_01_CODIGOS_Y_COSTOS_xlsm[COSTO],0,0,1)</f>
        <v>144.63749999999999</v>
      </c>
      <c r="I85" s="115">
        <f>+IFERROR(LISTAS[[#This Row],[VENTA NETA]]/LISTAS[[#This Row],[COSTO]]-1,0)</f>
        <v>0.79878662172673098</v>
      </c>
      <c r="J85" s="33" t="str">
        <f>IFERROR(VLOOKUP(LISTAS[[#This Row],[ID]],_01_CODIGOS_Y_COSTOS_xlsm[[Producto y N°]:[CODIGO]],2,0),"")</f>
        <v>S-076/B</v>
      </c>
      <c r="M85" s="22">
        <v>0</v>
      </c>
      <c r="N85" s="23">
        <f>+LISTAS[[#This Row],[Precio]]+(LISTAS[[#This Row],[Precio]]*M85)</f>
        <v>642.4</v>
      </c>
      <c r="O85" s="24">
        <f t="shared" si="3"/>
        <v>260.17200000000003</v>
      </c>
      <c r="Q85" s="21">
        <f>IFERROR(O85/LISTAS[[#This Row],[COSTO]]-1,"")</f>
        <v>0.79878662172673098</v>
      </c>
      <c r="R85" t="str">
        <f>+LISTAS[[#This Row],[ID]]</f>
        <v>PLASTICOS86</v>
      </c>
      <c r="T85" s="29"/>
      <c r="U85" s="25">
        <f>LISTAS[[#This Row],[COSTO]]+(LISTAS[[#This Row],[COSTO]]*T85)</f>
        <v>144.63749999999999</v>
      </c>
      <c r="V85" s="30">
        <f>IF(T85="",0,U85/LISTAS[[#This Row],[VENTA NETA]]-1)</f>
        <v>0</v>
      </c>
      <c r="X85" s="25">
        <v>114</v>
      </c>
      <c r="Y85" s="31">
        <f>IFERROR(LISTAS[[#This Row],[COSTO]]/X85-1,"")</f>
        <v>0.26874999999999982</v>
      </c>
      <c r="AF85" t="str">
        <v>ResortesGenerales</v>
      </c>
      <c r="AG85" t="str">
        <v>RESORTES LINEA AUTOMOTOR</v>
      </c>
      <c r="AH85" s="15">
        <v>631</v>
      </c>
      <c r="AI85" s="9">
        <v>825.66135000000008</v>
      </c>
      <c r="AJ85" s="9">
        <v>458.7</v>
      </c>
      <c r="AK85" s="66">
        <v>0.8000029431000657</v>
      </c>
      <c r="AL85" s="8">
        <v>0.27889594393634654</v>
      </c>
      <c r="AM85" s="9">
        <v>1055.9349515800081</v>
      </c>
      <c r="AN85" s="66">
        <v>1.30201646300416</v>
      </c>
      <c r="AO85" s="13">
        <f t="shared" si="4"/>
        <v>230.27360158000806</v>
      </c>
      <c r="AQ85" s="66">
        <v>0.69999999999999973</v>
      </c>
      <c r="AR85" s="13">
        <v>701.6043174999993</v>
      </c>
    </row>
    <row r="86" spans="1:44" x14ac:dyDescent="0.2">
      <c r="A86" s="6" t="s">
        <v>172</v>
      </c>
      <c r="B86" t="s">
        <v>5</v>
      </c>
      <c r="C86">
        <v>87</v>
      </c>
      <c r="D86" t="s">
        <v>173</v>
      </c>
      <c r="E86" s="2">
        <v>839.97</v>
      </c>
      <c r="F86" s="6" t="str">
        <f>+_xlfn.XLOOKUP(LISTAS[[#This Row],[ID]],_01_CODIGOS_Y_COSTOS_xlsm[Producto y N°],_01_CODIGOS_Y_COSTOS_xlsm[FABRICA],"",0,1)</f>
        <v>FADER</v>
      </c>
      <c r="G86" s="13">
        <f>LISTAS[[#This Row],[Precio]]*(1-0.46)*(1-IF($C$3520="",0,$C$3520))</f>
        <v>340.18785000000003</v>
      </c>
      <c r="H86" s="1">
        <f>+_xlfn.XLOOKUP(LISTAS[[#This Row],[ID]],_01_CODIGOS_Y_COSTOS_xlsm[Producto y N°],_01_CODIGOS_Y_COSTOS_xlsm[COSTO],0,0,1)</f>
        <v>183.54</v>
      </c>
      <c r="I86" s="115">
        <f>+IFERROR(LISTAS[[#This Row],[VENTA NETA]]/LISTAS[[#This Row],[COSTO]]-1,0)</f>
        <v>0.85348071265119341</v>
      </c>
      <c r="J86" s="33" t="str">
        <f>IFERROR(VLOOKUP(LISTAS[[#This Row],[ID]],_01_CODIGOS_Y_COSTOS_xlsm[[Producto y N°]:[CODIGO]],2,0),"")</f>
        <v>S-005</v>
      </c>
      <c r="M86" s="22">
        <v>0</v>
      </c>
      <c r="N86" s="23">
        <f>+LISTAS[[#This Row],[Precio]]+(LISTAS[[#This Row],[Precio]]*M86)</f>
        <v>839.97</v>
      </c>
      <c r="O86" s="24">
        <f t="shared" si="3"/>
        <v>340.18785000000003</v>
      </c>
      <c r="Q86" s="21">
        <f>IFERROR(O86/LISTAS[[#This Row],[COSTO]]-1,"")</f>
        <v>0.85348071265119341</v>
      </c>
      <c r="R86" t="str">
        <f>+LISTAS[[#This Row],[ID]]</f>
        <v>PLASTICOS87</v>
      </c>
      <c r="T86" s="29"/>
      <c r="U86" s="25">
        <f>LISTAS[[#This Row],[COSTO]]+(LISTAS[[#This Row],[COSTO]]*T86)</f>
        <v>183.54</v>
      </c>
      <c r="V86" s="30">
        <f>IF(T86="",0,U86/LISTAS[[#This Row],[VENTA NETA]]-1)</f>
        <v>0</v>
      </c>
      <c r="X86" s="25">
        <v>148.19999999999999</v>
      </c>
      <c r="Y86" s="31">
        <f>IFERROR(LISTAS[[#This Row],[COSTO]]/X86-1,"")</f>
        <v>0.2384615384615385</v>
      </c>
      <c r="AF86" t="str">
        <v>ResortesGenerales</v>
      </c>
      <c r="AG86" t="str">
        <v>RESORTES LINEA AUTOMOTOR</v>
      </c>
      <c r="AH86" s="15">
        <v>632</v>
      </c>
      <c r="AI86" s="9">
        <v>825.66135000000008</v>
      </c>
      <c r="AJ86" s="9">
        <v>458.7</v>
      </c>
      <c r="AK86" s="66">
        <v>0.8000029431000657</v>
      </c>
      <c r="AL86" s="8">
        <v>0.27889594393634654</v>
      </c>
      <c r="AM86" s="9">
        <v>1055.9349515800081</v>
      </c>
      <c r="AN86" s="66">
        <v>1.30201646300416</v>
      </c>
      <c r="AO86" s="13">
        <f t="shared" si="4"/>
        <v>230.27360158000806</v>
      </c>
      <c r="AQ86" s="66">
        <v>0.69999999999999973</v>
      </c>
      <c r="AR86" s="13">
        <v>701.6043174999993</v>
      </c>
    </row>
    <row r="87" spans="1:44" x14ac:dyDescent="0.2">
      <c r="A87" s="6" t="s">
        <v>174</v>
      </c>
      <c r="B87" t="s">
        <v>5</v>
      </c>
      <c r="C87">
        <v>88</v>
      </c>
      <c r="D87" t="s">
        <v>175</v>
      </c>
      <c r="E87" s="2">
        <v>1064</v>
      </c>
      <c r="F87" s="6" t="str">
        <f>+_xlfn.XLOOKUP(LISTAS[[#This Row],[ID]],_01_CODIGOS_Y_COSTOS_xlsm[Producto y N°],_01_CODIGOS_Y_COSTOS_xlsm[FABRICA],"",0,1)</f>
        <v>FADER</v>
      </c>
      <c r="G87" s="13">
        <f>LISTAS[[#This Row],[Precio]]*(1-0.46)*(1-IF($C$3520="",0,$C$3520))</f>
        <v>430.92000000000007</v>
      </c>
      <c r="H87" s="1">
        <f>+_xlfn.XLOOKUP(LISTAS[[#This Row],[ID]],_01_CODIGOS_Y_COSTOS_xlsm[Producto y N°],_01_CODIGOS_Y_COSTOS_xlsm[COSTO],0,0,1)</f>
        <v>239.4</v>
      </c>
      <c r="I87" s="115">
        <f>+IFERROR(LISTAS[[#This Row],[VENTA NETA]]/LISTAS[[#This Row],[COSTO]]-1,0)</f>
        <v>0.80000000000000027</v>
      </c>
      <c r="J87" s="33" t="str">
        <f>IFERROR(VLOOKUP(LISTAS[[#This Row],[ID]],_01_CODIGOS_Y_COSTOS_xlsm[[Producto y N°]:[CODIGO]],2,0),"")</f>
        <v>S-026</v>
      </c>
      <c r="M87" s="22">
        <v>8.552598018711044E-2</v>
      </c>
      <c r="N87" s="23">
        <f>+LISTAS[[#This Row],[Precio]]+(LISTAS[[#This Row],[Precio]]*M87)</f>
        <v>1154.9996429190855</v>
      </c>
      <c r="O87" s="24">
        <f t="shared" si="3"/>
        <v>467.77485538222965</v>
      </c>
      <c r="Q87" s="21">
        <f>IFERROR(O87/LISTAS[[#This Row],[COSTO]]-1,"")</f>
        <v>0.9539467643367987</v>
      </c>
      <c r="R87" t="str">
        <f>+LISTAS[[#This Row],[ID]]</f>
        <v>PLASTICOS88</v>
      </c>
      <c r="T87" s="29"/>
      <c r="U87" s="25">
        <f>LISTAS[[#This Row],[COSTO]]+(LISTAS[[#This Row],[COSTO]]*T87)</f>
        <v>239.4</v>
      </c>
      <c r="V87" s="30">
        <f>IF(T87="",0,U87/LISTAS[[#This Row],[VENTA NETA]]-1)</f>
        <v>0</v>
      </c>
      <c r="X87" s="25">
        <v>190</v>
      </c>
      <c r="Y87" s="31">
        <f>IFERROR(LISTAS[[#This Row],[COSTO]]/X87-1,"")</f>
        <v>0.26</v>
      </c>
      <c r="AF87" t="str">
        <v>ResortesGenerales</v>
      </c>
      <c r="AG87" t="str">
        <v>RESORTES LINEA AUTOMOTOR</v>
      </c>
      <c r="AH87" s="15">
        <v>708</v>
      </c>
      <c r="AI87" s="9">
        <v>1326.0590999999999</v>
      </c>
      <c r="AJ87" s="9">
        <v>736.7</v>
      </c>
      <c r="AK87" s="66">
        <v>0.79999877833582178</v>
      </c>
      <c r="AL87" s="8">
        <v>0.278895939395158</v>
      </c>
      <c r="AM87" s="9">
        <v>1695.8915983879974</v>
      </c>
      <c r="AN87" s="66">
        <v>1.302011128529927</v>
      </c>
      <c r="AO87" s="13">
        <f t="shared" si="4"/>
        <v>369.83249838799748</v>
      </c>
      <c r="AQ87" s="66">
        <v>0.69999999999999973</v>
      </c>
      <c r="AR87" s="13">
        <v>701.6043174999993</v>
      </c>
    </row>
    <row r="88" spans="1:44" x14ac:dyDescent="0.2">
      <c r="A88" s="6" t="s">
        <v>176</v>
      </c>
      <c r="B88" t="s">
        <v>5</v>
      </c>
      <c r="C88">
        <v>89</v>
      </c>
      <c r="D88" t="s">
        <v>177</v>
      </c>
      <c r="E88" s="2">
        <v>727.61</v>
      </c>
      <c r="F88" s="6" t="str">
        <f>+_xlfn.XLOOKUP(LISTAS[[#This Row],[ID]],_01_CODIGOS_Y_COSTOS_xlsm[Producto y N°],_01_CODIGOS_Y_COSTOS_xlsm[FABRICA],"",0,1)</f>
        <v>FADER</v>
      </c>
      <c r="G88" s="13">
        <f>LISTAS[[#This Row],[Precio]]*(1-0.46)*(1-IF($C$3520="",0,$C$3520))</f>
        <v>294.68205</v>
      </c>
      <c r="H88" s="1">
        <f>+_xlfn.XLOOKUP(LISTAS[[#This Row],[ID]],_01_CODIGOS_Y_COSTOS_xlsm[Producto y N°],_01_CODIGOS_Y_COSTOS_xlsm[COSTO],0,0,1)</f>
        <v>169.57499999999999</v>
      </c>
      <c r="I88" s="115">
        <f>+IFERROR(LISTAS[[#This Row],[VENTA NETA]]/LISTAS[[#This Row],[COSTO]]-1,0)</f>
        <v>0.73776824413976128</v>
      </c>
      <c r="J88" s="33" t="str">
        <f>IFERROR(VLOOKUP(LISTAS[[#This Row],[ID]],_01_CODIGOS_Y_COSTOS_xlsm[[Producto y N°]:[CODIGO]],2,0),"")</f>
        <v>S-011</v>
      </c>
      <c r="M88" s="22">
        <v>0</v>
      </c>
      <c r="N88" s="23">
        <f>+LISTAS[[#This Row],[Precio]]+(LISTAS[[#This Row],[Precio]]*M88)</f>
        <v>727.61</v>
      </c>
      <c r="O88" s="24">
        <f t="shared" si="3"/>
        <v>294.68205</v>
      </c>
      <c r="Q88" s="21">
        <f>IFERROR(O88/LISTAS[[#This Row],[COSTO]]-1,"")</f>
        <v>0.73776824413976128</v>
      </c>
      <c r="R88" t="str">
        <f>+LISTAS[[#This Row],[ID]]</f>
        <v>PLASTICOS89</v>
      </c>
      <c r="T88" s="29"/>
      <c r="U88" s="25">
        <f>LISTAS[[#This Row],[COSTO]]+(LISTAS[[#This Row],[COSTO]]*T88)</f>
        <v>169.57499999999999</v>
      </c>
      <c r="V88" s="30">
        <f>IF(T88="",0,U88/LISTAS[[#This Row],[VENTA NETA]]-1)</f>
        <v>0</v>
      </c>
      <c r="X88" s="25">
        <v>134.60740000000001</v>
      </c>
      <c r="Y88" s="31">
        <f>IFERROR(LISTAS[[#This Row],[COSTO]]/X88-1,"")</f>
        <v>0.25977472263783397</v>
      </c>
      <c r="AF88" t="str">
        <v>ResortesGenerales</v>
      </c>
      <c r="AG88" t="str">
        <v>RESORTES LINEA AUTOMOTOR</v>
      </c>
      <c r="AH88" s="15">
        <v>479</v>
      </c>
      <c r="AI88" s="9">
        <v>1551.2391</v>
      </c>
      <c r="AJ88" s="9">
        <v>861.8</v>
      </c>
      <c r="AK88" s="66">
        <v>0.79999895567417045</v>
      </c>
      <c r="AL88" s="8">
        <v>0.27889593617237818</v>
      </c>
      <c r="AM88" s="9">
        <v>1983.8733810216975</v>
      </c>
      <c r="AN88" s="66">
        <v>1.3020113495262216</v>
      </c>
      <c r="AO88" s="13">
        <f t="shared" si="4"/>
        <v>432.63428102169746</v>
      </c>
      <c r="AQ88" s="66">
        <v>0.69999999999999973</v>
      </c>
      <c r="AR88" s="13">
        <v>701.6043174999993</v>
      </c>
    </row>
    <row r="89" spans="1:44" x14ac:dyDescent="0.2">
      <c r="A89" s="6" t="s">
        <v>178</v>
      </c>
      <c r="B89" t="s">
        <v>5</v>
      </c>
      <c r="C89">
        <v>91</v>
      </c>
      <c r="D89" t="s">
        <v>179</v>
      </c>
      <c r="E89" s="2">
        <v>447.75</v>
      </c>
      <c r="F89" s="6" t="str">
        <f>+_xlfn.XLOOKUP(LISTAS[[#This Row],[ID]],_01_CODIGOS_Y_COSTOS_xlsm[Producto y N°],_01_CODIGOS_Y_COSTOS_xlsm[FABRICA],"",0,1)</f>
        <v>FADER</v>
      </c>
      <c r="G89" s="13">
        <f>LISTAS[[#This Row],[Precio]]*(1-0.46)*(1-IF($C$3520="",0,$C$3520))</f>
        <v>181.33875</v>
      </c>
      <c r="H89" s="1">
        <f>+_xlfn.XLOOKUP(LISTAS[[#This Row],[ID]],_01_CODIGOS_Y_COSTOS_xlsm[Producto y N°],_01_CODIGOS_Y_COSTOS_xlsm[COSTO],0,0,1)</f>
        <v>91.77</v>
      </c>
      <c r="I89" s="115">
        <f>+IFERROR(LISTAS[[#This Row],[VENTA NETA]]/LISTAS[[#This Row],[COSTO]]-1,0)</f>
        <v>0.97601340307289974</v>
      </c>
      <c r="J89" s="33" t="str">
        <f>IFERROR(VLOOKUP(LISTAS[[#This Row],[ID]],_01_CODIGOS_Y_COSTOS_xlsm[[Producto y N°]:[CODIGO]],2,0),"")</f>
        <v>S-075</v>
      </c>
      <c r="M89" s="22">
        <v>0</v>
      </c>
      <c r="N89" s="23">
        <f>+LISTAS[[#This Row],[Precio]]+(LISTAS[[#This Row],[Precio]]*M89)</f>
        <v>447.75</v>
      </c>
      <c r="O89" s="24">
        <f t="shared" si="3"/>
        <v>181.33875</v>
      </c>
      <c r="Q89" s="21">
        <f>IFERROR(O89/LISTAS[[#This Row],[COSTO]]-1,"")</f>
        <v>0.97601340307289974</v>
      </c>
      <c r="R89" t="str">
        <f>+LISTAS[[#This Row],[ID]]</f>
        <v>PLASTICOS91</v>
      </c>
      <c r="T89" s="29"/>
      <c r="U89" s="25">
        <f>LISTAS[[#This Row],[COSTO]]+(LISTAS[[#This Row],[COSTO]]*T89)</f>
        <v>91.77</v>
      </c>
      <c r="V89" s="30">
        <f>IF(T89="",0,U89/LISTAS[[#This Row],[VENTA NETA]]-1)</f>
        <v>0</v>
      </c>
      <c r="X89" s="25">
        <v>85.5</v>
      </c>
      <c r="Y89" s="31">
        <f>IFERROR(LISTAS[[#This Row],[COSTO]]/X89-1,"")</f>
        <v>7.333333333333325E-2</v>
      </c>
      <c r="AF89" t="str">
        <v>ResortesGenerales</v>
      </c>
      <c r="AG89" t="str">
        <v>RESORTES LINEA AUTOMOTOR</v>
      </c>
      <c r="AH89" s="15">
        <v>504</v>
      </c>
      <c r="AI89" s="9">
        <v>775.61955</v>
      </c>
      <c r="AJ89" s="9">
        <v>430.9</v>
      </c>
      <c r="AK89" s="66">
        <v>0.79999895567417045</v>
      </c>
      <c r="AL89" s="8">
        <v>0.27889593617237818</v>
      </c>
      <c r="AM89" s="9">
        <v>991.93669051084873</v>
      </c>
      <c r="AN89" s="66">
        <v>1.3020113495262216</v>
      </c>
      <c r="AO89" s="13">
        <f t="shared" si="4"/>
        <v>216.31714051084873</v>
      </c>
      <c r="AQ89" s="66">
        <v>0.69999999999999973</v>
      </c>
      <c r="AR89" s="13">
        <v>701.6043174999993</v>
      </c>
    </row>
    <row r="90" spans="1:44" x14ac:dyDescent="0.2">
      <c r="A90" s="6" t="s">
        <v>180</v>
      </c>
      <c r="B90" t="s">
        <v>5</v>
      </c>
      <c r="C90">
        <v>92</v>
      </c>
      <c r="D90" t="s">
        <v>181</v>
      </c>
      <c r="E90" s="2">
        <v>864.5</v>
      </c>
      <c r="F90" s="6" t="str">
        <f>+_xlfn.XLOOKUP(LISTAS[[#This Row],[ID]],_01_CODIGOS_Y_COSTOS_xlsm[Producto y N°],_01_CODIGOS_Y_COSTOS_xlsm[FABRICA],"",0,1)</f>
        <v>FADER</v>
      </c>
      <c r="G90" s="13">
        <f>LISTAS[[#This Row],[Precio]]*(1-0.46)*(1-IF($C$3520="",0,$C$3520))</f>
        <v>350.12250000000006</v>
      </c>
      <c r="H90" s="1">
        <f>+_xlfn.XLOOKUP(LISTAS[[#This Row],[ID]],_01_CODIGOS_Y_COSTOS_xlsm[Producto y N°],_01_CODIGOS_Y_COSTOS_xlsm[COSTO],0,0,1)</f>
        <v>194.51249999999999</v>
      </c>
      <c r="I90" s="115">
        <f>+IFERROR(LISTAS[[#This Row],[VENTA NETA]]/LISTAS[[#This Row],[COSTO]]-1,0)</f>
        <v>0.80000000000000049</v>
      </c>
      <c r="J90" s="33" t="str">
        <f>IFERROR(VLOOKUP(LISTAS[[#This Row],[ID]],_01_CODIGOS_Y_COSTOS_xlsm[[Producto y N°]:[CODIGO]],2,0),"")</f>
        <v>S-070</v>
      </c>
      <c r="M90" s="22">
        <v>6.8550380698111368E-2</v>
      </c>
      <c r="N90" s="23">
        <f>+LISTAS[[#This Row],[Precio]]+(LISTAS[[#This Row],[Precio]]*M90)</f>
        <v>923.76180411351731</v>
      </c>
      <c r="O90" s="24">
        <f t="shared" si="3"/>
        <v>374.1235306659745</v>
      </c>
      <c r="Q90" s="21">
        <f>IFERROR(O90/LISTAS[[#This Row],[COSTO]]-1,"")</f>
        <v>0.92339068525660051</v>
      </c>
      <c r="R90" t="str">
        <f>+LISTAS[[#This Row],[ID]]</f>
        <v>PLASTICOS92</v>
      </c>
      <c r="T90" s="29"/>
      <c r="U90" s="25">
        <f>LISTAS[[#This Row],[COSTO]]+(LISTAS[[#This Row],[COSTO]]*T90)</f>
        <v>194.51249999999999</v>
      </c>
      <c r="V90" s="30">
        <f>IF(T90="",0,U90/LISTAS[[#This Row],[VENTA NETA]]-1)</f>
        <v>0</v>
      </c>
      <c r="X90" s="25">
        <v>153.9</v>
      </c>
      <c r="Y90" s="31">
        <f>IFERROR(LISTAS[[#This Row],[COSTO]]/X90-1,"")</f>
        <v>0.26388888888888884</v>
      </c>
      <c r="AF90" t="str">
        <v>ResortesGenerales</v>
      </c>
      <c r="AG90" t="str">
        <v>RESORTES LINEA AUTOMOTOR</v>
      </c>
      <c r="AH90" s="15">
        <v>526</v>
      </c>
      <c r="AI90" s="9">
        <v>775.61955</v>
      </c>
      <c r="AJ90" s="9">
        <v>430.9</v>
      </c>
      <c r="AK90" s="66">
        <v>0.79999895567417045</v>
      </c>
      <c r="AL90" s="8">
        <v>0.27889593617237818</v>
      </c>
      <c r="AM90" s="9">
        <v>991.93669051084873</v>
      </c>
      <c r="AN90" s="66">
        <v>1.3020113495262216</v>
      </c>
      <c r="AO90" s="13">
        <f t="shared" si="4"/>
        <v>216.31714051084873</v>
      </c>
      <c r="AQ90" s="66">
        <v>0.69999999999999973</v>
      </c>
      <c r="AR90" s="13">
        <v>701.6043174999993</v>
      </c>
    </row>
    <row r="91" spans="1:44" x14ac:dyDescent="0.2">
      <c r="A91" s="6" t="s">
        <v>182</v>
      </c>
      <c r="B91" t="s">
        <v>5</v>
      </c>
      <c r="C91">
        <v>93</v>
      </c>
      <c r="D91" t="s">
        <v>183</v>
      </c>
      <c r="E91" s="2">
        <v>706.18</v>
      </c>
      <c r="F91" s="6" t="str">
        <f>+_xlfn.XLOOKUP(LISTAS[[#This Row],[ID]],_01_CODIGOS_Y_COSTOS_xlsm[Producto y N°],_01_CODIGOS_Y_COSTOS_xlsm[FABRICA],"",0,1)</f>
        <v>FADER</v>
      </c>
      <c r="G91" s="13">
        <f>LISTAS[[#This Row],[Precio]]*(1-0.46)*(1-IF($C$3520="",0,$C$3520))</f>
        <v>286.00290000000001</v>
      </c>
      <c r="H91" s="1">
        <f>+_xlfn.XLOOKUP(LISTAS[[#This Row],[ID]],_01_CODIGOS_Y_COSTOS_xlsm[Producto y N°],_01_CODIGOS_Y_COSTOS_xlsm[COSTO],0,0,1)</f>
        <v>161.595</v>
      </c>
      <c r="I91" s="115">
        <f>+IFERROR(LISTAS[[#This Row],[VENTA NETA]]/LISTAS[[#This Row],[COSTO]]-1,0)</f>
        <v>0.76987468671679204</v>
      </c>
      <c r="J91" s="33" t="str">
        <f>IFERROR(VLOOKUP(LISTAS[[#This Row],[ID]],_01_CODIGOS_Y_COSTOS_xlsm[[Producto y N°]:[CODIGO]],2,0),"")</f>
        <v>S-021</v>
      </c>
      <c r="M91" s="22">
        <v>0</v>
      </c>
      <c r="N91" s="23">
        <f>+LISTAS[[#This Row],[Precio]]+(LISTAS[[#This Row],[Precio]]*M91)</f>
        <v>706.18</v>
      </c>
      <c r="O91" s="24">
        <f t="shared" si="3"/>
        <v>286.00290000000001</v>
      </c>
      <c r="Q91" s="21">
        <f>IFERROR(O91/LISTAS[[#This Row],[COSTO]]-1,"")</f>
        <v>0.76987468671679204</v>
      </c>
      <c r="R91" t="str">
        <f>+LISTAS[[#This Row],[ID]]</f>
        <v>PLASTICOS93</v>
      </c>
      <c r="S91" s="29"/>
      <c r="T91" s="29"/>
      <c r="U91" s="25">
        <f>LISTAS[[#This Row],[COSTO]]+(LISTAS[[#This Row],[COSTO]]*T91)</f>
        <v>161.595</v>
      </c>
      <c r="V91" s="30">
        <f>IF(T91="",0,U91/LISTAS[[#This Row],[VENTA NETA]]-1)</f>
        <v>0</v>
      </c>
      <c r="X91" s="25">
        <v>131.1</v>
      </c>
      <c r="Y91" s="31">
        <f>IFERROR(LISTAS[[#This Row],[COSTO]]/X91-1,"")</f>
        <v>0.23260869565217401</v>
      </c>
      <c r="AF91" t="str">
        <v>ResortesGenerales</v>
      </c>
      <c r="AG91" t="str">
        <v>RESORTES LINEA AUTOMOTOR</v>
      </c>
      <c r="AH91" s="15">
        <v>576</v>
      </c>
      <c r="AI91" s="9">
        <v>1276.02135</v>
      </c>
      <c r="AJ91" s="9">
        <v>708.9</v>
      </c>
      <c r="AK91" s="66">
        <v>0.80000190435886598</v>
      </c>
      <c r="AL91" s="8">
        <v>0.27889593449779704</v>
      </c>
      <c r="AM91" s="9">
        <v>1631.898516847391</v>
      </c>
      <c r="AN91" s="66">
        <v>1.3020151175728465</v>
      </c>
      <c r="AO91" s="13">
        <f t="shared" si="4"/>
        <v>355.87716684739098</v>
      </c>
      <c r="AQ91" s="66">
        <v>0.69999999999999973</v>
      </c>
      <c r="AR91" s="13">
        <v>701.6043174999993</v>
      </c>
    </row>
    <row r="92" spans="1:44" x14ac:dyDescent="0.2">
      <c r="A92" s="6" t="s">
        <v>184</v>
      </c>
      <c r="B92" t="s">
        <v>5</v>
      </c>
      <c r="C92">
        <v>94</v>
      </c>
      <c r="D92" t="s">
        <v>185</v>
      </c>
      <c r="E92" s="2">
        <v>668.91</v>
      </c>
      <c r="F92" s="6" t="str">
        <f>+_xlfn.XLOOKUP(LISTAS[[#This Row],[ID]],_01_CODIGOS_Y_COSTOS_xlsm[Producto y N°],_01_CODIGOS_Y_COSTOS_xlsm[FABRICA],"",0,1)</f>
        <v>FADER</v>
      </c>
      <c r="G92" s="13">
        <f>LISTAS[[#This Row],[Precio]]*(1-0.46)*(1-IF($C$3520="",0,$C$3520))</f>
        <v>270.90854999999999</v>
      </c>
      <c r="H92" s="1">
        <f>+_xlfn.XLOOKUP(LISTAS[[#This Row],[ID]],_01_CODIGOS_Y_COSTOS_xlsm[Producto y N°],_01_CODIGOS_Y_COSTOS_xlsm[COSTO],0,0,1)</f>
        <v>119.7</v>
      </c>
      <c r="I92" s="115">
        <f>+IFERROR(LISTAS[[#This Row],[VENTA NETA]]/LISTAS[[#This Row],[COSTO]]-1,0)</f>
        <v>1.2632293233082708</v>
      </c>
      <c r="J92" s="33" t="str">
        <f>IFERROR(VLOOKUP(LISTAS[[#This Row],[ID]],_01_CODIGOS_Y_COSTOS_xlsm[[Producto y N°]:[CODIGO]],2,0),"")</f>
        <v>S-071</v>
      </c>
      <c r="M92" s="22">
        <v>0</v>
      </c>
      <c r="N92" s="23">
        <f>+LISTAS[[#This Row],[Precio]]+(LISTAS[[#This Row],[Precio]]*M92)</f>
        <v>668.91</v>
      </c>
      <c r="O92" s="24">
        <f t="shared" si="3"/>
        <v>270.90854999999999</v>
      </c>
      <c r="Q92" s="21">
        <f>IFERROR(O92/LISTAS[[#This Row],[COSTO]]-1,"")</f>
        <v>1.2632293233082708</v>
      </c>
      <c r="R92" t="str">
        <f>+LISTAS[[#This Row],[ID]]</f>
        <v>PLASTICOS94</v>
      </c>
      <c r="T92" s="29"/>
      <c r="U92" s="25">
        <f>LISTAS[[#This Row],[COSTO]]+(LISTAS[[#This Row],[COSTO]]*T92)</f>
        <v>119.7</v>
      </c>
      <c r="V92" s="30">
        <f>IF(T92="",0,U92/LISTAS[[#This Row],[VENTA NETA]]-1)</f>
        <v>0</v>
      </c>
      <c r="X92" s="25">
        <v>96.9</v>
      </c>
      <c r="Y92" s="31">
        <f>IFERROR(LISTAS[[#This Row],[COSTO]]/X92-1,"")</f>
        <v>0.23529411764705888</v>
      </c>
      <c r="AF92" t="str">
        <v>ResortesGenerales</v>
      </c>
      <c r="AG92" t="str">
        <v>RESORTES LINEA AUTOMOTOR</v>
      </c>
      <c r="AH92" s="15">
        <v>615</v>
      </c>
      <c r="AI92" s="9">
        <v>1276.02135</v>
      </c>
      <c r="AJ92" s="9">
        <v>708.9</v>
      </c>
      <c r="AK92" s="66">
        <v>0.80000190435886598</v>
      </c>
      <c r="AL92" s="8">
        <v>0.27889593449779704</v>
      </c>
      <c r="AM92" s="9">
        <v>1631.898516847391</v>
      </c>
      <c r="AN92" s="66">
        <v>1.3020151175728465</v>
      </c>
      <c r="AO92" s="13">
        <f t="shared" si="4"/>
        <v>355.87716684739098</v>
      </c>
      <c r="AQ92" s="66">
        <v>0.69999999999999973</v>
      </c>
      <c r="AR92" s="13">
        <v>701.6043174999993</v>
      </c>
    </row>
    <row r="93" spans="1:44" x14ac:dyDescent="0.2">
      <c r="A93" s="6" t="s">
        <v>186</v>
      </c>
      <c r="B93" t="s">
        <v>5</v>
      </c>
      <c r="C93">
        <v>95</v>
      </c>
      <c r="D93" t="s">
        <v>187</v>
      </c>
      <c r="E93" s="2">
        <v>1073.43</v>
      </c>
      <c r="F93" s="6" t="str">
        <f>+_xlfn.XLOOKUP(LISTAS[[#This Row],[ID]],_01_CODIGOS_Y_COSTOS_xlsm[Producto y N°],_01_CODIGOS_Y_COSTOS_xlsm[FABRICA],"",0,1)</f>
        <v>FADER</v>
      </c>
      <c r="G93" s="13">
        <f>LISTAS[[#This Row],[Precio]]*(1-0.46)*(1-IF($C$3520="",0,$C$3520))</f>
        <v>434.73915000000011</v>
      </c>
      <c r="H93" s="1">
        <f>+_xlfn.XLOOKUP(LISTAS[[#This Row],[ID]],_01_CODIGOS_Y_COSTOS_xlsm[Producto y N°],_01_CODIGOS_Y_COSTOS_xlsm[COSTO],0,0,1)</f>
        <v>249.375</v>
      </c>
      <c r="I93" s="115">
        <f>+IFERROR(LISTAS[[#This Row],[VENTA NETA]]/LISTAS[[#This Row],[COSTO]]-1,0)</f>
        <v>0.74331488721804551</v>
      </c>
      <c r="J93" s="33" t="str">
        <f>IFERROR(VLOOKUP(LISTAS[[#This Row],[ID]],_01_CODIGOS_Y_COSTOS_xlsm[[Producto y N°]:[CODIGO]],2,0),"")</f>
        <v>S-072</v>
      </c>
      <c r="M93" s="22">
        <v>0</v>
      </c>
      <c r="N93" s="23">
        <f>+LISTAS[[#This Row],[Precio]]+(LISTAS[[#This Row],[Precio]]*M93)</f>
        <v>1073.43</v>
      </c>
      <c r="O93" s="24">
        <f t="shared" si="3"/>
        <v>434.73915000000011</v>
      </c>
      <c r="Q93" s="21">
        <f>IFERROR(O93/LISTAS[[#This Row],[COSTO]]-1,"")</f>
        <v>0.74331488721804551</v>
      </c>
      <c r="R93" t="str">
        <f>+LISTAS[[#This Row],[ID]]</f>
        <v>PLASTICOS95</v>
      </c>
      <c r="T93" s="29"/>
      <c r="U93" s="25">
        <f>LISTAS[[#This Row],[COSTO]]+(LISTAS[[#This Row],[COSTO]]*T93)</f>
        <v>249.375</v>
      </c>
      <c r="V93" s="30">
        <f>IF(T93="",0,U93/LISTAS[[#This Row],[VENTA NETA]]-1)</f>
        <v>0</v>
      </c>
      <c r="X93" s="25">
        <v>199.5</v>
      </c>
      <c r="Y93" s="31">
        <f>IFERROR(LISTAS[[#This Row],[COSTO]]/X93-1,"")</f>
        <v>0.25</v>
      </c>
      <c r="AF93" t="str">
        <v>ResortesGenerales</v>
      </c>
      <c r="AG93" t="str">
        <v>RESORTES LINEA AUTOMOTOR</v>
      </c>
      <c r="AH93" s="15">
        <v>665</v>
      </c>
      <c r="AI93" s="9">
        <v>1276.02135</v>
      </c>
      <c r="AJ93" s="9">
        <v>708.9</v>
      </c>
      <c r="AK93" s="66">
        <v>0.80000190435886598</v>
      </c>
      <c r="AL93" s="8">
        <v>0.27889593449779704</v>
      </c>
      <c r="AM93" s="9">
        <v>1631.898516847391</v>
      </c>
      <c r="AN93" s="66">
        <v>1.3020151175728465</v>
      </c>
      <c r="AO93" s="13">
        <f t="shared" si="4"/>
        <v>355.87716684739098</v>
      </c>
      <c r="AQ93" s="66">
        <v>0.69999999999999973</v>
      </c>
      <c r="AR93" s="13">
        <v>701.6043174999993</v>
      </c>
    </row>
    <row r="94" spans="1:44" x14ac:dyDescent="0.2">
      <c r="A94" s="6" t="s">
        <v>188</v>
      </c>
      <c r="B94" t="s">
        <v>5</v>
      </c>
      <c r="C94">
        <v>96</v>
      </c>
      <c r="D94" t="s">
        <v>189</v>
      </c>
      <c r="E94" s="2">
        <v>713.06</v>
      </c>
      <c r="F94" s="6" t="str">
        <f>+_xlfn.XLOOKUP(LISTAS[[#This Row],[ID]],_01_CODIGOS_Y_COSTOS_xlsm[Producto y N°],_01_CODIGOS_Y_COSTOS_xlsm[FABRICA],"",0,1)</f>
        <v>FADER</v>
      </c>
      <c r="G94" s="13">
        <f>LISTAS[[#This Row],[Precio]]*(1-0.46)*(1-IF($C$3520="",0,$C$3520))</f>
        <v>288.78929999999997</v>
      </c>
      <c r="H94" s="1">
        <f>+_xlfn.XLOOKUP(LISTAS[[#This Row],[ID]],_01_CODIGOS_Y_COSTOS_xlsm[Producto y N°],_01_CODIGOS_Y_COSTOS_xlsm[COSTO],0,0,1)</f>
        <v>168.30779999999999</v>
      </c>
      <c r="I94" s="115">
        <f>+IFERROR(LISTAS[[#This Row],[VENTA NETA]]/LISTAS[[#This Row],[COSTO]]-1,0)</f>
        <v>0.71584026408758228</v>
      </c>
      <c r="J94" s="33" t="str">
        <f>IFERROR(VLOOKUP(LISTAS[[#This Row],[ID]],_01_CODIGOS_Y_COSTOS_xlsm[[Producto y N°]:[CODIGO]],2,0),"")</f>
        <v>F-059</v>
      </c>
      <c r="M94" s="22">
        <v>0</v>
      </c>
      <c r="N94" s="23">
        <f>+LISTAS[[#This Row],[Precio]]+(LISTAS[[#This Row],[Precio]]*M94)</f>
        <v>713.06</v>
      </c>
      <c r="O94" s="24">
        <f t="shared" si="3"/>
        <v>288.78929999999997</v>
      </c>
      <c r="Q94" s="21">
        <f>IFERROR(O94/LISTAS[[#This Row],[COSTO]]-1,"")</f>
        <v>0.71584026408758228</v>
      </c>
      <c r="R94" t="str">
        <f>+LISTAS[[#This Row],[ID]]</f>
        <v>PLASTICOS96</v>
      </c>
      <c r="T94" s="29"/>
      <c r="U94" s="25">
        <f>LISTAS[[#This Row],[COSTO]]+(LISTAS[[#This Row],[COSTO]]*T94)</f>
        <v>168.30779999999999</v>
      </c>
      <c r="V94" s="30">
        <f>IF(T94="",0,U94/LISTAS[[#This Row],[VENTA NETA]]-1)</f>
        <v>0</v>
      </c>
      <c r="X94" s="25">
        <v>132.05000000000001</v>
      </c>
      <c r="Y94" s="31">
        <f>IFERROR(LISTAS[[#This Row],[COSTO]]/X94-1,"")</f>
        <v>0.27457629685725093</v>
      </c>
      <c r="AF94" t="str">
        <v>ResortesGenerales</v>
      </c>
      <c r="AG94" t="str">
        <v>RESORTES LINEA AUTOMOTOR</v>
      </c>
      <c r="AH94" s="15">
        <v>462</v>
      </c>
      <c r="AI94" s="9">
        <v>1776.4191000000001</v>
      </c>
      <c r="AJ94" s="9">
        <v>986.9</v>
      </c>
      <c r="AK94" s="66">
        <v>0.79999908805350106</v>
      </c>
      <c r="AL94" s="8">
        <v>0.27889593376664168</v>
      </c>
      <c r="AM94" s="9">
        <v>2271.8551636553975</v>
      </c>
      <c r="AN94" s="66">
        <v>1.3020115144952857</v>
      </c>
      <c r="AO94" s="13">
        <f t="shared" si="4"/>
        <v>495.43606365539745</v>
      </c>
      <c r="AQ94" s="66">
        <v>0.69999999999999973</v>
      </c>
      <c r="AR94" s="13">
        <v>701.6043174999993</v>
      </c>
    </row>
    <row r="95" spans="1:44" x14ac:dyDescent="0.2">
      <c r="A95" s="6" t="s">
        <v>190</v>
      </c>
      <c r="B95" t="s">
        <v>5</v>
      </c>
      <c r="C95">
        <v>97</v>
      </c>
      <c r="D95" t="s">
        <v>191</v>
      </c>
      <c r="E95" s="2">
        <v>1229.03</v>
      </c>
      <c r="F95" s="6" t="str">
        <f>+_xlfn.XLOOKUP(LISTAS[[#This Row],[ID]],_01_CODIGOS_Y_COSTOS_xlsm[Producto y N°],_01_CODIGOS_Y_COSTOS_xlsm[FABRICA],"",0,1)</f>
        <v>FADER</v>
      </c>
      <c r="G95" s="13">
        <f>LISTAS[[#This Row],[Precio]]*(1-0.46)*(1-IF($C$3520="",0,$C$3520))</f>
        <v>497.75715000000002</v>
      </c>
      <c r="H95" s="1">
        <f>+_xlfn.XLOOKUP(LISTAS[[#This Row],[ID]],_01_CODIGOS_Y_COSTOS_xlsm[Producto y N°],_01_CODIGOS_Y_COSTOS_xlsm[COSTO],0,0,1)</f>
        <v>259.35000000000002</v>
      </c>
      <c r="I95" s="115">
        <f>+IFERROR(LISTAS[[#This Row],[VENTA NETA]]/LISTAS[[#This Row],[COSTO]]-1,0)</f>
        <v>0.91924869866975123</v>
      </c>
      <c r="J95" s="33" t="str">
        <f>IFERROR(VLOOKUP(LISTAS[[#This Row],[ID]],_01_CODIGOS_Y_COSTOS_xlsm[[Producto y N°]:[CODIGO]],2,0),"")</f>
        <v>S-082</v>
      </c>
      <c r="M95" s="22">
        <v>0</v>
      </c>
      <c r="N95" s="23">
        <f>+LISTAS[[#This Row],[Precio]]+(LISTAS[[#This Row],[Precio]]*M95)</f>
        <v>1229.03</v>
      </c>
      <c r="O95" s="24">
        <f t="shared" si="3"/>
        <v>497.75715000000002</v>
      </c>
      <c r="Q95" s="21">
        <f>IFERROR(O95/LISTAS[[#This Row],[COSTO]]-1,"")</f>
        <v>0.91924869866975123</v>
      </c>
      <c r="R95" t="str">
        <f>+LISTAS[[#This Row],[ID]]</f>
        <v>PLASTICOS97</v>
      </c>
      <c r="T95" s="29"/>
      <c r="U95" s="25">
        <f>LISTAS[[#This Row],[COSTO]]+(LISTAS[[#This Row],[COSTO]]*T95)</f>
        <v>259.35000000000002</v>
      </c>
      <c r="V95" s="30">
        <f>IF(T95="",0,U95/LISTAS[[#This Row],[VENTA NETA]]-1)</f>
        <v>0</v>
      </c>
      <c r="X95" s="25">
        <v>207.1</v>
      </c>
      <c r="Y95" s="31">
        <f>IFERROR(LISTAS[[#This Row],[COSTO]]/X95-1,"")</f>
        <v>0.25229357798165153</v>
      </c>
      <c r="AF95" t="str">
        <v>ResortesGenerales</v>
      </c>
      <c r="AG95" t="str">
        <v>RESORTES LINEA AUTOMOTOR</v>
      </c>
      <c r="AH95" s="15">
        <v>466</v>
      </c>
      <c r="AI95" s="9">
        <v>1776.4191000000001</v>
      </c>
      <c r="AJ95" s="9">
        <v>986.9</v>
      </c>
      <c r="AK95" s="66">
        <v>0.79999908805350106</v>
      </c>
      <c r="AL95" s="8">
        <v>0.27889593376664168</v>
      </c>
      <c r="AM95" s="9">
        <v>2271.8551636553975</v>
      </c>
      <c r="AN95" s="66">
        <v>1.3020115144952857</v>
      </c>
      <c r="AO95" s="13">
        <f t="shared" si="4"/>
        <v>495.43606365539745</v>
      </c>
      <c r="AQ95" s="66">
        <v>0.69999999999999973</v>
      </c>
      <c r="AR95" s="13">
        <v>701.6043174999993</v>
      </c>
    </row>
    <row r="96" spans="1:44" x14ac:dyDescent="0.2">
      <c r="A96" s="6" t="s">
        <v>192</v>
      </c>
      <c r="B96" t="s">
        <v>5</v>
      </c>
      <c r="C96">
        <v>98</v>
      </c>
      <c r="D96" t="s">
        <v>193</v>
      </c>
      <c r="E96" s="2">
        <v>1027.04</v>
      </c>
      <c r="F96" s="6" t="str">
        <f>+_xlfn.XLOOKUP(LISTAS[[#This Row],[ID]],_01_CODIGOS_Y_COSTOS_xlsm[Producto y N°],_01_CODIGOS_Y_COSTOS_xlsm[FABRICA],"",0,1)</f>
        <v>FADER</v>
      </c>
      <c r="G96" s="13">
        <f>LISTAS[[#This Row],[Precio]]*(1-0.46)*(1-IF($C$3520="",0,$C$3520))</f>
        <v>415.95119999999997</v>
      </c>
      <c r="H96" s="1">
        <f>+_xlfn.XLOOKUP(LISTAS[[#This Row],[ID]],_01_CODIGOS_Y_COSTOS_xlsm[Producto y N°],_01_CODIGOS_Y_COSTOS_xlsm[COSTO],0,0,1)</f>
        <v>215.46</v>
      </c>
      <c r="I96" s="115">
        <f>+IFERROR(LISTAS[[#This Row],[VENTA NETA]]/LISTAS[[#This Row],[COSTO]]-1,0)</f>
        <v>0.93052631578947342</v>
      </c>
      <c r="J96" s="33" t="str">
        <f>IFERROR(VLOOKUP(LISTAS[[#This Row],[ID]],_01_CODIGOS_Y_COSTOS_xlsm[[Producto y N°]:[CODIGO]],2,0),"")</f>
        <v>S-037</v>
      </c>
      <c r="M96" s="22">
        <v>0</v>
      </c>
      <c r="N96" s="23">
        <f>+LISTAS[[#This Row],[Precio]]+(LISTAS[[#This Row],[Precio]]*M96)</f>
        <v>1027.04</v>
      </c>
      <c r="O96" s="24">
        <f t="shared" si="3"/>
        <v>415.95119999999997</v>
      </c>
      <c r="Q96" s="21">
        <f>IFERROR(O96/LISTAS[[#This Row],[COSTO]]-1,"")</f>
        <v>0.93052631578947342</v>
      </c>
      <c r="R96" t="str">
        <f>+LISTAS[[#This Row],[ID]]</f>
        <v>PLASTICOS98</v>
      </c>
      <c r="T96" s="29"/>
      <c r="U96" s="25">
        <f>LISTAS[[#This Row],[COSTO]]+(LISTAS[[#This Row],[COSTO]]*T96)</f>
        <v>215.46</v>
      </c>
      <c r="V96" s="30">
        <f>IF(T96="",0,U96/LISTAS[[#This Row],[VENTA NETA]]-1)</f>
        <v>0</v>
      </c>
      <c r="X96" s="25">
        <v>174.8</v>
      </c>
      <c r="Y96" s="31">
        <f>IFERROR(LISTAS[[#This Row],[COSTO]]/X96-1,"")</f>
        <v>0.23260869565217379</v>
      </c>
      <c r="AF96" t="str">
        <v>ResortesGenerales</v>
      </c>
      <c r="AG96" t="str">
        <v>RESORTES LINEA AUTOMOTOR</v>
      </c>
      <c r="AH96" s="15">
        <v>473</v>
      </c>
      <c r="AI96" s="9">
        <v>1000.7995500000002</v>
      </c>
      <c r="AJ96" s="9">
        <v>556</v>
      </c>
      <c r="AK96" s="66">
        <v>0.79999919064748237</v>
      </c>
      <c r="AL96" s="8">
        <v>0.27889593190219575</v>
      </c>
      <c r="AM96" s="9">
        <v>1279.9184731445482</v>
      </c>
      <c r="AN96" s="66">
        <v>1.3020116423463097</v>
      </c>
      <c r="AO96" s="13">
        <f t="shared" si="4"/>
        <v>279.11892314454803</v>
      </c>
      <c r="AQ96" s="66">
        <v>0.69999999999999973</v>
      </c>
      <c r="AR96" s="13">
        <v>701.6043174999993</v>
      </c>
    </row>
    <row r="97" spans="1:44" x14ac:dyDescent="0.2">
      <c r="A97" s="6" t="s">
        <v>194</v>
      </c>
      <c r="B97" t="s">
        <v>5</v>
      </c>
      <c r="C97">
        <v>99</v>
      </c>
      <c r="D97" t="s">
        <v>195</v>
      </c>
      <c r="E97" s="2">
        <v>744.8</v>
      </c>
      <c r="F97" s="6" t="str">
        <f>+_xlfn.XLOOKUP(LISTAS[[#This Row],[ID]],_01_CODIGOS_Y_COSTOS_xlsm[Producto y N°],_01_CODIGOS_Y_COSTOS_xlsm[FABRICA],"",0,1)</f>
        <v>FADER</v>
      </c>
      <c r="G97" s="13">
        <f>LISTAS[[#This Row],[Precio]]*(1-0.46)*(1-IF($C$3520="",0,$C$3520))</f>
        <v>301.64400000000001</v>
      </c>
      <c r="H97" s="1">
        <f>+_xlfn.XLOOKUP(LISTAS[[#This Row],[ID]],_01_CODIGOS_Y_COSTOS_xlsm[Producto y N°],_01_CODIGOS_Y_COSTOS_xlsm[COSTO],0,0,1)</f>
        <v>167.58</v>
      </c>
      <c r="I97" s="115">
        <f>+IFERROR(LISTAS[[#This Row],[VENTA NETA]]/LISTAS[[#This Row],[COSTO]]-1,0)</f>
        <v>0.79999999999999982</v>
      </c>
      <c r="J97" s="33" t="str">
        <f>IFERROR(VLOOKUP(LISTAS[[#This Row],[ID]],_01_CODIGOS_Y_COSTOS_xlsm[[Producto y N°]:[CODIGO]],2,0),"")</f>
        <v>S-012</v>
      </c>
      <c r="M97" s="22">
        <v>0.13735970069481573</v>
      </c>
      <c r="N97" s="23">
        <f>+LISTAS[[#This Row],[Precio]]+(LISTAS[[#This Row],[Precio]]*M97)</f>
        <v>847.10550507749872</v>
      </c>
      <c r="O97" s="24">
        <f t="shared" si="3"/>
        <v>343.077729556387</v>
      </c>
      <c r="Q97" s="21">
        <f>IFERROR(O97/LISTAS[[#This Row],[COSTO]]-1,"")</f>
        <v>1.0472474612506684</v>
      </c>
      <c r="R97" t="str">
        <f>+LISTAS[[#This Row],[ID]]</f>
        <v>PLASTICOS99</v>
      </c>
      <c r="T97" s="29"/>
      <c r="U97" s="25">
        <f>LISTAS[[#This Row],[COSTO]]+(LISTAS[[#This Row],[COSTO]]*T97)</f>
        <v>167.58</v>
      </c>
      <c r="V97" s="30">
        <f>IF(T97="",0,U97/LISTAS[[#This Row],[VENTA NETA]]-1)</f>
        <v>0</v>
      </c>
      <c r="X97" s="25">
        <v>133</v>
      </c>
      <c r="Y97" s="31">
        <f>IFERROR(LISTAS[[#This Row],[COSTO]]/X97-1,"")</f>
        <v>0.26</v>
      </c>
      <c r="AF97" t="str">
        <v>ResortesGenerales</v>
      </c>
      <c r="AG97" t="str">
        <v>RESORTES LINEA AUTOMOTOR</v>
      </c>
      <c r="AH97" s="15">
        <v>575</v>
      </c>
      <c r="AI97" s="9">
        <v>2001.5991000000004</v>
      </c>
      <c r="AJ97" s="9">
        <v>1112</v>
      </c>
      <c r="AK97" s="66">
        <v>0.79999919064748237</v>
      </c>
      <c r="AL97" s="8">
        <v>0.27889593190219575</v>
      </c>
      <c r="AM97" s="9">
        <v>2559.8369462890964</v>
      </c>
      <c r="AN97" s="66">
        <v>1.3020116423463097</v>
      </c>
      <c r="AO97" s="13">
        <f t="shared" si="4"/>
        <v>558.23784628909607</v>
      </c>
      <c r="AQ97" s="66">
        <v>0.69999999999999973</v>
      </c>
      <c r="AR97" s="13">
        <v>701.6043174999993</v>
      </c>
    </row>
    <row r="98" spans="1:44" x14ac:dyDescent="0.2">
      <c r="A98" s="6" t="s">
        <v>196</v>
      </c>
      <c r="B98" t="s">
        <v>5</v>
      </c>
      <c r="C98">
        <v>100</v>
      </c>
      <c r="D98" t="s">
        <v>197</v>
      </c>
      <c r="E98" s="2">
        <v>771.26</v>
      </c>
      <c r="F98" s="6" t="str">
        <f>+_xlfn.XLOOKUP(LISTAS[[#This Row],[ID]],_01_CODIGOS_Y_COSTOS_xlsm[Producto y N°],_01_CODIGOS_Y_COSTOS_xlsm[FABRICA],"",0,1)</f>
        <v>FADER</v>
      </c>
      <c r="G98" s="13">
        <f>LISTAS[[#This Row],[Precio]]*(1-0.46)*(1-IF($C$3520="",0,$C$3520))</f>
        <v>312.36030000000005</v>
      </c>
      <c r="H98" s="1">
        <f>+_xlfn.XLOOKUP(LISTAS[[#This Row],[ID]],_01_CODIGOS_Y_COSTOS_xlsm[Producto y N°],_01_CODIGOS_Y_COSTOS_xlsm[COSTO],0,0,1)</f>
        <v>180.1756</v>
      </c>
      <c r="I98" s="115">
        <f>+IFERROR(LISTAS[[#This Row],[VENTA NETA]]/LISTAS[[#This Row],[COSTO]]-1,0)</f>
        <v>0.73364373422372431</v>
      </c>
      <c r="J98" s="33" t="str">
        <f>IFERROR(VLOOKUP(LISTAS[[#This Row],[ID]],_01_CODIGOS_Y_COSTOS_xlsm[[Producto y N°]:[CODIGO]],2,0),"")</f>
        <v>F-029</v>
      </c>
      <c r="M98" s="22">
        <v>0</v>
      </c>
      <c r="N98" s="23">
        <f>+LISTAS[[#This Row],[Precio]]+(LISTAS[[#This Row],[Precio]]*M98)</f>
        <v>771.26</v>
      </c>
      <c r="O98" s="24">
        <f t="shared" si="3"/>
        <v>312.36030000000005</v>
      </c>
      <c r="Q98" s="21">
        <f>IFERROR(O98/LISTAS[[#This Row],[COSTO]]-1,"")</f>
        <v>0.73364373422372431</v>
      </c>
      <c r="R98" t="str">
        <f>+LISTAS[[#This Row],[ID]]</f>
        <v>PLASTICOS100</v>
      </c>
      <c r="T98" s="29"/>
      <c r="U98" s="25">
        <f>LISTAS[[#This Row],[COSTO]]+(LISTAS[[#This Row],[COSTO]]*T98)</f>
        <v>180.1756</v>
      </c>
      <c r="V98" s="30">
        <f>IF(T98="",0,U98/LISTAS[[#This Row],[VENTA NETA]]-1)</f>
        <v>0</v>
      </c>
      <c r="X98" s="25">
        <v>142.5</v>
      </c>
      <c r="Y98" s="31">
        <f>IFERROR(LISTAS[[#This Row],[COSTO]]/X98-1,"")</f>
        <v>0.26439017543859644</v>
      </c>
      <c r="AF98" t="str">
        <v>ResortesGenerales</v>
      </c>
      <c r="AG98" t="str">
        <v>RESORTES LINEA AUTOMOTOR</v>
      </c>
      <c r="AH98" s="15">
        <v>487</v>
      </c>
      <c r="AI98" s="9">
        <v>1951.5613500000004</v>
      </c>
      <c r="AJ98" s="9">
        <v>1084.2</v>
      </c>
      <c r="AK98" s="66">
        <v>0.80000124515772031</v>
      </c>
      <c r="AL98" s="8">
        <v>0.27889592850794842</v>
      </c>
      <c r="AM98" s="9">
        <v>2495.8438647484754</v>
      </c>
      <c r="AN98" s="66">
        <v>1.3020142637414458</v>
      </c>
      <c r="AO98" s="13">
        <f t="shared" si="4"/>
        <v>544.28251474847502</v>
      </c>
      <c r="AQ98" s="66">
        <v>0.69999999999999973</v>
      </c>
      <c r="AR98" s="13">
        <v>701.6043174999993</v>
      </c>
    </row>
    <row r="99" spans="1:44" x14ac:dyDescent="0.2">
      <c r="A99" s="6" t="s">
        <v>198</v>
      </c>
      <c r="B99" t="s">
        <v>5</v>
      </c>
      <c r="C99">
        <v>101</v>
      </c>
      <c r="D99" t="s">
        <v>199</v>
      </c>
      <c r="E99" s="2">
        <v>756.71</v>
      </c>
      <c r="F99" s="6" t="str">
        <f>+_xlfn.XLOOKUP(LISTAS[[#This Row],[ID]],_01_CODIGOS_Y_COSTOS_xlsm[Producto y N°],_01_CODIGOS_Y_COSTOS_xlsm[FABRICA],"",0,1)</f>
        <v>FADER</v>
      </c>
      <c r="G99" s="13">
        <f>LISTAS[[#This Row],[Precio]]*(1-0.46)*(1-IF($C$3520="",0,$C$3520))</f>
        <v>306.46755000000007</v>
      </c>
      <c r="H99" s="1">
        <f>+_xlfn.XLOOKUP(LISTAS[[#This Row],[ID]],_01_CODIGOS_Y_COSTOS_xlsm[Producto y N°],_01_CODIGOS_Y_COSTOS_xlsm[COSTO],0,0,1)</f>
        <v>172.6234</v>
      </c>
      <c r="I99" s="115">
        <f>+IFERROR(LISTAS[[#This Row],[VENTA NETA]]/LISTAS[[#This Row],[COSTO]]-1,0)</f>
        <v>0.77535345729489791</v>
      </c>
      <c r="J99" s="33" t="str">
        <f>IFERROR(VLOOKUP(LISTAS[[#This Row],[ID]],_01_CODIGOS_Y_COSTOS_xlsm[[Producto y N°]:[CODIGO]],2,0),"")</f>
        <v>F-799</v>
      </c>
      <c r="M99" s="22">
        <v>0</v>
      </c>
      <c r="N99" s="23">
        <f>+LISTAS[[#This Row],[Precio]]+(LISTAS[[#This Row],[Precio]]*M99)</f>
        <v>756.71</v>
      </c>
      <c r="O99" s="24">
        <f t="shared" si="3"/>
        <v>306.46755000000007</v>
      </c>
      <c r="Q99" s="21">
        <f>IFERROR(O99/LISTAS[[#This Row],[COSTO]]-1,"")</f>
        <v>0.77535345729489791</v>
      </c>
      <c r="R99" t="str">
        <f>+LISTAS[[#This Row],[ID]]</f>
        <v>PLASTICOS101</v>
      </c>
      <c r="T99" s="29"/>
      <c r="U99" s="25">
        <f>LISTAS[[#This Row],[COSTO]]+(LISTAS[[#This Row],[COSTO]]*T99)</f>
        <v>172.6234</v>
      </c>
      <c r="V99" s="30">
        <f>IF(T99="",0,U99/LISTAS[[#This Row],[VENTA NETA]]-1)</f>
        <v>0</v>
      </c>
      <c r="X99" s="25">
        <v>137.75</v>
      </c>
      <c r="Y99" s="31">
        <f>IFERROR(LISTAS[[#This Row],[COSTO]]/X99-1,"")</f>
        <v>0.25316442831215968</v>
      </c>
      <c r="AF99" t="str">
        <v>ResortesGenerales</v>
      </c>
      <c r="AG99" t="str">
        <v>RESORTES LINEA AUTOMOTOR</v>
      </c>
      <c r="AH99" s="15">
        <v>465</v>
      </c>
      <c r="AI99" s="9">
        <v>1676.3395500000001</v>
      </c>
      <c r="AJ99" s="9">
        <v>931.3</v>
      </c>
      <c r="AK99" s="66">
        <v>0.79999951680446713</v>
      </c>
      <c r="AL99" s="8">
        <v>0.27889592597492752</v>
      </c>
      <c r="AM99" s="9">
        <v>2143.8638210456434</v>
      </c>
      <c r="AN99" s="66">
        <v>1.3020120487980709</v>
      </c>
      <c r="AO99" s="13">
        <f t="shared" si="4"/>
        <v>467.52427104564322</v>
      </c>
      <c r="AQ99" s="66">
        <v>0.69999999999999973</v>
      </c>
      <c r="AR99" s="13">
        <v>701.6043174999993</v>
      </c>
    </row>
    <row r="100" spans="1:44" x14ac:dyDescent="0.2">
      <c r="A100" s="6" t="s">
        <v>200</v>
      </c>
      <c r="B100" t="s">
        <v>5</v>
      </c>
      <c r="C100">
        <v>102</v>
      </c>
      <c r="D100" t="s">
        <v>201</v>
      </c>
      <c r="E100" s="2">
        <v>1382.45</v>
      </c>
      <c r="F100" s="6" t="str">
        <f>+_xlfn.XLOOKUP(LISTAS[[#This Row],[ID]],_01_CODIGOS_Y_COSTOS_xlsm[Producto y N°],_01_CODIGOS_Y_COSTOS_xlsm[FABRICA],"",0,1)</f>
        <v>FADER</v>
      </c>
      <c r="G100" s="13">
        <f>LISTAS[[#This Row],[Precio]]*(1-0.46)*(1-IF($C$3520="",0,$C$3520))</f>
        <v>559.89224999999999</v>
      </c>
      <c r="H100" s="1">
        <f>+_xlfn.XLOOKUP(LISTAS[[#This Row],[ID]],_01_CODIGOS_Y_COSTOS_xlsm[Producto y N°],_01_CODIGOS_Y_COSTOS_xlsm[COSTO],0,0,1)</f>
        <v>280.51299999999998</v>
      </c>
      <c r="I100" s="115">
        <f>+IFERROR(LISTAS[[#This Row],[VENTA NETA]]/LISTAS[[#This Row],[COSTO]]-1,0)</f>
        <v>0.99595829783289913</v>
      </c>
      <c r="J100" s="33" t="str">
        <f>IFERROR(VLOOKUP(LISTAS[[#This Row],[ID]],_01_CODIGOS_Y_COSTOS_xlsm[[Producto y N°]:[CODIGO]],2,0),"")</f>
        <v>F-200</v>
      </c>
      <c r="M100" s="22">
        <v>0</v>
      </c>
      <c r="N100" s="23">
        <f>+LISTAS[[#This Row],[Precio]]+(LISTAS[[#This Row],[Precio]]*M100)</f>
        <v>1382.45</v>
      </c>
      <c r="O100" s="24">
        <f t="shared" si="3"/>
        <v>559.89224999999999</v>
      </c>
      <c r="Q100" s="21">
        <f>IFERROR(O100/LISTAS[[#This Row],[COSTO]]-1,"")</f>
        <v>0.99595829783289913</v>
      </c>
      <c r="R100" t="str">
        <f>+LISTAS[[#This Row],[ID]]</f>
        <v>PLASTICOS102</v>
      </c>
      <c r="T100" s="29"/>
      <c r="U100" s="25">
        <f>LISTAS[[#This Row],[COSTO]]+(LISTAS[[#This Row],[COSTO]]*T100)</f>
        <v>280.51299999999998</v>
      </c>
      <c r="V100" s="30">
        <f>IF(T100="",0,U100/LISTAS[[#This Row],[VENTA NETA]]-1)</f>
        <v>0</v>
      </c>
      <c r="X100" s="25">
        <v>237.5</v>
      </c>
      <c r="Y100" s="31">
        <f>IFERROR(LISTAS[[#This Row],[COSTO]]/X100-1,"")</f>
        <v>0.18110736842105246</v>
      </c>
      <c r="AF100" t="str">
        <v>ResortesGenerales</v>
      </c>
      <c r="AG100" t="str">
        <v>RESORTES LINEA AUTOMOTOR</v>
      </c>
      <c r="AH100" s="15">
        <v>583</v>
      </c>
      <c r="AI100" s="9">
        <v>950.76180000000011</v>
      </c>
      <c r="AJ100" s="9">
        <v>528.20000000000005</v>
      </c>
      <c r="AK100" s="66">
        <v>0.80000340780007573</v>
      </c>
      <c r="AL100" s="8">
        <v>0.27889592493505599</v>
      </c>
      <c r="AM100" s="9">
        <v>1215.9253916039188</v>
      </c>
      <c r="AN100" s="66">
        <v>1.3020170231047308</v>
      </c>
      <c r="AO100" s="13">
        <f t="shared" si="4"/>
        <v>265.16359160391869</v>
      </c>
      <c r="AQ100" s="66">
        <v>0.69999999999999973</v>
      </c>
      <c r="AR100" s="13">
        <v>701.6043174999993</v>
      </c>
    </row>
    <row r="101" spans="1:44" x14ac:dyDescent="0.2">
      <c r="A101" s="6" t="s">
        <v>202</v>
      </c>
      <c r="B101" t="s">
        <v>5</v>
      </c>
      <c r="C101">
        <v>103</v>
      </c>
      <c r="D101" t="s">
        <v>203</v>
      </c>
      <c r="E101" s="2">
        <v>1633.55</v>
      </c>
      <c r="F101" s="6" t="str">
        <f>+_xlfn.XLOOKUP(LISTAS[[#This Row],[ID]],_01_CODIGOS_Y_COSTOS_xlsm[Producto y N°],_01_CODIGOS_Y_COSTOS_xlsm[FABRICA],"",0,1)</f>
        <v>FADER</v>
      </c>
      <c r="G101" s="13">
        <f>LISTAS[[#This Row],[Precio]]*(1-0.46)*(1-IF($C$3520="",0,$C$3520))</f>
        <v>661.58775000000003</v>
      </c>
      <c r="H101" s="1">
        <f>+_xlfn.XLOOKUP(LISTAS[[#This Row],[ID]],_01_CODIGOS_Y_COSTOS_xlsm[Producto y N°],_01_CODIGOS_Y_COSTOS_xlsm[COSTO],0,0,1)</f>
        <v>215.7792</v>
      </c>
      <c r="I101" s="115">
        <f>+IFERROR(LISTAS[[#This Row],[VENTA NETA]]/LISTAS[[#This Row],[COSTO]]-1,0)</f>
        <v>2.0660404246563155</v>
      </c>
      <c r="J101" s="33" t="str">
        <f>IFERROR(VLOOKUP(LISTAS[[#This Row],[ID]],_01_CODIGOS_Y_COSTOS_xlsm[[Producto y N°]:[CODIGO]],2,0),"")</f>
        <v>F-043</v>
      </c>
      <c r="M101" s="22">
        <v>0</v>
      </c>
      <c r="N101" s="23">
        <f>+LISTAS[[#This Row],[Precio]]+(LISTAS[[#This Row],[Precio]]*M101)</f>
        <v>1633.55</v>
      </c>
      <c r="O101" s="24">
        <f t="shared" si="3"/>
        <v>661.58775000000003</v>
      </c>
      <c r="Q101" s="21">
        <f>IFERROR(O101/LISTAS[[#This Row],[COSTO]]-1,"")</f>
        <v>2.0660404246563155</v>
      </c>
      <c r="R101" t="str">
        <f>+LISTAS[[#This Row],[ID]]</f>
        <v>PLASTICOS103</v>
      </c>
      <c r="T101" s="29"/>
      <c r="U101" s="25">
        <f>LISTAS[[#This Row],[COSTO]]+(LISTAS[[#This Row],[COSTO]]*T101)</f>
        <v>215.7792</v>
      </c>
      <c r="V101" s="30">
        <f>IF(T101="",0,U101/LISTAS[[#This Row],[VENTA NETA]]-1)</f>
        <v>0</v>
      </c>
      <c r="X101" s="25">
        <v>190</v>
      </c>
      <c r="Y101" s="31">
        <f>IFERROR(LISTAS[[#This Row],[COSTO]]/X101-1,"")</f>
        <v>0.13568000000000002</v>
      </c>
      <c r="AF101" t="str">
        <v>ResortesGenerales</v>
      </c>
      <c r="AG101" t="str">
        <v>RESORTES LINEA AUTOMOTOR</v>
      </c>
      <c r="AH101" s="15">
        <v>659</v>
      </c>
      <c r="AI101" s="9">
        <v>1175.9418000000001</v>
      </c>
      <c r="AJ101" s="9">
        <v>653.29999999999995</v>
      </c>
      <c r="AK101" s="66">
        <v>0.80000275524261455</v>
      </c>
      <c r="AL101" s="8">
        <v>0.27889592345268577</v>
      </c>
      <c r="AM101" s="9">
        <v>1503.9071742376136</v>
      </c>
      <c r="AN101" s="66">
        <v>1.3020161858833825</v>
      </c>
      <c r="AO101" s="13">
        <f t="shared" si="4"/>
        <v>327.96537423761356</v>
      </c>
      <c r="AQ101" s="66">
        <v>0.69999999999999973</v>
      </c>
      <c r="AR101" s="13">
        <v>701.6043174999993</v>
      </c>
    </row>
    <row r="102" spans="1:44" x14ac:dyDescent="0.2">
      <c r="A102" s="6" t="s">
        <v>204</v>
      </c>
      <c r="B102" t="s">
        <v>5</v>
      </c>
      <c r="C102">
        <v>104</v>
      </c>
      <c r="D102" t="s">
        <v>205</v>
      </c>
      <c r="E102" s="2">
        <v>1600.74</v>
      </c>
      <c r="F102" s="6" t="str">
        <f>+_xlfn.XLOOKUP(LISTAS[[#This Row],[ID]],_01_CODIGOS_Y_COSTOS_xlsm[Producto y N°],_01_CODIGOS_Y_COSTOS_xlsm[FABRICA],"",0,1)</f>
        <v>FADER</v>
      </c>
      <c r="G102" s="13">
        <f>LISTAS[[#This Row],[Precio]]*(1-0.46)*(1-IF($C$3520="",0,$C$3520))</f>
        <v>648.29970000000003</v>
      </c>
      <c r="H102" s="1">
        <f>+_xlfn.XLOOKUP(LISTAS[[#This Row],[ID]],_01_CODIGOS_Y_COSTOS_xlsm[Producto y N°],_01_CODIGOS_Y_COSTOS_xlsm[COSTO],0,0,1)</f>
        <v>269.72399999999999</v>
      </c>
      <c r="I102" s="115">
        <f>+IFERROR(LISTAS[[#This Row],[VENTA NETA]]/LISTAS[[#This Row],[COSTO]]-1,0)</f>
        <v>1.4035669795791255</v>
      </c>
      <c r="J102" s="33" t="str">
        <f>IFERROR(VLOOKUP(LISTAS[[#This Row],[ID]],_01_CODIGOS_Y_COSTOS_xlsm[[Producto y N°]:[CODIGO]],2,0),"")</f>
        <v>F-469/H</v>
      </c>
      <c r="M102" s="22">
        <v>0</v>
      </c>
      <c r="N102" s="23">
        <f>+LISTAS[[#This Row],[Precio]]+(LISTAS[[#This Row],[Precio]]*M102)</f>
        <v>1600.74</v>
      </c>
      <c r="O102" s="24">
        <f t="shared" si="3"/>
        <v>648.29970000000003</v>
      </c>
      <c r="Q102" s="21">
        <f>IFERROR(O102/LISTAS[[#This Row],[COSTO]]-1,"")</f>
        <v>1.4035669795791255</v>
      </c>
      <c r="R102" t="str">
        <f>+LISTAS[[#This Row],[ID]]</f>
        <v>PLASTICOS104</v>
      </c>
      <c r="T102" s="29"/>
      <c r="U102" s="25">
        <f>LISTAS[[#This Row],[COSTO]]+(LISTAS[[#This Row],[COSTO]]*T102)</f>
        <v>269.72399999999999</v>
      </c>
      <c r="V102" s="30">
        <f>IF(T102="",0,U102/LISTAS[[#This Row],[VENTA NETA]]-1)</f>
        <v>0</v>
      </c>
      <c r="X102" s="25">
        <v>285</v>
      </c>
      <c r="Y102" s="31">
        <f>IFERROR(LISTAS[[#This Row],[COSTO]]/X102-1,"")</f>
        <v>-5.3600000000000092E-2</v>
      </c>
      <c r="AF102" t="str">
        <v>ResortesGenerales</v>
      </c>
      <c r="AG102" t="str">
        <v>RESORTES LINEA AUTOMOTOR</v>
      </c>
      <c r="AH102" s="15">
        <v>633</v>
      </c>
      <c r="AI102" s="9">
        <v>3753.00135</v>
      </c>
      <c r="AJ102" s="9">
        <v>2085</v>
      </c>
      <c r="AK102" s="66">
        <v>0.80000064748201449</v>
      </c>
      <c r="AL102" s="8">
        <v>0.27889592307715194</v>
      </c>
      <c r="AM102" s="9">
        <v>4799.6981258180476</v>
      </c>
      <c r="AN102" s="66">
        <v>1.3020134896009821</v>
      </c>
      <c r="AO102" s="13">
        <f t="shared" si="4"/>
        <v>1046.6967758180476</v>
      </c>
      <c r="AQ102" s="66">
        <v>0.69999999999999973</v>
      </c>
      <c r="AR102" s="13">
        <v>701.6043174999993</v>
      </c>
    </row>
    <row r="103" spans="1:44" x14ac:dyDescent="0.2">
      <c r="A103" s="6" t="s">
        <v>206</v>
      </c>
      <c r="B103" t="s">
        <v>5</v>
      </c>
      <c r="C103">
        <v>105</v>
      </c>
      <c r="D103" t="s">
        <v>207</v>
      </c>
      <c r="E103" s="2">
        <v>858.58</v>
      </c>
      <c r="F103" s="6" t="str">
        <f>+_xlfn.XLOOKUP(LISTAS[[#This Row],[ID]],_01_CODIGOS_Y_COSTOS_xlsm[Producto y N°],_01_CODIGOS_Y_COSTOS_xlsm[FABRICA],"",0,1)</f>
        <v>FADER</v>
      </c>
      <c r="G103" s="13">
        <f>LISTAS[[#This Row],[Precio]]*(1-0.46)*(1-IF($C$3520="",0,$C$3520))</f>
        <v>347.72490000000005</v>
      </c>
      <c r="H103" s="1">
        <f>+_xlfn.XLOOKUP(LISTAS[[#This Row],[ID]],_01_CODIGOS_Y_COSTOS_xlsm[Producto y N°],_01_CODIGOS_Y_COSTOS_xlsm[COSTO],0,0,1)</f>
        <v>201.75360000000001</v>
      </c>
      <c r="I103" s="115">
        <f>+IFERROR(LISTAS[[#This Row],[VENTA NETA]]/LISTAS[[#This Row],[COSTO]]-1,0)</f>
        <v>0.7235127402931103</v>
      </c>
      <c r="J103" s="33" t="str">
        <f>IFERROR(VLOOKUP(LISTAS[[#This Row],[ID]],_01_CODIGOS_Y_COSTOS_xlsm[[Producto y N°]:[CODIGO]],2,0),"")</f>
        <v>F-999/R</v>
      </c>
      <c r="M103" s="22">
        <v>0</v>
      </c>
      <c r="N103" s="23">
        <f>+LISTAS[[#This Row],[Precio]]+(LISTAS[[#This Row],[Precio]]*M103)</f>
        <v>858.58</v>
      </c>
      <c r="O103" s="24">
        <f t="shared" si="3"/>
        <v>347.72490000000005</v>
      </c>
      <c r="Q103" s="21">
        <f>IFERROR(O103/LISTAS[[#This Row],[COSTO]]-1,"")</f>
        <v>0.7235127402931103</v>
      </c>
      <c r="R103" t="str">
        <f>+LISTAS[[#This Row],[ID]]</f>
        <v>PLASTICOS105</v>
      </c>
      <c r="T103" s="29"/>
      <c r="U103" s="25">
        <f>LISTAS[[#This Row],[COSTO]]+(LISTAS[[#This Row],[COSTO]]*T103)</f>
        <v>201.75360000000001</v>
      </c>
      <c r="V103" s="30">
        <f>IF(T103="",0,U103/LISTAS[[#This Row],[VENTA NETA]]-1)</f>
        <v>0</v>
      </c>
      <c r="X103" s="25">
        <v>159.6</v>
      </c>
      <c r="Y103" s="31">
        <f>IFERROR(LISTAS[[#This Row],[COSTO]]/X103-1,"")</f>
        <v>0.26412030075187976</v>
      </c>
      <c r="AF103" t="str">
        <v>ResortesGenerales</v>
      </c>
      <c r="AG103" t="str">
        <v>RESORTES LINEA AUTOMOTOR</v>
      </c>
      <c r="AH103" s="15">
        <v>584</v>
      </c>
      <c r="AI103" s="9">
        <v>1401.1218000000001</v>
      </c>
      <c r="AJ103" s="9">
        <v>778.4</v>
      </c>
      <c r="AK103" s="66">
        <v>0.80000231243576581</v>
      </c>
      <c r="AL103" s="8">
        <v>0.27889592244679129</v>
      </c>
      <c r="AM103" s="9">
        <v>1791.8889568713084</v>
      </c>
      <c r="AN103" s="66">
        <v>1.302015617768896</v>
      </c>
      <c r="AO103" s="13">
        <f t="shared" si="4"/>
        <v>390.76715687130832</v>
      </c>
      <c r="AQ103" s="66">
        <v>0.69999999999999973</v>
      </c>
      <c r="AR103" s="13">
        <v>701.6043174999993</v>
      </c>
    </row>
    <row r="104" spans="1:44" x14ac:dyDescent="0.2">
      <c r="A104" s="6" t="s">
        <v>208</v>
      </c>
      <c r="B104" t="s">
        <v>5</v>
      </c>
      <c r="C104">
        <v>106</v>
      </c>
      <c r="D104" t="s">
        <v>209</v>
      </c>
      <c r="E104" s="2">
        <v>858.58</v>
      </c>
      <c r="F104" s="6" t="str">
        <f>+_xlfn.XLOOKUP(LISTAS[[#This Row],[ID]],_01_CODIGOS_Y_COSTOS_xlsm[Producto y N°],_01_CODIGOS_Y_COSTOS_xlsm[FABRICA],"",0,1)</f>
        <v>FADER</v>
      </c>
      <c r="G104" s="13">
        <f>LISTAS[[#This Row],[Precio]]*(1-0.46)*(1-IF($C$3520="",0,$C$3520))</f>
        <v>347.72490000000005</v>
      </c>
      <c r="H104" s="1">
        <f>+_xlfn.XLOOKUP(LISTAS[[#This Row],[ID]],_01_CODIGOS_Y_COSTOS_xlsm[Producto y N°],_01_CODIGOS_Y_COSTOS_xlsm[COSTO],0,0,1)</f>
        <v>201.75360000000001</v>
      </c>
      <c r="I104" s="115">
        <f>+IFERROR(LISTAS[[#This Row],[VENTA NETA]]/LISTAS[[#This Row],[COSTO]]-1,0)</f>
        <v>0.7235127402931103</v>
      </c>
      <c r="J104" s="33" t="str">
        <f>IFERROR(VLOOKUP(LISTAS[[#This Row],[ID]],_01_CODIGOS_Y_COSTOS_xlsm[[Producto y N°]:[CODIGO]],2,0),"")</f>
        <v>F-999/V</v>
      </c>
      <c r="M104" s="22">
        <v>0</v>
      </c>
      <c r="N104" s="23">
        <f>+LISTAS[[#This Row],[Precio]]+(LISTAS[[#This Row],[Precio]]*M104)</f>
        <v>858.58</v>
      </c>
      <c r="O104" s="24">
        <f t="shared" si="3"/>
        <v>347.72490000000005</v>
      </c>
      <c r="Q104" s="21">
        <f>IFERROR(O104/LISTAS[[#This Row],[COSTO]]-1,"")</f>
        <v>0.7235127402931103</v>
      </c>
      <c r="R104" t="str">
        <f>+LISTAS[[#This Row],[ID]]</f>
        <v>PLASTICOS106</v>
      </c>
      <c r="T104" s="29"/>
      <c r="U104" s="25">
        <f>LISTAS[[#This Row],[COSTO]]+(LISTAS[[#This Row],[COSTO]]*T104)</f>
        <v>201.75360000000001</v>
      </c>
      <c r="V104" s="30">
        <f>IF(T104="",0,U104/LISTAS[[#This Row],[VENTA NETA]]-1)</f>
        <v>0</v>
      </c>
      <c r="X104" s="25">
        <v>159.6</v>
      </c>
      <c r="Y104" s="31">
        <f>IFERROR(LISTAS[[#This Row],[COSTO]]/X104-1,"")</f>
        <v>0.26412030075187976</v>
      </c>
      <c r="AF104" t="str">
        <v>ResortesGenerales</v>
      </c>
      <c r="AG104" t="str">
        <v>RESORTES LINEA AUTOMOTOR</v>
      </c>
      <c r="AH104" s="15">
        <v>590</v>
      </c>
      <c r="AI104" s="9">
        <v>1401.1218000000001</v>
      </c>
      <c r="AJ104" s="9">
        <v>778.4</v>
      </c>
      <c r="AK104" s="66">
        <v>0.80000231243576581</v>
      </c>
      <c r="AL104" s="8">
        <v>0.27889592244679129</v>
      </c>
      <c r="AM104" s="9">
        <v>1791.8889568713084</v>
      </c>
      <c r="AN104" s="66">
        <v>1.302015617768896</v>
      </c>
      <c r="AO104" s="13">
        <f t="shared" si="4"/>
        <v>390.76715687130832</v>
      </c>
      <c r="AQ104" s="66">
        <v>0.69999999999999973</v>
      </c>
      <c r="AR104" s="13">
        <v>701.6043174999993</v>
      </c>
    </row>
    <row r="105" spans="1:44" x14ac:dyDescent="0.2">
      <c r="A105" s="6" t="s">
        <v>210</v>
      </c>
      <c r="B105" t="s">
        <v>5</v>
      </c>
      <c r="C105">
        <v>107</v>
      </c>
      <c r="D105" t="s">
        <v>211</v>
      </c>
      <c r="E105" s="2">
        <v>824.51</v>
      </c>
      <c r="F105" s="6" t="str">
        <f>+_xlfn.XLOOKUP(LISTAS[[#This Row],[ID]],_01_CODIGOS_Y_COSTOS_xlsm[Producto y N°],_01_CODIGOS_Y_COSTOS_xlsm[FABRICA],"",0,1)</f>
        <v>FADER</v>
      </c>
      <c r="G105" s="13">
        <f>LISTAS[[#This Row],[Precio]]*(1-0.46)*(1-IF($C$3520="",0,$C$3520))</f>
        <v>333.92655000000002</v>
      </c>
      <c r="H105" s="1">
        <f>+_xlfn.XLOOKUP(LISTAS[[#This Row],[ID]],_01_CODIGOS_Y_COSTOS_xlsm[Producto y N°],_01_CODIGOS_Y_COSTOS_xlsm[COSTO],0,0,1)</f>
        <v>183.41229999999999</v>
      </c>
      <c r="I105" s="115">
        <f>+IFERROR(LISTAS[[#This Row],[VENTA NETA]]/LISTAS[[#This Row],[COSTO]]-1,0)</f>
        <v>0.82063334901748708</v>
      </c>
      <c r="J105" s="33" t="str">
        <f>IFERROR(VLOOKUP(LISTAS[[#This Row],[ID]],_01_CODIGOS_Y_COSTOS_xlsm[[Producto y N°]:[CODIGO]],2,0),"")</f>
        <v>F-1025</v>
      </c>
      <c r="M105" s="22">
        <v>0</v>
      </c>
      <c r="N105" s="23">
        <f>+LISTAS[[#This Row],[Precio]]+(LISTAS[[#This Row],[Precio]]*M105)</f>
        <v>824.51</v>
      </c>
      <c r="O105" s="24">
        <f t="shared" si="3"/>
        <v>333.92655000000002</v>
      </c>
      <c r="Q105" s="21">
        <f>IFERROR(O105/LISTAS[[#This Row],[COSTO]]-1,"")</f>
        <v>0.82063334901748708</v>
      </c>
      <c r="R105" t="str">
        <f>+LISTAS[[#This Row],[ID]]</f>
        <v>PLASTICOS107</v>
      </c>
      <c r="T105" s="29"/>
      <c r="U105" s="25">
        <f>LISTAS[[#This Row],[COSTO]]+(LISTAS[[#This Row],[COSTO]]*T105)</f>
        <v>183.41229999999999</v>
      </c>
      <c r="V105" s="30">
        <f>IF(T105="",0,U105/LISTAS[[#This Row],[VENTA NETA]]-1)</f>
        <v>0</v>
      </c>
      <c r="X105" s="25">
        <v>150.1</v>
      </c>
      <c r="Y105" s="31">
        <f>IFERROR(LISTAS[[#This Row],[COSTO]]/X105-1,"")</f>
        <v>0.22193404397068628</v>
      </c>
      <c r="AF105" t="str">
        <v>ResortesGenerales</v>
      </c>
      <c r="AG105" t="str">
        <v>RESORTES LINEA AUTOMOTOR</v>
      </c>
      <c r="AH105" s="15">
        <v>409</v>
      </c>
      <c r="AI105" s="9">
        <v>1626.3018</v>
      </c>
      <c r="AJ105" s="9">
        <v>903.5</v>
      </c>
      <c r="AK105" s="66">
        <v>0.80000199225235202</v>
      </c>
      <c r="AL105" s="8">
        <v>0.27889592171945288</v>
      </c>
      <c r="AM105" s="9">
        <v>2079.8707395050051</v>
      </c>
      <c r="AN105" s="66">
        <v>1.3020152069784228</v>
      </c>
      <c r="AO105" s="13">
        <f t="shared" si="4"/>
        <v>453.56893950500512</v>
      </c>
      <c r="AQ105" s="66">
        <v>0.69999999999999973</v>
      </c>
      <c r="AR105" s="13">
        <v>701.6043174999993</v>
      </c>
    </row>
    <row r="106" spans="1:44" x14ac:dyDescent="0.2">
      <c r="A106" s="6" t="s">
        <v>212</v>
      </c>
      <c r="B106" t="s">
        <v>5</v>
      </c>
      <c r="C106">
        <v>108</v>
      </c>
      <c r="D106" t="s">
        <v>213</v>
      </c>
      <c r="E106" s="2">
        <v>668.91</v>
      </c>
      <c r="F106" s="6" t="str">
        <f>+_xlfn.XLOOKUP(LISTAS[[#This Row],[ID]],_01_CODIGOS_Y_COSTOS_xlsm[Producto y N°],_01_CODIGOS_Y_COSTOS_xlsm[FABRICA],"",0,1)</f>
        <v>FADER</v>
      </c>
      <c r="G106" s="13">
        <f>LISTAS[[#This Row],[Precio]]*(1-0.46)*(1-IF($C$3520="",0,$C$3520))</f>
        <v>270.90854999999999</v>
      </c>
      <c r="H106" s="1">
        <f>+_xlfn.XLOOKUP(LISTAS[[#This Row],[ID]],_01_CODIGOS_Y_COSTOS_xlsm[Producto y N°],_01_CODIGOS_Y_COSTOS_xlsm[COSTO],0,0,1)</f>
        <v>153.20320000000001</v>
      </c>
      <c r="I106" s="115">
        <f>+IFERROR(LISTAS[[#This Row],[VENTA NETA]]/LISTAS[[#This Row],[COSTO]]-1,0)</f>
        <v>0.76829563612248286</v>
      </c>
      <c r="J106" s="33" t="str">
        <f>IFERROR(VLOOKUP(LISTAS[[#This Row],[ID]],_01_CODIGOS_Y_COSTOS_xlsm[[Producto y N°]:[CODIGO]],2,0),"")</f>
        <v>F-120/Nat</v>
      </c>
      <c r="M106" s="22">
        <v>0</v>
      </c>
      <c r="N106" s="23">
        <f>+LISTAS[[#This Row],[Precio]]+(LISTAS[[#This Row],[Precio]]*M106)</f>
        <v>668.91</v>
      </c>
      <c r="O106" s="24">
        <f t="shared" si="3"/>
        <v>270.90854999999999</v>
      </c>
      <c r="Q106" s="21">
        <f>IFERROR(O106/LISTAS[[#This Row],[COSTO]]-1,"")</f>
        <v>0.76829563612248286</v>
      </c>
      <c r="R106" t="str">
        <f>+LISTAS[[#This Row],[ID]]</f>
        <v>PLASTICOS108</v>
      </c>
      <c r="T106" s="29"/>
      <c r="U106" s="25">
        <f>LISTAS[[#This Row],[COSTO]]+(LISTAS[[#This Row],[COSTO]]*T106)</f>
        <v>153.20320000000001</v>
      </c>
      <c r="V106" s="30">
        <f>IF(T106="",0,U106/LISTAS[[#This Row],[VENTA NETA]]-1)</f>
        <v>0</v>
      </c>
      <c r="X106" s="25">
        <v>121.6</v>
      </c>
      <c r="Y106" s="31">
        <f>IFERROR(LISTAS[[#This Row],[COSTO]]/X106-1,"")</f>
        <v>0.2598947368421054</v>
      </c>
      <c r="AF106" t="str">
        <v>ResortesGenerales</v>
      </c>
      <c r="AG106" t="str">
        <v>RESORTES LINEA AUTOMOTOR</v>
      </c>
      <c r="AH106" s="15">
        <v>666</v>
      </c>
      <c r="AI106" s="9">
        <v>1626.3018</v>
      </c>
      <c r="AJ106" s="9">
        <v>903.5</v>
      </c>
      <c r="AK106" s="66">
        <v>0.80000199225235202</v>
      </c>
      <c r="AL106" s="8">
        <v>0.27889592171945288</v>
      </c>
      <c r="AM106" s="9">
        <v>2079.8707395050051</v>
      </c>
      <c r="AN106" s="66">
        <v>1.3020152069784228</v>
      </c>
      <c r="AO106" s="13">
        <f t="shared" si="4"/>
        <v>453.56893950500512</v>
      </c>
      <c r="AQ106" s="66">
        <v>0.69999999999999973</v>
      </c>
      <c r="AR106" s="13">
        <v>701.6043174999993</v>
      </c>
    </row>
    <row r="107" spans="1:44" x14ac:dyDescent="0.2">
      <c r="A107" s="6" t="s">
        <v>214</v>
      </c>
      <c r="B107" t="s">
        <v>5</v>
      </c>
      <c r="C107">
        <v>109</v>
      </c>
      <c r="D107" t="s">
        <v>215</v>
      </c>
      <c r="E107" s="2">
        <v>659.1</v>
      </c>
      <c r="F107" s="6" t="str">
        <f>+_xlfn.XLOOKUP(LISTAS[[#This Row],[ID]],_01_CODIGOS_Y_COSTOS_xlsm[Producto y N°],_01_CODIGOS_Y_COSTOS_xlsm[FABRICA],"",0,1)</f>
        <v>FADER</v>
      </c>
      <c r="G107" s="13">
        <f>LISTAS[[#This Row],[Precio]]*(1-0.46)*(1-IF($C$3520="",0,$C$3520))</f>
        <v>266.93550000000005</v>
      </c>
      <c r="H107" s="1">
        <f>+_xlfn.XLOOKUP(LISTAS[[#This Row],[ID]],_01_CODIGOS_Y_COSTOS_xlsm[Producto y N°],_01_CODIGOS_Y_COSTOS_xlsm[COSTO],0,0,1)</f>
        <v>153.20320000000001</v>
      </c>
      <c r="I107" s="115">
        <f>+IFERROR(LISTAS[[#This Row],[VENTA NETA]]/LISTAS[[#This Row],[COSTO]]-1,0)</f>
        <v>0.74236243107193611</v>
      </c>
      <c r="J107" s="33" t="str">
        <f>IFERROR(VLOOKUP(LISTAS[[#This Row],[ID]],_01_CODIGOS_Y_COSTOS_xlsm[[Producto y N°]:[CODIGO]],2,0),"")</f>
        <v>F-0012/D</v>
      </c>
      <c r="M107" s="22">
        <v>0</v>
      </c>
      <c r="N107" s="23">
        <f>+LISTAS[[#This Row],[Precio]]+(LISTAS[[#This Row],[Precio]]*M107)</f>
        <v>659.1</v>
      </c>
      <c r="O107" s="24">
        <f t="shared" si="3"/>
        <v>266.93550000000005</v>
      </c>
      <c r="Q107" s="21">
        <f>IFERROR(O107/LISTAS[[#This Row],[COSTO]]-1,"")</f>
        <v>0.74236243107193611</v>
      </c>
      <c r="R107" t="str">
        <f>+LISTAS[[#This Row],[ID]]</f>
        <v>PLASTICOS109</v>
      </c>
      <c r="T107" s="29"/>
      <c r="U107" s="25">
        <f>LISTAS[[#This Row],[COSTO]]+(LISTAS[[#This Row],[COSTO]]*T107)</f>
        <v>153.20320000000001</v>
      </c>
      <c r="V107" s="30">
        <f>IF(T107="",0,U107/LISTAS[[#This Row],[VENTA NETA]]-1)</f>
        <v>0</v>
      </c>
      <c r="X107" s="25">
        <v>121.6</v>
      </c>
      <c r="Y107" s="31">
        <f>IFERROR(LISTAS[[#This Row],[COSTO]]/X107-1,"")</f>
        <v>0.2598947368421054</v>
      </c>
      <c r="AF107" t="str">
        <v>ResortesGenerales</v>
      </c>
      <c r="AG107" t="str">
        <v>RESORTES LINEA AUTOMOTOR</v>
      </c>
      <c r="AH107" s="15">
        <v>429</v>
      </c>
      <c r="AI107" s="9">
        <v>3477.7795500000002</v>
      </c>
      <c r="AJ107" s="9">
        <v>1932.1</v>
      </c>
      <c r="AK107" s="66">
        <v>0.79999976709280074</v>
      </c>
      <c r="AL107" s="8">
        <v>0.27889592142642416</v>
      </c>
      <c r="AM107" s="9">
        <v>4447.7180821152251</v>
      </c>
      <c r="AN107" s="66">
        <v>1.3020123607034964</v>
      </c>
      <c r="AO107" s="13">
        <f t="shared" si="4"/>
        <v>969.93853211522492</v>
      </c>
      <c r="AQ107" s="66">
        <v>0.69999999999999973</v>
      </c>
      <c r="AR107" s="13">
        <v>701.6043174999993</v>
      </c>
    </row>
    <row r="108" spans="1:44" x14ac:dyDescent="0.2">
      <c r="A108" s="6" t="s">
        <v>216</v>
      </c>
      <c r="B108" t="s">
        <v>5</v>
      </c>
      <c r="C108">
        <v>110</v>
      </c>
      <c r="D108" t="s">
        <v>217</v>
      </c>
      <c r="E108" s="2">
        <v>873.13</v>
      </c>
      <c r="F108" s="6" t="str">
        <f>+_xlfn.XLOOKUP(LISTAS[[#This Row],[ID]],_01_CODIGOS_Y_COSTOS_xlsm[Producto y N°],_01_CODIGOS_Y_COSTOS_xlsm[FABRICA],"",0,1)</f>
        <v>FADER</v>
      </c>
      <c r="G108" s="13">
        <f>LISTAS[[#This Row],[Precio]]*(1-0.46)*(1-IF($C$3520="",0,$C$3520))</f>
        <v>353.61765000000003</v>
      </c>
      <c r="H108" s="1">
        <f>+_xlfn.XLOOKUP(LISTAS[[#This Row],[ID]],_01_CODIGOS_Y_COSTOS_xlsm[Producto y N°],_01_CODIGOS_Y_COSTOS_xlsm[COSTO],0,0,1)</f>
        <v>183.41229999999999</v>
      </c>
      <c r="I108" s="115">
        <f>+IFERROR(LISTAS[[#This Row],[VENTA NETA]]/LISTAS[[#This Row],[COSTO]]-1,0)</f>
        <v>0.927993106242057</v>
      </c>
      <c r="J108" s="33" t="str">
        <f>IFERROR(VLOOKUP(LISTAS[[#This Row],[ID]],_01_CODIGOS_Y_COSTOS_xlsm[[Producto y N°]:[CODIGO]],2,0),"")</f>
        <v>F-451</v>
      </c>
      <c r="M108" s="22">
        <v>0</v>
      </c>
      <c r="N108" s="23">
        <f>+LISTAS[[#This Row],[Precio]]+(LISTAS[[#This Row],[Precio]]*M108)</f>
        <v>873.13</v>
      </c>
      <c r="O108" s="24">
        <f t="shared" si="3"/>
        <v>353.61765000000003</v>
      </c>
      <c r="Q108" s="21">
        <f>IFERROR(O108/LISTAS[[#This Row],[COSTO]]-1,"")</f>
        <v>0.927993106242057</v>
      </c>
      <c r="R108" t="str">
        <f>+LISTAS[[#This Row],[ID]]</f>
        <v>PLASTICOS110</v>
      </c>
      <c r="T108" s="29"/>
      <c r="U108" s="25">
        <f>LISTAS[[#This Row],[COSTO]]+(LISTAS[[#This Row],[COSTO]]*T108)</f>
        <v>183.41229999999999</v>
      </c>
      <c r="V108" s="30">
        <f>IF(T108="",0,U108/LISTAS[[#This Row],[VENTA NETA]]-1)</f>
        <v>0</v>
      </c>
      <c r="X108" s="25">
        <v>161.5</v>
      </c>
      <c r="Y108" s="31">
        <f>IFERROR(LISTAS[[#This Row],[COSTO]]/X108-1,"")</f>
        <v>0.13567987616099053</v>
      </c>
      <c r="AF108" t="str">
        <v>ResortesGenerales</v>
      </c>
      <c r="AG108" t="str">
        <v>RESORTES LINEA AUTOMOTOR</v>
      </c>
      <c r="AH108" s="15">
        <v>401</v>
      </c>
      <c r="AI108" s="9">
        <v>2076.6618000000003</v>
      </c>
      <c r="AJ108" s="9">
        <v>1153.7</v>
      </c>
      <c r="AK108" s="66">
        <v>0.80000156019762514</v>
      </c>
      <c r="AL108" s="8">
        <v>0.27889592073798397</v>
      </c>
      <c r="AM108" s="9">
        <v>2655.8343047723997</v>
      </c>
      <c r="AN108" s="66">
        <v>1.3020146526587499</v>
      </c>
      <c r="AO108" s="13">
        <f t="shared" si="4"/>
        <v>579.17250477239941</v>
      </c>
      <c r="AQ108" s="66">
        <v>0.69999999999999973</v>
      </c>
      <c r="AR108" s="13">
        <v>701.6043174999993</v>
      </c>
    </row>
    <row r="109" spans="1:44" x14ac:dyDescent="0.2">
      <c r="A109" s="6" t="s">
        <v>218</v>
      </c>
      <c r="B109" t="s">
        <v>5</v>
      </c>
      <c r="C109">
        <v>111</v>
      </c>
      <c r="D109" t="s">
        <v>219</v>
      </c>
      <c r="E109" s="2">
        <v>762.17</v>
      </c>
      <c r="F109" s="6" t="str">
        <f>+_xlfn.XLOOKUP(LISTAS[[#This Row],[ID]],_01_CODIGOS_Y_COSTOS_xlsm[Producto y N°],_01_CODIGOS_Y_COSTOS_xlsm[FABRICA],"",0,1)</f>
        <v>FADER</v>
      </c>
      <c r="G109" s="13">
        <f>LISTAS[[#This Row],[Precio]]*(1-0.46)*(1-IF($C$3520="",0,$C$3520))</f>
        <v>308.67885000000001</v>
      </c>
      <c r="H109" s="1">
        <f>+_xlfn.XLOOKUP(LISTAS[[#This Row],[ID]],_01_CODIGOS_Y_COSTOS_xlsm[Producto y N°],_01_CODIGOS_Y_COSTOS_xlsm[COSTO],0,0,1)</f>
        <v>123.69</v>
      </c>
      <c r="I109" s="115">
        <f>+IFERROR(LISTAS[[#This Row],[VENTA NETA]]/LISTAS[[#This Row],[COSTO]]-1,0)</f>
        <v>1.4955845258307061</v>
      </c>
      <c r="J109" s="33" t="str">
        <f>IFERROR(VLOOKUP(LISTAS[[#This Row],[ID]],_01_CODIGOS_Y_COSTOS_xlsm[[Producto y N°]:[CODIGO]],2,0),"")</f>
        <v>S-104</v>
      </c>
      <c r="M109" s="22">
        <v>0</v>
      </c>
      <c r="N109" s="23">
        <f>+LISTAS[[#This Row],[Precio]]+(LISTAS[[#This Row],[Precio]]*M109)</f>
        <v>762.17</v>
      </c>
      <c r="O109" s="24">
        <f t="shared" si="3"/>
        <v>308.67885000000001</v>
      </c>
      <c r="Q109" s="21">
        <f>IFERROR(O109/LISTAS[[#This Row],[COSTO]]-1,"")</f>
        <v>1.4955845258307061</v>
      </c>
      <c r="R109" t="str">
        <f>+LISTAS[[#This Row],[ID]]</f>
        <v>PLASTICOS111</v>
      </c>
      <c r="T109" s="29"/>
      <c r="U109" s="25">
        <f>LISTAS[[#This Row],[COSTO]]+(LISTAS[[#This Row],[COSTO]]*T109)</f>
        <v>123.69</v>
      </c>
      <c r="V109" s="30">
        <f>IF(T109="",0,U109/LISTAS[[#This Row],[VENTA NETA]]-1)</f>
        <v>0</v>
      </c>
      <c r="X109" s="25">
        <v>96.9</v>
      </c>
      <c r="Y109" s="31">
        <f>IFERROR(LISTAS[[#This Row],[COSTO]]/X109-1,"")</f>
        <v>0.27647058823529402</v>
      </c>
      <c r="AF109" t="str">
        <v>ResortesGenerales</v>
      </c>
      <c r="AG109" t="str">
        <v>RESORTES LINEA AUTOMOTOR</v>
      </c>
      <c r="AH109" s="15">
        <v>687</v>
      </c>
      <c r="AI109" s="9">
        <v>2076.6618000000003</v>
      </c>
      <c r="AJ109" s="9">
        <v>1153.7</v>
      </c>
      <c r="AK109" s="66">
        <v>0.80000156019762514</v>
      </c>
      <c r="AL109" s="8">
        <v>0.27889592073798397</v>
      </c>
      <c r="AM109" s="9">
        <v>2655.8343047723997</v>
      </c>
      <c r="AN109" s="66">
        <v>1.3020146526587499</v>
      </c>
      <c r="AO109" s="13">
        <f t="shared" si="4"/>
        <v>579.17250477239941</v>
      </c>
      <c r="AQ109" s="66">
        <v>0.69999999999999973</v>
      </c>
      <c r="AR109" s="13">
        <v>701.6043174999993</v>
      </c>
    </row>
    <row r="110" spans="1:44" x14ac:dyDescent="0.2">
      <c r="A110" s="6" t="s">
        <v>220</v>
      </c>
      <c r="B110" t="s">
        <v>5</v>
      </c>
      <c r="C110">
        <v>112</v>
      </c>
      <c r="D110" t="s">
        <v>221</v>
      </c>
      <c r="E110" s="2">
        <v>804.69</v>
      </c>
      <c r="F110" s="6" t="str">
        <f>+_xlfn.XLOOKUP(LISTAS[[#This Row],[ID]],_01_CODIGOS_Y_COSTOS_xlsm[Producto y N°],_01_CODIGOS_Y_COSTOS_xlsm[FABRICA],"",0,1)</f>
        <v>FADER</v>
      </c>
      <c r="G110" s="13">
        <f>LISTAS[[#This Row],[Precio]]*(1-0.46)*(1-IF($C$3520="",0,$C$3520))</f>
        <v>325.89945000000006</v>
      </c>
      <c r="H110" s="1">
        <f>+_xlfn.XLOOKUP(LISTAS[[#This Row],[ID]],_01_CODIGOS_Y_COSTOS_xlsm[Producto y N°],_01_CODIGOS_Y_COSTOS_xlsm[COSTO],0,0,1)</f>
        <v>189.52500000000001</v>
      </c>
      <c r="I110" s="115">
        <f>+IFERROR(LISTAS[[#This Row],[VENTA NETA]]/LISTAS[[#This Row],[COSTO]]-1,0)</f>
        <v>0.71955916106054629</v>
      </c>
      <c r="J110" s="33" t="str">
        <f>IFERROR(VLOOKUP(LISTAS[[#This Row],[ID]],_01_CODIGOS_Y_COSTOS_xlsm[[Producto y N°]:[CODIGO]],2,0),"")</f>
        <v>S-103</v>
      </c>
      <c r="M110" s="22">
        <v>0</v>
      </c>
      <c r="N110" s="23">
        <f>+LISTAS[[#This Row],[Precio]]+(LISTAS[[#This Row],[Precio]]*M110)</f>
        <v>804.69</v>
      </c>
      <c r="O110" s="24">
        <f t="shared" si="3"/>
        <v>325.89945000000006</v>
      </c>
      <c r="Q110" s="21">
        <f>IFERROR(O110/LISTAS[[#This Row],[COSTO]]-1,"")</f>
        <v>0.71955916106054629</v>
      </c>
      <c r="R110" t="str">
        <f>+LISTAS[[#This Row],[ID]]</f>
        <v>PLASTICOS112</v>
      </c>
      <c r="T110" s="29"/>
      <c r="U110" s="25">
        <f>LISTAS[[#This Row],[COSTO]]+(LISTAS[[#This Row],[COSTO]]*T110)</f>
        <v>189.52500000000001</v>
      </c>
      <c r="V110" s="30">
        <f>IF(T110="",0,U110/LISTAS[[#This Row],[VENTA NETA]]-1)</f>
        <v>0</v>
      </c>
      <c r="X110" s="25">
        <v>150.1</v>
      </c>
      <c r="Y110" s="31">
        <f>IFERROR(LISTAS[[#This Row],[COSTO]]/X110-1,"")</f>
        <v>0.26265822784810133</v>
      </c>
      <c r="AF110" t="str">
        <v>ResortesGenerales</v>
      </c>
      <c r="AG110" t="str">
        <v>RESORTES LINEA AUTOMOTOR</v>
      </c>
      <c r="AH110" s="15">
        <v>700</v>
      </c>
      <c r="AI110" s="9">
        <v>2076.6618000000003</v>
      </c>
      <c r="AJ110" s="9">
        <v>1153.7</v>
      </c>
      <c r="AK110" s="66">
        <v>0.80000156019762514</v>
      </c>
      <c r="AL110" s="8">
        <v>0.27889592073798397</v>
      </c>
      <c r="AM110" s="9">
        <v>2655.8343047723997</v>
      </c>
      <c r="AN110" s="66">
        <v>1.3020146526587499</v>
      </c>
      <c r="AO110" s="13">
        <f t="shared" si="4"/>
        <v>579.17250477239941</v>
      </c>
      <c r="AQ110" s="66">
        <v>0.69999999999999973</v>
      </c>
      <c r="AR110" s="13">
        <v>701.6043174999993</v>
      </c>
    </row>
    <row r="111" spans="1:44" x14ac:dyDescent="0.2">
      <c r="A111" s="6" t="s">
        <v>222</v>
      </c>
      <c r="B111" t="s">
        <v>5</v>
      </c>
      <c r="C111">
        <v>113</v>
      </c>
      <c r="D111" t="s">
        <v>223</v>
      </c>
      <c r="E111" s="2">
        <v>1013.24</v>
      </c>
      <c r="F111" s="6" t="str">
        <f>+_xlfn.XLOOKUP(LISTAS[[#This Row],[ID]],_01_CODIGOS_Y_COSTOS_xlsm[Producto y N°],_01_CODIGOS_Y_COSTOS_xlsm[FABRICA],"",0,1)</f>
        <v>FADER</v>
      </c>
      <c r="G111" s="13">
        <f>LISTAS[[#This Row],[Precio]]*(1-0.46)*(1-IF($C$3520="",0,$C$3520))</f>
        <v>410.36220000000003</v>
      </c>
      <c r="H111" s="1">
        <f>+_xlfn.XLOOKUP(LISTAS[[#This Row],[ID]],_01_CODIGOS_Y_COSTOS_xlsm[Producto y N°],_01_CODIGOS_Y_COSTOS_xlsm[COSTO],0,0,1)</f>
        <v>173.565</v>
      </c>
      <c r="I111" s="115">
        <f>+IFERROR(LISTAS[[#This Row],[VENTA NETA]]/LISTAS[[#This Row],[COSTO]]-1,0)</f>
        <v>1.3643142338605134</v>
      </c>
      <c r="J111" s="33" t="str">
        <f>IFERROR(VLOOKUP(LISTAS[[#This Row],[ID]],_01_CODIGOS_Y_COSTOS_xlsm[[Producto y N°]:[CODIGO]],2,0),"")</f>
        <v>S-199</v>
      </c>
      <c r="M111" s="22">
        <v>0</v>
      </c>
      <c r="N111" s="23">
        <f>+LISTAS[[#This Row],[Precio]]+(LISTAS[[#This Row],[Precio]]*M111)</f>
        <v>1013.24</v>
      </c>
      <c r="O111" s="24">
        <f t="shared" si="3"/>
        <v>410.36220000000003</v>
      </c>
      <c r="Q111" s="21">
        <f>IFERROR(O111/LISTAS[[#This Row],[COSTO]]-1,"")</f>
        <v>1.3643142338605134</v>
      </c>
      <c r="R111" t="str">
        <f>+LISTAS[[#This Row],[ID]]</f>
        <v>PLASTICOS113</v>
      </c>
      <c r="T111" s="29"/>
      <c r="U111" s="25">
        <f>LISTAS[[#This Row],[COSTO]]+(LISTAS[[#This Row],[COSTO]]*T111)</f>
        <v>173.565</v>
      </c>
      <c r="V111" s="30">
        <f>IF(T111="",0,U111/LISTAS[[#This Row],[VENTA NETA]]-1)</f>
        <v>0</v>
      </c>
      <c r="X111" s="25">
        <v>142.5</v>
      </c>
      <c r="Y111" s="31">
        <f>IFERROR(LISTAS[[#This Row],[COSTO]]/X111-1,"")</f>
        <v>0.21799999999999997</v>
      </c>
      <c r="AF111" t="str">
        <v>ResortesGenerales</v>
      </c>
      <c r="AG111" t="str">
        <v>RESORTES LINEA AUTOMOTOR</v>
      </c>
      <c r="AH111" s="15">
        <v>460</v>
      </c>
      <c r="AI111" s="9">
        <v>3202.5618000000004</v>
      </c>
      <c r="AJ111" s="9">
        <v>1779.2</v>
      </c>
      <c r="AK111" s="66">
        <v>0.80000101169064775</v>
      </c>
      <c r="AL111" s="8">
        <v>0.27889591949197801</v>
      </c>
      <c r="AM111" s="9">
        <v>4095.7432179408847</v>
      </c>
      <c r="AN111" s="66">
        <v>1.3020139489326015</v>
      </c>
      <c r="AO111" s="13">
        <f t="shared" si="4"/>
        <v>893.18141794088433</v>
      </c>
      <c r="AQ111" s="66">
        <v>0.69999999999999973</v>
      </c>
      <c r="AR111" s="13">
        <v>701.6043174999993</v>
      </c>
    </row>
    <row r="112" spans="1:44" x14ac:dyDescent="0.2">
      <c r="A112" s="6" t="s">
        <v>224</v>
      </c>
      <c r="B112" t="s">
        <v>5</v>
      </c>
      <c r="C112">
        <v>114</v>
      </c>
      <c r="D112" t="s">
        <v>225</v>
      </c>
      <c r="E112" s="2">
        <v>886.9</v>
      </c>
      <c r="F112" s="6" t="str">
        <f>+_xlfn.XLOOKUP(LISTAS[[#This Row],[ID]],_01_CODIGOS_Y_COSTOS_xlsm[Producto y N°],_01_CODIGOS_Y_COSTOS_xlsm[FABRICA],"",0,1)</f>
        <v>FADER</v>
      </c>
      <c r="G112" s="13">
        <f>LISTAS[[#This Row],[Precio]]*(1-0.46)*(1-IF($C$3520="",0,$C$3520))</f>
        <v>359.19450000000006</v>
      </c>
      <c r="H112" s="1">
        <f>+_xlfn.XLOOKUP(LISTAS[[#This Row],[ID]],_01_CODIGOS_Y_COSTOS_xlsm[Producto y N°],_01_CODIGOS_Y_COSTOS_xlsm[COSTO],0,0,1)</f>
        <v>151.62</v>
      </c>
      <c r="I112" s="115">
        <f>+IFERROR(LISTAS[[#This Row],[VENTA NETA]]/LISTAS[[#This Row],[COSTO]]-1,0)</f>
        <v>1.3690443213296404</v>
      </c>
      <c r="J112" s="33" t="str">
        <f>IFERROR(VLOOKUP(LISTAS[[#This Row],[ID]],_01_CODIGOS_Y_COSTOS_xlsm[[Producto y N°]:[CODIGO]],2,0),"")</f>
        <v>S-137</v>
      </c>
      <c r="M112" s="22">
        <v>0</v>
      </c>
      <c r="N112" s="23">
        <f>+LISTAS[[#This Row],[Precio]]+(LISTAS[[#This Row],[Precio]]*M112)</f>
        <v>886.9</v>
      </c>
      <c r="O112" s="24">
        <f t="shared" si="3"/>
        <v>359.19450000000006</v>
      </c>
      <c r="Q112" s="21">
        <f>IFERROR(O112/LISTAS[[#This Row],[COSTO]]-1,"")</f>
        <v>1.3690443213296404</v>
      </c>
      <c r="R112" t="str">
        <f>+LISTAS[[#This Row],[ID]]</f>
        <v>PLASTICOS114</v>
      </c>
      <c r="T112" s="29"/>
      <c r="U112" s="25">
        <f>LISTAS[[#This Row],[COSTO]]+(LISTAS[[#This Row],[COSTO]]*T112)</f>
        <v>151.62</v>
      </c>
      <c r="V112" s="30">
        <f>IF(T112="",0,U112/LISTAS[[#This Row],[VENTA NETA]]-1)</f>
        <v>0</v>
      </c>
      <c r="X112" s="25">
        <v>133</v>
      </c>
      <c r="Y112" s="31">
        <f>IFERROR(LISTAS[[#This Row],[COSTO]]/X112-1,"")</f>
        <v>0.14000000000000012</v>
      </c>
      <c r="AF112" t="str">
        <v>ResortesGenerales</v>
      </c>
      <c r="AG112" t="str">
        <v>RESORTES LINEA AUTOMOTOR</v>
      </c>
      <c r="AH112" s="15">
        <v>461</v>
      </c>
      <c r="AI112" s="9">
        <v>2927.34</v>
      </c>
      <c r="AJ112" s="9">
        <v>1626.3</v>
      </c>
      <c r="AK112" s="66">
        <v>0.8</v>
      </c>
      <c r="AL112" s="8">
        <v>0.27889591719378948</v>
      </c>
      <c r="AM112" s="9">
        <v>3743.7631742380681</v>
      </c>
      <c r="AN112" s="66">
        <v>1.3020126509488215</v>
      </c>
      <c r="AO112" s="13">
        <f t="shared" si="4"/>
        <v>816.42317423806799</v>
      </c>
      <c r="AQ112" s="66">
        <v>0.69999999999999973</v>
      </c>
      <c r="AR112" s="13">
        <v>701.6043174999993</v>
      </c>
    </row>
    <row r="113" spans="1:44" x14ac:dyDescent="0.2">
      <c r="A113" s="6" t="s">
        <v>226</v>
      </c>
      <c r="B113" t="s">
        <v>5</v>
      </c>
      <c r="C113">
        <v>115</v>
      </c>
      <c r="D113" t="s">
        <v>227</v>
      </c>
      <c r="E113" s="2">
        <v>785.82</v>
      </c>
      <c r="F113" s="6" t="str">
        <f>+_xlfn.XLOOKUP(LISTAS[[#This Row],[ID]],_01_CODIGOS_Y_COSTOS_xlsm[Producto y N°],_01_CODIGOS_Y_COSTOS_xlsm[FABRICA],"",0,1)</f>
        <v>FADER</v>
      </c>
      <c r="G113" s="13">
        <f>LISTAS[[#This Row],[Precio]]*(1-0.46)*(1-IF($C$3520="",0,$C$3520))</f>
        <v>318.25710000000004</v>
      </c>
      <c r="H113" s="1">
        <f>+_xlfn.XLOOKUP(LISTAS[[#This Row],[ID]],_01_CODIGOS_Y_COSTOS_xlsm[Producto y N°],_01_CODIGOS_Y_COSTOS_xlsm[COSTO],0,0,1)</f>
        <v>161.83439999999999</v>
      </c>
      <c r="I113" s="115">
        <f>+IFERROR(LISTAS[[#This Row],[VENTA NETA]]/LISTAS[[#This Row],[COSTO]]-1,0)</f>
        <v>0.96656026160074782</v>
      </c>
      <c r="J113" s="33" t="str">
        <f>IFERROR(VLOOKUP(LISTAS[[#This Row],[ID]],_01_CODIGOS_Y_COSTOS_xlsm[[Producto y N°]:[CODIGO]],2,0),"")</f>
        <v>F-720</v>
      </c>
      <c r="M113" s="22">
        <v>0</v>
      </c>
      <c r="N113" s="23">
        <f>+LISTAS[[#This Row],[Precio]]+(LISTAS[[#This Row],[Precio]]*M113)</f>
        <v>785.82</v>
      </c>
      <c r="O113" s="24">
        <f t="shared" si="3"/>
        <v>318.25710000000004</v>
      </c>
      <c r="Q113" s="21">
        <f>IFERROR(O113/LISTAS[[#This Row],[COSTO]]-1,"")</f>
        <v>0.96656026160074782</v>
      </c>
      <c r="R113" t="str">
        <f>+LISTAS[[#This Row],[ID]]</f>
        <v>PLASTICOS115</v>
      </c>
      <c r="T113" s="29"/>
      <c r="U113" s="25">
        <f>LISTAS[[#This Row],[COSTO]]+(LISTAS[[#This Row],[COSTO]]*T113)</f>
        <v>161.83439999999999</v>
      </c>
      <c r="V113" s="30">
        <f>IF(T113="",0,U113/LISTAS[[#This Row],[VENTA NETA]]-1)</f>
        <v>0</v>
      </c>
      <c r="X113" s="25">
        <v>145.35</v>
      </c>
      <c r="Y113" s="31">
        <f>IFERROR(LISTAS[[#This Row],[COSTO]]/X113-1,"")</f>
        <v>0.11341176470588232</v>
      </c>
      <c r="AF113" t="str">
        <v>ResortesGenerales</v>
      </c>
      <c r="AG113" t="str">
        <v>RESORTES LINEA AUTOMOTOR</v>
      </c>
      <c r="AH113" s="15">
        <v>491</v>
      </c>
      <c r="AI113" s="9">
        <v>3152.5200000000004</v>
      </c>
      <c r="AJ113" s="9">
        <v>1751.4</v>
      </c>
      <c r="AK113" s="66">
        <v>0.80000000000000027</v>
      </c>
      <c r="AL113" s="8">
        <v>0.27889591719378948</v>
      </c>
      <c r="AM113" s="9">
        <v>4031.7449568717657</v>
      </c>
      <c r="AN113" s="66">
        <v>1.302012650948821</v>
      </c>
      <c r="AO113" s="13">
        <f t="shared" si="4"/>
        <v>879.22495687176524</v>
      </c>
      <c r="AQ113" s="66">
        <v>0.69999999999999973</v>
      </c>
      <c r="AR113" s="13">
        <v>701.6043174999993</v>
      </c>
    </row>
    <row r="114" spans="1:44" x14ac:dyDescent="0.2">
      <c r="A114" s="6" t="s">
        <v>228</v>
      </c>
      <c r="B114" t="s">
        <v>5</v>
      </c>
      <c r="C114">
        <v>116</v>
      </c>
      <c r="D114" t="s">
        <v>229</v>
      </c>
      <c r="E114" s="2">
        <v>1618.09</v>
      </c>
      <c r="F114" s="6" t="str">
        <f>+_xlfn.XLOOKUP(LISTAS[[#This Row],[ID]],_01_CODIGOS_Y_COSTOS_xlsm[Producto y N°],_01_CODIGOS_Y_COSTOS_xlsm[FABRICA],"",0,1)</f>
        <v>FADER</v>
      </c>
      <c r="G114" s="13">
        <f>LISTAS[[#This Row],[Precio]]*(1-0.46)*(1-IF($C$3520="",0,$C$3520))</f>
        <v>655.32645000000002</v>
      </c>
      <c r="H114" s="1">
        <f>+_xlfn.XLOOKUP(LISTAS[[#This Row],[ID]],_01_CODIGOS_Y_COSTOS_xlsm[Producto y N°],_01_CODIGOS_Y_COSTOS_xlsm[COSTO],0,0,1)</f>
        <v>259.35000000000002</v>
      </c>
      <c r="I114" s="115">
        <f>+IFERROR(LISTAS[[#This Row],[VENTA NETA]]/LISTAS[[#This Row],[COSTO]]-1,0)</f>
        <v>1.5268033545401964</v>
      </c>
      <c r="J114" s="33" t="str">
        <f>IFERROR(VLOOKUP(LISTAS[[#This Row],[ID]],_01_CODIGOS_Y_COSTOS_xlsm[[Producto y N°]:[CODIGO]],2,0),"")</f>
        <v>S-125</v>
      </c>
      <c r="M114" s="22">
        <v>0</v>
      </c>
      <c r="N114" s="23">
        <f>+LISTAS[[#This Row],[Precio]]+(LISTAS[[#This Row],[Precio]]*M114)</f>
        <v>1618.09</v>
      </c>
      <c r="O114" s="24">
        <f t="shared" si="3"/>
        <v>655.32645000000002</v>
      </c>
      <c r="Q114" s="21">
        <f>IFERROR(O114/LISTAS[[#This Row],[COSTO]]-1,"")</f>
        <v>1.5268033545401964</v>
      </c>
      <c r="R114" t="str">
        <f>+LISTAS[[#This Row],[ID]]</f>
        <v>PLASTICOS116</v>
      </c>
      <c r="T114" s="29"/>
      <c r="U114" s="25">
        <f>LISTAS[[#This Row],[COSTO]]+(LISTAS[[#This Row],[COSTO]]*T114)</f>
        <v>259.35000000000002</v>
      </c>
      <c r="V114" s="30">
        <f>IF(T114="",0,U114/LISTAS[[#This Row],[VENTA NETA]]-1)</f>
        <v>0</v>
      </c>
      <c r="X114" s="25">
        <v>242.25</v>
      </c>
      <c r="Y114" s="31">
        <f>IFERROR(LISTAS[[#This Row],[COSTO]]/X114-1,"")</f>
        <v>7.058823529411784E-2</v>
      </c>
      <c r="AF114" t="str">
        <v>ResortesGenerales</v>
      </c>
      <c r="AG114" t="str">
        <v>RESORTES LINEA AUTOMOTOR</v>
      </c>
      <c r="AH114" s="15">
        <v>508</v>
      </c>
      <c r="AI114" s="9">
        <v>900.72</v>
      </c>
      <c r="AJ114" s="9">
        <v>500.4</v>
      </c>
      <c r="AK114" s="66">
        <v>0.8</v>
      </c>
      <c r="AL114" s="8">
        <v>0.27889591719378948</v>
      </c>
      <c r="AM114" s="9">
        <v>1151.9271305347902</v>
      </c>
      <c r="AN114" s="66">
        <v>1.3020126509488215</v>
      </c>
      <c r="AO114" s="13">
        <f t="shared" si="4"/>
        <v>251.20713053479017</v>
      </c>
      <c r="AQ114" s="66">
        <v>0.69999999999999973</v>
      </c>
      <c r="AR114" s="13">
        <v>701.6043174999993</v>
      </c>
    </row>
    <row r="115" spans="1:44" x14ac:dyDescent="0.2">
      <c r="A115" s="6" t="s">
        <v>230</v>
      </c>
      <c r="B115" t="s">
        <v>5</v>
      </c>
      <c r="C115">
        <v>117</v>
      </c>
      <c r="D115" t="s">
        <v>231</v>
      </c>
      <c r="E115" s="2">
        <v>715.78</v>
      </c>
      <c r="F115" s="6" t="str">
        <f>+_xlfn.XLOOKUP(LISTAS[[#This Row],[ID]],_01_CODIGOS_Y_COSTOS_xlsm[Producto y N°],_01_CODIGOS_Y_COSTOS_xlsm[FABRICA],"",0,1)</f>
        <v>FADER</v>
      </c>
      <c r="G115" s="13">
        <f>LISTAS[[#This Row],[Precio]]*(1-0.46)*(1-IF($C$3520="",0,$C$3520))</f>
        <v>289.89089999999999</v>
      </c>
      <c r="H115" s="1">
        <f>+_xlfn.XLOOKUP(LISTAS[[#This Row],[ID]],_01_CODIGOS_Y_COSTOS_xlsm[Producto y N°],_01_CODIGOS_Y_COSTOS_xlsm[COSTO],0,0,1)</f>
        <v>151.0454</v>
      </c>
      <c r="I115" s="115">
        <f>+IFERROR(LISTAS[[#This Row],[VENTA NETA]]/LISTAS[[#This Row],[COSTO]]-1,0)</f>
        <v>0.91923024468140024</v>
      </c>
      <c r="J115" s="33" t="str">
        <f>IFERROR(VLOOKUP(LISTAS[[#This Row],[ID]],_01_CODIGOS_Y_COSTOS_xlsm[[Producto y N°]:[CODIGO]],2,0),"")</f>
        <v>F-1005</v>
      </c>
      <c r="M115" s="22">
        <v>0</v>
      </c>
      <c r="N115" s="23">
        <f>+LISTAS[[#This Row],[Precio]]+(LISTAS[[#This Row],[Precio]]*M115)</f>
        <v>715.78</v>
      </c>
      <c r="O115" s="24">
        <f t="shared" si="3"/>
        <v>289.89089999999999</v>
      </c>
      <c r="Q115" s="21">
        <f>IFERROR(O115/LISTAS[[#This Row],[COSTO]]-1,"")</f>
        <v>0.91923024468140024</v>
      </c>
      <c r="R115" t="str">
        <f>+LISTAS[[#This Row],[ID]]</f>
        <v>PLASTICOS117</v>
      </c>
      <c r="T115" s="29"/>
      <c r="U115" s="25">
        <f>LISTAS[[#This Row],[COSTO]]+(LISTAS[[#This Row],[COSTO]]*T115)</f>
        <v>151.0454</v>
      </c>
      <c r="V115" s="30">
        <f>IF(T115="",0,U115/LISTAS[[#This Row],[VENTA NETA]]-1)</f>
        <v>0</v>
      </c>
      <c r="X115" s="25">
        <v>134.9</v>
      </c>
      <c r="Y115" s="31">
        <f>IFERROR(LISTAS[[#This Row],[COSTO]]/X115-1,"")</f>
        <v>0.11968421052631584</v>
      </c>
      <c r="AF115" t="str">
        <v>ResortesGenerales</v>
      </c>
      <c r="AG115" t="str">
        <v>RESORTES LINEA AUTOMOTOR</v>
      </c>
      <c r="AH115" s="15">
        <v>547</v>
      </c>
      <c r="AI115" s="9">
        <v>2702.16</v>
      </c>
      <c r="AJ115" s="9">
        <v>1501.2</v>
      </c>
      <c r="AK115" s="66">
        <v>0.79999999999999982</v>
      </c>
      <c r="AL115" s="8">
        <v>0.27889591719378948</v>
      </c>
      <c r="AM115" s="9">
        <v>3455.7813916043706</v>
      </c>
      <c r="AN115" s="66">
        <v>1.3020126509488215</v>
      </c>
      <c r="AO115" s="13">
        <f t="shared" si="4"/>
        <v>753.62139160437073</v>
      </c>
      <c r="AQ115" s="66">
        <v>0.69999999999999973</v>
      </c>
      <c r="AR115" s="13">
        <v>701.6043174999993</v>
      </c>
    </row>
    <row r="116" spans="1:44" x14ac:dyDescent="0.2">
      <c r="A116" s="6" t="s">
        <v>232</v>
      </c>
      <c r="B116" t="s">
        <v>5</v>
      </c>
      <c r="C116">
        <v>118</v>
      </c>
      <c r="D116" t="s">
        <v>233</v>
      </c>
      <c r="E116" s="2">
        <v>1120.52</v>
      </c>
      <c r="F116" s="6" t="str">
        <f>+_xlfn.XLOOKUP(LISTAS[[#This Row],[ID]],_01_CODIGOS_Y_COSTOS_xlsm[Producto y N°],_01_CODIGOS_Y_COSTOS_xlsm[FABRICA],"",0,1)</f>
        <v>FADER</v>
      </c>
      <c r="G116" s="13">
        <f>LISTAS[[#This Row],[Precio]]*(1-0.46)*(1-IF($C$3520="",0,$C$3520))</f>
        <v>453.81060000000002</v>
      </c>
      <c r="H116" s="1">
        <f>+_xlfn.XLOOKUP(LISTAS[[#This Row],[ID]],_01_CODIGOS_Y_COSTOS_xlsm[Producto y N°],_01_CODIGOS_Y_COSTOS_xlsm[COSTO],0,0,1)</f>
        <v>248.14609999999999</v>
      </c>
      <c r="I116" s="115">
        <f>+IFERROR(LISTAS[[#This Row],[VENTA NETA]]/LISTAS[[#This Row],[COSTO]]-1,0)</f>
        <v>0.82880407953217894</v>
      </c>
      <c r="J116" s="33" t="str">
        <f>IFERROR(VLOOKUP(LISTAS[[#This Row],[ID]],_01_CODIGOS_Y_COSTOS_xlsm[[Producto y N°]:[CODIGO]],2,0),"")</f>
        <v>F-721</v>
      </c>
      <c r="M116" s="22">
        <v>0</v>
      </c>
      <c r="N116" s="23">
        <f>+LISTAS[[#This Row],[Precio]]+(LISTAS[[#This Row],[Precio]]*M116)</f>
        <v>1120.52</v>
      </c>
      <c r="O116" s="24">
        <f t="shared" si="3"/>
        <v>453.81060000000002</v>
      </c>
      <c r="Q116" s="21">
        <f>IFERROR(O116/LISTAS[[#This Row],[COSTO]]-1,"")</f>
        <v>0.82880407953217894</v>
      </c>
      <c r="R116" t="str">
        <f>+LISTAS[[#This Row],[ID]]</f>
        <v>PLASTICOS118</v>
      </c>
      <c r="T116" s="29"/>
      <c r="U116" s="25">
        <f>LISTAS[[#This Row],[COSTO]]+(LISTAS[[#This Row],[COSTO]]*T116)</f>
        <v>248.14609999999999</v>
      </c>
      <c r="V116" s="30">
        <f>IF(T116="",0,U116/LISTAS[[#This Row],[VENTA NETA]]-1)</f>
        <v>0</v>
      </c>
      <c r="X116" s="25">
        <v>204.25</v>
      </c>
      <c r="Y116" s="31">
        <f>IFERROR(LISTAS[[#This Row],[COSTO]]/X116-1,"")</f>
        <v>0.21491358629130963</v>
      </c>
      <c r="AF116" t="str">
        <v>ResortesGenerales</v>
      </c>
      <c r="AG116" t="str">
        <v>RESORTES LINEA AUTOMOTOR</v>
      </c>
      <c r="AH116" s="15">
        <v>548</v>
      </c>
      <c r="AI116" s="9">
        <v>2476.9800000000005</v>
      </c>
      <c r="AJ116" s="9">
        <v>1376.1</v>
      </c>
      <c r="AK116" s="66">
        <v>0.80000000000000049</v>
      </c>
      <c r="AL116" s="8">
        <v>0.27889591719378948</v>
      </c>
      <c r="AM116" s="9">
        <v>3167.799608970673</v>
      </c>
      <c r="AN116" s="66">
        <v>1.3020126509488215</v>
      </c>
      <c r="AO116" s="13">
        <f t="shared" si="4"/>
        <v>690.81960897067256</v>
      </c>
      <c r="AQ116" s="66">
        <v>0.69999999999999973</v>
      </c>
      <c r="AR116" s="13">
        <v>701.6043174999993</v>
      </c>
    </row>
    <row r="117" spans="1:44" x14ac:dyDescent="0.2">
      <c r="A117" s="6" t="s">
        <v>234</v>
      </c>
      <c r="B117" t="s">
        <v>5</v>
      </c>
      <c r="C117">
        <v>119</v>
      </c>
      <c r="D117" t="s">
        <v>235</v>
      </c>
      <c r="E117" s="2">
        <v>698.5</v>
      </c>
      <c r="F117" s="6" t="str">
        <f>+_xlfn.XLOOKUP(LISTAS[[#This Row],[ID]],_01_CODIGOS_Y_COSTOS_xlsm[Producto y N°],_01_CODIGOS_Y_COSTOS_xlsm[FABRICA],"",0,1)</f>
        <v>FADER</v>
      </c>
      <c r="G117" s="13">
        <f>LISTAS[[#This Row],[Precio]]*(1-0.46)*(1-IF($C$3520="",0,$C$3520))</f>
        <v>282.89249999999998</v>
      </c>
      <c r="H117" s="1">
        <f>+_xlfn.XLOOKUP(LISTAS[[#This Row],[ID]],_01_CODIGOS_Y_COSTOS_xlsm[Producto y N°],_01_CODIGOS_Y_COSTOS_xlsm[COSTO],0,0,1)</f>
        <v>149.625</v>
      </c>
      <c r="I117" s="115">
        <f>+IFERROR(LISTAS[[#This Row],[VENTA NETA]]/LISTAS[[#This Row],[COSTO]]-1,0)</f>
        <v>0.89067669172932318</v>
      </c>
      <c r="J117" s="33" t="str">
        <f>IFERROR(VLOOKUP(LISTAS[[#This Row],[ID]],_01_CODIGOS_Y_COSTOS_xlsm[[Producto y N°]:[CODIGO]],2,0),"")</f>
        <v>S-123</v>
      </c>
      <c r="M117" s="22">
        <v>0</v>
      </c>
      <c r="N117" s="23">
        <f>+LISTAS[[#This Row],[Precio]]+(LISTAS[[#This Row],[Precio]]*M117)</f>
        <v>698.5</v>
      </c>
      <c r="O117" s="24">
        <f t="shared" si="3"/>
        <v>282.89249999999998</v>
      </c>
      <c r="Q117" s="21">
        <f>IFERROR(O117/LISTAS[[#This Row],[COSTO]]-1,"")</f>
        <v>0.89067669172932318</v>
      </c>
      <c r="R117" t="str">
        <f>+LISTAS[[#This Row],[ID]]</f>
        <v>PLASTICOS119</v>
      </c>
      <c r="T117" s="29"/>
      <c r="U117" s="25">
        <f>LISTAS[[#This Row],[COSTO]]+(LISTAS[[#This Row],[COSTO]]*T117)</f>
        <v>149.625</v>
      </c>
      <c r="V117" s="30">
        <f>IF(T117="",0,U117/LISTAS[[#This Row],[VENTA NETA]]-1)</f>
        <v>0</v>
      </c>
      <c r="X117" s="25">
        <v>123.5</v>
      </c>
      <c r="Y117" s="31">
        <f>IFERROR(LISTAS[[#This Row],[COSTO]]/X117-1,"")</f>
        <v>0.21153846153846145</v>
      </c>
      <c r="AF117" t="str">
        <v>ResortesGenerales</v>
      </c>
      <c r="AG117" t="str">
        <v>RESORTES LINEA AUTOMOTOR</v>
      </c>
      <c r="AH117" s="15">
        <v>589</v>
      </c>
      <c r="AI117" s="9">
        <v>900.72</v>
      </c>
      <c r="AJ117" s="9">
        <v>500.4</v>
      </c>
      <c r="AK117" s="66">
        <v>0.8</v>
      </c>
      <c r="AL117" s="8">
        <v>0.27889591719378948</v>
      </c>
      <c r="AM117" s="9">
        <v>1151.9271305347902</v>
      </c>
      <c r="AN117" s="66">
        <v>1.3020126509488215</v>
      </c>
      <c r="AO117" s="13">
        <f t="shared" si="4"/>
        <v>251.20713053479017</v>
      </c>
      <c r="AQ117" s="66">
        <v>0.69999999999999973</v>
      </c>
      <c r="AR117" s="13">
        <v>701.6043174999993</v>
      </c>
    </row>
    <row r="118" spans="1:44" x14ac:dyDescent="0.2">
      <c r="A118" s="6" t="s">
        <v>236</v>
      </c>
      <c r="B118" t="s">
        <v>5</v>
      </c>
      <c r="C118">
        <v>120</v>
      </c>
      <c r="D118" t="s">
        <v>237</v>
      </c>
      <c r="E118" s="2">
        <v>578.92999999999995</v>
      </c>
      <c r="F118" s="6" t="str">
        <f>+_xlfn.XLOOKUP(LISTAS[[#This Row],[ID]],_01_CODIGOS_Y_COSTOS_xlsm[Producto y N°],_01_CODIGOS_Y_COSTOS_xlsm[FABRICA],"",0,1)</f>
        <v>FADER</v>
      </c>
      <c r="G118" s="13">
        <f>LISTAS[[#This Row],[Precio]]*(1-0.46)*(1-IF($C$3520="",0,$C$3520))</f>
        <v>234.46665000000002</v>
      </c>
      <c r="H118" s="1">
        <f>+_xlfn.XLOOKUP(LISTAS[[#This Row],[ID]],_01_CODIGOS_Y_COSTOS_xlsm[Producto y N°],_01_CODIGOS_Y_COSTOS_xlsm[COSTO],0,0,1)</f>
        <v>134.86199999999999</v>
      </c>
      <c r="I118" s="115">
        <f>+IFERROR(LISTAS[[#This Row],[VENTA NETA]]/LISTAS[[#This Row],[COSTO]]-1,0)</f>
        <v>0.7385672020287406</v>
      </c>
      <c r="J118" s="33" t="str">
        <f>IFERROR(VLOOKUP(LISTAS[[#This Row],[ID]],_01_CODIGOS_Y_COSTOS_xlsm[[Producto y N°]:[CODIGO]],2,0),"")</f>
        <v>F-017</v>
      </c>
      <c r="M118" s="22">
        <v>0</v>
      </c>
      <c r="N118" s="23">
        <f>+LISTAS[[#This Row],[Precio]]+(LISTAS[[#This Row],[Precio]]*M118)</f>
        <v>578.92999999999995</v>
      </c>
      <c r="O118" s="24">
        <f t="shared" si="3"/>
        <v>234.46665000000002</v>
      </c>
      <c r="Q118" s="21">
        <f>IFERROR(O118/LISTAS[[#This Row],[COSTO]]-1,"")</f>
        <v>0.7385672020287406</v>
      </c>
      <c r="R118" t="str">
        <f>+LISTAS[[#This Row],[ID]]</f>
        <v>PLASTICOS120</v>
      </c>
      <c r="T118" s="29"/>
      <c r="U118" s="25">
        <f>LISTAS[[#This Row],[COSTO]]+(LISTAS[[#This Row],[COSTO]]*T118)</f>
        <v>134.86199999999999</v>
      </c>
      <c r="V118" s="30">
        <f>IF(T118="",0,U118/LISTAS[[#This Row],[VENTA NETA]]-1)</f>
        <v>0</v>
      </c>
      <c r="X118" s="25">
        <v>107.35</v>
      </c>
      <c r="Y118" s="31">
        <f>IFERROR(LISTAS[[#This Row],[COSTO]]/X118-1,"")</f>
        <v>0.25628318584070797</v>
      </c>
      <c r="AF118" t="str">
        <v>ResortesGenerales</v>
      </c>
      <c r="AG118" t="str">
        <v>RESORTES LINEA AUTOMOTOR</v>
      </c>
      <c r="AH118" s="15">
        <v>608</v>
      </c>
      <c r="AI118" s="9">
        <v>900.72</v>
      </c>
      <c r="AJ118" s="9">
        <v>500.4</v>
      </c>
      <c r="AK118" s="66">
        <v>0.8</v>
      </c>
      <c r="AL118" s="8">
        <v>0.27889591719378948</v>
      </c>
      <c r="AM118" s="9">
        <v>1151.9271305347902</v>
      </c>
      <c r="AN118" s="66">
        <v>1.3020126509488215</v>
      </c>
      <c r="AO118" s="13">
        <f t="shared" si="4"/>
        <v>251.20713053479017</v>
      </c>
      <c r="AQ118" s="66">
        <v>0.69999999999999973</v>
      </c>
      <c r="AR118" s="13">
        <v>701.6043174999993</v>
      </c>
    </row>
    <row r="119" spans="1:44" x14ac:dyDescent="0.2">
      <c r="A119" s="6" t="s">
        <v>238</v>
      </c>
      <c r="B119" t="s">
        <v>5</v>
      </c>
      <c r="C119">
        <v>121</v>
      </c>
      <c r="D119" t="s">
        <v>239</v>
      </c>
      <c r="E119" s="2">
        <v>654.85</v>
      </c>
      <c r="F119" s="6" t="str">
        <f>+_xlfn.XLOOKUP(LISTAS[[#This Row],[ID]],_01_CODIGOS_Y_COSTOS_xlsm[Producto y N°],_01_CODIGOS_Y_COSTOS_xlsm[FABRICA],"",0,1)</f>
        <v>FADER</v>
      </c>
      <c r="G119" s="13">
        <f>LISTAS[[#This Row],[Precio]]*(1-0.46)*(1-IF($C$3520="",0,$C$3520))</f>
        <v>265.21424999999999</v>
      </c>
      <c r="H119" s="1">
        <f>+_xlfn.XLOOKUP(LISTAS[[#This Row],[ID]],_01_CODIGOS_Y_COSTOS_xlsm[Producto y N°],_01_CODIGOS_Y_COSTOS_xlsm[COSTO],0,0,1)</f>
        <v>152.50299999999999</v>
      </c>
      <c r="I119" s="115">
        <f>+IFERROR(LISTAS[[#This Row],[VENTA NETA]]/LISTAS[[#This Row],[COSTO]]-1,0)</f>
        <v>0.73907562474180843</v>
      </c>
      <c r="J119" s="33" t="str">
        <f>IFERROR(VLOOKUP(LISTAS[[#This Row],[ID]],_01_CODIGOS_Y_COSTOS_xlsm[[Producto y N°]:[CODIGO]],2,0),"")</f>
        <v>F-009/S</v>
      </c>
      <c r="M119" s="22">
        <v>0</v>
      </c>
      <c r="N119" s="23">
        <f>+LISTAS[[#This Row],[Precio]]+(LISTAS[[#This Row],[Precio]]*M119)</f>
        <v>654.85</v>
      </c>
      <c r="O119" s="24">
        <f t="shared" si="3"/>
        <v>265.21424999999999</v>
      </c>
      <c r="Q119" s="21">
        <f>IFERROR(O119/LISTAS[[#This Row],[COSTO]]-1,"")</f>
        <v>0.73907562474180843</v>
      </c>
      <c r="R119" t="str">
        <f>+LISTAS[[#This Row],[ID]]</f>
        <v>PLASTICOS121</v>
      </c>
      <c r="T119" s="29"/>
      <c r="U119" s="25">
        <f>LISTAS[[#This Row],[COSTO]]+(LISTAS[[#This Row],[COSTO]]*T119)</f>
        <v>152.50299999999999</v>
      </c>
      <c r="V119" s="30">
        <f>IF(T119="",0,U119/LISTAS[[#This Row],[VENTA NETA]]-1)</f>
        <v>0</v>
      </c>
      <c r="X119" s="25">
        <v>120.65</v>
      </c>
      <c r="Y119" s="31">
        <f>IFERROR(LISTAS[[#This Row],[COSTO]]/X119-1,"")</f>
        <v>0.26401160381268118</v>
      </c>
      <c r="AF119" t="str">
        <v>ResortesGenerales</v>
      </c>
      <c r="AG119" t="str">
        <v>RESORTES LINEA AUTOMOTOR</v>
      </c>
      <c r="AH119" s="15">
        <v>658</v>
      </c>
      <c r="AI119" s="9">
        <v>1125.9000000000001</v>
      </c>
      <c r="AJ119" s="9">
        <v>625.5</v>
      </c>
      <c r="AK119" s="66">
        <v>0.8</v>
      </c>
      <c r="AL119" s="8">
        <v>0.27889591719378948</v>
      </c>
      <c r="AM119" s="9">
        <v>1439.9089131684875</v>
      </c>
      <c r="AN119" s="66">
        <v>1.302012650948821</v>
      </c>
      <c r="AO119" s="13">
        <f t="shared" si="4"/>
        <v>314.00891316848742</v>
      </c>
      <c r="AQ119" s="66">
        <v>0.69999999999999973</v>
      </c>
      <c r="AR119" s="13">
        <v>701.6043174999993</v>
      </c>
    </row>
    <row r="120" spans="1:44" x14ac:dyDescent="0.2">
      <c r="A120" s="6" t="s">
        <v>240</v>
      </c>
      <c r="B120" t="s">
        <v>5</v>
      </c>
      <c r="C120">
        <v>122</v>
      </c>
      <c r="D120" t="s">
        <v>241</v>
      </c>
      <c r="E120" s="2">
        <v>1820.08</v>
      </c>
      <c r="F120" s="6" t="str">
        <f>+_xlfn.XLOOKUP(LISTAS[[#This Row],[ID]],_01_CODIGOS_Y_COSTOS_xlsm[Producto y N°],_01_CODIGOS_Y_COSTOS_xlsm[FABRICA],"",0,1)</f>
        <v>FADER</v>
      </c>
      <c r="G120" s="13">
        <f>LISTAS[[#This Row],[Precio]]*(1-0.46)*(1-IF($C$3520="",0,$C$3520))</f>
        <v>737.13239999999996</v>
      </c>
      <c r="H120" s="1">
        <f>+_xlfn.XLOOKUP(LISTAS[[#This Row],[ID]],_01_CODIGOS_Y_COSTOS_xlsm[Producto y N°],_01_CODIGOS_Y_COSTOS_xlsm[COSTO],0,0,1)</f>
        <v>299.25</v>
      </c>
      <c r="I120" s="115">
        <f>+IFERROR(LISTAS[[#This Row],[VENTA NETA]]/LISTAS[[#This Row],[COSTO]]-1,0)</f>
        <v>1.4632661654135335</v>
      </c>
      <c r="J120" s="33" t="str">
        <f>IFERROR(VLOOKUP(LISTAS[[#This Row],[ID]],_01_CODIGOS_Y_COSTOS_xlsm[[Producto y N°]:[CODIGO]],2,0),"")</f>
        <v>S-163</v>
      </c>
      <c r="M120" s="22">
        <v>0</v>
      </c>
      <c r="N120" s="23">
        <f>+LISTAS[[#This Row],[Precio]]+(LISTAS[[#This Row],[Precio]]*M120)</f>
        <v>1820.08</v>
      </c>
      <c r="O120" s="24">
        <f t="shared" si="3"/>
        <v>737.13239999999996</v>
      </c>
      <c r="Q120" s="21">
        <f>IFERROR(O120/LISTAS[[#This Row],[COSTO]]-1,"")</f>
        <v>1.4632661654135335</v>
      </c>
      <c r="R120" t="str">
        <f>+LISTAS[[#This Row],[ID]]</f>
        <v>PLASTICOS122</v>
      </c>
      <c r="T120" s="29"/>
      <c r="U120" s="25">
        <f>LISTAS[[#This Row],[COSTO]]+(LISTAS[[#This Row],[COSTO]]*T120)</f>
        <v>299.25</v>
      </c>
      <c r="V120" s="30">
        <f>IF(T120="",0,U120/LISTAS[[#This Row],[VENTA NETA]]-1)</f>
        <v>0</v>
      </c>
      <c r="X120" s="25">
        <v>285</v>
      </c>
      <c r="Y120" s="31">
        <f>IFERROR(LISTAS[[#This Row],[COSTO]]/X120-1,"")</f>
        <v>5.0000000000000044E-2</v>
      </c>
      <c r="AF120" t="str">
        <v>ResortesGenerales</v>
      </c>
      <c r="AG120" t="str">
        <v>RESORTES LINEA AUTOMOTOR</v>
      </c>
      <c r="AH120" s="15">
        <v>710</v>
      </c>
      <c r="AI120" s="9">
        <v>900.72</v>
      </c>
      <c r="AJ120" s="9">
        <v>500.4</v>
      </c>
      <c r="AK120" s="66">
        <v>0.8</v>
      </c>
      <c r="AL120" s="8">
        <v>0.27889591719378948</v>
      </c>
      <c r="AM120" s="9">
        <v>1151.9271305347902</v>
      </c>
      <c r="AN120" s="66">
        <v>1.3020126509488215</v>
      </c>
      <c r="AO120" s="13">
        <f t="shared" si="4"/>
        <v>251.20713053479017</v>
      </c>
      <c r="AQ120" s="66">
        <v>0.69999999999999973</v>
      </c>
      <c r="AR120" s="13">
        <v>701.6043174999993</v>
      </c>
    </row>
    <row r="121" spans="1:44" x14ac:dyDescent="0.2">
      <c r="A121" s="6" t="s">
        <v>242</v>
      </c>
      <c r="B121" t="s">
        <v>5</v>
      </c>
      <c r="C121">
        <v>123</v>
      </c>
      <c r="D121" t="s">
        <v>243</v>
      </c>
      <c r="E121" s="2">
        <v>654.85</v>
      </c>
      <c r="F121" s="6" t="str">
        <f>+_xlfn.XLOOKUP(LISTAS[[#This Row],[ID]],_01_CODIGOS_Y_COSTOS_xlsm[Producto y N°],_01_CODIGOS_Y_COSTOS_xlsm[FABRICA],"",0,1)</f>
        <v>FADER</v>
      </c>
      <c r="G121" s="13">
        <f>LISTAS[[#This Row],[Precio]]*(1-0.46)*(1-IF($C$3520="",0,$C$3520))</f>
        <v>265.21424999999999</v>
      </c>
      <c r="H121" s="1">
        <f>+_xlfn.XLOOKUP(LISTAS[[#This Row],[ID]],_01_CODIGOS_Y_COSTOS_xlsm[Producto y N°],_01_CODIGOS_Y_COSTOS_xlsm[COSTO],0,0,1)</f>
        <v>129.4675</v>
      </c>
      <c r="I121" s="115">
        <f>+IFERROR(LISTAS[[#This Row],[VENTA NETA]]/LISTAS[[#This Row],[COSTO]]-1,0)</f>
        <v>1.0485005889508949</v>
      </c>
      <c r="J121" s="33" t="str">
        <f>IFERROR(VLOOKUP(LISTAS[[#This Row],[ID]],_01_CODIGOS_Y_COSTOS_xlsm[[Producto y N°]:[CODIGO]],2,0),"")</f>
        <v>F-899</v>
      </c>
      <c r="M121" s="22">
        <v>0</v>
      </c>
      <c r="N121" s="23">
        <f>+LISTAS[[#This Row],[Precio]]+(LISTAS[[#This Row],[Precio]]*M121)</f>
        <v>654.85</v>
      </c>
      <c r="O121" s="24">
        <f t="shared" si="3"/>
        <v>265.21424999999999</v>
      </c>
      <c r="Q121" s="21">
        <f>IFERROR(O121/LISTAS[[#This Row],[COSTO]]-1,"")</f>
        <v>1.0485005889508949</v>
      </c>
      <c r="R121" t="str">
        <f>+LISTAS[[#This Row],[ID]]</f>
        <v>PLASTICOS123</v>
      </c>
      <c r="T121" s="29"/>
      <c r="U121" s="25">
        <f>LISTAS[[#This Row],[COSTO]]+(LISTAS[[#This Row],[COSTO]]*T121)</f>
        <v>129.4675</v>
      </c>
      <c r="V121" s="30">
        <f>IF(T121="",0,U121/LISTAS[[#This Row],[VENTA NETA]]-1)</f>
        <v>0</v>
      </c>
      <c r="X121" s="25">
        <v>121.6</v>
      </c>
      <c r="Y121" s="31">
        <f>IFERROR(LISTAS[[#This Row],[COSTO]]/X121-1,"")</f>
        <v>6.4699835526315752E-2</v>
      </c>
      <c r="AF121" t="str">
        <v>ResortesGenerales</v>
      </c>
      <c r="AG121" t="str">
        <v>RESORTES LINEA AUTOMOTOR</v>
      </c>
      <c r="AH121" s="15">
        <v>482</v>
      </c>
      <c r="AI121" s="9">
        <v>3778.0182000000004</v>
      </c>
      <c r="AJ121" s="9">
        <v>2098.9</v>
      </c>
      <c r="AK121" s="66">
        <v>0.79999914240792802</v>
      </c>
      <c r="AL121" s="8">
        <v>0.27889591524565649</v>
      </c>
      <c r="AM121" s="9">
        <v>4831.6920437037488</v>
      </c>
      <c r="AN121" s="66">
        <v>1.3020115506711845</v>
      </c>
      <c r="AO121" s="13">
        <f t="shared" si="4"/>
        <v>1053.6738437037484</v>
      </c>
      <c r="AQ121" s="66">
        <v>0.69999999999999973</v>
      </c>
      <c r="AR121" s="13">
        <v>701.6043174999993</v>
      </c>
    </row>
    <row r="122" spans="1:44" x14ac:dyDescent="0.2">
      <c r="A122" s="6" t="s">
        <v>244</v>
      </c>
      <c r="B122" t="s">
        <v>5</v>
      </c>
      <c r="C122">
        <v>124</v>
      </c>
      <c r="D122" t="s">
        <v>245</v>
      </c>
      <c r="E122" s="2">
        <v>910.22</v>
      </c>
      <c r="F122" s="6" t="str">
        <f>+_xlfn.XLOOKUP(LISTAS[[#This Row],[ID]],_01_CODIGOS_Y_COSTOS_xlsm[Producto y N°],_01_CODIGOS_Y_COSTOS_xlsm[FABRICA],"",0,1)</f>
        <v>FADER</v>
      </c>
      <c r="G122" s="13">
        <f>LISTAS[[#This Row],[Precio]]*(1-0.46)*(1-IF($C$3520="",0,$C$3520))</f>
        <v>368.63910000000004</v>
      </c>
      <c r="H122" s="1">
        <f>+_xlfn.XLOOKUP(LISTAS[[#This Row],[ID]],_01_CODIGOS_Y_COSTOS_xlsm[Producto y N°],_01_CODIGOS_Y_COSTOS_xlsm[COSTO],0,0,1)</f>
        <v>211.47</v>
      </c>
      <c r="I122" s="115">
        <f>+IFERROR(LISTAS[[#This Row],[VENTA NETA]]/LISTAS[[#This Row],[COSTO]]-1,0)</f>
        <v>0.74322173357923127</v>
      </c>
      <c r="J122" s="33" t="str">
        <f>IFERROR(VLOOKUP(LISTAS[[#This Row],[ID]],_01_CODIGOS_Y_COSTOS_xlsm[[Producto y N°]:[CODIGO]],2,0),"")</f>
        <v>S-132</v>
      </c>
      <c r="M122" s="22">
        <v>0</v>
      </c>
      <c r="N122" s="23">
        <f>+LISTAS[[#This Row],[Precio]]+(LISTAS[[#This Row],[Precio]]*M122)</f>
        <v>910.22</v>
      </c>
      <c r="O122" s="24">
        <f t="shared" si="3"/>
        <v>368.63910000000004</v>
      </c>
      <c r="Q122" s="21">
        <f>IFERROR(O122/LISTAS[[#This Row],[COSTO]]-1,"")</f>
        <v>0.74322173357923127</v>
      </c>
      <c r="R122" t="str">
        <f>+LISTAS[[#This Row],[ID]]</f>
        <v>PLASTICOS124</v>
      </c>
      <c r="T122" s="29"/>
      <c r="U122" s="25">
        <f>LISTAS[[#This Row],[COSTO]]+(LISTAS[[#This Row],[COSTO]]*T122)</f>
        <v>211.47</v>
      </c>
      <c r="V122" s="30">
        <f>IF(T122="",0,U122/LISTAS[[#This Row],[VENTA NETA]]-1)</f>
        <v>0</v>
      </c>
      <c r="X122" s="25">
        <v>171</v>
      </c>
      <c r="Y122" s="31">
        <f>IFERROR(LISTAS[[#This Row],[COSTO]]/X122-1,"")</f>
        <v>0.23666666666666658</v>
      </c>
      <c r="AF122" t="str">
        <v>ResortesGenerales</v>
      </c>
      <c r="AG122" t="str">
        <v>RESORTES LINEA AUTOMOTOR</v>
      </c>
      <c r="AH122" s="15">
        <v>698</v>
      </c>
      <c r="AI122" s="9">
        <v>3102.4782</v>
      </c>
      <c r="AJ122" s="9">
        <v>1723.6</v>
      </c>
      <c r="AK122" s="66">
        <v>0.79999895567417045</v>
      </c>
      <c r="AL122" s="8">
        <v>0.27889591482146581</v>
      </c>
      <c r="AM122" s="9">
        <v>3967.7466958026548</v>
      </c>
      <c r="AN122" s="66">
        <v>1.3020113110946014</v>
      </c>
      <c r="AO122" s="13">
        <f t="shared" si="4"/>
        <v>865.2684958026548</v>
      </c>
      <c r="AQ122" s="66">
        <v>0.69999999999999973</v>
      </c>
      <c r="AR122" s="13">
        <v>701.6043174999993</v>
      </c>
    </row>
    <row r="123" spans="1:44" x14ac:dyDescent="0.2">
      <c r="A123" s="6" t="s">
        <v>246</v>
      </c>
      <c r="B123" t="s">
        <v>5</v>
      </c>
      <c r="C123">
        <v>125</v>
      </c>
      <c r="D123" t="s">
        <v>247</v>
      </c>
      <c r="E123" s="2">
        <v>910.22</v>
      </c>
      <c r="F123" s="6" t="str">
        <f>+_xlfn.XLOOKUP(LISTAS[[#This Row],[ID]],_01_CODIGOS_Y_COSTOS_xlsm[Producto y N°],_01_CODIGOS_Y_COSTOS_xlsm[FABRICA],"",0,1)</f>
        <v>FADER</v>
      </c>
      <c r="G123" s="13">
        <f>LISTAS[[#This Row],[Precio]]*(1-0.46)*(1-IF($C$3520="",0,$C$3520))</f>
        <v>368.63910000000004</v>
      </c>
      <c r="H123" s="1">
        <f>+_xlfn.XLOOKUP(LISTAS[[#This Row],[ID]],_01_CODIGOS_Y_COSTOS_xlsm[Producto y N°],_01_CODIGOS_Y_COSTOS_xlsm[COSTO],0,0,1)</f>
        <v>211.47</v>
      </c>
      <c r="I123" s="115">
        <f>+IFERROR(LISTAS[[#This Row],[VENTA NETA]]/LISTAS[[#This Row],[COSTO]]-1,0)</f>
        <v>0.74322173357923127</v>
      </c>
      <c r="J123" s="33" t="str">
        <f>IFERROR(VLOOKUP(LISTAS[[#This Row],[ID]],_01_CODIGOS_Y_COSTOS_xlsm[[Producto y N°]:[CODIGO]],2,0),"")</f>
        <v>S-131</v>
      </c>
      <c r="M123" s="22">
        <v>0</v>
      </c>
      <c r="N123" s="23">
        <f>+LISTAS[[#This Row],[Precio]]+(LISTAS[[#This Row],[Precio]]*M123)</f>
        <v>910.22</v>
      </c>
      <c r="O123" s="24">
        <f t="shared" si="3"/>
        <v>368.63910000000004</v>
      </c>
      <c r="Q123" s="21">
        <f>IFERROR(O123/LISTAS[[#This Row],[COSTO]]-1,"")</f>
        <v>0.74322173357923127</v>
      </c>
      <c r="R123" t="str">
        <f>+LISTAS[[#This Row],[ID]]</f>
        <v>PLASTICOS125</v>
      </c>
      <c r="T123" s="29"/>
      <c r="U123" s="25">
        <f>LISTAS[[#This Row],[COSTO]]+(LISTAS[[#This Row],[COSTO]]*T123)</f>
        <v>211.47</v>
      </c>
      <c r="V123" s="30">
        <f>IF(T123="",0,U123/LISTAS[[#This Row],[VENTA NETA]]-1)</f>
        <v>0</v>
      </c>
      <c r="X123" s="25">
        <v>171</v>
      </c>
      <c r="Y123" s="31">
        <f>IFERROR(LISTAS[[#This Row],[COSTO]]/X123-1,"")</f>
        <v>0.23666666666666658</v>
      </c>
      <c r="AF123" t="str">
        <v>ResortesGenerales</v>
      </c>
      <c r="AG123" t="str">
        <v>RESORTES LINEA AUTOMOTOR</v>
      </c>
      <c r="AH123" s="15">
        <v>470</v>
      </c>
      <c r="AI123" s="9">
        <v>2201.7582000000002</v>
      </c>
      <c r="AJ123" s="9">
        <v>1223.2</v>
      </c>
      <c r="AK123" s="66">
        <v>0.79999852844996733</v>
      </c>
      <c r="AL123" s="8">
        <v>0.2788959138509699</v>
      </c>
      <c r="AM123" s="9">
        <v>2815.8195652678669</v>
      </c>
      <c r="AN123" s="66">
        <v>1.3020107629724222</v>
      </c>
      <c r="AO123" s="13">
        <f t="shared" si="4"/>
        <v>614.06136526786668</v>
      </c>
      <c r="AQ123" s="66">
        <v>0.7</v>
      </c>
      <c r="AR123" s="13">
        <v>33.944999999999993</v>
      </c>
    </row>
    <row r="124" spans="1:44" x14ac:dyDescent="0.2">
      <c r="A124" s="6" t="s">
        <v>248</v>
      </c>
      <c r="B124" t="s">
        <v>5</v>
      </c>
      <c r="C124">
        <v>126</v>
      </c>
      <c r="D124" t="s">
        <v>249</v>
      </c>
      <c r="E124" s="2">
        <v>2182.8200000000002</v>
      </c>
      <c r="F124" s="6" t="str">
        <f>+_xlfn.XLOOKUP(LISTAS[[#This Row],[ID]],_01_CODIGOS_Y_COSTOS_xlsm[Producto y N°],_01_CODIGOS_Y_COSTOS_xlsm[FABRICA],"",0,1)</f>
        <v>FADER</v>
      </c>
      <c r="G124" s="13">
        <f>LISTAS[[#This Row],[Precio]]*(1-0.46)*(1-IF($C$3520="",0,$C$3520))</f>
        <v>884.04210000000012</v>
      </c>
      <c r="H124" s="1">
        <f>+_xlfn.XLOOKUP(LISTAS[[#This Row],[ID]],_01_CODIGOS_Y_COSTOS_xlsm[Producto y N°],_01_CODIGOS_Y_COSTOS_xlsm[COSTO],0,0,1)</f>
        <v>0</v>
      </c>
      <c r="I124" s="115">
        <f>+IFERROR(LISTAS[[#This Row],[VENTA NETA]]/LISTAS[[#This Row],[COSTO]]-1,0)</f>
        <v>0</v>
      </c>
      <c r="J124" s="33" t="str">
        <f>IFERROR(VLOOKUP(LISTAS[[#This Row],[ID]],_01_CODIGOS_Y_COSTOS_xlsm[[Producto y N°]:[CODIGO]],2,0),"")</f>
        <v>S-124</v>
      </c>
      <c r="M124" s="22">
        <v>0</v>
      </c>
      <c r="N124" s="23">
        <f>+LISTAS[[#This Row],[Precio]]+(LISTAS[[#This Row],[Precio]]*M124)</f>
        <v>2182.8200000000002</v>
      </c>
      <c r="O124" s="24">
        <f t="shared" si="3"/>
        <v>884.04210000000012</v>
      </c>
      <c r="Q124" s="21" t="str">
        <f>IFERROR(O124/LISTAS[[#This Row],[COSTO]]-1,"")</f>
        <v/>
      </c>
      <c r="R124" t="str">
        <f>+LISTAS[[#This Row],[ID]]</f>
        <v>PLASTICOS126</v>
      </c>
      <c r="T124" s="29"/>
      <c r="U124" s="25">
        <f>LISTAS[[#This Row],[COSTO]]+(LISTAS[[#This Row],[COSTO]]*T124)</f>
        <v>0</v>
      </c>
      <c r="V124" s="30">
        <f>IF(T124="",0,U124/LISTAS[[#This Row],[VENTA NETA]]-1)</f>
        <v>0</v>
      </c>
      <c r="X124" s="25">
        <v>403.75</v>
      </c>
      <c r="Y124" s="31">
        <f>IFERROR(LISTAS[[#This Row],[COSTO]]/X124-1,"")</f>
        <v>-1</v>
      </c>
      <c r="AF124" t="str">
        <v>ResortesGenerales</v>
      </c>
      <c r="AG124" t="str">
        <v>RESORTES LINEA AUTOMOTOR</v>
      </c>
      <c r="AH124" s="15">
        <v>545</v>
      </c>
      <c r="AI124" s="9">
        <v>2201.7582000000002</v>
      </c>
      <c r="AJ124" s="9">
        <v>1223.2</v>
      </c>
      <c r="AK124" s="66">
        <v>0.79999852844996733</v>
      </c>
      <c r="AL124" s="8">
        <v>0.2788959138509699</v>
      </c>
      <c r="AM124" s="9">
        <v>2815.8195652678669</v>
      </c>
      <c r="AN124" s="66">
        <v>1.3020107629724222</v>
      </c>
      <c r="AO124" s="13">
        <f t="shared" si="4"/>
        <v>614.06136526786668</v>
      </c>
      <c r="AQ124" s="66">
        <v>0.7</v>
      </c>
      <c r="AR124" s="13">
        <v>845.47409999999991</v>
      </c>
    </row>
    <row r="125" spans="1:44" x14ac:dyDescent="0.2">
      <c r="A125" s="6" t="s">
        <v>250</v>
      </c>
      <c r="B125" t="s">
        <v>5</v>
      </c>
      <c r="C125">
        <v>127</v>
      </c>
      <c r="D125" t="s">
        <v>251</v>
      </c>
      <c r="E125" s="2">
        <v>668.91</v>
      </c>
      <c r="F125" s="6" t="str">
        <f>+_xlfn.XLOOKUP(LISTAS[[#This Row],[ID]],_01_CODIGOS_Y_COSTOS_xlsm[Producto y N°],_01_CODIGOS_Y_COSTOS_xlsm[FABRICA],"",0,1)</f>
        <v>FADER</v>
      </c>
      <c r="G125" s="13">
        <f>LISTAS[[#This Row],[Precio]]*(1-0.46)*(1-IF($C$3520="",0,$C$3520))</f>
        <v>270.90854999999999</v>
      </c>
      <c r="H125" s="1">
        <f>+_xlfn.XLOOKUP(LISTAS[[#This Row],[ID]],_01_CODIGOS_Y_COSTOS_xlsm[Producto y N°],_01_CODIGOS_Y_COSTOS_xlsm[COSTO],0,0,1)</f>
        <v>149.9665</v>
      </c>
      <c r="I125" s="115">
        <f>+IFERROR(LISTAS[[#This Row],[VENTA NETA]]/LISTAS[[#This Row],[COSTO]]-1,0)</f>
        <v>0.80646044283223262</v>
      </c>
      <c r="J125" s="33" t="str">
        <f>IFERROR(VLOOKUP(LISTAS[[#This Row],[ID]],_01_CODIGOS_Y_COSTOS_xlsm[[Producto y N°]:[CODIGO]],2,0),"")</f>
        <v>F-038</v>
      </c>
      <c r="M125" s="22">
        <v>0</v>
      </c>
      <c r="N125" s="23">
        <f>+LISTAS[[#This Row],[Precio]]+(LISTAS[[#This Row],[Precio]]*M125)</f>
        <v>668.91</v>
      </c>
      <c r="O125" s="24">
        <f t="shared" si="3"/>
        <v>270.90854999999999</v>
      </c>
      <c r="Q125" s="21">
        <f>IFERROR(O125/LISTAS[[#This Row],[COSTO]]-1,"")</f>
        <v>0.80646044283223262</v>
      </c>
      <c r="R125" t="str">
        <f>+LISTAS[[#This Row],[ID]]</f>
        <v>PLASTICOS127</v>
      </c>
      <c r="T125" s="29"/>
      <c r="U125" s="25">
        <f>LISTAS[[#This Row],[COSTO]]+(LISTAS[[#This Row],[COSTO]]*T125)</f>
        <v>149.9665</v>
      </c>
      <c r="V125" s="30">
        <f>IF(T125="",0,U125/LISTAS[[#This Row],[VENTA NETA]]-1)</f>
        <v>0</v>
      </c>
      <c r="X125" s="25">
        <v>118.75</v>
      </c>
      <c r="Y125" s="31">
        <f>IFERROR(LISTAS[[#This Row],[COSTO]]/X125-1,"")</f>
        <v>0.26287578947368417</v>
      </c>
      <c r="AF125" t="str">
        <v>ResortesGenerales</v>
      </c>
      <c r="AG125" t="str">
        <v>RESORTES LINEA AUTOMOTOR</v>
      </c>
      <c r="AH125" s="15">
        <v>609</v>
      </c>
      <c r="AI125" s="9">
        <v>1976.5781999999999</v>
      </c>
      <c r="AJ125" s="9">
        <v>1098.0999999999999</v>
      </c>
      <c r="AK125" s="66">
        <v>0.79999836080502695</v>
      </c>
      <c r="AL125" s="8">
        <v>0.27889591347014253</v>
      </c>
      <c r="AM125" s="9">
        <v>2527.8377826341698</v>
      </c>
      <c r="AN125" s="66">
        <v>1.3020105478865038</v>
      </c>
      <c r="AO125" s="13">
        <f t="shared" si="4"/>
        <v>551.25958263416987</v>
      </c>
      <c r="AQ125" s="66">
        <v>0.7999999999999996</v>
      </c>
      <c r="AR125" s="13">
        <v>241.8290999999997</v>
      </c>
    </row>
    <row r="126" spans="1:44" x14ac:dyDescent="0.2">
      <c r="A126" s="6" t="s">
        <v>252</v>
      </c>
      <c r="B126" t="s">
        <v>5</v>
      </c>
      <c r="C126">
        <v>128</v>
      </c>
      <c r="D126" t="s">
        <v>253</v>
      </c>
      <c r="E126" s="2">
        <v>2738.45</v>
      </c>
      <c r="F126" s="6" t="str">
        <f>+_xlfn.XLOOKUP(LISTAS[[#This Row],[ID]],_01_CODIGOS_Y_COSTOS_xlsm[Producto y N°],_01_CODIGOS_Y_COSTOS_xlsm[FABRICA],"",0,1)</f>
        <v>FADER</v>
      </c>
      <c r="G126" s="13">
        <f>LISTAS[[#This Row],[Precio]]*(1-0.46)*(1-IF($C$3520="",0,$C$3520))</f>
        <v>1109.0722499999999</v>
      </c>
      <c r="H126" s="1">
        <f>+_xlfn.XLOOKUP(LISTAS[[#This Row],[ID]],_01_CODIGOS_Y_COSTOS_xlsm[Producto y N°],_01_CODIGOS_Y_COSTOS_xlsm[COSTO],0,0,1)</f>
        <v>364.08749999999998</v>
      </c>
      <c r="I126" s="115">
        <f>+IFERROR(LISTAS[[#This Row],[VENTA NETA]]/LISTAS[[#This Row],[COSTO]]-1,0)</f>
        <v>2.0461695334225976</v>
      </c>
      <c r="J126" s="33" t="str">
        <f>IFERROR(VLOOKUP(LISTAS[[#This Row],[ID]],_01_CODIGOS_Y_COSTOS_xlsm[[Producto y N°]:[CODIGO]],2,0),"")</f>
        <v>S-122</v>
      </c>
      <c r="M126" s="22">
        <v>0</v>
      </c>
      <c r="N126" s="23">
        <f>+LISTAS[[#This Row],[Precio]]+(LISTAS[[#This Row],[Precio]]*M126)</f>
        <v>2738.45</v>
      </c>
      <c r="O126" s="24">
        <f t="shared" si="3"/>
        <v>1109.0722499999999</v>
      </c>
      <c r="Q126" s="21">
        <f>IFERROR(O126/LISTAS[[#This Row],[COSTO]]-1,"")</f>
        <v>2.0461695334225976</v>
      </c>
      <c r="R126" t="str">
        <f>+LISTAS[[#This Row],[ID]]</f>
        <v>PLASTICOS128</v>
      </c>
      <c r="T126" s="29"/>
      <c r="U126" s="25">
        <f>LISTAS[[#This Row],[COSTO]]+(LISTAS[[#This Row],[COSTO]]*T126)</f>
        <v>364.08749999999998</v>
      </c>
      <c r="V126" s="30">
        <f>IF(T126="",0,U126/LISTAS[[#This Row],[VENTA NETA]]-1)</f>
        <v>0</v>
      </c>
      <c r="X126" s="25">
        <v>323</v>
      </c>
      <c r="Y126" s="31">
        <f>IFERROR(LISTAS[[#This Row],[COSTO]]/X126-1,"")</f>
        <v>0.12720588235294117</v>
      </c>
      <c r="AF126" t="str">
        <v>ResortesGenerales</v>
      </c>
      <c r="AG126" t="str">
        <v>RESORTES LINEA AUTOMOTOR</v>
      </c>
      <c r="AH126" s="15">
        <v>488</v>
      </c>
      <c r="AI126" s="9">
        <v>1751.3982000000001</v>
      </c>
      <c r="AJ126" s="9">
        <v>973</v>
      </c>
      <c r="AK126" s="66">
        <v>0.79999815005138752</v>
      </c>
      <c r="AL126" s="8">
        <v>0.27889591299138772</v>
      </c>
      <c r="AM126" s="9">
        <v>2239.8560000004727</v>
      </c>
      <c r="AN126" s="66">
        <v>1.3020102774927778</v>
      </c>
      <c r="AO126" s="13">
        <f t="shared" si="4"/>
        <v>488.45780000047262</v>
      </c>
      <c r="AQ126" s="66">
        <v>0.69999999999999973</v>
      </c>
      <c r="AR126" s="13">
        <v>697.50288249999903</v>
      </c>
    </row>
    <row r="127" spans="1:44" x14ac:dyDescent="0.2">
      <c r="A127" s="6" t="s">
        <v>254</v>
      </c>
      <c r="B127" t="s">
        <v>5</v>
      </c>
      <c r="C127">
        <v>129</v>
      </c>
      <c r="D127" t="s">
        <v>255</v>
      </c>
      <c r="E127" s="2">
        <v>1773.75</v>
      </c>
      <c r="F127" s="6" t="str">
        <f>+_xlfn.XLOOKUP(LISTAS[[#This Row],[ID]],_01_CODIGOS_Y_COSTOS_xlsm[Producto y N°],_01_CODIGOS_Y_COSTOS_xlsm[FABRICA],"",0,1)</f>
        <v>FADER</v>
      </c>
      <c r="G127" s="13">
        <f>LISTAS[[#This Row],[Precio]]*(1-0.46)*(1-IF($C$3520="",0,$C$3520))</f>
        <v>718.36875000000009</v>
      </c>
      <c r="H127" s="1">
        <f>+_xlfn.XLOOKUP(LISTAS[[#This Row],[ID]],_01_CODIGOS_Y_COSTOS_xlsm[Producto y N°],_01_CODIGOS_Y_COSTOS_xlsm[COSTO],0,0,1)</f>
        <v>249.375</v>
      </c>
      <c r="I127" s="115">
        <f>+IFERROR(LISTAS[[#This Row],[VENTA NETA]]/LISTAS[[#This Row],[COSTO]]-1,0)</f>
        <v>1.8806766917293238</v>
      </c>
      <c r="J127" s="33" t="str">
        <f>IFERROR(VLOOKUP(LISTAS[[#This Row],[ID]],_01_CODIGOS_Y_COSTOS_xlsm[[Producto y N°]:[CODIGO]],2,0),"")</f>
        <v>S-189</v>
      </c>
      <c r="M127" s="22">
        <v>0</v>
      </c>
      <c r="N127" s="23">
        <f>+LISTAS[[#This Row],[Precio]]+(LISTAS[[#This Row],[Precio]]*M127)</f>
        <v>1773.75</v>
      </c>
      <c r="O127" s="24">
        <f t="shared" si="3"/>
        <v>718.36875000000009</v>
      </c>
      <c r="Q127" s="21">
        <f>IFERROR(O127/LISTAS[[#This Row],[COSTO]]-1,"")</f>
        <v>1.8806766917293238</v>
      </c>
      <c r="R127" t="str">
        <f>+LISTAS[[#This Row],[ID]]</f>
        <v>PLASTICOS129</v>
      </c>
      <c r="T127" s="29"/>
      <c r="U127" s="25">
        <f>LISTAS[[#This Row],[COSTO]]+(LISTAS[[#This Row],[COSTO]]*T127)</f>
        <v>249.375</v>
      </c>
      <c r="V127" s="30">
        <f>IF(T127="",0,U127/LISTAS[[#This Row],[VENTA NETA]]-1)</f>
        <v>0</v>
      </c>
      <c r="X127" s="25">
        <v>209</v>
      </c>
      <c r="Y127" s="31">
        <f>IFERROR(LISTAS[[#This Row],[COSTO]]/X127-1,"")</f>
        <v>0.19318181818181812</v>
      </c>
      <c r="AF127" t="str">
        <v>ResortesGenerales</v>
      </c>
      <c r="AG127" t="str">
        <v>RESORTES LINEA AUTOMOTOR</v>
      </c>
      <c r="AH127" s="15">
        <v>440</v>
      </c>
      <c r="AI127" s="9">
        <v>1526.2182000000003</v>
      </c>
      <c r="AJ127" s="9">
        <v>847.9</v>
      </c>
      <c r="AK127" s="66">
        <v>0.79999787710814996</v>
      </c>
      <c r="AL127" s="8">
        <v>0.27889591237136102</v>
      </c>
      <c r="AM127" s="9">
        <v>1951.8742173667765</v>
      </c>
      <c r="AN127" s="66">
        <v>1.3020099273107402</v>
      </c>
      <c r="AO127" s="13">
        <f t="shared" si="4"/>
        <v>425.65601736677627</v>
      </c>
      <c r="AQ127" s="66">
        <v>0.7</v>
      </c>
      <c r="AR127" s="13">
        <v>101.58244999999999</v>
      </c>
    </row>
    <row r="128" spans="1:44" x14ac:dyDescent="0.2">
      <c r="A128" s="6" t="s">
        <v>256</v>
      </c>
      <c r="B128" t="s">
        <v>5</v>
      </c>
      <c r="C128">
        <v>130</v>
      </c>
      <c r="D128" t="s">
        <v>257</v>
      </c>
      <c r="E128" s="2">
        <v>2052.79</v>
      </c>
      <c r="F128" s="6" t="str">
        <f>+_xlfn.XLOOKUP(LISTAS[[#This Row],[ID]],_01_CODIGOS_Y_COSTOS_xlsm[Producto y N°],_01_CODIGOS_Y_COSTOS_xlsm[FABRICA],"",0,1)</f>
        <v>FADER</v>
      </c>
      <c r="G128" s="13">
        <f>LISTAS[[#This Row],[Precio]]*(1-0.46)*(1-IF($C$3520="",0,$C$3520))</f>
        <v>831.37995000000012</v>
      </c>
      <c r="H128" s="1">
        <f>+_xlfn.XLOOKUP(LISTAS[[#This Row],[ID]],_01_CODIGOS_Y_COSTOS_xlsm[Producto y N°],_01_CODIGOS_Y_COSTOS_xlsm[COSTO],0,0,1)</f>
        <v>204.48750000000001</v>
      </c>
      <c r="I128" s="115">
        <f>+IFERROR(LISTAS[[#This Row],[VENTA NETA]]/LISTAS[[#This Row],[COSTO]]-1,0)</f>
        <v>3.0656761415734461</v>
      </c>
      <c r="J128" s="33" t="str">
        <f>IFERROR(VLOOKUP(LISTAS[[#This Row],[ID]],_01_CODIGOS_Y_COSTOS_xlsm[[Producto y N°]:[CODIGO]],2,0),"")</f>
        <v>S-173</v>
      </c>
      <c r="M128" s="22">
        <v>0</v>
      </c>
      <c r="N128" s="23">
        <f>+LISTAS[[#This Row],[Precio]]+(LISTAS[[#This Row],[Precio]]*M128)</f>
        <v>2052.79</v>
      </c>
      <c r="O128" s="24">
        <f t="shared" si="3"/>
        <v>831.37995000000012</v>
      </c>
      <c r="Q128" s="21">
        <f>IFERROR(O128/LISTAS[[#This Row],[COSTO]]-1,"")</f>
        <v>3.0656761415734461</v>
      </c>
      <c r="R128" t="str">
        <f>+LISTAS[[#This Row],[ID]]</f>
        <v>PLASTICOS130</v>
      </c>
      <c r="T128" s="29"/>
      <c r="U128" s="25">
        <f>LISTAS[[#This Row],[COSTO]]+(LISTAS[[#This Row],[COSTO]]*T128)</f>
        <v>204.48750000000001</v>
      </c>
      <c r="V128" s="30">
        <f>IF(T128="",0,U128/LISTAS[[#This Row],[VENTA NETA]]-1)</f>
        <v>0</v>
      </c>
      <c r="X128" s="25">
        <v>159.6</v>
      </c>
      <c r="Y128" s="31">
        <f>IFERROR(LISTAS[[#This Row],[COSTO]]/X128-1,"")</f>
        <v>0.28125000000000022</v>
      </c>
      <c r="AF128" t="str">
        <v>ResortesGenerales</v>
      </c>
      <c r="AG128" t="str">
        <v>RESORTES LINEA AUTOMOTOR</v>
      </c>
      <c r="AH128" s="15">
        <v>441</v>
      </c>
      <c r="AI128" s="9">
        <v>1526.2182000000003</v>
      </c>
      <c r="AJ128" s="9">
        <v>847.9</v>
      </c>
      <c r="AK128" s="66">
        <v>0.79999787710814996</v>
      </c>
      <c r="AL128" s="8">
        <v>0.27889591237136102</v>
      </c>
      <c r="AM128" s="9">
        <v>1951.8742173667765</v>
      </c>
      <c r="AN128" s="66">
        <v>1.3020099273107402</v>
      </c>
      <c r="AO128" s="13">
        <f t="shared" si="4"/>
        <v>425.65601736677627</v>
      </c>
      <c r="AQ128" s="66">
        <v>0.7</v>
      </c>
      <c r="AR128" s="13">
        <v>542.28768299999979</v>
      </c>
    </row>
    <row r="129" spans="1:44" x14ac:dyDescent="0.2">
      <c r="A129" s="6" t="s">
        <v>258</v>
      </c>
      <c r="B129" t="s">
        <v>5</v>
      </c>
      <c r="C129">
        <v>131</v>
      </c>
      <c r="D129" t="s">
        <v>259</v>
      </c>
      <c r="E129" s="2">
        <v>2052.79</v>
      </c>
      <c r="F129" s="6" t="str">
        <f>+_xlfn.XLOOKUP(LISTAS[[#This Row],[ID]],_01_CODIGOS_Y_COSTOS_xlsm[Producto y N°],_01_CODIGOS_Y_COSTOS_xlsm[FABRICA],"",0,1)</f>
        <v>FADER</v>
      </c>
      <c r="G129" s="13">
        <f>LISTAS[[#This Row],[Precio]]*(1-0.46)*(1-IF($C$3520="",0,$C$3520))</f>
        <v>831.37995000000012</v>
      </c>
      <c r="H129" s="1">
        <f>+_xlfn.XLOOKUP(LISTAS[[#This Row],[ID]],_01_CODIGOS_Y_COSTOS_xlsm[Producto y N°],_01_CODIGOS_Y_COSTOS_xlsm[COSTO],0,0,1)</f>
        <v>204.48750000000001</v>
      </c>
      <c r="I129" s="115">
        <f>+IFERROR(LISTAS[[#This Row],[VENTA NETA]]/LISTAS[[#This Row],[COSTO]]-1,0)</f>
        <v>3.0656761415734461</v>
      </c>
      <c r="J129" s="33" t="str">
        <f>IFERROR(VLOOKUP(LISTAS[[#This Row],[ID]],_01_CODIGOS_Y_COSTOS_xlsm[[Producto y N°]:[CODIGO]],2,0),"")</f>
        <v>S-174</v>
      </c>
      <c r="M129" s="22">
        <v>0</v>
      </c>
      <c r="N129" s="23">
        <f>+LISTAS[[#This Row],[Precio]]+(LISTAS[[#This Row],[Precio]]*M129)</f>
        <v>2052.79</v>
      </c>
      <c r="O129" s="24">
        <f t="shared" si="3"/>
        <v>831.37995000000012</v>
      </c>
      <c r="Q129" s="21">
        <f>IFERROR(O129/LISTAS[[#This Row],[COSTO]]-1,"")</f>
        <v>3.0656761415734461</v>
      </c>
      <c r="R129" t="str">
        <f>+LISTAS[[#This Row],[ID]]</f>
        <v>PLASTICOS131</v>
      </c>
      <c r="T129" s="29"/>
      <c r="U129" s="25">
        <f>LISTAS[[#This Row],[COSTO]]+(LISTAS[[#This Row],[COSTO]]*T129)</f>
        <v>204.48750000000001</v>
      </c>
      <c r="V129" s="30">
        <f>IF(T129="",0,U129/LISTAS[[#This Row],[VENTA NETA]]-1)</f>
        <v>0</v>
      </c>
      <c r="X129" s="25">
        <v>159.6</v>
      </c>
      <c r="Y129" s="31">
        <f>IFERROR(LISTAS[[#This Row],[COSTO]]/X129-1,"")</f>
        <v>0.28125000000000022</v>
      </c>
      <c r="AF129" t="str">
        <v>ResortesGenerales</v>
      </c>
      <c r="AG129" t="str">
        <v>RESORTES LINEA AUTOMOTOR</v>
      </c>
      <c r="AH129" s="15">
        <v>467</v>
      </c>
      <c r="AI129" s="9">
        <v>1301.0382000000002</v>
      </c>
      <c r="AJ129" s="9">
        <v>722.8</v>
      </c>
      <c r="AK129" s="66">
        <v>0.7999975096845604</v>
      </c>
      <c r="AL129" s="8">
        <v>0.27889591153671023</v>
      </c>
      <c r="AM129" s="9">
        <v>1663.8924347330808</v>
      </c>
      <c r="AN129" s="66">
        <v>1.3020094559118442</v>
      </c>
      <c r="AO129" s="13">
        <f t="shared" si="4"/>
        <v>362.8542347330806</v>
      </c>
      <c r="AQ129" s="66">
        <v>0.69999999999999973</v>
      </c>
      <c r="AR129" s="13">
        <v>144.47939999999988</v>
      </c>
    </row>
    <row r="130" spans="1:44" x14ac:dyDescent="0.2">
      <c r="A130" s="6" t="s">
        <v>260</v>
      </c>
      <c r="B130" t="s">
        <v>5</v>
      </c>
      <c r="C130">
        <v>132</v>
      </c>
      <c r="D130" t="s">
        <v>261</v>
      </c>
      <c r="E130" s="2">
        <v>1120.3</v>
      </c>
      <c r="F130" s="6" t="str">
        <f>+_xlfn.XLOOKUP(LISTAS[[#This Row],[ID]],_01_CODIGOS_Y_COSTOS_xlsm[Producto y N°],_01_CODIGOS_Y_COSTOS_xlsm[FABRICA],"",0,1)</f>
        <v>FADER</v>
      </c>
      <c r="G130" s="13">
        <f>LISTAS[[#This Row],[Precio]]*(1-0.46)*(1-IF($C$3520="",0,$C$3520))</f>
        <v>453.72149999999999</v>
      </c>
      <c r="H130" s="1">
        <f>+_xlfn.XLOOKUP(LISTAS[[#This Row],[ID]],_01_CODIGOS_Y_COSTOS_xlsm[Producto y N°],_01_CODIGOS_Y_COSTOS_xlsm[COSTO],0,0,1)</f>
        <v>203.91130000000001</v>
      </c>
      <c r="I130" s="115">
        <f>+IFERROR(LISTAS[[#This Row],[VENTA NETA]]/LISTAS[[#This Row],[COSTO]]-1,0)</f>
        <v>1.2250924789356938</v>
      </c>
      <c r="J130" s="33" t="str">
        <f>IFERROR(VLOOKUP(LISTAS[[#This Row],[ID]],_01_CODIGOS_Y_COSTOS_xlsm[[Producto y N°]:[CODIGO]],2,0),"")</f>
        <v>F-235</v>
      </c>
      <c r="M130" s="22">
        <v>0</v>
      </c>
      <c r="N130" s="23">
        <f>+LISTAS[[#This Row],[Precio]]+(LISTAS[[#This Row],[Precio]]*M130)</f>
        <v>1120.3</v>
      </c>
      <c r="O130" s="24">
        <f t="shared" si="3"/>
        <v>453.72149999999999</v>
      </c>
      <c r="Q130" s="21">
        <f>IFERROR(O130/LISTAS[[#This Row],[COSTO]]-1,"")</f>
        <v>1.2250924789356938</v>
      </c>
      <c r="R130" t="str">
        <f>+LISTAS[[#This Row],[ID]]</f>
        <v>PLASTICOS132</v>
      </c>
      <c r="T130" s="29"/>
      <c r="U130" s="25">
        <f>LISTAS[[#This Row],[COSTO]]+(LISTAS[[#This Row],[COSTO]]*T130)</f>
        <v>203.91130000000001</v>
      </c>
      <c r="V130" s="30">
        <f>IF(T130="",0,U130/LISTAS[[#This Row],[VENTA NETA]]-1)</f>
        <v>0</v>
      </c>
      <c r="X130" s="25">
        <v>161.5</v>
      </c>
      <c r="Y130" s="31">
        <f>IFERROR(LISTAS[[#This Row],[COSTO]]/X130-1,"")</f>
        <v>0.26260866873065014</v>
      </c>
      <c r="AF130" t="str">
        <v>ResortesGenerales</v>
      </c>
      <c r="AG130" t="str">
        <v>RESORTES LINEA AUTOMOTOR</v>
      </c>
      <c r="AH130" s="15">
        <v>686</v>
      </c>
      <c r="AI130" s="9">
        <v>2376.9004500000005</v>
      </c>
      <c r="AJ130" s="9">
        <v>1320.5</v>
      </c>
      <c r="AK130" s="66">
        <v>0.80000034078000803</v>
      </c>
      <c r="AL130" s="8">
        <v>0.27889591100077626</v>
      </c>
      <c r="AM130" s="9">
        <v>3039.8082663609057</v>
      </c>
      <c r="AN130" s="66">
        <v>1.3020130756235559</v>
      </c>
      <c r="AO130" s="13">
        <f t="shared" si="4"/>
        <v>662.90781636090514</v>
      </c>
      <c r="AQ130" s="66">
        <v>0.7</v>
      </c>
      <c r="AR130" s="13">
        <v>24.99772999999999</v>
      </c>
    </row>
    <row r="131" spans="1:44" x14ac:dyDescent="0.2">
      <c r="A131" s="6" t="s">
        <v>262</v>
      </c>
      <c r="B131" t="s">
        <v>5</v>
      </c>
      <c r="C131">
        <v>133</v>
      </c>
      <c r="D131" t="s">
        <v>263</v>
      </c>
      <c r="E131" s="2">
        <v>700.32</v>
      </c>
      <c r="F131" s="6" t="str">
        <f>+_xlfn.XLOOKUP(LISTAS[[#This Row],[ID]],_01_CODIGOS_Y_COSTOS_xlsm[Producto y N°],_01_CODIGOS_Y_COSTOS_xlsm[FABRICA],"",0,1)</f>
        <v>FADER</v>
      </c>
      <c r="G131" s="13">
        <f>LISTAS[[#This Row],[Precio]]*(1-0.46)*(1-IF($C$3520="",0,$C$3520))</f>
        <v>283.62960000000004</v>
      </c>
      <c r="H131" s="1">
        <f>+_xlfn.XLOOKUP(LISTAS[[#This Row],[ID]],_01_CODIGOS_Y_COSTOS_xlsm[Producto y N°],_01_CODIGOS_Y_COSTOS_xlsm[COSTO],0,0,1)</f>
        <v>161.83439999999999</v>
      </c>
      <c r="I131" s="115">
        <f>+IFERROR(LISTAS[[#This Row],[VENTA NETA]]/LISTAS[[#This Row],[COSTO]]-1,0)</f>
        <v>0.75259153801663969</v>
      </c>
      <c r="J131" s="33" t="str">
        <f>IFERROR(VLOOKUP(LISTAS[[#This Row],[ID]],_01_CODIGOS_Y_COSTOS_xlsm[[Producto y N°]:[CODIGO]],2,0),"")</f>
        <v>F-320</v>
      </c>
      <c r="M131" s="22">
        <v>0</v>
      </c>
      <c r="N131" s="23">
        <f>+LISTAS[[#This Row],[Precio]]+(LISTAS[[#This Row],[Precio]]*M131)</f>
        <v>700.32</v>
      </c>
      <c r="O131" s="24">
        <f t="shared" si="3"/>
        <v>283.62960000000004</v>
      </c>
      <c r="Q131" s="21">
        <f>IFERROR(O131/LISTAS[[#This Row],[COSTO]]-1,"")</f>
        <v>0.75259153801663969</v>
      </c>
      <c r="R131" t="str">
        <f>+LISTAS[[#This Row],[ID]]</f>
        <v>PLASTICOS133</v>
      </c>
      <c r="T131" s="29"/>
      <c r="U131" s="25">
        <f>LISTAS[[#This Row],[COSTO]]+(LISTAS[[#This Row],[COSTO]]*T131)</f>
        <v>161.83439999999999</v>
      </c>
      <c r="V131" s="30">
        <f>IF(T131="",0,U131/LISTAS[[#This Row],[VENTA NETA]]-1)</f>
        <v>0</v>
      </c>
      <c r="X131" s="25">
        <v>133</v>
      </c>
      <c r="Y131" s="31">
        <f>IFERROR(LISTAS[[#This Row],[COSTO]]/X131-1,"")</f>
        <v>0.21679999999999988</v>
      </c>
      <c r="AF131" t="str">
        <v>ResortesGenerales</v>
      </c>
      <c r="AG131" t="str">
        <v>RESORTES LINEA AUTOMOTOR</v>
      </c>
      <c r="AH131" s="15">
        <v>420</v>
      </c>
      <c r="AI131" s="9">
        <v>3002.3986500000001</v>
      </c>
      <c r="AJ131" s="9">
        <v>1668</v>
      </c>
      <c r="AK131" s="66">
        <v>0.79999919064748215</v>
      </c>
      <c r="AL131" s="8">
        <v>0.27889590983958645</v>
      </c>
      <c r="AM131" s="9">
        <v>3839.7553531928961</v>
      </c>
      <c r="AN131" s="66">
        <v>1.3020116026336308</v>
      </c>
      <c r="AO131" s="13">
        <f t="shared" si="4"/>
        <v>837.35670319289602</v>
      </c>
      <c r="AQ131" s="66">
        <v>0.7</v>
      </c>
      <c r="AR131" s="13">
        <v>24.99772999999999</v>
      </c>
    </row>
    <row r="132" spans="1:44" x14ac:dyDescent="0.2">
      <c r="A132" s="6" t="s">
        <v>264</v>
      </c>
      <c r="B132" t="s">
        <v>5</v>
      </c>
      <c r="C132">
        <v>134</v>
      </c>
      <c r="D132" t="s">
        <v>265</v>
      </c>
      <c r="E132" s="2">
        <v>3111.5</v>
      </c>
      <c r="F132" s="6" t="str">
        <f>+_xlfn.XLOOKUP(LISTAS[[#This Row],[ID]],_01_CODIGOS_Y_COSTOS_xlsm[Producto y N°],_01_CODIGOS_Y_COSTOS_xlsm[FABRICA],"",0,1)</f>
        <v>FADER</v>
      </c>
      <c r="G132" s="13">
        <f>LISTAS[[#This Row],[Precio]]*(1-0.46)*(1-IF($C$3520="",0,$C$3520))</f>
        <v>1260.1575</v>
      </c>
      <c r="H132" s="1">
        <f>+_xlfn.XLOOKUP(LISTAS[[#This Row],[ID]],_01_CODIGOS_Y_COSTOS_xlsm[Producto y N°],_01_CODIGOS_Y_COSTOS_xlsm[COSTO],0,0,1)</f>
        <v>0</v>
      </c>
      <c r="I132" s="115">
        <f>+IFERROR(LISTAS[[#This Row],[VENTA NETA]]/LISTAS[[#This Row],[COSTO]]-1,0)</f>
        <v>0</v>
      </c>
      <c r="J132" s="33" t="str">
        <f>IFERROR(VLOOKUP(LISTAS[[#This Row],[ID]],_01_CODIGOS_Y_COSTOS_xlsm[[Producto y N°]:[CODIGO]],2,0),"")</f>
        <v>S-188</v>
      </c>
      <c r="M132" s="22">
        <v>0</v>
      </c>
      <c r="N132" s="23">
        <f>+LISTAS[[#This Row],[Precio]]+(LISTAS[[#This Row],[Precio]]*M132)</f>
        <v>3111.5</v>
      </c>
      <c r="O132" s="24">
        <f t="shared" ref="O132:O195" si="5">N132*(1-0.46)*(1-IF($C$3520="",0,$C$3520))</f>
        <v>1260.1575</v>
      </c>
      <c r="Q132" s="21" t="str">
        <f>IFERROR(O132/LISTAS[[#This Row],[COSTO]]-1,"")</f>
        <v/>
      </c>
      <c r="R132" t="str">
        <f>+LISTAS[[#This Row],[ID]]</f>
        <v>PLASTICOS134</v>
      </c>
      <c r="T132" s="29"/>
      <c r="U132" s="25">
        <f>LISTAS[[#This Row],[COSTO]]+(LISTAS[[#This Row],[COSTO]]*T132)</f>
        <v>0</v>
      </c>
      <c r="V132" s="30">
        <f>IF(T132="",0,U132/LISTAS[[#This Row],[VENTA NETA]]-1)</f>
        <v>0</v>
      </c>
      <c r="X132" s="25">
        <v>0</v>
      </c>
      <c r="Y132" s="31" t="str">
        <f>IFERROR(LISTAS[[#This Row],[COSTO]]/X132-1,"")</f>
        <v/>
      </c>
      <c r="AF132" t="str">
        <v>ResortesGenerales</v>
      </c>
      <c r="AG132" t="str">
        <v>RESORTES LINEA AUTOMOTOR</v>
      </c>
      <c r="AH132" s="15">
        <v>478</v>
      </c>
      <c r="AI132" s="9">
        <v>3002.3986500000001</v>
      </c>
      <c r="AJ132" s="9">
        <v>1668</v>
      </c>
      <c r="AK132" s="66">
        <v>0.79999919064748215</v>
      </c>
      <c r="AL132" s="8">
        <v>0.27889590983958645</v>
      </c>
      <c r="AM132" s="9">
        <v>3839.7553531928961</v>
      </c>
      <c r="AN132" s="66">
        <v>1.3020116026336308</v>
      </c>
      <c r="AO132" s="13">
        <f t="shared" si="4"/>
        <v>837.35670319289602</v>
      </c>
      <c r="AQ132" s="66">
        <v>0.7</v>
      </c>
      <c r="AR132" s="13">
        <v>24.99772999999999</v>
      </c>
    </row>
    <row r="133" spans="1:44" x14ac:dyDescent="0.2">
      <c r="A133" s="6" t="s">
        <v>266</v>
      </c>
      <c r="B133" t="s">
        <v>5</v>
      </c>
      <c r="C133">
        <v>135</v>
      </c>
      <c r="D133" t="s">
        <v>267</v>
      </c>
      <c r="E133" s="2">
        <v>1120.3</v>
      </c>
      <c r="F133" s="6" t="str">
        <f>+_xlfn.XLOOKUP(LISTAS[[#This Row],[ID]],_01_CODIGOS_Y_COSTOS_xlsm[Producto y N°],_01_CODIGOS_Y_COSTOS_xlsm[FABRICA],"",0,1)</f>
        <v>FADER</v>
      </c>
      <c r="G133" s="13">
        <f>LISTAS[[#This Row],[Precio]]*(1-0.46)*(1-IF($C$3520="",0,$C$3520))</f>
        <v>453.72149999999999</v>
      </c>
      <c r="H133" s="1">
        <f>+_xlfn.XLOOKUP(LISTAS[[#This Row],[ID]],_01_CODIGOS_Y_COSTOS_xlsm[Producto y N°],_01_CODIGOS_Y_COSTOS_xlsm[COSTO],0,0,1)</f>
        <v>204.48750000000001</v>
      </c>
      <c r="I133" s="115">
        <f>+IFERROR(LISTAS[[#This Row],[VENTA NETA]]/LISTAS[[#This Row],[COSTO]]-1,0)</f>
        <v>1.2188226664221529</v>
      </c>
      <c r="J133" s="33" t="str">
        <f>IFERROR(VLOOKUP(LISTAS[[#This Row],[ID]],_01_CODIGOS_Y_COSTOS_xlsm[[Producto y N°]:[CODIGO]],2,0),"")</f>
        <v>S-134</v>
      </c>
      <c r="M133" s="22">
        <v>0</v>
      </c>
      <c r="N133" s="23">
        <f>+LISTAS[[#This Row],[Precio]]+(LISTAS[[#This Row],[Precio]]*M133)</f>
        <v>1120.3</v>
      </c>
      <c r="O133" s="24">
        <f t="shared" si="5"/>
        <v>453.72149999999999</v>
      </c>
      <c r="Q133" s="21">
        <f>IFERROR(O133/LISTAS[[#This Row],[COSTO]]-1,"")</f>
        <v>1.2188226664221529</v>
      </c>
      <c r="R133" t="str">
        <f>+LISTAS[[#This Row],[ID]]</f>
        <v>PLASTICOS135</v>
      </c>
      <c r="T133" s="29"/>
      <c r="U133" s="25">
        <f>LISTAS[[#This Row],[COSTO]]+(LISTAS[[#This Row],[COSTO]]*T133)</f>
        <v>204.48750000000001</v>
      </c>
      <c r="V133" s="30">
        <f>IF(T133="",0,U133/LISTAS[[#This Row],[VENTA NETA]]-1)</f>
        <v>0</v>
      </c>
      <c r="X133" s="25">
        <v>161.5</v>
      </c>
      <c r="Y133" s="31">
        <f>IFERROR(LISTAS[[#This Row],[COSTO]]/X133-1,"")</f>
        <v>0.26617647058823546</v>
      </c>
      <c r="AF133" t="str">
        <v>ResortesGenerales</v>
      </c>
      <c r="AG133" t="str">
        <v>RESORTES LINEA AUTOMOTOR</v>
      </c>
      <c r="AH133" s="15">
        <v>555</v>
      </c>
      <c r="AI133" s="9">
        <v>2552.0386500000004</v>
      </c>
      <c r="AJ133" s="9">
        <v>1417.8</v>
      </c>
      <c r="AK133" s="66">
        <v>0.79999904782056741</v>
      </c>
      <c r="AL133" s="8">
        <v>0.27889590854178592</v>
      </c>
      <c r="AM133" s="9">
        <v>3263.7917879255033</v>
      </c>
      <c r="AN133" s="66">
        <v>1.3020114176368343</v>
      </c>
      <c r="AO133" s="13">
        <f t="shared" ref="AO133:AO196" si="6">+AM133-AI133</f>
        <v>711.75313792550287</v>
      </c>
      <c r="AQ133" s="66">
        <v>0.7</v>
      </c>
      <c r="AR133" s="13">
        <v>24.99772999999999</v>
      </c>
    </row>
    <row r="134" spans="1:44" x14ac:dyDescent="0.2">
      <c r="A134" s="6" t="s">
        <v>268</v>
      </c>
      <c r="B134" t="s">
        <v>5</v>
      </c>
      <c r="C134">
        <v>136</v>
      </c>
      <c r="D134" t="s">
        <v>269</v>
      </c>
      <c r="E134" s="2">
        <v>1477.95</v>
      </c>
      <c r="F134" s="6" t="str">
        <f>+_xlfn.XLOOKUP(LISTAS[[#This Row],[ID]],_01_CODIGOS_Y_COSTOS_xlsm[Producto y N°],_01_CODIGOS_Y_COSTOS_xlsm[FABRICA],"",0,1)</f>
        <v>FADER</v>
      </c>
      <c r="G134" s="13">
        <f>LISTAS[[#This Row],[Precio]]*(1-0.46)*(1-IF($C$3520="",0,$C$3520))</f>
        <v>598.56975000000011</v>
      </c>
      <c r="H134" s="1">
        <f>+_xlfn.XLOOKUP(LISTAS[[#This Row],[ID]],_01_CODIGOS_Y_COSTOS_xlsm[Producto y N°],_01_CODIGOS_Y_COSTOS_xlsm[COSTO],0,0,1)</f>
        <v>177.55500000000001</v>
      </c>
      <c r="I134" s="115">
        <f>+IFERROR(LISTAS[[#This Row],[VENTA NETA]]/LISTAS[[#This Row],[COSTO]]-1,0)</f>
        <v>2.3711793528765739</v>
      </c>
      <c r="J134" s="33" t="str">
        <f>IFERROR(VLOOKUP(LISTAS[[#This Row],[ID]],_01_CODIGOS_Y_COSTOS_xlsm[[Producto y N°]:[CODIGO]],2,0),"")</f>
        <v>S-200</v>
      </c>
      <c r="M134" s="22">
        <v>0</v>
      </c>
      <c r="N134" s="23">
        <f>+LISTAS[[#This Row],[Precio]]+(LISTAS[[#This Row],[Precio]]*M134)</f>
        <v>1477.95</v>
      </c>
      <c r="O134" s="24">
        <f t="shared" si="5"/>
        <v>598.56975000000011</v>
      </c>
      <c r="Q134" s="21">
        <f>IFERROR(O134/LISTAS[[#This Row],[COSTO]]-1,"")</f>
        <v>2.3711793528765739</v>
      </c>
      <c r="R134" t="str">
        <f>+LISTAS[[#This Row],[ID]]</f>
        <v>PLASTICOS136</v>
      </c>
      <c r="T134" s="29"/>
      <c r="U134" s="25">
        <f>LISTAS[[#This Row],[COSTO]]+(LISTAS[[#This Row],[COSTO]]*T134)</f>
        <v>177.55500000000001</v>
      </c>
      <c r="V134" s="30">
        <f>IF(T134="",0,U134/LISTAS[[#This Row],[VENTA NETA]]-1)</f>
        <v>0</v>
      </c>
      <c r="X134" s="25">
        <v>190</v>
      </c>
      <c r="Y134" s="31">
        <f>IFERROR(LISTAS[[#This Row],[COSTO]]/X134-1,"")</f>
        <v>-6.5500000000000003E-2</v>
      </c>
      <c r="AF134" t="str">
        <v>ResortesGenerales</v>
      </c>
      <c r="AG134" t="str">
        <v>RESORTES LINEA AUTOMOTOR</v>
      </c>
      <c r="AH134" s="15">
        <v>405</v>
      </c>
      <c r="AI134" s="9">
        <v>2326.8586500000001</v>
      </c>
      <c r="AJ134" s="9">
        <v>1292.7</v>
      </c>
      <c r="AK134" s="66">
        <v>0.79999895567417045</v>
      </c>
      <c r="AL134" s="8">
        <v>0.27889590770449524</v>
      </c>
      <c r="AM134" s="9">
        <v>2975.8100052918066</v>
      </c>
      <c r="AN134" s="66">
        <v>1.3020112982840617</v>
      </c>
      <c r="AO134" s="13">
        <f t="shared" si="6"/>
        <v>648.95135529180652</v>
      </c>
      <c r="AQ134" s="66">
        <v>0.7</v>
      </c>
      <c r="AR134" s="13">
        <v>24.99772999999999</v>
      </c>
    </row>
    <row r="135" spans="1:44" x14ac:dyDescent="0.2">
      <c r="A135" s="6" t="s">
        <v>270</v>
      </c>
      <c r="B135" t="s">
        <v>5</v>
      </c>
      <c r="C135">
        <v>137</v>
      </c>
      <c r="D135" t="s">
        <v>271</v>
      </c>
      <c r="E135" s="2">
        <v>1073.43</v>
      </c>
      <c r="F135" s="6" t="str">
        <f>+_xlfn.XLOOKUP(LISTAS[[#This Row],[ID]],_01_CODIGOS_Y_COSTOS_xlsm[Producto y N°],_01_CODIGOS_Y_COSTOS_xlsm[FABRICA],"",0,1)</f>
        <v>FADER</v>
      </c>
      <c r="G135" s="13">
        <f>LISTAS[[#This Row],[Precio]]*(1-0.46)*(1-IF($C$3520="",0,$C$3520))</f>
        <v>434.73915000000011</v>
      </c>
      <c r="H135" s="1">
        <f>+_xlfn.XLOOKUP(LISTAS[[#This Row],[ID]],_01_CODIGOS_Y_COSTOS_xlsm[Producto y N°],_01_CODIGOS_Y_COSTOS_xlsm[COSTO],0,0,1)</f>
        <v>0</v>
      </c>
      <c r="I135" s="115">
        <f>+IFERROR(LISTAS[[#This Row],[VENTA NETA]]/LISTAS[[#This Row],[COSTO]]-1,0)</f>
        <v>0</v>
      </c>
      <c r="J135" s="33" t="str">
        <f>IFERROR(VLOOKUP(LISTAS[[#This Row],[ID]],_01_CODIGOS_Y_COSTOS_xlsm[[Producto y N°]:[CODIGO]],2,0),"")</f>
        <v>S-115</v>
      </c>
      <c r="M135" s="22">
        <v>0</v>
      </c>
      <c r="N135" s="23">
        <f>+LISTAS[[#This Row],[Precio]]+(LISTAS[[#This Row],[Precio]]*M135)</f>
        <v>1073.43</v>
      </c>
      <c r="O135" s="24">
        <f t="shared" si="5"/>
        <v>434.73915000000011</v>
      </c>
      <c r="Q135" s="21" t="str">
        <f>IFERROR(O135/LISTAS[[#This Row],[COSTO]]-1,"")</f>
        <v/>
      </c>
      <c r="R135" t="str">
        <f>+LISTAS[[#This Row],[ID]]</f>
        <v>PLASTICOS137</v>
      </c>
      <c r="T135" s="29"/>
      <c r="U135" s="25">
        <f>LISTAS[[#This Row],[COSTO]]+(LISTAS[[#This Row],[COSTO]]*T135)</f>
        <v>0</v>
      </c>
      <c r="V135" s="30">
        <f>IF(T135="",0,U135/LISTAS[[#This Row],[VENTA NETA]]-1)</f>
        <v>0</v>
      </c>
      <c r="X135" s="25">
        <v>0</v>
      </c>
      <c r="Y135" s="31" t="str">
        <f>IFERROR(LISTAS[[#This Row],[COSTO]]/X135-1,"")</f>
        <v/>
      </c>
      <c r="AF135" t="str">
        <v>ResortesGenerales</v>
      </c>
      <c r="AG135" t="str">
        <v>RESORTES LINEA AUTOMOTOR</v>
      </c>
      <c r="AH135" s="15">
        <v>400</v>
      </c>
      <c r="AI135" s="9">
        <v>1876.49865</v>
      </c>
      <c r="AJ135" s="9">
        <v>1042.5</v>
      </c>
      <c r="AK135" s="66">
        <v>0.79999870503597115</v>
      </c>
      <c r="AL135" s="8">
        <v>0.27889590542706477</v>
      </c>
      <c r="AM135" s="9">
        <v>2399.8464400244147</v>
      </c>
      <c r="AN135" s="66">
        <v>1.3020109736445225</v>
      </c>
      <c r="AO135" s="13">
        <f t="shared" si="6"/>
        <v>523.34779002441473</v>
      </c>
      <c r="AQ135" s="66">
        <v>0.7</v>
      </c>
      <c r="AR135" s="13">
        <v>24.99772999999999</v>
      </c>
    </row>
    <row r="136" spans="1:44" x14ac:dyDescent="0.2">
      <c r="A136" s="6" t="s">
        <v>272</v>
      </c>
      <c r="B136" t="s">
        <v>5</v>
      </c>
      <c r="C136">
        <v>138</v>
      </c>
      <c r="D136" t="s">
        <v>273</v>
      </c>
      <c r="E136" s="2">
        <v>871.44</v>
      </c>
      <c r="F136" s="6" t="str">
        <f>+_xlfn.XLOOKUP(LISTAS[[#This Row],[ID]],_01_CODIGOS_Y_COSTOS_xlsm[Producto y N°],_01_CODIGOS_Y_COSTOS_xlsm[FABRICA],"",0,1)</f>
        <v>FADER</v>
      </c>
      <c r="G136" s="13">
        <f>LISTAS[[#This Row],[Precio]]*(1-0.46)*(1-IF($C$3520="",0,$C$3520))</f>
        <v>352.93320000000006</v>
      </c>
      <c r="H136" s="1">
        <f>+_xlfn.XLOOKUP(LISTAS[[#This Row],[ID]],_01_CODIGOS_Y_COSTOS_xlsm[Producto y N°],_01_CODIGOS_Y_COSTOS_xlsm[COSTO],0,0,1)</f>
        <v>124.6875</v>
      </c>
      <c r="I136" s="115">
        <f>+IFERROR(LISTAS[[#This Row],[VENTA NETA]]/LISTAS[[#This Row],[COSTO]]-1,0)</f>
        <v>1.8305419548872184</v>
      </c>
      <c r="J136" s="33" t="str">
        <f>IFERROR(VLOOKUP(LISTAS[[#This Row],[ID]],_01_CODIGOS_Y_COSTOS_xlsm[[Producto y N°]:[CODIGO]],2,0),"")</f>
        <v>S-197</v>
      </c>
      <c r="M136" s="22">
        <v>0</v>
      </c>
      <c r="N136" s="23">
        <f>+LISTAS[[#This Row],[Precio]]+(LISTAS[[#This Row],[Precio]]*M136)</f>
        <v>871.44</v>
      </c>
      <c r="O136" s="24">
        <f t="shared" si="5"/>
        <v>352.93320000000006</v>
      </c>
      <c r="Q136" s="21">
        <f>IFERROR(O136/LISTAS[[#This Row],[COSTO]]-1,"")</f>
        <v>1.8305419548872184</v>
      </c>
      <c r="R136" t="str">
        <f>+LISTAS[[#This Row],[ID]]</f>
        <v>PLASTICOS138</v>
      </c>
      <c r="T136" s="29"/>
      <c r="U136" s="25">
        <f>LISTAS[[#This Row],[COSTO]]+(LISTAS[[#This Row],[COSTO]]*T136)</f>
        <v>124.6875</v>
      </c>
      <c r="V136" s="30">
        <f>IF(T136="",0,U136/LISTAS[[#This Row],[VENTA NETA]]-1)</f>
        <v>0</v>
      </c>
      <c r="X136" s="25">
        <v>99.75</v>
      </c>
      <c r="Y136" s="31">
        <f>IFERROR(LISTAS[[#This Row],[COSTO]]/X136-1,"")</f>
        <v>0.25</v>
      </c>
      <c r="AF136" t="str">
        <v>ResortesGenerales</v>
      </c>
      <c r="AG136" t="str">
        <v>RESORTES LINEA AUTOMOTOR</v>
      </c>
      <c r="AH136" s="15">
        <v>594</v>
      </c>
      <c r="AI136" s="9">
        <v>625.4982</v>
      </c>
      <c r="AJ136" s="9">
        <v>347.5</v>
      </c>
      <c r="AK136" s="66">
        <v>0.7999948201438849</v>
      </c>
      <c r="AL136" s="8">
        <v>0.27889590542706477</v>
      </c>
      <c r="AM136" s="9">
        <v>799.94708683199929</v>
      </c>
      <c r="AN136" s="66">
        <v>1.3020060052719402</v>
      </c>
      <c r="AO136" s="13">
        <f t="shared" si="6"/>
        <v>174.44888683199929</v>
      </c>
      <c r="AQ136" s="66">
        <v>0.7</v>
      </c>
      <c r="AR136" s="13">
        <v>24.99772999999999</v>
      </c>
    </row>
    <row r="137" spans="1:44" x14ac:dyDescent="0.2">
      <c r="A137" s="6" t="s">
        <v>274</v>
      </c>
      <c r="B137" t="s">
        <v>5</v>
      </c>
      <c r="C137">
        <v>139</v>
      </c>
      <c r="D137" t="s">
        <v>275</v>
      </c>
      <c r="E137" s="2">
        <v>1088.8399999999999</v>
      </c>
      <c r="F137" s="6" t="str">
        <f>+_xlfn.XLOOKUP(LISTAS[[#This Row],[ID]],_01_CODIGOS_Y_COSTOS_xlsm[Producto y N°],_01_CODIGOS_Y_COSTOS_xlsm[FABRICA],"",0,1)</f>
        <v>FADER</v>
      </c>
      <c r="G137" s="13">
        <f>LISTAS[[#This Row],[Precio]]*(1-0.46)*(1-IF($C$3520="",0,$C$3520))</f>
        <v>440.98020000000002</v>
      </c>
      <c r="H137" s="1">
        <f>+_xlfn.XLOOKUP(LISTAS[[#This Row],[ID]],_01_CODIGOS_Y_COSTOS_xlsm[Producto y N°],_01_CODIGOS_Y_COSTOS_xlsm[COSTO],0,0,1)</f>
        <v>215.7792</v>
      </c>
      <c r="I137" s="115">
        <f>+IFERROR(LISTAS[[#This Row],[VENTA NETA]]/LISTAS[[#This Row],[COSTO]]-1,0)</f>
        <v>1.0436640788361435</v>
      </c>
      <c r="J137" s="33" t="str">
        <f>IFERROR(VLOOKUP(LISTAS[[#This Row],[ID]],_01_CODIGOS_Y_COSTOS_xlsm[[Producto y N°]:[CODIGO]],2,0),"")</f>
        <v>F-1076</v>
      </c>
      <c r="M137" s="22">
        <v>0</v>
      </c>
      <c r="N137" s="23">
        <f>+LISTAS[[#This Row],[Precio]]+(LISTAS[[#This Row],[Precio]]*M137)</f>
        <v>1088.8399999999999</v>
      </c>
      <c r="O137" s="24">
        <f t="shared" si="5"/>
        <v>440.98020000000002</v>
      </c>
      <c r="Q137" s="21">
        <f>IFERROR(O137/LISTAS[[#This Row],[COSTO]]-1,"")</f>
        <v>1.0436640788361435</v>
      </c>
      <c r="R137" t="str">
        <f>+LISTAS[[#This Row],[ID]]</f>
        <v>PLASTICOS139</v>
      </c>
      <c r="T137" s="29"/>
      <c r="U137" s="25">
        <f>LISTAS[[#This Row],[COSTO]]+(LISTAS[[#This Row],[COSTO]]*T137)</f>
        <v>215.7792</v>
      </c>
      <c r="V137" s="30">
        <f>IF(T137="",0,U137/LISTAS[[#This Row],[VENTA NETA]]-1)</f>
        <v>0</v>
      </c>
      <c r="X137" s="25">
        <v>180.5</v>
      </c>
      <c r="Y137" s="31">
        <f>IFERROR(LISTAS[[#This Row],[COSTO]]/X137-1,"")</f>
        <v>0.19545263157894732</v>
      </c>
      <c r="AF137" t="str">
        <v>ResortesGenerales</v>
      </c>
      <c r="AG137" t="str">
        <v>RESORTES LINEA AUTOMOTOR</v>
      </c>
      <c r="AH137" s="15">
        <v>612</v>
      </c>
      <c r="AI137" s="9">
        <v>625.4982</v>
      </c>
      <c r="AJ137" s="9">
        <v>347.5</v>
      </c>
      <c r="AK137" s="66">
        <v>0.7999948201438849</v>
      </c>
      <c r="AL137" s="8">
        <v>0.27889590542706477</v>
      </c>
      <c r="AM137" s="9">
        <v>799.94708683199929</v>
      </c>
      <c r="AN137" s="66">
        <v>1.3020060052719402</v>
      </c>
      <c r="AO137" s="13">
        <f t="shared" si="6"/>
        <v>174.44888683199929</v>
      </c>
      <c r="AQ137" s="66">
        <v>0.7</v>
      </c>
      <c r="AR137" s="13">
        <v>24.99772999999999</v>
      </c>
    </row>
    <row r="138" spans="1:44" x14ac:dyDescent="0.2">
      <c r="A138" s="6" t="s">
        <v>276</v>
      </c>
      <c r="B138" t="s">
        <v>5</v>
      </c>
      <c r="C138">
        <v>140</v>
      </c>
      <c r="D138" t="s">
        <v>277</v>
      </c>
      <c r="E138" s="2">
        <v>895.53</v>
      </c>
      <c r="F138" s="6" t="str">
        <f>+_xlfn.XLOOKUP(LISTAS[[#This Row],[ID]],_01_CODIGOS_Y_COSTOS_xlsm[Producto y N°],_01_CODIGOS_Y_COSTOS_xlsm[FABRICA],"",0,1)</f>
        <v>FADER</v>
      </c>
      <c r="G138" s="13">
        <f>LISTAS[[#This Row],[Precio]]*(1-0.46)*(1-IF($C$3520="",0,$C$3520))</f>
        <v>362.68965000000003</v>
      </c>
      <c r="H138" s="1">
        <f>+_xlfn.XLOOKUP(LISTAS[[#This Row],[ID]],_01_CODIGOS_Y_COSTOS_xlsm[Producto y N°],_01_CODIGOS_Y_COSTOS_xlsm[COSTO],0,0,1)</f>
        <v>201.495</v>
      </c>
      <c r="I138" s="115">
        <f>+IFERROR(LISTAS[[#This Row],[VENTA NETA]]/LISTAS[[#This Row],[COSTO]]-1,0)</f>
        <v>0.79999330008188796</v>
      </c>
      <c r="J138" s="33" t="str">
        <f>IFERROR(VLOOKUP(LISTAS[[#This Row],[ID]],_01_CODIGOS_Y_COSTOS_xlsm[[Producto y N°]:[CODIGO]],2,0),"")</f>
        <v>S-198</v>
      </c>
      <c r="M138" s="22">
        <v>9.8072875155825301E-2</v>
      </c>
      <c r="N138" s="23">
        <f>+LISTAS[[#This Row],[Precio]]+(LISTAS[[#This Row],[Precio]]*M138)</f>
        <v>983.35720188829623</v>
      </c>
      <c r="O138" s="24">
        <f t="shared" si="5"/>
        <v>398.25966676475997</v>
      </c>
      <c r="Q138" s="21">
        <f>IFERROR(O138/LISTAS[[#This Row],[COSTO]]-1,"")</f>
        <v>0.97652381828214074</v>
      </c>
      <c r="R138" t="str">
        <f>+LISTAS[[#This Row],[ID]]</f>
        <v>PLASTICOS140</v>
      </c>
      <c r="T138" s="29"/>
      <c r="U138" s="25">
        <f>LISTAS[[#This Row],[COSTO]]+(LISTAS[[#This Row],[COSTO]]*T138)</f>
        <v>201.495</v>
      </c>
      <c r="V138" s="30">
        <f>IF(T138="",0,U138/LISTAS[[#This Row],[VENTA NETA]]-1)</f>
        <v>0</v>
      </c>
      <c r="X138" s="25">
        <v>157.69999999999999</v>
      </c>
      <c r="Y138" s="31">
        <f>IFERROR(LISTAS[[#This Row],[COSTO]]/X138-1,"")</f>
        <v>0.27771084337349405</v>
      </c>
      <c r="AF138" t="str">
        <v>ResortesGenerales</v>
      </c>
      <c r="AG138" t="str">
        <v>RESORTES LINEA AUTOMOTOR</v>
      </c>
      <c r="AH138" s="15">
        <v>613</v>
      </c>
      <c r="AI138" s="9">
        <v>625.4982</v>
      </c>
      <c r="AJ138" s="9">
        <v>347.5</v>
      </c>
      <c r="AK138" s="66">
        <v>0.7999948201438849</v>
      </c>
      <c r="AL138" s="8">
        <v>0.27889590542706477</v>
      </c>
      <c r="AM138" s="9">
        <v>799.94708683199929</v>
      </c>
      <c r="AN138" s="66">
        <v>1.3020060052719402</v>
      </c>
      <c r="AO138" s="13">
        <f t="shared" si="6"/>
        <v>174.44888683199929</v>
      </c>
      <c r="AQ138" s="66">
        <v>0.7</v>
      </c>
      <c r="AR138" s="13">
        <v>24.99772999999999</v>
      </c>
    </row>
    <row r="139" spans="1:44" x14ac:dyDescent="0.2">
      <c r="A139" s="6" t="s">
        <v>278</v>
      </c>
      <c r="B139" t="s">
        <v>5</v>
      </c>
      <c r="C139">
        <v>141</v>
      </c>
      <c r="D139" t="s">
        <v>279</v>
      </c>
      <c r="E139" s="2">
        <v>858.58</v>
      </c>
      <c r="F139" s="6" t="str">
        <f>+_xlfn.XLOOKUP(LISTAS[[#This Row],[ID]],_01_CODIGOS_Y_COSTOS_xlsm[Producto y N°],_01_CODIGOS_Y_COSTOS_xlsm[FABRICA],"",0,1)</f>
        <v>FADER</v>
      </c>
      <c r="G139" s="13">
        <f>LISTAS[[#This Row],[Precio]]*(1-0.46)*(1-IF($C$3520="",0,$C$3520))</f>
        <v>347.72490000000005</v>
      </c>
      <c r="H139" s="1">
        <f>+_xlfn.XLOOKUP(LISTAS[[#This Row],[ID]],_01_CODIGOS_Y_COSTOS_xlsm[Producto y N°],_01_CODIGOS_Y_COSTOS_xlsm[COSTO],0,0,1)</f>
        <v>201.75360000000001</v>
      </c>
      <c r="I139" s="115">
        <f>+IFERROR(LISTAS[[#This Row],[VENTA NETA]]/LISTAS[[#This Row],[COSTO]]-1,0)</f>
        <v>0.7235127402931103</v>
      </c>
      <c r="J139" s="33" t="str">
        <f>IFERROR(VLOOKUP(LISTAS[[#This Row],[ID]],_01_CODIGOS_Y_COSTOS_xlsm[[Producto y N°]:[CODIGO]],2,0),"")</f>
        <v>F-737/A</v>
      </c>
      <c r="M139" s="22">
        <v>0</v>
      </c>
      <c r="N139" s="23">
        <f>+LISTAS[[#This Row],[Precio]]+(LISTAS[[#This Row],[Precio]]*M139)</f>
        <v>858.58</v>
      </c>
      <c r="O139" s="24">
        <f t="shared" si="5"/>
        <v>347.72490000000005</v>
      </c>
      <c r="Q139" s="21">
        <f>IFERROR(O139/LISTAS[[#This Row],[COSTO]]-1,"")</f>
        <v>0.7235127402931103</v>
      </c>
      <c r="R139" t="str">
        <f>+LISTAS[[#This Row],[ID]]</f>
        <v>PLASTICOS141</v>
      </c>
      <c r="T139" s="29"/>
      <c r="U139" s="25">
        <f>LISTAS[[#This Row],[COSTO]]+(LISTAS[[#This Row],[COSTO]]*T139)</f>
        <v>201.75360000000001</v>
      </c>
      <c r="V139" s="30">
        <f>IF(T139="",0,U139/LISTAS[[#This Row],[VENTA NETA]]-1)</f>
        <v>0</v>
      </c>
      <c r="X139" s="25">
        <v>159.6</v>
      </c>
      <c r="Y139" s="31">
        <f>IFERROR(LISTAS[[#This Row],[COSTO]]/X139-1,"")</f>
        <v>0.26412030075187976</v>
      </c>
      <c r="AF139" t="str">
        <v>ResortesGenerales</v>
      </c>
      <c r="AG139" t="str">
        <v>RESORTES LINEA AUTOMOTOR</v>
      </c>
      <c r="AH139" s="15">
        <v>664</v>
      </c>
      <c r="AI139" s="9">
        <v>1876.49865</v>
      </c>
      <c r="AJ139" s="9">
        <v>1042.5</v>
      </c>
      <c r="AK139" s="66">
        <v>0.79999870503597115</v>
      </c>
      <c r="AL139" s="8">
        <v>0.27889590542706477</v>
      </c>
      <c r="AM139" s="9">
        <v>2399.8464400244147</v>
      </c>
      <c r="AN139" s="66">
        <v>1.3020109736445225</v>
      </c>
      <c r="AO139" s="13">
        <f t="shared" si="6"/>
        <v>523.34779002441473</v>
      </c>
      <c r="AQ139" s="66">
        <v>0.7</v>
      </c>
      <c r="AR139" s="13">
        <v>24.99772999999999</v>
      </c>
    </row>
    <row r="140" spans="1:44" x14ac:dyDescent="0.2">
      <c r="A140" s="6" t="s">
        <v>280</v>
      </c>
      <c r="B140" t="s">
        <v>5</v>
      </c>
      <c r="C140">
        <v>142</v>
      </c>
      <c r="D140" t="s">
        <v>281</v>
      </c>
      <c r="E140" s="2">
        <v>911.07</v>
      </c>
      <c r="F140" s="6" t="str">
        <f>+_xlfn.XLOOKUP(LISTAS[[#This Row],[ID]],_01_CODIGOS_Y_COSTOS_xlsm[Producto y N°],_01_CODIGOS_Y_COSTOS_xlsm[FABRICA],"",0,1)</f>
        <v>FADER</v>
      </c>
      <c r="G140" s="13">
        <f>LISTAS[[#This Row],[Precio]]*(1-0.46)*(1-IF($C$3520="",0,$C$3520))</f>
        <v>368.98335000000003</v>
      </c>
      <c r="H140" s="1">
        <f>+_xlfn.XLOOKUP(LISTAS[[#This Row],[ID]],_01_CODIGOS_Y_COSTOS_xlsm[Producto y N°],_01_CODIGOS_Y_COSTOS_xlsm[COSTO],0,0,1)</f>
        <v>204.99019999999999</v>
      </c>
      <c r="I140" s="115">
        <f>+IFERROR(LISTAS[[#This Row],[VENTA NETA]]/LISTAS[[#This Row],[COSTO]]-1,0)</f>
        <v>0.80000482949916663</v>
      </c>
      <c r="J140" s="33" t="str">
        <f>IFERROR(VLOOKUP(LISTAS[[#This Row],[ID]],_01_CODIGOS_Y_COSTOS_xlsm[[Producto y N°]:[CODIGO]],2,0),"")</f>
        <v>F-1053</v>
      </c>
      <c r="M140" s="22">
        <v>6.5028003782328758E-2</v>
      </c>
      <c r="N140" s="23">
        <f>+LISTAS[[#This Row],[Precio]]+(LISTAS[[#This Row],[Precio]]*M140)</f>
        <v>970.31506340596627</v>
      </c>
      <c r="O140" s="24">
        <f t="shared" si="5"/>
        <v>392.97760067941635</v>
      </c>
      <c r="Q140" s="21">
        <f>IFERROR(O140/LISTAS[[#This Row],[COSTO]]-1,"")</f>
        <v>0.91705555036004838</v>
      </c>
      <c r="R140" t="str">
        <f>+LISTAS[[#This Row],[ID]]</f>
        <v>PLASTICOS142</v>
      </c>
      <c r="T140" s="29"/>
      <c r="U140" s="25">
        <f>LISTAS[[#This Row],[COSTO]]+(LISTAS[[#This Row],[COSTO]]*T140)</f>
        <v>204.99019999999999</v>
      </c>
      <c r="V140" s="30">
        <f>IF(T140="",0,U140/LISTAS[[#This Row],[VENTA NETA]]-1)</f>
        <v>0</v>
      </c>
      <c r="X140" s="25">
        <v>161.5</v>
      </c>
      <c r="Y140" s="31">
        <f>IFERROR(LISTAS[[#This Row],[COSTO]]/X140-1,"")</f>
        <v>0.26928916408668724</v>
      </c>
      <c r="AF140" t="str">
        <v>ResortesGenerales</v>
      </c>
      <c r="AG140" t="str">
        <v>RESORTES LINEA AUTOMOTOR</v>
      </c>
      <c r="AH140" s="15">
        <v>668</v>
      </c>
      <c r="AI140" s="9">
        <v>625.4982</v>
      </c>
      <c r="AJ140" s="9">
        <v>347.5</v>
      </c>
      <c r="AK140" s="66">
        <v>0.7999948201438849</v>
      </c>
      <c r="AL140" s="8">
        <v>0.27889590542706477</v>
      </c>
      <c r="AM140" s="9">
        <v>799.94708683199929</v>
      </c>
      <c r="AN140" s="66">
        <v>1.3020060052719402</v>
      </c>
      <c r="AO140" s="13">
        <f t="shared" si="6"/>
        <v>174.44888683199929</v>
      </c>
      <c r="AQ140" s="66">
        <v>0.69999999999999973</v>
      </c>
      <c r="AR140" s="13">
        <v>30.517099999999971</v>
      </c>
    </row>
    <row r="141" spans="1:44" x14ac:dyDescent="0.2">
      <c r="A141" s="6" t="s">
        <v>282</v>
      </c>
      <c r="B141" t="s">
        <v>5</v>
      </c>
      <c r="C141">
        <v>143</v>
      </c>
      <c r="D141" t="s">
        <v>283</v>
      </c>
      <c r="E141" s="2">
        <v>1159.96</v>
      </c>
      <c r="F141" s="6" t="str">
        <f>+_xlfn.XLOOKUP(LISTAS[[#This Row],[ID]],_01_CODIGOS_Y_COSTOS_xlsm[Producto y N°],_01_CODIGOS_Y_COSTOS_xlsm[FABRICA],"",0,1)</f>
        <v>FADER</v>
      </c>
      <c r="G141" s="13">
        <f>LISTAS[[#This Row],[Precio]]*(1-0.46)*(1-IF($C$3520="",0,$C$3520))</f>
        <v>469.78380000000004</v>
      </c>
      <c r="H141" s="1">
        <f>+_xlfn.XLOOKUP(LISTAS[[#This Row],[ID]],_01_CODIGOS_Y_COSTOS_xlsm[Producto y N°],_01_CODIGOS_Y_COSTOS_xlsm[COSTO],0,0,1)</f>
        <v>99.75</v>
      </c>
      <c r="I141" s="115">
        <f>+IFERROR(LISTAS[[#This Row],[VENTA NETA]]/LISTAS[[#This Row],[COSTO]]-1,0)</f>
        <v>3.7096120300751885</v>
      </c>
      <c r="J141" s="33" t="str">
        <f>IFERROR(VLOOKUP(LISTAS[[#This Row],[ID]],_01_CODIGOS_Y_COSTOS_xlsm[[Producto y N°]:[CODIGO]],2,0),"")</f>
        <v>S-164</v>
      </c>
      <c r="M141" s="22">
        <v>0</v>
      </c>
      <c r="N141" s="23">
        <f>+LISTAS[[#This Row],[Precio]]+(LISTAS[[#This Row],[Precio]]*M141)</f>
        <v>1159.96</v>
      </c>
      <c r="O141" s="24">
        <f t="shared" si="5"/>
        <v>469.78380000000004</v>
      </c>
      <c r="Q141" s="21">
        <f>IFERROR(O141/LISTAS[[#This Row],[COSTO]]-1,"")</f>
        <v>3.7096120300751885</v>
      </c>
      <c r="R141" t="str">
        <f>+LISTAS[[#This Row],[ID]]</f>
        <v>PLASTICOS143</v>
      </c>
      <c r="T141" s="29"/>
      <c r="U141" s="25">
        <f>LISTAS[[#This Row],[COSTO]]+(LISTAS[[#This Row],[COSTO]]*T141)</f>
        <v>99.75</v>
      </c>
      <c r="V141" s="30">
        <f>IF(T141="",0,U141/LISTAS[[#This Row],[VENTA NETA]]-1)</f>
        <v>0</v>
      </c>
      <c r="X141" s="25">
        <v>85.5</v>
      </c>
      <c r="Y141" s="31">
        <f>IFERROR(LISTAS[[#This Row],[COSTO]]/X141-1,"")</f>
        <v>0.16666666666666674</v>
      </c>
      <c r="AF141" t="str">
        <v>ResortesGenerales</v>
      </c>
      <c r="AG141" t="str">
        <v>RESORTES LINEA AUTOMOTOR</v>
      </c>
      <c r="AH141" s="15">
        <v>480</v>
      </c>
      <c r="AI141" s="9">
        <v>1651.3186500000002</v>
      </c>
      <c r="AJ141" s="9">
        <v>917.4</v>
      </c>
      <c r="AK141" s="66">
        <v>0.79999852844996755</v>
      </c>
      <c r="AL141" s="8">
        <v>0.27889590382251095</v>
      </c>
      <c r="AM141" s="9">
        <v>2111.8646573907185</v>
      </c>
      <c r="AN141" s="66">
        <v>1.3020107449212106</v>
      </c>
      <c r="AO141" s="13">
        <f t="shared" si="6"/>
        <v>460.54600739071839</v>
      </c>
      <c r="AQ141" s="66">
        <v>0.70000000000000018</v>
      </c>
      <c r="AR141" s="13">
        <v>56.467060000000032</v>
      </c>
    </row>
    <row r="142" spans="1:44" x14ac:dyDescent="0.2">
      <c r="A142" s="6" t="s">
        <v>284</v>
      </c>
      <c r="B142" t="s">
        <v>5</v>
      </c>
      <c r="C142">
        <v>144</v>
      </c>
      <c r="D142" t="s">
        <v>285</v>
      </c>
      <c r="E142" s="2">
        <v>699.24</v>
      </c>
      <c r="F142" s="6" t="str">
        <f>+_xlfn.XLOOKUP(LISTAS[[#This Row],[ID]],_01_CODIGOS_Y_COSTOS_xlsm[Producto y N°],_01_CODIGOS_Y_COSTOS_xlsm[FABRICA],"",0,1)</f>
        <v>FADER</v>
      </c>
      <c r="G142" s="13">
        <f>LISTAS[[#This Row],[Precio]]*(1-0.46)*(1-IF($C$3520="",0,$C$3520))</f>
        <v>283.19220000000001</v>
      </c>
      <c r="H142" s="1">
        <f>+_xlfn.XLOOKUP(LISTAS[[#This Row],[ID]],_01_CODIGOS_Y_COSTOS_xlsm[Producto y N°],_01_CODIGOS_Y_COSTOS_xlsm[COSTO],0,0,1)</f>
        <v>145.65100000000001</v>
      </c>
      <c r="I142" s="115">
        <f>+IFERROR(LISTAS[[#This Row],[VENTA NETA]]/LISTAS[[#This Row],[COSTO]]-1,0)</f>
        <v>0.9443203273578622</v>
      </c>
      <c r="J142" s="33" t="str">
        <f>IFERROR(VLOOKUP(LISTAS[[#This Row],[ID]],_01_CODIGOS_Y_COSTOS_xlsm[[Producto y N°]:[CODIGO]],2,0),"")</f>
        <v>F-032</v>
      </c>
      <c r="M142" s="22">
        <v>0</v>
      </c>
      <c r="N142" s="23">
        <f>+LISTAS[[#This Row],[Precio]]+(LISTAS[[#This Row],[Precio]]*M142)</f>
        <v>699.24</v>
      </c>
      <c r="O142" s="24">
        <f t="shared" si="5"/>
        <v>283.19220000000001</v>
      </c>
      <c r="Q142" s="21">
        <f>IFERROR(O142/LISTAS[[#This Row],[COSTO]]-1,"")</f>
        <v>0.9443203273578622</v>
      </c>
      <c r="R142" t="str">
        <f>+LISTAS[[#This Row],[ID]]</f>
        <v>PLASTICOS144</v>
      </c>
      <c r="T142" s="29"/>
      <c r="U142" s="25">
        <f>LISTAS[[#This Row],[COSTO]]+(LISTAS[[#This Row],[COSTO]]*T142)</f>
        <v>145.65100000000001</v>
      </c>
      <c r="V142" s="30">
        <f>IF(T142="",0,U142/LISTAS[[#This Row],[VENTA NETA]]-1)</f>
        <v>0</v>
      </c>
      <c r="X142" s="25">
        <v>118.75</v>
      </c>
      <c r="Y142" s="31">
        <f>IFERROR(LISTAS[[#This Row],[COSTO]]/X142-1,"")</f>
        <v>0.22653473684210534</v>
      </c>
      <c r="AF142" t="str">
        <v>ResortesGenerales</v>
      </c>
      <c r="AG142" t="str">
        <v>RESORTES LINEA AUTOMOTOR</v>
      </c>
      <c r="AH142" s="15">
        <v>505</v>
      </c>
      <c r="AI142" s="9">
        <v>1025.8204500000002</v>
      </c>
      <c r="AJ142" s="9">
        <v>569.9</v>
      </c>
      <c r="AK142" s="66">
        <v>0.80000078961221299</v>
      </c>
      <c r="AL142" s="8">
        <v>0.27889590284412491</v>
      </c>
      <c r="AM142" s="9">
        <v>1311.9175705587165</v>
      </c>
      <c r="AN142" s="66">
        <v>1.3020136349512486</v>
      </c>
      <c r="AO142" s="13">
        <f t="shared" si="6"/>
        <v>286.09712055871637</v>
      </c>
      <c r="AQ142" s="66">
        <v>0.7</v>
      </c>
      <c r="AR142" s="13">
        <v>41.122119999999995</v>
      </c>
    </row>
    <row r="143" spans="1:44" x14ac:dyDescent="0.2">
      <c r="A143" s="6" t="s">
        <v>286</v>
      </c>
      <c r="B143" t="s">
        <v>5</v>
      </c>
      <c r="C143">
        <v>145</v>
      </c>
      <c r="D143" t="s">
        <v>287</v>
      </c>
      <c r="E143" s="2">
        <v>720.2</v>
      </c>
      <c r="F143" s="6" t="str">
        <f>+_xlfn.XLOOKUP(LISTAS[[#This Row],[ID]],_01_CODIGOS_Y_COSTOS_xlsm[Producto y N°],_01_CODIGOS_Y_COSTOS_xlsm[FABRICA],"",0,1)</f>
        <v>FADER</v>
      </c>
      <c r="G143" s="13">
        <f>LISTAS[[#This Row],[Precio]]*(1-0.46)*(1-IF($C$3520="",0,$C$3520))</f>
        <v>291.68100000000004</v>
      </c>
      <c r="H143" s="1">
        <f>+_xlfn.XLOOKUP(LISTAS[[#This Row],[ID]],_01_CODIGOS_Y_COSTOS_xlsm[Producto y N°],_01_CODIGOS_Y_COSTOS_xlsm[COSTO],0,0,1)</f>
        <v>151.0454</v>
      </c>
      <c r="I143" s="115">
        <f>+IFERROR(LISTAS[[#This Row],[VENTA NETA]]/LISTAS[[#This Row],[COSTO]]-1,0)</f>
        <v>0.93108164829912088</v>
      </c>
      <c r="J143" s="33" t="str">
        <f>IFERROR(VLOOKUP(LISTAS[[#This Row],[ID]],_01_CODIGOS_Y_COSTOS_xlsm[[Producto y N°]:[CODIGO]],2,0),"")</f>
        <v>F-018</v>
      </c>
      <c r="M143" s="22">
        <v>0</v>
      </c>
      <c r="N143" s="23">
        <f>+LISTAS[[#This Row],[Precio]]+(LISTAS[[#This Row],[Precio]]*M143)</f>
        <v>720.2</v>
      </c>
      <c r="O143" s="24">
        <f t="shared" si="5"/>
        <v>291.68100000000004</v>
      </c>
      <c r="Q143" s="21">
        <f>IFERROR(O143/LISTAS[[#This Row],[COSTO]]-1,"")</f>
        <v>0.93108164829912088</v>
      </c>
      <c r="R143" t="str">
        <f>+LISTAS[[#This Row],[ID]]</f>
        <v>PLASTICOS145</v>
      </c>
      <c r="T143" s="29"/>
      <c r="U143" s="25">
        <f>LISTAS[[#This Row],[COSTO]]+(LISTAS[[#This Row],[COSTO]]*T143)</f>
        <v>151.0454</v>
      </c>
      <c r="V143" s="30">
        <f>IF(T143="",0,U143/LISTAS[[#This Row],[VENTA NETA]]-1)</f>
        <v>0</v>
      </c>
      <c r="X143" s="25">
        <v>120.65</v>
      </c>
      <c r="Y143" s="31">
        <f>IFERROR(LISTAS[[#This Row],[COSTO]]/X143-1,"")</f>
        <v>0.25193037712391209</v>
      </c>
      <c r="AF143" t="str">
        <v>ResortesGenerales</v>
      </c>
      <c r="AG143" t="str">
        <v>RESORTES LINEA AUTOMOTOR</v>
      </c>
      <c r="AH143" s="15">
        <v>506</v>
      </c>
      <c r="AI143" s="9">
        <v>1025.8204500000002</v>
      </c>
      <c r="AJ143" s="9">
        <v>569.9</v>
      </c>
      <c r="AK143" s="66">
        <v>0.80000078961221299</v>
      </c>
      <c r="AL143" s="8">
        <v>0.27889590284412491</v>
      </c>
      <c r="AM143" s="9">
        <v>1311.9175705587165</v>
      </c>
      <c r="AN143" s="66">
        <v>1.3020136349512486</v>
      </c>
      <c r="AO143" s="13">
        <f t="shared" si="6"/>
        <v>286.09712055871637</v>
      </c>
      <c r="AQ143" s="66">
        <v>0.7</v>
      </c>
      <c r="AR143" s="13">
        <v>41.122119999999995</v>
      </c>
    </row>
    <row r="144" spans="1:44" x14ac:dyDescent="0.2">
      <c r="A144" s="6" t="s">
        <v>288</v>
      </c>
      <c r="B144" t="s">
        <v>5</v>
      </c>
      <c r="C144">
        <v>146</v>
      </c>
      <c r="D144" t="s">
        <v>289</v>
      </c>
      <c r="E144" s="2">
        <v>2219.5100000000002</v>
      </c>
      <c r="F144" s="6" t="str">
        <f>+_xlfn.XLOOKUP(LISTAS[[#This Row],[ID]],_01_CODIGOS_Y_COSTOS_xlsm[Producto y N°],_01_CODIGOS_Y_COSTOS_xlsm[FABRICA],"",0,1)</f>
        <v>FADER</v>
      </c>
      <c r="G144" s="13">
        <f>LISTAS[[#This Row],[Precio]]*(1-0.46)*(1-IF($C$3520="",0,$C$3520))</f>
        <v>898.90155000000016</v>
      </c>
      <c r="H144" s="1">
        <f>+_xlfn.XLOOKUP(LISTAS[[#This Row],[ID]],_01_CODIGOS_Y_COSTOS_xlsm[Producto y N°],_01_CODIGOS_Y_COSTOS_xlsm[COSTO],0,0,1)</f>
        <v>0</v>
      </c>
      <c r="I144" s="115">
        <f>+IFERROR(LISTAS[[#This Row],[VENTA NETA]]/LISTAS[[#This Row],[COSTO]]-1,0)</f>
        <v>0</v>
      </c>
      <c r="J144" s="33" t="str">
        <f>IFERROR(VLOOKUP(LISTAS[[#This Row],[ID]],_01_CODIGOS_Y_COSTOS_xlsm[[Producto y N°]:[CODIGO]],2,0),"")</f>
        <v>S-146</v>
      </c>
      <c r="M144" s="22">
        <v>0</v>
      </c>
      <c r="N144" s="23">
        <f>+LISTAS[[#This Row],[Precio]]+(LISTAS[[#This Row],[Precio]]*M144)</f>
        <v>2219.5100000000002</v>
      </c>
      <c r="O144" s="24">
        <f t="shared" si="5"/>
        <v>898.90155000000016</v>
      </c>
      <c r="Q144" s="21" t="str">
        <f>IFERROR(O144/LISTAS[[#This Row],[COSTO]]-1,"")</f>
        <v/>
      </c>
      <c r="R144" t="str">
        <f>+LISTAS[[#This Row],[ID]]</f>
        <v>PLASTICOS146</v>
      </c>
      <c r="T144" s="29"/>
      <c r="U144" s="25">
        <f>LISTAS[[#This Row],[COSTO]]+(LISTAS[[#This Row],[COSTO]]*T144)</f>
        <v>0</v>
      </c>
      <c r="V144" s="30">
        <f>IF(T144="",0,U144/LISTAS[[#This Row],[VENTA NETA]]-1)</f>
        <v>0</v>
      </c>
      <c r="X144" s="25">
        <v>0</v>
      </c>
      <c r="Y144" s="31" t="str">
        <f>IFERROR(LISTAS[[#This Row],[COSTO]]/X144-1,"")</f>
        <v/>
      </c>
      <c r="AF144" t="str">
        <v>ResortesGenerales</v>
      </c>
      <c r="AG144" t="str">
        <v>RESORTES LINEA AUTOMOTOR</v>
      </c>
      <c r="AH144" s="15">
        <v>511</v>
      </c>
      <c r="AI144" s="9">
        <v>1025.8204500000002</v>
      </c>
      <c r="AJ144" s="9">
        <v>569.9</v>
      </c>
      <c r="AK144" s="66">
        <v>0.80000078961221299</v>
      </c>
      <c r="AL144" s="8">
        <v>0.27889590284412491</v>
      </c>
      <c r="AM144" s="9">
        <v>1311.9175705587165</v>
      </c>
      <c r="AN144" s="66">
        <v>1.3020136349512486</v>
      </c>
      <c r="AO144" s="13">
        <f t="shared" si="6"/>
        <v>286.09712055871637</v>
      </c>
      <c r="AQ144" s="66">
        <v>0.7</v>
      </c>
      <c r="AR144" s="13">
        <v>41.122119999999995</v>
      </c>
    </row>
    <row r="145" spans="1:44" x14ac:dyDescent="0.2">
      <c r="A145" s="6" t="s">
        <v>290</v>
      </c>
      <c r="B145" t="s">
        <v>5</v>
      </c>
      <c r="C145">
        <v>147</v>
      </c>
      <c r="D145" t="s">
        <v>291</v>
      </c>
      <c r="E145" s="2">
        <v>1057.97</v>
      </c>
      <c r="F145" s="6" t="str">
        <f>+_xlfn.XLOOKUP(LISTAS[[#This Row],[ID]],_01_CODIGOS_Y_COSTOS_xlsm[Producto y N°],_01_CODIGOS_Y_COSTOS_xlsm[FABRICA],"",0,1)</f>
        <v>FADER</v>
      </c>
      <c r="G145" s="13">
        <f>LISTAS[[#This Row],[Precio]]*(1-0.46)*(1-IF($C$3520="",0,$C$3520))</f>
        <v>428.47784999999999</v>
      </c>
      <c r="H145" s="1">
        <f>+_xlfn.XLOOKUP(LISTAS[[#This Row],[ID]],_01_CODIGOS_Y_COSTOS_xlsm[Producto y N°],_01_CODIGOS_Y_COSTOS_xlsm[COSTO],0,0,1)</f>
        <v>161.83439999999999</v>
      </c>
      <c r="I145" s="115">
        <f>+IFERROR(LISTAS[[#This Row],[VENTA NETA]]/LISTAS[[#This Row],[COSTO]]-1,0)</f>
        <v>1.6476314677225607</v>
      </c>
      <c r="J145" s="33" t="str">
        <f>IFERROR(VLOOKUP(LISTAS[[#This Row],[ID]],_01_CODIGOS_Y_COSTOS_xlsm[[Producto y N°]:[CODIGO]],2,0),"")</f>
        <v>F-1057</v>
      </c>
      <c r="M145" s="22">
        <v>0</v>
      </c>
      <c r="N145" s="23">
        <f>+LISTAS[[#This Row],[Precio]]+(LISTAS[[#This Row],[Precio]]*M145)</f>
        <v>1057.97</v>
      </c>
      <c r="O145" s="24">
        <f t="shared" si="5"/>
        <v>428.47784999999999</v>
      </c>
      <c r="Q145" s="21">
        <f>IFERROR(O145/LISTAS[[#This Row],[COSTO]]-1,"")</f>
        <v>1.6476314677225607</v>
      </c>
      <c r="R145" t="str">
        <f>+LISTAS[[#This Row],[ID]]</f>
        <v>PLASTICOS147</v>
      </c>
      <c r="T145" s="29"/>
      <c r="U145" s="25">
        <f>LISTAS[[#This Row],[COSTO]]+(LISTAS[[#This Row],[COSTO]]*T145)</f>
        <v>161.83439999999999</v>
      </c>
      <c r="V145" s="30">
        <f>IF(T145="",0,U145/LISTAS[[#This Row],[VENTA NETA]]-1)</f>
        <v>0</v>
      </c>
      <c r="X145" s="25">
        <v>161.5</v>
      </c>
      <c r="Y145" s="31">
        <f>IFERROR(LISTAS[[#This Row],[COSTO]]/X145-1,"")</f>
        <v>2.0705882352940463E-3</v>
      </c>
      <c r="AF145" t="str">
        <v>ResortesGenerales</v>
      </c>
      <c r="AG145" t="str">
        <v>RESORTES LINEA AUTOMOTOR</v>
      </c>
      <c r="AH145" s="15">
        <v>512</v>
      </c>
      <c r="AI145" s="9">
        <v>1025.8204500000002</v>
      </c>
      <c r="AJ145" s="9">
        <v>569.9</v>
      </c>
      <c r="AK145" s="66">
        <v>0.80000078961221299</v>
      </c>
      <c r="AL145" s="8">
        <v>0.27889590284412491</v>
      </c>
      <c r="AM145" s="9">
        <v>1311.9175705587165</v>
      </c>
      <c r="AN145" s="66">
        <v>1.3020136349512486</v>
      </c>
      <c r="AO145" s="13">
        <f t="shared" si="6"/>
        <v>286.09712055871637</v>
      </c>
      <c r="AQ145" s="66">
        <v>0.7</v>
      </c>
      <c r="AR145" s="13">
        <v>96.923509999999965</v>
      </c>
    </row>
    <row r="146" spans="1:44" x14ac:dyDescent="0.2">
      <c r="A146" s="6" t="s">
        <v>292</v>
      </c>
      <c r="B146" t="s">
        <v>5</v>
      </c>
      <c r="C146">
        <v>148</v>
      </c>
      <c r="D146" t="s">
        <v>293</v>
      </c>
      <c r="E146" s="2">
        <v>668.91</v>
      </c>
      <c r="F146" s="6" t="str">
        <f>+_xlfn.XLOOKUP(LISTAS[[#This Row],[ID]],_01_CODIGOS_Y_COSTOS_xlsm[Producto y N°],_01_CODIGOS_Y_COSTOS_xlsm[FABRICA],"",0,1)</f>
        <v>FADER</v>
      </c>
      <c r="G146" s="13">
        <f>LISTAS[[#This Row],[Precio]]*(1-0.46)*(1-IF($C$3520="",0,$C$3520))</f>
        <v>270.90854999999999</v>
      </c>
      <c r="H146" s="1">
        <f>+_xlfn.XLOOKUP(LISTAS[[#This Row],[ID]],_01_CODIGOS_Y_COSTOS_xlsm[Producto y N°],_01_CODIGOS_Y_COSTOS_xlsm[COSTO],0,0,1)</f>
        <v>156.60749999999999</v>
      </c>
      <c r="I146" s="115">
        <f>+IFERROR(LISTAS[[#This Row],[VENTA NETA]]/LISTAS[[#This Row],[COSTO]]-1,0)</f>
        <v>0.72985680762415606</v>
      </c>
      <c r="J146" s="33" t="str">
        <f>IFERROR(VLOOKUP(LISTAS[[#This Row],[ID]],_01_CODIGOS_Y_COSTOS_xlsm[[Producto y N°]:[CODIGO]],2,0),"")</f>
        <v>S-195</v>
      </c>
      <c r="M146" s="22">
        <v>0</v>
      </c>
      <c r="N146" s="23">
        <f>+LISTAS[[#This Row],[Precio]]+(LISTAS[[#This Row],[Precio]]*M146)</f>
        <v>668.91</v>
      </c>
      <c r="O146" s="24">
        <f t="shared" si="5"/>
        <v>270.90854999999999</v>
      </c>
      <c r="Q146" s="21">
        <f>IFERROR(O146/LISTAS[[#This Row],[COSTO]]-1,"")</f>
        <v>0.72985680762415606</v>
      </c>
      <c r="R146" t="str">
        <f>+LISTAS[[#This Row],[ID]]</f>
        <v>PLASTICOS148</v>
      </c>
      <c r="T146" s="29"/>
      <c r="U146" s="25">
        <f>LISTAS[[#This Row],[COSTO]]+(LISTAS[[#This Row],[COSTO]]*T146)</f>
        <v>156.60749999999999</v>
      </c>
      <c r="V146" s="30">
        <f>IF(T146="",0,U146/LISTAS[[#This Row],[VENTA NETA]]-1)</f>
        <v>0</v>
      </c>
      <c r="X146" s="25">
        <v>123.5</v>
      </c>
      <c r="Y146" s="31">
        <f>IFERROR(LISTAS[[#This Row],[COSTO]]/X146-1,"")</f>
        <v>0.26807692307692288</v>
      </c>
      <c r="AF146" t="str">
        <v>ResortesGenerales</v>
      </c>
      <c r="AG146" t="str">
        <v>RESORTES LINEA AUTOMOTOR</v>
      </c>
      <c r="AH146" s="15">
        <v>443</v>
      </c>
      <c r="AI146" s="9">
        <v>1826.4609</v>
      </c>
      <c r="AJ146" s="9">
        <v>1014.7</v>
      </c>
      <c r="AK146" s="66">
        <v>0.80000088696166349</v>
      </c>
      <c r="AL146" s="8">
        <v>0.27889590107498829</v>
      </c>
      <c r="AM146" s="9">
        <v>2335.8533584837342</v>
      </c>
      <c r="AN146" s="66">
        <v>1.3020137562666148</v>
      </c>
      <c r="AO146" s="13">
        <f t="shared" si="6"/>
        <v>509.39245848373412</v>
      </c>
      <c r="AQ146" s="66">
        <v>0.7</v>
      </c>
      <c r="AR146" s="13">
        <v>96.923509999999965</v>
      </c>
    </row>
    <row r="147" spans="1:44" x14ac:dyDescent="0.2">
      <c r="A147" s="6" t="s">
        <v>294</v>
      </c>
      <c r="B147" t="s">
        <v>5</v>
      </c>
      <c r="C147">
        <v>149</v>
      </c>
      <c r="D147" t="s">
        <v>295</v>
      </c>
      <c r="E147" s="2">
        <v>1120.3</v>
      </c>
      <c r="F147" s="6" t="str">
        <f>+_xlfn.XLOOKUP(LISTAS[[#This Row],[ID]],_01_CODIGOS_Y_COSTOS_xlsm[Producto y N°],_01_CODIGOS_Y_COSTOS_xlsm[FABRICA],"",0,1)</f>
        <v>FADER</v>
      </c>
      <c r="G147" s="13">
        <f>LISTAS[[#This Row],[Precio]]*(1-0.46)*(1-IF($C$3520="",0,$C$3520))</f>
        <v>453.72149999999999</v>
      </c>
      <c r="H147" s="1">
        <f>+_xlfn.XLOOKUP(LISTAS[[#This Row],[ID]],_01_CODIGOS_Y_COSTOS_xlsm[Producto y N°],_01_CODIGOS_Y_COSTOS_xlsm[COSTO],0,0,1)</f>
        <v>230.8837</v>
      </c>
      <c r="I147" s="115">
        <f>+IFERROR(LISTAS[[#This Row],[VENTA NETA]]/LISTAS[[#This Row],[COSTO]]-1,0)</f>
        <v>0.96515171924219856</v>
      </c>
      <c r="J147" s="33" t="str">
        <f>IFERROR(VLOOKUP(LISTAS[[#This Row],[ID]],_01_CODIGOS_Y_COSTOS_xlsm[[Producto y N°]:[CODIGO]],2,0),"")</f>
        <v>F-1077</v>
      </c>
      <c r="M147" s="22">
        <v>0</v>
      </c>
      <c r="N147" s="23">
        <f>+LISTAS[[#This Row],[Precio]]+(LISTAS[[#This Row],[Precio]]*M147)</f>
        <v>1120.3</v>
      </c>
      <c r="O147" s="24">
        <f t="shared" si="5"/>
        <v>453.72149999999999</v>
      </c>
      <c r="Q147" s="21">
        <f>IFERROR(O147/LISTAS[[#This Row],[COSTO]]-1,"")</f>
        <v>0.96515171924219856</v>
      </c>
      <c r="R147" t="str">
        <f>+LISTAS[[#This Row],[ID]]</f>
        <v>PLASTICOS149</v>
      </c>
      <c r="T147" s="29"/>
      <c r="U147" s="25">
        <f>LISTAS[[#This Row],[COSTO]]+(LISTAS[[#This Row],[COSTO]]*T147)</f>
        <v>230.8837</v>
      </c>
      <c r="V147" s="30">
        <f>IF(T147="",0,U147/LISTAS[[#This Row],[VENTA NETA]]-1)</f>
        <v>0</v>
      </c>
      <c r="X147" s="25">
        <v>182.4</v>
      </c>
      <c r="Y147" s="31">
        <f>IFERROR(LISTAS[[#This Row],[COSTO]]/X147-1,"")</f>
        <v>0.26580975877192992</v>
      </c>
      <c r="AF147" t="str">
        <v>ResortesGenerales</v>
      </c>
      <c r="AG147" t="str">
        <v>RESORTES LINEA AUTOMOTOR</v>
      </c>
      <c r="AH147" s="15">
        <v>598</v>
      </c>
      <c r="AI147" s="9">
        <v>1601.2809000000002</v>
      </c>
      <c r="AJ147" s="9">
        <v>889.6</v>
      </c>
      <c r="AK147" s="66">
        <v>0.80000101169064775</v>
      </c>
      <c r="AL147" s="8">
        <v>0.27889589880828192</v>
      </c>
      <c r="AM147" s="9">
        <v>2047.8715758500348</v>
      </c>
      <c r="AN147" s="66">
        <v>1.3020139117019274</v>
      </c>
      <c r="AO147" s="13">
        <f t="shared" si="6"/>
        <v>446.59067585003459</v>
      </c>
      <c r="AQ147" s="66">
        <v>0.7</v>
      </c>
      <c r="AR147" s="13">
        <v>92.819759999999974</v>
      </c>
    </row>
    <row r="148" spans="1:44" x14ac:dyDescent="0.2">
      <c r="A148" s="6" t="s">
        <v>296</v>
      </c>
      <c r="B148" t="s">
        <v>5</v>
      </c>
      <c r="C148">
        <v>150</v>
      </c>
      <c r="D148" t="s">
        <v>297</v>
      </c>
      <c r="E148" s="2">
        <v>800.37</v>
      </c>
      <c r="F148" s="6" t="str">
        <f>+_xlfn.XLOOKUP(LISTAS[[#This Row],[ID]],_01_CODIGOS_Y_COSTOS_xlsm[Producto y N°],_01_CODIGOS_Y_COSTOS_xlsm[FABRICA],"",0,1)</f>
        <v>FADER</v>
      </c>
      <c r="G148" s="13">
        <f>LISTAS[[#This Row],[Precio]]*(1-0.46)*(1-IF($C$3520="",0,$C$3520))</f>
        <v>324.14985000000001</v>
      </c>
      <c r="H148" s="1">
        <f>+_xlfn.XLOOKUP(LISTAS[[#This Row],[ID]],_01_CODIGOS_Y_COSTOS_xlsm[Producto y N°],_01_CODIGOS_Y_COSTOS_xlsm[COSTO],0,0,1)</f>
        <v>187.72790000000001</v>
      </c>
      <c r="I148" s="115">
        <f>+IFERROR(LISTAS[[#This Row],[VENTA NETA]]/LISTAS[[#This Row],[COSTO]]-1,0)</f>
        <v>0.72670045315587095</v>
      </c>
      <c r="J148" s="33" t="str">
        <f>IFERROR(VLOOKUP(LISTAS[[#This Row],[ID]],_01_CODIGOS_Y_COSTOS_xlsm[[Producto y N°]:[CODIGO]],2,0),"")</f>
        <v>F-674/A</v>
      </c>
      <c r="M148" s="22">
        <v>0</v>
      </c>
      <c r="N148" s="23">
        <f>+LISTAS[[#This Row],[Precio]]+(LISTAS[[#This Row],[Precio]]*M148)</f>
        <v>800.37</v>
      </c>
      <c r="O148" s="24">
        <f t="shared" si="5"/>
        <v>324.14985000000001</v>
      </c>
      <c r="Q148" s="21">
        <f>IFERROR(O148/LISTAS[[#This Row],[COSTO]]-1,"")</f>
        <v>0.72670045315587095</v>
      </c>
      <c r="R148" t="str">
        <f>+LISTAS[[#This Row],[ID]]</f>
        <v>PLASTICOS150</v>
      </c>
      <c r="T148" s="29"/>
      <c r="U148" s="25">
        <f>LISTAS[[#This Row],[COSTO]]+(LISTAS[[#This Row],[COSTO]]*T148)</f>
        <v>187.72790000000001</v>
      </c>
      <c r="V148" s="30">
        <f>IF(T148="",0,U148/LISTAS[[#This Row],[VENTA NETA]]-1)</f>
        <v>0</v>
      </c>
      <c r="X148" s="25">
        <v>148.19999999999999</v>
      </c>
      <c r="Y148" s="31">
        <f>IFERROR(LISTAS[[#This Row],[COSTO]]/X148-1,"")</f>
        <v>0.26671997300944672</v>
      </c>
      <c r="AF148" t="str">
        <v>ResortesGenerales</v>
      </c>
      <c r="AG148" t="str">
        <v>RESORTES LINEA AUTOMOTOR</v>
      </c>
      <c r="AH148" s="15">
        <v>599</v>
      </c>
      <c r="AI148" s="9">
        <v>800.6404500000001</v>
      </c>
      <c r="AJ148" s="9">
        <v>444.8</v>
      </c>
      <c r="AK148" s="66">
        <v>0.80000101169064775</v>
      </c>
      <c r="AL148" s="8">
        <v>0.27889589880828192</v>
      </c>
      <c r="AM148" s="9">
        <v>1023.9357879250174</v>
      </c>
      <c r="AN148" s="66">
        <v>1.3020139117019274</v>
      </c>
      <c r="AO148" s="13">
        <f t="shared" si="6"/>
        <v>223.29533792501729</v>
      </c>
      <c r="AQ148" s="66">
        <v>0.7</v>
      </c>
      <c r="AR148" s="13">
        <v>92.819759999999974</v>
      </c>
    </row>
    <row r="149" spans="1:44" x14ac:dyDescent="0.2">
      <c r="A149" s="6" t="s">
        <v>298</v>
      </c>
      <c r="B149" t="s">
        <v>5</v>
      </c>
      <c r="C149">
        <v>151</v>
      </c>
      <c r="D149" t="s">
        <v>299</v>
      </c>
      <c r="E149" s="2">
        <v>1324.25</v>
      </c>
      <c r="F149" s="6" t="str">
        <f>+_xlfn.XLOOKUP(LISTAS[[#This Row],[ID]],_01_CODIGOS_Y_COSTOS_xlsm[Producto y N°],_01_CODIGOS_Y_COSTOS_xlsm[FABRICA],"",0,1)</f>
        <v>FADER</v>
      </c>
      <c r="G149" s="13">
        <f>LISTAS[[#This Row],[Precio]]*(1-0.46)*(1-IF($C$3520="",0,$C$3520))</f>
        <v>536.32124999999996</v>
      </c>
      <c r="H149" s="1">
        <f>+_xlfn.XLOOKUP(LISTAS[[#This Row],[ID]],_01_CODIGOS_Y_COSTOS_xlsm[Producto y N°],_01_CODIGOS_Y_COSTOS_xlsm[COSTO],0,0,1)</f>
        <v>226.56819999999999</v>
      </c>
      <c r="I149" s="115">
        <f>+IFERROR(LISTAS[[#This Row],[VENTA NETA]]/LISTAS[[#This Row],[COSTO]]-1,0)</f>
        <v>1.367151480216553</v>
      </c>
      <c r="J149" s="33" t="str">
        <f>IFERROR(VLOOKUP(LISTAS[[#This Row],[ID]],_01_CODIGOS_Y_COSTOS_xlsm[[Producto y N°]:[CODIGO]],2,0),"")</f>
        <v>F-1074</v>
      </c>
      <c r="M149" s="22">
        <v>0</v>
      </c>
      <c r="N149" s="23">
        <f>+LISTAS[[#This Row],[Precio]]+(LISTAS[[#This Row],[Precio]]*M149)</f>
        <v>1324.25</v>
      </c>
      <c r="O149" s="24">
        <f t="shared" si="5"/>
        <v>536.32124999999996</v>
      </c>
      <c r="Q149" s="21">
        <f>IFERROR(O149/LISTAS[[#This Row],[COSTO]]-1,"")</f>
        <v>1.367151480216553</v>
      </c>
      <c r="R149" t="str">
        <f>+LISTAS[[#This Row],[ID]]</f>
        <v>PLASTICOS151</v>
      </c>
      <c r="T149" s="29"/>
      <c r="U149" s="25">
        <f>LISTAS[[#This Row],[COSTO]]+(LISTAS[[#This Row],[COSTO]]*T149)</f>
        <v>226.56819999999999</v>
      </c>
      <c r="V149" s="30">
        <f>IF(T149="",0,U149/LISTAS[[#This Row],[VENTA NETA]]-1)</f>
        <v>0</v>
      </c>
      <c r="X149" s="25">
        <v>209</v>
      </c>
      <c r="Y149" s="31">
        <f>IFERROR(LISTAS[[#This Row],[COSTO]]/X149-1,"")</f>
        <v>8.405837320574161E-2</v>
      </c>
      <c r="AF149" t="str">
        <v>ResortesGenerales</v>
      </c>
      <c r="AG149" t="str">
        <v>RESORTES LINEA AUTOMOTOR</v>
      </c>
      <c r="AH149" s="15">
        <v>402</v>
      </c>
      <c r="AI149" s="9">
        <v>1376.1009000000004</v>
      </c>
      <c r="AJ149" s="9">
        <v>764.5</v>
      </c>
      <c r="AK149" s="66">
        <v>0.80000117724002662</v>
      </c>
      <c r="AL149" s="8">
        <v>0.2788958957997445</v>
      </c>
      <c r="AM149" s="9">
        <v>1759.889793216335</v>
      </c>
      <c r="AN149" s="66">
        <v>1.3020141180069782</v>
      </c>
      <c r="AO149" s="13">
        <f t="shared" si="6"/>
        <v>383.7888932163346</v>
      </c>
      <c r="AQ149" s="66">
        <v>0.7</v>
      </c>
      <c r="AR149" s="13">
        <v>92.819759999999974</v>
      </c>
    </row>
    <row r="150" spans="1:44" x14ac:dyDescent="0.2">
      <c r="A150" s="6" t="s">
        <v>300</v>
      </c>
      <c r="B150" t="s">
        <v>5</v>
      </c>
      <c r="C150">
        <v>152</v>
      </c>
      <c r="D150" t="s">
        <v>301</v>
      </c>
      <c r="E150" s="2">
        <v>1018.65</v>
      </c>
      <c r="F150" s="6" t="str">
        <f>+_xlfn.XLOOKUP(LISTAS[[#This Row],[ID]],_01_CODIGOS_Y_COSTOS_xlsm[Producto y N°],_01_CODIGOS_Y_COSTOS_xlsm[FABRICA],"",0,1)</f>
        <v>FADER</v>
      </c>
      <c r="G150" s="13">
        <f>LISTAS[[#This Row],[Precio]]*(1-0.46)*(1-IF($C$3520="",0,$C$3520))</f>
        <v>412.55325000000005</v>
      </c>
      <c r="H150" s="1">
        <f>+_xlfn.XLOOKUP(LISTAS[[#This Row],[ID]],_01_CODIGOS_Y_COSTOS_xlsm[Producto y N°],_01_CODIGOS_Y_COSTOS_xlsm[COSTO],0,0,1)</f>
        <v>231.96260000000001</v>
      </c>
      <c r="I150" s="115">
        <f>+IFERROR(LISTAS[[#This Row],[VENTA NETA]]/LISTAS[[#This Row],[COSTO]]-1,0)</f>
        <v>0.77853347910395909</v>
      </c>
      <c r="J150" s="33" t="str">
        <f>IFERROR(VLOOKUP(LISTAS[[#This Row],[ID]],_01_CODIGOS_Y_COSTOS_xlsm[[Producto y N°]:[CODIGO]],2,0),"")</f>
        <v>F-1073</v>
      </c>
      <c r="M150" s="22">
        <v>0</v>
      </c>
      <c r="N150" s="23">
        <f>+LISTAS[[#This Row],[Precio]]+(LISTAS[[#This Row],[Precio]]*M150)</f>
        <v>1018.65</v>
      </c>
      <c r="O150" s="24">
        <f t="shared" si="5"/>
        <v>412.55325000000005</v>
      </c>
      <c r="Q150" s="21">
        <f>IFERROR(O150/LISTAS[[#This Row],[COSTO]]-1,"")</f>
        <v>0.77853347910395909</v>
      </c>
      <c r="R150" t="str">
        <f>+LISTAS[[#This Row],[ID]]</f>
        <v>PLASTICOS152</v>
      </c>
      <c r="T150" s="29"/>
      <c r="U150" s="25">
        <f>LISTAS[[#This Row],[COSTO]]+(LISTAS[[#This Row],[COSTO]]*T150)</f>
        <v>231.96260000000001</v>
      </c>
      <c r="V150" s="30">
        <f>IF(T150="",0,U150/LISTAS[[#This Row],[VENTA NETA]]-1)</f>
        <v>0</v>
      </c>
      <c r="X150" s="25">
        <v>185.25</v>
      </c>
      <c r="Y150" s="31">
        <f>IFERROR(LISTAS[[#This Row],[COSTO]]/X150-1,"")</f>
        <v>0.2521597840755736</v>
      </c>
      <c r="AF150" t="str">
        <v>ResortesGenerales</v>
      </c>
      <c r="AG150" t="str">
        <v>RESORTES LINEA AUTOMOTOR</v>
      </c>
      <c r="AH150" s="15">
        <v>484</v>
      </c>
      <c r="AI150" s="9">
        <v>975.77864999999997</v>
      </c>
      <c r="AJ150" s="9">
        <v>542.1</v>
      </c>
      <c r="AK150" s="66">
        <v>0.79999750968455996</v>
      </c>
      <c r="AL150" s="8">
        <v>0.27889589456547292</v>
      </c>
      <c r="AM150" s="9">
        <v>1247.9193094896395</v>
      </c>
      <c r="AN150" s="66">
        <v>1.3020094253636589</v>
      </c>
      <c r="AO150" s="13">
        <f t="shared" si="6"/>
        <v>272.14065948963957</v>
      </c>
      <c r="AQ150" s="66">
        <v>0.7</v>
      </c>
      <c r="AR150" s="13">
        <v>92.819759999999974</v>
      </c>
    </row>
    <row r="151" spans="1:44" x14ac:dyDescent="0.2">
      <c r="A151" s="6" t="s">
        <v>302</v>
      </c>
      <c r="B151" t="s">
        <v>5</v>
      </c>
      <c r="C151">
        <v>153</v>
      </c>
      <c r="D151" t="s">
        <v>303</v>
      </c>
      <c r="E151" s="2">
        <v>902.31</v>
      </c>
      <c r="F151" s="6" t="str">
        <f>+_xlfn.XLOOKUP(LISTAS[[#This Row],[ID]],_01_CODIGOS_Y_COSTOS_xlsm[Producto y N°],_01_CODIGOS_Y_COSTOS_xlsm[FABRICA],"",0,1)</f>
        <v>FADER</v>
      </c>
      <c r="G151" s="13">
        <f>LISTAS[[#This Row],[Precio]]*(1-0.46)*(1-IF($C$3520="",0,$C$3520))</f>
        <v>365.43555000000003</v>
      </c>
      <c r="H151" s="1">
        <f>+_xlfn.XLOOKUP(LISTAS[[#This Row],[ID]],_01_CODIGOS_Y_COSTOS_xlsm[Producto y N°],_01_CODIGOS_Y_COSTOS_xlsm[COSTO],0,0,1)</f>
        <v>174.5625</v>
      </c>
      <c r="I151" s="115">
        <f>+IFERROR(LISTAS[[#This Row],[VENTA NETA]]/LISTAS[[#This Row],[COSTO]]-1,0)</f>
        <v>1.0934367346938778</v>
      </c>
      <c r="J151" s="33" t="str">
        <f>IFERROR(VLOOKUP(LISTAS[[#This Row],[ID]],_01_CODIGOS_Y_COSTOS_xlsm[[Producto y N°]:[CODIGO]],2,0),"")</f>
        <v>S-167</v>
      </c>
      <c r="M151" s="22">
        <v>0</v>
      </c>
      <c r="N151" s="23">
        <f>+LISTAS[[#This Row],[Precio]]+(LISTAS[[#This Row],[Precio]]*M151)</f>
        <v>902.31</v>
      </c>
      <c r="O151" s="24">
        <f t="shared" si="5"/>
        <v>365.43555000000003</v>
      </c>
      <c r="Q151" s="21">
        <f>IFERROR(O151/LISTAS[[#This Row],[COSTO]]-1,"")</f>
        <v>1.0934367346938778</v>
      </c>
      <c r="R151" t="str">
        <f>+LISTAS[[#This Row],[ID]]</f>
        <v>PLASTICOS153</v>
      </c>
      <c r="T151" s="29"/>
      <c r="U151" s="25">
        <f>LISTAS[[#This Row],[COSTO]]+(LISTAS[[#This Row],[COSTO]]*T151)</f>
        <v>174.5625</v>
      </c>
      <c r="V151" s="30">
        <f>IF(T151="",0,U151/LISTAS[[#This Row],[VENTA NETA]]-1)</f>
        <v>0</v>
      </c>
      <c r="X151" s="25">
        <v>140.6</v>
      </c>
      <c r="Y151" s="31">
        <f>IFERROR(LISTAS[[#This Row],[COSTO]]/X151-1,"")</f>
        <v>0.24155405405405417</v>
      </c>
      <c r="AF151" t="str">
        <v>ResortesGenerales</v>
      </c>
      <c r="AG151" t="str">
        <v>RESORTES LINEA AUTOMOTOR</v>
      </c>
      <c r="AH151" s="15">
        <v>485</v>
      </c>
      <c r="AI151" s="9">
        <v>975.77864999999997</v>
      </c>
      <c r="AJ151" s="9">
        <v>542.1</v>
      </c>
      <c r="AK151" s="66">
        <v>0.79999750968455996</v>
      </c>
      <c r="AL151" s="8">
        <v>0.27889589456547292</v>
      </c>
      <c r="AM151" s="9">
        <v>1247.9193094896395</v>
      </c>
      <c r="AN151" s="66">
        <v>1.3020094253636589</v>
      </c>
      <c r="AO151" s="13">
        <f t="shared" si="6"/>
        <v>272.14065948963957</v>
      </c>
      <c r="AQ151" s="66">
        <v>0.7</v>
      </c>
      <c r="AR151" s="13">
        <v>92.819759999999974</v>
      </c>
    </row>
    <row r="152" spans="1:44" x14ac:dyDescent="0.2">
      <c r="A152" s="6" t="s">
        <v>304</v>
      </c>
      <c r="B152" t="s">
        <v>5</v>
      </c>
      <c r="C152">
        <v>154</v>
      </c>
      <c r="D152" t="s">
        <v>305</v>
      </c>
      <c r="E152" s="2">
        <v>949.24</v>
      </c>
      <c r="F152" s="6" t="str">
        <f>+_xlfn.XLOOKUP(LISTAS[[#This Row],[ID]],_01_CODIGOS_Y_COSTOS_xlsm[Producto y N°],_01_CODIGOS_Y_COSTOS_xlsm[FABRICA],"",0,1)</f>
        <v>FADER</v>
      </c>
      <c r="G152" s="13">
        <f>LISTAS[[#This Row],[Precio]]*(1-0.46)*(1-IF($C$3520="",0,$C$3520))</f>
        <v>384.44220000000001</v>
      </c>
      <c r="H152" s="1">
        <f>+_xlfn.XLOOKUP(LISTAS[[#This Row],[ID]],_01_CODIGOS_Y_COSTOS_xlsm[Producto y N°],_01_CODIGOS_Y_COSTOS_xlsm[COSTO],0,0,1)</f>
        <v>221.44499999999999</v>
      </c>
      <c r="I152" s="115">
        <f>+IFERROR(LISTAS[[#This Row],[VENTA NETA]]/LISTAS[[#This Row],[COSTO]]-1,0)</f>
        <v>0.73606177606177625</v>
      </c>
      <c r="J152" s="33" t="str">
        <f>IFERROR(VLOOKUP(LISTAS[[#This Row],[ID]],_01_CODIGOS_Y_COSTOS_xlsm[[Producto y N°]:[CODIGO]],2,0),"")</f>
        <v>S-017</v>
      </c>
      <c r="M152" s="22">
        <v>0</v>
      </c>
      <c r="N152" s="23">
        <f>+LISTAS[[#This Row],[Precio]]+(LISTAS[[#This Row],[Precio]]*M152)</f>
        <v>949.24</v>
      </c>
      <c r="O152" s="24">
        <f t="shared" si="5"/>
        <v>384.44220000000001</v>
      </c>
      <c r="Q152" s="21">
        <f>IFERROR(O152/LISTAS[[#This Row],[COSTO]]-1,"")</f>
        <v>0.73606177606177625</v>
      </c>
      <c r="R152" t="str">
        <f>+LISTAS[[#This Row],[ID]]</f>
        <v>PLASTICOS154</v>
      </c>
      <c r="T152" s="29"/>
      <c r="U152" s="25">
        <f>LISTAS[[#This Row],[COSTO]]+(LISTAS[[#This Row],[COSTO]]*T152)</f>
        <v>221.44499999999999</v>
      </c>
      <c r="V152" s="30">
        <f>IF(T152="",0,U152/LISTAS[[#This Row],[VENTA NETA]]-1)</f>
        <v>0</v>
      </c>
      <c r="X152" s="25">
        <v>175.75</v>
      </c>
      <c r="Y152" s="31">
        <f>IFERROR(LISTAS[[#This Row],[COSTO]]/X152-1,"")</f>
        <v>0.26</v>
      </c>
      <c r="AF152" t="str">
        <v>ResortesGenerales</v>
      </c>
      <c r="AG152" t="str">
        <v>RESORTES LINEA AUTOMOTOR</v>
      </c>
      <c r="AH152" s="15">
        <v>606</v>
      </c>
      <c r="AI152" s="9">
        <v>975.77864999999997</v>
      </c>
      <c r="AJ152" s="9">
        <v>542.1</v>
      </c>
      <c r="AK152" s="66">
        <v>0.79999750968455996</v>
      </c>
      <c r="AL152" s="8">
        <v>0.27889589456547292</v>
      </c>
      <c r="AM152" s="9">
        <v>1247.9193094896395</v>
      </c>
      <c r="AN152" s="66">
        <v>1.3020094253636589</v>
      </c>
      <c r="AO152" s="13">
        <f t="shared" si="6"/>
        <v>272.14065948963957</v>
      </c>
      <c r="AQ152" s="66">
        <v>0.7</v>
      </c>
      <c r="AR152" s="13">
        <v>92.819759999999974</v>
      </c>
    </row>
    <row r="153" spans="1:44" x14ac:dyDescent="0.2">
      <c r="A153" s="6" t="s">
        <v>306</v>
      </c>
      <c r="B153" t="s">
        <v>5</v>
      </c>
      <c r="C153">
        <v>155</v>
      </c>
      <c r="D153" t="s">
        <v>307</v>
      </c>
      <c r="E153" s="2">
        <v>873.13</v>
      </c>
      <c r="F153" s="6" t="str">
        <f>+_xlfn.XLOOKUP(LISTAS[[#This Row],[ID]],_01_CODIGOS_Y_COSTOS_xlsm[Producto y N°],_01_CODIGOS_Y_COSTOS_xlsm[FABRICA],"",0,1)</f>
        <v>FADER</v>
      </c>
      <c r="G153" s="13">
        <f>LISTAS[[#This Row],[Precio]]*(1-0.46)*(1-IF($C$3520="",0,$C$3520))</f>
        <v>353.61765000000003</v>
      </c>
      <c r="H153" s="1">
        <f>+_xlfn.XLOOKUP(LISTAS[[#This Row],[ID]],_01_CODIGOS_Y_COSTOS_xlsm[Producto y N°],_01_CODIGOS_Y_COSTOS_xlsm[COSTO],0,0,1)</f>
        <v>199.5958</v>
      </c>
      <c r="I153" s="115">
        <f>+IFERROR(LISTAS[[#This Row],[VENTA NETA]]/LISTAS[[#This Row],[COSTO]]-1,0)</f>
        <v>0.77166879262990529</v>
      </c>
      <c r="J153" s="33" t="str">
        <f>IFERROR(VLOOKUP(LISTAS[[#This Row],[ID]],_01_CODIGOS_Y_COSTOS_xlsm[[Producto y N°]:[CODIGO]],2,0),"")</f>
        <v>F-1056</v>
      </c>
      <c r="M153" s="22">
        <v>0</v>
      </c>
      <c r="N153" s="23">
        <f>+LISTAS[[#This Row],[Precio]]+(LISTAS[[#This Row],[Precio]]*M153)</f>
        <v>873.13</v>
      </c>
      <c r="O153" s="24">
        <f t="shared" si="5"/>
        <v>353.61765000000003</v>
      </c>
      <c r="Q153" s="21">
        <f>IFERROR(O153/LISTAS[[#This Row],[COSTO]]-1,"")</f>
        <v>0.77166879262990529</v>
      </c>
      <c r="R153" t="str">
        <f>+LISTAS[[#This Row],[ID]]</f>
        <v>PLASTICOS155</v>
      </c>
      <c r="T153" s="29"/>
      <c r="U153" s="25">
        <f>LISTAS[[#This Row],[COSTO]]+(LISTAS[[#This Row],[COSTO]]*T153)</f>
        <v>199.5958</v>
      </c>
      <c r="V153" s="30">
        <f>IF(T153="",0,U153/LISTAS[[#This Row],[VENTA NETA]]-1)</f>
        <v>0</v>
      </c>
      <c r="X153" s="25">
        <v>161.5</v>
      </c>
      <c r="Y153" s="31">
        <f>IFERROR(LISTAS[[#This Row],[COSTO]]/X153-1,"")</f>
        <v>0.23588730650154788</v>
      </c>
      <c r="AF153" t="str">
        <v>ResortesGenerales</v>
      </c>
      <c r="AG153" t="str">
        <v>RESORTES LINEA AUTOMOTOR</v>
      </c>
      <c r="AH153" s="15">
        <v>660</v>
      </c>
      <c r="AI153" s="9">
        <v>975.77864999999997</v>
      </c>
      <c r="AJ153" s="9">
        <v>542.1</v>
      </c>
      <c r="AK153" s="66">
        <v>0.79999750968455996</v>
      </c>
      <c r="AL153" s="8">
        <v>0.27889589456547292</v>
      </c>
      <c r="AM153" s="9">
        <v>1247.9193094896395</v>
      </c>
      <c r="AN153" s="66">
        <v>1.3020094253636589</v>
      </c>
      <c r="AO153" s="13">
        <f t="shared" si="6"/>
        <v>272.14065948963957</v>
      </c>
      <c r="AQ153" s="66">
        <v>0.7</v>
      </c>
      <c r="AR153" s="13">
        <v>92.819759999999974</v>
      </c>
    </row>
    <row r="154" spans="1:44" x14ac:dyDescent="0.2">
      <c r="A154" s="6" t="s">
        <v>308</v>
      </c>
      <c r="B154" t="s">
        <v>5</v>
      </c>
      <c r="C154">
        <v>156</v>
      </c>
      <c r="D154" t="s">
        <v>309</v>
      </c>
      <c r="E154" s="2">
        <v>1384.69</v>
      </c>
      <c r="F154" s="6" t="str">
        <f>+_xlfn.XLOOKUP(LISTAS[[#This Row],[ID]],_01_CODIGOS_Y_COSTOS_xlsm[Producto y N°],_01_CODIGOS_Y_COSTOS_xlsm[FABRICA],"",0,1)</f>
        <v>FADER</v>
      </c>
      <c r="G154" s="13">
        <f>LISTAS[[#This Row],[Precio]]*(1-0.46)*(1-IF($C$3520="",0,$C$3520))</f>
        <v>560.79944999999998</v>
      </c>
      <c r="H154" s="1">
        <f>+_xlfn.XLOOKUP(LISTAS[[#This Row],[ID]],_01_CODIGOS_Y_COSTOS_xlsm[Producto y N°],_01_CODIGOS_Y_COSTOS_xlsm[COSTO],0,0,1)</f>
        <v>237.3571</v>
      </c>
      <c r="I154" s="115">
        <f>+IFERROR(LISTAS[[#This Row],[VENTA NETA]]/LISTAS[[#This Row],[COSTO]]-1,0)</f>
        <v>1.3626824308183743</v>
      </c>
      <c r="J154" s="33" t="str">
        <f>IFERROR(VLOOKUP(LISTAS[[#This Row],[ID]],_01_CODIGOS_Y_COSTOS_xlsm[[Producto y N°]:[CODIGO]],2,0),"")</f>
        <v>F-1078</v>
      </c>
      <c r="M154" s="22">
        <v>0</v>
      </c>
      <c r="N154" s="23">
        <f>+LISTAS[[#This Row],[Precio]]+(LISTAS[[#This Row],[Precio]]*M154)</f>
        <v>1384.69</v>
      </c>
      <c r="O154" s="24">
        <f t="shared" si="5"/>
        <v>560.79944999999998</v>
      </c>
      <c r="Q154" s="21">
        <f>IFERROR(O154/LISTAS[[#This Row],[COSTO]]-1,"")</f>
        <v>1.3626824308183743</v>
      </c>
      <c r="R154" t="str">
        <f>+LISTAS[[#This Row],[ID]]</f>
        <v>PLASTICOS156</v>
      </c>
      <c r="T154" s="29"/>
      <c r="U154" s="25">
        <f>LISTAS[[#This Row],[COSTO]]+(LISTAS[[#This Row],[COSTO]]*T154)</f>
        <v>237.3571</v>
      </c>
      <c r="V154" s="30">
        <f>IF(T154="",0,U154/LISTAS[[#This Row],[VENTA NETA]]-1)</f>
        <v>0</v>
      </c>
      <c r="X154" s="25">
        <v>209</v>
      </c>
      <c r="Y154" s="31">
        <f>IFERROR(LISTAS[[#This Row],[COSTO]]/X154-1,"")</f>
        <v>0.13567990430622001</v>
      </c>
      <c r="AF154" t="str">
        <v>ResortesGenerales</v>
      </c>
      <c r="AG154" t="str">
        <v>RESORTES LINEA AUTOMOTOR</v>
      </c>
      <c r="AH154" s="15">
        <v>685</v>
      </c>
      <c r="AI154" s="9">
        <v>575.46045000000004</v>
      </c>
      <c r="AJ154" s="9">
        <v>319.7</v>
      </c>
      <c r="AK154" s="66">
        <v>0.8000014075695967</v>
      </c>
      <c r="AL154" s="8">
        <v>0.27889589161395301</v>
      </c>
      <c r="AM154" s="9">
        <v>735.95400529131666</v>
      </c>
      <c r="AN154" s="66">
        <v>1.3020144050400897</v>
      </c>
      <c r="AO154" s="13">
        <f t="shared" si="6"/>
        <v>160.49355529131662</v>
      </c>
      <c r="AQ154" s="66">
        <v>0.7</v>
      </c>
      <c r="AR154" s="13">
        <v>92.819759999999974</v>
      </c>
    </row>
    <row r="155" spans="1:44" x14ac:dyDescent="0.2">
      <c r="A155" s="6" t="s">
        <v>310</v>
      </c>
      <c r="B155" t="s">
        <v>5</v>
      </c>
      <c r="C155">
        <v>157</v>
      </c>
      <c r="D155" t="s">
        <v>311</v>
      </c>
      <c r="E155" s="2">
        <v>1018.65</v>
      </c>
      <c r="F155" s="6" t="str">
        <f>+_xlfn.XLOOKUP(LISTAS[[#This Row],[ID]],_01_CODIGOS_Y_COSTOS_xlsm[Producto y N°],_01_CODIGOS_Y_COSTOS_xlsm[FABRICA],"",0,1)</f>
        <v>FADER</v>
      </c>
      <c r="G155" s="13">
        <f>LISTAS[[#This Row],[Precio]]*(1-0.46)*(1-IF($C$3520="",0,$C$3520))</f>
        <v>412.55325000000005</v>
      </c>
      <c r="H155" s="1">
        <f>+_xlfn.XLOOKUP(LISTAS[[#This Row],[ID]],_01_CODIGOS_Y_COSTOS_xlsm[Producto y N°],_01_CODIGOS_Y_COSTOS_xlsm[COSTO],0,0,1)</f>
        <v>231.96260000000001</v>
      </c>
      <c r="I155" s="115">
        <f>+IFERROR(LISTAS[[#This Row],[VENTA NETA]]/LISTAS[[#This Row],[COSTO]]-1,0)</f>
        <v>0.77853347910395909</v>
      </c>
      <c r="J155" s="33" t="str">
        <f>IFERROR(VLOOKUP(LISTAS[[#This Row],[ID]],_01_CODIGOS_Y_COSTOS_xlsm[[Producto y N°]:[CODIGO]],2,0),"")</f>
        <v>F-1072</v>
      </c>
      <c r="M155" s="22">
        <v>0</v>
      </c>
      <c r="N155" s="23">
        <f>+LISTAS[[#This Row],[Precio]]+(LISTAS[[#This Row],[Precio]]*M155)</f>
        <v>1018.65</v>
      </c>
      <c r="O155" s="24">
        <f t="shared" si="5"/>
        <v>412.55325000000005</v>
      </c>
      <c r="Q155" s="21">
        <f>IFERROR(O155/LISTAS[[#This Row],[COSTO]]-1,"")</f>
        <v>0.77853347910395909</v>
      </c>
      <c r="R155" t="str">
        <f>+LISTAS[[#This Row],[ID]]</f>
        <v>PLASTICOS157</v>
      </c>
      <c r="T155" s="29"/>
      <c r="U155" s="25">
        <f>LISTAS[[#This Row],[COSTO]]+(LISTAS[[#This Row],[COSTO]]*T155)</f>
        <v>231.96260000000001</v>
      </c>
      <c r="V155" s="30">
        <f>IF(T155="",0,U155/LISTAS[[#This Row],[VENTA NETA]]-1)</f>
        <v>0</v>
      </c>
      <c r="X155" s="25">
        <v>185.25</v>
      </c>
      <c r="Y155" s="31">
        <f>IFERROR(LISTAS[[#This Row],[COSTO]]/X155-1,"")</f>
        <v>0.2521597840755736</v>
      </c>
      <c r="AF155" t="str">
        <v>ResortesGenerales</v>
      </c>
      <c r="AG155" t="str">
        <v>RESORTES LINEA AUTOMOTOR</v>
      </c>
      <c r="AH155" s="15">
        <v>406</v>
      </c>
      <c r="AI155" s="9">
        <v>750.59865000000002</v>
      </c>
      <c r="AJ155" s="9">
        <v>417</v>
      </c>
      <c r="AK155" s="66">
        <v>0.79999676258992802</v>
      </c>
      <c r="AL155" s="8">
        <v>0.27889588777697782</v>
      </c>
      <c r="AM155" s="9">
        <v>959.93752685595121</v>
      </c>
      <c r="AN155" s="66">
        <v>1.3020084576881326</v>
      </c>
      <c r="AO155" s="13">
        <f t="shared" si="6"/>
        <v>209.33887685595118</v>
      </c>
      <c r="AQ155" s="66">
        <v>0.7</v>
      </c>
      <c r="AR155" s="13">
        <v>92.819759999999974</v>
      </c>
    </row>
    <row r="156" spans="1:44" x14ac:dyDescent="0.2">
      <c r="A156" s="6" t="s">
        <v>312</v>
      </c>
      <c r="B156" t="s">
        <v>5</v>
      </c>
      <c r="C156">
        <v>158</v>
      </c>
      <c r="D156" t="s">
        <v>313</v>
      </c>
      <c r="E156" s="2">
        <v>839.97</v>
      </c>
      <c r="F156" s="6" t="str">
        <f>+_xlfn.XLOOKUP(LISTAS[[#This Row],[ID]],_01_CODIGOS_Y_COSTOS_xlsm[Producto y N°],_01_CODIGOS_Y_COSTOS_xlsm[FABRICA],"",0,1)</f>
        <v>FADER</v>
      </c>
      <c r="G156" s="13">
        <f>LISTAS[[#This Row],[Precio]]*(1-0.46)*(1-IF($C$3520="",0,$C$3520))</f>
        <v>340.18785000000003</v>
      </c>
      <c r="H156" s="1">
        <f>+_xlfn.XLOOKUP(LISTAS[[#This Row],[ID]],_01_CODIGOS_Y_COSTOS_xlsm[Producto y N°],_01_CODIGOS_Y_COSTOS_xlsm[COSTO],0,0,1)</f>
        <v>180.1756</v>
      </c>
      <c r="I156" s="115">
        <f>+IFERROR(LISTAS[[#This Row],[VENTA NETA]]/LISTAS[[#This Row],[COSTO]]-1,0)</f>
        <v>0.88809056276210563</v>
      </c>
      <c r="J156" s="33" t="str">
        <f>IFERROR(VLOOKUP(LISTAS[[#This Row],[ID]],_01_CODIGOS_Y_COSTOS_xlsm[[Producto y N°]:[CODIGO]],2,0),"")</f>
        <v>F-1075</v>
      </c>
      <c r="M156" s="22">
        <v>0</v>
      </c>
      <c r="N156" s="23">
        <f>+LISTAS[[#This Row],[Precio]]+(LISTAS[[#This Row],[Precio]]*M156)</f>
        <v>839.97</v>
      </c>
      <c r="O156" s="24">
        <f t="shared" si="5"/>
        <v>340.18785000000003</v>
      </c>
      <c r="Q156" s="21">
        <f>IFERROR(O156/LISTAS[[#This Row],[COSTO]]-1,"")</f>
        <v>0.88809056276210563</v>
      </c>
      <c r="R156" t="str">
        <f>+LISTAS[[#This Row],[ID]]</f>
        <v>PLASTICOS158</v>
      </c>
      <c r="T156" s="29"/>
      <c r="U156" s="25">
        <f>LISTAS[[#This Row],[COSTO]]+(LISTAS[[#This Row],[COSTO]]*T156)</f>
        <v>180.1756</v>
      </c>
      <c r="V156" s="30">
        <f>IF(T156="",0,U156/LISTAS[[#This Row],[VENTA NETA]]-1)</f>
        <v>0</v>
      </c>
      <c r="X156" s="25">
        <v>142.5</v>
      </c>
      <c r="Y156" s="31">
        <f>IFERROR(LISTAS[[#This Row],[COSTO]]/X156-1,"")</f>
        <v>0.26439017543859644</v>
      </c>
      <c r="AF156" t="str">
        <v>ResortesGenerales</v>
      </c>
      <c r="AG156" t="str">
        <v>RESORTES LINEA AUTOMOTOR</v>
      </c>
      <c r="AH156" s="15">
        <v>442</v>
      </c>
      <c r="AI156" s="9">
        <v>925.74090000000001</v>
      </c>
      <c r="AJ156" s="9">
        <v>514.29999999999995</v>
      </c>
      <c r="AK156" s="66">
        <v>0.80000174995139051</v>
      </c>
      <c r="AL156" s="8">
        <v>0.27889588539183086</v>
      </c>
      <c r="AM156" s="9">
        <v>1183.9262279489305</v>
      </c>
      <c r="AN156" s="66">
        <v>1.3020148317109288</v>
      </c>
      <c r="AO156" s="13">
        <f t="shared" si="6"/>
        <v>258.18532794893054</v>
      </c>
      <c r="AQ156" s="66">
        <v>0.7</v>
      </c>
      <c r="AR156" s="13">
        <v>92.819759999999974</v>
      </c>
    </row>
    <row r="157" spans="1:44" x14ac:dyDescent="0.2">
      <c r="A157" s="6" t="s">
        <v>314</v>
      </c>
      <c r="B157" t="s">
        <v>5</v>
      </c>
      <c r="C157">
        <v>159</v>
      </c>
      <c r="D157" t="s">
        <v>315</v>
      </c>
      <c r="E157" s="2">
        <v>949.24</v>
      </c>
      <c r="F157" s="6" t="str">
        <f>+_xlfn.XLOOKUP(LISTAS[[#This Row],[ID]],_01_CODIGOS_Y_COSTOS_xlsm[Producto y N°],_01_CODIGOS_Y_COSTOS_xlsm[FABRICA],"",0,1)</f>
        <v>FADER</v>
      </c>
      <c r="G157" s="13">
        <f>LISTAS[[#This Row],[Precio]]*(1-0.46)*(1-IF($C$3520="",0,$C$3520))</f>
        <v>384.44220000000001</v>
      </c>
      <c r="H157" s="1">
        <f>+_xlfn.XLOOKUP(LISTAS[[#This Row],[ID]],_01_CODIGOS_Y_COSTOS_xlsm[Producto y N°],_01_CODIGOS_Y_COSTOS_xlsm[COSTO],0,0,1)</f>
        <v>0</v>
      </c>
      <c r="I157" s="115">
        <f>+IFERROR(LISTAS[[#This Row],[VENTA NETA]]/LISTAS[[#This Row],[COSTO]]-1,0)</f>
        <v>0</v>
      </c>
      <c r="J157" s="33" t="str">
        <f>IFERROR(VLOOKUP(LISTAS[[#This Row],[ID]],_01_CODIGOS_Y_COSTOS_xlsm[[Producto y N°]:[CODIGO]],2,0),"")</f>
        <v>S-193</v>
      </c>
      <c r="M157" s="22">
        <v>0</v>
      </c>
      <c r="N157" s="23">
        <f>+LISTAS[[#This Row],[Precio]]+(LISTAS[[#This Row],[Precio]]*M157)</f>
        <v>949.24</v>
      </c>
      <c r="O157" s="24">
        <f t="shared" si="5"/>
        <v>384.44220000000001</v>
      </c>
      <c r="Q157" s="21" t="str">
        <f>IFERROR(O157/LISTAS[[#This Row],[COSTO]]-1,"")</f>
        <v/>
      </c>
      <c r="R157" t="str">
        <f>+LISTAS[[#This Row],[ID]]</f>
        <v>PLASTICOS159</v>
      </c>
      <c r="T157" s="29"/>
      <c r="U157" s="25">
        <f>LISTAS[[#This Row],[COSTO]]+(LISTAS[[#This Row],[COSTO]]*T157)</f>
        <v>0</v>
      </c>
      <c r="V157" s="30">
        <f>IF(T157="",0,U157/LISTAS[[#This Row],[VENTA NETA]]-1)</f>
        <v>0</v>
      </c>
      <c r="X157" s="25">
        <v>0</v>
      </c>
      <c r="Y157" s="31" t="str">
        <f>IFERROR(LISTAS[[#This Row],[COSTO]]/X157-1,"")</f>
        <v/>
      </c>
      <c r="AF157" t="str">
        <v>ResortesGenerales</v>
      </c>
      <c r="AG157" t="str">
        <v>RESORTES LINEA AUTOMOTOR</v>
      </c>
      <c r="AH157" s="15">
        <v>415</v>
      </c>
      <c r="AI157" s="9">
        <v>350.28045000000003</v>
      </c>
      <c r="AJ157" s="9">
        <v>194.6</v>
      </c>
      <c r="AK157" s="66">
        <v>0.80000231243576581</v>
      </c>
      <c r="AL157" s="8">
        <v>0.27889587516977299</v>
      </c>
      <c r="AM157" s="9">
        <v>447.97222265761195</v>
      </c>
      <c r="AN157" s="66">
        <v>1.3020155326701541</v>
      </c>
      <c r="AO157" s="13">
        <f t="shared" si="6"/>
        <v>97.691772657611921</v>
      </c>
      <c r="AQ157" s="66">
        <v>0.7</v>
      </c>
      <c r="AR157" s="13">
        <v>128.79739999999998</v>
      </c>
    </row>
    <row r="158" spans="1:44" x14ac:dyDescent="0.2">
      <c r="A158" s="6" t="s">
        <v>316</v>
      </c>
      <c r="B158" t="s">
        <v>5</v>
      </c>
      <c r="C158">
        <v>160</v>
      </c>
      <c r="D158" t="s">
        <v>317</v>
      </c>
      <c r="E158" s="2">
        <v>1229.03</v>
      </c>
      <c r="F158" s="6" t="str">
        <f>+_xlfn.XLOOKUP(LISTAS[[#This Row],[ID]],_01_CODIGOS_Y_COSTOS_xlsm[Producto y N°],_01_CODIGOS_Y_COSTOS_xlsm[FABRICA],"",0,1)</f>
        <v>FADER</v>
      </c>
      <c r="G158" s="13">
        <f>LISTAS[[#This Row],[Precio]]*(1-0.46)*(1-IF($C$3520="",0,$C$3520))</f>
        <v>497.75715000000002</v>
      </c>
      <c r="H158" s="1">
        <f>+_xlfn.XLOOKUP(LISTAS[[#This Row],[ID]],_01_CODIGOS_Y_COSTOS_xlsm[Producto y N°],_01_CODIGOS_Y_COSTOS_xlsm[COSTO],0,0,1)</f>
        <v>215.46</v>
      </c>
      <c r="I158" s="115">
        <f>+IFERROR(LISTAS[[#This Row],[VENTA NETA]]/LISTAS[[#This Row],[COSTO]]-1,0)</f>
        <v>1.3102067669172932</v>
      </c>
      <c r="J158" s="33" t="str">
        <f>IFERROR(VLOOKUP(LISTAS[[#This Row],[ID]],_01_CODIGOS_Y_COSTOS_xlsm[[Producto y N°]:[CODIGO]],2,0),"")</f>
        <v>S-073</v>
      </c>
      <c r="M158" s="22">
        <v>0</v>
      </c>
      <c r="N158" s="23">
        <f>+LISTAS[[#This Row],[Precio]]+(LISTAS[[#This Row],[Precio]]*M158)</f>
        <v>1229.03</v>
      </c>
      <c r="O158" s="24">
        <f t="shared" si="5"/>
        <v>497.75715000000002</v>
      </c>
      <c r="Q158" s="21">
        <f>IFERROR(O158/LISTAS[[#This Row],[COSTO]]-1,"")</f>
        <v>1.3102067669172932</v>
      </c>
      <c r="R158" t="str">
        <f>+LISTAS[[#This Row],[ID]]</f>
        <v>PLASTICOS160</v>
      </c>
      <c r="T158" s="29"/>
      <c r="U158" s="25">
        <f>LISTAS[[#This Row],[COSTO]]+(LISTAS[[#This Row],[COSTO]]*T158)</f>
        <v>215.46</v>
      </c>
      <c r="V158" s="30">
        <f>IF(T158="",0,U158/LISTAS[[#This Row],[VENTA NETA]]-1)</f>
        <v>0</v>
      </c>
      <c r="X158" s="25">
        <v>180.5</v>
      </c>
      <c r="Y158" s="31">
        <f>IFERROR(LISTAS[[#This Row],[COSTO]]/X158-1,"")</f>
        <v>0.1936842105263159</v>
      </c>
      <c r="AF158" t="str">
        <v>ResortesGenerales</v>
      </c>
      <c r="AG158" t="str">
        <v>RESORTES LINEA AUTOMOTOR</v>
      </c>
      <c r="AH158" s="15">
        <v>463</v>
      </c>
      <c r="AI158" s="9">
        <v>700.56090000000006</v>
      </c>
      <c r="AJ158" s="9">
        <v>389.2</v>
      </c>
      <c r="AK158" s="66">
        <v>0.80000231243576581</v>
      </c>
      <c r="AL158" s="8">
        <v>0.27889587516977299</v>
      </c>
      <c r="AM158" s="9">
        <v>895.9444453152239</v>
      </c>
      <c r="AN158" s="66">
        <v>1.3020155326701541</v>
      </c>
      <c r="AO158" s="13">
        <f t="shared" si="6"/>
        <v>195.38354531522384</v>
      </c>
      <c r="AQ158" s="66">
        <v>0.7</v>
      </c>
      <c r="AR158" s="13">
        <v>68.68998000000002</v>
      </c>
    </row>
    <row r="159" spans="1:44" x14ac:dyDescent="0.2">
      <c r="A159" s="6" t="s">
        <v>318</v>
      </c>
      <c r="B159" t="s">
        <v>5</v>
      </c>
      <c r="C159">
        <v>161</v>
      </c>
      <c r="D159" t="s">
        <v>319</v>
      </c>
      <c r="E159" s="2">
        <v>1018.65</v>
      </c>
      <c r="F159" s="6" t="str">
        <f>+_xlfn.XLOOKUP(LISTAS[[#This Row],[ID]],_01_CODIGOS_Y_COSTOS_xlsm[Producto y N°],_01_CODIGOS_Y_COSTOS_xlsm[FABRICA],"",0,1)</f>
        <v>FADER</v>
      </c>
      <c r="G159" s="13">
        <f>LISTAS[[#This Row],[Precio]]*(1-0.46)*(1-IF($C$3520="",0,$C$3520))</f>
        <v>412.55325000000005</v>
      </c>
      <c r="H159" s="1">
        <f>+_xlfn.XLOOKUP(LISTAS[[#This Row],[ID]],_01_CODIGOS_Y_COSTOS_xlsm[Producto y N°],_01_CODIGOS_Y_COSTOS_xlsm[COSTO],0,0,1)</f>
        <v>239.4</v>
      </c>
      <c r="I159" s="115">
        <f>+IFERROR(LISTAS[[#This Row],[VENTA NETA]]/LISTAS[[#This Row],[COSTO]]-1,0)</f>
        <v>0.72328007518797</v>
      </c>
      <c r="J159" s="33" t="str">
        <f>IFERROR(VLOOKUP(LISTAS[[#This Row],[ID]],_01_CODIGOS_Y_COSTOS_xlsm[[Producto y N°]:[CODIGO]],2,0),"")</f>
        <v>S-138</v>
      </c>
      <c r="M159" s="22">
        <v>0</v>
      </c>
      <c r="N159" s="23">
        <f>+LISTAS[[#This Row],[Precio]]+(LISTAS[[#This Row],[Precio]]*M159)</f>
        <v>1018.65</v>
      </c>
      <c r="O159" s="24">
        <f t="shared" si="5"/>
        <v>412.55325000000005</v>
      </c>
      <c r="Q159" s="21">
        <f>IFERROR(O159/LISTAS[[#This Row],[COSTO]]-1,"")</f>
        <v>0.72328007518797</v>
      </c>
      <c r="R159" t="str">
        <f>+LISTAS[[#This Row],[ID]]</f>
        <v>PLASTICOS161</v>
      </c>
      <c r="T159" s="29"/>
      <c r="U159" s="25">
        <f>LISTAS[[#This Row],[COSTO]]+(LISTAS[[#This Row],[COSTO]]*T159)</f>
        <v>239.4</v>
      </c>
      <c r="V159" s="30">
        <f>IF(T159="",0,U159/LISTAS[[#This Row],[VENTA NETA]]-1)</f>
        <v>0</v>
      </c>
      <c r="X159" s="25">
        <v>190</v>
      </c>
      <c r="Y159" s="31">
        <f>IFERROR(LISTAS[[#This Row],[COSTO]]/X159-1,"")</f>
        <v>0.26</v>
      </c>
      <c r="AF159" t="str">
        <v>ResortesGenerales</v>
      </c>
      <c r="AG159" t="str">
        <v>RESORTES LINEA AUTOMOTOR</v>
      </c>
      <c r="AH159" s="15">
        <v>464</v>
      </c>
      <c r="AI159" s="9">
        <v>700.56090000000006</v>
      </c>
      <c r="AJ159" s="9">
        <v>389.2</v>
      </c>
      <c r="AK159" s="66">
        <v>0.80000231243576581</v>
      </c>
      <c r="AL159" s="8">
        <v>0.27889587516977299</v>
      </c>
      <c r="AM159" s="9">
        <v>895.9444453152239</v>
      </c>
      <c r="AN159" s="66">
        <v>1.3020155326701541</v>
      </c>
      <c r="AO159" s="13">
        <f t="shared" si="6"/>
        <v>195.38354531522384</v>
      </c>
      <c r="AQ159" s="66">
        <v>0.69999999999999951</v>
      </c>
      <c r="AR159" s="13">
        <v>41.497179999999929</v>
      </c>
    </row>
    <row r="160" spans="1:44" x14ac:dyDescent="0.2">
      <c r="A160" s="6" t="s">
        <v>320</v>
      </c>
      <c r="B160" t="s">
        <v>5</v>
      </c>
      <c r="C160">
        <v>162</v>
      </c>
      <c r="D160" t="s">
        <v>321</v>
      </c>
      <c r="E160" s="2">
        <v>1236.93</v>
      </c>
      <c r="F160" s="6" t="str">
        <f>+_xlfn.XLOOKUP(LISTAS[[#This Row],[ID]],_01_CODIGOS_Y_COSTOS_xlsm[Producto y N°],_01_CODIGOS_Y_COSTOS_xlsm[FABRICA],"",0,1)</f>
        <v>FADER</v>
      </c>
      <c r="G160" s="13">
        <f>LISTAS[[#This Row],[Precio]]*(1-0.46)*(1-IF($C$3520="",0,$C$3520))</f>
        <v>500.95665000000008</v>
      </c>
      <c r="H160" s="1">
        <f>+_xlfn.XLOOKUP(LISTAS[[#This Row],[ID]],_01_CODIGOS_Y_COSTOS_xlsm[Producto y N°],_01_CODIGOS_Y_COSTOS_xlsm[COSTO],0,0,1)</f>
        <v>239.4</v>
      </c>
      <c r="I160" s="115">
        <f>+IFERROR(LISTAS[[#This Row],[VENTA NETA]]/LISTAS[[#This Row],[COSTO]]-1,0)</f>
        <v>1.0925507518796995</v>
      </c>
      <c r="J160" s="33" t="str">
        <f>IFERROR(VLOOKUP(LISTAS[[#This Row],[ID]],_01_CODIGOS_Y_COSTOS_xlsm[[Producto y N°]:[CODIGO]],2,0),"")</f>
        <v>S-165</v>
      </c>
      <c r="M160" s="22">
        <v>0</v>
      </c>
      <c r="N160" s="23">
        <f>+LISTAS[[#This Row],[Precio]]+(LISTAS[[#This Row],[Precio]]*M160)</f>
        <v>1236.93</v>
      </c>
      <c r="O160" s="24">
        <f t="shared" si="5"/>
        <v>500.95665000000008</v>
      </c>
      <c r="Q160" s="21">
        <f>IFERROR(O160/LISTAS[[#This Row],[COSTO]]-1,"")</f>
        <v>1.0925507518796995</v>
      </c>
      <c r="R160" t="str">
        <f>+LISTAS[[#This Row],[ID]]</f>
        <v>PLASTICOS162</v>
      </c>
      <c r="T160" s="29"/>
      <c r="U160" s="25">
        <f>LISTAS[[#This Row],[COSTO]]+(LISTAS[[#This Row],[COSTO]]*T160)</f>
        <v>239.4</v>
      </c>
      <c r="V160" s="30">
        <f>IF(T160="",0,U160/LISTAS[[#This Row],[VENTA NETA]]-1)</f>
        <v>0</v>
      </c>
      <c r="X160" s="25">
        <v>190</v>
      </c>
      <c r="Y160" s="31">
        <f>IFERROR(LISTAS[[#This Row],[COSTO]]/X160-1,"")</f>
        <v>0.26</v>
      </c>
      <c r="AF160" t="str">
        <v>ResortesGenerales</v>
      </c>
      <c r="AG160" t="str">
        <v>RESORTES LINEA AUTOMOTOR</v>
      </c>
      <c r="AH160" s="15">
        <v>585</v>
      </c>
      <c r="AI160" s="9">
        <v>700.56090000000006</v>
      </c>
      <c r="AJ160" s="9">
        <v>389.2</v>
      </c>
      <c r="AK160" s="66">
        <v>0.80000231243576581</v>
      </c>
      <c r="AL160" s="8">
        <v>0.27889587516977299</v>
      </c>
      <c r="AM160" s="9">
        <v>895.9444453152239</v>
      </c>
      <c r="AN160" s="66">
        <v>1.3020155326701541</v>
      </c>
      <c r="AO160" s="13">
        <f t="shared" si="6"/>
        <v>195.38354531522384</v>
      </c>
      <c r="AQ160" s="66">
        <v>0.69999999999999951</v>
      </c>
      <c r="AR160" s="13">
        <v>41.497179999999929</v>
      </c>
    </row>
    <row r="161" spans="1:44" x14ac:dyDescent="0.2">
      <c r="A161" s="6" t="s">
        <v>322</v>
      </c>
      <c r="B161" t="s">
        <v>5</v>
      </c>
      <c r="C161">
        <v>163</v>
      </c>
      <c r="D161" t="s">
        <v>323</v>
      </c>
      <c r="E161" s="2">
        <v>1891.78</v>
      </c>
      <c r="F161" s="6" t="str">
        <f>+_xlfn.XLOOKUP(LISTAS[[#This Row],[ID]],_01_CODIGOS_Y_COSTOS_xlsm[Producto y N°],_01_CODIGOS_Y_COSTOS_xlsm[FABRICA],"",0,1)</f>
        <v>FADER</v>
      </c>
      <c r="G161" s="13">
        <f>LISTAS[[#This Row],[Precio]]*(1-0.46)*(1-IF($C$3520="",0,$C$3520))</f>
        <v>766.17090000000007</v>
      </c>
      <c r="H161" s="1">
        <f>+_xlfn.XLOOKUP(LISTAS[[#This Row],[ID]],_01_CODIGOS_Y_COSTOS_xlsm[Producto y N°],_01_CODIGOS_Y_COSTOS_xlsm[COSTO],0,0,1)</f>
        <v>339.15</v>
      </c>
      <c r="I161" s="115">
        <f>+IFERROR(LISTAS[[#This Row],[VENTA NETA]]/LISTAS[[#This Row],[COSTO]]-1,0)</f>
        <v>1.259091552410438</v>
      </c>
      <c r="J161" s="33" t="str">
        <f>IFERROR(VLOOKUP(LISTAS[[#This Row],[ID]],_01_CODIGOS_Y_COSTOS_xlsm[[Producto y N°]:[CODIGO]],2,0),"")</f>
        <v>S-196</v>
      </c>
      <c r="M161" s="22">
        <v>0</v>
      </c>
      <c r="N161" s="23">
        <f>+LISTAS[[#This Row],[Precio]]+(LISTAS[[#This Row],[Precio]]*M161)</f>
        <v>1891.78</v>
      </c>
      <c r="O161" s="24">
        <f t="shared" si="5"/>
        <v>766.17090000000007</v>
      </c>
      <c r="Q161" s="21">
        <f>IFERROR(O161/LISTAS[[#This Row],[COSTO]]-1,"")</f>
        <v>1.259091552410438</v>
      </c>
      <c r="R161" t="str">
        <f>+LISTAS[[#This Row],[ID]]</f>
        <v>PLASTICOS163</v>
      </c>
      <c r="T161" s="29"/>
      <c r="U161" s="25">
        <f>LISTAS[[#This Row],[COSTO]]+(LISTAS[[#This Row],[COSTO]]*T161)</f>
        <v>339.15</v>
      </c>
      <c r="V161" s="30">
        <f>IF(T161="",0,U161/LISTAS[[#This Row],[VENTA NETA]]-1)</f>
        <v>0</v>
      </c>
      <c r="X161" s="25">
        <v>319.2</v>
      </c>
      <c r="Y161" s="31">
        <f>IFERROR(LISTAS[[#This Row],[COSTO]]/X161-1,"")</f>
        <v>6.25E-2</v>
      </c>
      <c r="AF161" t="str">
        <v>ResortesGenerales</v>
      </c>
      <c r="AG161" t="str">
        <v>RESORTES LINEA AUTOMOTOR</v>
      </c>
      <c r="AH161" s="15">
        <v>595</v>
      </c>
      <c r="AI161" s="9">
        <v>525.41865000000007</v>
      </c>
      <c r="AJ161" s="9">
        <v>291.89999999999998</v>
      </c>
      <c r="AK161" s="66">
        <v>0.79999537512846897</v>
      </c>
      <c r="AL161" s="8">
        <v>0.27889587516977299</v>
      </c>
      <c r="AM161" s="9">
        <v>671.95574422227071</v>
      </c>
      <c r="AN161" s="66">
        <v>1.3020066605764673</v>
      </c>
      <c r="AO161" s="13">
        <f t="shared" si="6"/>
        <v>146.53709422227064</v>
      </c>
      <c r="AQ161" s="66">
        <v>0.69999999999999951</v>
      </c>
      <c r="AR161" s="13">
        <v>41.497179999999929</v>
      </c>
    </row>
    <row r="162" spans="1:44" x14ac:dyDescent="0.2">
      <c r="A162" s="6" t="s">
        <v>324</v>
      </c>
      <c r="B162" t="s">
        <v>5</v>
      </c>
      <c r="C162">
        <v>164</v>
      </c>
      <c r="D162" t="s">
        <v>325</v>
      </c>
      <c r="E162" s="2">
        <v>1054.31</v>
      </c>
      <c r="F162" s="6" t="str">
        <f>+_xlfn.XLOOKUP(LISTAS[[#This Row],[ID]],_01_CODIGOS_Y_COSTOS_xlsm[Producto y N°],_01_CODIGOS_Y_COSTOS_xlsm[FABRICA],"",0,1)</f>
        <v>FADER</v>
      </c>
      <c r="G162" s="13">
        <f>LISTAS[[#This Row],[Precio]]*(1-0.46)*(1-IF($C$3520="",0,$C$3520))</f>
        <v>426.99554999999998</v>
      </c>
      <c r="H162" s="1">
        <f>+_xlfn.XLOOKUP(LISTAS[[#This Row],[ID]],_01_CODIGOS_Y_COSTOS_xlsm[Producto y N°],_01_CODIGOS_Y_COSTOS_xlsm[COSTO],0,0,1)</f>
        <v>99.75</v>
      </c>
      <c r="I162" s="115">
        <f>+IFERROR(LISTAS[[#This Row],[VENTA NETA]]/LISTAS[[#This Row],[COSTO]]-1,0)</f>
        <v>3.2806571428571427</v>
      </c>
      <c r="J162" s="33" t="str">
        <f>IFERROR(VLOOKUP(LISTAS[[#This Row],[ID]],_01_CODIGOS_Y_COSTOS_xlsm[[Producto y N°]:[CODIGO]],2,0),"")</f>
        <v>S-164</v>
      </c>
      <c r="M162" s="22">
        <v>0</v>
      </c>
      <c r="N162" s="23">
        <f>+LISTAS[[#This Row],[Precio]]+(LISTAS[[#This Row],[Precio]]*M162)</f>
        <v>1054.31</v>
      </c>
      <c r="O162" s="24">
        <f t="shared" si="5"/>
        <v>426.99554999999998</v>
      </c>
      <c r="Q162" s="21">
        <f>IFERROR(O162/LISTAS[[#This Row],[COSTO]]-1,"")</f>
        <v>3.2806571428571427</v>
      </c>
      <c r="R162" t="str">
        <f>+LISTAS[[#This Row],[ID]]</f>
        <v>PLASTICOS164</v>
      </c>
      <c r="T162" s="29"/>
      <c r="U162" s="25">
        <f>LISTAS[[#This Row],[COSTO]]+(LISTAS[[#This Row],[COSTO]]*T162)</f>
        <v>99.75</v>
      </c>
      <c r="V162" s="30">
        <f>IF(T162="",0,U162/LISTAS[[#This Row],[VENTA NETA]]-1)</f>
        <v>0</v>
      </c>
      <c r="X162" s="25">
        <v>85.5</v>
      </c>
      <c r="Y162" s="31">
        <f>IFERROR(LISTAS[[#This Row],[COSTO]]/X162-1,"")</f>
        <v>0.16666666666666674</v>
      </c>
      <c r="AF162" t="str">
        <v>ResortesGenerales</v>
      </c>
      <c r="AG162" t="str">
        <v>RESORTES LINEA AUTOMOTOR</v>
      </c>
      <c r="AH162" s="15">
        <v>706</v>
      </c>
      <c r="AI162" s="9">
        <v>700.56090000000006</v>
      </c>
      <c r="AJ162" s="9">
        <v>389.2</v>
      </c>
      <c r="AK162" s="66">
        <v>0.80000231243576581</v>
      </c>
      <c r="AL162" s="8">
        <v>0.27889587516977299</v>
      </c>
      <c r="AM162" s="9">
        <v>895.9444453152239</v>
      </c>
      <c r="AN162" s="66">
        <v>1.3020155326701541</v>
      </c>
      <c r="AO162" s="13">
        <f t="shared" si="6"/>
        <v>195.38354531522384</v>
      </c>
      <c r="AQ162" s="66">
        <v>0.7</v>
      </c>
      <c r="AR162" s="13">
        <v>126.74543999999997</v>
      </c>
    </row>
    <row r="163" spans="1:44" x14ac:dyDescent="0.2">
      <c r="A163" s="6" t="s">
        <v>326</v>
      </c>
      <c r="B163" t="s">
        <v>5</v>
      </c>
      <c r="C163">
        <v>165</v>
      </c>
      <c r="D163" t="s">
        <v>327</v>
      </c>
      <c r="E163" s="2">
        <v>606.51</v>
      </c>
      <c r="F163" s="6" t="str">
        <f>+_xlfn.XLOOKUP(LISTAS[[#This Row],[ID]],_01_CODIGOS_Y_COSTOS_xlsm[Producto y N°],_01_CODIGOS_Y_COSTOS_xlsm[FABRICA],"",0,1)</f>
        <v>FADER</v>
      </c>
      <c r="G163" s="13">
        <f>LISTAS[[#This Row],[Precio]]*(1-0.46)*(1-IF($C$3520="",0,$C$3520))</f>
        <v>245.63655</v>
      </c>
      <c r="H163" s="1">
        <f>+_xlfn.XLOOKUP(LISTAS[[#This Row],[ID]],_01_CODIGOS_Y_COSTOS_xlsm[Producto y N°],_01_CODIGOS_Y_COSTOS_xlsm[COSTO],0,0,1)</f>
        <v>138.0933</v>
      </c>
      <c r="I163" s="115">
        <f>+IFERROR(LISTAS[[#This Row],[VENTA NETA]]/LISTAS[[#This Row],[COSTO]]-1,0)</f>
        <v>0.77877239518499453</v>
      </c>
      <c r="J163" s="33" t="str">
        <f>IFERROR(VLOOKUP(LISTAS[[#This Row],[ID]],_01_CODIGOS_Y_COSTOS_xlsm[[Producto y N°]:[CODIGO]],2,0),"")</f>
        <v>F-880/A</v>
      </c>
      <c r="M163" s="22">
        <v>0</v>
      </c>
      <c r="N163" s="23">
        <f>+LISTAS[[#This Row],[Precio]]+(LISTAS[[#This Row],[Precio]]*M163)</f>
        <v>606.51</v>
      </c>
      <c r="O163" s="24">
        <f t="shared" si="5"/>
        <v>245.63655</v>
      </c>
      <c r="Q163" s="21">
        <f>IFERROR(O163/LISTAS[[#This Row],[COSTO]]-1,"")</f>
        <v>0.77877239518499453</v>
      </c>
      <c r="R163" t="str">
        <f>+LISTAS[[#This Row],[ID]]</f>
        <v>PLASTICOS165</v>
      </c>
      <c r="T163" s="29"/>
      <c r="U163" s="25">
        <f>LISTAS[[#This Row],[COSTO]]+(LISTAS[[#This Row],[COSTO]]*T163)</f>
        <v>138.0933</v>
      </c>
      <c r="V163" s="30">
        <f>IF(T163="",0,U163/LISTAS[[#This Row],[VENTA NETA]]-1)</f>
        <v>0</v>
      </c>
      <c r="X163" s="25">
        <v>109.25</v>
      </c>
      <c r="Y163" s="31">
        <f>IFERROR(LISTAS[[#This Row],[COSTO]]/X163-1,"")</f>
        <v>0.26401189931350122</v>
      </c>
      <c r="AF163" t="str">
        <v>ResortesGenerales</v>
      </c>
      <c r="AG163" t="str">
        <v>RESORTES LINEA AUTOMOTOR</v>
      </c>
      <c r="AH163" s="15">
        <v>707</v>
      </c>
      <c r="AI163" s="9">
        <v>700.56090000000006</v>
      </c>
      <c r="AJ163" s="9">
        <v>389.2</v>
      </c>
      <c r="AK163" s="66">
        <v>0.80000231243576581</v>
      </c>
      <c r="AL163" s="8">
        <v>0.27889587516977299</v>
      </c>
      <c r="AM163" s="9">
        <v>895.9444453152239</v>
      </c>
      <c r="AN163" s="66">
        <v>1.3020155326701541</v>
      </c>
      <c r="AO163" s="13">
        <f t="shared" si="6"/>
        <v>195.38354531522384</v>
      </c>
      <c r="AQ163" s="66">
        <v>0.7</v>
      </c>
      <c r="AR163" s="13">
        <v>126.74543999999997</v>
      </c>
    </row>
    <row r="164" spans="1:44" x14ac:dyDescent="0.2">
      <c r="A164" s="6" t="s">
        <v>328</v>
      </c>
      <c r="B164" t="s">
        <v>5</v>
      </c>
      <c r="C164">
        <v>166</v>
      </c>
      <c r="D164" t="s">
        <v>329</v>
      </c>
      <c r="E164" s="2">
        <v>582.09</v>
      </c>
      <c r="F164" s="6" t="str">
        <f>+_xlfn.XLOOKUP(LISTAS[[#This Row],[ID]],_01_CODIGOS_Y_COSTOS_xlsm[Producto y N°],_01_CODIGOS_Y_COSTOS_xlsm[FABRICA],"",0,1)</f>
        <v>FADER</v>
      </c>
      <c r="G164" s="13">
        <f>LISTAS[[#This Row],[Precio]]*(1-0.46)*(1-IF($C$3520="",0,$C$3520))</f>
        <v>235.74645000000004</v>
      </c>
      <c r="H164" s="1">
        <f>+_xlfn.XLOOKUP(LISTAS[[#This Row],[ID]],_01_CODIGOS_Y_COSTOS_xlsm[Producto y N°],_01_CODIGOS_Y_COSTOS_xlsm[COSTO],0,0,1)</f>
        <v>131.62530000000001</v>
      </c>
      <c r="I164" s="115">
        <f>+IFERROR(LISTAS[[#This Row],[VENTA NETA]]/LISTAS[[#This Row],[COSTO]]-1,0)</f>
        <v>0.79104207169898211</v>
      </c>
      <c r="J164" s="33" t="str">
        <f>IFERROR(VLOOKUP(LISTAS[[#This Row],[ID]],_01_CODIGOS_Y_COSTOS_xlsm[[Producto y N°]:[CODIGO]],2,0),"")</f>
        <v>F-076</v>
      </c>
      <c r="M164" s="22">
        <v>0</v>
      </c>
      <c r="N164" s="23">
        <f>+LISTAS[[#This Row],[Precio]]+(LISTAS[[#This Row],[Precio]]*M164)</f>
        <v>582.09</v>
      </c>
      <c r="O164" s="24">
        <f t="shared" si="5"/>
        <v>235.74645000000004</v>
      </c>
      <c r="Q164" s="21">
        <f>IFERROR(O164/LISTAS[[#This Row],[COSTO]]-1,"")</f>
        <v>0.79104207169898211</v>
      </c>
      <c r="R164" t="str">
        <f>+LISTAS[[#This Row],[ID]]</f>
        <v>PLASTICOS166</v>
      </c>
      <c r="T164" s="29"/>
      <c r="U164" s="25">
        <f>LISTAS[[#This Row],[COSTO]]+(LISTAS[[#This Row],[COSTO]]*T164)</f>
        <v>131.62530000000001</v>
      </c>
      <c r="V164" s="30">
        <f>IF(T164="",0,U164/LISTAS[[#This Row],[VENTA NETA]]-1)</f>
        <v>0</v>
      </c>
      <c r="X164" s="25">
        <v>104.5</v>
      </c>
      <c r="Y164" s="31">
        <f>IFERROR(LISTAS[[#This Row],[COSTO]]/X164-1,"")</f>
        <v>0.2595722488038279</v>
      </c>
      <c r="AF164" t="str">
        <v>ResortesGenerales</v>
      </c>
      <c r="AG164" t="str">
        <v>RESORTES LINEA AUTOMOTOR</v>
      </c>
      <c r="AH164" s="15">
        <v>709</v>
      </c>
      <c r="AI164" s="9">
        <v>700.56090000000006</v>
      </c>
      <c r="AJ164" s="9">
        <v>389.2</v>
      </c>
      <c r="AK164" s="66">
        <v>0.80000231243576581</v>
      </c>
      <c r="AL164" s="8">
        <v>0.27889587516977299</v>
      </c>
      <c r="AM164" s="9">
        <v>895.9444453152239</v>
      </c>
      <c r="AN164" s="66">
        <v>1.3020155326701541</v>
      </c>
      <c r="AO164" s="13">
        <f t="shared" si="6"/>
        <v>195.38354531522384</v>
      </c>
      <c r="AQ164" s="66">
        <v>0.7</v>
      </c>
      <c r="AR164" s="13">
        <v>126.74543999999997</v>
      </c>
    </row>
    <row r="165" spans="1:44" x14ac:dyDescent="0.2">
      <c r="A165" s="6" t="s">
        <v>330</v>
      </c>
      <c r="B165" t="s">
        <v>5</v>
      </c>
      <c r="C165">
        <v>167</v>
      </c>
      <c r="D165" t="s">
        <v>331</v>
      </c>
      <c r="E165" s="2">
        <v>778.17</v>
      </c>
      <c r="F165" s="6" t="str">
        <f>+_xlfn.XLOOKUP(LISTAS[[#This Row],[ID]],_01_CODIGOS_Y_COSTOS_xlsm[Producto y N°],_01_CODIGOS_Y_COSTOS_xlsm[FABRICA],"",0,1)</f>
        <v>FADER</v>
      </c>
      <c r="G165" s="13">
        <f>LISTAS[[#This Row],[Precio]]*(1-0.46)*(1-IF($C$3520="",0,$C$3520))</f>
        <v>315.15884999999997</v>
      </c>
      <c r="H165" s="1">
        <f>+_xlfn.XLOOKUP(LISTAS[[#This Row],[ID]],_01_CODIGOS_Y_COSTOS_xlsm[Producto y N°],_01_CODIGOS_Y_COSTOS_xlsm[COSTO],0,0,1)</f>
        <v>180.1756</v>
      </c>
      <c r="I165" s="115">
        <f>+IFERROR(LISTAS[[#This Row],[VENTA NETA]]/LISTAS[[#This Row],[COSTO]]-1,0)</f>
        <v>0.74917608155599291</v>
      </c>
      <c r="J165" s="33" t="str">
        <f>IFERROR(VLOOKUP(LISTAS[[#This Row],[ID]],_01_CODIGOS_Y_COSTOS_xlsm[[Producto y N°]:[CODIGO]],2,0),"")</f>
        <v>F-031</v>
      </c>
      <c r="M165" s="22">
        <v>0</v>
      </c>
      <c r="N165" s="23">
        <f>+LISTAS[[#This Row],[Precio]]+(LISTAS[[#This Row],[Precio]]*M165)</f>
        <v>778.17</v>
      </c>
      <c r="O165" s="24">
        <f t="shared" si="5"/>
        <v>315.15884999999997</v>
      </c>
      <c r="Q165" s="21">
        <f>IFERROR(O165/LISTAS[[#This Row],[COSTO]]-1,"")</f>
        <v>0.74917608155599291</v>
      </c>
      <c r="R165" t="str">
        <f>+LISTAS[[#This Row],[ID]]</f>
        <v>PLASTICOS167</v>
      </c>
      <c r="T165" s="29"/>
      <c r="U165" s="25">
        <f>LISTAS[[#This Row],[COSTO]]+(LISTAS[[#This Row],[COSTO]]*T165)</f>
        <v>180.1756</v>
      </c>
      <c r="V165" s="30">
        <f>IF(T165="",0,U165/LISTAS[[#This Row],[VENTA NETA]]-1)</f>
        <v>0</v>
      </c>
      <c r="X165" s="25">
        <v>142.5</v>
      </c>
      <c r="Y165" s="31">
        <f>IFERROR(LISTAS[[#This Row],[COSTO]]/X165-1,"")</f>
        <v>0.26439017543859644</v>
      </c>
      <c r="AF165" t="str">
        <v>INSERTOS</v>
      </c>
      <c r="AG165" t="str">
        <v>INSERTOS</v>
      </c>
      <c r="AH165" s="15" t="str">
        <v>BUJIA</v>
      </c>
      <c r="AI165" s="9">
        <v>2014.1986500000003</v>
      </c>
      <c r="AJ165" s="9">
        <v>1119</v>
      </c>
      <c r="AK165" s="66">
        <v>0.79999879356568382</v>
      </c>
      <c r="AL165" s="8">
        <v>0.27141897856994324</v>
      </c>
      <c r="AM165" s="9">
        <v>2560.890390219959</v>
      </c>
      <c r="AN165" s="66">
        <v>1.288552627542412</v>
      </c>
      <c r="AO165" s="13">
        <f t="shared" si="6"/>
        <v>546.69174021995877</v>
      </c>
      <c r="AQ165" s="66">
        <v>0.7</v>
      </c>
      <c r="AR165" s="13">
        <v>127.14999999999998</v>
      </c>
    </row>
    <row r="166" spans="1:44" x14ac:dyDescent="0.2">
      <c r="A166" s="6" t="s">
        <v>332</v>
      </c>
      <c r="B166" t="s">
        <v>5</v>
      </c>
      <c r="C166">
        <v>168</v>
      </c>
      <c r="D166" t="s">
        <v>333</v>
      </c>
      <c r="E166" s="2">
        <v>1042.5</v>
      </c>
      <c r="F166" s="6" t="str">
        <f>+_xlfn.XLOOKUP(LISTAS[[#This Row],[ID]],_01_CODIGOS_Y_COSTOS_xlsm[Producto y N°],_01_CODIGOS_Y_COSTOS_xlsm[FABRICA],"",0,1)</f>
        <v>FADER</v>
      </c>
      <c r="G166" s="13">
        <f>LISTAS[[#This Row],[Precio]]*(1-0.46)*(1-IF($C$3520="",0,$C$3520))</f>
        <v>422.21250000000003</v>
      </c>
      <c r="H166" s="1">
        <f>+_xlfn.XLOOKUP(LISTAS[[#This Row],[ID]],_01_CODIGOS_Y_COSTOS_xlsm[Producto y N°],_01_CODIGOS_Y_COSTOS_xlsm[COSTO],0,0,1)</f>
        <v>199.5958</v>
      </c>
      <c r="I166" s="115">
        <f>+IFERROR(LISTAS[[#This Row],[VENTA NETA]]/LISTAS[[#This Row],[COSTO]]-1,0)</f>
        <v>1.1153375972841113</v>
      </c>
      <c r="J166" s="33" t="str">
        <f>IFERROR(VLOOKUP(LISTAS[[#This Row],[ID]],_01_CODIGOS_Y_COSTOS_xlsm[[Producto y N°]:[CODIGO]],2,0),"")</f>
        <v>F-992</v>
      </c>
      <c r="M166" s="22">
        <v>0</v>
      </c>
      <c r="N166" s="23">
        <f>+LISTAS[[#This Row],[Precio]]+(LISTAS[[#This Row],[Precio]]*M166)</f>
        <v>1042.5</v>
      </c>
      <c r="O166" s="24">
        <f t="shared" si="5"/>
        <v>422.21250000000003</v>
      </c>
      <c r="Q166" s="21">
        <f>IFERROR(O166/LISTAS[[#This Row],[COSTO]]-1,"")</f>
        <v>1.1153375972841113</v>
      </c>
      <c r="R166" t="str">
        <f>+LISTAS[[#This Row],[ID]]</f>
        <v>PLASTICOS168</v>
      </c>
      <c r="T166" s="29"/>
      <c r="U166" s="25">
        <f>LISTAS[[#This Row],[COSTO]]+(LISTAS[[#This Row],[COSTO]]*T166)</f>
        <v>199.5958</v>
      </c>
      <c r="V166" s="30">
        <f>IF(T166="",0,U166/LISTAS[[#This Row],[VENTA NETA]]-1)</f>
        <v>0</v>
      </c>
      <c r="X166" s="25">
        <v>161.5</v>
      </c>
      <c r="Y166" s="31">
        <f>IFERROR(LISTAS[[#This Row],[COSTO]]/X166-1,"")</f>
        <v>0.23588730650154788</v>
      </c>
      <c r="AF166" t="str">
        <v>RESORTES</v>
      </c>
      <c r="AG166" t="str">
        <v>RESORTES LINEA FERRETERIA</v>
      </c>
      <c r="AH166" s="15">
        <v>69</v>
      </c>
      <c r="AI166" s="9">
        <v>634.50135000000012</v>
      </c>
      <c r="AJ166" s="9">
        <v>352.5</v>
      </c>
      <c r="AK166" s="66">
        <v>0.80000382978723428</v>
      </c>
      <c r="AL166" s="8">
        <v>0.26716058968800871</v>
      </c>
      <c r="AM166" s="9">
        <v>804.01510482383765</v>
      </c>
      <c r="AN166" s="66">
        <v>1.2808939143938658</v>
      </c>
      <c r="AO166" s="13">
        <f t="shared" si="6"/>
        <v>169.51375482383753</v>
      </c>
      <c r="AQ166" s="66">
        <v>0.7</v>
      </c>
      <c r="AR166" s="13">
        <v>127.14999999999998</v>
      </c>
    </row>
    <row r="167" spans="1:44" x14ac:dyDescent="0.2">
      <c r="A167" s="6" t="s">
        <v>334</v>
      </c>
      <c r="B167" t="s">
        <v>5</v>
      </c>
      <c r="C167">
        <v>169</v>
      </c>
      <c r="D167" t="s">
        <v>335</v>
      </c>
      <c r="E167" s="2">
        <v>839.97</v>
      </c>
      <c r="F167" s="6" t="str">
        <f>+_xlfn.XLOOKUP(LISTAS[[#This Row],[ID]],_01_CODIGOS_Y_COSTOS_xlsm[Producto y N°],_01_CODIGOS_Y_COSTOS_xlsm[FABRICA],"",0,1)</f>
        <v>FADER</v>
      </c>
      <c r="G167" s="13">
        <f>LISTAS[[#This Row],[Precio]]*(1-0.46)*(1-IF($C$3520="",0,$C$3520))</f>
        <v>340.18785000000003</v>
      </c>
      <c r="H167" s="1">
        <f>+_xlfn.XLOOKUP(LISTAS[[#This Row],[ID]],_01_CODIGOS_Y_COSTOS_xlsm[Producto y N°],_01_CODIGOS_Y_COSTOS_xlsm[COSTO],0,0,1)</f>
        <v>155.36099999999999</v>
      </c>
      <c r="I167" s="115">
        <f>+IFERROR(LISTAS[[#This Row],[VENTA NETA]]/LISTAS[[#This Row],[COSTO]]-1,0)</f>
        <v>1.1896605325660885</v>
      </c>
      <c r="J167" s="33" t="str">
        <f>IFERROR(VLOOKUP(LISTAS[[#This Row],[ID]],_01_CODIGOS_Y_COSTOS_xlsm[[Producto y N°]:[CODIGO]],2,0),"")</f>
        <v>F-318</v>
      </c>
      <c r="M167" s="22">
        <v>0</v>
      </c>
      <c r="N167" s="23">
        <f>+LISTAS[[#This Row],[Precio]]+(LISTAS[[#This Row],[Precio]]*M167)</f>
        <v>839.97</v>
      </c>
      <c r="O167" s="24">
        <f t="shared" si="5"/>
        <v>340.18785000000003</v>
      </c>
      <c r="Q167" s="21">
        <f>IFERROR(O167/LISTAS[[#This Row],[COSTO]]-1,"")</f>
        <v>1.1896605325660885</v>
      </c>
      <c r="R167" t="str">
        <f>+LISTAS[[#This Row],[ID]]</f>
        <v>PLASTICOS169</v>
      </c>
      <c r="T167" s="29"/>
      <c r="U167" s="25">
        <f>LISTAS[[#This Row],[COSTO]]+(LISTAS[[#This Row],[COSTO]]*T167)</f>
        <v>155.36099999999999</v>
      </c>
      <c r="V167" s="30">
        <f>IF(T167="",0,U167/LISTAS[[#This Row],[VENTA NETA]]-1)</f>
        <v>0</v>
      </c>
      <c r="X167" s="25">
        <v>121.6</v>
      </c>
      <c r="Y167" s="31">
        <f>IFERROR(LISTAS[[#This Row],[COSTO]]/X167-1,"")</f>
        <v>0.27763980263157895</v>
      </c>
      <c r="AF167" t="str">
        <v>JUCAP</v>
      </c>
      <c r="AG167" t="str">
        <v>TAPONES DE CARTER</v>
      </c>
      <c r="AH167" s="15" t="str">
        <v>8 - 22 x 1,5 EMB EX 12mm</v>
      </c>
      <c r="AI167" s="9">
        <v>2889.7398000000003</v>
      </c>
      <c r="AJ167" s="9">
        <v>1605.41</v>
      </c>
      <c r="AK167" s="66">
        <v>0.80000112120891242</v>
      </c>
      <c r="AL167" s="8">
        <v>0.26301374629157004</v>
      </c>
      <c r="AM167" s="9">
        <v>3649.781090605853</v>
      </c>
      <c r="AN167" s="66">
        <v>1.2734261594270953</v>
      </c>
      <c r="AO167" s="13">
        <f t="shared" si="6"/>
        <v>760.04129060585274</v>
      </c>
      <c r="AQ167" s="66">
        <v>0.69999999999999951</v>
      </c>
      <c r="AR167" s="13">
        <v>49.675179999999898</v>
      </c>
    </row>
    <row r="168" spans="1:44" x14ac:dyDescent="0.2">
      <c r="A168" s="6" t="s">
        <v>336</v>
      </c>
      <c r="B168" t="s">
        <v>5</v>
      </c>
      <c r="C168">
        <v>170</v>
      </c>
      <c r="D168" t="s">
        <v>337</v>
      </c>
      <c r="E168" s="2">
        <v>1680.48</v>
      </c>
      <c r="F168" s="6" t="str">
        <f>+_xlfn.XLOOKUP(LISTAS[[#This Row],[ID]],_01_CODIGOS_Y_COSTOS_xlsm[Producto y N°],_01_CODIGOS_Y_COSTOS_xlsm[FABRICA],"",0,1)</f>
        <v>FADER</v>
      </c>
      <c r="G168" s="13">
        <f>LISTAS[[#This Row],[Precio]]*(1-0.46)*(1-IF($C$3520="",0,$C$3520))</f>
        <v>680.59440000000006</v>
      </c>
      <c r="H168" s="1">
        <f>+_xlfn.XLOOKUP(LISTAS[[#This Row],[ID]],_01_CODIGOS_Y_COSTOS_xlsm[Producto y N°],_01_CODIGOS_Y_COSTOS_xlsm[COSTO],0,0,1)</f>
        <v>284.82850000000002</v>
      </c>
      <c r="I168" s="115">
        <f>+IFERROR(LISTAS[[#This Row],[VENTA NETA]]/LISTAS[[#This Row],[COSTO]]-1,0)</f>
        <v>1.3894884114475903</v>
      </c>
      <c r="J168" s="33" t="str">
        <f>IFERROR(VLOOKUP(LISTAS[[#This Row],[ID]],_01_CODIGOS_Y_COSTOS_xlsm[[Producto y N°]:[CODIGO]],2,0),"")</f>
        <v>F-1040</v>
      </c>
      <c r="M168" s="22">
        <v>0</v>
      </c>
      <c r="N168" s="23">
        <f>+LISTAS[[#This Row],[Precio]]+(LISTAS[[#This Row],[Precio]]*M168)</f>
        <v>1680.48</v>
      </c>
      <c r="O168" s="24">
        <f t="shared" si="5"/>
        <v>680.59440000000006</v>
      </c>
      <c r="Q168" s="21">
        <f>IFERROR(O168/LISTAS[[#This Row],[COSTO]]-1,"")</f>
        <v>1.3894884114475903</v>
      </c>
      <c r="R168" t="str">
        <f>+LISTAS[[#This Row],[ID]]</f>
        <v>PLASTICOS170</v>
      </c>
      <c r="T168" s="29"/>
      <c r="U168" s="25">
        <f>LISTAS[[#This Row],[COSTO]]+(LISTAS[[#This Row],[COSTO]]*T168)</f>
        <v>284.82850000000002</v>
      </c>
      <c r="V168" s="30">
        <f>IF(T168="",0,U168/LISTAS[[#This Row],[VENTA NETA]]-1)</f>
        <v>0</v>
      </c>
      <c r="X168" s="25">
        <v>224.2</v>
      </c>
      <c r="Y168" s="31">
        <f>IFERROR(LISTAS[[#This Row],[COSTO]]/X168-1,"")</f>
        <v>0.27042149866190912</v>
      </c>
      <c r="AF168" t="str">
        <v>ALNAT</v>
      </c>
      <c r="AG168" t="str">
        <v>CONECTORES NEUMÁTICOS</v>
      </c>
      <c r="AH168" s="15">
        <v>10</v>
      </c>
      <c r="AI168" s="9">
        <v>1090.2276000000002</v>
      </c>
      <c r="AJ168" s="9">
        <v>707.61599999999999</v>
      </c>
      <c r="AK168" s="66">
        <v>0.5407051282051285</v>
      </c>
      <c r="AL168" s="8">
        <v>0.26068390918555789</v>
      </c>
      <c r="AM168" s="9">
        <v>1374.432392669989</v>
      </c>
      <c r="AN168" s="66">
        <v>0.94234216392787751</v>
      </c>
      <c r="AO168" s="13">
        <f t="shared" si="6"/>
        <v>284.20479266998882</v>
      </c>
      <c r="AQ168" s="66">
        <v>0.69999999999999951</v>
      </c>
      <c r="AR168" s="13">
        <v>49.675179999999898</v>
      </c>
    </row>
    <row r="169" spans="1:44" x14ac:dyDescent="0.2">
      <c r="A169" s="6" t="s">
        <v>338</v>
      </c>
      <c r="B169" t="s">
        <v>5</v>
      </c>
      <c r="C169">
        <v>171</v>
      </c>
      <c r="D169" t="s">
        <v>339</v>
      </c>
      <c r="E169" s="2">
        <v>1680.48</v>
      </c>
      <c r="F169" s="6" t="str">
        <f>+_xlfn.XLOOKUP(LISTAS[[#This Row],[ID]],_01_CODIGOS_Y_COSTOS_xlsm[Producto y N°],_01_CODIGOS_Y_COSTOS_xlsm[FABRICA],"",0,1)</f>
        <v>FADER</v>
      </c>
      <c r="G169" s="13">
        <f>LISTAS[[#This Row],[Precio]]*(1-0.46)*(1-IF($C$3520="",0,$C$3520))</f>
        <v>680.59440000000006</v>
      </c>
      <c r="H169" s="1">
        <f>+_xlfn.XLOOKUP(LISTAS[[#This Row],[ID]],_01_CODIGOS_Y_COSTOS_xlsm[Producto y N°],_01_CODIGOS_Y_COSTOS_xlsm[COSTO],0,0,1)</f>
        <v>284.82850000000002</v>
      </c>
      <c r="I169" s="115">
        <f>+IFERROR(LISTAS[[#This Row],[VENTA NETA]]/LISTAS[[#This Row],[COSTO]]-1,0)</f>
        <v>1.3894884114475903</v>
      </c>
      <c r="J169" s="33" t="str">
        <f>IFERROR(VLOOKUP(LISTAS[[#This Row],[ID]],_01_CODIGOS_Y_COSTOS_xlsm[[Producto y N°]:[CODIGO]],2,0),"")</f>
        <v>F-1039</v>
      </c>
      <c r="M169" s="22">
        <v>0</v>
      </c>
      <c r="N169" s="23">
        <f>+LISTAS[[#This Row],[Precio]]+(LISTAS[[#This Row],[Precio]]*M169)</f>
        <v>1680.48</v>
      </c>
      <c r="O169" s="24">
        <f t="shared" si="5"/>
        <v>680.59440000000006</v>
      </c>
      <c r="Q169" s="21">
        <f>IFERROR(O169/LISTAS[[#This Row],[COSTO]]-1,"")</f>
        <v>1.3894884114475903</v>
      </c>
      <c r="R169" t="str">
        <f>+LISTAS[[#This Row],[ID]]</f>
        <v>PLASTICOS171</v>
      </c>
      <c r="T169" s="29"/>
      <c r="U169" s="25">
        <f>LISTAS[[#This Row],[COSTO]]+(LISTAS[[#This Row],[COSTO]]*T169)</f>
        <v>284.82850000000002</v>
      </c>
      <c r="V169" s="30">
        <f>IF(T169="",0,U169/LISTAS[[#This Row],[VENTA NETA]]-1)</f>
        <v>0</v>
      </c>
      <c r="X169" s="25">
        <v>224.2</v>
      </c>
      <c r="Y169" s="31">
        <f>IFERROR(LISTAS[[#This Row],[COSTO]]/X169-1,"")</f>
        <v>0.27042149866190912</v>
      </c>
      <c r="AF169" t="str">
        <v>INSERTOS</v>
      </c>
      <c r="AG169" t="str">
        <v>INSERTOS</v>
      </c>
      <c r="AH169" s="15" t="str">
        <v>12x1,75x16</v>
      </c>
      <c r="AI169" s="9">
        <v>1252.3490999999999</v>
      </c>
      <c r="AJ169" s="9">
        <v>695.75</v>
      </c>
      <c r="AK169" s="66">
        <v>0.79999870643190785</v>
      </c>
      <c r="AL169" s="8">
        <v>0.25943786441334549</v>
      </c>
      <c r="AM169" s="9">
        <v>1577.2558760039751</v>
      </c>
      <c r="AN169" s="66">
        <v>1.2669865267753866</v>
      </c>
      <c r="AO169" s="13">
        <f t="shared" si="6"/>
        <v>324.90677600397521</v>
      </c>
      <c r="AQ169" s="66">
        <v>0.69999999999999951</v>
      </c>
      <c r="AR169" s="13">
        <v>49.675179999999898</v>
      </c>
    </row>
    <row r="170" spans="1:44" x14ac:dyDescent="0.2">
      <c r="A170" s="6" t="s">
        <v>340</v>
      </c>
      <c r="B170" t="s">
        <v>5</v>
      </c>
      <c r="C170">
        <v>172</v>
      </c>
      <c r="D170" t="s">
        <v>341</v>
      </c>
      <c r="E170" s="2">
        <v>731.24</v>
      </c>
      <c r="F170" s="6" t="str">
        <f>+_xlfn.XLOOKUP(LISTAS[[#This Row],[ID]],_01_CODIGOS_Y_COSTOS_xlsm[Producto y N°],_01_CODIGOS_Y_COSTOS_xlsm[FABRICA],"",0,1)</f>
        <v>FADER</v>
      </c>
      <c r="G170" s="13">
        <f>LISTAS[[#This Row],[Precio]]*(1-0.46)*(1-IF($C$3520="",0,$C$3520))</f>
        <v>296.15220000000005</v>
      </c>
      <c r="H170" s="1">
        <f>+_xlfn.XLOOKUP(LISTAS[[#This Row],[ID]],_01_CODIGOS_Y_COSTOS_xlsm[Producto y N°],_01_CODIGOS_Y_COSTOS_xlsm[COSTO],0,0,1)</f>
        <v>163.9922</v>
      </c>
      <c r="I170" s="115">
        <f>+IFERROR(LISTAS[[#This Row],[VENTA NETA]]/LISTAS[[#This Row],[COSTO]]-1,0)</f>
        <v>0.80589198754574953</v>
      </c>
      <c r="J170" s="33" t="str">
        <f>IFERROR(VLOOKUP(LISTAS[[#This Row],[ID]],_01_CODIGOS_Y_COSTOS_xlsm[[Producto y N°]:[CODIGO]],2,0),"")</f>
        <v>F-318/A</v>
      </c>
      <c r="M170" s="22">
        <v>0</v>
      </c>
      <c r="N170" s="23">
        <f>+LISTAS[[#This Row],[Precio]]+(LISTAS[[#This Row],[Precio]]*M170)</f>
        <v>731.24</v>
      </c>
      <c r="O170" s="24">
        <f t="shared" si="5"/>
        <v>296.15220000000005</v>
      </c>
      <c r="Q170" s="21">
        <f>IFERROR(O170/LISTAS[[#This Row],[COSTO]]-1,"")</f>
        <v>0.80589198754574953</v>
      </c>
      <c r="R170" t="str">
        <f>+LISTAS[[#This Row],[ID]]</f>
        <v>PLASTICOS172</v>
      </c>
      <c r="T170" s="29"/>
      <c r="U170" s="25">
        <f>LISTAS[[#This Row],[COSTO]]+(LISTAS[[#This Row],[COSTO]]*T170)</f>
        <v>163.9922</v>
      </c>
      <c r="V170" s="30">
        <f>IF(T170="",0,U170/LISTAS[[#This Row],[VENTA NETA]]-1)</f>
        <v>0</v>
      </c>
      <c r="X170" s="25">
        <v>129.19999999999999</v>
      </c>
      <c r="Y170" s="31">
        <f>IFERROR(LISTAS[[#This Row],[COSTO]]/X170-1,"")</f>
        <v>0.26928947368421063</v>
      </c>
      <c r="AF170" t="str">
        <v>FADER</v>
      </c>
      <c r="AG170" t="str">
        <v>PLASTICOS</v>
      </c>
      <c r="AH170" s="15">
        <v>288</v>
      </c>
      <c r="AI170" s="9">
        <v>816.9538500000001</v>
      </c>
      <c r="AJ170" s="9">
        <v>453.86250000000001</v>
      </c>
      <c r="AK170" s="66">
        <v>0.80000297446914015</v>
      </c>
      <c r="AL170" s="8">
        <v>0.25067685147295271</v>
      </c>
      <c r="AM170" s="9">
        <v>1021.745268916707</v>
      </c>
      <c r="AN170" s="66">
        <v>1.2512220527510136</v>
      </c>
      <c r="AO170" s="13">
        <f t="shared" si="6"/>
        <v>204.7914189167069</v>
      </c>
      <c r="AQ170" s="66">
        <v>0.69999999999999951</v>
      </c>
      <c r="AR170" s="13">
        <v>49.675179999999898</v>
      </c>
    </row>
    <row r="171" spans="1:44" x14ac:dyDescent="0.2">
      <c r="A171" s="6" t="s">
        <v>342</v>
      </c>
      <c r="B171" t="s">
        <v>5</v>
      </c>
      <c r="C171">
        <v>173</v>
      </c>
      <c r="D171" t="s">
        <v>343</v>
      </c>
      <c r="E171" s="2">
        <v>1493.42</v>
      </c>
      <c r="F171" s="6" t="str">
        <f>+_xlfn.XLOOKUP(LISTAS[[#This Row],[ID]],_01_CODIGOS_Y_COSTOS_xlsm[Producto y N°],_01_CODIGOS_Y_COSTOS_xlsm[FABRICA],"",0,1)</f>
        <v>FADER</v>
      </c>
      <c r="G171" s="13">
        <f>LISTAS[[#This Row],[Precio]]*(1-0.46)*(1-IF($C$3520="",0,$C$3520))</f>
        <v>604.83510000000001</v>
      </c>
      <c r="H171" s="1">
        <f>+_xlfn.XLOOKUP(LISTAS[[#This Row],[ID]],_01_CODIGOS_Y_COSTOS_xlsm[Producto y N°],_01_CODIGOS_Y_COSTOS_xlsm[COSTO],0,0,1)</f>
        <v>269.72399999999999</v>
      </c>
      <c r="I171" s="115">
        <f>+IFERROR(LISTAS[[#This Row],[VENTA NETA]]/LISTAS[[#This Row],[COSTO]]-1,0)</f>
        <v>1.2424222538595009</v>
      </c>
      <c r="J171" s="33" t="str">
        <f>IFERROR(VLOOKUP(LISTAS[[#This Row],[ID]],_01_CODIGOS_Y_COSTOS_xlsm[[Producto y N°]:[CODIGO]],2,0),"")</f>
        <v>F-818/A</v>
      </c>
      <c r="M171" s="22">
        <v>0</v>
      </c>
      <c r="N171" s="23">
        <f>+LISTAS[[#This Row],[Precio]]+(LISTAS[[#This Row],[Precio]]*M171)</f>
        <v>1493.42</v>
      </c>
      <c r="O171" s="24">
        <f t="shared" si="5"/>
        <v>604.83510000000001</v>
      </c>
      <c r="Q171" s="21">
        <f>IFERROR(O171/LISTAS[[#This Row],[COSTO]]-1,"")</f>
        <v>1.2424222538595009</v>
      </c>
      <c r="R171" t="str">
        <f>+LISTAS[[#This Row],[ID]]</f>
        <v>PLASTICOS173</v>
      </c>
      <c r="T171" s="29"/>
      <c r="U171" s="25">
        <f>LISTAS[[#This Row],[COSTO]]+(LISTAS[[#This Row],[COSTO]]*T171)</f>
        <v>269.72399999999999</v>
      </c>
      <c r="V171" s="30">
        <f>IF(T171="",0,U171/LISTAS[[#This Row],[VENTA NETA]]-1)</f>
        <v>0</v>
      </c>
      <c r="X171" s="25">
        <v>256.5</v>
      </c>
      <c r="Y171" s="31">
        <f>IFERROR(LISTAS[[#This Row],[COSTO]]/X171-1,"")</f>
        <v>5.1555555555555577E-2</v>
      </c>
      <c r="AF171" t="str">
        <v>LCT</v>
      </c>
      <c r="AG171" t="str">
        <v>TERMINALES</v>
      </c>
      <c r="AH171" s="15">
        <v>1</v>
      </c>
      <c r="AI171" s="9">
        <v>353.19645000000003</v>
      </c>
      <c r="AJ171" s="9">
        <v>225.964</v>
      </c>
      <c r="AK171" s="66">
        <v>0.5630651342691757</v>
      </c>
      <c r="AL171" s="8">
        <v>0.25</v>
      </c>
      <c r="AM171" s="9">
        <v>441.49556250000001</v>
      </c>
      <c r="AN171" s="66">
        <v>0.95383141783646952</v>
      </c>
      <c r="AO171" s="13">
        <f t="shared" si="6"/>
        <v>88.299112499999978</v>
      </c>
      <c r="AQ171" s="66">
        <v>0.69999999999999951</v>
      </c>
      <c r="AR171" s="13">
        <v>49.675179999999898</v>
      </c>
    </row>
    <row r="172" spans="1:44" x14ac:dyDescent="0.2">
      <c r="A172" s="6" t="s">
        <v>344</v>
      </c>
      <c r="B172" t="s">
        <v>5</v>
      </c>
      <c r="C172">
        <v>174</v>
      </c>
      <c r="D172" t="s">
        <v>345</v>
      </c>
      <c r="E172" s="2">
        <v>6316.27</v>
      </c>
      <c r="F172" s="6" t="str">
        <f>+_xlfn.XLOOKUP(LISTAS[[#This Row],[ID]],_01_CODIGOS_Y_COSTOS_xlsm[Producto y N°],_01_CODIGOS_Y_COSTOS_xlsm[FABRICA],"",0,1)</f>
        <v>FADER</v>
      </c>
      <c r="G172" s="13">
        <f>LISTAS[[#This Row],[Precio]]*(1-0.46)*(1-IF($C$3520="",0,$C$3520))</f>
        <v>2558.0893500000002</v>
      </c>
      <c r="H172" s="1">
        <f>+_xlfn.XLOOKUP(LISTAS[[#This Row],[ID]],_01_CODIGOS_Y_COSTOS_xlsm[Producto y N°],_01_CODIGOS_Y_COSTOS_xlsm[COSTO],0,0,1)</f>
        <v>431.55840000000001</v>
      </c>
      <c r="I172" s="115">
        <f>+IFERROR(LISTAS[[#This Row],[VENTA NETA]]/LISTAS[[#This Row],[COSTO]]-1,0)</f>
        <v>4.9275624110201539</v>
      </c>
      <c r="J172" s="33" t="str">
        <f>IFERROR(VLOOKUP(LISTAS[[#This Row],[ID]],_01_CODIGOS_Y_COSTOS_xlsm[[Producto y N°]:[CODIGO]],2,0),"")</f>
        <v>F-1041</v>
      </c>
      <c r="M172" s="22">
        <v>0</v>
      </c>
      <c r="N172" s="23">
        <f>+LISTAS[[#This Row],[Precio]]+(LISTAS[[#This Row],[Precio]]*M172)</f>
        <v>6316.27</v>
      </c>
      <c r="O172" s="24">
        <f t="shared" si="5"/>
        <v>2558.0893500000002</v>
      </c>
      <c r="Q172" s="21">
        <f>IFERROR(O172/LISTAS[[#This Row],[COSTO]]-1,"")</f>
        <v>4.9275624110201539</v>
      </c>
      <c r="R172" t="str">
        <f>+LISTAS[[#This Row],[ID]]</f>
        <v>PLASTICOS174</v>
      </c>
      <c r="T172" s="29"/>
      <c r="U172" s="25">
        <f>LISTAS[[#This Row],[COSTO]]+(LISTAS[[#This Row],[COSTO]]*T172)</f>
        <v>431.55840000000001</v>
      </c>
      <c r="V172" s="30">
        <f>IF(T172="",0,U172/LISTAS[[#This Row],[VENTA NETA]]-1)</f>
        <v>0</v>
      </c>
      <c r="X172" s="25">
        <v>897.75</v>
      </c>
      <c r="Y172" s="31">
        <f>IFERROR(LISTAS[[#This Row],[COSTO]]/X172-1,"")</f>
        <v>-0.51928888888888891</v>
      </c>
      <c r="AF172" t="str">
        <v>LCT</v>
      </c>
      <c r="AG172" t="str">
        <v>TERMINALES</v>
      </c>
      <c r="AH172" s="15">
        <v>2</v>
      </c>
      <c r="AI172" s="9">
        <v>353.19645000000003</v>
      </c>
      <c r="AJ172" s="9">
        <v>220.88</v>
      </c>
      <c r="AK172" s="66">
        <v>0.59904224013038765</v>
      </c>
      <c r="AL172" s="8">
        <v>0.25</v>
      </c>
      <c r="AM172" s="9">
        <v>441.49556250000001</v>
      </c>
      <c r="AN172" s="66">
        <v>0.99880280016298451</v>
      </c>
      <c r="AO172" s="13">
        <f t="shared" si="6"/>
        <v>88.299112499999978</v>
      </c>
      <c r="AQ172" s="66">
        <v>0.69999999999999951</v>
      </c>
      <c r="AR172" s="13">
        <v>49.675179999999898</v>
      </c>
    </row>
    <row r="173" spans="1:44" x14ac:dyDescent="0.2">
      <c r="A173" s="6" t="s">
        <v>346</v>
      </c>
      <c r="B173" t="s">
        <v>5</v>
      </c>
      <c r="C173">
        <v>175</v>
      </c>
      <c r="D173" t="s">
        <v>347</v>
      </c>
      <c r="E173" s="2">
        <v>5040.91</v>
      </c>
      <c r="F173" s="6" t="str">
        <f>+_xlfn.XLOOKUP(LISTAS[[#This Row],[ID]],_01_CODIGOS_Y_COSTOS_xlsm[Producto y N°],_01_CODIGOS_Y_COSTOS_xlsm[FABRICA],"",0,1)</f>
        <v>FADER</v>
      </c>
      <c r="G173" s="13">
        <f>LISTAS[[#This Row],[Precio]]*(1-0.46)*(1-IF($C$3520="",0,$C$3520))</f>
        <v>2041.5685500000002</v>
      </c>
      <c r="H173" s="1">
        <f>+_xlfn.XLOOKUP(LISTAS[[#This Row],[ID]],_01_CODIGOS_Y_COSTOS_xlsm[Producto y N°],_01_CODIGOS_Y_COSTOS_xlsm[COSTO],0,0,1)</f>
        <v>0</v>
      </c>
      <c r="I173" s="115">
        <f>+IFERROR(LISTAS[[#This Row],[VENTA NETA]]/LISTAS[[#This Row],[COSTO]]-1,0)</f>
        <v>0</v>
      </c>
      <c r="J173" s="33" t="str">
        <f>IFERROR(VLOOKUP(LISTAS[[#This Row],[ID]],_01_CODIGOS_Y_COSTOS_xlsm[[Producto y N°]:[CODIGO]],2,0),"")</f>
        <v>F-5048/L</v>
      </c>
      <c r="M173" s="22">
        <v>0</v>
      </c>
      <c r="N173" s="23">
        <f>+LISTAS[[#This Row],[Precio]]+(LISTAS[[#This Row],[Precio]]*M173)</f>
        <v>5040.91</v>
      </c>
      <c r="O173" s="24">
        <f t="shared" si="5"/>
        <v>2041.5685500000002</v>
      </c>
      <c r="Q173" s="21" t="str">
        <f>IFERROR(O173/LISTAS[[#This Row],[COSTO]]-1,"")</f>
        <v/>
      </c>
      <c r="R173" t="str">
        <f>+LISTAS[[#This Row],[ID]]</f>
        <v>PLASTICOS175</v>
      </c>
      <c r="T173" s="29"/>
      <c r="U173" s="25">
        <f>LISTAS[[#This Row],[COSTO]]+(LISTAS[[#This Row],[COSTO]]*T173)</f>
        <v>0</v>
      </c>
      <c r="V173" s="30">
        <f>IF(T173="",0,U173/LISTAS[[#This Row],[VENTA NETA]]-1)</f>
        <v>0</v>
      </c>
      <c r="X173" s="25">
        <v>0</v>
      </c>
      <c r="Y173" s="31" t="str">
        <f>IFERROR(LISTAS[[#This Row],[COSTO]]/X173-1,"")</f>
        <v/>
      </c>
      <c r="AF173" t="str">
        <v>LCT</v>
      </c>
      <c r="AG173" t="str">
        <v>TERMINALES</v>
      </c>
      <c r="AH173" s="15">
        <v>22</v>
      </c>
      <c r="AI173" s="9">
        <v>838.56465000000014</v>
      </c>
      <c r="AJ173" s="9">
        <v>507.04399999999998</v>
      </c>
      <c r="AK173" s="66">
        <v>0.65383014097395931</v>
      </c>
      <c r="AL173" s="8">
        <v>0.25</v>
      </c>
      <c r="AM173" s="9">
        <v>1048.2058125000003</v>
      </c>
      <c r="AN173" s="66">
        <v>1.0672876762174495</v>
      </c>
      <c r="AO173" s="13">
        <f t="shared" si="6"/>
        <v>209.64116250000018</v>
      </c>
      <c r="AQ173" s="66">
        <v>0.69999999999999951</v>
      </c>
      <c r="AR173" s="13">
        <v>49.675179999999898</v>
      </c>
    </row>
    <row r="174" spans="1:44" x14ac:dyDescent="0.2">
      <c r="A174" s="6" t="s">
        <v>348</v>
      </c>
      <c r="B174" t="s">
        <v>5</v>
      </c>
      <c r="C174">
        <v>176</v>
      </c>
      <c r="D174" t="s">
        <v>349</v>
      </c>
      <c r="E174" s="2">
        <v>654.85</v>
      </c>
      <c r="F174" s="6" t="str">
        <f>+_xlfn.XLOOKUP(LISTAS[[#This Row],[ID]],_01_CODIGOS_Y_COSTOS_xlsm[Producto y N°],_01_CODIGOS_Y_COSTOS_xlsm[FABRICA],"",0,1)</f>
        <v>FADER</v>
      </c>
      <c r="G174" s="13">
        <f>LISTAS[[#This Row],[Precio]]*(1-0.46)*(1-IF($C$3520="",0,$C$3520))</f>
        <v>265.21424999999999</v>
      </c>
      <c r="H174" s="1">
        <f>+_xlfn.XLOOKUP(LISTAS[[#This Row],[ID]],_01_CODIGOS_Y_COSTOS_xlsm[Producto y N°],_01_CODIGOS_Y_COSTOS_xlsm[COSTO],0,0,1)</f>
        <v>129.4675</v>
      </c>
      <c r="I174" s="115">
        <f>+IFERROR(LISTAS[[#This Row],[VENTA NETA]]/LISTAS[[#This Row],[COSTO]]-1,0)</f>
        <v>1.0485005889508949</v>
      </c>
      <c r="J174" s="33" t="str">
        <f>IFERROR(VLOOKUP(LISTAS[[#This Row],[ID]],_01_CODIGOS_Y_COSTOS_xlsm[[Producto y N°]:[CODIGO]],2,0),"")</f>
        <v>F-899</v>
      </c>
      <c r="M174" s="22">
        <v>0</v>
      </c>
      <c r="N174" s="23">
        <f>+LISTAS[[#This Row],[Precio]]+(LISTAS[[#This Row],[Precio]]*M174)</f>
        <v>654.85</v>
      </c>
      <c r="O174" s="24">
        <f t="shared" si="5"/>
        <v>265.21424999999999</v>
      </c>
      <c r="Q174" s="21">
        <f>IFERROR(O174/LISTAS[[#This Row],[COSTO]]-1,"")</f>
        <v>1.0485005889508949</v>
      </c>
      <c r="R174" t="str">
        <f>+LISTAS[[#This Row],[ID]]</f>
        <v>PLASTICOS176</v>
      </c>
      <c r="T174" s="29"/>
      <c r="U174" s="25">
        <f>LISTAS[[#This Row],[COSTO]]+(LISTAS[[#This Row],[COSTO]]*T174)</f>
        <v>129.4675</v>
      </c>
      <c r="V174" s="30">
        <f>IF(T174="",0,U174/LISTAS[[#This Row],[VENTA NETA]]-1)</f>
        <v>0</v>
      </c>
      <c r="X174" s="25">
        <v>121.6</v>
      </c>
      <c r="Y174" s="31">
        <f>IFERROR(LISTAS[[#This Row],[COSTO]]/X174-1,"")</f>
        <v>6.4699835526315752E-2</v>
      </c>
      <c r="AF174" t="str">
        <v>JORGE.CARBON</v>
      </c>
      <c r="AG174" t="str">
        <v>CARBONES</v>
      </c>
      <c r="AH174" s="15" t="str">
        <v>1 -  27 x 12 x 6</v>
      </c>
      <c r="AI174" s="9">
        <v>2416.7443500000004</v>
      </c>
      <c r="AJ174" s="9">
        <v>1550</v>
      </c>
      <c r="AK174" s="66">
        <v>0.55918990322580675</v>
      </c>
      <c r="AL174" s="8">
        <v>0.25</v>
      </c>
      <c r="AM174" s="9">
        <v>3020.9304375000006</v>
      </c>
      <c r="AN174" s="66">
        <v>0.94898737903225849</v>
      </c>
      <c r="AO174" s="13">
        <f t="shared" si="6"/>
        <v>604.18608750000021</v>
      </c>
      <c r="AQ174" s="66">
        <v>0.69999999999999951</v>
      </c>
      <c r="AR174" s="13">
        <v>49.675179999999898</v>
      </c>
    </row>
    <row r="175" spans="1:44" x14ac:dyDescent="0.2">
      <c r="A175" s="6" t="s">
        <v>350</v>
      </c>
      <c r="B175" t="s">
        <v>5</v>
      </c>
      <c r="C175">
        <v>177</v>
      </c>
      <c r="D175" t="s">
        <v>351</v>
      </c>
      <c r="E175" s="2">
        <v>2209.1999999999998</v>
      </c>
      <c r="F175" s="6" t="str">
        <f>+_xlfn.XLOOKUP(LISTAS[[#This Row],[ID]],_01_CODIGOS_Y_COSTOS_xlsm[Producto y N°],_01_CODIGOS_Y_COSTOS_xlsm[FABRICA],"",0,1)</f>
        <v>FADER</v>
      </c>
      <c r="G175" s="13">
        <f>LISTAS[[#This Row],[Precio]]*(1-0.46)*(1-IF($C$3520="",0,$C$3520))</f>
        <v>894.72600000000011</v>
      </c>
      <c r="H175" s="1">
        <f>+_xlfn.XLOOKUP(LISTAS[[#This Row],[ID]],_01_CODIGOS_Y_COSTOS_xlsm[Producto y N°],_01_CODIGOS_Y_COSTOS_xlsm[COSTO],0,0,1)</f>
        <v>0</v>
      </c>
      <c r="I175" s="115">
        <f>+IFERROR(LISTAS[[#This Row],[VENTA NETA]]/LISTAS[[#This Row],[COSTO]]-1,0)</f>
        <v>0</v>
      </c>
      <c r="J175" s="33" t="str">
        <f>IFERROR(VLOOKUP(LISTAS[[#This Row],[ID]],_01_CODIGOS_Y_COSTOS_xlsm[[Producto y N°]:[CODIGO]],2,0),"")</f>
        <v>S-033</v>
      </c>
      <c r="M175" s="22">
        <v>0</v>
      </c>
      <c r="N175" s="23">
        <f>+LISTAS[[#This Row],[Precio]]+(LISTAS[[#This Row],[Precio]]*M175)</f>
        <v>2209.1999999999998</v>
      </c>
      <c r="O175" s="24">
        <f t="shared" si="5"/>
        <v>894.72600000000011</v>
      </c>
      <c r="Q175" s="21" t="str">
        <f>IFERROR(O175/LISTAS[[#This Row],[COSTO]]-1,"")</f>
        <v/>
      </c>
      <c r="R175" t="str">
        <f>+LISTAS[[#This Row],[ID]]</f>
        <v>PLASTICOS177</v>
      </c>
      <c r="T175" s="29"/>
      <c r="U175" s="25">
        <f>LISTAS[[#This Row],[COSTO]]+(LISTAS[[#This Row],[COSTO]]*T175)</f>
        <v>0</v>
      </c>
      <c r="V175" s="30">
        <f>IF(T175="",0,U175/LISTAS[[#This Row],[VENTA NETA]]-1)</f>
        <v>0</v>
      </c>
      <c r="X175" s="25">
        <v>0</v>
      </c>
      <c r="Y175" s="31" t="str">
        <f>IFERROR(LISTAS[[#This Row],[COSTO]]/X175-1,"")</f>
        <v/>
      </c>
      <c r="AF175" t="str">
        <v>JORGE.CARBON</v>
      </c>
      <c r="AG175" t="str">
        <v>CARBONES</v>
      </c>
      <c r="AH175" s="15" t="str">
        <v>2 -  27 x 9 x 6</v>
      </c>
      <c r="AI175" s="9">
        <v>2416.7443500000004</v>
      </c>
      <c r="AJ175" s="9">
        <v>1550</v>
      </c>
      <c r="AK175" s="66">
        <v>0.55918990322580675</v>
      </c>
      <c r="AL175" s="8">
        <v>0.25</v>
      </c>
      <c r="AM175" s="9">
        <v>3020.9304375000006</v>
      </c>
      <c r="AN175" s="66">
        <v>0.94898737903225849</v>
      </c>
      <c r="AO175" s="13">
        <f t="shared" si="6"/>
        <v>604.18608750000021</v>
      </c>
      <c r="AQ175" s="66">
        <v>0.69999999999999951</v>
      </c>
      <c r="AR175" s="13">
        <v>49.675179999999898</v>
      </c>
    </row>
    <row r="176" spans="1:44" x14ac:dyDescent="0.2">
      <c r="A176" s="6" t="s">
        <v>352</v>
      </c>
      <c r="B176" t="s">
        <v>5</v>
      </c>
      <c r="C176">
        <v>178</v>
      </c>
      <c r="D176" t="s">
        <v>353</v>
      </c>
      <c r="E176" s="2">
        <v>980.17</v>
      </c>
      <c r="F176" s="6" t="str">
        <f>+_xlfn.XLOOKUP(LISTAS[[#This Row],[ID]],_01_CODIGOS_Y_COSTOS_xlsm[Producto y N°],_01_CODIGOS_Y_COSTOS_xlsm[FABRICA],"",0,1)</f>
        <v>FADER</v>
      </c>
      <c r="G176" s="13">
        <f>LISTAS[[#This Row],[Precio]]*(1-0.46)*(1-IF($C$3520="",0,$C$3520))</f>
        <v>396.96884999999997</v>
      </c>
      <c r="H176" s="1">
        <f>+_xlfn.XLOOKUP(LISTAS[[#This Row],[ID]],_01_CODIGOS_Y_COSTOS_xlsm[Producto y N°],_01_CODIGOS_Y_COSTOS_xlsm[COSTO],0,0,1)</f>
        <v>183.41229999999999</v>
      </c>
      <c r="I176" s="115">
        <f>+IFERROR(LISTAS[[#This Row],[VENTA NETA]]/LISTAS[[#This Row],[COSTO]]-1,0)</f>
        <v>1.1643523907611431</v>
      </c>
      <c r="J176" s="33" t="str">
        <f>IFERROR(VLOOKUP(LISTAS[[#This Row],[ID]],_01_CODIGOS_Y_COSTOS_xlsm[[Producto y N°]:[CODIGO]],2,0),"")</f>
        <v>F-314</v>
      </c>
      <c r="M176" s="22">
        <v>0</v>
      </c>
      <c r="N176" s="23">
        <f>+LISTAS[[#This Row],[Precio]]+(LISTAS[[#This Row],[Precio]]*M176)</f>
        <v>980.17</v>
      </c>
      <c r="O176" s="24">
        <f t="shared" si="5"/>
        <v>396.96884999999997</v>
      </c>
      <c r="Q176" s="21">
        <f>IFERROR(O176/LISTAS[[#This Row],[COSTO]]-1,"")</f>
        <v>1.1643523907611431</v>
      </c>
      <c r="R176" t="str">
        <f>+LISTAS[[#This Row],[ID]]</f>
        <v>PLASTICOS178</v>
      </c>
      <c r="T176" s="29"/>
      <c r="U176" s="25">
        <f>LISTAS[[#This Row],[COSTO]]+(LISTAS[[#This Row],[COSTO]]*T176)</f>
        <v>183.41229999999999</v>
      </c>
      <c r="V176" s="30">
        <f>IF(T176="",0,U176/LISTAS[[#This Row],[VENTA NETA]]-1)</f>
        <v>0</v>
      </c>
      <c r="X176" s="25">
        <v>147.25</v>
      </c>
      <c r="Y176" s="31">
        <f>IFERROR(LISTAS[[#This Row],[COSTO]]/X176-1,"")</f>
        <v>0.24558438030560259</v>
      </c>
      <c r="AF176" t="str">
        <v>JORGE.CARBON</v>
      </c>
      <c r="AG176" t="str">
        <v>CARBONES</v>
      </c>
      <c r="AH176" s="15" t="str">
        <v>3 -  18 x 5 x 8</v>
      </c>
      <c r="AI176" s="9">
        <v>2416.7443500000004</v>
      </c>
      <c r="AJ176" s="9">
        <v>1550</v>
      </c>
      <c r="AK176" s="66">
        <v>0.55918990322580675</v>
      </c>
      <c r="AL176" s="8">
        <v>0.25</v>
      </c>
      <c r="AM176" s="9">
        <v>3020.9304375000006</v>
      </c>
      <c r="AN176" s="66">
        <v>0.94898737903225849</v>
      </c>
      <c r="AO176" s="13">
        <f t="shared" si="6"/>
        <v>604.18608750000021</v>
      </c>
      <c r="AQ176" s="66">
        <v>0.7</v>
      </c>
      <c r="AR176" s="13">
        <v>75.018469999999979</v>
      </c>
    </row>
    <row r="177" spans="1:44" x14ac:dyDescent="0.2">
      <c r="A177" s="6" t="s">
        <v>354</v>
      </c>
      <c r="B177" t="s">
        <v>5</v>
      </c>
      <c r="C177">
        <v>179</v>
      </c>
      <c r="D177" t="s">
        <v>355</v>
      </c>
      <c r="E177" s="2">
        <v>980.17</v>
      </c>
      <c r="F177" s="6" t="str">
        <f>+_xlfn.XLOOKUP(LISTAS[[#This Row],[ID]],_01_CODIGOS_Y_COSTOS_xlsm[Producto y N°],_01_CODIGOS_Y_COSTOS_xlsm[FABRICA],"",0,1)</f>
        <v>FADER</v>
      </c>
      <c r="G177" s="13">
        <f>LISTAS[[#This Row],[Precio]]*(1-0.46)*(1-IF($C$3520="",0,$C$3520))</f>
        <v>396.96884999999997</v>
      </c>
      <c r="H177" s="1">
        <f>+_xlfn.XLOOKUP(LISTAS[[#This Row],[ID]],_01_CODIGOS_Y_COSTOS_xlsm[Producto y N°],_01_CODIGOS_Y_COSTOS_xlsm[COSTO],0,0,1)</f>
        <v>183.41229999999999</v>
      </c>
      <c r="I177" s="115">
        <f>+IFERROR(LISTAS[[#This Row],[VENTA NETA]]/LISTAS[[#This Row],[COSTO]]-1,0)</f>
        <v>1.1643523907611431</v>
      </c>
      <c r="J177" s="33" t="str">
        <f>IFERROR(VLOOKUP(LISTAS[[#This Row],[ID]],_01_CODIGOS_Y_COSTOS_xlsm[[Producto y N°]:[CODIGO]],2,0),"")</f>
        <v>F-315</v>
      </c>
      <c r="M177" s="22">
        <v>0</v>
      </c>
      <c r="N177" s="23">
        <f>+LISTAS[[#This Row],[Precio]]+(LISTAS[[#This Row],[Precio]]*M177)</f>
        <v>980.17</v>
      </c>
      <c r="O177" s="24">
        <f t="shared" si="5"/>
        <v>396.96884999999997</v>
      </c>
      <c r="Q177" s="21">
        <f>IFERROR(O177/LISTAS[[#This Row],[COSTO]]-1,"")</f>
        <v>1.1643523907611431</v>
      </c>
      <c r="R177" t="str">
        <f>+LISTAS[[#This Row],[ID]]</f>
        <v>PLASTICOS179</v>
      </c>
      <c r="T177" s="29"/>
      <c r="U177" s="25">
        <f>LISTAS[[#This Row],[COSTO]]+(LISTAS[[#This Row],[COSTO]]*T177)</f>
        <v>183.41229999999999</v>
      </c>
      <c r="V177" s="30">
        <f>IF(T177="",0,U177/LISTAS[[#This Row],[VENTA NETA]]-1)</f>
        <v>0</v>
      </c>
      <c r="X177" s="25">
        <v>147.25</v>
      </c>
      <c r="Y177" s="31">
        <f>IFERROR(LISTAS[[#This Row],[COSTO]]/X177-1,"")</f>
        <v>0.24558438030560259</v>
      </c>
      <c r="AF177" t="str">
        <v>JORGE.CARBON</v>
      </c>
      <c r="AG177" t="str">
        <v>CARBONES</v>
      </c>
      <c r="AH177" s="15" t="str">
        <v>4 -  22 x 16 x 6,3</v>
      </c>
      <c r="AI177" s="9">
        <v>2416.7443500000004</v>
      </c>
      <c r="AJ177" s="9">
        <v>1550</v>
      </c>
      <c r="AK177" s="66">
        <v>0.55918990322580675</v>
      </c>
      <c r="AL177" s="8">
        <v>0.25</v>
      </c>
      <c r="AM177" s="9">
        <v>3020.9304375000006</v>
      </c>
      <c r="AN177" s="66">
        <v>0.94898737903225849</v>
      </c>
      <c r="AO177" s="13">
        <f t="shared" si="6"/>
        <v>604.18608750000021</v>
      </c>
      <c r="AQ177" s="66">
        <v>0.7</v>
      </c>
      <c r="AR177" s="13">
        <v>75.018469999999979</v>
      </c>
    </row>
    <row r="178" spans="1:44" x14ac:dyDescent="0.2">
      <c r="A178" s="6" t="s">
        <v>356</v>
      </c>
      <c r="B178" t="s">
        <v>5</v>
      </c>
      <c r="C178">
        <v>180</v>
      </c>
      <c r="D178" t="s">
        <v>357</v>
      </c>
      <c r="E178" s="2">
        <v>980.17</v>
      </c>
      <c r="F178" s="6" t="str">
        <f>+_xlfn.XLOOKUP(LISTAS[[#This Row],[ID]],_01_CODIGOS_Y_COSTOS_xlsm[Producto y N°],_01_CODIGOS_Y_COSTOS_xlsm[FABRICA],"",0,1)</f>
        <v>FADER</v>
      </c>
      <c r="G178" s="13">
        <f>LISTAS[[#This Row],[Precio]]*(1-0.46)*(1-IF($C$3520="",0,$C$3520))</f>
        <v>396.96884999999997</v>
      </c>
      <c r="H178" s="1">
        <f>+_xlfn.XLOOKUP(LISTAS[[#This Row],[ID]],_01_CODIGOS_Y_COSTOS_xlsm[Producto y N°],_01_CODIGOS_Y_COSTOS_xlsm[COSTO],0,0,1)</f>
        <v>183.41229999999999</v>
      </c>
      <c r="I178" s="115">
        <f>+IFERROR(LISTAS[[#This Row],[VENTA NETA]]/LISTAS[[#This Row],[COSTO]]-1,0)</f>
        <v>1.1643523907611431</v>
      </c>
      <c r="J178" s="33" t="str">
        <f>IFERROR(VLOOKUP(LISTAS[[#This Row],[ID]],_01_CODIGOS_Y_COSTOS_xlsm[[Producto y N°]:[CODIGO]],2,0),"")</f>
        <v>F-316</v>
      </c>
      <c r="M178" s="22">
        <v>0</v>
      </c>
      <c r="N178" s="23">
        <f>+LISTAS[[#This Row],[Precio]]+(LISTAS[[#This Row],[Precio]]*M178)</f>
        <v>980.17</v>
      </c>
      <c r="O178" s="24">
        <f t="shared" si="5"/>
        <v>396.96884999999997</v>
      </c>
      <c r="Q178" s="21">
        <f>IFERROR(O178/LISTAS[[#This Row],[COSTO]]-1,"")</f>
        <v>1.1643523907611431</v>
      </c>
      <c r="R178" t="str">
        <f>+LISTAS[[#This Row],[ID]]</f>
        <v>PLASTICOS180</v>
      </c>
      <c r="T178" s="29"/>
      <c r="U178" s="25">
        <f>LISTAS[[#This Row],[COSTO]]+(LISTAS[[#This Row],[COSTO]]*T178)</f>
        <v>183.41229999999999</v>
      </c>
      <c r="V178" s="30">
        <f>IF(T178="",0,U178/LISTAS[[#This Row],[VENTA NETA]]-1)</f>
        <v>0</v>
      </c>
      <c r="X178" s="25">
        <v>147.25</v>
      </c>
      <c r="Y178" s="31">
        <f>IFERROR(LISTAS[[#This Row],[COSTO]]/X178-1,"")</f>
        <v>0.24558438030560259</v>
      </c>
      <c r="AF178" t="str">
        <v>JORGE.CARBON</v>
      </c>
      <c r="AG178" t="str">
        <v>CARBONES</v>
      </c>
      <c r="AH178" s="15" t="str">
        <v>5 -  17 x 15 x 7</v>
      </c>
      <c r="AI178" s="9">
        <v>2416.7443500000004</v>
      </c>
      <c r="AJ178" s="9">
        <v>1550</v>
      </c>
      <c r="AK178" s="66">
        <v>0.55918990322580675</v>
      </c>
      <c r="AL178" s="8">
        <v>0.25</v>
      </c>
      <c r="AM178" s="9">
        <v>3020.9304375000006</v>
      </c>
      <c r="AN178" s="66">
        <v>0.94898737903225849</v>
      </c>
      <c r="AO178" s="13">
        <f t="shared" si="6"/>
        <v>604.18608750000021</v>
      </c>
      <c r="AQ178" s="66">
        <v>0.7</v>
      </c>
      <c r="AR178" s="13">
        <v>75.018469999999979</v>
      </c>
    </row>
    <row r="179" spans="1:44" x14ac:dyDescent="0.2">
      <c r="A179" s="6" t="s">
        <v>358</v>
      </c>
      <c r="B179" t="s">
        <v>5</v>
      </c>
      <c r="C179">
        <v>181</v>
      </c>
      <c r="D179" t="s">
        <v>359</v>
      </c>
      <c r="E179" s="2">
        <v>1057.97</v>
      </c>
      <c r="F179" s="6" t="str">
        <f>+_xlfn.XLOOKUP(LISTAS[[#This Row],[ID]],_01_CODIGOS_Y_COSTOS_xlsm[Producto y N°],_01_CODIGOS_Y_COSTOS_xlsm[FABRICA],"",0,1)</f>
        <v>FADER</v>
      </c>
      <c r="G179" s="13">
        <f>LISTAS[[#This Row],[Precio]]*(1-0.46)*(1-IF($C$3520="",0,$C$3520))</f>
        <v>428.47784999999999</v>
      </c>
      <c r="H179" s="1">
        <f>+_xlfn.XLOOKUP(LISTAS[[#This Row],[ID]],_01_CODIGOS_Y_COSTOS_xlsm[Producto y N°],_01_CODIGOS_Y_COSTOS_xlsm[COSTO],0,0,1)</f>
        <v>183.41229999999999</v>
      </c>
      <c r="I179" s="115">
        <f>+IFERROR(LISTAS[[#This Row],[VENTA NETA]]/LISTAS[[#This Row],[COSTO]]-1,0)</f>
        <v>1.3361456674388794</v>
      </c>
      <c r="J179" s="33" t="str">
        <f>IFERROR(VLOOKUP(LISTAS[[#This Row],[ID]],_01_CODIGOS_Y_COSTOS_xlsm[[Producto y N°]:[CODIGO]],2,0),"")</f>
        <v>F-319</v>
      </c>
      <c r="M179" s="22">
        <v>0</v>
      </c>
      <c r="N179" s="23">
        <f>+LISTAS[[#This Row],[Precio]]+(LISTAS[[#This Row],[Precio]]*M179)</f>
        <v>1057.97</v>
      </c>
      <c r="O179" s="24">
        <f t="shared" si="5"/>
        <v>428.47784999999999</v>
      </c>
      <c r="Q179" s="21">
        <f>IFERROR(O179/LISTAS[[#This Row],[COSTO]]-1,"")</f>
        <v>1.3361456674388794</v>
      </c>
      <c r="R179" t="str">
        <f>+LISTAS[[#This Row],[ID]]</f>
        <v>PLASTICOS181</v>
      </c>
      <c r="T179" s="29"/>
      <c r="U179" s="25">
        <f>LISTAS[[#This Row],[COSTO]]+(LISTAS[[#This Row],[COSTO]]*T179)</f>
        <v>183.41229999999999</v>
      </c>
      <c r="V179" s="30">
        <f>IF(T179="",0,U179/LISTAS[[#This Row],[VENTA NETA]]-1)</f>
        <v>0</v>
      </c>
      <c r="X179" s="25">
        <v>147.25</v>
      </c>
      <c r="Y179" s="31">
        <f>IFERROR(LISTAS[[#This Row],[COSTO]]/X179-1,"")</f>
        <v>0.24558438030560259</v>
      </c>
      <c r="AF179" t="str">
        <v>JORGE.CARBON</v>
      </c>
      <c r="AG179" t="str">
        <v>CARBONES</v>
      </c>
      <c r="AH179" s="15" t="str">
        <v>8 -  17 x 11 x 7</v>
      </c>
      <c r="AI179" s="9">
        <v>2416.7443500000004</v>
      </c>
      <c r="AJ179" s="9">
        <v>1550</v>
      </c>
      <c r="AK179" s="66">
        <v>0.55918990322580675</v>
      </c>
      <c r="AL179" s="8">
        <v>0.25</v>
      </c>
      <c r="AM179" s="9">
        <v>3020.9304375000006</v>
      </c>
      <c r="AN179" s="66">
        <v>0.94898737903225849</v>
      </c>
      <c r="AO179" s="13">
        <f t="shared" si="6"/>
        <v>604.18608750000021</v>
      </c>
      <c r="AQ179" s="66">
        <v>0.69999999999999951</v>
      </c>
      <c r="AR179" s="13">
        <v>71.955279999999902</v>
      </c>
    </row>
    <row r="180" spans="1:44" x14ac:dyDescent="0.2">
      <c r="A180" s="6" t="s">
        <v>360</v>
      </c>
      <c r="B180" t="s">
        <v>5</v>
      </c>
      <c r="C180">
        <v>182</v>
      </c>
      <c r="D180" t="s">
        <v>361</v>
      </c>
      <c r="E180" s="2">
        <v>1057.97</v>
      </c>
      <c r="F180" s="6" t="str">
        <f>+_xlfn.XLOOKUP(LISTAS[[#This Row],[ID]],_01_CODIGOS_Y_COSTOS_xlsm[Producto y N°],_01_CODIGOS_Y_COSTOS_xlsm[FABRICA],"",0,1)</f>
        <v>FADER</v>
      </c>
      <c r="G180" s="13">
        <f>LISTAS[[#This Row],[Precio]]*(1-0.46)*(1-IF($C$3520="",0,$C$3520))</f>
        <v>428.47784999999999</v>
      </c>
      <c r="H180" s="1">
        <f>+_xlfn.XLOOKUP(LISTAS[[#This Row],[ID]],_01_CODIGOS_Y_COSTOS_xlsm[Producto y N°],_01_CODIGOS_Y_COSTOS_xlsm[COSTO],0,0,1)</f>
        <v>231.96260000000001</v>
      </c>
      <c r="I180" s="115">
        <f>+IFERROR(LISTAS[[#This Row],[VENTA NETA]]/LISTAS[[#This Row],[COSTO]]-1,0)</f>
        <v>0.84718506345419464</v>
      </c>
      <c r="J180" s="33" t="str">
        <f>IFERROR(VLOOKUP(LISTAS[[#This Row],[ID]],_01_CODIGOS_Y_COSTOS_xlsm[[Producto y N°]:[CODIGO]],2,0),"")</f>
        <v>F-1034</v>
      </c>
      <c r="M180" s="22">
        <v>0</v>
      </c>
      <c r="N180" s="23">
        <f>+LISTAS[[#This Row],[Precio]]+(LISTAS[[#This Row],[Precio]]*M180)</f>
        <v>1057.97</v>
      </c>
      <c r="O180" s="24">
        <f t="shared" si="5"/>
        <v>428.47784999999999</v>
      </c>
      <c r="Q180" s="21">
        <f>IFERROR(O180/LISTAS[[#This Row],[COSTO]]-1,"")</f>
        <v>0.84718506345419464</v>
      </c>
      <c r="R180" t="str">
        <f>+LISTAS[[#This Row],[ID]]</f>
        <v>PLASTICOS182</v>
      </c>
      <c r="T180" s="29"/>
      <c r="U180" s="25">
        <f>LISTAS[[#This Row],[COSTO]]+(LISTAS[[#This Row],[COSTO]]*T180)</f>
        <v>231.96260000000001</v>
      </c>
      <c r="V180" s="30">
        <f>IF(T180="",0,U180/LISTAS[[#This Row],[VENTA NETA]]-1)</f>
        <v>0</v>
      </c>
      <c r="X180" s="25">
        <v>185.25</v>
      </c>
      <c r="Y180" s="31">
        <f>IFERROR(LISTAS[[#This Row],[COSTO]]/X180-1,"")</f>
        <v>0.2521597840755736</v>
      </c>
      <c r="AF180" t="str">
        <v>JORGE.CARBON</v>
      </c>
      <c r="AG180" t="str">
        <v>CARBONES</v>
      </c>
      <c r="AH180" s="15" t="str">
        <v>9 -  22 x 16 x 6,3</v>
      </c>
      <c r="AI180" s="9">
        <v>2416.7443500000004</v>
      </c>
      <c r="AJ180" s="9">
        <v>1550</v>
      </c>
      <c r="AK180" s="66">
        <v>0.55918990322580675</v>
      </c>
      <c r="AL180" s="8">
        <v>0.25</v>
      </c>
      <c r="AM180" s="9">
        <v>3020.9304375000006</v>
      </c>
      <c r="AN180" s="66">
        <v>0.94898737903225849</v>
      </c>
      <c r="AO180" s="13">
        <f t="shared" si="6"/>
        <v>604.18608750000021</v>
      </c>
      <c r="AQ180" s="66">
        <v>0.69999999999999951</v>
      </c>
      <c r="AR180" s="13">
        <v>71.955279999999902</v>
      </c>
    </row>
    <row r="181" spans="1:44" x14ac:dyDescent="0.2">
      <c r="A181" s="6" t="s">
        <v>362</v>
      </c>
      <c r="B181" t="s">
        <v>5</v>
      </c>
      <c r="C181">
        <v>183</v>
      </c>
      <c r="D181" t="s">
        <v>363</v>
      </c>
      <c r="E181" s="2">
        <v>1057.97</v>
      </c>
      <c r="F181" s="6" t="str">
        <f>+_xlfn.XLOOKUP(LISTAS[[#This Row],[ID]],_01_CODIGOS_Y_COSTOS_xlsm[Producto y N°],_01_CODIGOS_Y_COSTOS_xlsm[FABRICA],"",0,1)</f>
        <v>FADER</v>
      </c>
      <c r="G181" s="13">
        <f>LISTAS[[#This Row],[Precio]]*(1-0.46)*(1-IF($C$3520="",0,$C$3520))</f>
        <v>428.47784999999999</v>
      </c>
      <c r="H181" s="1">
        <f>+_xlfn.XLOOKUP(LISTAS[[#This Row],[ID]],_01_CODIGOS_Y_COSTOS_xlsm[Producto y N°],_01_CODIGOS_Y_COSTOS_xlsm[COSTO],0,0,1)</f>
        <v>231.96260000000001</v>
      </c>
      <c r="I181" s="115">
        <f>+IFERROR(LISTAS[[#This Row],[VENTA NETA]]/LISTAS[[#This Row],[COSTO]]-1,0)</f>
        <v>0.84718506345419464</v>
      </c>
      <c r="J181" s="33" t="str">
        <f>IFERROR(VLOOKUP(LISTAS[[#This Row],[ID]],_01_CODIGOS_Y_COSTOS_xlsm[[Producto y N°]:[CODIGO]],2,0),"")</f>
        <v>F-1035</v>
      </c>
      <c r="M181" s="22">
        <v>0</v>
      </c>
      <c r="N181" s="23">
        <f>+LISTAS[[#This Row],[Precio]]+(LISTAS[[#This Row],[Precio]]*M181)</f>
        <v>1057.97</v>
      </c>
      <c r="O181" s="24">
        <f t="shared" si="5"/>
        <v>428.47784999999999</v>
      </c>
      <c r="Q181" s="21">
        <f>IFERROR(O181/LISTAS[[#This Row],[COSTO]]-1,"")</f>
        <v>0.84718506345419464</v>
      </c>
      <c r="R181" t="str">
        <f>+LISTAS[[#This Row],[ID]]</f>
        <v>PLASTICOS183</v>
      </c>
      <c r="T181" s="29"/>
      <c r="U181" s="25">
        <f>LISTAS[[#This Row],[COSTO]]+(LISTAS[[#This Row],[COSTO]]*T181)</f>
        <v>231.96260000000001</v>
      </c>
      <c r="V181" s="30">
        <f>IF(T181="",0,U181/LISTAS[[#This Row],[VENTA NETA]]-1)</f>
        <v>0</v>
      </c>
      <c r="X181" s="25">
        <v>185.25</v>
      </c>
      <c r="Y181" s="31">
        <f>IFERROR(LISTAS[[#This Row],[COSTO]]/X181-1,"")</f>
        <v>0.2521597840755736</v>
      </c>
      <c r="AF181" t="str">
        <v>JORGE.CARBON</v>
      </c>
      <c r="AG181" t="str">
        <v>CARBONES</v>
      </c>
      <c r="AH181" s="15" t="str">
        <v>12 -  14 x 5 x 5</v>
      </c>
      <c r="AI181" s="9">
        <v>2416.7443500000004</v>
      </c>
      <c r="AJ181" s="9">
        <v>1550</v>
      </c>
      <c r="AK181" s="66">
        <v>0.55918990322580675</v>
      </c>
      <c r="AL181" s="8">
        <v>0.25</v>
      </c>
      <c r="AM181" s="9">
        <v>3020.9304375000006</v>
      </c>
      <c r="AN181" s="66">
        <v>0.94898737903225849</v>
      </c>
      <c r="AO181" s="13">
        <f t="shared" si="6"/>
        <v>604.18608750000021</v>
      </c>
      <c r="AQ181" s="66">
        <v>0.70000000000000018</v>
      </c>
      <c r="AR181" s="13">
        <v>94.842220000000111</v>
      </c>
    </row>
    <row r="182" spans="1:44" x14ac:dyDescent="0.2">
      <c r="A182" s="6" t="s">
        <v>364</v>
      </c>
      <c r="B182" t="s">
        <v>5</v>
      </c>
      <c r="C182">
        <v>184</v>
      </c>
      <c r="D182" t="s">
        <v>365</v>
      </c>
      <c r="E182" s="2">
        <v>1046.57</v>
      </c>
      <c r="F182" s="6" t="str">
        <f>+_xlfn.XLOOKUP(LISTAS[[#This Row],[ID]],_01_CODIGOS_Y_COSTOS_xlsm[Producto y N°],_01_CODIGOS_Y_COSTOS_xlsm[FABRICA],"",0,1)</f>
        <v>FADER</v>
      </c>
      <c r="G182" s="13">
        <f>LISTAS[[#This Row],[Precio]]*(1-0.46)*(1-IF($C$3520="",0,$C$3520))</f>
        <v>423.86084999999997</v>
      </c>
      <c r="H182" s="1">
        <f>+_xlfn.XLOOKUP(LISTAS[[#This Row],[ID]],_01_CODIGOS_Y_COSTOS_xlsm[Producto y N°],_01_CODIGOS_Y_COSTOS_xlsm[COSTO],0,0,1)</f>
        <v>113.715</v>
      </c>
      <c r="I182" s="115">
        <f>+IFERROR(LISTAS[[#This Row],[VENTA NETA]]/LISTAS[[#This Row],[COSTO]]-1,0)</f>
        <v>2.7273961218836562</v>
      </c>
      <c r="J182" s="33" t="str">
        <f>IFERROR(VLOOKUP(LISTAS[[#This Row],[ID]],_01_CODIGOS_Y_COSTOS_xlsm[[Producto y N°]:[CODIGO]],2,0),"")</f>
        <v>S-178</v>
      </c>
      <c r="M182" s="22">
        <v>0</v>
      </c>
      <c r="N182" s="23">
        <f>+LISTAS[[#This Row],[Precio]]+(LISTAS[[#This Row],[Precio]]*M182)</f>
        <v>1046.57</v>
      </c>
      <c r="O182" s="24">
        <f t="shared" si="5"/>
        <v>423.86084999999997</v>
      </c>
      <c r="Q182" s="21">
        <f>IFERROR(O182/LISTAS[[#This Row],[COSTO]]-1,"")</f>
        <v>2.7273961218836562</v>
      </c>
      <c r="R182" t="str">
        <f>+LISTAS[[#This Row],[ID]]</f>
        <v>PLASTICOS184</v>
      </c>
      <c r="T182" s="29"/>
      <c r="U182" s="25">
        <f>LISTAS[[#This Row],[COSTO]]+(LISTAS[[#This Row],[COSTO]]*T182)</f>
        <v>113.715</v>
      </c>
      <c r="V182" s="30">
        <f>IF(T182="",0,U182/LISTAS[[#This Row],[VENTA NETA]]-1)</f>
        <v>0</v>
      </c>
      <c r="X182" s="25">
        <v>90.25</v>
      </c>
      <c r="Y182" s="31">
        <f>IFERROR(LISTAS[[#This Row],[COSTO]]/X182-1,"")</f>
        <v>0.26</v>
      </c>
      <c r="AF182" t="str">
        <v>JORGE.CARBON</v>
      </c>
      <c r="AG182" t="str">
        <v>CARBONES</v>
      </c>
      <c r="AH182" s="15" t="str">
        <v>13 -  16 x 6 x 6</v>
      </c>
      <c r="AI182" s="9">
        <v>2416.7443500000004</v>
      </c>
      <c r="AJ182" s="9">
        <v>1550</v>
      </c>
      <c r="AK182" s="66">
        <v>0.55918990322580675</v>
      </c>
      <c r="AL182" s="8">
        <v>0.25</v>
      </c>
      <c r="AM182" s="9">
        <v>3020.9304375000006</v>
      </c>
      <c r="AN182" s="66">
        <v>0.94898737903225849</v>
      </c>
      <c r="AO182" s="13">
        <f t="shared" si="6"/>
        <v>604.18608750000021</v>
      </c>
      <c r="AQ182" s="66">
        <v>0.70000000000000018</v>
      </c>
      <c r="AR182" s="13">
        <v>94.842220000000111</v>
      </c>
    </row>
    <row r="183" spans="1:44" x14ac:dyDescent="0.2">
      <c r="A183" s="6" t="s">
        <v>366</v>
      </c>
      <c r="B183" t="s">
        <v>5</v>
      </c>
      <c r="C183">
        <v>185</v>
      </c>
      <c r="D183" t="s">
        <v>367</v>
      </c>
      <c r="E183" s="2">
        <v>1046.57</v>
      </c>
      <c r="F183" s="6" t="str">
        <f>+_xlfn.XLOOKUP(LISTAS[[#This Row],[ID]],_01_CODIGOS_Y_COSTOS_xlsm[Producto y N°],_01_CODIGOS_Y_COSTOS_xlsm[FABRICA],"",0,1)</f>
        <v>FADER</v>
      </c>
      <c r="G183" s="13">
        <f>LISTAS[[#This Row],[Precio]]*(1-0.46)*(1-IF($C$3520="",0,$C$3520))</f>
        <v>423.86084999999997</v>
      </c>
      <c r="H183" s="1">
        <f>+_xlfn.XLOOKUP(LISTAS[[#This Row],[ID]],_01_CODIGOS_Y_COSTOS_xlsm[Producto y N°],_01_CODIGOS_Y_COSTOS_xlsm[COSTO],0,0,1)</f>
        <v>113.715</v>
      </c>
      <c r="I183" s="115">
        <f>+IFERROR(LISTAS[[#This Row],[VENTA NETA]]/LISTAS[[#This Row],[COSTO]]-1,0)</f>
        <v>2.7273961218836562</v>
      </c>
      <c r="J183" s="33" t="str">
        <f>IFERROR(VLOOKUP(LISTAS[[#This Row],[ID]],_01_CODIGOS_Y_COSTOS_xlsm[[Producto y N°]:[CODIGO]],2,0),"")</f>
        <v>S-177</v>
      </c>
      <c r="M183" s="22">
        <v>0</v>
      </c>
      <c r="N183" s="23">
        <f>+LISTAS[[#This Row],[Precio]]+(LISTAS[[#This Row],[Precio]]*M183)</f>
        <v>1046.57</v>
      </c>
      <c r="O183" s="24">
        <f t="shared" si="5"/>
        <v>423.86084999999997</v>
      </c>
      <c r="Q183" s="21">
        <f>IFERROR(O183/LISTAS[[#This Row],[COSTO]]-1,"")</f>
        <v>2.7273961218836562</v>
      </c>
      <c r="R183" t="str">
        <f>+LISTAS[[#This Row],[ID]]</f>
        <v>PLASTICOS185</v>
      </c>
      <c r="T183" s="29"/>
      <c r="U183" s="25">
        <f>LISTAS[[#This Row],[COSTO]]+(LISTAS[[#This Row],[COSTO]]*T183)</f>
        <v>113.715</v>
      </c>
      <c r="V183" s="30">
        <f>IF(T183="",0,U183/LISTAS[[#This Row],[VENTA NETA]]-1)</f>
        <v>0</v>
      </c>
      <c r="X183" s="25">
        <v>90.25</v>
      </c>
      <c r="Y183" s="31">
        <f>IFERROR(LISTAS[[#This Row],[COSTO]]/X183-1,"")</f>
        <v>0.26</v>
      </c>
      <c r="AF183" t="str">
        <v>JORGE.CARBON</v>
      </c>
      <c r="AG183" t="str">
        <v>CARBONES</v>
      </c>
      <c r="AH183" s="15" t="str">
        <v>15 - 16 x 7,5 x 6,5</v>
      </c>
      <c r="AI183" s="9">
        <v>2416.7443500000004</v>
      </c>
      <c r="AJ183" s="9">
        <v>1550</v>
      </c>
      <c r="AK183" s="66">
        <v>0.55918990322580675</v>
      </c>
      <c r="AL183" s="8">
        <v>0.25</v>
      </c>
      <c r="AM183" s="9">
        <v>3020.9304375000006</v>
      </c>
      <c r="AN183" s="66">
        <v>0.94898737903225849</v>
      </c>
      <c r="AO183" s="13">
        <f t="shared" si="6"/>
        <v>604.18608750000021</v>
      </c>
      <c r="AQ183" s="66">
        <v>0.70000000000000062</v>
      </c>
      <c r="AR183" s="13">
        <v>156.56754000000024</v>
      </c>
    </row>
    <row r="184" spans="1:44" x14ac:dyDescent="0.2">
      <c r="A184" s="6" t="s">
        <v>368</v>
      </c>
      <c r="B184" t="s">
        <v>5</v>
      </c>
      <c r="C184">
        <v>186</v>
      </c>
      <c r="D184" t="s">
        <v>369</v>
      </c>
      <c r="E184" s="2">
        <v>4584.1499999999996</v>
      </c>
      <c r="F184" s="6" t="str">
        <f>+_xlfn.XLOOKUP(LISTAS[[#This Row],[ID]],_01_CODIGOS_Y_COSTOS_xlsm[Producto y N°],_01_CODIGOS_Y_COSTOS_xlsm[FABRICA],"",0,1)</f>
        <v>FADER</v>
      </c>
      <c r="G184" s="13">
        <f>LISTAS[[#This Row],[Precio]]*(1-0.46)*(1-IF($C$3520="",0,$C$3520))</f>
        <v>1856.5807499999999</v>
      </c>
      <c r="H184" s="1">
        <f>+_xlfn.XLOOKUP(LISTAS[[#This Row],[ID]],_01_CODIGOS_Y_COSTOS_xlsm[Producto y N°],_01_CODIGOS_Y_COSTOS_xlsm[COSTO],0,0,1)</f>
        <v>0</v>
      </c>
      <c r="I184" s="115">
        <f>+IFERROR(LISTAS[[#This Row],[VENTA NETA]]/LISTAS[[#This Row],[COSTO]]-1,0)</f>
        <v>0</v>
      </c>
      <c r="J184" s="33" t="str">
        <f>IFERROR(VLOOKUP(LISTAS[[#This Row],[ID]],_01_CODIGOS_Y_COSTOS_xlsm[[Producto y N°]:[CODIGO]],2,0),"")</f>
        <v>S-175</v>
      </c>
      <c r="M184" s="22">
        <v>0</v>
      </c>
      <c r="N184" s="23">
        <f>+LISTAS[[#This Row],[Precio]]+(LISTAS[[#This Row],[Precio]]*M184)</f>
        <v>4584.1499999999996</v>
      </c>
      <c r="O184" s="24">
        <f t="shared" si="5"/>
        <v>1856.5807499999999</v>
      </c>
      <c r="Q184" s="21" t="str">
        <f>IFERROR(O184/LISTAS[[#This Row],[COSTO]]-1,"")</f>
        <v/>
      </c>
      <c r="R184" t="str">
        <f>+LISTAS[[#This Row],[ID]]</f>
        <v>PLASTICOS186</v>
      </c>
      <c r="T184" s="29"/>
      <c r="U184" s="25">
        <f>LISTAS[[#This Row],[COSTO]]+(LISTAS[[#This Row],[COSTO]]*T184)</f>
        <v>0</v>
      </c>
      <c r="V184" s="30">
        <f>IF(T184="",0,U184/LISTAS[[#This Row],[VENTA NETA]]-1)</f>
        <v>0</v>
      </c>
      <c r="X184" s="25">
        <v>847.4</v>
      </c>
      <c r="Y184" s="31">
        <f>IFERROR(LISTAS[[#This Row],[COSTO]]/X184-1,"")</f>
        <v>-1</v>
      </c>
      <c r="AF184" t="str">
        <v>JORGE.CARBON</v>
      </c>
      <c r="AG184" t="str">
        <v>CARBONES</v>
      </c>
      <c r="AH184" s="15" t="str">
        <v>16 -  17 x 6 x 6</v>
      </c>
      <c r="AI184" s="9">
        <v>2416.7443500000004</v>
      </c>
      <c r="AJ184" s="9">
        <v>1550</v>
      </c>
      <c r="AK184" s="66">
        <v>0.55918990322580675</v>
      </c>
      <c r="AL184" s="8">
        <v>0.25</v>
      </c>
      <c r="AM184" s="9">
        <v>3020.9304375000006</v>
      </c>
      <c r="AN184" s="66">
        <v>0.94898737903225849</v>
      </c>
      <c r="AO184" s="13">
        <f t="shared" si="6"/>
        <v>604.18608750000021</v>
      </c>
      <c r="AQ184" s="66">
        <v>0.70000000000000062</v>
      </c>
      <c r="AR184" s="13">
        <v>156.56754000000024</v>
      </c>
    </row>
    <row r="185" spans="1:44" x14ac:dyDescent="0.2">
      <c r="A185" s="6" t="s">
        <v>370</v>
      </c>
      <c r="B185" t="s">
        <v>5</v>
      </c>
      <c r="C185">
        <v>187</v>
      </c>
      <c r="D185" t="s">
        <v>371</v>
      </c>
      <c r="E185" s="2">
        <v>1697.28</v>
      </c>
      <c r="F185" s="6" t="str">
        <f>+_xlfn.XLOOKUP(LISTAS[[#This Row],[ID]],_01_CODIGOS_Y_COSTOS_xlsm[Producto y N°],_01_CODIGOS_Y_COSTOS_xlsm[FABRICA],"",0,1)</f>
        <v>FADER</v>
      </c>
      <c r="G185" s="13">
        <f>LISTAS[[#This Row],[Precio]]*(1-0.46)*(1-IF($C$3520="",0,$C$3520))</f>
        <v>687.39840000000004</v>
      </c>
      <c r="H185" s="1">
        <f>+_xlfn.XLOOKUP(LISTAS[[#This Row],[ID]],_01_CODIGOS_Y_COSTOS_xlsm[Producto y N°],_01_CODIGOS_Y_COSTOS_xlsm[COSTO],0,0,1)</f>
        <v>191.52</v>
      </c>
      <c r="I185" s="115">
        <f>+IFERROR(LISTAS[[#This Row],[VENTA NETA]]/LISTAS[[#This Row],[COSTO]]-1,0)</f>
        <v>2.5891729323308272</v>
      </c>
      <c r="J185" s="33" t="str">
        <f>IFERROR(VLOOKUP(LISTAS[[#This Row],[ID]],_01_CODIGOS_Y_COSTOS_xlsm[[Producto y N°]:[CODIGO]],2,0),"")</f>
        <v>S-148</v>
      </c>
      <c r="M185" s="22">
        <v>0</v>
      </c>
      <c r="N185" s="23">
        <f>+LISTAS[[#This Row],[Precio]]+(LISTAS[[#This Row],[Precio]]*M185)</f>
        <v>1697.28</v>
      </c>
      <c r="O185" s="24">
        <f t="shared" si="5"/>
        <v>687.39840000000004</v>
      </c>
      <c r="Q185" s="21">
        <f>IFERROR(O185/LISTAS[[#This Row],[COSTO]]-1,"")</f>
        <v>2.5891729323308272</v>
      </c>
      <c r="R185" t="str">
        <f>+LISTAS[[#This Row],[ID]]</f>
        <v>PLASTICOS187</v>
      </c>
      <c r="T185" s="29"/>
      <c r="U185" s="25">
        <f>LISTAS[[#This Row],[COSTO]]+(LISTAS[[#This Row],[COSTO]]*T185)</f>
        <v>191.52</v>
      </c>
      <c r="V185" s="30">
        <f>IF(T185="",0,U185/LISTAS[[#This Row],[VENTA NETA]]-1)</f>
        <v>0</v>
      </c>
      <c r="X185" s="25">
        <v>150.1</v>
      </c>
      <c r="Y185" s="31">
        <f>IFERROR(LISTAS[[#This Row],[COSTO]]/X185-1,"")</f>
        <v>0.27594936708860773</v>
      </c>
      <c r="AF185" t="str">
        <v>JORGE.CARBON</v>
      </c>
      <c r="AG185" t="str">
        <v>CARBONES</v>
      </c>
      <c r="AH185" s="15" t="str">
        <v>17 -  17 x 13 x 7</v>
      </c>
      <c r="AI185" s="9">
        <v>2416.7443500000004</v>
      </c>
      <c r="AJ185" s="9">
        <v>1550</v>
      </c>
      <c r="AK185" s="66">
        <v>0.55918990322580675</v>
      </c>
      <c r="AL185" s="8">
        <v>0.25</v>
      </c>
      <c r="AM185" s="9">
        <v>3020.9304375000006</v>
      </c>
      <c r="AN185" s="66">
        <v>0.94898737903225849</v>
      </c>
      <c r="AO185" s="13">
        <f t="shared" si="6"/>
        <v>604.18608750000021</v>
      </c>
      <c r="AQ185" s="66">
        <v>0.7</v>
      </c>
      <c r="AR185" s="13">
        <v>56.205950000000001</v>
      </c>
    </row>
    <row r="186" spans="1:44" x14ac:dyDescent="0.2">
      <c r="A186" s="6" t="s">
        <v>372</v>
      </c>
      <c r="B186" t="s">
        <v>5</v>
      </c>
      <c r="C186">
        <v>188</v>
      </c>
      <c r="D186" t="s">
        <v>373</v>
      </c>
      <c r="E186" s="2">
        <v>687.17</v>
      </c>
      <c r="F186" s="6" t="str">
        <f>+_xlfn.XLOOKUP(LISTAS[[#This Row],[ID]],_01_CODIGOS_Y_COSTOS_xlsm[Producto y N°],_01_CODIGOS_Y_COSTOS_xlsm[FABRICA],"",0,1)</f>
        <v>FADER</v>
      </c>
      <c r="G186" s="13">
        <f>LISTAS[[#This Row],[Precio]]*(1-0.46)*(1-IF($C$3520="",0,$C$3520))</f>
        <v>278.30385000000001</v>
      </c>
      <c r="H186" s="1">
        <f>+_xlfn.XLOOKUP(LISTAS[[#This Row],[ID]],_01_CODIGOS_Y_COSTOS_xlsm[Producto y N°],_01_CODIGOS_Y_COSTOS_xlsm[COSTO],0,0,1)</f>
        <v>154.61250000000001</v>
      </c>
      <c r="I186" s="115">
        <f>+IFERROR(LISTAS[[#This Row],[VENTA NETA]]/LISTAS[[#This Row],[COSTO]]-1,0)</f>
        <v>0.80000873150618479</v>
      </c>
      <c r="J186" s="33" t="str">
        <f>IFERROR(VLOOKUP(LISTAS[[#This Row],[ID]],_01_CODIGOS_Y_COSTOS_xlsm[[Producto y N°]:[CODIGO]],2,0),"")</f>
        <v>S-081</v>
      </c>
      <c r="M186" s="22">
        <v>7.7097505668934252E-2</v>
      </c>
      <c r="N186" s="23">
        <f>+LISTAS[[#This Row],[Precio]]+(LISTAS[[#This Row],[Precio]]*M186)</f>
        <v>740.14909297052145</v>
      </c>
      <c r="O186" s="24">
        <f t="shared" si="5"/>
        <v>299.76038265306119</v>
      </c>
      <c r="Q186" s="21">
        <f>IFERROR(O186/LISTAS[[#This Row],[COSTO]]-1,"")</f>
        <v>0.93878491488761373</v>
      </c>
      <c r="R186" t="str">
        <f>+LISTAS[[#This Row],[ID]]</f>
        <v>PLASTICOS188</v>
      </c>
      <c r="T186" s="29"/>
      <c r="U186" s="25">
        <f>LISTAS[[#This Row],[COSTO]]+(LISTAS[[#This Row],[COSTO]]*T186)</f>
        <v>154.61250000000001</v>
      </c>
      <c r="V186" s="30">
        <f>IF(T186="",0,U186/LISTAS[[#This Row],[VENTA NETA]]-1)</f>
        <v>0</v>
      </c>
      <c r="X186" s="25">
        <v>123.5</v>
      </c>
      <c r="Y186" s="31">
        <f>IFERROR(LISTAS[[#This Row],[COSTO]]/X186-1,"")</f>
        <v>0.25192307692307692</v>
      </c>
      <c r="AF186" t="str">
        <v>JORGE.CARBON</v>
      </c>
      <c r="AG186" t="str">
        <v>CARBONES</v>
      </c>
      <c r="AH186" s="15" t="str">
        <v>18 -  18 x 6 x 9</v>
      </c>
      <c r="AI186" s="9">
        <v>2416.7443500000004</v>
      </c>
      <c r="AJ186" s="9">
        <v>1550</v>
      </c>
      <c r="AK186" s="66">
        <v>0.55918990322580675</v>
      </c>
      <c r="AL186" s="8">
        <v>0.25</v>
      </c>
      <c r="AM186" s="9">
        <v>3020.9304375000006</v>
      </c>
      <c r="AN186" s="66">
        <v>0.94898737903225849</v>
      </c>
      <c r="AO186" s="13">
        <f t="shared" si="6"/>
        <v>604.18608750000021</v>
      </c>
      <c r="AQ186" s="66">
        <v>0.7</v>
      </c>
      <c r="AR186" s="13">
        <v>56.205950000000001</v>
      </c>
    </row>
    <row r="187" spans="1:44" x14ac:dyDescent="0.2">
      <c r="A187" s="6" t="s">
        <v>374</v>
      </c>
      <c r="B187" t="s">
        <v>5</v>
      </c>
      <c r="C187">
        <v>189</v>
      </c>
      <c r="D187" t="s">
        <v>375</v>
      </c>
      <c r="E187" s="2">
        <v>2037.3</v>
      </c>
      <c r="F187" s="6" t="str">
        <f>+_xlfn.XLOOKUP(LISTAS[[#This Row],[ID]],_01_CODIGOS_Y_COSTOS_xlsm[Producto y N°],_01_CODIGOS_Y_COSTOS_xlsm[FABRICA],"",0,1)</f>
        <v>FADER</v>
      </c>
      <c r="G187" s="13">
        <f>LISTAS[[#This Row],[Precio]]*(1-0.46)*(1-IF($C$3520="",0,$C$3520))</f>
        <v>825.1065000000001</v>
      </c>
      <c r="H187" s="1">
        <f>+_xlfn.XLOOKUP(LISTAS[[#This Row],[ID]],_01_CODIGOS_Y_COSTOS_xlsm[Producto y N°],_01_CODIGOS_Y_COSTOS_xlsm[COSTO],0,0,1)</f>
        <v>463.92529999999999</v>
      </c>
      <c r="I187" s="115">
        <f>+IFERROR(LISTAS[[#This Row],[VENTA NETA]]/LISTAS[[#This Row],[COSTO]]-1,0)</f>
        <v>0.77853309573761154</v>
      </c>
      <c r="J187" s="33" t="str">
        <f>IFERROR(VLOOKUP(LISTAS[[#This Row],[ID]],_01_CODIGOS_Y_COSTOS_xlsm[[Producto y N°]:[CODIGO]],2,0),"")</f>
        <v>F-317CR</v>
      </c>
      <c r="M187" s="22">
        <v>0</v>
      </c>
      <c r="N187" s="23">
        <f>+LISTAS[[#This Row],[Precio]]+(LISTAS[[#This Row],[Precio]]*M187)</f>
        <v>2037.3</v>
      </c>
      <c r="O187" s="24">
        <f t="shared" si="5"/>
        <v>825.1065000000001</v>
      </c>
      <c r="Q187" s="21">
        <f>IFERROR(O187/LISTAS[[#This Row],[COSTO]]-1,"")</f>
        <v>0.77853309573761154</v>
      </c>
      <c r="R187" t="str">
        <f>+LISTAS[[#This Row],[ID]]</f>
        <v>PLASTICOS189</v>
      </c>
      <c r="T187" s="29"/>
      <c r="U187" s="25">
        <f>LISTAS[[#This Row],[COSTO]]+(LISTAS[[#This Row],[COSTO]]*T187)</f>
        <v>463.92529999999999</v>
      </c>
      <c r="V187" s="30">
        <f>IF(T187="",0,U187/LISTAS[[#This Row],[VENTA NETA]]-1)</f>
        <v>0</v>
      </c>
      <c r="X187" s="25">
        <v>370.5</v>
      </c>
      <c r="Y187" s="31">
        <f>IFERROR(LISTAS[[#This Row],[COSTO]]/X187-1,"")</f>
        <v>0.25216005398110664</v>
      </c>
      <c r="AF187" t="str">
        <v>JORGE.CARBON</v>
      </c>
      <c r="AG187" t="str">
        <v>CARBONES</v>
      </c>
      <c r="AH187" s="15" t="str">
        <v>19 -  18 x 6 x 6</v>
      </c>
      <c r="AI187" s="9">
        <v>2416.7443500000004</v>
      </c>
      <c r="AJ187" s="9">
        <v>1550</v>
      </c>
      <c r="AK187" s="66">
        <v>0.55918990322580675</v>
      </c>
      <c r="AL187" s="8">
        <v>0.25</v>
      </c>
      <c r="AM187" s="9">
        <v>3020.9304375000006</v>
      </c>
      <c r="AN187" s="66">
        <v>0.94898737903225849</v>
      </c>
      <c r="AO187" s="13">
        <f t="shared" si="6"/>
        <v>604.18608750000021</v>
      </c>
      <c r="AQ187" s="66">
        <v>0.7</v>
      </c>
      <c r="AR187" s="13">
        <v>56.205950000000001</v>
      </c>
    </row>
    <row r="188" spans="1:44" x14ac:dyDescent="0.2">
      <c r="A188" s="6" t="s">
        <v>376</v>
      </c>
      <c r="B188" t="s">
        <v>5</v>
      </c>
      <c r="C188">
        <v>190</v>
      </c>
      <c r="D188" t="s">
        <v>377</v>
      </c>
      <c r="E188" s="2">
        <v>1011.04</v>
      </c>
      <c r="F188" s="6" t="str">
        <f>+_xlfn.XLOOKUP(LISTAS[[#This Row],[ID]],_01_CODIGOS_Y_COSTOS_xlsm[Producto y N°],_01_CODIGOS_Y_COSTOS_xlsm[FABRICA],"",0,1)</f>
        <v>FADER</v>
      </c>
      <c r="G188" s="13">
        <f>LISTAS[[#This Row],[Precio]]*(1-0.46)*(1-IF($C$3520="",0,$C$3520))</f>
        <v>409.47119999999995</v>
      </c>
      <c r="H188" s="1">
        <f>+_xlfn.XLOOKUP(LISTAS[[#This Row],[ID]],_01_CODIGOS_Y_COSTOS_xlsm[Producto y N°],_01_CODIGOS_Y_COSTOS_xlsm[COSTO],0,0,1)</f>
        <v>99.75</v>
      </c>
      <c r="I188" s="115">
        <f>+IFERROR(LISTAS[[#This Row],[VENTA NETA]]/LISTAS[[#This Row],[COSTO]]-1,0)</f>
        <v>3.1049744360902247</v>
      </c>
      <c r="J188" s="33" t="str">
        <f>IFERROR(VLOOKUP(LISTAS[[#This Row],[ID]],_01_CODIGOS_Y_COSTOS_xlsm[[Producto y N°]:[CODIGO]],2,0),"")</f>
        <v>S-101</v>
      </c>
      <c r="M188" s="22">
        <v>0</v>
      </c>
      <c r="N188" s="23">
        <f>+LISTAS[[#This Row],[Precio]]+(LISTAS[[#This Row],[Precio]]*M188)</f>
        <v>1011.04</v>
      </c>
      <c r="O188" s="24">
        <f t="shared" si="5"/>
        <v>409.47119999999995</v>
      </c>
      <c r="Q188" s="21">
        <f>IFERROR(O188/LISTAS[[#This Row],[COSTO]]-1,"")</f>
        <v>3.1049744360902247</v>
      </c>
      <c r="R188" t="str">
        <f>+LISTAS[[#This Row],[ID]]</f>
        <v>PLASTICOS190</v>
      </c>
      <c r="T188" s="29"/>
      <c r="U188" s="25">
        <f>LISTAS[[#This Row],[COSTO]]+(LISTAS[[#This Row],[COSTO]]*T188)</f>
        <v>99.75</v>
      </c>
      <c r="V188" s="30">
        <f>IF(T188="",0,U188/LISTAS[[#This Row],[VENTA NETA]]-1)</f>
        <v>0</v>
      </c>
      <c r="X188" s="25">
        <v>114</v>
      </c>
      <c r="Y188" s="31">
        <f>IFERROR(LISTAS[[#This Row],[COSTO]]/X188-1,"")</f>
        <v>-0.125</v>
      </c>
      <c r="AF188" t="str">
        <v>JORGE.CARBON</v>
      </c>
      <c r="AG188" t="str">
        <v>CARBONES</v>
      </c>
      <c r="AH188" s="15" t="str">
        <v>20 -  18 x 17 x 7</v>
      </c>
      <c r="AI188" s="9">
        <v>2416.7443500000004</v>
      </c>
      <c r="AJ188" s="9">
        <v>1550</v>
      </c>
      <c r="AK188" s="66">
        <v>0.55918990322580675</v>
      </c>
      <c r="AL188" s="8">
        <v>0.25</v>
      </c>
      <c r="AM188" s="9">
        <v>3020.9304375000006</v>
      </c>
      <c r="AN188" s="66">
        <v>0.94898737903225849</v>
      </c>
      <c r="AO188" s="13">
        <f t="shared" si="6"/>
        <v>604.18608750000021</v>
      </c>
      <c r="AQ188" s="66">
        <v>0.69999999999999973</v>
      </c>
      <c r="AR188" s="13">
        <v>129.17245999999983</v>
      </c>
    </row>
    <row r="189" spans="1:44" x14ac:dyDescent="0.2">
      <c r="A189" s="6" t="s">
        <v>378</v>
      </c>
      <c r="B189" t="s">
        <v>5</v>
      </c>
      <c r="C189">
        <v>191</v>
      </c>
      <c r="D189" t="s">
        <v>379</v>
      </c>
      <c r="E189" s="2">
        <v>1120.3</v>
      </c>
      <c r="F189" s="6" t="str">
        <f>+_xlfn.XLOOKUP(LISTAS[[#This Row],[ID]],_01_CODIGOS_Y_COSTOS_xlsm[Producto y N°],_01_CODIGOS_Y_COSTOS_xlsm[FABRICA],"",0,1)</f>
        <v>FADER</v>
      </c>
      <c r="G189" s="13">
        <f>LISTAS[[#This Row],[Precio]]*(1-0.46)*(1-IF($C$3520="",0,$C$3520))</f>
        <v>453.72149999999999</v>
      </c>
      <c r="H189" s="1">
        <f>+_xlfn.XLOOKUP(LISTAS[[#This Row],[ID]],_01_CODIGOS_Y_COSTOS_xlsm[Producto y N°],_01_CODIGOS_Y_COSTOS_xlsm[COSTO],0,0,1)</f>
        <v>204.99019999999999</v>
      </c>
      <c r="I189" s="115">
        <f>+IFERROR(LISTAS[[#This Row],[VENTA NETA]]/LISTAS[[#This Row],[COSTO]]-1,0)</f>
        <v>1.2133814201849651</v>
      </c>
      <c r="J189" s="33" t="str">
        <f>IFERROR(VLOOKUP(LISTAS[[#This Row],[ID]],_01_CODIGOS_Y_COSTOS_xlsm[[Producto y N°]:[CODIGO]],2,0),"")</f>
        <v>F-1058</v>
      </c>
      <c r="M189" s="22">
        <v>0</v>
      </c>
      <c r="N189" s="23">
        <f>+LISTAS[[#This Row],[Precio]]+(LISTAS[[#This Row],[Precio]]*M189)</f>
        <v>1120.3</v>
      </c>
      <c r="O189" s="24">
        <f t="shared" si="5"/>
        <v>453.72149999999999</v>
      </c>
      <c r="Q189" s="21">
        <f>IFERROR(O189/LISTAS[[#This Row],[COSTO]]-1,"")</f>
        <v>1.2133814201849651</v>
      </c>
      <c r="R189" t="str">
        <f>+LISTAS[[#This Row],[ID]]</f>
        <v>PLASTICOS191</v>
      </c>
      <c r="T189" s="29"/>
      <c r="U189" s="25">
        <f>LISTAS[[#This Row],[COSTO]]+(LISTAS[[#This Row],[COSTO]]*T189)</f>
        <v>204.99019999999999</v>
      </c>
      <c r="V189" s="30">
        <f>IF(T189="",0,U189/LISTAS[[#This Row],[VENTA NETA]]-1)</f>
        <v>0</v>
      </c>
      <c r="X189" s="25">
        <v>163.4</v>
      </c>
      <c r="Y189" s="31">
        <f>IFERROR(LISTAS[[#This Row],[COSTO]]/X189-1,"")</f>
        <v>0.25452998776009772</v>
      </c>
      <c r="AF189" t="str">
        <v>JORGE.CARBON</v>
      </c>
      <c r="AG189" t="str">
        <v>CARBONES</v>
      </c>
      <c r="AH189" s="15" t="str">
        <v>21 -  22 x 9 x 6</v>
      </c>
      <c r="AI189" s="9">
        <v>2416.7443500000004</v>
      </c>
      <c r="AJ189" s="9">
        <v>1550</v>
      </c>
      <c r="AK189" s="66">
        <v>0.55918990322580675</v>
      </c>
      <c r="AL189" s="8">
        <v>0.25</v>
      </c>
      <c r="AM189" s="9">
        <v>3020.9304375000006</v>
      </c>
      <c r="AN189" s="66">
        <v>0.94898737903225849</v>
      </c>
      <c r="AO189" s="13">
        <f t="shared" si="6"/>
        <v>604.18608750000021</v>
      </c>
      <c r="AQ189" s="66">
        <v>0.69999999999999973</v>
      </c>
      <c r="AR189" s="13">
        <v>129.17245999999983</v>
      </c>
    </row>
    <row r="190" spans="1:44" x14ac:dyDescent="0.2">
      <c r="A190" s="6" t="s">
        <v>380</v>
      </c>
      <c r="B190" t="s">
        <v>5</v>
      </c>
      <c r="C190">
        <v>192</v>
      </c>
      <c r="D190" t="s">
        <v>381</v>
      </c>
      <c r="E190" s="2">
        <v>2064.9899999999998</v>
      </c>
      <c r="F190" s="6" t="str">
        <f>+_xlfn.XLOOKUP(LISTAS[[#This Row],[ID]],_01_CODIGOS_Y_COSTOS_xlsm[Producto y N°],_01_CODIGOS_Y_COSTOS_xlsm[FABRICA],"",0,1)</f>
        <v>FADER</v>
      </c>
      <c r="G190" s="13">
        <f>LISTAS[[#This Row],[Precio]]*(1-0.46)*(1-IF($C$3520="",0,$C$3520))</f>
        <v>836.32094999999993</v>
      </c>
      <c r="H190" s="1">
        <f>+_xlfn.XLOOKUP(LISTAS[[#This Row],[ID]],_01_CODIGOS_Y_COSTOS_xlsm[Producto y N°],_01_CODIGOS_Y_COSTOS_xlsm[COSTO],0,0,1)</f>
        <v>453.13630000000001</v>
      </c>
      <c r="I190" s="115">
        <f>+IFERROR(LISTAS[[#This Row],[VENTA NETA]]/LISTAS[[#This Row],[COSTO]]-1,0)</f>
        <v>0.84562779455099912</v>
      </c>
      <c r="J190" s="33" t="str">
        <f>IFERROR(VLOOKUP(LISTAS[[#This Row],[ID]],_01_CODIGOS_Y_COSTOS_xlsm[[Producto y N°]:[CODIGO]],2,0),"")</f>
        <v>F-1084</v>
      </c>
      <c r="M190" s="22">
        <v>0</v>
      </c>
      <c r="N190" s="23">
        <f>+LISTAS[[#This Row],[Precio]]+(LISTAS[[#This Row],[Precio]]*M190)</f>
        <v>2064.9899999999998</v>
      </c>
      <c r="O190" s="24">
        <f t="shared" si="5"/>
        <v>836.32094999999993</v>
      </c>
      <c r="Q190" s="21">
        <f>IFERROR(O190/LISTAS[[#This Row],[COSTO]]-1,"")</f>
        <v>0.84562779455099912</v>
      </c>
      <c r="R190" t="str">
        <f>+LISTAS[[#This Row],[ID]]</f>
        <v>PLASTICOS192</v>
      </c>
      <c r="T190" s="29"/>
      <c r="U190" s="25">
        <f>LISTAS[[#This Row],[COSTO]]+(LISTAS[[#This Row],[COSTO]]*T190)</f>
        <v>453.13630000000001</v>
      </c>
      <c r="V190" s="30">
        <f>IF(T190="",0,U190/LISTAS[[#This Row],[VENTA NETA]]-1)</f>
        <v>0</v>
      </c>
      <c r="X190" s="25">
        <v>380</v>
      </c>
      <c r="Y190" s="31">
        <f>IFERROR(LISTAS[[#This Row],[COSTO]]/X190-1,"")</f>
        <v>0.1924639473684211</v>
      </c>
      <c r="AF190" t="str">
        <v>JORGE.CARBON</v>
      </c>
      <c r="AG190" t="str">
        <v>CARBONES</v>
      </c>
      <c r="AH190" s="15" t="str">
        <v>22 -  14 x 9,5 x 5</v>
      </c>
      <c r="AI190" s="9">
        <v>2416.7443500000004</v>
      </c>
      <c r="AJ190" s="9">
        <v>1550</v>
      </c>
      <c r="AK190" s="66">
        <v>0.55918990322580675</v>
      </c>
      <c r="AL190" s="8">
        <v>0.25</v>
      </c>
      <c r="AM190" s="9">
        <v>3020.9304375000006</v>
      </c>
      <c r="AN190" s="66">
        <v>0.94898737903225849</v>
      </c>
      <c r="AO190" s="13">
        <f t="shared" si="6"/>
        <v>604.18608750000021</v>
      </c>
      <c r="AQ190" s="66">
        <v>0.70000000000000018</v>
      </c>
      <c r="AR190" s="13">
        <v>95.246609999999976</v>
      </c>
    </row>
    <row r="191" spans="1:44" x14ac:dyDescent="0.2">
      <c r="A191" s="6" t="s">
        <v>382</v>
      </c>
      <c r="B191" t="s">
        <v>5</v>
      </c>
      <c r="C191">
        <v>193</v>
      </c>
      <c r="D191" t="s">
        <v>383</v>
      </c>
      <c r="E191" s="2">
        <v>1455.21</v>
      </c>
      <c r="F191" s="6" t="str">
        <f>+_xlfn.XLOOKUP(LISTAS[[#This Row],[ID]],_01_CODIGOS_Y_COSTOS_xlsm[Producto y N°],_01_CODIGOS_Y_COSTOS_xlsm[FABRICA],"",0,1)</f>
        <v>FADER</v>
      </c>
      <c r="G191" s="13">
        <f>LISTAS[[#This Row],[Precio]]*(1-0.46)*(1-IF($C$3520="",0,$C$3520))</f>
        <v>589.36005000000011</v>
      </c>
      <c r="H191" s="1">
        <f>+_xlfn.XLOOKUP(LISTAS[[#This Row],[ID]],_01_CODIGOS_Y_COSTOS_xlsm[Producto y N°],_01_CODIGOS_Y_COSTOS_xlsm[COSTO],0,0,1)</f>
        <v>226.56819999999999</v>
      </c>
      <c r="I191" s="115">
        <f>+IFERROR(LISTAS[[#This Row],[VENTA NETA]]/LISTAS[[#This Row],[COSTO]]-1,0)</f>
        <v>1.6012478803291907</v>
      </c>
      <c r="J191" s="33" t="str">
        <f>IFERROR(VLOOKUP(LISTAS[[#This Row],[ID]],_01_CODIGOS_Y_COSTOS_xlsm[[Producto y N°]:[CODIGO]],2,0),"")</f>
        <v>F-9001</v>
      </c>
      <c r="M191" s="22">
        <v>0</v>
      </c>
      <c r="N191" s="23">
        <f>+LISTAS[[#This Row],[Precio]]+(LISTAS[[#This Row],[Precio]]*M191)</f>
        <v>1455.21</v>
      </c>
      <c r="O191" s="24">
        <f t="shared" si="5"/>
        <v>589.36005000000011</v>
      </c>
      <c r="Q191" s="21">
        <f>IFERROR(O191/LISTAS[[#This Row],[COSTO]]-1,"")</f>
        <v>1.6012478803291907</v>
      </c>
      <c r="R191" t="str">
        <f>+LISTAS[[#This Row],[ID]]</f>
        <v>PLASTICOS193</v>
      </c>
      <c r="T191" s="29"/>
      <c r="U191" s="25">
        <f>LISTAS[[#This Row],[COSTO]]+(LISTAS[[#This Row],[COSTO]]*T191)</f>
        <v>226.56819999999999</v>
      </c>
      <c r="V191" s="30">
        <f>IF(T191="",0,U191/LISTAS[[#This Row],[VENTA NETA]]-1)</f>
        <v>0</v>
      </c>
      <c r="X191" s="25">
        <v>269.21469999999999</v>
      </c>
      <c r="Y191" s="31">
        <f>IFERROR(LISTAS[[#This Row],[COSTO]]/X191-1,"")</f>
        <v>-0.15841074057248727</v>
      </c>
      <c r="AF191" t="str">
        <v>JORGE.CARBON</v>
      </c>
      <c r="AG191" t="str">
        <v>CARBONES</v>
      </c>
      <c r="AH191" s="15" t="str">
        <v>24 -  15 x 7 x 6</v>
      </c>
      <c r="AI191" s="9">
        <v>2416.7443500000004</v>
      </c>
      <c r="AJ191" s="9">
        <v>1550</v>
      </c>
      <c r="AK191" s="66">
        <v>0.55918990322580675</v>
      </c>
      <c r="AL191" s="8">
        <v>0.25</v>
      </c>
      <c r="AM191" s="9">
        <v>3020.9304375000006</v>
      </c>
      <c r="AN191" s="66">
        <v>0.94898737903225849</v>
      </c>
      <c r="AO191" s="13">
        <f t="shared" si="6"/>
        <v>604.18608750000021</v>
      </c>
      <c r="AQ191" s="66">
        <v>0.70000000000000018</v>
      </c>
      <c r="AR191" s="13">
        <v>95.246609999999976</v>
      </c>
    </row>
    <row r="192" spans="1:44" x14ac:dyDescent="0.2">
      <c r="A192" s="6" t="s">
        <v>384</v>
      </c>
      <c r="B192" t="s">
        <v>5</v>
      </c>
      <c r="C192">
        <v>194</v>
      </c>
      <c r="D192" t="s">
        <v>385</v>
      </c>
      <c r="E192" s="2">
        <v>1353.04</v>
      </c>
      <c r="F192" s="6" t="str">
        <f>+_xlfn.XLOOKUP(LISTAS[[#This Row],[ID]],_01_CODIGOS_Y_COSTOS_xlsm[Producto y N°],_01_CODIGOS_Y_COSTOS_xlsm[FABRICA],"",0,1)</f>
        <v>FADER</v>
      </c>
      <c r="G192" s="13">
        <f>LISTAS[[#This Row],[Precio]]*(1-0.46)*(1-IF($C$3520="",0,$C$3520))</f>
        <v>547.98120000000006</v>
      </c>
      <c r="H192" s="1">
        <f>+_xlfn.XLOOKUP(LISTAS[[#This Row],[ID]],_01_CODIGOS_Y_COSTOS_xlsm[Producto y N°],_01_CODIGOS_Y_COSTOS_xlsm[COSTO],0,0,1)</f>
        <v>319.2</v>
      </c>
      <c r="I192" s="115">
        <f>+IFERROR(LISTAS[[#This Row],[VENTA NETA]]/LISTAS[[#This Row],[COSTO]]-1,0)</f>
        <v>0.71673308270676706</v>
      </c>
      <c r="J192" s="33" t="str">
        <f>IFERROR(VLOOKUP(LISTAS[[#This Row],[ID]],_01_CODIGOS_Y_COSTOS_xlsm[[Producto y N°]:[CODIGO]],2,0),"")</f>
        <v>S-046</v>
      </c>
      <c r="M192" s="22">
        <v>0</v>
      </c>
      <c r="N192" s="23">
        <f>+LISTAS[[#This Row],[Precio]]+(LISTAS[[#This Row],[Precio]]*M192)</f>
        <v>1353.04</v>
      </c>
      <c r="O192" s="24">
        <f t="shared" si="5"/>
        <v>547.98120000000006</v>
      </c>
      <c r="Q192" s="21">
        <f>IFERROR(O192/LISTAS[[#This Row],[COSTO]]-1,"")</f>
        <v>0.71673308270676706</v>
      </c>
      <c r="R192" t="str">
        <f>+LISTAS[[#This Row],[ID]]</f>
        <v>PLASTICOS194</v>
      </c>
      <c r="T192" s="29"/>
      <c r="U192" s="25">
        <f>LISTAS[[#This Row],[COSTO]]+(LISTAS[[#This Row],[COSTO]]*T192)</f>
        <v>319.2</v>
      </c>
      <c r="V192" s="30">
        <f>IF(T192="",0,U192/LISTAS[[#This Row],[VENTA NETA]]-1)</f>
        <v>0</v>
      </c>
      <c r="X192" s="25">
        <v>250.8</v>
      </c>
      <c r="Y192" s="31">
        <f>IFERROR(LISTAS[[#This Row],[COSTO]]/X192-1,"")</f>
        <v>0.27272727272727271</v>
      </c>
      <c r="AF192" t="str">
        <v>JORGE.CARBON</v>
      </c>
      <c r="AG192" t="str">
        <v>CARBONES</v>
      </c>
      <c r="AH192" s="15" t="str">
        <v>38 -  30 x 9 x 6</v>
      </c>
      <c r="AI192" s="9">
        <v>2416.7443500000004</v>
      </c>
      <c r="AJ192" s="9">
        <v>1550</v>
      </c>
      <c r="AK192" s="66">
        <v>0.55918990322580675</v>
      </c>
      <c r="AL192" s="8">
        <v>0.25</v>
      </c>
      <c r="AM192" s="9">
        <v>3020.9304375000006</v>
      </c>
      <c r="AN192" s="66">
        <v>0.94898737903225849</v>
      </c>
      <c r="AO192" s="13">
        <f t="shared" si="6"/>
        <v>604.18608750000021</v>
      </c>
      <c r="AQ192" s="66">
        <v>0.70000000000000018</v>
      </c>
      <c r="AR192" s="13">
        <v>95.246609999999976</v>
      </c>
    </row>
    <row r="193" spans="1:44" x14ac:dyDescent="0.2">
      <c r="A193" s="6" t="s">
        <v>386</v>
      </c>
      <c r="B193" t="s">
        <v>5</v>
      </c>
      <c r="C193">
        <v>195</v>
      </c>
      <c r="D193" t="s">
        <v>387</v>
      </c>
      <c r="E193" s="2">
        <v>2504.9899999999998</v>
      </c>
      <c r="F193" s="6" t="str">
        <f>+_xlfn.XLOOKUP(LISTAS[[#This Row],[ID]],_01_CODIGOS_Y_COSTOS_xlsm[Producto y N°],_01_CODIGOS_Y_COSTOS_xlsm[FABRICA],"",0,1)</f>
        <v>FADER</v>
      </c>
      <c r="G193" s="13">
        <f>LISTAS[[#This Row],[Precio]]*(1-0.46)*(1-IF($C$3520="",0,$C$3520))</f>
        <v>1014.5209500000001</v>
      </c>
      <c r="H193" s="1">
        <f>+_xlfn.XLOOKUP(LISTAS[[#This Row],[ID]],_01_CODIGOS_Y_COSTOS_xlsm[Producto y N°],_01_CODIGOS_Y_COSTOS_xlsm[COSTO],0,0,1)</f>
        <v>234.41249999999999</v>
      </c>
      <c r="I193" s="115">
        <f>+IFERROR(LISTAS[[#This Row],[VENTA NETA]]/LISTAS[[#This Row],[COSTO]]-1,0)</f>
        <v>3.327930251159815</v>
      </c>
      <c r="J193" s="33" t="str">
        <f>IFERROR(VLOOKUP(LISTAS[[#This Row],[ID]],_01_CODIGOS_Y_COSTOS_xlsm[[Producto y N°]:[CODIGO]],2,0),"")</f>
        <v>S-145</v>
      </c>
      <c r="M193" s="22">
        <v>0</v>
      </c>
      <c r="N193" s="23">
        <f>+LISTAS[[#This Row],[Precio]]+(LISTAS[[#This Row],[Precio]]*M193)</f>
        <v>2504.9899999999998</v>
      </c>
      <c r="O193" s="24">
        <f t="shared" si="5"/>
        <v>1014.5209500000001</v>
      </c>
      <c r="Q193" s="21">
        <f>IFERROR(O193/LISTAS[[#This Row],[COSTO]]-1,"")</f>
        <v>3.327930251159815</v>
      </c>
      <c r="R193" t="str">
        <f>+LISTAS[[#This Row],[ID]]</f>
        <v>PLASTICOS195</v>
      </c>
      <c r="T193" s="29"/>
      <c r="U193" s="25">
        <f>LISTAS[[#This Row],[COSTO]]+(LISTAS[[#This Row],[COSTO]]*T193)</f>
        <v>234.41249999999999</v>
      </c>
      <c r="V193" s="30">
        <f>IF(T193="",0,U193/LISTAS[[#This Row],[VENTA NETA]]-1)</f>
        <v>0</v>
      </c>
      <c r="X193" s="25">
        <v>190</v>
      </c>
      <c r="Y193" s="31">
        <f>IFERROR(LISTAS[[#This Row],[COSTO]]/X193-1,"")</f>
        <v>0.2337499999999999</v>
      </c>
      <c r="AF193" t="str">
        <v>JORGE.CARBON</v>
      </c>
      <c r="AG193" t="str">
        <v>CARBONES</v>
      </c>
      <c r="AH193" s="15" t="str">
        <v>39 -  22 x 14 x 6</v>
      </c>
      <c r="AI193" s="9">
        <v>2416.7443500000004</v>
      </c>
      <c r="AJ193" s="9">
        <v>1550</v>
      </c>
      <c r="AK193" s="66">
        <v>0.55918990322580675</v>
      </c>
      <c r="AL193" s="8">
        <v>0.25</v>
      </c>
      <c r="AM193" s="9">
        <v>3020.9304375000006</v>
      </c>
      <c r="AN193" s="66">
        <v>0.94898737903225849</v>
      </c>
      <c r="AO193" s="13">
        <f t="shared" si="6"/>
        <v>604.18608750000021</v>
      </c>
      <c r="AQ193" s="66">
        <v>0.70000000000000018</v>
      </c>
      <c r="AR193" s="13">
        <v>76.029700000000048</v>
      </c>
    </row>
    <row r="194" spans="1:44" x14ac:dyDescent="0.2">
      <c r="A194" s="6" t="s">
        <v>388</v>
      </c>
      <c r="B194" t="s">
        <v>5</v>
      </c>
      <c r="C194">
        <v>196</v>
      </c>
      <c r="D194" t="s">
        <v>389</v>
      </c>
      <c r="E194" s="2">
        <v>1715.07</v>
      </c>
      <c r="F194" s="6" t="str">
        <f>+_xlfn.XLOOKUP(LISTAS[[#This Row],[ID]],_01_CODIGOS_Y_COSTOS_xlsm[Producto y N°],_01_CODIGOS_Y_COSTOS_xlsm[FABRICA],"",0,1)</f>
        <v>FADER</v>
      </c>
      <c r="G194" s="13">
        <f>LISTAS[[#This Row],[Precio]]*(1-0.46)*(1-IF($C$3520="",0,$C$3520))</f>
        <v>694.60334999999998</v>
      </c>
      <c r="H194" s="1">
        <f>+_xlfn.XLOOKUP(LISTAS[[#This Row],[ID]],_01_CODIGOS_Y_COSTOS_xlsm[Producto y N°],_01_CODIGOS_Y_COSTOS_xlsm[COSTO],0,0,1)</f>
        <v>153.20320000000001</v>
      </c>
      <c r="I194" s="115">
        <f>+IFERROR(LISTAS[[#This Row],[VENTA NETA]]/LISTAS[[#This Row],[COSTO]]-1,0)</f>
        <v>3.5338697233478147</v>
      </c>
      <c r="J194" s="33" t="str">
        <f>IFERROR(VLOOKUP(LISTAS[[#This Row],[ID]],_01_CODIGOS_Y_COSTOS_xlsm[[Producto y N°]:[CODIGO]],2,0),"")</f>
        <v>F-572</v>
      </c>
      <c r="M194" s="22">
        <v>0</v>
      </c>
      <c r="N194" s="23">
        <f>+LISTAS[[#This Row],[Precio]]+(LISTAS[[#This Row],[Precio]]*M194)</f>
        <v>1715.07</v>
      </c>
      <c r="O194" s="24">
        <f t="shared" si="5"/>
        <v>694.60334999999998</v>
      </c>
      <c r="Q194" s="21">
        <f>IFERROR(O194/LISTAS[[#This Row],[COSTO]]-1,"")</f>
        <v>3.5338697233478147</v>
      </c>
      <c r="R194" t="str">
        <f>+LISTAS[[#This Row],[ID]]</f>
        <v>PLASTICOS196</v>
      </c>
      <c r="T194" s="29"/>
      <c r="U194" s="25">
        <f>LISTAS[[#This Row],[COSTO]]+(LISTAS[[#This Row],[COSTO]]*T194)</f>
        <v>153.20320000000001</v>
      </c>
      <c r="V194" s="30">
        <f>IF(T194="",0,U194/LISTAS[[#This Row],[VENTA NETA]]-1)</f>
        <v>0</v>
      </c>
      <c r="X194" s="25">
        <v>121.14660000000001</v>
      </c>
      <c r="Y194" s="31">
        <f>IFERROR(LISTAS[[#This Row],[COSTO]]/X194-1,"")</f>
        <v>0.26460998492735244</v>
      </c>
      <c r="AF194" t="str">
        <v>JORGE.CARBON</v>
      </c>
      <c r="AG194" t="str">
        <v>CARBONES</v>
      </c>
      <c r="AH194" s="15" t="str">
        <v>41 -  18 x 8 x 5</v>
      </c>
      <c r="AI194" s="9">
        <v>2416.7443500000004</v>
      </c>
      <c r="AJ194" s="9">
        <v>1550</v>
      </c>
      <c r="AK194" s="66">
        <v>0.55918990322580675</v>
      </c>
      <c r="AL194" s="8">
        <v>0.25</v>
      </c>
      <c r="AM194" s="9">
        <v>3020.9304375000006</v>
      </c>
      <c r="AN194" s="66">
        <v>0.94898737903225849</v>
      </c>
      <c r="AO194" s="13">
        <f t="shared" si="6"/>
        <v>604.18608750000021</v>
      </c>
      <c r="AQ194" s="66">
        <v>0.70000000000000018</v>
      </c>
      <c r="AR194" s="13">
        <v>79.092719999999986</v>
      </c>
    </row>
    <row r="195" spans="1:44" x14ac:dyDescent="0.2">
      <c r="A195" s="6" t="s">
        <v>390</v>
      </c>
      <c r="B195" t="s">
        <v>5</v>
      </c>
      <c r="C195">
        <v>197</v>
      </c>
      <c r="D195" t="s">
        <v>391</v>
      </c>
      <c r="E195" s="2">
        <v>3531.49</v>
      </c>
      <c r="F195" s="6" t="str">
        <f>+_xlfn.XLOOKUP(LISTAS[[#This Row],[ID]],_01_CODIGOS_Y_COSTOS_xlsm[Producto y N°],_01_CODIGOS_Y_COSTOS_xlsm[FABRICA],"",0,1)</f>
        <v>FADER</v>
      </c>
      <c r="G195" s="13">
        <f>LISTAS[[#This Row],[Precio]]*(1-0.46)*(1-IF($C$3520="",0,$C$3520))</f>
        <v>1430.2534499999999</v>
      </c>
      <c r="H195" s="1">
        <f>+_xlfn.XLOOKUP(LISTAS[[#This Row],[ID]],_01_CODIGOS_Y_COSTOS_xlsm[Producto y N°],_01_CODIGOS_Y_COSTOS_xlsm[COSTO],0,0,1)</f>
        <v>539.44799999999998</v>
      </c>
      <c r="I195" s="115">
        <f>+IFERROR(LISTAS[[#This Row],[VENTA NETA]]/LISTAS[[#This Row],[COSTO]]-1,0)</f>
        <v>1.6513277461404989</v>
      </c>
      <c r="J195" s="33" t="str">
        <f>IFERROR(VLOOKUP(LISTAS[[#This Row],[ID]],_01_CODIGOS_Y_COSTOS_xlsm[[Producto y N°]:[CODIGO]],2,0),"")</f>
        <v>F-1049</v>
      </c>
      <c r="M195" s="22">
        <v>0</v>
      </c>
      <c r="N195" s="23">
        <f>+LISTAS[[#This Row],[Precio]]+(LISTAS[[#This Row],[Precio]]*M195)</f>
        <v>3531.49</v>
      </c>
      <c r="O195" s="24">
        <f t="shared" si="5"/>
        <v>1430.2534499999999</v>
      </c>
      <c r="Q195" s="21">
        <f>IFERROR(O195/LISTAS[[#This Row],[COSTO]]-1,"")</f>
        <v>1.6513277461404989</v>
      </c>
      <c r="R195" t="str">
        <f>+LISTAS[[#This Row],[ID]]</f>
        <v>PLASTICOS197</v>
      </c>
      <c r="T195" s="29"/>
      <c r="U195" s="25">
        <f>LISTAS[[#This Row],[COSTO]]+(LISTAS[[#This Row],[COSTO]]*T195)</f>
        <v>539.44799999999998</v>
      </c>
      <c r="V195" s="30">
        <f>IF(T195="",0,U195/LISTAS[[#This Row],[VENTA NETA]]-1)</f>
        <v>0</v>
      </c>
      <c r="X195" s="25">
        <v>475</v>
      </c>
      <c r="Y195" s="31">
        <f>IFERROR(LISTAS[[#This Row],[COSTO]]/X195-1,"")</f>
        <v>0.13568000000000002</v>
      </c>
      <c r="AF195" t="str">
        <v>JORGE.CARBON</v>
      </c>
      <c r="AG195" t="str">
        <v>CARBONES</v>
      </c>
      <c r="AH195" s="15" t="str">
        <v>42 -  17 x 8 x 6</v>
      </c>
      <c r="AI195" s="9">
        <v>2416.7443500000004</v>
      </c>
      <c r="AJ195" s="9">
        <v>1550</v>
      </c>
      <c r="AK195" s="66">
        <v>0.55918990322580675</v>
      </c>
      <c r="AL195" s="8">
        <v>0.25</v>
      </c>
      <c r="AM195" s="9">
        <v>3020.9304375000006</v>
      </c>
      <c r="AN195" s="66">
        <v>0.94898737903225849</v>
      </c>
      <c r="AO195" s="13">
        <f t="shared" si="6"/>
        <v>604.18608750000021</v>
      </c>
      <c r="AQ195" s="66">
        <v>0.70000000000000018</v>
      </c>
      <c r="AR195" s="13">
        <v>79.092719999999986</v>
      </c>
    </row>
    <row r="196" spans="1:44" x14ac:dyDescent="0.2">
      <c r="A196" s="6" t="s">
        <v>392</v>
      </c>
      <c r="B196" t="s">
        <v>5</v>
      </c>
      <c r="C196">
        <v>198</v>
      </c>
      <c r="D196" t="s">
        <v>393</v>
      </c>
      <c r="E196" s="2">
        <v>3531.49</v>
      </c>
      <c r="F196" s="6" t="str">
        <f>+_xlfn.XLOOKUP(LISTAS[[#This Row],[ID]],_01_CODIGOS_Y_COSTOS_xlsm[Producto y N°],_01_CODIGOS_Y_COSTOS_xlsm[FABRICA],"",0,1)</f>
        <v>FADER</v>
      </c>
      <c r="G196" s="13">
        <f>LISTAS[[#This Row],[Precio]]*(1-0.46)*(1-IF($C$3520="",0,$C$3520))</f>
        <v>1430.2534499999999</v>
      </c>
      <c r="H196" s="1">
        <f>+_xlfn.XLOOKUP(LISTAS[[#This Row],[ID]],_01_CODIGOS_Y_COSTOS_xlsm[Producto y N°],_01_CODIGOS_Y_COSTOS_xlsm[COSTO],0,0,1)</f>
        <v>539.44799999999998</v>
      </c>
      <c r="I196" s="115">
        <f>+IFERROR(LISTAS[[#This Row],[VENTA NETA]]/LISTAS[[#This Row],[COSTO]]-1,0)</f>
        <v>1.6513277461404989</v>
      </c>
      <c r="J196" s="33" t="str">
        <f>IFERROR(VLOOKUP(LISTAS[[#This Row],[ID]],_01_CODIGOS_Y_COSTOS_xlsm[[Producto y N°]:[CODIGO]],2,0),"")</f>
        <v>F-1051</v>
      </c>
      <c r="M196" s="22">
        <v>0</v>
      </c>
      <c r="N196" s="23">
        <f>+LISTAS[[#This Row],[Precio]]+(LISTAS[[#This Row],[Precio]]*M196)</f>
        <v>3531.49</v>
      </c>
      <c r="O196" s="24">
        <f t="shared" ref="O196:O259" si="7">N196*(1-0.46)*(1-IF($C$3520="",0,$C$3520))</f>
        <v>1430.2534499999999</v>
      </c>
      <c r="Q196" s="21">
        <f>IFERROR(O196/LISTAS[[#This Row],[COSTO]]-1,"")</f>
        <v>1.6513277461404989</v>
      </c>
      <c r="R196" t="str">
        <f>+LISTAS[[#This Row],[ID]]</f>
        <v>PLASTICOS198</v>
      </c>
      <c r="T196" s="29"/>
      <c r="U196" s="25">
        <f>LISTAS[[#This Row],[COSTO]]+(LISTAS[[#This Row],[COSTO]]*T196)</f>
        <v>539.44799999999998</v>
      </c>
      <c r="V196" s="30">
        <f>IF(T196="",0,U196/LISTAS[[#This Row],[VENTA NETA]]-1)</f>
        <v>0</v>
      </c>
      <c r="X196" s="25">
        <v>475</v>
      </c>
      <c r="Y196" s="31">
        <f>IFERROR(LISTAS[[#This Row],[COSTO]]/X196-1,"")</f>
        <v>0.13568000000000002</v>
      </c>
      <c r="AF196" t="str">
        <v>JORGE.CARBON</v>
      </c>
      <c r="AG196" t="str">
        <v>CARBONES</v>
      </c>
      <c r="AH196" s="15" t="str">
        <v>43 -  13 x 8 x 5</v>
      </c>
      <c r="AI196" s="9">
        <v>2416.7443500000004</v>
      </c>
      <c r="AJ196" s="9">
        <v>1550</v>
      </c>
      <c r="AK196" s="66">
        <v>0.55918990322580675</v>
      </c>
      <c r="AL196" s="8">
        <v>0.25</v>
      </c>
      <c r="AM196" s="9">
        <v>3020.9304375000006</v>
      </c>
      <c r="AN196" s="66">
        <v>0.94898737903225849</v>
      </c>
      <c r="AO196" s="13">
        <f t="shared" si="6"/>
        <v>604.18608750000021</v>
      </c>
      <c r="AQ196" s="66">
        <v>0.70000000000000018</v>
      </c>
      <c r="AR196" s="13">
        <v>79.092719999999986</v>
      </c>
    </row>
    <row r="197" spans="1:44" x14ac:dyDescent="0.2">
      <c r="A197" s="6" t="s">
        <v>394</v>
      </c>
      <c r="B197" t="s">
        <v>5</v>
      </c>
      <c r="C197">
        <v>199</v>
      </c>
      <c r="D197" t="s">
        <v>395</v>
      </c>
      <c r="E197" s="2">
        <v>3531.49</v>
      </c>
      <c r="F197" s="6" t="str">
        <f>+_xlfn.XLOOKUP(LISTAS[[#This Row],[ID]],_01_CODIGOS_Y_COSTOS_xlsm[Producto y N°],_01_CODIGOS_Y_COSTOS_xlsm[FABRICA],"",0,1)</f>
        <v>FADER</v>
      </c>
      <c r="G197" s="13">
        <f>LISTAS[[#This Row],[Precio]]*(1-0.46)*(1-IF($C$3520="",0,$C$3520))</f>
        <v>1430.2534499999999</v>
      </c>
      <c r="H197" s="1">
        <f>+_xlfn.XLOOKUP(LISTAS[[#This Row],[ID]],_01_CODIGOS_Y_COSTOS_xlsm[Producto y N°],_01_CODIGOS_Y_COSTOS_xlsm[COSTO],0,0,1)</f>
        <v>539.44799999999998</v>
      </c>
      <c r="I197" s="115">
        <f>+IFERROR(LISTAS[[#This Row],[VENTA NETA]]/LISTAS[[#This Row],[COSTO]]-1,0)</f>
        <v>1.6513277461404989</v>
      </c>
      <c r="J197" s="33" t="str">
        <f>IFERROR(VLOOKUP(LISTAS[[#This Row],[ID]],_01_CODIGOS_Y_COSTOS_xlsm[[Producto y N°]:[CODIGO]],2,0),"")</f>
        <v>F-219/A</v>
      </c>
      <c r="M197" s="22">
        <v>0</v>
      </c>
      <c r="N197" s="23">
        <f>+LISTAS[[#This Row],[Precio]]+(LISTAS[[#This Row],[Precio]]*M197)</f>
        <v>3531.49</v>
      </c>
      <c r="O197" s="24">
        <f t="shared" si="7"/>
        <v>1430.2534499999999</v>
      </c>
      <c r="Q197" s="21">
        <f>IFERROR(O197/LISTAS[[#This Row],[COSTO]]-1,"")</f>
        <v>1.6513277461404989</v>
      </c>
      <c r="R197" t="str">
        <f>+LISTAS[[#This Row],[ID]]</f>
        <v>PLASTICOS199</v>
      </c>
      <c r="T197" s="29"/>
      <c r="U197" s="25">
        <f>LISTAS[[#This Row],[COSTO]]+(LISTAS[[#This Row],[COSTO]]*T197)</f>
        <v>539.44799999999998</v>
      </c>
      <c r="V197" s="30">
        <f>IF(T197="",0,U197/LISTAS[[#This Row],[VENTA NETA]]-1)</f>
        <v>0</v>
      </c>
      <c r="X197" s="25">
        <v>498.75</v>
      </c>
      <c r="Y197" s="31">
        <f>IFERROR(LISTAS[[#This Row],[COSTO]]/X197-1,"")</f>
        <v>8.1599999999999895E-2</v>
      </c>
      <c r="AF197" t="str">
        <v>JORGE.CARBON</v>
      </c>
      <c r="AG197" t="str">
        <v>CARBONES</v>
      </c>
      <c r="AH197" s="15" t="str">
        <v>47 - 15 x 9 x 6,3</v>
      </c>
      <c r="AI197" s="9">
        <v>2416.7443500000004</v>
      </c>
      <c r="AJ197" s="9">
        <v>1550</v>
      </c>
      <c r="AK197" s="66">
        <v>0.55918990322580675</v>
      </c>
      <c r="AL197" s="8">
        <v>0.25</v>
      </c>
      <c r="AM197" s="9">
        <v>3020.9304375000006</v>
      </c>
      <c r="AN197" s="66">
        <v>0.94898737903225849</v>
      </c>
      <c r="AO197" s="13">
        <f t="shared" ref="AO197:AO260" si="8">+AM197-AI197</f>
        <v>604.18608750000021</v>
      </c>
      <c r="AQ197" s="66">
        <v>0.70000000000000018</v>
      </c>
      <c r="AR197" s="13">
        <v>79.092719999999986</v>
      </c>
    </row>
    <row r="198" spans="1:44" x14ac:dyDescent="0.2">
      <c r="A198" s="6" t="s">
        <v>396</v>
      </c>
      <c r="B198" t="s">
        <v>5</v>
      </c>
      <c r="C198">
        <v>200</v>
      </c>
      <c r="D198" t="s">
        <v>397</v>
      </c>
      <c r="E198" s="2">
        <v>4900.71</v>
      </c>
      <c r="F198" s="6" t="str">
        <f>+_xlfn.XLOOKUP(LISTAS[[#This Row],[ID]],_01_CODIGOS_Y_COSTOS_xlsm[Producto y N°],_01_CODIGOS_Y_COSTOS_xlsm[FABRICA],"",0,1)</f>
        <v>FADER</v>
      </c>
      <c r="G198" s="13">
        <f>LISTAS[[#This Row],[Precio]]*(1-0.46)*(1-IF($C$3520="",0,$C$3520))</f>
        <v>1984.78755</v>
      </c>
      <c r="H198" s="1">
        <f>+_xlfn.XLOOKUP(LISTAS[[#This Row],[ID]],_01_CODIGOS_Y_COSTOS_xlsm[Producto y N°],_01_CODIGOS_Y_COSTOS_xlsm[COSTO],0,0,1)</f>
        <v>539.44799999999998</v>
      </c>
      <c r="I198" s="115">
        <f>+IFERROR(LISTAS[[#This Row],[VENTA NETA]]/LISTAS[[#This Row],[COSTO]]-1,0)</f>
        <v>2.6792935556346489</v>
      </c>
      <c r="J198" s="33" t="str">
        <f>IFERROR(VLOOKUP(LISTAS[[#This Row],[ID]],_01_CODIGOS_Y_COSTOS_xlsm[[Producto y N°]:[CODIGO]],2,0),"")</f>
        <v>F-514/A</v>
      </c>
      <c r="M198" s="22">
        <v>0</v>
      </c>
      <c r="N198" s="23">
        <f>+LISTAS[[#This Row],[Precio]]+(LISTAS[[#This Row],[Precio]]*M198)</f>
        <v>4900.71</v>
      </c>
      <c r="O198" s="24">
        <f t="shared" si="7"/>
        <v>1984.78755</v>
      </c>
      <c r="Q198" s="21">
        <f>IFERROR(O198/LISTAS[[#This Row],[COSTO]]-1,"")</f>
        <v>2.6792935556346489</v>
      </c>
      <c r="R198" t="str">
        <f>+LISTAS[[#This Row],[ID]]</f>
        <v>PLASTICOS200</v>
      </c>
      <c r="T198" s="29"/>
      <c r="U198" s="25">
        <f>LISTAS[[#This Row],[COSTO]]+(LISTAS[[#This Row],[COSTO]]*T198)</f>
        <v>539.44799999999998</v>
      </c>
      <c r="V198" s="30">
        <f>IF(T198="",0,U198/LISTAS[[#This Row],[VENTA NETA]]-1)</f>
        <v>0</v>
      </c>
      <c r="X198" s="25">
        <v>498.75</v>
      </c>
      <c r="Y198" s="31">
        <f>IFERROR(LISTAS[[#This Row],[COSTO]]/X198-1,"")</f>
        <v>8.1599999999999895E-2</v>
      </c>
      <c r="AF198" t="str">
        <v>JORGE.CARBON</v>
      </c>
      <c r="AG198" t="str">
        <v>CARBONES</v>
      </c>
      <c r="AH198" s="15" t="str">
        <v>48 -  6 x 10 x 20</v>
      </c>
      <c r="AI198" s="9">
        <v>2416.7443500000004</v>
      </c>
      <c r="AJ198" s="9">
        <v>1550</v>
      </c>
      <c r="AK198" s="66">
        <v>0.55918990322580675</v>
      </c>
      <c r="AL198" s="8">
        <v>0.25</v>
      </c>
      <c r="AM198" s="9">
        <v>3020.9304375000006</v>
      </c>
      <c r="AN198" s="66">
        <v>0.94898737903225849</v>
      </c>
      <c r="AO198" s="13">
        <f t="shared" si="8"/>
        <v>604.18608750000021</v>
      </c>
      <c r="AQ198" s="66">
        <v>0.70000000000000018</v>
      </c>
      <c r="AR198" s="13">
        <v>79.092719999999986</v>
      </c>
    </row>
    <row r="199" spans="1:44" x14ac:dyDescent="0.2">
      <c r="A199" s="6" t="s">
        <v>398</v>
      </c>
      <c r="B199" t="s">
        <v>5</v>
      </c>
      <c r="C199">
        <v>201</v>
      </c>
      <c r="D199" t="s">
        <v>399</v>
      </c>
      <c r="E199" s="2">
        <v>887.68</v>
      </c>
      <c r="F199" s="6" t="str">
        <f>+_xlfn.XLOOKUP(LISTAS[[#This Row],[ID]],_01_CODIGOS_Y_COSTOS_xlsm[Producto y N°],_01_CODIGOS_Y_COSTOS_xlsm[FABRICA],"",0,1)</f>
        <v>FADER</v>
      </c>
      <c r="G199" s="13">
        <f>LISTAS[[#This Row],[Precio]]*(1-0.46)*(1-IF($C$3520="",0,$C$3520))</f>
        <v>359.5104</v>
      </c>
      <c r="H199" s="1">
        <f>+_xlfn.XLOOKUP(LISTAS[[#This Row],[ID]],_01_CODIGOS_Y_COSTOS_xlsm[Producto y N°],_01_CODIGOS_Y_COSTOS_xlsm[COSTO],0,0,1)</f>
        <v>199.5958</v>
      </c>
      <c r="I199" s="115">
        <f>+IFERROR(LISTAS[[#This Row],[VENTA NETA]]/LISTAS[[#This Row],[COSTO]]-1,0)</f>
        <v>0.80119220945530922</v>
      </c>
      <c r="J199" s="33" t="str">
        <f>IFERROR(VLOOKUP(LISTAS[[#This Row],[ID]],_01_CODIGOS_Y_COSTOS_xlsm[[Producto y N°]:[CODIGO]],2,0),"")</f>
        <v>F-1090</v>
      </c>
      <c r="M199" s="22">
        <v>0</v>
      </c>
      <c r="N199" s="23">
        <f>+LISTAS[[#This Row],[Precio]]+(LISTAS[[#This Row],[Precio]]*M199)</f>
        <v>887.68</v>
      </c>
      <c r="O199" s="24">
        <f t="shared" si="7"/>
        <v>359.5104</v>
      </c>
      <c r="Q199" s="21">
        <f>IFERROR(O199/LISTAS[[#This Row],[COSTO]]-1,"")</f>
        <v>0.80119220945530922</v>
      </c>
      <c r="R199" t="str">
        <f>+LISTAS[[#This Row],[ID]]</f>
        <v>PLASTICOS201</v>
      </c>
      <c r="T199" s="29"/>
      <c r="U199" s="25">
        <f>LISTAS[[#This Row],[COSTO]]+(LISTAS[[#This Row],[COSTO]]*T199)</f>
        <v>199.5958</v>
      </c>
      <c r="V199" s="30">
        <f>IF(T199="",0,U199/LISTAS[[#This Row],[VENTA NETA]]-1)</f>
        <v>0</v>
      </c>
      <c r="X199" s="25">
        <v>161.5</v>
      </c>
      <c r="Y199" s="31">
        <f>IFERROR(LISTAS[[#This Row],[COSTO]]/X199-1,"")</f>
        <v>0.23588730650154788</v>
      </c>
      <c r="AF199" t="str">
        <v>JORGE.CARBON</v>
      </c>
      <c r="AG199" t="str">
        <v>CARBONES</v>
      </c>
      <c r="AH199" s="15" t="str">
        <v>50 - 20 x 6 x 6</v>
      </c>
      <c r="AI199" s="9">
        <v>2416.7443500000004</v>
      </c>
      <c r="AJ199" s="9">
        <v>1550</v>
      </c>
      <c r="AK199" s="66">
        <v>0.55918990322580675</v>
      </c>
      <c r="AL199" s="8">
        <v>0.25</v>
      </c>
      <c r="AM199" s="9">
        <v>3020.9304375000006</v>
      </c>
      <c r="AN199" s="66">
        <v>0.94898737903225849</v>
      </c>
      <c r="AO199" s="13">
        <f t="shared" si="8"/>
        <v>604.18608750000021</v>
      </c>
      <c r="AQ199" s="66">
        <v>0.70000000000000018</v>
      </c>
      <c r="AR199" s="13">
        <v>79.092719999999986</v>
      </c>
    </row>
    <row r="200" spans="1:44" x14ac:dyDescent="0.2">
      <c r="A200" s="6" t="s">
        <v>400</v>
      </c>
      <c r="B200" t="s">
        <v>5</v>
      </c>
      <c r="C200">
        <v>202</v>
      </c>
      <c r="D200" t="s">
        <v>401</v>
      </c>
      <c r="E200" s="2">
        <v>727.61</v>
      </c>
      <c r="F200" s="6" t="str">
        <f>+_xlfn.XLOOKUP(LISTAS[[#This Row],[ID]],_01_CODIGOS_Y_COSTOS_xlsm[Producto y N°],_01_CODIGOS_Y_COSTOS_xlsm[FABRICA],"",0,1)</f>
        <v>FADER</v>
      </c>
      <c r="G200" s="13">
        <f>LISTAS[[#This Row],[Precio]]*(1-0.46)*(1-IF($C$3520="",0,$C$3520))</f>
        <v>294.68205</v>
      </c>
      <c r="H200" s="1">
        <f>+_xlfn.XLOOKUP(LISTAS[[#This Row],[ID]],_01_CODIGOS_Y_COSTOS_xlsm[Producto y N°],_01_CODIGOS_Y_COSTOS_xlsm[COSTO],0,0,1)</f>
        <v>167.58</v>
      </c>
      <c r="I200" s="115">
        <f>+IFERROR(LISTAS[[#This Row],[VENTA NETA]]/LISTAS[[#This Row],[COSTO]]-1,0)</f>
        <v>0.75845596133190107</v>
      </c>
      <c r="J200" s="33" t="str">
        <f>IFERROR(VLOOKUP(LISTAS[[#This Row],[ID]],_01_CODIGOS_Y_COSTOS_xlsm[[Producto y N°]:[CODIGO]],2,0),"")</f>
        <v>S-208</v>
      </c>
      <c r="M200" s="22">
        <v>0</v>
      </c>
      <c r="N200" s="23">
        <f>+LISTAS[[#This Row],[Precio]]+(LISTAS[[#This Row],[Precio]]*M200)</f>
        <v>727.61</v>
      </c>
      <c r="O200" s="24">
        <f t="shared" si="7"/>
        <v>294.68205</v>
      </c>
      <c r="Q200" s="21">
        <f>IFERROR(O200/LISTAS[[#This Row],[COSTO]]-1,"")</f>
        <v>0.75845596133190107</v>
      </c>
      <c r="R200" t="str">
        <f>+LISTAS[[#This Row],[ID]]</f>
        <v>PLASTICOS202</v>
      </c>
      <c r="T200" s="29"/>
      <c r="U200" s="25">
        <f>LISTAS[[#This Row],[COSTO]]+(LISTAS[[#This Row],[COSTO]]*T200)</f>
        <v>167.58</v>
      </c>
      <c r="V200" s="30">
        <f>IF(T200="",0,U200/LISTAS[[#This Row],[VENTA NETA]]-1)</f>
        <v>0</v>
      </c>
      <c r="X200" s="25">
        <v>134.9</v>
      </c>
      <c r="Y200" s="31">
        <f>IFERROR(LISTAS[[#This Row],[COSTO]]/X200-1,"")</f>
        <v>0.24225352112676068</v>
      </c>
      <c r="AF200" t="str">
        <v>JORGE.CARBON</v>
      </c>
      <c r="AG200" t="str">
        <v>CARBONES</v>
      </c>
      <c r="AH200" s="15" t="str">
        <v>53 - 12 x 7,8 x 4,8</v>
      </c>
      <c r="AI200" s="9">
        <v>2416.7443500000004</v>
      </c>
      <c r="AJ200" s="9">
        <v>1550</v>
      </c>
      <c r="AK200" s="66">
        <v>0.55918990322580675</v>
      </c>
      <c r="AL200" s="8">
        <v>0.25</v>
      </c>
      <c r="AM200" s="9">
        <v>3020.9304375000006</v>
      </c>
      <c r="AN200" s="66">
        <v>0.94898737903225849</v>
      </c>
      <c r="AO200" s="13">
        <f t="shared" si="8"/>
        <v>604.18608750000021</v>
      </c>
      <c r="AQ200" s="66">
        <v>0.70000000000000018</v>
      </c>
      <c r="AR200" s="13">
        <v>79.092719999999986</v>
      </c>
    </row>
    <row r="201" spans="1:44" x14ac:dyDescent="0.2">
      <c r="A201" s="6" t="s">
        <v>402</v>
      </c>
      <c r="B201" t="s">
        <v>5</v>
      </c>
      <c r="C201">
        <v>203</v>
      </c>
      <c r="D201" t="s">
        <v>403</v>
      </c>
      <c r="E201" s="2">
        <v>727.61</v>
      </c>
      <c r="F201" s="6" t="str">
        <f>+_xlfn.XLOOKUP(LISTAS[[#This Row],[ID]],_01_CODIGOS_Y_COSTOS_xlsm[Producto y N°],_01_CODIGOS_Y_COSTOS_xlsm[FABRICA],"",0,1)</f>
        <v>FADER</v>
      </c>
      <c r="G201" s="13">
        <f>LISTAS[[#This Row],[Precio]]*(1-0.46)*(1-IF($C$3520="",0,$C$3520))</f>
        <v>294.68205</v>
      </c>
      <c r="H201" s="1">
        <f>+_xlfn.XLOOKUP(LISTAS[[#This Row],[ID]],_01_CODIGOS_Y_COSTOS_xlsm[Producto y N°],_01_CODIGOS_Y_COSTOS_xlsm[COSTO],0,0,1)</f>
        <v>167.58</v>
      </c>
      <c r="I201" s="115">
        <f>+IFERROR(LISTAS[[#This Row],[VENTA NETA]]/LISTAS[[#This Row],[COSTO]]-1,0)</f>
        <v>0.75845596133190107</v>
      </c>
      <c r="J201" s="33" t="str">
        <f>IFERROR(VLOOKUP(LISTAS[[#This Row],[ID]],_01_CODIGOS_Y_COSTOS_xlsm[[Producto y N°]:[CODIGO]],2,0),"")</f>
        <v>S-207</v>
      </c>
      <c r="M201" s="22">
        <v>0</v>
      </c>
      <c r="N201" s="23">
        <f>+LISTAS[[#This Row],[Precio]]+(LISTAS[[#This Row],[Precio]]*M201)</f>
        <v>727.61</v>
      </c>
      <c r="O201" s="24">
        <f t="shared" si="7"/>
        <v>294.68205</v>
      </c>
      <c r="Q201" s="21">
        <f>IFERROR(O201/LISTAS[[#This Row],[COSTO]]-1,"")</f>
        <v>0.75845596133190107</v>
      </c>
      <c r="R201" t="str">
        <f>+LISTAS[[#This Row],[ID]]</f>
        <v>PLASTICOS203</v>
      </c>
      <c r="T201" s="29"/>
      <c r="U201" s="25">
        <f>LISTAS[[#This Row],[COSTO]]+(LISTAS[[#This Row],[COSTO]]*T201)</f>
        <v>167.58</v>
      </c>
      <c r="V201" s="30">
        <f>IF(T201="",0,U201/LISTAS[[#This Row],[VENTA NETA]]-1)</f>
        <v>0</v>
      </c>
      <c r="X201" s="25">
        <v>134.9</v>
      </c>
      <c r="Y201" s="31">
        <f>IFERROR(LISTAS[[#This Row],[COSTO]]/X201-1,"")</f>
        <v>0.24225352112676068</v>
      </c>
      <c r="AF201" t="str">
        <v>JORGE.CARBON</v>
      </c>
      <c r="AG201" t="str">
        <v>CARBONES</v>
      </c>
      <c r="AH201" s="15" t="str">
        <v>55 - 5 x 8 x 14</v>
      </c>
      <c r="AI201" s="9">
        <v>2416.7443500000004</v>
      </c>
      <c r="AJ201" s="9">
        <v>1550</v>
      </c>
      <c r="AK201" s="66">
        <v>0.55918990322580675</v>
      </c>
      <c r="AL201" s="8">
        <v>0.25</v>
      </c>
      <c r="AM201" s="9">
        <v>3020.9304375000006</v>
      </c>
      <c r="AN201" s="66">
        <v>0.94898737903225849</v>
      </c>
      <c r="AO201" s="13">
        <f t="shared" si="8"/>
        <v>604.18608750000021</v>
      </c>
      <c r="AQ201" s="66">
        <v>0.70000000000000018</v>
      </c>
      <c r="AR201" s="13">
        <v>79.092719999999986</v>
      </c>
    </row>
    <row r="202" spans="1:44" x14ac:dyDescent="0.2">
      <c r="A202" s="6" t="s">
        <v>404</v>
      </c>
      <c r="B202" t="s">
        <v>5</v>
      </c>
      <c r="C202">
        <v>204</v>
      </c>
      <c r="D202" t="s">
        <v>405</v>
      </c>
      <c r="E202" s="2">
        <v>1135.07</v>
      </c>
      <c r="F202" s="6" t="str">
        <f>+_xlfn.XLOOKUP(LISTAS[[#This Row],[ID]],_01_CODIGOS_Y_COSTOS_xlsm[Producto y N°],_01_CODIGOS_Y_COSTOS_xlsm[FABRICA],"",0,1)</f>
        <v>FADER</v>
      </c>
      <c r="G202" s="13">
        <f>LISTAS[[#This Row],[Precio]]*(1-0.46)*(1-IF($C$3520="",0,$C$3520))</f>
        <v>459.70335</v>
      </c>
      <c r="H202" s="1">
        <f>+_xlfn.XLOOKUP(LISTAS[[#This Row],[ID]],_01_CODIGOS_Y_COSTOS_xlsm[Producto y N°],_01_CODIGOS_Y_COSTOS_xlsm[COSTO],0,0,1)</f>
        <v>215.7792</v>
      </c>
      <c r="I202" s="115">
        <f>+IFERROR(LISTAS[[#This Row],[VENTA NETA]]/LISTAS[[#This Row],[COSTO]]-1,0)</f>
        <v>1.1304340270053834</v>
      </c>
      <c r="J202" s="33" t="str">
        <f>IFERROR(VLOOKUP(LISTAS[[#This Row],[ID]],_01_CODIGOS_Y_COSTOS_xlsm[[Producto y N°]:[CODIGO]],2,0),"")</f>
        <v>F-1067 N/G</v>
      </c>
      <c r="M202" s="22">
        <v>0</v>
      </c>
      <c r="N202" s="23">
        <f>+LISTAS[[#This Row],[Precio]]+(LISTAS[[#This Row],[Precio]]*M202)</f>
        <v>1135.07</v>
      </c>
      <c r="O202" s="24">
        <f t="shared" si="7"/>
        <v>459.70335</v>
      </c>
      <c r="Q202" s="21">
        <f>IFERROR(O202/LISTAS[[#This Row],[COSTO]]-1,"")</f>
        <v>1.1304340270053834</v>
      </c>
      <c r="R202" t="str">
        <f>+LISTAS[[#This Row],[ID]]</f>
        <v>PLASTICOS204</v>
      </c>
      <c r="T202" s="29"/>
      <c r="U202" s="25">
        <f>LISTAS[[#This Row],[COSTO]]+(LISTAS[[#This Row],[COSTO]]*T202)</f>
        <v>215.7792</v>
      </c>
      <c r="V202" s="30">
        <f>IF(T202="",0,U202/LISTAS[[#This Row],[VENTA NETA]]-1)</f>
        <v>0</v>
      </c>
      <c r="X202" s="25">
        <v>190</v>
      </c>
      <c r="Y202" s="31">
        <f>IFERROR(LISTAS[[#This Row],[COSTO]]/X202-1,"")</f>
        <v>0.13568000000000002</v>
      </c>
      <c r="AF202" t="str">
        <v>JORGE.CARBON</v>
      </c>
      <c r="AG202" t="str">
        <v>CARBONES</v>
      </c>
      <c r="AH202" s="15" t="str">
        <v>62 - 6 x 10 x 14</v>
      </c>
      <c r="AI202" s="9">
        <v>2416.7443500000004</v>
      </c>
      <c r="AJ202" s="9">
        <v>1550</v>
      </c>
      <c r="AK202" s="66">
        <v>0.55918990322580675</v>
      </c>
      <c r="AL202" s="8">
        <v>0.25</v>
      </c>
      <c r="AM202" s="9">
        <v>3020.9304375000006</v>
      </c>
      <c r="AN202" s="66">
        <v>0.94898737903225849</v>
      </c>
      <c r="AO202" s="13">
        <f t="shared" si="8"/>
        <v>604.18608750000021</v>
      </c>
      <c r="AQ202" s="66">
        <v>0.70000000000000018</v>
      </c>
      <c r="AR202" s="13">
        <v>79.092719999999986</v>
      </c>
    </row>
    <row r="203" spans="1:44" x14ac:dyDescent="0.2">
      <c r="A203" s="6" t="s">
        <v>406</v>
      </c>
      <c r="B203" t="s">
        <v>5</v>
      </c>
      <c r="C203">
        <v>205</v>
      </c>
      <c r="D203" t="s">
        <v>407</v>
      </c>
      <c r="E203" s="2">
        <v>1018.65</v>
      </c>
      <c r="F203" s="6" t="str">
        <f>+_xlfn.XLOOKUP(LISTAS[[#This Row],[ID]],_01_CODIGOS_Y_COSTOS_xlsm[Producto y N°],_01_CODIGOS_Y_COSTOS_xlsm[FABRICA],"",0,1)</f>
        <v>FADER</v>
      </c>
      <c r="G203" s="13">
        <f>LISTAS[[#This Row],[Precio]]*(1-0.46)*(1-IF($C$3520="",0,$C$3520))</f>
        <v>412.55325000000005</v>
      </c>
      <c r="H203" s="1">
        <f>+_xlfn.XLOOKUP(LISTAS[[#This Row],[ID]],_01_CODIGOS_Y_COSTOS_xlsm[Producto y N°],_01_CODIGOS_Y_COSTOS_xlsm[COSTO],0,0,1)</f>
        <v>215.7792</v>
      </c>
      <c r="I203" s="115">
        <f>+IFERROR(LISTAS[[#This Row],[VENTA NETA]]/LISTAS[[#This Row],[COSTO]]-1,0)</f>
        <v>0.91192316034168286</v>
      </c>
      <c r="J203" s="33" t="str">
        <f>IFERROR(VLOOKUP(LISTAS[[#This Row],[ID]],_01_CODIGOS_Y_COSTOS_xlsm[[Producto y N°]:[CODIGO]],2,0),"")</f>
        <v>F-1093</v>
      </c>
      <c r="M203" s="22">
        <v>0</v>
      </c>
      <c r="N203" s="23">
        <f>+LISTAS[[#This Row],[Precio]]+(LISTAS[[#This Row],[Precio]]*M203)</f>
        <v>1018.65</v>
      </c>
      <c r="O203" s="24">
        <f t="shared" si="7"/>
        <v>412.55325000000005</v>
      </c>
      <c r="Q203" s="21">
        <f>IFERROR(O203/LISTAS[[#This Row],[COSTO]]-1,"")</f>
        <v>0.91192316034168286</v>
      </c>
      <c r="R203" t="str">
        <f>+LISTAS[[#This Row],[ID]]</f>
        <v>PLASTICOS205</v>
      </c>
      <c r="T203" s="29"/>
      <c r="U203" s="25">
        <f>LISTAS[[#This Row],[COSTO]]+(LISTAS[[#This Row],[COSTO]]*T203)</f>
        <v>215.7792</v>
      </c>
      <c r="V203" s="30">
        <f>IF(T203="",0,U203/LISTAS[[#This Row],[VENTA NETA]]-1)</f>
        <v>0</v>
      </c>
      <c r="X203" s="25">
        <v>180.5</v>
      </c>
      <c r="Y203" s="31">
        <f>IFERROR(LISTAS[[#This Row],[COSTO]]/X203-1,"")</f>
        <v>0.19545263157894732</v>
      </c>
      <c r="AF203" t="str">
        <v>JORGE.CARBON</v>
      </c>
      <c r="AG203" t="str">
        <v>CARBONES</v>
      </c>
      <c r="AH203" s="15" t="str">
        <v>70 - 14 x 7 x 6</v>
      </c>
      <c r="AI203" s="9">
        <v>2416.7443500000004</v>
      </c>
      <c r="AJ203" s="9">
        <v>1550</v>
      </c>
      <c r="AK203" s="66">
        <v>0.55918990322580675</v>
      </c>
      <c r="AL203" s="8">
        <v>0.25</v>
      </c>
      <c r="AM203" s="9">
        <v>3020.9304375000006</v>
      </c>
      <c r="AN203" s="66">
        <v>0.94898737903225849</v>
      </c>
      <c r="AO203" s="13">
        <f t="shared" si="8"/>
        <v>604.18608750000021</v>
      </c>
      <c r="AQ203" s="66">
        <v>0.70000000000000018</v>
      </c>
      <c r="AR203" s="13">
        <v>79.092719999999986</v>
      </c>
    </row>
    <row r="204" spans="1:44" x14ac:dyDescent="0.2">
      <c r="A204" s="6" t="s">
        <v>408</v>
      </c>
      <c r="B204" t="s">
        <v>5</v>
      </c>
      <c r="C204">
        <v>206</v>
      </c>
      <c r="D204" t="s">
        <v>409</v>
      </c>
      <c r="E204" s="2">
        <v>727.61</v>
      </c>
      <c r="F204" s="6" t="str">
        <f>+_xlfn.XLOOKUP(LISTAS[[#This Row],[ID]],_01_CODIGOS_Y_COSTOS_xlsm[Producto y N°],_01_CODIGOS_Y_COSTOS_xlsm[FABRICA],"",0,1)</f>
        <v>FADER</v>
      </c>
      <c r="G204" s="13">
        <f>LISTAS[[#This Row],[Precio]]*(1-0.46)*(1-IF($C$3520="",0,$C$3520))</f>
        <v>294.68205</v>
      </c>
      <c r="H204" s="1">
        <f>+_xlfn.XLOOKUP(LISTAS[[#This Row],[ID]],_01_CODIGOS_Y_COSTOS_xlsm[Producto y N°],_01_CODIGOS_Y_COSTOS_xlsm[COSTO],0,0,1)</f>
        <v>170.57249999999999</v>
      </c>
      <c r="I204" s="115">
        <f>+IFERROR(LISTAS[[#This Row],[VENTA NETA]]/LISTAS[[#This Row],[COSTO]]-1,0)</f>
        <v>0.72760585674713107</v>
      </c>
      <c r="J204" s="33" t="str">
        <f>IFERROR(VLOOKUP(LISTAS[[#This Row],[ID]],_01_CODIGOS_Y_COSTOS_xlsm[[Producto y N°]:[CODIGO]],2,0),"")</f>
        <v>S-133</v>
      </c>
      <c r="M204" s="22">
        <v>0</v>
      </c>
      <c r="N204" s="23">
        <f>+LISTAS[[#This Row],[Precio]]+(LISTAS[[#This Row],[Precio]]*M204)</f>
        <v>727.61</v>
      </c>
      <c r="O204" s="24">
        <f t="shared" si="7"/>
        <v>294.68205</v>
      </c>
      <c r="Q204" s="21">
        <f>IFERROR(O204/LISTAS[[#This Row],[COSTO]]-1,"")</f>
        <v>0.72760585674713107</v>
      </c>
      <c r="R204" t="str">
        <f>+LISTAS[[#This Row],[ID]]</f>
        <v>PLASTICOS206</v>
      </c>
      <c r="T204" s="29"/>
      <c r="U204" s="25">
        <f>LISTAS[[#This Row],[COSTO]]+(LISTAS[[#This Row],[COSTO]]*T204)</f>
        <v>170.57249999999999</v>
      </c>
      <c r="V204" s="30">
        <f>IF(T204="",0,U204/LISTAS[[#This Row],[VENTA NETA]]-1)</f>
        <v>0</v>
      </c>
      <c r="X204" s="25">
        <v>134.9</v>
      </c>
      <c r="Y204" s="31">
        <f>IFERROR(LISTAS[[#This Row],[COSTO]]/X204-1,"")</f>
        <v>0.26443661971830967</v>
      </c>
      <c r="AF204" t="str">
        <v>JORGE.CARBON</v>
      </c>
      <c r="AG204" t="str">
        <v>CARBONES</v>
      </c>
      <c r="AH204" s="15" t="str">
        <v>81 - 15 x 4,5 x 4,5</v>
      </c>
      <c r="AI204" s="9">
        <v>2416.7443500000004</v>
      </c>
      <c r="AJ204" s="9">
        <v>1550</v>
      </c>
      <c r="AK204" s="66">
        <v>0.55918990322580675</v>
      </c>
      <c r="AL204" s="8">
        <v>0.25</v>
      </c>
      <c r="AM204" s="9">
        <v>3020.9304375000006</v>
      </c>
      <c r="AN204" s="66">
        <v>0.94898737903225849</v>
      </c>
      <c r="AO204" s="13">
        <f t="shared" si="8"/>
        <v>604.18608750000021</v>
      </c>
      <c r="AQ204" s="66">
        <v>0.7000000000000004</v>
      </c>
      <c r="AR204" s="13">
        <v>173.2987700000001</v>
      </c>
    </row>
    <row r="205" spans="1:44" x14ac:dyDescent="0.2">
      <c r="A205" s="6" t="s">
        <v>410</v>
      </c>
      <c r="B205" t="s">
        <v>5</v>
      </c>
      <c r="C205">
        <v>207</v>
      </c>
      <c r="D205" t="s">
        <v>411</v>
      </c>
      <c r="E205" s="2">
        <v>771.4</v>
      </c>
      <c r="F205" s="6" t="str">
        <f>+_xlfn.XLOOKUP(LISTAS[[#This Row],[ID]],_01_CODIGOS_Y_COSTOS_xlsm[Producto y N°],_01_CODIGOS_Y_COSTOS_xlsm[FABRICA],"",0,1)</f>
        <v>FADER</v>
      </c>
      <c r="G205" s="13">
        <f>LISTAS[[#This Row],[Precio]]*(1-0.46)*(1-IF($C$3520="",0,$C$3520))</f>
        <v>312.41700000000003</v>
      </c>
      <c r="H205" s="1">
        <f>+_xlfn.XLOOKUP(LISTAS[[#This Row],[ID]],_01_CODIGOS_Y_COSTOS_xlsm[Producto y N°],_01_CODIGOS_Y_COSTOS_xlsm[COSTO],0,0,1)</f>
        <v>173.565</v>
      </c>
      <c r="I205" s="115">
        <f>+IFERROR(LISTAS[[#This Row],[VENTA NETA]]/LISTAS[[#This Row],[COSTO]]-1,0)</f>
        <v>0.80000000000000027</v>
      </c>
      <c r="J205" s="33" t="str">
        <f>IFERROR(VLOOKUP(LISTAS[[#This Row],[ID]],_01_CODIGOS_Y_COSTOS_xlsm[[Producto y N°]:[CODIGO]],2,0),"")</f>
        <v>S-140</v>
      </c>
      <c r="M205" s="22">
        <v>6.018333997608627E-2</v>
      </c>
      <c r="N205" s="23">
        <f>+LISTAS[[#This Row],[Precio]]+(LISTAS[[#This Row],[Precio]]*M205)</f>
        <v>817.8254284575529</v>
      </c>
      <c r="O205" s="24">
        <f t="shared" si="7"/>
        <v>331.21929852530894</v>
      </c>
      <c r="Q205" s="21">
        <f>IFERROR(O205/LISTAS[[#This Row],[COSTO]]-1,"")</f>
        <v>0.90833001195695529</v>
      </c>
      <c r="R205" t="str">
        <f>+LISTAS[[#This Row],[ID]]</f>
        <v>PLASTICOS207</v>
      </c>
      <c r="T205" s="29"/>
      <c r="U205" s="25">
        <f>LISTAS[[#This Row],[COSTO]]+(LISTAS[[#This Row],[COSTO]]*T205)</f>
        <v>173.565</v>
      </c>
      <c r="V205" s="30">
        <f>IF(T205="",0,U205/LISTAS[[#This Row],[VENTA NETA]]-1)</f>
        <v>0</v>
      </c>
      <c r="X205" s="25">
        <v>134.9</v>
      </c>
      <c r="Y205" s="31">
        <f>IFERROR(LISTAS[[#This Row],[COSTO]]/X205-1,"")</f>
        <v>0.28661971830985911</v>
      </c>
      <c r="AF205" t="str">
        <v>JORGE.CARBON</v>
      </c>
      <c r="AG205" t="str">
        <v>CARBONES</v>
      </c>
      <c r="AH205" s="15" t="str">
        <v>82 - 18 x 8 x 6</v>
      </c>
      <c r="AI205" s="9">
        <v>2416.7443500000004</v>
      </c>
      <c r="AJ205" s="9">
        <v>1550</v>
      </c>
      <c r="AK205" s="66">
        <v>0.55918990322580675</v>
      </c>
      <c r="AL205" s="8">
        <v>0.25</v>
      </c>
      <c r="AM205" s="9">
        <v>3020.9304375000006</v>
      </c>
      <c r="AN205" s="66">
        <v>0.94898737903225849</v>
      </c>
      <c r="AO205" s="13">
        <f t="shared" si="8"/>
        <v>604.18608750000021</v>
      </c>
      <c r="AQ205" s="66">
        <v>0.7000000000000004</v>
      </c>
      <c r="AR205" s="13">
        <v>173.2987700000001</v>
      </c>
    </row>
    <row r="206" spans="1:44" x14ac:dyDescent="0.2">
      <c r="A206" s="6" t="s">
        <v>412</v>
      </c>
      <c r="B206" t="s">
        <v>5</v>
      </c>
      <c r="C206">
        <v>208</v>
      </c>
      <c r="D206" t="s">
        <v>413</v>
      </c>
      <c r="E206" s="2">
        <v>1353.35</v>
      </c>
      <c r="F206" s="6" t="str">
        <f>+_xlfn.XLOOKUP(LISTAS[[#This Row],[ID]],_01_CODIGOS_Y_COSTOS_xlsm[Producto y N°],_01_CODIGOS_Y_COSTOS_xlsm[FABRICA],"",0,1)</f>
        <v>FADER</v>
      </c>
      <c r="G206" s="13">
        <f>LISTAS[[#This Row],[Precio]]*(1-0.46)*(1-IF($C$3520="",0,$C$3520))</f>
        <v>548.10674999999992</v>
      </c>
      <c r="H206" s="1">
        <f>+_xlfn.XLOOKUP(LISTAS[[#This Row],[ID]],_01_CODIGOS_Y_COSTOS_xlsm[Producto y N°],_01_CODIGOS_Y_COSTOS_xlsm[COSTO],0,0,1)</f>
        <v>296.69639999999998</v>
      </c>
      <c r="I206" s="115">
        <f>+IFERROR(LISTAS[[#This Row],[VENTA NETA]]/LISTAS[[#This Row],[COSTO]]-1,0)</f>
        <v>0.84736569098917269</v>
      </c>
      <c r="J206" s="33" t="str">
        <f>IFERROR(VLOOKUP(LISTAS[[#This Row],[ID]],_01_CODIGOS_Y_COSTOS_xlsm[[Producto y N°]:[CODIGO]],2,0),"")</f>
        <v>F-1086</v>
      </c>
      <c r="M206" s="22">
        <v>0</v>
      </c>
      <c r="N206" s="23">
        <f>+LISTAS[[#This Row],[Precio]]+(LISTAS[[#This Row],[Precio]]*M206)</f>
        <v>1353.35</v>
      </c>
      <c r="O206" s="24">
        <f t="shared" si="7"/>
        <v>548.10674999999992</v>
      </c>
      <c r="Q206" s="21">
        <f>IFERROR(O206/LISTAS[[#This Row],[COSTO]]-1,"")</f>
        <v>0.84736569098917269</v>
      </c>
      <c r="R206" t="str">
        <f>+LISTAS[[#This Row],[ID]]</f>
        <v>PLASTICOS208</v>
      </c>
      <c r="T206" s="29"/>
      <c r="U206" s="25">
        <f>LISTAS[[#This Row],[COSTO]]+(LISTAS[[#This Row],[COSTO]]*T206)</f>
        <v>296.69639999999998</v>
      </c>
      <c r="V206" s="30">
        <f>IF(T206="",0,U206/LISTAS[[#This Row],[VENTA NETA]]-1)</f>
        <v>0</v>
      </c>
      <c r="X206" s="25">
        <v>237.5</v>
      </c>
      <c r="Y206" s="31">
        <f>IFERROR(LISTAS[[#This Row],[COSTO]]/X206-1,"")</f>
        <v>0.24924799999999991</v>
      </c>
      <c r="AF206" t="str">
        <v>JORGE.CARBON</v>
      </c>
      <c r="AG206" t="str">
        <v>CARBONES</v>
      </c>
      <c r="AH206" s="15" t="str">
        <v>89 - 19 x 18 x 7</v>
      </c>
      <c r="AI206" s="9">
        <v>2416.7443500000004</v>
      </c>
      <c r="AJ206" s="9">
        <v>1550</v>
      </c>
      <c r="AK206" s="66">
        <v>0.55918990322580675</v>
      </c>
      <c r="AL206" s="8">
        <v>0.25</v>
      </c>
      <c r="AM206" s="9">
        <v>3020.9304375000006</v>
      </c>
      <c r="AN206" s="66">
        <v>0.94898737903225849</v>
      </c>
      <c r="AO206" s="13">
        <f t="shared" si="8"/>
        <v>604.18608750000021</v>
      </c>
      <c r="AQ206" s="66">
        <v>0.7000000000000004</v>
      </c>
      <c r="AR206" s="13">
        <v>173.2987700000001</v>
      </c>
    </row>
    <row r="207" spans="1:44" x14ac:dyDescent="0.2">
      <c r="A207" s="6" t="s">
        <v>414</v>
      </c>
      <c r="B207" t="s">
        <v>5</v>
      </c>
      <c r="C207">
        <v>209</v>
      </c>
      <c r="D207" t="s">
        <v>415</v>
      </c>
      <c r="E207" s="2">
        <v>785.82</v>
      </c>
      <c r="F207" s="6" t="str">
        <f>+_xlfn.XLOOKUP(LISTAS[[#This Row],[ID]],_01_CODIGOS_Y_COSTOS_xlsm[Producto y N°],_01_CODIGOS_Y_COSTOS_xlsm[FABRICA],"",0,1)</f>
        <v>FADER</v>
      </c>
      <c r="G207" s="13">
        <f>LISTAS[[#This Row],[Precio]]*(1-0.46)*(1-IF($C$3520="",0,$C$3520))</f>
        <v>318.25710000000004</v>
      </c>
      <c r="H207" s="1">
        <f>+_xlfn.XLOOKUP(LISTAS[[#This Row],[ID]],_01_CODIGOS_Y_COSTOS_xlsm[Producto y N°],_01_CODIGOS_Y_COSTOS_xlsm[COSTO],0,0,1)</f>
        <v>183.41229999999999</v>
      </c>
      <c r="I207" s="115">
        <f>+IFERROR(LISTAS[[#This Row],[VENTA NETA]]/LISTAS[[#This Row],[COSTO]]-1,0)</f>
        <v>0.7352004200372606</v>
      </c>
      <c r="J207" s="33" t="str">
        <f>IFERROR(VLOOKUP(LISTAS[[#This Row],[ID]],_01_CODIGOS_Y_COSTOS_xlsm[[Producto y N°]:[CODIGO]],2,0),"")</f>
        <v>F-1062/V</v>
      </c>
      <c r="M207" s="22">
        <v>0</v>
      </c>
      <c r="N207" s="23">
        <f>+LISTAS[[#This Row],[Precio]]+(LISTAS[[#This Row],[Precio]]*M207)</f>
        <v>785.82</v>
      </c>
      <c r="O207" s="24">
        <f t="shared" si="7"/>
        <v>318.25710000000004</v>
      </c>
      <c r="Q207" s="21">
        <f>IFERROR(O207/LISTAS[[#This Row],[COSTO]]-1,"")</f>
        <v>0.7352004200372606</v>
      </c>
      <c r="R207" t="str">
        <f>+LISTAS[[#This Row],[ID]]</f>
        <v>PLASTICOS209</v>
      </c>
      <c r="T207" s="29"/>
      <c r="U207" s="25">
        <f>LISTAS[[#This Row],[COSTO]]+(LISTAS[[#This Row],[COSTO]]*T207)</f>
        <v>183.41229999999999</v>
      </c>
      <c r="V207" s="30">
        <f>IF(T207="",0,U207/LISTAS[[#This Row],[VENTA NETA]]-1)</f>
        <v>0</v>
      </c>
      <c r="X207" s="25">
        <v>145.35</v>
      </c>
      <c r="Y207" s="31">
        <f>IFERROR(LISTAS[[#This Row],[COSTO]]/X207-1,"")</f>
        <v>0.26186652906776753</v>
      </c>
      <c r="AF207" t="str">
        <v>JORGE.CARBON</v>
      </c>
      <c r="AG207" t="str">
        <v>CARBONES</v>
      </c>
      <c r="AH207" s="15" t="str">
        <v>94 - 14 x 10 x 6</v>
      </c>
      <c r="AI207" s="9">
        <v>2416.7443500000004</v>
      </c>
      <c r="AJ207" s="9">
        <v>1550</v>
      </c>
      <c r="AK207" s="66">
        <v>0.55918990322580675</v>
      </c>
      <c r="AL207" s="8">
        <v>0.25</v>
      </c>
      <c r="AM207" s="9">
        <v>3020.9304375000006</v>
      </c>
      <c r="AN207" s="66">
        <v>0.94898737903225849</v>
      </c>
      <c r="AO207" s="13">
        <f t="shared" si="8"/>
        <v>604.18608750000021</v>
      </c>
      <c r="AQ207" s="66">
        <v>0.7000000000000004</v>
      </c>
      <c r="AR207" s="13">
        <v>173.2987700000001</v>
      </c>
    </row>
    <row r="208" spans="1:44" x14ac:dyDescent="0.2">
      <c r="A208" s="6" t="s">
        <v>416</v>
      </c>
      <c r="B208" t="s">
        <v>5</v>
      </c>
      <c r="C208">
        <v>210</v>
      </c>
      <c r="D208" t="s">
        <v>417</v>
      </c>
      <c r="E208" s="2">
        <v>771.26</v>
      </c>
      <c r="F208" s="6" t="str">
        <f>+_xlfn.XLOOKUP(LISTAS[[#This Row],[ID]],_01_CODIGOS_Y_COSTOS_xlsm[Producto y N°],_01_CODIGOS_Y_COSTOS_xlsm[FABRICA],"",0,1)</f>
        <v>FADER</v>
      </c>
      <c r="G208" s="13">
        <f>LISTAS[[#This Row],[Precio]]*(1-0.46)*(1-IF($C$3520="",0,$C$3520))</f>
        <v>312.36030000000005</v>
      </c>
      <c r="H208" s="1">
        <f>+_xlfn.XLOOKUP(LISTAS[[#This Row],[ID]],_01_CODIGOS_Y_COSTOS_xlsm[Producto y N°],_01_CODIGOS_Y_COSTOS_xlsm[COSTO],0,0,1)</f>
        <v>180.1756</v>
      </c>
      <c r="I208" s="115">
        <f>+IFERROR(LISTAS[[#This Row],[VENTA NETA]]/LISTAS[[#This Row],[COSTO]]-1,0)</f>
        <v>0.73364373422372431</v>
      </c>
      <c r="J208" s="33" t="str">
        <f>IFERROR(VLOOKUP(LISTAS[[#This Row],[ID]],_01_CODIGOS_Y_COSTOS_xlsm[[Producto y N°]:[CODIGO]],2,0),"")</f>
        <v>F-322</v>
      </c>
      <c r="M208" s="22">
        <v>0</v>
      </c>
      <c r="N208" s="23">
        <f>+LISTAS[[#This Row],[Precio]]+(LISTAS[[#This Row],[Precio]]*M208)</f>
        <v>771.26</v>
      </c>
      <c r="O208" s="24">
        <f t="shared" si="7"/>
        <v>312.36030000000005</v>
      </c>
      <c r="Q208" s="21">
        <f>IFERROR(O208/LISTAS[[#This Row],[COSTO]]-1,"")</f>
        <v>0.73364373422372431</v>
      </c>
      <c r="R208" t="str">
        <f>+LISTAS[[#This Row],[ID]]</f>
        <v>PLASTICOS210</v>
      </c>
      <c r="T208" s="29"/>
      <c r="U208" s="25">
        <f>LISTAS[[#This Row],[COSTO]]+(LISTAS[[#This Row],[COSTO]]*T208)</f>
        <v>180.1756</v>
      </c>
      <c r="V208" s="30">
        <f>IF(T208="",0,U208/LISTAS[[#This Row],[VENTA NETA]]-1)</f>
        <v>0</v>
      </c>
      <c r="X208" s="25">
        <v>142.5</v>
      </c>
      <c r="Y208" s="31">
        <f>IFERROR(LISTAS[[#This Row],[COSTO]]/X208-1,"")</f>
        <v>0.26439017543859644</v>
      </c>
      <c r="AF208" t="str">
        <v>JORGE.CARBON</v>
      </c>
      <c r="AG208" t="str">
        <v>CARBONES</v>
      </c>
      <c r="AH208" s="15" t="str">
        <v>105 - 16 x 11 x 6</v>
      </c>
      <c r="AI208" s="9">
        <v>2416.7443500000004</v>
      </c>
      <c r="AJ208" s="9">
        <v>1550</v>
      </c>
      <c r="AK208" s="66">
        <v>0.55918990322580675</v>
      </c>
      <c r="AL208" s="8">
        <v>0.25</v>
      </c>
      <c r="AM208" s="9">
        <v>3020.9304375000006</v>
      </c>
      <c r="AN208" s="66">
        <v>0.94898737903225849</v>
      </c>
      <c r="AO208" s="13">
        <f t="shared" si="8"/>
        <v>604.18608750000021</v>
      </c>
      <c r="AQ208" s="66">
        <v>0.7000000000000004</v>
      </c>
      <c r="AR208" s="13">
        <v>173.2987700000001</v>
      </c>
    </row>
    <row r="209" spans="1:44" x14ac:dyDescent="0.2">
      <c r="A209" s="6" t="s">
        <v>418</v>
      </c>
      <c r="B209" t="s">
        <v>5</v>
      </c>
      <c r="C209">
        <v>211</v>
      </c>
      <c r="D209" t="s">
        <v>419</v>
      </c>
      <c r="E209" s="2">
        <v>885.77</v>
      </c>
      <c r="F209" s="6" t="str">
        <f>+_xlfn.XLOOKUP(LISTAS[[#This Row],[ID]],_01_CODIGOS_Y_COSTOS_xlsm[Producto y N°],_01_CODIGOS_Y_COSTOS_xlsm[FABRICA],"",0,1)</f>
        <v>FADER</v>
      </c>
      <c r="G209" s="13">
        <f>LISTAS[[#This Row],[Precio]]*(1-0.46)*(1-IF($C$3520="",0,$C$3520))</f>
        <v>358.73685</v>
      </c>
      <c r="H209" s="1">
        <f>+_xlfn.XLOOKUP(LISTAS[[#This Row],[ID]],_01_CODIGOS_Y_COSTOS_xlsm[Producto y N°],_01_CODIGOS_Y_COSTOS_xlsm[COSTO],0,0,1)</f>
        <v>204.99019999999999</v>
      </c>
      <c r="I209" s="115">
        <f>+IFERROR(LISTAS[[#This Row],[VENTA NETA]]/LISTAS[[#This Row],[COSTO]]-1,0)</f>
        <v>0.75001951312794479</v>
      </c>
      <c r="J209" s="33" t="str">
        <f>IFERROR(VLOOKUP(LISTAS[[#This Row],[ID]],_01_CODIGOS_Y_COSTOS_xlsm[[Producto y N°]:[CODIGO]],2,0),"")</f>
        <v>F-1064</v>
      </c>
      <c r="M209" s="22">
        <v>0</v>
      </c>
      <c r="N209" s="23">
        <f>+LISTAS[[#This Row],[Precio]]+(LISTAS[[#This Row],[Precio]]*M209)</f>
        <v>885.77</v>
      </c>
      <c r="O209" s="24">
        <f t="shared" si="7"/>
        <v>358.73685</v>
      </c>
      <c r="Q209" s="21">
        <f>IFERROR(O209/LISTAS[[#This Row],[COSTO]]-1,"")</f>
        <v>0.75001951312794479</v>
      </c>
      <c r="R209" t="str">
        <f>+LISTAS[[#This Row],[ID]]</f>
        <v>PLASTICOS211</v>
      </c>
      <c r="T209" s="29"/>
      <c r="U209" s="25">
        <f>LISTAS[[#This Row],[COSTO]]+(LISTAS[[#This Row],[COSTO]]*T209)</f>
        <v>204.99019999999999</v>
      </c>
      <c r="V209" s="30">
        <f>IF(T209="",0,U209/LISTAS[[#This Row],[VENTA NETA]]-1)</f>
        <v>0</v>
      </c>
      <c r="X209" s="25">
        <v>152</v>
      </c>
      <c r="Y209" s="31">
        <f>IFERROR(LISTAS[[#This Row],[COSTO]]/X209-1,"")</f>
        <v>0.34861973684210512</v>
      </c>
      <c r="AF209" t="str">
        <v>JORGE.CARBON</v>
      </c>
      <c r="AG209" t="str">
        <v>CARBONES</v>
      </c>
      <c r="AH209" s="15" t="str">
        <v>107 - 14 x 8 x 5</v>
      </c>
      <c r="AI209" s="9">
        <v>2416.7443500000004</v>
      </c>
      <c r="AJ209" s="9">
        <v>1550</v>
      </c>
      <c r="AK209" s="66">
        <v>0.55918990322580675</v>
      </c>
      <c r="AL209" s="8">
        <v>0.25</v>
      </c>
      <c r="AM209" s="9">
        <v>3020.9304375000006</v>
      </c>
      <c r="AN209" s="66">
        <v>0.94898737903225849</v>
      </c>
      <c r="AO209" s="13">
        <f t="shared" si="8"/>
        <v>604.18608750000021</v>
      </c>
      <c r="AQ209" s="66">
        <v>0.70000000000000018</v>
      </c>
      <c r="AR209" s="13">
        <v>153.47501999999997</v>
      </c>
    </row>
    <row r="210" spans="1:44" x14ac:dyDescent="0.2">
      <c r="A210" s="6" t="s">
        <v>420</v>
      </c>
      <c r="B210" t="s">
        <v>5</v>
      </c>
      <c r="C210">
        <v>212</v>
      </c>
      <c r="D210" t="s">
        <v>421</v>
      </c>
      <c r="E210" s="2">
        <v>1537</v>
      </c>
      <c r="F210" s="6" t="str">
        <f>+_xlfn.XLOOKUP(LISTAS[[#This Row],[ID]],_01_CODIGOS_Y_COSTOS_xlsm[Producto y N°],_01_CODIGOS_Y_COSTOS_xlsm[FABRICA],"",0,1)</f>
        <v>FADER</v>
      </c>
      <c r="G210" s="13">
        <f>LISTAS[[#This Row],[Precio]]*(1-0.46)*(1-IF($C$3520="",0,$C$3520))</f>
        <v>622.48500000000001</v>
      </c>
      <c r="H210" s="1">
        <f>+_xlfn.XLOOKUP(LISTAS[[#This Row],[ID]],_01_CODIGOS_Y_COSTOS_xlsm[Producto y N°],_01_CODIGOS_Y_COSTOS_xlsm[COSTO],0,0,1)</f>
        <v>0</v>
      </c>
      <c r="I210" s="115">
        <f>+IFERROR(LISTAS[[#This Row],[VENTA NETA]]/LISTAS[[#This Row],[COSTO]]-1,0)</f>
        <v>0</v>
      </c>
      <c r="J210" s="33" t="str">
        <f>IFERROR(VLOOKUP(LISTAS[[#This Row],[ID]],_01_CODIGOS_Y_COSTOS_xlsm[[Producto y N°]:[CODIGO]],2,0),"")</f>
        <v>F-1094</v>
      </c>
      <c r="M210" s="22">
        <v>0</v>
      </c>
      <c r="N210" s="23">
        <f>+LISTAS[[#This Row],[Precio]]+(LISTAS[[#This Row],[Precio]]*M210)</f>
        <v>1537</v>
      </c>
      <c r="O210" s="24">
        <f t="shared" si="7"/>
        <v>622.48500000000001</v>
      </c>
      <c r="Q210" s="21" t="str">
        <f>IFERROR(O210/LISTAS[[#This Row],[COSTO]]-1,"")</f>
        <v/>
      </c>
      <c r="R210" t="str">
        <f>+LISTAS[[#This Row],[ID]]</f>
        <v>PLASTICOS212</v>
      </c>
      <c r="T210" s="29"/>
      <c r="U210" s="25">
        <f>LISTAS[[#This Row],[COSTO]]+(LISTAS[[#This Row],[COSTO]]*T210)</f>
        <v>0</v>
      </c>
      <c r="V210" s="30">
        <f>IF(T210="",0,U210/LISTAS[[#This Row],[VENTA NETA]]-1)</f>
        <v>0</v>
      </c>
      <c r="X210" s="25">
        <v>0</v>
      </c>
      <c r="Y210" s="31" t="str">
        <f>IFERROR(LISTAS[[#This Row],[COSTO]]/X210-1,"")</f>
        <v/>
      </c>
      <c r="AF210" t="str">
        <v>JORGE.CARBON</v>
      </c>
      <c r="AG210" t="str">
        <v>CARBONES</v>
      </c>
      <c r="AH210" s="15" t="str">
        <v>108 - 18 x 8 x 6</v>
      </c>
      <c r="AI210" s="9">
        <v>2416.7443500000004</v>
      </c>
      <c r="AJ210" s="9">
        <v>1550</v>
      </c>
      <c r="AK210" s="66">
        <v>0.55918990322580675</v>
      </c>
      <c r="AL210" s="8">
        <v>0.25</v>
      </c>
      <c r="AM210" s="9">
        <v>3020.9304375000006</v>
      </c>
      <c r="AN210" s="66">
        <v>0.94898737903225849</v>
      </c>
      <c r="AO210" s="13">
        <f t="shared" si="8"/>
        <v>604.18608750000021</v>
      </c>
      <c r="AQ210" s="66">
        <v>0.69999999999999973</v>
      </c>
      <c r="AR210" s="13">
        <v>141.82926999999995</v>
      </c>
    </row>
    <row r="211" spans="1:44" x14ac:dyDescent="0.2">
      <c r="A211" s="6" t="s">
        <v>422</v>
      </c>
      <c r="B211" t="s">
        <v>5</v>
      </c>
      <c r="C211">
        <v>213</v>
      </c>
      <c r="D211" t="s">
        <v>423</v>
      </c>
      <c r="E211" s="2">
        <v>1455.21</v>
      </c>
      <c r="F211" s="6" t="str">
        <f>+_xlfn.XLOOKUP(LISTAS[[#This Row],[ID]],_01_CODIGOS_Y_COSTOS_xlsm[Producto y N°],_01_CODIGOS_Y_COSTOS_xlsm[FABRICA],"",0,1)</f>
        <v>FADER</v>
      </c>
      <c r="G211" s="13">
        <f>LISTAS[[#This Row],[Precio]]*(1-0.46)*(1-IF($C$3520="",0,$C$3520))</f>
        <v>589.36005000000011</v>
      </c>
      <c r="H211" s="1">
        <f>+_xlfn.XLOOKUP(LISTAS[[#This Row],[ID]],_01_CODIGOS_Y_COSTOS_xlsm[Producto y N°],_01_CODIGOS_Y_COSTOS_xlsm[COSTO],0,0,1)</f>
        <v>323.66879999999998</v>
      </c>
      <c r="I211" s="115">
        <f>+IFERROR(LISTAS[[#This Row],[VENTA NETA]]/LISTAS[[#This Row],[COSTO]]-1,0)</f>
        <v>0.82087383770076117</v>
      </c>
      <c r="J211" s="33" t="str">
        <f>IFERROR(VLOOKUP(LISTAS[[#This Row],[ID]],_01_CODIGOS_Y_COSTOS_xlsm[[Producto y N°]:[CODIGO]],2,0),"")</f>
        <v>F-1068</v>
      </c>
      <c r="M211" s="22">
        <v>0</v>
      </c>
      <c r="N211" s="23">
        <f>+LISTAS[[#This Row],[Precio]]+(LISTAS[[#This Row],[Precio]]*M211)</f>
        <v>1455.21</v>
      </c>
      <c r="O211" s="24">
        <f t="shared" si="7"/>
        <v>589.36005000000011</v>
      </c>
      <c r="Q211" s="21">
        <f>IFERROR(O211/LISTAS[[#This Row],[COSTO]]-1,"")</f>
        <v>0.82087383770076117</v>
      </c>
      <c r="R211" t="str">
        <f>+LISTAS[[#This Row],[ID]]</f>
        <v>PLASTICOS213</v>
      </c>
      <c r="T211" s="29"/>
      <c r="U211" s="25">
        <f>LISTAS[[#This Row],[COSTO]]+(LISTAS[[#This Row],[COSTO]]*T211)</f>
        <v>323.66879999999998</v>
      </c>
      <c r="V211" s="30">
        <f>IF(T211="",0,U211/LISTAS[[#This Row],[VENTA NETA]]-1)</f>
        <v>0</v>
      </c>
      <c r="X211" s="25">
        <v>269.21469999999999</v>
      </c>
      <c r="Y211" s="31">
        <f>IFERROR(LISTAS[[#This Row],[COSTO]]/X211-1,"")</f>
        <v>0.20227015835316564</v>
      </c>
      <c r="AF211" t="str">
        <v>JORGE.CARBON</v>
      </c>
      <c r="AG211" t="str">
        <v>CARBONES</v>
      </c>
      <c r="AH211" s="15" t="str">
        <v>109 - 13,7 x 7 x 6</v>
      </c>
      <c r="AI211" s="9">
        <v>2421.87165</v>
      </c>
      <c r="AJ211" s="9">
        <v>1550</v>
      </c>
      <c r="AK211" s="66">
        <v>0.56249783870967751</v>
      </c>
      <c r="AL211" s="8">
        <v>0.25</v>
      </c>
      <c r="AM211" s="9">
        <v>3027.3395625000003</v>
      </c>
      <c r="AN211" s="66">
        <v>0.95312229838709706</v>
      </c>
      <c r="AO211" s="13">
        <f t="shared" si="8"/>
        <v>605.46791250000024</v>
      </c>
      <c r="AQ211" s="66">
        <v>0.69999999999999973</v>
      </c>
      <c r="AR211" s="13">
        <v>141.82926999999995</v>
      </c>
    </row>
    <row r="212" spans="1:44" x14ac:dyDescent="0.2">
      <c r="A212" s="6" t="s">
        <v>424</v>
      </c>
      <c r="B212" t="s">
        <v>5</v>
      </c>
      <c r="C212">
        <v>214</v>
      </c>
      <c r="D212" t="s">
        <v>425</v>
      </c>
      <c r="E212" s="2">
        <v>1120.3</v>
      </c>
      <c r="F212" s="6" t="str">
        <f>+_xlfn.XLOOKUP(LISTAS[[#This Row],[ID]],_01_CODIGOS_Y_COSTOS_xlsm[Producto y N°],_01_CODIGOS_Y_COSTOS_xlsm[FABRICA],"",0,1)</f>
        <v>FADER</v>
      </c>
      <c r="G212" s="13">
        <f>LISTAS[[#This Row],[Precio]]*(1-0.46)*(1-IF($C$3520="",0,$C$3520))</f>
        <v>453.72149999999999</v>
      </c>
      <c r="H212" s="1">
        <f>+_xlfn.XLOOKUP(LISTAS[[#This Row],[ID]],_01_CODIGOS_Y_COSTOS_xlsm[Producto y N°],_01_CODIGOS_Y_COSTOS_xlsm[COSTO],0,0,1)</f>
        <v>174.5625</v>
      </c>
      <c r="I212" s="115">
        <f>+IFERROR(LISTAS[[#This Row],[VENTA NETA]]/LISTAS[[#This Row],[COSTO]]-1,0)</f>
        <v>1.599192266380236</v>
      </c>
      <c r="J212" s="33" t="str">
        <f>IFERROR(VLOOKUP(LISTAS[[#This Row],[ID]],_01_CODIGOS_Y_COSTOS_xlsm[[Producto y N°]:[CODIGO]],2,0),"")</f>
        <v>S-008</v>
      </c>
      <c r="M212" s="22">
        <v>0</v>
      </c>
      <c r="N212" s="23">
        <f>+LISTAS[[#This Row],[Precio]]+(LISTAS[[#This Row],[Precio]]*M212)</f>
        <v>1120.3</v>
      </c>
      <c r="O212" s="24">
        <f t="shared" si="7"/>
        <v>453.72149999999999</v>
      </c>
      <c r="Q212" s="21">
        <f>IFERROR(O212/LISTAS[[#This Row],[COSTO]]-1,"")</f>
        <v>1.599192266380236</v>
      </c>
      <c r="R212" t="str">
        <f>+LISTAS[[#This Row],[ID]]</f>
        <v>PLASTICOS214</v>
      </c>
      <c r="T212" s="29"/>
      <c r="U212" s="25">
        <f>LISTAS[[#This Row],[COSTO]]+(LISTAS[[#This Row],[COSTO]]*T212)</f>
        <v>174.5625</v>
      </c>
      <c r="V212" s="30">
        <f>IF(T212="",0,U212/LISTAS[[#This Row],[VENTA NETA]]-1)</f>
        <v>0</v>
      </c>
      <c r="X212" s="25">
        <v>131.1</v>
      </c>
      <c r="Y212" s="31">
        <f>IFERROR(LISTAS[[#This Row],[COSTO]]/X212-1,"")</f>
        <v>0.33152173913043481</v>
      </c>
      <c r="AF212" t="str">
        <v>ALNAT</v>
      </c>
      <c r="AG212" t="str">
        <v>CONECTORES NEUMÁTICOS</v>
      </c>
      <c r="AH212" s="15">
        <v>62</v>
      </c>
      <c r="AI212" s="9">
        <v>1462.9936500000001</v>
      </c>
      <c r="AJ212" s="9">
        <v>991.44</v>
      </c>
      <c r="AK212" s="66">
        <v>0.47562499999999996</v>
      </c>
      <c r="AL212" s="8">
        <v>0.25</v>
      </c>
      <c r="AM212" s="9">
        <v>1828.7420625000002</v>
      </c>
      <c r="AN212" s="66">
        <v>0.84453125000000018</v>
      </c>
      <c r="AO212" s="13">
        <f t="shared" si="8"/>
        <v>365.74841250000009</v>
      </c>
      <c r="AQ212" s="66">
        <v>0.69999999999999973</v>
      </c>
      <c r="AR212" s="13">
        <v>141.82926999999995</v>
      </c>
    </row>
    <row r="213" spans="1:44" x14ac:dyDescent="0.2">
      <c r="A213" s="6" t="s">
        <v>426</v>
      </c>
      <c r="B213" t="s">
        <v>5</v>
      </c>
      <c r="C213">
        <v>215</v>
      </c>
      <c r="D213" t="s">
        <v>427</v>
      </c>
      <c r="E213" s="2">
        <v>1107.05</v>
      </c>
      <c r="F213" s="6" t="str">
        <f>+_xlfn.XLOOKUP(LISTAS[[#This Row],[ID]],_01_CODIGOS_Y_COSTOS_xlsm[Producto y N°],_01_CODIGOS_Y_COSTOS_xlsm[FABRICA],"",0,1)</f>
        <v>FADER</v>
      </c>
      <c r="G213" s="13">
        <f>LISTAS[[#This Row],[Precio]]*(1-0.46)*(1-IF($C$3520="",0,$C$3520))</f>
        <v>448.35525000000001</v>
      </c>
      <c r="H213" s="1">
        <f>+_xlfn.XLOOKUP(LISTAS[[#This Row],[ID]],_01_CODIGOS_Y_COSTOS_xlsm[Producto y N°],_01_CODIGOS_Y_COSTOS_xlsm[COSTO],0,0,1)</f>
        <v>237.405</v>
      </c>
      <c r="I213" s="115">
        <f>+IFERROR(LISTAS[[#This Row],[VENTA NETA]]/LISTAS[[#This Row],[COSTO]]-1,0)</f>
        <v>0.8885670057496684</v>
      </c>
      <c r="J213" s="33" t="str">
        <f>IFERROR(VLOOKUP(LISTAS[[#This Row],[ID]],_01_CODIGOS_Y_COSTOS_xlsm[[Producto y N°]:[CODIGO]],2,0),"")</f>
        <v>S-056</v>
      </c>
      <c r="M213" s="22">
        <v>0</v>
      </c>
      <c r="N213" s="23">
        <f>+LISTAS[[#This Row],[Precio]]+(LISTAS[[#This Row],[Precio]]*M213)</f>
        <v>1107.05</v>
      </c>
      <c r="O213" s="24">
        <f t="shared" si="7"/>
        <v>448.35525000000001</v>
      </c>
      <c r="Q213" s="21">
        <f>IFERROR(O213/LISTAS[[#This Row],[COSTO]]-1,"")</f>
        <v>0.8885670057496684</v>
      </c>
      <c r="R213" t="str">
        <f>+LISTAS[[#This Row],[ID]]</f>
        <v>PLASTICOS215</v>
      </c>
      <c r="T213" s="29"/>
      <c r="U213" s="25">
        <f>LISTAS[[#This Row],[COSTO]]+(LISTAS[[#This Row],[COSTO]]*T213)</f>
        <v>237.405</v>
      </c>
      <c r="V213" s="30">
        <f>IF(T213="",0,U213/LISTAS[[#This Row],[VENTA NETA]]-1)</f>
        <v>0</v>
      </c>
      <c r="X213" s="25">
        <v>185.25</v>
      </c>
      <c r="Y213" s="31">
        <f>IFERROR(LISTAS[[#This Row],[COSTO]]/X213-1,"")</f>
        <v>0.28153846153846152</v>
      </c>
      <c r="AF213" t="str">
        <v>ALNAT</v>
      </c>
      <c r="AG213" t="str">
        <v>CONECTORES NEUMÁTICOS</v>
      </c>
      <c r="AH213" s="15">
        <v>63</v>
      </c>
      <c r="AI213" s="9">
        <v>1625.5485000000001</v>
      </c>
      <c r="AJ213" s="9">
        <v>1101.5999999999999</v>
      </c>
      <c r="AK213" s="66">
        <v>0.47562500000000019</v>
      </c>
      <c r="AL213" s="8">
        <v>0.25</v>
      </c>
      <c r="AM213" s="9">
        <v>2031.9356250000003</v>
      </c>
      <c r="AN213" s="66">
        <v>0.8445312500000004</v>
      </c>
      <c r="AO213" s="13">
        <f t="shared" si="8"/>
        <v>406.3871250000002</v>
      </c>
      <c r="AQ213" s="66">
        <v>0.69999999999999973</v>
      </c>
      <c r="AR213" s="13">
        <v>141.82926999999995</v>
      </c>
    </row>
    <row r="214" spans="1:44" x14ac:dyDescent="0.2">
      <c r="A214" s="6" t="s">
        <v>428</v>
      </c>
      <c r="B214" t="s">
        <v>5</v>
      </c>
      <c r="C214">
        <v>216</v>
      </c>
      <c r="D214" t="s">
        <v>429</v>
      </c>
      <c r="E214" s="2">
        <v>3842.21</v>
      </c>
      <c r="F214" s="6" t="str">
        <f>+_xlfn.XLOOKUP(LISTAS[[#This Row],[ID]],_01_CODIGOS_Y_COSTOS_xlsm[Producto y N°],_01_CODIGOS_Y_COSTOS_xlsm[FABRICA],"",0,1)</f>
        <v>FADER</v>
      </c>
      <c r="G214" s="13">
        <f>LISTAS[[#This Row],[Precio]]*(1-0.46)*(1-IF($C$3520="",0,$C$3520))</f>
        <v>1556.0950499999999</v>
      </c>
      <c r="H214" s="1">
        <f>+_xlfn.XLOOKUP(LISTAS[[#This Row],[ID]],_01_CODIGOS_Y_COSTOS_xlsm[Producto y N°],_01_CODIGOS_Y_COSTOS_xlsm[COSTO],0,0,1)</f>
        <v>0</v>
      </c>
      <c r="I214" s="115">
        <f>+IFERROR(LISTAS[[#This Row],[VENTA NETA]]/LISTAS[[#This Row],[COSTO]]-1,0)</f>
        <v>0</v>
      </c>
      <c r="J214" s="33" t="str">
        <f>IFERROR(VLOOKUP(LISTAS[[#This Row],[ID]],_01_CODIGOS_Y_COSTOS_xlsm[[Producto y N°]:[CODIGO]],2,0),"")</f>
        <v>S-183</v>
      </c>
      <c r="M214" s="22">
        <v>0</v>
      </c>
      <c r="N214" s="23">
        <f>+LISTAS[[#This Row],[Precio]]+(LISTAS[[#This Row],[Precio]]*M214)</f>
        <v>3842.21</v>
      </c>
      <c r="O214" s="24">
        <f t="shared" si="7"/>
        <v>1556.0950499999999</v>
      </c>
      <c r="Q214" s="21" t="str">
        <f>IFERROR(O214/LISTAS[[#This Row],[COSTO]]-1,"")</f>
        <v/>
      </c>
      <c r="R214" t="str">
        <f>+LISTAS[[#This Row],[ID]]</f>
        <v>PLASTICOS216</v>
      </c>
      <c r="T214" s="29"/>
      <c r="U214" s="25">
        <f>LISTAS[[#This Row],[COSTO]]+(LISTAS[[#This Row],[COSTO]]*T214)</f>
        <v>0</v>
      </c>
      <c r="V214" s="30">
        <f>IF(T214="",0,U214/LISTAS[[#This Row],[VENTA NETA]]-1)</f>
        <v>0</v>
      </c>
      <c r="X214" s="25">
        <v>0</v>
      </c>
      <c r="Y214" s="31" t="str">
        <f>IFERROR(LISTAS[[#This Row],[COSTO]]/X214-1,"")</f>
        <v/>
      </c>
      <c r="AF214" t="str">
        <v>ALNAT</v>
      </c>
      <c r="AG214" t="str">
        <v>CONECTORES NEUMÁTICOS</v>
      </c>
      <c r="AH214" s="15">
        <v>65</v>
      </c>
      <c r="AI214" s="9">
        <v>1584.9108000000001</v>
      </c>
      <c r="AJ214" s="9">
        <v>1074.06</v>
      </c>
      <c r="AK214" s="66">
        <v>0.47562594268476643</v>
      </c>
      <c r="AL214" s="8">
        <v>0.25</v>
      </c>
      <c r="AM214" s="9">
        <v>1981.1385</v>
      </c>
      <c r="AN214" s="66">
        <v>0.84453242835595788</v>
      </c>
      <c r="AO214" s="13">
        <f t="shared" si="8"/>
        <v>396.22769999999991</v>
      </c>
      <c r="AQ214" s="66">
        <v>0.69999999999999973</v>
      </c>
      <c r="AR214" s="13">
        <v>141.82926999999995</v>
      </c>
    </row>
    <row r="215" spans="1:44" x14ac:dyDescent="0.2">
      <c r="A215" s="6" t="s">
        <v>430</v>
      </c>
      <c r="B215" t="s">
        <v>5</v>
      </c>
      <c r="C215">
        <v>217</v>
      </c>
      <c r="D215" t="s">
        <v>431</v>
      </c>
      <c r="E215" s="2">
        <v>434.32</v>
      </c>
      <c r="F215" s="6" t="str">
        <f>+_xlfn.XLOOKUP(LISTAS[[#This Row],[ID]],_01_CODIGOS_Y_COSTOS_xlsm[Producto y N°],_01_CODIGOS_Y_COSTOS_xlsm[FABRICA],"",0,1)</f>
        <v>FADER</v>
      </c>
      <c r="G215" s="13">
        <f>LISTAS[[#This Row],[Precio]]*(1-0.46)*(1-IF($C$3520="",0,$C$3520))</f>
        <v>175.89960000000002</v>
      </c>
      <c r="H215" s="1">
        <f>+_xlfn.XLOOKUP(LISTAS[[#This Row],[ID]],_01_CODIGOS_Y_COSTOS_xlsm[Producto y N°],_01_CODIGOS_Y_COSTOS_xlsm[COSTO],0,0,1)</f>
        <v>72.286000000000001</v>
      </c>
      <c r="I215" s="115">
        <f>+IFERROR(LISTAS[[#This Row],[VENTA NETA]]/LISTAS[[#This Row],[COSTO]]-1,0)</f>
        <v>1.4333840577705228</v>
      </c>
      <c r="J215" s="33" t="str">
        <f>IFERROR(VLOOKUP(LISTAS[[#This Row],[ID]],_01_CODIGOS_Y_COSTOS_xlsm[[Producto y N°]:[CODIGO]],2,0),"")</f>
        <v>F-280</v>
      </c>
      <c r="M215" s="22">
        <v>0</v>
      </c>
      <c r="N215" s="23">
        <f>+LISTAS[[#This Row],[Precio]]+(LISTAS[[#This Row],[Precio]]*M215)</f>
        <v>434.32</v>
      </c>
      <c r="O215" s="24">
        <f t="shared" si="7"/>
        <v>175.89960000000002</v>
      </c>
      <c r="Q215" s="21">
        <f>IFERROR(O215/LISTAS[[#This Row],[COSTO]]-1,"")</f>
        <v>1.4333840577705228</v>
      </c>
      <c r="R215" t="str">
        <f>+LISTAS[[#This Row],[ID]]</f>
        <v>PLASTICOS217</v>
      </c>
      <c r="T215" s="29"/>
      <c r="U215" s="25">
        <f>LISTAS[[#This Row],[COSTO]]+(LISTAS[[#This Row],[COSTO]]*T215)</f>
        <v>72.286000000000001</v>
      </c>
      <c r="V215" s="30">
        <f>IF(T215="",0,U215/LISTAS[[#This Row],[VENTA NETA]]-1)</f>
        <v>0</v>
      </c>
      <c r="X215" s="25">
        <v>66.5</v>
      </c>
      <c r="Y215" s="31">
        <f>IFERROR(LISTAS[[#This Row],[COSTO]]/X215-1,"")</f>
        <v>8.7007518796992533E-2</v>
      </c>
      <c r="AF215" t="str">
        <v>ALNAT</v>
      </c>
      <c r="AG215" t="str">
        <v>CONECTORES NEUMÁTICOS</v>
      </c>
      <c r="AH215" s="15">
        <v>66</v>
      </c>
      <c r="AI215" s="9">
        <v>1706.8239000000003</v>
      </c>
      <c r="AJ215" s="9">
        <v>1156.68</v>
      </c>
      <c r="AK215" s="66">
        <v>0.47562324929972011</v>
      </c>
      <c r="AL215" s="8">
        <v>0.25</v>
      </c>
      <c r="AM215" s="9">
        <v>2133.5298750000002</v>
      </c>
      <c r="AN215" s="66">
        <v>0.84452906162464991</v>
      </c>
      <c r="AO215" s="13">
        <f t="shared" si="8"/>
        <v>426.70597499999985</v>
      </c>
      <c r="AQ215" s="66">
        <v>0.69999999999999973</v>
      </c>
      <c r="AR215" s="13">
        <v>141.82926999999995</v>
      </c>
    </row>
    <row r="216" spans="1:44" x14ac:dyDescent="0.2">
      <c r="A216" s="6" t="s">
        <v>432</v>
      </c>
      <c r="B216" t="s">
        <v>5</v>
      </c>
      <c r="C216">
        <v>218</v>
      </c>
      <c r="D216" t="s">
        <v>433</v>
      </c>
      <c r="E216" s="2">
        <v>1237.33</v>
      </c>
      <c r="F216" s="6" t="str">
        <f>+_xlfn.XLOOKUP(LISTAS[[#This Row],[ID]],_01_CODIGOS_Y_COSTOS_xlsm[Producto y N°],_01_CODIGOS_Y_COSTOS_xlsm[FABRICA],"",0,1)</f>
        <v>FADER</v>
      </c>
      <c r="G216" s="13">
        <f>LISTAS[[#This Row],[Precio]]*(1-0.46)*(1-IF($C$3520="",0,$C$3520))</f>
        <v>501.11865</v>
      </c>
      <c r="H216" s="1">
        <f>+_xlfn.XLOOKUP(LISTAS[[#This Row],[ID]],_01_CODIGOS_Y_COSTOS_xlsm[Producto y N°],_01_CODIGOS_Y_COSTOS_xlsm[COSTO],0,0,1)</f>
        <v>0</v>
      </c>
      <c r="I216" s="115">
        <f>+IFERROR(LISTAS[[#This Row],[VENTA NETA]]/LISTAS[[#This Row],[COSTO]]-1,0)</f>
        <v>0</v>
      </c>
      <c r="J216" s="33" t="str">
        <f>IFERROR(VLOOKUP(LISTAS[[#This Row],[ID]],_01_CODIGOS_Y_COSTOS_xlsm[[Producto y N°]:[CODIGO]],2,0),"")</f>
        <v>S-212</v>
      </c>
      <c r="M216" s="22">
        <v>0</v>
      </c>
      <c r="N216" s="23">
        <f>+LISTAS[[#This Row],[Precio]]+(LISTAS[[#This Row],[Precio]]*M216)</f>
        <v>1237.33</v>
      </c>
      <c r="O216" s="24">
        <f t="shared" si="7"/>
        <v>501.11865</v>
      </c>
      <c r="Q216" s="21" t="str">
        <f>IFERROR(O216/LISTAS[[#This Row],[COSTO]]-1,"")</f>
        <v/>
      </c>
      <c r="R216" t="str">
        <f>+LISTAS[[#This Row],[ID]]</f>
        <v>PLASTICOS218</v>
      </c>
      <c r="T216" s="29"/>
      <c r="U216" s="25">
        <f>LISTAS[[#This Row],[COSTO]]+(LISTAS[[#This Row],[COSTO]]*T216)</f>
        <v>0</v>
      </c>
      <c r="V216" s="30">
        <f>IF(T216="",0,U216/LISTAS[[#This Row],[VENTA NETA]]-1)</f>
        <v>0</v>
      </c>
      <c r="X216" s="25">
        <v>0</v>
      </c>
      <c r="Y216" s="31" t="str">
        <f>IFERROR(LISTAS[[#This Row],[COSTO]]/X216-1,"")</f>
        <v/>
      </c>
      <c r="AF216" t="str">
        <v>ALNAT</v>
      </c>
      <c r="AG216" t="str">
        <v>CONECTORES NEUMÁTICOS</v>
      </c>
      <c r="AH216" s="15">
        <v>228</v>
      </c>
      <c r="AI216" s="9">
        <v>491.0544000000001</v>
      </c>
      <c r="AJ216" s="9">
        <v>339.66</v>
      </c>
      <c r="AK216" s="66">
        <v>0.44572337042925292</v>
      </c>
      <c r="AL216" s="8">
        <v>0.25</v>
      </c>
      <c r="AM216" s="9">
        <v>613.81799999999998</v>
      </c>
      <c r="AN216" s="66">
        <v>0.80715421303656587</v>
      </c>
      <c r="AO216" s="13">
        <f t="shared" si="8"/>
        <v>122.76359999999988</v>
      </c>
      <c r="AQ216" s="66">
        <v>0.69999999999999973</v>
      </c>
      <c r="AR216" s="13">
        <v>141.82926999999995</v>
      </c>
    </row>
    <row r="217" spans="1:44" x14ac:dyDescent="0.2">
      <c r="A217" s="6" t="s">
        <v>434</v>
      </c>
      <c r="B217" t="s">
        <v>5</v>
      </c>
      <c r="C217">
        <v>219</v>
      </c>
      <c r="D217" t="s">
        <v>435</v>
      </c>
      <c r="E217" s="2">
        <v>654.85</v>
      </c>
      <c r="F217" s="6" t="str">
        <f>+_xlfn.XLOOKUP(LISTAS[[#This Row],[ID]],_01_CODIGOS_Y_COSTOS_xlsm[Producto y N°],_01_CODIGOS_Y_COSTOS_xlsm[FABRICA],"",0,1)</f>
        <v>FADER</v>
      </c>
      <c r="G217" s="13">
        <f>LISTAS[[#This Row],[Precio]]*(1-0.46)*(1-IF($C$3520="",0,$C$3520))</f>
        <v>265.21424999999999</v>
      </c>
      <c r="H217" s="1">
        <f>+_xlfn.XLOOKUP(LISTAS[[#This Row],[ID]],_01_CODIGOS_Y_COSTOS_xlsm[Producto y N°],_01_CODIGOS_Y_COSTOS_xlsm[COSTO],0,0,1)</f>
        <v>151.0454</v>
      </c>
      <c r="I217" s="115">
        <f>+IFERROR(LISTAS[[#This Row],[VENTA NETA]]/LISTAS[[#This Row],[COSTO]]-1,0)</f>
        <v>0.75585784141721613</v>
      </c>
      <c r="J217" s="33" t="str">
        <f>IFERROR(VLOOKUP(LISTAS[[#This Row],[ID]],_01_CODIGOS_Y_COSTOS_xlsm[[Producto y N°]:[CODIGO]],2,0),"")</f>
        <v>F-1024</v>
      </c>
      <c r="M217" s="22">
        <v>0</v>
      </c>
      <c r="N217" s="23">
        <f>+LISTAS[[#This Row],[Precio]]+(LISTAS[[#This Row],[Precio]]*M217)</f>
        <v>654.85</v>
      </c>
      <c r="O217" s="24">
        <f t="shared" si="7"/>
        <v>265.21424999999999</v>
      </c>
      <c r="Q217" s="21">
        <f>IFERROR(O217/LISTAS[[#This Row],[COSTO]]-1,"")</f>
        <v>0.75585784141721613</v>
      </c>
      <c r="R217" t="str">
        <f>+LISTAS[[#This Row],[ID]]</f>
        <v>PLASTICOS219</v>
      </c>
      <c r="T217" s="29"/>
      <c r="U217" s="25">
        <f>LISTAS[[#This Row],[COSTO]]+(LISTAS[[#This Row],[COSTO]]*T217)</f>
        <v>151.0454</v>
      </c>
      <c r="V217" s="30">
        <f>IF(T217="",0,U217/LISTAS[[#This Row],[VENTA NETA]]-1)</f>
        <v>0</v>
      </c>
      <c r="X217" s="25">
        <v>120.65</v>
      </c>
      <c r="Y217" s="31">
        <f>IFERROR(LISTAS[[#This Row],[COSTO]]/X217-1,"")</f>
        <v>0.25193037712391209</v>
      </c>
      <c r="AF217" t="str">
        <v>WALTER</v>
      </c>
      <c r="AG217" t="str">
        <v>Gaveta</v>
      </c>
      <c r="AH217" s="15" t="str">
        <v>ch</v>
      </c>
      <c r="AI217" s="9">
        <v>7087.5</v>
      </c>
      <c r="AJ217" s="9">
        <v>5990</v>
      </c>
      <c r="AK217" s="66">
        <v>0.18322203672787984</v>
      </c>
      <c r="AL217" s="8">
        <v>0.25</v>
      </c>
      <c r="AM217" s="9">
        <v>8859.375</v>
      </c>
      <c r="AN217" s="66">
        <v>0.47902754590984964</v>
      </c>
      <c r="AO217" s="13">
        <f t="shared" si="8"/>
        <v>1771.875</v>
      </c>
      <c r="AQ217" s="66">
        <v>0.69999999999999973</v>
      </c>
      <c r="AR217" s="13">
        <v>141.82926999999995</v>
      </c>
    </row>
    <row r="218" spans="1:44" x14ac:dyDescent="0.2">
      <c r="A218" s="6" t="s">
        <v>436</v>
      </c>
      <c r="B218" t="s">
        <v>5</v>
      </c>
      <c r="C218">
        <v>220</v>
      </c>
      <c r="D218" t="s">
        <v>437</v>
      </c>
      <c r="E218" s="2">
        <v>1091.4100000000001</v>
      </c>
      <c r="F218" s="6" t="str">
        <f>+_xlfn.XLOOKUP(LISTAS[[#This Row],[ID]],_01_CODIGOS_Y_COSTOS_xlsm[Producto y N°],_01_CODIGOS_Y_COSTOS_xlsm[FABRICA],"",0,1)</f>
        <v>FADER</v>
      </c>
      <c r="G218" s="13">
        <f>LISTAS[[#This Row],[Precio]]*(1-0.46)*(1-IF($C$3520="",0,$C$3520))</f>
        <v>442.02105000000006</v>
      </c>
      <c r="H218" s="1">
        <f>+_xlfn.XLOOKUP(LISTAS[[#This Row],[ID]],_01_CODIGOS_Y_COSTOS_xlsm[Producto y N°],_01_CODIGOS_Y_COSTOS_xlsm[COSTO],0,0,1)</f>
        <v>237.3571</v>
      </c>
      <c r="I218" s="115">
        <f>+IFERROR(LISTAS[[#This Row],[VENTA NETA]]/LISTAS[[#This Row],[COSTO]]-1,0)</f>
        <v>0.86226175665273996</v>
      </c>
      <c r="J218" s="33" t="str">
        <f>IFERROR(VLOOKUP(LISTAS[[#This Row],[ID]],_01_CODIGOS_Y_COSTOS_xlsm[[Producto y N°]:[CODIGO]],2,0),"")</f>
        <v>F-1060</v>
      </c>
      <c r="M218" s="22">
        <v>0</v>
      </c>
      <c r="N218" s="23">
        <f>+LISTAS[[#This Row],[Precio]]+(LISTAS[[#This Row],[Precio]]*M218)</f>
        <v>1091.4100000000001</v>
      </c>
      <c r="O218" s="24">
        <f t="shared" si="7"/>
        <v>442.02105000000006</v>
      </c>
      <c r="Q218" s="21">
        <f>IFERROR(O218/LISTAS[[#This Row],[COSTO]]-1,"")</f>
        <v>0.86226175665273996</v>
      </c>
      <c r="R218" t="str">
        <f>+LISTAS[[#This Row],[ID]]</f>
        <v>PLASTICOS220</v>
      </c>
      <c r="T218" s="29"/>
      <c r="U218" s="25">
        <f>LISTAS[[#This Row],[COSTO]]+(LISTAS[[#This Row],[COSTO]]*T218)</f>
        <v>237.3571</v>
      </c>
      <c r="V218" s="30">
        <f>IF(T218="",0,U218/LISTAS[[#This Row],[VENTA NETA]]-1)</f>
        <v>0</v>
      </c>
      <c r="X218" s="25">
        <v>190</v>
      </c>
      <c r="Y218" s="31">
        <f>IFERROR(LISTAS[[#This Row],[COSTO]]/X218-1,"")</f>
        <v>0.24924789473684217</v>
      </c>
      <c r="AF218" t="str">
        <v>WALTER</v>
      </c>
      <c r="AG218" t="str">
        <v>Gavetas</v>
      </c>
      <c r="AH218" s="15" t="str">
        <v>6 - 25x42x5 - Esp. 35</v>
      </c>
      <c r="AI218" s="9">
        <v>7087.5</v>
      </c>
      <c r="AJ218" s="9">
        <v>5990</v>
      </c>
      <c r="AK218" s="66">
        <v>0.18322203672787984</v>
      </c>
      <c r="AL218" s="8">
        <v>0.25</v>
      </c>
      <c r="AM218" s="9">
        <v>8859.375</v>
      </c>
      <c r="AN218" s="66">
        <v>0.47902754590984964</v>
      </c>
      <c r="AO218" s="13">
        <f t="shared" si="8"/>
        <v>1771.875</v>
      </c>
      <c r="AQ218" s="66">
        <v>0.70000000000000018</v>
      </c>
      <c r="AR218" s="13">
        <v>219.2745900000001</v>
      </c>
    </row>
    <row r="219" spans="1:44" x14ac:dyDescent="0.2">
      <c r="A219" s="6" t="s">
        <v>438</v>
      </c>
      <c r="B219" t="s">
        <v>5</v>
      </c>
      <c r="C219">
        <v>221</v>
      </c>
      <c r="D219" t="s">
        <v>439</v>
      </c>
      <c r="E219" s="2">
        <v>2162.27</v>
      </c>
      <c r="F219" s="6" t="str">
        <f>+_xlfn.XLOOKUP(LISTAS[[#This Row],[ID]],_01_CODIGOS_Y_COSTOS_xlsm[Producto y N°],_01_CODIGOS_Y_COSTOS_xlsm[FABRICA],"",0,1)</f>
        <v>FADER</v>
      </c>
      <c r="G219" s="13">
        <f>LISTAS[[#This Row],[Precio]]*(1-0.46)*(1-IF($C$3520="",0,$C$3520))</f>
        <v>875.71935000000008</v>
      </c>
      <c r="H219" s="1">
        <f>+_xlfn.XLOOKUP(LISTAS[[#This Row],[ID]],_01_CODIGOS_Y_COSTOS_xlsm[Producto y N°],_01_CODIGOS_Y_COSTOS_xlsm[COSTO],0,0,1)</f>
        <v>404.58600000000001</v>
      </c>
      <c r="I219" s="115">
        <f>+IFERROR(LISTAS[[#This Row],[VENTA NETA]]/LISTAS[[#This Row],[COSTO]]-1,0)</f>
        <v>1.164482582195133</v>
      </c>
      <c r="J219" s="33" t="str">
        <f>IFERROR(VLOOKUP(LISTAS[[#This Row],[ID]],_01_CODIGOS_Y_COSTOS_xlsm[[Producto y N°]:[CODIGO]],2,0),"")</f>
        <v>F-1087</v>
      </c>
      <c r="M219" s="22">
        <v>0</v>
      </c>
      <c r="N219" s="23">
        <f>+LISTAS[[#This Row],[Precio]]+(LISTAS[[#This Row],[Precio]]*M219)</f>
        <v>2162.27</v>
      </c>
      <c r="O219" s="24">
        <f t="shared" si="7"/>
        <v>875.71935000000008</v>
      </c>
      <c r="Q219" s="21">
        <f>IFERROR(O219/LISTAS[[#This Row],[COSTO]]-1,"")</f>
        <v>1.164482582195133</v>
      </c>
      <c r="R219" t="str">
        <f>+LISTAS[[#This Row],[ID]]</f>
        <v>PLASTICOS221</v>
      </c>
      <c r="T219" s="29"/>
      <c r="U219" s="25">
        <f>LISTAS[[#This Row],[COSTO]]+(LISTAS[[#This Row],[COSTO]]*T219)</f>
        <v>404.58600000000001</v>
      </c>
      <c r="V219" s="30">
        <f>IF(T219="",0,U219/LISTAS[[#This Row],[VENTA NETA]]-1)</f>
        <v>0</v>
      </c>
      <c r="X219" s="25">
        <v>323.05770000000001</v>
      </c>
      <c r="Y219" s="31">
        <f>IFERROR(LISTAS[[#This Row],[COSTO]]/X219-1,"")</f>
        <v>0.25236451568868357</v>
      </c>
      <c r="AF219" t="str">
        <v>ALNAT</v>
      </c>
      <c r="AG219" t="str">
        <v>CONECTORES NEUMÁTICOS</v>
      </c>
      <c r="AH219" s="15">
        <v>8</v>
      </c>
      <c r="AI219" s="9">
        <v>851.32619999999997</v>
      </c>
      <c r="AJ219" s="9">
        <v>550.36800000000005</v>
      </c>
      <c r="AK219" s="66">
        <v>0.54683084772370472</v>
      </c>
      <c r="AL219" s="8">
        <v>0.24694538784074535</v>
      </c>
      <c r="AM219" s="9">
        <v>1061.557278637988</v>
      </c>
      <c r="AN219" s="66">
        <v>0.92881359133886399</v>
      </c>
      <c r="AO219" s="13">
        <f t="shared" si="8"/>
        <v>210.23107863798805</v>
      </c>
      <c r="AQ219" s="66">
        <v>0.70000000000000018</v>
      </c>
      <c r="AR219" s="13">
        <v>219.2745900000001</v>
      </c>
    </row>
    <row r="220" spans="1:44" x14ac:dyDescent="0.2">
      <c r="A220" s="6" t="s">
        <v>440</v>
      </c>
      <c r="B220" t="s">
        <v>5</v>
      </c>
      <c r="C220">
        <v>222</v>
      </c>
      <c r="D220" t="s">
        <v>441</v>
      </c>
      <c r="E220" s="2">
        <v>582.09</v>
      </c>
      <c r="F220" s="6" t="str">
        <f>+_xlfn.XLOOKUP(LISTAS[[#This Row],[ID]],_01_CODIGOS_Y_COSTOS_xlsm[Producto y N°],_01_CODIGOS_Y_COSTOS_xlsm[FABRICA],"",0,1)</f>
        <v>FADER</v>
      </c>
      <c r="G220" s="13">
        <f>LISTAS[[#This Row],[Precio]]*(1-0.46)*(1-IF($C$3520="",0,$C$3520))</f>
        <v>235.74645000000004</v>
      </c>
      <c r="H220" s="1">
        <f>+_xlfn.XLOOKUP(LISTAS[[#This Row],[ID]],_01_CODIGOS_Y_COSTOS_xlsm[Producto y N°],_01_CODIGOS_Y_COSTOS_xlsm[COSTO],0,0,1)</f>
        <v>118.6786</v>
      </c>
      <c r="I220" s="115">
        <f>+IFERROR(LISTAS[[#This Row],[VENTA NETA]]/LISTAS[[#This Row],[COSTO]]-1,0)</f>
        <v>0.98642762890698088</v>
      </c>
      <c r="J220" s="33" t="str">
        <f>IFERROR(VLOOKUP(LISTAS[[#This Row],[ID]],_01_CODIGOS_Y_COSTOS_xlsm[[Producto y N°]:[CODIGO]],2,0),"")</f>
        <v>F-466</v>
      </c>
      <c r="M220" s="22">
        <v>0</v>
      </c>
      <c r="N220" s="23">
        <f>+LISTAS[[#This Row],[Precio]]+(LISTAS[[#This Row],[Precio]]*M220)</f>
        <v>582.09</v>
      </c>
      <c r="O220" s="24">
        <f t="shared" si="7"/>
        <v>235.74645000000004</v>
      </c>
      <c r="Q220" s="21">
        <f>IFERROR(O220/LISTAS[[#This Row],[COSTO]]-1,"")</f>
        <v>0.98642762890698088</v>
      </c>
      <c r="R220" t="str">
        <f>+LISTAS[[#This Row],[ID]]</f>
        <v>PLASTICOS222</v>
      </c>
      <c r="T220" s="29"/>
      <c r="U220" s="25">
        <f>LISTAS[[#This Row],[COSTO]]+(LISTAS[[#This Row],[COSTO]]*T220)</f>
        <v>118.6786</v>
      </c>
      <c r="V220" s="30">
        <f>IF(T220="",0,U220/LISTAS[[#This Row],[VENTA NETA]]-1)</f>
        <v>0</v>
      </c>
      <c r="X220" s="25">
        <v>95</v>
      </c>
      <c r="Y220" s="31">
        <f>IFERROR(LISTAS[[#This Row],[COSTO]]/X220-1,"")</f>
        <v>0.24924842105263156</v>
      </c>
      <c r="AF220" t="str">
        <v>ALNAT</v>
      </c>
      <c r="AG220" t="str">
        <v>CONECTORES NUEVA INCORPORACION</v>
      </c>
      <c r="AH220" s="15">
        <v>335</v>
      </c>
      <c r="AI220" s="9">
        <v>2561.5197000000003</v>
      </c>
      <c r="AJ220" s="9">
        <v>1423.0661</v>
      </c>
      <c r="AK220" s="66">
        <v>0.80000050594979411</v>
      </c>
      <c r="AL220" s="8">
        <v>0.24528862165518817</v>
      </c>
      <c r="AM220" s="9">
        <v>3189.8313365556114</v>
      </c>
      <c r="AN220" s="66">
        <v>1.2415201490328602</v>
      </c>
      <c r="AO220" s="13">
        <f t="shared" si="8"/>
        <v>628.31163655561113</v>
      </c>
      <c r="AQ220" s="66">
        <v>0.69999999999999973</v>
      </c>
      <c r="AR220" s="13">
        <v>291.20053999999982</v>
      </c>
    </row>
    <row r="221" spans="1:44" x14ac:dyDescent="0.2">
      <c r="A221" s="6" t="s">
        <v>442</v>
      </c>
      <c r="B221" t="s">
        <v>5</v>
      </c>
      <c r="C221">
        <v>223</v>
      </c>
      <c r="D221" t="s">
        <v>443</v>
      </c>
      <c r="E221" s="2">
        <v>1149.6199999999999</v>
      </c>
      <c r="F221" s="6" t="str">
        <f>+_xlfn.XLOOKUP(LISTAS[[#This Row],[ID]],_01_CODIGOS_Y_COSTOS_xlsm[Producto y N°],_01_CODIGOS_Y_COSTOS_xlsm[FABRICA],"",0,1)</f>
        <v>FADER</v>
      </c>
      <c r="G221" s="13">
        <f>LISTAS[[#This Row],[Precio]]*(1-0.46)*(1-IF($C$3520="",0,$C$3520))</f>
        <v>465.59609999999998</v>
      </c>
      <c r="H221" s="1">
        <f>+_xlfn.XLOOKUP(LISTAS[[#This Row],[ID]],_01_CODIGOS_Y_COSTOS_xlsm[Producto y N°],_01_CODIGOS_Y_COSTOS_xlsm[COSTO],0,0,1)</f>
        <v>264.3295</v>
      </c>
      <c r="I221" s="115">
        <f>+IFERROR(LISTAS[[#This Row],[VENTA NETA]]/LISTAS[[#This Row],[COSTO]]-1,0)</f>
        <v>0.76142314800277688</v>
      </c>
      <c r="J221" s="33" t="str">
        <f>IFERROR(VLOOKUP(LISTAS[[#This Row],[ID]],_01_CODIGOS_Y_COSTOS_xlsm[[Producto y N°]:[CODIGO]],2,0),"")</f>
        <v>F-1085</v>
      </c>
      <c r="M221" s="22">
        <v>0</v>
      </c>
      <c r="N221" s="23">
        <f>+LISTAS[[#This Row],[Precio]]+(LISTAS[[#This Row],[Precio]]*M221)</f>
        <v>1149.6199999999999</v>
      </c>
      <c r="O221" s="24">
        <f t="shared" si="7"/>
        <v>465.59609999999998</v>
      </c>
      <c r="Q221" s="21">
        <f>IFERROR(O221/LISTAS[[#This Row],[COSTO]]-1,"")</f>
        <v>0.76142314800277688</v>
      </c>
      <c r="R221" t="str">
        <f>+LISTAS[[#This Row],[ID]]</f>
        <v>PLASTICOS223</v>
      </c>
      <c r="T221" s="29"/>
      <c r="U221" s="25">
        <f>LISTAS[[#This Row],[COSTO]]+(LISTAS[[#This Row],[COSTO]]*T221)</f>
        <v>264.3295</v>
      </c>
      <c r="V221" s="30">
        <f>IF(T221="",0,U221/LISTAS[[#This Row],[VENTA NETA]]-1)</f>
        <v>0</v>
      </c>
      <c r="X221" s="25">
        <v>210.9</v>
      </c>
      <c r="Y221" s="31">
        <f>IFERROR(LISTAS[[#This Row],[COSTO]]/X221-1,"")</f>
        <v>0.2533404457088666</v>
      </c>
      <c r="AF221" t="str">
        <v>JUCAP</v>
      </c>
      <c r="AG221" t="str">
        <v>TAPONES DE CARTER</v>
      </c>
      <c r="AH221" s="15" t="str">
        <v>44 - 14 x 1,25</v>
      </c>
      <c r="AI221" s="9">
        <v>2608.7831999999999</v>
      </c>
      <c r="AJ221" s="9">
        <v>1449.325</v>
      </c>
      <c r="AK221" s="66">
        <v>0.79999875804253695</v>
      </c>
      <c r="AL221" s="8">
        <v>0.23693828651959437</v>
      </c>
      <c r="AM221" s="9">
        <v>3226.9038213091044</v>
      </c>
      <c r="AN221" s="66">
        <v>1.2264873795105338</v>
      </c>
      <c r="AO221" s="13">
        <f t="shared" si="8"/>
        <v>618.12062130910454</v>
      </c>
      <c r="AQ221" s="66">
        <v>0.7</v>
      </c>
      <c r="AR221" s="13">
        <v>303.85735000000022</v>
      </c>
    </row>
    <row r="222" spans="1:44" x14ac:dyDescent="0.2">
      <c r="A222" s="6" t="s">
        <v>444</v>
      </c>
      <c r="B222" t="s">
        <v>5</v>
      </c>
      <c r="C222">
        <v>224</v>
      </c>
      <c r="D222" t="s">
        <v>445</v>
      </c>
      <c r="E222" s="2">
        <v>727.61</v>
      </c>
      <c r="F222" s="6" t="str">
        <f>+_xlfn.XLOOKUP(LISTAS[[#This Row],[ID]],_01_CODIGOS_Y_COSTOS_xlsm[Producto y N°],_01_CODIGOS_Y_COSTOS_xlsm[FABRICA],"",0,1)</f>
        <v>FADER</v>
      </c>
      <c r="G222" s="13">
        <f>LISTAS[[#This Row],[Precio]]*(1-0.46)*(1-IF($C$3520="",0,$C$3520))</f>
        <v>294.68205</v>
      </c>
      <c r="H222" s="1">
        <f>+_xlfn.XLOOKUP(LISTAS[[#This Row],[ID]],_01_CODIGOS_Y_COSTOS_xlsm[Producto y N°],_01_CODIGOS_Y_COSTOS_xlsm[COSTO],0,0,1)</f>
        <v>139.65</v>
      </c>
      <c r="I222" s="115">
        <f>+IFERROR(LISTAS[[#This Row],[VENTA NETA]]/LISTAS[[#This Row],[COSTO]]-1,0)</f>
        <v>1.1101471535982812</v>
      </c>
      <c r="J222" s="33" t="str">
        <f>IFERROR(VLOOKUP(LISTAS[[#This Row],[ID]],_01_CODIGOS_Y_COSTOS_xlsm[[Producto y N°]:[CODIGO]],2,0),"")</f>
        <v>S-004</v>
      </c>
      <c r="M222" s="22">
        <v>0</v>
      </c>
      <c r="N222" s="23">
        <f>+LISTAS[[#This Row],[Precio]]+(LISTAS[[#This Row],[Precio]]*M222)</f>
        <v>727.61</v>
      </c>
      <c r="O222" s="24">
        <f t="shared" si="7"/>
        <v>294.68205</v>
      </c>
      <c r="Q222" s="21">
        <f>IFERROR(O222/LISTAS[[#This Row],[COSTO]]-1,"")</f>
        <v>1.1101471535982812</v>
      </c>
      <c r="R222" t="str">
        <f>+LISTAS[[#This Row],[ID]]</f>
        <v>PLASTICOS224</v>
      </c>
      <c r="T222" s="29"/>
      <c r="U222" s="25">
        <f>LISTAS[[#This Row],[COSTO]]+(LISTAS[[#This Row],[COSTO]]*T222)</f>
        <v>139.65</v>
      </c>
      <c r="V222" s="30">
        <f>IF(T222="",0,U222/LISTAS[[#This Row],[VENTA NETA]]-1)</f>
        <v>0</v>
      </c>
      <c r="X222" s="25">
        <v>134.9</v>
      </c>
      <c r="Y222" s="31">
        <f>IFERROR(LISTAS[[#This Row],[COSTO]]/X222-1,"")</f>
        <v>3.5211267605633756E-2</v>
      </c>
      <c r="AF222" t="str">
        <v>RESORTES</v>
      </c>
      <c r="AG222" t="str">
        <v>RESORTES LINEA FERRETERIA</v>
      </c>
      <c r="AH222" s="15">
        <v>99</v>
      </c>
      <c r="AI222" s="9">
        <v>406.08135000000004</v>
      </c>
      <c r="AJ222" s="9">
        <v>225.6</v>
      </c>
      <c r="AK222" s="66">
        <v>0.80000598404255352</v>
      </c>
      <c r="AL222" s="8">
        <v>0.23493283410516619</v>
      </c>
      <c r="AM222" s="9">
        <v>501.48319243275193</v>
      </c>
      <c r="AN222" s="66">
        <v>1.2228864912799287</v>
      </c>
      <c r="AO222" s="13">
        <f t="shared" si="8"/>
        <v>95.401842432751891</v>
      </c>
      <c r="AQ222" s="66">
        <v>0.7</v>
      </c>
      <c r="AR222" s="13">
        <v>303.85735000000022</v>
      </c>
    </row>
    <row r="223" spans="1:44" x14ac:dyDescent="0.2">
      <c r="A223" s="6" t="s">
        <v>446</v>
      </c>
      <c r="B223" t="s">
        <v>5</v>
      </c>
      <c r="C223">
        <v>225</v>
      </c>
      <c r="D223" t="s">
        <v>447</v>
      </c>
      <c r="E223" s="2">
        <v>1809.09</v>
      </c>
      <c r="F223" s="6" t="str">
        <f>+_xlfn.XLOOKUP(LISTAS[[#This Row],[ID]],_01_CODIGOS_Y_COSTOS_xlsm[Producto y N°],_01_CODIGOS_Y_COSTOS_xlsm[FABRICA],"",0,1)</f>
        <v>FADER</v>
      </c>
      <c r="G223" s="13">
        <f>LISTAS[[#This Row],[Precio]]*(1-0.46)*(1-IF($C$3520="",0,$C$3520))</f>
        <v>732.68145000000004</v>
      </c>
      <c r="H223" s="1">
        <f>+_xlfn.XLOOKUP(LISTAS[[#This Row],[ID]],_01_CODIGOS_Y_COSTOS_xlsm[Producto y N°],_01_CODIGOS_Y_COSTOS_xlsm[COSTO],0,0,1)</f>
        <v>242.39250000000001</v>
      </c>
      <c r="I223" s="115">
        <f>+IFERROR(LISTAS[[#This Row],[VENTA NETA]]/LISTAS[[#This Row],[COSTO]]-1,0)</f>
        <v>2.0227067669172931</v>
      </c>
      <c r="J223" s="33" t="str">
        <f>IFERROR(VLOOKUP(LISTAS[[#This Row],[ID]],_01_CODIGOS_Y_COSTOS_xlsm[[Producto y N°]:[CODIGO]],2,0),"")</f>
        <v>S-087</v>
      </c>
      <c r="M223" s="22">
        <v>0</v>
      </c>
      <c r="N223" s="23">
        <f>+LISTAS[[#This Row],[Precio]]+(LISTAS[[#This Row],[Precio]]*M223)</f>
        <v>1809.09</v>
      </c>
      <c r="O223" s="24">
        <f t="shared" si="7"/>
        <v>732.68145000000004</v>
      </c>
      <c r="Q223" s="21">
        <f>IFERROR(O223/LISTAS[[#This Row],[COSTO]]-1,"")</f>
        <v>2.0227067669172931</v>
      </c>
      <c r="R223" t="str">
        <f>+LISTAS[[#This Row],[ID]]</f>
        <v>PLASTICOS225</v>
      </c>
      <c r="T223" s="29"/>
      <c r="U223" s="25">
        <f>LISTAS[[#This Row],[COSTO]]+(LISTAS[[#This Row],[COSTO]]*T223)</f>
        <v>242.39250000000001</v>
      </c>
      <c r="V223" s="30">
        <f>IF(T223="",0,U223/LISTAS[[#This Row],[VENTA NETA]]-1)</f>
        <v>0</v>
      </c>
      <c r="X223" s="25">
        <v>190</v>
      </c>
      <c r="Y223" s="31">
        <f>IFERROR(LISTAS[[#This Row],[COSTO]]/X223-1,"")</f>
        <v>0.27575000000000016</v>
      </c>
      <c r="AF223" t="str">
        <v>RESORTES</v>
      </c>
      <c r="AG223" t="str">
        <v>RESORTES LINEA COMPLEMENTARIA</v>
      </c>
      <c r="AH223" s="15">
        <v>328</v>
      </c>
      <c r="AI223" s="9">
        <v>406.08135000000004</v>
      </c>
      <c r="AJ223" s="9">
        <v>225.6</v>
      </c>
      <c r="AK223" s="66">
        <v>0.80000598404255352</v>
      </c>
      <c r="AL223" s="8">
        <v>0.23493283410516619</v>
      </c>
      <c r="AM223" s="9">
        <v>501.48319243275193</v>
      </c>
      <c r="AN223" s="66">
        <v>1.2228864912799287</v>
      </c>
      <c r="AO223" s="13">
        <f t="shared" si="8"/>
        <v>95.401842432751891</v>
      </c>
      <c r="AQ223" s="66">
        <v>0.7</v>
      </c>
      <c r="AR223" s="13">
        <v>303.85735000000022</v>
      </c>
    </row>
    <row r="224" spans="1:44" x14ac:dyDescent="0.2">
      <c r="A224" s="6" t="s">
        <v>448</v>
      </c>
      <c r="B224" t="s">
        <v>5</v>
      </c>
      <c r="C224">
        <v>226</v>
      </c>
      <c r="D224" t="s">
        <v>449</v>
      </c>
      <c r="E224" s="2">
        <v>1164.17</v>
      </c>
      <c r="F224" s="6" t="str">
        <f>+_xlfn.XLOOKUP(LISTAS[[#This Row],[ID]],_01_CODIGOS_Y_COSTOS_xlsm[Producto y N°],_01_CODIGOS_Y_COSTOS_xlsm[FABRICA],"",0,1)</f>
        <v>FADER</v>
      </c>
      <c r="G224" s="13">
        <f>LISTAS[[#This Row],[Precio]]*(1-0.46)*(1-IF($C$3520="",0,$C$3520))</f>
        <v>471.48885000000007</v>
      </c>
      <c r="H224" s="1">
        <f>+_xlfn.XLOOKUP(LISTAS[[#This Row],[ID]],_01_CODIGOS_Y_COSTOS_xlsm[Producto y N°],_01_CODIGOS_Y_COSTOS_xlsm[COSTO],0,0,1)</f>
        <v>237.405</v>
      </c>
      <c r="I224" s="115">
        <f>+IFERROR(LISTAS[[#This Row],[VENTA NETA]]/LISTAS[[#This Row],[COSTO]]-1,0)</f>
        <v>0.98601061477222496</v>
      </c>
      <c r="J224" s="33" t="str">
        <f>IFERROR(VLOOKUP(LISTAS[[#This Row],[ID]],_01_CODIGOS_Y_COSTOS_xlsm[[Producto y N°]:[CODIGO]],2,0),"")</f>
        <v>S-032</v>
      </c>
      <c r="M224" s="22">
        <v>0</v>
      </c>
      <c r="N224" s="23">
        <f>+LISTAS[[#This Row],[Precio]]+(LISTAS[[#This Row],[Precio]]*M224)</f>
        <v>1164.17</v>
      </c>
      <c r="O224" s="24">
        <f t="shared" si="7"/>
        <v>471.48885000000007</v>
      </c>
      <c r="Q224" s="21">
        <f>IFERROR(O224/LISTAS[[#This Row],[COSTO]]-1,"")</f>
        <v>0.98601061477222496</v>
      </c>
      <c r="R224" t="str">
        <f>+LISTAS[[#This Row],[ID]]</f>
        <v>PLASTICOS226</v>
      </c>
      <c r="T224" s="29"/>
      <c r="U224" s="25">
        <f>LISTAS[[#This Row],[COSTO]]+(LISTAS[[#This Row],[COSTO]]*T224)</f>
        <v>237.405</v>
      </c>
      <c r="V224" s="30">
        <f>IF(T224="",0,U224/LISTAS[[#This Row],[VENTA NETA]]-1)</f>
        <v>0</v>
      </c>
      <c r="X224" s="25">
        <v>190</v>
      </c>
      <c r="Y224" s="31">
        <f>IFERROR(LISTAS[[#This Row],[COSTO]]/X224-1,"")</f>
        <v>0.24950000000000006</v>
      </c>
      <c r="AF224" t="str">
        <v>RESORTES</v>
      </c>
      <c r="AG224" t="str">
        <v>RESORTES LINEA COMPLEMENTARIA</v>
      </c>
      <c r="AH224" s="15">
        <v>332</v>
      </c>
      <c r="AI224" s="9">
        <v>406.08135000000004</v>
      </c>
      <c r="AJ224" s="9">
        <v>225.6</v>
      </c>
      <c r="AK224" s="66">
        <v>0.80000598404255352</v>
      </c>
      <c r="AL224" s="8">
        <v>0.23493283410516619</v>
      </c>
      <c r="AM224" s="9">
        <v>501.48319243275193</v>
      </c>
      <c r="AN224" s="66">
        <v>1.2228864912799287</v>
      </c>
      <c r="AO224" s="13">
        <f t="shared" si="8"/>
        <v>95.401842432751891</v>
      </c>
      <c r="AQ224" s="66">
        <v>0.7</v>
      </c>
      <c r="AR224" s="13">
        <v>303.85735000000022</v>
      </c>
    </row>
    <row r="225" spans="1:44" x14ac:dyDescent="0.2">
      <c r="A225" s="6" t="s">
        <v>450</v>
      </c>
      <c r="B225" t="s">
        <v>5</v>
      </c>
      <c r="C225">
        <v>227</v>
      </c>
      <c r="D225" t="s">
        <v>451</v>
      </c>
      <c r="E225" s="2">
        <v>1458.61</v>
      </c>
      <c r="F225" s="6" t="str">
        <f>+_xlfn.XLOOKUP(LISTAS[[#This Row],[ID]],_01_CODIGOS_Y_COSTOS_xlsm[Producto y N°],_01_CODIGOS_Y_COSTOS_xlsm[FABRICA],"",0,1)</f>
        <v>FADER</v>
      </c>
      <c r="G225" s="13">
        <f>LISTAS[[#This Row],[Precio]]*(1-0.46)*(1-IF($C$3520="",0,$C$3520))</f>
        <v>590.73704999999995</v>
      </c>
      <c r="H225" s="1">
        <f>+_xlfn.XLOOKUP(LISTAS[[#This Row],[ID]],_01_CODIGOS_Y_COSTOS_xlsm[Producto y N°],_01_CODIGOS_Y_COSTOS_xlsm[COSTO],0,0,1)</f>
        <v>237.3571</v>
      </c>
      <c r="I225" s="115">
        <f>+IFERROR(LISTAS[[#This Row],[VENTA NETA]]/LISTAS[[#This Row],[COSTO]]-1,0)</f>
        <v>1.4888113732431005</v>
      </c>
      <c r="J225" s="33" t="str">
        <f>IFERROR(VLOOKUP(LISTAS[[#This Row],[ID]],_01_CODIGOS_Y_COSTOS_xlsm[[Producto y N°]:[CODIGO]],2,0),"")</f>
        <v>F-1091</v>
      </c>
      <c r="M225" s="22">
        <v>0</v>
      </c>
      <c r="N225" s="23">
        <f>+LISTAS[[#This Row],[Precio]]+(LISTAS[[#This Row],[Precio]]*M225)</f>
        <v>1458.61</v>
      </c>
      <c r="O225" s="24">
        <f t="shared" si="7"/>
        <v>590.73704999999995</v>
      </c>
      <c r="Q225" s="21">
        <f>IFERROR(O225/LISTAS[[#This Row],[COSTO]]-1,"")</f>
        <v>1.4888113732431005</v>
      </c>
      <c r="R225" t="str">
        <f>+LISTAS[[#This Row],[ID]]</f>
        <v>PLASTICOS227</v>
      </c>
      <c r="T225" s="29"/>
      <c r="U225" s="25">
        <f>LISTAS[[#This Row],[COSTO]]+(LISTAS[[#This Row],[COSTO]]*T225)</f>
        <v>237.3571</v>
      </c>
      <c r="V225" s="30">
        <f>IF(T225="",0,U225/LISTAS[[#This Row],[VENTA NETA]]-1)</f>
        <v>0</v>
      </c>
      <c r="X225" s="25">
        <v>209</v>
      </c>
      <c r="Y225" s="31">
        <f>IFERROR(LISTAS[[#This Row],[COSTO]]/X225-1,"")</f>
        <v>0.13567990430622001</v>
      </c>
      <c r="AF225" t="str">
        <v>DAHE.DIESEL</v>
      </c>
      <c r="AG225" t="str">
        <v>UNIONES ORIENTABLES</v>
      </c>
      <c r="AH225" s="15">
        <v>24</v>
      </c>
      <c r="AI225" s="9">
        <v>2939.085</v>
      </c>
      <c r="AJ225" s="9">
        <v>1702.6990000000001</v>
      </c>
      <c r="AK225" s="66">
        <v>0.72613303936867291</v>
      </c>
      <c r="AL225" s="8">
        <v>0.23</v>
      </c>
      <c r="AM225" s="9">
        <v>3615.0745500000007</v>
      </c>
      <c r="AN225" s="66">
        <v>1.1231436384234681</v>
      </c>
      <c r="AO225" s="13">
        <f t="shared" si="8"/>
        <v>675.98955000000069</v>
      </c>
      <c r="AQ225" s="66">
        <v>0.7</v>
      </c>
      <c r="AR225" s="13">
        <v>77.445319999999981</v>
      </c>
    </row>
    <row r="226" spans="1:44" x14ac:dyDescent="0.2">
      <c r="A226" s="6" t="s">
        <v>452</v>
      </c>
      <c r="B226" t="s">
        <v>5</v>
      </c>
      <c r="C226">
        <v>228</v>
      </c>
      <c r="D226" t="s">
        <v>453</v>
      </c>
      <c r="E226" s="2">
        <v>1758.28</v>
      </c>
      <c r="F226" s="6" t="str">
        <f>+_xlfn.XLOOKUP(LISTAS[[#This Row],[ID]],_01_CODIGOS_Y_COSTOS_xlsm[Producto y N°],_01_CODIGOS_Y_COSTOS_xlsm[FABRICA],"",0,1)</f>
        <v>FADER</v>
      </c>
      <c r="G226" s="13">
        <f>LISTAS[[#This Row],[Precio]]*(1-0.46)*(1-IF($C$3520="",0,$C$3520))</f>
        <v>712.10340000000008</v>
      </c>
      <c r="H226" s="1">
        <f>+_xlfn.XLOOKUP(LISTAS[[#This Row],[ID]],_01_CODIGOS_Y_COSTOS_xlsm[Producto y N°],_01_CODIGOS_Y_COSTOS_xlsm[COSTO],0,0,1)</f>
        <v>249.375</v>
      </c>
      <c r="I226" s="115">
        <f>+IFERROR(LISTAS[[#This Row],[VENTA NETA]]/LISTAS[[#This Row],[COSTO]]-1,0)</f>
        <v>1.855552481203008</v>
      </c>
      <c r="J226" s="33" t="str">
        <f>IFERROR(VLOOKUP(LISTAS[[#This Row],[ID]],_01_CODIGOS_Y_COSTOS_xlsm[[Producto y N°]:[CODIGO]],2,0),"")</f>
        <v>S-039</v>
      </c>
      <c r="M226" s="22">
        <v>0</v>
      </c>
      <c r="N226" s="23">
        <f>+LISTAS[[#This Row],[Precio]]+(LISTAS[[#This Row],[Precio]]*M226)</f>
        <v>1758.28</v>
      </c>
      <c r="O226" s="24">
        <f t="shared" si="7"/>
        <v>712.10340000000008</v>
      </c>
      <c r="Q226" s="21">
        <f>IFERROR(O226/LISTAS[[#This Row],[COSTO]]-1,"")</f>
        <v>1.855552481203008</v>
      </c>
      <c r="R226" t="str">
        <f>+LISTAS[[#This Row],[ID]]</f>
        <v>PLASTICOS228</v>
      </c>
      <c r="T226" s="29"/>
      <c r="U226" s="25">
        <f>LISTAS[[#This Row],[COSTO]]+(LISTAS[[#This Row],[COSTO]]*T226)</f>
        <v>249.375</v>
      </c>
      <c r="V226" s="30">
        <f>IF(T226="",0,U226/LISTAS[[#This Row],[VENTA NETA]]-1)</f>
        <v>0</v>
      </c>
      <c r="X226" s="25">
        <v>209</v>
      </c>
      <c r="Y226" s="31">
        <f>IFERROR(LISTAS[[#This Row],[COSTO]]/X226-1,"")</f>
        <v>0.19318181818181812</v>
      </c>
      <c r="AF226" t="str">
        <v>DAHE.DIESEL</v>
      </c>
      <c r="AG226" t="str">
        <v>UNIONES ORIENTABLES</v>
      </c>
      <c r="AH226" s="15">
        <v>26</v>
      </c>
      <c r="AI226" s="9">
        <v>3785.94</v>
      </c>
      <c r="AJ226" s="9">
        <v>2142.7170000000001</v>
      </c>
      <c r="AK226" s="66">
        <v>0.76688755444606072</v>
      </c>
      <c r="AL226" s="8">
        <v>0.23</v>
      </c>
      <c r="AM226" s="9">
        <v>4656.7062000000005</v>
      </c>
      <c r="AN226" s="66">
        <v>1.173271691968655</v>
      </c>
      <c r="AO226" s="13">
        <f t="shared" si="8"/>
        <v>870.76620000000048</v>
      </c>
      <c r="AQ226" s="66">
        <v>0.69999999999999973</v>
      </c>
      <c r="AR226" s="13">
        <v>186.96680999999978</v>
      </c>
    </row>
    <row r="227" spans="1:44" x14ac:dyDescent="0.2">
      <c r="A227" s="6" t="s">
        <v>454</v>
      </c>
      <c r="B227" t="s">
        <v>5</v>
      </c>
      <c r="C227">
        <v>229</v>
      </c>
      <c r="D227" t="s">
        <v>455</v>
      </c>
      <c r="E227" s="2">
        <v>2396.8000000000002</v>
      </c>
      <c r="F227" s="6" t="str">
        <f>+_xlfn.XLOOKUP(LISTAS[[#This Row],[ID]],_01_CODIGOS_Y_COSTOS_xlsm[Producto y N°],_01_CODIGOS_Y_COSTOS_xlsm[FABRICA],"",0,1)</f>
        <v>FADER</v>
      </c>
      <c r="G227" s="13">
        <f>LISTAS[[#This Row],[Precio]]*(1-0.46)*(1-IF($C$3520="",0,$C$3520))</f>
        <v>970.70400000000018</v>
      </c>
      <c r="H227" s="1">
        <f>+_xlfn.XLOOKUP(LISTAS[[#This Row],[ID]],_01_CODIGOS_Y_COSTOS_xlsm[Producto y N°],_01_CODIGOS_Y_COSTOS_xlsm[COSTO],0,0,1)</f>
        <v>0</v>
      </c>
      <c r="I227" s="115">
        <f>+IFERROR(LISTAS[[#This Row],[VENTA NETA]]/LISTAS[[#This Row],[COSTO]]-1,0)</f>
        <v>0</v>
      </c>
      <c r="J227" s="33" t="str">
        <f>IFERROR(VLOOKUP(LISTAS[[#This Row],[ID]],_01_CODIGOS_Y_COSTOS_xlsm[[Producto y N°]:[CODIGO]],2,0),"")</f>
        <v>S-214</v>
      </c>
      <c r="M227" s="22">
        <v>0</v>
      </c>
      <c r="N227" s="23">
        <f>+LISTAS[[#This Row],[Precio]]+(LISTAS[[#This Row],[Precio]]*M227)</f>
        <v>2396.8000000000002</v>
      </c>
      <c r="O227" s="24">
        <f t="shared" si="7"/>
        <v>970.70400000000018</v>
      </c>
      <c r="Q227" s="21" t="str">
        <f>IFERROR(O227/LISTAS[[#This Row],[COSTO]]-1,"")</f>
        <v/>
      </c>
      <c r="R227" t="str">
        <f>+LISTAS[[#This Row],[ID]]</f>
        <v>PLASTICOS229</v>
      </c>
      <c r="T227" s="29"/>
      <c r="U227" s="25">
        <f>LISTAS[[#This Row],[COSTO]]+(LISTAS[[#This Row],[COSTO]]*T227)</f>
        <v>0</v>
      </c>
      <c r="V227" s="30">
        <f>IF(T227="",0,U227/LISTAS[[#This Row],[VENTA NETA]]-1)</f>
        <v>0</v>
      </c>
      <c r="X227" s="25">
        <v>0</v>
      </c>
      <c r="Y227" s="31" t="str">
        <f>IFERROR(LISTAS[[#This Row],[COSTO]]/X227-1,"")</f>
        <v/>
      </c>
      <c r="AF227" t="str">
        <v>DAHE.DIESEL</v>
      </c>
      <c r="AG227" t="str">
        <v>UNIONES ORIENTABLES</v>
      </c>
      <c r="AH227" s="15">
        <v>28</v>
      </c>
      <c r="AI227" s="9">
        <v>6226.875</v>
      </c>
      <c r="AJ227" s="9">
        <v>3515.172</v>
      </c>
      <c r="AK227" s="66">
        <v>0.7714282544353448</v>
      </c>
      <c r="AL227" s="8">
        <v>0.23</v>
      </c>
      <c r="AM227" s="9">
        <v>7659.0562500000005</v>
      </c>
      <c r="AN227" s="66">
        <v>1.1788567529554741</v>
      </c>
      <c r="AO227" s="13">
        <f t="shared" si="8"/>
        <v>1432.1812500000005</v>
      </c>
      <c r="AQ227" s="66">
        <v>0.69999999999999973</v>
      </c>
      <c r="AR227" s="13">
        <v>186.96680999999978</v>
      </c>
    </row>
    <row r="228" spans="1:44" x14ac:dyDescent="0.2">
      <c r="A228" s="6" t="s">
        <v>456</v>
      </c>
      <c r="B228" t="s">
        <v>5</v>
      </c>
      <c r="C228">
        <v>230</v>
      </c>
      <c r="D228" t="s">
        <v>457</v>
      </c>
      <c r="E228" s="2">
        <v>4363.7</v>
      </c>
      <c r="F228" s="6" t="str">
        <f>+_xlfn.XLOOKUP(LISTAS[[#This Row],[ID]],_01_CODIGOS_Y_COSTOS_xlsm[Producto y N°],_01_CODIGOS_Y_COSTOS_xlsm[FABRICA],"",0,1)</f>
        <v>FADER</v>
      </c>
      <c r="G228" s="13">
        <f>LISTAS[[#This Row],[Precio]]*(1-0.46)*(1-IF($C$3520="",0,$C$3520))</f>
        <v>1767.2985000000001</v>
      </c>
      <c r="H228" s="1">
        <f>+_xlfn.XLOOKUP(LISTAS[[#This Row],[ID]],_01_CODIGOS_Y_COSTOS_xlsm[Producto y N°],_01_CODIGOS_Y_COSTOS_xlsm[COSTO],0,0,1)</f>
        <v>0</v>
      </c>
      <c r="I228" s="115">
        <f>+IFERROR(LISTAS[[#This Row],[VENTA NETA]]/LISTAS[[#This Row],[COSTO]]-1,0)</f>
        <v>0</v>
      </c>
      <c r="J228" s="33" t="str">
        <f>IFERROR(VLOOKUP(LISTAS[[#This Row],[ID]],_01_CODIGOS_Y_COSTOS_xlsm[[Producto y N°]:[CODIGO]],2,0),"")</f>
        <v>S-185</v>
      </c>
      <c r="M228" s="22">
        <v>0</v>
      </c>
      <c r="N228" s="23">
        <f>+LISTAS[[#This Row],[Precio]]+(LISTAS[[#This Row],[Precio]]*M228)</f>
        <v>4363.7</v>
      </c>
      <c r="O228" s="24">
        <f t="shared" si="7"/>
        <v>1767.2985000000001</v>
      </c>
      <c r="Q228" s="21" t="str">
        <f>IFERROR(O228/LISTAS[[#This Row],[COSTO]]-1,"")</f>
        <v/>
      </c>
      <c r="R228" t="str">
        <f>+LISTAS[[#This Row],[ID]]</f>
        <v>PLASTICOS230</v>
      </c>
      <c r="T228" s="29"/>
      <c r="U228" s="25">
        <f>LISTAS[[#This Row],[COSTO]]+(LISTAS[[#This Row],[COSTO]]*T228)</f>
        <v>0</v>
      </c>
      <c r="V228" s="30">
        <f>IF(T228="",0,U228/LISTAS[[#This Row],[VENTA NETA]]-1)</f>
        <v>0</v>
      </c>
      <c r="X228" s="25">
        <v>0</v>
      </c>
      <c r="Y228" s="31" t="str">
        <f>IFERROR(LISTAS[[#This Row],[COSTO]]/X228-1,"")</f>
        <v/>
      </c>
      <c r="AF228" t="str">
        <v>DAHE.DIESEL</v>
      </c>
      <c r="AG228" t="str">
        <v>UNIONES ORIENTABLES</v>
      </c>
      <c r="AH228" s="15">
        <v>30</v>
      </c>
      <c r="AI228" s="9">
        <v>1743.5250000000001</v>
      </c>
      <c r="AJ228" s="9">
        <v>1052.0440000000001</v>
      </c>
      <c r="AK228" s="66">
        <v>0.65727384025763169</v>
      </c>
      <c r="AL228" s="8">
        <v>0.23</v>
      </c>
      <c r="AM228" s="9">
        <v>2144.53575</v>
      </c>
      <c r="AN228" s="66">
        <v>1.0384468235168871</v>
      </c>
      <c r="AO228" s="13">
        <f t="shared" si="8"/>
        <v>401.01074999999992</v>
      </c>
      <c r="AQ228" s="66">
        <v>0.69999999999999973</v>
      </c>
      <c r="AR228" s="13">
        <v>347.98365999999999</v>
      </c>
    </row>
    <row r="229" spans="1:44" x14ac:dyDescent="0.2">
      <c r="A229" s="6" t="s">
        <v>458</v>
      </c>
      <c r="B229" t="s">
        <v>5</v>
      </c>
      <c r="C229">
        <v>231</v>
      </c>
      <c r="D229" t="s">
        <v>459</v>
      </c>
      <c r="E229" s="2">
        <v>2209.54</v>
      </c>
      <c r="F229" s="6" t="str">
        <f>+_xlfn.XLOOKUP(LISTAS[[#This Row],[ID]],_01_CODIGOS_Y_COSTOS_xlsm[Producto y N°],_01_CODIGOS_Y_COSTOS_xlsm[FABRICA],"",0,1)</f>
        <v>FADER</v>
      </c>
      <c r="G229" s="13">
        <f>LISTAS[[#This Row],[Precio]]*(1-0.46)*(1-IF($C$3520="",0,$C$3520))</f>
        <v>894.86370000000011</v>
      </c>
      <c r="H229" s="1">
        <f>+_xlfn.XLOOKUP(LISTAS[[#This Row],[ID]],_01_CODIGOS_Y_COSTOS_xlsm[Producto y N°],_01_CODIGOS_Y_COSTOS_xlsm[COSTO],0,0,1)</f>
        <v>485.50319999999999</v>
      </c>
      <c r="I229" s="115">
        <f>+IFERROR(LISTAS[[#This Row],[VENTA NETA]]/LISTAS[[#This Row],[COSTO]]-1,0)</f>
        <v>0.84316746007029431</v>
      </c>
      <c r="J229" s="33" t="str">
        <f>IFERROR(VLOOKUP(LISTAS[[#This Row],[ID]],_01_CODIGOS_Y_COSTOS_xlsm[[Producto y N°]:[CODIGO]],2,0),"")</f>
        <v>F-1092</v>
      </c>
      <c r="M229" s="22">
        <v>0</v>
      </c>
      <c r="N229" s="23">
        <f>+LISTAS[[#This Row],[Precio]]+(LISTAS[[#This Row],[Precio]]*M229)</f>
        <v>2209.54</v>
      </c>
      <c r="O229" s="24">
        <f t="shared" si="7"/>
        <v>894.86370000000011</v>
      </c>
      <c r="Q229" s="21">
        <f>IFERROR(O229/LISTAS[[#This Row],[COSTO]]-1,"")</f>
        <v>0.84316746007029431</v>
      </c>
      <c r="R229" t="str">
        <f>+LISTAS[[#This Row],[ID]]</f>
        <v>PLASTICOS231</v>
      </c>
      <c r="T229" s="29"/>
      <c r="U229" s="25">
        <f>LISTAS[[#This Row],[COSTO]]+(LISTAS[[#This Row],[COSTO]]*T229)</f>
        <v>485.50319999999999</v>
      </c>
      <c r="V229" s="30">
        <f>IF(T229="",0,U229/LISTAS[[#This Row],[VENTA NETA]]-1)</f>
        <v>0</v>
      </c>
      <c r="X229" s="25">
        <v>408.5</v>
      </c>
      <c r="Y229" s="31">
        <f>IFERROR(LISTAS[[#This Row],[COSTO]]/X229-1,"")</f>
        <v>0.18850232558139535</v>
      </c>
      <c r="AF229" t="str">
        <v>DAHE.DIESEL</v>
      </c>
      <c r="AG229" t="str">
        <v>UNIONES ORIENTABLES</v>
      </c>
      <c r="AH229" s="15">
        <v>34</v>
      </c>
      <c r="AI229" s="9">
        <v>2241.6750000000002</v>
      </c>
      <c r="AJ229" s="9">
        <v>1315.163</v>
      </c>
      <c r="AK229" s="66">
        <v>0.70448453917879394</v>
      </c>
      <c r="AL229" s="8">
        <v>0.23</v>
      </c>
      <c r="AM229" s="9">
        <v>2757.2602500000003</v>
      </c>
      <c r="AN229" s="66">
        <v>1.0965159831899167</v>
      </c>
      <c r="AO229" s="13">
        <f t="shared" si="8"/>
        <v>515.58525000000009</v>
      </c>
      <c r="AQ229" s="66">
        <v>0.69999999999999973</v>
      </c>
      <c r="AR229" s="13">
        <v>347.98365999999999</v>
      </c>
    </row>
    <row r="230" spans="1:44" x14ac:dyDescent="0.2">
      <c r="A230" s="6" t="s">
        <v>460</v>
      </c>
      <c r="B230" t="s">
        <v>5</v>
      </c>
      <c r="C230">
        <v>232</v>
      </c>
      <c r="D230" t="s">
        <v>461</v>
      </c>
      <c r="E230" s="2">
        <v>2201.4299999999998</v>
      </c>
      <c r="F230" s="6" t="str">
        <f>+_xlfn.XLOOKUP(LISTAS[[#This Row],[ID]],_01_CODIGOS_Y_COSTOS_xlsm[Producto y N°],_01_CODIGOS_Y_COSTOS_xlsm[FABRICA],"",0,1)</f>
        <v>FADER</v>
      </c>
      <c r="G230" s="13">
        <f>LISTAS[[#This Row],[Precio]]*(1-0.46)*(1-IF($C$3520="",0,$C$3520))</f>
        <v>891.57914999999991</v>
      </c>
      <c r="H230" s="1">
        <f>+_xlfn.XLOOKUP(LISTAS[[#This Row],[ID]],_01_CODIGOS_Y_COSTOS_xlsm[Producto y N°],_01_CODIGOS_Y_COSTOS_xlsm[COSTO],0,0,1)</f>
        <v>441.89850000000001</v>
      </c>
      <c r="I230" s="115">
        <f>+IFERROR(LISTAS[[#This Row],[VENTA NETA]]/LISTAS[[#This Row],[COSTO]]-1,0)</f>
        <v>1.0176107182984326</v>
      </c>
      <c r="J230" s="33" t="str">
        <f>IFERROR(VLOOKUP(LISTAS[[#This Row],[ID]],_01_CODIGOS_Y_COSTOS_xlsm[[Producto y N°]:[CODIGO]],2,0),"")</f>
        <v>F-1088</v>
      </c>
      <c r="M230" s="22">
        <v>0</v>
      </c>
      <c r="N230" s="23">
        <f>+LISTAS[[#This Row],[Precio]]+(LISTAS[[#This Row],[Precio]]*M230)</f>
        <v>2201.4299999999998</v>
      </c>
      <c r="O230" s="24">
        <f t="shared" si="7"/>
        <v>891.57914999999991</v>
      </c>
      <c r="Q230" s="21">
        <f>IFERROR(O230/LISTAS[[#This Row],[COSTO]]-1,"")</f>
        <v>1.0176107182984326</v>
      </c>
      <c r="R230" t="str">
        <f>+LISTAS[[#This Row],[ID]]</f>
        <v>PLASTICOS232</v>
      </c>
      <c r="T230" s="29"/>
      <c r="U230" s="25">
        <f>LISTAS[[#This Row],[COSTO]]+(LISTAS[[#This Row],[COSTO]]*T230)</f>
        <v>441.89850000000001</v>
      </c>
      <c r="V230" s="30">
        <f>IF(T230="",0,U230/LISTAS[[#This Row],[VENTA NETA]]-1)</f>
        <v>0</v>
      </c>
      <c r="X230" s="25">
        <v>349.97919999999999</v>
      </c>
      <c r="Y230" s="31">
        <f>IFERROR(LISTAS[[#This Row],[COSTO]]/X230-1,"")</f>
        <v>0.26264217987811844</v>
      </c>
      <c r="AF230" t="str">
        <v>DAHE.DIESEL</v>
      </c>
      <c r="AG230" t="str">
        <v>UNIONES ORIENTABLES</v>
      </c>
      <c r="AH230" s="15">
        <v>50</v>
      </c>
      <c r="AI230" s="9">
        <v>2690.01</v>
      </c>
      <c r="AJ230" s="9">
        <v>1701.4780000000001</v>
      </c>
      <c r="AK230" s="66">
        <v>0.58098429718162681</v>
      </c>
      <c r="AL230" s="8">
        <v>0.23</v>
      </c>
      <c r="AM230" s="9">
        <v>3308.7123000000001</v>
      </c>
      <c r="AN230" s="66">
        <v>0.94461068553340088</v>
      </c>
      <c r="AO230" s="13">
        <f t="shared" si="8"/>
        <v>618.70229999999992</v>
      </c>
      <c r="AQ230" s="66">
        <v>0.69999999999999973</v>
      </c>
      <c r="AR230" s="13">
        <v>55.16521999999992</v>
      </c>
    </row>
    <row r="231" spans="1:44" x14ac:dyDescent="0.2">
      <c r="A231" s="6" t="s">
        <v>462</v>
      </c>
      <c r="B231" t="s">
        <v>5</v>
      </c>
      <c r="C231">
        <v>233</v>
      </c>
      <c r="D231" t="s">
        <v>463</v>
      </c>
      <c r="E231" s="2">
        <v>1309.69</v>
      </c>
      <c r="F231" s="6" t="str">
        <f>+_xlfn.XLOOKUP(LISTAS[[#This Row],[ID]],_01_CODIGOS_Y_COSTOS_xlsm[Producto y N°],_01_CODIGOS_Y_COSTOS_xlsm[FABRICA],"",0,1)</f>
        <v>FADER</v>
      </c>
      <c r="G231" s="13">
        <f>LISTAS[[#This Row],[Precio]]*(1-0.46)*(1-IF($C$3520="",0,$C$3520))</f>
        <v>530.42444999999998</v>
      </c>
      <c r="H231" s="1">
        <f>+_xlfn.XLOOKUP(LISTAS[[#This Row],[ID]],_01_CODIGOS_Y_COSTOS_xlsm[Producto y N°],_01_CODIGOS_Y_COSTOS_xlsm[COSTO],0,0,1)</f>
        <v>306.26159999999999</v>
      </c>
      <c r="I231" s="115">
        <f>+IFERROR(LISTAS[[#This Row],[VENTA NETA]]/LISTAS[[#This Row],[COSTO]]-1,0)</f>
        <v>0.73193260271610927</v>
      </c>
      <c r="J231" s="33" t="str">
        <f>IFERROR(VLOOKUP(LISTAS[[#This Row],[ID]],_01_CODIGOS_Y_COSTOS_xlsm[[Producto y N°]:[CODIGO]],2,0),"")</f>
        <v>F-1070</v>
      </c>
      <c r="M231" s="22">
        <v>0</v>
      </c>
      <c r="N231" s="23">
        <f>+LISTAS[[#This Row],[Precio]]+(LISTAS[[#This Row],[Precio]]*M231)</f>
        <v>1309.69</v>
      </c>
      <c r="O231" s="24">
        <f t="shared" si="7"/>
        <v>530.42444999999998</v>
      </c>
      <c r="Q231" s="21">
        <f>IFERROR(O231/LISTAS[[#This Row],[COSTO]]-1,"")</f>
        <v>0.73193260271610927</v>
      </c>
      <c r="R231" t="str">
        <f>+LISTAS[[#This Row],[ID]]</f>
        <v>PLASTICOS233</v>
      </c>
      <c r="T231" s="29"/>
      <c r="U231" s="25">
        <f>LISTAS[[#This Row],[COSTO]]+(LISTAS[[#This Row],[COSTO]]*T231)</f>
        <v>306.26159999999999</v>
      </c>
      <c r="V231" s="30">
        <f>IF(T231="",0,U231/LISTAS[[#This Row],[VENTA NETA]]-1)</f>
        <v>0</v>
      </c>
      <c r="X231" s="25">
        <v>242.29329999999999</v>
      </c>
      <c r="Y231" s="31">
        <f>IFERROR(LISTAS[[#This Row],[COSTO]]/X231-1,"")</f>
        <v>0.26401184019533352</v>
      </c>
      <c r="AF231" t="str">
        <v>DAHE.DIESEL</v>
      </c>
      <c r="AG231" t="str">
        <v>UNIONES ORIENTABLES</v>
      </c>
      <c r="AH231" s="15">
        <v>52</v>
      </c>
      <c r="AI231" s="9">
        <v>2789.6400000000003</v>
      </c>
      <c r="AJ231" s="9">
        <v>1644.566</v>
      </c>
      <c r="AK231" s="66">
        <v>0.69627731571733831</v>
      </c>
      <c r="AL231" s="8">
        <v>0.23</v>
      </c>
      <c r="AM231" s="9">
        <v>3431.2572</v>
      </c>
      <c r="AN231" s="66">
        <v>1.0864210983323259</v>
      </c>
      <c r="AO231" s="13">
        <f t="shared" si="8"/>
        <v>641.61719999999968</v>
      </c>
      <c r="AQ231" s="66">
        <v>0.69999999999999973</v>
      </c>
      <c r="AR231" s="13">
        <v>55.16521999999992</v>
      </c>
    </row>
    <row r="232" spans="1:44" x14ac:dyDescent="0.2">
      <c r="A232" s="6" t="s">
        <v>464</v>
      </c>
      <c r="B232" t="s">
        <v>5</v>
      </c>
      <c r="C232">
        <v>234</v>
      </c>
      <c r="D232" t="s">
        <v>465</v>
      </c>
      <c r="E232" s="2">
        <v>3894.63</v>
      </c>
      <c r="F232" s="6" t="str">
        <f>+_xlfn.XLOOKUP(LISTAS[[#This Row],[ID]],_01_CODIGOS_Y_COSTOS_xlsm[Producto y N°],_01_CODIGOS_Y_COSTOS_xlsm[FABRICA],"",0,1)</f>
        <v>FADER</v>
      </c>
      <c r="G232" s="13">
        <f>LISTAS[[#This Row],[Precio]]*(1-0.46)*(1-IF($C$3520="",0,$C$3520))</f>
        <v>1577.3251500000001</v>
      </c>
      <c r="H232" s="1">
        <f>+_xlfn.XLOOKUP(LISTAS[[#This Row],[ID]],_01_CODIGOS_Y_COSTOS_xlsm[Producto y N°],_01_CODIGOS_Y_COSTOS_xlsm[COSTO],0,0,1)</f>
        <v>894.96429999999998</v>
      </c>
      <c r="I232" s="115">
        <f>+IFERROR(LISTAS[[#This Row],[VENTA NETA]]/LISTAS[[#This Row],[COSTO]]-1,0)</f>
        <v>0.76244477014334566</v>
      </c>
      <c r="J232" s="33" t="str">
        <f>IFERROR(VLOOKUP(LISTAS[[#This Row],[ID]],_01_CODIGOS_Y_COSTOS_xlsm[[Producto y N°]:[CODIGO]],2,0),"")</f>
        <v>F-1089</v>
      </c>
      <c r="M232" s="22">
        <v>0</v>
      </c>
      <c r="N232" s="23">
        <f>+LISTAS[[#This Row],[Precio]]+(LISTAS[[#This Row],[Precio]]*M232)</f>
        <v>3894.63</v>
      </c>
      <c r="O232" s="24">
        <f t="shared" si="7"/>
        <v>1577.3251500000001</v>
      </c>
      <c r="Q232" s="21">
        <f>IFERROR(O232/LISTAS[[#This Row],[COSTO]]-1,"")</f>
        <v>0.76244477014334566</v>
      </c>
      <c r="R232" t="str">
        <f>+LISTAS[[#This Row],[ID]]</f>
        <v>PLASTICOS234</v>
      </c>
      <c r="T232" s="29"/>
      <c r="U232" s="25">
        <f>LISTAS[[#This Row],[COSTO]]+(LISTAS[[#This Row],[COSTO]]*T232)</f>
        <v>894.96429999999998</v>
      </c>
      <c r="V232" s="30">
        <f>IF(T232="",0,U232/LISTAS[[#This Row],[VENTA NETA]]-1)</f>
        <v>0</v>
      </c>
      <c r="X232" s="25">
        <v>708.03480000000002</v>
      </c>
      <c r="Y232" s="31">
        <f>IFERROR(LISTAS[[#This Row],[COSTO]]/X232-1,"")</f>
        <v>0.2640117406658542</v>
      </c>
      <c r="AF232" t="str">
        <v>DAHE.DIESEL</v>
      </c>
      <c r="AG232" t="str">
        <v>UNIONES ORIENTABLES</v>
      </c>
      <c r="AH232" s="15">
        <v>60</v>
      </c>
      <c r="AI232" s="9">
        <v>2739.8250000000003</v>
      </c>
      <c r="AJ232" s="9">
        <v>1733.11</v>
      </c>
      <c r="AK232" s="66">
        <v>0.58087195850234585</v>
      </c>
      <c r="AL232" s="8">
        <v>0.23</v>
      </c>
      <c r="AM232" s="9">
        <v>3369.9847500000005</v>
      </c>
      <c r="AN232" s="66">
        <v>0.94447250895788537</v>
      </c>
      <c r="AO232" s="13">
        <f t="shared" si="8"/>
        <v>630.15975000000026</v>
      </c>
      <c r="AQ232" s="66">
        <v>0.69999999999999973</v>
      </c>
      <c r="AR232" s="13">
        <v>55.16521999999992</v>
      </c>
    </row>
    <row r="233" spans="1:44" x14ac:dyDescent="0.2">
      <c r="A233" s="6" t="s">
        <v>466</v>
      </c>
      <c r="B233" t="s">
        <v>5</v>
      </c>
      <c r="C233">
        <v>235</v>
      </c>
      <c r="D233" t="s">
        <v>467</v>
      </c>
      <c r="E233" s="2">
        <v>1458.61</v>
      </c>
      <c r="F233" s="6" t="str">
        <f>+_xlfn.XLOOKUP(LISTAS[[#This Row],[ID]],_01_CODIGOS_Y_COSTOS_xlsm[Producto y N°],_01_CODIGOS_Y_COSTOS_xlsm[FABRICA],"",0,1)</f>
        <v>FADER</v>
      </c>
      <c r="G233" s="13">
        <f>LISTAS[[#This Row],[Precio]]*(1-0.46)*(1-IF($C$3520="",0,$C$3520))</f>
        <v>590.73704999999995</v>
      </c>
      <c r="H233" s="1">
        <f>+_xlfn.XLOOKUP(LISTAS[[#This Row],[ID]],_01_CODIGOS_Y_COSTOS_xlsm[Producto y N°],_01_CODIGOS_Y_COSTOS_xlsm[COSTO],0,0,1)</f>
        <v>199.5</v>
      </c>
      <c r="I233" s="115">
        <f>+IFERROR(LISTAS[[#This Row],[VENTA NETA]]/LISTAS[[#This Row],[COSTO]]-1,0)</f>
        <v>1.9610879699248116</v>
      </c>
      <c r="J233" s="33" t="str">
        <f>IFERROR(VLOOKUP(LISTAS[[#This Row],[ID]],_01_CODIGOS_Y_COSTOS_xlsm[[Producto y N°]:[CODIGO]],2,0),"")</f>
        <v>S-213</v>
      </c>
      <c r="M233" s="22">
        <v>0</v>
      </c>
      <c r="N233" s="23">
        <f>+LISTAS[[#This Row],[Precio]]+(LISTAS[[#This Row],[Precio]]*M233)</f>
        <v>1458.61</v>
      </c>
      <c r="O233" s="24">
        <f t="shared" si="7"/>
        <v>590.73704999999995</v>
      </c>
      <c r="Q233" s="21">
        <f>IFERROR(O233/LISTAS[[#This Row],[COSTO]]-1,"")</f>
        <v>1.9610879699248116</v>
      </c>
      <c r="R233" t="str">
        <f>+LISTAS[[#This Row],[ID]]</f>
        <v>PLASTICOS235</v>
      </c>
      <c r="T233" s="29"/>
      <c r="U233" s="25">
        <f>LISTAS[[#This Row],[COSTO]]+(LISTAS[[#This Row],[COSTO]]*T233)</f>
        <v>199.5</v>
      </c>
      <c r="V233" s="30">
        <f>IF(T233="",0,U233/LISTAS[[#This Row],[VENTA NETA]]-1)</f>
        <v>0</v>
      </c>
      <c r="X233" s="25">
        <v>161.5</v>
      </c>
      <c r="Y233" s="31">
        <f>IFERROR(LISTAS[[#This Row],[COSTO]]/X233-1,"")</f>
        <v>0.23529411764705888</v>
      </c>
      <c r="AF233" t="str">
        <v>DAHE.DIESEL</v>
      </c>
      <c r="AG233" t="str">
        <v>UNIONES ORIENTABLES</v>
      </c>
      <c r="AH233" s="15">
        <v>62</v>
      </c>
      <c r="AI233" s="9">
        <v>2712.4267500000005</v>
      </c>
      <c r="AJ233" s="9">
        <v>1654.9269999999999</v>
      </c>
      <c r="AK233" s="66">
        <v>0.63900084414599601</v>
      </c>
      <c r="AL233" s="8">
        <v>0.23</v>
      </c>
      <c r="AM233" s="9">
        <v>3336.2849025000005</v>
      </c>
      <c r="AN233" s="66">
        <v>1.015971038299575</v>
      </c>
      <c r="AO233" s="13">
        <f t="shared" si="8"/>
        <v>623.85815249999996</v>
      </c>
      <c r="AQ233" s="66">
        <v>0.7</v>
      </c>
      <c r="AR233" s="13">
        <v>468.28278</v>
      </c>
    </row>
    <row r="234" spans="1:44" x14ac:dyDescent="0.2">
      <c r="A234" s="6" t="s">
        <v>468</v>
      </c>
      <c r="B234" t="s">
        <v>5</v>
      </c>
      <c r="C234">
        <v>236</v>
      </c>
      <c r="D234" t="s">
        <v>469</v>
      </c>
      <c r="E234" s="2">
        <v>2473.87</v>
      </c>
      <c r="F234" s="6" t="str">
        <f>+_xlfn.XLOOKUP(LISTAS[[#This Row],[ID]],_01_CODIGOS_Y_COSTOS_xlsm[Producto y N°],_01_CODIGOS_Y_COSTOS_xlsm[FABRICA],"",0,1)</f>
        <v>FADER</v>
      </c>
      <c r="G234" s="13">
        <f>LISTAS[[#This Row],[Precio]]*(1-0.46)*(1-IF($C$3520="",0,$C$3520))</f>
        <v>1001.9173499999999</v>
      </c>
      <c r="H234" s="1">
        <f>+_xlfn.XLOOKUP(LISTAS[[#This Row],[ID]],_01_CODIGOS_Y_COSTOS_xlsm[Producto y N°],_01_CODIGOS_Y_COSTOS_xlsm[COSTO],0,0,1)</f>
        <v>504.34070000000003</v>
      </c>
      <c r="I234" s="115">
        <f>+IFERROR(LISTAS[[#This Row],[VENTA NETA]]/LISTAS[[#This Row],[COSTO]]-1,0)</f>
        <v>0.98658833205410534</v>
      </c>
      <c r="J234" s="33" t="str">
        <f>IFERROR(VLOOKUP(LISTAS[[#This Row],[ID]],_01_CODIGOS_Y_COSTOS_xlsm[[Producto y N°]:[CODIGO]],2,0),"")</f>
        <v>F-1066</v>
      </c>
      <c r="M234" s="22">
        <v>0</v>
      </c>
      <c r="N234" s="23">
        <f>+LISTAS[[#This Row],[Precio]]+(LISTAS[[#This Row],[Precio]]*M234)</f>
        <v>2473.87</v>
      </c>
      <c r="O234" s="24">
        <f t="shared" si="7"/>
        <v>1001.9173499999999</v>
      </c>
      <c r="Q234" s="21">
        <f>IFERROR(O234/LISTAS[[#This Row],[COSTO]]-1,"")</f>
        <v>0.98658833205410534</v>
      </c>
      <c r="R234" t="str">
        <f>+LISTAS[[#This Row],[ID]]</f>
        <v>PLASTICOS236</v>
      </c>
      <c r="T234" s="29"/>
      <c r="U234" s="25">
        <f>LISTAS[[#This Row],[COSTO]]+(LISTAS[[#This Row],[COSTO]]*T234)</f>
        <v>504.34070000000003</v>
      </c>
      <c r="V234" s="30">
        <f>IF(T234="",0,U234/LISTAS[[#This Row],[VENTA NETA]]-1)</f>
        <v>0</v>
      </c>
      <c r="X234" s="25">
        <v>399</v>
      </c>
      <c r="Y234" s="31">
        <f>IFERROR(LISTAS[[#This Row],[COSTO]]/X234-1,"")</f>
        <v>0.26401177944862164</v>
      </c>
      <c r="AF234" t="str">
        <v>DAHE.DIESEL</v>
      </c>
      <c r="AG234" t="str">
        <v>UNIONES ORIENTABLES</v>
      </c>
      <c r="AH234" s="15">
        <v>70</v>
      </c>
      <c r="AI234" s="9">
        <v>3038.7150000000001</v>
      </c>
      <c r="AJ234" s="9">
        <v>2086.6149999999998</v>
      </c>
      <c r="AK234" s="66">
        <v>0.45628925316840929</v>
      </c>
      <c r="AL234" s="8">
        <v>0.23</v>
      </c>
      <c r="AM234" s="9">
        <v>3737.6194500000001</v>
      </c>
      <c r="AN234" s="66">
        <v>0.79123578139714357</v>
      </c>
      <c r="AO234" s="13">
        <f t="shared" si="8"/>
        <v>698.90445</v>
      </c>
      <c r="AQ234" s="66">
        <v>0.7</v>
      </c>
      <c r="AR234" s="13">
        <v>468.28278</v>
      </c>
    </row>
    <row r="235" spans="1:44" x14ac:dyDescent="0.2">
      <c r="A235" s="6" t="s">
        <v>470</v>
      </c>
      <c r="B235" t="s">
        <v>5</v>
      </c>
      <c r="C235">
        <v>237</v>
      </c>
      <c r="D235" t="s">
        <v>471</v>
      </c>
      <c r="E235" s="2">
        <v>2037.3</v>
      </c>
      <c r="F235" s="6" t="str">
        <f>+_xlfn.XLOOKUP(LISTAS[[#This Row],[ID]],_01_CODIGOS_Y_COSTOS_xlsm[Producto y N°],_01_CODIGOS_Y_COSTOS_xlsm[FABRICA],"",0,1)</f>
        <v>FADER</v>
      </c>
      <c r="G235" s="13">
        <f>LISTAS[[#This Row],[Precio]]*(1-0.46)*(1-IF($C$3520="",0,$C$3520))</f>
        <v>825.1065000000001</v>
      </c>
      <c r="H235" s="1">
        <f>+_xlfn.XLOOKUP(LISTAS[[#This Row],[ID]],_01_CODIGOS_Y_COSTOS_xlsm[Producto y N°],_01_CODIGOS_Y_COSTOS_xlsm[COSTO],0,0,1)</f>
        <v>476.40690000000001</v>
      </c>
      <c r="I235" s="115">
        <f>+IFERROR(LISTAS[[#This Row],[VENTA NETA]]/LISTAS[[#This Row],[COSTO]]-1,0)</f>
        <v>0.73193650217912487</v>
      </c>
      <c r="J235" s="33" t="str">
        <f>IFERROR(VLOOKUP(LISTAS[[#This Row],[ID]],_01_CODIGOS_Y_COSTOS_xlsm[[Producto y N°]:[CODIGO]],2,0),"")</f>
        <v>F-1065/R</v>
      </c>
      <c r="M235" s="22">
        <v>0</v>
      </c>
      <c r="N235" s="23">
        <f>+LISTAS[[#This Row],[Precio]]+(LISTAS[[#This Row],[Precio]]*M235)</f>
        <v>2037.3</v>
      </c>
      <c r="O235" s="24">
        <f t="shared" si="7"/>
        <v>825.1065000000001</v>
      </c>
      <c r="Q235" s="21">
        <f>IFERROR(O235/LISTAS[[#This Row],[COSTO]]-1,"")</f>
        <v>0.73193650217912487</v>
      </c>
      <c r="R235" t="str">
        <f>+LISTAS[[#This Row],[ID]]</f>
        <v>PLASTICOS237</v>
      </c>
      <c r="T235" s="29"/>
      <c r="U235" s="25">
        <f>LISTAS[[#This Row],[COSTO]]+(LISTAS[[#This Row],[COSTO]]*T235)</f>
        <v>476.40690000000001</v>
      </c>
      <c r="V235" s="30">
        <f>IF(T235="",0,U235/LISTAS[[#This Row],[VENTA NETA]]-1)</f>
        <v>0</v>
      </c>
      <c r="X235" s="25">
        <v>376.9006</v>
      </c>
      <c r="Y235" s="31">
        <f>IFERROR(LISTAS[[#This Row],[COSTO]]/X235-1,"")</f>
        <v>0.26401204986142246</v>
      </c>
      <c r="AF235" t="str">
        <v>DAHE.DIESEL</v>
      </c>
      <c r="AG235" t="str">
        <v>UNIONES ORIENTABLES</v>
      </c>
      <c r="AH235" s="15">
        <v>72</v>
      </c>
      <c r="AI235" s="9">
        <v>2869.3440000000001</v>
      </c>
      <c r="AJ235" s="9">
        <v>1869.5730000000001</v>
      </c>
      <c r="AK235" s="66">
        <v>0.53475900646832186</v>
      </c>
      <c r="AL235" s="8">
        <v>0.23</v>
      </c>
      <c r="AM235" s="9">
        <v>3529.2931200000003</v>
      </c>
      <c r="AN235" s="66">
        <v>0.88775357795603593</v>
      </c>
      <c r="AO235" s="13">
        <f t="shared" si="8"/>
        <v>659.94912000000022</v>
      </c>
      <c r="AQ235" s="66">
        <v>0.7</v>
      </c>
      <c r="AR235" s="13">
        <v>468.28278</v>
      </c>
    </row>
    <row r="236" spans="1:44" x14ac:dyDescent="0.2">
      <c r="A236" s="6" t="s">
        <v>472</v>
      </c>
      <c r="B236" t="s">
        <v>5</v>
      </c>
      <c r="C236">
        <v>238</v>
      </c>
      <c r="D236" t="s">
        <v>473</v>
      </c>
      <c r="E236" s="2">
        <v>4129.17</v>
      </c>
      <c r="F236" s="6" t="str">
        <f>+_xlfn.XLOOKUP(LISTAS[[#This Row],[ID]],_01_CODIGOS_Y_COSTOS_xlsm[Producto y N°],_01_CODIGOS_Y_COSTOS_xlsm[FABRICA],"",0,1)</f>
        <v>FADER</v>
      </c>
      <c r="G236" s="13">
        <f>LISTAS[[#This Row],[Precio]]*(1-0.46)*(1-IF($C$3520="",0,$C$3520))</f>
        <v>1672.31385</v>
      </c>
      <c r="H236" s="1">
        <f>+_xlfn.XLOOKUP(LISTAS[[#This Row],[ID]],_01_CODIGOS_Y_COSTOS_xlsm[Producto y N°],_01_CODIGOS_Y_COSTOS_xlsm[COSTO],0,0,1)</f>
        <v>0</v>
      </c>
      <c r="I236" s="115">
        <f>+IFERROR(LISTAS[[#This Row],[VENTA NETA]]/LISTAS[[#This Row],[COSTO]]-1,0)</f>
        <v>0</v>
      </c>
      <c r="J236" s="33" t="str">
        <f>IFERROR(VLOOKUP(LISTAS[[#This Row],[ID]],_01_CODIGOS_Y_COSTOS_xlsm[[Producto y N°]:[CODIGO]],2,0),"")</f>
        <v>S-186</v>
      </c>
      <c r="M236" s="22">
        <v>0</v>
      </c>
      <c r="N236" s="23">
        <f>+LISTAS[[#This Row],[Precio]]+(LISTAS[[#This Row],[Precio]]*M236)</f>
        <v>4129.17</v>
      </c>
      <c r="O236" s="24">
        <f t="shared" si="7"/>
        <v>1672.31385</v>
      </c>
      <c r="Q236" s="21" t="str">
        <f>IFERROR(O236/LISTAS[[#This Row],[COSTO]]-1,"")</f>
        <v/>
      </c>
      <c r="R236" t="str">
        <f>+LISTAS[[#This Row],[ID]]</f>
        <v>PLASTICOS238</v>
      </c>
      <c r="T236" s="29"/>
      <c r="U236" s="25">
        <f>LISTAS[[#This Row],[COSTO]]+(LISTAS[[#This Row],[COSTO]]*T236)</f>
        <v>0</v>
      </c>
      <c r="V236" s="30">
        <f>IF(T236="",0,U236/LISTAS[[#This Row],[VENTA NETA]]-1)</f>
        <v>0</v>
      </c>
      <c r="X236" s="25">
        <v>0</v>
      </c>
      <c r="Y236" s="31" t="str">
        <f>IFERROR(LISTAS[[#This Row],[COSTO]]/X236-1,"")</f>
        <v/>
      </c>
      <c r="AF236" t="str">
        <v>DAHE.DIESEL</v>
      </c>
      <c r="AG236" t="str">
        <v>UNIONES ORIENTABLES</v>
      </c>
      <c r="AH236" s="15">
        <v>74</v>
      </c>
      <c r="AI236" s="9">
        <v>3175.7062500000002</v>
      </c>
      <c r="AJ236" s="9">
        <v>1925.4159999999999</v>
      </c>
      <c r="AK236" s="66">
        <v>0.64936109910793327</v>
      </c>
      <c r="AL236" s="8">
        <v>0.23</v>
      </c>
      <c r="AM236" s="9">
        <v>3906.1186874999994</v>
      </c>
      <c r="AN236" s="66">
        <v>1.0287141519027574</v>
      </c>
      <c r="AO236" s="13">
        <f t="shared" si="8"/>
        <v>730.41243749999921</v>
      </c>
      <c r="AQ236" s="66">
        <v>0.7</v>
      </c>
      <c r="AR236" s="13">
        <v>468.28278</v>
      </c>
    </row>
    <row r="237" spans="1:44" x14ac:dyDescent="0.2">
      <c r="A237" s="6" t="s">
        <v>474</v>
      </c>
      <c r="B237" t="s">
        <v>5</v>
      </c>
      <c r="C237">
        <v>239</v>
      </c>
      <c r="D237" t="s">
        <v>475</v>
      </c>
      <c r="E237" s="2">
        <v>1732.37</v>
      </c>
      <c r="F237" s="6" t="str">
        <f>+_xlfn.XLOOKUP(LISTAS[[#This Row],[ID]],_01_CODIGOS_Y_COSTOS_xlsm[Producto y N°],_01_CODIGOS_Y_COSTOS_xlsm[FABRICA],"",0,1)</f>
        <v>FADER</v>
      </c>
      <c r="G237" s="13">
        <f>LISTAS[[#This Row],[Precio]]*(1-0.46)*(1-IF($C$3520="",0,$C$3520))</f>
        <v>701.60984999999994</v>
      </c>
      <c r="H237" s="1">
        <f>+_xlfn.XLOOKUP(LISTAS[[#This Row],[ID]],_01_CODIGOS_Y_COSTOS_xlsm[Producto y N°],_01_CODIGOS_Y_COSTOS_xlsm[COSTO],0,0,1)</f>
        <v>324.1875</v>
      </c>
      <c r="I237" s="115">
        <f>+IFERROR(LISTAS[[#This Row],[VENTA NETA]]/LISTAS[[#This Row],[COSTO]]-1,0)</f>
        <v>1.1642100636205899</v>
      </c>
      <c r="J237" s="33" t="str">
        <f>IFERROR(VLOOKUP(LISTAS[[#This Row],[ID]],_01_CODIGOS_Y_COSTOS_xlsm[[Producto y N°]:[CODIGO]],2,0),"")</f>
        <v>S-053</v>
      </c>
      <c r="M237" s="22">
        <v>0</v>
      </c>
      <c r="N237" s="23">
        <f>+LISTAS[[#This Row],[Precio]]+(LISTAS[[#This Row],[Precio]]*M237)</f>
        <v>1732.37</v>
      </c>
      <c r="O237" s="24">
        <f t="shared" si="7"/>
        <v>701.60984999999994</v>
      </c>
      <c r="Q237" s="21">
        <f>IFERROR(O237/LISTAS[[#This Row],[COSTO]]-1,"")</f>
        <v>1.1642100636205899</v>
      </c>
      <c r="R237" t="str">
        <f>+LISTAS[[#This Row],[ID]]</f>
        <v>PLASTICOS239</v>
      </c>
      <c r="T237" s="29"/>
      <c r="U237" s="25">
        <f>LISTAS[[#This Row],[COSTO]]+(LISTAS[[#This Row],[COSTO]]*T237)</f>
        <v>324.1875</v>
      </c>
      <c r="V237" s="30">
        <f>IF(T237="",0,U237/LISTAS[[#This Row],[VENTA NETA]]-1)</f>
        <v>0</v>
      </c>
      <c r="X237" s="25">
        <v>266</v>
      </c>
      <c r="Y237" s="31">
        <f>IFERROR(LISTAS[[#This Row],[COSTO]]/X237-1,"")</f>
        <v>0.21875</v>
      </c>
      <c r="AF237" t="str">
        <v>DAHE.DIESEL</v>
      </c>
      <c r="AG237" t="str">
        <v>UNIONES ORIENTABLES</v>
      </c>
      <c r="AH237" s="15">
        <v>76</v>
      </c>
      <c r="AI237" s="9">
        <v>4607.8875000000007</v>
      </c>
      <c r="AJ237" s="9">
        <v>2615.9780000000001</v>
      </c>
      <c r="AK237" s="66">
        <v>0.76143969865190031</v>
      </c>
      <c r="AL237" s="8">
        <v>0.23</v>
      </c>
      <c r="AM237" s="9">
        <v>5667.7016250000006</v>
      </c>
      <c r="AN237" s="66">
        <v>1.1665708293418371</v>
      </c>
      <c r="AO237" s="13">
        <f t="shared" si="8"/>
        <v>1059.8141249999999</v>
      </c>
      <c r="AQ237" s="66">
        <v>0.7</v>
      </c>
      <c r="AR237" s="13">
        <v>468.28278</v>
      </c>
    </row>
    <row r="238" spans="1:44" x14ac:dyDescent="0.2">
      <c r="A238" s="6" t="s">
        <v>476</v>
      </c>
      <c r="B238" t="s">
        <v>5</v>
      </c>
      <c r="C238">
        <v>240</v>
      </c>
      <c r="D238" t="s">
        <v>477</v>
      </c>
      <c r="E238" s="2">
        <v>1732.37</v>
      </c>
      <c r="F238" s="6" t="str">
        <f>+_xlfn.XLOOKUP(LISTAS[[#This Row],[ID]],_01_CODIGOS_Y_COSTOS_xlsm[Producto y N°],_01_CODIGOS_Y_COSTOS_xlsm[FABRICA],"",0,1)</f>
        <v>FADER</v>
      </c>
      <c r="G238" s="13">
        <f>LISTAS[[#This Row],[Precio]]*(1-0.46)*(1-IF($C$3520="",0,$C$3520))</f>
        <v>701.60984999999994</v>
      </c>
      <c r="H238" s="1">
        <f>+_xlfn.XLOOKUP(LISTAS[[#This Row],[ID]],_01_CODIGOS_Y_COSTOS_xlsm[Producto y N°],_01_CODIGOS_Y_COSTOS_xlsm[COSTO],0,0,1)</f>
        <v>324.1875</v>
      </c>
      <c r="I238" s="115">
        <f>+IFERROR(LISTAS[[#This Row],[VENTA NETA]]/LISTAS[[#This Row],[COSTO]]-1,0)</f>
        <v>1.1642100636205899</v>
      </c>
      <c r="J238" s="33" t="str">
        <f>IFERROR(VLOOKUP(LISTAS[[#This Row],[ID]],_01_CODIGOS_Y_COSTOS_xlsm[[Producto y N°]:[CODIGO]],2,0),"")</f>
        <v>S-054</v>
      </c>
      <c r="M238" s="22">
        <v>0</v>
      </c>
      <c r="N238" s="23">
        <f>+LISTAS[[#This Row],[Precio]]+(LISTAS[[#This Row],[Precio]]*M238)</f>
        <v>1732.37</v>
      </c>
      <c r="O238" s="24">
        <f t="shared" si="7"/>
        <v>701.60984999999994</v>
      </c>
      <c r="Q238" s="21">
        <f>IFERROR(O238/LISTAS[[#This Row],[COSTO]]-1,"")</f>
        <v>1.1642100636205899</v>
      </c>
      <c r="R238" t="str">
        <f>+LISTAS[[#This Row],[ID]]</f>
        <v>PLASTICOS240</v>
      </c>
      <c r="T238" s="29"/>
      <c r="U238" s="25">
        <f>LISTAS[[#This Row],[COSTO]]+(LISTAS[[#This Row],[COSTO]]*T238)</f>
        <v>324.1875</v>
      </c>
      <c r="V238" s="30">
        <f>IF(T238="",0,U238/LISTAS[[#This Row],[VENTA NETA]]-1)</f>
        <v>0</v>
      </c>
      <c r="X238" s="25">
        <v>266</v>
      </c>
      <c r="Y238" s="31">
        <f>IFERROR(LISTAS[[#This Row],[COSTO]]/X238-1,"")</f>
        <v>0.21875</v>
      </c>
      <c r="AF238" t="str">
        <v>DAHE.DIESEL</v>
      </c>
      <c r="AG238" t="str">
        <v>UNIONES ORIENTABLES</v>
      </c>
      <c r="AH238" s="15">
        <v>80</v>
      </c>
      <c r="AI238" s="9">
        <v>4010.1075000000001</v>
      </c>
      <c r="AJ238" s="9">
        <v>2757.2869999999998</v>
      </c>
      <c r="AK238" s="66">
        <v>0.45436710070442454</v>
      </c>
      <c r="AL238" s="8">
        <v>0.23</v>
      </c>
      <c r="AM238" s="9">
        <v>4932.4322250000005</v>
      </c>
      <c r="AN238" s="66">
        <v>0.78887153386644226</v>
      </c>
      <c r="AO238" s="13">
        <f t="shared" si="8"/>
        <v>922.3247250000004</v>
      </c>
      <c r="AQ238" s="66">
        <v>0.7</v>
      </c>
      <c r="AR238" s="13">
        <v>107.87408999999997</v>
      </c>
    </row>
    <row r="239" spans="1:44" x14ac:dyDescent="0.2">
      <c r="A239" s="6" t="s">
        <v>478</v>
      </c>
      <c r="B239" t="s">
        <v>5</v>
      </c>
      <c r="C239">
        <v>241</v>
      </c>
      <c r="D239" t="s">
        <v>479</v>
      </c>
      <c r="E239" s="2">
        <v>4571.78</v>
      </c>
      <c r="F239" s="6" t="str">
        <f>+_xlfn.XLOOKUP(LISTAS[[#This Row],[ID]],_01_CODIGOS_Y_COSTOS_xlsm[Producto y N°],_01_CODIGOS_Y_COSTOS_xlsm[FABRICA],"",0,1)</f>
        <v>FADER</v>
      </c>
      <c r="G239" s="13">
        <f>LISTAS[[#This Row],[Precio]]*(1-0.46)*(1-IF($C$3520="",0,$C$3520))</f>
        <v>1851.5708999999999</v>
      </c>
      <c r="H239" s="1">
        <f>+_xlfn.XLOOKUP(LISTAS[[#This Row],[ID]],_01_CODIGOS_Y_COSTOS_xlsm[Producto y N°],_01_CODIGOS_Y_COSTOS_xlsm[COSTO],0,0,1)</f>
        <v>486.78</v>
      </c>
      <c r="I239" s="115">
        <f>+IFERROR(LISTAS[[#This Row],[VENTA NETA]]/LISTAS[[#This Row],[COSTO]]-1,0)</f>
        <v>2.8037119437939113</v>
      </c>
      <c r="J239" s="33" t="str">
        <f>IFERROR(VLOOKUP(LISTAS[[#This Row],[ID]],_01_CODIGOS_Y_COSTOS_xlsm[[Producto y N°]:[CODIGO]],2,0),"")</f>
        <v>S-057</v>
      </c>
      <c r="M239" s="22">
        <v>0</v>
      </c>
      <c r="N239" s="23">
        <f>+LISTAS[[#This Row],[Precio]]+(LISTAS[[#This Row],[Precio]]*M239)</f>
        <v>4571.78</v>
      </c>
      <c r="O239" s="24">
        <f t="shared" si="7"/>
        <v>1851.5708999999999</v>
      </c>
      <c r="Q239" s="21">
        <f>IFERROR(O239/LISTAS[[#This Row],[COSTO]]-1,"")</f>
        <v>2.8037119437939113</v>
      </c>
      <c r="R239" t="str">
        <f>+LISTAS[[#This Row],[ID]]</f>
        <v>PLASTICOS241</v>
      </c>
      <c r="T239" s="29"/>
      <c r="U239" s="25">
        <f>LISTAS[[#This Row],[COSTO]]+(LISTAS[[#This Row],[COSTO]]*T239)</f>
        <v>486.78</v>
      </c>
      <c r="V239" s="30">
        <f>IF(T239="",0,U239/LISTAS[[#This Row],[VENTA NETA]]-1)</f>
        <v>0</v>
      </c>
      <c r="X239" s="25">
        <v>712.5</v>
      </c>
      <c r="Y239" s="31">
        <f>IFERROR(LISTAS[[#This Row],[COSTO]]/X239-1,"")</f>
        <v>-0.31680000000000008</v>
      </c>
      <c r="AF239" t="str">
        <v>REGATONES</v>
      </c>
      <c r="AG239" t="str">
        <v>REGATONES</v>
      </c>
      <c r="AH239" s="15">
        <v>33</v>
      </c>
      <c r="AI239" s="9">
        <v>189.00135000000003</v>
      </c>
      <c r="AJ239" s="9">
        <v>105</v>
      </c>
      <c r="AK239" s="66">
        <v>0.80001285714285753</v>
      </c>
      <c r="AL239" s="8">
        <v>0.22968818620992537</v>
      </c>
      <c r="AM239" s="9">
        <v>232.4127272727273</v>
      </c>
      <c r="AN239" s="66">
        <v>1.2134545454545456</v>
      </c>
      <c r="AO239" s="13">
        <f t="shared" si="8"/>
        <v>43.411377272727265</v>
      </c>
      <c r="AQ239" s="66">
        <v>0.7</v>
      </c>
      <c r="AR239" s="13">
        <v>107.87408999999997</v>
      </c>
    </row>
    <row r="240" spans="1:44" x14ac:dyDescent="0.2">
      <c r="A240" s="6" t="s">
        <v>480</v>
      </c>
      <c r="B240" t="s">
        <v>5</v>
      </c>
      <c r="C240">
        <v>242</v>
      </c>
      <c r="D240" t="s">
        <v>481</v>
      </c>
      <c r="E240" s="2">
        <v>5145.16</v>
      </c>
      <c r="F240" s="6" t="str">
        <f>+_xlfn.XLOOKUP(LISTAS[[#This Row],[ID]],_01_CODIGOS_Y_COSTOS_xlsm[Producto y N°],_01_CODIGOS_Y_COSTOS_xlsm[FABRICA],"",0,1)</f>
        <v>FADER</v>
      </c>
      <c r="G240" s="13">
        <f>LISTAS[[#This Row],[Precio]]*(1-0.46)*(1-IF($C$3520="",0,$C$3520))</f>
        <v>2083.7898000000005</v>
      </c>
      <c r="H240" s="1">
        <f>+_xlfn.XLOOKUP(LISTAS[[#This Row],[ID]],_01_CODIGOS_Y_COSTOS_xlsm[Producto y N°],_01_CODIGOS_Y_COSTOS_xlsm[COSTO],0,0,1)</f>
        <v>486.78</v>
      </c>
      <c r="I240" s="115">
        <f>+IFERROR(LISTAS[[#This Row],[VENTA NETA]]/LISTAS[[#This Row],[COSTO]]-1,0)</f>
        <v>3.2807629730062873</v>
      </c>
      <c r="J240" s="33" t="str">
        <f>IFERROR(VLOOKUP(LISTAS[[#This Row],[ID]],_01_CODIGOS_Y_COSTOS_xlsm[[Producto y N°]:[CODIGO]],2,0),"")</f>
        <v>S-058</v>
      </c>
      <c r="M240" s="22">
        <v>0</v>
      </c>
      <c r="N240" s="23">
        <f>+LISTAS[[#This Row],[Precio]]+(LISTAS[[#This Row],[Precio]]*M240)</f>
        <v>5145.16</v>
      </c>
      <c r="O240" s="24">
        <f t="shared" si="7"/>
        <v>2083.7898000000005</v>
      </c>
      <c r="Q240" s="21">
        <f>IFERROR(O240/LISTAS[[#This Row],[COSTO]]-1,"")</f>
        <v>3.2807629730062873</v>
      </c>
      <c r="R240" t="str">
        <f>+LISTAS[[#This Row],[ID]]</f>
        <v>PLASTICOS242</v>
      </c>
      <c r="T240" s="29"/>
      <c r="U240" s="25">
        <f>LISTAS[[#This Row],[COSTO]]+(LISTAS[[#This Row],[COSTO]]*T240)</f>
        <v>486.78</v>
      </c>
      <c r="V240" s="30">
        <f>IF(T240="",0,U240/LISTAS[[#This Row],[VENTA NETA]]-1)</f>
        <v>0</v>
      </c>
      <c r="X240" s="25">
        <v>760</v>
      </c>
      <c r="Y240" s="31">
        <f>IFERROR(LISTAS[[#This Row],[COSTO]]/X240-1,"")</f>
        <v>-0.35950000000000004</v>
      </c>
      <c r="AF240" t="str">
        <v>REGATONES</v>
      </c>
      <c r="AG240" t="str">
        <v>REGATONES</v>
      </c>
      <c r="AH240" s="15">
        <v>48</v>
      </c>
      <c r="AI240" s="9">
        <v>77.399550000000005</v>
      </c>
      <c r="AJ240" s="9">
        <v>43</v>
      </c>
      <c r="AK240" s="66">
        <v>0.79998953488372115</v>
      </c>
      <c r="AL240" s="8">
        <v>0.22562118329449832</v>
      </c>
      <c r="AM240" s="9">
        <v>94.862528057461702</v>
      </c>
      <c r="AN240" s="66">
        <v>1.2061053036619001</v>
      </c>
      <c r="AO240" s="13">
        <f t="shared" si="8"/>
        <v>17.462978057461697</v>
      </c>
      <c r="AQ240" s="66">
        <v>0.7</v>
      </c>
      <c r="AR240" s="13">
        <v>107.87408999999997</v>
      </c>
    </row>
    <row r="241" spans="1:44" x14ac:dyDescent="0.2">
      <c r="A241" s="6" t="s">
        <v>482</v>
      </c>
      <c r="B241" t="s">
        <v>5</v>
      </c>
      <c r="C241">
        <v>243</v>
      </c>
      <c r="D241" t="s">
        <v>483</v>
      </c>
      <c r="E241" s="2">
        <v>1309.69</v>
      </c>
      <c r="F241" s="6" t="str">
        <f>+_xlfn.XLOOKUP(LISTAS[[#This Row],[ID]],_01_CODIGOS_Y_COSTOS_xlsm[Producto y N°],_01_CODIGOS_Y_COSTOS_xlsm[FABRICA],"",0,1)</f>
        <v>FADER</v>
      </c>
      <c r="G241" s="13">
        <f>LISTAS[[#This Row],[Precio]]*(1-0.46)*(1-IF($C$3520="",0,$C$3520))</f>
        <v>530.42444999999998</v>
      </c>
      <c r="H241" s="1">
        <f>+_xlfn.XLOOKUP(LISTAS[[#This Row],[ID]],_01_CODIGOS_Y_COSTOS_xlsm[Producto y N°],_01_CODIGOS_Y_COSTOS_xlsm[COSTO],0,0,1)</f>
        <v>306.26159999999999</v>
      </c>
      <c r="I241" s="115">
        <f>+IFERROR(LISTAS[[#This Row],[VENTA NETA]]/LISTAS[[#This Row],[COSTO]]-1,0)</f>
        <v>0.73193260271610927</v>
      </c>
      <c r="J241" s="33" t="str">
        <f>IFERROR(VLOOKUP(LISTAS[[#This Row],[ID]],_01_CODIGOS_Y_COSTOS_xlsm[[Producto y N°]:[CODIGO]],2,0),"")</f>
        <v>F-1037</v>
      </c>
      <c r="M241" s="22">
        <v>0</v>
      </c>
      <c r="N241" s="23">
        <f>+LISTAS[[#This Row],[Precio]]+(LISTAS[[#This Row],[Precio]]*M241)</f>
        <v>1309.69</v>
      </c>
      <c r="O241" s="24">
        <f t="shared" si="7"/>
        <v>530.42444999999998</v>
      </c>
      <c r="Q241" s="21">
        <f>IFERROR(O241/LISTAS[[#This Row],[COSTO]]-1,"")</f>
        <v>0.73193260271610927</v>
      </c>
      <c r="R241" t="str">
        <f>+LISTAS[[#This Row],[ID]]</f>
        <v>PLASTICOS243</v>
      </c>
      <c r="T241" s="29"/>
      <c r="U241" s="25">
        <f>LISTAS[[#This Row],[COSTO]]+(LISTAS[[#This Row],[COSTO]]*T241)</f>
        <v>306.26159999999999</v>
      </c>
      <c r="V241" s="30">
        <f>IF(T241="",0,U241/LISTAS[[#This Row],[VENTA NETA]]-1)</f>
        <v>0</v>
      </c>
      <c r="X241" s="25">
        <v>242.29329999999999</v>
      </c>
      <c r="Y241" s="31">
        <f>IFERROR(LISTAS[[#This Row],[COSTO]]/X241-1,"")</f>
        <v>0.26401184019533352</v>
      </c>
      <c r="AF241" t="str">
        <v>FADER</v>
      </c>
      <c r="AG241" t="str">
        <v>PLASTICOS</v>
      </c>
      <c r="AH241" s="15">
        <v>370</v>
      </c>
      <c r="AI241" s="9">
        <v>323.19</v>
      </c>
      <c r="AJ241" s="9">
        <v>179.55</v>
      </c>
      <c r="AK241" s="66">
        <v>0.79999999999999982</v>
      </c>
      <c r="AL241" s="8">
        <v>0.21859967931587421</v>
      </c>
      <c r="AM241" s="9">
        <v>393.83923035809744</v>
      </c>
      <c r="AN241" s="66">
        <v>1.1934794227685739</v>
      </c>
      <c r="AO241" s="13">
        <f t="shared" si="8"/>
        <v>70.649230358097441</v>
      </c>
      <c r="AQ241" s="66">
        <v>0.7</v>
      </c>
      <c r="AR241" s="13">
        <v>107.87408999999997</v>
      </c>
    </row>
    <row r="242" spans="1:44" x14ac:dyDescent="0.2">
      <c r="A242" s="6" t="s">
        <v>484</v>
      </c>
      <c r="B242" t="s">
        <v>5</v>
      </c>
      <c r="C242">
        <v>244</v>
      </c>
      <c r="D242" t="s">
        <v>485</v>
      </c>
      <c r="E242" s="2">
        <v>1888.56</v>
      </c>
      <c r="F242" s="6" t="str">
        <f>+_xlfn.XLOOKUP(LISTAS[[#This Row],[ID]],_01_CODIGOS_Y_COSTOS_xlsm[Producto y N°],_01_CODIGOS_Y_COSTOS_xlsm[FABRICA],"",0,1)</f>
        <v>FADER</v>
      </c>
      <c r="G242" s="13">
        <f>LISTAS[[#This Row],[Precio]]*(1-0.46)*(1-IF($C$3520="",0,$C$3520))</f>
        <v>764.86680000000001</v>
      </c>
      <c r="H242" s="1">
        <f>+_xlfn.XLOOKUP(LISTAS[[#This Row],[ID]],_01_CODIGOS_Y_COSTOS_xlsm[Producto y N°],_01_CODIGOS_Y_COSTOS_xlsm[COSTO],0,0,1)</f>
        <v>0</v>
      </c>
      <c r="I242" s="115">
        <f>+IFERROR(LISTAS[[#This Row],[VENTA NETA]]/LISTAS[[#This Row],[COSTO]]-1,0)</f>
        <v>0</v>
      </c>
      <c r="J242" s="33" t="str">
        <f>IFERROR(VLOOKUP(LISTAS[[#This Row],[ID]],_01_CODIGOS_Y_COSTOS_xlsm[[Producto y N°]:[CODIGO]],2,0),"")</f>
        <v>S-034</v>
      </c>
      <c r="M242" s="22">
        <v>0</v>
      </c>
      <c r="N242" s="23">
        <f>+LISTAS[[#This Row],[Precio]]+(LISTAS[[#This Row],[Precio]]*M242)</f>
        <v>1888.56</v>
      </c>
      <c r="O242" s="24">
        <f t="shared" si="7"/>
        <v>764.86680000000001</v>
      </c>
      <c r="Q242" s="21" t="str">
        <f>IFERROR(O242/LISTAS[[#This Row],[COSTO]]-1,"")</f>
        <v/>
      </c>
      <c r="R242" t="str">
        <f>+LISTAS[[#This Row],[ID]]</f>
        <v>PLASTICOS244</v>
      </c>
      <c r="T242" s="29"/>
      <c r="U242" s="25">
        <f>LISTAS[[#This Row],[COSTO]]+(LISTAS[[#This Row],[COSTO]]*T242)</f>
        <v>0</v>
      </c>
      <c r="V242" s="30">
        <f>IF(T242="",0,U242/LISTAS[[#This Row],[VENTA NETA]]-1)</f>
        <v>0</v>
      </c>
      <c r="X242" s="25">
        <v>0</v>
      </c>
      <c r="Y242" s="31" t="str">
        <f>IFERROR(LISTAS[[#This Row],[COSTO]]/X242-1,"")</f>
        <v/>
      </c>
      <c r="AF242" t="str">
        <v>ALNAT</v>
      </c>
      <c r="AG242" t="str">
        <v>CONECTORES NEUMÁTICOS</v>
      </c>
      <c r="AH242" s="15">
        <v>11</v>
      </c>
      <c r="AI242" s="9">
        <v>1995.7104000000004</v>
      </c>
      <c r="AJ242" s="9">
        <v>1277.1675</v>
      </c>
      <c r="AK242" s="66">
        <v>0.56260662755668323</v>
      </c>
      <c r="AL242" s="8">
        <v>0.21337516665403866</v>
      </c>
      <c r="AM242" s="9">
        <v>2421.5454391931985</v>
      </c>
      <c r="AN242" s="66">
        <v>0.89602807712629584</v>
      </c>
      <c r="AO242" s="13">
        <f t="shared" si="8"/>
        <v>425.8350391931981</v>
      </c>
      <c r="AQ242" s="66">
        <v>0.7</v>
      </c>
      <c r="AR242" s="13">
        <v>107.87408999999997</v>
      </c>
    </row>
    <row r="243" spans="1:44" x14ac:dyDescent="0.2">
      <c r="A243" s="6" t="s">
        <v>486</v>
      </c>
      <c r="B243" t="s">
        <v>5</v>
      </c>
      <c r="C243">
        <v>245</v>
      </c>
      <c r="D243" t="s">
        <v>487</v>
      </c>
      <c r="E243" s="2">
        <v>4220.22</v>
      </c>
      <c r="F243" s="6" t="str">
        <f>+_xlfn.XLOOKUP(LISTAS[[#This Row],[ID]],_01_CODIGOS_Y_COSTOS_xlsm[Producto y N°],_01_CODIGOS_Y_COSTOS_xlsm[FABRICA],"",0,1)</f>
        <v>FADER</v>
      </c>
      <c r="G243" s="13">
        <f>LISTAS[[#This Row],[Precio]]*(1-0.46)*(1-IF($C$3520="",0,$C$3520))</f>
        <v>1709.1891000000003</v>
      </c>
      <c r="H243" s="1">
        <f>+_xlfn.XLOOKUP(LISTAS[[#This Row],[ID]],_01_CODIGOS_Y_COSTOS_xlsm[Producto y N°],_01_CODIGOS_Y_COSTOS_xlsm[COSTO],0,0,1)</f>
        <v>302.09089999999998</v>
      </c>
      <c r="I243" s="115">
        <f>+IFERROR(LISTAS[[#This Row],[VENTA NETA]]/LISTAS[[#This Row],[COSTO]]-1,0)</f>
        <v>4.657863576824063</v>
      </c>
      <c r="J243" s="33" t="str">
        <f>IFERROR(VLOOKUP(LISTAS[[#This Row],[ID]],_01_CODIGOS_Y_COSTOS_xlsm[[Producto y N°]:[CODIGO]],2,0),"")</f>
        <v>F-1011/I</v>
      </c>
      <c r="M243" s="22">
        <v>0</v>
      </c>
      <c r="N243" s="23">
        <f>+LISTAS[[#This Row],[Precio]]+(LISTAS[[#This Row],[Precio]]*M243)</f>
        <v>4220.22</v>
      </c>
      <c r="O243" s="24">
        <f t="shared" si="7"/>
        <v>1709.1891000000003</v>
      </c>
      <c r="Q243" s="21">
        <f>IFERROR(O243/LISTAS[[#This Row],[COSTO]]-1,"")</f>
        <v>4.657863576824063</v>
      </c>
      <c r="R243" t="str">
        <f>+LISTAS[[#This Row],[ID]]</f>
        <v>PLASTICOS245</v>
      </c>
      <c r="T243" s="29"/>
      <c r="U243" s="25">
        <f>LISTAS[[#This Row],[COSTO]]+(LISTAS[[#This Row],[COSTO]]*T243)</f>
        <v>302.09089999999998</v>
      </c>
      <c r="V243" s="30">
        <f>IF(T243="",0,U243/LISTAS[[#This Row],[VENTA NETA]]-1)</f>
        <v>0</v>
      </c>
      <c r="X243" s="25">
        <v>380</v>
      </c>
      <c r="Y243" s="31">
        <f>IFERROR(LISTAS[[#This Row],[COSTO]]/X243-1,"")</f>
        <v>-0.20502394736842111</v>
      </c>
      <c r="AF243" t="str">
        <v>ALNAT</v>
      </c>
      <c r="AG243" t="str">
        <v>CONECTORES NEUMÁTICOS</v>
      </c>
      <c r="AH243" s="15">
        <v>6</v>
      </c>
      <c r="AI243" s="9">
        <v>1204.9559999999999</v>
      </c>
      <c r="AJ243" s="9">
        <v>771.12</v>
      </c>
      <c r="AK243" s="66">
        <v>0.5626050420168065</v>
      </c>
      <c r="AL243" s="8">
        <v>0.2133751483700935</v>
      </c>
      <c r="AM243" s="9">
        <v>1462.0636652794342</v>
      </c>
      <c r="AN243" s="66">
        <v>0.89602612470099885</v>
      </c>
      <c r="AO243" s="13">
        <f t="shared" si="8"/>
        <v>257.10766527943429</v>
      </c>
      <c r="AQ243" s="66">
        <v>0.7</v>
      </c>
      <c r="AR243" s="13">
        <v>107.87408999999997</v>
      </c>
    </row>
    <row r="244" spans="1:44" x14ac:dyDescent="0.2">
      <c r="A244" s="6" t="s">
        <v>488</v>
      </c>
      <c r="B244" t="s">
        <v>5</v>
      </c>
      <c r="C244">
        <v>246</v>
      </c>
      <c r="D244" t="s">
        <v>487</v>
      </c>
      <c r="E244" s="2">
        <v>4220.22</v>
      </c>
      <c r="F244" s="6" t="str">
        <f>+_xlfn.XLOOKUP(LISTAS[[#This Row],[ID]],_01_CODIGOS_Y_COSTOS_xlsm[Producto y N°],_01_CODIGOS_Y_COSTOS_xlsm[FABRICA],"",0,1)</f>
        <v>FADER</v>
      </c>
      <c r="G244" s="13">
        <f>LISTAS[[#This Row],[Precio]]*(1-0.46)*(1-IF($C$3520="",0,$C$3520))</f>
        <v>1709.1891000000003</v>
      </c>
      <c r="H244" s="1">
        <f>+_xlfn.XLOOKUP(LISTAS[[#This Row],[ID]],_01_CODIGOS_Y_COSTOS_xlsm[Producto y N°],_01_CODIGOS_Y_COSTOS_xlsm[COSTO],0,0,1)</f>
        <v>302.09089999999998</v>
      </c>
      <c r="I244" s="115">
        <f>+IFERROR(LISTAS[[#This Row],[VENTA NETA]]/LISTAS[[#This Row],[COSTO]]-1,0)</f>
        <v>4.657863576824063</v>
      </c>
      <c r="J244" s="33" t="str">
        <f>IFERROR(VLOOKUP(LISTAS[[#This Row],[ID]],_01_CODIGOS_Y_COSTOS_xlsm[[Producto y N°]:[CODIGO]],2,0),"")</f>
        <v>F-1011/D</v>
      </c>
      <c r="M244" s="22">
        <v>0</v>
      </c>
      <c r="N244" s="23">
        <f>+LISTAS[[#This Row],[Precio]]+(LISTAS[[#This Row],[Precio]]*M244)</f>
        <v>4220.22</v>
      </c>
      <c r="O244" s="24">
        <f t="shared" si="7"/>
        <v>1709.1891000000003</v>
      </c>
      <c r="Q244" s="21">
        <f>IFERROR(O244/LISTAS[[#This Row],[COSTO]]-1,"")</f>
        <v>4.657863576824063</v>
      </c>
      <c r="R244" t="str">
        <f>+LISTAS[[#This Row],[ID]]</f>
        <v>PLASTICOS246</v>
      </c>
      <c r="T244" s="29"/>
      <c r="U244" s="25">
        <f>LISTAS[[#This Row],[COSTO]]+(LISTAS[[#This Row],[COSTO]]*T244)</f>
        <v>302.09089999999998</v>
      </c>
      <c r="V244" s="30">
        <f>IF(T244="",0,U244/LISTAS[[#This Row],[VENTA NETA]]-1)</f>
        <v>0</v>
      </c>
      <c r="X244" s="25">
        <v>380</v>
      </c>
      <c r="Y244" s="31">
        <f>IFERROR(LISTAS[[#This Row],[COSTO]]/X244-1,"")</f>
        <v>-0.20502394736842111</v>
      </c>
      <c r="AF244" t="str">
        <v>JUCAP</v>
      </c>
      <c r="AG244" t="str">
        <v>TAPONES DE CARTER</v>
      </c>
      <c r="AH244" s="15" t="str">
        <v>15 - 14 x 1.5</v>
      </c>
      <c r="AI244" s="9">
        <v>2392.1730000000002</v>
      </c>
      <c r="AJ244" s="9">
        <v>1328.9849999999999</v>
      </c>
      <c r="AK244" s="66">
        <v>0.80000000000000027</v>
      </c>
      <c r="AL244" s="8">
        <v>0.21335843835883961</v>
      </c>
      <c r="AM244" s="9">
        <v>2902.5632955641809</v>
      </c>
      <c r="AN244" s="66">
        <v>1.1840451890459116</v>
      </c>
      <c r="AO244" s="13">
        <f t="shared" si="8"/>
        <v>510.39029556418063</v>
      </c>
      <c r="AQ244" s="66">
        <v>0.7</v>
      </c>
      <c r="AR244" s="13">
        <v>107.87408999999997</v>
      </c>
    </row>
    <row r="245" spans="1:44" x14ac:dyDescent="0.2">
      <c r="A245" s="6" t="s">
        <v>489</v>
      </c>
      <c r="B245" t="s">
        <v>5</v>
      </c>
      <c r="C245">
        <v>247</v>
      </c>
      <c r="D245" t="s">
        <v>490</v>
      </c>
      <c r="E245" s="2">
        <v>642.4</v>
      </c>
      <c r="F245" s="6" t="str">
        <f>+_xlfn.XLOOKUP(LISTAS[[#This Row],[ID]],_01_CODIGOS_Y_COSTOS_xlsm[Producto y N°],_01_CODIGOS_Y_COSTOS_xlsm[FABRICA],"",0,1)</f>
        <v>FADER</v>
      </c>
      <c r="G245" s="13">
        <f>LISTAS[[#This Row],[Precio]]*(1-0.46)*(1-IF($C$3520="",0,$C$3520))</f>
        <v>260.17200000000003</v>
      </c>
      <c r="H245" s="1">
        <f>+_xlfn.XLOOKUP(LISTAS[[#This Row],[ID]],_01_CODIGOS_Y_COSTOS_xlsm[Producto y N°],_01_CODIGOS_Y_COSTOS_xlsm[COSTO],0,0,1)</f>
        <v>117.5997</v>
      </c>
      <c r="I245" s="115">
        <f>+IFERROR(LISTAS[[#This Row],[VENTA NETA]]/LISTAS[[#This Row],[COSTO]]-1,0)</f>
        <v>1.2123525825320987</v>
      </c>
      <c r="J245" s="33" t="str">
        <f>IFERROR(VLOOKUP(LISTAS[[#This Row],[ID]],_01_CODIGOS_Y_COSTOS_xlsm[[Producto y N°]:[CODIGO]],2,0),"")</f>
        <v>F-1128</v>
      </c>
      <c r="M245" s="22">
        <v>0</v>
      </c>
      <c r="N245" s="23">
        <f>+LISTAS[[#This Row],[Precio]]+(LISTAS[[#This Row],[Precio]]*M245)</f>
        <v>642.4</v>
      </c>
      <c r="O245" s="24">
        <f t="shared" si="7"/>
        <v>260.17200000000003</v>
      </c>
      <c r="Q245" s="21">
        <f>IFERROR(O245/LISTAS[[#This Row],[COSTO]]-1,"")</f>
        <v>1.2123525825320987</v>
      </c>
      <c r="R245" t="str">
        <f>+LISTAS[[#This Row],[ID]]</f>
        <v>PLASTICOS247</v>
      </c>
      <c r="T245" s="29"/>
      <c r="U245" s="25">
        <f>LISTAS[[#This Row],[COSTO]]+(LISTAS[[#This Row],[COSTO]]*T245)</f>
        <v>117.5997</v>
      </c>
      <c r="V245" s="30">
        <f>IF(T245="",0,U245/LISTAS[[#This Row],[VENTA NETA]]-1)</f>
        <v>0</v>
      </c>
      <c r="X245" s="25">
        <v>93.1</v>
      </c>
      <c r="Y245" s="31">
        <f>IFERROR(LISTAS[[#This Row],[COSTO]]/X245-1,"")</f>
        <v>0.26315467239527401</v>
      </c>
      <c r="AF245" t="str">
        <v>ALNAT</v>
      </c>
      <c r="AG245" t="str">
        <v>CONECTORES NUEVA INCORPORACION</v>
      </c>
      <c r="AH245" s="15">
        <v>276</v>
      </c>
      <c r="AI245" s="9">
        <v>6391.6492500000004</v>
      </c>
      <c r="AJ245" s="9">
        <v>3550.9162000000001</v>
      </c>
      <c r="AK245" s="66">
        <v>0.80000002534557146</v>
      </c>
      <c r="AL245" s="8">
        <v>0.20946566619287998</v>
      </c>
      <c r="AM245" s="9">
        <v>7730.4803182224732</v>
      </c>
      <c r="AN245" s="66">
        <v>1.1770382298017825</v>
      </c>
      <c r="AO245" s="13">
        <f t="shared" si="8"/>
        <v>1338.8310682224728</v>
      </c>
      <c r="AQ245" s="66">
        <v>0.70000000000000018</v>
      </c>
      <c r="AR245" s="13">
        <v>256.20446000000015</v>
      </c>
    </row>
    <row r="246" spans="1:44" x14ac:dyDescent="0.2">
      <c r="A246" s="6" t="s">
        <v>491</v>
      </c>
      <c r="B246" t="s">
        <v>5</v>
      </c>
      <c r="C246">
        <v>248</v>
      </c>
      <c r="D246" t="s">
        <v>492</v>
      </c>
      <c r="E246" s="2">
        <v>683.95</v>
      </c>
      <c r="F246" s="6" t="str">
        <f>+_xlfn.XLOOKUP(LISTAS[[#This Row],[ID]],_01_CODIGOS_Y_COSTOS_xlsm[Producto y N°],_01_CODIGOS_Y_COSTOS_xlsm[FABRICA],"",0,1)</f>
        <v>FADER</v>
      </c>
      <c r="G246" s="13">
        <f>LISTAS[[#This Row],[Precio]]*(1-0.46)*(1-IF($C$3520="",0,$C$3520))</f>
        <v>276.99975000000001</v>
      </c>
      <c r="H246" s="1">
        <f>+_xlfn.XLOOKUP(LISTAS[[#This Row],[ID]],_01_CODIGOS_Y_COSTOS_xlsm[Producto y N°],_01_CODIGOS_Y_COSTOS_xlsm[COSTO],0,0,1)</f>
        <v>157.5188</v>
      </c>
      <c r="I246" s="115">
        <f>+IFERROR(LISTAS[[#This Row],[VENTA NETA]]/LISTAS[[#This Row],[COSTO]]-1,0)</f>
        <v>0.75851866570847415</v>
      </c>
      <c r="J246" s="33" t="str">
        <f>IFERROR(VLOOKUP(LISTAS[[#This Row],[ID]],_01_CODIGOS_Y_COSTOS_xlsm[[Producto y N°]:[CODIGO]],2,0),"")</f>
        <v>F-1124</v>
      </c>
      <c r="M246" s="22">
        <v>0</v>
      </c>
      <c r="N246" s="23">
        <f>+LISTAS[[#This Row],[Precio]]+(LISTAS[[#This Row],[Precio]]*M246)</f>
        <v>683.95</v>
      </c>
      <c r="O246" s="24">
        <f t="shared" si="7"/>
        <v>276.99975000000001</v>
      </c>
      <c r="Q246" s="21">
        <f>IFERROR(O246/LISTAS[[#This Row],[COSTO]]-1,"")</f>
        <v>0.75851866570847415</v>
      </c>
      <c r="R246" t="str">
        <f>+LISTAS[[#This Row],[ID]]</f>
        <v>PLASTICOS248</v>
      </c>
      <c r="T246" s="29"/>
      <c r="U246" s="25">
        <f>LISTAS[[#This Row],[COSTO]]+(LISTAS[[#This Row],[COSTO]]*T246)</f>
        <v>157.5188</v>
      </c>
      <c r="V246" s="30">
        <f>IF(T246="",0,U246/LISTAS[[#This Row],[VENTA NETA]]-1)</f>
        <v>0</v>
      </c>
      <c r="X246" s="25">
        <v>125.4</v>
      </c>
      <c r="Y246" s="31">
        <f>IFERROR(LISTAS[[#This Row],[COSTO]]/X246-1,"")</f>
        <v>0.25613078149920243</v>
      </c>
      <c r="AF246" t="str">
        <v>LCT</v>
      </c>
      <c r="AG246" t="str">
        <v>TERMINALES</v>
      </c>
      <c r="AH246" s="15">
        <v>83</v>
      </c>
      <c r="AI246" s="9">
        <v>157.11975000000001</v>
      </c>
      <c r="AJ246" s="9">
        <v>87.287999999999997</v>
      </c>
      <c r="AK246" s="66">
        <v>0.80001546604344265</v>
      </c>
      <c r="AL246" s="8">
        <v>0.20825547111830889</v>
      </c>
      <c r="AM246" s="9">
        <v>189.84079755824092</v>
      </c>
      <c r="AN246" s="66">
        <v>1.1748785349445621</v>
      </c>
      <c r="AO246" s="13">
        <f t="shared" si="8"/>
        <v>32.721047558240912</v>
      </c>
      <c r="AQ246" s="66">
        <v>0.70000000000000018</v>
      </c>
      <c r="AR246" s="13">
        <v>256.20446000000015</v>
      </c>
    </row>
    <row r="247" spans="1:44" x14ac:dyDescent="0.2">
      <c r="A247" s="6" t="s">
        <v>493</v>
      </c>
      <c r="B247" t="s">
        <v>5</v>
      </c>
      <c r="C247">
        <v>249</v>
      </c>
      <c r="D247" t="s">
        <v>494</v>
      </c>
      <c r="E247" s="2">
        <v>966.47</v>
      </c>
      <c r="F247" s="6" t="str">
        <f>+_xlfn.XLOOKUP(LISTAS[[#This Row],[ID]],_01_CODIGOS_Y_COSTOS_xlsm[Producto y N°],_01_CODIGOS_Y_COSTOS_xlsm[FABRICA],"",0,1)</f>
        <v>FADER</v>
      </c>
      <c r="G247" s="13">
        <f>LISTAS[[#This Row],[Precio]]*(1-0.46)*(1-IF($C$3520="",0,$C$3520))</f>
        <v>391.42035000000004</v>
      </c>
      <c r="H247" s="1">
        <f>+_xlfn.XLOOKUP(LISTAS[[#This Row],[ID]],_01_CODIGOS_Y_COSTOS_xlsm[Producto y N°],_01_CODIGOS_Y_COSTOS_xlsm[COSTO],0,0,1)</f>
        <v>217.45500000000001</v>
      </c>
      <c r="I247" s="115">
        <f>+IFERROR(LISTAS[[#This Row],[VENTA NETA]]/LISTAS[[#This Row],[COSTO]]-1,0)</f>
        <v>0.8000062081810031</v>
      </c>
      <c r="J247" s="33" t="str">
        <f>IFERROR(VLOOKUP(LISTAS[[#This Row],[ID]],_01_CODIGOS_Y_COSTOS_xlsm[[Producto y N°]:[CODIGO]],2,0),"")</f>
        <v>S-117</v>
      </c>
      <c r="M247" s="22">
        <v>6.1794584459434754E-2</v>
      </c>
      <c r="N247" s="23">
        <f>+LISTAS[[#This Row],[Precio]]+(LISTAS[[#This Row],[Precio]]*M247)</f>
        <v>1026.1926120425098</v>
      </c>
      <c r="O247" s="24">
        <f t="shared" si="7"/>
        <v>415.60800787721649</v>
      </c>
      <c r="Q247" s="21">
        <f>IFERROR(O247/LISTAS[[#This Row],[COSTO]]-1,"")</f>
        <v>0.91123684383995074</v>
      </c>
      <c r="R247" t="str">
        <f>+LISTAS[[#This Row],[ID]]</f>
        <v>PLASTICOS249</v>
      </c>
      <c r="T247" s="29"/>
      <c r="U247" s="25">
        <f>LISTAS[[#This Row],[COSTO]]+(LISTAS[[#This Row],[COSTO]]*T247)</f>
        <v>217.45500000000001</v>
      </c>
      <c r="V247" s="30">
        <f>IF(T247="",0,U247/LISTAS[[#This Row],[VENTA NETA]]-1)</f>
        <v>0</v>
      </c>
      <c r="X247" s="25">
        <v>169.1</v>
      </c>
      <c r="Y247" s="31">
        <f>IFERROR(LISTAS[[#This Row],[COSTO]]/X247-1,"")</f>
        <v>0.28595505617977546</v>
      </c>
      <c r="AF247" t="str">
        <v>JUCAP</v>
      </c>
      <c r="AG247" t="str">
        <v>TAPONES DE CARTER</v>
      </c>
      <c r="AH247" s="15" t="str">
        <v>31 - 14 x 1 R LARGA</v>
      </c>
      <c r="AI247" s="9">
        <v>2694.5824499999999</v>
      </c>
      <c r="AJ247" s="9">
        <v>1496.99</v>
      </c>
      <c r="AK247" s="66">
        <v>0.80000030060321037</v>
      </c>
      <c r="AL247" s="8">
        <v>0.2078431289016538</v>
      </c>
      <c r="AM247" s="9">
        <v>3254.6328974914841</v>
      </c>
      <c r="AN247" s="66">
        <v>1.1741179951044991</v>
      </c>
      <c r="AO247" s="13">
        <f t="shared" si="8"/>
        <v>560.05044749148419</v>
      </c>
      <c r="AQ247" s="66">
        <v>0.7</v>
      </c>
      <c r="AR247" s="13">
        <v>294.20456000000001</v>
      </c>
    </row>
    <row r="248" spans="1:44" x14ac:dyDescent="0.2">
      <c r="A248" s="6" t="s">
        <v>495</v>
      </c>
      <c r="B248" t="s">
        <v>5</v>
      </c>
      <c r="C248">
        <v>250</v>
      </c>
      <c r="D248" t="s">
        <v>496</v>
      </c>
      <c r="E248" s="2">
        <v>698.5</v>
      </c>
      <c r="F248" s="6" t="str">
        <f>+_xlfn.XLOOKUP(LISTAS[[#This Row],[ID]],_01_CODIGOS_Y_COSTOS_xlsm[Producto y N°],_01_CODIGOS_Y_COSTOS_xlsm[FABRICA],"",0,1)</f>
        <v>FADER</v>
      </c>
      <c r="G248" s="13">
        <f>LISTAS[[#This Row],[Precio]]*(1-0.46)*(1-IF($C$3520="",0,$C$3520))</f>
        <v>282.89249999999998</v>
      </c>
      <c r="H248" s="1">
        <f>+_xlfn.XLOOKUP(LISTAS[[#This Row],[ID]],_01_CODIGOS_Y_COSTOS_xlsm[Producto y N°],_01_CODIGOS_Y_COSTOS_xlsm[COSTO],0,0,1)</f>
        <v>161.83439999999999</v>
      </c>
      <c r="I248" s="115">
        <f>+IFERROR(LISTAS[[#This Row],[VENTA NETA]]/LISTAS[[#This Row],[COSTO]]-1,0)</f>
        <v>0.74803688214619402</v>
      </c>
      <c r="J248" s="33" t="str">
        <f>IFERROR(VLOOKUP(LISTAS[[#This Row],[ID]],_01_CODIGOS_Y_COSTOS_xlsm[[Producto y N°]:[CODIGO]],2,0),"")</f>
        <v>F-1116</v>
      </c>
      <c r="M248" s="22">
        <v>0</v>
      </c>
      <c r="N248" s="23">
        <f>+LISTAS[[#This Row],[Precio]]+(LISTAS[[#This Row],[Precio]]*M248)</f>
        <v>698.5</v>
      </c>
      <c r="O248" s="24">
        <f t="shared" si="7"/>
        <v>282.89249999999998</v>
      </c>
      <c r="Q248" s="21">
        <f>IFERROR(O248/LISTAS[[#This Row],[COSTO]]-1,"")</f>
        <v>0.74803688214619402</v>
      </c>
      <c r="R248" t="str">
        <f>+LISTAS[[#This Row],[ID]]</f>
        <v>PLASTICOS250</v>
      </c>
      <c r="T248" s="29"/>
      <c r="U248" s="25">
        <f>LISTAS[[#This Row],[COSTO]]+(LISTAS[[#This Row],[COSTO]]*T248)</f>
        <v>161.83439999999999</v>
      </c>
      <c r="V248" s="30">
        <f>IF(T248="",0,U248/LISTAS[[#This Row],[VENTA NETA]]-1)</f>
        <v>0</v>
      </c>
      <c r="X248" s="25">
        <v>129.19999999999999</v>
      </c>
      <c r="Y248" s="31">
        <f>IFERROR(LISTAS[[#This Row],[COSTO]]/X248-1,"")</f>
        <v>0.25258823529411756</v>
      </c>
      <c r="AF248" t="str">
        <v>ALNAT</v>
      </c>
      <c r="AG248" t="str">
        <v>CONECTORES NEUMÁTICOS</v>
      </c>
      <c r="AH248" s="15">
        <v>127</v>
      </c>
      <c r="AI248" s="9">
        <v>4550.7663000000002</v>
      </c>
      <c r="AJ248" s="9">
        <v>2906.1837999999998</v>
      </c>
      <c r="AK248" s="66">
        <v>0.56589073960153535</v>
      </c>
      <c r="AL248" s="8">
        <v>0.20669279282418174</v>
      </c>
      <c r="AM248" s="9">
        <v>5491.3768960371681</v>
      </c>
      <c r="AN248" s="66">
        <v>0.88954906982730009</v>
      </c>
      <c r="AO248" s="13">
        <f t="shared" si="8"/>
        <v>940.61059603716785</v>
      </c>
      <c r="AQ248" s="66">
        <v>0.7</v>
      </c>
      <c r="AR248" s="13">
        <v>294.20456000000001</v>
      </c>
    </row>
    <row r="249" spans="1:44" x14ac:dyDescent="0.2">
      <c r="A249" s="6" t="s">
        <v>497</v>
      </c>
      <c r="B249" t="s">
        <v>5</v>
      </c>
      <c r="C249">
        <v>251</v>
      </c>
      <c r="D249" t="s">
        <v>498</v>
      </c>
      <c r="E249" s="2">
        <v>887.68</v>
      </c>
      <c r="F249" s="6" t="str">
        <f>+_xlfn.XLOOKUP(LISTAS[[#This Row],[ID]],_01_CODIGOS_Y_COSTOS_xlsm[Producto y N°],_01_CODIGOS_Y_COSTOS_xlsm[FABRICA],"",0,1)</f>
        <v>FADER</v>
      </c>
      <c r="G249" s="13">
        <f>LISTAS[[#This Row],[Precio]]*(1-0.46)*(1-IF($C$3520="",0,$C$3520))</f>
        <v>359.5104</v>
      </c>
      <c r="H249" s="1">
        <f>+_xlfn.XLOOKUP(LISTAS[[#This Row],[ID]],_01_CODIGOS_Y_COSTOS_xlsm[Producto y N°],_01_CODIGOS_Y_COSTOS_xlsm[COSTO],0,0,1)</f>
        <v>203.91130000000001</v>
      </c>
      <c r="I249" s="115">
        <f>+IFERROR(LISTAS[[#This Row],[VENTA NETA]]/LISTAS[[#This Row],[COSTO]]-1,0)</f>
        <v>0.76307247317828875</v>
      </c>
      <c r="J249" s="33" t="str">
        <f>IFERROR(VLOOKUP(LISTAS[[#This Row],[ID]],_01_CODIGOS_Y_COSTOS_xlsm[[Producto y N°]:[CODIGO]],2,0),"")</f>
        <v>F-1114</v>
      </c>
      <c r="M249" s="22">
        <v>0</v>
      </c>
      <c r="N249" s="23">
        <f>+LISTAS[[#This Row],[Precio]]+(LISTAS[[#This Row],[Precio]]*M249)</f>
        <v>887.68</v>
      </c>
      <c r="O249" s="24">
        <f t="shared" si="7"/>
        <v>359.5104</v>
      </c>
      <c r="Q249" s="21">
        <f>IFERROR(O249/LISTAS[[#This Row],[COSTO]]-1,"")</f>
        <v>0.76307247317828875</v>
      </c>
      <c r="R249" t="str">
        <f>+LISTAS[[#This Row],[ID]]</f>
        <v>PLASTICOS251</v>
      </c>
      <c r="T249" s="29"/>
      <c r="U249" s="25">
        <f>LISTAS[[#This Row],[COSTO]]+(LISTAS[[#This Row],[COSTO]]*T249)</f>
        <v>203.91130000000001</v>
      </c>
      <c r="V249" s="30">
        <f>IF(T249="",0,U249/LISTAS[[#This Row],[VENTA NETA]]-1)</f>
        <v>0</v>
      </c>
      <c r="X249" s="25">
        <v>161.5</v>
      </c>
      <c r="Y249" s="31">
        <f>IFERROR(LISTAS[[#This Row],[COSTO]]/X249-1,"")</f>
        <v>0.26260866873065014</v>
      </c>
      <c r="AF249" t="str">
        <v>RESORTES</v>
      </c>
      <c r="AG249" t="str">
        <v>RESORTES LINEA PESADA</v>
      </c>
      <c r="AH249" s="15">
        <v>136</v>
      </c>
      <c r="AI249" s="9">
        <v>1218.2400000000002</v>
      </c>
      <c r="AJ249" s="9">
        <v>676.8</v>
      </c>
      <c r="AK249" s="66">
        <v>0.80000000000000049</v>
      </c>
      <c r="AL249" s="8">
        <v>0.20638485601989243</v>
      </c>
      <c r="AM249" s="9">
        <v>1469.666286997674</v>
      </c>
      <c r="AN249" s="66">
        <v>1.1714927408358067</v>
      </c>
      <c r="AO249" s="13">
        <f t="shared" si="8"/>
        <v>251.42628699767374</v>
      </c>
      <c r="AQ249" s="66">
        <v>0.69999999999999973</v>
      </c>
      <c r="AR249" s="13">
        <v>393.90064999999959</v>
      </c>
    </row>
    <row r="250" spans="1:44" x14ac:dyDescent="0.2">
      <c r="A250" s="6" t="s">
        <v>499</v>
      </c>
      <c r="B250" t="s">
        <v>5</v>
      </c>
      <c r="C250">
        <v>252</v>
      </c>
      <c r="D250" t="s">
        <v>500</v>
      </c>
      <c r="E250" s="2">
        <v>1164.17</v>
      </c>
      <c r="F250" s="6" t="str">
        <f>+_xlfn.XLOOKUP(LISTAS[[#This Row],[ID]],_01_CODIGOS_Y_COSTOS_xlsm[Producto y N°],_01_CODIGOS_Y_COSTOS_xlsm[FABRICA],"",0,1)</f>
        <v>FADER</v>
      </c>
      <c r="G250" s="13">
        <f>LISTAS[[#This Row],[Precio]]*(1-0.46)*(1-IF($C$3520="",0,$C$3520))</f>
        <v>471.48885000000007</v>
      </c>
      <c r="H250" s="1">
        <f>+_xlfn.XLOOKUP(LISTAS[[#This Row],[ID]],_01_CODIGOS_Y_COSTOS_xlsm[Producto y N°],_01_CODIGOS_Y_COSTOS_xlsm[COSTO],0,0,1)</f>
        <v>258.935</v>
      </c>
      <c r="I250" s="115">
        <f>+IFERROR(LISTAS[[#This Row],[VENTA NETA]]/LISTAS[[#This Row],[COSTO]]-1,0)</f>
        <v>0.82087724718558741</v>
      </c>
      <c r="J250" s="33" t="str">
        <f>IFERROR(VLOOKUP(LISTAS[[#This Row],[ID]],_01_CODIGOS_Y_COSTOS_xlsm[[Producto y N°]:[CODIGO]],2,0),"")</f>
        <v>F-1103</v>
      </c>
      <c r="M250" s="22">
        <v>0</v>
      </c>
      <c r="N250" s="23">
        <f>+LISTAS[[#This Row],[Precio]]+(LISTAS[[#This Row],[Precio]]*M250)</f>
        <v>1164.17</v>
      </c>
      <c r="O250" s="24">
        <f t="shared" si="7"/>
        <v>471.48885000000007</v>
      </c>
      <c r="Q250" s="21">
        <f>IFERROR(O250/LISTAS[[#This Row],[COSTO]]-1,"")</f>
        <v>0.82087724718558741</v>
      </c>
      <c r="R250" t="str">
        <f>+LISTAS[[#This Row],[ID]]</f>
        <v>PLASTICOS252</v>
      </c>
      <c r="T250" s="29"/>
      <c r="U250" s="25">
        <f>LISTAS[[#This Row],[COSTO]]+(LISTAS[[#This Row],[COSTO]]*T250)</f>
        <v>258.935</v>
      </c>
      <c r="V250" s="30">
        <f>IF(T250="",0,U250/LISTAS[[#This Row],[VENTA NETA]]-1)</f>
        <v>0</v>
      </c>
      <c r="X250" s="25">
        <v>209</v>
      </c>
      <c r="Y250" s="31">
        <f>IFERROR(LISTAS[[#This Row],[COSTO]]/X250-1,"")</f>
        <v>0.23892344497607665</v>
      </c>
      <c r="AF250" t="str">
        <v>JUCAP</v>
      </c>
      <c r="AG250" t="str">
        <v>TAPONES DE CARTER</v>
      </c>
      <c r="AH250" s="15" t="str">
        <v>34 - 20 x 1,5 EMB EX 10mm</v>
      </c>
      <c r="AI250" s="9">
        <v>3110.4526500000002</v>
      </c>
      <c r="AJ250" s="9">
        <v>1728.03</v>
      </c>
      <c r="AK250" s="66">
        <v>0.79999921876356317</v>
      </c>
      <c r="AL250" s="8">
        <v>0.20211380738713558</v>
      </c>
      <c r="AM250" s="9">
        <v>3739.1180777889058</v>
      </c>
      <c r="AN250" s="66">
        <v>1.1638039141617367</v>
      </c>
      <c r="AO250" s="13">
        <f t="shared" si="8"/>
        <v>628.66542778890562</v>
      </c>
      <c r="AQ250" s="66">
        <v>0.69999999999999973</v>
      </c>
      <c r="AR250" s="13">
        <v>393.90064999999959</v>
      </c>
    </row>
    <row r="251" spans="1:44" x14ac:dyDescent="0.2">
      <c r="A251" s="6" t="s">
        <v>501</v>
      </c>
      <c r="B251" t="s">
        <v>5</v>
      </c>
      <c r="C251">
        <v>253</v>
      </c>
      <c r="D251" t="s">
        <v>502</v>
      </c>
      <c r="E251" s="2">
        <v>1455.21</v>
      </c>
      <c r="F251" s="6" t="str">
        <f>+_xlfn.XLOOKUP(LISTAS[[#This Row],[ID]],_01_CODIGOS_Y_COSTOS_xlsm[Producto y N°],_01_CODIGOS_Y_COSTOS_xlsm[FABRICA],"",0,1)</f>
        <v>FADER</v>
      </c>
      <c r="G251" s="13">
        <f>LISTAS[[#This Row],[Precio]]*(1-0.46)*(1-IF($C$3520="",0,$C$3520))</f>
        <v>589.36005000000011</v>
      </c>
      <c r="H251" s="1">
        <f>+_xlfn.XLOOKUP(LISTAS[[#This Row],[ID]],_01_CODIGOS_Y_COSTOS_xlsm[Producto y N°],_01_CODIGOS_Y_COSTOS_xlsm[COSTO],0,0,1)</f>
        <v>329.06330000000003</v>
      </c>
      <c r="I251" s="115">
        <f>+IFERROR(LISTAS[[#This Row],[VENTA NETA]]/LISTAS[[#This Row],[COSTO]]-1,0)</f>
        <v>0.79102333806291991</v>
      </c>
      <c r="J251" s="33" t="str">
        <f>IFERROR(VLOOKUP(LISTAS[[#This Row],[ID]],_01_CODIGOS_Y_COSTOS_xlsm[[Producto y N°]:[CODIGO]],2,0),"")</f>
        <v>F-1107</v>
      </c>
      <c r="M251" s="22">
        <v>0</v>
      </c>
      <c r="N251" s="23">
        <f>+LISTAS[[#This Row],[Precio]]+(LISTAS[[#This Row],[Precio]]*M251)</f>
        <v>1455.21</v>
      </c>
      <c r="O251" s="24">
        <f t="shared" si="7"/>
        <v>589.36005000000011</v>
      </c>
      <c r="Q251" s="21">
        <f>IFERROR(O251/LISTAS[[#This Row],[COSTO]]-1,"")</f>
        <v>0.79102333806291991</v>
      </c>
      <c r="R251" t="str">
        <f>+LISTAS[[#This Row],[ID]]</f>
        <v>PLASTICOS253</v>
      </c>
      <c r="T251" s="29"/>
      <c r="U251" s="25">
        <f>LISTAS[[#This Row],[COSTO]]+(LISTAS[[#This Row],[COSTO]]*T251)</f>
        <v>329.06330000000003</v>
      </c>
      <c r="V251" s="30">
        <f>IF(T251="",0,U251/LISTAS[[#This Row],[VENTA NETA]]-1)</f>
        <v>0</v>
      </c>
      <c r="X251" s="25">
        <v>266</v>
      </c>
      <c r="Y251" s="31">
        <f>IFERROR(LISTAS[[#This Row],[COSTO]]/X251-1,"")</f>
        <v>0.23708007518797003</v>
      </c>
      <c r="AF251" t="str">
        <v>SKOTNICA</v>
      </c>
      <c r="AG251" t="str">
        <v>SUPLEMENTO 0,2</v>
      </c>
      <c r="AH251" s="15" t="str">
        <v>5x10</v>
      </c>
      <c r="AI251" s="9">
        <v>66.270150000000001</v>
      </c>
      <c r="AJ251" s="9">
        <v>43.993200000000002</v>
      </c>
      <c r="AK251" s="66">
        <v>0.50637257576170858</v>
      </c>
      <c r="AL251" s="8">
        <v>0.2</v>
      </c>
      <c r="AM251" s="9">
        <v>79.524180000000001</v>
      </c>
      <c r="AN251" s="66">
        <v>0.80764709091405029</v>
      </c>
      <c r="AO251" s="13">
        <f t="shared" si="8"/>
        <v>13.25403</v>
      </c>
      <c r="AQ251" s="66">
        <v>0.7</v>
      </c>
      <c r="AR251" s="13">
        <v>277.44399999999996</v>
      </c>
    </row>
    <row r="252" spans="1:44" x14ac:dyDescent="0.2">
      <c r="A252" s="6" t="s">
        <v>503</v>
      </c>
      <c r="B252" t="s">
        <v>5</v>
      </c>
      <c r="C252">
        <v>254</v>
      </c>
      <c r="D252" t="s">
        <v>504</v>
      </c>
      <c r="E252" s="2">
        <v>887.68</v>
      </c>
      <c r="F252" s="6" t="str">
        <f>+_xlfn.XLOOKUP(LISTAS[[#This Row],[ID]],_01_CODIGOS_Y_COSTOS_xlsm[Producto y N°],_01_CODIGOS_Y_COSTOS_xlsm[FABRICA],"",0,1)</f>
        <v>FADER</v>
      </c>
      <c r="G252" s="13">
        <f>LISTAS[[#This Row],[Precio]]*(1-0.46)*(1-IF($C$3520="",0,$C$3520))</f>
        <v>359.5104</v>
      </c>
      <c r="H252" s="1">
        <f>+_xlfn.XLOOKUP(LISTAS[[#This Row],[ID]],_01_CODIGOS_Y_COSTOS_xlsm[Producto y N°],_01_CODIGOS_Y_COSTOS_xlsm[COSTO],0,0,1)</f>
        <v>206.06909999999999</v>
      </c>
      <c r="I252" s="115">
        <f>+IFERROR(LISTAS[[#This Row],[VENTA NETA]]/LISTAS[[#This Row],[COSTO]]-1,0)</f>
        <v>0.74461090964147481</v>
      </c>
      <c r="J252" s="33" t="str">
        <f>IFERROR(VLOOKUP(LISTAS[[#This Row],[ID]],_01_CODIGOS_Y_COSTOS_xlsm[[Producto y N°]:[CODIGO]],2,0),"")</f>
        <v>F-1112</v>
      </c>
      <c r="M252" s="22">
        <v>0</v>
      </c>
      <c r="N252" s="23">
        <f>+LISTAS[[#This Row],[Precio]]+(LISTAS[[#This Row],[Precio]]*M252)</f>
        <v>887.68</v>
      </c>
      <c r="O252" s="24">
        <f t="shared" si="7"/>
        <v>359.5104</v>
      </c>
      <c r="Q252" s="21">
        <f>IFERROR(O252/LISTAS[[#This Row],[COSTO]]-1,"")</f>
        <v>0.74461090964147481</v>
      </c>
      <c r="R252" t="str">
        <f>+LISTAS[[#This Row],[ID]]</f>
        <v>PLASTICOS254</v>
      </c>
      <c r="T252" s="29"/>
      <c r="U252" s="25">
        <f>LISTAS[[#This Row],[COSTO]]+(LISTAS[[#This Row],[COSTO]]*T252)</f>
        <v>206.06909999999999</v>
      </c>
      <c r="V252" s="30">
        <f>IF(T252="",0,U252/LISTAS[[#This Row],[VENTA NETA]]-1)</f>
        <v>0</v>
      </c>
      <c r="X252" s="25">
        <v>163.4</v>
      </c>
      <c r="Y252" s="31">
        <f>IFERROR(LISTAS[[#This Row],[COSTO]]/X252-1,"")</f>
        <v>0.26113280293757635</v>
      </c>
      <c r="AF252" t="str">
        <v>SKOTNICA</v>
      </c>
      <c r="AG252" t="str">
        <v>SUPLEMENTO 0,2</v>
      </c>
      <c r="AH252" s="15" t="str">
        <v>5x13</v>
      </c>
      <c r="AI252" s="9">
        <v>66.270150000000001</v>
      </c>
      <c r="AJ252" s="9">
        <v>43.993200000000002</v>
      </c>
      <c r="AK252" s="66">
        <v>0.50637257576170858</v>
      </c>
      <c r="AL252" s="8">
        <v>0.2</v>
      </c>
      <c r="AM252" s="9">
        <v>79.524180000000001</v>
      </c>
      <c r="AN252" s="66">
        <v>0.80764709091405029</v>
      </c>
      <c r="AO252" s="13">
        <f t="shared" si="8"/>
        <v>13.25403</v>
      </c>
      <c r="AQ252" s="66">
        <v>0.7</v>
      </c>
      <c r="AR252" s="13">
        <v>277.44399999999996</v>
      </c>
    </row>
    <row r="253" spans="1:44" x14ac:dyDescent="0.2">
      <c r="A253" s="6" t="s">
        <v>505</v>
      </c>
      <c r="B253" t="s">
        <v>5</v>
      </c>
      <c r="C253">
        <v>256</v>
      </c>
      <c r="D253" t="s">
        <v>506</v>
      </c>
      <c r="E253" s="2">
        <v>916.79</v>
      </c>
      <c r="F253" s="6" t="str">
        <f>+_xlfn.XLOOKUP(LISTAS[[#This Row],[ID]],_01_CODIGOS_Y_COSTOS_xlsm[Producto y N°],_01_CODIGOS_Y_COSTOS_xlsm[FABRICA],"",0,1)</f>
        <v>FADER</v>
      </c>
      <c r="G253" s="13">
        <f>LISTAS[[#This Row],[Precio]]*(1-0.46)*(1-IF($C$3520="",0,$C$3520))</f>
        <v>371.29994999999997</v>
      </c>
      <c r="H253" s="1">
        <f>+_xlfn.XLOOKUP(LISTAS[[#This Row],[ID]],_01_CODIGOS_Y_COSTOS_xlsm[Producto y N°],_01_CODIGOS_Y_COSTOS_xlsm[COSTO],0,0,1)</f>
        <v>214.46250000000001</v>
      </c>
      <c r="I253" s="115">
        <f>+IFERROR(LISTAS[[#This Row],[VENTA NETA]]/LISTAS[[#This Row],[COSTO]]-1,0)</f>
        <v>0.73130477356181123</v>
      </c>
      <c r="J253" s="33" t="str">
        <f>IFERROR(VLOOKUP(LISTAS[[#This Row],[ID]],_01_CODIGOS_Y_COSTOS_xlsm[[Producto y N°]:[CODIGO]],2,0),"")</f>
        <v>S-290</v>
      </c>
      <c r="M253" s="22">
        <v>0</v>
      </c>
      <c r="N253" s="23">
        <f>+LISTAS[[#This Row],[Precio]]+(LISTAS[[#This Row],[Precio]]*M253)</f>
        <v>916.79</v>
      </c>
      <c r="O253" s="24">
        <f t="shared" si="7"/>
        <v>371.29994999999997</v>
      </c>
      <c r="Q253" s="21">
        <f>IFERROR(O253/LISTAS[[#This Row],[COSTO]]-1,"")</f>
        <v>0.73130477356181123</v>
      </c>
      <c r="R253" t="str">
        <f>+LISTAS[[#This Row],[ID]]</f>
        <v>PLASTICOS256</v>
      </c>
      <c r="T253" s="29"/>
      <c r="U253" s="25">
        <f>LISTAS[[#This Row],[COSTO]]+(LISTAS[[#This Row],[COSTO]]*T253)</f>
        <v>214.46250000000001</v>
      </c>
      <c r="V253" s="30">
        <f>IF(T253="",0,U253/LISTAS[[#This Row],[VENTA NETA]]-1)</f>
        <v>0</v>
      </c>
      <c r="X253" s="25">
        <v>169.1</v>
      </c>
      <c r="Y253" s="31">
        <f>IFERROR(LISTAS[[#This Row],[COSTO]]/X253-1,"")</f>
        <v>0.26825842696629221</v>
      </c>
      <c r="AF253" t="str">
        <v>SKOTNICA</v>
      </c>
      <c r="AG253" t="str">
        <v>SUPLEMENTO 0,2</v>
      </c>
      <c r="AH253" s="15" t="str">
        <v>6x11</v>
      </c>
      <c r="AI253" s="9">
        <v>66.270150000000001</v>
      </c>
      <c r="AJ253" s="9">
        <v>43.993200000000002</v>
      </c>
      <c r="AK253" s="66">
        <v>0.50637257576170858</v>
      </c>
      <c r="AL253" s="8">
        <v>0.2</v>
      </c>
      <c r="AM253" s="9">
        <v>79.524180000000001</v>
      </c>
      <c r="AN253" s="66">
        <v>0.80764709091405029</v>
      </c>
      <c r="AO253" s="13">
        <f t="shared" si="8"/>
        <v>13.25403</v>
      </c>
      <c r="AQ253" s="66">
        <v>0.7</v>
      </c>
      <c r="AR253" s="13">
        <v>277.44399999999996</v>
      </c>
    </row>
    <row r="254" spans="1:44" x14ac:dyDescent="0.2">
      <c r="A254" s="6" t="s">
        <v>507</v>
      </c>
      <c r="B254" t="s">
        <v>5</v>
      </c>
      <c r="C254">
        <v>257</v>
      </c>
      <c r="D254" t="s">
        <v>508</v>
      </c>
      <c r="E254" s="2">
        <v>887.68</v>
      </c>
      <c r="F254" s="6" t="str">
        <f>+_xlfn.XLOOKUP(LISTAS[[#This Row],[ID]],_01_CODIGOS_Y_COSTOS_xlsm[Producto y N°],_01_CODIGOS_Y_COSTOS_xlsm[FABRICA],"",0,1)</f>
        <v>FADER</v>
      </c>
      <c r="G254" s="13">
        <f>LISTAS[[#This Row],[Precio]]*(1-0.46)*(1-IF($C$3520="",0,$C$3520))</f>
        <v>359.5104</v>
      </c>
      <c r="H254" s="1">
        <f>+_xlfn.XLOOKUP(LISTAS[[#This Row],[ID]],_01_CODIGOS_Y_COSTOS_xlsm[Producto y N°],_01_CODIGOS_Y_COSTOS_xlsm[COSTO],0,0,1)</f>
        <v>203.91130000000001</v>
      </c>
      <c r="I254" s="115">
        <f>+IFERROR(LISTAS[[#This Row],[VENTA NETA]]/LISTAS[[#This Row],[COSTO]]-1,0)</f>
        <v>0.76307247317828875</v>
      </c>
      <c r="J254" s="33" t="str">
        <f>IFERROR(VLOOKUP(LISTAS[[#This Row],[ID]],_01_CODIGOS_Y_COSTOS_xlsm[[Producto y N°]:[CODIGO]],2,0),"")</f>
        <v>F-1118</v>
      </c>
      <c r="M254" s="22">
        <v>0</v>
      </c>
      <c r="N254" s="23">
        <f>+LISTAS[[#This Row],[Precio]]+(LISTAS[[#This Row],[Precio]]*M254)</f>
        <v>887.68</v>
      </c>
      <c r="O254" s="24">
        <f t="shared" si="7"/>
        <v>359.5104</v>
      </c>
      <c r="Q254" s="21">
        <f>IFERROR(O254/LISTAS[[#This Row],[COSTO]]-1,"")</f>
        <v>0.76307247317828875</v>
      </c>
      <c r="R254" t="str">
        <f>+LISTAS[[#This Row],[ID]]</f>
        <v>PLASTICOS257</v>
      </c>
      <c r="T254" s="29"/>
      <c r="U254" s="25">
        <f>LISTAS[[#This Row],[COSTO]]+(LISTAS[[#This Row],[COSTO]]*T254)</f>
        <v>203.91130000000001</v>
      </c>
      <c r="V254" s="30">
        <f>IF(T254="",0,U254/LISTAS[[#This Row],[VENTA NETA]]-1)</f>
        <v>0</v>
      </c>
      <c r="X254" s="25">
        <v>161.5</v>
      </c>
      <c r="Y254" s="31">
        <f>IFERROR(LISTAS[[#This Row],[COSTO]]/X254-1,"")</f>
        <v>0.26260866873065014</v>
      </c>
      <c r="AF254" t="str">
        <v>SKOTNICA</v>
      </c>
      <c r="AG254" t="str">
        <v>SUPLEMENTO 0,2</v>
      </c>
      <c r="AH254" s="15" t="str">
        <v>6x14</v>
      </c>
      <c r="AI254" s="9">
        <v>84.669300000000007</v>
      </c>
      <c r="AJ254" s="9">
        <v>56.209899999999998</v>
      </c>
      <c r="AK254" s="66">
        <v>0.5063058286885409</v>
      </c>
      <c r="AL254" s="8">
        <v>0.2</v>
      </c>
      <c r="AM254" s="9">
        <v>101.60316000000002</v>
      </c>
      <c r="AN254" s="66">
        <v>0.80756699442624913</v>
      </c>
      <c r="AO254" s="13">
        <f t="shared" si="8"/>
        <v>16.93386000000001</v>
      </c>
      <c r="AQ254" s="66">
        <v>0.7</v>
      </c>
      <c r="AR254" s="13">
        <v>277.44399999999996</v>
      </c>
    </row>
    <row r="255" spans="1:44" x14ac:dyDescent="0.2">
      <c r="A255" s="6" t="s">
        <v>509</v>
      </c>
      <c r="B255" t="s">
        <v>5</v>
      </c>
      <c r="C255">
        <v>258</v>
      </c>
      <c r="D255" t="s">
        <v>510</v>
      </c>
      <c r="E255" s="2">
        <v>1527.98</v>
      </c>
      <c r="F255" s="6" t="str">
        <f>+_xlfn.XLOOKUP(LISTAS[[#This Row],[ID]],_01_CODIGOS_Y_COSTOS_xlsm[Producto y N°],_01_CODIGOS_Y_COSTOS_xlsm[FABRICA],"",0,1)</f>
        <v>FADER</v>
      </c>
      <c r="G255" s="13">
        <f>LISTAS[[#This Row],[Precio]]*(1-0.46)*(1-IF($C$3520="",0,$C$3520))</f>
        <v>618.83190000000013</v>
      </c>
      <c r="H255" s="1">
        <f>+_xlfn.XLOOKUP(LISTAS[[#This Row],[ID]],_01_CODIGOS_Y_COSTOS_xlsm[Producto y N°],_01_CODIGOS_Y_COSTOS_xlsm[COSTO],0,0,1)</f>
        <v>329.06330000000003</v>
      </c>
      <c r="I255" s="115">
        <f>+IFERROR(LISTAS[[#This Row],[VENTA NETA]]/LISTAS[[#This Row],[COSTO]]-1,0)</f>
        <v>0.8805861972453326</v>
      </c>
      <c r="J255" s="33" t="str">
        <f>IFERROR(VLOOKUP(LISTAS[[#This Row],[ID]],_01_CODIGOS_Y_COSTOS_xlsm[[Producto y N°]:[CODIGO]],2,0),"")</f>
        <v>F-1108</v>
      </c>
      <c r="M255" s="22">
        <v>0</v>
      </c>
      <c r="N255" s="23">
        <f>+LISTAS[[#This Row],[Precio]]+(LISTAS[[#This Row],[Precio]]*M255)</f>
        <v>1527.98</v>
      </c>
      <c r="O255" s="24">
        <f t="shared" si="7"/>
        <v>618.83190000000013</v>
      </c>
      <c r="Q255" s="21">
        <f>IFERROR(O255/LISTAS[[#This Row],[COSTO]]-1,"")</f>
        <v>0.8805861972453326</v>
      </c>
      <c r="R255" t="str">
        <f>+LISTAS[[#This Row],[ID]]</f>
        <v>PLASTICOS258</v>
      </c>
      <c r="T255" s="29"/>
      <c r="U255" s="25">
        <f>LISTAS[[#This Row],[COSTO]]+(LISTAS[[#This Row],[COSTO]]*T255)</f>
        <v>329.06330000000003</v>
      </c>
      <c r="V255" s="30">
        <f>IF(T255="",0,U255/LISTAS[[#This Row],[VENTA NETA]]-1)</f>
        <v>0</v>
      </c>
      <c r="X255" s="25">
        <v>275.5</v>
      </c>
      <c r="Y255" s="31">
        <f>IFERROR(LISTAS[[#This Row],[COSTO]]/X255-1,"")</f>
        <v>0.19442214156079873</v>
      </c>
      <c r="AF255" t="str">
        <v>SKOTNICA</v>
      </c>
      <c r="AG255" t="str">
        <v>SUPLEMENTO 0,2</v>
      </c>
      <c r="AH255" s="15" t="str">
        <v>7x12</v>
      </c>
      <c r="AI255" s="9">
        <v>66.270150000000001</v>
      </c>
      <c r="AJ255" s="9">
        <v>43.993200000000002</v>
      </c>
      <c r="AK255" s="66">
        <v>0.50637257576170858</v>
      </c>
      <c r="AL255" s="8">
        <v>0.2</v>
      </c>
      <c r="AM255" s="9">
        <v>79.524180000000001</v>
      </c>
      <c r="AN255" s="66">
        <v>0.80764709091405029</v>
      </c>
      <c r="AO255" s="13">
        <f t="shared" si="8"/>
        <v>13.25403</v>
      </c>
      <c r="AQ255" s="66">
        <v>0.7</v>
      </c>
      <c r="AR255" s="13">
        <v>277.44399999999996</v>
      </c>
    </row>
    <row r="256" spans="1:44" x14ac:dyDescent="0.2">
      <c r="A256" s="6" t="s">
        <v>511</v>
      </c>
      <c r="B256" t="s">
        <v>5</v>
      </c>
      <c r="C256">
        <v>259</v>
      </c>
      <c r="D256" t="s">
        <v>512</v>
      </c>
      <c r="E256" s="2">
        <v>1004.1</v>
      </c>
      <c r="F256" s="6" t="str">
        <f>+_xlfn.XLOOKUP(LISTAS[[#This Row],[ID]],_01_CODIGOS_Y_COSTOS_xlsm[Producto y N°],_01_CODIGOS_Y_COSTOS_xlsm[FABRICA],"",0,1)</f>
        <v>FADER</v>
      </c>
      <c r="G256" s="13">
        <f>LISTAS[[#This Row],[Precio]]*(1-0.46)*(1-IF($C$3520="",0,$C$3520))</f>
        <v>406.66050000000007</v>
      </c>
      <c r="H256" s="1">
        <f>+_xlfn.XLOOKUP(LISTAS[[#This Row],[ID]],_01_CODIGOS_Y_COSTOS_xlsm[Producto y N°],_01_CODIGOS_Y_COSTOS_xlsm[COSTO],0,0,1)</f>
        <v>221.1737</v>
      </c>
      <c r="I256" s="115">
        <f>+IFERROR(LISTAS[[#This Row],[VENTA NETA]]/LISTAS[[#This Row],[COSTO]]-1,0)</f>
        <v>0.83864763305944634</v>
      </c>
      <c r="J256" s="33" t="str">
        <f>IFERROR(VLOOKUP(LISTAS[[#This Row],[ID]],_01_CODIGOS_Y_COSTOS_xlsm[[Producto y N°]:[CODIGO]],2,0),"")</f>
        <v>F-1121</v>
      </c>
      <c r="M256" s="22">
        <v>0</v>
      </c>
      <c r="N256" s="23">
        <f>+LISTAS[[#This Row],[Precio]]+(LISTAS[[#This Row],[Precio]]*M256)</f>
        <v>1004.1</v>
      </c>
      <c r="O256" s="24">
        <f t="shared" si="7"/>
        <v>406.66050000000007</v>
      </c>
      <c r="Q256" s="21">
        <f>IFERROR(O256/LISTAS[[#This Row],[COSTO]]-1,"")</f>
        <v>0.83864763305944634</v>
      </c>
      <c r="R256" t="str">
        <f>+LISTAS[[#This Row],[ID]]</f>
        <v>PLASTICOS259</v>
      </c>
      <c r="T256" s="29"/>
      <c r="U256" s="25">
        <f>LISTAS[[#This Row],[COSTO]]+(LISTAS[[#This Row],[COSTO]]*T256)</f>
        <v>221.1737</v>
      </c>
      <c r="V256" s="30">
        <f>IF(T256="",0,U256/LISTAS[[#This Row],[VENTA NETA]]-1)</f>
        <v>0</v>
      </c>
      <c r="X256" s="25">
        <v>180.5</v>
      </c>
      <c r="Y256" s="31">
        <f>IFERROR(LISTAS[[#This Row],[COSTO]]/X256-1,"")</f>
        <v>0.22533905817174515</v>
      </c>
      <c r="AF256" t="str">
        <v>SKOTNICA</v>
      </c>
      <c r="AG256" t="str">
        <v>SUPLEMENTO 0,2</v>
      </c>
      <c r="AH256" s="15" t="str">
        <v>7x15</v>
      </c>
      <c r="AI256" s="9">
        <v>84.669300000000007</v>
      </c>
      <c r="AJ256" s="9">
        <v>56.209899999999998</v>
      </c>
      <c r="AK256" s="66">
        <v>0.5063058286885409</v>
      </c>
      <c r="AL256" s="8">
        <v>0.2</v>
      </c>
      <c r="AM256" s="9">
        <v>101.60316000000002</v>
      </c>
      <c r="AN256" s="66">
        <v>0.80756699442624913</v>
      </c>
      <c r="AO256" s="13">
        <f t="shared" si="8"/>
        <v>16.93386000000001</v>
      </c>
      <c r="AQ256" s="66">
        <v>0.7</v>
      </c>
      <c r="AR256" s="13">
        <v>228.80937999999992</v>
      </c>
    </row>
    <row r="257" spans="1:44" x14ac:dyDescent="0.2">
      <c r="A257" s="6" t="s">
        <v>513</v>
      </c>
      <c r="B257" t="s">
        <v>5</v>
      </c>
      <c r="C257">
        <v>260</v>
      </c>
      <c r="D257" t="s">
        <v>514</v>
      </c>
      <c r="E257" s="2">
        <v>873.13</v>
      </c>
      <c r="F257" s="6" t="str">
        <f>+_xlfn.XLOOKUP(LISTAS[[#This Row],[ID]],_01_CODIGOS_Y_COSTOS_xlsm[Producto y N°],_01_CODIGOS_Y_COSTOS_xlsm[FABRICA],"",0,1)</f>
        <v>FADER</v>
      </c>
      <c r="G257" s="13">
        <f>LISTAS[[#This Row],[Precio]]*(1-0.46)*(1-IF($C$3520="",0,$C$3520))</f>
        <v>353.61765000000003</v>
      </c>
      <c r="H257" s="1">
        <f>+_xlfn.XLOOKUP(LISTAS[[#This Row],[ID]],_01_CODIGOS_Y_COSTOS_xlsm[Producto y N°],_01_CODIGOS_Y_COSTOS_xlsm[COSTO],0,0,1)</f>
        <v>203.91130000000001</v>
      </c>
      <c r="I257" s="115">
        <f>+IFERROR(LISTAS[[#This Row],[VENTA NETA]]/LISTAS[[#This Row],[COSTO]]-1,0)</f>
        <v>0.73417387854424931</v>
      </c>
      <c r="J257" s="33" t="str">
        <f>IFERROR(VLOOKUP(LISTAS[[#This Row],[ID]],_01_CODIGOS_Y_COSTOS_xlsm[[Producto y N°]:[CODIGO]],2,0),"")</f>
        <v>F-1131</v>
      </c>
      <c r="M257" s="22">
        <v>0</v>
      </c>
      <c r="N257" s="23">
        <f>+LISTAS[[#This Row],[Precio]]+(LISTAS[[#This Row],[Precio]]*M257)</f>
        <v>873.13</v>
      </c>
      <c r="O257" s="24">
        <f t="shared" si="7"/>
        <v>353.61765000000003</v>
      </c>
      <c r="Q257" s="21">
        <f>IFERROR(O257/LISTAS[[#This Row],[COSTO]]-1,"")</f>
        <v>0.73417387854424931</v>
      </c>
      <c r="R257" t="str">
        <f>+LISTAS[[#This Row],[ID]]</f>
        <v>PLASTICOS260</v>
      </c>
      <c r="T257" s="29"/>
      <c r="U257" s="25">
        <f>LISTAS[[#This Row],[COSTO]]+(LISTAS[[#This Row],[COSTO]]*T257)</f>
        <v>203.91130000000001</v>
      </c>
      <c r="V257" s="30">
        <f>IF(T257="",0,U257/LISTAS[[#This Row],[VENTA NETA]]-1)</f>
        <v>0</v>
      </c>
      <c r="X257" s="25">
        <v>161.52879999999999</v>
      </c>
      <c r="Y257" s="31">
        <f>IFERROR(LISTAS[[#This Row],[COSTO]]/X257-1,"")</f>
        <v>0.26238355017804893</v>
      </c>
      <c r="AF257" t="str">
        <v>SKOTNICA</v>
      </c>
      <c r="AG257" t="str">
        <v>SUPLEMENTO 0,2</v>
      </c>
      <c r="AH257" s="15" t="str">
        <v>8x13</v>
      </c>
      <c r="AI257" s="9">
        <v>66.270150000000001</v>
      </c>
      <c r="AJ257" s="9">
        <v>43.993200000000002</v>
      </c>
      <c r="AK257" s="66">
        <v>0.50637257576170858</v>
      </c>
      <c r="AL257" s="8">
        <v>0.2</v>
      </c>
      <c r="AM257" s="9">
        <v>79.524180000000001</v>
      </c>
      <c r="AN257" s="66">
        <v>0.80764709091405029</v>
      </c>
      <c r="AO257" s="13">
        <f t="shared" si="8"/>
        <v>13.25403</v>
      </c>
      <c r="AQ257" s="66">
        <v>0.7</v>
      </c>
      <c r="AR257" s="13">
        <v>228.80937999999992</v>
      </c>
    </row>
    <row r="258" spans="1:44" x14ac:dyDescent="0.2">
      <c r="A258" s="6" t="s">
        <v>515</v>
      </c>
      <c r="B258" t="s">
        <v>5</v>
      </c>
      <c r="C258">
        <v>261</v>
      </c>
      <c r="D258" t="s">
        <v>516</v>
      </c>
      <c r="E258" s="2">
        <v>1454.79</v>
      </c>
      <c r="F258" s="6" t="str">
        <f>+_xlfn.XLOOKUP(LISTAS[[#This Row],[ID]],_01_CODIGOS_Y_COSTOS_xlsm[Producto y N°],_01_CODIGOS_Y_COSTOS_xlsm[FABRICA],"",0,1)</f>
        <v>FADER</v>
      </c>
      <c r="G258" s="13">
        <f>LISTAS[[#This Row],[Precio]]*(1-0.46)*(1-IF($C$3520="",0,$C$3520))</f>
        <v>589.18994999999995</v>
      </c>
      <c r="H258" s="1">
        <f>+_xlfn.XLOOKUP(LISTAS[[#This Row],[ID]],_01_CODIGOS_Y_COSTOS_xlsm[Producto y N°],_01_CODIGOS_Y_COSTOS_xlsm[COSTO],0,0,1)</f>
        <v>0</v>
      </c>
      <c r="I258" s="115">
        <f>+IFERROR(LISTAS[[#This Row],[VENTA NETA]]/LISTAS[[#This Row],[COSTO]]-1,0)</f>
        <v>0</v>
      </c>
      <c r="J258" s="33" t="str">
        <f>IFERROR(VLOOKUP(LISTAS[[#This Row],[ID]],_01_CODIGOS_Y_COSTOS_xlsm[[Producto y N°]:[CODIGO]],2,0),"")</f>
        <v>S-260</v>
      </c>
      <c r="M258" s="22">
        <v>0</v>
      </c>
      <c r="N258" s="23">
        <f>+LISTAS[[#This Row],[Precio]]+(LISTAS[[#This Row],[Precio]]*M258)</f>
        <v>1454.79</v>
      </c>
      <c r="O258" s="24">
        <f t="shared" si="7"/>
        <v>589.18994999999995</v>
      </c>
      <c r="Q258" s="21" t="str">
        <f>IFERROR(O258/LISTAS[[#This Row],[COSTO]]-1,"")</f>
        <v/>
      </c>
      <c r="R258" t="str">
        <f>+LISTAS[[#This Row],[ID]]</f>
        <v>PLASTICOS261</v>
      </c>
      <c r="T258" s="29"/>
      <c r="U258" s="25">
        <f>LISTAS[[#This Row],[COSTO]]+(LISTAS[[#This Row],[COSTO]]*T258)</f>
        <v>0</v>
      </c>
      <c r="V258" s="30">
        <f>IF(T258="",0,U258/LISTAS[[#This Row],[VENTA NETA]]-1)</f>
        <v>0</v>
      </c>
      <c r="X258" s="25">
        <v>0</v>
      </c>
      <c r="Y258" s="31" t="str">
        <f>IFERROR(LISTAS[[#This Row],[COSTO]]/X258-1,"")</f>
        <v/>
      </c>
      <c r="AF258" t="str">
        <v>SKOTNICA</v>
      </c>
      <c r="AG258" t="str">
        <v>SUPLEMENTO 0,2</v>
      </c>
      <c r="AH258" s="15" t="str">
        <v>8x16</v>
      </c>
      <c r="AI258" s="9">
        <v>84.669300000000007</v>
      </c>
      <c r="AJ258" s="9">
        <v>56.209899999999998</v>
      </c>
      <c r="AK258" s="66">
        <v>0.5063058286885409</v>
      </c>
      <c r="AL258" s="8">
        <v>0.2</v>
      </c>
      <c r="AM258" s="9">
        <v>101.60316000000002</v>
      </c>
      <c r="AN258" s="66">
        <v>0.80756699442624913</v>
      </c>
      <c r="AO258" s="13">
        <f t="shared" si="8"/>
        <v>16.93386000000001</v>
      </c>
      <c r="AQ258" s="66">
        <v>0.7</v>
      </c>
      <c r="AR258" s="13">
        <v>228.80937999999992</v>
      </c>
    </row>
    <row r="259" spans="1:44" x14ac:dyDescent="0.2">
      <c r="A259" s="6" t="s">
        <v>517</v>
      </c>
      <c r="B259" t="s">
        <v>5</v>
      </c>
      <c r="C259">
        <v>262</v>
      </c>
      <c r="D259" t="s">
        <v>518</v>
      </c>
      <c r="E259" s="2">
        <v>1527.98</v>
      </c>
      <c r="F259" s="6" t="str">
        <f>+_xlfn.XLOOKUP(LISTAS[[#This Row],[ID]],_01_CODIGOS_Y_COSTOS_xlsm[Producto y N°],_01_CODIGOS_Y_COSTOS_xlsm[FABRICA],"",0,1)</f>
        <v>FADER</v>
      </c>
      <c r="G259" s="13">
        <f>LISTAS[[#This Row],[Precio]]*(1-0.46)*(1-IF($C$3520="",0,$C$3520))</f>
        <v>618.83190000000013</v>
      </c>
      <c r="H259" s="1">
        <f>+_xlfn.XLOOKUP(LISTAS[[#This Row],[ID]],_01_CODIGOS_Y_COSTOS_xlsm[Producto y N°],_01_CODIGOS_Y_COSTOS_xlsm[COSTO],0,0,1)</f>
        <v>329.06330000000003</v>
      </c>
      <c r="I259" s="115">
        <f>+IFERROR(LISTAS[[#This Row],[VENTA NETA]]/LISTAS[[#This Row],[COSTO]]-1,0)</f>
        <v>0.8805861972453326</v>
      </c>
      <c r="J259" s="33" t="str">
        <f>IFERROR(VLOOKUP(LISTAS[[#This Row],[ID]],_01_CODIGOS_Y_COSTOS_xlsm[[Producto y N°]:[CODIGO]],2,0),"")</f>
        <v>F-1109</v>
      </c>
      <c r="M259" s="22">
        <v>0</v>
      </c>
      <c r="N259" s="23">
        <f>+LISTAS[[#This Row],[Precio]]+(LISTAS[[#This Row],[Precio]]*M259)</f>
        <v>1527.98</v>
      </c>
      <c r="O259" s="24">
        <f t="shared" si="7"/>
        <v>618.83190000000013</v>
      </c>
      <c r="Q259" s="21">
        <f>IFERROR(O259/LISTAS[[#This Row],[COSTO]]-1,"")</f>
        <v>0.8805861972453326</v>
      </c>
      <c r="R259" t="str">
        <f>+LISTAS[[#This Row],[ID]]</f>
        <v>PLASTICOS262</v>
      </c>
      <c r="T259" s="29"/>
      <c r="U259" s="25">
        <f>LISTAS[[#This Row],[COSTO]]+(LISTAS[[#This Row],[COSTO]]*T259)</f>
        <v>329.06330000000003</v>
      </c>
      <c r="V259" s="30">
        <f>IF(T259="",0,U259/LISTAS[[#This Row],[VENTA NETA]]-1)</f>
        <v>0</v>
      </c>
      <c r="X259" s="25">
        <v>275.5</v>
      </c>
      <c r="Y259" s="31">
        <f>IFERROR(LISTAS[[#This Row],[COSTO]]/X259-1,"")</f>
        <v>0.19442214156079873</v>
      </c>
      <c r="AF259" t="str">
        <v>SKOTNICA</v>
      </c>
      <c r="AG259" t="str">
        <v>SUPLEMENTO 0,2</v>
      </c>
      <c r="AH259" s="15" t="str">
        <v>9x14</v>
      </c>
      <c r="AI259" s="9">
        <v>84.669300000000007</v>
      </c>
      <c r="AJ259" s="9">
        <v>56.209899999999998</v>
      </c>
      <c r="AK259" s="66">
        <v>0.5063058286885409</v>
      </c>
      <c r="AL259" s="8">
        <v>0.2</v>
      </c>
      <c r="AM259" s="9">
        <v>101.60316000000002</v>
      </c>
      <c r="AN259" s="66">
        <v>0.80756699442624913</v>
      </c>
      <c r="AO259" s="13">
        <f t="shared" si="8"/>
        <v>16.93386000000001</v>
      </c>
      <c r="AQ259" s="66">
        <v>0.7</v>
      </c>
      <c r="AR259" s="13">
        <v>228.80937999999992</v>
      </c>
    </row>
    <row r="260" spans="1:44" x14ac:dyDescent="0.2">
      <c r="A260" s="6" t="s">
        <v>519</v>
      </c>
      <c r="B260" t="s">
        <v>5</v>
      </c>
      <c r="C260">
        <v>263</v>
      </c>
      <c r="D260" t="s">
        <v>520</v>
      </c>
      <c r="E260" s="2">
        <v>931.34</v>
      </c>
      <c r="F260" s="6" t="str">
        <f>+_xlfn.XLOOKUP(LISTAS[[#This Row],[ID]],_01_CODIGOS_Y_COSTOS_xlsm[Producto y N°],_01_CODIGOS_Y_COSTOS_xlsm[FABRICA],"",0,1)</f>
        <v>FADER</v>
      </c>
      <c r="G260" s="13">
        <f>LISTAS[[#This Row],[Precio]]*(1-0.46)*(1-IF($C$3520="",0,$C$3520))</f>
        <v>377.19270000000006</v>
      </c>
      <c r="H260" s="1">
        <f>+_xlfn.XLOOKUP(LISTAS[[#This Row],[ID]],_01_CODIGOS_Y_COSTOS_xlsm[Producto y N°],_01_CODIGOS_Y_COSTOS_xlsm[COSTO],0,0,1)</f>
        <v>204.99019999999999</v>
      </c>
      <c r="I260" s="115">
        <f>+IFERROR(LISTAS[[#This Row],[VENTA NETA]]/LISTAS[[#This Row],[COSTO]]-1,0)</f>
        <v>0.84005235372227594</v>
      </c>
      <c r="J260" s="33" t="str">
        <f>IFERROR(VLOOKUP(LISTAS[[#This Row],[ID]],_01_CODIGOS_Y_COSTOS_xlsm[[Producto y N°]:[CODIGO]],2,0),"")</f>
        <v>F-1113</v>
      </c>
      <c r="M260" s="22">
        <v>0</v>
      </c>
      <c r="N260" s="23">
        <f>+LISTAS[[#This Row],[Precio]]+(LISTAS[[#This Row],[Precio]]*M260)</f>
        <v>931.34</v>
      </c>
      <c r="O260" s="24">
        <f t="shared" ref="O260:O323" si="9">N260*(1-0.46)*(1-IF($C$3520="",0,$C$3520))</f>
        <v>377.19270000000006</v>
      </c>
      <c r="Q260" s="21">
        <f>IFERROR(O260/LISTAS[[#This Row],[COSTO]]-1,"")</f>
        <v>0.84005235372227594</v>
      </c>
      <c r="R260" t="str">
        <f>+LISTAS[[#This Row],[ID]]</f>
        <v>PLASTICOS263</v>
      </c>
      <c r="T260" s="29"/>
      <c r="U260" s="25">
        <f>LISTAS[[#This Row],[COSTO]]+(LISTAS[[#This Row],[COSTO]]*T260)</f>
        <v>204.99019999999999</v>
      </c>
      <c r="V260" s="30">
        <f>IF(T260="",0,U260/LISTAS[[#This Row],[VENTA NETA]]-1)</f>
        <v>0</v>
      </c>
      <c r="X260" s="25">
        <v>171</v>
      </c>
      <c r="Y260" s="31">
        <f>IFERROR(LISTAS[[#This Row],[COSTO]]/X260-1,"")</f>
        <v>0.1987730994152046</v>
      </c>
      <c r="AF260" t="str">
        <v>SKOTNICA</v>
      </c>
      <c r="AG260" t="str">
        <v>SUPLEMENTO 0,2</v>
      </c>
      <c r="AH260" s="15" t="str">
        <v>9x17</v>
      </c>
      <c r="AI260" s="9">
        <v>84.669300000000007</v>
      </c>
      <c r="AJ260" s="9">
        <v>56.209899999999998</v>
      </c>
      <c r="AK260" s="66">
        <v>0.5063058286885409</v>
      </c>
      <c r="AL260" s="8">
        <v>0.2</v>
      </c>
      <c r="AM260" s="9">
        <v>101.60316000000002</v>
      </c>
      <c r="AN260" s="66">
        <v>0.80756699442624913</v>
      </c>
      <c r="AO260" s="13">
        <f t="shared" si="8"/>
        <v>16.93386000000001</v>
      </c>
      <c r="AQ260" s="66">
        <v>0.7</v>
      </c>
      <c r="AR260" s="13">
        <v>228.80937999999992</v>
      </c>
    </row>
    <row r="261" spans="1:44" x14ac:dyDescent="0.2">
      <c r="A261" s="6" t="s">
        <v>521</v>
      </c>
      <c r="B261" t="s">
        <v>5</v>
      </c>
      <c r="C261">
        <v>264</v>
      </c>
      <c r="D261" t="s">
        <v>522</v>
      </c>
      <c r="E261" s="2">
        <v>1018.65</v>
      </c>
      <c r="F261" s="6" t="str">
        <f>+_xlfn.XLOOKUP(LISTAS[[#This Row],[ID]],_01_CODIGOS_Y_COSTOS_xlsm[Producto y N°],_01_CODIGOS_Y_COSTOS_xlsm[FABRICA],"",0,1)</f>
        <v>FADER</v>
      </c>
      <c r="G261" s="13">
        <f>LISTAS[[#This Row],[Precio]]*(1-0.46)*(1-IF($C$3520="",0,$C$3520))</f>
        <v>412.55325000000005</v>
      </c>
      <c r="H261" s="1">
        <f>+_xlfn.XLOOKUP(LISTAS[[#This Row],[ID]],_01_CODIGOS_Y_COSTOS_xlsm[Producto y N°],_01_CODIGOS_Y_COSTOS_xlsm[COSTO],0,0,1)</f>
        <v>221.1737</v>
      </c>
      <c r="I261" s="115">
        <f>+IFERROR(LISTAS[[#This Row],[VENTA NETA]]/LISTAS[[#This Row],[COSTO]]-1,0)</f>
        <v>0.86529071946619363</v>
      </c>
      <c r="J261" s="33" t="str">
        <f>IFERROR(VLOOKUP(LISTAS[[#This Row],[ID]],_01_CODIGOS_Y_COSTOS_xlsm[[Producto y N°]:[CODIGO]],2,0),"")</f>
        <v>F-1117</v>
      </c>
      <c r="M261" s="22">
        <v>0</v>
      </c>
      <c r="N261" s="23">
        <f>+LISTAS[[#This Row],[Precio]]+(LISTAS[[#This Row],[Precio]]*M261)</f>
        <v>1018.65</v>
      </c>
      <c r="O261" s="24">
        <f t="shared" si="9"/>
        <v>412.55325000000005</v>
      </c>
      <c r="Q261" s="21">
        <f>IFERROR(O261/LISTAS[[#This Row],[COSTO]]-1,"")</f>
        <v>0.86529071946619363</v>
      </c>
      <c r="R261" t="str">
        <f>+LISTAS[[#This Row],[ID]]</f>
        <v>PLASTICOS264</v>
      </c>
      <c r="T261" s="29"/>
      <c r="U261" s="25">
        <f>LISTAS[[#This Row],[COSTO]]+(LISTAS[[#This Row],[COSTO]]*T261)</f>
        <v>221.1737</v>
      </c>
      <c r="V261" s="30">
        <f>IF(T261="",0,U261/LISTAS[[#This Row],[VENTA NETA]]-1)</f>
        <v>0</v>
      </c>
      <c r="X261" s="25">
        <v>185.25</v>
      </c>
      <c r="Y261" s="31">
        <f>IFERROR(LISTAS[[#This Row],[COSTO]]/X261-1,"")</f>
        <v>0.19392010796221326</v>
      </c>
      <c r="AF261" t="str">
        <v>SKOTNICA</v>
      </c>
      <c r="AG261" t="str">
        <v>SUPLEMENTO 0,2</v>
      </c>
      <c r="AH261" s="15" t="str">
        <v>10x15</v>
      </c>
      <c r="AI261" s="9">
        <v>84.669300000000007</v>
      </c>
      <c r="AJ261" s="9">
        <v>56.209899999999998</v>
      </c>
      <c r="AK261" s="66">
        <v>0.5063058286885409</v>
      </c>
      <c r="AL261" s="8">
        <v>0.2</v>
      </c>
      <c r="AM261" s="9">
        <v>101.60316000000002</v>
      </c>
      <c r="AN261" s="66">
        <v>0.80756699442624913</v>
      </c>
      <c r="AO261" s="13">
        <f t="shared" ref="AO261:AO324" si="10">+AM261-AI261</f>
        <v>16.93386000000001</v>
      </c>
      <c r="AQ261" s="66">
        <v>0.7</v>
      </c>
      <c r="AR261" s="13">
        <v>129.51801999999998</v>
      </c>
    </row>
    <row r="262" spans="1:44" x14ac:dyDescent="0.2">
      <c r="A262" s="6" t="s">
        <v>523</v>
      </c>
      <c r="B262" t="s">
        <v>5</v>
      </c>
      <c r="C262">
        <v>265</v>
      </c>
      <c r="D262" t="s">
        <v>524</v>
      </c>
      <c r="E262" s="2">
        <v>785.82</v>
      </c>
      <c r="F262" s="6" t="str">
        <f>+_xlfn.XLOOKUP(LISTAS[[#This Row],[ID]],_01_CODIGOS_Y_COSTOS_xlsm[Producto y N°],_01_CODIGOS_Y_COSTOS_xlsm[FABRICA],"",0,1)</f>
        <v>FADER</v>
      </c>
      <c r="G262" s="13">
        <f>LISTAS[[#This Row],[Precio]]*(1-0.46)*(1-IF($C$3520="",0,$C$3520))</f>
        <v>318.25710000000004</v>
      </c>
      <c r="H262" s="1">
        <f>+_xlfn.XLOOKUP(LISTAS[[#This Row],[ID]],_01_CODIGOS_Y_COSTOS_xlsm[Producto y N°],_01_CODIGOS_Y_COSTOS_xlsm[COSTO],0,0,1)</f>
        <v>183.41229999999999</v>
      </c>
      <c r="I262" s="115">
        <f>+IFERROR(LISTAS[[#This Row],[VENTA NETA]]/LISTAS[[#This Row],[COSTO]]-1,0)</f>
        <v>0.7352004200372606</v>
      </c>
      <c r="J262" s="33" t="str">
        <f>IFERROR(VLOOKUP(LISTAS[[#This Row],[ID]],_01_CODIGOS_Y_COSTOS_xlsm[[Producto y N°]:[CODIGO]],2,0),"")</f>
        <v>F-1122</v>
      </c>
      <c r="M262" s="22">
        <v>0</v>
      </c>
      <c r="N262" s="23">
        <f>+LISTAS[[#This Row],[Precio]]+(LISTAS[[#This Row],[Precio]]*M262)</f>
        <v>785.82</v>
      </c>
      <c r="O262" s="24">
        <f t="shared" si="9"/>
        <v>318.25710000000004</v>
      </c>
      <c r="Q262" s="21">
        <f>IFERROR(O262/LISTAS[[#This Row],[COSTO]]-1,"")</f>
        <v>0.7352004200372606</v>
      </c>
      <c r="R262" t="str">
        <f>+LISTAS[[#This Row],[ID]]</f>
        <v>PLASTICOS265</v>
      </c>
      <c r="T262" s="29"/>
      <c r="U262" s="25">
        <f>LISTAS[[#This Row],[COSTO]]+(LISTAS[[#This Row],[COSTO]]*T262)</f>
        <v>183.41229999999999</v>
      </c>
      <c r="V262" s="30">
        <f>IF(T262="",0,U262/LISTAS[[#This Row],[VENTA NETA]]-1)</f>
        <v>0</v>
      </c>
      <c r="X262" s="25">
        <v>146.30000000000001</v>
      </c>
      <c r="Y262" s="31">
        <f>IFERROR(LISTAS[[#This Row],[COSTO]]/X262-1,"")</f>
        <v>0.25367259056732716</v>
      </c>
      <c r="AF262" t="str">
        <v>SKOTNICA</v>
      </c>
      <c r="AG262" t="str">
        <v>SUPLEMENTO 0,2</v>
      </c>
      <c r="AH262" s="15" t="str">
        <v>10x18</v>
      </c>
      <c r="AI262" s="9">
        <v>84.669300000000007</v>
      </c>
      <c r="AJ262" s="9">
        <v>56.209899999999998</v>
      </c>
      <c r="AK262" s="66">
        <v>0.5063058286885409</v>
      </c>
      <c r="AL262" s="8">
        <v>0.2</v>
      </c>
      <c r="AM262" s="9">
        <v>101.60316000000002</v>
      </c>
      <c r="AN262" s="66">
        <v>0.80756699442624913</v>
      </c>
      <c r="AO262" s="13">
        <f t="shared" si="10"/>
        <v>16.93386000000001</v>
      </c>
      <c r="AQ262" s="66">
        <v>0.7</v>
      </c>
      <c r="AR262" s="13">
        <v>129.51801999999998</v>
      </c>
    </row>
    <row r="263" spans="1:44" x14ac:dyDescent="0.2">
      <c r="A263" s="6" t="s">
        <v>525</v>
      </c>
      <c r="B263" t="s">
        <v>5</v>
      </c>
      <c r="C263">
        <v>266</v>
      </c>
      <c r="D263" t="s">
        <v>526</v>
      </c>
      <c r="E263" s="2">
        <v>887.68</v>
      </c>
      <c r="F263" s="6" t="str">
        <f>+_xlfn.XLOOKUP(LISTAS[[#This Row],[ID]],_01_CODIGOS_Y_COSTOS_xlsm[Producto y N°],_01_CODIGOS_Y_COSTOS_xlsm[FABRICA],"",0,1)</f>
        <v>FADER</v>
      </c>
      <c r="G263" s="13">
        <f>LISTAS[[#This Row],[Precio]]*(1-0.46)*(1-IF($C$3520="",0,$C$3520))</f>
        <v>359.5104</v>
      </c>
      <c r="H263" s="1">
        <f>+_xlfn.XLOOKUP(LISTAS[[#This Row],[ID]],_01_CODIGOS_Y_COSTOS_xlsm[Producto y N°],_01_CODIGOS_Y_COSTOS_xlsm[COSTO],0,0,1)</f>
        <v>199.5958</v>
      </c>
      <c r="I263" s="115">
        <f>+IFERROR(LISTAS[[#This Row],[VENTA NETA]]/LISTAS[[#This Row],[COSTO]]-1,0)</f>
        <v>0.80119220945530922</v>
      </c>
      <c r="J263" s="33" t="str">
        <f>IFERROR(VLOOKUP(LISTAS[[#This Row],[ID]],_01_CODIGOS_Y_COSTOS_xlsm[[Producto y N°]:[CODIGO]],2,0),"")</f>
        <v>F-1120</v>
      </c>
      <c r="M263" s="22">
        <v>0</v>
      </c>
      <c r="N263" s="23">
        <f>+LISTAS[[#This Row],[Precio]]+(LISTAS[[#This Row],[Precio]]*M263)</f>
        <v>887.68</v>
      </c>
      <c r="O263" s="24">
        <f t="shared" si="9"/>
        <v>359.5104</v>
      </c>
      <c r="Q263" s="21">
        <f>IFERROR(O263/LISTAS[[#This Row],[COSTO]]-1,"")</f>
        <v>0.80119220945530922</v>
      </c>
      <c r="R263" t="str">
        <f>+LISTAS[[#This Row],[ID]]</f>
        <v>PLASTICOS266</v>
      </c>
      <c r="T263" s="29"/>
      <c r="U263" s="25">
        <f>LISTAS[[#This Row],[COSTO]]+(LISTAS[[#This Row],[COSTO]]*T263)</f>
        <v>199.5958</v>
      </c>
      <c r="V263" s="30">
        <f>IF(T263="",0,U263/LISTAS[[#This Row],[VENTA NETA]]-1)</f>
        <v>0</v>
      </c>
      <c r="X263" s="25">
        <v>161.5</v>
      </c>
      <c r="Y263" s="31">
        <f>IFERROR(LISTAS[[#This Row],[COSTO]]/X263-1,"")</f>
        <v>0.23588730650154788</v>
      </c>
      <c r="AF263" t="str">
        <v>SKOTNICA</v>
      </c>
      <c r="AG263" t="str">
        <v>SUPLEMENTO 0,2</v>
      </c>
      <c r="AH263" s="15" t="str">
        <v>10x26</v>
      </c>
      <c r="AI263" s="9">
        <v>136.94670000000002</v>
      </c>
      <c r="AJ263" s="9">
        <v>90.910499999999999</v>
      </c>
      <c r="AK263" s="66">
        <v>0.50639035094956064</v>
      </c>
      <c r="AL263" s="8">
        <v>0.2</v>
      </c>
      <c r="AM263" s="9">
        <v>164.33604</v>
      </c>
      <c r="AN263" s="66">
        <v>0.80766842113947224</v>
      </c>
      <c r="AO263" s="13">
        <f t="shared" si="10"/>
        <v>27.389339999999976</v>
      </c>
      <c r="AQ263" s="66">
        <v>0.7</v>
      </c>
      <c r="AR263" s="13">
        <v>255.56828999999993</v>
      </c>
    </row>
    <row r="264" spans="1:44" x14ac:dyDescent="0.2">
      <c r="A264" s="6" t="s">
        <v>527</v>
      </c>
      <c r="B264" t="s">
        <v>5</v>
      </c>
      <c r="C264">
        <v>267</v>
      </c>
      <c r="D264" t="s">
        <v>528</v>
      </c>
      <c r="E264" s="2">
        <v>1018.65</v>
      </c>
      <c r="F264" s="6" t="str">
        <f>+_xlfn.XLOOKUP(LISTAS[[#This Row],[ID]],_01_CODIGOS_Y_COSTOS_xlsm[Producto y N°],_01_CODIGOS_Y_COSTOS_xlsm[FABRICA],"",0,1)</f>
        <v>FADER</v>
      </c>
      <c r="G264" s="13">
        <f>LISTAS[[#This Row],[Precio]]*(1-0.46)*(1-IF($C$3520="",0,$C$3520))</f>
        <v>412.55325000000005</v>
      </c>
      <c r="H264" s="1">
        <f>+_xlfn.XLOOKUP(LISTAS[[#This Row],[ID]],_01_CODIGOS_Y_COSTOS_xlsm[Producto y N°],_01_CODIGOS_Y_COSTOS_xlsm[COSTO],0,0,1)</f>
        <v>192.04349999999999</v>
      </c>
      <c r="I264" s="115">
        <f>+IFERROR(LISTAS[[#This Row],[VENTA NETA]]/LISTAS[[#This Row],[COSTO]]-1,0)</f>
        <v>1.14822813581298</v>
      </c>
      <c r="J264" s="33" t="str">
        <f>IFERROR(VLOOKUP(LISTAS[[#This Row],[ID]],_01_CODIGOS_Y_COSTOS_xlsm[[Producto y N°]:[CODIGO]],2,0),"")</f>
        <v>F-1129</v>
      </c>
      <c r="M264" s="22">
        <v>0</v>
      </c>
      <c r="N264" s="23">
        <f>+LISTAS[[#This Row],[Precio]]+(LISTAS[[#This Row],[Precio]]*M264)</f>
        <v>1018.65</v>
      </c>
      <c r="O264" s="24">
        <f t="shared" si="9"/>
        <v>412.55325000000005</v>
      </c>
      <c r="Q264" s="21">
        <f>IFERROR(O264/LISTAS[[#This Row],[COSTO]]-1,"")</f>
        <v>1.14822813581298</v>
      </c>
      <c r="R264" t="str">
        <f>+LISTAS[[#This Row],[ID]]</f>
        <v>PLASTICOS267</v>
      </c>
      <c r="T264" s="29"/>
      <c r="U264" s="25">
        <f>LISTAS[[#This Row],[COSTO]]+(LISTAS[[#This Row],[COSTO]]*T264)</f>
        <v>192.04349999999999</v>
      </c>
      <c r="V264" s="30">
        <f>IF(T264="",0,U264/LISTAS[[#This Row],[VENTA NETA]]-1)</f>
        <v>0</v>
      </c>
      <c r="X264" s="25">
        <v>152</v>
      </c>
      <c r="Y264" s="31">
        <f>IFERROR(LISTAS[[#This Row],[COSTO]]/X264-1,"")</f>
        <v>0.26344407894736843</v>
      </c>
      <c r="AF264" t="str">
        <v>SKOTNICA</v>
      </c>
      <c r="AG264" t="str">
        <v>SUPLEMENTO 0,2</v>
      </c>
      <c r="AH264" s="15" t="str">
        <v>11x16</v>
      </c>
      <c r="AI264" s="9">
        <v>84.669300000000007</v>
      </c>
      <c r="AJ264" s="9">
        <v>56.209899999999998</v>
      </c>
      <c r="AK264" s="66">
        <v>0.5063058286885409</v>
      </c>
      <c r="AL264" s="8">
        <v>0.2</v>
      </c>
      <c r="AM264" s="9">
        <v>101.60316000000002</v>
      </c>
      <c r="AN264" s="66">
        <v>0.80756699442624913</v>
      </c>
      <c r="AO264" s="13">
        <f t="shared" si="10"/>
        <v>16.93386000000001</v>
      </c>
      <c r="AQ264" s="66">
        <v>0.69999999999999951</v>
      </c>
      <c r="AR264" s="13">
        <v>291.51659999999958</v>
      </c>
    </row>
    <row r="265" spans="1:44" x14ac:dyDescent="0.2">
      <c r="A265" s="6" t="s">
        <v>529</v>
      </c>
      <c r="B265" t="s">
        <v>5</v>
      </c>
      <c r="C265">
        <v>268</v>
      </c>
      <c r="D265" t="s">
        <v>530</v>
      </c>
      <c r="E265" s="2">
        <v>844.02</v>
      </c>
      <c r="F265" s="6" t="str">
        <f>+_xlfn.XLOOKUP(LISTAS[[#This Row],[ID]],_01_CODIGOS_Y_COSTOS_xlsm[Producto y N°],_01_CODIGOS_Y_COSTOS_xlsm[FABRICA],"",0,1)</f>
        <v>FADER</v>
      </c>
      <c r="G265" s="13">
        <f>LISTAS[[#This Row],[Precio]]*(1-0.46)*(1-IF($C$3520="",0,$C$3520))</f>
        <v>341.82810000000001</v>
      </c>
      <c r="H265" s="1">
        <f>+_xlfn.XLOOKUP(LISTAS[[#This Row],[ID]],_01_CODIGOS_Y_COSTOS_xlsm[Producto y N°],_01_CODIGOS_Y_COSTOS_xlsm[COSTO],0,0,1)</f>
        <v>183.41229999999999</v>
      </c>
      <c r="I265" s="115">
        <f>+IFERROR(LISTAS[[#This Row],[VENTA NETA]]/LISTAS[[#This Row],[COSTO]]-1,0)</f>
        <v>0.86371415657510453</v>
      </c>
      <c r="J265" s="33" t="str">
        <f>IFERROR(VLOOKUP(LISTAS[[#This Row],[ID]],_01_CODIGOS_Y_COSTOS_xlsm[[Producto y N°]:[CODIGO]],2,0),"")</f>
        <v>F-722</v>
      </c>
      <c r="M265" s="22">
        <v>0</v>
      </c>
      <c r="N265" s="23">
        <f>+LISTAS[[#This Row],[Precio]]+(LISTAS[[#This Row],[Precio]]*M265)</f>
        <v>844.02</v>
      </c>
      <c r="O265" s="24">
        <f t="shared" si="9"/>
        <v>341.82810000000001</v>
      </c>
      <c r="Q265" s="21">
        <f>IFERROR(O265/LISTAS[[#This Row],[COSTO]]-1,"")</f>
        <v>0.86371415657510453</v>
      </c>
      <c r="R265" t="str">
        <f>+LISTAS[[#This Row],[ID]]</f>
        <v>PLASTICOS268</v>
      </c>
      <c r="T265" s="29"/>
      <c r="U265" s="25">
        <f>LISTAS[[#This Row],[COSTO]]+(LISTAS[[#This Row],[COSTO]]*T265)</f>
        <v>183.41229999999999</v>
      </c>
      <c r="V265" s="30">
        <f>IF(T265="",0,U265/LISTAS[[#This Row],[VENTA NETA]]-1)</f>
        <v>0</v>
      </c>
      <c r="X265" s="25">
        <v>152</v>
      </c>
      <c r="Y265" s="31">
        <f>IFERROR(LISTAS[[#This Row],[COSTO]]/X265-1,"")</f>
        <v>0.20665986842105255</v>
      </c>
      <c r="AF265" t="str">
        <v>SKOTNICA</v>
      </c>
      <c r="AG265" t="str">
        <v>SUPLEMENTO 0,2</v>
      </c>
      <c r="AH265" s="15" t="str">
        <v>11x19</v>
      </c>
      <c r="AI265" s="9">
        <v>105.72120000000002</v>
      </c>
      <c r="AJ265" s="9">
        <v>70.181100000000001</v>
      </c>
      <c r="AK265" s="66">
        <v>0.50640557073058168</v>
      </c>
      <c r="AL265" s="8">
        <v>0.2</v>
      </c>
      <c r="AM265" s="9">
        <v>126.86544000000002</v>
      </c>
      <c r="AN265" s="66">
        <v>0.80768668487669792</v>
      </c>
      <c r="AO265" s="13">
        <f t="shared" si="10"/>
        <v>21.144239999999996</v>
      </c>
      <c r="AQ265" s="66">
        <v>0.69999999999999951</v>
      </c>
      <c r="AR265" s="13">
        <v>291.51659999999958</v>
      </c>
    </row>
    <row r="266" spans="1:44" x14ac:dyDescent="0.2">
      <c r="A266" s="6" t="s">
        <v>531</v>
      </c>
      <c r="B266" t="s">
        <v>5</v>
      </c>
      <c r="C266">
        <v>269</v>
      </c>
      <c r="D266" t="s">
        <v>532</v>
      </c>
      <c r="E266" s="2">
        <v>1527.98</v>
      </c>
      <c r="F266" s="6" t="str">
        <f>+_xlfn.XLOOKUP(LISTAS[[#This Row],[ID]],_01_CODIGOS_Y_COSTOS_xlsm[Producto y N°],_01_CODIGOS_Y_COSTOS_xlsm[FABRICA],"",0,1)</f>
        <v>FADER</v>
      </c>
      <c r="G266" s="13">
        <f>LISTAS[[#This Row],[Precio]]*(1-0.46)*(1-IF($C$3520="",0,$C$3520))</f>
        <v>618.83190000000013</v>
      </c>
      <c r="H266" s="1">
        <f>+_xlfn.XLOOKUP(LISTAS[[#This Row],[ID]],_01_CODIGOS_Y_COSTOS_xlsm[Producto y N°],_01_CODIGOS_Y_COSTOS_xlsm[COSTO],0,0,1)</f>
        <v>329.06330000000003</v>
      </c>
      <c r="I266" s="115">
        <f>+IFERROR(LISTAS[[#This Row],[VENTA NETA]]/LISTAS[[#This Row],[COSTO]]-1,0)</f>
        <v>0.8805861972453326</v>
      </c>
      <c r="J266" s="33" t="str">
        <f>IFERROR(VLOOKUP(LISTAS[[#This Row],[ID]],_01_CODIGOS_Y_COSTOS_xlsm[[Producto y N°]:[CODIGO]],2,0),"")</f>
        <v>F-1111</v>
      </c>
      <c r="M266" s="22">
        <v>0</v>
      </c>
      <c r="N266" s="23">
        <f>+LISTAS[[#This Row],[Precio]]+(LISTAS[[#This Row],[Precio]]*M266)</f>
        <v>1527.98</v>
      </c>
      <c r="O266" s="24">
        <f t="shared" si="9"/>
        <v>618.83190000000013</v>
      </c>
      <c r="Q266" s="21">
        <f>IFERROR(O266/LISTAS[[#This Row],[COSTO]]-1,"")</f>
        <v>0.8805861972453326</v>
      </c>
      <c r="R266" t="str">
        <f>+LISTAS[[#This Row],[ID]]</f>
        <v>PLASTICOS269</v>
      </c>
      <c r="T266" s="29"/>
      <c r="U266" s="25">
        <f>LISTAS[[#This Row],[COSTO]]+(LISTAS[[#This Row],[COSTO]]*T266)</f>
        <v>329.06330000000003</v>
      </c>
      <c r="V266" s="30">
        <f>IF(T266="",0,U266/LISTAS[[#This Row],[VENTA NETA]]-1)</f>
        <v>0</v>
      </c>
      <c r="X266" s="25">
        <v>280.25</v>
      </c>
      <c r="Y266" s="31">
        <f>IFERROR(LISTAS[[#This Row],[COSTO]]/X266-1,"")</f>
        <v>0.17417769848349707</v>
      </c>
      <c r="AF266" t="str">
        <v>SKOTNICA</v>
      </c>
      <c r="AG266" t="str">
        <v>SUPLEMENTO 0,2</v>
      </c>
      <c r="AH266" s="15" t="str">
        <v>11x27</v>
      </c>
      <c r="AI266" s="9">
        <v>136.94670000000002</v>
      </c>
      <c r="AJ266" s="9">
        <v>90.910499999999999</v>
      </c>
      <c r="AK266" s="66">
        <v>0.50639035094956064</v>
      </c>
      <c r="AL266" s="8">
        <v>0.2</v>
      </c>
      <c r="AM266" s="9">
        <v>164.33604</v>
      </c>
      <c r="AN266" s="66">
        <v>0.80766842113947224</v>
      </c>
      <c r="AO266" s="13">
        <f t="shared" si="10"/>
        <v>27.389339999999976</v>
      </c>
      <c r="AQ266" s="66">
        <v>0.7</v>
      </c>
      <c r="AR266" s="13">
        <v>182.22672</v>
      </c>
    </row>
    <row r="267" spans="1:44" x14ac:dyDescent="0.2">
      <c r="A267" s="6" t="s">
        <v>533</v>
      </c>
      <c r="B267" t="s">
        <v>5</v>
      </c>
      <c r="C267">
        <v>270</v>
      </c>
      <c r="D267" t="s">
        <v>534</v>
      </c>
      <c r="E267" s="2">
        <v>1315.67</v>
      </c>
      <c r="F267" s="6" t="str">
        <f>+_xlfn.XLOOKUP(LISTAS[[#This Row],[ID]],_01_CODIGOS_Y_COSTOS_xlsm[Producto y N°],_01_CODIGOS_Y_COSTOS_xlsm[FABRICA],"",0,1)</f>
        <v>FADER</v>
      </c>
      <c r="G267" s="13">
        <f>LISTAS[[#This Row],[Precio]]*(1-0.46)*(1-IF($C$3520="",0,$C$3520))</f>
        <v>532.84635000000003</v>
      </c>
      <c r="H267" s="1">
        <f>+_xlfn.XLOOKUP(LISTAS[[#This Row],[ID]],_01_CODIGOS_Y_COSTOS_xlsm[Producto y N°],_01_CODIGOS_Y_COSTOS_xlsm[COSTO],0,0,1)</f>
        <v>188.80680000000001</v>
      </c>
      <c r="I267" s="115">
        <f>+IFERROR(LISTAS[[#This Row],[VENTA NETA]]/LISTAS[[#This Row],[COSTO]]-1,0)</f>
        <v>1.8221777499539211</v>
      </c>
      <c r="J267" s="33" t="str">
        <f>IFERROR(VLOOKUP(LISTAS[[#This Row],[ID]],_01_CODIGOS_Y_COSTOS_xlsm[[Producto y N°]:[CODIGO]],2,0),"")</f>
        <v>F-1134</v>
      </c>
      <c r="M267" s="22">
        <v>0</v>
      </c>
      <c r="N267" s="23">
        <f>+LISTAS[[#This Row],[Precio]]+(LISTAS[[#This Row],[Precio]]*M267)</f>
        <v>1315.67</v>
      </c>
      <c r="O267" s="24">
        <f t="shared" si="9"/>
        <v>532.84635000000003</v>
      </c>
      <c r="Q267" s="21">
        <f>IFERROR(O267/LISTAS[[#This Row],[COSTO]]-1,"")</f>
        <v>1.8221777499539211</v>
      </c>
      <c r="R267" t="str">
        <f>+LISTAS[[#This Row],[ID]]</f>
        <v>PLASTICOS270</v>
      </c>
      <c r="T267" s="29"/>
      <c r="U267" s="25">
        <f>LISTAS[[#This Row],[COSTO]]+(LISTAS[[#This Row],[COSTO]]*T267)</f>
        <v>188.80680000000001</v>
      </c>
      <c r="V267" s="30">
        <f>IF(T267="",0,U267/LISTAS[[#This Row],[VENTA NETA]]-1)</f>
        <v>0</v>
      </c>
      <c r="X267" s="25">
        <v>185.25</v>
      </c>
      <c r="Y267" s="31">
        <f>IFERROR(LISTAS[[#This Row],[COSTO]]/X267-1,"")</f>
        <v>1.9200000000000106E-2</v>
      </c>
      <c r="AF267" t="str">
        <v>SKOTNICA</v>
      </c>
      <c r="AG267" t="str">
        <v>SUPLEMENTO 0,2</v>
      </c>
      <c r="AH267" s="15" t="str">
        <v>12x17</v>
      </c>
      <c r="AI267" s="9">
        <v>84.669300000000007</v>
      </c>
      <c r="AJ267" s="9">
        <v>56.209899999999998</v>
      </c>
      <c r="AK267" s="66">
        <v>0.5063058286885409</v>
      </c>
      <c r="AL267" s="8">
        <v>0.2</v>
      </c>
      <c r="AM267" s="9">
        <v>101.60316000000002</v>
      </c>
      <c r="AN267" s="66">
        <v>0.80756699442624913</v>
      </c>
      <c r="AO267" s="13">
        <f t="shared" si="10"/>
        <v>16.93386000000001</v>
      </c>
      <c r="AQ267" s="66">
        <v>0.7</v>
      </c>
      <c r="AR267" s="13">
        <v>182.22672</v>
      </c>
    </row>
    <row r="268" spans="1:44" x14ac:dyDescent="0.2">
      <c r="A268" s="6" t="s">
        <v>535</v>
      </c>
      <c r="B268" t="s">
        <v>5</v>
      </c>
      <c r="C268">
        <v>271</v>
      </c>
      <c r="D268" t="s">
        <v>536</v>
      </c>
      <c r="E268" s="2">
        <v>1018.65</v>
      </c>
      <c r="F268" s="6" t="str">
        <f>+_xlfn.XLOOKUP(LISTAS[[#This Row],[ID]],_01_CODIGOS_Y_COSTOS_xlsm[Producto y N°],_01_CODIGOS_Y_COSTOS_xlsm[FABRICA],"",0,1)</f>
        <v>FADER</v>
      </c>
      <c r="G268" s="13">
        <f>LISTAS[[#This Row],[Precio]]*(1-0.46)*(1-IF($C$3520="",0,$C$3520))</f>
        <v>412.55325000000005</v>
      </c>
      <c r="H268" s="1">
        <f>+_xlfn.XLOOKUP(LISTAS[[#This Row],[ID]],_01_CODIGOS_Y_COSTOS_xlsm[Producto y N°],_01_CODIGOS_Y_COSTOS_xlsm[COSTO],0,0,1)</f>
        <v>231.96260000000001</v>
      </c>
      <c r="I268" s="115">
        <f>+IFERROR(LISTAS[[#This Row],[VENTA NETA]]/LISTAS[[#This Row],[COSTO]]-1,0)</f>
        <v>0.77853347910395909</v>
      </c>
      <c r="J268" s="33" t="str">
        <f>IFERROR(VLOOKUP(LISTAS[[#This Row],[ID]],_01_CODIGOS_Y_COSTOS_xlsm[[Producto y N°]:[CODIGO]],2,0),"")</f>
        <v>F-1123</v>
      </c>
      <c r="M268" s="22">
        <v>0</v>
      </c>
      <c r="N268" s="23">
        <f>+LISTAS[[#This Row],[Precio]]+(LISTAS[[#This Row],[Precio]]*M268)</f>
        <v>1018.65</v>
      </c>
      <c r="O268" s="24">
        <f t="shared" si="9"/>
        <v>412.55325000000005</v>
      </c>
      <c r="Q268" s="21">
        <f>IFERROR(O268/LISTAS[[#This Row],[COSTO]]-1,"")</f>
        <v>0.77853347910395909</v>
      </c>
      <c r="R268" t="str">
        <f>+LISTAS[[#This Row],[ID]]</f>
        <v>PLASTICOS271</v>
      </c>
      <c r="T268" s="29"/>
      <c r="U268" s="25">
        <f>LISTAS[[#This Row],[COSTO]]+(LISTAS[[#This Row],[COSTO]]*T268)</f>
        <v>231.96260000000001</v>
      </c>
      <c r="V268" s="30">
        <f>IF(T268="",0,U268/LISTAS[[#This Row],[VENTA NETA]]-1)</f>
        <v>0</v>
      </c>
      <c r="X268" s="25">
        <v>185.25</v>
      </c>
      <c r="Y268" s="31">
        <f>IFERROR(LISTAS[[#This Row],[COSTO]]/X268-1,"")</f>
        <v>0.2521597840755736</v>
      </c>
      <c r="AF268" t="str">
        <v>SKOTNICA</v>
      </c>
      <c r="AG268" t="str">
        <v>SUPLEMENTO 0,2</v>
      </c>
      <c r="AH268" s="15" t="str">
        <v>12x20</v>
      </c>
      <c r="AI268" s="9">
        <v>105.72120000000002</v>
      </c>
      <c r="AJ268" s="9">
        <v>70.181100000000001</v>
      </c>
      <c r="AK268" s="66">
        <v>0.50640557073058168</v>
      </c>
      <c r="AL268" s="8">
        <v>0.2</v>
      </c>
      <c r="AM268" s="9">
        <v>126.86544000000002</v>
      </c>
      <c r="AN268" s="66">
        <v>0.80768668487669792</v>
      </c>
      <c r="AO268" s="13">
        <f t="shared" si="10"/>
        <v>21.144239999999996</v>
      </c>
      <c r="AQ268" s="66">
        <v>0.7</v>
      </c>
      <c r="AR268" s="13">
        <v>182.22672</v>
      </c>
    </row>
    <row r="269" spans="1:44" x14ac:dyDescent="0.2">
      <c r="A269" s="6" t="s">
        <v>537</v>
      </c>
      <c r="B269" t="s">
        <v>5</v>
      </c>
      <c r="C269">
        <v>272</v>
      </c>
      <c r="D269" t="s">
        <v>538</v>
      </c>
      <c r="E269" s="2">
        <v>1644.6</v>
      </c>
      <c r="F269" s="6" t="str">
        <f>+_xlfn.XLOOKUP(LISTAS[[#This Row],[ID]],_01_CODIGOS_Y_COSTOS_xlsm[Producto y N°],_01_CODIGOS_Y_COSTOS_xlsm[FABRICA],"",0,1)</f>
        <v>FADER</v>
      </c>
      <c r="G269" s="13">
        <f>LISTAS[[#This Row],[Precio]]*(1-0.46)*(1-IF($C$3520="",0,$C$3520))</f>
        <v>666.0630000000001</v>
      </c>
      <c r="H269" s="1">
        <f>+_xlfn.XLOOKUP(LISTAS[[#This Row],[ID]],_01_CODIGOS_Y_COSTOS_xlsm[Producto y N°],_01_CODIGOS_Y_COSTOS_xlsm[COSTO],0,0,1)</f>
        <v>0</v>
      </c>
      <c r="I269" s="115">
        <f>+IFERROR(LISTAS[[#This Row],[VENTA NETA]]/LISTAS[[#This Row],[COSTO]]-1,0)</f>
        <v>0</v>
      </c>
      <c r="J269" s="33" t="str">
        <f>IFERROR(VLOOKUP(LISTAS[[#This Row],[ID]],_01_CODIGOS_Y_COSTOS_xlsm[[Producto y N°]:[CODIGO]],2,0),"")</f>
        <v>F-1130</v>
      </c>
      <c r="M269" s="22">
        <v>0</v>
      </c>
      <c r="N269" s="23">
        <f>+LISTAS[[#This Row],[Precio]]+(LISTAS[[#This Row],[Precio]]*M269)</f>
        <v>1644.6</v>
      </c>
      <c r="O269" s="24">
        <f t="shared" si="9"/>
        <v>666.0630000000001</v>
      </c>
      <c r="Q269" s="21" t="str">
        <f>IFERROR(O269/LISTAS[[#This Row],[COSTO]]-1,"")</f>
        <v/>
      </c>
      <c r="R269" t="str">
        <f>+LISTAS[[#This Row],[ID]]</f>
        <v>PLASTICOS272</v>
      </c>
      <c r="T269" s="29"/>
      <c r="U269" s="25">
        <f>LISTAS[[#This Row],[COSTO]]+(LISTAS[[#This Row],[COSTO]]*T269)</f>
        <v>0</v>
      </c>
      <c r="V269" s="30">
        <f>IF(T269="",0,U269/LISTAS[[#This Row],[VENTA NETA]]-1)</f>
        <v>0</v>
      </c>
      <c r="X269" s="25">
        <v>0</v>
      </c>
      <c r="Y269" s="31" t="str">
        <f>IFERROR(LISTAS[[#This Row],[COSTO]]/X269-1,"")</f>
        <v/>
      </c>
      <c r="AF269" t="str">
        <v>SKOTNICA</v>
      </c>
      <c r="AG269" t="str">
        <v>SUPLEMENTO 0,2</v>
      </c>
      <c r="AH269" s="15" t="str">
        <v>12x28</v>
      </c>
      <c r="AI269" s="9">
        <v>136.94670000000002</v>
      </c>
      <c r="AJ269" s="9">
        <v>90.910499999999999</v>
      </c>
      <c r="AK269" s="66">
        <v>0.50639035094956064</v>
      </c>
      <c r="AL269" s="8">
        <v>0.2</v>
      </c>
      <c r="AM269" s="9">
        <v>164.33604</v>
      </c>
      <c r="AN269" s="66">
        <v>0.80766842113947224</v>
      </c>
      <c r="AO269" s="13">
        <f t="shared" si="10"/>
        <v>27.389339999999976</v>
      </c>
      <c r="AQ269" s="66">
        <v>0.7000000000000004</v>
      </c>
      <c r="AR269" s="13">
        <v>294.57962000000043</v>
      </c>
    </row>
    <row r="270" spans="1:44" x14ac:dyDescent="0.2">
      <c r="A270" s="6" t="s">
        <v>539</v>
      </c>
      <c r="B270" t="s">
        <v>5</v>
      </c>
      <c r="C270">
        <v>273</v>
      </c>
      <c r="D270" t="s">
        <v>540</v>
      </c>
      <c r="E270" s="2">
        <v>1821.21</v>
      </c>
      <c r="F270" s="6" t="str">
        <f>+_xlfn.XLOOKUP(LISTAS[[#This Row],[ID]],_01_CODIGOS_Y_COSTOS_xlsm[Producto y N°],_01_CODIGOS_Y_COSTOS_xlsm[FABRICA],"",0,1)</f>
        <v>FADER</v>
      </c>
      <c r="G270" s="13">
        <f>LISTAS[[#This Row],[Precio]]*(1-0.46)*(1-IF($C$3520="",0,$C$3520))</f>
        <v>737.59005000000002</v>
      </c>
      <c r="H270" s="1">
        <f>+_xlfn.XLOOKUP(LISTAS[[#This Row],[ID]],_01_CODIGOS_Y_COSTOS_xlsm[Producto y N°],_01_CODIGOS_Y_COSTOS_xlsm[COSTO],0,0,1)</f>
        <v>0</v>
      </c>
      <c r="I270" s="115">
        <f>+IFERROR(LISTAS[[#This Row],[VENTA NETA]]/LISTAS[[#This Row],[COSTO]]-1,0)</f>
        <v>0</v>
      </c>
      <c r="J270" s="33" t="str">
        <f>IFERROR(VLOOKUP(LISTAS[[#This Row],[ID]],_01_CODIGOS_Y_COSTOS_xlsm[[Producto y N°]:[CODIGO]],2,0),"")</f>
        <v>F-1132</v>
      </c>
      <c r="M270" s="22">
        <v>0</v>
      </c>
      <c r="N270" s="23">
        <f>+LISTAS[[#This Row],[Precio]]+(LISTAS[[#This Row],[Precio]]*M270)</f>
        <v>1821.21</v>
      </c>
      <c r="O270" s="24">
        <f t="shared" si="9"/>
        <v>737.59005000000002</v>
      </c>
      <c r="Q270" s="21" t="str">
        <f>IFERROR(O270/LISTAS[[#This Row],[COSTO]]-1,"")</f>
        <v/>
      </c>
      <c r="R270" t="str">
        <f>+LISTAS[[#This Row],[ID]]</f>
        <v>PLASTICOS273</v>
      </c>
      <c r="T270" s="29"/>
      <c r="U270" s="25">
        <f>LISTAS[[#This Row],[COSTO]]+(LISTAS[[#This Row],[COSTO]]*T270)</f>
        <v>0</v>
      </c>
      <c r="V270" s="30">
        <f>IF(T270="",0,U270/LISTAS[[#This Row],[VENTA NETA]]-1)</f>
        <v>0</v>
      </c>
      <c r="X270" s="25">
        <v>0</v>
      </c>
      <c r="Y270" s="31" t="str">
        <f>IFERROR(LISTAS[[#This Row],[COSTO]]/X270-1,"")</f>
        <v/>
      </c>
      <c r="AF270" t="str">
        <v>SKOTNICA</v>
      </c>
      <c r="AG270" t="str">
        <v>SUPLEMENTO 0,2</v>
      </c>
      <c r="AH270" s="15" t="str">
        <v>13x18</v>
      </c>
      <c r="AI270" s="9">
        <v>84.669300000000007</v>
      </c>
      <c r="AJ270" s="9">
        <v>56.209899999999998</v>
      </c>
      <c r="AK270" s="66">
        <v>0.5063058286885409</v>
      </c>
      <c r="AL270" s="8">
        <v>0.2</v>
      </c>
      <c r="AM270" s="9">
        <v>101.60316000000002</v>
      </c>
      <c r="AN270" s="66">
        <v>0.80756699442624913</v>
      </c>
      <c r="AO270" s="13">
        <f t="shared" si="10"/>
        <v>16.93386000000001</v>
      </c>
      <c r="AQ270" s="66">
        <v>0.7</v>
      </c>
      <c r="AR270" s="13">
        <v>123.99847999999997</v>
      </c>
    </row>
    <row r="271" spans="1:44" x14ac:dyDescent="0.2">
      <c r="A271" s="6" t="s">
        <v>541</v>
      </c>
      <c r="B271" t="s">
        <v>5</v>
      </c>
      <c r="C271">
        <v>274</v>
      </c>
      <c r="D271" t="s">
        <v>542</v>
      </c>
      <c r="E271" s="2">
        <v>1018.65</v>
      </c>
      <c r="F271" s="6" t="str">
        <f>+_xlfn.XLOOKUP(LISTAS[[#This Row],[ID]],_01_CODIGOS_Y_COSTOS_xlsm[Producto y N°],_01_CODIGOS_Y_COSTOS_xlsm[FABRICA],"",0,1)</f>
        <v>FADER</v>
      </c>
      <c r="G271" s="13">
        <f>LISTAS[[#This Row],[Precio]]*(1-0.46)*(1-IF($C$3520="",0,$C$3520))</f>
        <v>412.55325000000005</v>
      </c>
      <c r="H271" s="1">
        <f>+_xlfn.XLOOKUP(LISTAS[[#This Row],[ID]],_01_CODIGOS_Y_COSTOS_xlsm[Producto y N°],_01_CODIGOS_Y_COSTOS_xlsm[COSTO],0,0,1)</f>
        <v>231.96260000000001</v>
      </c>
      <c r="I271" s="115">
        <f>+IFERROR(LISTAS[[#This Row],[VENTA NETA]]/LISTAS[[#This Row],[COSTO]]-1,0)</f>
        <v>0.77853347910395909</v>
      </c>
      <c r="J271" s="33" t="str">
        <f>IFERROR(VLOOKUP(LISTAS[[#This Row],[ID]],_01_CODIGOS_Y_COSTOS_xlsm[[Producto y N°]:[CODIGO]],2,0),"")</f>
        <v>F-1127</v>
      </c>
      <c r="M271" s="22">
        <v>0</v>
      </c>
      <c r="N271" s="23">
        <f>+LISTAS[[#This Row],[Precio]]+(LISTAS[[#This Row],[Precio]]*M271)</f>
        <v>1018.65</v>
      </c>
      <c r="O271" s="24">
        <f t="shared" si="9"/>
        <v>412.55325000000005</v>
      </c>
      <c r="Q271" s="21">
        <f>IFERROR(O271/LISTAS[[#This Row],[COSTO]]-1,"")</f>
        <v>0.77853347910395909</v>
      </c>
      <c r="R271" t="str">
        <f>+LISTAS[[#This Row],[ID]]</f>
        <v>PLASTICOS274</v>
      </c>
      <c r="T271" s="29"/>
      <c r="U271" s="25">
        <f>LISTAS[[#This Row],[COSTO]]+(LISTAS[[#This Row],[COSTO]]*T271)</f>
        <v>231.96260000000001</v>
      </c>
      <c r="V271" s="30">
        <f>IF(T271="",0,U271/LISTAS[[#This Row],[VENTA NETA]]-1)</f>
        <v>0</v>
      </c>
      <c r="X271" s="25">
        <v>185.25</v>
      </c>
      <c r="Y271" s="31">
        <f>IFERROR(LISTAS[[#This Row],[COSTO]]/X271-1,"")</f>
        <v>0.2521597840755736</v>
      </c>
      <c r="AF271" t="str">
        <v>SKOTNICA</v>
      </c>
      <c r="AG271" t="str">
        <v>SUPLEMENTO 0,2</v>
      </c>
      <c r="AH271" s="15" t="str">
        <v>13x21</v>
      </c>
      <c r="AI271" s="9">
        <v>105.72120000000002</v>
      </c>
      <c r="AJ271" s="9">
        <v>70.181100000000001</v>
      </c>
      <c r="AK271" s="66">
        <v>0.50640557073058168</v>
      </c>
      <c r="AL271" s="8">
        <v>0.2</v>
      </c>
      <c r="AM271" s="9">
        <v>126.86544000000002</v>
      </c>
      <c r="AN271" s="66">
        <v>0.80768668487669792</v>
      </c>
      <c r="AO271" s="13">
        <f t="shared" si="10"/>
        <v>21.144239999999996</v>
      </c>
      <c r="AQ271" s="66">
        <v>0.7</v>
      </c>
      <c r="AR271" s="13">
        <v>123.99847999999997</v>
      </c>
    </row>
    <row r="272" spans="1:44" x14ac:dyDescent="0.2">
      <c r="A272" s="6" t="s">
        <v>543</v>
      </c>
      <c r="B272" t="s">
        <v>5</v>
      </c>
      <c r="C272">
        <v>275</v>
      </c>
      <c r="D272" t="s">
        <v>544</v>
      </c>
      <c r="E272" s="2">
        <v>2182.8200000000002</v>
      </c>
      <c r="F272" s="6" t="str">
        <f>+_xlfn.XLOOKUP(LISTAS[[#This Row],[ID]],_01_CODIGOS_Y_COSTOS_xlsm[Producto y N°],_01_CODIGOS_Y_COSTOS_xlsm[FABRICA],"",0,1)</f>
        <v>FADER</v>
      </c>
      <c r="G272" s="13">
        <f>LISTAS[[#This Row],[Precio]]*(1-0.46)*(1-IF($C$3520="",0,$C$3520))</f>
        <v>884.04210000000012</v>
      </c>
      <c r="H272" s="1">
        <f>+_xlfn.XLOOKUP(LISTAS[[#This Row],[ID]],_01_CODIGOS_Y_COSTOS_xlsm[Producto y N°],_01_CODIGOS_Y_COSTOS_xlsm[COSTO],0,0,1)</f>
        <v>485.50319999999999</v>
      </c>
      <c r="I272" s="115">
        <f>+IFERROR(LISTAS[[#This Row],[VENTA NETA]]/LISTAS[[#This Row],[COSTO]]-1,0)</f>
        <v>0.82087800863104543</v>
      </c>
      <c r="J272" s="33" t="str">
        <f>IFERROR(VLOOKUP(LISTAS[[#This Row],[ID]],_01_CODIGOS_Y_COSTOS_xlsm[[Producto y N°]:[CODIGO]],2,0),"")</f>
        <v>F-1110</v>
      </c>
      <c r="M272" s="22">
        <v>0</v>
      </c>
      <c r="N272" s="23">
        <f>+LISTAS[[#This Row],[Precio]]+(LISTAS[[#This Row],[Precio]]*M272)</f>
        <v>2182.8200000000002</v>
      </c>
      <c r="O272" s="24">
        <f t="shared" si="9"/>
        <v>884.04210000000012</v>
      </c>
      <c r="Q272" s="21">
        <f>IFERROR(O272/LISTAS[[#This Row],[COSTO]]-1,"")</f>
        <v>0.82087800863104543</v>
      </c>
      <c r="R272" t="str">
        <f>+LISTAS[[#This Row],[ID]]</f>
        <v>PLASTICOS275</v>
      </c>
      <c r="T272" s="29"/>
      <c r="U272" s="25">
        <f>LISTAS[[#This Row],[COSTO]]+(LISTAS[[#This Row],[COSTO]]*T272)</f>
        <v>485.50319999999999</v>
      </c>
      <c r="V272" s="30">
        <f>IF(T272="",0,U272/LISTAS[[#This Row],[VENTA NETA]]-1)</f>
        <v>0</v>
      </c>
      <c r="X272" s="25">
        <v>399</v>
      </c>
      <c r="Y272" s="31">
        <f>IFERROR(LISTAS[[#This Row],[COSTO]]/X272-1,"")</f>
        <v>0.21679999999999988</v>
      </c>
      <c r="AF272" t="str">
        <v>SKOTNICA</v>
      </c>
      <c r="AG272" t="str">
        <v>SUPLEMENTO 0,2</v>
      </c>
      <c r="AH272" s="15" t="str">
        <v>13x29</v>
      </c>
      <c r="AI272" s="9">
        <v>168.26940000000002</v>
      </c>
      <c r="AJ272" s="9">
        <v>111.70489999999999</v>
      </c>
      <c r="AK272" s="66">
        <v>0.50637438465098694</v>
      </c>
      <c r="AL272" s="8">
        <v>0.2</v>
      </c>
      <c r="AM272" s="9">
        <v>201.92328000000001</v>
      </c>
      <c r="AN272" s="66">
        <v>0.80764926158118411</v>
      </c>
      <c r="AO272" s="13">
        <f t="shared" si="10"/>
        <v>33.653879999999987</v>
      </c>
      <c r="AQ272" s="66">
        <v>0.7</v>
      </c>
      <c r="AR272" s="13">
        <v>123.99847999999997</v>
      </c>
    </row>
    <row r="273" spans="1:44" x14ac:dyDescent="0.2">
      <c r="A273" s="6" t="s">
        <v>545</v>
      </c>
      <c r="B273" t="s">
        <v>5</v>
      </c>
      <c r="C273">
        <v>276</v>
      </c>
      <c r="D273" t="s">
        <v>546</v>
      </c>
      <c r="E273" s="2">
        <v>1455.21</v>
      </c>
      <c r="F273" s="6" t="str">
        <f>+_xlfn.XLOOKUP(LISTAS[[#This Row],[ID]],_01_CODIGOS_Y_COSTOS_xlsm[Producto y N°],_01_CODIGOS_Y_COSTOS_xlsm[FABRICA],"",0,1)</f>
        <v>FADER</v>
      </c>
      <c r="G273" s="13">
        <f>LISTAS[[#This Row],[Precio]]*(1-0.46)*(1-IF($C$3520="",0,$C$3520))</f>
        <v>589.36005000000011</v>
      </c>
      <c r="H273" s="1">
        <f>+_xlfn.XLOOKUP(LISTAS[[#This Row],[ID]],_01_CODIGOS_Y_COSTOS_xlsm[Producto y N°],_01_CODIGOS_Y_COSTOS_xlsm[COSTO],0,0,1)</f>
        <v>323.66879999999998</v>
      </c>
      <c r="I273" s="115">
        <f>+IFERROR(LISTAS[[#This Row],[VENTA NETA]]/LISTAS[[#This Row],[COSTO]]-1,0)</f>
        <v>0.82087383770076117</v>
      </c>
      <c r="J273" s="33" t="str">
        <f>IFERROR(VLOOKUP(LISTAS[[#This Row],[ID]],_01_CODIGOS_Y_COSTOS_xlsm[[Producto y N°]:[CODIGO]],2,0),"")</f>
        <v>F-1135</v>
      </c>
      <c r="M273" s="22">
        <v>0</v>
      </c>
      <c r="N273" s="23">
        <f>+LISTAS[[#This Row],[Precio]]+(LISTAS[[#This Row],[Precio]]*M273)</f>
        <v>1455.21</v>
      </c>
      <c r="O273" s="24">
        <f t="shared" si="9"/>
        <v>589.36005000000011</v>
      </c>
      <c r="Q273" s="21">
        <f>IFERROR(O273/LISTAS[[#This Row],[COSTO]]-1,"")</f>
        <v>0.82087383770076117</v>
      </c>
      <c r="R273" t="str">
        <f>+LISTAS[[#This Row],[ID]]</f>
        <v>PLASTICOS276</v>
      </c>
      <c r="T273" s="29"/>
      <c r="U273" s="25">
        <f>LISTAS[[#This Row],[COSTO]]+(LISTAS[[#This Row],[COSTO]]*T273)</f>
        <v>323.66879999999998</v>
      </c>
      <c r="V273" s="30">
        <f>IF(T273="",0,U273/LISTAS[[#This Row],[VENTA NETA]]-1)</f>
        <v>0</v>
      </c>
      <c r="X273" s="25">
        <v>267.89999999999998</v>
      </c>
      <c r="Y273" s="31">
        <f>IFERROR(LISTAS[[#This Row],[COSTO]]/X273-1,"")</f>
        <v>0.20817021276595749</v>
      </c>
      <c r="AF273" t="str">
        <v>SKOTNICA</v>
      </c>
      <c r="AG273" t="str">
        <v>SUPLEMENTO 0,2</v>
      </c>
      <c r="AH273" s="15" t="str">
        <v>14x19</v>
      </c>
      <c r="AI273" s="9">
        <v>105.72120000000002</v>
      </c>
      <c r="AJ273" s="9">
        <v>70.181100000000001</v>
      </c>
      <c r="AK273" s="66">
        <v>0.50640557073058168</v>
      </c>
      <c r="AL273" s="8">
        <v>0.2</v>
      </c>
      <c r="AM273" s="9">
        <v>126.86544000000002</v>
      </c>
      <c r="AN273" s="66">
        <v>0.80768668487669792</v>
      </c>
      <c r="AO273" s="13">
        <f t="shared" si="10"/>
        <v>21.144239999999996</v>
      </c>
      <c r="AQ273" s="66">
        <v>0.7</v>
      </c>
      <c r="AR273" s="13">
        <v>123.99847999999997</v>
      </c>
    </row>
    <row r="274" spans="1:44" x14ac:dyDescent="0.2">
      <c r="A274" s="6" t="s">
        <v>547</v>
      </c>
      <c r="B274" t="s">
        <v>5</v>
      </c>
      <c r="C274">
        <v>277</v>
      </c>
      <c r="D274" t="s">
        <v>548</v>
      </c>
      <c r="E274" s="2">
        <v>1353.35</v>
      </c>
      <c r="F274" s="6" t="str">
        <f>+_xlfn.XLOOKUP(LISTAS[[#This Row],[ID]],_01_CODIGOS_Y_COSTOS_xlsm[Producto y N°],_01_CODIGOS_Y_COSTOS_xlsm[FABRICA],"",0,1)</f>
        <v>FADER</v>
      </c>
      <c r="G274" s="13">
        <f>LISTAS[[#This Row],[Precio]]*(1-0.46)*(1-IF($C$3520="",0,$C$3520))</f>
        <v>548.10674999999992</v>
      </c>
      <c r="H274" s="1">
        <f>+_xlfn.XLOOKUP(LISTAS[[#This Row],[ID]],_01_CODIGOS_Y_COSTOS_xlsm[Producto y N°],_01_CODIGOS_Y_COSTOS_xlsm[COSTO],0,0,1)</f>
        <v>307.48540000000003</v>
      </c>
      <c r="I274" s="115">
        <f>+IFERROR(LISTAS[[#This Row],[VENTA NETA]]/LISTAS[[#This Row],[COSTO]]-1,0)</f>
        <v>0.78254561029564296</v>
      </c>
      <c r="J274" s="33" t="str">
        <f>IFERROR(VLOOKUP(LISTAS[[#This Row],[ID]],_01_CODIGOS_Y_COSTOS_xlsm[[Producto y N°]:[CODIGO]],2,0),"")</f>
        <v>F-1119</v>
      </c>
      <c r="M274" s="22">
        <v>0</v>
      </c>
      <c r="N274" s="23">
        <f>+LISTAS[[#This Row],[Precio]]+(LISTAS[[#This Row],[Precio]]*M274)</f>
        <v>1353.35</v>
      </c>
      <c r="O274" s="24">
        <f t="shared" si="9"/>
        <v>548.10674999999992</v>
      </c>
      <c r="Q274" s="21">
        <f>IFERROR(O274/LISTAS[[#This Row],[COSTO]]-1,"")</f>
        <v>0.78254561029564296</v>
      </c>
      <c r="R274" t="str">
        <f>+LISTAS[[#This Row],[ID]]</f>
        <v>PLASTICOS277</v>
      </c>
      <c r="T274" s="29"/>
      <c r="U274" s="25">
        <f>LISTAS[[#This Row],[COSTO]]+(LISTAS[[#This Row],[COSTO]]*T274)</f>
        <v>307.48540000000003</v>
      </c>
      <c r="V274" s="30">
        <f>IF(T274="",0,U274/LISTAS[[#This Row],[VENTA NETA]]-1)</f>
        <v>0</v>
      </c>
      <c r="X274" s="25">
        <v>247</v>
      </c>
      <c r="Y274" s="31">
        <f>IFERROR(LISTAS[[#This Row],[COSTO]]/X274-1,"")</f>
        <v>0.24488016194331985</v>
      </c>
      <c r="AF274" t="str">
        <v>SKOTNICA</v>
      </c>
      <c r="AG274" t="str">
        <v>SUPLEMENTO 0,2</v>
      </c>
      <c r="AH274" s="15" t="str">
        <v>14x22</v>
      </c>
      <c r="AI274" s="9">
        <v>105.72120000000002</v>
      </c>
      <c r="AJ274" s="9">
        <v>70.181100000000001</v>
      </c>
      <c r="AK274" s="66">
        <v>0.50640557073058168</v>
      </c>
      <c r="AL274" s="8">
        <v>0.2</v>
      </c>
      <c r="AM274" s="9">
        <v>126.86544000000002</v>
      </c>
      <c r="AN274" s="66">
        <v>0.80768668487669792</v>
      </c>
      <c r="AO274" s="13">
        <f t="shared" si="10"/>
        <v>21.144239999999996</v>
      </c>
      <c r="AQ274" s="66">
        <v>0.7</v>
      </c>
      <c r="AR274" s="13">
        <v>123.99847999999997</v>
      </c>
    </row>
    <row r="275" spans="1:44" x14ac:dyDescent="0.2">
      <c r="A275" s="6" t="s">
        <v>549</v>
      </c>
      <c r="B275" t="s">
        <v>5</v>
      </c>
      <c r="C275">
        <v>278</v>
      </c>
      <c r="D275" t="s">
        <v>550</v>
      </c>
      <c r="E275" s="2">
        <v>3794.74</v>
      </c>
      <c r="F275" s="6" t="str">
        <f>+_xlfn.XLOOKUP(LISTAS[[#This Row],[ID]],_01_CODIGOS_Y_COSTOS_xlsm[Producto y N°],_01_CODIGOS_Y_COSTOS_xlsm[FABRICA],"",0,1)</f>
        <v>FADER</v>
      </c>
      <c r="G275" s="13">
        <f>LISTAS[[#This Row],[Precio]]*(1-0.46)*(1-IF($C$3520="",0,$C$3520))</f>
        <v>1536.8697</v>
      </c>
      <c r="H275" s="1">
        <f>+_xlfn.XLOOKUP(LISTAS[[#This Row],[ID]],_01_CODIGOS_Y_COSTOS_xlsm[Producto y N°],_01_CODIGOS_Y_COSTOS_xlsm[COSTO],0,0,1)</f>
        <v>324.1875</v>
      </c>
      <c r="I275" s="115">
        <f>+IFERROR(LISTAS[[#This Row],[VENTA NETA]]/LISTAS[[#This Row],[COSTO]]-1,0)</f>
        <v>3.7406815500289188</v>
      </c>
      <c r="J275" s="33" t="str">
        <f>IFERROR(VLOOKUP(LISTAS[[#This Row],[ID]],_01_CODIGOS_Y_COSTOS_xlsm[[Producto y N°]:[CODIGO]],2,0),"")</f>
        <v>S-170</v>
      </c>
      <c r="M275" s="22">
        <v>0</v>
      </c>
      <c r="N275" s="23">
        <f>+LISTAS[[#This Row],[Precio]]+(LISTAS[[#This Row],[Precio]]*M275)</f>
        <v>3794.74</v>
      </c>
      <c r="O275" s="24">
        <f t="shared" si="9"/>
        <v>1536.8697</v>
      </c>
      <c r="Q275" s="21">
        <f>IFERROR(O275/LISTAS[[#This Row],[COSTO]]-1,"")</f>
        <v>3.7406815500289188</v>
      </c>
      <c r="R275" t="str">
        <f>+LISTAS[[#This Row],[ID]]</f>
        <v>PLASTICOS278</v>
      </c>
      <c r="T275" s="29"/>
      <c r="U275" s="25">
        <f>LISTAS[[#This Row],[COSTO]]+(LISTAS[[#This Row],[COSTO]]*T275)</f>
        <v>324.1875</v>
      </c>
      <c r="V275" s="30">
        <f>IF(T275="",0,U275/LISTAS[[#This Row],[VENTA NETA]]-1)</f>
        <v>0</v>
      </c>
      <c r="X275" s="25">
        <v>475</v>
      </c>
      <c r="Y275" s="31">
        <f>IFERROR(LISTAS[[#This Row],[COSTO]]/X275-1,"")</f>
        <v>-0.3175</v>
      </c>
      <c r="AF275" t="str">
        <v>SKOTNICA</v>
      </c>
      <c r="AG275" t="str">
        <v>SUPLEMENTO 0,2</v>
      </c>
      <c r="AH275" s="15" t="str">
        <v>14x30</v>
      </c>
      <c r="AI275" s="9">
        <v>168.26940000000002</v>
      </c>
      <c r="AJ275" s="9">
        <v>111.70489999999999</v>
      </c>
      <c r="AK275" s="66">
        <v>0.50637438465098694</v>
      </c>
      <c r="AL275" s="8">
        <v>0.2</v>
      </c>
      <c r="AM275" s="9">
        <v>201.92328000000001</v>
      </c>
      <c r="AN275" s="66">
        <v>0.80764926158118411</v>
      </c>
      <c r="AO275" s="13">
        <f t="shared" si="10"/>
        <v>33.653879999999987</v>
      </c>
      <c r="AQ275" s="66">
        <v>0.7</v>
      </c>
      <c r="AR275" s="13">
        <v>123.99847999999997</v>
      </c>
    </row>
    <row r="276" spans="1:44" x14ac:dyDescent="0.2">
      <c r="A276" s="6" t="s">
        <v>551</v>
      </c>
      <c r="B276" t="s">
        <v>5</v>
      </c>
      <c r="C276">
        <v>279</v>
      </c>
      <c r="D276" t="s">
        <v>552</v>
      </c>
      <c r="E276" s="2">
        <v>2182.8200000000002</v>
      </c>
      <c r="F276" s="6" t="str">
        <f>+_xlfn.XLOOKUP(LISTAS[[#This Row],[ID]],_01_CODIGOS_Y_COSTOS_xlsm[Producto y N°],_01_CODIGOS_Y_COSTOS_xlsm[FABRICA],"",0,1)</f>
        <v>FADER</v>
      </c>
      <c r="G276" s="13">
        <f>LISTAS[[#This Row],[Precio]]*(1-0.46)*(1-IF($C$3520="",0,$C$3520))</f>
        <v>884.04210000000012</v>
      </c>
      <c r="H276" s="1">
        <f>+_xlfn.XLOOKUP(LISTAS[[#This Row],[ID]],_01_CODIGOS_Y_COSTOS_xlsm[Producto y N°],_01_CODIGOS_Y_COSTOS_xlsm[COSTO],0,0,1)</f>
        <v>485.50319999999999</v>
      </c>
      <c r="I276" s="115">
        <f>+IFERROR(LISTAS[[#This Row],[VENTA NETA]]/LISTAS[[#This Row],[COSTO]]-1,0)</f>
        <v>0.82087800863104543</v>
      </c>
      <c r="J276" s="33" t="str">
        <f>IFERROR(VLOOKUP(LISTAS[[#This Row],[ID]],_01_CODIGOS_Y_COSTOS_xlsm[[Producto y N°]:[CODIGO]],2,0),"")</f>
        <v>F-1105</v>
      </c>
      <c r="M276" s="22">
        <v>0</v>
      </c>
      <c r="N276" s="23">
        <f>+LISTAS[[#This Row],[Precio]]+(LISTAS[[#This Row],[Precio]]*M276)</f>
        <v>2182.8200000000002</v>
      </c>
      <c r="O276" s="24">
        <f t="shared" si="9"/>
        <v>884.04210000000012</v>
      </c>
      <c r="Q276" s="21">
        <f>IFERROR(O276/LISTAS[[#This Row],[COSTO]]-1,"")</f>
        <v>0.82087800863104543</v>
      </c>
      <c r="R276" t="str">
        <f>+LISTAS[[#This Row],[ID]]</f>
        <v>PLASTICOS279</v>
      </c>
      <c r="T276" s="29"/>
      <c r="U276" s="25">
        <f>LISTAS[[#This Row],[COSTO]]+(LISTAS[[#This Row],[COSTO]]*T276)</f>
        <v>485.50319999999999</v>
      </c>
      <c r="V276" s="30">
        <f>IF(T276="",0,U276/LISTAS[[#This Row],[VENTA NETA]]-1)</f>
        <v>0</v>
      </c>
      <c r="X276" s="25">
        <v>403.82209999999998</v>
      </c>
      <c r="Y276" s="31">
        <f>IFERROR(LISTAS[[#This Row],[COSTO]]/X276-1,"")</f>
        <v>0.20227000949180352</v>
      </c>
      <c r="AF276" t="str">
        <v>SKOTNICA</v>
      </c>
      <c r="AG276" t="str">
        <v>SUPLEMENTO 0,2</v>
      </c>
      <c r="AH276" s="15" t="str">
        <v>15x20</v>
      </c>
      <c r="AI276" s="9">
        <v>105.72120000000002</v>
      </c>
      <c r="AJ276" s="9">
        <v>70.181100000000001</v>
      </c>
      <c r="AK276" s="66">
        <v>0.50640557073058168</v>
      </c>
      <c r="AL276" s="8">
        <v>0.2</v>
      </c>
      <c r="AM276" s="9">
        <v>126.86544000000002</v>
      </c>
      <c r="AN276" s="66">
        <v>0.80768668487669792</v>
      </c>
      <c r="AO276" s="13">
        <f t="shared" si="10"/>
        <v>21.144239999999996</v>
      </c>
      <c r="AQ276" s="66">
        <v>0.70000000000000018</v>
      </c>
      <c r="AR276" s="13">
        <v>348.70411000000036</v>
      </c>
    </row>
    <row r="277" spans="1:44" x14ac:dyDescent="0.2">
      <c r="A277" s="6" t="s">
        <v>553</v>
      </c>
      <c r="B277" t="s">
        <v>5</v>
      </c>
      <c r="C277">
        <v>280</v>
      </c>
      <c r="D277" t="s">
        <v>554</v>
      </c>
      <c r="E277" s="2">
        <v>669.45</v>
      </c>
      <c r="F277" s="6" t="str">
        <f>+_xlfn.XLOOKUP(LISTAS[[#This Row],[ID]],_01_CODIGOS_Y_COSTOS_xlsm[Producto y N°],_01_CODIGOS_Y_COSTOS_xlsm[FABRICA],"",0,1)</f>
        <v>FADER</v>
      </c>
      <c r="G277" s="13">
        <f>LISTAS[[#This Row],[Precio]]*(1-0.46)*(1-IF($C$3520="",0,$C$3520))</f>
        <v>271.12725</v>
      </c>
      <c r="H277" s="1">
        <f>+_xlfn.XLOOKUP(LISTAS[[#This Row],[ID]],_01_CODIGOS_Y_COSTOS_xlsm[Producto y N°],_01_CODIGOS_Y_COSTOS_xlsm[COSTO],0,0,1)</f>
        <v>134.66249999999999</v>
      </c>
      <c r="I277" s="115">
        <f>+IFERROR(LISTAS[[#This Row],[VENTA NETA]]/LISTAS[[#This Row],[COSTO]]-1,0)</f>
        <v>1.0133834586466168</v>
      </c>
      <c r="J277" s="33" t="str">
        <f>IFERROR(VLOOKUP(LISTAS[[#This Row],[ID]],_01_CODIGOS_Y_COSTOS_xlsm[[Producto y N°]:[CODIGO]],2,0),"")</f>
        <v>S-019</v>
      </c>
      <c r="M277" s="22">
        <v>0</v>
      </c>
      <c r="N277" s="23">
        <f>+LISTAS[[#This Row],[Precio]]+(LISTAS[[#This Row],[Precio]]*M277)</f>
        <v>669.45</v>
      </c>
      <c r="O277" s="24">
        <f t="shared" si="9"/>
        <v>271.12725</v>
      </c>
      <c r="Q277" s="21">
        <f>IFERROR(O277/LISTAS[[#This Row],[COSTO]]-1,"")</f>
        <v>1.0133834586466168</v>
      </c>
      <c r="R277" t="str">
        <f>+LISTAS[[#This Row],[ID]]</f>
        <v>PLASTICOS280</v>
      </c>
      <c r="T277" s="29"/>
      <c r="U277" s="25">
        <f>LISTAS[[#This Row],[COSTO]]+(LISTAS[[#This Row],[COSTO]]*T277)</f>
        <v>134.66249999999999</v>
      </c>
      <c r="V277" s="30">
        <f>IF(T277="",0,U277/LISTAS[[#This Row],[VENTA NETA]]-1)</f>
        <v>0</v>
      </c>
      <c r="X277" s="25">
        <v>106.4</v>
      </c>
      <c r="Y277" s="31">
        <f>IFERROR(LISTAS[[#This Row],[COSTO]]/X277-1,"")</f>
        <v>0.26562499999999978</v>
      </c>
      <c r="AF277" t="str">
        <v>SKOTNICA</v>
      </c>
      <c r="AG277" t="str">
        <v>SUPLEMENTO 0,2</v>
      </c>
      <c r="AH277" s="15" t="str">
        <v>15x23</v>
      </c>
      <c r="AI277" s="9">
        <v>105.72120000000002</v>
      </c>
      <c r="AJ277" s="9">
        <v>70.181100000000001</v>
      </c>
      <c r="AK277" s="66">
        <v>0.50640557073058168</v>
      </c>
      <c r="AL277" s="8">
        <v>0.2</v>
      </c>
      <c r="AM277" s="9">
        <v>126.86544000000002</v>
      </c>
      <c r="AN277" s="66">
        <v>0.80768668487669792</v>
      </c>
      <c r="AO277" s="13">
        <f t="shared" si="10"/>
        <v>21.144239999999996</v>
      </c>
      <c r="AQ277" s="66">
        <v>0.70000000000000018</v>
      </c>
      <c r="AR277" s="13">
        <v>348.70411000000036</v>
      </c>
    </row>
    <row r="278" spans="1:44" x14ac:dyDescent="0.2">
      <c r="A278" s="6" t="s">
        <v>555</v>
      </c>
      <c r="B278" t="s">
        <v>5</v>
      </c>
      <c r="C278">
        <v>281</v>
      </c>
      <c r="D278" t="s">
        <v>556</v>
      </c>
      <c r="E278" s="2">
        <v>1236.93</v>
      </c>
      <c r="F278" s="6" t="str">
        <f>+_xlfn.XLOOKUP(LISTAS[[#This Row],[ID]],_01_CODIGOS_Y_COSTOS_xlsm[Producto y N°],_01_CODIGOS_Y_COSTOS_xlsm[FABRICA],"",0,1)</f>
        <v>FADER</v>
      </c>
      <c r="G278" s="13">
        <f>LISTAS[[#This Row],[Precio]]*(1-0.46)*(1-IF($C$3520="",0,$C$3520))</f>
        <v>500.95665000000008</v>
      </c>
      <c r="H278" s="1">
        <f>+_xlfn.XLOOKUP(LISTAS[[#This Row],[ID]],_01_CODIGOS_Y_COSTOS_xlsm[Producto y N°],_01_CODIGOS_Y_COSTOS_xlsm[COSTO],0,0,1)</f>
        <v>237.3571</v>
      </c>
      <c r="I278" s="115">
        <f>+IFERROR(LISTAS[[#This Row],[VENTA NETA]]/LISTAS[[#This Row],[COSTO]]-1,0)</f>
        <v>1.1105610491533646</v>
      </c>
      <c r="J278" s="33" t="str">
        <f>IFERROR(VLOOKUP(LISTAS[[#This Row],[ID]],_01_CODIGOS_Y_COSTOS_xlsm[[Producto y N°]:[CODIGO]],2,0),"")</f>
        <v>F-034</v>
      </c>
      <c r="M278" s="22">
        <v>0</v>
      </c>
      <c r="N278" s="23">
        <f>+LISTAS[[#This Row],[Precio]]+(LISTAS[[#This Row],[Precio]]*M278)</f>
        <v>1236.93</v>
      </c>
      <c r="O278" s="24">
        <f t="shared" si="9"/>
        <v>500.95665000000008</v>
      </c>
      <c r="Q278" s="21">
        <f>IFERROR(O278/LISTAS[[#This Row],[COSTO]]-1,"")</f>
        <v>1.1105610491533646</v>
      </c>
      <c r="R278" t="str">
        <f>+LISTAS[[#This Row],[ID]]</f>
        <v>PLASTICOS281</v>
      </c>
      <c r="T278" s="29"/>
      <c r="U278" s="25">
        <f>LISTAS[[#This Row],[COSTO]]+(LISTAS[[#This Row],[COSTO]]*T278)</f>
        <v>237.3571</v>
      </c>
      <c r="V278" s="30">
        <f>IF(T278="",0,U278/LISTAS[[#This Row],[VENTA NETA]]-1)</f>
        <v>0</v>
      </c>
      <c r="X278" s="25">
        <v>228</v>
      </c>
      <c r="Y278" s="31">
        <f>IFERROR(LISTAS[[#This Row],[COSTO]]/X278-1,"")</f>
        <v>4.1039912280701696E-2</v>
      </c>
      <c r="AF278" t="str">
        <v>SKOTNICA</v>
      </c>
      <c r="AG278" t="str">
        <v>SUPLEMENTO 0,2</v>
      </c>
      <c r="AH278" s="15" t="str">
        <v>16x21</v>
      </c>
      <c r="AI278" s="9">
        <v>105.72120000000002</v>
      </c>
      <c r="AJ278" s="9">
        <v>70.181100000000001</v>
      </c>
      <c r="AK278" s="66">
        <v>0.50640557073058168</v>
      </c>
      <c r="AL278" s="8">
        <v>0.2</v>
      </c>
      <c r="AM278" s="9">
        <v>126.86544000000002</v>
      </c>
      <c r="AN278" s="66">
        <v>0.80768668487669792</v>
      </c>
      <c r="AO278" s="13">
        <f t="shared" si="10"/>
        <v>21.144239999999996</v>
      </c>
      <c r="AQ278" s="66">
        <v>0.7</v>
      </c>
      <c r="AR278" s="13">
        <v>292.52765999999997</v>
      </c>
    </row>
    <row r="279" spans="1:44" x14ac:dyDescent="0.2">
      <c r="A279" s="6" t="s">
        <v>557</v>
      </c>
      <c r="B279" t="s">
        <v>5</v>
      </c>
      <c r="C279">
        <v>282</v>
      </c>
      <c r="D279" t="s">
        <v>558</v>
      </c>
      <c r="E279" s="2">
        <v>2025.95</v>
      </c>
      <c r="F279" s="6" t="str">
        <f>+_xlfn.XLOOKUP(LISTAS[[#This Row],[ID]],_01_CODIGOS_Y_COSTOS_xlsm[Producto y N°],_01_CODIGOS_Y_COSTOS_xlsm[FABRICA],"",0,1)</f>
        <v>FADER</v>
      </c>
      <c r="G279" s="13">
        <f>LISTAS[[#This Row],[Precio]]*(1-0.46)*(1-IF($C$3520="",0,$C$3520))</f>
        <v>820.50975000000017</v>
      </c>
      <c r="H279" s="1">
        <f>+_xlfn.XLOOKUP(LISTAS[[#This Row],[ID]],_01_CODIGOS_Y_COSTOS_xlsm[Producto y N°],_01_CODIGOS_Y_COSTOS_xlsm[COSTO],0,0,1)</f>
        <v>215.7792</v>
      </c>
      <c r="I279" s="115">
        <f>+IFERROR(LISTAS[[#This Row],[VENTA NETA]]/LISTAS[[#This Row],[COSTO]]-1,0)</f>
        <v>2.8025432942563517</v>
      </c>
      <c r="J279" s="33" t="str">
        <f>IFERROR(VLOOKUP(LISTAS[[#This Row],[ID]],_01_CODIGOS_Y_COSTOS_xlsm[[Producto y N°]:[CODIGO]],2,0),"")</f>
        <v>F-046</v>
      </c>
      <c r="M279" s="22">
        <v>0</v>
      </c>
      <c r="N279" s="23">
        <f>+LISTAS[[#This Row],[Precio]]+(LISTAS[[#This Row],[Precio]]*M279)</f>
        <v>2025.95</v>
      </c>
      <c r="O279" s="24">
        <f t="shared" si="9"/>
        <v>820.50975000000017</v>
      </c>
      <c r="Q279" s="21">
        <f>IFERROR(O279/LISTAS[[#This Row],[COSTO]]-1,"")</f>
        <v>2.8025432942563517</v>
      </c>
      <c r="R279" t="str">
        <f>+LISTAS[[#This Row],[ID]]</f>
        <v>PLASTICOS282</v>
      </c>
      <c r="T279" s="29"/>
      <c r="U279" s="25">
        <f>LISTAS[[#This Row],[COSTO]]+(LISTAS[[#This Row],[COSTO]]*T279)</f>
        <v>215.7792</v>
      </c>
      <c r="V279" s="30">
        <f>IF(T279="",0,U279/LISTAS[[#This Row],[VENTA NETA]]-1)</f>
        <v>0</v>
      </c>
      <c r="X279" s="25">
        <v>190</v>
      </c>
      <c r="Y279" s="31">
        <f>IFERROR(LISTAS[[#This Row],[COSTO]]/X279-1,"")</f>
        <v>0.13568000000000002</v>
      </c>
      <c r="AF279" t="str">
        <v>SKOTNICA</v>
      </c>
      <c r="AG279" t="str">
        <v>SUPLEMENTO 0,2</v>
      </c>
      <c r="AH279" s="15" t="str">
        <v>16x24</v>
      </c>
      <c r="AI279" s="9">
        <v>136.94670000000002</v>
      </c>
      <c r="AJ279" s="9">
        <v>90.910499999999999</v>
      </c>
      <c r="AK279" s="66">
        <v>0.50639035094956064</v>
      </c>
      <c r="AL279" s="8">
        <v>0.2</v>
      </c>
      <c r="AM279" s="9">
        <v>164.33604</v>
      </c>
      <c r="AN279" s="66">
        <v>0.80766842113947224</v>
      </c>
      <c r="AO279" s="13">
        <f t="shared" si="10"/>
        <v>27.389339999999976</v>
      </c>
      <c r="AQ279" s="66">
        <v>0.7</v>
      </c>
      <c r="AR279" s="13">
        <v>292.52765999999997</v>
      </c>
    </row>
    <row r="280" spans="1:44" x14ac:dyDescent="0.2">
      <c r="A280" s="6" t="s">
        <v>559</v>
      </c>
      <c r="B280" t="s">
        <v>5</v>
      </c>
      <c r="C280">
        <v>283</v>
      </c>
      <c r="D280" t="s">
        <v>560</v>
      </c>
      <c r="E280" s="2">
        <v>868.09</v>
      </c>
      <c r="F280" s="6" t="str">
        <f>+_xlfn.XLOOKUP(LISTAS[[#This Row],[ID]],_01_CODIGOS_Y_COSTOS_xlsm[Producto y N°],_01_CODIGOS_Y_COSTOS_xlsm[FABRICA],"",0,1)</f>
        <v>FADER</v>
      </c>
      <c r="G280" s="13">
        <f>LISTAS[[#This Row],[Precio]]*(1-0.46)*(1-IF($C$3520="",0,$C$3520))</f>
        <v>351.57645000000002</v>
      </c>
      <c r="H280" s="1">
        <f>+_xlfn.XLOOKUP(LISTAS[[#This Row],[ID]],_01_CODIGOS_Y_COSTOS_xlsm[Producto y N°],_01_CODIGOS_Y_COSTOS_xlsm[COSTO],0,0,1)</f>
        <v>176.93889999999999</v>
      </c>
      <c r="I280" s="115">
        <f>+IFERROR(LISTAS[[#This Row],[VENTA NETA]]/LISTAS[[#This Row],[COSTO]]-1,0)</f>
        <v>0.98699353279578461</v>
      </c>
      <c r="J280" s="33" t="str">
        <f>IFERROR(VLOOKUP(LISTAS[[#This Row],[ID]],_01_CODIGOS_Y_COSTOS_xlsm[[Producto y N°]:[CODIGO]],2,0),"")</f>
        <v>F-1054</v>
      </c>
      <c r="M280" s="22">
        <v>0</v>
      </c>
      <c r="N280" s="23">
        <f>+LISTAS[[#This Row],[Precio]]+(LISTAS[[#This Row],[Precio]]*M280)</f>
        <v>868.09</v>
      </c>
      <c r="O280" s="24">
        <f t="shared" si="9"/>
        <v>351.57645000000002</v>
      </c>
      <c r="Q280" s="21">
        <f>IFERROR(O280/LISTAS[[#This Row],[COSTO]]-1,"")</f>
        <v>0.98699353279578461</v>
      </c>
      <c r="R280" t="str">
        <f>+LISTAS[[#This Row],[ID]]</f>
        <v>PLASTICOS283</v>
      </c>
      <c r="T280" s="29"/>
      <c r="U280" s="25">
        <f>LISTAS[[#This Row],[COSTO]]+(LISTAS[[#This Row],[COSTO]]*T280)</f>
        <v>176.93889999999999</v>
      </c>
      <c r="V280" s="30">
        <f>IF(T280="",0,U280/LISTAS[[#This Row],[VENTA NETA]]-1)</f>
        <v>0</v>
      </c>
      <c r="X280" s="25">
        <v>139.65</v>
      </c>
      <c r="Y280" s="31">
        <f>IFERROR(LISTAS[[#This Row],[COSTO]]/X280-1,"")</f>
        <v>0.26701682778374503</v>
      </c>
      <c r="AF280" t="str">
        <v>SKOTNICA</v>
      </c>
      <c r="AG280" t="str">
        <v>SUPLEMENTO 0,2</v>
      </c>
      <c r="AH280" s="15" t="str">
        <v>16x32</v>
      </c>
      <c r="AI280" s="9">
        <v>168.26940000000002</v>
      </c>
      <c r="AJ280" s="9">
        <v>111.70489999999999</v>
      </c>
      <c r="AK280" s="66">
        <v>0.50637438465098694</v>
      </c>
      <c r="AL280" s="8">
        <v>0.2</v>
      </c>
      <c r="AM280" s="9">
        <v>201.92328000000001</v>
      </c>
      <c r="AN280" s="66">
        <v>0.80764926158118411</v>
      </c>
      <c r="AO280" s="13">
        <f t="shared" si="10"/>
        <v>33.653879999999987</v>
      </c>
      <c r="AQ280" s="66">
        <v>0.69999999999999973</v>
      </c>
      <c r="AR280" s="13">
        <v>156.88359999999989</v>
      </c>
    </row>
    <row r="281" spans="1:44" x14ac:dyDescent="0.2">
      <c r="A281" s="6" t="s">
        <v>561</v>
      </c>
      <c r="B281" t="s">
        <v>5</v>
      </c>
      <c r="C281">
        <v>284</v>
      </c>
      <c r="D281" t="s">
        <v>562</v>
      </c>
      <c r="E281" s="2">
        <v>871.76</v>
      </c>
      <c r="F281" s="6" t="str">
        <f>+_xlfn.XLOOKUP(LISTAS[[#This Row],[ID]],_01_CODIGOS_Y_COSTOS_xlsm[Producto y N°],_01_CODIGOS_Y_COSTOS_xlsm[FABRICA],"",0,1)</f>
        <v>FADER</v>
      </c>
      <c r="G281" s="13">
        <f>LISTAS[[#This Row],[Precio]]*(1-0.46)*(1-IF($C$3520="",0,$C$3520))</f>
        <v>353.06280000000004</v>
      </c>
      <c r="H281" s="1">
        <f>+_xlfn.XLOOKUP(LISTAS[[#This Row],[ID]],_01_CODIGOS_Y_COSTOS_xlsm[Producto y N°],_01_CODIGOS_Y_COSTOS_xlsm[COSTO],0,0,1)</f>
        <v>176.93889999999999</v>
      </c>
      <c r="I281" s="115">
        <f>+IFERROR(LISTAS[[#This Row],[VENTA NETA]]/LISTAS[[#This Row],[COSTO]]-1,0)</f>
        <v>0.99539389020729785</v>
      </c>
      <c r="J281" s="33" t="str">
        <f>IFERROR(VLOOKUP(LISTAS[[#This Row],[ID]],_01_CODIGOS_Y_COSTOS_xlsm[[Producto y N°]:[CODIGO]],2,0),"")</f>
        <v>F-1098</v>
      </c>
      <c r="M281" s="22">
        <v>0</v>
      </c>
      <c r="N281" s="23">
        <f>+LISTAS[[#This Row],[Precio]]+(LISTAS[[#This Row],[Precio]]*M281)</f>
        <v>871.76</v>
      </c>
      <c r="O281" s="24">
        <f t="shared" si="9"/>
        <v>353.06280000000004</v>
      </c>
      <c r="Q281" s="21">
        <f>IFERROR(O281/LISTAS[[#This Row],[COSTO]]-1,"")</f>
        <v>0.99539389020729785</v>
      </c>
      <c r="R281" t="str">
        <f>+LISTAS[[#This Row],[ID]]</f>
        <v>PLASTICOS284</v>
      </c>
      <c r="T281" s="29"/>
      <c r="U281" s="25">
        <f>LISTAS[[#This Row],[COSTO]]+(LISTAS[[#This Row],[COSTO]]*T281)</f>
        <v>176.93889999999999</v>
      </c>
      <c r="V281" s="30">
        <f>IF(T281="",0,U281/LISTAS[[#This Row],[VENTA NETA]]-1)</f>
        <v>0</v>
      </c>
      <c r="X281" s="25">
        <v>139.65</v>
      </c>
      <c r="Y281" s="31">
        <f>IFERROR(LISTAS[[#This Row],[COSTO]]/X281-1,"")</f>
        <v>0.26701682778374503</v>
      </c>
      <c r="AF281" t="str">
        <v>SKOTNICA</v>
      </c>
      <c r="AG281" t="str">
        <v>SUPLEMENTO 0,2</v>
      </c>
      <c r="AH281" s="15" t="str">
        <v>17x22</v>
      </c>
      <c r="AI281" s="9">
        <v>105.72120000000002</v>
      </c>
      <c r="AJ281" s="9">
        <v>70.181100000000001</v>
      </c>
      <c r="AK281" s="66">
        <v>0.50640557073058168</v>
      </c>
      <c r="AL281" s="8">
        <v>0.2</v>
      </c>
      <c r="AM281" s="9">
        <v>126.86544000000002</v>
      </c>
      <c r="AN281" s="66">
        <v>0.80768668487669792</v>
      </c>
      <c r="AO281" s="13">
        <f t="shared" si="10"/>
        <v>21.144239999999996</v>
      </c>
      <c r="AQ281" s="66">
        <v>0.69999999999999973</v>
      </c>
      <c r="AR281" s="13">
        <v>156.88359999999989</v>
      </c>
    </row>
    <row r="282" spans="1:44" x14ac:dyDescent="0.2">
      <c r="A282" s="6" t="s">
        <v>563</v>
      </c>
      <c r="B282" t="s">
        <v>5</v>
      </c>
      <c r="C282">
        <v>285</v>
      </c>
      <c r="D282" t="s">
        <v>564</v>
      </c>
      <c r="E282" s="2">
        <v>960.44</v>
      </c>
      <c r="F282" s="6" t="str">
        <f>+_xlfn.XLOOKUP(LISTAS[[#This Row],[ID]],_01_CODIGOS_Y_COSTOS_xlsm[Producto y N°],_01_CODIGOS_Y_COSTOS_xlsm[FABRICA],"",0,1)</f>
        <v>FADER</v>
      </c>
      <c r="G282" s="13">
        <f>LISTAS[[#This Row],[Precio]]*(1-0.46)*(1-IF($C$3520="",0,$C$3520))</f>
        <v>388.97820000000002</v>
      </c>
      <c r="H282" s="1">
        <f>+_xlfn.XLOOKUP(LISTAS[[#This Row],[ID]],_01_CODIGOS_Y_COSTOS_xlsm[Producto y N°],_01_CODIGOS_Y_COSTOS_xlsm[COSTO],0,0,1)</f>
        <v>223.33150000000001</v>
      </c>
      <c r="I282" s="115">
        <f>+IFERROR(LISTAS[[#This Row],[VENTA NETA]]/LISTAS[[#This Row],[COSTO]]-1,0)</f>
        <v>0.7417077304365931</v>
      </c>
      <c r="J282" s="33" t="str">
        <f>IFERROR(VLOOKUP(LISTAS[[#This Row],[ID]],_01_CODIGOS_Y_COSTOS_xlsm[[Producto y N°]:[CODIGO]],2,0),"")</f>
        <v>F-1146</v>
      </c>
      <c r="M282" s="22">
        <v>0</v>
      </c>
      <c r="N282" s="23">
        <f>+LISTAS[[#This Row],[Precio]]+(LISTAS[[#This Row],[Precio]]*M282)</f>
        <v>960.44</v>
      </c>
      <c r="O282" s="24">
        <f t="shared" si="9"/>
        <v>388.97820000000002</v>
      </c>
      <c r="Q282" s="21">
        <f>IFERROR(O282/LISTAS[[#This Row],[COSTO]]-1,"")</f>
        <v>0.7417077304365931</v>
      </c>
      <c r="R282" t="str">
        <f>+LISTAS[[#This Row],[ID]]</f>
        <v>PLASTICOS285</v>
      </c>
      <c r="T282" s="29"/>
      <c r="U282" s="25">
        <f>LISTAS[[#This Row],[COSTO]]+(LISTAS[[#This Row],[COSTO]]*T282)</f>
        <v>223.33150000000001</v>
      </c>
      <c r="V282" s="30">
        <f>IF(T282="",0,U282/LISTAS[[#This Row],[VENTA NETA]]-1)</f>
        <v>0</v>
      </c>
      <c r="X282" s="25">
        <v>176.7</v>
      </c>
      <c r="Y282" s="31">
        <f>IFERROR(LISTAS[[#This Row],[COSTO]]/X282-1,"")</f>
        <v>0.2639020939445389</v>
      </c>
      <c r="AF282" t="str">
        <v>SKOTNICA</v>
      </c>
      <c r="AG282" t="str">
        <v>SUPLEMENTO 0,2</v>
      </c>
      <c r="AH282" s="15" t="str">
        <v>17x25</v>
      </c>
      <c r="AI282" s="9">
        <v>136.94670000000002</v>
      </c>
      <c r="AJ282" s="9">
        <v>90.910499999999999</v>
      </c>
      <c r="AK282" s="66">
        <v>0.50639035094956064</v>
      </c>
      <c r="AL282" s="8">
        <v>0.2</v>
      </c>
      <c r="AM282" s="9">
        <v>164.33604</v>
      </c>
      <c r="AN282" s="66">
        <v>0.80766842113947224</v>
      </c>
      <c r="AO282" s="13">
        <f t="shared" si="10"/>
        <v>27.389339999999976</v>
      </c>
      <c r="AQ282" s="66">
        <v>0.7000000000000004</v>
      </c>
      <c r="AR282" s="13">
        <v>186.70553000000018</v>
      </c>
    </row>
    <row r="283" spans="1:44" x14ac:dyDescent="0.2">
      <c r="A283" s="6" t="s">
        <v>565</v>
      </c>
      <c r="B283" t="s">
        <v>5</v>
      </c>
      <c r="C283">
        <v>286</v>
      </c>
      <c r="D283" t="s">
        <v>566</v>
      </c>
      <c r="E283" s="2">
        <v>713.06</v>
      </c>
      <c r="F283" s="6" t="str">
        <f>+_xlfn.XLOOKUP(LISTAS[[#This Row],[ID]],_01_CODIGOS_Y_COSTOS_xlsm[Producto y N°],_01_CODIGOS_Y_COSTOS_xlsm[FABRICA],"",0,1)</f>
        <v>FADER</v>
      </c>
      <c r="G283" s="13">
        <f>LISTAS[[#This Row],[Precio]]*(1-0.46)*(1-IF($C$3520="",0,$C$3520))</f>
        <v>288.78929999999997</v>
      </c>
      <c r="H283" s="1">
        <f>+_xlfn.XLOOKUP(LISTAS[[#This Row],[ID]],_01_CODIGOS_Y_COSTOS_xlsm[Producto y N°],_01_CODIGOS_Y_COSTOS_xlsm[COSTO],0,0,1)</f>
        <v>163.59</v>
      </c>
      <c r="I283" s="115">
        <f>+IFERROR(LISTAS[[#This Row],[VENTA NETA]]/LISTAS[[#This Row],[COSTO]]-1,0)</f>
        <v>0.76532367504126153</v>
      </c>
      <c r="J283" s="33" t="str">
        <f>IFERROR(VLOOKUP(LISTAS[[#This Row],[ID]],_01_CODIGOS_Y_COSTOS_xlsm[[Producto y N°]:[CODIGO]],2,0),"")</f>
        <v>S-224</v>
      </c>
      <c r="M283" s="22">
        <v>0</v>
      </c>
      <c r="N283" s="23">
        <f>+LISTAS[[#This Row],[Precio]]+(LISTAS[[#This Row],[Precio]]*M283)</f>
        <v>713.06</v>
      </c>
      <c r="O283" s="24">
        <f t="shared" si="9"/>
        <v>288.78929999999997</v>
      </c>
      <c r="Q283" s="21">
        <f>IFERROR(O283/LISTAS[[#This Row],[COSTO]]-1,"")</f>
        <v>0.76532367504126153</v>
      </c>
      <c r="R283" t="str">
        <f>+LISTAS[[#This Row],[ID]]</f>
        <v>PLASTICOS286</v>
      </c>
      <c r="T283" s="29"/>
      <c r="U283" s="25">
        <f>LISTAS[[#This Row],[COSTO]]+(LISTAS[[#This Row],[COSTO]]*T283)</f>
        <v>163.59</v>
      </c>
      <c r="V283" s="30">
        <f>IF(T283="",0,U283/LISTAS[[#This Row],[VENTA NETA]]-1)</f>
        <v>0</v>
      </c>
      <c r="X283" s="25">
        <v>131.1</v>
      </c>
      <c r="Y283" s="31">
        <f>IFERROR(LISTAS[[#This Row],[COSTO]]/X283-1,"")</f>
        <v>0.24782608695652186</v>
      </c>
      <c r="AF283" t="str">
        <v>SKOTNICA</v>
      </c>
      <c r="AG283" t="str">
        <v>SUPLEMENTO 0,2</v>
      </c>
      <c r="AH283" s="15" t="str">
        <v>17x33</v>
      </c>
      <c r="AI283" s="9">
        <v>168.26940000000002</v>
      </c>
      <c r="AJ283" s="9">
        <v>111.70489999999999</v>
      </c>
      <c r="AK283" s="66">
        <v>0.50637438465098694</v>
      </c>
      <c r="AL283" s="8">
        <v>0.2</v>
      </c>
      <c r="AM283" s="9">
        <v>201.92328000000001</v>
      </c>
      <c r="AN283" s="66">
        <v>0.80764926158118411</v>
      </c>
      <c r="AO283" s="13">
        <f t="shared" si="10"/>
        <v>33.653879999999987</v>
      </c>
      <c r="AQ283" s="66">
        <v>0.70000000000000018</v>
      </c>
      <c r="AR283" s="13">
        <v>572.77357000000029</v>
      </c>
    </row>
    <row r="284" spans="1:44" x14ac:dyDescent="0.2">
      <c r="A284" s="6" t="s">
        <v>567</v>
      </c>
      <c r="B284" t="s">
        <v>5</v>
      </c>
      <c r="C284">
        <v>287</v>
      </c>
      <c r="D284" t="s">
        <v>568</v>
      </c>
      <c r="E284" s="2">
        <v>3346.99</v>
      </c>
      <c r="F284" s="6" t="str">
        <f>+_xlfn.XLOOKUP(LISTAS[[#This Row],[ID]],_01_CODIGOS_Y_COSTOS_xlsm[Producto y N°],_01_CODIGOS_Y_COSTOS_xlsm[FABRICA],"",0,1)</f>
        <v>FADER</v>
      </c>
      <c r="G284" s="13">
        <f>LISTAS[[#This Row],[Precio]]*(1-0.46)*(1-IF($C$3520="",0,$C$3520))</f>
        <v>1355.5309500000001</v>
      </c>
      <c r="H284" s="1">
        <f>+_xlfn.XLOOKUP(LISTAS[[#This Row],[ID]],_01_CODIGOS_Y_COSTOS_xlsm[Producto y N°],_01_CODIGOS_Y_COSTOS_xlsm[COSTO],0,0,1)</f>
        <v>0</v>
      </c>
      <c r="I284" s="115">
        <f>+IFERROR(LISTAS[[#This Row],[VENTA NETA]]/LISTAS[[#This Row],[COSTO]]-1,0)</f>
        <v>0</v>
      </c>
      <c r="J284" s="33" t="str">
        <f>IFERROR(VLOOKUP(LISTAS[[#This Row],[ID]],_01_CODIGOS_Y_COSTOS_xlsm[[Producto y N°]:[CODIGO]],2,0),"")</f>
        <v>F-1136</v>
      </c>
      <c r="M284" s="22">
        <v>0</v>
      </c>
      <c r="N284" s="23">
        <f>+LISTAS[[#This Row],[Precio]]+(LISTAS[[#This Row],[Precio]]*M284)</f>
        <v>3346.99</v>
      </c>
      <c r="O284" s="24">
        <f t="shared" si="9"/>
        <v>1355.5309500000001</v>
      </c>
      <c r="Q284" s="21" t="str">
        <f>IFERROR(O284/LISTAS[[#This Row],[COSTO]]-1,"")</f>
        <v/>
      </c>
      <c r="R284" t="str">
        <f>+LISTAS[[#This Row],[ID]]</f>
        <v>PLASTICOS287</v>
      </c>
      <c r="T284" s="29"/>
      <c r="U284" s="25">
        <f>LISTAS[[#This Row],[COSTO]]+(LISTAS[[#This Row],[COSTO]]*T284)</f>
        <v>0</v>
      </c>
      <c r="V284" s="30">
        <f>IF(T284="",0,U284/LISTAS[[#This Row],[VENTA NETA]]-1)</f>
        <v>0</v>
      </c>
      <c r="X284" s="25">
        <v>0</v>
      </c>
      <c r="Y284" s="31" t="str">
        <f>IFERROR(LISTAS[[#This Row],[COSTO]]/X284-1,"")</f>
        <v/>
      </c>
      <c r="AF284" t="str">
        <v>SKOTNICA</v>
      </c>
      <c r="AG284" t="str">
        <v>SUPLEMENTO 0,2</v>
      </c>
      <c r="AH284" s="15" t="str">
        <v>18x23</v>
      </c>
      <c r="AI284" s="9">
        <v>105.72120000000002</v>
      </c>
      <c r="AJ284" s="9">
        <v>70.181100000000001</v>
      </c>
      <c r="AK284" s="66">
        <v>0.50640557073058168</v>
      </c>
      <c r="AL284" s="8">
        <v>0.2</v>
      </c>
      <c r="AM284" s="9">
        <v>126.86544000000002</v>
      </c>
      <c r="AN284" s="66">
        <v>0.80768668487669792</v>
      </c>
      <c r="AO284" s="13">
        <f t="shared" si="10"/>
        <v>21.144239999999996</v>
      </c>
      <c r="AQ284" s="66">
        <v>0.70000000000000018</v>
      </c>
      <c r="AR284" s="13">
        <v>98.048520000000053</v>
      </c>
    </row>
    <row r="285" spans="1:44" x14ac:dyDescent="0.2">
      <c r="A285" s="6" t="s">
        <v>569</v>
      </c>
      <c r="B285" t="s">
        <v>5</v>
      </c>
      <c r="C285">
        <v>288</v>
      </c>
      <c r="D285" t="s">
        <v>570</v>
      </c>
      <c r="E285" s="2">
        <v>2017.17</v>
      </c>
      <c r="F285" s="6" t="str">
        <f>+_xlfn.XLOOKUP(LISTAS[[#This Row],[ID]],_01_CODIGOS_Y_COSTOS_xlsm[Producto y N°],_01_CODIGOS_Y_COSTOS_xlsm[FABRICA],"",0,1)</f>
        <v>FADER</v>
      </c>
      <c r="G285" s="13">
        <f>LISTAS[[#This Row],[Precio]]*(1-0.46)*(1-IF($C$3520="",0,$C$3520))</f>
        <v>816.9538500000001</v>
      </c>
      <c r="H285" s="1">
        <f>+_xlfn.XLOOKUP(LISTAS[[#This Row],[ID]],_01_CODIGOS_Y_COSTOS_xlsm[Producto y N°],_01_CODIGOS_Y_COSTOS_xlsm[COSTO],0,0,1)</f>
        <v>453.86250000000001</v>
      </c>
      <c r="I285" s="115">
        <f>+IFERROR(LISTAS[[#This Row],[VENTA NETA]]/LISTAS[[#This Row],[COSTO]]-1,0)</f>
        <v>0.80000297446914015</v>
      </c>
      <c r="J285" s="33" t="str">
        <f>IFERROR(VLOOKUP(LISTAS[[#This Row],[ID]],_01_CODIGOS_Y_COSTOS_xlsm[[Producto y N°]:[CODIGO]],2,0),"")</f>
        <v>S-296</v>
      </c>
      <c r="M285" s="22">
        <v>0.25067685147295271</v>
      </c>
      <c r="N285" s="23">
        <f>+LISTAS[[#This Row],[Precio]]+(LISTAS[[#This Row],[Precio]]*M285)</f>
        <v>2522.8278244856961</v>
      </c>
      <c r="O285" s="24">
        <f t="shared" si="9"/>
        <v>1021.745268916707</v>
      </c>
      <c r="Q285" s="21">
        <f>IFERROR(O285/LISTAS[[#This Row],[COSTO]]-1,"")</f>
        <v>1.2512220527510136</v>
      </c>
      <c r="R285" t="str">
        <f>+LISTAS[[#This Row],[ID]]</f>
        <v>PLASTICOS288</v>
      </c>
      <c r="T285" s="29"/>
      <c r="U285" s="25">
        <f>LISTAS[[#This Row],[COSTO]]+(LISTAS[[#This Row],[COSTO]]*T285)</f>
        <v>453.86250000000001</v>
      </c>
      <c r="V285" s="30">
        <f>IF(T285="",0,U285/LISTAS[[#This Row],[VENTA NETA]]-1)</f>
        <v>0</v>
      </c>
      <c r="X285" s="25">
        <v>300.2</v>
      </c>
      <c r="Y285" s="31">
        <f>IFERROR(LISTAS[[#This Row],[COSTO]]/X285-1,"")</f>
        <v>0.51186708860759511</v>
      </c>
      <c r="AF285" t="str">
        <v>SKOTNICA</v>
      </c>
      <c r="AG285" t="str">
        <v>SUPLEMENTO 0,2</v>
      </c>
      <c r="AH285" s="15" t="str">
        <v>18x26</v>
      </c>
      <c r="AI285" s="9">
        <v>136.94670000000002</v>
      </c>
      <c r="AJ285" s="9">
        <v>90.910499999999999</v>
      </c>
      <c r="AK285" s="66">
        <v>0.50639035094956064</v>
      </c>
      <c r="AL285" s="8">
        <v>0.2</v>
      </c>
      <c r="AM285" s="9">
        <v>164.33604</v>
      </c>
      <c r="AN285" s="66">
        <v>0.80766842113947224</v>
      </c>
      <c r="AO285" s="13">
        <f t="shared" si="10"/>
        <v>27.389339999999976</v>
      </c>
      <c r="AQ285" s="66">
        <v>0.70000000000000018</v>
      </c>
      <c r="AR285" s="13">
        <v>98.048520000000053</v>
      </c>
    </row>
    <row r="286" spans="1:44" x14ac:dyDescent="0.2">
      <c r="A286" s="6" t="s">
        <v>571</v>
      </c>
      <c r="B286" t="s">
        <v>5</v>
      </c>
      <c r="C286">
        <v>289</v>
      </c>
      <c r="D286" t="s">
        <v>572</v>
      </c>
      <c r="E286" s="2">
        <v>1018.65</v>
      </c>
      <c r="F286" s="6" t="str">
        <f>+_xlfn.XLOOKUP(LISTAS[[#This Row],[ID]],_01_CODIGOS_Y_COSTOS_xlsm[Producto y N°],_01_CODIGOS_Y_COSTOS_xlsm[FABRICA],"",0,1)</f>
        <v>FADER</v>
      </c>
      <c r="G286" s="13">
        <f>LISTAS[[#This Row],[Precio]]*(1-0.46)*(1-IF($C$3520="",0,$C$3520))</f>
        <v>412.55325000000005</v>
      </c>
      <c r="H286" s="1">
        <f>+_xlfn.XLOOKUP(LISTAS[[#This Row],[ID]],_01_CODIGOS_Y_COSTOS_xlsm[Producto y N°],_01_CODIGOS_Y_COSTOS_xlsm[COSTO],0,0,1)</f>
        <v>231.96260000000001</v>
      </c>
      <c r="I286" s="115">
        <f>+IFERROR(LISTAS[[#This Row],[VENTA NETA]]/LISTAS[[#This Row],[COSTO]]-1,0)</f>
        <v>0.77853347910395909</v>
      </c>
      <c r="J286" s="33" t="str">
        <f>IFERROR(VLOOKUP(LISTAS[[#This Row],[ID]],_01_CODIGOS_Y_COSTOS_xlsm[[Producto y N°]:[CODIGO]],2,0),"")</f>
        <v>F-1150</v>
      </c>
      <c r="M286" s="22">
        <v>0</v>
      </c>
      <c r="N286" s="23">
        <f>+LISTAS[[#This Row],[Precio]]+(LISTAS[[#This Row],[Precio]]*M286)</f>
        <v>1018.65</v>
      </c>
      <c r="O286" s="24">
        <f t="shared" si="9"/>
        <v>412.55325000000005</v>
      </c>
      <c r="Q286" s="21">
        <f>IFERROR(O286/LISTAS[[#This Row],[COSTO]]-1,"")</f>
        <v>0.77853347910395909</v>
      </c>
      <c r="R286" t="str">
        <f>+LISTAS[[#This Row],[ID]]</f>
        <v>PLASTICOS289</v>
      </c>
      <c r="T286" s="29"/>
      <c r="U286" s="25">
        <f>LISTAS[[#This Row],[COSTO]]+(LISTAS[[#This Row],[COSTO]]*T286)</f>
        <v>231.96260000000001</v>
      </c>
      <c r="V286" s="30">
        <f>IF(T286="",0,U286/LISTAS[[#This Row],[VENTA NETA]]-1)</f>
        <v>0</v>
      </c>
      <c r="X286" s="25">
        <v>185.25</v>
      </c>
      <c r="Y286" s="31">
        <f>IFERROR(LISTAS[[#This Row],[COSTO]]/X286-1,"")</f>
        <v>0.2521597840755736</v>
      </c>
      <c r="AF286" t="str">
        <v>SKOTNICA</v>
      </c>
      <c r="AG286" t="str">
        <v>SUPLEMENTO 0,2</v>
      </c>
      <c r="AH286" s="15" t="str">
        <v>18x34</v>
      </c>
      <c r="AI286" s="9">
        <v>226.11960000000005</v>
      </c>
      <c r="AJ286" s="9">
        <v>150.1096</v>
      </c>
      <c r="AK286" s="66">
        <v>0.50636335051189296</v>
      </c>
      <c r="AL286" s="8">
        <v>0.2</v>
      </c>
      <c r="AM286" s="9">
        <v>271.34352000000001</v>
      </c>
      <c r="AN286" s="66">
        <v>0.8076360206142712</v>
      </c>
      <c r="AO286" s="13">
        <f t="shared" si="10"/>
        <v>45.223919999999964</v>
      </c>
      <c r="AQ286" s="66">
        <v>0.7</v>
      </c>
      <c r="AR286" s="13">
        <v>255.9433499999999</v>
      </c>
    </row>
    <row r="287" spans="1:44" x14ac:dyDescent="0.2">
      <c r="A287" s="6" t="s">
        <v>573</v>
      </c>
      <c r="B287" t="s">
        <v>5</v>
      </c>
      <c r="C287">
        <v>290</v>
      </c>
      <c r="D287" t="s">
        <v>574</v>
      </c>
      <c r="E287" s="2">
        <v>785.82</v>
      </c>
      <c r="F287" s="6" t="str">
        <f>+_xlfn.XLOOKUP(LISTAS[[#This Row],[ID]],_01_CODIGOS_Y_COSTOS_xlsm[Producto y N°],_01_CODIGOS_Y_COSTOS_xlsm[FABRICA],"",0,1)</f>
        <v>FADER</v>
      </c>
      <c r="G287" s="13">
        <f>LISTAS[[#This Row],[Precio]]*(1-0.46)*(1-IF($C$3520="",0,$C$3520))</f>
        <v>318.25710000000004</v>
      </c>
      <c r="H287" s="1">
        <f>+_xlfn.XLOOKUP(LISTAS[[#This Row],[ID]],_01_CODIGOS_Y_COSTOS_xlsm[Producto y N°],_01_CODIGOS_Y_COSTOS_xlsm[COSTO],0,0,1)</f>
        <v>182.33340000000001</v>
      </c>
      <c r="I287" s="115">
        <f>+IFERROR(LISTAS[[#This Row],[VENTA NETA]]/LISTAS[[#This Row],[COSTO]]-1,0)</f>
        <v>0.7454679175620047</v>
      </c>
      <c r="J287" s="33" t="str">
        <f>IFERROR(VLOOKUP(LISTAS[[#This Row],[ID]],_01_CODIGOS_Y_COSTOS_xlsm[[Producto y N°]:[CODIGO]],2,0),"")</f>
        <v>F-1082</v>
      </c>
      <c r="M287" s="22">
        <v>0</v>
      </c>
      <c r="N287" s="23">
        <f>+LISTAS[[#This Row],[Precio]]+(LISTAS[[#This Row],[Precio]]*M287)</f>
        <v>785.82</v>
      </c>
      <c r="O287" s="24">
        <f t="shared" si="9"/>
        <v>318.25710000000004</v>
      </c>
      <c r="Q287" s="21">
        <f>IFERROR(O287/LISTAS[[#This Row],[COSTO]]-1,"")</f>
        <v>0.7454679175620047</v>
      </c>
      <c r="R287" t="str">
        <f>+LISTAS[[#This Row],[ID]]</f>
        <v>PLASTICOS290</v>
      </c>
      <c r="T287" s="29"/>
      <c r="U287" s="25">
        <f>LISTAS[[#This Row],[COSTO]]+(LISTAS[[#This Row],[COSTO]]*T287)</f>
        <v>182.33340000000001</v>
      </c>
      <c r="V287" s="30">
        <f>IF(T287="",0,U287/LISTAS[[#This Row],[VENTA NETA]]-1)</f>
        <v>0</v>
      </c>
      <c r="X287" s="25">
        <v>144.4</v>
      </c>
      <c r="Y287" s="31">
        <f>IFERROR(LISTAS[[#This Row],[COSTO]]/X287-1,"")</f>
        <v>0.26269667590027712</v>
      </c>
      <c r="AF287" t="str">
        <v>SKOTNICA</v>
      </c>
      <c r="AG287" t="str">
        <v>SUPLEMENTO 0,2</v>
      </c>
      <c r="AH287" s="15" t="str">
        <v>19x24</v>
      </c>
      <c r="AI287" s="9">
        <v>136.94670000000002</v>
      </c>
      <c r="AJ287" s="9">
        <v>90.910499999999999</v>
      </c>
      <c r="AK287" s="66">
        <v>0.50639035094956064</v>
      </c>
      <c r="AL287" s="8">
        <v>0.2</v>
      </c>
      <c r="AM287" s="9">
        <v>164.33604</v>
      </c>
      <c r="AN287" s="66">
        <v>0.80766842113947224</v>
      </c>
      <c r="AO287" s="13">
        <f t="shared" si="10"/>
        <v>27.389339999999976</v>
      </c>
      <c r="AQ287" s="66">
        <v>0.7</v>
      </c>
      <c r="AR287" s="13">
        <v>255.9433499999999</v>
      </c>
    </row>
    <row r="288" spans="1:44" x14ac:dyDescent="0.2">
      <c r="A288" s="6" t="s">
        <v>575</v>
      </c>
      <c r="B288" t="s">
        <v>5</v>
      </c>
      <c r="C288">
        <v>291</v>
      </c>
      <c r="D288" t="s">
        <v>576</v>
      </c>
      <c r="E288" s="2">
        <v>871.76</v>
      </c>
      <c r="F288" s="6" t="str">
        <f>+_xlfn.XLOOKUP(LISTAS[[#This Row],[ID]],_01_CODIGOS_Y_COSTOS_xlsm[Producto y N°],_01_CODIGOS_Y_COSTOS_xlsm[FABRICA],"",0,1)</f>
        <v>FADER</v>
      </c>
      <c r="G288" s="13">
        <f>LISTAS[[#This Row],[Precio]]*(1-0.46)*(1-IF($C$3520="",0,$C$3520))</f>
        <v>353.06280000000004</v>
      </c>
      <c r="H288" s="1">
        <f>+_xlfn.XLOOKUP(LISTAS[[#This Row],[ID]],_01_CODIGOS_Y_COSTOS_xlsm[Producto y N°],_01_CODIGOS_Y_COSTOS_xlsm[COSTO],0,0,1)</f>
        <v>175.86</v>
      </c>
      <c r="I288" s="115">
        <f>+IFERROR(LISTAS[[#This Row],[VENTA NETA]]/LISTAS[[#This Row],[COSTO]]-1,0)</f>
        <v>1.0076356192425795</v>
      </c>
      <c r="J288" s="33" t="str">
        <f>IFERROR(VLOOKUP(LISTAS[[#This Row],[ID]],_01_CODIGOS_Y_COSTOS_xlsm[[Producto y N°]:[CODIGO]],2,0),"")</f>
        <v>F-1145</v>
      </c>
      <c r="M288" s="22">
        <v>0</v>
      </c>
      <c r="N288" s="23">
        <f>+LISTAS[[#This Row],[Precio]]+(LISTAS[[#This Row],[Precio]]*M288)</f>
        <v>871.76</v>
      </c>
      <c r="O288" s="24">
        <f t="shared" si="9"/>
        <v>353.06280000000004</v>
      </c>
      <c r="Q288" s="21">
        <f>IFERROR(O288/LISTAS[[#This Row],[COSTO]]-1,"")</f>
        <v>1.0076356192425795</v>
      </c>
      <c r="R288" t="str">
        <f>+LISTAS[[#This Row],[ID]]</f>
        <v>PLASTICOS291</v>
      </c>
      <c r="T288" s="29"/>
      <c r="U288" s="25">
        <f>LISTAS[[#This Row],[COSTO]]+(LISTAS[[#This Row],[COSTO]]*T288)</f>
        <v>175.86</v>
      </c>
      <c r="V288" s="30">
        <f>IF(T288="",0,U288/LISTAS[[#This Row],[VENTA NETA]]-1)</f>
        <v>0</v>
      </c>
      <c r="X288" s="25">
        <v>139.65</v>
      </c>
      <c r="Y288" s="31">
        <f>IFERROR(LISTAS[[#This Row],[COSTO]]/X288-1,"")</f>
        <v>0.25929108485499475</v>
      </c>
      <c r="AF288" t="str">
        <v>SKOTNICA</v>
      </c>
      <c r="AG288" t="str">
        <v>SUPLEMENTO 0,2</v>
      </c>
      <c r="AH288" s="15" t="str">
        <v>19x27</v>
      </c>
      <c r="AI288" s="9">
        <v>136.94670000000002</v>
      </c>
      <c r="AJ288" s="9">
        <v>90.910499999999999</v>
      </c>
      <c r="AK288" s="66">
        <v>0.50639035094956064</v>
      </c>
      <c r="AL288" s="8">
        <v>0.2</v>
      </c>
      <c r="AM288" s="9">
        <v>164.33604</v>
      </c>
      <c r="AN288" s="66">
        <v>0.80766842113947224</v>
      </c>
      <c r="AO288" s="13">
        <f t="shared" si="10"/>
        <v>27.389339999999976</v>
      </c>
      <c r="AQ288" s="66">
        <v>0.69999999999999973</v>
      </c>
      <c r="AR288" s="13">
        <v>616.26370999999972</v>
      </c>
    </row>
    <row r="289" spans="1:44" x14ac:dyDescent="0.2">
      <c r="A289" s="6" t="s">
        <v>577</v>
      </c>
      <c r="B289" t="s">
        <v>5</v>
      </c>
      <c r="C289">
        <v>292</v>
      </c>
      <c r="D289" t="s">
        <v>578</v>
      </c>
      <c r="E289" s="2">
        <v>800.37</v>
      </c>
      <c r="F289" s="6" t="str">
        <f>+_xlfn.XLOOKUP(LISTAS[[#This Row],[ID]],_01_CODIGOS_Y_COSTOS_xlsm[Producto y N°],_01_CODIGOS_Y_COSTOS_xlsm[FABRICA],"",0,1)</f>
        <v>FADER</v>
      </c>
      <c r="G289" s="13">
        <f>LISTAS[[#This Row],[Precio]]*(1-0.46)*(1-IF($C$3520="",0,$C$3520))</f>
        <v>324.14985000000001</v>
      </c>
      <c r="H289" s="1">
        <f>+_xlfn.XLOOKUP(LISTAS[[#This Row],[ID]],_01_CODIGOS_Y_COSTOS_xlsm[Producto y N°],_01_CODIGOS_Y_COSTOS_xlsm[COSTO],0,0,1)</f>
        <v>185.5701</v>
      </c>
      <c r="I289" s="115">
        <f>+IFERROR(LISTAS[[#This Row],[VENTA NETA]]/LISTAS[[#This Row],[COSTO]]-1,0)</f>
        <v>0.74677844113895508</v>
      </c>
      <c r="J289" s="33" t="str">
        <f>IFERROR(VLOOKUP(LISTAS[[#This Row],[ID]],_01_CODIGOS_Y_COSTOS_xlsm[[Producto y N°]:[CODIGO]],2,0),"")</f>
        <v>F-1147</v>
      </c>
      <c r="M289" s="22">
        <v>0</v>
      </c>
      <c r="N289" s="23">
        <f>+LISTAS[[#This Row],[Precio]]+(LISTAS[[#This Row],[Precio]]*M289)</f>
        <v>800.37</v>
      </c>
      <c r="O289" s="24">
        <f t="shared" si="9"/>
        <v>324.14985000000001</v>
      </c>
      <c r="Q289" s="21">
        <f>IFERROR(O289/LISTAS[[#This Row],[COSTO]]-1,"")</f>
        <v>0.74677844113895508</v>
      </c>
      <c r="R289" t="str">
        <f>+LISTAS[[#This Row],[ID]]</f>
        <v>PLASTICOS292</v>
      </c>
      <c r="T289" s="29"/>
      <c r="U289" s="25">
        <f>LISTAS[[#This Row],[COSTO]]+(LISTAS[[#This Row],[COSTO]]*T289)</f>
        <v>185.5701</v>
      </c>
      <c r="V289" s="30">
        <f>IF(T289="",0,U289/LISTAS[[#This Row],[VENTA NETA]]-1)</f>
        <v>0</v>
      </c>
      <c r="X289" s="25">
        <v>147.25</v>
      </c>
      <c r="Y289" s="31">
        <f>IFERROR(LISTAS[[#This Row],[COSTO]]/X289-1,"")</f>
        <v>0.26023837011884554</v>
      </c>
      <c r="AF289" t="str">
        <v>SKOTNICA</v>
      </c>
      <c r="AG289" t="str">
        <v>SUPLEMENTO 0,2</v>
      </c>
      <c r="AH289" s="15" t="str">
        <v>19x35</v>
      </c>
      <c r="AI289" s="9">
        <v>226.11960000000005</v>
      </c>
      <c r="AJ289" s="9">
        <v>150.1096</v>
      </c>
      <c r="AK289" s="66">
        <v>0.50636335051189296</v>
      </c>
      <c r="AL289" s="8">
        <v>0.2</v>
      </c>
      <c r="AM289" s="9">
        <v>271.34352000000001</v>
      </c>
      <c r="AN289" s="66">
        <v>0.8076360206142712</v>
      </c>
      <c r="AO289" s="13">
        <f t="shared" si="10"/>
        <v>45.223919999999964</v>
      </c>
      <c r="AQ289" s="66">
        <v>0.69999999999999973</v>
      </c>
      <c r="AR289" s="13">
        <v>349.07916999999964</v>
      </c>
    </row>
    <row r="290" spans="1:44" x14ac:dyDescent="0.2">
      <c r="A290" s="6" t="s">
        <v>579</v>
      </c>
      <c r="B290" t="s">
        <v>5</v>
      </c>
      <c r="C290">
        <v>293</v>
      </c>
      <c r="D290" t="s">
        <v>580</v>
      </c>
      <c r="E290" s="2">
        <v>887.68</v>
      </c>
      <c r="F290" s="6" t="str">
        <f>+_xlfn.XLOOKUP(LISTAS[[#This Row],[ID]],_01_CODIGOS_Y_COSTOS_xlsm[Producto y N°],_01_CODIGOS_Y_COSTOS_xlsm[FABRICA],"",0,1)</f>
        <v>FADER</v>
      </c>
      <c r="G290" s="13">
        <f>LISTAS[[#This Row],[Precio]]*(1-0.46)*(1-IF($C$3520="",0,$C$3520))</f>
        <v>359.5104</v>
      </c>
      <c r="H290" s="1">
        <f>+_xlfn.XLOOKUP(LISTAS[[#This Row],[ID]],_01_CODIGOS_Y_COSTOS_xlsm[Producto y N°],_01_CODIGOS_Y_COSTOS_xlsm[COSTO],0,0,1)</f>
        <v>199.5958</v>
      </c>
      <c r="I290" s="115">
        <f>+IFERROR(LISTAS[[#This Row],[VENTA NETA]]/LISTAS[[#This Row],[COSTO]]-1,0)</f>
        <v>0.80119220945530922</v>
      </c>
      <c r="J290" s="33" t="str">
        <f>IFERROR(VLOOKUP(LISTAS[[#This Row],[ID]],_01_CODIGOS_Y_COSTOS_xlsm[[Producto y N°]:[CODIGO]],2,0),"")</f>
        <v>F-1102</v>
      </c>
      <c r="M290" s="22">
        <v>0</v>
      </c>
      <c r="N290" s="23">
        <f>+LISTAS[[#This Row],[Precio]]+(LISTAS[[#This Row],[Precio]]*M290)</f>
        <v>887.68</v>
      </c>
      <c r="O290" s="24">
        <f t="shared" si="9"/>
        <v>359.5104</v>
      </c>
      <c r="Q290" s="21">
        <f>IFERROR(O290/LISTAS[[#This Row],[COSTO]]-1,"")</f>
        <v>0.80119220945530922</v>
      </c>
      <c r="R290" t="str">
        <f>+LISTAS[[#This Row],[ID]]</f>
        <v>PLASTICOS293</v>
      </c>
      <c r="T290" s="29"/>
      <c r="U290" s="25">
        <f>LISTAS[[#This Row],[COSTO]]+(LISTAS[[#This Row],[COSTO]]*T290)</f>
        <v>199.5958</v>
      </c>
      <c r="V290" s="30">
        <f>IF(T290="",0,U290/LISTAS[[#This Row],[VENTA NETA]]-1)</f>
        <v>0</v>
      </c>
      <c r="X290" s="25">
        <v>161.5</v>
      </c>
      <c r="Y290" s="31">
        <f>IFERROR(LISTAS[[#This Row],[COSTO]]/X290-1,"")</f>
        <v>0.23588730650154788</v>
      </c>
      <c r="AF290" t="str">
        <v>SKOTNICA</v>
      </c>
      <c r="AG290" t="str">
        <v>SUPLEMENTO 0,2</v>
      </c>
      <c r="AH290" s="15" t="str">
        <v>20x25</v>
      </c>
      <c r="AI290" s="9">
        <v>136.94670000000002</v>
      </c>
      <c r="AJ290" s="9">
        <v>90.910499999999999</v>
      </c>
      <c r="AK290" s="66">
        <v>0.50639035094956064</v>
      </c>
      <c r="AL290" s="8">
        <v>0.2</v>
      </c>
      <c r="AM290" s="9">
        <v>164.33604</v>
      </c>
      <c r="AN290" s="66">
        <v>0.80766842113947224</v>
      </c>
      <c r="AO290" s="13">
        <f t="shared" si="10"/>
        <v>27.389339999999976</v>
      </c>
      <c r="AQ290" s="66">
        <v>0.70000000000000018</v>
      </c>
      <c r="AR290" s="13">
        <v>450.79755</v>
      </c>
    </row>
    <row r="291" spans="1:44" x14ac:dyDescent="0.2">
      <c r="A291" s="6" t="s">
        <v>581</v>
      </c>
      <c r="B291" t="s">
        <v>5</v>
      </c>
      <c r="C291">
        <v>294</v>
      </c>
      <c r="D291" t="s">
        <v>582</v>
      </c>
      <c r="E291" s="2">
        <v>1018.65</v>
      </c>
      <c r="F291" s="6" t="str">
        <f>+_xlfn.XLOOKUP(LISTAS[[#This Row],[ID]],_01_CODIGOS_Y_COSTOS_xlsm[Producto y N°],_01_CODIGOS_Y_COSTOS_xlsm[FABRICA],"",0,1)</f>
        <v>FADER</v>
      </c>
      <c r="G291" s="13">
        <f>LISTAS[[#This Row],[Precio]]*(1-0.46)*(1-IF($C$3520="",0,$C$3520))</f>
        <v>412.55325000000005</v>
      </c>
      <c r="H291" s="1">
        <f>+_xlfn.XLOOKUP(LISTAS[[#This Row],[ID]],_01_CODIGOS_Y_COSTOS_xlsm[Producto y N°],_01_CODIGOS_Y_COSTOS_xlsm[COSTO],0,0,1)</f>
        <v>215.7792</v>
      </c>
      <c r="I291" s="115">
        <f>+IFERROR(LISTAS[[#This Row],[VENTA NETA]]/LISTAS[[#This Row],[COSTO]]-1,0)</f>
        <v>0.91192316034168286</v>
      </c>
      <c r="J291" s="33" t="str">
        <f>IFERROR(VLOOKUP(LISTAS[[#This Row],[ID]],_01_CODIGOS_Y_COSTOS_xlsm[[Producto y N°]:[CODIGO]],2,0),"")</f>
        <v>F-1100</v>
      </c>
      <c r="M291" s="22">
        <v>0</v>
      </c>
      <c r="N291" s="23">
        <f>+LISTAS[[#This Row],[Precio]]+(LISTAS[[#This Row],[Precio]]*M291)</f>
        <v>1018.65</v>
      </c>
      <c r="O291" s="24">
        <f t="shared" si="9"/>
        <v>412.55325000000005</v>
      </c>
      <c r="Q291" s="21">
        <f>IFERROR(O291/LISTAS[[#This Row],[COSTO]]-1,"")</f>
        <v>0.91192316034168286</v>
      </c>
      <c r="R291" t="str">
        <f>+LISTAS[[#This Row],[ID]]</f>
        <v>PLASTICOS294</v>
      </c>
      <c r="T291" s="29"/>
      <c r="U291" s="25">
        <f>LISTAS[[#This Row],[COSTO]]+(LISTAS[[#This Row],[COSTO]]*T291)</f>
        <v>215.7792</v>
      </c>
      <c r="V291" s="30">
        <f>IF(T291="",0,U291/LISTAS[[#This Row],[VENTA NETA]]-1)</f>
        <v>0</v>
      </c>
      <c r="X291" s="25">
        <v>180.5</v>
      </c>
      <c r="Y291" s="31">
        <f>IFERROR(LISTAS[[#This Row],[COSTO]]/X291-1,"")</f>
        <v>0.19545263157894732</v>
      </c>
      <c r="AF291" t="str">
        <v>SKOTNICA</v>
      </c>
      <c r="AG291" t="str">
        <v>SUPLEMENTO 0,2</v>
      </c>
      <c r="AH291" s="15" t="str">
        <v>20x28</v>
      </c>
      <c r="AI291" s="9">
        <v>136.94670000000002</v>
      </c>
      <c r="AJ291" s="9">
        <v>90.910499999999999</v>
      </c>
      <c r="AK291" s="66">
        <v>0.50639035094956064</v>
      </c>
      <c r="AL291" s="8">
        <v>0.2</v>
      </c>
      <c r="AM291" s="9">
        <v>164.33604</v>
      </c>
      <c r="AN291" s="66">
        <v>0.80766842113947224</v>
      </c>
      <c r="AO291" s="13">
        <f t="shared" si="10"/>
        <v>27.389339999999976</v>
      </c>
      <c r="AQ291" s="66">
        <v>0.70000000000000018</v>
      </c>
      <c r="AR291" s="13">
        <v>450.79755</v>
      </c>
    </row>
    <row r="292" spans="1:44" x14ac:dyDescent="0.2">
      <c r="A292" s="6" t="s">
        <v>583</v>
      </c>
      <c r="B292" t="s">
        <v>5</v>
      </c>
      <c r="C292">
        <v>295</v>
      </c>
      <c r="D292" t="s">
        <v>584</v>
      </c>
      <c r="E292" s="2">
        <v>1222.3800000000001</v>
      </c>
      <c r="F292" s="6" t="str">
        <f>+_xlfn.XLOOKUP(LISTAS[[#This Row],[ID]],_01_CODIGOS_Y_COSTOS_xlsm[Producto y N°],_01_CODIGOS_Y_COSTOS_xlsm[FABRICA],"",0,1)</f>
        <v>FADER</v>
      </c>
      <c r="G292" s="13">
        <f>LISTAS[[#This Row],[Precio]]*(1-0.46)*(1-IF($C$3520="",0,$C$3520))</f>
        <v>495.0639000000001</v>
      </c>
      <c r="H292" s="1">
        <f>+_xlfn.XLOOKUP(LISTAS[[#This Row],[ID]],_01_CODIGOS_Y_COSTOS_xlsm[Producto y N°],_01_CODIGOS_Y_COSTOS_xlsm[COSTO],0,0,1)</f>
        <v>269.72399999999999</v>
      </c>
      <c r="I292" s="115">
        <f>+IFERROR(LISTAS[[#This Row],[VENTA NETA]]/LISTAS[[#This Row],[COSTO]]-1,0)</f>
        <v>0.83544623392801576</v>
      </c>
      <c r="J292" s="33" t="str">
        <f>IFERROR(VLOOKUP(LISTAS[[#This Row],[ID]],_01_CODIGOS_Y_COSTOS_xlsm[[Producto y N°]:[CODIGO]],2,0),"")</f>
        <v>F-1096</v>
      </c>
      <c r="M292" s="22">
        <v>0</v>
      </c>
      <c r="N292" s="23">
        <f>+LISTAS[[#This Row],[Precio]]+(LISTAS[[#This Row],[Precio]]*M292)</f>
        <v>1222.3800000000001</v>
      </c>
      <c r="O292" s="24">
        <f t="shared" si="9"/>
        <v>495.0639000000001</v>
      </c>
      <c r="Q292" s="21">
        <f>IFERROR(O292/LISTAS[[#This Row],[COSTO]]-1,"")</f>
        <v>0.83544623392801576</v>
      </c>
      <c r="R292" t="str">
        <f>+LISTAS[[#This Row],[ID]]</f>
        <v>PLASTICOS295</v>
      </c>
      <c r="T292" s="29"/>
      <c r="U292" s="25">
        <f>LISTAS[[#This Row],[COSTO]]+(LISTAS[[#This Row],[COSTO]]*T292)</f>
        <v>269.72399999999999</v>
      </c>
      <c r="V292" s="30">
        <f>IF(T292="",0,U292/LISTAS[[#This Row],[VENTA NETA]]-1)</f>
        <v>0</v>
      </c>
      <c r="X292" s="25">
        <v>226.1404</v>
      </c>
      <c r="Y292" s="31">
        <f>IFERROR(LISTAS[[#This Row],[COSTO]]/X292-1,"")</f>
        <v>0.19272805743688437</v>
      </c>
      <c r="AF292" t="str">
        <v>SKOTNICA</v>
      </c>
      <c r="AG292" t="str">
        <v>SUPLEMENTO 0,2</v>
      </c>
      <c r="AH292" s="15" t="str">
        <v>20x36</v>
      </c>
      <c r="AI292" s="9">
        <v>226.11960000000005</v>
      </c>
      <c r="AJ292" s="9">
        <v>150.1096</v>
      </c>
      <c r="AK292" s="66">
        <v>0.50636335051189296</v>
      </c>
      <c r="AL292" s="8">
        <v>0.2</v>
      </c>
      <c r="AM292" s="9">
        <v>271.34352000000001</v>
      </c>
      <c r="AN292" s="66">
        <v>0.8076360206142712</v>
      </c>
      <c r="AO292" s="13">
        <f t="shared" si="10"/>
        <v>45.223919999999964</v>
      </c>
      <c r="AQ292" s="66">
        <v>0.7</v>
      </c>
      <c r="AR292" s="13">
        <v>155.84287</v>
      </c>
    </row>
    <row r="293" spans="1:44" x14ac:dyDescent="0.2">
      <c r="A293" s="6" t="s">
        <v>585</v>
      </c>
      <c r="B293" t="s">
        <v>5</v>
      </c>
      <c r="C293">
        <v>296</v>
      </c>
      <c r="D293" t="s">
        <v>586</v>
      </c>
      <c r="E293" s="2">
        <v>814</v>
      </c>
      <c r="F293" s="6" t="str">
        <f>+_xlfn.XLOOKUP(LISTAS[[#This Row],[ID]],_01_CODIGOS_Y_COSTOS_xlsm[Producto y N°],_01_CODIGOS_Y_COSTOS_xlsm[FABRICA],"",0,1)</f>
        <v>FADER</v>
      </c>
      <c r="G293" s="13">
        <f>LISTAS[[#This Row],[Precio]]*(1-0.46)*(1-IF($C$3520="",0,$C$3520))</f>
        <v>329.67</v>
      </c>
      <c r="H293" s="1">
        <f>+_xlfn.XLOOKUP(LISTAS[[#This Row],[ID]],_01_CODIGOS_Y_COSTOS_xlsm[Producto y N°],_01_CODIGOS_Y_COSTOS_xlsm[COSTO],0,0,1)</f>
        <v>170.46559999999999</v>
      </c>
      <c r="I293" s="115">
        <f>+IFERROR(LISTAS[[#This Row],[VENTA NETA]]/LISTAS[[#This Row],[COSTO]]-1,0)</f>
        <v>0.93393857763677857</v>
      </c>
      <c r="J293" s="33" t="str">
        <f>IFERROR(VLOOKUP(LISTAS[[#This Row],[ID]],_01_CODIGOS_Y_COSTOS_xlsm[[Producto y N°]:[CODIGO]],2,0),"")</f>
        <v>F-1081</v>
      </c>
      <c r="M293" s="22">
        <v>0</v>
      </c>
      <c r="N293" s="23">
        <f>+LISTAS[[#This Row],[Precio]]+(LISTAS[[#This Row],[Precio]]*M293)</f>
        <v>814</v>
      </c>
      <c r="O293" s="24">
        <f t="shared" si="9"/>
        <v>329.67</v>
      </c>
      <c r="Q293" s="21">
        <f>IFERROR(O293/LISTAS[[#This Row],[COSTO]]-1,"")</f>
        <v>0.93393857763677857</v>
      </c>
      <c r="R293" t="str">
        <f>+LISTAS[[#This Row],[ID]]</f>
        <v>PLASTICOS296</v>
      </c>
      <c r="T293" s="29"/>
      <c r="U293" s="25">
        <f>LISTAS[[#This Row],[COSTO]]+(LISTAS[[#This Row],[COSTO]]*T293)</f>
        <v>170.46559999999999</v>
      </c>
      <c r="V293" s="30">
        <f>IF(T293="",0,U293/LISTAS[[#This Row],[VENTA NETA]]-1)</f>
        <v>0</v>
      </c>
      <c r="X293" s="25">
        <v>134.9</v>
      </c>
      <c r="Y293" s="31">
        <f>IFERROR(LISTAS[[#This Row],[COSTO]]/X293-1,"")</f>
        <v>0.26364418087472186</v>
      </c>
      <c r="AF293" t="str">
        <v>SKOTNICA</v>
      </c>
      <c r="AG293" t="str">
        <v>SUPLEMENTO 0,2</v>
      </c>
      <c r="AH293" s="15" t="str">
        <v>21x26</v>
      </c>
      <c r="AI293" s="9">
        <v>140.56740000000002</v>
      </c>
      <c r="AJ293" s="9">
        <v>93.314899999999994</v>
      </c>
      <c r="AK293" s="66">
        <v>0.5063767951313245</v>
      </c>
      <c r="AL293" s="8">
        <v>0.2</v>
      </c>
      <c r="AM293" s="9">
        <v>168.68088</v>
      </c>
      <c r="AN293" s="66">
        <v>0.80765215415758917</v>
      </c>
      <c r="AO293" s="13">
        <f t="shared" si="10"/>
        <v>28.113479999999981</v>
      </c>
      <c r="AQ293" s="66">
        <v>0.69999999999999973</v>
      </c>
      <c r="AR293" s="13">
        <v>393.17597999999953</v>
      </c>
    </row>
    <row r="294" spans="1:44" x14ac:dyDescent="0.2">
      <c r="A294" s="6" t="s">
        <v>587</v>
      </c>
      <c r="B294" t="s">
        <v>5</v>
      </c>
      <c r="C294">
        <v>297</v>
      </c>
      <c r="D294" t="s">
        <v>588</v>
      </c>
      <c r="E294" s="2">
        <v>785.82</v>
      </c>
      <c r="F294" s="6" t="str">
        <f>+_xlfn.XLOOKUP(LISTAS[[#This Row],[ID]],_01_CODIGOS_Y_COSTOS_xlsm[Producto y N°],_01_CODIGOS_Y_COSTOS_xlsm[FABRICA],"",0,1)</f>
        <v>FADER</v>
      </c>
      <c r="G294" s="13">
        <f>LISTAS[[#This Row],[Precio]]*(1-0.46)*(1-IF($C$3520="",0,$C$3520))</f>
        <v>318.25710000000004</v>
      </c>
      <c r="H294" s="1">
        <f>+_xlfn.XLOOKUP(LISTAS[[#This Row],[ID]],_01_CODIGOS_Y_COSTOS_xlsm[Producto y N°],_01_CODIGOS_Y_COSTOS_xlsm[COSTO],0,0,1)</f>
        <v>182.33340000000001</v>
      </c>
      <c r="I294" s="115">
        <f>+IFERROR(LISTAS[[#This Row],[VENTA NETA]]/LISTAS[[#This Row],[COSTO]]-1,0)</f>
        <v>0.7454679175620047</v>
      </c>
      <c r="J294" s="33" t="str">
        <f>IFERROR(VLOOKUP(LISTAS[[#This Row],[ID]],_01_CODIGOS_Y_COSTOS_xlsm[[Producto y N°]:[CODIGO]],2,0),"")</f>
        <v>F-1083</v>
      </c>
      <c r="M294" s="22">
        <v>0</v>
      </c>
      <c r="N294" s="23">
        <f>+LISTAS[[#This Row],[Precio]]+(LISTAS[[#This Row],[Precio]]*M294)</f>
        <v>785.82</v>
      </c>
      <c r="O294" s="24">
        <f t="shared" si="9"/>
        <v>318.25710000000004</v>
      </c>
      <c r="Q294" s="21">
        <f>IFERROR(O294/LISTAS[[#This Row],[COSTO]]-1,"")</f>
        <v>0.7454679175620047</v>
      </c>
      <c r="R294" t="str">
        <f>+LISTAS[[#This Row],[ID]]</f>
        <v>PLASTICOS297</v>
      </c>
      <c r="T294" s="29"/>
      <c r="U294" s="25">
        <f>LISTAS[[#This Row],[COSTO]]+(LISTAS[[#This Row],[COSTO]]*T294)</f>
        <v>182.33340000000001</v>
      </c>
      <c r="V294" s="30">
        <f>IF(T294="",0,U294/LISTAS[[#This Row],[VENTA NETA]]-1)</f>
        <v>0</v>
      </c>
      <c r="X294" s="25">
        <v>144.4</v>
      </c>
      <c r="Y294" s="31">
        <f>IFERROR(LISTAS[[#This Row],[COSTO]]/X294-1,"")</f>
        <v>0.26269667590027712</v>
      </c>
      <c r="AF294" t="str">
        <v>SKOTNICA</v>
      </c>
      <c r="AG294" t="str">
        <v>SUPLEMENTO 0,2</v>
      </c>
      <c r="AH294" s="15" t="str">
        <v>21x29</v>
      </c>
      <c r="AI294" s="9">
        <v>168.26940000000002</v>
      </c>
      <c r="AJ294" s="9">
        <v>111.70489999999999</v>
      </c>
      <c r="AK294" s="66">
        <v>0.50637438465098694</v>
      </c>
      <c r="AL294" s="8">
        <v>0.2</v>
      </c>
      <c r="AM294" s="9">
        <v>201.92328000000001</v>
      </c>
      <c r="AN294" s="66">
        <v>0.80764926158118411</v>
      </c>
      <c r="AO294" s="13">
        <f t="shared" si="10"/>
        <v>33.653879999999987</v>
      </c>
      <c r="AQ294" s="66">
        <v>0.69999999999999973</v>
      </c>
      <c r="AR294" s="13">
        <v>393.17597999999953</v>
      </c>
    </row>
    <row r="295" spans="1:44" x14ac:dyDescent="0.2">
      <c r="A295" s="6" t="s">
        <v>589</v>
      </c>
      <c r="B295" t="s">
        <v>5</v>
      </c>
      <c r="C295">
        <v>298</v>
      </c>
      <c r="D295" t="s">
        <v>590</v>
      </c>
      <c r="E295" s="2">
        <v>916.79</v>
      </c>
      <c r="F295" s="6" t="str">
        <f>+_xlfn.XLOOKUP(LISTAS[[#This Row],[ID]],_01_CODIGOS_Y_COSTOS_xlsm[Producto y N°],_01_CODIGOS_Y_COSTOS_xlsm[FABRICA],"",0,1)</f>
        <v>FADER</v>
      </c>
      <c r="G295" s="13">
        <f>LISTAS[[#This Row],[Precio]]*(1-0.46)*(1-IF($C$3520="",0,$C$3520))</f>
        <v>371.29994999999997</v>
      </c>
      <c r="H295" s="1">
        <f>+_xlfn.XLOOKUP(LISTAS[[#This Row],[ID]],_01_CODIGOS_Y_COSTOS_xlsm[Producto y N°],_01_CODIGOS_Y_COSTOS_xlsm[COSTO],0,0,1)</f>
        <v>213.74440000000001</v>
      </c>
      <c r="I295" s="115">
        <f>+IFERROR(LISTAS[[#This Row],[VENTA NETA]]/LISTAS[[#This Row],[COSTO]]-1,0)</f>
        <v>0.73712130002002363</v>
      </c>
      <c r="J295" s="33" t="str">
        <f>IFERROR(VLOOKUP(LISTAS[[#This Row],[ID]],_01_CODIGOS_Y_COSTOS_xlsm[[Producto y N°]:[CODIGO]],2,0),"")</f>
        <v>F-1143</v>
      </c>
      <c r="M295" s="22">
        <v>0</v>
      </c>
      <c r="N295" s="23">
        <f>+LISTAS[[#This Row],[Precio]]+(LISTAS[[#This Row],[Precio]]*M295)</f>
        <v>916.79</v>
      </c>
      <c r="O295" s="24">
        <f t="shared" si="9"/>
        <v>371.29994999999997</v>
      </c>
      <c r="Q295" s="21">
        <f>IFERROR(O295/LISTAS[[#This Row],[COSTO]]-1,"")</f>
        <v>0.73712130002002363</v>
      </c>
      <c r="R295" t="str">
        <f>+LISTAS[[#This Row],[ID]]</f>
        <v>PLASTICOS298</v>
      </c>
      <c r="T295" s="29"/>
      <c r="U295" s="25">
        <f>LISTAS[[#This Row],[COSTO]]+(LISTAS[[#This Row],[COSTO]]*T295)</f>
        <v>213.74440000000001</v>
      </c>
      <c r="V295" s="30">
        <f>IF(T295="",0,U295/LISTAS[[#This Row],[VENTA NETA]]-1)</f>
        <v>0</v>
      </c>
      <c r="X295" s="25">
        <v>169.1</v>
      </c>
      <c r="Y295" s="31">
        <f>IFERROR(LISTAS[[#This Row],[COSTO]]/X295-1,"")</f>
        <v>0.26401182732111184</v>
      </c>
      <c r="AF295" t="str">
        <v>SKOTNICA</v>
      </c>
      <c r="AG295" t="str">
        <v>SUPLEMENTO 0,2</v>
      </c>
      <c r="AH295" s="15" t="str">
        <v>21x37</v>
      </c>
      <c r="AI295" s="9">
        <v>226.11960000000005</v>
      </c>
      <c r="AJ295" s="9">
        <v>150.1096</v>
      </c>
      <c r="AK295" s="66">
        <v>0.50636335051189296</v>
      </c>
      <c r="AL295" s="8">
        <v>0.2</v>
      </c>
      <c r="AM295" s="9">
        <v>271.34352000000001</v>
      </c>
      <c r="AN295" s="66">
        <v>0.8076360206142712</v>
      </c>
      <c r="AO295" s="13">
        <f t="shared" si="10"/>
        <v>45.223919999999964</v>
      </c>
      <c r="AQ295" s="66">
        <v>0.69999999999999973</v>
      </c>
      <c r="AR295" s="13">
        <v>393.17597999999953</v>
      </c>
    </row>
    <row r="296" spans="1:44" x14ac:dyDescent="0.2">
      <c r="A296" s="6" t="s">
        <v>591</v>
      </c>
      <c r="B296" t="s">
        <v>5</v>
      </c>
      <c r="C296">
        <v>299</v>
      </c>
      <c r="D296" t="s">
        <v>592</v>
      </c>
      <c r="E296" s="2">
        <v>829.84</v>
      </c>
      <c r="F296" s="6" t="str">
        <f>+_xlfn.XLOOKUP(LISTAS[[#This Row],[ID]],_01_CODIGOS_Y_COSTOS_xlsm[Producto y N°],_01_CODIGOS_Y_COSTOS_xlsm[FABRICA],"",0,1)</f>
        <v>FADER</v>
      </c>
      <c r="G296" s="13">
        <f>LISTAS[[#This Row],[Precio]]*(1-0.46)*(1-IF($C$3520="",0,$C$3520))</f>
        <v>336.08519999999999</v>
      </c>
      <c r="H296" s="1">
        <f>+_xlfn.XLOOKUP(LISTAS[[#This Row],[ID]],_01_CODIGOS_Y_COSTOS_xlsm[Producto y N°],_01_CODIGOS_Y_COSTOS_xlsm[COSTO],0,0,1)</f>
        <v>193.51499999999999</v>
      </c>
      <c r="I296" s="115">
        <f>+IFERROR(LISTAS[[#This Row],[VENTA NETA]]/LISTAS[[#This Row],[COSTO]]-1,0)</f>
        <v>0.73673978761336345</v>
      </c>
      <c r="J296" s="33" t="str">
        <f>IFERROR(VLOOKUP(LISTAS[[#This Row],[ID]],_01_CODIGOS_Y_COSTOS_xlsm[[Producto y N°]:[CODIGO]],2,0),"")</f>
        <v>S-297</v>
      </c>
      <c r="M296" s="22">
        <v>0</v>
      </c>
      <c r="N296" s="23">
        <f>+LISTAS[[#This Row],[Precio]]+(LISTAS[[#This Row],[Precio]]*M296)</f>
        <v>829.84</v>
      </c>
      <c r="O296" s="24">
        <f t="shared" si="9"/>
        <v>336.08519999999999</v>
      </c>
      <c r="Q296" s="21">
        <f>IFERROR(O296/LISTAS[[#This Row],[COSTO]]-1,"")</f>
        <v>0.73673978761336345</v>
      </c>
      <c r="R296" t="str">
        <f>+LISTAS[[#This Row],[ID]]</f>
        <v>PLASTICOS299</v>
      </c>
      <c r="T296" s="29"/>
      <c r="U296" s="25">
        <f>LISTAS[[#This Row],[COSTO]]+(LISTAS[[#This Row],[COSTO]]*T296)</f>
        <v>193.51499999999999</v>
      </c>
      <c r="V296" s="30">
        <f>IF(T296="",0,U296/LISTAS[[#This Row],[VENTA NETA]]-1)</f>
        <v>0</v>
      </c>
      <c r="X296" s="25">
        <v>152</v>
      </c>
      <c r="Y296" s="31">
        <f>IFERROR(LISTAS[[#This Row],[COSTO]]/X296-1,"")</f>
        <v>0.27312499999999984</v>
      </c>
      <c r="AF296" t="str">
        <v>SKOTNICA</v>
      </c>
      <c r="AG296" t="str">
        <v>SUPLEMENTO 0,2</v>
      </c>
      <c r="AH296" s="15" t="str">
        <v>22x27</v>
      </c>
      <c r="AI296" s="9">
        <v>140.56740000000002</v>
      </c>
      <c r="AJ296" s="9">
        <v>93.314899999999994</v>
      </c>
      <c r="AK296" s="66">
        <v>0.5063767951313245</v>
      </c>
      <c r="AL296" s="8">
        <v>0.2</v>
      </c>
      <c r="AM296" s="9">
        <v>168.68088</v>
      </c>
      <c r="AN296" s="66">
        <v>0.80765215415758917</v>
      </c>
      <c r="AO296" s="13">
        <f t="shared" si="10"/>
        <v>28.113479999999981</v>
      </c>
      <c r="AQ296" s="66">
        <v>0.69999999999999973</v>
      </c>
      <c r="AR296" s="13">
        <v>253.45749999999975</v>
      </c>
    </row>
    <row r="297" spans="1:44" x14ac:dyDescent="0.2">
      <c r="A297" s="6" t="s">
        <v>593</v>
      </c>
      <c r="B297" t="s">
        <v>5</v>
      </c>
      <c r="C297">
        <v>300</v>
      </c>
      <c r="D297" t="s">
        <v>594</v>
      </c>
      <c r="E297" s="2">
        <v>870.3</v>
      </c>
      <c r="F297" s="6" t="str">
        <f>+_xlfn.XLOOKUP(LISTAS[[#This Row],[ID]],_01_CODIGOS_Y_COSTOS_xlsm[Producto y N°],_01_CODIGOS_Y_COSTOS_xlsm[FABRICA],"",0,1)</f>
        <v>FADER</v>
      </c>
      <c r="G297" s="13">
        <f>LISTAS[[#This Row],[Precio]]*(1-0.46)*(1-IF($C$3520="",0,$C$3520))</f>
        <v>352.47149999999999</v>
      </c>
      <c r="H297" s="1">
        <f>+_xlfn.XLOOKUP(LISTAS[[#This Row],[ID]],_01_CODIGOS_Y_COSTOS_xlsm[Producto y N°],_01_CODIGOS_Y_COSTOS_xlsm[COSTO],0,0,1)</f>
        <v>0</v>
      </c>
      <c r="I297" s="115">
        <f>+IFERROR(LISTAS[[#This Row],[VENTA NETA]]/LISTAS[[#This Row],[COSTO]]-1,0)</f>
        <v>0</v>
      </c>
      <c r="J297" s="33" t="str">
        <f>IFERROR(VLOOKUP(LISTAS[[#This Row],[ID]],_01_CODIGOS_Y_COSTOS_xlsm[[Producto y N°]:[CODIGO]],2,0),"")</f>
        <v>S-295</v>
      </c>
      <c r="M297" s="22">
        <v>0</v>
      </c>
      <c r="N297" s="23">
        <f>+LISTAS[[#This Row],[Precio]]+(LISTAS[[#This Row],[Precio]]*M297)</f>
        <v>870.3</v>
      </c>
      <c r="O297" s="24">
        <f t="shared" si="9"/>
        <v>352.47149999999999</v>
      </c>
      <c r="Q297" s="21" t="str">
        <f>IFERROR(O297/LISTAS[[#This Row],[COSTO]]-1,"")</f>
        <v/>
      </c>
      <c r="R297" t="str">
        <f>+LISTAS[[#This Row],[ID]]</f>
        <v>PLASTICOS300</v>
      </c>
      <c r="T297" s="29"/>
      <c r="U297" s="25">
        <f>LISTAS[[#This Row],[COSTO]]+(LISTAS[[#This Row],[COSTO]]*T297)</f>
        <v>0</v>
      </c>
      <c r="V297" s="30">
        <f>IF(T297="",0,U297/LISTAS[[#This Row],[VENTA NETA]]-1)</f>
        <v>0</v>
      </c>
      <c r="X297" s="25">
        <v>0</v>
      </c>
      <c r="Y297" s="31" t="str">
        <f>IFERROR(LISTAS[[#This Row],[COSTO]]/X297-1,"")</f>
        <v/>
      </c>
      <c r="AF297" t="str">
        <v>SKOTNICA</v>
      </c>
      <c r="AG297" t="str">
        <v>SUPLEMENTO 0,2</v>
      </c>
      <c r="AH297" s="15" t="str">
        <v>22x30</v>
      </c>
      <c r="AI297" s="9">
        <v>168.26940000000002</v>
      </c>
      <c r="AJ297" s="9">
        <v>111.70489999999999</v>
      </c>
      <c r="AK297" s="66">
        <v>0.50637438465098694</v>
      </c>
      <c r="AL297" s="8">
        <v>0.2</v>
      </c>
      <c r="AM297" s="9">
        <v>201.92328000000001</v>
      </c>
      <c r="AN297" s="66">
        <v>0.80764926158118411</v>
      </c>
      <c r="AO297" s="13">
        <f t="shared" si="10"/>
        <v>33.653879999999987</v>
      </c>
      <c r="AQ297" s="66">
        <v>0.69999999999999951</v>
      </c>
      <c r="AR297" s="13">
        <v>215.05300999999974</v>
      </c>
    </row>
    <row r="298" spans="1:44" x14ac:dyDescent="0.2">
      <c r="A298" s="6" t="s">
        <v>595</v>
      </c>
      <c r="B298" t="s">
        <v>5</v>
      </c>
      <c r="C298">
        <v>301</v>
      </c>
      <c r="D298" t="s">
        <v>596</v>
      </c>
      <c r="E298" s="2">
        <v>1074.51</v>
      </c>
      <c r="F298" s="6" t="str">
        <f>+_xlfn.XLOOKUP(LISTAS[[#This Row],[ID]],_01_CODIGOS_Y_COSTOS_xlsm[Producto y N°],_01_CODIGOS_Y_COSTOS_xlsm[FABRICA],"",0,1)</f>
        <v>FADER</v>
      </c>
      <c r="G298" s="13">
        <f>LISTAS[[#This Row],[Precio]]*(1-0.46)*(1-IF($C$3520="",0,$C$3520))</f>
        <v>435.17655000000002</v>
      </c>
      <c r="H298" s="1">
        <f>+_xlfn.XLOOKUP(LISTAS[[#This Row],[ID]],_01_CODIGOS_Y_COSTOS_xlsm[Producto y N°],_01_CODIGOS_Y_COSTOS_xlsm[COSTO],0,0,1)</f>
        <v>237.3571</v>
      </c>
      <c r="I298" s="115">
        <f>+IFERROR(LISTAS[[#This Row],[VENTA NETA]]/LISTAS[[#This Row],[COSTO]]-1,0)</f>
        <v>0.83342545893929443</v>
      </c>
      <c r="J298" s="33" t="str">
        <f>IFERROR(VLOOKUP(LISTAS[[#This Row],[ID]],_01_CODIGOS_Y_COSTOS_xlsm[[Producto y N°]:[CODIGO]],2,0),"")</f>
        <v>F-1141</v>
      </c>
      <c r="M298" s="22">
        <v>0</v>
      </c>
      <c r="N298" s="23">
        <f>+LISTAS[[#This Row],[Precio]]+(LISTAS[[#This Row],[Precio]]*M298)</f>
        <v>1074.51</v>
      </c>
      <c r="O298" s="24">
        <f t="shared" si="9"/>
        <v>435.17655000000002</v>
      </c>
      <c r="Q298" s="21">
        <f>IFERROR(O298/LISTAS[[#This Row],[COSTO]]-1,"")</f>
        <v>0.83342545893929443</v>
      </c>
      <c r="R298" t="str">
        <f>+LISTAS[[#This Row],[ID]]</f>
        <v>PLASTICOS301</v>
      </c>
      <c r="T298" s="29"/>
      <c r="U298" s="25">
        <f>LISTAS[[#This Row],[COSTO]]+(LISTAS[[#This Row],[COSTO]]*T298)</f>
        <v>237.3571</v>
      </c>
      <c r="V298" s="30">
        <f>IF(T298="",0,U298/LISTAS[[#This Row],[VENTA NETA]]-1)</f>
        <v>0</v>
      </c>
      <c r="X298" s="25">
        <v>190</v>
      </c>
      <c r="Y298" s="31">
        <f>IFERROR(LISTAS[[#This Row],[COSTO]]/X298-1,"")</f>
        <v>0.24924789473684217</v>
      </c>
      <c r="AF298" t="str">
        <v>SKOTNICA</v>
      </c>
      <c r="AG298" t="str">
        <v>SUPLEMENTO 0,2</v>
      </c>
      <c r="AH298" s="15" t="str">
        <v>22x38</v>
      </c>
      <c r="AI298" s="9">
        <v>226.11960000000005</v>
      </c>
      <c r="AJ298" s="9">
        <v>150.1096</v>
      </c>
      <c r="AK298" s="66">
        <v>0.50636335051189296</v>
      </c>
      <c r="AL298" s="8">
        <v>0.2</v>
      </c>
      <c r="AM298" s="9">
        <v>271.34352000000001</v>
      </c>
      <c r="AN298" s="66">
        <v>0.8076360206142712</v>
      </c>
      <c r="AO298" s="13">
        <f t="shared" si="10"/>
        <v>45.223919999999964</v>
      </c>
      <c r="AQ298" s="66">
        <v>0.7</v>
      </c>
      <c r="AR298" s="13">
        <v>252.41677000000004</v>
      </c>
    </row>
    <row r="299" spans="1:44" x14ac:dyDescent="0.2">
      <c r="A299" s="6" t="s">
        <v>597</v>
      </c>
      <c r="B299" t="s">
        <v>5</v>
      </c>
      <c r="C299">
        <v>302</v>
      </c>
      <c r="D299" t="s">
        <v>598</v>
      </c>
      <c r="E299" s="2">
        <v>829.47</v>
      </c>
      <c r="F299" s="6" t="str">
        <f>+_xlfn.XLOOKUP(LISTAS[[#This Row],[ID]],_01_CODIGOS_Y_COSTOS_xlsm[Producto y N°],_01_CODIGOS_Y_COSTOS_xlsm[FABRICA],"",0,1)</f>
        <v>FADER</v>
      </c>
      <c r="G299" s="13">
        <f>LISTAS[[#This Row],[Precio]]*(1-0.46)*(1-IF($C$3520="",0,$C$3520))</f>
        <v>335.93535000000003</v>
      </c>
      <c r="H299" s="1">
        <f>+_xlfn.XLOOKUP(LISTAS[[#This Row],[ID]],_01_CODIGOS_Y_COSTOS_xlsm[Producto y N°],_01_CODIGOS_Y_COSTOS_xlsm[COSTO],0,0,1)</f>
        <v>188.80680000000001</v>
      </c>
      <c r="I299" s="115">
        <f>+IFERROR(LISTAS[[#This Row],[VENTA NETA]]/LISTAS[[#This Row],[COSTO]]-1,0)</f>
        <v>0.77925450778255878</v>
      </c>
      <c r="J299" s="33" t="str">
        <f>IFERROR(VLOOKUP(LISTAS[[#This Row],[ID]],_01_CODIGOS_Y_COSTOS_xlsm[[Producto y N°]:[CODIGO]],2,0),"")</f>
        <v>F-1149</v>
      </c>
      <c r="M299" s="22">
        <v>0</v>
      </c>
      <c r="N299" s="23">
        <f>+LISTAS[[#This Row],[Precio]]+(LISTAS[[#This Row],[Precio]]*M299)</f>
        <v>829.47</v>
      </c>
      <c r="O299" s="24">
        <f t="shared" si="9"/>
        <v>335.93535000000003</v>
      </c>
      <c r="Q299" s="21">
        <f>IFERROR(O299/LISTAS[[#This Row],[COSTO]]-1,"")</f>
        <v>0.77925450778255878</v>
      </c>
      <c r="R299" t="str">
        <f>+LISTAS[[#This Row],[ID]]</f>
        <v>PLASTICOS302</v>
      </c>
      <c r="T299" s="29"/>
      <c r="U299" s="25">
        <f>LISTAS[[#This Row],[COSTO]]+(LISTAS[[#This Row],[COSTO]]*T299)</f>
        <v>188.80680000000001</v>
      </c>
      <c r="V299" s="30">
        <f>IF(T299="",0,U299/LISTAS[[#This Row],[VENTA NETA]]-1)</f>
        <v>0</v>
      </c>
      <c r="X299" s="25">
        <v>152</v>
      </c>
      <c r="Y299" s="31">
        <f>IFERROR(LISTAS[[#This Row],[COSTO]]/X299-1,"")</f>
        <v>0.24215000000000009</v>
      </c>
      <c r="AF299" t="str">
        <v>SKOTNICA</v>
      </c>
      <c r="AG299" t="str">
        <v>SUPLEMENTO 0,2</v>
      </c>
      <c r="AH299" s="15" t="str">
        <v>23x28</v>
      </c>
      <c r="AI299" s="9">
        <v>140.56740000000002</v>
      </c>
      <c r="AJ299" s="9">
        <v>93.314899999999994</v>
      </c>
      <c r="AK299" s="66">
        <v>0.5063767951313245</v>
      </c>
      <c r="AL299" s="8">
        <v>0.2</v>
      </c>
      <c r="AM299" s="9">
        <v>168.68088</v>
      </c>
      <c r="AN299" s="66">
        <v>0.80765215415758917</v>
      </c>
      <c r="AO299" s="13">
        <f t="shared" si="10"/>
        <v>28.113479999999981</v>
      </c>
      <c r="AQ299" s="66">
        <v>0.7</v>
      </c>
      <c r="AR299" s="13">
        <v>252.41677000000004</v>
      </c>
    </row>
    <row r="300" spans="1:44" x14ac:dyDescent="0.2">
      <c r="A300" s="6" t="s">
        <v>599</v>
      </c>
      <c r="B300" t="s">
        <v>5</v>
      </c>
      <c r="C300">
        <v>303</v>
      </c>
      <c r="D300" t="s">
        <v>600</v>
      </c>
      <c r="E300" s="2">
        <v>1062.31</v>
      </c>
      <c r="F300" s="6" t="str">
        <f>+_xlfn.XLOOKUP(LISTAS[[#This Row],[ID]],_01_CODIGOS_Y_COSTOS_xlsm[Producto y N°],_01_CODIGOS_Y_COSTOS_xlsm[FABRICA],"",0,1)</f>
        <v>FADER</v>
      </c>
      <c r="G300" s="13">
        <f>LISTAS[[#This Row],[Precio]]*(1-0.46)*(1-IF($C$3520="",0,$C$3520))</f>
        <v>430.23555000000005</v>
      </c>
      <c r="H300" s="1">
        <f>+_xlfn.XLOOKUP(LISTAS[[#This Row],[ID]],_01_CODIGOS_Y_COSTOS_xlsm[Producto y N°],_01_CODIGOS_Y_COSTOS_xlsm[COSTO],0,0,1)</f>
        <v>221.1737</v>
      </c>
      <c r="I300" s="115">
        <f>+IFERROR(LISTAS[[#This Row],[VENTA NETA]]/LISTAS[[#This Row],[COSTO]]-1,0)</f>
        <v>0.94523829008602767</v>
      </c>
      <c r="J300" s="33" t="str">
        <f>IFERROR(VLOOKUP(LISTAS[[#This Row],[ID]],_01_CODIGOS_Y_COSTOS_xlsm[[Producto y N°]:[CODIGO]],2,0),"")</f>
        <v>F-1106</v>
      </c>
      <c r="M300" s="22">
        <v>0</v>
      </c>
      <c r="N300" s="23">
        <f>+LISTAS[[#This Row],[Precio]]+(LISTAS[[#This Row],[Precio]]*M300)</f>
        <v>1062.31</v>
      </c>
      <c r="O300" s="24">
        <f t="shared" si="9"/>
        <v>430.23555000000005</v>
      </c>
      <c r="Q300" s="21">
        <f>IFERROR(O300/LISTAS[[#This Row],[COSTO]]-1,"")</f>
        <v>0.94523829008602767</v>
      </c>
      <c r="R300" t="str">
        <f>+LISTAS[[#This Row],[ID]]</f>
        <v>PLASTICOS303</v>
      </c>
      <c r="T300" s="29"/>
      <c r="U300" s="25">
        <f>LISTAS[[#This Row],[COSTO]]+(LISTAS[[#This Row],[COSTO]]*T300)</f>
        <v>221.1737</v>
      </c>
      <c r="V300" s="30">
        <f>IF(T300="",0,U300/LISTAS[[#This Row],[VENTA NETA]]-1)</f>
        <v>0</v>
      </c>
      <c r="X300" s="25">
        <v>194.75</v>
      </c>
      <c r="Y300" s="31">
        <f>IFERROR(LISTAS[[#This Row],[COSTO]]/X300-1,"")</f>
        <v>0.13568010269576369</v>
      </c>
      <c r="AF300" t="str">
        <v>SKOTNICA</v>
      </c>
      <c r="AG300" t="str">
        <v>SUPLEMENTO 0,2</v>
      </c>
      <c r="AH300" s="15" t="str">
        <v>23x31</v>
      </c>
      <c r="AI300" s="9">
        <v>168.26940000000002</v>
      </c>
      <c r="AJ300" s="9">
        <v>111.70489999999999</v>
      </c>
      <c r="AK300" s="66">
        <v>0.50637438465098694</v>
      </c>
      <c r="AL300" s="8">
        <v>0.2</v>
      </c>
      <c r="AM300" s="9">
        <v>201.92328000000001</v>
      </c>
      <c r="AN300" s="66">
        <v>0.80764926158118411</v>
      </c>
      <c r="AO300" s="13">
        <f t="shared" si="10"/>
        <v>33.653879999999987</v>
      </c>
      <c r="AQ300" s="66">
        <v>0.7</v>
      </c>
      <c r="AR300" s="13">
        <v>252.41677000000004</v>
      </c>
    </row>
    <row r="301" spans="1:44" x14ac:dyDescent="0.2">
      <c r="A301" s="6" t="s">
        <v>601</v>
      </c>
      <c r="B301" t="s">
        <v>5</v>
      </c>
      <c r="C301">
        <v>304</v>
      </c>
      <c r="D301" t="s">
        <v>602</v>
      </c>
      <c r="E301" s="2">
        <v>931.34</v>
      </c>
      <c r="F301" s="6" t="str">
        <f>+_xlfn.XLOOKUP(LISTAS[[#This Row],[ID]],_01_CODIGOS_Y_COSTOS_xlsm[Producto y N°],_01_CODIGOS_Y_COSTOS_xlsm[FABRICA],"",0,1)</f>
        <v>FADER</v>
      </c>
      <c r="G301" s="13">
        <f>LISTAS[[#This Row],[Precio]]*(1-0.46)*(1-IF($C$3520="",0,$C$3520))</f>
        <v>377.19270000000006</v>
      </c>
      <c r="H301" s="1">
        <f>+_xlfn.XLOOKUP(LISTAS[[#This Row],[ID]],_01_CODIGOS_Y_COSTOS_xlsm[Producto y N°],_01_CODIGOS_Y_COSTOS_xlsm[COSTO],0,0,1)</f>
        <v>215.7792</v>
      </c>
      <c r="I301" s="115">
        <f>+IFERROR(LISTAS[[#This Row],[VENTA NETA]]/LISTAS[[#This Row],[COSTO]]-1,0)</f>
        <v>0.74804939493704703</v>
      </c>
      <c r="J301" s="33" t="str">
        <f>IFERROR(VLOOKUP(LISTAS[[#This Row],[ID]],_01_CODIGOS_Y_COSTOS_xlsm[[Producto y N°]:[CODIGO]],2,0),"")</f>
        <v>F-1063/G</v>
      </c>
      <c r="M301" s="22">
        <v>0</v>
      </c>
      <c r="N301" s="23">
        <f>+LISTAS[[#This Row],[Precio]]+(LISTAS[[#This Row],[Precio]]*M301)</f>
        <v>931.34</v>
      </c>
      <c r="O301" s="24">
        <f t="shared" si="9"/>
        <v>377.19270000000006</v>
      </c>
      <c r="Q301" s="21">
        <f>IFERROR(O301/LISTAS[[#This Row],[COSTO]]-1,"")</f>
        <v>0.74804939493704703</v>
      </c>
      <c r="R301" t="str">
        <f>+LISTAS[[#This Row],[ID]]</f>
        <v>PLASTICOS304</v>
      </c>
      <c r="T301" s="29"/>
      <c r="U301" s="25">
        <f>LISTAS[[#This Row],[COSTO]]+(LISTAS[[#This Row],[COSTO]]*T301)</f>
        <v>215.7792</v>
      </c>
      <c r="V301" s="30">
        <f>IF(T301="",0,U301/LISTAS[[#This Row],[VENTA NETA]]-1)</f>
        <v>0</v>
      </c>
      <c r="X301" s="25">
        <v>171</v>
      </c>
      <c r="Y301" s="31">
        <f>IFERROR(LISTAS[[#This Row],[COSTO]]/X301-1,"")</f>
        <v>0.26186666666666669</v>
      </c>
      <c r="AF301" t="str">
        <v>SKOTNICA</v>
      </c>
      <c r="AG301" t="str">
        <v>SUPLEMENTO 0,2</v>
      </c>
      <c r="AH301" s="15" t="str">
        <v>23x39</v>
      </c>
      <c r="AI301" s="9">
        <v>267.91559999999998</v>
      </c>
      <c r="AJ301" s="9">
        <v>177.8571</v>
      </c>
      <c r="AK301" s="66">
        <v>0.50635313406099614</v>
      </c>
      <c r="AL301" s="8">
        <v>0.2</v>
      </c>
      <c r="AM301" s="9">
        <v>321.49871999999999</v>
      </c>
      <c r="AN301" s="66">
        <v>0.80762376087319532</v>
      </c>
      <c r="AO301" s="13">
        <f t="shared" si="10"/>
        <v>53.583120000000008</v>
      </c>
      <c r="AQ301" s="66">
        <v>0.7</v>
      </c>
      <c r="AR301" s="13">
        <v>252.41677000000004</v>
      </c>
    </row>
    <row r="302" spans="1:44" x14ac:dyDescent="0.2">
      <c r="A302" s="6" t="s">
        <v>603</v>
      </c>
      <c r="B302" t="s">
        <v>5</v>
      </c>
      <c r="C302">
        <v>305</v>
      </c>
      <c r="D302" t="s">
        <v>604</v>
      </c>
      <c r="E302" s="2">
        <v>683.78</v>
      </c>
      <c r="F302" s="6" t="str">
        <f>+_xlfn.XLOOKUP(LISTAS[[#This Row],[ID]],_01_CODIGOS_Y_COSTOS_xlsm[Producto y N°],_01_CODIGOS_Y_COSTOS_xlsm[FABRICA],"",0,1)</f>
        <v>FADER</v>
      </c>
      <c r="G302" s="13">
        <f>LISTAS[[#This Row],[Precio]]*(1-0.46)*(1-IF($C$3520="",0,$C$3520))</f>
        <v>276.93090000000001</v>
      </c>
      <c r="H302" s="1">
        <f>+_xlfn.XLOOKUP(LISTAS[[#This Row],[ID]],_01_CODIGOS_Y_COSTOS_xlsm[Producto y N°],_01_CODIGOS_Y_COSTOS_xlsm[COSTO],0,0,1)</f>
        <v>138.6525</v>
      </c>
      <c r="I302" s="115">
        <f>+IFERROR(LISTAS[[#This Row],[VENTA NETA]]/LISTAS[[#This Row],[COSTO]]-1,0)</f>
        <v>0.99730188781305773</v>
      </c>
      <c r="J302" s="33" t="str">
        <f>IFERROR(VLOOKUP(LISTAS[[#This Row],[ID]],_01_CODIGOS_Y_COSTOS_xlsm[[Producto y N°]:[CODIGO]],2,0),"")</f>
        <v>S-298</v>
      </c>
      <c r="M302" s="22">
        <v>0</v>
      </c>
      <c r="N302" s="23">
        <f>+LISTAS[[#This Row],[Precio]]+(LISTAS[[#This Row],[Precio]]*M302)</f>
        <v>683.78</v>
      </c>
      <c r="O302" s="24">
        <f t="shared" si="9"/>
        <v>276.93090000000001</v>
      </c>
      <c r="Q302" s="21">
        <f>IFERROR(O302/LISTAS[[#This Row],[COSTO]]-1,"")</f>
        <v>0.99730188781305773</v>
      </c>
      <c r="R302" t="str">
        <f>+LISTAS[[#This Row],[ID]]</f>
        <v>PLASTICOS305</v>
      </c>
      <c r="T302" s="29"/>
      <c r="U302" s="25">
        <f>LISTAS[[#This Row],[COSTO]]+(LISTAS[[#This Row],[COSTO]]*T302)</f>
        <v>138.6525</v>
      </c>
      <c r="V302" s="30">
        <f>IF(T302="",0,U302/LISTAS[[#This Row],[VENTA NETA]]-1)</f>
        <v>0</v>
      </c>
      <c r="X302" s="25">
        <v>109.25</v>
      </c>
      <c r="Y302" s="31">
        <f>IFERROR(LISTAS[[#This Row],[COSTO]]/X302-1,"")</f>
        <v>0.26913043478260867</v>
      </c>
      <c r="AF302" t="str">
        <v>SKOTNICA</v>
      </c>
      <c r="AG302" t="str">
        <v>SUPLEMENTO 0,2</v>
      </c>
      <c r="AH302" s="15" t="str">
        <v>24x29</v>
      </c>
      <c r="AI302" s="9">
        <v>178.45110000000003</v>
      </c>
      <c r="AJ302" s="9">
        <v>118.4631</v>
      </c>
      <c r="AK302" s="66">
        <v>0.50638553271018605</v>
      </c>
      <c r="AL302" s="8">
        <v>0.2</v>
      </c>
      <c r="AM302" s="9">
        <v>214.14132000000001</v>
      </c>
      <c r="AN302" s="66">
        <v>0.80766263925222304</v>
      </c>
      <c r="AO302" s="13">
        <f t="shared" si="10"/>
        <v>35.690219999999982</v>
      </c>
      <c r="AQ302" s="66">
        <v>0.7</v>
      </c>
      <c r="AR302" s="13">
        <v>252.41677000000004</v>
      </c>
    </row>
    <row r="303" spans="1:44" x14ac:dyDescent="0.2">
      <c r="A303" s="6" t="s">
        <v>605</v>
      </c>
      <c r="B303" t="s">
        <v>5</v>
      </c>
      <c r="C303">
        <v>306</v>
      </c>
      <c r="D303" t="s">
        <v>606</v>
      </c>
      <c r="E303" s="2">
        <v>887.68</v>
      </c>
      <c r="F303" s="6" t="str">
        <f>+_xlfn.XLOOKUP(LISTAS[[#This Row],[ID]],_01_CODIGOS_Y_COSTOS_xlsm[Producto y N°],_01_CODIGOS_Y_COSTOS_xlsm[FABRICA],"",0,1)</f>
        <v>FADER</v>
      </c>
      <c r="G303" s="13">
        <f>LISTAS[[#This Row],[Precio]]*(1-0.46)*(1-IF($C$3520="",0,$C$3520))</f>
        <v>359.5104</v>
      </c>
      <c r="H303" s="1">
        <f>+_xlfn.XLOOKUP(LISTAS[[#This Row],[ID]],_01_CODIGOS_Y_COSTOS_xlsm[Producto y N°],_01_CODIGOS_Y_COSTOS_xlsm[COSTO],0,0,1)</f>
        <v>204.99019999999999</v>
      </c>
      <c r="I303" s="115">
        <f>+IFERROR(LISTAS[[#This Row],[VENTA NETA]]/LISTAS[[#This Row],[COSTO]]-1,0)</f>
        <v>0.75379310815834133</v>
      </c>
      <c r="J303" s="33" t="str">
        <f>IFERROR(VLOOKUP(LISTAS[[#This Row],[ID]],_01_CODIGOS_Y_COSTOS_xlsm[[Producto y N°]:[CODIGO]],2,0),"")</f>
        <v>F-1099</v>
      </c>
      <c r="M303" s="22">
        <v>0</v>
      </c>
      <c r="N303" s="23">
        <f>+LISTAS[[#This Row],[Precio]]+(LISTAS[[#This Row],[Precio]]*M303)</f>
        <v>887.68</v>
      </c>
      <c r="O303" s="24">
        <f t="shared" si="9"/>
        <v>359.5104</v>
      </c>
      <c r="Q303" s="21">
        <f>IFERROR(O303/LISTAS[[#This Row],[COSTO]]-1,"")</f>
        <v>0.75379310815834133</v>
      </c>
      <c r="R303" t="str">
        <f>+LISTAS[[#This Row],[ID]]</f>
        <v>PLASTICOS306</v>
      </c>
      <c r="T303" s="29"/>
      <c r="U303" s="25">
        <f>LISTAS[[#This Row],[COSTO]]+(LISTAS[[#This Row],[COSTO]]*T303)</f>
        <v>204.99019999999999</v>
      </c>
      <c r="V303" s="30">
        <f>IF(T303="",0,U303/LISTAS[[#This Row],[VENTA NETA]]-1)</f>
        <v>0</v>
      </c>
      <c r="X303" s="25">
        <v>164.35</v>
      </c>
      <c r="Y303" s="31">
        <f>IFERROR(LISTAS[[#This Row],[COSTO]]/X303-1,"")</f>
        <v>0.24727836933373903</v>
      </c>
      <c r="AF303" t="str">
        <v>SKOTNICA</v>
      </c>
      <c r="AG303" t="str">
        <v>SUPLEMENTO 0,2</v>
      </c>
      <c r="AH303" s="15" t="str">
        <v>24x32</v>
      </c>
      <c r="AI303" s="9">
        <v>168.26940000000002</v>
      </c>
      <c r="AJ303" s="9">
        <v>111.70489999999999</v>
      </c>
      <c r="AK303" s="66">
        <v>0.50637438465098694</v>
      </c>
      <c r="AL303" s="8">
        <v>0.2</v>
      </c>
      <c r="AM303" s="9">
        <v>201.92328000000001</v>
      </c>
      <c r="AN303" s="66">
        <v>0.80764926158118411</v>
      </c>
      <c r="AO303" s="13">
        <f t="shared" si="10"/>
        <v>33.653879999999987</v>
      </c>
      <c r="AQ303" s="66">
        <v>0.7</v>
      </c>
      <c r="AR303" s="13">
        <v>219.53181999999993</v>
      </c>
    </row>
    <row r="304" spans="1:44" x14ac:dyDescent="0.2">
      <c r="A304" s="6" t="s">
        <v>607</v>
      </c>
      <c r="B304" t="s">
        <v>5</v>
      </c>
      <c r="C304">
        <v>307</v>
      </c>
      <c r="D304" t="s">
        <v>608</v>
      </c>
      <c r="E304" s="2">
        <v>868.09</v>
      </c>
      <c r="F304" s="6" t="str">
        <f>+_xlfn.XLOOKUP(LISTAS[[#This Row],[ID]],_01_CODIGOS_Y_COSTOS_xlsm[Producto y N°],_01_CODIGOS_Y_COSTOS_xlsm[FABRICA],"",0,1)</f>
        <v>FADER</v>
      </c>
      <c r="G304" s="13">
        <f>LISTAS[[#This Row],[Precio]]*(1-0.46)*(1-IF($C$3520="",0,$C$3520))</f>
        <v>351.57645000000002</v>
      </c>
      <c r="H304" s="1">
        <f>+_xlfn.XLOOKUP(LISTAS[[#This Row],[ID]],_01_CODIGOS_Y_COSTOS_xlsm[Producto y N°],_01_CODIGOS_Y_COSTOS_xlsm[COSTO],0,0,1)</f>
        <v>167.22890000000001</v>
      </c>
      <c r="I304" s="115">
        <f>+IFERROR(LISTAS[[#This Row],[VENTA NETA]]/LISTAS[[#This Row],[COSTO]]-1,0)</f>
        <v>1.1023665765905295</v>
      </c>
      <c r="J304" s="33" t="str">
        <f>IFERROR(VLOOKUP(LISTAS[[#This Row],[ID]],_01_CODIGOS_Y_COSTOS_xlsm[[Producto y N°]:[CODIGO]],2,0),"")</f>
        <v>F-1080</v>
      </c>
      <c r="M304" s="22">
        <v>0</v>
      </c>
      <c r="N304" s="23">
        <f>+LISTAS[[#This Row],[Precio]]+(LISTAS[[#This Row],[Precio]]*M304)</f>
        <v>868.09</v>
      </c>
      <c r="O304" s="24">
        <f t="shared" si="9"/>
        <v>351.57645000000002</v>
      </c>
      <c r="Q304" s="21">
        <f>IFERROR(O304/LISTAS[[#This Row],[COSTO]]-1,"")</f>
        <v>1.1023665765905295</v>
      </c>
      <c r="R304" t="str">
        <f>+LISTAS[[#This Row],[ID]]</f>
        <v>PLASTICOS307</v>
      </c>
      <c r="T304" s="29"/>
      <c r="U304" s="25">
        <f>LISTAS[[#This Row],[COSTO]]+(LISTAS[[#This Row],[COSTO]]*T304)</f>
        <v>167.22890000000001</v>
      </c>
      <c r="V304" s="30">
        <f>IF(T304="",0,U304/LISTAS[[#This Row],[VENTA NETA]]-1)</f>
        <v>0</v>
      </c>
      <c r="X304" s="25">
        <v>133</v>
      </c>
      <c r="Y304" s="31">
        <f>IFERROR(LISTAS[[#This Row],[COSTO]]/X304-1,"")</f>
        <v>0.25736015037593996</v>
      </c>
      <c r="AF304" t="str">
        <v>SKOTNICA</v>
      </c>
      <c r="AG304" t="str">
        <v>SUPLEMENTO 0,2</v>
      </c>
      <c r="AH304" s="15" t="str">
        <v>24x40</v>
      </c>
      <c r="AI304" s="9">
        <v>267.91559999999998</v>
      </c>
      <c r="AJ304" s="9">
        <v>177.8571</v>
      </c>
      <c r="AK304" s="66">
        <v>0.50635313406099614</v>
      </c>
      <c r="AL304" s="8">
        <v>0.2</v>
      </c>
      <c r="AM304" s="9">
        <v>321.49871999999999</v>
      </c>
      <c r="AN304" s="66">
        <v>0.80762376087319532</v>
      </c>
      <c r="AO304" s="13">
        <f t="shared" si="10"/>
        <v>53.583120000000008</v>
      </c>
      <c r="AQ304" s="66">
        <v>0.7</v>
      </c>
      <c r="AR304" s="13">
        <v>219.53181999999993</v>
      </c>
    </row>
    <row r="305" spans="1:44" x14ac:dyDescent="0.2">
      <c r="A305" s="6" t="s">
        <v>609</v>
      </c>
      <c r="B305" t="s">
        <v>5</v>
      </c>
      <c r="C305">
        <v>308</v>
      </c>
      <c r="D305" t="s">
        <v>610</v>
      </c>
      <c r="E305" s="2">
        <v>713.06</v>
      </c>
      <c r="F305" s="6" t="str">
        <f>+_xlfn.XLOOKUP(LISTAS[[#This Row],[ID]],_01_CODIGOS_Y_COSTOS_xlsm[Producto y N°],_01_CODIGOS_Y_COSTOS_xlsm[FABRICA],"",0,1)</f>
        <v>FADER</v>
      </c>
      <c r="G305" s="13">
        <f>LISTAS[[#This Row],[Precio]]*(1-0.46)*(1-IF($C$3520="",0,$C$3520))</f>
        <v>288.78929999999997</v>
      </c>
      <c r="H305" s="1">
        <f>+_xlfn.XLOOKUP(LISTAS[[#This Row],[ID]],_01_CODIGOS_Y_COSTOS_xlsm[Producto y N°],_01_CODIGOS_Y_COSTOS_xlsm[COSTO],0,0,1)</f>
        <v>168.30779999999999</v>
      </c>
      <c r="I305" s="115">
        <f>+IFERROR(LISTAS[[#This Row],[VENTA NETA]]/LISTAS[[#This Row],[COSTO]]-1,0)</f>
        <v>0.71584026408758228</v>
      </c>
      <c r="J305" s="33" t="str">
        <f>IFERROR(VLOOKUP(LISTAS[[#This Row],[ID]],_01_CODIGOS_Y_COSTOS_xlsm[[Producto y N°]:[CODIGO]],2,0),"")</f>
        <v>F-058</v>
      </c>
      <c r="M305" s="22">
        <v>0</v>
      </c>
      <c r="N305" s="23">
        <f>+LISTAS[[#This Row],[Precio]]+(LISTAS[[#This Row],[Precio]]*M305)</f>
        <v>713.06</v>
      </c>
      <c r="O305" s="24">
        <f t="shared" si="9"/>
        <v>288.78929999999997</v>
      </c>
      <c r="Q305" s="21">
        <f>IFERROR(O305/LISTAS[[#This Row],[COSTO]]-1,"")</f>
        <v>0.71584026408758228</v>
      </c>
      <c r="R305" t="str">
        <f>+LISTAS[[#This Row],[ID]]</f>
        <v>PLASTICOS308</v>
      </c>
      <c r="T305" s="29"/>
      <c r="U305" s="25">
        <f>LISTAS[[#This Row],[COSTO]]+(LISTAS[[#This Row],[COSTO]]*T305)</f>
        <v>168.30779999999999</v>
      </c>
      <c r="V305" s="30">
        <f>IF(T305="",0,U305/LISTAS[[#This Row],[VENTA NETA]]-1)</f>
        <v>0</v>
      </c>
      <c r="X305" s="25">
        <v>132.05000000000001</v>
      </c>
      <c r="Y305" s="31">
        <f>IFERROR(LISTAS[[#This Row],[COSTO]]/X305-1,"")</f>
        <v>0.27457629685725093</v>
      </c>
      <c r="AF305" t="str">
        <v>SKOTNICA</v>
      </c>
      <c r="AG305" t="str">
        <v>SUPLEMENTO 0,2</v>
      </c>
      <c r="AH305" s="15" t="str">
        <v>25x30</v>
      </c>
      <c r="AI305" s="9">
        <v>178.45110000000003</v>
      </c>
      <c r="AJ305" s="9">
        <v>118.4631</v>
      </c>
      <c r="AK305" s="66">
        <v>0.50638553271018605</v>
      </c>
      <c r="AL305" s="8">
        <v>0.2</v>
      </c>
      <c r="AM305" s="9">
        <v>214.14132000000001</v>
      </c>
      <c r="AN305" s="66">
        <v>0.80766263925222304</v>
      </c>
      <c r="AO305" s="13">
        <f t="shared" si="10"/>
        <v>35.690219999999982</v>
      </c>
      <c r="AQ305" s="66">
        <v>0.7</v>
      </c>
      <c r="AR305" s="13">
        <v>186.03985999999986</v>
      </c>
    </row>
    <row r="306" spans="1:44" x14ac:dyDescent="0.2">
      <c r="A306" s="6" t="s">
        <v>611</v>
      </c>
      <c r="B306" t="s">
        <v>5</v>
      </c>
      <c r="C306">
        <v>309</v>
      </c>
      <c r="D306" t="s">
        <v>612</v>
      </c>
      <c r="E306" s="2">
        <v>713.06</v>
      </c>
      <c r="F306" s="6" t="str">
        <f>+_xlfn.XLOOKUP(LISTAS[[#This Row],[ID]],_01_CODIGOS_Y_COSTOS_xlsm[Producto y N°],_01_CODIGOS_Y_COSTOS_xlsm[FABRICA],"",0,1)</f>
        <v>FADER</v>
      </c>
      <c r="G306" s="13">
        <f>LISTAS[[#This Row],[Precio]]*(1-0.46)*(1-IF($C$3520="",0,$C$3520))</f>
        <v>288.78929999999997</v>
      </c>
      <c r="H306" s="1">
        <f>+_xlfn.XLOOKUP(LISTAS[[#This Row],[ID]],_01_CODIGOS_Y_COSTOS_xlsm[Producto y N°],_01_CODIGOS_Y_COSTOS_xlsm[COSTO],0,0,1)</f>
        <v>168.30779999999999</v>
      </c>
      <c r="I306" s="115">
        <f>+IFERROR(LISTAS[[#This Row],[VENTA NETA]]/LISTAS[[#This Row],[COSTO]]-1,0)</f>
        <v>0.71584026408758228</v>
      </c>
      <c r="J306" s="33" t="str">
        <f>IFERROR(VLOOKUP(LISTAS[[#This Row],[ID]],_01_CODIGOS_Y_COSTOS_xlsm[[Producto y N°]:[CODIGO]],2,0),"")</f>
        <v>F-059</v>
      </c>
      <c r="M306" s="22">
        <v>0</v>
      </c>
      <c r="N306" s="23">
        <f>+LISTAS[[#This Row],[Precio]]+(LISTAS[[#This Row],[Precio]]*M306)</f>
        <v>713.06</v>
      </c>
      <c r="O306" s="24">
        <f t="shared" si="9"/>
        <v>288.78929999999997</v>
      </c>
      <c r="Q306" s="21">
        <f>IFERROR(O306/LISTAS[[#This Row],[COSTO]]-1,"")</f>
        <v>0.71584026408758228</v>
      </c>
      <c r="R306" t="str">
        <f>+LISTAS[[#This Row],[ID]]</f>
        <v>PLASTICOS309</v>
      </c>
      <c r="T306" s="29"/>
      <c r="U306" s="25">
        <f>LISTAS[[#This Row],[COSTO]]+(LISTAS[[#This Row],[COSTO]]*T306)</f>
        <v>168.30779999999999</v>
      </c>
      <c r="V306" s="30">
        <f>IF(T306="",0,U306/LISTAS[[#This Row],[VENTA NETA]]-1)</f>
        <v>0</v>
      </c>
      <c r="X306" s="25">
        <v>132.05000000000001</v>
      </c>
      <c r="Y306" s="31">
        <f>IFERROR(LISTAS[[#This Row],[COSTO]]/X306-1,"")</f>
        <v>0.27457629685725093</v>
      </c>
      <c r="AF306" t="str">
        <v>SKOTNICA</v>
      </c>
      <c r="AG306" t="str">
        <v>SUPLEMENTO 0,2</v>
      </c>
      <c r="AH306" s="15" t="str">
        <v>25x33</v>
      </c>
      <c r="AI306" s="9">
        <v>168.26940000000002</v>
      </c>
      <c r="AJ306" s="9">
        <v>111.70489999999999</v>
      </c>
      <c r="AK306" s="66">
        <v>0.50637438465098694</v>
      </c>
      <c r="AL306" s="8">
        <v>0.2</v>
      </c>
      <c r="AM306" s="9">
        <v>201.92328000000001</v>
      </c>
      <c r="AN306" s="66">
        <v>0.80764926158118411</v>
      </c>
      <c r="AO306" s="13">
        <f t="shared" si="10"/>
        <v>33.653879999999987</v>
      </c>
      <c r="AQ306" s="66">
        <v>0.7</v>
      </c>
      <c r="AR306" s="13">
        <v>186.03985999999986</v>
      </c>
    </row>
    <row r="307" spans="1:44" x14ac:dyDescent="0.2">
      <c r="A307" s="6" t="s">
        <v>613</v>
      </c>
      <c r="B307" t="s">
        <v>5</v>
      </c>
      <c r="C307">
        <v>310</v>
      </c>
      <c r="D307" t="s">
        <v>614</v>
      </c>
      <c r="E307" s="2">
        <v>669.45</v>
      </c>
      <c r="F307" s="6" t="str">
        <f>+_xlfn.XLOOKUP(LISTAS[[#This Row],[ID]],_01_CODIGOS_Y_COSTOS_xlsm[Producto y N°],_01_CODIGOS_Y_COSTOS_xlsm[FABRICA],"",0,1)</f>
        <v>FADER</v>
      </c>
      <c r="G307" s="13">
        <f>LISTAS[[#This Row],[Precio]]*(1-0.46)*(1-IF($C$3520="",0,$C$3520))</f>
        <v>271.12725</v>
      </c>
      <c r="H307" s="1">
        <f>+_xlfn.XLOOKUP(LISTAS[[#This Row],[ID]],_01_CODIGOS_Y_COSTOS_xlsm[Producto y N°],_01_CODIGOS_Y_COSTOS_xlsm[COSTO],0,0,1)</f>
        <v>155.61000000000001</v>
      </c>
      <c r="I307" s="115">
        <f>+IFERROR(LISTAS[[#This Row],[VENTA NETA]]/LISTAS[[#This Row],[COSTO]]-1,0)</f>
        <v>0.74235106998264877</v>
      </c>
      <c r="J307" s="33" t="str">
        <f>IFERROR(VLOOKUP(LISTAS[[#This Row],[ID]],_01_CODIGOS_Y_COSTOS_xlsm[[Producto y N°]:[CODIGO]],2,0),"")</f>
        <v>S-352</v>
      </c>
      <c r="M307" s="22">
        <v>0</v>
      </c>
      <c r="N307" s="23">
        <f>+LISTAS[[#This Row],[Precio]]+(LISTAS[[#This Row],[Precio]]*M307)</f>
        <v>669.45</v>
      </c>
      <c r="O307" s="24">
        <f t="shared" si="9"/>
        <v>271.12725</v>
      </c>
      <c r="Q307" s="21">
        <f>IFERROR(O307/LISTAS[[#This Row],[COSTO]]-1,"")</f>
        <v>0.74235106998264877</v>
      </c>
      <c r="R307" t="str">
        <f>+LISTAS[[#This Row],[ID]]</f>
        <v>PLASTICOS310</v>
      </c>
      <c r="T307" s="29"/>
      <c r="U307" s="25">
        <f>LISTAS[[#This Row],[COSTO]]+(LISTAS[[#This Row],[COSTO]]*T307)</f>
        <v>155.61000000000001</v>
      </c>
      <c r="V307" s="30">
        <f>IF(T307="",0,U307/LISTAS[[#This Row],[VENTA NETA]]-1)</f>
        <v>0</v>
      </c>
      <c r="X307" s="25">
        <v>121.6</v>
      </c>
      <c r="Y307" s="31">
        <f>IFERROR(LISTAS[[#This Row],[COSTO]]/X307-1,"")</f>
        <v>0.27968750000000009</v>
      </c>
      <c r="AF307" t="str">
        <v>SKOTNICA</v>
      </c>
      <c r="AG307" t="str">
        <v>SUPLEMENTO 0,2</v>
      </c>
      <c r="AH307" s="15" t="str">
        <v>25x41</v>
      </c>
      <c r="AI307" s="9">
        <v>267.91559999999998</v>
      </c>
      <c r="AJ307" s="9">
        <v>177.8571</v>
      </c>
      <c r="AK307" s="66">
        <v>0.50635313406099614</v>
      </c>
      <c r="AL307" s="8">
        <v>0.2</v>
      </c>
      <c r="AM307" s="9">
        <v>321.49871999999999</v>
      </c>
      <c r="AN307" s="66">
        <v>0.80762376087319532</v>
      </c>
      <c r="AO307" s="13">
        <f t="shared" si="10"/>
        <v>53.583120000000008</v>
      </c>
      <c r="AQ307" s="66">
        <v>0.7</v>
      </c>
      <c r="AR307" s="13">
        <v>214.8212299999999</v>
      </c>
    </row>
    <row r="308" spans="1:44" x14ac:dyDescent="0.2">
      <c r="A308" s="6" t="s">
        <v>615</v>
      </c>
      <c r="B308" t="s">
        <v>5</v>
      </c>
      <c r="C308">
        <v>311</v>
      </c>
      <c r="D308" t="s">
        <v>616</v>
      </c>
      <c r="E308" s="2">
        <v>669.45</v>
      </c>
      <c r="F308" s="6" t="str">
        <f>+_xlfn.XLOOKUP(LISTAS[[#This Row],[ID]],_01_CODIGOS_Y_COSTOS_xlsm[Producto y N°],_01_CODIGOS_Y_COSTOS_xlsm[FABRICA],"",0,1)</f>
        <v>FADER</v>
      </c>
      <c r="G308" s="13">
        <f>LISTAS[[#This Row],[Precio]]*(1-0.46)*(1-IF($C$3520="",0,$C$3520))</f>
        <v>271.12725</v>
      </c>
      <c r="H308" s="1">
        <f>+_xlfn.XLOOKUP(LISTAS[[#This Row],[ID]],_01_CODIGOS_Y_COSTOS_xlsm[Producto y N°],_01_CODIGOS_Y_COSTOS_xlsm[COSTO],0,0,1)</f>
        <v>155.61000000000001</v>
      </c>
      <c r="I308" s="115">
        <f>+IFERROR(LISTAS[[#This Row],[VENTA NETA]]/LISTAS[[#This Row],[COSTO]]-1,0)</f>
        <v>0.74235106998264877</v>
      </c>
      <c r="J308" s="33" t="str">
        <f>IFERROR(VLOOKUP(LISTAS[[#This Row],[ID]],_01_CODIGOS_Y_COSTOS_xlsm[[Producto y N°]:[CODIGO]],2,0),"")</f>
        <v>S-355</v>
      </c>
      <c r="M308" s="22">
        <v>0</v>
      </c>
      <c r="N308" s="23">
        <f>+LISTAS[[#This Row],[Precio]]+(LISTAS[[#This Row],[Precio]]*M308)</f>
        <v>669.45</v>
      </c>
      <c r="O308" s="24">
        <f t="shared" si="9"/>
        <v>271.12725</v>
      </c>
      <c r="Q308" s="21">
        <f>IFERROR(O308/LISTAS[[#This Row],[COSTO]]-1,"")</f>
        <v>0.74235106998264877</v>
      </c>
      <c r="R308" t="str">
        <f>+LISTAS[[#This Row],[ID]]</f>
        <v>PLASTICOS311</v>
      </c>
      <c r="T308" s="29"/>
      <c r="U308" s="25">
        <f>LISTAS[[#This Row],[COSTO]]+(LISTAS[[#This Row],[COSTO]]*T308)</f>
        <v>155.61000000000001</v>
      </c>
      <c r="V308" s="30">
        <f>IF(T308="",0,U308/LISTAS[[#This Row],[VENTA NETA]]-1)</f>
        <v>0</v>
      </c>
      <c r="X308" s="25">
        <v>121.6</v>
      </c>
      <c r="Y308" s="31">
        <f>IFERROR(LISTAS[[#This Row],[COSTO]]/X308-1,"")</f>
        <v>0.27968750000000009</v>
      </c>
      <c r="AF308" t="str">
        <v>SKOTNICA</v>
      </c>
      <c r="AG308" t="str">
        <v>SUPLEMENTO 0,2</v>
      </c>
      <c r="AH308" s="15" t="str">
        <v>26x31</v>
      </c>
      <c r="AI308" s="9">
        <v>178.45110000000003</v>
      </c>
      <c r="AJ308" s="9">
        <v>118.4631</v>
      </c>
      <c r="AK308" s="66">
        <v>0.50638553271018605</v>
      </c>
      <c r="AL308" s="8">
        <v>0.2</v>
      </c>
      <c r="AM308" s="9">
        <v>214.14132000000001</v>
      </c>
      <c r="AN308" s="66">
        <v>0.80766263925222304</v>
      </c>
      <c r="AO308" s="13">
        <f t="shared" si="10"/>
        <v>35.690219999999982</v>
      </c>
      <c r="AQ308" s="66">
        <v>0.70000000000000018</v>
      </c>
      <c r="AR308" s="13">
        <v>194.18853000000001</v>
      </c>
    </row>
    <row r="309" spans="1:44" x14ac:dyDescent="0.2">
      <c r="A309" s="6" t="s">
        <v>617</v>
      </c>
      <c r="B309" t="s">
        <v>5</v>
      </c>
      <c r="C309">
        <v>312</v>
      </c>
      <c r="D309" t="s">
        <v>618</v>
      </c>
      <c r="E309" s="2">
        <v>669.45</v>
      </c>
      <c r="F309" s="6" t="str">
        <f>+_xlfn.XLOOKUP(LISTAS[[#This Row],[ID]],_01_CODIGOS_Y_COSTOS_xlsm[Producto y N°],_01_CODIGOS_Y_COSTOS_xlsm[FABRICA],"",0,1)</f>
        <v>FADER</v>
      </c>
      <c r="G309" s="13">
        <f>LISTAS[[#This Row],[Precio]]*(1-0.46)*(1-IF($C$3520="",0,$C$3520))</f>
        <v>271.12725</v>
      </c>
      <c r="H309" s="1">
        <f>+_xlfn.XLOOKUP(LISTAS[[#This Row],[ID]],_01_CODIGOS_Y_COSTOS_xlsm[Producto y N°],_01_CODIGOS_Y_COSTOS_xlsm[COSTO],0,0,1)</f>
        <v>134.66249999999999</v>
      </c>
      <c r="I309" s="115">
        <f>+IFERROR(LISTAS[[#This Row],[VENTA NETA]]/LISTAS[[#This Row],[COSTO]]-1,0)</f>
        <v>1.0133834586466168</v>
      </c>
      <c r="J309" s="33" t="str">
        <f>IFERROR(VLOOKUP(LISTAS[[#This Row],[ID]],_01_CODIGOS_Y_COSTOS_xlsm[[Producto y N°]:[CODIGO]],2,0),"")</f>
        <v>S-347</v>
      </c>
      <c r="M309" s="22">
        <v>0</v>
      </c>
      <c r="N309" s="23">
        <f>+LISTAS[[#This Row],[Precio]]+(LISTAS[[#This Row],[Precio]]*M309)</f>
        <v>669.45</v>
      </c>
      <c r="O309" s="24">
        <f t="shared" si="9"/>
        <v>271.12725</v>
      </c>
      <c r="Q309" s="21">
        <f>IFERROR(O309/LISTAS[[#This Row],[COSTO]]-1,"")</f>
        <v>1.0133834586466168</v>
      </c>
      <c r="R309" t="str">
        <f>+LISTAS[[#This Row],[ID]]</f>
        <v>PLASTICOS312</v>
      </c>
      <c r="T309" s="29"/>
      <c r="U309" s="25">
        <f>LISTAS[[#This Row],[COSTO]]+(LISTAS[[#This Row],[COSTO]]*T309)</f>
        <v>134.66249999999999</v>
      </c>
      <c r="V309" s="30">
        <f>IF(T309="",0,U309/LISTAS[[#This Row],[VENTA NETA]]-1)</f>
        <v>0</v>
      </c>
      <c r="X309" s="25">
        <v>108.3</v>
      </c>
      <c r="Y309" s="31">
        <f>IFERROR(LISTAS[[#This Row],[COSTO]]/X309-1,"")</f>
        <v>0.24342105263157898</v>
      </c>
      <c r="AF309" t="str">
        <v>SKOTNICA</v>
      </c>
      <c r="AG309" t="str">
        <v>SUPLEMENTO 0,2</v>
      </c>
      <c r="AH309" s="15" t="str">
        <v>26x34</v>
      </c>
      <c r="AI309" s="9">
        <v>226.11960000000005</v>
      </c>
      <c r="AJ309" s="9">
        <v>150.1096</v>
      </c>
      <c r="AK309" s="66">
        <v>0.50636335051189296</v>
      </c>
      <c r="AL309" s="8">
        <v>0.2</v>
      </c>
      <c r="AM309" s="9">
        <v>271.34352000000001</v>
      </c>
      <c r="AN309" s="66">
        <v>0.8076360206142712</v>
      </c>
      <c r="AO309" s="13">
        <f t="shared" si="10"/>
        <v>45.223919999999964</v>
      </c>
      <c r="AQ309" s="66">
        <v>0.70000000000000018</v>
      </c>
      <c r="AR309" s="13">
        <v>194.18853000000001</v>
      </c>
    </row>
    <row r="310" spans="1:44" x14ac:dyDescent="0.2">
      <c r="A310" s="6" t="s">
        <v>619</v>
      </c>
      <c r="B310" t="s">
        <v>5</v>
      </c>
      <c r="C310">
        <v>313</v>
      </c>
      <c r="D310" t="s">
        <v>620</v>
      </c>
      <c r="E310" s="2">
        <v>785.82</v>
      </c>
      <c r="F310" s="6" t="str">
        <f>+_xlfn.XLOOKUP(LISTAS[[#This Row],[ID]],_01_CODIGOS_Y_COSTOS_xlsm[Producto y N°],_01_CODIGOS_Y_COSTOS_xlsm[FABRICA],"",0,1)</f>
        <v>FADER</v>
      </c>
      <c r="G310" s="13">
        <f>LISTAS[[#This Row],[Precio]]*(1-0.46)*(1-IF($C$3520="",0,$C$3520))</f>
        <v>318.25710000000004</v>
      </c>
      <c r="H310" s="1">
        <f>+_xlfn.XLOOKUP(LISTAS[[#This Row],[ID]],_01_CODIGOS_Y_COSTOS_xlsm[Producto y N°],_01_CODIGOS_Y_COSTOS_xlsm[COSTO],0,0,1)</f>
        <v>124.6875</v>
      </c>
      <c r="I310" s="115">
        <f>+IFERROR(LISTAS[[#This Row],[VENTA NETA]]/LISTAS[[#This Row],[COSTO]]-1,0)</f>
        <v>1.5524378947368422</v>
      </c>
      <c r="J310" s="33" t="str">
        <f>IFERROR(VLOOKUP(LISTAS[[#This Row],[ID]],_01_CODIGOS_Y_COSTOS_xlsm[[Producto y N°]:[CODIGO]],2,0),"")</f>
        <v>S-136</v>
      </c>
      <c r="M310" s="22">
        <v>0</v>
      </c>
      <c r="N310" s="23">
        <f>+LISTAS[[#This Row],[Precio]]+(LISTAS[[#This Row],[Precio]]*M310)</f>
        <v>785.82</v>
      </c>
      <c r="O310" s="24">
        <f t="shared" si="9"/>
        <v>318.25710000000004</v>
      </c>
      <c r="Q310" s="21">
        <f>IFERROR(O310/LISTAS[[#This Row],[COSTO]]-1,"")</f>
        <v>1.5524378947368422</v>
      </c>
      <c r="R310" t="str">
        <f>+LISTAS[[#This Row],[ID]]</f>
        <v>PLASTICOS313</v>
      </c>
      <c r="T310" s="29"/>
      <c r="U310" s="25">
        <f>LISTAS[[#This Row],[COSTO]]+(LISTAS[[#This Row],[COSTO]]*T310)</f>
        <v>124.6875</v>
      </c>
      <c r="V310" s="30">
        <f>IF(T310="",0,U310/LISTAS[[#This Row],[VENTA NETA]]-1)</f>
        <v>0</v>
      </c>
      <c r="X310" s="25">
        <v>95</v>
      </c>
      <c r="Y310" s="31">
        <f>IFERROR(LISTAS[[#This Row],[COSTO]]/X310-1,"")</f>
        <v>0.3125</v>
      </c>
      <c r="AF310" t="str">
        <v>SKOTNICA</v>
      </c>
      <c r="AG310" t="str">
        <v>SUPLEMENTO 0,2</v>
      </c>
      <c r="AH310" s="15" t="str">
        <v>26x42</v>
      </c>
      <c r="AI310" s="9">
        <v>267.91559999999998</v>
      </c>
      <c r="AJ310" s="9">
        <v>177.8571</v>
      </c>
      <c r="AK310" s="66">
        <v>0.50635313406099614</v>
      </c>
      <c r="AL310" s="8">
        <v>0.2</v>
      </c>
      <c r="AM310" s="9">
        <v>321.49871999999999</v>
      </c>
      <c r="AN310" s="66">
        <v>0.80762376087319532</v>
      </c>
      <c r="AO310" s="13">
        <f t="shared" si="10"/>
        <v>53.583120000000008</v>
      </c>
      <c r="AQ310" s="66">
        <v>0.70000000000000018</v>
      </c>
      <c r="AR310" s="13">
        <v>194.18853000000001</v>
      </c>
    </row>
    <row r="311" spans="1:44" x14ac:dyDescent="0.2">
      <c r="A311" s="6" t="s">
        <v>621</v>
      </c>
      <c r="B311" t="s">
        <v>5</v>
      </c>
      <c r="C311">
        <v>314</v>
      </c>
      <c r="D311" t="s">
        <v>622</v>
      </c>
      <c r="E311" s="2">
        <v>683.78</v>
      </c>
      <c r="F311" s="6" t="str">
        <f>+_xlfn.XLOOKUP(LISTAS[[#This Row],[ID]],_01_CODIGOS_Y_COSTOS_xlsm[Producto y N°],_01_CODIGOS_Y_COSTOS_xlsm[FABRICA],"",0,1)</f>
        <v>FADER</v>
      </c>
      <c r="G311" s="13">
        <f>LISTAS[[#This Row],[Precio]]*(1-0.46)*(1-IF($C$3520="",0,$C$3520))</f>
        <v>276.93090000000001</v>
      </c>
      <c r="H311" s="1">
        <f>+_xlfn.XLOOKUP(LISTAS[[#This Row],[ID]],_01_CODIGOS_Y_COSTOS_xlsm[Producto y N°],_01_CODIGOS_Y_COSTOS_xlsm[COSTO],0,0,1)</f>
        <v>134.86199999999999</v>
      </c>
      <c r="I311" s="115">
        <f>+IFERROR(LISTAS[[#This Row],[VENTA NETA]]/LISTAS[[#This Row],[COSTO]]-1,0)</f>
        <v>1.0534390710504073</v>
      </c>
      <c r="J311" s="33" t="str">
        <f>IFERROR(VLOOKUP(LISTAS[[#This Row],[ID]],_01_CODIGOS_Y_COSTOS_xlsm[[Producto y N°]:[CODIGO]],2,0),"")</f>
        <v>F-1126</v>
      </c>
      <c r="M311" s="22">
        <v>0</v>
      </c>
      <c r="N311" s="23">
        <f>+LISTAS[[#This Row],[Precio]]+(LISTAS[[#This Row],[Precio]]*M311)</f>
        <v>683.78</v>
      </c>
      <c r="O311" s="24">
        <f t="shared" si="9"/>
        <v>276.93090000000001</v>
      </c>
      <c r="Q311" s="21">
        <f>IFERROR(O311/LISTAS[[#This Row],[COSTO]]-1,"")</f>
        <v>1.0534390710504073</v>
      </c>
      <c r="R311" t="str">
        <f>+LISTAS[[#This Row],[ID]]</f>
        <v>PLASTICOS314</v>
      </c>
      <c r="T311" s="29"/>
      <c r="U311" s="25">
        <f>LISTAS[[#This Row],[COSTO]]+(LISTAS[[#This Row],[COSTO]]*T311)</f>
        <v>134.86199999999999</v>
      </c>
      <c r="V311" s="30">
        <f>IF(T311="",0,U311/LISTAS[[#This Row],[VENTA NETA]]-1)</f>
        <v>0</v>
      </c>
      <c r="X311" s="25">
        <v>107.35</v>
      </c>
      <c r="Y311" s="31">
        <f>IFERROR(LISTAS[[#This Row],[COSTO]]/X311-1,"")</f>
        <v>0.25628318584070797</v>
      </c>
      <c r="AF311" t="str">
        <v>SKOTNICA</v>
      </c>
      <c r="AG311" t="str">
        <v>SUPLEMENTO 0,2</v>
      </c>
      <c r="AH311" s="15" t="str">
        <v>27x35</v>
      </c>
      <c r="AI311" s="9">
        <v>226.11960000000005</v>
      </c>
      <c r="AJ311" s="9">
        <v>150.1096</v>
      </c>
      <c r="AK311" s="66">
        <v>0.50636335051189296</v>
      </c>
      <c r="AL311" s="8">
        <v>0.2</v>
      </c>
      <c r="AM311" s="9">
        <v>271.34352000000001</v>
      </c>
      <c r="AN311" s="66">
        <v>0.8076360206142712</v>
      </c>
      <c r="AO311" s="13">
        <f t="shared" si="10"/>
        <v>45.223919999999964</v>
      </c>
      <c r="AQ311" s="66">
        <v>0.70000000000000018</v>
      </c>
      <c r="AR311" s="13">
        <v>194.18853000000001</v>
      </c>
    </row>
    <row r="312" spans="1:44" x14ac:dyDescent="0.2">
      <c r="A312" s="6" t="s">
        <v>623</v>
      </c>
      <c r="B312" t="s">
        <v>5</v>
      </c>
      <c r="C312">
        <v>315</v>
      </c>
      <c r="D312" t="s">
        <v>624</v>
      </c>
      <c r="E312" s="2">
        <v>960.44</v>
      </c>
      <c r="F312" s="6" t="str">
        <f>+_xlfn.XLOOKUP(LISTAS[[#This Row],[ID]],_01_CODIGOS_Y_COSTOS_xlsm[Producto y N°],_01_CODIGOS_Y_COSTOS_xlsm[FABRICA],"",0,1)</f>
        <v>FADER</v>
      </c>
      <c r="G312" s="13">
        <f>LISTAS[[#This Row],[Precio]]*(1-0.46)*(1-IF($C$3520="",0,$C$3520))</f>
        <v>388.97820000000002</v>
      </c>
      <c r="H312" s="1">
        <f>+_xlfn.XLOOKUP(LISTAS[[#This Row],[ID]],_01_CODIGOS_Y_COSTOS_xlsm[Producto y N°],_01_CODIGOS_Y_COSTOS_xlsm[COSTO],0,0,1)</f>
        <v>183.41229999999999</v>
      </c>
      <c r="I312" s="115">
        <f>+IFERROR(LISTAS[[#This Row],[VENTA NETA]]/LISTAS[[#This Row],[COSTO]]-1,0)</f>
        <v>1.1207857924468536</v>
      </c>
      <c r="J312" s="33" t="str">
        <f>IFERROR(VLOOKUP(LISTAS[[#This Row],[ID]],_01_CODIGOS_Y_COSTOS_xlsm[[Producto y N°]:[CODIGO]],2,0),"")</f>
        <v>F-319/A</v>
      </c>
      <c r="M312" s="22">
        <v>0</v>
      </c>
      <c r="N312" s="23">
        <f>+LISTAS[[#This Row],[Precio]]+(LISTAS[[#This Row],[Precio]]*M312)</f>
        <v>960.44</v>
      </c>
      <c r="O312" s="24">
        <f t="shared" si="9"/>
        <v>388.97820000000002</v>
      </c>
      <c r="Q312" s="21">
        <f>IFERROR(O312/LISTAS[[#This Row],[COSTO]]-1,"")</f>
        <v>1.1207857924468536</v>
      </c>
      <c r="R312" t="str">
        <f>+LISTAS[[#This Row],[ID]]</f>
        <v>PLASTICOS315</v>
      </c>
      <c r="T312" s="29"/>
      <c r="U312" s="25">
        <f>LISTAS[[#This Row],[COSTO]]+(LISTAS[[#This Row],[COSTO]]*T312)</f>
        <v>183.41229999999999</v>
      </c>
      <c r="V312" s="30">
        <f>IF(T312="",0,U312/LISTAS[[#This Row],[VENTA NETA]]-1)</f>
        <v>0</v>
      </c>
      <c r="X312" s="25">
        <v>147.25</v>
      </c>
      <c r="Y312" s="31">
        <f>IFERROR(LISTAS[[#This Row],[COSTO]]/X312-1,"")</f>
        <v>0.24558438030560259</v>
      </c>
      <c r="AF312" t="str">
        <v>SKOTNICA</v>
      </c>
      <c r="AG312" t="str">
        <v>SUPLEMENTO 0,2</v>
      </c>
      <c r="AH312" s="15" t="str">
        <v>27x43</v>
      </c>
      <c r="AI312" s="9">
        <v>267.91559999999998</v>
      </c>
      <c r="AJ312" s="9">
        <v>177.8571</v>
      </c>
      <c r="AK312" s="66">
        <v>0.50635313406099614</v>
      </c>
      <c r="AL312" s="8">
        <v>0.2</v>
      </c>
      <c r="AM312" s="9">
        <v>321.49871999999999</v>
      </c>
      <c r="AN312" s="66">
        <v>0.80762376087319532</v>
      </c>
      <c r="AO312" s="13">
        <f t="shared" si="10"/>
        <v>53.583120000000008</v>
      </c>
      <c r="AQ312" s="66">
        <v>0.70000000000000018</v>
      </c>
      <c r="AR312" s="13">
        <v>194.18853000000001</v>
      </c>
    </row>
    <row r="313" spans="1:44" x14ac:dyDescent="0.2">
      <c r="A313" s="6" t="s">
        <v>625</v>
      </c>
      <c r="B313" t="s">
        <v>5</v>
      </c>
      <c r="C313">
        <v>316</v>
      </c>
      <c r="D313" t="s">
        <v>626</v>
      </c>
      <c r="E313" s="2">
        <v>785.82</v>
      </c>
      <c r="F313" s="6" t="str">
        <f>+_xlfn.XLOOKUP(LISTAS[[#This Row],[ID]],_01_CODIGOS_Y_COSTOS_xlsm[Producto y N°],_01_CODIGOS_Y_COSTOS_xlsm[FABRICA],"",0,1)</f>
        <v>FADER</v>
      </c>
      <c r="G313" s="13">
        <f>LISTAS[[#This Row],[Precio]]*(1-0.46)*(1-IF($C$3520="",0,$C$3520))</f>
        <v>318.25710000000004</v>
      </c>
      <c r="H313" s="1">
        <f>+_xlfn.XLOOKUP(LISTAS[[#This Row],[ID]],_01_CODIGOS_Y_COSTOS_xlsm[Producto y N°],_01_CODIGOS_Y_COSTOS_xlsm[COSTO],0,0,1)</f>
        <v>183.41229999999999</v>
      </c>
      <c r="I313" s="115">
        <f>+IFERROR(LISTAS[[#This Row],[VENTA NETA]]/LISTAS[[#This Row],[COSTO]]-1,0)</f>
        <v>0.7352004200372606</v>
      </c>
      <c r="J313" s="33" t="str">
        <f>IFERROR(VLOOKUP(LISTAS[[#This Row],[ID]],_01_CODIGOS_Y_COSTOS_xlsm[[Producto y N°]:[CODIGO]],2,0),"")</f>
        <v>F-1059</v>
      </c>
      <c r="M313" s="22">
        <v>0</v>
      </c>
      <c r="N313" s="23">
        <f>+LISTAS[[#This Row],[Precio]]+(LISTAS[[#This Row],[Precio]]*M313)</f>
        <v>785.82</v>
      </c>
      <c r="O313" s="24">
        <f t="shared" si="9"/>
        <v>318.25710000000004</v>
      </c>
      <c r="Q313" s="21">
        <f>IFERROR(O313/LISTAS[[#This Row],[COSTO]]-1,"")</f>
        <v>0.7352004200372606</v>
      </c>
      <c r="R313" t="str">
        <f>+LISTAS[[#This Row],[ID]]</f>
        <v>PLASTICOS316</v>
      </c>
      <c r="T313" s="29"/>
      <c r="U313" s="25">
        <f>LISTAS[[#This Row],[COSTO]]+(LISTAS[[#This Row],[COSTO]]*T313)</f>
        <v>183.41229999999999</v>
      </c>
      <c r="V313" s="30">
        <f>IF(T313="",0,U313/LISTAS[[#This Row],[VENTA NETA]]-1)</f>
        <v>0</v>
      </c>
      <c r="X313" s="25">
        <v>145.376</v>
      </c>
      <c r="Y313" s="31">
        <f>IFERROR(LISTAS[[#This Row],[COSTO]]/X313-1,"")</f>
        <v>0.26164084855822134</v>
      </c>
      <c r="AF313" t="str">
        <v>SKOTNICA</v>
      </c>
      <c r="AG313" t="str">
        <v>SUPLEMENTO 0,2</v>
      </c>
      <c r="AH313" s="15" t="str">
        <v>28x36</v>
      </c>
      <c r="AI313" s="9">
        <v>226.11960000000005</v>
      </c>
      <c r="AJ313" s="9">
        <v>150.1096</v>
      </c>
      <c r="AK313" s="66">
        <v>0.50636335051189296</v>
      </c>
      <c r="AL313" s="8">
        <v>0.2</v>
      </c>
      <c r="AM313" s="9">
        <v>271.34352000000001</v>
      </c>
      <c r="AN313" s="66">
        <v>0.8076360206142712</v>
      </c>
      <c r="AO313" s="13">
        <f t="shared" si="10"/>
        <v>45.223919999999964</v>
      </c>
      <c r="AQ313" s="66">
        <v>0.69999999999999973</v>
      </c>
      <c r="AR313" s="13">
        <v>52.679369999999949</v>
      </c>
    </row>
    <row r="314" spans="1:44" x14ac:dyDescent="0.2">
      <c r="A314" s="6" t="s">
        <v>627</v>
      </c>
      <c r="B314" t="s">
        <v>5</v>
      </c>
      <c r="C314">
        <v>317</v>
      </c>
      <c r="D314" t="s">
        <v>628</v>
      </c>
      <c r="E314" s="2">
        <v>1203.1199999999999</v>
      </c>
      <c r="F314" s="6" t="str">
        <f>+_xlfn.XLOOKUP(LISTAS[[#This Row],[ID]],_01_CODIGOS_Y_COSTOS_xlsm[Producto y N°],_01_CODIGOS_Y_COSTOS_xlsm[FABRICA],"",0,1)</f>
        <v>FADER</v>
      </c>
      <c r="G314" s="13">
        <f>LISTAS[[#This Row],[Precio]]*(1-0.46)*(1-IF($C$3520="",0,$C$3520))</f>
        <v>487.2636</v>
      </c>
      <c r="H314" s="1">
        <f>+_xlfn.XLOOKUP(LISTAS[[#This Row],[ID]],_01_CODIGOS_Y_COSTOS_xlsm[Producto y N°],_01_CODIGOS_Y_COSTOS_xlsm[COSTO],0,0,1)</f>
        <v>221.1737</v>
      </c>
      <c r="I314" s="115">
        <f>+IFERROR(LISTAS[[#This Row],[VENTA NETA]]/LISTAS[[#This Row],[COSTO]]-1,0)</f>
        <v>1.2030811077447274</v>
      </c>
      <c r="J314" s="33" t="str">
        <f>IFERROR(VLOOKUP(LISTAS[[#This Row],[ID]],_01_CODIGOS_Y_COSTOS_xlsm[[Producto y N°]:[CODIGO]],2,0),"")</f>
        <v>F-1158</v>
      </c>
      <c r="M314" s="22">
        <v>0</v>
      </c>
      <c r="N314" s="23">
        <f>+LISTAS[[#This Row],[Precio]]+(LISTAS[[#This Row],[Precio]]*M314)</f>
        <v>1203.1199999999999</v>
      </c>
      <c r="O314" s="24">
        <f t="shared" si="9"/>
        <v>487.2636</v>
      </c>
      <c r="Q314" s="21">
        <f>IFERROR(O314/LISTAS[[#This Row],[COSTO]]-1,"")</f>
        <v>1.2030811077447274</v>
      </c>
      <c r="R314" t="str">
        <f>+LISTAS[[#This Row],[ID]]</f>
        <v>PLASTICOS317</v>
      </c>
      <c r="T314" s="29"/>
      <c r="U314" s="25">
        <f>LISTAS[[#This Row],[COSTO]]+(LISTAS[[#This Row],[COSTO]]*T314)</f>
        <v>221.1737</v>
      </c>
      <c r="V314" s="30">
        <f>IF(T314="",0,U314/LISTAS[[#This Row],[VENTA NETA]]-1)</f>
        <v>0</v>
      </c>
      <c r="X314" s="25">
        <v>199.5</v>
      </c>
      <c r="Y314" s="31">
        <f>IFERROR(LISTAS[[#This Row],[COSTO]]/X314-1,"")</f>
        <v>0.10864010025062654</v>
      </c>
      <c r="AF314" t="str">
        <v>SKOTNICA</v>
      </c>
      <c r="AG314" t="str">
        <v>SUPLEMENTO 0,2</v>
      </c>
      <c r="AH314" s="15" t="str">
        <v>28x44</v>
      </c>
      <c r="AI314" s="9">
        <v>314.41365000000002</v>
      </c>
      <c r="AJ314" s="9">
        <v>208.72380000000001</v>
      </c>
      <c r="AK314" s="66">
        <v>0.50636223564346761</v>
      </c>
      <c r="AL314" s="8">
        <v>0.2</v>
      </c>
      <c r="AM314" s="9">
        <v>377.29638</v>
      </c>
      <c r="AN314" s="66">
        <v>0.80763468277216099</v>
      </c>
      <c r="AO314" s="13">
        <f t="shared" si="10"/>
        <v>62.882729999999981</v>
      </c>
      <c r="AQ314" s="66">
        <v>0.69999999999999973</v>
      </c>
      <c r="AR314" s="13">
        <v>52.679369999999949</v>
      </c>
    </row>
    <row r="315" spans="1:44" x14ac:dyDescent="0.2">
      <c r="A315" s="6" t="s">
        <v>629</v>
      </c>
      <c r="B315" t="s">
        <v>5</v>
      </c>
      <c r="C315">
        <v>318</v>
      </c>
      <c r="D315" t="s">
        <v>630</v>
      </c>
      <c r="E315" s="2">
        <v>683.78</v>
      </c>
      <c r="F315" s="6" t="str">
        <f>+_xlfn.XLOOKUP(LISTAS[[#This Row],[ID]],_01_CODIGOS_Y_COSTOS_xlsm[Producto y N°],_01_CODIGOS_Y_COSTOS_xlsm[FABRICA],"",0,1)</f>
        <v>FADER</v>
      </c>
      <c r="G315" s="13">
        <f>LISTAS[[#This Row],[Precio]]*(1-0.46)*(1-IF($C$3520="",0,$C$3520))</f>
        <v>276.93090000000001</v>
      </c>
      <c r="H315" s="1">
        <f>+_xlfn.XLOOKUP(LISTAS[[#This Row],[ID]],_01_CODIGOS_Y_COSTOS_xlsm[Producto y N°],_01_CODIGOS_Y_COSTOS_xlsm[COSTO],0,0,1)</f>
        <v>135.66</v>
      </c>
      <c r="I315" s="115">
        <f>+IFERROR(LISTAS[[#This Row],[VENTA NETA]]/LISTAS[[#This Row],[COSTO]]-1,0)</f>
        <v>1.0413600176912872</v>
      </c>
      <c r="J315" s="33" t="str">
        <f>IFERROR(VLOOKUP(LISTAS[[#This Row],[ID]],_01_CODIGOS_Y_COSTOS_xlsm[[Producto y N°]:[CODIGO]],2,0),"")</f>
        <v>S-016</v>
      </c>
      <c r="M315" s="22">
        <v>0</v>
      </c>
      <c r="N315" s="23">
        <f>+LISTAS[[#This Row],[Precio]]+(LISTAS[[#This Row],[Precio]]*M315)</f>
        <v>683.78</v>
      </c>
      <c r="O315" s="24">
        <f t="shared" si="9"/>
        <v>276.93090000000001</v>
      </c>
      <c r="Q315" s="21">
        <f>IFERROR(O315/LISTAS[[#This Row],[COSTO]]-1,"")</f>
        <v>1.0413600176912872</v>
      </c>
      <c r="R315" t="str">
        <f>+LISTAS[[#This Row],[ID]]</f>
        <v>PLASTICOS318</v>
      </c>
      <c r="T315" s="29"/>
      <c r="U315" s="25">
        <f>LISTAS[[#This Row],[COSTO]]+(LISTAS[[#This Row],[COSTO]]*T315)</f>
        <v>135.66</v>
      </c>
      <c r="V315" s="30">
        <f>IF(T315="",0,U315/LISTAS[[#This Row],[VENTA NETA]]-1)</f>
        <v>0</v>
      </c>
      <c r="X315" s="25">
        <v>108.3</v>
      </c>
      <c r="Y315" s="31">
        <f>IFERROR(LISTAS[[#This Row],[COSTO]]/X315-1,"")</f>
        <v>0.25263157894736832</v>
      </c>
      <c r="AF315" t="str">
        <v>SKOTNICA</v>
      </c>
      <c r="AG315" t="str">
        <v>SUPLEMENTO 0,2</v>
      </c>
      <c r="AH315" s="15" t="str">
        <v>29x37</v>
      </c>
      <c r="AI315" s="9">
        <v>226.11960000000005</v>
      </c>
      <c r="AJ315" s="9">
        <v>150.1096</v>
      </c>
      <c r="AK315" s="66">
        <v>0.50636335051189296</v>
      </c>
      <c r="AL315" s="8">
        <v>0.2</v>
      </c>
      <c r="AM315" s="9">
        <v>271.34352000000001</v>
      </c>
      <c r="AN315" s="66">
        <v>0.8076360206142712</v>
      </c>
      <c r="AO315" s="13">
        <f t="shared" si="10"/>
        <v>45.223919999999964</v>
      </c>
      <c r="AQ315" s="66">
        <v>0.69999999999999973</v>
      </c>
      <c r="AR315" s="13">
        <v>52.679369999999949</v>
      </c>
    </row>
    <row r="316" spans="1:44" x14ac:dyDescent="0.2">
      <c r="A316" s="6" t="s">
        <v>631</v>
      </c>
      <c r="B316" t="s">
        <v>5</v>
      </c>
      <c r="C316">
        <v>319</v>
      </c>
      <c r="D316" t="s">
        <v>632</v>
      </c>
      <c r="E316" s="2">
        <v>916.79</v>
      </c>
      <c r="F316" s="6" t="str">
        <f>+_xlfn.XLOOKUP(LISTAS[[#This Row],[ID]],_01_CODIGOS_Y_COSTOS_xlsm[Producto y N°],_01_CODIGOS_Y_COSTOS_xlsm[FABRICA],"",0,1)</f>
        <v>FADER</v>
      </c>
      <c r="G316" s="13">
        <f>LISTAS[[#This Row],[Precio]]*(1-0.46)*(1-IF($C$3520="",0,$C$3520))</f>
        <v>371.29994999999997</v>
      </c>
      <c r="H316" s="1">
        <f>+_xlfn.XLOOKUP(LISTAS[[#This Row],[ID]],_01_CODIGOS_Y_COSTOS_xlsm[Producto y N°],_01_CODIGOS_Y_COSTOS_xlsm[COSTO],0,0,1)</f>
        <v>214.46250000000001</v>
      </c>
      <c r="I316" s="115">
        <f>+IFERROR(LISTAS[[#This Row],[VENTA NETA]]/LISTAS[[#This Row],[COSTO]]-1,0)</f>
        <v>0.73130477356181123</v>
      </c>
      <c r="J316" s="33" t="str">
        <f>IFERROR(VLOOKUP(LISTAS[[#This Row],[ID]],_01_CODIGOS_Y_COSTOS_xlsm[[Producto y N°]:[CODIGO]],2,0),"")</f>
        <v>S-291</v>
      </c>
      <c r="M316" s="22">
        <v>0</v>
      </c>
      <c r="N316" s="23">
        <f>+LISTAS[[#This Row],[Precio]]+(LISTAS[[#This Row],[Precio]]*M316)</f>
        <v>916.79</v>
      </c>
      <c r="O316" s="24">
        <f t="shared" si="9"/>
        <v>371.29994999999997</v>
      </c>
      <c r="Q316" s="21">
        <f>IFERROR(O316/LISTAS[[#This Row],[COSTO]]-1,"")</f>
        <v>0.73130477356181123</v>
      </c>
      <c r="R316" t="str">
        <f>+LISTAS[[#This Row],[ID]]</f>
        <v>PLASTICOS319</v>
      </c>
      <c r="T316" s="29"/>
      <c r="U316" s="25">
        <f>LISTAS[[#This Row],[COSTO]]+(LISTAS[[#This Row],[COSTO]]*T316)</f>
        <v>214.46250000000001</v>
      </c>
      <c r="V316" s="30">
        <f>IF(T316="",0,U316/LISTAS[[#This Row],[VENTA NETA]]-1)</f>
        <v>0</v>
      </c>
      <c r="X316" s="25">
        <v>169.1</v>
      </c>
      <c r="Y316" s="31">
        <f>IFERROR(LISTAS[[#This Row],[COSTO]]/X316-1,"")</f>
        <v>0.26825842696629221</v>
      </c>
      <c r="AF316" t="str">
        <v>SKOTNICA</v>
      </c>
      <c r="AG316" t="str">
        <v>SUPLEMENTO 0,2</v>
      </c>
      <c r="AH316" s="15" t="str">
        <v>29x45</v>
      </c>
      <c r="AI316" s="9">
        <v>314.41365000000002</v>
      </c>
      <c r="AJ316" s="9">
        <v>208.72380000000001</v>
      </c>
      <c r="AK316" s="66">
        <v>0.50636223564346761</v>
      </c>
      <c r="AL316" s="8">
        <v>0.2</v>
      </c>
      <c r="AM316" s="9">
        <v>377.29638</v>
      </c>
      <c r="AN316" s="66">
        <v>0.80763468277216099</v>
      </c>
      <c r="AO316" s="13">
        <f t="shared" si="10"/>
        <v>62.882729999999981</v>
      </c>
      <c r="AQ316" s="66">
        <v>0.69999999999999973</v>
      </c>
      <c r="AR316" s="13">
        <v>219.90670999999975</v>
      </c>
    </row>
    <row r="317" spans="1:44" x14ac:dyDescent="0.2">
      <c r="A317" s="6" t="s">
        <v>633</v>
      </c>
      <c r="B317" t="s">
        <v>5</v>
      </c>
      <c r="C317">
        <v>320</v>
      </c>
      <c r="D317" t="s">
        <v>634</v>
      </c>
      <c r="E317" s="2">
        <v>1018.65</v>
      </c>
      <c r="F317" s="6" t="str">
        <f>+_xlfn.XLOOKUP(LISTAS[[#This Row],[ID]],_01_CODIGOS_Y_COSTOS_xlsm[Producto y N°],_01_CODIGOS_Y_COSTOS_xlsm[FABRICA],"",0,1)</f>
        <v>FADER</v>
      </c>
      <c r="G317" s="13">
        <f>LISTAS[[#This Row],[Precio]]*(1-0.46)*(1-IF($C$3520="",0,$C$3520))</f>
        <v>412.55325000000005</v>
      </c>
      <c r="H317" s="1">
        <f>+_xlfn.XLOOKUP(LISTAS[[#This Row],[ID]],_01_CODIGOS_Y_COSTOS_xlsm[Producto y N°],_01_CODIGOS_Y_COSTOS_xlsm[COSTO],0,0,1)</f>
        <v>237.405</v>
      </c>
      <c r="I317" s="115">
        <f>+IFERROR(LISTAS[[#This Row],[VENTA NETA]]/LISTAS[[#This Row],[COSTO]]-1,0)</f>
        <v>0.73776142035761683</v>
      </c>
      <c r="J317" s="33" t="str">
        <f>IFERROR(VLOOKUP(LISTAS[[#This Row],[ID]],_01_CODIGOS_Y_COSTOS_xlsm[[Producto y N°]:[CODIGO]],2,0),"")</f>
        <v>S-348</v>
      </c>
      <c r="M317" s="22">
        <v>0</v>
      </c>
      <c r="N317" s="23">
        <f>+LISTAS[[#This Row],[Precio]]+(LISTAS[[#This Row],[Precio]]*M317)</f>
        <v>1018.65</v>
      </c>
      <c r="O317" s="24">
        <f t="shared" si="9"/>
        <v>412.55325000000005</v>
      </c>
      <c r="Q317" s="21">
        <f>IFERROR(O317/LISTAS[[#This Row],[COSTO]]-1,"")</f>
        <v>0.73776142035761683</v>
      </c>
      <c r="R317" t="str">
        <f>+LISTAS[[#This Row],[ID]]</f>
        <v>PLASTICOS320</v>
      </c>
      <c r="T317" s="29"/>
      <c r="U317" s="25">
        <f>LISTAS[[#This Row],[COSTO]]+(LISTAS[[#This Row],[COSTO]]*T317)</f>
        <v>237.405</v>
      </c>
      <c r="V317" s="30">
        <f>IF(T317="",0,U317/LISTAS[[#This Row],[VENTA NETA]]-1)</f>
        <v>0</v>
      </c>
      <c r="X317" s="25">
        <v>188.1</v>
      </c>
      <c r="Y317" s="31">
        <f>IFERROR(LISTAS[[#This Row],[COSTO]]/X317-1,"")</f>
        <v>0.2621212121212122</v>
      </c>
      <c r="AF317" t="str">
        <v>SKOTNICA</v>
      </c>
      <c r="AG317" t="str">
        <v>SUPLEMENTO 0,2</v>
      </c>
      <c r="AH317" s="15" t="str">
        <v>30x35</v>
      </c>
      <c r="AI317" s="9">
        <v>232.67655000000002</v>
      </c>
      <c r="AJ317" s="9">
        <v>154.46340000000001</v>
      </c>
      <c r="AK317" s="66">
        <v>0.50635393238786675</v>
      </c>
      <c r="AL317" s="8">
        <v>0.2</v>
      </c>
      <c r="AM317" s="9">
        <v>279.21186</v>
      </c>
      <c r="AN317" s="66">
        <v>0.80762471886543996</v>
      </c>
      <c r="AO317" s="13">
        <f t="shared" si="10"/>
        <v>46.535309999999981</v>
      </c>
      <c r="AQ317" s="66">
        <v>0.69999999999999951</v>
      </c>
      <c r="AR317" s="13">
        <v>182.94733999999971</v>
      </c>
    </row>
    <row r="318" spans="1:44" x14ac:dyDescent="0.2">
      <c r="A318" s="6" t="s">
        <v>635</v>
      </c>
      <c r="B318" t="s">
        <v>5</v>
      </c>
      <c r="C318">
        <v>321</v>
      </c>
      <c r="D318" t="s">
        <v>636</v>
      </c>
      <c r="E318" s="2">
        <v>800.37</v>
      </c>
      <c r="F318" s="6" t="str">
        <f>+_xlfn.XLOOKUP(LISTAS[[#This Row],[ID]],_01_CODIGOS_Y_COSTOS_xlsm[Producto y N°],_01_CODIGOS_Y_COSTOS_xlsm[FABRICA],"",0,1)</f>
        <v>FADER</v>
      </c>
      <c r="G318" s="13">
        <f>LISTAS[[#This Row],[Precio]]*(1-0.46)*(1-IF($C$3520="",0,$C$3520))</f>
        <v>324.14985000000001</v>
      </c>
      <c r="H318" s="1">
        <f>+_xlfn.XLOOKUP(LISTAS[[#This Row],[ID]],_01_CODIGOS_Y_COSTOS_xlsm[Producto y N°],_01_CODIGOS_Y_COSTOS_xlsm[COSTO],0,0,1)</f>
        <v>183.41229999999999</v>
      </c>
      <c r="I318" s="115">
        <f>+IFERROR(LISTAS[[#This Row],[VENTA NETA]]/LISTAS[[#This Row],[COSTO]]-1,0)</f>
        <v>0.76732885417172159</v>
      </c>
      <c r="J318" s="33" t="str">
        <f>IFERROR(VLOOKUP(LISTAS[[#This Row],[ID]],_01_CODIGOS_Y_COSTOS_xlsm[[Producto y N°]:[CODIGO]],2,0),"")</f>
        <v>F-1101</v>
      </c>
      <c r="M318" s="22">
        <v>0</v>
      </c>
      <c r="N318" s="23">
        <f>+LISTAS[[#This Row],[Precio]]+(LISTAS[[#This Row],[Precio]]*M318)</f>
        <v>800.37</v>
      </c>
      <c r="O318" s="24">
        <f t="shared" si="9"/>
        <v>324.14985000000001</v>
      </c>
      <c r="Q318" s="21">
        <f>IFERROR(O318/LISTAS[[#This Row],[COSTO]]-1,"")</f>
        <v>0.76732885417172159</v>
      </c>
      <c r="R318" t="str">
        <f>+LISTAS[[#This Row],[ID]]</f>
        <v>PLASTICOS321</v>
      </c>
      <c r="T318" s="29"/>
      <c r="U318" s="25">
        <f>LISTAS[[#This Row],[COSTO]]+(LISTAS[[#This Row],[COSTO]]*T318)</f>
        <v>183.41229999999999</v>
      </c>
      <c r="V318" s="30">
        <f>IF(T318="",0,U318/LISTAS[[#This Row],[VENTA NETA]]-1)</f>
        <v>0</v>
      </c>
      <c r="X318" s="25">
        <v>147.25</v>
      </c>
      <c r="Y318" s="31">
        <f>IFERROR(LISTAS[[#This Row],[COSTO]]/X318-1,"")</f>
        <v>0.24558438030560259</v>
      </c>
      <c r="AF318" t="str">
        <v>SKOTNICA</v>
      </c>
      <c r="AG318" t="str">
        <v>SUPLEMENTO 0,2</v>
      </c>
      <c r="AH318" s="15" t="str">
        <v>30x38</v>
      </c>
      <c r="AI318" s="9">
        <v>226.11960000000005</v>
      </c>
      <c r="AJ318" s="9">
        <v>150.1096</v>
      </c>
      <c r="AK318" s="66">
        <v>0.50636335051189296</v>
      </c>
      <c r="AL318" s="8">
        <v>0.2</v>
      </c>
      <c r="AM318" s="9">
        <v>271.34352000000001</v>
      </c>
      <c r="AN318" s="66">
        <v>0.8076360206142712</v>
      </c>
      <c r="AO318" s="13">
        <f t="shared" si="10"/>
        <v>45.223919999999964</v>
      </c>
      <c r="AQ318" s="66">
        <v>0.69999999999999951</v>
      </c>
      <c r="AR318" s="13">
        <v>182.94733999999971</v>
      </c>
    </row>
    <row r="319" spans="1:44" x14ac:dyDescent="0.2">
      <c r="A319" s="6" t="s">
        <v>637</v>
      </c>
      <c r="B319" t="s">
        <v>5</v>
      </c>
      <c r="C319">
        <v>322</v>
      </c>
      <c r="D319" t="s">
        <v>638</v>
      </c>
      <c r="E319" s="2">
        <v>1455.21</v>
      </c>
      <c r="F319" s="6" t="str">
        <f>+_xlfn.XLOOKUP(LISTAS[[#This Row],[ID]],_01_CODIGOS_Y_COSTOS_xlsm[Producto y N°],_01_CODIGOS_Y_COSTOS_xlsm[FABRICA],"",0,1)</f>
        <v>FADER</v>
      </c>
      <c r="G319" s="13">
        <f>LISTAS[[#This Row],[Precio]]*(1-0.46)*(1-IF($C$3520="",0,$C$3520))</f>
        <v>589.36005000000011</v>
      </c>
      <c r="H319" s="1">
        <f>+_xlfn.XLOOKUP(LISTAS[[#This Row],[ID]],_01_CODIGOS_Y_COSTOS_xlsm[Producto y N°],_01_CODIGOS_Y_COSTOS_xlsm[COSTO],0,0,1)</f>
        <v>323.66879999999998</v>
      </c>
      <c r="I319" s="115">
        <f>+IFERROR(LISTAS[[#This Row],[VENTA NETA]]/LISTAS[[#This Row],[COSTO]]-1,0)</f>
        <v>0.82087383770076117</v>
      </c>
      <c r="J319" s="33" t="str">
        <f>IFERROR(VLOOKUP(LISTAS[[#This Row],[ID]],_01_CODIGOS_Y_COSTOS_xlsm[[Producto y N°]:[CODIGO]],2,0),"")</f>
        <v>F-1135</v>
      </c>
      <c r="M319" s="22">
        <v>0</v>
      </c>
      <c r="N319" s="23">
        <f>+LISTAS[[#This Row],[Precio]]+(LISTAS[[#This Row],[Precio]]*M319)</f>
        <v>1455.21</v>
      </c>
      <c r="O319" s="24">
        <f t="shared" si="9"/>
        <v>589.36005000000011</v>
      </c>
      <c r="Q319" s="21">
        <f>IFERROR(O319/LISTAS[[#This Row],[COSTO]]-1,"")</f>
        <v>0.82087383770076117</v>
      </c>
      <c r="R319" t="str">
        <f>+LISTAS[[#This Row],[ID]]</f>
        <v>PLASTICOS322</v>
      </c>
      <c r="T319" s="29"/>
      <c r="U319" s="25">
        <f>LISTAS[[#This Row],[COSTO]]+(LISTAS[[#This Row],[COSTO]]*T319)</f>
        <v>323.66879999999998</v>
      </c>
      <c r="V319" s="30">
        <f>IF(T319="",0,U319/LISTAS[[#This Row],[VENTA NETA]]-1)</f>
        <v>0</v>
      </c>
      <c r="X319" s="25">
        <v>267.89999999999998</v>
      </c>
      <c r="Y319" s="31">
        <f>IFERROR(LISTAS[[#This Row],[COSTO]]/X319-1,"")</f>
        <v>0.20817021276595749</v>
      </c>
      <c r="AF319" t="str">
        <v>SKOTNICA</v>
      </c>
      <c r="AG319" t="str">
        <v>SUPLEMENTO 0,2</v>
      </c>
      <c r="AH319" s="15" t="str">
        <v>30x46</v>
      </c>
      <c r="AI319" s="9">
        <v>314.41365000000002</v>
      </c>
      <c r="AJ319" s="9">
        <v>208.72380000000001</v>
      </c>
      <c r="AK319" s="66">
        <v>0.50636223564346761</v>
      </c>
      <c r="AL319" s="8">
        <v>0.2</v>
      </c>
      <c r="AM319" s="9">
        <v>377.29638</v>
      </c>
      <c r="AN319" s="66">
        <v>0.80763468277216099</v>
      </c>
      <c r="AO319" s="13">
        <f t="shared" si="10"/>
        <v>62.882729999999981</v>
      </c>
      <c r="AQ319" s="66">
        <v>0.69999999999999973</v>
      </c>
      <c r="AR319" s="13">
        <v>40.426949999999977</v>
      </c>
    </row>
    <row r="320" spans="1:44" x14ac:dyDescent="0.2">
      <c r="A320" s="6" t="s">
        <v>639</v>
      </c>
      <c r="B320" t="s">
        <v>5</v>
      </c>
      <c r="C320">
        <v>323</v>
      </c>
      <c r="D320" t="s">
        <v>640</v>
      </c>
      <c r="E320" s="2">
        <v>771.4</v>
      </c>
      <c r="F320" s="6" t="str">
        <f>+_xlfn.XLOOKUP(LISTAS[[#This Row],[ID]],_01_CODIGOS_Y_COSTOS_xlsm[Producto y N°],_01_CODIGOS_Y_COSTOS_xlsm[FABRICA],"",0,1)</f>
        <v>FADER</v>
      </c>
      <c r="G320" s="13">
        <f>LISTAS[[#This Row],[Precio]]*(1-0.46)*(1-IF($C$3520="",0,$C$3520))</f>
        <v>312.41700000000003</v>
      </c>
      <c r="H320" s="1">
        <f>+_xlfn.XLOOKUP(LISTAS[[#This Row],[ID]],_01_CODIGOS_Y_COSTOS_xlsm[Producto y N°],_01_CODIGOS_Y_COSTOS_xlsm[COSTO],0,0,1)</f>
        <v>173.565</v>
      </c>
      <c r="I320" s="115">
        <f>+IFERROR(LISTAS[[#This Row],[VENTA NETA]]/LISTAS[[#This Row],[COSTO]]-1,0)</f>
        <v>0.80000000000000027</v>
      </c>
      <c r="J320" s="33" t="str">
        <f>IFERROR(VLOOKUP(LISTAS[[#This Row],[ID]],_01_CODIGOS_Y_COSTOS_xlsm[[Producto y N°]:[CODIGO]],2,0),"")</f>
        <v>S-141</v>
      </c>
      <c r="M320" s="22">
        <v>6.018333997608627E-2</v>
      </c>
      <c r="N320" s="23">
        <f>+LISTAS[[#This Row],[Precio]]+(LISTAS[[#This Row],[Precio]]*M320)</f>
        <v>817.8254284575529</v>
      </c>
      <c r="O320" s="24">
        <f t="shared" si="9"/>
        <v>331.21929852530894</v>
      </c>
      <c r="Q320" s="21">
        <f>IFERROR(O320/LISTAS[[#This Row],[COSTO]]-1,"")</f>
        <v>0.90833001195695529</v>
      </c>
      <c r="R320" t="str">
        <f>+LISTAS[[#This Row],[ID]]</f>
        <v>PLASTICOS323</v>
      </c>
      <c r="T320" s="29"/>
      <c r="U320" s="25">
        <f>LISTAS[[#This Row],[COSTO]]+(LISTAS[[#This Row],[COSTO]]*T320)</f>
        <v>173.565</v>
      </c>
      <c r="V320" s="30">
        <f>IF(T320="",0,U320/LISTAS[[#This Row],[VENTA NETA]]-1)</f>
        <v>0</v>
      </c>
      <c r="X320" s="25">
        <v>134.9</v>
      </c>
      <c r="Y320" s="31">
        <f>IFERROR(LISTAS[[#This Row],[COSTO]]/X320-1,"")</f>
        <v>0.28661971830985911</v>
      </c>
      <c r="AF320" t="str">
        <v>SKOTNICA</v>
      </c>
      <c r="AG320" t="str">
        <v>SUPLEMENTO 0,2</v>
      </c>
      <c r="AH320" s="15" t="str">
        <v>31x39</v>
      </c>
      <c r="AI320" s="9">
        <v>267.91559999999998</v>
      </c>
      <c r="AJ320" s="9">
        <v>177.8571</v>
      </c>
      <c r="AK320" s="66">
        <v>0.50635313406099614</v>
      </c>
      <c r="AL320" s="8">
        <v>0.2</v>
      </c>
      <c r="AM320" s="9">
        <v>321.49871999999999</v>
      </c>
      <c r="AN320" s="66">
        <v>0.80762376087319532</v>
      </c>
      <c r="AO320" s="13">
        <f t="shared" si="10"/>
        <v>53.583120000000008</v>
      </c>
      <c r="AQ320" s="66">
        <v>0.69999999999999973</v>
      </c>
      <c r="AR320" s="13">
        <v>40.426949999999977</v>
      </c>
    </row>
    <row r="321" spans="1:44" x14ac:dyDescent="0.2">
      <c r="A321" s="6" t="s">
        <v>641</v>
      </c>
      <c r="B321" t="s">
        <v>5</v>
      </c>
      <c r="C321">
        <v>324</v>
      </c>
      <c r="D321" t="s">
        <v>642</v>
      </c>
      <c r="E321" s="2">
        <v>771.26</v>
      </c>
      <c r="F321" s="6" t="str">
        <f>+_xlfn.XLOOKUP(LISTAS[[#This Row],[ID]],_01_CODIGOS_Y_COSTOS_xlsm[Producto y N°],_01_CODIGOS_Y_COSTOS_xlsm[FABRICA],"",0,1)</f>
        <v>FADER</v>
      </c>
      <c r="G321" s="13">
        <f>LISTAS[[#This Row],[Precio]]*(1-0.46)*(1-IF($C$3520="",0,$C$3520))</f>
        <v>312.36030000000005</v>
      </c>
      <c r="H321" s="1">
        <f>+_xlfn.XLOOKUP(LISTAS[[#This Row],[ID]],_01_CODIGOS_Y_COSTOS_xlsm[Producto y N°],_01_CODIGOS_Y_COSTOS_xlsm[COSTO],0,0,1)</f>
        <v>179.55</v>
      </c>
      <c r="I321" s="115">
        <f>+IFERROR(LISTAS[[#This Row],[VENTA NETA]]/LISTAS[[#This Row],[COSTO]]-1,0)</f>
        <v>0.73968421052631594</v>
      </c>
      <c r="J321" s="33" t="str">
        <f>IFERROR(VLOOKUP(LISTAS[[#This Row],[ID]],_01_CODIGOS_Y_COSTOS_xlsm[[Producto y N°]:[CODIGO]],2,0),"")</f>
        <v>S-127</v>
      </c>
      <c r="M321" s="22">
        <v>0</v>
      </c>
      <c r="N321" s="23">
        <f>+LISTAS[[#This Row],[Precio]]+(LISTAS[[#This Row],[Precio]]*M321)</f>
        <v>771.26</v>
      </c>
      <c r="O321" s="24">
        <f t="shared" si="9"/>
        <v>312.36030000000005</v>
      </c>
      <c r="Q321" s="21">
        <f>IFERROR(O321/LISTAS[[#This Row],[COSTO]]-1,"")</f>
        <v>0.73968421052631594</v>
      </c>
      <c r="R321" t="str">
        <f>+LISTAS[[#This Row],[ID]]</f>
        <v>PLASTICOS324</v>
      </c>
      <c r="T321" s="29"/>
      <c r="U321" s="25">
        <f>LISTAS[[#This Row],[COSTO]]+(LISTAS[[#This Row],[COSTO]]*T321)</f>
        <v>179.55</v>
      </c>
      <c r="V321" s="30">
        <f>IF(T321="",0,U321/LISTAS[[#This Row],[VENTA NETA]]-1)</f>
        <v>0</v>
      </c>
      <c r="X321" s="25">
        <v>142.5</v>
      </c>
      <c r="Y321" s="31">
        <f>IFERROR(LISTAS[[#This Row],[COSTO]]/X321-1,"")</f>
        <v>0.26</v>
      </c>
      <c r="AF321" t="str">
        <v>SKOTNICA</v>
      </c>
      <c r="AG321" t="str">
        <v>SUPLEMENTO 0,2</v>
      </c>
      <c r="AH321" s="15" t="str">
        <v>31x47</v>
      </c>
      <c r="AI321" s="9">
        <v>314.41365000000002</v>
      </c>
      <c r="AJ321" s="9">
        <v>208.72380000000001</v>
      </c>
      <c r="AK321" s="66">
        <v>0.50636223564346761</v>
      </c>
      <c r="AL321" s="8">
        <v>0.2</v>
      </c>
      <c r="AM321" s="9">
        <v>377.29638</v>
      </c>
      <c r="AN321" s="66">
        <v>0.80763468277216099</v>
      </c>
      <c r="AO321" s="13">
        <f t="shared" si="10"/>
        <v>62.882729999999981</v>
      </c>
      <c r="AQ321" s="66">
        <v>0.69999999999999973</v>
      </c>
      <c r="AR321" s="13">
        <v>40.426949999999977</v>
      </c>
    </row>
    <row r="322" spans="1:44" x14ac:dyDescent="0.2">
      <c r="A322" s="6" t="s">
        <v>643</v>
      </c>
      <c r="B322" t="s">
        <v>5</v>
      </c>
      <c r="C322">
        <v>325</v>
      </c>
      <c r="D322" t="s">
        <v>644</v>
      </c>
      <c r="E322" s="2">
        <v>1573.83</v>
      </c>
      <c r="F322" s="6" t="str">
        <f>+_xlfn.XLOOKUP(LISTAS[[#This Row],[ID]],_01_CODIGOS_Y_COSTOS_xlsm[Producto y N°],_01_CODIGOS_Y_COSTOS_xlsm[FABRICA],"",0,1)</f>
        <v>FADER</v>
      </c>
      <c r="G322" s="13">
        <f>LISTAS[[#This Row],[Precio]]*(1-0.46)*(1-IF($C$3520="",0,$C$3520))</f>
        <v>637.40115000000003</v>
      </c>
      <c r="H322" s="1">
        <f>+_xlfn.XLOOKUP(LISTAS[[#This Row],[ID]],_01_CODIGOS_Y_COSTOS_xlsm[Producto y N°],_01_CODIGOS_Y_COSTOS_xlsm[COSTO],0,0,1)</f>
        <v>354.11250000000001</v>
      </c>
      <c r="I322" s="115">
        <f>+IFERROR(LISTAS[[#This Row],[VENTA NETA]]/LISTAS[[#This Row],[COSTO]]-1,0)</f>
        <v>0.79999618765222924</v>
      </c>
      <c r="J322" s="33" t="str">
        <f>IFERROR(VLOOKUP(LISTAS[[#This Row],[ID]],_01_CODIGOS_Y_COSTOS_xlsm[[Producto y N°]:[CODIGO]],2,0),"")</f>
        <v>S-314</v>
      </c>
      <c r="M322" s="22">
        <v>8.1516298907603035E-2</v>
      </c>
      <c r="N322" s="23">
        <f>+LISTAS[[#This Row],[Precio]]+(LISTAS[[#This Row],[Precio]]*M322)</f>
        <v>1702.1227967097527</v>
      </c>
      <c r="O322" s="24">
        <f t="shared" si="9"/>
        <v>689.35973266744986</v>
      </c>
      <c r="Q322" s="21">
        <f>IFERROR(O322/LISTAS[[#This Row],[COSTO]]-1,"")</f>
        <v>0.94672521491743389</v>
      </c>
      <c r="R322" t="str">
        <f>+LISTAS[[#This Row],[ID]]</f>
        <v>PLASTICOS325</v>
      </c>
      <c r="T322" s="29"/>
      <c r="U322" s="25">
        <f>LISTAS[[#This Row],[COSTO]]+(LISTAS[[#This Row],[COSTO]]*T322)</f>
        <v>354.11250000000001</v>
      </c>
      <c r="V322" s="30">
        <f>IF(T322="",0,U322/LISTAS[[#This Row],[VENTA NETA]]-1)</f>
        <v>0</v>
      </c>
      <c r="X322" s="25">
        <v>275.5</v>
      </c>
      <c r="Y322" s="31">
        <f>IFERROR(LISTAS[[#This Row],[COSTO]]/X322-1,"")</f>
        <v>0.28534482758620694</v>
      </c>
      <c r="AF322" t="str">
        <v>SKOTNICA</v>
      </c>
      <c r="AG322" t="str">
        <v>SUPLEMENTO 0,2</v>
      </c>
      <c r="AH322" s="15" t="str">
        <v>32x40</v>
      </c>
      <c r="AI322" s="9">
        <v>267.91559999999998</v>
      </c>
      <c r="AJ322" s="9">
        <v>177.8571</v>
      </c>
      <c r="AK322" s="66">
        <v>0.50635313406099614</v>
      </c>
      <c r="AL322" s="8">
        <v>0.2</v>
      </c>
      <c r="AM322" s="9">
        <v>321.49871999999999</v>
      </c>
      <c r="AN322" s="66">
        <v>0.80762376087319532</v>
      </c>
      <c r="AO322" s="13">
        <f t="shared" si="10"/>
        <v>53.583120000000008</v>
      </c>
      <c r="AQ322" s="66">
        <v>0.69999999999999973</v>
      </c>
      <c r="AR322" s="13">
        <v>40.426949999999977</v>
      </c>
    </row>
    <row r="323" spans="1:44" x14ac:dyDescent="0.2">
      <c r="A323" s="6" t="s">
        <v>645</v>
      </c>
      <c r="B323" t="s">
        <v>5</v>
      </c>
      <c r="C323">
        <v>326</v>
      </c>
      <c r="D323" t="s">
        <v>646</v>
      </c>
      <c r="E323" s="2">
        <v>1600.74</v>
      </c>
      <c r="F323" s="6" t="str">
        <f>+_xlfn.XLOOKUP(LISTAS[[#This Row],[ID]],_01_CODIGOS_Y_COSTOS_xlsm[Producto y N°],_01_CODIGOS_Y_COSTOS_xlsm[FABRICA],"",0,1)</f>
        <v>FADER</v>
      </c>
      <c r="G323" s="13">
        <f>LISTAS[[#This Row],[Precio]]*(1-0.46)*(1-IF($C$3520="",0,$C$3520))</f>
        <v>648.29970000000003</v>
      </c>
      <c r="H323" s="1">
        <f>+_xlfn.XLOOKUP(LISTAS[[#This Row],[ID]],_01_CODIGOS_Y_COSTOS_xlsm[Producto y N°],_01_CODIGOS_Y_COSTOS_xlsm[COSTO],0,0,1)</f>
        <v>374.0625</v>
      </c>
      <c r="I323" s="115">
        <f>+IFERROR(LISTAS[[#This Row],[VENTA NETA]]/LISTAS[[#This Row],[COSTO]]-1,0)</f>
        <v>0.73313203007518801</v>
      </c>
      <c r="J323" s="33" t="str">
        <f>IFERROR(VLOOKUP(LISTAS[[#This Row],[ID]],_01_CODIGOS_Y_COSTOS_xlsm[[Producto y N°]:[CODIGO]],2,0),"")</f>
        <v>S-315</v>
      </c>
      <c r="M323" s="22">
        <v>0</v>
      </c>
      <c r="N323" s="23">
        <f>+LISTAS[[#This Row],[Precio]]+(LISTAS[[#This Row],[Precio]]*M323)</f>
        <v>1600.74</v>
      </c>
      <c r="O323" s="24">
        <f t="shared" si="9"/>
        <v>648.29970000000003</v>
      </c>
      <c r="Q323" s="21">
        <f>IFERROR(O323/LISTAS[[#This Row],[COSTO]]-1,"")</f>
        <v>0.73313203007518801</v>
      </c>
      <c r="R323" t="str">
        <f>+LISTAS[[#This Row],[ID]]</f>
        <v>PLASTICOS326</v>
      </c>
      <c r="T323" s="29"/>
      <c r="U323" s="25">
        <f>LISTAS[[#This Row],[COSTO]]+(LISTAS[[#This Row],[COSTO]]*T323)</f>
        <v>374.0625</v>
      </c>
      <c r="V323" s="30">
        <f>IF(T323="",0,U323/LISTAS[[#This Row],[VENTA NETA]]-1)</f>
        <v>0</v>
      </c>
      <c r="X323" s="25">
        <v>294.5</v>
      </c>
      <c r="Y323" s="31">
        <f>IFERROR(LISTAS[[#This Row],[COSTO]]/X323-1,"")</f>
        <v>0.27016129032258074</v>
      </c>
      <c r="AF323" t="str">
        <v>SKOTNICA</v>
      </c>
      <c r="AG323" t="str">
        <v>SUPLEMENTO 0,2</v>
      </c>
      <c r="AH323" s="15" t="str">
        <v>32x48</v>
      </c>
      <c r="AI323" s="9">
        <v>314.41365000000002</v>
      </c>
      <c r="AJ323" s="9">
        <v>208.72380000000001</v>
      </c>
      <c r="AK323" s="66">
        <v>0.50636223564346761</v>
      </c>
      <c r="AL323" s="8">
        <v>0.2</v>
      </c>
      <c r="AM323" s="9">
        <v>377.29638</v>
      </c>
      <c r="AN323" s="66">
        <v>0.80763468277216099</v>
      </c>
      <c r="AO323" s="13">
        <f t="shared" si="10"/>
        <v>62.882729999999981</v>
      </c>
      <c r="AQ323" s="66">
        <v>0.69999999999999973</v>
      </c>
      <c r="AR323" s="13">
        <v>40.426949999999977</v>
      </c>
    </row>
    <row r="324" spans="1:44" x14ac:dyDescent="0.2">
      <c r="A324" s="6" t="s">
        <v>647</v>
      </c>
      <c r="B324" t="s">
        <v>5</v>
      </c>
      <c r="C324">
        <v>327</v>
      </c>
      <c r="D324" t="s">
        <v>648</v>
      </c>
      <c r="E324" s="2">
        <v>779.79</v>
      </c>
      <c r="F324" s="6" t="str">
        <f>+_xlfn.XLOOKUP(LISTAS[[#This Row],[ID]],_01_CODIGOS_Y_COSTOS_xlsm[Producto y N°],_01_CODIGOS_Y_COSTOS_xlsm[FABRICA],"",0,1)</f>
        <v>FADER</v>
      </c>
      <c r="G324" s="13">
        <f>LISTAS[[#This Row],[Precio]]*(1-0.46)*(1-IF($C$3520="",0,$C$3520))</f>
        <v>315.81495000000001</v>
      </c>
      <c r="H324" s="1">
        <f>+_xlfn.XLOOKUP(LISTAS[[#This Row],[ID]],_01_CODIGOS_Y_COSTOS_xlsm[Producto y N°],_01_CODIGOS_Y_COSTOS_xlsm[COSTO],0,0,1)</f>
        <v>141.64500000000001</v>
      </c>
      <c r="I324" s="115">
        <f>+IFERROR(LISTAS[[#This Row],[VENTA NETA]]/LISTAS[[#This Row],[COSTO]]-1,0)</f>
        <v>1.2296230011648839</v>
      </c>
      <c r="J324" s="33" t="str">
        <f>IFERROR(VLOOKUP(LISTAS[[#This Row],[ID]],_01_CODIGOS_Y_COSTOS_xlsm[[Producto y N°]:[CODIGO]],2,0),"")</f>
        <v>S-353</v>
      </c>
      <c r="M324" s="22">
        <v>0</v>
      </c>
      <c r="N324" s="23">
        <f>+LISTAS[[#This Row],[Precio]]+(LISTAS[[#This Row],[Precio]]*M324)</f>
        <v>779.79</v>
      </c>
      <c r="O324" s="24">
        <f t="shared" ref="O324:O387" si="11">N324*(1-0.46)*(1-IF($C$3520="",0,$C$3520))</f>
        <v>315.81495000000001</v>
      </c>
      <c r="Q324" s="21">
        <f>IFERROR(O324/LISTAS[[#This Row],[COSTO]]-1,"")</f>
        <v>1.2296230011648839</v>
      </c>
      <c r="R324" t="str">
        <f>+LISTAS[[#This Row],[ID]]</f>
        <v>PLASTICOS327</v>
      </c>
      <c r="T324" s="29"/>
      <c r="U324" s="25">
        <f>LISTAS[[#This Row],[COSTO]]+(LISTAS[[#This Row],[COSTO]]*T324)</f>
        <v>141.64500000000001</v>
      </c>
      <c r="V324" s="30">
        <f>IF(T324="",0,U324/LISTAS[[#This Row],[VENTA NETA]]-1)</f>
        <v>0</v>
      </c>
      <c r="X324" s="25">
        <v>110.2</v>
      </c>
      <c r="Y324" s="31">
        <f>IFERROR(LISTAS[[#This Row],[COSTO]]/X324-1,"")</f>
        <v>0.28534482758620694</v>
      </c>
      <c r="AF324" t="str">
        <v>SKOTNICA</v>
      </c>
      <c r="AG324" t="str">
        <v>SUPLEMENTO 0,2</v>
      </c>
      <c r="AH324" s="15" t="str">
        <v>33x41</v>
      </c>
      <c r="AI324" s="9">
        <v>267.91559999999998</v>
      </c>
      <c r="AJ324" s="9">
        <v>177.8571</v>
      </c>
      <c r="AK324" s="66">
        <v>0.50635313406099614</v>
      </c>
      <c r="AL324" s="8">
        <v>0.2</v>
      </c>
      <c r="AM324" s="9">
        <v>321.49871999999999</v>
      </c>
      <c r="AN324" s="66">
        <v>0.80762376087319532</v>
      </c>
      <c r="AO324" s="13">
        <f t="shared" si="10"/>
        <v>53.583120000000008</v>
      </c>
      <c r="AQ324" s="66">
        <v>0.69999999999999973</v>
      </c>
      <c r="AR324" s="13">
        <v>40.426949999999977</v>
      </c>
    </row>
    <row r="325" spans="1:44" x14ac:dyDescent="0.2">
      <c r="A325" s="6" t="s">
        <v>649</v>
      </c>
      <c r="B325" t="s">
        <v>5</v>
      </c>
      <c r="C325">
        <v>328</v>
      </c>
      <c r="D325" t="s">
        <v>650</v>
      </c>
      <c r="E325" s="2">
        <v>1126.93</v>
      </c>
      <c r="F325" s="6" t="str">
        <f>+_xlfn.XLOOKUP(LISTAS[[#This Row],[ID]],_01_CODIGOS_Y_COSTOS_xlsm[Producto y N°],_01_CODIGOS_Y_COSTOS_xlsm[FABRICA],"",0,1)</f>
        <v>FADER</v>
      </c>
      <c r="G325" s="13">
        <f>LISTAS[[#This Row],[Precio]]*(1-0.46)*(1-IF($C$3520="",0,$C$3520))</f>
        <v>456.40665000000007</v>
      </c>
      <c r="H325" s="1">
        <f>+_xlfn.XLOOKUP(LISTAS[[#This Row],[ID]],_01_CODIGOS_Y_COSTOS_xlsm[Producto y N°],_01_CODIGOS_Y_COSTOS_xlsm[COSTO],0,0,1)</f>
        <v>215.7792</v>
      </c>
      <c r="I325" s="115">
        <f>+IFERROR(LISTAS[[#This Row],[VENTA NETA]]/LISTAS[[#This Row],[COSTO]]-1,0)</f>
        <v>1.1151559093740269</v>
      </c>
      <c r="J325" s="33" t="str">
        <f>IFERROR(VLOOKUP(LISTAS[[#This Row],[ID]],_01_CODIGOS_Y_COSTOS_xlsm[[Producto y N°]:[CODIGO]],2,0),"")</f>
        <v>F-1095</v>
      </c>
      <c r="M325" s="22">
        <v>0</v>
      </c>
      <c r="N325" s="23">
        <f>+LISTAS[[#This Row],[Precio]]+(LISTAS[[#This Row],[Precio]]*M325)</f>
        <v>1126.93</v>
      </c>
      <c r="O325" s="24">
        <f t="shared" si="11"/>
        <v>456.40665000000007</v>
      </c>
      <c r="Q325" s="21">
        <f>IFERROR(O325/LISTAS[[#This Row],[COSTO]]-1,"")</f>
        <v>1.1151559093740269</v>
      </c>
      <c r="R325" t="str">
        <f>+LISTAS[[#This Row],[ID]]</f>
        <v>PLASTICOS328</v>
      </c>
      <c r="T325" s="29"/>
      <c r="U325" s="25">
        <f>LISTAS[[#This Row],[COSTO]]+(LISTAS[[#This Row],[COSTO]]*T325)</f>
        <v>215.7792</v>
      </c>
      <c r="V325" s="30">
        <f>IF(T325="",0,U325/LISTAS[[#This Row],[VENTA NETA]]-1)</f>
        <v>0</v>
      </c>
      <c r="X325" s="25">
        <v>179.55</v>
      </c>
      <c r="Y325" s="31">
        <f>IFERROR(LISTAS[[#This Row],[COSTO]]/X325-1,"")</f>
        <v>0.20177777777777761</v>
      </c>
      <c r="AF325" t="str">
        <v>SKOTNICA</v>
      </c>
      <c r="AG325" t="str">
        <v>SUPLEMENTO 0,2</v>
      </c>
      <c r="AH325" s="15" t="str">
        <v>33x49</v>
      </c>
      <c r="AI325" s="9">
        <v>365.4153</v>
      </c>
      <c r="AJ325" s="9">
        <v>242.5797</v>
      </c>
      <c r="AK325" s="66">
        <v>0.50637213254035673</v>
      </c>
      <c r="AL325" s="8">
        <v>0.2</v>
      </c>
      <c r="AM325" s="9">
        <v>438.49836000000005</v>
      </c>
      <c r="AN325" s="66">
        <v>0.8076465590484283</v>
      </c>
      <c r="AO325" s="13">
        <f t="shared" ref="AO325:AO388" si="12">+AM325-AI325</f>
        <v>73.083060000000046</v>
      </c>
      <c r="AQ325" s="66">
        <v>0.69999999999999973</v>
      </c>
      <c r="AR325" s="13">
        <v>40.426949999999977</v>
      </c>
    </row>
    <row r="326" spans="1:44" x14ac:dyDescent="0.2">
      <c r="A326" s="6" t="s">
        <v>651</v>
      </c>
      <c r="B326" t="s">
        <v>5</v>
      </c>
      <c r="C326">
        <v>329</v>
      </c>
      <c r="D326" t="s">
        <v>652</v>
      </c>
      <c r="E326" s="2">
        <v>1215.77</v>
      </c>
      <c r="F326" s="6" t="str">
        <f>+_xlfn.XLOOKUP(LISTAS[[#This Row],[ID]],_01_CODIGOS_Y_COSTOS_xlsm[Producto y N°],_01_CODIGOS_Y_COSTOS_xlsm[FABRICA],"",0,1)</f>
        <v>FADER</v>
      </c>
      <c r="G326" s="13">
        <f>LISTAS[[#This Row],[Precio]]*(1-0.46)*(1-IF($C$3520="",0,$C$3520))</f>
        <v>492.38684999999998</v>
      </c>
      <c r="H326" s="1">
        <f>+_xlfn.XLOOKUP(LISTAS[[#This Row],[ID]],_01_CODIGOS_Y_COSTOS_xlsm[Producto y N°],_01_CODIGOS_Y_COSTOS_xlsm[COSTO],0,0,1)</f>
        <v>0</v>
      </c>
      <c r="I326" s="115">
        <f>+IFERROR(LISTAS[[#This Row],[VENTA NETA]]/LISTAS[[#This Row],[COSTO]]-1,0)</f>
        <v>0</v>
      </c>
      <c r="J326" s="33" t="str">
        <f>IFERROR(VLOOKUP(LISTAS[[#This Row],[ID]],_01_CODIGOS_Y_COSTOS_xlsm[[Producto y N°]:[CODIGO]],2,0),"")</f>
        <v>F-1130</v>
      </c>
      <c r="M326" s="22">
        <v>0</v>
      </c>
      <c r="N326" s="23">
        <f>+LISTAS[[#This Row],[Precio]]+(LISTAS[[#This Row],[Precio]]*M326)</f>
        <v>1215.77</v>
      </c>
      <c r="O326" s="24">
        <f t="shared" si="11"/>
        <v>492.38684999999998</v>
      </c>
      <c r="Q326" s="21" t="str">
        <f>IFERROR(O326/LISTAS[[#This Row],[COSTO]]-1,"")</f>
        <v/>
      </c>
      <c r="R326" t="str">
        <f>+LISTAS[[#This Row],[ID]]</f>
        <v>PLASTICOS329</v>
      </c>
      <c r="T326" s="29"/>
      <c r="U326" s="25">
        <f>LISTAS[[#This Row],[COSTO]]+(LISTAS[[#This Row],[COSTO]]*T326)</f>
        <v>0</v>
      </c>
      <c r="V326" s="30">
        <f>IF(T326="",0,U326/LISTAS[[#This Row],[VENTA NETA]]-1)</f>
        <v>0</v>
      </c>
      <c r="X326" s="25">
        <v>0</v>
      </c>
      <c r="Y326" s="31" t="str">
        <f>IFERROR(LISTAS[[#This Row],[COSTO]]/X326-1,"")</f>
        <v/>
      </c>
      <c r="AF326" t="str">
        <v>SKOTNICA</v>
      </c>
      <c r="AG326" t="str">
        <v>SUPLEMENTO 0,2</v>
      </c>
      <c r="AH326" s="15" t="str">
        <v>34x42</v>
      </c>
      <c r="AI326" s="9">
        <v>267.91559999999998</v>
      </c>
      <c r="AJ326" s="9">
        <v>177.8571</v>
      </c>
      <c r="AK326" s="66">
        <v>0.50635313406099614</v>
      </c>
      <c r="AL326" s="8">
        <v>0.2</v>
      </c>
      <c r="AM326" s="9">
        <v>321.49871999999999</v>
      </c>
      <c r="AN326" s="66">
        <v>0.80762376087319532</v>
      </c>
      <c r="AO326" s="13">
        <f t="shared" si="12"/>
        <v>53.583120000000008</v>
      </c>
      <c r="AQ326" s="66">
        <v>0.69999999999999973</v>
      </c>
      <c r="AR326" s="13">
        <v>40.426949999999977</v>
      </c>
    </row>
    <row r="327" spans="1:44" x14ac:dyDescent="0.2">
      <c r="A327" s="6" t="s">
        <v>653</v>
      </c>
      <c r="B327" t="s">
        <v>5</v>
      </c>
      <c r="C327">
        <v>330</v>
      </c>
      <c r="D327" t="s">
        <v>654</v>
      </c>
      <c r="E327" s="2">
        <v>873.13</v>
      </c>
      <c r="F327" s="6" t="str">
        <f>+_xlfn.XLOOKUP(LISTAS[[#This Row],[ID]],_01_CODIGOS_Y_COSTOS_xlsm[Producto y N°],_01_CODIGOS_Y_COSTOS_xlsm[FABRICA],"",0,1)</f>
        <v>FADER</v>
      </c>
      <c r="G327" s="13">
        <f>LISTAS[[#This Row],[Precio]]*(1-0.46)*(1-IF($C$3520="",0,$C$3520))</f>
        <v>353.61765000000003</v>
      </c>
      <c r="H327" s="1">
        <f>+_xlfn.XLOOKUP(LISTAS[[#This Row],[ID]],_01_CODIGOS_Y_COSTOS_xlsm[Producto y N°],_01_CODIGOS_Y_COSTOS_xlsm[COSTO],0,0,1)</f>
        <v>194.51249999999999</v>
      </c>
      <c r="I327" s="115">
        <f>+IFERROR(LISTAS[[#This Row],[VENTA NETA]]/LISTAS[[#This Row],[COSTO]]-1,0)</f>
        <v>0.81796876807403152</v>
      </c>
      <c r="J327" s="33" t="str">
        <f>IFERROR(VLOOKUP(LISTAS[[#This Row],[ID]],_01_CODIGOS_Y_COSTOS_xlsm[[Producto y N°]:[CODIGO]],2,0),"")</f>
        <v>S-051</v>
      </c>
      <c r="M327" s="22">
        <v>0</v>
      </c>
      <c r="N327" s="23">
        <f>+LISTAS[[#This Row],[Precio]]+(LISTAS[[#This Row],[Precio]]*M327)</f>
        <v>873.13</v>
      </c>
      <c r="O327" s="24">
        <f t="shared" si="11"/>
        <v>353.61765000000003</v>
      </c>
      <c r="Q327" s="21">
        <f>IFERROR(O327/LISTAS[[#This Row],[COSTO]]-1,"")</f>
        <v>0.81796876807403152</v>
      </c>
      <c r="R327" t="str">
        <f>+LISTAS[[#This Row],[ID]]</f>
        <v>PLASTICOS330</v>
      </c>
      <c r="T327" s="29"/>
      <c r="U327" s="25">
        <f>LISTAS[[#This Row],[COSTO]]+(LISTAS[[#This Row],[COSTO]]*T327)</f>
        <v>194.51249999999999</v>
      </c>
      <c r="V327" s="30">
        <f>IF(T327="",0,U327/LISTAS[[#This Row],[VENTA NETA]]-1)</f>
        <v>0</v>
      </c>
      <c r="X327" s="25">
        <v>161.5</v>
      </c>
      <c r="Y327" s="31">
        <f>IFERROR(LISTAS[[#This Row],[COSTO]]/X327-1,"")</f>
        <v>0.20441176470588229</v>
      </c>
      <c r="AF327" t="str">
        <v>SKOTNICA</v>
      </c>
      <c r="AG327" t="str">
        <v>SUPLEMENTO 0,2</v>
      </c>
      <c r="AH327" s="15" t="str">
        <v>34x50</v>
      </c>
      <c r="AI327" s="9">
        <v>365.4153</v>
      </c>
      <c r="AJ327" s="9">
        <v>242.5797</v>
      </c>
      <c r="AK327" s="66">
        <v>0.50637213254035673</v>
      </c>
      <c r="AL327" s="8">
        <v>0.2</v>
      </c>
      <c r="AM327" s="9">
        <v>438.49836000000005</v>
      </c>
      <c r="AN327" s="66">
        <v>0.8076465590484283</v>
      </c>
      <c r="AO327" s="13">
        <f t="shared" si="12"/>
        <v>73.083060000000046</v>
      </c>
      <c r="AQ327" s="66">
        <v>0.69999999999999973</v>
      </c>
      <c r="AR327" s="13">
        <v>40.426949999999977</v>
      </c>
    </row>
    <row r="328" spans="1:44" x14ac:dyDescent="0.2">
      <c r="A328" s="6" t="s">
        <v>655</v>
      </c>
      <c r="B328" t="s">
        <v>5</v>
      </c>
      <c r="C328">
        <v>331</v>
      </c>
      <c r="D328" t="s">
        <v>656</v>
      </c>
      <c r="E328" s="2">
        <v>713.06</v>
      </c>
      <c r="F328" s="6" t="str">
        <f>+_xlfn.XLOOKUP(LISTAS[[#This Row],[ID]],_01_CODIGOS_Y_COSTOS_xlsm[Producto y N°],_01_CODIGOS_Y_COSTOS_xlsm[FABRICA],"",0,1)</f>
        <v>FADER</v>
      </c>
      <c r="G328" s="13">
        <f>LISTAS[[#This Row],[Precio]]*(1-0.46)*(1-IF($C$3520="",0,$C$3520))</f>
        <v>288.78929999999997</v>
      </c>
      <c r="H328" s="1">
        <f>+_xlfn.XLOOKUP(LISTAS[[#This Row],[ID]],_01_CODIGOS_Y_COSTOS_xlsm[Producto y N°],_01_CODIGOS_Y_COSTOS_xlsm[COSTO],0,0,1)</f>
        <v>151.62</v>
      </c>
      <c r="I328" s="115">
        <f>+IFERROR(LISTAS[[#This Row],[VENTA NETA]]/LISTAS[[#This Row],[COSTO]]-1,0)</f>
        <v>0.90469133359715048</v>
      </c>
      <c r="J328" s="33" t="str">
        <f>IFERROR(VLOOKUP(LISTAS[[#This Row],[ID]],_01_CODIGOS_Y_COSTOS_xlsm[[Producto y N°]:[CODIGO]],2,0),"")</f>
        <v>S-080</v>
      </c>
      <c r="M328" s="22">
        <v>0</v>
      </c>
      <c r="N328" s="23">
        <f>+LISTAS[[#This Row],[Precio]]+(LISTAS[[#This Row],[Precio]]*M328)</f>
        <v>713.06</v>
      </c>
      <c r="O328" s="24">
        <f t="shared" si="11"/>
        <v>288.78929999999997</v>
      </c>
      <c r="Q328" s="21">
        <f>IFERROR(O328/LISTAS[[#This Row],[COSTO]]-1,"")</f>
        <v>0.90469133359715048</v>
      </c>
      <c r="R328" t="str">
        <f>+LISTAS[[#This Row],[ID]]</f>
        <v>PLASTICOS331</v>
      </c>
      <c r="T328" s="29"/>
      <c r="U328" s="25">
        <f>LISTAS[[#This Row],[COSTO]]+(LISTAS[[#This Row],[COSTO]]*T328)</f>
        <v>151.62</v>
      </c>
      <c r="V328" s="30">
        <f>IF(T328="",0,U328/LISTAS[[#This Row],[VENTA NETA]]-1)</f>
        <v>0</v>
      </c>
      <c r="X328" s="25">
        <v>128.25</v>
      </c>
      <c r="Y328" s="31">
        <f>IFERROR(LISTAS[[#This Row],[COSTO]]/X328-1,"")</f>
        <v>0.18222222222222229</v>
      </c>
      <c r="AF328" t="str">
        <v>SKOTNICA</v>
      </c>
      <c r="AG328" t="str">
        <v>SUPLEMENTO 0,2</v>
      </c>
      <c r="AH328" s="15" t="str">
        <v>35x43</v>
      </c>
      <c r="AI328" s="9">
        <v>267.91559999999998</v>
      </c>
      <c r="AJ328" s="9">
        <v>177.8571</v>
      </c>
      <c r="AK328" s="66">
        <v>0.50635313406099614</v>
      </c>
      <c r="AL328" s="8">
        <v>0.2</v>
      </c>
      <c r="AM328" s="9">
        <v>321.49871999999999</v>
      </c>
      <c r="AN328" s="66">
        <v>0.80762376087319532</v>
      </c>
      <c r="AO328" s="13">
        <f t="shared" si="12"/>
        <v>53.583120000000008</v>
      </c>
      <c r="AQ328" s="66">
        <v>0.69999999999999973</v>
      </c>
      <c r="AR328" s="13">
        <v>40.426949999999977</v>
      </c>
    </row>
    <row r="329" spans="1:44" x14ac:dyDescent="0.2">
      <c r="A329" s="6" t="s">
        <v>657</v>
      </c>
      <c r="B329" t="s">
        <v>5</v>
      </c>
      <c r="C329">
        <v>332</v>
      </c>
      <c r="D329" t="s">
        <v>658</v>
      </c>
      <c r="E329" s="2">
        <v>1025.96</v>
      </c>
      <c r="F329" s="6" t="str">
        <f>+_xlfn.XLOOKUP(LISTAS[[#This Row],[ID]],_01_CODIGOS_Y_COSTOS_xlsm[Producto y N°],_01_CODIGOS_Y_COSTOS_xlsm[FABRICA],"",0,1)</f>
        <v>FADER</v>
      </c>
      <c r="G329" s="13">
        <f>LISTAS[[#This Row],[Precio]]*(1-0.46)*(1-IF($C$3520="",0,$C$3520))</f>
        <v>415.51380000000006</v>
      </c>
      <c r="H329" s="1">
        <f>+_xlfn.XLOOKUP(LISTAS[[#This Row],[ID]],_01_CODIGOS_Y_COSTOS_xlsm[Producto y N°],_01_CODIGOS_Y_COSTOS_xlsm[COSTO],0,0,1)</f>
        <v>140.64750000000001</v>
      </c>
      <c r="I329" s="115">
        <f>+IFERROR(LISTAS[[#This Row],[VENTA NETA]]/LISTAS[[#This Row],[COSTO]]-1,0)</f>
        <v>1.9542921132618782</v>
      </c>
      <c r="J329" s="33" t="str">
        <f>IFERROR(VLOOKUP(LISTAS[[#This Row],[ID]],_01_CODIGOS_Y_COSTOS_xlsm[[Producto y N°]:[CODIGO]],2,0),"")</f>
        <v>S-194</v>
      </c>
      <c r="M329" s="22">
        <v>0</v>
      </c>
      <c r="N329" s="23">
        <f>+LISTAS[[#This Row],[Precio]]+(LISTAS[[#This Row],[Precio]]*M329)</f>
        <v>1025.96</v>
      </c>
      <c r="O329" s="24">
        <f t="shared" si="11"/>
        <v>415.51380000000006</v>
      </c>
      <c r="Q329" s="21">
        <f>IFERROR(O329/LISTAS[[#This Row],[COSTO]]-1,"")</f>
        <v>1.9542921132618782</v>
      </c>
      <c r="R329" t="str">
        <f>+LISTAS[[#This Row],[ID]]</f>
        <v>PLASTICOS332</v>
      </c>
      <c r="T329" s="29"/>
      <c r="U329" s="25">
        <f>LISTAS[[#This Row],[COSTO]]+(LISTAS[[#This Row],[COSTO]]*T329)</f>
        <v>140.64750000000001</v>
      </c>
      <c r="V329" s="30">
        <f>IF(T329="",0,U329/LISTAS[[#This Row],[VENTA NETA]]-1)</f>
        <v>0</v>
      </c>
      <c r="X329" s="25">
        <v>137.75</v>
      </c>
      <c r="Y329" s="31">
        <f>IFERROR(LISTAS[[#This Row],[COSTO]]/X329-1,"")</f>
        <v>2.1034482758620854E-2</v>
      </c>
      <c r="AF329" t="str">
        <v>SKOTNICA</v>
      </c>
      <c r="AG329" t="str">
        <v>SUPLEMENTO 0,2</v>
      </c>
      <c r="AH329" s="15" t="str">
        <v>35x51</v>
      </c>
      <c r="AI329" s="9">
        <v>365.4153</v>
      </c>
      <c r="AJ329" s="9">
        <v>242.5797</v>
      </c>
      <c r="AK329" s="66">
        <v>0.50637213254035673</v>
      </c>
      <c r="AL329" s="8">
        <v>0.2</v>
      </c>
      <c r="AM329" s="9">
        <v>438.49836000000005</v>
      </c>
      <c r="AN329" s="66">
        <v>0.8076465590484283</v>
      </c>
      <c r="AO329" s="13">
        <f t="shared" si="12"/>
        <v>73.083060000000046</v>
      </c>
      <c r="AQ329" s="66">
        <v>0.7</v>
      </c>
      <c r="AR329" s="13">
        <v>153.1254100000001</v>
      </c>
    </row>
    <row r="330" spans="1:44" x14ac:dyDescent="0.2">
      <c r="A330" s="6" t="s">
        <v>659</v>
      </c>
      <c r="B330" t="s">
        <v>5</v>
      </c>
      <c r="C330">
        <v>333</v>
      </c>
      <c r="D330" t="s">
        <v>660</v>
      </c>
      <c r="E330" s="2">
        <v>2255.58</v>
      </c>
      <c r="F330" s="6" t="str">
        <f>+_xlfn.XLOOKUP(LISTAS[[#This Row],[ID]],_01_CODIGOS_Y_COSTOS_xlsm[Producto y N°],_01_CODIGOS_Y_COSTOS_xlsm[FABRICA],"",0,1)</f>
        <v>FADER</v>
      </c>
      <c r="G330" s="13">
        <f>LISTAS[[#This Row],[Precio]]*(1-0.46)*(1-IF($C$3520="",0,$C$3520))</f>
        <v>913.50990000000002</v>
      </c>
      <c r="H330" s="1">
        <f>+_xlfn.XLOOKUP(LISTAS[[#This Row],[ID]],_01_CODIGOS_Y_COSTOS_xlsm[Producto y N°],_01_CODIGOS_Y_COSTOS_xlsm[COSTO],0,0,1)</f>
        <v>155.61000000000001</v>
      </c>
      <c r="I330" s="115">
        <f>+IFERROR(LISTAS[[#This Row],[VENTA NETA]]/LISTAS[[#This Row],[COSTO]]-1,0)</f>
        <v>4.870508964719491</v>
      </c>
      <c r="J330" s="33" t="str">
        <f>IFERROR(VLOOKUP(LISTAS[[#This Row],[ID]],_01_CODIGOS_Y_COSTOS_xlsm[[Producto y N°]:[CODIGO]],2,0),"")</f>
        <v>S-078</v>
      </c>
      <c r="M330" s="22">
        <v>0</v>
      </c>
      <c r="N330" s="23">
        <f>+LISTAS[[#This Row],[Precio]]+(LISTAS[[#This Row],[Precio]]*M330)</f>
        <v>2255.58</v>
      </c>
      <c r="O330" s="24">
        <f t="shared" si="11"/>
        <v>913.50990000000002</v>
      </c>
      <c r="Q330" s="21">
        <f>IFERROR(O330/LISTAS[[#This Row],[COSTO]]-1,"")</f>
        <v>4.870508964719491</v>
      </c>
      <c r="R330" t="str">
        <f>+LISTAS[[#This Row],[ID]]</f>
        <v>PLASTICOS333</v>
      </c>
      <c r="T330" s="29"/>
      <c r="U330" s="25">
        <f>LISTAS[[#This Row],[COSTO]]+(LISTAS[[#This Row],[COSTO]]*T330)</f>
        <v>155.61000000000001</v>
      </c>
      <c r="V330" s="30">
        <f>IF(T330="",0,U330/LISTAS[[#This Row],[VENTA NETA]]-1)</f>
        <v>0</v>
      </c>
      <c r="X330" s="25">
        <v>408.5</v>
      </c>
      <c r="Y330" s="31">
        <f>IFERROR(LISTAS[[#This Row],[COSTO]]/X330-1,"")</f>
        <v>-0.61906976744186037</v>
      </c>
      <c r="AF330" t="str">
        <v>SKOTNICA</v>
      </c>
      <c r="AG330" t="str">
        <v>SUPLEMENTO 0,2</v>
      </c>
      <c r="AH330" s="15" t="str">
        <v>36x44</v>
      </c>
      <c r="AI330" s="9">
        <v>314.41365000000002</v>
      </c>
      <c r="AJ330" s="9">
        <v>208.72380000000001</v>
      </c>
      <c r="AK330" s="66">
        <v>0.50636223564346761</v>
      </c>
      <c r="AL330" s="8">
        <v>0.2</v>
      </c>
      <c r="AM330" s="9">
        <v>377.29638</v>
      </c>
      <c r="AN330" s="66">
        <v>0.80763468277216099</v>
      </c>
      <c r="AO330" s="13">
        <f t="shared" si="12"/>
        <v>62.882729999999981</v>
      </c>
      <c r="AQ330" s="66">
        <v>0.7</v>
      </c>
      <c r="AR330" s="13">
        <v>153.1254100000001</v>
      </c>
    </row>
    <row r="331" spans="1:44" x14ac:dyDescent="0.2">
      <c r="A331" s="6" t="s">
        <v>661</v>
      </c>
      <c r="B331" t="s">
        <v>5</v>
      </c>
      <c r="C331">
        <v>334</v>
      </c>
      <c r="D331" t="s">
        <v>662</v>
      </c>
      <c r="E331" s="2">
        <v>1394.65</v>
      </c>
      <c r="F331" s="6" t="str">
        <f>+_xlfn.XLOOKUP(LISTAS[[#This Row],[ID]],_01_CODIGOS_Y_COSTOS_xlsm[Producto y N°],_01_CODIGOS_Y_COSTOS_xlsm[FABRICA],"",0,1)</f>
        <v>FADER</v>
      </c>
      <c r="G331" s="13">
        <f>LISTAS[[#This Row],[Precio]]*(1-0.46)*(1-IF($C$3520="",0,$C$3520))</f>
        <v>564.83325000000013</v>
      </c>
      <c r="H331" s="1">
        <f>+_xlfn.XLOOKUP(LISTAS[[#This Row],[ID]],_01_CODIGOS_Y_COSTOS_xlsm[Producto y N°],_01_CODIGOS_Y_COSTOS_xlsm[COSTO],0,0,1)</f>
        <v>269.72399999999999</v>
      </c>
      <c r="I331" s="115">
        <f>+IFERROR(LISTAS[[#This Row],[VENTA NETA]]/LISTAS[[#This Row],[COSTO]]-1,0)</f>
        <v>1.0941156515549233</v>
      </c>
      <c r="J331" s="33" t="str">
        <f>IFERROR(VLOOKUP(LISTAS[[#This Row],[ID]],_01_CODIGOS_Y_COSTOS_xlsm[[Producto y N°]:[CODIGO]],2,0),"")</f>
        <v>F-1157</v>
      </c>
      <c r="M331" s="22">
        <v>0</v>
      </c>
      <c r="N331" s="23">
        <f>+LISTAS[[#This Row],[Precio]]+(LISTAS[[#This Row],[Precio]]*M331)</f>
        <v>1394.65</v>
      </c>
      <c r="O331" s="24">
        <f t="shared" si="11"/>
        <v>564.83325000000013</v>
      </c>
      <c r="Q331" s="21">
        <f>IFERROR(O331/LISTAS[[#This Row],[COSTO]]-1,"")</f>
        <v>1.0941156515549233</v>
      </c>
      <c r="R331" t="str">
        <f>+LISTAS[[#This Row],[ID]]</f>
        <v>PLASTICOS334</v>
      </c>
      <c r="T331" s="29"/>
      <c r="U331" s="25">
        <f>LISTAS[[#This Row],[COSTO]]+(LISTAS[[#This Row],[COSTO]]*T331)</f>
        <v>269.72399999999999</v>
      </c>
      <c r="V331" s="30">
        <f>IF(T331="",0,U331/LISTAS[[#This Row],[VENTA NETA]]-1)</f>
        <v>0</v>
      </c>
      <c r="X331" s="25">
        <v>256.5</v>
      </c>
      <c r="Y331" s="31">
        <f>IFERROR(LISTAS[[#This Row],[COSTO]]/X331-1,"")</f>
        <v>5.1555555555555577E-2</v>
      </c>
      <c r="AF331" t="str">
        <v>SKOTNICA</v>
      </c>
      <c r="AG331" t="str">
        <v>SUPLEMENTO 0,2</v>
      </c>
      <c r="AH331" s="15" t="str">
        <v>36x52</v>
      </c>
      <c r="AI331" s="9">
        <v>365.4153</v>
      </c>
      <c r="AJ331" s="9">
        <v>242.5797</v>
      </c>
      <c r="AK331" s="66">
        <v>0.50637213254035673</v>
      </c>
      <c r="AL331" s="8">
        <v>0.2</v>
      </c>
      <c r="AM331" s="9">
        <v>438.49836000000005</v>
      </c>
      <c r="AN331" s="66">
        <v>0.8076465590484283</v>
      </c>
      <c r="AO331" s="13">
        <f t="shared" si="12"/>
        <v>73.083060000000046</v>
      </c>
      <c r="AQ331" s="66">
        <v>0.7</v>
      </c>
      <c r="AR331" s="13">
        <v>153.1254100000001</v>
      </c>
    </row>
    <row r="332" spans="1:44" x14ac:dyDescent="0.2">
      <c r="A332" s="6" t="s">
        <v>663</v>
      </c>
      <c r="B332" t="s">
        <v>5</v>
      </c>
      <c r="C332">
        <v>335</v>
      </c>
      <c r="D332" t="s">
        <v>664</v>
      </c>
      <c r="E332" s="2">
        <v>940.94</v>
      </c>
      <c r="F332" s="6" t="str">
        <f>+_xlfn.XLOOKUP(LISTAS[[#This Row],[ID]],_01_CODIGOS_Y_COSTOS_xlsm[Producto y N°],_01_CODIGOS_Y_COSTOS_xlsm[FABRICA],"",0,1)</f>
        <v>FADER</v>
      </c>
      <c r="G332" s="13">
        <f>LISTAS[[#This Row],[Precio]]*(1-0.46)*(1-IF($C$3520="",0,$C$3520))</f>
        <v>381.08070000000004</v>
      </c>
      <c r="H332" s="1">
        <f>+_xlfn.XLOOKUP(LISTAS[[#This Row],[ID]],_01_CODIGOS_Y_COSTOS_xlsm[Producto y N°],_01_CODIGOS_Y_COSTOS_xlsm[COSTO],0,0,1)</f>
        <v>183.54</v>
      </c>
      <c r="I332" s="115">
        <f>+IFERROR(LISTAS[[#This Row],[VENTA NETA]]/LISTAS[[#This Row],[COSTO]]-1,0)</f>
        <v>1.0762814645308927</v>
      </c>
      <c r="J332" s="33" t="str">
        <f>IFERROR(VLOOKUP(LISTAS[[#This Row],[ID]],_01_CODIGOS_Y_COSTOS_xlsm[[Producto y N°]:[CODIGO]],2,0),"")</f>
        <v>S-356</v>
      </c>
      <c r="M332" s="22">
        <v>0</v>
      </c>
      <c r="N332" s="23">
        <f>+LISTAS[[#This Row],[Precio]]+(LISTAS[[#This Row],[Precio]]*M332)</f>
        <v>940.94</v>
      </c>
      <c r="O332" s="24">
        <f t="shared" si="11"/>
        <v>381.08070000000004</v>
      </c>
      <c r="Q332" s="21">
        <f>IFERROR(O332/LISTAS[[#This Row],[COSTO]]-1,"")</f>
        <v>1.0762814645308927</v>
      </c>
      <c r="R332" t="str">
        <f>+LISTAS[[#This Row],[ID]]</f>
        <v>PLASTICOS335</v>
      </c>
      <c r="T332" s="29"/>
      <c r="U332" s="25">
        <f>LISTAS[[#This Row],[COSTO]]+(LISTAS[[#This Row],[COSTO]]*T332)</f>
        <v>183.54</v>
      </c>
      <c r="V332" s="30">
        <f>IF(T332="",0,U332/LISTAS[[#This Row],[VENTA NETA]]-1)</f>
        <v>0</v>
      </c>
      <c r="X332" s="25">
        <v>142.5</v>
      </c>
      <c r="Y332" s="31">
        <f>IFERROR(LISTAS[[#This Row],[COSTO]]/X332-1,"")</f>
        <v>0.28800000000000003</v>
      </c>
      <c r="AF332" t="str">
        <v>SKOTNICA</v>
      </c>
      <c r="AG332" t="str">
        <v>SUPLEMENTO 0,2</v>
      </c>
      <c r="AH332" s="15" t="str">
        <v>37x45</v>
      </c>
      <c r="AI332" s="9">
        <v>314.41365000000002</v>
      </c>
      <c r="AJ332" s="9">
        <v>208.72380000000001</v>
      </c>
      <c r="AK332" s="66">
        <v>0.50636223564346761</v>
      </c>
      <c r="AL332" s="8">
        <v>0.2</v>
      </c>
      <c r="AM332" s="9">
        <v>377.29638</v>
      </c>
      <c r="AN332" s="66">
        <v>0.80763468277216099</v>
      </c>
      <c r="AO332" s="13">
        <f t="shared" si="12"/>
        <v>62.882729999999981</v>
      </c>
      <c r="AQ332" s="66">
        <v>0.7</v>
      </c>
      <c r="AR332" s="13">
        <v>153.1254100000001</v>
      </c>
    </row>
    <row r="333" spans="1:44" x14ac:dyDescent="0.2">
      <c r="A333" s="6" t="s">
        <v>665</v>
      </c>
      <c r="B333" t="s">
        <v>5</v>
      </c>
      <c r="C333">
        <v>336</v>
      </c>
      <c r="D333" t="s">
        <v>666</v>
      </c>
      <c r="E333" s="2">
        <v>1759.95</v>
      </c>
      <c r="F333" s="6" t="str">
        <f>+_xlfn.XLOOKUP(LISTAS[[#This Row],[ID]],_01_CODIGOS_Y_COSTOS_xlsm[Producto y N°],_01_CODIGOS_Y_COSTOS_xlsm[FABRICA],"",0,1)</f>
        <v>FADER</v>
      </c>
      <c r="G333" s="13">
        <f>LISTAS[[#This Row],[Precio]]*(1-0.46)*(1-IF($C$3520="",0,$C$3520))</f>
        <v>712.77975000000004</v>
      </c>
      <c r="H333" s="1">
        <f>+_xlfn.XLOOKUP(LISTAS[[#This Row],[ID]],_01_CODIGOS_Y_COSTOS_xlsm[Producto y N°],_01_CODIGOS_Y_COSTOS_xlsm[COSTO],0,0,1)</f>
        <v>377.61360000000002</v>
      </c>
      <c r="I333" s="115">
        <f>+IFERROR(LISTAS[[#This Row],[VENTA NETA]]/LISTAS[[#This Row],[COSTO]]-1,0)</f>
        <v>0.88759025098672284</v>
      </c>
      <c r="J333" s="33" t="str">
        <f>IFERROR(VLOOKUP(LISTAS[[#This Row],[ID]],_01_CODIGOS_Y_COSTOS_xlsm[[Producto y N°]:[CODIGO]],2,0),"")</f>
        <v>F-1115</v>
      </c>
      <c r="M333" s="22">
        <v>0</v>
      </c>
      <c r="N333" s="23">
        <f>+LISTAS[[#This Row],[Precio]]+(LISTAS[[#This Row],[Precio]]*M333)</f>
        <v>1759.95</v>
      </c>
      <c r="O333" s="24">
        <f t="shared" si="11"/>
        <v>712.77975000000004</v>
      </c>
      <c r="Q333" s="21">
        <f>IFERROR(O333/LISTAS[[#This Row],[COSTO]]-1,"")</f>
        <v>0.88759025098672284</v>
      </c>
      <c r="R333" t="str">
        <f>+LISTAS[[#This Row],[ID]]</f>
        <v>PLASTICOS336</v>
      </c>
      <c r="T333" s="29"/>
      <c r="U333" s="25">
        <f>LISTAS[[#This Row],[COSTO]]+(LISTAS[[#This Row],[COSTO]]*T333)</f>
        <v>377.61360000000002</v>
      </c>
      <c r="V333" s="30">
        <f>IF(T333="",0,U333/LISTAS[[#This Row],[VENTA NETA]]-1)</f>
        <v>0</v>
      </c>
      <c r="X333" s="25">
        <v>323.05770000000001</v>
      </c>
      <c r="Y333" s="31">
        <f>IFERROR(LISTAS[[#This Row],[COSTO]]/X333-1,"")</f>
        <v>0.16887354797610454</v>
      </c>
      <c r="AF333" t="str">
        <v>SKOTNICA</v>
      </c>
      <c r="AG333" t="str">
        <v>SUPLEMENTO 0,2</v>
      </c>
      <c r="AH333" s="15" t="str">
        <v>37x53</v>
      </c>
      <c r="AI333" s="9">
        <v>365.4153</v>
      </c>
      <c r="AJ333" s="9">
        <v>242.5797</v>
      </c>
      <c r="AK333" s="66">
        <v>0.50637213254035673</v>
      </c>
      <c r="AL333" s="8">
        <v>0.2</v>
      </c>
      <c r="AM333" s="9">
        <v>438.49836000000005</v>
      </c>
      <c r="AN333" s="66">
        <v>0.8076465590484283</v>
      </c>
      <c r="AO333" s="13">
        <f t="shared" si="12"/>
        <v>73.083060000000046</v>
      </c>
      <c r="AQ333" s="66">
        <v>0.7</v>
      </c>
      <c r="AR333" s="13">
        <v>66.75197</v>
      </c>
    </row>
    <row r="334" spans="1:44" x14ac:dyDescent="0.2">
      <c r="A334" s="6" t="s">
        <v>667</v>
      </c>
      <c r="B334" t="s">
        <v>5</v>
      </c>
      <c r="C334">
        <v>337</v>
      </c>
      <c r="D334" t="s">
        <v>668</v>
      </c>
      <c r="E334" s="2">
        <v>2619.39</v>
      </c>
      <c r="F334" s="6" t="str">
        <f>+_xlfn.XLOOKUP(LISTAS[[#This Row],[ID]],_01_CODIGOS_Y_COSTOS_xlsm[Producto y N°],_01_CODIGOS_Y_COSTOS_xlsm[FABRICA],"",0,1)</f>
        <v>FADER</v>
      </c>
      <c r="G334" s="13">
        <f>LISTAS[[#This Row],[Precio]]*(1-0.46)*(1-IF($C$3520="",0,$C$3520))</f>
        <v>1060.85295</v>
      </c>
      <c r="H334" s="1">
        <f>+_xlfn.XLOOKUP(LISTAS[[#This Row],[ID]],_01_CODIGOS_Y_COSTOS_xlsm[Producto y N°],_01_CODIGOS_Y_COSTOS_xlsm[COSTO],0,0,1)</f>
        <v>538.65</v>
      </c>
      <c r="I334" s="115">
        <f>+IFERROR(LISTAS[[#This Row],[VENTA NETA]]/LISTAS[[#This Row],[COSTO]]-1,0)</f>
        <v>0.96946616541353392</v>
      </c>
      <c r="J334" s="33" t="str">
        <f>IFERROR(VLOOKUP(LISTAS[[#This Row],[ID]],_01_CODIGOS_Y_COSTOS_xlsm[[Producto y N°]:[CODIGO]],2,0),"")</f>
        <v>S-063</v>
      </c>
      <c r="M334" s="22">
        <v>0</v>
      </c>
      <c r="N334" s="23">
        <f>+LISTAS[[#This Row],[Precio]]+(LISTAS[[#This Row],[Precio]]*M334)</f>
        <v>2619.39</v>
      </c>
      <c r="O334" s="24">
        <f t="shared" si="11"/>
        <v>1060.85295</v>
      </c>
      <c r="Q334" s="21">
        <f>IFERROR(O334/LISTAS[[#This Row],[COSTO]]-1,"")</f>
        <v>0.96946616541353392</v>
      </c>
      <c r="R334" t="str">
        <f>+LISTAS[[#This Row],[ID]]</f>
        <v>PLASTICOS337</v>
      </c>
      <c r="T334" s="29"/>
      <c r="U334" s="25">
        <f>LISTAS[[#This Row],[COSTO]]+(LISTAS[[#This Row],[COSTO]]*T334)</f>
        <v>538.65</v>
      </c>
      <c r="V334" s="30">
        <f>IF(T334="",0,U334/LISTAS[[#This Row],[VENTA NETA]]-1)</f>
        <v>0</v>
      </c>
      <c r="X334" s="25">
        <v>484.5865</v>
      </c>
      <c r="Y334" s="31">
        <f>IFERROR(LISTAS[[#This Row],[COSTO]]/X334-1,"")</f>
        <v>0.11156625287745325</v>
      </c>
      <c r="AF334" t="str">
        <v>SKOTNICA</v>
      </c>
      <c r="AG334" t="str">
        <v>SUPLEMENTO 0,2</v>
      </c>
      <c r="AH334" s="15" t="str">
        <v>38x46</v>
      </c>
      <c r="AI334" s="9">
        <v>314.41365000000002</v>
      </c>
      <c r="AJ334" s="9">
        <v>208.72380000000001</v>
      </c>
      <c r="AK334" s="66">
        <v>0.50636223564346761</v>
      </c>
      <c r="AL334" s="8">
        <v>0.2</v>
      </c>
      <c r="AM334" s="9">
        <v>377.29638</v>
      </c>
      <c r="AN334" s="66">
        <v>0.80763468277216099</v>
      </c>
      <c r="AO334" s="13">
        <f t="shared" si="12"/>
        <v>62.882729999999981</v>
      </c>
      <c r="AQ334" s="66">
        <v>0.7</v>
      </c>
      <c r="AR334" s="13">
        <v>66.75197</v>
      </c>
    </row>
    <row r="335" spans="1:44" x14ac:dyDescent="0.2">
      <c r="A335" s="6" t="s">
        <v>669</v>
      </c>
      <c r="B335" t="s">
        <v>5</v>
      </c>
      <c r="C335">
        <v>338</v>
      </c>
      <c r="D335" t="s">
        <v>670</v>
      </c>
      <c r="E335" s="2">
        <v>871.76</v>
      </c>
      <c r="F335" s="6" t="str">
        <f>+_xlfn.XLOOKUP(LISTAS[[#This Row],[ID]],_01_CODIGOS_Y_COSTOS_xlsm[Producto y N°],_01_CODIGOS_Y_COSTOS_xlsm[FABRICA],"",0,1)</f>
        <v>FADER</v>
      </c>
      <c r="G335" s="13">
        <f>LISTAS[[#This Row],[Precio]]*(1-0.46)*(1-IF($C$3520="",0,$C$3520))</f>
        <v>353.06280000000004</v>
      </c>
      <c r="H335" s="1">
        <f>+_xlfn.XLOOKUP(LISTAS[[#This Row],[ID]],_01_CODIGOS_Y_COSTOS_xlsm[Producto y N°],_01_CODIGOS_Y_COSTOS_xlsm[COSTO],0,0,1)</f>
        <v>177.55500000000001</v>
      </c>
      <c r="I335" s="115">
        <f>+IFERROR(LISTAS[[#This Row],[VENTA NETA]]/LISTAS[[#This Row],[COSTO]]-1,0)</f>
        <v>0.98847005153332779</v>
      </c>
      <c r="J335" s="33" t="str">
        <f>IFERROR(VLOOKUP(LISTAS[[#This Row],[ID]],_01_CODIGOS_Y_COSTOS_xlsm[[Producto y N°]:[CODIGO]],2,0),"")</f>
        <v>S-313</v>
      </c>
      <c r="M335" s="22">
        <v>0</v>
      </c>
      <c r="N335" s="23">
        <f>+LISTAS[[#This Row],[Precio]]+(LISTAS[[#This Row],[Precio]]*M335)</f>
        <v>871.76</v>
      </c>
      <c r="O335" s="24">
        <f t="shared" si="11"/>
        <v>353.06280000000004</v>
      </c>
      <c r="Q335" s="21">
        <f>IFERROR(O335/LISTAS[[#This Row],[COSTO]]-1,"")</f>
        <v>0.98847005153332779</v>
      </c>
      <c r="R335" t="str">
        <f>+LISTAS[[#This Row],[ID]]</f>
        <v>PLASTICOS338</v>
      </c>
      <c r="T335" s="29"/>
      <c r="U335" s="25">
        <f>LISTAS[[#This Row],[COSTO]]+(LISTAS[[#This Row],[COSTO]]*T335)</f>
        <v>177.55500000000001</v>
      </c>
      <c r="V335" s="30">
        <f>IF(T335="",0,U335/LISTAS[[#This Row],[VENTA NETA]]-1)</f>
        <v>0</v>
      </c>
      <c r="X335" s="25">
        <v>139.65</v>
      </c>
      <c r="Y335" s="31">
        <f>IFERROR(LISTAS[[#This Row],[COSTO]]/X335-1,"")</f>
        <v>0.27142857142857135</v>
      </c>
      <c r="AF335" t="str">
        <v>SKOTNICA</v>
      </c>
      <c r="AG335" t="str">
        <v>SUPLEMENTO 0,2</v>
      </c>
      <c r="AH335" s="15" t="str">
        <v>38x54</v>
      </c>
      <c r="AI335" s="9">
        <v>420.03359999999998</v>
      </c>
      <c r="AJ335" s="9">
        <v>278.8399</v>
      </c>
      <c r="AK335" s="66">
        <v>0.5063611771486074</v>
      </c>
      <c r="AL335" s="8">
        <v>0.2</v>
      </c>
      <c r="AM335" s="9">
        <v>504.04032000000001</v>
      </c>
      <c r="AN335" s="66">
        <v>0.8076334125783291</v>
      </c>
      <c r="AO335" s="13">
        <f t="shared" si="12"/>
        <v>84.00672000000003</v>
      </c>
      <c r="AQ335" s="66">
        <v>0.7</v>
      </c>
      <c r="AR335" s="13">
        <v>66.75197</v>
      </c>
    </row>
    <row r="336" spans="1:44" x14ac:dyDescent="0.2">
      <c r="A336" s="6" t="s">
        <v>671</v>
      </c>
      <c r="B336" t="s">
        <v>5</v>
      </c>
      <c r="C336">
        <v>339</v>
      </c>
      <c r="D336" t="s">
        <v>672</v>
      </c>
      <c r="E336" s="2">
        <v>2619.39</v>
      </c>
      <c r="F336" s="6" t="str">
        <f>+_xlfn.XLOOKUP(LISTAS[[#This Row],[ID]],_01_CODIGOS_Y_COSTOS_xlsm[Producto y N°],_01_CODIGOS_Y_COSTOS_xlsm[FABRICA],"",0,1)</f>
        <v>FADER</v>
      </c>
      <c r="G336" s="13">
        <f>LISTAS[[#This Row],[Precio]]*(1-0.46)*(1-IF($C$3520="",0,$C$3520))</f>
        <v>1060.85295</v>
      </c>
      <c r="H336" s="1">
        <f>+_xlfn.XLOOKUP(LISTAS[[#This Row],[ID]],_01_CODIGOS_Y_COSTOS_xlsm[Producto y N°],_01_CODIGOS_Y_COSTOS_xlsm[COSTO],0,0,1)</f>
        <v>538.65</v>
      </c>
      <c r="I336" s="115">
        <f>+IFERROR(LISTAS[[#This Row],[VENTA NETA]]/LISTAS[[#This Row],[COSTO]]-1,0)</f>
        <v>0.96946616541353392</v>
      </c>
      <c r="J336" s="33" t="str">
        <f>IFERROR(VLOOKUP(LISTAS[[#This Row],[ID]],_01_CODIGOS_Y_COSTOS_xlsm[[Producto y N°]:[CODIGO]],2,0),"")</f>
        <v>S-062</v>
      </c>
      <c r="M336" s="22">
        <v>0</v>
      </c>
      <c r="N336" s="23">
        <f>+LISTAS[[#This Row],[Precio]]+(LISTAS[[#This Row],[Precio]]*M336)</f>
        <v>2619.39</v>
      </c>
      <c r="O336" s="24">
        <f t="shared" si="11"/>
        <v>1060.85295</v>
      </c>
      <c r="Q336" s="21">
        <f>IFERROR(O336/LISTAS[[#This Row],[COSTO]]-1,"")</f>
        <v>0.96946616541353392</v>
      </c>
      <c r="R336" t="str">
        <f>+LISTAS[[#This Row],[ID]]</f>
        <v>PLASTICOS339</v>
      </c>
      <c r="T336" s="29"/>
      <c r="U336" s="25">
        <f>LISTAS[[#This Row],[COSTO]]+(LISTAS[[#This Row],[COSTO]]*T336)</f>
        <v>538.65</v>
      </c>
      <c r="V336" s="30">
        <f>IF(T336="",0,U336/LISTAS[[#This Row],[VENTA NETA]]-1)</f>
        <v>0</v>
      </c>
      <c r="X336" s="25">
        <v>484.5865</v>
      </c>
      <c r="Y336" s="31">
        <f>IFERROR(LISTAS[[#This Row],[COSTO]]/X336-1,"")</f>
        <v>0.11156625287745325</v>
      </c>
      <c r="AF336" t="str">
        <v>SKOTNICA</v>
      </c>
      <c r="AG336" t="str">
        <v>SUPLEMENTO 0,2</v>
      </c>
      <c r="AH336" s="15" t="str">
        <v>39x47</v>
      </c>
      <c r="AI336" s="9">
        <v>314.41365000000002</v>
      </c>
      <c r="AJ336" s="9">
        <v>208.72380000000001</v>
      </c>
      <c r="AK336" s="66">
        <v>0.50636223564346761</v>
      </c>
      <c r="AL336" s="8">
        <v>0.2</v>
      </c>
      <c r="AM336" s="9">
        <v>377.29638</v>
      </c>
      <c r="AN336" s="66">
        <v>0.80763468277216099</v>
      </c>
      <c r="AO336" s="13">
        <f t="shared" si="12"/>
        <v>62.882729999999981</v>
      </c>
      <c r="AQ336" s="66">
        <v>0.7</v>
      </c>
      <c r="AR336" s="13">
        <v>66.75197</v>
      </c>
    </row>
    <row r="337" spans="1:44" x14ac:dyDescent="0.2">
      <c r="A337" s="6" t="s">
        <v>673</v>
      </c>
      <c r="B337" t="s">
        <v>5</v>
      </c>
      <c r="C337">
        <v>340</v>
      </c>
      <c r="D337" t="s">
        <v>674</v>
      </c>
      <c r="E337" s="2">
        <v>886.31</v>
      </c>
      <c r="F337" s="6" t="str">
        <f>+_xlfn.XLOOKUP(LISTAS[[#This Row],[ID]],_01_CODIGOS_Y_COSTOS_xlsm[Producto y N°],_01_CODIGOS_Y_COSTOS_xlsm[FABRICA],"",0,1)</f>
        <v>FADER</v>
      </c>
      <c r="G337" s="13">
        <f>LISTAS[[#This Row],[Precio]]*(1-0.46)*(1-IF($C$3520="",0,$C$3520))</f>
        <v>358.95555000000002</v>
      </c>
      <c r="H337" s="1">
        <f>+_xlfn.XLOOKUP(LISTAS[[#This Row],[ID]],_01_CODIGOS_Y_COSTOS_xlsm[Producto y N°],_01_CODIGOS_Y_COSTOS_xlsm[COSTO],0,0,1)</f>
        <v>176.93889999999999</v>
      </c>
      <c r="I337" s="115">
        <f>+IFERROR(LISTAS[[#This Row],[VENTA NETA]]/LISTAS[[#This Row],[COSTO]]-1,0)</f>
        <v>1.0286977595090736</v>
      </c>
      <c r="J337" s="33" t="str">
        <f>IFERROR(VLOOKUP(LISTAS[[#This Row],[ID]],_01_CODIGOS_Y_COSTOS_xlsm[[Producto y N°]:[CODIGO]],2,0),"")</f>
        <v>F-1097</v>
      </c>
      <c r="M337" s="22">
        <v>0</v>
      </c>
      <c r="N337" s="23">
        <f>+LISTAS[[#This Row],[Precio]]+(LISTAS[[#This Row],[Precio]]*M337)</f>
        <v>886.31</v>
      </c>
      <c r="O337" s="24">
        <f t="shared" si="11"/>
        <v>358.95555000000002</v>
      </c>
      <c r="Q337" s="21">
        <f>IFERROR(O337/LISTAS[[#This Row],[COSTO]]-1,"")</f>
        <v>1.0286977595090736</v>
      </c>
      <c r="R337" t="str">
        <f>+LISTAS[[#This Row],[ID]]</f>
        <v>PLASTICOS340</v>
      </c>
      <c r="T337" s="29"/>
      <c r="U337" s="25">
        <f>LISTAS[[#This Row],[COSTO]]+(LISTAS[[#This Row],[COSTO]]*T337)</f>
        <v>176.93889999999999</v>
      </c>
      <c r="V337" s="30">
        <f>IF(T337="",0,U337/LISTAS[[#This Row],[VENTA NETA]]-1)</f>
        <v>0</v>
      </c>
      <c r="X337" s="25">
        <v>139.65</v>
      </c>
      <c r="Y337" s="31">
        <f>IFERROR(LISTAS[[#This Row],[COSTO]]/X337-1,"")</f>
        <v>0.26701682778374503</v>
      </c>
      <c r="AF337" t="str">
        <v>SKOTNICA</v>
      </c>
      <c r="AG337" t="str">
        <v>SUPLEMENTO 0,2</v>
      </c>
      <c r="AH337" s="15" t="str">
        <v>39x55</v>
      </c>
      <c r="AI337" s="9">
        <v>420.03359999999998</v>
      </c>
      <c r="AJ337" s="9">
        <v>278.8399</v>
      </c>
      <c r="AK337" s="66">
        <v>0.5063611771486074</v>
      </c>
      <c r="AL337" s="8">
        <v>0.2</v>
      </c>
      <c r="AM337" s="9">
        <v>504.04032000000001</v>
      </c>
      <c r="AN337" s="66">
        <v>0.8076334125783291</v>
      </c>
      <c r="AO337" s="13">
        <f t="shared" si="12"/>
        <v>84.00672000000003</v>
      </c>
      <c r="AQ337" s="66">
        <v>0.7</v>
      </c>
      <c r="AR337" s="13">
        <v>66.75197</v>
      </c>
    </row>
    <row r="338" spans="1:44" x14ac:dyDescent="0.2">
      <c r="A338" s="6" t="s">
        <v>675</v>
      </c>
      <c r="B338" t="s">
        <v>5</v>
      </c>
      <c r="C338">
        <v>341</v>
      </c>
      <c r="D338" t="s">
        <v>676</v>
      </c>
      <c r="E338" s="2">
        <v>1280.5899999999999</v>
      </c>
      <c r="F338" s="6" t="str">
        <f>+_xlfn.XLOOKUP(LISTAS[[#This Row],[ID]],_01_CODIGOS_Y_COSTOS_xlsm[Producto y N°],_01_CODIGOS_Y_COSTOS_xlsm[FABRICA],"",0,1)</f>
        <v>FADER</v>
      </c>
      <c r="G338" s="13">
        <f>LISTAS[[#This Row],[Precio]]*(1-0.46)*(1-IF($C$3520="",0,$C$3520))</f>
        <v>518.63895000000002</v>
      </c>
      <c r="H338" s="1">
        <f>+_xlfn.XLOOKUP(LISTAS[[#This Row],[ID]],_01_CODIGOS_Y_COSTOS_xlsm[Producto y N°],_01_CODIGOS_Y_COSTOS_xlsm[COSTO],0,0,1)</f>
        <v>299.93310000000002</v>
      </c>
      <c r="I338" s="115">
        <f>+IFERROR(LISTAS[[#This Row],[VENTA NETA]]/LISTAS[[#This Row],[COSTO]]-1,0)</f>
        <v>0.72918210760999691</v>
      </c>
      <c r="J338" s="33" t="str">
        <f>IFERROR(VLOOKUP(LISTAS[[#This Row],[ID]],_01_CODIGOS_Y_COSTOS_xlsm[[Producto y N°]:[CODIGO]],2,0),"")</f>
        <v>F-1155</v>
      </c>
      <c r="M338" s="22">
        <v>0</v>
      </c>
      <c r="N338" s="23">
        <f>+LISTAS[[#This Row],[Precio]]+(LISTAS[[#This Row],[Precio]]*M338)</f>
        <v>1280.5899999999999</v>
      </c>
      <c r="O338" s="24">
        <f t="shared" si="11"/>
        <v>518.63895000000002</v>
      </c>
      <c r="Q338" s="21">
        <f>IFERROR(O338/LISTAS[[#This Row],[COSTO]]-1,"")</f>
        <v>0.72918210760999691</v>
      </c>
      <c r="R338" t="str">
        <f>+LISTAS[[#This Row],[ID]]</f>
        <v>PLASTICOS341</v>
      </c>
      <c r="T338" s="29"/>
      <c r="U338" s="25">
        <f>LISTAS[[#This Row],[COSTO]]+(LISTAS[[#This Row],[COSTO]]*T338)</f>
        <v>299.93310000000002</v>
      </c>
      <c r="V338" s="30">
        <f>IF(T338="",0,U338/LISTAS[[#This Row],[VENTA NETA]]-1)</f>
        <v>0</v>
      </c>
      <c r="X338" s="25">
        <v>237.5</v>
      </c>
      <c r="Y338" s="31">
        <f>IFERROR(LISTAS[[#This Row],[COSTO]]/X338-1,"")</f>
        <v>0.26287621052631582</v>
      </c>
      <c r="AF338" t="str">
        <v>SKOTNICA</v>
      </c>
      <c r="AG338" t="str">
        <v>SUPLEMENTO 0,2</v>
      </c>
      <c r="AH338" s="15" t="str">
        <v>40x48</v>
      </c>
      <c r="AI338" s="9">
        <v>314.41365000000002</v>
      </c>
      <c r="AJ338" s="9">
        <v>208.72380000000001</v>
      </c>
      <c r="AK338" s="66">
        <v>0.50636223564346761</v>
      </c>
      <c r="AL338" s="8">
        <v>0.2</v>
      </c>
      <c r="AM338" s="9">
        <v>377.29638</v>
      </c>
      <c r="AN338" s="66">
        <v>0.80763468277216099</v>
      </c>
      <c r="AO338" s="13">
        <f t="shared" si="12"/>
        <v>62.882729999999981</v>
      </c>
      <c r="AQ338" s="66">
        <v>0.7</v>
      </c>
      <c r="AR338" s="13">
        <v>66.75197</v>
      </c>
    </row>
    <row r="339" spans="1:44" x14ac:dyDescent="0.2">
      <c r="A339" s="6" t="s">
        <v>677</v>
      </c>
      <c r="B339" t="s">
        <v>5</v>
      </c>
      <c r="C339">
        <v>342</v>
      </c>
      <c r="D339" t="s">
        <v>678</v>
      </c>
      <c r="E339" s="2">
        <v>1280.5899999999999</v>
      </c>
      <c r="F339" s="6" t="str">
        <f>+_xlfn.XLOOKUP(LISTAS[[#This Row],[ID]],_01_CODIGOS_Y_COSTOS_xlsm[Producto y N°],_01_CODIGOS_Y_COSTOS_xlsm[FABRICA],"",0,1)</f>
        <v>FADER</v>
      </c>
      <c r="G339" s="13">
        <f>LISTAS[[#This Row],[Precio]]*(1-0.46)*(1-IF($C$3520="",0,$C$3520))</f>
        <v>518.63895000000002</v>
      </c>
      <c r="H339" s="1">
        <f>+_xlfn.XLOOKUP(LISTAS[[#This Row],[ID]],_01_CODIGOS_Y_COSTOS_xlsm[Producto y N°],_01_CODIGOS_Y_COSTOS_xlsm[COSTO],0,0,1)</f>
        <v>299.93310000000002</v>
      </c>
      <c r="I339" s="115">
        <f>+IFERROR(LISTAS[[#This Row],[VENTA NETA]]/LISTAS[[#This Row],[COSTO]]-1,0)</f>
        <v>0.72918210760999691</v>
      </c>
      <c r="J339" s="33" t="str">
        <f>IFERROR(VLOOKUP(LISTAS[[#This Row],[ID]],_01_CODIGOS_Y_COSTOS_xlsm[[Producto y N°]:[CODIGO]],2,0),"")</f>
        <v>F-1156</v>
      </c>
      <c r="M339" s="22">
        <v>0</v>
      </c>
      <c r="N339" s="23">
        <f>+LISTAS[[#This Row],[Precio]]+(LISTAS[[#This Row],[Precio]]*M339)</f>
        <v>1280.5899999999999</v>
      </c>
      <c r="O339" s="24">
        <f t="shared" si="11"/>
        <v>518.63895000000002</v>
      </c>
      <c r="Q339" s="21">
        <f>IFERROR(O339/LISTAS[[#This Row],[COSTO]]-1,"")</f>
        <v>0.72918210760999691</v>
      </c>
      <c r="R339" t="str">
        <f>+LISTAS[[#This Row],[ID]]</f>
        <v>PLASTICOS342</v>
      </c>
      <c r="T339" s="29"/>
      <c r="U339" s="25">
        <f>LISTAS[[#This Row],[COSTO]]+(LISTAS[[#This Row],[COSTO]]*T339)</f>
        <v>299.93310000000002</v>
      </c>
      <c r="V339" s="30">
        <f>IF(T339="",0,U339/LISTAS[[#This Row],[VENTA NETA]]-1)</f>
        <v>0</v>
      </c>
      <c r="X339" s="25">
        <v>237.5</v>
      </c>
      <c r="Y339" s="31">
        <f>IFERROR(LISTAS[[#This Row],[COSTO]]/X339-1,"")</f>
        <v>0.26287621052631582</v>
      </c>
      <c r="AF339" t="str">
        <v>SKOTNICA</v>
      </c>
      <c r="AG339" t="str">
        <v>SUPLEMENTO 0,2</v>
      </c>
      <c r="AH339" s="15" t="str">
        <v>40x56</v>
      </c>
      <c r="AI339" s="9">
        <v>420.03359999999998</v>
      </c>
      <c r="AJ339" s="9">
        <v>278.8399</v>
      </c>
      <c r="AK339" s="66">
        <v>0.5063611771486074</v>
      </c>
      <c r="AL339" s="8">
        <v>0.2</v>
      </c>
      <c r="AM339" s="9">
        <v>504.04032000000001</v>
      </c>
      <c r="AN339" s="66">
        <v>0.8076334125783291</v>
      </c>
      <c r="AO339" s="13">
        <f t="shared" si="12"/>
        <v>84.00672000000003</v>
      </c>
      <c r="AQ339" s="66">
        <v>0.7</v>
      </c>
      <c r="AR339" s="13">
        <v>66.75197</v>
      </c>
    </row>
    <row r="340" spans="1:44" x14ac:dyDescent="0.2">
      <c r="A340" s="6" t="s">
        <v>679</v>
      </c>
      <c r="B340" t="s">
        <v>5</v>
      </c>
      <c r="C340">
        <v>343</v>
      </c>
      <c r="D340" t="s">
        <v>680</v>
      </c>
      <c r="E340" s="2">
        <v>798</v>
      </c>
      <c r="F340" s="6" t="str">
        <f>+_xlfn.XLOOKUP(LISTAS[[#This Row],[ID]],_01_CODIGOS_Y_COSTOS_xlsm[Producto y N°],_01_CODIGOS_Y_COSTOS_xlsm[FABRICA],"",0,1)</f>
        <v>FADER</v>
      </c>
      <c r="G340" s="13">
        <f>LISTAS[[#This Row],[Precio]]*(1-0.46)*(1-IF($C$3520="",0,$C$3520))</f>
        <v>323.19</v>
      </c>
      <c r="H340" s="1">
        <f>+_xlfn.XLOOKUP(LISTAS[[#This Row],[ID]],_01_CODIGOS_Y_COSTOS_xlsm[Producto y N°],_01_CODIGOS_Y_COSTOS_xlsm[COSTO],0,0,1)</f>
        <v>0</v>
      </c>
      <c r="I340" s="115">
        <f>+IFERROR(LISTAS[[#This Row],[VENTA NETA]]/LISTAS[[#This Row],[COSTO]]-1,0)</f>
        <v>0</v>
      </c>
      <c r="J340" s="33" t="str">
        <f>IFERROR(VLOOKUP(LISTAS[[#This Row],[ID]],_01_CODIGOS_Y_COSTOS_xlsm[[Producto y N°]:[CODIGO]],2,0),"")</f>
        <v>S-041</v>
      </c>
      <c r="M340" s="22">
        <v>0</v>
      </c>
      <c r="N340" s="23">
        <f>+LISTAS[[#This Row],[Precio]]+(LISTAS[[#This Row],[Precio]]*M340)</f>
        <v>798</v>
      </c>
      <c r="O340" s="24">
        <f t="shared" si="11"/>
        <v>323.19</v>
      </c>
      <c r="Q340" s="21" t="str">
        <f>IFERROR(O340/LISTAS[[#This Row],[COSTO]]-1,"")</f>
        <v/>
      </c>
      <c r="R340" t="str">
        <f>+LISTAS[[#This Row],[ID]]</f>
        <v>PLASTICOS343</v>
      </c>
      <c r="T340" s="29"/>
      <c r="U340" s="25">
        <f>LISTAS[[#This Row],[COSTO]]+(LISTAS[[#This Row],[COSTO]]*T340)</f>
        <v>0</v>
      </c>
      <c r="V340" s="30">
        <f>IF(T340="",0,U340/LISTAS[[#This Row],[VENTA NETA]]-1)</f>
        <v>0</v>
      </c>
      <c r="X340" s="25">
        <v>0</v>
      </c>
      <c r="Y340" s="31" t="str">
        <f>IFERROR(LISTAS[[#This Row],[COSTO]]/X340-1,"")</f>
        <v/>
      </c>
      <c r="AF340" t="str">
        <v>SKOTNICA</v>
      </c>
      <c r="AG340" t="str">
        <v>SUPLEMENTO 0,2</v>
      </c>
      <c r="AH340" s="15" t="str">
        <v>41x49</v>
      </c>
      <c r="AI340" s="9">
        <v>365.4153</v>
      </c>
      <c r="AJ340" s="9">
        <v>242.5797</v>
      </c>
      <c r="AK340" s="66">
        <v>0.50637213254035673</v>
      </c>
      <c r="AL340" s="8">
        <v>0.2</v>
      </c>
      <c r="AM340" s="9">
        <v>438.49836000000005</v>
      </c>
      <c r="AN340" s="66">
        <v>0.8076465590484283</v>
      </c>
      <c r="AO340" s="13">
        <f t="shared" si="12"/>
        <v>73.083060000000046</v>
      </c>
      <c r="AQ340" s="66">
        <v>0.7</v>
      </c>
      <c r="AR340" s="13">
        <v>66.75197</v>
      </c>
    </row>
    <row r="341" spans="1:44" x14ac:dyDescent="0.2">
      <c r="A341" s="6" t="s">
        <v>681</v>
      </c>
      <c r="B341" t="s">
        <v>5</v>
      </c>
      <c r="C341">
        <v>344</v>
      </c>
      <c r="D341" t="s">
        <v>682</v>
      </c>
      <c r="E341" s="2">
        <v>721.87</v>
      </c>
      <c r="F341" s="6" t="str">
        <f>+_xlfn.XLOOKUP(LISTAS[[#This Row],[ID]],_01_CODIGOS_Y_COSTOS_xlsm[Producto y N°],_01_CODIGOS_Y_COSTOS_xlsm[FABRICA],"",0,1)</f>
        <v>FADER</v>
      </c>
      <c r="G341" s="13">
        <f>LISTAS[[#This Row],[Precio]]*(1-0.46)*(1-IF($C$3520="",0,$C$3520))</f>
        <v>292.35735000000005</v>
      </c>
      <c r="H341" s="1">
        <f>+_xlfn.XLOOKUP(LISTAS[[#This Row],[ID]],_01_CODIGOS_Y_COSTOS_xlsm[Producto y N°],_01_CODIGOS_Y_COSTOS_xlsm[COSTO],0,0,1)</f>
        <v>140.25649999999999</v>
      </c>
      <c r="I341" s="115">
        <f>+IFERROR(LISTAS[[#This Row],[VENTA NETA]]/LISTAS[[#This Row],[COSTO]]-1,0)</f>
        <v>1.0844477796037979</v>
      </c>
      <c r="J341" s="33" t="str">
        <f>IFERROR(VLOOKUP(LISTAS[[#This Row],[ID]],_01_CODIGOS_Y_COSTOS_xlsm[[Producto y N°]:[CODIGO]],2,0),"")</f>
        <v>F-1079</v>
      </c>
      <c r="M341" s="22">
        <v>0</v>
      </c>
      <c r="N341" s="23">
        <f>+LISTAS[[#This Row],[Precio]]+(LISTAS[[#This Row],[Precio]]*M341)</f>
        <v>721.87</v>
      </c>
      <c r="O341" s="24">
        <f t="shared" si="11"/>
        <v>292.35735000000005</v>
      </c>
      <c r="Q341" s="21">
        <f>IFERROR(O341/LISTAS[[#This Row],[COSTO]]-1,"")</f>
        <v>1.0844477796037979</v>
      </c>
      <c r="R341" t="str">
        <f>+LISTAS[[#This Row],[ID]]</f>
        <v>PLASTICOS344</v>
      </c>
      <c r="T341" s="29"/>
      <c r="U341" s="25">
        <f>LISTAS[[#This Row],[COSTO]]+(LISTAS[[#This Row],[COSTO]]*T341)</f>
        <v>140.25649999999999</v>
      </c>
      <c r="V341" s="30">
        <f>IF(T341="",0,U341/LISTAS[[#This Row],[VENTA NETA]]-1)</f>
        <v>0</v>
      </c>
      <c r="X341" s="25">
        <v>118.75</v>
      </c>
      <c r="Y341" s="31">
        <f>IFERROR(LISTAS[[#This Row],[COSTO]]/X341-1,"")</f>
        <v>0.18110736842105246</v>
      </c>
      <c r="AF341" t="str">
        <v>SKOTNICA</v>
      </c>
      <c r="AG341" t="str">
        <v>SUPLEMENTO 0,2</v>
      </c>
      <c r="AH341" s="15" t="str">
        <v>41x57</v>
      </c>
      <c r="AI341" s="9">
        <v>420.03359999999998</v>
      </c>
      <c r="AJ341" s="9">
        <v>278.8399</v>
      </c>
      <c r="AK341" s="66">
        <v>0.5063611771486074</v>
      </c>
      <c r="AL341" s="8">
        <v>0.2</v>
      </c>
      <c r="AM341" s="9">
        <v>504.04032000000001</v>
      </c>
      <c r="AN341" s="66">
        <v>0.8076334125783291</v>
      </c>
      <c r="AO341" s="13">
        <f t="shared" si="12"/>
        <v>84.00672000000003</v>
      </c>
      <c r="AQ341" s="66">
        <v>0.7</v>
      </c>
      <c r="AR341" s="13">
        <v>66.75197</v>
      </c>
    </row>
    <row r="342" spans="1:44" x14ac:dyDescent="0.2">
      <c r="A342" s="6" t="s">
        <v>683</v>
      </c>
      <c r="B342" t="s">
        <v>5</v>
      </c>
      <c r="C342">
        <v>345</v>
      </c>
      <c r="D342" t="s">
        <v>684</v>
      </c>
      <c r="E342" s="2">
        <v>3201.47</v>
      </c>
      <c r="F342" s="6" t="str">
        <f>+_xlfn.XLOOKUP(LISTAS[[#This Row],[ID]],_01_CODIGOS_Y_COSTOS_xlsm[Producto y N°],_01_CODIGOS_Y_COSTOS_xlsm[FABRICA],"",0,1)</f>
        <v>FADER</v>
      </c>
      <c r="G342" s="13">
        <f>LISTAS[[#This Row],[Precio]]*(1-0.46)*(1-IF($C$3520="",0,$C$3520))</f>
        <v>1296.5953500000001</v>
      </c>
      <c r="H342" s="1">
        <f>+_xlfn.XLOOKUP(LISTAS[[#This Row],[ID]],_01_CODIGOS_Y_COSTOS_xlsm[Producto y N°],_01_CODIGOS_Y_COSTOS_xlsm[COSTO],0,0,1)</f>
        <v>733.16250000000002</v>
      </c>
      <c r="I342" s="115">
        <f>+IFERROR(LISTAS[[#This Row],[VENTA NETA]]/LISTAS[[#This Row],[COSTO]]-1,0)</f>
        <v>0.76849654749117691</v>
      </c>
      <c r="J342" s="33" t="str">
        <f>IFERROR(VLOOKUP(LISTAS[[#This Row],[ID]],_01_CODIGOS_Y_COSTOS_xlsm[[Producto y N°]:[CODIGO]],2,0),"")</f>
        <v>S-126</v>
      </c>
      <c r="M342" s="22">
        <v>0</v>
      </c>
      <c r="N342" s="23">
        <f>+LISTAS[[#This Row],[Precio]]+(LISTAS[[#This Row],[Precio]]*M342)</f>
        <v>3201.47</v>
      </c>
      <c r="O342" s="24">
        <f t="shared" si="11"/>
        <v>1296.5953500000001</v>
      </c>
      <c r="Q342" s="21">
        <f>IFERROR(O342/LISTAS[[#This Row],[COSTO]]-1,"")</f>
        <v>0.76849654749117691</v>
      </c>
      <c r="R342" t="str">
        <f>+LISTAS[[#This Row],[ID]]</f>
        <v>PLASTICOS345</v>
      </c>
      <c r="T342" s="29"/>
      <c r="U342" s="25">
        <f>LISTAS[[#This Row],[COSTO]]+(LISTAS[[#This Row],[COSTO]]*T342)</f>
        <v>733.16250000000002</v>
      </c>
      <c r="V342" s="30">
        <f>IF(T342="",0,U342/LISTAS[[#This Row],[VENTA NETA]]-1)</f>
        <v>0</v>
      </c>
      <c r="X342" s="25">
        <v>591.85</v>
      </c>
      <c r="Y342" s="31">
        <f>IFERROR(LISTAS[[#This Row],[COSTO]]/X342-1,"")</f>
        <v>0.2387640449438202</v>
      </c>
      <c r="AF342" t="str">
        <v>SKOTNICA</v>
      </c>
      <c r="AG342" t="str">
        <v>SUPLEMENTO 0,2</v>
      </c>
      <c r="AH342" s="15" t="str">
        <v>42x50</v>
      </c>
      <c r="AI342" s="9">
        <v>365.4153</v>
      </c>
      <c r="AJ342" s="9">
        <v>242.5797</v>
      </c>
      <c r="AK342" s="66">
        <v>0.50637213254035673</v>
      </c>
      <c r="AL342" s="8">
        <v>0.2</v>
      </c>
      <c r="AM342" s="9">
        <v>438.49836000000005</v>
      </c>
      <c r="AN342" s="66">
        <v>0.8076465590484283</v>
      </c>
      <c r="AO342" s="13">
        <f t="shared" si="12"/>
        <v>73.083060000000046</v>
      </c>
      <c r="AQ342" s="66">
        <v>0.7</v>
      </c>
      <c r="AR342" s="13">
        <v>66.75197</v>
      </c>
    </row>
    <row r="343" spans="1:44" x14ac:dyDescent="0.2">
      <c r="A343" s="6" t="s">
        <v>685</v>
      </c>
      <c r="B343" t="s">
        <v>5</v>
      </c>
      <c r="C343">
        <v>346</v>
      </c>
      <c r="D343" t="s">
        <v>686</v>
      </c>
      <c r="E343" s="2">
        <v>669.45</v>
      </c>
      <c r="F343" s="6" t="str">
        <f>+_xlfn.XLOOKUP(LISTAS[[#This Row],[ID]],_01_CODIGOS_Y_COSTOS_xlsm[Producto y N°],_01_CODIGOS_Y_COSTOS_xlsm[FABRICA],"",0,1)</f>
        <v>FADER</v>
      </c>
      <c r="G343" s="13">
        <f>LISTAS[[#This Row],[Precio]]*(1-0.46)*(1-IF($C$3520="",0,$C$3520))</f>
        <v>271.12725</v>
      </c>
      <c r="H343" s="1">
        <f>+_xlfn.XLOOKUP(LISTAS[[#This Row],[ID]],_01_CODIGOS_Y_COSTOS_xlsm[Producto y N°],_01_CODIGOS_Y_COSTOS_xlsm[COSTO],0,0,1)</f>
        <v>138.0933</v>
      </c>
      <c r="I343" s="115">
        <f>+IFERROR(LISTAS[[#This Row],[VENTA NETA]]/LISTAS[[#This Row],[COSTO]]-1,0)</f>
        <v>0.96336281340224339</v>
      </c>
      <c r="J343" s="33" t="str">
        <f>IFERROR(VLOOKUP(LISTAS[[#This Row],[ID]],_01_CODIGOS_Y_COSTOS_xlsm[[Producto y N°]:[CODIGO]],2,0),"")</f>
        <v>F-1163</v>
      </c>
      <c r="M343" s="22">
        <v>0</v>
      </c>
      <c r="N343" s="23">
        <f>+LISTAS[[#This Row],[Precio]]+(LISTAS[[#This Row],[Precio]]*M343)</f>
        <v>669.45</v>
      </c>
      <c r="O343" s="24">
        <f t="shared" si="11"/>
        <v>271.12725</v>
      </c>
      <c r="Q343" s="21">
        <f>IFERROR(O343/LISTAS[[#This Row],[COSTO]]-1,"")</f>
        <v>0.96336281340224339</v>
      </c>
      <c r="R343" t="str">
        <f>+LISTAS[[#This Row],[ID]]</f>
        <v>PLASTICOS346</v>
      </c>
      <c r="T343" s="29"/>
      <c r="U343" s="25">
        <f>LISTAS[[#This Row],[COSTO]]+(LISTAS[[#This Row],[COSTO]]*T343)</f>
        <v>138.0933</v>
      </c>
      <c r="V343" s="30">
        <f>IF(T343="",0,U343/LISTAS[[#This Row],[VENTA NETA]]-1)</f>
        <v>0</v>
      </c>
      <c r="X343" s="25">
        <v>109.25</v>
      </c>
      <c r="Y343" s="31">
        <f>IFERROR(LISTAS[[#This Row],[COSTO]]/X343-1,"")</f>
        <v>0.26401189931350122</v>
      </c>
      <c r="AF343" t="str">
        <v>SKOTNICA</v>
      </c>
      <c r="AG343" t="str">
        <v>SUPLEMENTO 0,2</v>
      </c>
      <c r="AH343" s="15" t="str">
        <v>42x58</v>
      </c>
      <c r="AI343" s="9">
        <v>420.03359999999998</v>
      </c>
      <c r="AJ343" s="9">
        <v>278.8399</v>
      </c>
      <c r="AK343" s="66">
        <v>0.5063611771486074</v>
      </c>
      <c r="AL343" s="8">
        <v>0.2</v>
      </c>
      <c r="AM343" s="9">
        <v>504.04032000000001</v>
      </c>
      <c r="AN343" s="66">
        <v>0.8076334125783291</v>
      </c>
      <c r="AO343" s="13">
        <f t="shared" si="12"/>
        <v>84.00672000000003</v>
      </c>
      <c r="AQ343" s="66">
        <v>0.7000000000000004</v>
      </c>
      <c r="AR343" s="13">
        <v>41.438180000000045</v>
      </c>
    </row>
    <row r="344" spans="1:44" x14ac:dyDescent="0.2">
      <c r="A344" s="6" t="s">
        <v>687</v>
      </c>
      <c r="B344" t="s">
        <v>5</v>
      </c>
      <c r="C344">
        <v>347</v>
      </c>
      <c r="D344" t="s">
        <v>688</v>
      </c>
      <c r="E344" s="2">
        <v>1322.92</v>
      </c>
      <c r="F344" s="6" t="str">
        <f>+_xlfn.XLOOKUP(LISTAS[[#This Row],[ID]],_01_CODIGOS_Y_COSTOS_xlsm[Producto y N°],_01_CODIGOS_Y_COSTOS_xlsm[FABRICA],"",0,1)</f>
        <v>FADER</v>
      </c>
      <c r="G344" s="13">
        <f>LISTAS[[#This Row],[Precio]]*(1-0.46)*(1-IF($C$3520="",0,$C$3520))</f>
        <v>535.78260000000012</v>
      </c>
      <c r="H344" s="1">
        <f>+_xlfn.XLOOKUP(LISTAS[[#This Row],[ID]],_01_CODIGOS_Y_COSTOS_xlsm[Producto y N°],_01_CODIGOS_Y_COSTOS_xlsm[COSTO],0,0,1)</f>
        <v>307.23</v>
      </c>
      <c r="I344" s="115">
        <f>+IFERROR(LISTAS[[#This Row],[VENTA NETA]]/LISTAS[[#This Row],[COSTO]]-1,0)</f>
        <v>0.74391368030465799</v>
      </c>
      <c r="J344" s="33" t="str">
        <f>IFERROR(VLOOKUP(LISTAS[[#This Row],[ID]],_01_CODIGOS_Y_COSTOS_xlsm[[Producto y N°]:[CODIGO]],2,0),"")</f>
        <v>S-358</v>
      </c>
      <c r="M344" s="22">
        <v>0</v>
      </c>
      <c r="N344" s="23">
        <f>+LISTAS[[#This Row],[Precio]]+(LISTAS[[#This Row],[Precio]]*M344)</f>
        <v>1322.92</v>
      </c>
      <c r="O344" s="24">
        <f t="shared" si="11"/>
        <v>535.78260000000012</v>
      </c>
      <c r="Q344" s="21">
        <f>IFERROR(O344/LISTAS[[#This Row],[COSTO]]-1,"")</f>
        <v>0.74391368030465799</v>
      </c>
      <c r="R344" t="str">
        <f>+LISTAS[[#This Row],[ID]]</f>
        <v>PLASTICOS347</v>
      </c>
      <c r="T344" s="29"/>
      <c r="U344" s="25">
        <f>LISTAS[[#This Row],[COSTO]]+(LISTAS[[#This Row],[COSTO]]*T344)</f>
        <v>307.23</v>
      </c>
      <c r="V344" s="30">
        <f>IF(T344="",0,U344/LISTAS[[#This Row],[VENTA NETA]]-1)</f>
        <v>0</v>
      </c>
      <c r="X344" s="25">
        <v>243.2</v>
      </c>
      <c r="Y344" s="31">
        <f>IFERROR(LISTAS[[#This Row],[COSTO]]/X344-1,"")</f>
        <v>0.26328125000000013</v>
      </c>
      <c r="AF344" t="str">
        <v>SKOTNICA</v>
      </c>
      <c r="AG344" t="str">
        <v>SUPLEMENTO 0,2</v>
      </c>
      <c r="AH344" s="15" t="str">
        <v>43x59</v>
      </c>
      <c r="AI344" s="9">
        <v>480.43125000000003</v>
      </c>
      <c r="AJ344" s="9">
        <v>318.9341</v>
      </c>
      <c r="AK344" s="66">
        <v>0.50636526479921717</v>
      </c>
      <c r="AL344" s="8">
        <v>0.2</v>
      </c>
      <c r="AM344" s="9">
        <v>576.51750000000004</v>
      </c>
      <c r="AN344" s="66">
        <v>0.8076383177590607</v>
      </c>
      <c r="AO344" s="13">
        <f t="shared" si="12"/>
        <v>96.086250000000007</v>
      </c>
      <c r="AQ344" s="66">
        <v>0.7000000000000004</v>
      </c>
      <c r="AR344" s="13">
        <v>41.438180000000045</v>
      </c>
    </row>
    <row r="345" spans="1:44" x14ac:dyDescent="0.2">
      <c r="A345" s="6" t="s">
        <v>689</v>
      </c>
      <c r="B345" t="s">
        <v>5</v>
      </c>
      <c r="C345">
        <v>348</v>
      </c>
      <c r="D345" t="s">
        <v>690</v>
      </c>
      <c r="E345" s="2">
        <v>847.67</v>
      </c>
      <c r="F345" s="6" t="str">
        <f>+_xlfn.XLOOKUP(LISTAS[[#This Row],[ID]],_01_CODIGOS_Y_COSTOS_xlsm[Producto y N°],_01_CODIGOS_Y_COSTOS_xlsm[FABRICA],"",0,1)</f>
        <v>FADER</v>
      </c>
      <c r="G345" s="13">
        <f>LISTAS[[#This Row],[Precio]]*(1-0.46)*(1-IF($C$3520="",0,$C$3520))</f>
        <v>343.30635000000001</v>
      </c>
      <c r="H345" s="1">
        <f>+_xlfn.XLOOKUP(LISTAS[[#This Row],[ID]],_01_CODIGOS_Y_COSTOS_xlsm[Producto y N°],_01_CODIGOS_Y_COSTOS_xlsm[COSTO],0,0,1)</f>
        <v>159.67660000000001</v>
      </c>
      <c r="I345" s="115">
        <f>+IFERROR(LISTAS[[#This Row],[VENTA NETA]]/LISTAS[[#This Row],[COSTO]]-1,0)</f>
        <v>1.1500103960129411</v>
      </c>
      <c r="J345" s="33" t="str">
        <f>IFERROR(VLOOKUP(LISTAS[[#This Row],[ID]],_01_CODIGOS_Y_COSTOS_xlsm[[Producto y N°]:[CODIGO]],2,0),"")</f>
        <v>F-1148</v>
      </c>
      <c r="M345" s="22">
        <v>0</v>
      </c>
      <c r="N345" s="23">
        <f>+LISTAS[[#This Row],[Precio]]+(LISTAS[[#This Row],[Precio]]*M345)</f>
        <v>847.67</v>
      </c>
      <c r="O345" s="24">
        <f t="shared" si="11"/>
        <v>343.30635000000001</v>
      </c>
      <c r="Q345" s="21">
        <f>IFERROR(O345/LISTAS[[#This Row],[COSTO]]-1,"")</f>
        <v>1.1500103960129411</v>
      </c>
      <c r="R345" t="str">
        <f>+LISTAS[[#This Row],[ID]]</f>
        <v>PLASTICOS348</v>
      </c>
      <c r="T345" s="29"/>
      <c r="U345" s="25">
        <f>LISTAS[[#This Row],[COSTO]]+(LISTAS[[#This Row],[COSTO]]*T345)</f>
        <v>159.67660000000001</v>
      </c>
      <c r="V345" s="30">
        <f>IF(T345="",0,U345/LISTAS[[#This Row],[VENTA NETA]]-1)</f>
        <v>0</v>
      </c>
      <c r="X345" s="25">
        <v>126.35</v>
      </c>
      <c r="Y345" s="31">
        <f>IFERROR(LISTAS[[#This Row],[COSTO]]/X345-1,"")</f>
        <v>0.26376414721013064</v>
      </c>
      <c r="AF345" t="str">
        <v>SKOTNICA</v>
      </c>
      <c r="AG345" t="str">
        <v>SUPLEMENTO 0,2</v>
      </c>
      <c r="AH345" s="15" t="str">
        <v>44x60</v>
      </c>
      <c r="AI345" s="9">
        <v>480.43125000000003</v>
      </c>
      <c r="AJ345" s="9">
        <v>318.9341</v>
      </c>
      <c r="AK345" s="66">
        <v>0.50636526479921717</v>
      </c>
      <c r="AL345" s="8">
        <v>0.2</v>
      </c>
      <c r="AM345" s="9">
        <v>576.51750000000004</v>
      </c>
      <c r="AN345" s="66">
        <v>0.8076383177590607</v>
      </c>
      <c r="AO345" s="13">
        <f t="shared" si="12"/>
        <v>96.086250000000007</v>
      </c>
      <c r="AQ345" s="66">
        <v>0.7000000000000004</v>
      </c>
      <c r="AR345" s="13">
        <v>41.438180000000045</v>
      </c>
    </row>
    <row r="346" spans="1:44" x14ac:dyDescent="0.2">
      <c r="A346" s="6" t="s">
        <v>691</v>
      </c>
      <c r="B346" t="s">
        <v>5</v>
      </c>
      <c r="C346">
        <v>349</v>
      </c>
      <c r="D346" t="s">
        <v>692</v>
      </c>
      <c r="E346" s="2">
        <v>1396.5</v>
      </c>
      <c r="F346" s="6" t="str">
        <f>+_xlfn.XLOOKUP(LISTAS[[#This Row],[ID]],_01_CODIGOS_Y_COSTOS_xlsm[Producto y N°],_01_CODIGOS_Y_COSTOS_xlsm[FABRICA],"",0,1)</f>
        <v>FADER</v>
      </c>
      <c r="G346" s="13">
        <f>LISTAS[[#This Row],[Precio]]*(1-0.46)*(1-IF($C$3520="",0,$C$3520))</f>
        <v>565.58249999999998</v>
      </c>
      <c r="H346" s="1">
        <f>+_xlfn.XLOOKUP(LISTAS[[#This Row],[ID]],_01_CODIGOS_Y_COSTOS_xlsm[Producto y N°],_01_CODIGOS_Y_COSTOS_xlsm[COSTO],0,0,1)</f>
        <v>314.21249999999998</v>
      </c>
      <c r="I346" s="115">
        <f>+IFERROR(LISTAS[[#This Row],[VENTA NETA]]/LISTAS[[#This Row],[COSTO]]-1,0)</f>
        <v>0.8</v>
      </c>
      <c r="J346" s="33" t="str">
        <f>IFERROR(VLOOKUP(LISTAS[[#This Row],[ID]],_01_CODIGOS_Y_COSTOS_xlsm[[Producto y N°]:[CODIGO]],2,0),"")</f>
        <v>S-359</v>
      </c>
      <c r="M346" s="22">
        <v>7.4958433401071556E-2</v>
      </c>
      <c r="N346" s="23">
        <f>+LISTAS[[#This Row],[Precio]]+(LISTAS[[#This Row],[Precio]]*M346)</f>
        <v>1501.1794522445964</v>
      </c>
      <c r="O346" s="24">
        <f t="shared" si="11"/>
        <v>607.9776781590615</v>
      </c>
      <c r="Q346" s="21">
        <f>IFERROR(O346/LISTAS[[#This Row],[COSTO]]-1,"")</f>
        <v>0.93492518012192871</v>
      </c>
      <c r="R346" t="str">
        <f>+LISTAS[[#This Row],[ID]]</f>
        <v>PLASTICOS349</v>
      </c>
      <c r="T346" s="29"/>
      <c r="U346" s="25">
        <f>LISTAS[[#This Row],[COSTO]]+(LISTAS[[#This Row],[COSTO]]*T346)</f>
        <v>314.21249999999998</v>
      </c>
      <c r="V346" s="30">
        <f>IF(T346="",0,U346/LISTAS[[#This Row],[VENTA NETA]]-1)</f>
        <v>0</v>
      </c>
      <c r="X346" s="25">
        <v>241.3</v>
      </c>
      <c r="Y346" s="31">
        <f>IFERROR(LISTAS[[#This Row],[COSTO]]/X346-1,"")</f>
        <v>0.30216535433070857</v>
      </c>
      <c r="AF346" t="str">
        <v>SKOTNICA</v>
      </c>
      <c r="AG346" t="str">
        <v>SUPLEMENTO 0,2</v>
      </c>
      <c r="AH346" s="15" t="str">
        <v>45x61</v>
      </c>
      <c r="AI346" s="9">
        <v>480.43125000000003</v>
      </c>
      <c r="AJ346" s="9">
        <v>318.9341</v>
      </c>
      <c r="AK346" s="66">
        <v>0.50636526479921717</v>
      </c>
      <c r="AL346" s="8">
        <v>0.2</v>
      </c>
      <c r="AM346" s="9">
        <v>576.51750000000004</v>
      </c>
      <c r="AN346" s="66">
        <v>0.8076383177590607</v>
      </c>
      <c r="AO346" s="13">
        <f t="shared" si="12"/>
        <v>96.086250000000007</v>
      </c>
      <c r="AQ346" s="66">
        <v>0.7000000000000004</v>
      </c>
      <c r="AR346" s="13">
        <v>41.438180000000045</v>
      </c>
    </row>
    <row r="347" spans="1:44" x14ac:dyDescent="0.2">
      <c r="A347" s="6" t="s">
        <v>693</v>
      </c>
      <c r="B347" t="s">
        <v>5</v>
      </c>
      <c r="C347">
        <v>350</v>
      </c>
      <c r="D347" t="s">
        <v>694</v>
      </c>
      <c r="E347" s="2">
        <v>1353.35</v>
      </c>
      <c r="F347" s="6" t="str">
        <f>+_xlfn.XLOOKUP(LISTAS[[#This Row],[ID]],_01_CODIGOS_Y_COSTOS_xlsm[Producto y N°],_01_CODIGOS_Y_COSTOS_xlsm[FABRICA],"",0,1)</f>
        <v>FADER</v>
      </c>
      <c r="G347" s="13">
        <f>LISTAS[[#This Row],[Precio]]*(1-0.46)*(1-IF($C$3520="",0,$C$3520))</f>
        <v>548.10674999999992</v>
      </c>
      <c r="H347" s="1">
        <f>+_xlfn.XLOOKUP(LISTAS[[#This Row],[ID]],_01_CODIGOS_Y_COSTOS_xlsm[Producto y N°],_01_CODIGOS_Y_COSTOS_xlsm[COSTO],0,0,1)</f>
        <v>312.87979999999999</v>
      </c>
      <c r="I347" s="115">
        <f>+IFERROR(LISTAS[[#This Row],[VENTA NETA]]/LISTAS[[#This Row],[COSTO]]-1,0)</f>
        <v>0.75181251713916963</v>
      </c>
      <c r="J347" s="33" t="str">
        <f>IFERROR(VLOOKUP(LISTAS[[#This Row],[ID]],_01_CODIGOS_Y_COSTOS_xlsm[[Producto y N°]:[CODIGO]],2,0),"")</f>
        <v>F-1151</v>
      </c>
      <c r="M347" s="22">
        <v>0</v>
      </c>
      <c r="N347" s="23">
        <f>+LISTAS[[#This Row],[Precio]]+(LISTAS[[#This Row],[Precio]]*M347)</f>
        <v>1353.35</v>
      </c>
      <c r="O347" s="24">
        <f t="shared" si="11"/>
        <v>548.10674999999992</v>
      </c>
      <c r="Q347" s="21">
        <f>IFERROR(O347/LISTAS[[#This Row],[COSTO]]-1,"")</f>
        <v>0.75181251713916963</v>
      </c>
      <c r="R347" t="str">
        <f>+LISTAS[[#This Row],[ID]]</f>
        <v>PLASTICOS350</v>
      </c>
      <c r="T347" s="29"/>
      <c r="U347" s="25">
        <f>LISTAS[[#This Row],[COSTO]]+(LISTAS[[#This Row],[COSTO]]*T347)</f>
        <v>312.87979999999999</v>
      </c>
      <c r="V347" s="30">
        <f>IF(T347="",0,U347/LISTAS[[#This Row],[VENTA NETA]]-1)</f>
        <v>0</v>
      </c>
      <c r="X347" s="25">
        <v>248.9</v>
      </c>
      <c r="Y347" s="31">
        <f>IFERROR(LISTAS[[#This Row],[COSTO]]/X347-1,"")</f>
        <v>0.25705022097227803</v>
      </c>
      <c r="AF347" t="str">
        <v>SKOTNICA</v>
      </c>
      <c r="AG347" t="str">
        <v>SUPLEMENTO 0,2</v>
      </c>
      <c r="AH347" s="15" t="str">
        <v>46x58</v>
      </c>
      <c r="AI347" s="9">
        <v>420.03359999999998</v>
      </c>
      <c r="AJ347" s="9">
        <v>278.8399</v>
      </c>
      <c r="AK347" s="66">
        <v>0.5063611771486074</v>
      </c>
      <c r="AL347" s="8">
        <v>0.2</v>
      </c>
      <c r="AM347" s="9">
        <v>504.04032000000001</v>
      </c>
      <c r="AN347" s="66">
        <v>0.8076334125783291</v>
      </c>
      <c r="AO347" s="13">
        <f t="shared" si="12"/>
        <v>84.00672000000003</v>
      </c>
      <c r="AQ347" s="66">
        <v>0.7000000000000004</v>
      </c>
      <c r="AR347" s="13">
        <v>41.438180000000045</v>
      </c>
    </row>
    <row r="348" spans="1:44" x14ac:dyDescent="0.2">
      <c r="A348" s="6" t="s">
        <v>695</v>
      </c>
      <c r="B348" t="s">
        <v>5</v>
      </c>
      <c r="C348">
        <v>351</v>
      </c>
      <c r="D348" t="s">
        <v>696</v>
      </c>
      <c r="E348" s="2">
        <v>1353.35</v>
      </c>
      <c r="F348" s="6" t="str">
        <f>+_xlfn.XLOOKUP(LISTAS[[#This Row],[ID]],_01_CODIGOS_Y_COSTOS_xlsm[Producto y N°],_01_CODIGOS_Y_COSTOS_xlsm[FABRICA],"",0,1)</f>
        <v>FADER</v>
      </c>
      <c r="G348" s="13">
        <f>LISTAS[[#This Row],[Precio]]*(1-0.46)*(1-IF($C$3520="",0,$C$3520))</f>
        <v>548.10674999999992</v>
      </c>
      <c r="H348" s="1">
        <f>+_xlfn.XLOOKUP(LISTAS[[#This Row],[ID]],_01_CODIGOS_Y_COSTOS_xlsm[Producto y N°],_01_CODIGOS_Y_COSTOS_xlsm[COSTO],0,0,1)</f>
        <v>312.87979999999999</v>
      </c>
      <c r="I348" s="115">
        <f>+IFERROR(LISTAS[[#This Row],[VENTA NETA]]/LISTAS[[#This Row],[COSTO]]-1,0)</f>
        <v>0.75181251713916963</v>
      </c>
      <c r="J348" s="33" t="str">
        <f>IFERROR(VLOOKUP(LISTAS[[#This Row],[ID]],_01_CODIGOS_Y_COSTOS_xlsm[[Producto y N°]:[CODIGO]],2,0),"")</f>
        <v>F-1152</v>
      </c>
      <c r="M348" s="22">
        <v>0</v>
      </c>
      <c r="N348" s="23">
        <f>+LISTAS[[#This Row],[Precio]]+(LISTAS[[#This Row],[Precio]]*M348)</f>
        <v>1353.35</v>
      </c>
      <c r="O348" s="24">
        <f t="shared" si="11"/>
        <v>548.10674999999992</v>
      </c>
      <c r="Q348" s="21">
        <f>IFERROR(O348/LISTAS[[#This Row],[COSTO]]-1,"")</f>
        <v>0.75181251713916963</v>
      </c>
      <c r="R348" t="str">
        <f>+LISTAS[[#This Row],[ID]]</f>
        <v>PLASTICOS351</v>
      </c>
      <c r="T348" s="29"/>
      <c r="U348" s="25">
        <f>LISTAS[[#This Row],[COSTO]]+(LISTAS[[#This Row],[COSTO]]*T348)</f>
        <v>312.87979999999999</v>
      </c>
      <c r="V348" s="30">
        <f>IF(T348="",0,U348/LISTAS[[#This Row],[VENTA NETA]]-1)</f>
        <v>0</v>
      </c>
      <c r="X348" s="25">
        <v>248.9</v>
      </c>
      <c r="Y348" s="31">
        <f>IFERROR(LISTAS[[#This Row],[COSTO]]/X348-1,"")</f>
        <v>0.25705022097227803</v>
      </c>
      <c r="AF348" t="str">
        <v>SKOTNICA</v>
      </c>
      <c r="AG348" t="str">
        <v>SUPLEMENTO 0,2</v>
      </c>
      <c r="AH348" s="15" t="str">
        <v>47x59</v>
      </c>
      <c r="AI348" s="9">
        <v>480.43125000000003</v>
      </c>
      <c r="AJ348" s="9">
        <v>318.9341</v>
      </c>
      <c r="AK348" s="66">
        <v>0.50636526479921717</v>
      </c>
      <c r="AL348" s="8">
        <v>0.2</v>
      </c>
      <c r="AM348" s="9">
        <v>576.51750000000004</v>
      </c>
      <c r="AN348" s="66">
        <v>0.8076383177590607</v>
      </c>
      <c r="AO348" s="13">
        <f t="shared" si="12"/>
        <v>96.086250000000007</v>
      </c>
      <c r="AQ348" s="66">
        <v>0.7</v>
      </c>
      <c r="AR348" s="13">
        <v>76.750149999999962</v>
      </c>
    </row>
    <row r="349" spans="1:44" x14ac:dyDescent="0.2">
      <c r="A349" s="6" t="s">
        <v>697</v>
      </c>
      <c r="B349" t="s">
        <v>5</v>
      </c>
      <c r="C349">
        <v>352</v>
      </c>
      <c r="D349" t="s">
        <v>698</v>
      </c>
      <c r="E349" s="2">
        <v>992.19</v>
      </c>
      <c r="F349" s="6" t="str">
        <f>+_xlfn.XLOOKUP(LISTAS[[#This Row],[ID]],_01_CODIGOS_Y_COSTOS_xlsm[Producto y N°],_01_CODIGOS_Y_COSTOS_xlsm[FABRICA],"",0,1)</f>
        <v>FADER</v>
      </c>
      <c r="G349" s="13">
        <f>LISTAS[[#This Row],[Precio]]*(1-0.46)*(1-IF($C$3520="",0,$C$3520))</f>
        <v>401.83695000000012</v>
      </c>
      <c r="H349" s="1">
        <f>+_xlfn.XLOOKUP(LISTAS[[#This Row],[ID]],_01_CODIGOS_Y_COSTOS_xlsm[Producto y N°],_01_CODIGOS_Y_COSTOS_xlsm[COSTO],0,0,1)</f>
        <v>194.51249999999999</v>
      </c>
      <c r="I349" s="115">
        <f>+IFERROR(LISTAS[[#This Row],[VENTA NETA]]/LISTAS[[#This Row],[COSTO]]-1,0)</f>
        <v>1.0658669751301337</v>
      </c>
      <c r="J349" s="33" t="str">
        <f>IFERROR(VLOOKUP(LISTAS[[#This Row],[ID]],_01_CODIGOS_Y_COSTOS_xlsm[[Producto y N°]:[CODIGO]],2,0),"")</f>
        <v>S-285</v>
      </c>
      <c r="M349" s="22">
        <v>0</v>
      </c>
      <c r="N349" s="23">
        <f>+LISTAS[[#This Row],[Precio]]+(LISTAS[[#This Row],[Precio]]*M349)</f>
        <v>992.19</v>
      </c>
      <c r="O349" s="24">
        <f t="shared" si="11"/>
        <v>401.83695000000012</v>
      </c>
      <c r="Q349" s="21">
        <f>IFERROR(O349/LISTAS[[#This Row],[COSTO]]-1,"")</f>
        <v>1.0658669751301337</v>
      </c>
      <c r="R349" t="str">
        <f>+LISTAS[[#This Row],[ID]]</f>
        <v>PLASTICOS352</v>
      </c>
      <c r="T349" s="29"/>
      <c r="U349" s="25">
        <f>LISTAS[[#This Row],[COSTO]]+(LISTAS[[#This Row],[COSTO]]*T349)</f>
        <v>194.51249999999999</v>
      </c>
      <c r="V349" s="30">
        <f>IF(T349="",0,U349/LISTAS[[#This Row],[VENTA NETA]]-1)</f>
        <v>0</v>
      </c>
      <c r="X349" s="25">
        <v>171</v>
      </c>
      <c r="Y349" s="31">
        <f>IFERROR(LISTAS[[#This Row],[COSTO]]/X349-1,"")</f>
        <v>0.13749999999999996</v>
      </c>
      <c r="AF349" t="str">
        <v>SKOTNICA</v>
      </c>
      <c r="AG349" t="str">
        <v>SUPLEMENTO 0,2</v>
      </c>
      <c r="AH349" s="15" t="str">
        <v>48x60</v>
      </c>
      <c r="AI349" s="9">
        <v>480.43125000000003</v>
      </c>
      <c r="AJ349" s="9">
        <v>318.9341</v>
      </c>
      <c r="AK349" s="66">
        <v>0.50636526479921717</v>
      </c>
      <c r="AL349" s="8">
        <v>0.2</v>
      </c>
      <c r="AM349" s="9">
        <v>576.51750000000004</v>
      </c>
      <c r="AN349" s="66">
        <v>0.8076383177590607</v>
      </c>
      <c r="AO349" s="13">
        <f t="shared" si="12"/>
        <v>96.086250000000007</v>
      </c>
      <c r="AQ349" s="66">
        <v>0.70000000000000018</v>
      </c>
      <c r="AR349" s="13">
        <v>74.698360000000037</v>
      </c>
    </row>
    <row r="350" spans="1:44" x14ac:dyDescent="0.2">
      <c r="A350" s="6" t="s">
        <v>699</v>
      </c>
      <c r="B350" t="s">
        <v>5</v>
      </c>
      <c r="C350">
        <v>353</v>
      </c>
      <c r="D350" t="s">
        <v>700</v>
      </c>
      <c r="E350" s="2">
        <v>992.19</v>
      </c>
      <c r="F350" s="6" t="str">
        <f>+_xlfn.XLOOKUP(LISTAS[[#This Row],[ID]],_01_CODIGOS_Y_COSTOS_xlsm[Producto y N°],_01_CODIGOS_Y_COSTOS_xlsm[FABRICA],"",0,1)</f>
        <v>FADER</v>
      </c>
      <c r="G350" s="13">
        <f>LISTAS[[#This Row],[Precio]]*(1-0.46)*(1-IF($C$3520="",0,$C$3520))</f>
        <v>401.83695000000012</v>
      </c>
      <c r="H350" s="1">
        <f>+_xlfn.XLOOKUP(LISTAS[[#This Row],[ID]],_01_CODIGOS_Y_COSTOS_xlsm[Producto y N°],_01_CODIGOS_Y_COSTOS_xlsm[COSTO],0,0,1)</f>
        <v>194.51249999999999</v>
      </c>
      <c r="I350" s="115">
        <f>+IFERROR(LISTAS[[#This Row],[VENTA NETA]]/LISTAS[[#This Row],[COSTO]]-1,0)</f>
        <v>1.0658669751301337</v>
      </c>
      <c r="J350" s="33" t="str">
        <f>IFERROR(VLOOKUP(LISTAS[[#This Row],[ID]],_01_CODIGOS_Y_COSTOS_xlsm[[Producto y N°]:[CODIGO]],2,0),"")</f>
        <v>S-284</v>
      </c>
      <c r="M350" s="22">
        <v>0</v>
      </c>
      <c r="N350" s="23">
        <f>+LISTAS[[#This Row],[Precio]]+(LISTAS[[#This Row],[Precio]]*M350)</f>
        <v>992.19</v>
      </c>
      <c r="O350" s="24">
        <f t="shared" si="11"/>
        <v>401.83695000000012</v>
      </c>
      <c r="Q350" s="21">
        <f>IFERROR(O350/LISTAS[[#This Row],[COSTO]]-1,"")</f>
        <v>1.0658669751301337</v>
      </c>
      <c r="R350" t="str">
        <f>+LISTAS[[#This Row],[ID]]</f>
        <v>PLASTICOS353</v>
      </c>
      <c r="T350" s="29"/>
      <c r="U350" s="25">
        <f>LISTAS[[#This Row],[COSTO]]+(LISTAS[[#This Row],[COSTO]]*T350)</f>
        <v>194.51249999999999</v>
      </c>
      <c r="V350" s="30">
        <f>IF(T350="",0,U350/LISTAS[[#This Row],[VENTA NETA]]-1)</f>
        <v>0</v>
      </c>
      <c r="X350" s="25">
        <v>171</v>
      </c>
      <c r="Y350" s="31">
        <f>IFERROR(LISTAS[[#This Row],[COSTO]]/X350-1,"")</f>
        <v>0.13749999999999996</v>
      </c>
      <c r="AF350" t="str">
        <v>SKOTNICA</v>
      </c>
      <c r="AG350" t="str">
        <v>SUPLEMENTO 0,2</v>
      </c>
      <c r="AH350" s="15" t="str">
        <v>49x61</v>
      </c>
      <c r="AI350" s="9">
        <v>480.43125000000003</v>
      </c>
      <c r="AJ350" s="9">
        <v>318.9341</v>
      </c>
      <c r="AK350" s="66">
        <v>0.50636526479921717</v>
      </c>
      <c r="AL350" s="8">
        <v>0.2</v>
      </c>
      <c r="AM350" s="9">
        <v>576.51750000000004</v>
      </c>
      <c r="AN350" s="66">
        <v>0.8076383177590607</v>
      </c>
      <c r="AO350" s="13">
        <f t="shared" si="12"/>
        <v>96.086250000000007</v>
      </c>
      <c r="AQ350" s="66">
        <v>0.70000000000000018</v>
      </c>
      <c r="AR350" s="13">
        <v>74.698360000000037</v>
      </c>
    </row>
    <row r="351" spans="1:44" x14ac:dyDescent="0.2">
      <c r="A351" s="6" t="s">
        <v>701</v>
      </c>
      <c r="B351" t="s">
        <v>5</v>
      </c>
      <c r="C351">
        <v>354</v>
      </c>
      <c r="D351" t="s">
        <v>702</v>
      </c>
      <c r="E351" s="2">
        <v>825.15</v>
      </c>
      <c r="F351" s="6" t="str">
        <f>+_xlfn.XLOOKUP(LISTAS[[#This Row],[ID]],_01_CODIGOS_Y_COSTOS_xlsm[Producto y N°],_01_CODIGOS_Y_COSTOS_xlsm[FABRICA],"",0,1)</f>
        <v>FADER</v>
      </c>
      <c r="G351" s="13">
        <f>LISTAS[[#This Row],[Precio]]*(1-0.46)*(1-IF($C$3520="",0,$C$3520))</f>
        <v>334.18574999999998</v>
      </c>
      <c r="H351" s="1">
        <f>+_xlfn.XLOOKUP(LISTAS[[#This Row],[ID]],_01_CODIGOS_Y_COSTOS_xlsm[Producto y N°],_01_CODIGOS_Y_COSTOS_xlsm[COSTO],0,0,1)</f>
        <v>194.51249999999999</v>
      </c>
      <c r="I351" s="115">
        <f>+IFERROR(LISTAS[[#This Row],[VENTA NETA]]/LISTAS[[#This Row],[COSTO]]-1,0)</f>
        <v>0.71806824754193177</v>
      </c>
      <c r="J351" s="33" t="str">
        <f>IFERROR(VLOOKUP(LISTAS[[#This Row],[ID]],_01_CODIGOS_Y_COSTOS_xlsm[[Producto y N°]:[CODIGO]],2,0),"")</f>
        <v>S-361</v>
      </c>
      <c r="M351" s="22">
        <v>0</v>
      </c>
      <c r="N351" s="23">
        <f>+LISTAS[[#This Row],[Precio]]+(LISTAS[[#This Row],[Precio]]*M351)</f>
        <v>825.15</v>
      </c>
      <c r="O351" s="24">
        <f t="shared" si="11"/>
        <v>334.18574999999998</v>
      </c>
      <c r="Q351" s="21">
        <f>IFERROR(O351/LISTAS[[#This Row],[COSTO]]-1,"")</f>
        <v>0.71806824754193177</v>
      </c>
      <c r="R351" t="str">
        <f>+LISTAS[[#This Row],[ID]]</f>
        <v>PLASTICOS354</v>
      </c>
      <c r="T351" s="29"/>
      <c r="U351" s="25">
        <f>LISTAS[[#This Row],[COSTO]]+(LISTAS[[#This Row],[COSTO]]*T351)</f>
        <v>194.51249999999999</v>
      </c>
      <c r="V351" s="30">
        <f>IF(T351="",0,U351/LISTAS[[#This Row],[VENTA NETA]]-1)</f>
        <v>0</v>
      </c>
      <c r="X351" s="25">
        <v>152</v>
      </c>
      <c r="Y351" s="31">
        <f>IFERROR(LISTAS[[#This Row],[COSTO]]/X351-1,"")</f>
        <v>0.27968749999999987</v>
      </c>
      <c r="AF351" t="str">
        <v>SKOTNICA</v>
      </c>
      <c r="AG351" t="str">
        <v>SUPLEMENTO 0,2</v>
      </c>
      <c r="AH351" s="15" t="str">
        <v>50x62</v>
      </c>
      <c r="AI351" s="9">
        <v>480.43125000000003</v>
      </c>
      <c r="AJ351" s="9">
        <v>318.9341</v>
      </c>
      <c r="AK351" s="66">
        <v>0.50636526479921717</v>
      </c>
      <c r="AL351" s="8">
        <v>0.2</v>
      </c>
      <c r="AM351" s="9">
        <v>576.51750000000004</v>
      </c>
      <c r="AN351" s="66">
        <v>0.8076383177590607</v>
      </c>
      <c r="AO351" s="13">
        <f t="shared" si="12"/>
        <v>96.086250000000007</v>
      </c>
      <c r="AQ351" s="66">
        <v>0.69999999999999973</v>
      </c>
      <c r="AR351" s="13">
        <v>55.510779999999954</v>
      </c>
    </row>
    <row r="352" spans="1:44" x14ac:dyDescent="0.2">
      <c r="A352" s="6" t="s">
        <v>703</v>
      </c>
      <c r="B352" t="s">
        <v>5</v>
      </c>
      <c r="C352">
        <v>355</v>
      </c>
      <c r="D352" t="s">
        <v>704</v>
      </c>
      <c r="E352" s="2">
        <v>1129.8800000000001</v>
      </c>
      <c r="F352" s="6" t="str">
        <f>+_xlfn.XLOOKUP(LISTAS[[#This Row],[ID]],_01_CODIGOS_Y_COSTOS_xlsm[Producto y N°],_01_CODIGOS_Y_COSTOS_xlsm[FABRICA],"",0,1)</f>
        <v>FADER</v>
      </c>
      <c r="G352" s="13">
        <f>LISTAS[[#This Row],[Precio]]*(1-0.46)*(1-IF($C$3520="",0,$C$3520))</f>
        <v>457.60140000000001</v>
      </c>
      <c r="H352" s="1">
        <f>+_xlfn.XLOOKUP(LISTAS[[#This Row],[ID]],_01_CODIGOS_Y_COSTOS_xlsm[Producto y N°],_01_CODIGOS_Y_COSTOS_xlsm[COSTO],0,0,1)</f>
        <v>263.25060000000002</v>
      </c>
      <c r="I352" s="115">
        <f>+IFERROR(LISTAS[[#This Row],[VENTA NETA]]/LISTAS[[#This Row],[COSTO]]-1,0)</f>
        <v>0.73827296120122798</v>
      </c>
      <c r="J352" s="33" t="str">
        <f>IFERROR(VLOOKUP(LISTAS[[#This Row],[ID]],_01_CODIGOS_Y_COSTOS_xlsm[[Producto y N°]:[CODIGO]],2,0),"")</f>
        <v>F-1161</v>
      </c>
      <c r="M352" s="22">
        <v>0</v>
      </c>
      <c r="N352" s="23">
        <f>+LISTAS[[#This Row],[Precio]]+(LISTAS[[#This Row],[Precio]]*M352)</f>
        <v>1129.8800000000001</v>
      </c>
      <c r="O352" s="24">
        <f t="shared" si="11"/>
        <v>457.60140000000001</v>
      </c>
      <c r="Q352" s="21">
        <f>IFERROR(O352/LISTAS[[#This Row],[COSTO]]-1,"")</f>
        <v>0.73827296120122798</v>
      </c>
      <c r="R352" t="str">
        <f>+LISTAS[[#This Row],[ID]]</f>
        <v>PLASTICOS355</v>
      </c>
      <c r="T352" s="29"/>
      <c r="U352" s="25">
        <f>LISTAS[[#This Row],[COSTO]]+(LISTAS[[#This Row],[COSTO]]*T352)</f>
        <v>263.25060000000002</v>
      </c>
      <c r="V352" s="30">
        <f>IF(T352="",0,U352/LISTAS[[#This Row],[VENTA NETA]]-1)</f>
        <v>0</v>
      </c>
      <c r="X352" s="25">
        <v>209</v>
      </c>
      <c r="Y352" s="31">
        <f>IFERROR(LISTAS[[#This Row],[COSTO]]/X352-1,"")</f>
        <v>0.2595722488038279</v>
      </c>
      <c r="AF352" t="str">
        <v>SKOTNICA</v>
      </c>
      <c r="AG352" t="str">
        <v>SUPLEMENTO 0,2</v>
      </c>
      <c r="AH352" s="15" t="str">
        <v>51x63</v>
      </c>
      <c r="AI352" s="9">
        <v>480.43125000000003</v>
      </c>
      <c r="AJ352" s="9">
        <v>318.9341</v>
      </c>
      <c r="AK352" s="66">
        <v>0.50636526479921717</v>
      </c>
      <c r="AL352" s="8">
        <v>0.2</v>
      </c>
      <c r="AM352" s="9">
        <v>576.51750000000004</v>
      </c>
      <c r="AN352" s="66">
        <v>0.8076383177590607</v>
      </c>
      <c r="AO352" s="13">
        <f t="shared" si="12"/>
        <v>96.086250000000007</v>
      </c>
      <c r="AQ352" s="66">
        <v>0.69999999999999973</v>
      </c>
      <c r="AR352" s="13">
        <v>55.510779999999954</v>
      </c>
    </row>
    <row r="353" spans="1:44" x14ac:dyDescent="0.2">
      <c r="A353" s="6" t="s">
        <v>705</v>
      </c>
      <c r="B353" t="s">
        <v>5</v>
      </c>
      <c r="C353">
        <v>356</v>
      </c>
      <c r="D353" t="s">
        <v>706</v>
      </c>
      <c r="E353" s="2">
        <v>847.67</v>
      </c>
      <c r="F353" s="6" t="str">
        <f>+_xlfn.XLOOKUP(LISTAS[[#This Row],[ID]],_01_CODIGOS_Y_COSTOS_xlsm[Producto y N°],_01_CODIGOS_Y_COSTOS_xlsm[FABRICA],"",0,1)</f>
        <v>FADER</v>
      </c>
      <c r="G353" s="13">
        <f>LISTAS[[#This Row],[Precio]]*(1-0.46)*(1-IF($C$3520="",0,$C$3520))</f>
        <v>343.30635000000001</v>
      </c>
      <c r="H353" s="1">
        <f>+_xlfn.XLOOKUP(LISTAS[[#This Row],[ID]],_01_CODIGOS_Y_COSTOS_xlsm[Producto y N°],_01_CODIGOS_Y_COSTOS_xlsm[COSTO],0,0,1)</f>
        <v>192.04349999999999</v>
      </c>
      <c r="I353" s="115">
        <f>+IFERROR(LISTAS[[#This Row],[VENTA NETA]]/LISTAS[[#This Row],[COSTO]]-1,0)</f>
        <v>0.78764889204789545</v>
      </c>
      <c r="J353" s="33" t="str">
        <f>IFERROR(VLOOKUP(LISTAS[[#This Row],[ID]],_01_CODIGOS_Y_COSTOS_xlsm[[Producto y N°]:[CODIGO]],2,0),"")</f>
        <v>F-1164</v>
      </c>
      <c r="M353" s="22">
        <v>0</v>
      </c>
      <c r="N353" s="23">
        <f>+LISTAS[[#This Row],[Precio]]+(LISTAS[[#This Row],[Precio]]*M353)</f>
        <v>847.67</v>
      </c>
      <c r="O353" s="24">
        <f t="shared" si="11"/>
        <v>343.30635000000001</v>
      </c>
      <c r="Q353" s="21">
        <f>IFERROR(O353/LISTAS[[#This Row],[COSTO]]-1,"")</f>
        <v>0.78764889204789545</v>
      </c>
      <c r="R353" t="str">
        <f>+LISTAS[[#This Row],[ID]]</f>
        <v>PLASTICOS356</v>
      </c>
      <c r="T353" s="29"/>
      <c r="U353" s="25">
        <f>LISTAS[[#This Row],[COSTO]]+(LISTAS[[#This Row],[COSTO]]*T353)</f>
        <v>192.04349999999999</v>
      </c>
      <c r="V353" s="30">
        <f>IF(T353="",0,U353/LISTAS[[#This Row],[VENTA NETA]]-1)</f>
        <v>0</v>
      </c>
      <c r="X353" s="25">
        <v>152</v>
      </c>
      <c r="Y353" s="31">
        <f>IFERROR(LISTAS[[#This Row],[COSTO]]/X353-1,"")</f>
        <v>0.26344407894736843</v>
      </c>
      <c r="AF353" t="str">
        <v>SKOTNICA</v>
      </c>
      <c r="AG353" t="str">
        <v>SUPLEMENTO 0,2</v>
      </c>
      <c r="AH353" s="15" t="str">
        <v>52x64</v>
      </c>
      <c r="AI353" s="9">
        <v>587.0313000000001</v>
      </c>
      <c r="AJ353" s="9">
        <v>389.70010000000002</v>
      </c>
      <c r="AK353" s="66">
        <v>0.50636681899748059</v>
      </c>
      <c r="AL353" s="8">
        <v>0.2</v>
      </c>
      <c r="AM353" s="9">
        <v>704.43756000000008</v>
      </c>
      <c r="AN353" s="66">
        <v>0.80764018279697658</v>
      </c>
      <c r="AO353" s="13">
        <f t="shared" si="12"/>
        <v>117.40625999999997</v>
      </c>
      <c r="AQ353" s="66">
        <v>0.69999999999999973</v>
      </c>
      <c r="AR353" s="13">
        <v>55.510779999999954</v>
      </c>
    </row>
    <row r="354" spans="1:44" x14ac:dyDescent="0.2">
      <c r="A354" s="6" t="s">
        <v>707</v>
      </c>
      <c r="B354" t="s">
        <v>5</v>
      </c>
      <c r="C354">
        <v>357</v>
      </c>
      <c r="D354" t="s">
        <v>708</v>
      </c>
      <c r="E354" s="2">
        <v>1045.33</v>
      </c>
      <c r="F354" s="6" t="str">
        <f>+_xlfn.XLOOKUP(LISTAS[[#This Row],[ID]],_01_CODIGOS_Y_COSTOS_xlsm[Producto y N°],_01_CODIGOS_Y_COSTOS_xlsm[FABRICA],"",0,1)</f>
        <v>FADER</v>
      </c>
      <c r="G354" s="13">
        <f>LISTAS[[#This Row],[Precio]]*(1-0.46)*(1-IF($C$3520="",0,$C$3520))</f>
        <v>423.35865000000001</v>
      </c>
      <c r="H354" s="1">
        <f>+_xlfn.XLOOKUP(LISTAS[[#This Row],[ID]],_01_CODIGOS_Y_COSTOS_xlsm[Producto y N°],_01_CODIGOS_Y_COSTOS_xlsm[COSTO],0,0,1)</f>
        <v>235.19929999999999</v>
      </c>
      <c r="I354" s="115">
        <f>+IFERROR(LISTAS[[#This Row],[VENTA NETA]]/LISTAS[[#This Row],[COSTO]]-1,0)</f>
        <v>0.79999961734579994</v>
      </c>
      <c r="J354" s="33" t="str">
        <f>IFERROR(VLOOKUP(LISTAS[[#This Row],[ID]],_01_CODIGOS_Y_COSTOS_xlsm[[Producto y N°]:[CODIGO]],2,0),"")</f>
        <v>F-1166</v>
      </c>
      <c r="M354" s="22">
        <v>6.1119683106852118E-2</v>
      </c>
      <c r="N354" s="23">
        <f>+LISTAS[[#This Row],[Precio]]+(LISTAS[[#This Row],[Precio]]*M354)</f>
        <v>1109.2202383420856</v>
      </c>
      <c r="O354" s="24">
        <f t="shared" si="11"/>
        <v>449.23419652854471</v>
      </c>
      <c r="Q354" s="21">
        <f>IFERROR(O354/LISTAS[[#This Row],[COSTO]]-1,"")</f>
        <v>0.91001502355043029</v>
      </c>
      <c r="R354" t="str">
        <f>+LISTAS[[#This Row],[ID]]</f>
        <v>PLASTICOS357</v>
      </c>
      <c r="T354" s="29"/>
      <c r="U354" s="25">
        <f>LISTAS[[#This Row],[COSTO]]+(LISTAS[[#This Row],[COSTO]]*T354)</f>
        <v>235.19929999999999</v>
      </c>
      <c r="V354" s="30">
        <f>IF(T354="",0,U354/LISTAS[[#This Row],[VENTA NETA]]-1)</f>
        <v>0</v>
      </c>
      <c r="X354" s="25">
        <v>186.2</v>
      </c>
      <c r="Y354" s="31">
        <f>IFERROR(LISTAS[[#This Row],[COSTO]]/X354-1,"")</f>
        <v>0.26315413533834597</v>
      </c>
      <c r="AF354" t="str">
        <v>SKOTNICA</v>
      </c>
      <c r="AG354" t="str">
        <v>SUPLEMENTO 0,2</v>
      </c>
      <c r="AH354" s="15" t="str">
        <v>53x65</v>
      </c>
      <c r="AI354" s="9">
        <v>587.0313000000001</v>
      </c>
      <c r="AJ354" s="9">
        <v>389.70010000000002</v>
      </c>
      <c r="AK354" s="66">
        <v>0.50636681899748059</v>
      </c>
      <c r="AL354" s="8">
        <v>0.2</v>
      </c>
      <c r="AM354" s="9">
        <v>704.43756000000008</v>
      </c>
      <c r="AN354" s="66">
        <v>0.80764018279697658</v>
      </c>
      <c r="AO354" s="13">
        <f t="shared" si="12"/>
        <v>117.40625999999997</v>
      </c>
      <c r="AQ354" s="66">
        <v>0.7</v>
      </c>
      <c r="AR354" s="13">
        <v>30.19699</v>
      </c>
    </row>
    <row r="355" spans="1:44" x14ac:dyDescent="0.2">
      <c r="A355" s="6" t="s">
        <v>709</v>
      </c>
      <c r="B355" t="s">
        <v>5</v>
      </c>
      <c r="C355">
        <v>358</v>
      </c>
      <c r="D355" t="s">
        <v>710</v>
      </c>
      <c r="E355" s="2">
        <v>1176.96</v>
      </c>
      <c r="F355" s="6" t="str">
        <f>+_xlfn.XLOOKUP(LISTAS[[#This Row],[ID]],_01_CODIGOS_Y_COSTOS_xlsm[Producto y N°],_01_CODIGOS_Y_COSTOS_xlsm[FABRICA],"",0,1)</f>
        <v>FADER</v>
      </c>
      <c r="G355" s="13">
        <f>LISTAS[[#This Row],[Precio]]*(1-0.46)*(1-IF($C$3520="",0,$C$3520))</f>
        <v>476.66880000000003</v>
      </c>
      <c r="H355" s="1">
        <f>+_xlfn.XLOOKUP(LISTAS[[#This Row],[ID]],_01_CODIGOS_Y_COSTOS_xlsm[Producto y N°],_01_CODIGOS_Y_COSTOS_xlsm[COSTO],0,0,1)</f>
        <v>276.3075</v>
      </c>
      <c r="I355" s="115">
        <f>+IFERROR(LISTAS[[#This Row],[VENTA NETA]]/LISTAS[[#This Row],[COSTO]]-1,0)</f>
        <v>0.72513883987948224</v>
      </c>
      <c r="J355" s="33" t="str">
        <f>IFERROR(VLOOKUP(LISTAS[[#This Row],[ID]],_01_CODIGOS_Y_COSTOS_xlsm[[Producto y N°]:[CODIGO]],2,0),"")</f>
        <v>S-357</v>
      </c>
      <c r="M355" s="22">
        <v>0</v>
      </c>
      <c r="N355" s="23">
        <f>+LISTAS[[#This Row],[Precio]]+(LISTAS[[#This Row],[Precio]]*M355)</f>
        <v>1176.96</v>
      </c>
      <c r="O355" s="24">
        <f t="shared" si="11"/>
        <v>476.66880000000003</v>
      </c>
      <c r="Q355" s="21">
        <f>IFERROR(O355/LISTAS[[#This Row],[COSTO]]-1,"")</f>
        <v>0.72513883987948224</v>
      </c>
      <c r="R355" t="str">
        <f>+LISTAS[[#This Row],[ID]]</f>
        <v>PLASTICOS358</v>
      </c>
      <c r="T355" s="29"/>
      <c r="U355" s="25">
        <f>LISTAS[[#This Row],[COSTO]]+(LISTAS[[#This Row],[COSTO]]*T355)</f>
        <v>276.3075</v>
      </c>
      <c r="V355" s="30">
        <f>IF(T355="",0,U355/LISTAS[[#This Row],[VENTA NETA]]-1)</f>
        <v>0</v>
      </c>
      <c r="X355" s="25">
        <v>218.5</v>
      </c>
      <c r="Y355" s="31">
        <f>IFERROR(LISTAS[[#This Row],[COSTO]]/X355-1,"")</f>
        <v>0.26456521739130445</v>
      </c>
      <c r="AF355" t="str">
        <v>SKOTNICA</v>
      </c>
      <c r="AG355" t="str">
        <v>SUPLEMENTO 0,2</v>
      </c>
      <c r="AH355" s="15" t="str">
        <v>54x66</v>
      </c>
      <c r="AI355" s="9">
        <v>587.0313000000001</v>
      </c>
      <c r="AJ355" s="9">
        <v>389.70010000000002</v>
      </c>
      <c r="AK355" s="66">
        <v>0.50636681899748059</v>
      </c>
      <c r="AL355" s="8">
        <v>0.2</v>
      </c>
      <c r="AM355" s="9">
        <v>704.43756000000008</v>
      </c>
      <c r="AN355" s="66">
        <v>0.80764018279697658</v>
      </c>
      <c r="AO355" s="13">
        <f t="shared" si="12"/>
        <v>117.40625999999997</v>
      </c>
      <c r="AQ355" s="66">
        <v>0.7</v>
      </c>
      <c r="AR355" s="13">
        <v>30.19699</v>
      </c>
    </row>
    <row r="356" spans="1:44" x14ac:dyDescent="0.2">
      <c r="A356" s="6" t="s">
        <v>711</v>
      </c>
      <c r="B356" t="s">
        <v>5</v>
      </c>
      <c r="C356">
        <v>359</v>
      </c>
      <c r="D356" t="s">
        <v>712</v>
      </c>
      <c r="E356" s="2">
        <v>2182.8200000000002</v>
      </c>
      <c r="F356" s="6" t="str">
        <f>+_xlfn.XLOOKUP(LISTAS[[#This Row],[ID]],_01_CODIGOS_Y_COSTOS_xlsm[Producto y N°],_01_CODIGOS_Y_COSTOS_xlsm[FABRICA],"",0,1)</f>
        <v>FADER</v>
      </c>
      <c r="G356" s="13">
        <f>LISTAS[[#This Row],[Precio]]*(1-0.46)*(1-IF($C$3520="",0,$C$3520))</f>
        <v>884.04210000000012</v>
      </c>
      <c r="H356" s="1">
        <f>+_xlfn.XLOOKUP(LISTAS[[#This Row],[ID]],_01_CODIGOS_Y_COSTOS_xlsm[Producto y N°],_01_CODIGOS_Y_COSTOS_xlsm[COSTO],0,0,1)</f>
        <v>242.39250000000001</v>
      </c>
      <c r="I356" s="115">
        <f>+IFERROR(LISTAS[[#This Row],[VENTA NETA]]/LISTAS[[#This Row],[COSTO]]-1,0)</f>
        <v>2.6471512113617379</v>
      </c>
      <c r="J356" s="33" t="str">
        <f>IFERROR(VLOOKUP(LISTAS[[#This Row],[ID]],_01_CODIGOS_Y_COSTOS_xlsm[[Producto y N°]:[CODIGO]],2,0),"")</f>
        <v>S-142</v>
      </c>
      <c r="M356" s="22">
        <v>0</v>
      </c>
      <c r="N356" s="23">
        <f>+LISTAS[[#This Row],[Precio]]+(LISTAS[[#This Row],[Precio]]*M356)</f>
        <v>2182.8200000000002</v>
      </c>
      <c r="O356" s="24">
        <f t="shared" si="11"/>
        <v>884.04210000000012</v>
      </c>
      <c r="Q356" s="21">
        <f>IFERROR(O356/LISTAS[[#This Row],[COSTO]]-1,"")</f>
        <v>2.6471512113617379</v>
      </c>
      <c r="R356" t="str">
        <f>+LISTAS[[#This Row],[ID]]</f>
        <v>PLASTICOS359</v>
      </c>
      <c r="T356" s="29"/>
      <c r="U356" s="25">
        <f>LISTAS[[#This Row],[COSTO]]+(LISTAS[[#This Row],[COSTO]]*T356)</f>
        <v>242.39250000000001</v>
      </c>
      <c r="V356" s="30">
        <f>IF(T356="",0,U356/LISTAS[[#This Row],[VENTA NETA]]-1)</f>
        <v>0</v>
      </c>
      <c r="X356" s="25">
        <v>289.75</v>
      </c>
      <c r="Y356" s="31">
        <f>IFERROR(LISTAS[[#This Row],[COSTO]]/X356-1,"")</f>
        <v>-0.16344262295081968</v>
      </c>
      <c r="AF356" t="str">
        <v>SKOTNICA</v>
      </c>
      <c r="AG356" t="str">
        <v>SUPLEMENTO 0,2</v>
      </c>
      <c r="AH356" s="15" t="str">
        <v>55x67</v>
      </c>
      <c r="AI356" s="9">
        <v>587.0313000000001</v>
      </c>
      <c r="AJ356" s="9">
        <v>389.70010000000002</v>
      </c>
      <c r="AK356" s="66">
        <v>0.50636681899748059</v>
      </c>
      <c r="AL356" s="8">
        <v>0.2</v>
      </c>
      <c r="AM356" s="9">
        <v>704.43756000000008</v>
      </c>
      <c r="AN356" s="66">
        <v>0.80764018279697658</v>
      </c>
      <c r="AO356" s="13">
        <f t="shared" si="12"/>
        <v>117.40625999999997</v>
      </c>
      <c r="AQ356" s="66">
        <v>0.7</v>
      </c>
      <c r="AR356" s="13">
        <v>30.19699</v>
      </c>
    </row>
    <row r="357" spans="1:44" x14ac:dyDescent="0.2">
      <c r="A357" s="6" t="s">
        <v>713</v>
      </c>
      <c r="B357" t="s">
        <v>5</v>
      </c>
      <c r="C357">
        <v>360</v>
      </c>
      <c r="D357" t="s">
        <v>714</v>
      </c>
      <c r="E357" s="2">
        <v>1058.3399999999999</v>
      </c>
      <c r="F357" s="6" t="str">
        <f>+_xlfn.XLOOKUP(LISTAS[[#This Row],[ID]],_01_CODIGOS_Y_COSTOS_xlsm[Producto y N°],_01_CODIGOS_Y_COSTOS_xlsm[FABRICA],"",0,1)</f>
        <v>FADER</v>
      </c>
      <c r="G357" s="13">
        <f>LISTAS[[#This Row],[Precio]]*(1-0.46)*(1-IF($C$3520="",0,$C$3520))</f>
        <v>428.6277</v>
      </c>
      <c r="H357" s="1">
        <f>+_xlfn.XLOOKUP(LISTAS[[#This Row],[ID]],_01_CODIGOS_Y_COSTOS_xlsm[Producto y N°],_01_CODIGOS_Y_COSTOS_xlsm[COSTO],0,0,1)</f>
        <v>215.7792</v>
      </c>
      <c r="I357" s="115">
        <f>+IFERROR(LISTAS[[#This Row],[VENTA NETA]]/LISTAS[[#This Row],[COSTO]]-1,0)</f>
        <v>0.98641806068425497</v>
      </c>
      <c r="J357" s="33" t="str">
        <f>IFERROR(VLOOKUP(LISTAS[[#This Row],[ID]],_01_CODIGOS_Y_COSTOS_xlsm[[Producto y N°]:[CODIGO]],2,0),"")</f>
        <v>F-1160</v>
      </c>
      <c r="M357" s="22">
        <v>0</v>
      </c>
      <c r="N357" s="23">
        <f>+LISTAS[[#This Row],[Precio]]+(LISTAS[[#This Row],[Precio]]*M357)</f>
        <v>1058.3399999999999</v>
      </c>
      <c r="O357" s="24">
        <f t="shared" si="11"/>
        <v>428.6277</v>
      </c>
      <c r="Q357" s="21">
        <f>IFERROR(O357/LISTAS[[#This Row],[COSTO]]-1,"")</f>
        <v>0.98641806068425497</v>
      </c>
      <c r="R357" t="str">
        <f>+LISTAS[[#This Row],[ID]]</f>
        <v>PLASTICOS360</v>
      </c>
      <c r="T357" s="29"/>
      <c r="U357" s="25">
        <f>LISTAS[[#This Row],[COSTO]]+(LISTAS[[#This Row],[COSTO]]*T357)</f>
        <v>215.7792</v>
      </c>
      <c r="V357" s="30">
        <f>IF(T357="",0,U357/LISTAS[[#This Row],[VENTA NETA]]-1)</f>
        <v>0</v>
      </c>
      <c r="X357" s="25">
        <v>190</v>
      </c>
      <c r="Y357" s="31">
        <f>IFERROR(LISTAS[[#This Row],[COSTO]]/X357-1,"")</f>
        <v>0.13568000000000002</v>
      </c>
      <c r="AF357" t="str">
        <v>SKOTNICA</v>
      </c>
      <c r="AG357" t="str">
        <v>SUPLEMENTO 0,2</v>
      </c>
      <c r="AH357" s="15" t="str">
        <v>56x68</v>
      </c>
      <c r="AI357" s="9">
        <v>587.0313000000001</v>
      </c>
      <c r="AJ357" s="9">
        <v>389.70010000000002</v>
      </c>
      <c r="AK357" s="66">
        <v>0.50636681899748059</v>
      </c>
      <c r="AL357" s="8">
        <v>0.2</v>
      </c>
      <c r="AM357" s="9">
        <v>704.43756000000008</v>
      </c>
      <c r="AN357" s="66">
        <v>0.80764018279697658</v>
      </c>
      <c r="AO357" s="13">
        <f t="shared" si="12"/>
        <v>117.40625999999997</v>
      </c>
      <c r="AQ357" s="66">
        <v>0.7</v>
      </c>
      <c r="AR357" s="13">
        <v>30.19699</v>
      </c>
    </row>
    <row r="358" spans="1:44" x14ac:dyDescent="0.2">
      <c r="A358" s="6" t="s">
        <v>715</v>
      </c>
      <c r="B358" t="s">
        <v>5</v>
      </c>
      <c r="C358">
        <v>361</v>
      </c>
      <c r="D358" t="s">
        <v>716</v>
      </c>
      <c r="E358" s="2">
        <v>828.42</v>
      </c>
      <c r="F358" s="6" t="str">
        <f>+_xlfn.XLOOKUP(LISTAS[[#This Row],[ID]],_01_CODIGOS_Y_COSTOS_xlsm[Producto y N°],_01_CODIGOS_Y_COSTOS_xlsm[FABRICA],"",0,1)</f>
        <v>FADER</v>
      </c>
      <c r="G358" s="13">
        <f>LISTAS[[#This Row],[Precio]]*(1-0.46)*(1-IF($C$3520="",0,$C$3520))</f>
        <v>335.51010000000002</v>
      </c>
      <c r="H358" s="1">
        <f>+_xlfn.XLOOKUP(LISTAS[[#This Row],[ID]],_01_CODIGOS_Y_COSTOS_xlsm[Producto y N°],_01_CODIGOS_Y_COSTOS_xlsm[COSTO],0,0,1)</f>
        <v>192.04349999999999</v>
      </c>
      <c r="I358" s="115">
        <f>+IFERROR(LISTAS[[#This Row],[VENTA NETA]]/LISTAS[[#This Row],[COSTO]]-1,0)</f>
        <v>0.74705262089057967</v>
      </c>
      <c r="J358" s="33" t="str">
        <f>IFERROR(VLOOKUP(LISTAS[[#This Row],[ID]],_01_CODIGOS_Y_COSTOS_xlsm[[Producto y N°]:[CODIGO]],2,0),"")</f>
        <v>F-1165</v>
      </c>
      <c r="M358" s="22">
        <v>0</v>
      </c>
      <c r="N358" s="23">
        <f>+LISTAS[[#This Row],[Precio]]+(LISTAS[[#This Row],[Precio]]*M358)</f>
        <v>828.42</v>
      </c>
      <c r="O358" s="24">
        <f t="shared" si="11"/>
        <v>335.51010000000002</v>
      </c>
      <c r="Q358" s="21">
        <f>IFERROR(O358/LISTAS[[#This Row],[COSTO]]-1,"")</f>
        <v>0.74705262089057967</v>
      </c>
      <c r="R358" t="str">
        <f>+LISTAS[[#This Row],[ID]]</f>
        <v>PLASTICOS361</v>
      </c>
      <c r="T358" s="29"/>
      <c r="U358" s="25">
        <f>LISTAS[[#This Row],[COSTO]]+(LISTAS[[#This Row],[COSTO]]*T358)</f>
        <v>192.04349999999999</v>
      </c>
      <c r="V358" s="30">
        <f>IF(T358="",0,U358/LISTAS[[#This Row],[VENTA NETA]]-1)</f>
        <v>0</v>
      </c>
      <c r="X358" s="25">
        <v>152</v>
      </c>
      <c r="Y358" s="31">
        <f>IFERROR(LISTAS[[#This Row],[COSTO]]/X358-1,"")</f>
        <v>0.26344407894736843</v>
      </c>
      <c r="AF358" t="str">
        <v>SKOTNICA</v>
      </c>
      <c r="AG358" t="str">
        <v>SUPLEMENTO 0,2</v>
      </c>
      <c r="AH358" s="15" t="str">
        <v>57x69</v>
      </c>
      <c r="AI358" s="9">
        <v>657.80505000000005</v>
      </c>
      <c r="AJ358" s="9">
        <v>436.68239999999997</v>
      </c>
      <c r="AK358" s="66">
        <v>0.50636950332781927</v>
      </c>
      <c r="AL358" s="8">
        <v>0.2</v>
      </c>
      <c r="AM358" s="9">
        <v>789.36606000000006</v>
      </c>
      <c r="AN358" s="66">
        <v>0.80764340399338308</v>
      </c>
      <c r="AO358" s="13">
        <f t="shared" si="12"/>
        <v>131.56101000000001</v>
      </c>
      <c r="AQ358" s="66">
        <v>0.7</v>
      </c>
      <c r="AR358" s="13">
        <v>31.208219999999983</v>
      </c>
    </row>
    <row r="359" spans="1:44" x14ac:dyDescent="0.2">
      <c r="A359" s="6" t="s">
        <v>717</v>
      </c>
      <c r="B359" t="s">
        <v>5</v>
      </c>
      <c r="C359">
        <v>362</v>
      </c>
      <c r="D359" t="s">
        <v>718</v>
      </c>
      <c r="E359" s="2">
        <v>1094.19</v>
      </c>
      <c r="F359" s="6" t="str">
        <f>+_xlfn.XLOOKUP(LISTAS[[#This Row],[ID]],_01_CODIGOS_Y_COSTOS_xlsm[Producto y N°],_01_CODIGOS_Y_COSTOS_xlsm[FABRICA],"",0,1)</f>
        <v>FADER</v>
      </c>
      <c r="G359" s="13">
        <f>LISTAS[[#This Row],[Precio]]*(1-0.46)*(1-IF($C$3520="",0,$C$3520))</f>
        <v>443.14695000000006</v>
      </c>
      <c r="H359" s="1">
        <f>+_xlfn.XLOOKUP(LISTAS[[#This Row],[ID]],_01_CODIGOS_Y_COSTOS_xlsm[Producto y N°],_01_CODIGOS_Y_COSTOS_xlsm[COSTO],0,0,1)</f>
        <v>253.54060000000001</v>
      </c>
      <c r="I359" s="115">
        <f>+IFERROR(LISTAS[[#This Row],[VENTA NETA]]/LISTAS[[#This Row],[COSTO]]-1,0)</f>
        <v>0.74783427190753682</v>
      </c>
      <c r="J359" s="33" t="str">
        <f>IFERROR(VLOOKUP(LISTAS[[#This Row],[ID]],_01_CODIGOS_Y_COSTOS_xlsm[[Producto y N°]:[CODIGO]],2,0),"")</f>
        <v>F-1142</v>
      </c>
      <c r="M359" s="22">
        <v>0</v>
      </c>
      <c r="N359" s="23">
        <f>+LISTAS[[#This Row],[Precio]]+(LISTAS[[#This Row],[Precio]]*M359)</f>
        <v>1094.19</v>
      </c>
      <c r="O359" s="24">
        <f t="shared" si="11"/>
        <v>443.14695000000006</v>
      </c>
      <c r="Q359" s="21">
        <f>IFERROR(O359/LISTAS[[#This Row],[COSTO]]-1,"")</f>
        <v>0.74783427190753682</v>
      </c>
      <c r="R359" t="str">
        <f>+LISTAS[[#This Row],[ID]]</f>
        <v>PLASTICOS362</v>
      </c>
      <c r="T359" s="29"/>
      <c r="U359" s="25">
        <f>LISTAS[[#This Row],[COSTO]]+(LISTAS[[#This Row],[COSTO]]*T359)</f>
        <v>253.54060000000001</v>
      </c>
      <c r="V359" s="30">
        <f>IF(T359="",0,U359/LISTAS[[#This Row],[VENTA NETA]]-1)</f>
        <v>0</v>
      </c>
      <c r="X359" s="25">
        <v>202.35</v>
      </c>
      <c r="Y359" s="31">
        <f>IFERROR(LISTAS[[#This Row],[COSTO]]/X359-1,"")</f>
        <v>0.25298047936743284</v>
      </c>
      <c r="AF359" t="str">
        <v>SKOTNICA</v>
      </c>
      <c r="AG359" t="str">
        <v>SUPLEMENTO 0,2</v>
      </c>
      <c r="AH359" s="15" t="str">
        <v>58x70</v>
      </c>
      <c r="AI359" s="9">
        <v>657.80505000000005</v>
      </c>
      <c r="AJ359" s="9">
        <v>436.68239999999997</v>
      </c>
      <c r="AK359" s="66">
        <v>0.50636950332781927</v>
      </c>
      <c r="AL359" s="8">
        <v>0.2</v>
      </c>
      <c r="AM359" s="9">
        <v>789.36606000000006</v>
      </c>
      <c r="AN359" s="66">
        <v>0.80764340399338308</v>
      </c>
      <c r="AO359" s="13">
        <f t="shared" si="12"/>
        <v>131.56101000000001</v>
      </c>
      <c r="AQ359" s="66">
        <v>0.7</v>
      </c>
      <c r="AR359" s="13">
        <v>31.208219999999983</v>
      </c>
    </row>
    <row r="360" spans="1:44" x14ac:dyDescent="0.2">
      <c r="A360" s="6" t="s">
        <v>719</v>
      </c>
      <c r="B360" t="s">
        <v>5</v>
      </c>
      <c r="C360">
        <v>363</v>
      </c>
      <c r="D360" t="s">
        <v>720</v>
      </c>
      <c r="E360" s="2">
        <v>1128.06</v>
      </c>
      <c r="F360" s="6" t="str">
        <f>+_xlfn.XLOOKUP(LISTAS[[#This Row],[ID]],_01_CODIGOS_Y_COSTOS_xlsm[Producto y N°],_01_CODIGOS_Y_COSTOS_xlsm[FABRICA],"",0,1)</f>
        <v>FADER</v>
      </c>
      <c r="G360" s="13">
        <f>LISTAS[[#This Row],[Precio]]*(1-0.46)*(1-IF($C$3520="",0,$C$3520))</f>
        <v>456.86430000000007</v>
      </c>
      <c r="H360" s="1">
        <f>+_xlfn.XLOOKUP(LISTAS[[#This Row],[ID]],_01_CODIGOS_Y_COSTOS_xlsm[Producto y N°],_01_CODIGOS_Y_COSTOS_xlsm[COSTO],0,0,1)</f>
        <v>164.58750000000001</v>
      </c>
      <c r="I360" s="115">
        <f>+IFERROR(LISTAS[[#This Row],[VENTA NETA]]/LISTAS[[#This Row],[COSTO]]-1,0)</f>
        <v>1.7758140806561862</v>
      </c>
      <c r="J360" s="33" t="str">
        <f>IFERROR(VLOOKUP(LISTAS[[#This Row],[ID]],_01_CODIGOS_Y_COSTOS_xlsm[[Producto y N°]:[CODIGO]],2,0),"")</f>
        <v>S-100</v>
      </c>
      <c r="M360" s="22">
        <v>0</v>
      </c>
      <c r="N360" s="23">
        <f>+LISTAS[[#This Row],[Precio]]+(LISTAS[[#This Row],[Precio]]*M360)</f>
        <v>1128.06</v>
      </c>
      <c r="O360" s="24">
        <f t="shared" si="11"/>
        <v>456.86430000000007</v>
      </c>
      <c r="Q360" s="21">
        <f>IFERROR(O360/LISTAS[[#This Row],[COSTO]]-1,"")</f>
        <v>1.7758140806561862</v>
      </c>
      <c r="R360" t="str">
        <f>+LISTAS[[#This Row],[ID]]</f>
        <v>PLASTICOS363</v>
      </c>
      <c r="T360" s="29"/>
      <c r="U360" s="25">
        <f>LISTAS[[#This Row],[COSTO]]+(LISTAS[[#This Row],[COSTO]]*T360)</f>
        <v>164.58750000000001</v>
      </c>
      <c r="V360" s="30">
        <f>IF(T360="",0,U360/LISTAS[[#This Row],[VENTA NETA]]-1)</f>
        <v>0</v>
      </c>
      <c r="X360" s="25">
        <v>0</v>
      </c>
      <c r="Y360" s="31" t="str">
        <f>IFERROR(LISTAS[[#This Row],[COSTO]]/X360-1,"")</f>
        <v/>
      </c>
      <c r="AF360" t="str">
        <v>SKOTNICA</v>
      </c>
      <c r="AG360" t="str">
        <v>SUPLEMENTO 0,2</v>
      </c>
      <c r="AH360" s="15" t="str">
        <v>59x71</v>
      </c>
      <c r="AI360" s="9">
        <v>657.80505000000005</v>
      </c>
      <c r="AJ360" s="9">
        <v>436.68239999999997</v>
      </c>
      <c r="AK360" s="66">
        <v>0.50636950332781927</v>
      </c>
      <c r="AL360" s="8">
        <v>0.2</v>
      </c>
      <c r="AM360" s="9">
        <v>789.36606000000006</v>
      </c>
      <c r="AN360" s="66">
        <v>0.80764340399338308</v>
      </c>
      <c r="AO360" s="13">
        <f t="shared" si="12"/>
        <v>131.56101000000001</v>
      </c>
      <c r="AQ360" s="66">
        <v>0.7</v>
      </c>
      <c r="AR360" s="13">
        <v>31.208219999999983</v>
      </c>
    </row>
    <row r="361" spans="1:44" x14ac:dyDescent="0.2">
      <c r="A361" s="6" t="s">
        <v>721</v>
      </c>
      <c r="B361" t="s">
        <v>5</v>
      </c>
      <c r="C361">
        <v>364</v>
      </c>
      <c r="D361" t="s">
        <v>722</v>
      </c>
      <c r="E361" s="2">
        <v>1104.3</v>
      </c>
      <c r="F361" s="6" t="str">
        <f>+_xlfn.XLOOKUP(LISTAS[[#This Row],[ID]],_01_CODIGOS_Y_COSTOS_xlsm[Producto y N°],_01_CODIGOS_Y_COSTOS_xlsm[FABRICA],"",0,1)</f>
        <v>FADER</v>
      </c>
      <c r="G361" s="13">
        <f>LISTAS[[#This Row],[Precio]]*(1-0.46)*(1-IF($C$3520="",0,$C$3520))</f>
        <v>447.24149999999997</v>
      </c>
      <c r="H361" s="1">
        <f>+_xlfn.XLOOKUP(LISTAS[[#This Row],[ID]],_01_CODIGOS_Y_COSTOS_xlsm[Producto y N°],_01_CODIGOS_Y_COSTOS_xlsm[COSTO],0,0,1)</f>
        <v>107.73</v>
      </c>
      <c r="I361" s="115">
        <f>+IFERROR(LISTAS[[#This Row],[VENTA NETA]]/LISTAS[[#This Row],[COSTO]]-1,0)</f>
        <v>3.151503759398496</v>
      </c>
      <c r="J361" s="33" t="str">
        <f>IFERROR(VLOOKUP(LISTAS[[#This Row],[ID]],_01_CODIGOS_Y_COSTOS_xlsm[[Producto y N°]:[CODIGO]],2,0),"")</f>
        <v>S-360</v>
      </c>
      <c r="M361" s="22">
        <v>0</v>
      </c>
      <c r="N361" s="23">
        <f>+LISTAS[[#This Row],[Precio]]+(LISTAS[[#This Row],[Precio]]*M361)</f>
        <v>1104.3</v>
      </c>
      <c r="O361" s="24">
        <f t="shared" si="11"/>
        <v>447.24149999999997</v>
      </c>
      <c r="Q361" s="21">
        <f>IFERROR(O361/LISTAS[[#This Row],[COSTO]]-1,"")</f>
        <v>3.151503759398496</v>
      </c>
      <c r="R361" t="str">
        <f>+LISTAS[[#This Row],[ID]]</f>
        <v>PLASTICOS364</v>
      </c>
      <c r="T361" s="29"/>
      <c r="U361" s="25">
        <f>LISTAS[[#This Row],[COSTO]]+(LISTAS[[#This Row],[COSTO]]*T361)</f>
        <v>107.73</v>
      </c>
      <c r="V361" s="30">
        <f>IF(T361="",0,U361/LISTAS[[#This Row],[VENTA NETA]]-1)</f>
        <v>0</v>
      </c>
      <c r="X361" s="25">
        <v>114</v>
      </c>
      <c r="Y361" s="31">
        <f>IFERROR(LISTAS[[#This Row],[COSTO]]/X361-1,"")</f>
        <v>-5.4999999999999938E-2</v>
      </c>
      <c r="AF361" t="str">
        <v>SKOTNICA</v>
      </c>
      <c r="AG361" t="str">
        <v>SUPLEMENTO 0,2</v>
      </c>
      <c r="AH361" s="15" t="str">
        <v>60x72</v>
      </c>
      <c r="AI361" s="9">
        <v>657.80505000000005</v>
      </c>
      <c r="AJ361" s="9">
        <v>436.68239999999997</v>
      </c>
      <c r="AK361" s="66">
        <v>0.50636950332781927</v>
      </c>
      <c r="AL361" s="8">
        <v>0.2</v>
      </c>
      <c r="AM361" s="9">
        <v>789.36606000000006</v>
      </c>
      <c r="AN361" s="66">
        <v>0.80764340399338308</v>
      </c>
      <c r="AO361" s="13">
        <f t="shared" si="12"/>
        <v>131.56101000000001</v>
      </c>
      <c r="AQ361" s="66">
        <v>0.7</v>
      </c>
      <c r="AR361" s="13">
        <v>31.208219999999983</v>
      </c>
    </row>
    <row r="362" spans="1:44" x14ac:dyDescent="0.2">
      <c r="A362" s="6" t="s">
        <v>723</v>
      </c>
      <c r="B362" t="s">
        <v>5</v>
      </c>
      <c r="C362">
        <v>365</v>
      </c>
      <c r="D362" t="s">
        <v>724</v>
      </c>
      <c r="E362" s="2">
        <v>2643.63</v>
      </c>
      <c r="F362" s="6" t="str">
        <f>+_xlfn.XLOOKUP(LISTAS[[#This Row],[ID]],_01_CODIGOS_Y_COSTOS_xlsm[Producto y N°],_01_CODIGOS_Y_COSTOS_xlsm[FABRICA],"",0,1)</f>
        <v>FADER</v>
      </c>
      <c r="G362" s="13">
        <f>LISTAS[[#This Row],[Precio]]*(1-0.46)*(1-IF($C$3520="",0,$C$3520))</f>
        <v>1070.6701500000001</v>
      </c>
      <c r="H362" s="1">
        <f>+_xlfn.XLOOKUP(LISTAS[[#This Row],[ID]],_01_CODIGOS_Y_COSTOS_xlsm[Producto y N°],_01_CODIGOS_Y_COSTOS_xlsm[COSTO],0,0,1)</f>
        <v>323.66879999999998</v>
      </c>
      <c r="I362" s="115">
        <f>+IFERROR(LISTAS[[#This Row],[VENTA NETA]]/LISTAS[[#This Row],[COSTO]]-1,0)</f>
        <v>2.307918928237755</v>
      </c>
      <c r="J362" s="33" t="str">
        <f>IFERROR(VLOOKUP(LISTAS[[#This Row],[ID]],_01_CODIGOS_Y_COSTOS_xlsm[[Producto y N°]:[CODIGO]],2,0),"")</f>
        <v>F-1162</v>
      </c>
      <c r="M362" s="22">
        <v>0</v>
      </c>
      <c r="N362" s="23">
        <f>+LISTAS[[#This Row],[Precio]]+(LISTAS[[#This Row],[Precio]]*M362)</f>
        <v>2643.63</v>
      </c>
      <c r="O362" s="24">
        <f t="shared" si="11"/>
        <v>1070.6701500000001</v>
      </c>
      <c r="Q362" s="21">
        <f>IFERROR(O362/LISTAS[[#This Row],[COSTO]]-1,"")</f>
        <v>2.307918928237755</v>
      </c>
      <c r="R362" t="str">
        <f>+LISTAS[[#This Row],[ID]]</f>
        <v>PLASTICOS365</v>
      </c>
      <c r="T362" s="29"/>
      <c r="U362" s="25">
        <f>LISTAS[[#This Row],[COSTO]]+(LISTAS[[#This Row],[COSTO]]*T362)</f>
        <v>323.66879999999998</v>
      </c>
      <c r="V362" s="30">
        <f>IF(T362="",0,U362/LISTAS[[#This Row],[VENTA NETA]]-1)</f>
        <v>0</v>
      </c>
      <c r="X362" s="25">
        <v>275.5</v>
      </c>
      <c r="Y362" s="31">
        <f>IFERROR(LISTAS[[#This Row],[COSTO]]/X362-1,"")</f>
        <v>0.17484137931034471</v>
      </c>
      <c r="AF362" t="str">
        <v>SKOTNICA</v>
      </c>
      <c r="AG362" t="str">
        <v>SUPLEMENTO 0,2</v>
      </c>
      <c r="AH362" s="15" t="str">
        <v>61x73</v>
      </c>
      <c r="AI362" s="9">
        <v>657.80505000000005</v>
      </c>
      <c r="AJ362" s="9">
        <v>436.68239999999997</v>
      </c>
      <c r="AK362" s="66">
        <v>0.50636950332781927</v>
      </c>
      <c r="AL362" s="8">
        <v>0.2</v>
      </c>
      <c r="AM362" s="9">
        <v>789.36606000000006</v>
      </c>
      <c r="AN362" s="66">
        <v>0.80764340399338308</v>
      </c>
      <c r="AO362" s="13">
        <f t="shared" si="12"/>
        <v>131.56101000000001</v>
      </c>
      <c r="AQ362" s="66">
        <v>0.7</v>
      </c>
      <c r="AR362" s="13">
        <v>31.208219999999983</v>
      </c>
    </row>
    <row r="363" spans="1:44" x14ac:dyDescent="0.2">
      <c r="A363" s="6" t="s">
        <v>725</v>
      </c>
      <c r="B363" t="s">
        <v>5</v>
      </c>
      <c r="C363">
        <v>366</v>
      </c>
      <c r="D363" t="s">
        <v>726</v>
      </c>
      <c r="E363" s="2">
        <v>1746.26</v>
      </c>
      <c r="F363" s="6" t="str">
        <f>+_xlfn.XLOOKUP(LISTAS[[#This Row],[ID]],_01_CODIGOS_Y_COSTOS_xlsm[Producto y N°],_01_CODIGOS_Y_COSTOS_xlsm[FABRICA],"",0,1)</f>
        <v>FADER</v>
      </c>
      <c r="G363" s="13">
        <f>LISTAS[[#This Row],[Precio]]*(1-0.46)*(1-IF($C$3520="",0,$C$3520))</f>
        <v>707.23530000000005</v>
      </c>
      <c r="H363" s="1">
        <f>+_xlfn.XLOOKUP(LISTAS[[#This Row],[ID]],_01_CODIGOS_Y_COSTOS_xlsm[Producto y N°],_01_CODIGOS_Y_COSTOS_xlsm[COSTO],0,0,1)</f>
        <v>377.61360000000002</v>
      </c>
      <c r="I363" s="115">
        <f>+IFERROR(LISTAS[[#This Row],[VENTA NETA]]/LISTAS[[#This Row],[COSTO]]-1,0)</f>
        <v>0.87290738469165308</v>
      </c>
      <c r="J363" s="33" t="str">
        <f>IFERROR(VLOOKUP(LISTAS[[#This Row],[ID]],_01_CODIGOS_Y_COSTOS_xlsm[[Producto y N°]:[CODIGO]],2,0),"")</f>
        <v>F-1159</v>
      </c>
      <c r="M363" s="22">
        <v>0</v>
      </c>
      <c r="N363" s="23">
        <f>+LISTAS[[#This Row],[Precio]]+(LISTAS[[#This Row],[Precio]]*M363)</f>
        <v>1746.26</v>
      </c>
      <c r="O363" s="24">
        <f t="shared" si="11"/>
        <v>707.23530000000005</v>
      </c>
      <c r="Q363" s="21">
        <f>IFERROR(O363/LISTAS[[#This Row],[COSTO]]-1,"")</f>
        <v>0.87290738469165308</v>
      </c>
      <c r="R363" t="str">
        <f>+LISTAS[[#This Row],[ID]]</f>
        <v>PLASTICOS366</v>
      </c>
      <c r="T363" s="29"/>
      <c r="U363" s="25">
        <f>LISTAS[[#This Row],[COSTO]]+(LISTAS[[#This Row],[COSTO]]*T363)</f>
        <v>377.61360000000002</v>
      </c>
      <c r="V363" s="30">
        <f>IF(T363="",0,U363/LISTAS[[#This Row],[VENTA NETA]]-1)</f>
        <v>0</v>
      </c>
      <c r="X363" s="25">
        <v>323</v>
      </c>
      <c r="Y363" s="31">
        <f>IFERROR(LISTAS[[#This Row],[COSTO]]/X363-1,"")</f>
        <v>0.16908235294117646</v>
      </c>
      <c r="AF363" t="str">
        <v>SKOTNICA</v>
      </c>
      <c r="AG363" t="str">
        <v>SUPLEMENTO 0,2</v>
      </c>
      <c r="AH363" s="15" t="str">
        <v>62x74</v>
      </c>
      <c r="AI363" s="9">
        <v>775.07279999999992</v>
      </c>
      <c r="AJ363" s="9">
        <v>514.53139999999996</v>
      </c>
      <c r="AK363" s="66">
        <v>0.50636637530770701</v>
      </c>
      <c r="AL363" s="8">
        <v>0.2</v>
      </c>
      <c r="AM363" s="9">
        <v>930.0873600000001</v>
      </c>
      <c r="AN363" s="66">
        <v>0.8076396503692489</v>
      </c>
      <c r="AO363" s="13">
        <f t="shared" si="12"/>
        <v>155.01456000000019</v>
      </c>
      <c r="AQ363" s="66">
        <v>0.7</v>
      </c>
      <c r="AR363" s="13">
        <v>31.208219999999983</v>
      </c>
    </row>
    <row r="364" spans="1:44" x14ac:dyDescent="0.2">
      <c r="A364" s="6" t="s">
        <v>727</v>
      </c>
      <c r="B364" t="s">
        <v>5</v>
      </c>
      <c r="C364">
        <v>367</v>
      </c>
      <c r="D364" t="s">
        <v>728</v>
      </c>
      <c r="E364" s="2">
        <v>913.27</v>
      </c>
      <c r="F364" s="6" t="str">
        <f>+_xlfn.XLOOKUP(LISTAS[[#This Row],[ID]],_01_CODIGOS_Y_COSTOS_xlsm[Producto y N°],_01_CODIGOS_Y_COSTOS_xlsm[FABRICA],"",0,1)</f>
        <v>FADER</v>
      </c>
      <c r="G364" s="13">
        <f>LISTAS[[#This Row],[Precio]]*(1-0.46)*(1-IF($C$3520="",0,$C$3520))</f>
        <v>369.87435000000005</v>
      </c>
      <c r="H364" s="1">
        <f>+_xlfn.XLOOKUP(LISTAS[[#This Row],[ID]],_01_CODIGOS_Y_COSTOS_xlsm[Producto y N°],_01_CODIGOS_Y_COSTOS_xlsm[COSTO],0,0,1)</f>
        <v>205.48500000000001</v>
      </c>
      <c r="I364" s="115">
        <f>+IFERROR(LISTAS[[#This Row],[VENTA NETA]]/LISTAS[[#This Row],[COSTO]]-1,0)</f>
        <v>0.80000656982261487</v>
      </c>
      <c r="J364" s="33" t="str">
        <f>IFERROR(VLOOKUP(LISTAS[[#This Row],[ID]],_01_CODIGOS_Y_COSTOS_xlsm[[Producto y N°]:[CODIGO]],2,0),"")</f>
        <v>S-364</v>
      </c>
      <c r="M364" s="22">
        <v>7.7715234262832444E-2</v>
      </c>
      <c r="N364" s="23">
        <f>+LISTAS[[#This Row],[Precio]]+(LISTAS[[#This Row],[Precio]]*M364)</f>
        <v>984.24499199521699</v>
      </c>
      <c r="O364" s="24">
        <f t="shared" si="11"/>
        <v>398.61922175806296</v>
      </c>
      <c r="Q364" s="21">
        <f>IFERROR(O364/LISTAS[[#This Row],[COSTO]]-1,"")</f>
        <v>0.93989450207101699</v>
      </c>
      <c r="R364" t="str">
        <f>+LISTAS[[#This Row],[ID]]</f>
        <v>PLASTICOS367</v>
      </c>
      <c r="T364" s="29"/>
      <c r="U364" s="25">
        <f>LISTAS[[#This Row],[COSTO]]+(LISTAS[[#This Row],[COSTO]]*T364)</f>
        <v>205.48500000000001</v>
      </c>
      <c r="V364" s="30">
        <f>IF(T364="",0,U364/LISTAS[[#This Row],[VENTA NETA]]-1)</f>
        <v>0</v>
      </c>
      <c r="X364" s="25">
        <v>157.69999999999999</v>
      </c>
      <c r="Y364" s="31">
        <f>IFERROR(LISTAS[[#This Row],[COSTO]]/X364-1,"")</f>
        <v>0.30301204819277117</v>
      </c>
      <c r="AF364" t="str">
        <v>SKOTNICA</v>
      </c>
      <c r="AG364" t="str">
        <v>SUPLEMENTO 0,2</v>
      </c>
      <c r="AH364" s="15" t="str">
        <v>63x75</v>
      </c>
      <c r="AI364" s="9">
        <v>775.07279999999992</v>
      </c>
      <c r="AJ364" s="9">
        <v>514.53139999999996</v>
      </c>
      <c r="AK364" s="66">
        <v>0.50636637530770701</v>
      </c>
      <c r="AL364" s="8">
        <v>0.2</v>
      </c>
      <c r="AM364" s="9">
        <v>930.0873600000001</v>
      </c>
      <c r="AN364" s="66">
        <v>0.8076396503692489</v>
      </c>
      <c r="AO364" s="13">
        <f t="shared" si="12"/>
        <v>155.01456000000019</v>
      </c>
      <c r="AQ364" s="66">
        <v>0.7</v>
      </c>
      <c r="AR364" s="13">
        <v>31.208219999999983</v>
      </c>
    </row>
    <row r="365" spans="1:44" x14ac:dyDescent="0.2">
      <c r="A365" s="6" t="s">
        <v>729</v>
      </c>
      <c r="B365" t="s">
        <v>5</v>
      </c>
      <c r="C365">
        <v>368</v>
      </c>
      <c r="D365" t="s">
        <v>730</v>
      </c>
      <c r="E365" s="2">
        <v>1746.26</v>
      </c>
      <c r="F365" s="6" t="str">
        <f>+_xlfn.XLOOKUP(LISTAS[[#This Row],[ID]],_01_CODIGOS_Y_COSTOS_xlsm[Producto y N°],_01_CODIGOS_Y_COSTOS_xlsm[FABRICA],"",0,1)</f>
        <v>FADER</v>
      </c>
      <c r="G365" s="13">
        <f>LISTAS[[#This Row],[Precio]]*(1-0.46)*(1-IF($C$3520="",0,$C$3520))</f>
        <v>707.23530000000005</v>
      </c>
      <c r="H365" s="1">
        <f>+_xlfn.XLOOKUP(LISTAS[[#This Row],[ID]],_01_CODIGOS_Y_COSTOS_xlsm[Producto y N°],_01_CODIGOS_Y_COSTOS_xlsm[COSTO],0,0,1)</f>
        <v>399.19150000000002</v>
      </c>
      <c r="I365" s="115">
        <f>+IFERROR(LISTAS[[#This Row],[VENTA NETA]]/LISTAS[[#This Row],[COSTO]]-1,0)</f>
        <v>0.77166923644416285</v>
      </c>
      <c r="J365" s="33" t="str">
        <f>IFERROR(VLOOKUP(LISTAS[[#This Row],[ID]],_01_CODIGOS_Y_COSTOS_xlsm[[Producto y N°]:[CODIGO]],2,0),"")</f>
        <v>F-1104</v>
      </c>
      <c r="M365" s="22">
        <v>0</v>
      </c>
      <c r="N365" s="23">
        <f>+LISTAS[[#This Row],[Precio]]+(LISTAS[[#This Row],[Precio]]*M365)</f>
        <v>1746.26</v>
      </c>
      <c r="O365" s="24">
        <f t="shared" si="11"/>
        <v>707.23530000000005</v>
      </c>
      <c r="Q365" s="21">
        <f>IFERROR(O365/LISTAS[[#This Row],[COSTO]]-1,"")</f>
        <v>0.77166923644416285</v>
      </c>
      <c r="R365" t="str">
        <f>+LISTAS[[#This Row],[ID]]</f>
        <v>PLASTICOS368</v>
      </c>
      <c r="T365" s="29"/>
      <c r="U365" s="25">
        <f>LISTAS[[#This Row],[COSTO]]+(LISTAS[[#This Row],[COSTO]]*T365)</f>
        <v>399.19150000000002</v>
      </c>
      <c r="V365" s="30">
        <f>IF(T365="",0,U365/LISTAS[[#This Row],[VENTA NETA]]-1)</f>
        <v>0</v>
      </c>
      <c r="X365" s="25">
        <v>323.05770000000001</v>
      </c>
      <c r="Y365" s="31">
        <f>IFERROR(LISTAS[[#This Row],[COSTO]]/X365-1,"")</f>
        <v>0.23566626023772219</v>
      </c>
      <c r="AF365" t="str">
        <v>SKOTNICA</v>
      </c>
      <c r="AG365" t="str">
        <v>SUPLEMENTO 0,2</v>
      </c>
      <c r="AH365" s="15" t="str">
        <v>64x76</v>
      </c>
      <c r="AI365" s="9">
        <v>775.07279999999992</v>
      </c>
      <c r="AJ365" s="9">
        <v>514.53139999999996</v>
      </c>
      <c r="AK365" s="66">
        <v>0.50636637530770701</v>
      </c>
      <c r="AL365" s="8">
        <v>0.2</v>
      </c>
      <c r="AM365" s="9">
        <v>930.0873600000001</v>
      </c>
      <c r="AN365" s="66">
        <v>0.8076396503692489</v>
      </c>
      <c r="AO365" s="13">
        <f t="shared" si="12"/>
        <v>155.01456000000019</v>
      </c>
      <c r="AQ365" s="66">
        <v>0.7</v>
      </c>
      <c r="AR365" s="13">
        <v>31.208219999999983</v>
      </c>
    </row>
    <row r="366" spans="1:44" x14ac:dyDescent="0.2">
      <c r="A366" s="6" t="s">
        <v>731</v>
      </c>
      <c r="B366" t="s">
        <v>5</v>
      </c>
      <c r="C366">
        <v>369</v>
      </c>
      <c r="D366" t="s">
        <v>732</v>
      </c>
      <c r="E366" s="2">
        <v>1164.17</v>
      </c>
      <c r="F366" s="6" t="str">
        <f>+_xlfn.XLOOKUP(LISTAS[[#This Row],[ID]],_01_CODIGOS_Y_COSTOS_xlsm[Producto y N°],_01_CODIGOS_Y_COSTOS_xlsm[FABRICA],"",0,1)</f>
        <v>FADER</v>
      </c>
      <c r="G366" s="13">
        <f>LISTAS[[#This Row],[Precio]]*(1-0.46)*(1-IF($C$3520="",0,$C$3520))</f>
        <v>471.48885000000007</v>
      </c>
      <c r="H366" s="1">
        <f>+_xlfn.XLOOKUP(LISTAS[[#This Row],[ID]],_01_CODIGOS_Y_COSTOS_xlsm[Producto y N°],_01_CODIGOS_Y_COSTOS_xlsm[COSTO],0,0,1)</f>
        <v>269.32499999999999</v>
      </c>
      <c r="I366" s="115">
        <f>+IFERROR(LISTAS[[#This Row],[VENTA NETA]]/LISTAS[[#This Row],[COSTO]]-1,0)</f>
        <v>0.75063157894736876</v>
      </c>
      <c r="J366" s="33" t="str">
        <f>IFERROR(VLOOKUP(LISTAS[[#This Row],[ID]],_01_CODIGOS_Y_COSTOS_xlsm[[Producto y N°]:[CODIGO]],2,0),"")</f>
        <v>S-211</v>
      </c>
      <c r="M366" s="22">
        <v>0</v>
      </c>
      <c r="N366" s="23">
        <f>+LISTAS[[#This Row],[Precio]]+(LISTAS[[#This Row],[Precio]]*M366)</f>
        <v>1164.17</v>
      </c>
      <c r="O366" s="24">
        <f t="shared" si="11"/>
        <v>471.48885000000007</v>
      </c>
      <c r="Q366" s="21">
        <f>IFERROR(O366/LISTAS[[#This Row],[COSTO]]-1,"")</f>
        <v>0.75063157894736876</v>
      </c>
      <c r="R366" t="str">
        <f>+LISTAS[[#This Row],[ID]]</f>
        <v>PLASTICOS369</v>
      </c>
      <c r="T366" s="29"/>
      <c r="U366" s="25">
        <f>LISTAS[[#This Row],[COSTO]]+(LISTAS[[#This Row],[COSTO]]*T366)</f>
        <v>269.32499999999999</v>
      </c>
      <c r="V366" s="30">
        <f>IF(T366="",0,U366/LISTAS[[#This Row],[VENTA NETA]]-1)</f>
        <v>0</v>
      </c>
      <c r="X366" s="25">
        <v>212.8</v>
      </c>
      <c r="Y366" s="31">
        <f>IFERROR(LISTAS[[#This Row],[COSTO]]/X366-1,"")</f>
        <v>0.26562499999999978</v>
      </c>
      <c r="AF366" t="str">
        <v>SKOTNICA</v>
      </c>
      <c r="AG366" t="str">
        <v>SUPLEMENTO 0,2</v>
      </c>
      <c r="AH366" s="15" t="str">
        <v>65x77</v>
      </c>
      <c r="AI366" s="9">
        <v>775.07279999999992</v>
      </c>
      <c r="AJ366" s="9">
        <v>514.53139999999996</v>
      </c>
      <c r="AK366" s="66">
        <v>0.50636637530770701</v>
      </c>
      <c r="AL366" s="8">
        <v>0.2</v>
      </c>
      <c r="AM366" s="9">
        <v>930.0873600000001</v>
      </c>
      <c r="AN366" s="66">
        <v>0.8076396503692489</v>
      </c>
      <c r="AO366" s="13">
        <f t="shared" si="12"/>
        <v>155.01456000000019</v>
      </c>
      <c r="AQ366" s="66">
        <v>0.7</v>
      </c>
      <c r="AR366" s="13">
        <v>31.208219999999983</v>
      </c>
    </row>
    <row r="367" spans="1:44" x14ac:dyDescent="0.2">
      <c r="A367" s="6" t="s">
        <v>733</v>
      </c>
      <c r="B367" t="s">
        <v>5</v>
      </c>
      <c r="C367">
        <v>370</v>
      </c>
      <c r="D367" t="s">
        <v>734</v>
      </c>
      <c r="E367" s="2">
        <v>798</v>
      </c>
      <c r="F367" s="6" t="str">
        <f>+_xlfn.XLOOKUP(LISTAS[[#This Row],[ID]],_01_CODIGOS_Y_COSTOS_xlsm[Producto y N°],_01_CODIGOS_Y_COSTOS_xlsm[FABRICA],"",0,1)</f>
        <v>FADER</v>
      </c>
      <c r="G367" s="13">
        <f>LISTAS[[#This Row],[Precio]]*(1-0.46)*(1-IF($C$3520="",0,$C$3520))</f>
        <v>323.19</v>
      </c>
      <c r="H367" s="1">
        <f>+_xlfn.XLOOKUP(LISTAS[[#This Row],[ID]],_01_CODIGOS_Y_COSTOS_xlsm[Producto y N°],_01_CODIGOS_Y_COSTOS_xlsm[COSTO],0,0,1)</f>
        <v>179.55</v>
      </c>
      <c r="I367" s="115">
        <f>+IFERROR(LISTAS[[#This Row],[VENTA NETA]]/LISTAS[[#This Row],[COSTO]]-1,0)</f>
        <v>0.79999999999999982</v>
      </c>
      <c r="J367" s="33" t="str">
        <f>IFERROR(VLOOKUP(LISTAS[[#This Row],[ID]],_01_CODIGOS_Y_COSTOS_xlsm[[Producto y N°]:[CODIGO]],2,0),"")</f>
        <v>S-030</v>
      </c>
      <c r="M367" s="22">
        <v>0.21859967931587421</v>
      </c>
      <c r="N367" s="23">
        <f>+LISTAS[[#This Row],[Precio]]+(LISTAS[[#This Row],[Precio]]*M367)</f>
        <v>972.44254409406767</v>
      </c>
      <c r="O367" s="24">
        <f t="shared" si="11"/>
        <v>393.83923035809744</v>
      </c>
      <c r="Q367" s="21">
        <f>IFERROR(O367/LISTAS[[#This Row],[COSTO]]-1,"")</f>
        <v>1.1934794227685739</v>
      </c>
      <c r="R367" t="str">
        <f>+LISTAS[[#This Row],[ID]]</f>
        <v>PLASTICOS370</v>
      </c>
      <c r="T367" s="29"/>
      <c r="U367" s="25">
        <f>LISTAS[[#This Row],[COSTO]]+(LISTAS[[#This Row],[COSTO]]*T367)</f>
        <v>179.55</v>
      </c>
      <c r="V367" s="30">
        <f>IF(T367="",0,U367/LISTAS[[#This Row],[VENTA NETA]]-1)</f>
        <v>0</v>
      </c>
      <c r="X367" s="25">
        <v>142.5</v>
      </c>
      <c r="Y367" s="31">
        <f>IFERROR(LISTAS[[#This Row],[COSTO]]/X367-1,"")</f>
        <v>0.26</v>
      </c>
      <c r="AF367" t="str">
        <v>SKOTNICA</v>
      </c>
      <c r="AG367" t="str">
        <v>SUPLEMENTO 0,2</v>
      </c>
      <c r="AH367" s="15" t="str">
        <v>66x78</v>
      </c>
      <c r="AI367" s="9">
        <v>775.07279999999992</v>
      </c>
      <c r="AJ367" s="9">
        <v>514.53139999999996</v>
      </c>
      <c r="AK367" s="66">
        <v>0.50636637530770701</v>
      </c>
      <c r="AL367" s="8">
        <v>0.2</v>
      </c>
      <c r="AM367" s="9">
        <v>930.0873600000001</v>
      </c>
      <c r="AN367" s="66">
        <v>0.8076396503692489</v>
      </c>
      <c r="AO367" s="13">
        <f t="shared" si="12"/>
        <v>155.01456000000019</v>
      </c>
      <c r="AQ367" s="66">
        <v>0.7</v>
      </c>
      <c r="AR367" s="13">
        <v>31.208219999999983</v>
      </c>
    </row>
    <row r="368" spans="1:44" x14ac:dyDescent="0.2">
      <c r="A368" s="6" t="s">
        <v>735</v>
      </c>
      <c r="B368" t="s">
        <v>5</v>
      </c>
      <c r="C368">
        <v>371</v>
      </c>
      <c r="D368" t="s">
        <v>736</v>
      </c>
      <c r="E368" s="2">
        <v>609.92999999999995</v>
      </c>
      <c r="F368" s="6" t="str">
        <f>+_xlfn.XLOOKUP(LISTAS[[#This Row],[ID]],_01_CODIGOS_Y_COSTOS_xlsm[Producto y N°],_01_CODIGOS_Y_COSTOS_xlsm[FABRICA],"",0,1)</f>
        <v>FADER</v>
      </c>
      <c r="G368" s="13">
        <f>LISTAS[[#This Row],[Precio]]*(1-0.46)*(1-IF($C$3520="",0,$C$3520))</f>
        <v>247.02164999999997</v>
      </c>
      <c r="H368" s="1">
        <f>+_xlfn.XLOOKUP(LISTAS[[#This Row],[ID]],_01_CODIGOS_Y_COSTOS_xlsm[Producto y N°],_01_CODIGOS_Y_COSTOS_xlsm[COSTO],0,0,1)</f>
        <v>138.6525</v>
      </c>
      <c r="I368" s="115">
        <f>+IFERROR(LISTAS[[#This Row],[VENTA NETA]]/LISTAS[[#This Row],[COSTO]]-1,0)</f>
        <v>0.7815881430194187</v>
      </c>
      <c r="J368" s="33" t="str">
        <f>IFERROR(VLOOKUP(LISTAS[[#This Row],[ID]],_01_CODIGOS_Y_COSTOS_xlsm[[Producto y N°]:[CODIGO]],2,0),"")</f>
        <v>S-365</v>
      </c>
      <c r="M368" s="22">
        <v>0</v>
      </c>
      <c r="N368" s="23">
        <f>+LISTAS[[#This Row],[Precio]]+(LISTAS[[#This Row],[Precio]]*M368)</f>
        <v>609.92999999999995</v>
      </c>
      <c r="O368" s="24">
        <f t="shared" si="11"/>
        <v>247.02164999999997</v>
      </c>
      <c r="Q368" s="21">
        <f>IFERROR(O368/LISTAS[[#This Row],[COSTO]]-1,"")</f>
        <v>0.7815881430194187</v>
      </c>
      <c r="R368" t="str">
        <f>+LISTAS[[#This Row],[ID]]</f>
        <v>PLASTICOS371</v>
      </c>
      <c r="T368" s="29"/>
      <c r="U368" s="25">
        <f>LISTAS[[#This Row],[COSTO]]+(LISTAS[[#This Row],[COSTO]]*T368)</f>
        <v>138.6525</v>
      </c>
      <c r="V368" s="30">
        <f>IF(T368="",0,U368/LISTAS[[#This Row],[VENTA NETA]]-1)</f>
        <v>0</v>
      </c>
      <c r="X368" s="25">
        <v>109.25</v>
      </c>
      <c r="Y368" s="31">
        <f>IFERROR(LISTAS[[#This Row],[COSTO]]/X368-1,"")</f>
        <v>0.26913043478260867</v>
      </c>
      <c r="AF368" t="str">
        <v>SKOTNICA</v>
      </c>
      <c r="AG368" t="str">
        <v>SUPLEMENTO 0,2</v>
      </c>
      <c r="AH368" s="15" t="str">
        <v>67x79</v>
      </c>
      <c r="AI368" s="9">
        <v>855.04815000000008</v>
      </c>
      <c r="AJ368" s="9">
        <v>567.62210000000005</v>
      </c>
      <c r="AK368" s="66">
        <v>0.50636867380604111</v>
      </c>
      <c r="AL368" s="8">
        <v>0.2</v>
      </c>
      <c r="AM368" s="9">
        <v>1026.0577800000001</v>
      </c>
      <c r="AN368" s="66">
        <v>0.80764240856724934</v>
      </c>
      <c r="AO368" s="13">
        <f t="shared" si="12"/>
        <v>171.00963000000002</v>
      </c>
      <c r="AQ368" s="66">
        <v>0.70000000000000018</v>
      </c>
      <c r="AR368" s="13">
        <v>41.813240000000036</v>
      </c>
    </row>
    <row r="369" spans="1:44" x14ac:dyDescent="0.2">
      <c r="A369" s="6" t="s">
        <v>737</v>
      </c>
      <c r="B369" t="s">
        <v>5</v>
      </c>
      <c r="C369">
        <v>372</v>
      </c>
      <c r="D369" t="s">
        <v>738</v>
      </c>
      <c r="E369" s="2">
        <v>800.33</v>
      </c>
      <c r="F369" s="6" t="str">
        <f>+_xlfn.XLOOKUP(LISTAS[[#This Row],[ID]],_01_CODIGOS_Y_COSTOS_xlsm[Producto y N°],_01_CODIGOS_Y_COSTOS_xlsm[FABRICA],"",0,1)</f>
        <v>FADER</v>
      </c>
      <c r="G369" s="13">
        <f>LISTAS[[#This Row],[Precio]]*(1-0.46)*(1-IF($C$3520="",0,$C$3520))</f>
        <v>324.13365000000005</v>
      </c>
      <c r="H369" s="1">
        <f>+_xlfn.XLOOKUP(LISTAS[[#This Row],[ID]],_01_CODIGOS_Y_COSTOS_xlsm[Producto y N°],_01_CODIGOS_Y_COSTOS_xlsm[COSTO],0,0,1)</f>
        <v>189.52500000000001</v>
      </c>
      <c r="I369" s="115">
        <f>+IFERROR(LISTAS[[#This Row],[VENTA NETA]]/LISTAS[[#This Row],[COSTO]]-1,0)</f>
        <v>0.71024218440838949</v>
      </c>
      <c r="J369" s="33" t="str">
        <f>IFERROR(VLOOKUP(LISTAS[[#This Row],[ID]],_01_CODIGOS_Y_COSTOS_xlsm[[Producto y N°]:[CODIGO]],2,0),"")</f>
        <v>S-366</v>
      </c>
      <c r="M369" s="22">
        <v>0</v>
      </c>
      <c r="N369" s="23">
        <f>+LISTAS[[#This Row],[Precio]]+(LISTAS[[#This Row],[Precio]]*M369)</f>
        <v>800.33</v>
      </c>
      <c r="O369" s="24">
        <f t="shared" si="11"/>
        <v>324.13365000000005</v>
      </c>
      <c r="Q369" s="21">
        <f>IFERROR(O369/LISTAS[[#This Row],[COSTO]]-1,"")</f>
        <v>0.71024218440838949</v>
      </c>
      <c r="R369" t="str">
        <f>+LISTAS[[#This Row],[ID]]</f>
        <v>PLASTICOS372</v>
      </c>
      <c r="T369" s="29"/>
      <c r="U369" s="25">
        <f>LISTAS[[#This Row],[COSTO]]+(LISTAS[[#This Row],[COSTO]]*T369)</f>
        <v>189.52500000000001</v>
      </c>
      <c r="V369" s="30">
        <f>IF(T369="",0,U369/LISTAS[[#This Row],[VENTA NETA]]-1)</f>
        <v>0</v>
      </c>
      <c r="X369" s="25">
        <v>148.19999999999999</v>
      </c>
      <c r="Y369" s="31">
        <f>IFERROR(LISTAS[[#This Row],[COSTO]]/X369-1,"")</f>
        <v>0.27884615384615397</v>
      </c>
      <c r="AF369" t="str">
        <v>SKOTNICA</v>
      </c>
      <c r="AG369" t="str">
        <v>SUPLEMENTO 0,2</v>
      </c>
      <c r="AH369" s="15" t="str">
        <v>68x80</v>
      </c>
      <c r="AI369" s="9">
        <v>855.04815000000008</v>
      </c>
      <c r="AJ369" s="9">
        <v>567.62210000000005</v>
      </c>
      <c r="AK369" s="66">
        <v>0.50636867380604111</v>
      </c>
      <c r="AL369" s="8">
        <v>0.2</v>
      </c>
      <c r="AM369" s="9">
        <v>1026.0577800000001</v>
      </c>
      <c r="AN369" s="66">
        <v>0.80764240856724934</v>
      </c>
      <c r="AO369" s="13">
        <f t="shared" si="12"/>
        <v>171.00963000000002</v>
      </c>
      <c r="AQ369" s="66">
        <v>0.70000000000000018</v>
      </c>
      <c r="AR369" s="13">
        <v>41.813240000000036</v>
      </c>
    </row>
    <row r="370" spans="1:44" x14ac:dyDescent="0.2">
      <c r="A370" s="6" t="s">
        <v>739</v>
      </c>
      <c r="B370" t="s">
        <v>5</v>
      </c>
      <c r="C370">
        <v>373</v>
      </c>
      <c r="D370" t="s">
        <v>740</v>
      </c>
      <c r="E370" s="2">
        <v>1319.23</v>
      </c>
      <c r="F370" s="6" t="str">
        <f>+_xlfn.XLOOKUP(LISTAS[[#This Row],[ID]],_01_CODIGOS_Y_COSTOS_xlsm[Producto y N°],_01_CODIGOS_Y_COSTOS_xlsm[FABRICA],"",0,1)</f>
        <v>FADER</v>
      </c>
      <c r="G370" s="13">
        <f>LISTAS[[#This Row],[Precio]]*(1-0.46)*(1-IF($C$3520="",0,$C$3520))</f>
        <v>534.28815000000009</v>
      </c>
      <c r="H370" s="1">
        <f>+_xlfn.XLOOKUP(LISTAS[[#This Row],[ID]],_01_CODIGOS_Y_COSTOS_xlsm[Producto y N°],_01_CODIGOS_Y_COSTOS_xlsm[COSTO],0,0,1)</f>
        <v>313.21499999999997</v>
      </c>
      <c r="I370" s="115">
        <f>+IFERROR(LISTAS[[#This Row],[VENTA NETA]]/LISTAS[[#This Row],[COSTO]]-1,0)</f>
        <v>0.70581916574876713</v>
      </c>
      <c r="J370" s="33" t="str">
        <f>IFERROR(VLOOKUP(LISTAS[[#This Row],[ID]],_01_CODIGOS_Y_COSTOS_xlsm[[Producto y N°]:[CODIGO]],2,0),"")</f>
        <v>S-368</v>
      </c>
      <c r="M370" s="22">
        <v>0</v>
      </c>
      <c r="N370" s="23">
        <f>+LISTAS[[#This Row],[Precio]]+(LISTAS[[#This Row],[Precio]]*M370)</f>
        <v>1319.23</v>
      </c>
      <c r="O370" s="24">
        <f t="shared" si="11"/>
        <v>534.28815000000009</v>
      </c>
      <c r="Q370" s="21">
        <f>IFERROR(O370/LISTAS[[#This Row],[COSTO]]-1,"")</f>
        <v>0.70581916574876713</v>
      </c>
      <c r="R370" t="str">
        <f>+LISTAS[[#This Row],[ID]]</f>
        <v>PLASTICOS373</v>
      </c>
      <c r="T370" s="29"/>
      <c r="U370" s="25">
        <f>LISTAS[[#This Row],[COSTO]]+(LISTAS[[#This Row],[COSTO]]*T370)</f>
        <v>313.21499999999997</v>
      </c>
      <c r="V370" s="30">
        <f>IF(T370="",0,U370/LISTAS[[#This Row],[VENTA NETA]]-1)</f>
        <v>0</v>
      </c>
      <c r="X370" s="25">
        <v>245.1</v>
      </c>
      <c r="Y370" s="31">
        <f>IFERROR(LISTAS[[#This Row],[COSTO]]/X370-1,"")</f>
        <v>0.27790697674418596</v>
      </c>
      <c r="AF370" t="str">
        <v>SKOTNICA</v>
      </c>
      <c r="AG370" t="str">
        <v>SUPLEMENTO 0,2</v>
      </c>
      <c r="AH370" s="15" t="str">
        <v>69x81</v>
      </c>
      <c r="AI370" s="9">
        <v>855.04815000000008</v>
      </c>
      <c r="AJ370" s="9">
        <v>567.62210000000005</v>
      </c>
      <c r="AK370" s="66">
        <v>0.50636867380604111</v>
      </c>
      <c r="AL370" s="8">
        <v>0.2</v>
      </c>
      <c r="AM370" s="9">
        <v>1026.0577800000001</v>
      </c>
      <c r="AN370" s="66">
        <v>0.80764240856724934</v>
      </c>
      <c r="AO370" s="13">
        <f t="shared" si="12"/>
        <v>171.00963000000002</v>
      </c>
      <c r="AQ370" s="66">
        <v>0.69999999999999973</v>
      </c>
      <c r="AR370" s="13">
        <v>19.562639999999988</v>
      </c>
    </row>
    <row r="371" spans="1:44" x14ac:dyDescent="0.2">
      <c r="A371" s="6" t="s">
        <v>741</v>
      </c>
      <c r="B371" t="s">
        <v>5</v>
      </c>
      <c r="C371">
        <v>374</v>
      </c>
      <c r="D371" t="s">
        <v>742</v>
      </c>
      <c r="E371" s="2">
        <v>1412.35</v>
      </c>
      <c r="F371" s="6" t="str">
        <f>+_xlfn.XLOOKUP(LISTAS[[#This Row],[ID]],_01_CODIGOS_Y_COSTOS_xlsm[Producto y N°],_01_CODIGOS_Y_COSTOS_xlsm[FABRICA],"",0,1)</f>
        <v>FADER</v>
      </c>
      <c r="G371" s="13">
        <f>LISTAS[[#This Row],[Precio]]*(1-0.46)*(1-IF($C$3520="",0,$C$3520))</f>
        <v>572.00175000000002</v>
      </c>
      <c r="H371" s="1">
        <f>+_xlfn.XLOOKUP(LISTAS[[#This Row],[ID]],_01_CODIGOS_Y_COSTOS_xlsm[Producto y N°],_01_CODIGOS_Y_COSTOS_xlsm[COSTO],0,0,1)</f>
        <v>329.06330000000003</v>
      </c>
      <c r="I371" s="115">
        <f>+IFERROR(LISTAS[[#This Row],[VENTA NETA]]/LISTAS[[#This Row],[COSTO]]-1,0)</f>
        <v>0.73827269707682364</v>
      </c>
      <c r="J371" s="33" t="str">
        <f>IFERROR(VLOOKUP(LISTAS[[#This Row],[ID]],_01_CODIGOS_Y_COSTOS_xlsm[[Producto y N°]:[CODIGO]],2,0),"")</f>
        <v>F-1171</v>
      </c>
      <c r="M371" s="22">
        <v>0</v>
      </c>
      <c r="N371" s="23">
        <f>+LISTAS[[#This Row],[Precio]]+(LISTAS[[#This Row],[Precio]]*M371)</f>
        <v>1412.35</v>
      </c>
      <c r="O371" s="24">
        <f t="shared" si="11"/>
        <v>572.00175000000002</v>
      </c>
      <c r="Q371" s="21">
        <f>IFERROR(O371/LISTAS[[#This Row],[COSTO]]-1,"")</f>
        <v>0.73827269707682364</v>
      </c>
      <c r="R371" t="str">
        <f>+LISTAS[[#This Row],[ID]]</f>
        <v>PLASTICOS374</v>
      </c>
      <c r="T371" s="29"/>
      <c r="U371" s="25">
        <f>LISTAS[[#This Row],[COSTO]]+(LISTAS[[#This Row],[COSTO]]*T371)</f>
        <v>329.06330000000003</v>
      </c>
      <c r="V371" s="30">
        <f>IF(T371="",0,U371/LISTAS[[#This Row],[VENTA NETA]]-1)</f>
        <v>0</v>
      </c>
      <c r="X371" s="25">
        <v>261.28500000000003</v>
      </c>
      <c r="Y371" s="31">
        <f>IFERROR(LISTAS[[#This Row],[COSTO]]/X371-1,"")</f>
        <v>0.25940371624854075</v>
      </c>
      <c r="AF371" t="str">
        <v>SKOTNICA</v>
      </c>
      <c r="AG371" t="str">
        <v>SUPLEMENTO 0,2</v>
      </c>
      <c r="AH371" s="15" t="str">
        <v>70x82</v>
      </c>
      <c r="AI371" s="9">
        <v>855.04815000000008</v>
      </c>
      <c r="AJ371" s="9">
        <v>567.62210000000005</v>
      </c>
      <c r="AK371" s="66">
        <v>0.50636867380604111</v>
      </c>
      <c r="AL371" s="8">
        <v>0.2</v>
      </c>
      <c r="AM371" s="9">
        <v>1026.0577800000001</v>
      </c>
      <c r="AN371" s="66">
        <v>0.80764240856724934</v>
      </c>
      <c r="AO371" s="13">
        <f t="shared" si="12"/>
        <v>171.00963000000002</v>
      </c>
      <c r="AQ371" s="66">
        <v>0.69999999999999973</v>
      </c>
      <c r="AR371" s="13">
        <v>19.562639999999988</v>
      </c>
    </row>
    <row r="372" spans="1:44" x14ac:dyDescent="0.2">
      <c r="A372" s="6" t="s">
        <v>743</v>
      </c>
      <c r="B372" t="s">
        <v>5</v>
      </c>
      <c r="C372">
        <v>375</v>
      </c>
      <c r="D372" t="s">
        <v>744</v>
      </c>
      <c r="E372" s="2">
        <v>1250.2</v>
      </c>
      <c r="F372" s="6" t="str">
        <f>+_xlfn.XLOOKUP(LISTAS[[#This Row],[ID]],_01_CODIGOS_Y_COSTOS_xlsm[Producto y N°],_01_CODIGOS_Y_COSTOS_xlsm[FABRICA],"",0,1)</f>
        <v>FADER</v>
      </c>
      <c r="G372" s="13">
        <f>LISTAS[[#This Row],[Precio]]*(1-0.46)*(1-IF($C$3520="",0,$C$3520))</f>
        <v>506.33100000000002</v>
      </c>
      <c r="H372" s="1">
        <f>+_xlfn.XLOOKUP(LISTAS[[#This Row],[ID]],_01_CODIGOS_Y_COSTOS_xlsm[Producto y N°],_01_CODIGOS_Y_COSTOS_xlsm[COSTO],0,0,1)</f>
        <v>281.29500000000002</v>
      </c>
      <c r="I372" s="115">
        <f>+IFERROR(LISTAS[[#This Row],[VENTA NETA]]/LISTAS[[#This Row],[COSTO]]-1,0)</f>
        <v>0.8</v>
      </c>
      <c r="J372" s="33" t="str">
        <f>IFERROR(VLOOKUP(LISTAS[[#This Row],[ID]],_01_CODIGOS_Y_COSTOS_xlsm[[Producto y N°]:[CODIGO]],2,0),"")</f>
        <v>S-363</v>
      </c>
      <c r="M372" s="22">
        <v>8.806711864996819E-2</v>
      </c>
      <c r="N372" s="23">
        <f>+LISTAS[[#This Row],[Precio]]+(LISTAS[[#This Row],[Precio]]*M372)</f>
        <v>1360.3015117361904</v>
      </c>
      <c r="O372" s="24">
        <f t="shared" si="11"/>
        <v>550.92211225315714</v>
      </c>
      <c r="Q372" s="21">
        <f>IFERROR(O372/LISTAS[[#This Row],[COSTO]]-1,"")</f>
        <v>0.95852081356994301</v>
      </c>
      <c r="R372" t="str">
        <f>+LISTAS[[#This Row],[ID]]</f>
        <v>PLASTICOS375</v>
      </c>
      <c r="T372" s="29"/>
      <c r="U372" s="25">
        <f>LISTAS[[#This Row],[COSTO]]+(LISTAS[[#This Row],[COSTO]]*T372)</f>
        <v>281.29500000000002</v>
      </c>
      <c r="V372" s="30">
        <f>IF(T372="",0,U372/LISTAS[[#This Row],[VENTA NETA]]-1)</f>
        <v>0</v>
      </c>
      <c r="X372" s="25">
        <v>212.8</v>
      </c>
      <c r="Y372" s="31">
        <f>IFERROR(LISTAS[[#This Row],[COSTO]]/X372-1,"")</f>
        <v>0.32187499999999991</v>
      </c>
      <c r="AF372" t="str">
        <v>SKOTNICA</v>
      </c>
      <c r="AG372" t="str">
        <v>SUPLEMENTO 0,2</v>
      </c>
      <c r="AH372" s="15" t="str">
        <v>71x83</v>
      </c>
      <c r="AI372" s="9">
        <v>855.04815000000008</v>
      </c>
      <c r="AJ372" s="9">
        <v>567.62210000000005</v>
      </c>
      <c r="AK372" s="66">
        <v>0.50636867380604111</v>
      </c>
      <c r="AL372" s="8">
        <v>0.2</v>
      </c>
      <c r="AM372" s="9">
        <v>1026.0577800000001</v>
      </c>
      <c r="AN372" s="66">
        <v>0.80764240856724934</v>
      </c>
      <c r="AO372" s="13">
        <f t="shared" si="12"/>
        <v>171.00963000000002</v>
      </c>
      <c r="AQ372" s="66">
        <v>0.69999999999999973</v>
      </c>
      <c r="AR372" s="13">
        <v>19.562639999999988</v>
      </c>
    </row>
    <row r="373" spans="1:44" x14ac:dyDescent="0.2">
      <c r="A373" s="6" t="s">
        <v>745</v>
      </c>
      <c r="B373" t="s">
        <v>5</v>
      </c>
      <c r="C373">
        <v>376</v>
      </c>
      <c r="D373" t="s">
        <v>746</v>
      </c>
      <c r="E373" s="2">
        <v>1637.2</v>
      </c>
      <c r="F373" s="6" t="str">
        <f>+_xlfn.XLOOKUP(LISTAS[[#This Row],[ID]],_01_CODIGOS_Y_COSTOS_xlsm[Producto y N°],_01_CODIGOS_Y_COSTOS_xlsm[FABRICA],"",0,1)</f>
        <v>FADER</v>
      </c>
      <c r="G373" s="13">
        <f>LISTAS[[#This Row],[Precio]]*(1-0.46)*(1-IF($C$3520="",0,$C$3520))</f>
        <v>663.06600000000003</v>
      </c>
      <c r="H373" s="1">
        <f>+_xlfn.XLOOKUP(LISTAS[[#This Row],[ID]],_01_CODIGOS_Y_COSTOS_xlsm[Producto y N°],_01_CODIGOS_Y_COSTOS_xlsm[COSTO],0,0,1)</f>
        <v>323.66879999999998</v>
      </c>
      <c r="I373" s="115">
        <f>+IFERROR(LISTAS[[#This Row],[VENTA NETA]]/LISTAS[[#This Row],[COSTO]]-1,0)</f>
        <v>1.0485941184321752</v>
      </c>
      <c r="J373" s="33" t="str">
        <f>IFERROR(VLOOKUP(LISTAS[[#This Row],[ID]],_01_CODIGOS_Y_COSTOS_xlsm[[Producto y N°]:[CODIGO]],2,0),"")</f>
        <v>F-1167</v>
      </c>
      <c r="M373" s="22">
        <v>0</v>
      </c>
      <c r="N373" s="23">
        <f>+LISTAS[[#This Row],[Precio]]+(LISTAS[[#This Row],[Precio]]*M373)</f>
        <v>1637.2</v>
      </c>
      <c r="O373" s="24">
        <f t="shared" si="11"/>
        <v>663.06600000000003</v>
      </c>
      <c r="Q373" s="21">
        <f>IFERROR(O373/LISTAS[[#This Row],[COSTO]]-1,"")</f>
        <v>1.0485941184321752</v>
      </c>
      <c r="R373" t="str">
        <f>+LISTAS[[#This Row],[ID]]</f>
        <v>PLASTICOS376</v>
      </c>
      <c r="T373" s="29"/>
      <c r="U373" s="25">
        <f>LISTAS[[#This Row],[COSTO]]+(LISTAS[[#This Row],[COSTO]]*T373)</f>
        <v>323.66879999999998</v>
      </c>
      <c r="V373" s="30">
        <f>IF(T373="",0,U373/LISTAS[[#This Row],[VENTA NETA]]-1)</f>
        <v>0</v>
      </c>
      <c r="X373" s="25">
        <v>285</v>
      </c>
      <c r="Y373" s="31">
        <f>IFERROR(LISTAS[[#This Row],[COSTO]]/X373-1,"")</f>
        <v>0.13568000000000002</v>
      </c>
      <c r="AF373" t="str">
        <v>SKOTNICA</v>
      </c>
      <c r="AG373" t="str">
        <v>SUPLEMENTO 0,2</v>
      </c>
      <c r="AH373" s="15" t="str">
        <v>72x84</v>
      </c>
      <c r="AI373" s="9">
        <v>939.81870000000004</v>
      </c>
      <c r="AJ373" s="9">
        <v>623.89700000000005</v>
      </c>
      <c r="AK373" s="66">
        <v>0.50636835887975096</v>
      </c>
      <c r="AL373" s="8">
        <v>0.2</v>
      </c>
      <c r="AM373" s="9">
        <v>1127.7824400000002</v>
      </c>
      <c r="AN373" s="66">
        <v>0.80764203065570128</v>
      </c>
      <c r="AO373" s="13">
        <f t="shared" si="12"/>
        <v>187.96374000000014</v>
      </c>
      <c r="AQ373" s="66">
        <v>0.69999999999999973</v>
      </c>
      <c r="AR373" s="13">
        <v>19.562639999999988</v>
      </c>
    </row>
    <row r="374" spans="1:44" x14ac:dyDescent="0.2">
      <c r="A374" s="6" t="s">
        <v>747</v>
      </c>
      <c r="B374" t="s">
        <v>5</v>
      </c>
      <c r="C374">
        <v>377</v>
      </c>
      <c r="D374" t="s">
        <v>748</v>
      </c>
      <c r="E374" s="2">
        <v>1319.23</v>
      </c>
      <c r="F374" s="6" t="str">
        <f>+_xlfn.XLOOKUP(LISTAS[[#This Row],[ID]],_01_CODIGOS_Y_COSTOS_xlsm[Producto y N°],_01_CODIGOS_Y_COSTOS_xlsm[FABRICA],"",0,1)</f>
        <v>FADER</v>
      </c>
      <c r="G374" s="13">
        <f>LISTAS[[#This Row],[Precio]]*(1-0.46)*(1-IF($C$3520="",0,$C$3520))</f>
        <v>534.28815000000009</v>
      </c>
      <c r="H374" s="1">
        <f>+_xlfn.XLOOKUP(LISTAS[[#This Row],[ID]],_01_CODIGOS_Y_COSTOS_xlsm[Producto y N°],_01_CODIGOS_Y_COSTOS_xlsm[COSTO],0,0,1)</f>
        <v>313.21499999999997</v>
      </c>
      <c r="I374" s="115">
        <f>+IFERROR(LISTAS[[#This Row],[VENTA NETA]]/LISTAS[[#This Row],[COSTO]]-1,0)</f>
        <v>0.70581916574876713</v>
      </c>
      <c r="J374" s="33" t="str">
        <f>IFERROR(VLOOKUP(LISTAS[[#This Row],[ID]],_01_CODIGOS_Y_COSTOS_xlsm[[Producto y N°]:[CODIGO]],2,0),"")</f>
        <v>S-367</v>
      </c>
      <c r="M374" s="22">
        <v>0</v>
      </c>
      <c r="N374" s="23">
        <f>+LISTAS[[#This Row],[Precio]]+(LISTAS[[#This Row],[Precio]]*M374)</f>
        <v>1319.23</v>
      </c>
      <c r="O374" s="24">
        <f t="shared" si="11"/>
        <v>534.28815000000009</v>
      </c>
      <c r="Q374" s="21">
        <f>IFERROR(O374/LISTAS[[#This Row],[COSTO]]-1,"")</f>
        <v>0.70581916574876713</v>
      </c>
      <c r="R374" t="str">
        <f>+LISTAS[[#This Row],[ID]]</f>
        <v>PLASTICOS377</v>
      </c>
      <c r="T374" s="29"/>
      <c r="U374" s="25">
        <f>LISTAS[[#This Row],[COSTO]]+(LISTAS[[#This Row],[COSTO]]*T374)</f>
        <v>313.21499999999997</v>
      </c>
      <c r="V374" s="30">
        <f>IF(T374="",0,U374/LISTAS[[#This Row],[VENTA NETA]]-1)</f>
        <v>0</v>
      </c>
      <c r="X374" s="25">
        <v>245.1</v>
      </c>
      <c r="Y374" s="31">
        <f>IFERROR(LISTAS[[#This Row],[COSTO]]/X374-1,"")</f>
        <v>0.27790697674418596</v>
      </c>
      <c r="AF374" t="str">
        <v>SKOTNICA</v>
      </c>
      <c r="AG374" t="str">
        <v>SUPLEMENTO 0,2</v>
      </c>
      <c r="AH374" s="15" t="str">
        <v>73x85</v>
      </c>
      <c r="AI374" s="9">
        <v>939.81870000000004</v>
      </c>
      <c r="AJ374" s="9">
        <v>623.89700000000005</v>
      </c>
      <c r="AK374" s="66">
        <v>0.50636835887975096</v>
      </c>
      <c r="AL374" s="8">
        <v>0.2</v>
      </c>
      <c r="AM374" s="9">
        <v>1127.7824400000002</v>
      </c>
      <c r="AN374" s="66">
        <v>0.80764203065570128</v>
      </c>
      <c r="AO374" s="13">
        <f t="shared" si="12"/>
        <v>187.96374000000014</v>
      </c>
      <c r="AQ374" s="66">
        <v>0.69999999999999973</v>
      </c>
      <c r="AR374" s="13">
        <v>19.562639999999988</v>
      </c>
    </row>
    <row r="375" spans="1:44" x14ac:dyDescent="0.2">
      <c r="A375" s="6" t="s">
        <v>749</v>
      </c>
      <c r="B375" t="s">
        <v>5</v>
      </c>
      <c r="C375">
        <v>378</v>
      </c>
      <c r="D375" t="s">
        <v>750</v>
      </c>
      <c r="E375" s="2">
        <v>1341.73</v>
      </c>
      <c r="F375" s="6" t="str">
        <f>+_xlfn.XLOOKUP(LISTAS[[#This Row],[ID]],_01_CODIGOS_Y_COSTOS_xlsm[Producto y N°],_01_CODIGOS_Y_COSTOS_xlsm[FABRICA],"",0,1)</f>
        <v>FADER</v>
      </c>
      <c r="G375" s="13">
        <f>LISTAS[[#This Row],[Precio]]*(1-0.46)*(1-IF($C$3520="",0,$C$3520))</f>
        <v>543.40065000000004</v>
      </c>
      <c r="H375" s="1">
        <f>+_xlfn.XLOOKUP(LISTAS[[#This Row],[ID]],_01_CODIGOS_Y_COSTOS_xlsm[Producto y N°],_01_CODIGOS_Y_COSTOS_xlsm[COSTO],0,0,1)</f>
        <v>311.80090000000001</v>
      </c>
      <c r="I375" s="115">
        <f>+IFERROR(LISTAS[[#This Row],[VENTA NETA]]/LISTAS[[#This Row],[COSTO]]-1,0)</f>
        <v>0.74278088998460245</v>
      </c>
      <c r="J375" s="33" t="str">
        <f>IFERROR(VLOOKUP(LISTAS[[#This Row],[ID]],_01_CODIGOS_Y_COSTOS_xlsm[[Producto y N°]:[CODIGO]],2,0),"")</f>
        <v>F-1170</v>
      </c>
      <c r="M375" s="22">
        <v>0</v>
      </c>
      <c r="N375" s="23">
        <f>+LISTAS[[#This Row],[Precio]]+(LISTAS[[#This Row],[Precio]]*M375)</f>
        <v>1341.73</v>
      </c>
      <c r="O375" s="24">
        <f t="shared" si="11"/>
        <v>543.40065000000004</v>
      </c>
      <c r="Q375" s="21">
        <f>IFERROR(O375/LISTAS[[#This Row],[COSTO]]-1,"")</f>
        <v>0.74278088998460245</v>
      </c>
      <c r="R375" t="str">
        <f>+LISTAS[[#This Row],[ID]]</f>
        <v>PLASTICOS378</v>
      </c>
      <c r="T375" s="29"/>
      <c r="U375" s="25">
        <f>LISTAS[[#This Row],[COSTO]]+(LISTAS[[#This Row],[COSTO]]*T375)</f>
        <v>311.80090000000001</v>
      </c>
      <c r="V375" s="30">
        <f>IF(T375="",0,U375/LISTAS[[#This Row],[VENTA NETA]]-1)</f>
        <v>0</v>
      </c>
      <c r="X375" s="25">
        <v>247</v>
      </c>
      <c r="Y375" s="31">
        <f>IFERROR(LISTAS[[#This Row],[COSTO]]/X375-1,"")</f>
        <v>0.26235182186234818</v>
      </c>
      <c r="AF375" t="str">
        <v>SKOTNICA</v>
      </c>
      <c r="AG375" t="str">
        <v>SUPLEMENTO 0,2</v>
      </c>
      <c r="AH375" s="15" t="str">
        <v>74x86</v>
      </c>
      <c r="AI375" s="9">
        <v>939.81870000000004</v>
      </c>
      <c r="AJ375" s="9">
        <v>623.89700000000005</v>
      </c>
      <c r="AK375" s="66">
        <v>0.50636835887975096</v>
      </c>
      <c r="AL375" s="8">
        <v>0.2</v>
      </c>
      <c r="AM375" s="9">
        <v>1127.7824400000002</v>
      </c>
      <c r="AN375" s="66">
        <v>0.80764203065570128</v>
      </c>
      <c r="AO375" s="13">
        <f t="shared" si="12"/>
        <v>187.96374000000014</v>
      </c>
      <c r="AQ375" s="66">
        <v>0.8</v>
      </c>
      <c r="AR375" s="13">
        <v>773.64359999999942</v>
      </c>
    </row>
    <row r="376" spans="1:44" x14ac:dyDescent="0.2">
      <c r="A376" s="6" t="s">
        <v>751</v>
      </c>
      <c r="B376" t="s">
        <v>5</v>
      </c>
      <c r="C376">
        <v>379</v>
      </c>
      <c r="D376" t="s">
        <v>752</v>
      </c>
      <c r="E376" s="2">
        <v>1341.73</v>
      </c>
      <c r="F376" s="6" t="str">
        <f>+_xlfn.XLOOKUP(LISTAS[[#This Row],[ID]],_01_CODIGOS_Y_COSTOS_xlsm[Producto y N°],_01_CODIGOS_Y_COSTOS_xlsm[FABRICA],"",0,1)</f>
        <v>FADER</v>
      </c>
      <c r="G376" s="13">
        <f>LISTAS[[#This Row],[Precio]]*(1-0.46)*(1-IF($C$3520="",0,$C$3520))</f>
        <v>543.40065000000004</v>
      </c>
      <c r="H376" s="1">
        <f>+_xlfn.XLOOKUP(LISTAS[[#This Row],[ID]],_01_CODIGOS_Y_COSTOS_xlsm[Producto y N°],_01_CODIGOS_Y_COSTOS_xlsm[COSTO],0,0,1)</f>
        <v>315.0376</v>
      </c>
      <c r="I376" s="115">
        <f>+IFERROR(LISTAS[[#This Row],[VENTA NETA]]/LISTAS[[#This Row],[COSTO]]-1,0)</f>
        <v>0.72487553866586096</v>
      </c>
      <c r="J376" s="33" t="str">
        <f>IFERROR(VLOOKUP(LISTAS[[#This Row],[ID]],_01_CODIGOS_Y_COSTOS_xlsm[[Producto y N°]:[CODIGO]],2,0),"")</f>
        <v>F-1169</v>
      </c>
      <c r="M376" s="22">
        <v>0</v>
      </c>
      <c r="N376" s="23">
        <f>+LISTAS[[#This Row],[Precio]]+(LISTAS[[#This Row],[Precio]]*M376)</f>
        <v>1341.73</v>
      </c>
      <c r="O376" s="24">
        <f t="shared" si="11"/>
        <v>543.40065000000004</v>
      </c>
      <c r="Q376" s="21">
        <f>IFERROR(O376/LISTAS[[#This Row],[COSTO]]-1,"")</f>
        <v>0.72487553866586096</v>
      </c>
      <c r="R376" t="str">
        <f>+LISTAS[[#This Row],[ID]]</f>
        <v>PLASTICOS379</v>
      </c>
      <c r="T376" s="29"/>
      <c r="U376" s="25">
        <f>LISTAS[[#This Row],[COSTO]]+(LISTAS[[#This Row],[COSTO]]*T376)</f>
        <v>315.0376</v>
      </c>
      <c r="V376" s="30">
        <f>IF(T376="",0,U376/LISTAS[[#This Row],[VENTA NETA]]-1)</f>
        <v>0</v>
      </c>
      <c r="X376" s="25">
        <v>248.9</v>
      </c>
      <c r="Y376" s="31">
        <f>IFERROR(LISTAS[[#This Row],[COSTO]]/X376-1,"")</f>
        <v>0.26571956609079939</v>
      </c>
      <c r="AF376" t="str">
        <v>SKOTNICA</v>
      </c>
      <c r="AG376" t="str">
        <v>SUPLEMENTO 0,2</v>
      </c>
      <c r="AH376" s="15" t="str">
        <v>75x87</v>
      </c>
      <c r="AI376" s="9">
        <v>939.81870000000004</v>
      </c>
      <c r="AJ376" s="9">
        <v>623.89700000000005</v>
      </c>
      <c r="AK376" s="66">
        <v>0.50636835887975096</v>
      </c>
      <c r="AL376" s="8">
        <v>0.2</v>
      </c>
      <c r="AM376" s="9">
        <v>1127.7824400000002</v>
      </c>
      <c r="AN376" s="66">
        <v>0.80764203065570128</v>
      </c>
      <c r="AO376" s="13">
        <f t="shared" si="12"/>
        <v>187.96374000000014</v>
      </c>
      <c r="AQ376" s="66">
        <v>0.70000000000000018</v>
      </c>
      <c r="AR376" s="13">
        <v>44.953800000000001</v>
      </c>
    </row>
    <row r="377" spans="1:44" x14ac:dyDescent="0.2">
      <c r="A377" s="6" t="s">
        <v>753</v>
      </c>
      <c r="B377" t="s">
        <v>5</v>
      </c>
      <c r="C377">
        <v>380</v>
      </c>
      <c r="D377" t="s">
        <v>754</v>
      </c>
      <c r="E377" s="2">
        <v>1915.01</v>
      </c>
      <c r="F377" s="6" t="str">
        <f>+_xlfn.XLOOKUP(LISTAS[[#This Row],[ID]],_01_CODIGOS_Y_COSTOS_xlsm[Producto y N°],_01_CODIGOS_Y_COSTOS_xlsm[FABRICA],"",0,1)</f>
        <v>FADER</v>
      </c>
      <c r="G377" s="13">
        <f>LISTAS[[#This Row],[Precio]]*(1-0.46)*(1-IF($C$3520="",0,$C$3520))</f>
        <v>775.57905000000005</v>
      </c>
      <c r="H377" s="1">
        <f>+_xlfn.XLOOKUP(LISTAS[[#This Row],[ID]],_01_CODIGOS_Y_COSTOS_xlsm[Producto y N°],_01_CODIGOS_Y_COSTOS_xlsm[COSTO],0,0,1)</f>
        <v>384.03750000000002</v>
      </c>
      <c r="I377" s="115">
        <f>+IFERROR(LISTAS[[#This Row],[VENTA NETA]]/LISTAS[[#This Row],[COSTO]]-1,0)</f>
        <v>1.019539888682746</v>
      </c>
      <c r="J377" s="33" t="str">
        <f>IFERROR(VLOOKUP(LISTAS[[#This Row],[ID]],_01_CODIGOS_Y_COSTOS_xlsm[[Producto y N°]:[CODIGO]],2,0),"")</f>
        <v>S-375</v>
      </c>
      <c r="M377" s="22">
        <v>0</v>
      </c>
      <c r="N377" s="23">
        <f>+LISTAS[[#This Row],[Precio]]+(LISTAS[[#This Row],[Precio]]*M377)</f>
        <v>1915.01</v>
      </c>
      <c r="O377" s="24">
        <f t="shared" si="11"/>
        <v>775.57905000000005</v>
      </c>
      <c r="Q377" s="21">
        <f>IFERROR(O377/LISTAS[[#This Row],[COSTO]]-1,"")</f>
        <v>1.019539888682746</v>
      </c>
      <c r="R377" t="str">
        <f>+LISTAS[[#This Row],[ID]]</f>
        <v>PLASTICOS380</v>
      </c>
      <c r="T377" s="29"/>
      <c r="U377" s="25">
        <f>LISTAS[[#This Row],[COSTO]]+(LISTAS[[#This Row],[COSTO]]*T377)</f>
        <v>384.03750000000002</v>
      </c>
      <c r="V377" s="30">
        <f>IF(T377="",0,U377/LISTAS[[#This Row],[VENTA NETA]]-1)</f>
        <v>0</v>
      </c>
      <c r="X377" s="25">
        <v>342</v>
      </c>
      <c r="Y377" s="31">
        <f>IFERROR(LISTAS[[#This Row],[COSTO]]/X377-1,"")</f>
        <v>0.12291666666666679</v>
      </c>
      <c r="AF377" t="str">
        <v>SKOTNICA</v>
      </c>
      <c r="AG377" t="str">
        <v>SUPLEMENTO 0,2</v>
      </c>
      <c r="AH377" s="15" t="str">
        <v>76x88</v>
      </c>
      <c r="AI377" s="9">
        <v>939.81870000000004</v>
      </c>
      <c r="AJ377" s="9">
        <v>623.89700000000005</v>
      </c>
      <c r="AK377" s="66">
        <v>0.50636835887975096</v>
      </c>
      <c r="AL377" s="8">
        <v>0.2</v>
      </c>
      <c r="AM377" s="9">
        <v>1127.7824400000002</v>
      </c>
      <c r="AN377" s="66">
        <v>0.80764203065570128</v>
      </c>
      <c r="AO377" s="13">
        <f t="shared" si="12"/>
        <v>187.96374000000014</v>
      </c>
      <c r="AQ377" s="66">
        <v>0.79999999999999982</v>
      </c>
      <c r="AR377" s="13">
        <v>129.67019999999997</v>
      </c>
    </row>
    <row r="378" spans="1:44" x14ac:dyDescent="0.2">
      <c r="A378" s="6" t="s">
        <v>755</v>
      </c>
      <c r="B378" t="s">
        <v>5</v>
      </c>
      <c r="C378">
        <v>381</v>
      </c>
      <c r="D378" t="s">
        <v>756</v>
      </c>
      <c r="E378" s="2">
        <v>1243.33</v>
      </c>
      <c r="F378" s="6" t="str">
        <f>+_xlfn.XLOOKUP(LISTAS[[#This Row],[ID]],_01_CODIGOS_Y_COSTOS_xlsm[Producto y N°],_01_CODIGOS_Y_COSTOS_xlsm[FABRICA],"",0,1)</f>
        <v>FADER</v>
      </c>
      <c r="G378" s="13">
        <f>LISTAS[[#This Row],[Precio]]*(1-0.46)*(1-IF($C$3520="",0,$C$3520))</f>
        <v>503.54864999999995</v>
      </c>
      <c r="H378" s="1">
        <f>+_xlfn.XLOOKUP(LISTAS[[#This Row],[ID]],_01_CODIGOS_Y_COSTOS_xlsm[Producto y N°],_01_CODIGOS_Y_COSTOS_xlsm[COSTO],0,0,1)</f>
        <v>239.4</v>
      </c>
      <c r="I378" s="115">
        <f>+IFERROR(LISTAS[[#This Row],[VENTA NETA]]/LISTAS[[#This Row],[COSTO]]-1,0)</f>
        <v>1.1033778195488719</v>
      </c>
      <c r="J378" s="33" t="str">
        <f>IFERROR(VLOOKUP(LISTAS[[#This Row],[ID]],_01_CODIGOS_Y_COSTOS_xlsm[[Producto y N°]:[CODIGO]],2,0),"")</f>
        <v>S-376</v>
      </c>
      <c r="M378" s="22">
        <v>0</v>
      </c>
      <c r="N378" s="23">
        <f>+LISTAS[[#This Row],[Precio]]+(LISTAS[[#This Row],[Precio]]*M378)</f>
        <v>1243.33</v>
      </c>
      <c r="O378" s="24">
        <f t="shared" si="11"/>
        <v>503.54864999999995</v>
      </c>
      <c r="Q378" s="21">
        <f>IFERROR(O378/LISTAS[[#This Row],[COSTO]]-1,"")</f>
        <v>1.1033778195488719</v>
      </c>
      <c r="R378" t="str">
        <f>+LISTAS[[#This Row],[ID]]</f>
        <v>PLASTICOS381</v>
      </c>
      <c r="T378" s="29"/>
      <c r="U378" s="25">
        <f>LISTAS[[#This Row],[COSTO]]+(LISTAS[[#This Row],[COSTO]]*T378)</f>
        <v>239.4</v>
      </c>
      <c r="V378" s="30">
        <f>IF(T378="",0,U378/LISTAS[[#This Row],[VENTA NETA]]-1)</f>
        <v>0</v>
      </c>
      <c r="X378" s="25">
        <v>190</v>
      </c>
      <c r="Y378" s="31">
        <f>IFERROR(LISTAS[[#This Row],[COSTO]]/X378-1,"")</f>
        <v>0.26</v>
      </c>
      <c r="AF378" t="str">
        <v>SKOTNICA</v>
      </c>
      <c r="AG378" t="str">
        <v>SUPLEMENTO 0,2</v>
      </c>
      <c r="AH378" s="15" t="str">
        <v>77x89</v>
      </c>
      <c r="AI378" s="9">
        <v>1029.2832000000001</v>
      </c>
      <c r="AJ378" s="9">
        <v>683.29100000000005</v>
      </c>
      <c r="AK378" s="66">
        <v>0.50636141848787708</v>
      </c>
      <c r="AL378" s="8">
        <v>0.2</v>
      </c>
      <c r="AM378" s="9">
        <v>1235.1398400000003</v>
      </c>
      <c r="AN378" s="66">
        <v>0.80763370218545272</v>
      </c>
      <c r="AO378" s="13">
        <f t="shared" si="12"/>
        <v>205.8566400000002</v>
      </c>
      <c r="AQ378" s="66">
        <v>0.79999999999999982</v>
      </c>
      <c r="AR378" s="13">
        <v>129.67019999999997</v>
      </c>
    </row>
    <row r="379" spans="1:44" x14ac:dyDescent="0.2">
      <c r="A379" s="6" t="s">
        <v>757</v>
      </c>
      <c r="B379" t="s">
        <v>5</v>
      </c>
      <c r="C379">
        <v>382</v>
      </c>
      <c r="D379" t="s">
        <v>758</v>
      </c>
      <c r="E379" s="2">
        <v>786.41</v>
      </c>
      <c r="F379" s="6" t="str">
        <f>+_xlfn.XLOOKUP(LISTAS[[#This Row],[ID]],_01_CODIGOS_Y_COSTOS_xlsm[Producto y N°],_01_CODIGOS_Y_COSTOS_xlsm[FABRICA],"",0,1)</f>
        <v>FADER</v>
      </c>
      <c r="G379" s="13">
        <f>LISTAS[[#This Row],[Precio]]*(1-0.46)*(1-IF($C$3520="",0,$C$3520))</f>
        <v>318.49605000000003</v>
      </c>
      <c r="H379" s="1">
        <f>+_xlfn.XLOOKUP(LISTAS[[#This Row],[ID]],_01_CODIGOS_Y_COSTOS_xlsm[Producto y N°],_01_CODIGOS_Y_COSTOS_xlsm[COSTO],0,0,1)</f>
        <v>182.33340000000001</v>
      </c>
      <c r="I379" s="115">
        <f>+IFERROR(LISTAS[[#This Row],[VENTA NETA]]/LISTAS[[#This Row],[COSTO]]-1,0)</f>
        <v>0.74677842896583946</v>
      </c>
      <c r="J379" s="33" t="str">
        <f>IFERROR(VLOOKUP(LISTAS[[#This Row],[ID]],_01_CODIGOS_Y_COSTOS_xlsm[[Producto y N°]:[CODIGO]],2,0),"")</f>
        <v>F-1176</v>
      </c>
      <c r="M379" s="22">
        <v>0</v>
      </c>
      <c r="N379" s="23">
        <f>+LISTAS[[#This Row],[Precio]]+(LISTAS[[#This Row],[Precio]]*M379)</f>
        <v>786.41</v>
      </c>
      <c r="O379" s="24">
        <f t="shared" si="11"/>
        <v>318.49605000000003</v>
      </c>
      <c r="Q379" s="21">
        <f>IFERROR(O379/LISTAS[[#This Row],[COSTO]]-1,"")</f>
        <v>0.74677842896583946</v>
      </c>
      <c r="R379" t="str">
        <f>+LISTAS[[#This Row],[ID]]</f>
        <v>PLASTICOS382</v>
      </c>
      <c r="T379" s="29"/>
      <c r="U379" s="25">
        <f>LISTAS[[#This Row],[COSTO]]+(LISTAS[[#This Row],[COSTO]]*T379)</f>
        <v>182.33340000000001</v>
      </c>
      <c r="V379" s="30">
        <f>IF(T379="",0,U379/LISTAS[[#This Row],[VENTA NETA]]-1)</f>
        <v>0</v>
      </c>
      <c r="X379" s="25">
        <v>144.4</v>
      </c>
      <c r="Y379" s="31">
        <f>IFERROR(LISTAS[[#This Row],[COSTO]]/X379-1,"")</f>
        <v>0.26269667590027712</v>
      </c>
      <c r="AF379" t="str">
        <v>SKOTNICA</v>
      </c>
      <c r="AG379" t="str">
        <v>SUPLEMENTO 0,2</v>
      </c>
      <c r="AH379" s="15" t="str">
        <v>78x90</v>
      </c>
      <c r="AI379" s="9">
        <v>1029.2832000000001</v>
      </c>
      <c r="AJ379" s="9">
        <v>683.29100000000005</v>
      </c>
      <c r="AK379" s="66">
        <v>0.50636141848787708</v>
      </c>
      <c r="AL379" s="8">
        <v>0.2</v>
      </c>
      <c r="AM379" s="9">
        <v>1235.1398400000003</v>
      </c>
      <c r="AN379" s="66">
        <v>0.80763370218545272</v>
      </c>
      <c r="AO379" s="13">
        <f t="shared" si="12"/>
        <v>205.8566400000002</v>
      </c>
      <c r="AQ379" s="66">
        <v>0.80000000000000027</v>
      </c>
      <c r="AR379" s="13">
        <v>883.8738000000003</v>
      </c>
    </row>
    <row r="380" spans="1:44" x14ac:dyDescent="0.2">
      <c r="A380" s="6" t="s">
        <v>759</v>
      </c>
      <c r="B380" t="s">
        <v>5</v>
      </c>
      <c r="C380">
        <v>383</v>
      </c>
      <c r="D380" t="s">
        <v>758</v>
      </c>
      <c r="E380" s="2">
        <v>786.41</v>
      </c>
      <c r="F380" s="6" t="str">
        <f>+_xlfn.XLOOKUP(LISTAS[[#This Row],[ID]],_01_CODIGOS_Y_COSTOS_xlsm[Producto y N°],_01_CODIGOS_Y_COSTOS_xlsm[FABRICA],"",0,1)</f>
        <v>FADER</v>
      </c>
      <c r="G380" s="13">
        <f>LISTAS[[#This Row],[Precio]]*(1-0.46)*(1-IF($C$3520="",0,$C$3520))</f>
        <v>318.49605000000003</v>
      </c>
      <c r="H380" s="1">
        <f>+_xlfn.XLOOKUP(LISTAS[[#This Row],[ID]],_01_CODIGOS_Y_COSTOS_xlsm[Producto y N°],_01_CODIGOS_Y_COSTOS_xlsm[COSTO],0,0,1)</f>
        <v>182.33340000000001</v>
      </c>
      <c r="I380" s="115">
        <f>+IFERROR(LISTAS[[#This Row],[VENTA NETA]]/LISTAS[[#This Row],[COSTO]]-1,0)</f>
        <v>0.74677842896583946</v>
      </c>
      <c r="J380" s="33" t="str">
        <f>IFERROR(VLOOKUP(LISTAS[[#This Row],[ID]],_01_CODIGOS_Y_COSTOS_xlsm[[Producto y N°]:[CODIGO]],2,0),"")</f>
        <v>F-1175</v>
      </c>
      <c r="M380" s="22">
        <v>0</v>
      </c>
      <c r="N380" s="23">
        <f>+LISTAS[[#This Row],[Precio]]+(LISTAS[[#This Row],[Precio]]*M380)</f>
        <v>786.41</v>
      </c>
      <c r="O380" s="24">
        <f t="shared" si="11"/>
        <v>318.49605000000003</v>
      </c>
      <c r="Q380" s="21">
        <f>IFERROR(O380/LISTAS[[#This Row],[COSTO]]-1,"")</f>
        <v>0.74677842896583946</v>
      </c>
      <c r="R380" t="str">
        <f>+LISTAS[[#This Row],[ID]]</f>
        <v>PLASTICOS383</v>
      </c>
      <c r="T380" s="29"/>
      <c r="U380" s="25">
        <f>LISTAS[[#This Row],[COSTO]]+(LISTAS[[#This Row],[COSTO]]*T380)</f>
        <v>182.33340000000001</v>
      </c>
      <c r="V380" s="30">
        <f>IF(T380="",0,U380/LISTAS[[#This Row],[VENTA NETA]]-1)</f>
        <v>0</v>
      </c>
      <c r="X380" s="25">
        <v>144.4</v>
      </c>
      <c r="Y380" s="31">
        <f>IFERROR(LISTAS[[#This Row],[COSTO]]/X380-1,"")</f>
        <v>0.26269667590027712</v>
      </c>
      <c r="AF380" t="str">
        <v>SKOTNICA</v>
      </c>
      <c r="AG380" t="str">
        <v>SUPLEMENTO 0,2</v>
      </c>
      <c r="AH380" s="15" t="str">
        <v>79x91</v>
      </c>
      <c r="AI380" s="9">
        <v>1029.2832000000001</v>
      </c>
      <c r="AJ380" s="9">
        <v>683.29100000000005</v>
      </c>
      <c r="AK380" s="66">
        <v>0.50636141848787708</v>
      </c>
      <c r="AL380" s="8">
        <v>0.2</v>
      </c>
      <c r="AM380" s="9">
        <v>1235.1398400000003</v>
      </c>
      <c r="AN380" s="66">
        <v>0.80763370218545272</v>
      </c>
      <c r="AO380" s="13">
        <f t="shared" si="12"/>
        <v>205.8566400000002</v>
      </c>
      <c r="AQ380" s="66">
        <v>0.80000000000000027</v>
      </c>
      <c r="AR380" s="13">
        <v>476.17920000000026</v>
      </c>
    </row>
    <row r="381" spans="1:44" x14ac:dyDescent="0.2">
      <c r="A381" s="6" t="s">
        <v>760</v>
      </c>
      <c r="B381" t="s">
        <v>5</v>
      </c>
      <c r="C381">
        <v>384</v>
      </c>
      <c r="D381" t="s">
        <v>761</v>
      </c>
      <c r="E381" s="2">
        <v>1101.68</v>
      </c>
      <c r="F381" s="6" t="str">
        <f>+_xlfn.XLOOKUP(LISTAS[[#This Row],[ID]],_01_CODIGOS_Y_COSTOS_xlsm[Producto y N°],_01_CODIGOS_Y_COSTOS_xlsm[FABRICA],"",0,1)</f>
        <v>FADER</v>
      </c>
      <c r="G381" s="13">
        <f>LISTAS[[#This Row],[Precio]]*(1-0.46)*(1-IF($C$3520="",0,$C$3520))</f>
        <v>446.18040000000008</v>
      </c>
      <c r="H381" s="1">
        <f>+_xlfn.XLOOKUP(LISTAS[[#This Row],[ID]],_01_CODIGOS_Y_COSTOS_xlsm[Producto y N°],_01_CODIGOS_Y_COSTOS_xlsm[COSTO],0,0,1)</f>
        <v>246.38249999999999</v>
      </c>
      <c r="I381" s="115">
        <f>+IFERROR(LISTAS[[#This Row],[VENTA NETA]]/LISTAS[[#This Row],[COSTO]]-1,0)</f>
        <v>0.81092569480381149</v>
      </c>
      <c r="J381" s="33" t="str">
        <f>IFERROR(VLOOKUP(LISTAS[[#This Row],[ID]],_01_CODIGOS_Y_COSTOS_xlsm[[Producto y N°]:[CODIGO]],2,0),"")</f>
        <v>S-378</v>
      </c>
      <c r="M381" s="22">
        <v>0</v>
      </c>
      <c r="N381" s="23">
        <f>+LISTAS[[#This Row],[Precio]]+(LISTAS[[#This Row],[Precio]]*M381)</f>
        <v>1101.68</v>
      </c>
      <c r="O381" s="24">
        <f t="shared" si="11"/>
        <v>446.18040000000008</v>
      </c>
      <c r="Q381" s="21">
        <f>IFERROR(O381/LISTAS[[#This Row],[COSTO]]-1,"")</f>
        <v>0.81092569480381149</v>
      </c>
      <c r="R381" t="str">
        <f>+LISTAS[[#This Row],[ID]]</f>
        <v>PLASTICOS384</v>
      </c>
      <c r="T381" s="29"/>
      <c r="U381" s="25">
        <f>LISTAS[[#This Row],[COSTO]]+(LISTAS[[#This Row],[COSTO]]*T381)</f>
        <v>246.38249999999999</v>
      </c>
      <c r="V381" s="30">
        <f>IF(T381="",0,U381/LISTAS[[#This Row],[VENTA NETA]]-1)</f>
        <v>0</v>
      </c>
      <c r="X381" s="25">
        <v>193.8</v>
      </c>
      <c r="Y381" s="31">
        <f>IFERROR(LISTAS[[#This Row],[COSTO]]/X381-1,"")</f>
        <v>0.27132352941176463</v>
      </c>
      <c r="AF381" t="str">
        <v>SKOTNICA</v>
      </c>
      <c r="AG381" t="str">
        <v>SUPLEMENTO 0,2</v>
      </c>
      <c r="AH381" s="15" t="str">
        <v>80x92</v>
      </c>
      <c r="AI381" s="9">
        <v>1029.2832000000001</v>
      </c>
      <c r="AJ381" s="9">
        <v>683.29100000000005</v>
      </c>
      <c r="AK381" s="66">
        <v>0.50636141848787708</v>
      </c>
      <c r="AL381" s="8">
        <v>0.2</v>
      </c>
      <c r="AM381" s="9">
        <v>1235.1398400000003</v>
      </c>
      <c r="AN381" s="66">
        <v>0.80763370218545272</v>
      </c>
      <c r="AO381" s="13">
        <f t="shared" si="12"/>
        <v>205.8566400000002</v>
      </c>
      <c r="AQ381" s="66">
        <v>0.80000000000000027</v>
      </c>
      <c r="AR381" s="13">
        <v>476.17920000000026</v>
      </c>
    </row>
    <row r="382" spans="1:44" x14ac:dyDescent="0.2">
      <c r="A382" s="6" t="s">
        <v>762</v>
      </c>
      <c r="B382" t="s">
        <v>5</v>
      </c>
      <c r="C382">
        <v>385</v>
      </c>
      <c r="D382" t="s">
        <v>763</v>
      </c>
      <c r="E382" s="2">
        <v>1341.73</v>
      </c>
      <c r="F382" s="6" t="str">
        <f>+_xlfn.XLOOKUP(LISTAS[[#This Row],[ID]],_01_CODIGOS_Y_COSTOS_xlsm[Producto y N°],_01_CODIGOS_Y_COSTOS_xlsm[FABRICA],"",0,1)</f>
        <v>FADER</v>
      </c>
      <c r="G382" s="13">
        <f>LISTAS[[#This Row],[Precio]]*(1-0.46)*(1-IF($C$3520="",0,$C$3520))</f>
        <v>543.40065000000004</v>
      </c>
      <c r="H382" s="1">
        <f>+_xlfn.XLOOKUP(LISTAS[[#This Row],[ID]],_01_CODIGOS_Y_COSTOS_xlsm[Producto y N°],_01_CODIGOS_Y_COSTOS_xlsm[COSTO],0,0,1)</f>
        <v>311.22000000000003</v>
      </c>
      <c r="I382" s="115">
        <f>+IFERROR(LISTAS[[#This Row],[VENTA NETA]]/LISTAS[[#This Row],[COSTO]]-1,0)</f>
        <v>0.7460338345864661</v>
      </c>
      <c r="J382" s="33" t="str">
        <f>IFERROR(VLOOKUP(LISTAS[[#This Row],[ID]],_01_CODIGOS_Y_COSTOS_xlsm[[Producto y N°]:[CODIGO]],2,0),"")</f>
        <v>S-369</v>
      </c>
      <c r="M382" s="22">
        <v>0</v>
      </c>
      <c r="N382" s="23">
        <f>+LISTAS[[#This Row],[Precio]]+(LISTAS[[#This Row],[Precio]]*M382)</f>
        <v>1341.73</v>
      </c>
      <c r="O382" s="24">
        <f t="shared" si="11"/>
        <v>543.40065000000004</v>
      </c>
      <c r="Q382" s="21">
        <f>IFERROR(O382/LISTAS[[#This Row],[COSTO]]-1,"")</f>
        <v>0.7460338345864661</v>
      </c>
      <c r="R382" t="str">
        <f>+LISTAS[[#This Row],[ID]]</f>
        <v>PLASTICOS385</v>
      </c>
      <c r="T382" s="29"/>
      <c r="U382" s="25">
        <f>LISTAS[[#This Row],[COSTO]]+(LISTAS[[#This Row],[COSTO]]*T382)</f>
        <v>311.22000000000003</v>
      </c>
      <c r="V382" s="30">
        <f>IF(T382="",0,U382/LISTAS[[#This Row],[VENTA NETA]]-1)</f>
        <v>0</v>
      </c>
      <c r="X382" s="25">
        <v>247</v>
      </c>
      <c r="Y382" s="31">
        <f>IFERROR(LISTAS[[#This Row],[COSTO]]/X382-1,"")</f>
        <v>0.26</v>
      </c>
      <c r="AF382" t="str">
        <v>SKOTNICA</v>
      </c>
      <c r="AG382" t="str">
        <v>SUPLEMENTO 0,2</v>
      </c>
      <c r="AH382" s="15" t="str">
        <v>94x106</v>
      </c>
      <c r="AI382" s="9">
        <v>1527.0444000000002</v>
      </c>
      <c r="AJ382" s="9">
        <v>1013.727</v>
      </c>
      <c r="AK382" s="66">
        <v>0.50636650695897445</v>
      </c>
      <c r="AL382" s="8">
        <v>0.2</v>
      </c>
      <c r="AM382" s="9">
        <v>1832.4532800000002</v>
      </c>
      <c r="AN382" s="66">
        <v>0.80763980835076921</v>
      </c>
      <c r="AO382" s="13">
        <f t="shared" si="12"/>
        <v>305.40887999999995</v>
      </c>
      <c r="AQ382" s="66">
        <v>0.80000000000000027</v>
      </c>
      <c r="AR382" s="13">
        <v>476.17920000000026</v>
      </c>
    </row>
    <row r="383" spans="1:44" x14ac:dyDescent="0.2">
      <c r="A383" s="6" t="s">
        <v>764</v>
      </c>
      <c r="B383" t="s">
        <v>5</v>
      </c>
      <c r="C383">
        <v>386</v>
      </c>
      <c r="D383" t="s">
        <v>765</v>
      </c>
      <c r="E383" s="2">
        <v>854.8</v>
      </c>
      <c r="F383" s="6" t="str">
        <f>+_xlfn.XLOOKUP(LISTAS[[#This Row],[ID]],_01_CODIGOS_Y_COSTOS_xlsm[Producto y N°],_01_CODIGOS_Y_COSTOS_xlsm[FABRICA],"",0,1)</f>
        <v>FADER</v>
      </c>
      <c r="G383" s="13">
        <f>LISTAS[[#This Row],[Precio]]*(1-0.46)*(1-IF($C$3520="",0,$C$3520))</f>
        <v>346.19399999999996</v>
      </c>
      <c r="H383" s="1">
        <f>+_xlfn.XLOOKUP(LISTAS[[#This Row],[ID]],_01_CODIGOS_Y_COSTOS_xlsm[Producto y N°],_01_CODIGOS_Y_COSTOS_xlsm[COSTO],0,0,1)</f>
        <v>199.5</v>
      </c>
      <c r="I383" s="115">
        <f>+IFERROR(LISTAS[[#This Row],[VENTA NETA]]/LISTAS[[#This Row],[COSTO]]-1,0)</f>
        <v>0.73530827067669158</v>
      </c>
      <c r="J383" s="33" t="str">
        <f>IFERROR(VLOOKUP(LISTAS[[#This Row],[ID]],_01_CODIGOS_Y_COSTOS_xlsm[[Producto y N°]:[CODIGO]],2,0),"")</f>
        <v>S-373</v>
      </c>
      <c r="M383" s="22">
        <v>0</v>
      </c>
      <c r="N383" s="23">
        <f>+LISTAS[[#This Row],[Precio]]+(LISTAS[[#This Row],[Precio]]*M383)</f>
        <v>854.8</v>
      </c>
      <c r="O383" s="24">
        <f t="shared" si="11"/>
        <v>346.19399999999996</v>
      </c>
      <c r="Q383" s="21">
        <f>IFERROR(O383/LISTAS[[#This Row],[COSTO]]-1,"")</f>
        <v>0.73530827067669158</v>
      </c>
      <c r="R383" t="str">
        <f>+LISTAS[[#This Row],[ID]]</f>
        <v>PLASTICOS386</v>
      </c>
      <c r="T383" s="29"/>
      <c r="U383" s="25">
        <f>LISTAS[[#This Row],[COSTO]]+(LISTAS[[#This Row],[COSTO]]*T383)</f>
        <v>199.5</v>
      </c>
      <c r="V383" s="30">
        <f>IF(T383="",0,U383/LISTAS[[#This Row],[VENTA NETA]]-1)</f>
        <v>0</v>
      </c>
      <c r="X383" s="25">
        <v>157.69999999999999</v>
      </c>
      <c r="Y383" s="31">
        <f>IFERROR(LISTAS[[#This Row],[COSTO]]/X383-1,"")</f>
        <v>0.26506024096385561</v>
      </c>
      <c r="AF383" t="str">
        <v>SKOTNICA</v>
      </c>
      <c r="AG383" t="str">
        <v>SUPLEMENTO 0,2</v>
      </c>
      <c r="AH383" s="15" t="str">
        <v>95x107</v>
      </c>
      <c r="AI383" s="9">
        <v>1527.0444000000002</v>
      </c>
      <c r="AJ383" s="9">
        <v>1013.727</v>
      </c>
      <c r="AK383" s="66">
        <v>0.50636650695897445</v>
      </c>
      <c r="AL383" s="8">
        <v>0.2</v>
      </c>
      <c r="AM383" s="9">
        <v>1832.4532800000002</v>
      </c>
      <c r="AN383" s="66">
        <v>0.80763980835076921</v>
      </c>
      <c r="AO383" s="13">
        <f t="shared" si="12"/>
        <v>305.40887999999995</v>
      </c>
      <c r="AQ383" s="66">
        <v>0.7</v>
      </c>
      <c r="AR383" s="13">
        <v>228.48179999999991</v>
      </c>
    </row>
    <row r="384" spans="1:44" x14ac:dyDescent="0.2">
      <c r="A384" s="6" t="s">
        <v>766</v>
      </c>
      <c r="B384" t="s">
        <v>5</v>
      </c>
      <c r="C384">
        <v>387</v>
      </c>
      <c r="D384" t="s">
        <v>767</v>
      </c>
      <c r="E384" s="2">
        <v>944.3</v>
      </c>
      <c r="F384" s="6" t="str">
        <f>+_xlfn.XLOOKUP(LISTAS[[#This Row],[ID]],_01_CODIGOS_Y_COSTOS_xlsm[Producto y N°],_01_CODIGOS_Y_COSTOS_xlsm[FABRICA],"",0,1)</f>
        <v>FADER</v>
      </c>
      <c r="G384" s="13">
        <f>LISTAS[[#This Row],[Precio]]*(1-0.46)*(1-IF($C$3520="",0,$C$3520))</f>
        <v>382.44150000000002</v>
      </c>
      <c r="H384" s="1">
        <f>+_xlfn.XLOOKUP(LISTAS[[#This Row],[ID]],_01_CODIGOS_Y_COSTOS_xlsm[Producto y N°],_01_CODIGOS_Y_COSTOS_xlsm[COSTO],0,0,1)</f>
        <v>215.7792</v>
      </c>
      <c r="I384" s="115">
        <f>+IFERROR(LISTAS[[#This Row],[VENTA NETA]]/LISTAS[[#This Row],[COSTO]]-1,0)</f>
        <v>0.77237426035502965</v>
      </c>
      <c r="J384" s="33" t="str">
        <f>IFERROR(VLOOKUP(LISTAS[[#This Row],[ID]],_01_CODIGOS_Y_COSTOS_xlsm[[Producto y N°]:[CODIGO]],2,0),"")</f>
        <v>F-1174</v>
      </c>
      <c r="M384" s="22">
        <v>0</v>
      </c>
      <c r="N384" s="23">
        <f>+LISTAS[[#This Row],[Precio]]+(LISTAS[[#This Row],[Precio]]*M384)</f>
        <v>944.3</v>
      </c>
      <c r="O384" s="24">
        <f t="shared" si="11"/>
        <v>382.44150000000002</v>
      </c>
      <c r="Q384" s="21">
        <f>IFERROR(O384/LISTAS[[#This Row],[COSTO]]-1,"")</f>
        <v>0.77237426035502965</v>
      </c>
      <c r="R384" t="str">
        <f>+LISTAS[[#This Row],[ID]]</f>
        <v>PLASTICOS387</v>
      </c>
      <c r="T384" s="29"/>
      <c r="U384" s="25">
        <f>LISTAS[[#This Row],[COSTO]]+(LISTAS[[#This Row],[COSTO]]*T384)</f>
        <v>215.7792</v>
      </c>
      <c r="V384" s="30">
        <f>IF(T384="",0,U384/LISTAS[[#This Row],[VENTA NETA]]-1)</f>
        <v>0</v>
      </c>
      <c r="X384" s="25">
        <v>171</v>
      </c>
      <c r="Y384" s="31">
        <f>IFERROR(LISTAS[[#This Row],[COSTO]]/X384-1,"")</f>
        <v>0.26186666666666669</v>
      </c>
      <c r="AF384" t="str">
        <v>SKOTNICA</v>
      </c>
      <c r="AG384" t="str">
        <v>SUPLEMENTO 0,2</v>
      </c>
      <c r="AH384" s="15" t="str">
        <v>96x108</v>
      </c>
      <c r="AI384" s="9">
        <v>1586.2635</v>
      </c>
      <c r="AJ384" s="9">
        <v>1053.0414000000001</v>
      </c>
      <c r="AK384" s="66">
        <v>0.50636385236136006</v>
      </c>
      <c r="AL384" s="8">
        <v>0.2</v>
      </c>
      <c r="AM384" s="9">
        <v>1903.5162</v>
      </c>
      <c r="AN384" s="66">
        <v>0.80763662283363202</v>
      </c>
      <c r="AO384" s="13">
        <f t="shared" si="12"/>
        <v>317.2527</v>
      </c>
      <c r="AQ384" s="66">
        <v>0.7000000000000004</v>
      </c>
      <c r="AR384" s="13">
        <v>272.00195000000031</v>
      </c>
    </row>
    <row r="385" spans="1:44" x14ac:dyDescent="0.2">
      <c r="A385" s="6" t="s">
        <v>768</v>
      </c>
      <c r="B385" t="s">
        <v>5</v>
      </c>
      <c r="C385">
        <v>388</v>
      </c>
      <c r="D385" t="s">
        <v>769</v>
      </c>
      <c r="E385" s="2">
        <v>1347.73</v>
      </c>
      <c r="F385" s="6" t="str">
        <f>+_xlfn.XLOOKUP(LISTAS[[#This Row],[ID]],_01_CODIGOS_Y_COSTOS_xlsm[Producto y N°],_01_CODIGOS_Y_COSTOS_xlsm[FABRICA],"",0,1)</f>
        <v>FADER</v>
      </c>
      <c r="G385" s="13">
        <f>LISTAS[[#This Row],[Precio]]*(1-0.46)*(1-IF($C$3520="",0,$C$3520))</f>
        <v>545.83065000000011</v>
      </c>
      <c r="H385" s="1">
        <f>+_xlfn.XLOOKUP(LISTAS[[#This Row],[ID]],_01_CODIGOS_Y_COSTOS_xlsm[Producto y N°],_01_CODIGOS_Y_COSTOS_xlsm[COSTO],0,0,1)</f>
        <v>303.24</v>
      </c>
      <c r="I385" s="115">
        <f>+IFERROR(LISTAS[[#This Row],[VENTA NETA]]/LISTAS[[#This Row],[COSTO]]-1,0)</f>
        <v>0.79999554808072837</v>
      </c>
      <c r="J385" s="33" t="str">
        <f>IFERROR(VLOOKUP(LISTAS[[#This Row],[ID]],_01_CODIGOS_Y_COSTOS_xlsm[[Producto y N°]:[CODIGO]],2,0),"")</f>
        <v>S-377</v>
      </c>
      <c r="M385" s="22">
        <v>7.0419701313932714E-2</v>
      </c>
      <c r="N385" s="23">
        <f>+LISTAS[[#This Row],[Precio]]+(LISTAS[[#This Row],[Precio]]*M385)</f>
        <v>1442.6367440518266</v>
      </c>
      <c r="O385" s="24">
        <f t="shared" si="11"/>
        <v>584.26788134098979</v>
      </c>
      <c r="Q385" s="21">
        <f>IFERROR(O385/LISTAS[[#This Row],[COSTO]]-1,"")</f>
        <v>0.92675069694298173</v>
      </c>
      <c r="R385" t="str">
        <f>+LISTAS[[#This Row],[ID]]</f>
        <v>PLASTICOS388</v>
      </c>
      <c r="T385" s="29"/>
      <c r="U385" s="25">
        <f>LISTAS[[#This Row],[COSTO]]+(LISTAS[[#This Row],[COSTO]]*T385)</f>
        <v>303.24</v>
      </c>
      <c r="V385" s="30">
        <f>IF(T385="",0,U385/LISTAS[[#This Row],[VENTA NETA]]-1)</f>
        <v>0</v>
      </c>
      <c r="X385" s="25">
        <v>233.7</v>
      </c>
      <c r="Y385" s="31">
        <f>IFERROR(LISTAS[[#This Row],[COSTO]]/X385-1,"")</f>
        <v>0.29756097560975614</v>
      </c>
      <c r="AF385" t="str">
        <v>SKOTNICA</v>
      </c>
      <c r="AG385" t="str">
        <v>SUPLEMENTO 0,2</v>
      </c>
      <c r="AH385" s="15" t="str">
        <v>97x109</v>
      </c>
      <c r="AI385" s="9">
        <v>1586.2635</v>
      </c>
      <c r="AJ385" s="9">
        <v>1053.0414000000001</v>
      </c>
      <c r="AK385" s="66">
        <v>0.50636385236136006</v>
      </c>
      <c r="AL385" s="8">
        <v>0.2</v>
      </c>
      <c r="AM385" s="9">
        <v>1903.5162</v>
      </c>
      <c r="AN385" s="66">
        <v>0.80763662283363202</v>
      </c>
      <c r="AO385" s="13">
        <f t="shared" si="12"/>
        <v>317.2527</v>
      </c>
      <c r="AQ385" s="66">
        <v>0.7</v>
      </c>
      <c r="AR385" s="13">
        <v>243.71365000000003</v>
      </c>
    </row>
    <row r="386" spans="1:44" x14ac:dyDescent="0.2">
      <c r="A386" s="6" t="s">
        <v>770</v>
      </c>
      <c r="B386" t="s">
        <v>5</v>
      </c>
      <c r="C386">
        <v>389</v>
      </c>
      <c r="D386" t="s">
        <v>771</v>
      </c>
      <c r="E386" s="2">
        <v>1030.92</v>
      </c>
      <c r="F386" s="6" t="str">
        <f>+_xlfn.XLOOKUP(LISTAS[[#This Row],[ID]],_01_CODIGOS_Y_COSTOS_xlsm[Producto y N°],_01_CODIGOS_Y_COSTOS_xlsm[FABRICA],"",0,1)</f>
        <v>FADER</v>
      </c>
      <c r="G386" s="13">
        <f>LISTAS[[#This Row],[Precio]]*(1-0.46)*(1-IF($C$3520="",0,$C$3520))</f>
        <v>417.52260000000001</v>
      </c>
      <c r="H386" s="1">
        <f>+_xlfn.XLOOKUP(LISTAS[[#This Row],[ID]],_01_CODIGOS_Y_COSTOS_xlsm[Producto y N°],_01_CODIGOS_Y_COSTOS_xlsm[COSTO],0,0,1)</f>
        <v>198.51689999999999</v>
      </c>
      <c r="I386" s="115">
        <f>+IFERROR(LISTAS[[#This Row],[VENTA NETA]]/LISTAS[[#This Row],[COSTO]]-1,0)</f>
        <v>1.1032093489269679</v>
      </c>
      <c r="J386" s="33" t="str">
        <f>IFERROR(VLOOKUP(LISTAS[[#This Row],[ID]],_01_CODIGOS_Y_COSTOS_xlsm[[Producto y N°]:[CODIGO]],2,0),"")</f>
        <v>F-1173</v>
      </c>
      <c r="M386" s="22">
        <v>0</v>
      </c>
      <c r="N386" s="23">
        <f>+LISTAS[[#This Row],[Precio]]+(LISTAS[[#This Row],[Precio]]*M386)</f>
        <v>1030.92</v>
      </c>
      <c r="O386" s="24">
        <f t="shared" si="11"/>
        <v>417.52260000000001</v>
      </c>
      <c r="Q386" s="21">
        <f>IFERROR(O386/LISTAS[[#This Row],[COSTO]]-1,"")</f>
        <v>1.1032093489269679</v>
      </c>
      <c r="R386" t="str">
        <f>+LISTAS[[#This Row],[ID]]</f>
        <v>PLASTICOS389</v>
      </c>
      <c r="T386" s="29"/>
      <c r="U386" s="25">
        <f>LISTAS[[#This Row],[COSTO]]+(LISTAS[[#This Row],[COSTO]]*T386)</f>
        <v>198.51689999999999</v>
      </c>
      <c r="V386" s="30">
        <f>IF(T386="",0,U386/LISTAS[[#This Row],[VENTA NETA]]-1)</f>
        <v>0</v>
      </c>
      <c r="X386" s="25">
        <v>156.75</v>
      </c>
      <c r="Y386" s="31">
        <f>IFERROR(LISTAS[[#This Row],[COSTO]]/X386-1,"")</f>
        <v>0.2664555023923445</v>
      </c>
      <c r="AF386" t="str">
        <v>SKOTNICA</v>
      </c>
      <c r="AG386" t="str">
        <v>SUPLEMENTO 0,2</v>
      </c>
      <c r="AH386" s="15" t="str">
        <v>98x110</v>
      </c>
      <c r="AI386" s="9">
        <v>1586.2635</v>
      </c>
      <c r="AJ386" s="9">
        <v>1053.0414000000001</v>
      </c>
      <c r="AK386" s="66">
        <v>0.50636385236136006</v>
      </c>
      <c r="AL386" s="8">
        <v>0.2</v>
      </c>
      <c r="AM386" s="9">
        <v>1903.5162</v>
      </c>
      <c r="AN386" s="66">
        <v>0.80763662283363202</v>
      </c>
      <c r="AO386" s="13">
        <f t="shared" si="12"/>
        <v>317.2527</v>
      </c>
      <c r="AQ386" s="66">
        <v>0.7</v>
      </c>
      <c r="AR386" s="13">
        <v>243.71365000000003</v>
      </c>
    </row>
    <row r="387" spans="1:44" x14ac:dyDescent="0.2">
      <c r="A387" s="6" t="s">
        <v>772</v>
      </c>
      <c r="B387" t="s">
        <v>5</v>
      </c>
      <c r="C387">
        <v>390</v>
      </c>
      <c r="D387" t="s">
        <v>773</v>
      </c>
      <c r="E387" s="2">
        <v>800.33</v>
      </c>
      <c r="F387" s="6" t="str">
        <f>+_xlfn.XLOOKUP(LISTAS[[#This Row],[ID]],_01_CODIGOS_Y_COSTOS_xlsm[Producto y N°],_01_CODIGOS_Y_COSTOS_xlsm[FABRICA],"",0,1)</f>
        <v>FADER</v>
      </c>
      <c r="G387" s="13">
        <f>LISTAS[[#This Row],[Precio]]*(1-0.46)*(1-IF($C$3520="",0,$C$3520))</f>
        <v>324.13365000000005</v>
      </c>
      <c r="H387" s="1">
        <f>+_xlfn.XLOOKUP(LISTAS[[#This Row],[ID]],_01_CODIGOS_Y_COSTOS_xlsm[Producto y N°],_01_CODIGOS_Y_COSTOS_xlsm[COSTO],0,0,1)</f>
        <v>187.53</v>
      </c>
      <c r="I387" s="115">
        <f>+IFERROR(LISTAS[[#This Row],[VENTA NETA]]/LISTAS[[#This Row],[COSTO]]-1,0)</f>
        <v>0.72843625019996816</v>
      </c>
      <c r="J387" s="33" t="str">
        <f>IFERROR(VLOOKUP(LISTAS[[#This Row],[ID]],_01_CODIGOS_Y_COSTOS_xlsm[[Producto y N°]:[CODIGO]],2,0),"")</f>
        <v>S-370</v>
      </c>
      <c r="M387" s="22">
        <v>0</v>
      </c>
      <c r="N387" s="23">
        <f>+LISTAS[[#This Row],[Precio]]+(LISTAS[[#This Row],[Precio]]*M387)</f>
        <v>800.33</v>
      </c>
      <c r="O387" s="24">
        <f t="shared" si="11"/>
        <v>324.13365000000005</v>
      </c>
      <c r="Q387" s="21">
        <f>IFERROR(O387/LISTAS[[#This Row],[COSTO]]-1,"")</f>
        <v>0.72843625019996816</v>
      </c>
      <c r="R387" t="str">
        <f>+LISTAS[[#This Row],[ID]]</f>
        <v>PLASTICOS390</v>
      </c>
      <c r="T387" s="29"/>
      <c r="U387" s="25">
        <f>LISTAS[[#This Row],[COSTO]]+(LISTAS[[#This Row],[COSTO]]*T387)</f>
        <v>187.53</v>
      </c>
      <c r="V387" s="30">
        <f>IF(T387="",0,U387/LISTAS[[#This Row],[VENTA NETA]]-1)</f>
        <v>0</v>
      </c>
      <c r="X387" s="25">
        <v>148.19999999999999</v>
      </c>
      <c r="Y387" s="31">
        <f>IFERROR(LISTAS[[#This Row],[COSTO]]/X387-1,"")</f>
        <v>0.26538461538461555</v>
      </c>
      <c r="AF387" t="str">
        <v>SKOTNICA</v>
      </c>
      <c r="AG387" t="str">
        <v>SUPLEMENTO 0,2</v>
      </c>
      <c r="AH387" s="15" t="str">
        <v>99x111</v>
      </c>
      <c r="AI387" s="9">
        <v>1586.2635</v>
      </c>
      <c r="AJ387" s="9">
        <v>1053.0414000000001</v>
      </c>
      <c r="AK387" s="66">
        <v>0.50636385236136006</v>
      </c>
      <c r="AL387" s="8">
        <v>0.2</v>
      </c>
      <c r="AM387" s="9">
        <v>1903.5162</v>
      </c>
      <c r="AN387" s="66">
        <v>0.80763662283363202</v>
      </c>
      <c r="AO387" s="13">
        <f t="shared" si="12"/>
        <v>317.2527</v>
      </c>
      <c r="AQ387" s="66">
        <v>0.7</v>
      </c>
      <c r="AR387" s="13">
        <v>243.71365000000003</v>
      </c>
    </row>
    <row r="388" spans="1:44" x14ac:dyDescent="0.2">
      <c r="A388" s="6" t="s">
        <v>774</v>
      </c>
      <c r="B388" t="s">
        <v>5</v>
      </c>
      <c r="C388">
        <v>391</v>
      </c>
      <c r="D388" t="s">
        <v>775</v>
      </c>
      <c r="E388" s="2">
        <v>2114.4299999999998</v>
      </c>
      <c r="F388" s="6" t="str">
        <f>+_xlfn.XLOOKUP(LISTAS[[#This Row],[ID]],_01_CODIGOS_Y_COSTOS_xlsm[Producto y N°],_01_CODIGOS_Y_COSTOS_xlsm[FABRICA],"",0,1)</f>
        <v>FADER</v>
      </c>
      <c r="G388" s="13">
        <f>LISTAS[[#This Row],[Precio]]*(1-0.46)*(1-IF($C$3520="",0,$C$3520))</f>
        <v>856.34415000000013</v>
      </c>
      <c r="H388" s="1">
        <f>+_xlfn.XLOOKUP(LISTAS[[#This Row],[ID]],_01_CODIGOS_Y_COSTOS_xlsm[Producto y N°],_01_CODIGOS_Y_COSTOS_xlsm[COSTO],0,0,1)</f>
        <v>483.78750000000002</v>
      </c>
      <c r="I388" s="115">
        <f>+IFERROR(LISTAS[[#This Row],[VENTA NETA]]/LISTAS[[#This Row],[COSTO]]-1,0)</f>
        <v>0.77008324936051498</v>
      </c>
      <c r="J388" s="33" t="str">
        <f>IFERROR(VLOOKUP(LISTAS[[#This Row],[ID]],_01_CODIGOS_Y_COSTOS_xlsm[[Producto y N°]:[CODIGO]],2,0),"")</f>
        <v>S-372</v>
      </c>
      <c r="M388" s="22">
        <v>0</v>
      </c>
      <c r="N388" s="23">
        <f>+LISTAS[[#This Row],[Precio]]+(LISTAS[[#This Row],[Precio]]*M388)</f>
        <v>2114.4299999999998</v>
      </c>
      <c r="O388" s="24">
        <f t="shared" ref="O388:O451" si="13">N388*(1-0.46)*(1-IF($C$3520="",0,$C$3520))</f>
        <v>856.34415000000013</v>
      </c>
      <c r="Q388" s="21">
        <f>IFERROR(O388/LISTAS[[#This Row],[COSTO]]-1,"")</f>
        <v>0.77008324936051498</v>
      </c>
      <c r="R388" t="str">
        <f>+LISTAS[[#This Row],[ID]]</f>
        <v>PLASTICOS391</v>
      </c>
      <c r="T388" s="29"/>
      <c r="U388" s="25">
        <f>LISTAS[[#This Row],[COSTO]]+(LISTAS[[#This Row],[COSTO]]*T388)</f>
        <v>483.78750000000002</v>
      </c>
      <c r="V388" s="30">
        <f>IF(T388="",0,U388/LISTAS[[#This Row],[VENTA NETA]]-1)</f>
        <v>0</v>
      </c>
      <c r="X388" s="25">
        <v>380</v>
      </c>
      <c r="Y388" s="31">
        <f>IFERROR(LISTAS[[#This Row],[COSTO]]/X388-1,"")</f>
        <v>0.27312500000000006</v>
      </c>
      <c r="AF388" t="str">
        <v>SKOTNICA</v>
      </c>
      <c r="AG388" t="str">
        <v>SUPLEMENTO 0,2</v>
      </c>
      <c r="AH388" s="15" t="str">
        <v>100x112</v>
      </c>
      <c r="AI388" s="9">
        <v>1586.2635</v>
      </c>
      <c r="AJ388" s="9">
        <v>1053.0414000000001</v>
      </c>
      <c r="AK388" s="66">
        <v>0.50636385236136006</v>
      </c>
      <c r="AL388" s="8">
        <v>0.2</v>
      </c>
      <c r="AM388" s="9">
        <v>1903.5162</v>
      </c>
      <c r="AN388" s="66">
        <v>0.80763662283363202</v>
      </c>
      <c r="AO388" s="13">
        <f t="shared" si="12"/>
        <v>317.2527</v>
      </c>
      <c r="AQ388" s="66">
        <v>0.70000000000000018</v>
      </c>
      <c r="AR388" s="13">
        <v>287.23380000000009</v>
      </c>
    </row>
    <row r="389" spans="1:44" x14ac:dyDescent="0.2">
      <c r="A389" s="6" t="s">
        <v>776</v>
      </c>
      <c r="B389" t="s">
        <v>5</v>
      </c>
      <c r="C389">
        <v>392</v>
      </c>
      <c r="D389" t="s">
        <v>777</v>
      </c>
      <c r="E389" s="2">
        <v>2070.67</v>
      </c>
      <c r="F389" s="6" t="str">
        <f>+_xlfn.XLOOKUP(LISTAS[[#This Row],[ID]],_01_CODIGOS_Y_COSTOS_xlsm[Producto y N°],_01_CODIGOS_Y_COSTOS_xlsm[FABRICA],"",0,1)</f>
        <v>FADER</v>
      </c>
      <c r="G389" s="13">
        <f>LISTAS[[#This Row],[Precio]]*(1-0.46)*(1-IF($C$3520="",0,$C$3520))</f>
        <v>838.62135000000012</v>
      </c>
      <c r="H389" s="1">
        <f>+_xlfn.XLOOKUP(LISTAS[[#This Row],[ID]],_01_CODIGOS_Y_COSTOS_xlsm[Producto y N°],_01_CODIGOS_Y_COSTOS_xlsm[COSTO],0,0,1)</f>
        <v>420.94499999999999</v>
      </c>
      <c r="I389" s="115">
        <f>+IFERROR(LISTAS[[#This Row],[VENTA NETA]]/LISTAS[[#This Row],[COSTO]]-1,0)</f>
        <v>0.99223497131454264</v>
      </c>
      <c r="J389" s="33" t="str">
        <f>IFERROR(VLOOKUP(LISTAS[[#This Row],[ID]],_01_CODIGOS_Y_COSTOS_xlsm[[Producto y N°]:[CODIGO]],2,0),"")</f>
        <v>S-371</v>
      </c>
      <c r="M389" s="22">
        <v>0</v>
      </c>
      <c r="N389" s="23">
        <f>+LISTAS[[#This Row],[Precio]]+(LISTAS[[#This Row],[Precio]]*M389)</f>
        <v>2070.67</v>
      </c>
      <c r="O389" s="24">
        <f t="shared" si="13"/>
        <v>838.62135000000012</v>
      </c>
      <c r="Q389" s="21">
        <f>IFERROR(O389/LISTAS[[#This Row],[COSTO]]-1,"")</f>
        <v>0.99223497131454264</v>
      </c>
      <c r="R389" t="str">
        <f>+LISTAS[[#This Row],[ID]]</f>
        <v>PLASTICOS392</v>
      </c>
      <c r="T389" s="29"/>
      <c r="U389" s="25">
        <f>LISTAS[[#This Row],[COSTO]]+(LISTAS[[#This Row],[COSTO]]*T389)</f>
        <v>420.94499999999999</v>
      </c>
      <c r="V389" s="30">
        <f>IF(T389="",0,U389/LISTAS[[#This Row],[VENTA NETA]]-1)</f>
        <v>0</v>
      </c>
      <c r="X389" s="25">
        <v>332.5</v>
      </c>
      <c r="Y389" s="31">
        <f>IFERROR(LISTAS[[#This Row],[COSTO]]/X389-1,"")</f>
        <v>0.26600000000000001</v>
      </c>
      <c r="AF389" t="str">
        <v>SKOTNICA</v>
      </c>
      <c r="AG389" t="str">
        <v>SUPLEMENTO 0,2</v>
      </c>
      <c r="AH389" s="15" t="str">
        <v>105x117</v>
      </c>
      <c r="AI389" s="9">
        <v>1940.22945</v>
      </c>
      <c r="AJ389" s="9">
        <v>1288.0181</v>
      </c>
      <c r="AK389" s="66">
        <v>0.50636815585122608</v>
      </c>
      <c r="AL389" s="8">
        <v>0.2</v>
      </c>
      <c r="AM389" s="9">
        <v>2328.2753400000001</v>
      </c>
      <c r="AN389" s="66">
        <v>0.80764178702147138</v>
      </c>
      <c r="AO389" s="13">
        <f t="shared" ref="AO389:AO452" si="14">+AM389-AI389</f>
        <v>388.0458900000001</v>
      </c>
      <c r="AQ389" s="66">
        <v>0.70000000000000018</v>
      </c>
      <c r="AR389" s="13">
        <v>287.23380000000009</v>
      </c>
    </row>
    <row r="390" spans="1:44" x14ac:dyDescent="0.2">
      <c r="A390" s="6" t="s">
        <v>778</v>
      </c>
      <c r="B390" t="s">
        <v>5</v>
      </c>
      <c r="C390">
        <v>393</v>
      </c>
      <c r="D390" t="s">
        <v>6009</v>
      </c>
      <c r="E390" s="2">
        <v>654.84</v>
      </c>
      <c r="F390" s="6" t="str">
        <f>+_xlfn.XLOOKUP(LISTAS[[#This Row],[ID]],_01_CODIGOS_Y_COSTOS_xlsm[Producto y N°],_01_CODIGOS_Y_COSTOS_xlsm[FABRICA],"",0,1)</f>
        <v>FADER</v>
      </c>
      <c r="G390" s="13">
        <f>LISTAS[[#This Row],[Precio]]*(1-0.46)*(1-IF($C$3520="",0,$C$3520))</f>
        <v>265.21019999999999</v>
      </c>
      <c r="H390" s="1">
        <f>+_xlfn.XLOOKUP(LISTAS[[#This Row],[ID]],_01_CODIGOS_Y_COSTOS_xlsm[Producto y N°],_01_CODIGOS_Y_COSTOS_xlsm[COSTO],0,0,1)</f>
        <v>151.62</v>
      </c>
      <c r="I390" s="115">
        <f>+IFERROR(LISTAS[[#This Row],[VENTA NETA]]/LISTAS[[#This Row],[COSTO]]-1,0)</f>
        <v>0.74917688959240181</v>
      </c>
      <c r="J390" s="33" t="str">
        <f>IFERROR(VLOOKUP(LISTAS[[#This Row],[ID]],_01_CODIGOS_Y_COSTOS_xlsm[[Producto y N°]:[CODIGO]],2,0),"")</f>
        <v>S-379</v>
      </c>
      <c r="M390" s="22">
        <v>0</v>
      </c>
      <c r="N390" s="23">
        <f>+LISTAS[[#This Row],[Precio]]+(LISTAS[[#This Row],[Precio]]*M390)</f>
        <v>654.84</v>
      </c>
      <c r="O390" s="24">
        <f t="shared" si="13"/>
        <v>265.21019999999999</v>
      </c>
      <c r="Q390" s="21">
        <f>IFERROR(O390/LISTAS[[#This Row],[COSTO]]-1,"")</f>
        <v>0.74917688959240181</v>
      </c>
      <c r="R390" t="str">
        <f>+LISTAS[[#This Row],[ID]]</f>
        <v>PLASTICOS393</v>
      </c>
      <c r="T390" s="29"/>
      <c r="U390" s="25">
        <f>LISTAS[[#This Row],[COSTO]]+(LISTAS[[#This Row],[COSTO]]*T390)</f>
        <v>151.62</v>
      </c>
      <c r="V390" s="30">
        <f>IF(T390="",0,U390/LISTAS[[#This Row],[VENTA NETA]]-1)</f>
        <v>0</v>
      </c>
      <c r="X390" s="25">
        <v>118.75</v>
      </c>
      <c r="Y390" s="31">
        <f>IFERROR(LISTAS[[#This Row],[COSTO]]/X390-1,"")</f>
        <v>0.27679999999999993</v>
      </c>
      <c r="AF390" t="str">
        <v>SKOTNICA</v>
      </c>
      <c r="AG390" t="str">
        <v>SUPLEMENTO 0,2</v>
      </c>
      <c r="AH390" s="15" t="str">
        <v>115x127</v>
      </c>
      <c r="AI390" s="9">
        <v>2087.5481999999997</v>
      </c>
      <c r="AJ390" s="9">
        <v>1385.8168000000001</v>
      </c>
      <c r="AK390" s="66">
        <v>0.50636664240179474</v>
      </c>
      <c r="AL390" s="8">
        <v>0.2</v>
      </c>
      <c r="AM390" s="9">
        <v>2505.0578399999999</v>
      </c>
      <c r="AN390" s="66">
        <v>0.807639970882154</v>
      </c>
      <c r="AO390" s="13">
        <f t="shared" si="14"/>
        <v>417.50964000000022</v>
      </c>
      <c r="AQ390" s="66">
        <v>0.70000000000000018</v>
      </c>
      <c r="AR390" s="13">
        <v>287.23380000000009</v>
      </c>
    </row>
    <row r="391" spans="1:44" x14ac:dyDescent="0.2">
      <c r="A391" s="6" t="s">
        <v>779</v>
      </c>
      <c r="B391" t="s">
        <v>5</v>
      </c>
      <c r="C391">
        <v>394</v>
      </c>
      <c r="D391" t="s">
        <v>780</v>
      </c>
      <c r="E391" s="2">
        <v>2766.12</v>
      </c>
      <c r="F391" s="6" t="str">
        <f>+_xlfn.XLOOKUP(LISTAS[[#This Row],[ID]],_01_CODIGOS_Y_COSTOS_xlsm[Producto y N°],_01_CODIGOS_Y_COSTOS_xlsm[FABRICA],"",0,1)</f>
        <v>FADER</v>
      </c>
      <c r="G391" s="13">
        <f>LISTAS[[#This Row],[Precio]]*(1-0.46)*(1-IF($C$3520="",0,$C$3520))</f>
        <v>1120.2786000000001</v>
      </c>
      <c r="H391" s="1">
        <f>+_xlfn.XLOOKUP(LISTAS[[#This Row],[ID]],_01_CODIGOS_Y_COSTOS_xlsm[Producto y N°],_01_CODIGOS_Y_COSTOS_xlsm[COSTO],0,0,1)</f>
        <v>420.94499999999999</v>
      </c>
      <c r="I391" s="115">
        <f>+IFERROR(LISTAS[[#This Row],[VENTA NETA]]/LISTAS[[#This Row],[COSTO]]-1,0)</f>
        <v>1.6613419805437766</v>
      </c>
      <c r="J391" s="33" t="str">
        <f>IFERROR(VLOOKUP(LISTAS[[#This Row],[ID]],_01_CODIGOS_Y_COSTOS_xlsm[[Producto y N°]:[CODIGO]],2,0),"")</f>
        <v>S-374</v>
      </c>
      <c r="M391" s="22">
        <v>0</v>
      </c>
      <c r="N391" s="23">
        <f>+LISTAS[[#This Row],[Precio]]+(LISTAS[[#This Row],[Precio]]*M391)</f>
        <v>2766.12</v>
      </c>
      <c r="O391" s="24">
        <f t="shared" si="13"/>
        <v>1120.2786000000001</v>
      </c>
      <c r="Q391" s="21">
        <f>IFERROR(O391/LISTAS[[#This Row],[COSTO]]-1,"")</f>
        <v>1.6613419805437766</v>
      </c>
      <c r="R391" t="str">
        <f>+LISTAS[[#This Row],[ID]]</f>
        <v>PLASTICOS394</v>
      </c>
      <c r="T391" s="29"/>
      <c r="U391" s="25">
        <f>LISTAS[[#This Row],[COSTO]]+(LISTAS[[#This Row],[COSTO]]*T391)</f>
        <v>420.94499999999999</v>
      </c>
      <c r="V391" s="30">
        <f>IF(T391="",0,U391/LISTAS[[#This Row],[VENTA NETA]]-1)</f>
        <v>0</v>
      </c>
      <c r="X391" s="25">
        <v>511.1</v>
      </c>
      <c r="Y391" s="31">
        <f>IFERROR(LISTAS[[#This Row],[COSTO]]/X391-1,"")</f>
        <v>-0.17639405204460967</v>
      </c>
      <c r="AF391" t="str">
        <v>SKOTNICA</v>
      </c>
      <c r="AG391" t="str">
        <v>SUPLEMENTO 0,8</v>
      </c>
      <c r="AH391" s="15" t="str">
        <v>5x10</v>
      </c>
      <c r="AI391" s="9">
        <v>102.29490000000001</v>
      </c>
      <c r="AJ391" s="9">
        <v>67.906700000000001</v>
      </c>
      <c r="AK391" s="66">
        <v>0.50640363911072117</v>
      </c>
      <c r="AL391" s="8">
        <v>0.2</v>
      </c>
      <c r="AM391" s="9">
        <v>122.75388000000001</v>
      </c>
      <c r="AN391" s="66">
        <v>0.80768436693286527</v>
      </c>
      <c r="AO391" s="13">
        <f t="shared" si="14"/>
        <v>20.458979999999997</v>
      </c>
      <c r="AQ391" s="66">
        <v>0.69999999999999951</v>
      </c>
      <c r="AR391" s="13">
        <v>301.92179999999939</v>
      </c>
    </row>
    <row r="392" spans="1:44" x14ac:dyDescent="0.2">
      <c r="A392" s="6" t="s">
        <v>781</v>
      </c>
      <c r="B392" t="s">
        <v>5</v>
      </c>
      <c r="C392">
        <v>395</v>
      </c>
      <c r="D392" t="s">
        <v>782</v>
      </c>
      <c r="E392" s="2">
        <v>1302.4100000000001</v>
      </c>
      <c r="F392" s="6" t="str">
        <f>+_xlfn.XLOOKUP(LISTAS[[#This Row],[ID]],_01_CODIGOS_Y_COSTOS_xlsm[Producto y N°],_01_CODIGOS_Y_COSTOS_xlsm[FABRICA],"",0,1)</f>
        <v>FADER</v>
      </c>
      <c r="G392" s="13">
        <f>LISTAS[[#This Row],[Precio]]*(1-0.46)*(1-IF($C$3520="",0,$C$3520))</f>
        <v>527.47604999999999</v>
      </c>
      <c r="H392" s="1">
        <f>+_xlfn.XLOOKUP(LISTAS[[#This Row],[ID]],_01_CODIGOS_Y_COSTOS_xlsm[Producto y N°],_01_CODIGOS_Y_COSTOS_xlsm[COSTO],0,0,1)</f>
        <v>231.96260000000001</v>
      </c>
      <c r="I392" s="115">
        <f>+IFERROR(LISTAS[[#This Row],[VENTA NETA]]/LISTAS[[#This Row],[COSTO]]-1,0)</f>
        <v>1.2739702434789053</v>
      </c>
      <c r="J392" s="33" t="str">
        <f>IFERROR(VLOOKUP(LISTAS[[#This Row],[ID]],_01_CODIGOS_Y_COSTOS_xlsm[[Producto y N°]:[CODIGO]],2,0),"")</f>
        <v>F-1177</v>
      </c>
      <c r="M392" s="22">
        <v>0</v>
      </c>
      <c r="N392" s="23">
        <f>+LISTAS[[#This Row],[Precio]]+(LISTAS[[#This Row],[Precio]]*M392)</f>
        <v>1302.4100000000001</v>
      </c>
      <c r="O392" s="24">
        <f t="shared" si="13"/>
        <v>527.47604999999999</v>
      </c>
      <c r="Q392" s="21">
        <f>IFERROR(O392/LISTAS[[#This Row],[COSTO]]-1,"")</f>
        <v>1.2739702434789053</v>
      </c>
      <c r="R392" t="str">
        <f>+LISTAS[[#This Row],[ID]]</f>
        <v>PLASTICOS395</v>
      </c>
      <c r="T392" s="29"/>
      <c r="U392" s="25">
        <f>LISTAS[[#This Row],[COSTO]]+(LISTAS[[#This Row],[COSTO]]*T392)</f>
        <v>231.96260000000001</v>
      </c>
      <c r="V392" s="30">
        <f>IF(T392="",0,U392/LISTAS[[#This Row],[VENTA NETA]]-1)</f>
        <v>0</v>
      </c>
      <c r="X392" s="25">
        <v>184.3193</v>
      </c>
      <c r="Y392" s="31">
        <f>IFERROR(LISTAS[[#This Row],[COSTO]]/X392-1,"")</f>
        <v>0.25848242696234203</v>
      </c>
      <c r="AF392" t="str">
        <v>SKOTNICA</v>
      </c>
      <c r="AG392" t="str">
        <v>SUPLEMENTO 0,8</v>
      </c>
      <c r="AH392" s="15" t="str">
        <v>5x13</v>
      </c>
      <c r="AI392" s="9">
        <v>103.36814999999999</v>
      </c>
      <c r="AJ392" s="9">
        <v>68.621499999999997</v>
      </c>
      <c r="AK392" s="66">
        <v>0.50635223654394013</v>
      </c>
      <c r="AL392" s="8">
        <v>0.2</v>
      </c>
      <c r="AM392" s="9">
        <v>124.04178000000002</v>
      </c>
      <c r="AN392" s="66">
        <v>0.80762268385272873</v>
      </c>
      <c r="AO392" s="13">
        <f t="shared" si="14"/>
        <v>20.673630000000031</v>
      </c>
      <c r="AQ392" s="66">
        <v>0.69999999999999973</v>
      </c>
      <c r="AR392" s="13">
        <v>348.16119999999978</v>
      </c>
    </row>
    <row r="393" spans="1:44" x14ac:dyDescent="0.2">
      <c r="A393" s="6" t="s">
        <v>783</v>
      </c>
      <c r="B393" t="s">
        <v>5</v>
      </c>
      <c r="C393">
        <v>396</v>
      </c>
      <c r="D393" t="s">
        <v>784</v>
      </c>
      <c r="E393" s="2">
        <v>1423.86</v>
      </c>
      <c r="F393" s="6" t="str">
        <f>+_xlfn.XLOOKUP(LISTAS[[#This Row],[ID]],_01_CODIGOS_Y_COSTOS_xlsm[Producto y N°],_01_CODIGOS_Y_COSTOS_xlsm[FABRICA],"",0,1)</f>
        <v>FADER</v>
      </c>
      <c r="G393" s="13">
        <f>LISTAS[[#This Row],[Precio]]*(1-0.46)*(1-IF($C$3520="",0,$C$3520))</f>
        <v>576.66330000000005</v>
      </c>
      <c r="H393" s="1">
        <f>+_xlfn.XLOOKUP(LISTAS[[#This Row],[ID]],_01_CODIGOS_Y_COSTOS_xlsm[Producto y N°],_01_CODIGOS_Y_COSTOS_xlsm[COSTO],0,0,1)</f>
        <v>285.9074</v>
      </c>
      <c r="I393" s="115">
        <f>+IFERROR(LISTAS[[#This Row],[VENTA NETA]]/LISTAS[[#This Row],[COSTO]]-1,0)</f>
        <v>1.0169582878932131</v>
      </c>
      <c r="J393" s="33" t="str">
        <f>IFERROR(VLOOKUP(LISTAS[[#This Row],[ID]],_01_CODIGOS_Y_COSTOS_xlsm[[Producto y N°]:[CODIGO]],2,0),"")</f>
        <v>F-1179</v>
      </c>
      <c r="M393" s="22">
        <v>0</v>
      </c>
      <c r="N393" s="23">
        <f>+LISTAS[[#This Row],[Precio]]+(LISTAS[[#This Row],[Precio]]*M393)</f>
        <v>1423.86</v>
      </c>
      <c r="O393" s="24">
        <f t="shared" si="13"/>
        <v>576.66330000000005</v>
      </c>
      <c r="Q393" s="21">
        <f>IFERROR(O393/LISTAS[[#This Row],[COSTO]]-1,"")</f>
        <v>1.0169582878932131</v>
      </c>
      <c r="R393" t="str">
        <f>+LISTAS[[#This Row],[ID]]</f>
        <v>PLASTICOS396</v>
      </c>
      <c r="T393" s="29"/>
      <c r="U393" s="25">
        <f>LISTAS[[#This Row],[COSTO]]+(LISTAS[[#This Row],[COSTO]]*T393)</f>
        <v>285.9074</v>
      </c>
      <c r="V393" s="30">
        <f>IF(T393="",0,U393/LISTAS[[#This Row],[VENTA NETA]]-1)</f>
        <v>0</v>
      </c>
      <c r="X393" s="25">
        <v>228</v>
      </c>
      <c r="Y393" s="31">
        <f>IFERROR(LISTAS[[#This Row],[COSTO]]/X393-1,"")</f>
        <v>0.25397982456140356</v>
      </c>
      <c r="AF393" t="str">
        <v>SKOTNICA</v>
      </c>
      <c r="AG393" t="str">
        <v>SUPLEMENTO 0,8</v>
      </c>
      <c r="AH393" s="15" t="str">
        <v>6x11</v>
      </c>
      <c r="AI393" s="9">
        <v>102.29490000000001</v>
      </c>
      <c r="AJ393" s="9">
        <v>67.906700000000001</v>
      </c>
      <c r="AK393" s="66">
        <v>0.50640363911072117</v>
      </c>
      <c r="AL393" s="8">
        <v>0.2</v>
      </c>
      <c r="AM393" s="9">
        <v>122.75388000000001</v>
      </c>
      <c r="AN393" s="66">
        <v>0.80768436693286527</v>
      </c>
      <c r="AO393" s="13">
        <f t="shared" si="14"/>
        <v>20.458979999999997</v>
      </c>
      <c r="AQ393" s="66">
        <v>0.7</v>
      </c>
      <c r="AR393" s="13">
        <v>304.64104999999995</v>
      </c>
    </row>
    <row r="394" spans="1:44" x14ac:dyDescent="0.2">
      <c r="A394" s="6" t="s">
        <v>785</v>
      </c>
      <c r="B394" t="s">
        <v>5</v>
      </c>
      <c r="C394">
        <v>397</v>
      </c>
      <c r="D394" t="s">
        <v>786</v>
      </c>
      <c r="E394" s="2">
        <v>1302.4100000000001</v>
      </c>
      <c r="F394" s="6" t="str">
        <f>+_xlfn.XLOOKUP(LISTAS[[#This Row],[ID]],_01_CODIGOS_Y_COSTOS_xlsm[Producto y N°],_01_CODIGOS_Y_COSTOS_xlsm[FABRICA],"",0,1)</f>
        <v>FADER</v>
      </c>
      <c r="G394" s="13">
        <f>LISTAS[[#This Row],[Precio]]*(1-0.46)*(1-IF($C$3520="",0,$C$3520))</f>
        <v>527.47604999999999</v>
      </c>
      <c r="H394" s="1">
        <f>+_xlfn.XLOOKUP(LISTAS[[#This Row],[ID]],_01_CODIGOS_Y_COSTOS_xlsm[Producto y N°],_01_CODIGOS_Y_COSTOS_xlsm[COSTO],0,0,1)</f>
        <v>231.96260000000001</v>
      </c>
      <c r="I394" s="115">
        <f>+IFERROR(LISTAS[[#This Row],[VENTA NETA]]/LISTAS[[#This Row],[COSTO]]-1,0)</f>
        <v>1.2739702434789053</v>
      </c>
      <c r="J394" s="33" t="str">
        <f>IFERROR(VLOOKUP(LISTAS[[#This Row],[ID]],_01_CODIGOS_Y_COSTOS_xlsm[[Producto y N°]:[CODIGO]],2,0),"")</f>
        <v>F-1178</v>
      </c>
      <c r="M394" s="22">
        <v>0</v>
      </c>
      <c r="N394" s="23">
        <f>+LISTAS[[#This Row],[Precio]]+(LISTAS[[#This Row],[Precio]]*M394)</f>
        <v>1302.4100000000001</v>
      </c>
      <c r="O394" s="24">
        <f t="shared" si="13"/>
        <v>527.47604999999999</v>
      </c>
      <c r="Q394" s="21">
        <f>IFERROR(O394/LISTAS[[#This Row],[COSTO]]-1,"")</f>
        <v>1.2739702434789053</v>
      </c>
      <c r="R394" t="str">
        <f>+LISTAS[[#This Row],[ID]]</f>
        <v>PLASTICOS397</v>
      </c>
      <c r="T394" s="29"/>
      <c r="U394" s="25">
        <f>LISTAS[[#This Row],[COSTO]]+(LISTAS[[#This Row],[COSTO]]*T394)</f>
        <v>231.96260000000001</v>
      </c>
      <c r="V394" s="30">
        <f>IF(T394="",0,U394/LISTAS[[#This Row],[VENTA NETA]]-1)</f>
        <v>0</v>
      </c>
      <c r="X394" s="25">
        <v>184.3193</v>
      </c>
      <c r="Y394" s="31">
        <f>IFERROR(LISTAS[[#This Row],[COSTO]]/X394-1,"")</f>
        <v>0.25848242696234203</v>
      </c>
      <c r="AF394" t="str">
        <v>SKOTNICA</v>
      </c>
      <c r="AG394" t="str">
        <v>SUPLEMENTO 0,8</v>
      </c>
      <c r="AH394" s="15" t="str">
        <v>6x14</v>
      </c>
      <c r="AI394" s="9">
        <v>140.37300000000002</v>
      </c>
      <c r="AJ394" s="9">
        <v>93.184899999999999</v>
      </c>
      <c r="AK394" s="66">
        <v>0.50639213005540618</v>
      </c>
      <c r="AL394" s="8">
        <v>0.2</v>
      </c>
      <c r="AM394" s="9">
        <v>168.44760000000002</v>
      </c>
      <c r="AN394" s="66">
        <v>0.80767055606648741</v>
      </c>
      <c r="AO394" s="13">
        <f t="shared" si="14"/>
        <v>28.074600000000004</v>
      </c>
      <c r="AQ394" s="66">
        <v>0.7</v>
      </c>
      <c r="AR394" s="13">
        <v>304.64104999999995</v>
      </c>
    </row>
    <row r="395" spans="1:44" x14ac:dyDescent="0.2">
      <c r="A395" s="6" t="s">
        <v>787</v>
      </c>
      <c r="B395" t="s">
        <v>5</v>
      </c>
      <c r="C395">
        <v>398</v>
      </c>
      <c r="D395" t="s">
        <v>788</v>
      </c>
      <c r="E395" s="2">
        <v>860.93</v>
      </c>
      <c r="F395" s="6" t="str">
        <f>+_xlfn.XLOOKUP(LISTAS[[#This Row],[ID]],_01_CODIGOS_Y_COSTOS_xlsm[Producto y N°],_01_CODIGOS_Y_COSTOS_xlsm[FABRICA],"",0,1)</f>
        <v>FADER</v>
      </c>
      <c r="G395" s="13">
        <f>LISTAS[[#This Row],[Precio]]*(1-0.46)*(1-IF($C$3520="",0,$C$3520))</f>
        <v>348.67665</v>
      </c>
      <c r="H395" s="1">
        <f>+_xlfn.XLOOKUP(LISTAS[[#This Row],[ID]],_01_CODIGOS_Y_COSTOS_xlsm[Producto y N°],_01_CODIGOS_Y_COSTOS_xlsm[COSTO],0,0,1)</f>
        <v>0</v>
      </c>
      <c r="I395" s="115">
        <f>+IFERROR(LISTAS[[#This Row],[VENTA NETA]]/LISTAS[[#This Row],[COSTO]]-1,0)</f>
        <v>0</v>
      </c>
      <c r="J395" s="33" t="str">
        <f>IFERROR(VLOOKUP(LISTAS[[#This Row],[ID]],_01_CODIGOS_Y_COSTOS_xlsm[[Producto y N°]:[CODIGO]],2,0),"")</f>
        <v>0</v>
      </c>
      <c r="M395" s="22">
        <v>0</v>
      </c>
      <c r="N395" s="23">
        <f>+LISTAS[[#This Row],[Precio]]+(LISTAS[[#This Row],[Precio]]*M395)</f>
        <v>860.93</v>
      </c>
      <c r="O395" s="24">
        <f t="shared" si="13"/>
        <v>348.67665</v>
      </c>
      <c r="Q395" s="21" t="str">
        <f>IFERROR(O395/LISTAS[[#This Row],[COSTO]]-1,"")</f>
        <v/>
      </c>
      <c r="R395" t="str">
        <f>+LISTAS[[#This Row],[ID]]</f>
        <v>PLASTICOS398</v>
      </c>
      <c r="T395" s="29"/>
      <c r="U395" s="25">
        <f>LISTAS[[#This Row],[COSTO]]+(LISTAS[[#This Row],[COSTO]]*T395)</f>
        <v>0</v>
      </c>
      <c r="V395" s="30">
        <f>IF(T395="",0,U395/LISTAS[[#This Row],[VENTA NETA]]-1)</f>
        <v>0</v>
      </c>
      <c r="X395" s="25">
        <v>0</v>
      </c>
      <c r="Y395" s="31" t="str">
        <f>IFERROR(LISTAS[[#This Row],[COSTO]]/X395-1,"")</f>
        <v/>
      </c>
      <c r="AF395" t="str">
        <v>SKOTNICA</v>
      </c>
      <c r="AG395" t="str">
        <v>SUPLEMENTO 0,8</v>
      </c>
      <c r="AH395" s="15" t="str">
        <v>7x12</v>
      </c>
      <c r="AI395" s="9">
        <v>102.29490000000001</v>
      </c>
      <c r="AJ395" s="9">
        <v>67.906700000000001</v>
      </c>
      <c r="AK395" s="66">
        <v>0.50640363911072117</v>
      </c>
      <c r="AL395" s="8">
        <v>0.2</v>
      </c>
      <c r="AM395" s="9">
        <v>122.75388000000001</v>
      </c>
      <c r="AN395" s="66">
        <v>0.80768436693286527</v>
      </c>
      <c r="AO395" s="13">
        <f t="shared" si="14"/>
        <v>20.458979999999997</v>
      </c>
      <c r="AQ395" s="66">
        <v>0.69999999999999973</v>
      </c>
      <c r="AR395" s="13">
        <v>348.16119999999978</v>
      </c>
    </row>
    <row r="396" spans="1:44" x14ac:dyDescent="0.2">
      <c r="A396" s="6" t="s">
        <v>789</v>
      </c>
      <c r="B396" t="s">
        <v>5</v>
      </c>
      <c r="C396">
        <v>399</v>
      </c>
      <c r="D396" t="s">
        <v>790</v>
      </c>
      <c r="E396" s="2">
        <v>1565.13</v>
      </c>
      <c r="F396" s="6" t="str">
        <f>+_xlfn.XLOOKUP(LISTAS[[#This Row],[ID]],_01_CODIGOS_Y_COSTOS_xlsm[Producto y N°],_01_CODIGOS_Y_COSTOS_xlsm[FABRICA],"",0,1)</f>
        <v>FADER</v>
      </c>
      <c r="G396" s="13">
        <f>LISTAS[[#This Row],[Precio]]*(1-0.46)*(1-IF($C$3520="",0,$C$3520))</f>
        <v>633.87765000000013</v>
      </c>
      <c r="H396" s="1">
        <f>+_xlfn.XLOOKUP(LISTAS[[#This Row],[ID]],_01_CODIGOS_Y_COSTOS_xlsm[Producto y N°],_01_CODIGOS_Y_COSTOS_xlsm[COSTO],0,0,1)</f>
        <v>269.72399999999999</v>
      </c>
      <c r="I396" s="115">
        <f>+IFERROR(LISTAS[[#This Row],[VENTA NETA]]/LISTAS[[#This Row],[COSTO]]-1,0)</f>
        <v>1.3500973217066341</v>
      </c>
      <c r="J396" s="33" t="str">
        <f>IFERROR(VLOOKUP(LISTAS[[#This Row],[ID]],_01_CODIGOS_Y_COSTOS_xlsm[[Producto y N°]:[CODIGO]],2,0),"")</f>
        <v>F-1153</v>
      </c>
      <c r="M396" s="22">
        <v>0</v>
      </c>
      <c r="N396" s="23">
        <f>+LISTAS[[#This Row],[Precio]]+(LISTAS[[#This Row],[Precio]]*M396)</f>
        <v>1565.13</v>
      </c>
      <c r="O396" s="24">
        <f t="shared" si="13"/>
        <v>633.87765000000013</v>
      </c>
      <c r="Q396" s="21">
        <f>IFERROR(O396/LISTAS[[#This Row],[COSTO]]-1,"")</f>
        <v>1.3500973217066341</v>
      </c>
      <c r="R396" t="str">
        <f>+LISTAS[[#This Row],[ID]]</f>
        <v>PLASTICOS399</v>
      </c>
      <c r="T396" s="29"/>
      <c r="U396" s="25">
        <f>LISTAS[[#This Row],[COSTO]]+(LISTAS[[#This Row],[COSTO]]*T396)</f>
        <v>269.72399999999999</v>
      </c>
      <c r="V396" s="30">
        <f>IF(T396="",0,U396/LISTAS[[#This Row],[VENTA NETA]]-1)</f>
        <v>0</v>
      </c>
      <c r="X396" s="25">
        <v>212.8</v>
      </c>
      <c r="Y396" s="31">
        <f>IFERROR(LISTAS[[#This Row],[COSTO]]/X396-1,"")</f>
        <v>0.26749999999999985</v>
      </c>
      <c r="AF396" t="str">
        <v>SKOTNICA</v>
      </c>
      <c r="AG396" t="str">
        <v>SUPLEMENTO 0,8</v>
      </c>
      <c r="AH396" s="15" t="str">
        <v>7x15</v>
      </c>
      <c r="AI396" s="9">
        <v>140.37300000000002</v>
      </c>
      <c r="AJ396" s="9">
        <v>93.184899999999999</v>
      </c>
      <c r="AK396" s="66">
        <v>0.50639213005540618</v>
      </c>
      <c r="AL396" s="8">
        <v>0.2</v>
      </c>
      <c r="AM396" s="9">
        <v>168.44760000000002</v>
      </c>
      <c r="AN396" s="66">
        <v>0.80767055606648741</v>
      </c>
      <c r="AO396" s="13">
        <f t="shared" si="14"/>
        <v>28.074600000000004</v>
      </c>
      <c r="AQ396" s="66">
        <v>0.69999999999999973</v>
      </c>
      <c r="AR396" s="13">
        <v>348.16119999999978</v>
      </c>
    </row>
    <row r="397" spans="1:44" x14ac:dyDescent="0.2">
      <c r="A397" s="6" t="s">
        <v>791</v>
      </c>
      <c r="B397" t="s">
        <v>5</v>
      </c>
      <c r="C397">
        <v>400</v>
      </c>
      <c r="D397" t="s">
        <v>792</v>
      </c>
      <c r="E397" s="2">
        <v>1807.47</v>
      </c>
      <c r="F397" s="6" t="str">
        <f>+_xlfn.XLOOKUP(LISTAS[[#This Row],[ID]],_01_CODIGOS_Y_COSTOS_xlsm[Producto y N°],_01_CODIGOS_Y_COSTOS_xlsm[FABRICA],"",0,1)</f>
        <v>FADER</v>
      </c>
      <c r="G397" s="13">
        <f>LISTAS[[#This Row],[Precio]]*(1-0.46)*(1-IF($C$3520="",0,$C$3520))</f>
        <v>732.02535</v>
      </c>
      <c r="H397" s="1">
        <f>+_xlfn.XLOOKUP(LISTAS[[#This Row],[ID]],_01_CODIGOS_Y_COSTOS_xlsm[Producto y N°],_01_CODIGOS_Y_COSTOS_xlsm[COSTO],0,0,1)</f>
        <v>180.54750000000001</v>
      </c>
      <c r="I397" s="115">
        <f>+IFERROR(LISTAS[[#This Row],[VENTA NETA]]/LISTAS[[#This Row],[COSTO]]-1,0)</f>
        <v>3.0544751381215463</v>
      </c>
      <c r="J397" s="33" t="str">
        <f>IFERROR(VLOOKUP(LISTAS[[#This Row],[ID]],_01_CODIGOS_Y_COSTOS_xlsm[[Producto y N°]:[CODIGO]],2,0),"")</f>
        <v>S-350</v>
      </c>
      <c r="M397" s="22">
        <v>0</v>
      </c>
      <c r="N397" s="23">
        <f>+LISTAS[[#This Row],[Precio]]+(LISTAS[[#This Row],[Precio]]*M397)</f>
        <v>1807.47</v>
      </c>
      <c r="O397" s="24">
        <f t="shared" si="13"/>
        <v>732.02535</v>
      </c>
      <c r="Q397" s="21">
        <f>IFERROR(O397/LISTAS[[#This Row],[COSTO]]-1,"")</f>
        <v>3.0544751381215463</v>
      </c>
      <c r="R397" t="str">
        <f>+LISTAS[[#This Row],[ID]]</f>
        <v>PLASTICOS400</v>
      </c>
      <c r="T397" s="29"/>
      <c r="U397" s="25">
        <f>LISTAS[[#This Row],[COSTO]]+(LISTAS[[#This Row],[COSTO]]*T397)</f>
        <v>180.54750000000001</v>
      </c>
      <c r="V397" s="30">
        <f>IF(T397="",0,U397/LISTAS[[#This Row],[VENTA NETA]]-1)</f>
        <v>0</v>
      </c>
      <c r="X397" s="25">
        <v>142.5</v>
      </c>
      <c r="Y397" s="31">
        <f>IFERROR(LISTAS[[#This Row],[COSTO]]/X397-1,"")</f>
        <v>0.26700000000000013</v>
      </c>
      <c r="AF397" t="str">
        <v>SKOTNICA</v>
      </c>
      <c r="AG397" t="str">
        <v>SUPLEMENTO 0,8</v>
      </c>
      <c r="AH397" s="15" t="str">
        <v>8x13</v>
      </c>
      <c r="AI397" s="9">
        <v>102.29490000000001</v>
      </c>
      <c r="AJ397" s="9">
        <v>67.906700000000001</v>
      </c>
      <c r="AK397" s="66">
        <v>0.50640363911072117</v>
      </c>
      <c r="AL397" s="8">
        <v>0.2</v>
      </c>
      <c r="AM397" s="9">
        <v>122.75388000000001</v>
      </c>
      <c r="AN397" s="66">
        <v>0.80768436693286527</v>
      </c>
      <c r="AO397" s="13">
        <f t="shared" si="14"/>
        <v>20.458979999999997</v>
      </c>
      <c r="AQ397" s="66">
        <v>0.70000000000000018</v>
      </c>
      <c r="AR397" s="13">
        <v>565.7619500000003</v>
      </c>
    </row>
    <row r="398" spans="1:44" x14ac:dyDescent="0.2">
      <c r="A398" s="6" t="s">
        <v>793</v>
      </c>
      <c r="B398" t="s">
        <v>5</v>
      </c>
      <c r="C398">
        <v>401</v>
      </c>
      <c r="D398" t="s">
        <v>794</v>
      </c>
      <c r="E398" s="2">
        <v>1525.96</v>
      </c>
      <c r="F398" s="6" t="str">
        <f>+_xlfn.XLOOKUP(LISTAS[[#This Row],[ID]],_01_CODIGOS_Y_COSTOS_xlsm[Producto y N°],_01_CODIGOS_Y_COSTOS_xlsm[FABRICA],"",0,1)</f>
        <v>FADER</v>
      </c>
      <c r="G398" s="13">
        <f>LISTAS[[#This Row],[Precio]]*(1-0.46)*(1-IF($C$3520="",0,$C$3520))</f>
        <v>618.01380000000006</v>
      </c>
      <c r="H398" s="1">
        <f>+_xlfn.XLOOKUP(LISTAS[[#This Row],[ID]],_01_CODIGOS_Y_COSTOS_xlsm[Producto y N°],_01_CODIGOS_Y_COSTOS_xlsm[COSTO],0,0,1)</f>
        <v>233.04150000000001</v>
      </c>
      <c r="I398" s="115">
        <f>+IFERROR(LISTAS[[#This Row],[VENTA NETA]]/LISTAS[[#This Row],[COSTO]]-1,0)</f>
        <v>1.6519473999266228</v>
      </c>
      <c r="J398" s="33" t="str">
        <f>IFERROR(VLOOKUP(LISTAS[[#This Row],[ID]],_01_CODIGOS_Y_COSTOS_xlsm[[Producto y N°]:[CODIGO]],2,0),"")</f>
        <v>F-1180</v>
      </c>
      <c r="M398" s="22">
        <v>0</v>
      </c>
      <c r="N398" s="23">
        <f>+LISTAS[[#This Row],[Precio]]+(LISTAS[[#This Row],[Precio]]*M398)</f>
        <v>1525.96</v>
      </c>
      <c r="O398" s="24">
        <f t="shared" si="13"/>
        <v>618.01380000000006</v>
      </c>
      <c r="Q398" s="21">
        <f>IFERROR(O398/LISTAS[[#This Row],[COSTO]]-1,"")</f>
        <v>1.6519473999266228</v>
      </c>
      <c r="R398" t="str">
        <f>+LISTAS[[#This Row],[ID]]</f>
        <v>PLASTICOS401</v>
      </c>
      <c r="T398" s="29"/>
      <c r="U398" s="25">
        <f>LISTAS[[#This Row],[COSTO]]+(LISTAS[[#This Row],[COSTO]]*T398)</f>
        <v>233.04150000000001</v>
      </c>
      <c r="V398" s="30">
        <f>IF(T398="",0,U398/LISTAS[[#This Row],[VENTA NETA]]-1)</f>
        <v>0</v>
      </c>
      <c r="X398" s="25">
        <v>184.3</v>
      </c>
      <c r="Y398" s="31">
        <f>IFERROR(LISTAS[[#This Row],[COSTO]]/X398-1,"")</f>
        <v>0.26446825827455234</v>
      </c>
      <c r="AF398" t="str">
        <v>SKOTNICA</v>
      </c>
      <c r="AG398" t="str">
        <v>SUPLEMENTO 0,8</v>
      </c>
      <c r="AH398" s="15" t="str">
        <v>8x16</v>
      </c>
      <c r="AI398" s="9">
        <v>140.37300000000002</v>
      </c>
      <c r="AJ398" s="9">
        <v>93.184899999999999</v>
      </c>
      <c r="AK398" s="66">
        <v>0.50639213005540618</v>
      </c>
      <c r="AL398" s="8">
        <v>0.2</v>
      </c>
      <c r="AM398" s="9">
        <v>168.44760000000002</v>
      </c>
      <c r="AN398" s="66">
        <v>0.80767055606648741</v>
      </c>
      <c r="AO398" s="13">
        <f t="shared" si="14"/>
        <v>28.074600000000004</v>
      </c>
      <c r="AQ398" s="66">
        <v>0.69999999999999973</v>
      </c>
      <c r="AR398" s="13">
        <v>348.16119999999978</v>
      </c>
    </row>
    <row r="399" spans="1:44" x14ac:dyDescent="0.2">
      <c r="A399" s="6" t="s">
        <v>795</v>
      </c>
      <c r="B399" t="s">
        <v>5</v>
      </c>
      <c r="C399">
        <v>402</v>
      </c>
      <c r="D399" t="s">
        <v>796</v>
      </c>
      <c r="E399" s="2">
        <v>2127.79</v>
      </c>
      <c r="F399" s="6" t="str">
        <f>+_xlfn.XLOOKUP(LISTAS[[#This Row],[ID]],_01_CODIGOS_Y_COSTOS_xlsm[Producto y N°],_01_CODIGOS_Y_COSTOS_xlsm[FABRICA],"",0,1)</f>
        <v>FADER</v>
      </c>
      <c r="G399" s="13">
        <f>LISTAS[[#This Row],[Precio]]*(1-0.46)*(1-IF($C$3520="",0,$C$3520))</f>
        <v>861.75495000000012</v>
      </c>
      <c r="H399" s="1">
        <f>+_xlfn.XLOOKUP(LISTAS[[#This Row],[ID]],_01_CODIGOS_Y_COSTOS_xlsm[Producto y N°],_01_CODIGOS_Y_COSTOS_xlsm[COSTO],0,0,1)</f>
        <v>503.73750000000001</v>
      </c>
      <c r="I399" s="115">
        <f>+IFERROR(LISTAS[[#This Row],[VENTA NETA]]/LISTAS[[#This Row],[COSTO]]-1,0)</f>
        <v>0.71072225117248577</v>
      </c>
      <c r="J399" s="33" t="str">
        <f>IFERROR(VLOOKUP(LISTAS[[#This Row],[ID]],_01_CODIGOS_Y_COSTOS_xlsm[[Producto y N°]:[CODIGO]],2,0),"")</f>
        <v>S-380</v>
      </c>
      <c r="M399" s="22">
        <v>0</v>
      </c>
      <c r="N399" s="23">
        <f>+LISTAS[[#This Row],[Precio]]+(LISTAS[[#This Row],[Precio]]*M399)</f>
        <v>2127.79</v>
      </c>
      <c r="O399" s="24">
        <f t="shared" si="13"/>
        <v>861.75495000000012</v>
      </c>
      <c r="Q399" s="21">
        <f>IFERROR(O399/LISTAS[[#This Row],[COSTO]]-1,"")</f>
        <v>0.71072225117248577</v>
      </c>
      <c r="R399" t="str">
        <f>+LISTAS[[#This Row],[ID]]</f>
        <v>PLASTICOS402</v>
      </c>
      <c r="T399" s="29"/>
      <c r="U399" s="25">
        <f>LISTAS[[#This Row],[COSTO]]+(LISTAS[[#This Row],[COSTO]]*T399)</f>
        <v>503.73750000000001</v>
      </c>
      <c r="V399" s="30">
        <f>IF(T399="",0,U399/LISTAS[[#This Row],[VENTA NETA]]-1)</f>
        <v>0</v>
      </c>
      <c r="X399" s="25">
        <v>394.25</v>
      </c>
      <c r="Y399" s="31">
        <f>IFERROR(LISTAS[[#This Row],[COSTO]]/X399-1,"")</f>
        <v>0.27771084337349405</v>
      </c>
      <c r="AF399" t="str">
        <v>SKOTNICA</v>
      </c>
      <c r="AG399" t="str">
        <v>SUPLEMENTO 0,8</v>
      </c>
      <c r="AH399" s="15" t="str">
        <v>9x14</v>
      </c>
      <c r="AI399" s="9">
        <v>139.29165</v>
      </c>
      <c r="AJ399" s="9">
        <v>92.470100000000002</v>
      </c>
      <c r="AK399" s="66">
        <v>0.50634259074014198</v>
      </c>
      <c r="AL399" s="8">
        <v>0.2</v>
      </c>
      <c r="AM399" s="9">
        <v>167.14998000000003</v>
      </c>
      <c r="AN399" s="66">
        <v>0.80761110888817056</v>
      </c>
      <c r="AO399" s="13">
        <f t="shared" si="14"/>
        <v>27.858330000000024</v>
      </c>
      <c r="AQ399" s="66">
        <v>0.70000000000000018</v>
      </c>
      <c r="AR399" s="13">
        <v>261.12089999999989</v>
      </c>
    </row>
    <row r="400" spans="1:44" x14ac:dyDescent="0.2">
      <c r="A400" s="6" t="s">
        <v>797</v>
      </c>
      <c r="B400" t="s">
        <v>798</v>
      </c>
      <c r="C400">
        <v>1</v>
      </c>
      <c r="D400" t="s">
        <v>6164</v>
      </c>
      <c r="E400" s="2">
        <v>1128</v>
      </c>
      <c r="F400" s="6" t="str">
        <f>+_xlfn.XLOOKUP(LISTAS[[#This Row],[ID]],_01_CODIGOS_Y_COSTOS_xlsm[Producto y N°],_01_CODIGOS_Y_COSTOS_xlsm[FABRICA],"",0,1)</f>
        <v>RESORTES</v>
      </c>
      <c r="G400" s="13">
        <f>LISTAS[[#This Row],[Precio]]*(1-0.46)*(1-IF($C$3520="",0,$C$3520))</f>
        <v>456.84000000000003</v>
      </c>
      <c r="H400" s="1">
        <f>+_xlfn.XLOOKUP(LISTAS[[#This Row],[ID]],_01_CODIGOS_Y_COSTOS_xlsm[Producto y N°],_01_CODIGOS_Y_COSTOS_xlsm[COSTO],0,0,1)</f>
        <v>253.8</v>
      </c>
      <c r="I400" s="115">
        <f>+IFERROR(LISTAS[[#This Row],[VENTA NETA]]/LISTAS[[#This Row],[COSTO]]-1,0)</f>
        <v>0.8</v>
      </c>
      <c r="J400" s="33" t="str">
        <f>IFERROR(VLOOKUP(LISTAS[[#This Row],[ID]],_01_CODIGOS_Y_COSTOS_xlsm[[Producto y N°]:[CODIGO]],2,0),"")</f>
        <v>1</v>
      </c>
      <c r="M400" s="22">
        <v>0.28351008147103007</v>
      </c>
      <c r="N400" s="23">
        <f>+LISTAS[[#This Row],[Precio]]+(LISTAS[[#This Row],[Precio]]*M400)</f>
        <v>1447.7993718993218</v>
      </c>
      <c r="O400" s="24">
        <f t="shared" si="13"/>
        <v>586.35874561922537</v>
      </c>
      <c r="Q400" s="21">
        <f>IFERROR(O400/LISTAS[[#This Row],[COSTO]]-1,"")</f>
        <v>1.310318146647854</v>
      </c>
      <c r="R400" t="str">
        <f>+LISTAS[[#This Row],[ID]]</f>
        <v>RESORTES LINEA FERRETERIA1</v>
      </c>
      <c r="T400" s="29"/>
      <c r="U400" s="25">
        <f>LISTAS[[#This Row],[COSTO]]+(LISTAS[[#This Row],[COSTO]]*T400)</f>
        <v>253.8</v>
      </c>
      <c r="V400" s="30">
        <f>IF(T400="",0,U400/LISTAS[[#This Row],[VENTA NETA]]-1)</f>
        <v>0</v>
      </c>
      <c r="X400" s="25">
        <v>0</v>
      </c>
      <c r="Y400" s="31" t="str">
        <f>IFERROR(LISTAS[[#This Row],[COSTO]]/X400-1,"")</f>
        <v/>
      </c>
      <c r="AF400" t="str">
        <v>SKOTNICA</v>
      </c>
      <c r="AG400" t="str">
        <v>SUPLEMENTO 0,8</v>
      </c>
      <c r="AH400" s="15" t="str">
        <v>9x17</v>
      </c>
      <c r="AI400" s="9">
        <v>141.64470000000003</v>
      </c>
      <c r="AJ400" s="9">
        <v>94.029700000000005</v>
      </c>
      <c r="AK400" s="66">
        <v>0.50638255785140251</v>
      </c>
      <c r="AL400" s="8">
        <v>0.2</v>
      </c>
      <c r="AM400" s="9">
        <v>169.97363999999999</v>
      </c>
      <c r="AN400" s="66">
        <v>0.80765906942168253</v>
      </c>
      <c r="AO400" s="13">
        <f t="shared" si="14"/>
        <v>28.32893999999996</v>
      </c>
      <c r="AQ400" s="66">
        <v>0.69999999999999973</v>
      </c>
      <c r="AR400" s="13">
        <v>348.16119999999978</v>
      </c>
    </row>
    <row r="401" spans="1:44" x14ac:dyDescent="0.2">
      <c r="A401" s="6" t="s">
        <v>799</v>
      </c>
      <c r="B401" t="s">
        <v>798</v>
      </c>
      <c r="C401">
        <v>2</v>
      </c>
      <c r="D401" t="s">
        <v>6165</v>
      </c>
      <c r="E401" s="2">
        <v>1361.26</v>
      </c>
      <c r="F401" s="6" t="str">
        <f>+_xlfn.XLOOKUP(LISTAS[[#This Row],[ID]],_01_CODIGOS_Y_COSTOS_xlsm[Producto y N°],_01_CODIGOS_Y_COSTOS_xlsm[FABRICA],"",0,1)</f>
        <v>RESORTES</v>
      </c>
      <c r="G401" s="13">
        <f>LISTAS[[#This Row],[Precio]]*(1-0.46)*(1-IF($C$3520="",0,$C$3520))</f>
        <v>551.3103000000001</v>
      </c>
      <c r="H401" s="1">
        <f>+_xlfn.XLOOKUP(LISTAS[[#This Row],[ID]],_01_CODIGOS_Y_COSTOS_xlsm[Producto y N°],_01_CODIGOS_Y_COSTOS_xlsm[COSTO],0,0,1)</f>
        <v>324.3</v>
      </c>
      <c r="I401" s="115">
        <f>+IFERROR(LISTAS[[#This Row],[VENTA NETA]]/LISTAS[[#This Row],[COSTO]]-1,0)</f>
        <v>0.70000092506938039</v>
      </c>
      <c r="J401" s="33" t="str">
        <f>IFERROR(VLOOKUP(LISTAS[[#This Row],[ID]],_01_CODIGOS_Y_COSTOS_xlsm[[Producto y N°]:[CODIGO]],2,0),"")</f>
        <v>2</v>
      </c>
      <c r="M401" s="22">
        <v>0.35513405333817061</v>
      </c>
      <c r="N401" s="23">
        <f>+LISTAS[[#This Row],[Precio]]+(LISTAS[[#This Row],[Precio]]*M401)</f>
        <v>1844.6897814471181</v>
      </c>
      <c r="O401" s="24">
        <f t="shared" si="13"/>
        <v>747.0993614860829</v>
      </c>
      <c r="Q401" s="21">
        <f>IFERROR(O401/LISTAS[[#This Row],[COSTO]]-1,"")</f>
        <v>1.3037291442679089</v>
      </c>
      <c r="R401" t="str">
        <f>+LISTAS[[#This Row],[ID]]</f>
        <v>RESORTES LINEA FERRETERIA2</v>
      </c>
      <c r="T401" s="29"/>
      <c r="U401" s="25">
        <f>LISTAS[[#This Row],[COSTO]]+(LISTAS[[#This Row],[COSTO]]*T401)</f>
        <v>324.3</v>
      </c>
      <c r="V401" s="30">
        <f>IF(T401="",0,U401/LISTAS[[#This Row],[VENTA NETA]]-1)</f>
        <v>0</v>
      </c>
      <c r="X401" s="25">
        <v>0</v>
      </c>
      <c r="Y401" s="31" t="str">
        <f>IFERROR(LISTAS[[#This Row],[COSTO]]/X401-1,"")</f>
        <v/>
      </c>
      <c r="AF401" t="str">
        <v>SKOTNICA</v>
      </c>
      <c r="AG401" t="str">
        <v>SUPLEMENTO 0,8</v>
      </c>
      <c r="AH401" s="15" t="str">
        <v>10x15</v>
      </c>
      <c r="AI401" s="9">
        <v>139.29165</v>
      </c>
      <c r="AJ401" s="9">
        <v>92.470100000000002</v>
      </c>
      <c r="AK401" s="66">
        <v>0.50634259074014198</v>
      </c>
      <c r="AL401" s="8">
        <v>0.2</v>
      </c>
      <c r="AM401" s="9">
        <v>167.14998000000003</v>
      </c>
      <c r="AN401" s="66">
        <v>0.80761110888817056</v>
      </c>
      <c r="AO401" s="13">
        <f t="shared" si="14"/>
        <v>27.858330000000024</v>
      </c>
      <c r="AQ401" s="66">
        <v>0.7</v>
      </c>
      <c r="AR401" s="13">
        <v>728.96149999999989</v>
      </c>
    </row>
    <row r="402" spans="1:44" x14ac:dyDescent="0.2">
      <c r="A402" s="6" t="s">
        <v>800</v>
      </c>
      <c r="B402" t="s">
        <v>798</v>
      </c>
      <c r="C402">
        <v>3</v>
      </c>
      <c r="D402" t="s">
        <v>6166</v>
      </c>
      <c r="E402" s="2">
        <v>1128</v>
      </c>
      <c r="F402" s="6" t="str">
        <f>+_xlfn.XLOOKUP(LISTAS[[#This Row],[ID]],_01_CODIGOS_Y_COSTOS_xlsm[Producto y N°],_01_CODIGOS_Y_COSTOS_xlsm[FABRICA],"",0,1)</f>
        <v>RESORTES</v>
      </c>
      <c r="G402" s="13">
        <f>LISTAS[[#This Row],[Precio]]*(1-0.46)*(1-IF($C$3520="",0,$C$3520))</f>
        <v>456.84000000000003</v>
      </c>
      <c r="H402" s="1">
        <f>+_xlfn.XLOOKUP(LISTAS[[#This Row],[ID]],_01_CODIGOS_Y_COSTOS_xlsm[Producto y N°],_01_CODIGOS_Y_COSTOS_xlsm[COSTO],0,0,1)</f>
        <v>253.8</v>
      </c>
      <c r="I402" s="115">
        <f>+IFERROR(LISTAS[[#This Row],[VENTA NETA]]/LISTAS[[#This Row],[COSTO]]-1,0)</f>
        <v>0.8</v>
      </c>
      <c r="J402" s="33" t="str">
        <f>IFERROR(VLOOKUP(LISTAS[[#This Row],[ID]],_01_CODIGOS_Y_COSTOS_xlsm[[Producto y N°]:[CODIGO]],2,0),"")</f>
        <v>3</v>
      </c>
      <c r="M402" s="22">
        <v>0.12292438179428977</v>
      </c>
      <c r="N402" s="23">
        <f>+LISTAS[[#This Row],[Precio]]+(LISTAS[[#This Row],[Precio]]*M402)</f>
        <v>1266.6587026639588</v>
      </c>
      <c r="O402" s="24">
        <f t="shared" si="13"/>
        <v>512.99677457890334</v>
      </c>
      <c r="Q402" s="21">
        <f>IFERROR(O402/LISTAS[[#This Row],[COSTO]]-1,"")</f>
        <v>1.0212638872297215</v>
      </c>
      <c r="R402" t="str">
        <f>+LISTAS[[#This Row],[ID]]</f>
        <v>RESORTES LINEA FERRETERIA3</v>
      </c>
      <c r="T402" s="29"/>
      <c r="U402" s="25">
        <f>LISTAS[[#This Row],[COSTO]]+(LISTAS[[#This Row],[COSTO]]*T402)</f>
        <v>253.8</v>
      </c>
      <c r="V402" s="30">
        <f>IF(T402="",0,U402/LISTAS[[#This Row],[VENTA NETA]]-1)</f>
        <v>0</v>
      </c>
      <c r="X402" s="25">
        <v>5.35</v>
      </c>
      <c r="Y402" s="31">
        <f>IFERROR(LISTAS[[#This Row],[COSTO]]/X402-1,"")</f>
        <v>46.439252336448604</v>
      </c>
      <c r="AF402" t="str">
        <v>SKOTNICA</v>
      </c>
      <c r="AG402" t="str">
        <v>SUPLEMENTO 0,8</v>
      </c>
      <c r="AH402" s="15" t="str">
        <v>10x18</v>
      </c>
      <c r="AI402" s="9">
        <v>141.64470000000003</v>
      </c>
      <c r="AJ402" s="9">
        <v>94.029700000000005</v>
      </c>
      <c r="AK402" s="66">
        <v>0.50638255785140251</v>
      </c>
      <c r="AL402" s="8">
        <v>0.2</v>
      </c>
      <c r="AM402" s="9">
        <v>169.97363999999999</v>
      </c>
      <c r="AN402" s="66">
        <v>0.80765906942168253</v>
      </c>
      <c r="AO402" s="13">
        <f t="shared" si="14"/>
        <v>28.32893999999996</v>
      </c>
      <c r="AQ402" s="66">
        <v>0.7</v>
      </c>
      <c r="AR402" s="13">
        <v>233.92029999999988</v>
      </c>
    </row>
    <row r="403" spans="1:44" x14ac:dyDescent="0.2">
      <c r="A403" s="6" t="s">
        <v>801</v>
      </c>
      <c r="B403" t="s">
        <v>798</v>
      </c>
      <c r="C403">
        <v>4</v>
      </c>
      <c r="D403" t="s">
        <v>6167</v>
      </c>
      <c r="E403" s="2">
        <v>1112.1199999999999</v>
      </c>
      <c r="F403" s="6" t="str">
        <f>+_xlfn.XLOOKUP(LISTAS[[#This Row],[ID]],_01_CODIGOS_Y_COSTOS_xlsm[Producto y N°],_01_CODIGOS_Y_COSTOS_xlsm[FABRICA],"",0,1)</f>
        <v>RESORTES</v>
      </c>
      <c r="G403" s="13">
        <f>LISTAS[[#This Row],[Precio]]*(1-0.46)*(1-IF($C$3520="",0,$C$3520))</f>
        <v>450.40859999999998</v>
      </c>
      <c r="H403" s="1">
        <f>+_xlfn.XLOOKUP(LISTAS[[#This Row],[ID]],_01_CODIGOS_Y_COSTOS_xlsm[Producto y N°],_01_CODIGOS_Y_COSTOS_xlsm[COSTO],0,0,1)</f>
        <v>197.4</v>
      </c>
      <c r="I403" s="115">
        <f>+IFERROR(LISTAS[[#This Row],[VENTA NETA]]/LISTAS[[#This Row],[COSTO]]-1,0)</f>
        <v>1.2817051671732522</v>
      </c>
      <c r="J403" s="33" t="str">
        <f>IFERROR(VLOOKUP(LISTAS[[#This Row],[ID]],_01_CODIGOS_Y_COSTOS_xlsm[[Producto y N°]:[CODIGO]],2,0),"")</f>
        <v>4</v>
      </c>
      <c r="M403" s="22">
        <v>0</v>
      </c>
      <c r="N403" s="23">
        <f>+LISTAS[[#This Row],[Precio]]+(LISTAS[[#This Row],[Precio]]*M403)</f>
        <v>1112.1199999999999</v>
      </c>
      <c r="O403" s="24">
        <f t="shared" si="13"/>
        <v>450.40859999999998</v>
      </c>
      <c r="Q403" s="21">
        <f>IFERROR(O403/LISTAS[[#This Row],[COSTO]]-1,"")</f>
        <v>1.2817051671732522</v>
      </c>
      <c r="R403" t="str">
        <f>+LISTAS[[#This Row],[ID]]</f>
        <v>RESORTES LINEA FERRETERIA4</v>
      </c>
      <c r="T403" s="29"/>
      <c r="U403" s="25">
        <f>LISTAS[[#This Row],[COSTO]]+(LISTAS[[#This Row],[COSTO]]*T403)</f>
        <v>197.4</v>
      </c>
      <c r="V403" s="30">
        <f>IF(T403="",0,U403/LISTAS[[#This Row],[VENTA NETA]]-1)</f>
        <v>0</v>
      </c>
      <c r="X403" s="25">
        <v>0</v>
      </c>
      <c r="Y403" s="31" t="str">
        <f>IFERROR(LISTAS[[#This Row],[COSTO]]/X403-1,"")</f>
        <v/>
      </c>
      <c r="AF403" t="str">
        <v>SKOTNICA</v>
      </c>
      <c r="AG403" t="str">
        <v>SUPLEMENTO 0,8</v>
      </c>
      <c r="AH403" s="15" t="str">
        <v>10x26</v>
      </c>
      <c r="AI403" s="9">
        <v>257.53950000000003</v>
      </c>
      <c r="AJ403" s="9">
        <v>170.96899999999999</v>
      </c>
      <c r="AK403" s="66">
        <v>0.5063520287303549</v>
      </c>
      <c r="AL403" s="8">
        <v>0.2</v>
      </c>
      <c r="AM403" s="9">
        <v>309.04739999999998</v>
      </c>
      <c r="AN403" s="66">
        <v>0.80762243447642557</v>
      </c>
      <c r="AO403" s="13">
        <f t="shared" si="14"/>
        <v>51.50789999999995</v>
      </c>
      <c r="AQ403" s="66">
        <v>0.69999999999999973</v>
      </c>
      <c r="AR403" s="13">
        <v>365.56844999999953</v>
      </c>
    </row>
    <row r="404" spans="1:44" x14ac:dyDescent="0.2">
      <c r="A404" s="6" t="s">
        <v>802</v>
      </c>
      <c r="B404" t="s">
        <v>798</v>
      </c>
      <c r="C404">
        <v>5</v>
      </c>
      <c r="D404" t="s">
        <v>6168</v>
      </c>
      <c r="E404" s="2">
        <v>1112.1199999999999</v>
      </c>
      <c r="F404" s="6" t="str">
        <f>+_xlfn.XLOOKUP(LISTAS[[#This Row],[ID]],_01_CODIGOS_Y_COSTOS_xlsm[Producto y N°],_01_CODIGOS_Y_COSTOS_xlsm[FABRICA],"",0,1)</f>
        <v>RESORTES</v>
      </c>
      <c r="G404" s="13">
        <f>LISTAS[[#This Row],[Precio]]*(1-0.46)*(1-IF($C$3520="",0,$C$3520))</f>
        <v>450.40859999999998</v>
      </c>
      <c r="H404" s="1">
        <f>+_xlfn.XLOOKUP(LISTAS[[#This Row],[ID]],_01_CODIGOS_Y_COSTOS_xlsm[Producto y N°],_01_CODIGOS_Y_COSTOS_xlsm[COSTO],0,0,1)</f>
        <v>253.8</v>
      </c>
      <c r="I404" s="115">
        <f>+IFERROR(LISTAS[[#This Row],[VENTA NETA]]/LISTAS[[#This Row],[COSTO]]-1,0)</f>
        <v>0.77465957446808487</v>
      </c>
      <c r="J404" s="33" t="str">
        <f>IFERROR(VLOOKUP(LISTAS[[#This Row],[ID]],_01_CODIGOS_Y_COSTOS_xlsm[[Producto y N°]:[CODIGO]],2,0),"")</f>
        <v>5</v>
      </c>
      <c r="M404" s="22">
        <v>0</v>
      </c>
      <c r="N404" s="23">
        <f>+LISTAS[[#This Row],[Precio]]+(LISTAS[[#This Row],[Precio]]*M404)</f>
        <v>1112.1199999999999</v>
      </c>
      <c r="O404" s="24">
        <f t="shared" si="13"/>
        <v>450.40859999999998</v>
      </c>
      <c r="Q404" s="21">
        <f>IFERROR(O404/LISTAS[[#This Row],[COSTO]]-1,"")</f>
        <v>0.77465957446808487</v>
      </c>
      <c r="R404" t="str">
        <f>+LISTAS[[#This Row],[ID]]</f>
        <v>RESORTES LINEA FERRETERIA5</v>
      </c>
      <c r="T404" s="29"/>
      <c r="U404" s="25">
        <f>LISTAS[[#This Row],[COSTO]]+(LISTAS[[#This Row],[COSTO]]*T404)</f>
        <v>253.8</v>
      </c>
      <c r="V404" s="30">
        <f>IF(T404="",0,U404/LISTAS[[#This Row],[VENTA NETA]]-1)</f>
        <v>0</v>
      </c>
      <c r="X404" s="25">
        <v>9.6300000000000008</v>
      </c>
      <c r="Y404" s="31">
        <f>IFERROR(LISTAS[[#This Row],[COSTO]]/X404-1,"")</f>
        <v>25.355140186915886</v>
      </c>
      <c r="AF404" t="str">
        <v>SKOTNICA</v>
      </c>
      <c r="AG404" t="str">
        <v>SUPLEMENTO 0,8</v>
      </c>
      <c r="AH404" s="15" t="str">
        <v>11x16</v>
      </c>
      <c r="AI404" s="9">
        <v>139.29165</v>
      </c>
      <c r="AJ404" s="9">
        <v>92.470100000000002</v>
      </c>
      <c r="AK404" s="66">
        <v>0.50634259074014198</v>
      </c>
      <c r="AL404" s="8">
        <v>0.2</v>
      </c>
      <c r="AM404" s="9">
        <v>167.14998000000003</v>
      </c>
      <c r="AN404" s="66">
        <v>0.80761110888817056</v>
      </c>
      <c r="AO404" s="13">
        <f t="shared" si="14"/>
        <v>27.858330000000024</v>
      </c>
      <c r="AQ404" s="66">
        <v>0.69999999999999951</v>
      </c>
      <c r="AR404" s="13">
        <v>687.61674999999923</v>
      </c>
    </row>
    <row r="405" spans="1:44" x14ac:dyDescent="0.2">
      <c r="A405" s="6" t="s">
        <v>803</v>
      </c>
      <c r="B405" t="s">
        <v>798</v>
      </c>
      <c r="C405">
        <v>6</v>
      </c>
      <c r="D405" t="s">
        <v>6169</v>
      </c>
      <c r="E405" s="2">
        <v>1165.72</v>
      </c>
      <c r="F405" s="6" t="str">
        <f>+_xlfn.XLOOKUP(LISTAS[[#This Row],[ID]],_01_CODIGOS_Y_COSTOS_xlsm[Producto y N°],_01_CODIGOS_Y_COSTOS_xlsm[FABRICA],"",0,1)</f>
        <v>RESORTES</v>
      </c>
      <c r="G405" s="13">
        <f>LISTAS[[#This Row],[Precio]]*(1-0.46)*(1-IF($C$3520="",0,$C$3520))</f>
        <v>472.11660000000006</v>
      </c>
      <c r="H405" s="1">
        <f>+_xlfn.XLOOKUP(LISTAS[[#This Row],[ID]],_01_CODIGOS_Y_COSTOS_xlsm[Producto y N°],_01_CODIGOS_Y_COSTOS_xlsm[COSTO],0,0,1)</f>
        <v>253.8</v>
      </c>
      <c r="I405" s="115">
        <f>+IFERROR(LISTAS[[#This Row],[VENTA NETA]]/LISTAS[[#This Row],[COSTO]]-1,0)</f>
        <v>0.8601914893617022</v>
      </c>
      <c r="J405" s="33" t="str">
        <f>IFERROR(VLOOKUP(LISTAS[[#This Row],[ID]],_01_CODIGOS_Y_COSTOS_xlsm[[Producto y N°]:[CODIGO]],2,0),"")</f>
        <v>6</v>
      </c>
      <c r="M405" s="22">
        <v>0</v>
      </c>
      <c r="N405" s="23">
        <f>+LISTAS[[#This Row],[Precio]]+(LISTAS[[#This Row],[Precio]]*M405)</f>
        <v>1165.72</v>
      </c>
      <c r="O405" s="24">
        <f t="shared" si="13"/>
        <v>472.11660000000006</v>
      </c>
      <c r="Q405" s="21">
        <f>IFERROR(O405/LISTAS[[#This Row],[COSTO]]-1,"")</f>
        <v>0.8601914893617022</v>
      </c>
      <c r="R405" t="str">
        <f>+LISTAS[[#This Row],[ID]]</f>
        <v>RESORTES LINEA FERRETERIA6</v>
      </c>
      <c r="T405" s="29"/>
      <c r="U405" s="25">
        <f>LISTAS[[#This Row],[COSTO]]+(LISTAS[[#This Row],[COSTO]]*T405)</f>
        <v>253.8</v>
      </c>
      <c r="V405" s="30">
        <f>IF(T405="",0,U405/LISTAS[[#This Row],[VENTA NETA]]-1)</f>
        <v>0</v>
      </c>
      <c r="X405" s="25">
        <v>0</v>
      </c>
      <c r="Y405" s="31" t="str">
        <f>IFERROR(LISTAS[[#This Row],[COSTO]]/X405-1,"")</f>
        <v/>
      </c>
      <c r="AF405" t="str">
        <v>SKOTNICA</v>
      </c>
      <c r="AG405" t="str">
        <v>SUPLEMENTO 0,8</v>
      </c>
      <c r="AH405" s="15" t="str">
        <v>11x19</v>
      </c>
      <c r="AI405" s="9">
        <v>188.04150000000004</v>
      </c>
      <c r="AJ405" s="9">
        <v>124.8314</v>
      </c>
      <c r="AK405" s="66">
        <v>0.5063637834711463</v>
      </c>
      <c r="AL405" s="8">
        <v>0.2</v>
      </c>
      <c r="AM405" s="9">
        <v>225.64980000000003</v>
      </c>
      <c r="AN405" s="66">
        <v>0.80763654016537534</v>
      </c>
      <c r="AO405" s="13">
        <f t="shared" si="14"/>
        <v>37.608299999999986</v>
      </c>
      <c r="AQ405" s="66">
        <v>0.7</v>
      </c>
      <c r="AR405" s="13">
        <v>424.32044999999994</v>
      </c>
    </row>
    <row r="406" spans="1:44" x14ac:dyDescent="0.2">
      <c r="A406" s="6" t="s">
        <v>804</v>
      </c>
      <c r="B406" t="s">
        <v>798</v>
      </c>
      <c r="C406">
        <v>7</v>
      </c>
      <c r="D406" t="s">
        <v>6170</v>
      </c>
      <c r="E406" s="2">
        <v>1378.67</v>
      </c>
      <c r="F406" s="6" t="str">
        <f>+_xlfn.XLOOKUP(LISTAS[[#This Row],[ID]],_01_CODIGOS_Y_COSTOS_xlsm[Producto y N°],_01_CODIGOS_Y_COSTOS_xlsm[FABRICA],"",0,1)</f>
        <v>RESORTES</v>
      </c>
      <c r="G406" s="13">
        <f>LISTAS[[#This Row],[Precio]]*(1-0.46)*(1-IF($C$3520="",0,$C$3520))</f>
        <v>558.36135000000013</v>
      </c>
      <c r="H406" s="1">
        <f>+_xlfn.XLOOKUP(LISTAS[[#This Row],[ID]],_01_CODIGOS_Y_COSTOS_xlsm[Producto y N°],_01_CODIGOS_Y_COSTOS_xlsm[COSTO],0,0,1)</f>
        <v>310.2</v>
      </c>
      <c r="I406" s="115">
        <f>+IFERROR(LISTAS[[#This Row],[VENTA NETA]]/LISTAS[[#This Row],[COSTO]]-1,0)</f>
        <v>0.80000435203094833</v>
      </c>
      <c r="J406" s="33" t="str">
        <f>IFERROR(VLOOKUP(LISTAS[[#This Row],[ID]],_01_CODIGOS_Y_COSTOS_xlsm[[Producto y N°]:[CODIGO]],2,0),"")</f>
        <v>7</v>
      </c>
      <c r="M406" s="22">
        <v>9.8049210445272816E-2</v>
      </c>
      <c r="N406" s="23">
        <f>+LISTAS[[#This Row],[Precio]]+(LISTAS[[#This Row],[Precio]]*M406)</f>
        <v>1513.8475049645845</v>
      </c>
      <c r="O406" s="24">
        <f t="shared" si="13"/>
        <v>613.10823951065674</v>
      </c>
      <c r="Q406" s="21">
        <f>IFERROR(O406/LISTAS[[#This Row],[COSTO]]-1,"")</f>
        <v>0.9764933575456376</v>
      </c>
      <c r="R406" t="str">
        <f>+LISTAS[[#This Row],[ID]]</f>
        <v>RESORTES LINEA FERRETERIA7</v>
      </c>
      <c r="T406" s="29"/>
      <c r="U406" s="25">
        <f>LISTAS[[#This Row],[COSTO]]+(LISTAS[[#This Row],[COSTO]]*T406)</f>
        <v>310.2</v>
      </c>
      <c r="V406" s="30">
        <f>IF(T406="",0,U406/LISTAS[[#This Row],[VENTA NETA]]-1)</f>
        <v>0</v>
      </c>
      <c r="X406" s="25">
        <v>13.38</v>
      </c>
      <c r="Y406" s="31">
        <f>IFERROR(LISTAS[[#This Row],[COSTO]]/X406-1,"")</f>
        <v>22.183856502242151</v>
      </c>
      <c r="AF406" t="str">
        <v>SKOTNICA</v>
      </c>
      <c r="AG406" t="str">
        <v>SUPLEMENTO 0,8</v>
      </c>
      <c r="AH406" s="15" t="str">
        <v>11x27</v>
      </c>
      <c r="AI406" s="9">
        <v>259.98975000000002</v>
      </c>
      <c r="AJ406" s="9">
        <v>172.59350000000001</v>
      </c>
      <c r="AK406" s="66">
        <v>0.50637046006946962</v>
      </c>
      <c r="AL406" s="8">
        <v>0.2</v>
      </c>
      <c r="AM406" s="9">
        <v>311.98770000000002</v>
      </c>
      <c r="AN406" s="66">
        <v>0.8076445520833635</v>
      </c>
      <c r="AO406" s="13">
        <f t="shared" si="14"/>
        <v>51.997950000000003</v>
      </c>
      <c r="AQ406" s="66">
        <v>0.7</v>
      </c>
      <c r="AR406" s="13">
        <v>600.57644999999957</v>
      </c>
    </row>
    <row r="407" spans="1:44" x14ac:dyDescent="0.2">
      <c r="A407" s="6" t="s">
        <v>805</v>
      </c>
      <c r="B407" t="s">
        <v>798</v>
      </c>
      <c r="C407">
        <v>8</v>
      </c>
      <c r="D407" t="s">
        <v>6171</v>
      </c>
      <c r="E407" s="2">
        <v>2116.64</v>
      </c>
      <c r="F407" s="6" t="str">
        <f>+_xlfn.XLOOKUP(LISTAS[[#This Row],[ID]],_01_CODIGOS_Y_COSTOS_xlsm[Producto y N°],_01_CODIGOS_Y_COSTOS_xlsm[FABRICA],"",0,1)</f>
        <v>RESORTES</v>
      </c>
      <c r="G407" s="13">
        <f>LISTAS[[#This Row],[Precio]]*(1-0.46)*(1-IF($C$3520="",0,$C$3520))</f>
        <v>857.23919999999998</v>
      </c>
      <c r="H407" s="1">
        <f>+_xlfn.XLOOKUP(LISTAS[[#This Row],[ID]],_01_CODIGOS_Y_COSTOS_xlsm[Producto y N°],_01_CODIGOS_Y_COSTOS_xlsm[COSTO],0,0,1)</f>
        <v>423</v>
      </c>
      <c r="I407" s="115">
        <f>+IFERROR(LISTAS[[#This Row],[VENTA NETA]]/LISTAS[[#This Row],[COSTO]]-1,0)</f>
        <v>1.0265702127659573</v>
      </c>
      <c r="J407" s="33" t="str">
        <f>IFERROR(VLOOKUP(LISTAS[[#This Row],[ID]],_01_CODIGOS_Y_COSTOS_xlsm[[Producto y N°]:[CODIGO]],2,0),"")</f>
        <v>8</v>
      </c>
      <c r="M407" s="22">
        <v>0</v>
      </c>
      <c r="N407" s="23">
        <f>+LISTAS[[#This Row],[Precio]]+(LISTAS[[#This Row],[Precio]]*M407)</f>
        <v>2116.64</v>
      </c>
      <c r="O407" s="24">
        <f t="shared" si="13"/>
        <v>857.23919999999998</v>
      </c>
      <c r="Q407" s="21">
        <f>IFERROR(O407/LISTAS[[#This Row],[COSTO]]-1,"")</f>
        <v>1.0265702127659573</v>
      </c>
      <c r="R407" t="str">
        <f>+LISTAS[[#This Row],[ID]]</f>
        <v>RESORTES LINEA FERRETERIA8</v>
      </c>
      <c r="T407" s="29"/>
      <c r="U407" s="25">
        <f>LISTAS[[#This Row],[COSTO]]+(LISTAS[[#This Row],[COSTO]]*T407)</f>
        <v>423</v>
      </c>
      <c r="V407" s="30">
        <f>IF(T407="",0,U407/LISTAS[[#This Row],[VENTA NETA]]-1)</f>
        <v>0</v>
      </c>
      <c r="X407" s="25">
        <v>35.31</v>
      </c>
      <c r="Y407" s="31">
        <f>IFERROR(LISTAS[[#This Row],[COSTO]]/X407-1,"")</f>
        <v>10.979609175870857</v>
      </c>
      <c r="AF407" t="str">
        <v>SKOTNICA</v>
      </c>
      <c r="AG407" t="str">
        <v>SUPLEMENTO 0,8</v>
      </c>
      <c r="AH407" s="15" t="str">
        <v>12x17</v>
      </c>
      <c r="AI407" s="9">
        <v>140.37300000000002</v>
      </c>
      <c r="AJ407" s="9">
        <v>93.184899999999999</v>
      </c>
      <c r="AK407" s="66">
        <v>0.50639213005540618</v>
      </c>
      <c r="AL407" s="8">
        <v>0.2</v>
      </c>
      <c r="AM407" s="9">
        <v>168.44760000000002</v>
      </c>
      <c r="AN407" s="66">
        <v>0.80767055606648741</v>
      </c>
      <c r="AO407" s="13">
        <f t="shared" si="14"/>
        <v>28.074600000000004</v>
      </c>
      <c r="AQ407" s="66">
        <v>0.7</v>
      </c>
      <c r="AR407" s="13">
        <v>600.57644999999957</v>
      </c>
    </row>
    <row r="408" spans="1:44" x14ac:dyDescent="0.2">
      <c r="A408" s="6" t="s">
        <v>806</v>
      </c>
      <c r="B408" t="s">
        <v>798</v>
      </c>
      <c r="C408">
        <v>9</v>
      </c>
      <c r="D408" t="s">
        <v>6172</v>
      </c>
      <c r="E408" s="2">
        <v>1632.32</v>
      </c>
      <c r="F408" s="6" t="str">
        <f>+_xlfn.XLOOKUP(LISTAS[[#This Row],[ID]],_01_CODIGOS_Y_COSTOS_xlsm[Producto y N°],_01_CODIGOS_Y_COSTOS_xlsm[FABRICA],"",0,1)</f>
        <v>RESORTES</v>
      </c>
      <c r="G408" s="13">
        <f>LISTAS[[#This Row],[Precio]]*(1-0.46)*(1-IF($C$3520="",0,$C$3520))</f>
        <v>661.08960000000002</v>
      </c>
      <c r="H408" s="1">
        <f>+_xlfn.XLOOKUP(LISTAS[[#This Row],[ID]],_01_CODIGOS_Y_COSTOS_xlsm[Producto y N°],_01_CODIGOS_Y_COSTOS_xlsm[COSTO],0,0,1)</f>
        <v>154</v>
      </c>
      <c r="I408" s="115">
        <f>+IFERROR(LISTAS[[#This Row],[VENTA NETA]]/LISTAS[[#This Row],[COSTO]]-1,0)</f>
        <v>3.2927896103896108</v>
      </c>
      <c r="J408" s="33" t="str">
        <f>IFERROR(VLOOKUP(LISTAS[[#This Row],[ID]],_01_CODIGOS_Y_COSTOS_xlsm[[Producto y N°]:[CODIGO]],2,0),"")</f>
        <v>9</v>
      </c>
      <c r="M408" s="22">
        <v>0</v>
      </c>
      <c r="N408" s="23">
        <f>+LISTAS[[#This Row],[Precio]]+(LISTAS[[#This Row],[Precio]]*M408)</f>
        <v>1632.32</v>
      </c>
      <c r="O408" s="24">
        <f t="shared" si="13"/>
        <v>661.08960000000002</v>
      </c>
      <c r="Q408" s="21">
        <f>IFERROR(O408/LISTAS[[#This Row],[COSTO]]-1,"")</f>
        <v>3.2927896103896108</v>
      </c>
      <c r="R408" t="str">
        <f>+LISTAS[[#This Row],[ID]]</f>
        <v>RESORTES LINEA FERRETERIA9</v>
      </c>
      <c r="T408" s="29"/>
      <c r="U408" s="25">
        <f>LISTAS[[#This Row],[COSTO]]+(LISTAS[[#This Row],[COSTO]]*T408)</f>
        <v>154</v>
      </c>
      <c r="V408" s="30">
        <f>IF(T408="",0,U408/LISTAS[[#This Row],[VENTA NETA]]-1)</f>
        <v>0</v>
      </c>
      <c r="X408" s="25">
        <v>0</v>
      </c>
      <c r="Y408" s="31" t="str">
        <f>IFERROR(LISTAS[[#This Row],[COSTO]]/X408-1,"")</f>
        <v/>
      </c>
      <c r="AF408" t="str">
        <v>SKOTNICA</v>
      </c>
      <c r="AG408" t="str">
        <v>SUPLEMENTO 0,8</v>
      </c>
      <c r="AH408" s="15" t="str">
        <v>12x20</v>
      </c>
      <c r="AI408" s="9">
        <v>190.39050000000003</v>
      </c>
      <c r="AJ408" s="9">
        <v>126.39100000000001</v>
      </c>
      <c r="AK408" s="66">
        <v>0.50636121242810028</v>
      </c>
      <c r="AL408" s="8">
        <v>0.2</v>
      </c>
      <c r="AM408" s="9">
        <v>228.46860000000004</v>
      </c>
      <c r="AN408" s="66">
        <v>0.80763345491372029</v>
      </c>
      <c r="AO408" s="13">
        <f t="shared" si="14"/>
        <v>38.078100000000006</v>
      </c>
      <c r="AQ408" s="66">
        <v>0.7</v>
      </c>
      <c r="AR408" s="13">
        <v>600.57644999999957</v>
      </c>
    </row>
    <row r="409" spans="1:44" x14ac:dyDescent="0.2">
      <c r="A409" s="6" t="s">
        <v>807</v>
      </c>
      <c r="B409" t="s">
        <v>798</v>
      </c>
      <c r="C409">
        <v>10</v>
      </c>
      <c r="D409" t="s">
        <v>6173</v>
      </c>
      <c r="E409" s="2">
        <v>2331.84</v>
      </c>
      <c r="F409" s="6" t="str">
        <f>+_xlfn.XLOOKUP(LISTAS[[#This Row],[ID]],_01_CODIGOS_Y_COSTOS_xlsm[Producto y N°],_01_CODIGOS_Y_COSTOS_xlsm[FABRICA],"",0,1)</f>
        <v>RESORTES</v>
      </c>
      <c r="G409" s="13">
        <f>LISTAS[[#This Row],[Precio]]*(1-0.46)*(1-IF($C$3520="",0,$C$3520))</f>
        <v>944.39520000000005</v>
      </c>
      <c r="H409" s="1">
        <f>+_xlfn.XLOOKUP(LISTAS[[#This Row],[ID]],_01_CODIGOS_Y_COSTOS_xlsm[Producto y N°],_01_CODIGOS_Y_COSTOS_xlsm[COSTO],0,0,1)</f>
        <v>350</v>
      </c>
      <c r="I409" s="115">
        <f>+IFERROR(LISTAS[[#This Row],[VENTA NETA]]/LISTAS[[#This Row],[COSTO]]-1,0)</f>
        <v>1.6982720000000002</v>
      </c>
      <c r="J409" s="33" t="str">
        <f>IFERROR(VLOOKUP(LISTAS[[#This Row],[ID]],_01_CODIGOS_Y_COSTOS_xlsm[[Producto y N°]:[CODIGO]],2,0),"")</f>
        <v>10</v>
      </c>
      <c r="M409" s="22">
        <v>0</v>
      </c>
      <c r="N409" s="23">
        <f>+LISTAS[[#This Row],[Precio]]+(LISTAS[[#This Row],[Precio]]*M409)</f>
        <v>2331.84</v>
      </c>
      <c r="O409" s="24">
        <f t="shared" si="13"/>
        <v>944.39520000000005</v>
      </c>
      <c r="Q409" s="21">
        <f>IFERROR(O409/LISTAS[[#This Row],[COSTO]]-1,"")</f>
        <v>1.6982720000000002</v>
      </c>
      <c r="R409" t="str">
        <f>+LISTAS[[#This Row],[ID]]</f>
        <v>RESORTES LINEA FERRETERIA10</v>
      </c>
      <c r="T409" s="29"/>
      <c r="U409" s="25">
        <f>LISTAS[[#This Row],[COSTO]]+(LISTAS[[#This Row],[COSTO]]*T409)</f>
        <v>350</v>
      </c>
      <c r="V409" s="30">
        <f>IF(T409="",0,U409/LISTAS[[#This Row],[VENTA NETA]]-1)</f>
        <v>0</v>
      </c>
      <c r="X409" s="25">
        <v>31.03</v>
      </c>
      <c r="Y409" s="31">
        <f>IFERROR(LISTAS[[#This Row],[COSTO]]/X409-1,"")</f>
        <v>10.279407025459232</v>
      </c>
      <c r="AF409" t="str">
        <v>SKOTNICA</v>
      </c>
      <c r="AG409" t="str">
        <v>SUPLEMENTO 0,8</v>
      </c>
      <c r="AH409" s="15" t="str">
        <v>12x28</v>
      </c>
      <c r="AI409" s="9">
        <v>262.33875</v>
      </c>
      <c r="AJ409" s="9">
        <v>174.15309999999999</v>
      </c>
      <c r="AK409" s="66">
        <v>0.50636853435281948</v>
      </c>
      <c r="AL409" s="8">
        <v>0.2</v>
      </c>
      <c r="AM409" s="9">
        <v>314.80650000000003</v>
      </c>
      <c r="AN409" s="66">
        <v>0.80764224122338346</v>
      </c>
      <c r="AO409" s="13">
        <f t="shared" si="14"/>
        <v>52.467750000000024</v>
      </c>
      <c r="AQ409" s="66">
        <v>0.7</v>
      </c>
      <c r="AR409" s="13">
        <v>300.56015000000002</v>
      </c>
    </row>
    <row r="410" spans="1:44" x14ac:dyDescent="0.2">
      <c r="A410" s="6" t="s">
        <v>808</v>
      </c>
      <c r="B410" t="s">
        <v>798</v>
      </c>
      <c r="C410">
        <v>11</v>
      </c>
      <c r="D410" t="s">
        <v>6174</v>
      </c>
      <c r="E410" s="2">
        <v>2331.84</v>
      </c>
      <c r="F410" s="6" t="str">
        <f>+_xlfn.XLOOKUP(LISTAS[[#This Row],[ID]],_01_CODIGOS_Y_COSTOS_xlsm[Producto y N°],_01_CODIGOS_Y_COSTOS_xlsm[FABRICA],"",0,1)</f>
        <v>RESORTES</v>
      </c>
      <c r="G410" s="13">
        <f>LISTAS[[#This Row],[Precio]]*(1-0.46)*(1-IF($C$3520="",0,$C$3520))</f>
        <v>944.39520000000005</v>
      </c>
      <c r="H410" s="1">
        <f>+_xlfn.XLOOKUP(LISTAS[[#This Row],[ID]],_01_CODIGOS_Y_COSTOS_xlsm[Producto y N°],_01_CODIGOS_Y_COSTOS_xlsm[COSTO],0,0,1)</f>
        <v>451.2</v>
      </c>
      <c r="I410" s="115">
        <f>+IFERROR(LISTAS[[#This Row],[VENTA NETA]]/LISTAS[[#This Row],[COSTO]]-1,0)</f>
        <v>1.0930744680851063</v>
      </c>
      <c r="J410" s="33" t="str">
        <f>IFERROR(VLOOKUP(LISTAS[[#This Row],[ID]],_01_CODIGOS_Y_COSTOS_xlsm[[Producto y N°]:[CODIGO]],2,0),"")</f>
        <v>11</v>
      </c>
      <c r="M410" s="22">
        <v>0</v>
      </c>
      <c r="N410" s="23">
        <f>+LISTAS[[#This Row],[Precio]]+(LISTAS[[#This Row],[Precio]]*M410)</f>
        <v>2331.84</v>
      </c>
      <c r="O410" s="24">
        <f t="shared" si="13"/>
        <v>944.39520000000005</v>
      </c>
      <c r="Q410" s="21">
        <f>IFERROR(O410/LISTAS[[#This Row],[COSTO]]-1,"")</f>
        <v>1.0930744680851063</v>
      </c>
      <c r="R410" t="str">
        <f>+LISTAS[[#This Row],[ID]]</f>
        <v>RESORTES LINEA FERRETERIA11</v>
      </c>
      <c r="T410" s="29"/>
      <c r="U410" s="25">
        <f>LISTAS[[#This Row],[COSTO]]+(LISTAS[[#This Row],[COSTO]]*T410)</f>
        <v>451.2</v>
      </c>
      <c r="V410" s="30">
        <f>IF(T410="",0,U410/LISTAS[[#This Row],[VENTA NETA]]-1)</f>
        <v>0</v>
      </c>
      <c r="X410" s="25">
        <v>0</v>
      </c>
      <c r="Y410" s="31" t="str">
        <f>IFERROR(LISTAS[[#This Row],[COSTO]]/X410-1,"")</f>
        <v/>
      </c>
      <c r="AF410" t="str">
        <v>SKOTNICA</v>
      </c>
      <c r="AG410" t="str">
        <v>SUPLEMENTO 0,8</v>
      </c>
      <c r="AH410" s="15" t="str">
        <v>13x18</v>
      </c>
      <c r="AI410" s="9">
        <v>140.37300000000002</v>
      </c>
      <c r="AJ410" s="9">
        <v>93.184899999999999</v>
      </c>
      <c r="AK410" s="66">
        <v>0.50639213005540618</v>
      </c>
      <c r="AL410" s="8">
        <v>0.2</v>
      </c>
      <c r="AM410" s="9">
        <v>168.44760000000002</v>
      </c>
      <c r="AN410" s="66">
        <v>0.80767055606648741</v>
      </c>
      <c r="AO410" s="13">
        <f t="shared" si="14"/>
        <v>28.074600000000004</v>
      </c>
      <c r="AQ410" s="66">
        <v>0.70000000000000018</v>
      </c>
      <c r="AR410" s="13">
        <v>777.92014999999992</v>
      </c>
    </row>
    <row r="411" spans="1:44" x14ac:dyDescent="0.2">
      <c r="A411" s="6" t="s">
        <v>809</v>
      </c>
      <c r="B411" t="s">
        <v>798</v>
      </c>
      <c r="C411">
        <v>12</v>
      </c>
      <c r="D411" t="s">
        <v>6175</v>
      </c>
      <c r="E411" s="2">
        <v>2690.44</v>
      </c>
      <c r="F411" s="6" t="str">
        <f>+_xlfn.XLOOKUP(LISTAS[[#This Row],[ID]],_01_CODIGOS_Y_COSTOS_xlsm[Producto y N°],_01_CODIGOS_Y_COSTOS_xlsm[FABRICA],"",0,1)</f>
        <v>RESORTES</v>
      </c>
      <c r="G411" s="13">
        <f>LISTAS[[#This Row],[Precio]]*(1-0.46)*(1-IF($C$3520="",0,$C$3520))</f>
        <v>1089.6282000000001</v>
      </c>
      <c r="H411" s="1">
        <f>+_xlfn.XLOOKUP(LISTAS[[#This Row],[ID]],_01_CODIGOS_Y_COSTOS_xlsm[Producto y N°],_01_CODIGOS_Y_COSTOS_xlsm[COSTO],0,0,1)</f>
        <v>451.2</v>
      </c>
      <c r="I411" s="115">
        <f>+IFERROR(LISTAS[[#This Row],[VENTA NETA]]/LISTAS[[#This Row],[COSTO]]-1,0)</f>
        <v>1.4149561170212768</v>
      </c>
      <c r="J411" s="33" t="str">
        <f>IFERROR(VLOOKUP(LISTAS[[#This Row],[ID]],_01_CODIGOS_Y_COSTOS_xlsm[[Producto y N°]:[CODIGO]],2,0),"")</f>
        <v>12</v>
      </c>
      <c r="M411" s="22">
        <v>0</v>
      </c>
      <c r="N411" s="23">
        <f>+LISTAS[[#This Row],[Precio]]+(LISTAS[[#This Row],[Precio]]*M411)</f>
        <v>2690.44</v>
      </c>
      <c r="O411" s="24">
        <f t="shared" si="13"/>
        <v>1089.6282000000001</v>
      </c>
      <c r="Q411" s="21">
        <f>IFERROR(O411/LISTAS[[#This Row],[COSTO]]-1,"")</f>
        <v>1.4149561170212768</v>
      </c>
      <c r="R411" t="str">
        <f>+LISTAS[[#This Row],[ID]]</f>
        <v>RESORTES LINEA FERRETERIA12</v>
      </c>
      <c r="T411" s="29"/>
      <c r="U411" s="25">
        <f>LISTAS[[#This Row],[COSTO]]+(LISTAS[[#This Row],[COSTO]]*T411)</f>
        <v>451.2</v>
      </c>
      <c r="V411" s="30">
        <f>IF(T411="",0,U411/LISTAS[[#This Row],[VENTA NETA]]-1)</f>
        <v>0</v>
      </c>
      <c r="X411" s="25">
        <v>40.130000000000003</v>
      </c>
      <c r="Y411" s="31">
        <f>IFERROR(LISTAS[[#This Row],[COSTO]]/X411-1,"")</f>
        <v>10.243458759033141</v>
      </c>
      <c r="AF411" t="str">
        <v>SKOTNICA</v>
      </c>
      <c r="AG411" t="str">
        <v>SUPLEMENTO 0,8</v>
      </c>
      <c r="AH411" s="15" t="str">
        <v>13x21</v>
      </c>
      <c r="AI411" s="9">
        <v>190.39050000000003</v>
      </c>
      <c r="AJ411" s="9">
        <v>126.39100000000001</v>
      </c>
      <c r="AK411" s="66">
        <v>0.50636121242810028</v>
      </c>
      <c r="AL411" s="8">
        <v>0.2</v>
      </c>
      <c r="AM411" s="9">
        <v>228.46860000000004</v>
      </c>
      <c r="AN411" s="66">
        <v>0.80763345491372029</v>
      </c>
      <c r="AO411" s="13">
        <f t="shared" si="14"/>
        <v>38.078100000000006</v>
      </c>
      <c r="AQ411" s="66">
        <v>0.7</v>
      </c>
      <c r="AR411" s="13">
        <v>1218.5601499999989</v>
      </c>
    </row>
    <row r="412" spans="1:44" x14ac:dyDescent="0.2">
      <c r="A412" s="6" t="s">
        <v>810</v>
      </c>
      <c r="B412" t="s">
        <v>798</v>
      </c>
      <c r="C412">
        <v>13</v>
      </c>
      <c r="D412" t="s">
        <v>6176</v>
      </c>
      <c r="E412" s="2">
        <v>2690.44</v>
      </c>
      <c r="F412" s="6" t="str">
        <f>+_xlfn.XLOOKUP(LISTAS[[#This Row],[ID]],_01_CODIGOS_Y_COSTOS_xlsm[Producto y N°],_01_CODIGOS_Y_COSTOS_xlsm[FABRICA],"",0,1)</f>
        <v>RESORTES</v>
      </c>
      <c r="G412" s="13">
        <f>LISTAS[[#This Row],[Precio]]*(1-0.46)*(1-IF($C$3520="",0,$C$3520))</f>
        <v>1089.6282000000001</v>
      </c>
      <c r="H412" s="1">
        <f>+_xlfn.XLOOKUP(LISTAS[[#This Row],[ID]],_01_CODIGOS_Y_COSTOS_xlsm[Producto y N°],_01_CODIGOS_Y_COSTOS_xlsm[COSTO],0,0,1)</f>
        <v>451.2</v>
      </c>
      <c r="I412" s="115">
        <f>+IFERROR(LISTAS[[#This Row],[VENTA NETA]]/LISTAS[[#This Row],[COSTO]]-1,0)</f>
        <v>1.4149561170212768</v>
      </c>
      <c r="J412" s="33" t="str">
        <f>IFERROR(VLOOKUP(LISTAS[[#This Row],[ID]],_01_CODIGOS_Y_COSTOS_xlsm[[Producto y N°]:[CODIGO]],2,0),"")</f>
        <v>13</v>
      </c>
      <c r="M412" s="22">
        <v>0</v>
      </c>
      <c r="N412" s="23">
        <f>+LISTAS[[#This Row],[Precio]]+(LISTAS[[#This Row],[Precio]]*M412)</f>
        <v>2690.44</v>
      </c>
      <c r="O412" s="24">
        <f t="shared" si="13"/>
        <v>1089.6282000000001</v>
      </c>
      <c r="Q412" s="21">
        <f>IFERROR(O412/LISTAS[[#This Row],[COSTO]]-1,"")</f>
        <v>1.4149561170212768</v>
      </c>
      <c r="R412" t="str">
        <f>+LISTAS[[#This Row],[ID]]</f>
        <v>RESORTES LINEA FERRETERIA13</v>
      </c>
      <c r="T412" s="29"/>
      <c r="U412" s="25">
        <f>LISTAS[[#This Row],[COSTO]]+(LISTAS[[#This Row],[COSTO]]*T412)</f>
        <v>451.2</v>
      </c>
      <c r="V412" s="30">
        <f>IF(T412="",0,U412/LISTAS[[#This Row],[VENTA NETA]]-1)</f>
        <v>0</v>
      </c>
      <c r="X412" s="25">
        <v>0</v>
      </c>
      <c r="Y412" s="31" t="str">
        <f>IFERROR(LISTAS[[#This Row],[COSTO]]/X412-1,"")</f>
        <v/>
      </c>
      <c r="AF412" t="str">
        <v>SKOTNICA</v>
      </c>
      <c r="AG412" t="str">
        <v>SUPLEMENTO 0,8</v>
      </c>
      <c r="AH412" s="15" t="str">
        <v>13x29</v>
      </c>
      <c r="AI412" s="9">
        <v>328.31325000000004</v>
      </c>
      <c r="AJ412" s="9">
        <v>217.9513</v>
      </c>
      <c r="AK412" s="66">
        <v>0.50636059523388965</v>
      </c>
      <c r="AL412" s="8">
        <v>0.2</v>
      </c>
      <c r="AM412" s="9">
        <v>393.97590000000002</v>
      </c>
      <c r="AN412" s="66">
        <v>0.80763271428066741</v>
      </c>
      <c r="AO412" s="13">
        <f t="shared" si="14"/>
        <v>65.662649999999985</v>
      </c>
      <c r="AQ412" s="66">
        <v>0.7</v>
      </c>
      <c r="AR412" s="13">
        <v>397.11984999999981</v>
      </c>
    </row>
    <row r="413" spans="1:44" x14ac:dyDescent="0.2">
      <c r="A413" s="6" t="s">
        <v>811</v>
      </c>
      <c r="B413" t="s">
        <v>798</v>
      </c>
      <c r="C413">
        <v>14</v>
      </c>
      <c r="D413" t="s">
        <v>6177</v>
      </c>
      <c r="E413" s="2">
        <v>3408.08</v>
      </c>
      <c r="F413" s="6" t="str">
        <f>+_xlfn.XLOOKUP(LISTAS[[#This Row],[ID]],_01_CODIGOS_Y_COSTOS_xlsm[Producto y N°],_01_CODIGOS_Y_COSTOS_xlsm[FABRICA],"",0,1)</f>
        <v>RESORTES</v>
      </c>
      <c r="G413" s="13">
        <f>LISTAS[[#This Row],[Precio]]*(1-0.46)*(1-IF($C$3520="",0,$C$3520))</f>
        <v>1380.2724000000001</v>
      </c>
      <c r="H413" s="1">
        <f>+_xlfn.XLOOKUP(LISTAS[[#This Row],[ID]],_01_CODIGOS_Y_COSTOS_xlsm[Producto y N°],_01_CODIGOS_Y_COSTOS_xlsm[COSTO],0,0,1)</f>
        <v>549.9</v>
      </c>
      <c r="I413" s="115">
        <f>+IFERROR(LISTAS[[#This Row],[VENTA NETA]]/LISTAS[[#This Row],[COSTO]]-1,0)</f>
        <v>1.5100425531914894</v>
      </c>
      <c r="J413" s="33" t="str">
        <f>IFERROR(VLOOKUP(LISTAS[[#This Row],[ID]],_01_CODIGOS_Y_COSTOS_xlsm[[Producto y N°]:[CODIGO]],2,0),"")</f>
        <v>14</v>
      </c>
      <c r="M413" s="22">
        <v>0</v>
      </c>
      <c r="N413" s="23">
        <f>+LISTAS[[#This Row],[Precio]]+(LISTAS[[#This Row],[Precio]]*M413)</f>
        <v>3408.08</v>
      </c>
      <c r="O413" s="24">
        <f t="shared" si="13"/>
        <v>1380.2724000000001</v>
      </c>
      <c r="Q413" s="21">
        <f>IFERROR(O413/LISTAS[[#This Row],[COSTO]]-1,"")</f>
        <v>1.5100425531914894</v>
      </c>
      <c r="R413" t="str">
        <f>+LISTAS[[#This Row],[ID]]</f>
        <v>RESORTES LINEA FERRETERIA14</v>
      </c>
      <c r="T413" s="29"/>
      <c r="U413" s="25">
        <f>LISTAS[[#This Row],[COSTO]]+(LISTAS[[#This Row],[COSTO]]*T413)</f>
        <v>549.9</v>
      </c>
      <c r="V413" s="30">
        <f>IF(T413="",0,U413/LISTAS[[#This Row],[VENTA NETA]]-1)</f>
        <v>0</v>
      </c>
      <c r="X413" s="25">
        <v>0</v>
      </c>
      <c r="Y413" s="31" t="str">
        <f>IFERROR(LISTAS[[#This Row],[COSTO]]/X413-1,"")</f>
        <v/>
      </c>
      <c r="AF413" t="str">
        <v>SKOTNICA</v>
      </c>
      <c r="AG413" t="str">
        <v>SUPLEMENTO 0,8</v>
      </c>
      <c r="AH413" s="15" t="str">
        <v>14x19</v>
      </c>
      <c r="AI413" s="9">
        <v>186.86700000000002</v>
      </c>
      <c r="AJ413" s="9">
        <v>124.05159999999999</v>
      </c>
      <c r="AK413" s="66">
        <v>0.5063650932353958</v>
      </c>
      <c r="AL413" s="8">
        <v>0.2</v>
      </c>
      <c r="AM413" s="9">
        <v>224.24039999999997</v>
      </c>
      <c r="AN413" s="66">
        <v>0.80763811188247447</v>
      </c>
      <c r="AO413" s="13">
        <f t="shared" si="14"/>
        <v>37.373399999999947</v>
      </c>
      <c r="AQ413" s="66">
        <v>0.7</v>
      </c>
      <c r="AR413" s="13">
        <v>250.23984999999982</v>
      </c>
    </row>
    <row r="414" spans="1:44" x14ac:dyDescent="0.2">
      <c r="A414" s="6" t="s">
        <v>812</v>
      </c>
      <c r="B414" t="s">
        <v>798</v>
      </c>
      <c r="C414">
        <v>15</v>
      </c>
      <c r="D414" t="s">
        <v>6178</v>
      </c>
      <c r="E414" s="2">
        <v>2152.52</v>
      </c>
      <c r="F414" s="6" t="str">
        <f>+_xlfn.XLOOKUP(LISTAS[[#This Row],[ID]],_01_CODIGOS_Y_COSTOS_xlsm[Producto y N°],_01_CODIGOS_Y_COSTOS_xlsm[FABRICA],"",0,1)</f>
        <v>RESORTES</v>
      </c>
      <c r="G414" s="13">
        <f>LISTAS[[#This Row],[Precio]]*(1-0.46)*(1-IF($C$3520="",0,$C$3520))</f>
        <v>871.77060000000006</v>
      </c>
      <c r="H414" s="1">
        <f>+_xlfn.XLOOKUP(LISTAS[[#This Row],[ID]],_01_CODIGOS_Y_COSTOS_xlsm[Producto y N°],_01_CODIGOS_Y_COSTOS_xlsm[COSTO],0,0,1)</f>
        <v>315</v>
      </c>
      <c r="I414" s="115">
        <f>+IFERROR(LISTAS[[#This Row],[VENTA NETA]]/LISTAS[[#This Row],[COSTO]]-1,0)</f>
        <v>1.7675257142857146</v>
      </c>
      <c r="J414" s="33" t="str">
        <f>IFERROR(VLOOKUP(LISTAS[[#This Row],[ID]],_01_CODIGOS_Y_COSTOS_xlsm[[Producto y N°]:[CODIGO]],2,0),"")</f>
        <v>15</v>
      </c>
      <c r="M414" s="22">
        <v>0</v>
      </c>
      <c r="N414" s="23">
        <f>+LISTAS[[#This Row],[Precio]]+(LISTAS[[#This Row],[Precio]]*M414)</f>
        <v>2152.52</v>
      </c>
      <c r="O414" s="24">
        <f t="shared" si="13"/>
        <v>871.77060000000006</v>
      </c>
      <c r="Q414" s="21">
        <f>IFERROR(O414/LISTAS[[#This Row],[COSTO]]-1,"")</f>
        <v>1.7675257142857146</v>
      </c>
      <c r="R414" t="str">
        <f>+LISTAS[[#This Row],[ID]]</f>
        <v>RESORTES LINEA FERRETERIA15</v>
      </c>
      <c r="T414" s="29"/>
      <c r="U414" s="25">
        <f>LISTAS[[#This Row],[COSTO]]+(LISTAS[[#This Row],[COSTO]]*T414)</f>
        <v>315</v>
      </c>
      <c r="V414" s="30">
        <f>IF(T414="",0,U414/LISTAS[[#This Row],[VENTA NETA]]-1)</f>
        <v>0</v>
      </c>
      <c r="X414" s="25">
        <v>0</v>
      </c>
      <c r="Y414" s="31" t="str">
        <f>IFERROR(LISTAS[[#This Row],[COSTO]]/X414-1,"")</f>
        <v/>
      </c>
      <c r="AF414" t="str">
        <v>SKOTNICA</v>
      </c>
      <c r="AG414" t="str">
        <v>SUPLEMENTO 0,8</v>
      </c>
      <c r="AH414" s="15" t="str">
        <v>14x22</v>
      </c>
      <c r="AI414" s="9">
        <v>190.39050000000003</v>
      </c>
      <c r="AJ414" s="9">
        <v>126.39100000000001</v>
      </c>
      <c r="AK414" s="66">
        <v>0.50636121242810028</v>
      </c>
      <c r="AL414" s="8">
        <v>0.2</v>
      </c>
      <c r="AM414" s="9">
        <v>228.46860000000004</v>
      </c>
      <c r="AN414" s="66">
        <v>0.80763345491372029</v>
      </c>
      <c r="AO414" s="13">
        <f t="shared" si="14"/>
        <v>38.078100000000006</v>
      </c>
      <c r="AQ414" s="66">
        <v>0.7000000000000004</v>
      </c>
      <c r="AR414" s="13">
        <v>427.03970000000027</v>
      </c>
    </row>
    <row r="415" spans="1:44" x14ac:dyDescent="0.2">
      <c r="A415" s="6" t="s">
        <v>813</v>
      </c>
      <c r="B415" t="s">
        <v>798</v>
      </c>
      <c r="C415">
        <v>16</v>
      </c>
      <c r="D415" t="s">
        <v>6179</v>
      </c>
      <c r="E415" s="2">
        <v>2331.84</v>
      </c>
      <c r="F415" s="6" t="str">
        <f>+_xlfn.XLOOKUP(LISTAS[[#This Row],[ID]],_01_CODIGOS_Y_COSTOS_xlsm[Producto y N°],_01_CODIGOS_Y_COSTOS_xlsm[FABRICA],"",0,1)</f>
        <v>RESORTES</v>
      </c>
      <c r="G415" s="13">
        <f>LISTAS[[#This Row],[Precio]]*(1-0.46)*(1-IF($C$3520="",0,$C$3520))</f>
        <v>944.39520000000005</v>
      </c>
      <c r="H415" s="1">
        <f>+_xlfn.XLOOKUP(LISTAS[[#This Row],[ID]],_01_CODIGOS_Y_COSTOS_xlsm[Producto y N°],_01_CODIGOS_Y_COSTOS_xlsm[COSTO],0,0,1)</f>
        <v>423</v>
      </c>
      <c r="I415" s="115">
        <f>+IFERROR(LISTAS[[#This Row],[VENTA NETA]]/LISTAS[[#This Row],[COSTO]]-1,0)</f>
        <v>1.2326127659574468</v>
      </c>
      <c r="J415" s="33" t="str">
        <f>IFERROR(VLOOKUP(LISTAS[[#This Row],[ID]],_01_CODIGOS_Y_COSTOS_xlsm[[Producto y N°]:[CODIGO]],2,0),"")</f>
        <v>16</v>
      </c>
      <c r="M415" s="22">
        <v>0</v>
      </c>
      <c r="N415" s="23">
        <f>+LISTAS[[#This Row],[Precio]]+(LISTAS[[#This Row],[Precio]]*M415)</f>
        <v>2331.84</v>
      </c>
      <c r="O415" s="24">
        <f t="shared" si="13"/>
        <v>944.39520000000005</v>
      </c>
      <c r="Q415" s="21">
        <f>IFERROR(O415/LISTAS[[#This Row],[COSTO]]-1,"")</f>
        <v>1.2326127659574468</v>
      </c>
      <c r="R415" t="str">
        <f>+LISTAS[[#This Row],[ID]]</f>
        <v>RESORTES LINEA FERRETERIA16</v>
      </c>
      <c r="T415" s="29"/>
      <c r="U415" s="25">
        <f>LISTAS[[#This Row],[COSTO]]+(LISTAS[[#This Row],[COSTO]]*T415)</f>
        <v>423</v>
      </c>
      <c r="V415" s="30">
        <f>IF(T415="",0,U415/LISTAS[[#This Row],[VENTA NETA]]-1)</f>
        <v>0</v>
      </c>
      <c r="X415" s="25">
        <v>0</v>
      </c>
      <c r="Y415" s="31" t="str">
        <f>IFERROR(LISTAS[[#This Row],[COSTO]]/X415-1,"")</f>
        <v/>
      </c>
      <c r="AF415" t="str">
        <v>SKOTNICA</v>
      </c>
      <c r="AG415" t="str">
        <v>SUPLEMENTO 0,8</v>
      </c>
      <c r="AH415" s="15" t="str">
        <v>14x30</v>
      </c>
      <c r="AI415" s="9">
        <v>328.31325000000004</v>
      </c>
      <c r="AJ415" s="9">
        <v>217.9513</v>
      </c>
      <c r="AK415" s="66">
        <v>0.50636059523388965</v>
      </c>
      <c r="AL415" s="8">
        <v>0.2</v>
      </c>
      <c r="AM415" s="9">
        <v>393.97590000000002</v>
      </c>
      <c r="AN415" s="66">
        <v>0.80763271428066741</v>
      </c>
      <c r="AO415" s="13">
        <f t="shared" si="14"/>
        <v>65.662649999999985</v>
      </c>
      <c r="AQ415" s="66">
        <v>0.7</v>
      </c>
      <c r="AR415" s="13">
        <v>957.43925000000036</v>
      </c>
    </row>
    <row r="416" spans="1:44" x14ac:dyDescent="0.2">
      <c r="A416" s="6" t="s">
        <v>814</v>
      </c>
      <c r="B416" t="s">
        <v>798</v>
      </c>
      <c r="C416">
        <v>17</v>
      </c>
      <c r="D416" t="s">
        <v>6180</v>
      </c>
      <c r="E416" s="2">
        <v>3497.56</v>
      </c>
      <c r="F416" s="6" t="str">
        <f>+_xlfn.XLOOKUP(LISTAS[[#This Row],[ID]],_01_CODIGOS_Y_COSTOS_xlsm[Producto y N°],_01_CODIGOS_Y_COSTOS_xlsm[FABRICA],"",0,1)</f>
        <v>RESORTES</v>
      </c>
      <c r="G416" s="13">
        <f>LISTAS[[#This Row],[Precio]]*(1-0.46)*(1-IF($C$3520="",0,$C$3520))</f>
        <v>1416.5118000000002</v>
      </c>
      <c r="H416" s="1">
        <f>+_xlfn.XLOOKUP(LISTAS[[#This Row],[ID]],_01_CODIGOS_Y_COSTOS_xlsm[Producto y N°],_01_CODIGOS_Y_COSTOS_xlsm[COSTO],0,0,1)</f>
        <v>465.3</v>
      </c>
      <c r="I416" s="115">
        <f>+IFERROR(LISTAS[[#This Row],[VENTA NETA]]/LISTAS[[#This Row],[COSTO]]-1,0)</f>
        <v>2.0442978723404259</v>
      </c>
      <c r="J416" s="33" t="str">
        <f>IFERROR(VLOOKUP(LISTAS[[#This Row],[ID]],_01_CODIGOS_Y_COSTOS_xlsm[[Producto y N°]:[CODIGO]],2,0),"")</f>
        <v>17</v>
      </c>
      <c r="M416" s="22">
        <v>0</v>
      </c>
      <c r="N416" s="23">
        <f>+LISTAS[[#This Row],[Precio]]+(LISTAS[[#This Row],[Precio]]*M416)</f>
        <v>3497.56</v>
      </c>
      <c r="O416" s="24">
        <f t="shared" si="13"/>
        <v>1416.5118000000002</v>
      </c>
      <c r="Q416" s="21">
        <f>IFERROR(O416/LISTAS[[#This Row],[COSTO]]-1,"")</f>
        <v>2.0442978723404259</v>
      </c>
      <c r="R416" t="str">
        <f>+LISTAS[[#This Row],[ID]]</f>
        <v>RESORTES LINEA FERRETERIA17</v>
      </c>
      <c r="T416" s="29"/>
      <c r="U416" s="25">
        <f>LISTAS[[#This Row],[COSTO]]+(LISTAS[[#This Row],[COSTO]]*T416)</f>
        <v>465.3</v>
      </c>
      <c r="V416" s="30">
        <f>IF(T416="",0,U416/LISTAS[[#This Row],[VENTA NETA]]-1)</f>
        <v>0</v>
      </c>
      <c r="X416" s="25">
        <v>0</v>
      </c>
      <c r="Y416" s="31" t="str">
        <f>IFERROR(LISTAS[[#This Row],[COSTO]]/X416-1,"")</f>
        <v/>
      </c>
      <c r="AF416" t="str">
        <v>SKOTNICA</v>
      </c>
      <c r="AG416" t="str">
        <v>SUPLEMENTO 0,8</v>
      </c>
      <c r="AH416" s="15" t="str">
        <v>15x20</v>
      </c>
      <c r="AI416" s="9">
        <v>186.86700000000002</v>
      </c>
      <c r="AJ416" s="9">
        <v>124.05159999999999</v>
      </c>
      <c r="AK416" s="66">
        <v>0.5063650932353958</v>
      </c>
      <c r="AL416" s="8">
        <v>0.2</v>
      </c>
      <c r="AM416" s="9">
        <v>224.24039999999997</v>
      </c>
      <c r="AN416" s="66">
        <v>0.80763811188247447</v>
      </c>
      <c r="AO416" s="13">
        <f t="shared" si="14"/>
        <v>37.373399999999947</v>
      </c>
      <c r="AQ416" s="66">
        <v>0.7</v>
      </c>
      <c r="AR416" s="13">
        <v>883.99924999999985</v>
      </c>
    </row>
    <row r="417" spans="1:44" x14ac:dyDescent="0.2">
      <c r="A417" s="6" t="s">
        <v>815</v>
      </c>
      <c r="B417" t="s">
        <v>798</v>
      </c>
      <c r="C417">
        <v>18</v>
      </c>
      <c r="D417" t="s">
        <v>6181</v>
      </c>
      <c r="E417" s="2">
        <v>2511.12</v>
      </c>
      <c r="F417" s="6" t="str">
        <f>+_xlfn.XLOOKUP(LISTAS[[#This Row],[ID]],_01_CODIGOS_Y_COSTOS_xlsm[Producto y N°],_01_CODIGOS_Y_COSTOS_xlsm[FABRICA],"",0,1)</f>
        <v>RESORTES</v>
      </c>
      <c r="G417" s="13">
        <f>LISTAS[[#This Row],[Precio]]*(1-0.46)*(1-IF($C$3520="",0,$C$3520))</f>
        <v>1017.0036</v>
      </c>
      <c r="H417" s="1">
        <f>+_xlfn.XLOOKUP(LISTAS[[#This Row],[ID]],_01_CODIGOS_Y_COSTOS_xlsm[Producto y N°],_01_CODIGOS_Y_COSTOS_xlsm[COSTO],0,0,1)</f>
        <v>423</v>
      </c>
      <c r="I417" s="115">
        <f>+IFERROR(LISTAS[[#This Row],[VENTA NETA]]/LISTAS[[#This Row],[COSTO]]-1,0)</f>
        <v>1.4042638297872339</v>
      </c>
      <c r="J417" s="33" t="str">
        <f>IFERROR(VLOOKUP(LISTAS[[#This Row],[ID]],_01_CODIGOS_Y_COSTOS_xlsm[[Producto y N°]:[CODIGO]],2,0),"")</f>
        <v>18</v>
      </c>
      <c r="M417" s="22">
        <v>0</v>
      </c>
      <c r="N417" s="23">
        <f>+LISTAS[[#This Row],[Precio]]+(LISTAS[[#This Row],[Precio]]*M417)</f>
        <v>2511.12</v>
      </c>
      <c r="O417" s="24">
        <f t="shared" si="13"/>
        <v>1017.0036</v>
      </c>
      <c r="Q417" s="21">
        <f>IFERROR(O417/LISTAS[[#This Row],[COSTO]]-1,"")</f>
        <v>1.4042638297872339</v>
      </c>
      <c r="R417" t="str">
        <f>+LISTAS[[#This Row],[ID]]</f>
        <v>RESORTES LINEA FERRETERIA18</v>
      </c>
      <c r="T417" s="29"/>
      <c r="U417" s="25">
        <f>LISTAS[[#This Row],[COSTO]]+(LISTAS[[#This Row],[COSTO]]*T417)</f>
        <v>423</v>
      </c>
      <c r="V417" s="30">
        <f>IF(T417="",0,U417/LISTAS[[#This Row],[VENTA NETA]]-1)</f>
        <v>0</v>
      </c>
      <c r="X417" s="25">
        <v>0</v>
      </c>
      <c r="Y417" s="31" t="str">
        <f>IFERROR(LISTAS[[#This Row],[COSTO]]/X417-1,"")</f>
        <v/>
      </c>
      <c r="AF417" t="str">
        <v>SKOTNICA</v>
      </c>
      <c r="AG417" t="str">
        <v>SUPLEMENTO 0,8</v>
      </c>
      <c r="AH417" s="15" t="str">
        <v>15x23</v>
      </c>
      <c r="AI417" s="9">
        <v>191.26935</v>
      </c>
      <c r="AJ417" s="9">
        <v>126.97580000000001</v>
      </c>
      <c r="AK417" s="66">
        <v>0.50634490981746128</v>
      </c>
      <c r="AL417" s="8">
        <v>0.2</v>
      </c>
      <c r="AM417" s="9">
        <v>229.52321999999998</v>
      </c>
      <c r="AN417" s="66">
        <v>0.80761389178095322</v>
      </c>
      <c r="AO417" s="13">
        <f t="shared" si="14"/>
        <v>38.253869999999978</v>
      </c>
      <c r="AQ417" s="66">
        <v>0.7</v>
      </c>
      <c r="AR417" s="13">
        <v>913.91909999999962</v>
      </c>
    </row>
    <row r="418" spans="1:44" x14ac:dyDescent="0.2">
      <c r="A418" s="6" t="s">
        <v>816</v>
      </c>
      <c r="B418" t="s">
        <v>798</v>
      </c>
      <c r="C418">
        <v>19</v>
      </c>
      <c r="D418" t="s">
        <v>6182</v>
      </c>
      <c r="E418" s="2">
        <v>2690.44</v>
      </c>
      <c r="F418" s="6" t="str">
        <f>+_xlfn.XLOOKUP(LISTAS[[#This Row],[ID]],_01_CODIGOS_Y_COSTOS_xlsm[Producto y N°],_01_CODIGOS_Y_COSTOS_xlsm[FABRICA],"",0,1)</f>
        <v>RESORTES</v>
      </c>
      <c r="G418" s="13">
        <f>LISTAS[[#This Row],[Precio]]*(1-0.46)*(1-IF($C$3520="",0,$C$3520))</f>
        <v>1089.6282000000001</v>
      </c>
      <c r="H418" s="1">
        <f>+_xlfn.XLOOKUP(LISTAS[[#This Row],[ID]],_01_CODIGOS_Y_COSTOS_xlsm[Producto y N°],_01_CODIGOS_Y_COSTOS_xlsm[COSTO],0,0,1)</f>
        <v>423</v>
      </c>
      <c r="I418" s="115">
        <f>+IFERROR(LISTAS[[#This Row],[VENTA NETA]]/LISTAS[[#This Row],[COSTO]]-1,0)</f>
        <v>1.5759531914893619</v>
      </c>
      <c r="J418" s="33" t="str">
        <f>IFERROR(VLOOKUP(LISTAS[[#This Row],[ID]],_01_CODIGOS_Y_COSTOS_xlsm[[Producto y N°]:[CODIGO]],2,0),"")</f>
        <v>19</v>
      </c>
      <c r="M418" s="22">
        <v>0</v>
      </c>
      <c r="N418" s="23">
        <f>+LISTAS[[#This Row],[Precio]]+(LISTAS[[#This Row],[Precio]]*M418)</f>
        <v>2690.44</v>
      </c>
      <c r="O418" s="24">
        <f t="shared" si="13"/>
        <v>1089.6282000000001</v>
      </c>
      <c r="Q418" s="21">
        <f>IFERROR(O418/LISTAS[[#This Row],[COSTO]]-1,"")</f>
        <v>1.5759531914893619</v>
      </c>
      <c r="R418" t="str">
        <f>+LISTAS[[#This Row],[ID]]</f>
        <v>RESORTES LINEA FERRETERIA19</v>
      </c>
      <c r="T418" s="29"/>
      <c r="U418" s="25">
        <f>LISTAS[[#This Row],[COSTO]]+(LISTAS[[#This Row],[COSTO]]*T418)</f>
        <v>423</v>
      </c>
      <c r="V418" s="30">
        <f>IF(T418="",0,U418/LISTAS[[#This Row],[VENTA NETA]]-1)</f>
        <v>0</v>
      </c>
      <c r="X418" s="25">
        <v>0</v>
      </c>
      <c r="Y418" s="31" t="str">
        <f>IFERROR(LISTAS[[#This Row],[COSTO]]/X418-1,"")</f>
        <v/>
      </c>
      <c r="AF418" t="str">
        <v>SKOTNICA</v>
      </c>
      <c r="AG418" t="str">
        <v>SUPLEMENTO 0,8</v>
      </c>
      <c r="AH418" s="15" t="str">
        <v>16x21</v>
      </c>
      <c r="AI418" s="9">
        <v>186.86700000000002</v>
      </c>
      <c r="AJ418" s="9">
        <v>124.05159999999999</v>
      </c>
      <c r="AK418" s="66">
        <v>0.5063650932353958</v>
      </c>
      <c r="AL418" s="8">
        <v>0.2</v>
      </c>
      <c r="AM418" s="9">
        <v>224.24039999999997</v>
      </c>
      <c r="AN418" s="66">
        <v>0.80763811188247447</v>
      </c>
      <c r="AO418" s="13">
        <f t="shared" si="14"/>
        <v>37.373399999999947</v>
      </c>
      <c r="AQ418" s="66">
        <v>0.70000000000000018</v>
      </c>
      <c r="AR418" s="13">
        <v>486.87940000000003</v>
      </c>
    </row>
    <row r="419" spans="1:44" x14ac:dyDescent="0.2">
      <c r="A419" s="6" t="s">
        <v>817</v>
      </c>
      <c r="B419" t="s">
        <v>798</v>
      </c>
      <c r="C419">
        <v>20</v>
      </c>
      <c r="D419" t="s">
        <v>6183</v>
      </c>
      <c r="E419" s="2">
        <v>2869.76</v>
      </c>
      <c r="F419" s="6" t="str">
        <f>+_xlfn.XLOOKUP(LISTAS[[#This Row],[ID]],_01_CODIGOS_Y_COSTOS_xlsm[Producto y N°],_01_CODIGOS_Y_COSTOS_xlsm[FABRICA],"",0,1)</f>
        <v>RESORTES</v>
      </c>
      <c r="G419" s="13">
        <f>LISTAS[[#This Row],[Precio]]*(1-0.46)*(1-IF($C$3520="",0,$C$3520))</f>
        <v>1162.2528000000002</v>
      </c>
      <c r="H419" s="1">
        <f>+_xlfn.XLOOKUP(LISTAS[[#This Row],[ID]],_01_CODIGOS_Y_COSTOS_xlsm[Producto y N°],_01_CODIGOS_Y_COSTOS_xlsm[COSTO],0,0,1)</f>
        <v>493.5</v>
      </c>
      <c r="I419" s="115">
        <f>+IFERROR(LISTAS[[#This Row],[VENTA NETA]]/LISTAS[[#This Row],[COSTO]]-1,0)</f>
        <v>1.3551221884498483</v>
      </c>
      <c r="J419" s="33" t="str">
        <f>IFERROR(VLOOKUP(LISTAS[[#This Row],[ID]],_01_CODIGOS_Y_COSTOS_xlsm[[Producto y N°]:[CODIGO]],2,0),"")</f>
        <v>20</v>
      </c>
      <c r="M419" s="22">
        <v>0</v>
      </c>
      <c r="N419" s="23">
        <f>+LISTAS[[#This Row],[Precio]]+(LISTAS[[#This Row],[Precio]]*M419)</f>
        <v>2869.76</v>
      </c>
      <c r="O419" s="24">
        <f t="shared" si="13"/>
        <v>1162.2528000000002</v>
      </c>
      <c r="Q419" s="21">
        <f>IFERROR(O419/LISTAS[[#This Row],[COSTO]]-1,"")</f>
        <v>1.3551221884498483</v>
      </c>
      <c r="R419" t="str">
        <f>+LISTAS[[#This Row],[ID]]</f>
        <v>RESORTES LINEA FERRETERIA20</v>
      </c>
      <c r="T419" s="29"/>
      <c r="U419" s="25">
        <f>LISTAS[[#This Row],[COSTO]]+(LISTAS[[#This Row],[COSTO]]*T419)</f>
        <v>493.5</v>
      </c>
      <c r="V419" s="30">
        <f>IF(T419="",0,U419/LISTAS[[#This Row],[VENTA NETA]]-1)</f>
        <v>0</v>
      </c>
      <c r="X419" s="25">
        <v>0</v>
      </c>
      <c r="Y419" s="31" t="str">
        <f>IFERROR(LISTAS[[#This Row],[COSTO]]/X419-1,"")</f>
        <v/>
      </c>
      <c r="AF419" t="str">
        <v>SKOTNICA</v>
      </c>
      <c r="AG419" t="str">
        <v>SUPLEMENTO 0,8</v>
      </c>
      <c r="AH419" s="15" t="str">
        <v>16x24</v>
      </c>
      <c r="AI419" s="9">
        <v>253.03994999999998</v>
      </c>
      <c r="AJ419" s="9">
        <v>167.97980000000001</v>
      </c>
      <c r="AK419" s="66">
        <v>0.50637130178747669</v>
      </c>
      <c r="AL419" s="8">
        <v>0.2</v>
      </c>
      <c r="AM419" s="9">
        <v>303.64794000000001</v>
      </c>
      <c r="AN419" s="66">
        <v>0.80764556214497207</v>
      </c>
      <c r="AO419" s="13">
        <f t="shared" si="14"/>
        <v>50.607990000000029</v>
      </c>
      <c r="AQ419" s="66">
        <v>0.70000000000000018</v>
      </c>
      <c r="AR419" s="13">
        <v>486.87940000000003</v>
      </c>
    </row>
    <row r="420" spans="1:44" x14ac:dyDescent="0.2">
      <c r="A420" s="6" t="s">
        <v>818</v>
      </c>
      <c r="B420" t="s">
        <v>798</v>
      </c>
      <c r="C420">
        <v>21</v>
      </c>
      <c r="D420" t="s">
        <v>6184</v>
      </c>
      <c r="E420" s="2">
        <v>3946.04</v>
      </c>
      <c r="F420" s="6" t="str">
        <f>+_xlfn.XLOOKUP(LISTAS[[#This Row],[ID]],_01_CODIGOS_Y_COSTOS_xlsm[Producto y N°],_01_CODIGOS_Y_COSTOS_xlsm[FABRICA],"",0,1)</f>
        <v>RESORTES</v>
      </c>
      <c r="G420" s="13">
        <f>LISTAS[[#This Row],[Precio]]*(1-0.46)*(1-IF($C$3520="",0,$C$3520))</f>
        <v>1598.1462000000001</v>
      </c>
      <c r="H420" s="1">
        <f>+_xlfn.XLOOKUP(LISTAS[[#This Row],[ID]],_01_CODIGOS_Y_COSTOS_xlsm[Producto y N°],_01_CODIGOS_Y_COSTOS_xlsm[COSTO],0,0,1)</f>
        <v>634.5</v>
      </c>
      <c r="I420" s="115">
        <f>+IFERROR(LISTAS[[#This Row],[VENTA NETA]]/LISTAS[[#This Row],[COSTO]]-1,0)</f>
        <v>1.5187489361702129</v>
      </c>
      <c r="J420" s="33" t="str">
        <f>IFERROR(VLOOKUP(LISTAS[[#This Row],[ID]],_01_CODIGOS_Y_COSTOS_xlsm[[Producto y N°]:[CODIGO]],2,0),"")</f>
        <v>21</v>
      </c>
      <c r="M420" s="22">
        <v>0</v>
      </c>
      <c r="N420" s="23">
        <f>+LISTAS[[#This Row],[Precio]]+(LISTAS[[#This Row],[Precio]]*M420)</f>
        <v>3946.04</v>
      </c>
      <c r="O420" s="24">
        <f t="shared" si="13"/>
        <v>1598.1462000000001</v>
      </c>
      <c r="Q420" s="21">
        <f>IFERROR(O420/LISTAS[[#This Row],[COSTO]]-1,"")</f>
        <v>1.5187489361702129</v>
      </c>
      <c r="R420" t="str">
        <f>+LISTAS[[#This Row],[ID]]</f>
        <v>RESORTES LINEA FERRETERIA21</v>
      </c>
      <c r="T420" s="29"/>
      <c r="U420" s="25">
        <f>LISTAS[[#This Row],[COSTO]]+(LISTAS[[#This Row],[COSTO]]*T420)</f>
        <v>634.5</v>
      </c>
      <c r="V420" s="30">
        <f>IF(T420="",0,U420/LISTAS[[#This Row],[VENTA NETA]]-1)</f>
        <v>0</v>
      </c>
      <c r="X420" s="25">
        <v>62.545499999999997</v>
      </c>
      <c r="Y420" s="31">
        <f>IFERROR(LISTAS[[#This Row],[COSTO]]/X420-1,"")</f>
        <v>9.1446147204834887</v>
      </c>
      <c r="AF420" t="str">
        <v>SKOTNICA</v>
      </c>
      <c r="AG420" t="str">
        <v>SUPLEMENTO 0,8</v>
      </c>
      <c r="AH420" s="15" t="str">
        <v>16x32</v>
      </c>
      <c r="AI420" s="9">
        <v>332.13240000000002</v>
      </c>
      <c r="AJ420" s="9">
        <v>220.48560000000001</v>
      </c>
      <c r="AK420" s="66">
        <v>0.50636776279267215</v>
      </c>
      <c r="AL420" s="8">
        <v>0.2</v>
      </c>
      <c r="AM420" s="9">
        <v>398.55887999999999</v>
      </c>
      <c r="AN420" s="66">
        <v>0.80764131535120653</v>
      </c>
      <c r="AO420" s="13">
        <f t="shared" si="14"/>
        <v>66.42647999999997</v>
      </c>
      <c r="AQ420" s="66">
        <v>0.70000000000000018</v>
      </c>
      <c r="AR420" s="13">
        <v>826.87879999999996</v>
      </c>
    </row>
    <row r="421" spans="1:44" x14ac:dyDescent="0.2">
      <c r="A421" s="6" t="s">
        <v>819</v>
      </c>
      <c r="B421" t="s">
        <v>798</v>
      </c>
      <c r="C421">
        <v>22</v>
      </c>
      <c r="D421" t="s">
        <v>6185</v>
      </c>
      <c r="E421" s="2">
        <v>2869.76</v>
      </c>
      <c r="F421" s="6" t="str">
        <f>+_xlfn.XLOOKUP(LISTAS[[#This Row],[ID]],_01_CODIGOS_Y_COSTOS_xlsm[Producto y N°],_01_CODIGOS_Y_COSTOS_xlsm[FABRICA],"",0,1)</f>
        <v>RESORTES</v>
      </c>
      <c r="G421" s="13">
        <f>LISTAS[[#This Row],[Precio]]*(1-0.46)*(1-IF($C$3520="",0,$C$3520))</f>
        <v>1162.2528000000002</v>
      </c>
      <c r="H421" s="1">
        <f>+_xlfn.XLOOKUP(LISTAS[[#This Row],[ID]],_01_CODIGOS_Y_COSTOS_xlsm[Producto y N°],_01_CODIGOS_Y_COSTOS_xlsm[COSTO],0,0,1)</f>
        <v>451.2</v>
      </c>
      <c r="I421" s="115">
        <f>+IFERROR(LISTAS[[#This Row],[VENTA NETA]]/LISTAS[[#This Row],[COSTO]]-1,0)</f>
        <v>1.5759148936170218</v>
      </c>
      <c r="J421" s="33" t="str">
        <f>IFERROR(VLOOKUP(LISTAS[[#This Row],[ID]],_01_CODIGOS_Y_COSTOS_xlsm[[Producto y N°]:[CODIGO]],2,0),"")</f>
        <v>22</v>
      </c>
      <c r="M421" s="22">
        <v>0</v>
      </c>
      <c r="N421" s="23">
        <f>+LISTAS[[#This Row],[Precio]]+(LISTAS[[#This Row],[Precio]]*M421)</f>
        <v>2869.76</v>
      </c>
      <c r="O421" s="24">
        <f t="shared" si="13"/>
        <v>1162.2528000000002</v>
      </c>
      <c r="Q421" s="21">
        <f>IFERROR(O421/LISTAS[[#This Row],[COSTO]]-1,"")</f>
        <v>1.5759148936170218</v>
      </c>
      <c r="R421" t="str">
        <f>+LISTAS[[#This Row],[ID]]</f>
        <v>RESORTES LINEA FERRETERIA22</v>
      </c>
      <c r="T421" s="29"/>
      <c r="U421" s="25">
        <f>LISTAS[[#This Row],[COSTO]]+(LISTAS[[#This Row],[COSTO]]*T421)</f>
        <v>451.2</v>
      </c>
      <c r="V421" s="30">
        <f>IF(T421="",0,U421/LISTAS[[#This Row],[VENTA NETA]]-1)</f>
        <v>0</v>
      </c>
      <c r="X421" s="25">
        <v>0</v>
      </c>
      <c r="Y421" s="31" t="str">
        <f>IFERROR(LISTAS[[#This Row],[COSTO]]/X421-1,"")</f>
        <v/>
      </c>
      <c r="AF421" t="str">
        <v>SKOTNICA</v>
      </c>
      <c r="AG421" t="str">
        <v>SUPLEMENTO 0,8</v>
      </c>
      <c r="AH421" s="15" t="str">
        <v>17x22</v>
      </c>
      <c r="AI421" s="9">
        <v>188.04150000000004</v>
      </c>
      <c r="AJ421" s="9">
        <v>124.8314</v>
      </c>
      <c r="AK421" s="66">
        <v>0.5063637834711463</v>
      </c>
      <c r="AL421" s="8">
        <v>0.2</v>
      </c>
      <c r="AM421" s="9">
        <v>225.64980000000003</v>
      </c>
      <c r="AN421" s="66">
        <v>0.80763654016537534</v>
      </c>
      <c r="AO421" s="13">
        <f t="shared" si="14"/>
        <v>37.608299999999986</v>
      </c>
      <c r="AQ421" s="66">
        <v>0.70000000000000018</v>
      </c>
      <c r="AR421" s="13">
        <v>826.87879999999996</v>
      </c>
    </row>
    <row r="422" spans="1:44" x14ac:dyDescent="0.2">
      <c r="A422" s="6" t="s">
        <v>820</v>
      </c>
      <c r="B422" t="s">
        <v>798</v>
      </c>
      <c r="C422">
        <v>23</v>
      </c>
      <c r="D422" t="s">
        <v>6186</v>
      </c>
      <c r="E422" s="2">
        <v>2869.76</v>
      </c>
      <c r="F422" s="6" t="str">
        <f>+_xlfn.XLOOKUP(LISTAS[[#This Row],[ID]],_01_CODIGOS_Y_COSTOS_xlsm[Producto y N°],_01_CODIGOS_Y_COSTOS_xlsm[FABRICA],"",0,1)</f>
        <v>RESORTES</v>
      </c>
      <c r="G422" s="13">
        <f>LISTAS[[#This Row],[Precio]]*(1-0.46)*(1-IF($C$3520="",0,$C$3520))</f>
        <v>1162.2528000000002</v>
      </c>
      <c r="H422" s="1">
        <f>+_xlfn.XLOOKUP(LISTAS[[#This Row],[ID]],_01_CODIGOS_Y_COSTOS_xlsm[Producto y N°],_01_CODIGOS_Y_COSTOS_xlsm[COSTO],0,0,1)</f>
        <v>493.5</v>
      </c>
      <c r="I422" s="115">
        <f>+IFERROR(LISTAS[[#This Row],[VENTA NETA]]/LISTAS[[#This Row],[COSTO]]-1,0)</f>
        <v>1.3551221884498483</v>
      </c>
      <c r="J422" s="33" t="str">
        <f>IFERROR(VLOOKUP(LISTAS[[#This Row],[ID]],_01_CODIGOS_Y_COSTOS_xlsm[[Producto y N°]:[CODIGO]],2,0),"")</f>
        <v>23</v>
      </c>
      <c r="M422" s="22">
        <v>0</v>
      </c>
      <c r="N422" s="23">
        <f>+LISTAS[[#This Row],[Precio]]+(LISTAS[[#This Row],[Precio]]*M422)</f>
        <v>2869.76</v>
      </c>
      <c r="O422" s="24">
        <f t="shared" si="13"/>
        <v>1162.2528000000002</v>
      </c>
      <c r="Q422" s="21">
        <f>IFERROR(O422/LISTAS[[#This Row],[COSTO]]-1,"")</f>
        <v>1.3551221884498483</v>
      </c>
      <c r="R422" t="str">
        <f>+LISTAS[[#This Row],[ID]]</f>
        <v>RESORTES LINEA FERRETERIA23</v>
      </c>
      <c r="T422" s="29"/>
      <c r="U422" s="25">
        <f>LISTAS[[#This Row],[COSTO]]+(LISTAS[[#This Row],[COSTO]]*T422)</f>
        <v>493.5</v>
      </c>
      <c r="V422" s="30">
        <f>IF(T422="",0,U422/LISTAS[[#This Row],[VENTA NETA]]-1)</f>
        <v>0</v>
      </c>
      <c r="X422" s="25">
        <v>0</v>
      </c>
      <c r="Y422" s="31" t="str">
        <f>IFERROR(LISTAS[[#This Row],[COSTO]]/X422-1,"")</f>
        <v/>
      </c>
      <c r="AF422" t="str">
        <v>SKOTNICA</v>
      </c>
      <c r="AG422" t="str">
        <v>SUPLEMENTO 0,8</v>
      </c>
      <c r="AH422" s="15" t="str">
        <v>17x25</v>
      </c>
      <c r="AI422" s="9">
        <v>253.03994999999998</v>
      </c>
      <c r="AJ422" s="9">
        <v>167.97980000000001</v>
      </c>
      <c r="AK422" s="66">
        <v>0.50637130178747669</v>
      </c>
      <c r="AL422" s="8">
        <v>0.2</v>
      </c>
      <c r="AM422" s="9">
        <v>303.64794000000001</v>
      </c>
      <c r="AN422" s="66">
        <v>0.80764556214497207</v>
      </c>
      <c r="AO422" s="13">
        <f t="shared" si="14"/>
        <v>50.607990000000029</v>
      </c>
      <c r="AQ422" s="66">
        <v>0.7</v>
      </c>
      <c r="AR422" s="13">
        <v>783.35865000000013</v>
      </c>
    </row>
    <row r="423" spans="1:44" x14ac:dyDescent="0.2">
      <c r="A423" s="6" t="s">
        <v>821</v>
      </c>
      <c r="B423" t="s">
        <v>798</v>
      </c>
      <c r="C423">
        <v>24</v>
      </c>
      <c r="D423" t="s">
        <v>6187</v>
      </c>
      <c r="E423" s="2">
        <v>3049.08</v>
      </c>
      <c r="F423" s="6" t="str">
        <f>+_xlfn.XLOOKUP(LISTAS[[#This Row],[ID]],_01_CODIGOS_Y_COSTOS_xlsm[Producto y N°],_01_CODIGOS_Y_COSTOS_xlsm[FABRICA],"",0,1)</f>
        <v>RESORTES</v>
      </c>
      <c r="G423" s="13">
        <f>LISTAS[[#This Row],[Precio]]*(1-0.46)*(1-IF($C$3520="",0,$C$3520))</f>
        <v>1234.8774000000001</v>
      </c>
      <c r="H423" s="1">
        <f>+_xlfn.XLOOKUP(LISTAS[[#This Row],[ID]],_01_CODIGOS_Y_COSTOS_xlsm[Producto y N°],_01_CODIGOS_Y_COSTOS_xlsm[COSTO],0,0,1)</f>
        <v>493.5</v>
      </c>
      <c r="I423" s="115">
        <f>+IFERROR(LISTAS[[#This Row],[VENTA NETA]]/LISTAS[[#This Row],[COSTO]]-1,0)</f>
        <v>1.5022844984802433</v>
      </c>
      <c r="J423" s="33" t="str">
        <f>IFERROR(VLOOKUP(LISTAS[[#This Row],[ID]],_01_CODIGOS_Y_COSTOS_xlsm[[Producto y N°]:[CODIGO]],2,0),"")</f>
        <v>24</v>
      </c>
      <c r="M423" s="22">
        <v>0</v>
      </c>
      <c r="N423" s="23">
        <f>+LISTAS[[#This Row],[Precio]]+(LISTAS[[#This Row],[Precio]]*M423)</f>
        <v>3049.08</v>
      </c>
      <c r="O423" s="24">
        <f t="shared" si="13"/>
        <v>1234.8774000000001</v>
      </c>
      <c r="Q423" s="21">
        <f>IFERROR(O423/LISTAS[[#This Row],[COSTO]]-1,"")</f>
        <v>1.5022844984802433</v>
      </c>
      <c r="R423" t="str">
        <f>+LISTAS[[#This Row],[ID]]</f>
        <v>RESORTES LINEA FERRETERIA24</v>
      </c>
      <c r="T423" s="29"/>
      <c r="U423" s="25">
        <f>LISTAS[[#This Row],[COSTO]]+(LISTAS[[#This Row],[COSTO]]*T423)</f>
        <v>493.5</v>
      </c>
      <c r="V423" s="30">
        <f>IF(T423="",0,U423/LISTAS[[#This Row],[VENTA NETA]]-1)</f>
        <v>0</v>
      </c>
      <c r="X423" s="25">
        <v>0</v>
      </c>
      <c r="Y423" s="31" t="str">
        <f>IFERROR(LISTAS[[#This Row],[COSTO]]/X423-1,"")</f>
        <v/>
      </c>
      <c r="AF423" t="str">
        <v>SKOTNICA</v>
      </c>
      <c r="AG423" t="str">
        <v>SUPLEMENTO 0,8</v>
      </c>
      <c r="AH423" s="15" t="str">
        <v>17x33</v>
      </c>
      <c r="AI423" s="9">
        <v>332.13240000000002</v>
      </c>
      <c r="AJ423" s="9">
        <v>220.48560000000001</v>
      </c>
      <c r="AK423" s="66">
        <v>0.50636776279267215</v>
      </c>
      <c r="AL423" s="8">
        <v>0.2</v>
      </c>
      <c r="AM423" s="9">
        <v>398.55887999999999</v>
      </c>
      <c r="AN423" s="66">
        <v>0.80764131535120653</v>
      </c>
      <c r="AO423" s="13">
        <f t="shared" si="14"/>
        <v>66.42647999999997</v>
      </c>
      <c r="AQ423" s="66">
        <v>0.69999999999999951</v>
      </c>
      <c r="AR423" s="13">
        <v>813.27849999999853</v>
      </c>
    </row>
    <row r="424" spans="1:44" x14ac:dyDescent="0.2">
      <c r="A424" s="6" t="s">
        <v>822</v>
      </c>
      <c r="B424" t="s">
        <v>798</v>
      </c>
      <c r="C424">
        <v>25</v>
      </c>
      <c r="D424" t="s">
        <v>6188</v>
      </c>
      <c r="E424" s="2">
        <v>3049.08</v>
      </c>
      <c r="F424" s="6" t="str">
        <f>+_xlfn.XLOOKUP(LISTAS[[#This Row],[ID]],_01_CODIGOS_Y_COSTOS_xlsm[Producto y N°],_01_CODIGOS_Y_COSTOS_xlsm[FABRICA],"",0,1)</f>
        <v>RESORTES</v>
      </c>
      <c r="G424" s="13">
        <f>LISTAS[[#This Row],[Precio]]*(1-0.46)*(1-IF($C$3520="",0,$C$3520))</f>
        <v>1234.8774000000001</v>
      </c>
      <c r="H424" s="1">
        <f>+_xlfn.XLOOKUP(LISTAS[[#This Row],[ID]],_01_CODIGOS_Y_COSTOS_xlsm[Producto y N°],_01_CODIGOS_Y_COSTOS_xlsm[COSTO],0,0,1)</f>
        <v>493.5</v>
      </c>
      <c r="I424" s="115">
        <f>+IFERROR(LISTAS[[#This Row],[VENTA NETA]]/LISTAS[[#This Row],[COSTO]]-1,0)</f>
        <v>1.5022844984802433</v>
      </c>
      <c r="J424" s="33" t="str">
        <f>IFERROR(VLOOKUP(LISTAS[[#This Row],[ID]],_01_CODIGOS_Y_COSTOS_xlsm[[Producto y N°]:[CODIGO]],2,0),"")</f>
        <v>25</v>
      </c>
      <c r="M424" s="22">
        <v>0</v>
      </c>
      <c r="N424" s="23">
        <f>+LISTAS[[#This Row],[Precio]]+(LISTAS[[#This Row],[Precio]]*M424)</f>
        <v>3049.08</v>
      </c>
      <c r="O424" s="24">
        <f t="shared" si="13"/>
        <v>1234.8774000000001</v>
      </c>
      <c r="Q424" s="21">
        <f>IFERROR(O424/LISTAS[[#This Row],[COSTO]]-1,"")</f>
        <v>1.5022844984802433</v>
      </c>
      <c r="R424" t="str">
        <f>+LISTAS[[#This Row],[ID]]</f>
        <v>RESORTES LINEA FERRETERIA25</v>
      </c>
      <c r="T424" s="29"/>
      <c r="U424" s="25">
        <f>LISTAS[[#This Row],[COSTO]]+(LISTAS[[#This Row],[COSTO]]*T424)</f>
        <v>493.5</v>
      </c>
      <c r="V424" s="30">
        <f>IF(T424="",0,U424/LISTAS[[#This Row],[VENTA NETA]]-1)</f>
        <v>0</v>
      </c>
      <c r="X424" s="25">
        <v>0</v>
      </c>
      <c r="Y424" s="31" t="str">
        <f>IFERROR(LISTAS[[#This Row],[COSTO]]/X424-1,"")</f>
        <v/>
      </c>
      <c r="AF424" t="str">
        <v>SKOTNICA</v>
      </c>
      <c r="AG424" t="str">
        <v>SUPLEMENTO 0,8</v>
      </c>
      <c r="AH424" s="15" t="str">
        <v>18x23</v>
      </c>
      <c r="AI424" s="9">
        <v>188.04150000000004</v>
      </c>
      <c r="AJ424" s="9">
        <v>124.8314</v>
      </c>
      <c r="AK424" s="66">
        <v>0.5063637834711463</v>
      </c>
      <c r="AL424" s="8">
        <v>0.2</v>
      </c>
      <c r="AM424" s="9">
        <v>225.64980000000003</v>
      </c>
      <c r="AN424" s="66">
        <v>0.80763654016537534</v>
      </c>
      <c r="AO424" s="13">
        <f t="shared" si="14"/>
        <v>37.608299999999986</v>
      </c>
      <c r="AQ424" s="66">
        <v>0.69999999999999973</v>
      </c>
      <c r="AR424" s="13">
        <v>459.67879999999946</v>
      </c>
    </row>
    <row r="425" spans="1:44" x14ac:dyDescent="0.2">
      <c r="A425" s="6" t="s">
        <v>823</v>
      </c>
      <c r="B425" t="s">
        <v>798</v>
      </c>
      <c r="C425">
        <v>26</v>
      </c>
      <c r="D425" t="s">
        <v>6189</v>
      </c>
      <c r="E425" s="2">
        <v>4484.32</v>
      </c>
      <c r="F425" s="6" t="str">
        <f>+_xlfn.XLOOKUP(LISTAS[[#This Row],[ID]],_01_CODIGOS_Y_COSTOS_xlsm[Producto y N°],_01_CODIGOS_Y_COSTOS_xlsm[FABRICA],"",0,1)</f>
        <v>RESORTES</v>
      </c>
      <c r="G425" s="13">
        <f>LISTAS[[#This Row],[Precio]]*(1-0.46)*(1-IF($C$3520="",0,$C$3520))</f>
        <v>1816.1496</v>
      </c>
      <c r="H425" s="1">
        <f>+_xlfn.XLOOKUP(LISTAS[[#This Row],[ID]],_01_CODIGOS_Y_COSTOS_xlsm[Producto y N°],_01_CODIGOS_Y_COSTOS_xlsm[COSTO],0,0,1)</f>
        <v>648.6</v>
      </c>
      <c r="I425" s="115">
        <f>+IFERROR(LISTAS[[#This Row],[VENTA NETA]]/LISTAS[[#This Row],[COSTO]]-1,0)</f>
        <v>1.8001073080481036</v>
      </c>
      <c r="J425" s="33" t="str">
        <f>IFERROR(VLOOKUP(LISTAS[[#This Row],[ID]],_01_CODIGOS_Y_COSTOS_xlsm[[Producto y N°]:[CODIGO]],2,0),"")</f>
        <v>26</v>
      </c>
      <c r="M425" s="22">
        <v>0</v>
      </c>
      <c r="N425" s="23">
        <f>+LISTAS[[#This Row],[Precio]]+(LISTAS[[#This Row],[Precio]]*M425)</f>
        <v>4484.32</v>
      </c>
      <c r="O425" s="24">
        <f t="shared" si="13"/>
        <v>1816.1496</v>
      </c>
      <c r="Q425" s="21">
        <f>IFERROR(O425/LISTAS[[#This Row],[COSTO]]-1,"")</f>
        <v>1.8001073080481036</v>
      </c>
      <c r="R425" t="str">
        <f>+LISTAS[[#This Row],[ID]]</f>
        <v>RESORTES LINEA FERRETERIA26</v>
      </c>
      <c r="T425" s="29"/>
      <c r="U425" s="25">
        <f>LISTAS[[#This Row],[COSTO]]+(LISTAS[[#This Row],[COSTO]]*T425)</f>
        <v>648.6</v>
      </c>
      <c r="V425" s="30">
        <f>IF(T425="",0,U425/LISTAS[[#This Row],[VENTA NETA]]-1)</f>
        <v>0</v>
      </c>
      <c r="X425" s="25">
        <v>63.9</v>
      </c>
      <c r="Y425" s="31">
        <f>IFERROR(LISTAS[[#This Row],[COSTO]]/X425-1,"")</f>
        <v>9.150234741784038</v>
      </c>
      <c r="AF425" t="str">
        <v>SKOTNICA</v>
      </c>
      <c r="AG425" t="str">
        <v>SUPLEMENTO 0,8</v>
      </c>
      <c r="AH425" s="15" t="str">
        <v>18x26</v>
      </c>
      <c r="AI425" s="9">
        <v>254.11320000000001</v>
      </c>
      <c r="AJ425" s="9">
        <v>168.69460000000001</v>
      </c>
      <c r="AK425" s="66">
        <v>0.50635052929969304</v>
      </c>
      <c r="AL425" s="8">
        <v>0.2</v>
      </c>
      <c r="AM425" s="9">
        <v>304.9358400000001</v>
      </c>
      <c r="AN425" s="66">
        <v>0.80762063515963223</v>
      </c>
      <c r="AO425" s="13">
        <f t="shared" si="14"/>
        <v>50.822640000000092</v>
      </c>
      <c r="AQ425" s="66">
        <v>0.69999999999999973</v>
      </c>
      <c r="AR425" s="13">
        <v>519.51849999999968</v>
      </c>
    </row>
    <row r="426" spans="1:44" x14ac:dyDescent="0.2">
      <c r="A426" s="6" t="s">
        <v>824</v>
      </c>
      <c r="B426" t="s">
        <v>798</v>
      </c>
      <c r="C426">
        <v>27</v>
      </c>
      <c r="D426" t="s">
        <v>6190</v>
      </c>
      <c r="E426" s="2">
        <v>3587.4</v>
      </c>
      <c r="F426" s="6" t="str">
        <f>+_xlfn.XLOOKUP(LISTAS[[#This Row],[ID]],_01_CODIGOS_Y_COSTOS_xlsm[Producto y N°],_01_CODIGOS_Y_COSTOS_xlsm[FABRICA],"",0,1)</f>
        <v>RESORTES</v>
      </c>
      <c r="G426" s="13">
        <f>LISTAS[[#This Row],[Precio]]*(1-0.46)*(1-IF($C$3520="",0,$C$3520))</f>
        <v>1452.8970000000002</v>
      </c>
      <c r="H426" s="1">
        <f>+_xlfn.XLOOKUP(LISTAS[[#This Row],[ID]],_01_CODIGOS_Y_COSTOS_xlsm[Producto y N°],_01_CODIGOS_Y_COSTOS_xlsm[COSTO],0,0,1)</f>
        <v>0</v>
      </c>
      <c r="I426" s="115">
        <f>+IFERROR(LISTAS[[#This Row],[VENTA NETA]]/LISTAS[[#This Row],[COSTO]]-1,0)</f>
        <v>0</v>
      </c>
      <c r="J426" s="33" t="str">
        <f>IFERROR(VLOOKUP(LISTAS[[#This Row],[ID]],_01_CODIGOS_Y_COSTOS_xlsm[[Producto y N°]:[CODIGO]],2,0),"")</f>
        <v>27</v>
      </c>
      <c r="M426" s="22">
        <v>0</v>
      </c>
      <c r="N426" s="23">
        <f>+LISTAS[[#This Row],[Precio]]+(LISTAS[[#This Row],[Precio]]*M426)</f>
        <v>3587.4</v>
      </c>
      <c r="O426" s="24">
        <f t="shared" si="13"/>
        <v>1452.8970000000002</v>
      </c>
      <c r="Q426" s="21" t="str">
        <f>IFERROR(O426/LISTAS[[#This Row],[COSTO]]-1,"")</f>
        <v/>
      </c>
      <c r="R426" t="str">
        <f>+LISTAS[[#This Row],[ID]]</f>
        <v>RESORTES LINEA FERRETERIA27</v>
      </c>
      <c r="T426" s="29"/>
      <c r="U426" s="25">
        <f>LISTAS[[#This Row],[COSTO]]+(LISTAS[[#This Row],[COSTO]]*T426)</f>
        <v>0</v>
      </c>
      <c r="V426" s="30">
        <f>IF(T426="",0,U426/LISTAS[[#This Row],[VENTA NETA]]-1)</f>
        <v>0</v>
      </c>
      <c r="X426" s="25">
        <v>0</v>
      </c>
      <c r="Y426" s="31" t="str">
        <f>IFERROR(LISTAS[[#This Row],[COSTO]]/X426-1,"")</f>
        <v/>
      </c>
      <c r="AF426" t="str">
        <v>SKOTNICA</v>
      </c>
      <c r="AG426" t="str">
        <v>SUPLEMENTO 0,8</v>
      </c>
      <c r="AH426" s="15" t="str">
        <v>18x34</v>
      </c>
      <c r="AI426" s="9">
        <v>436.28219999999999</v>
      </c>
      <c r="AJ426" s="9">
        <v>289.62700000000001</v>
      </c>
      <c r="AK426" s="66">
        <v>0.50635886847565992</v>
      </c>
      <c r="AL426" s="8">
        <v>0.2</v>
      </c>
      <c r="AM426" s="9">
        <v>523.5386400000001</v>
      </c>
      <c r="AN426" s="66">
        <v>0.80763064217079239</v>
      </c>
      <c r="AO426" s="13">
        <f t="shared" si="14"/>
        <v>87.256440000000111</v>
      </c>
      <c r="AQ426" s="66">
        <v>0.7</v>
      </c>
      <c r="AR426" s="13">
        <v>609.27804999999989</v>
      </c>
    </row>
    <row r="427" spans="1:44" x14ac:dyDescent="0.2">
      <c r="A427" s="6" t="s">
        <v>825</v>
      </c>
      <c r="B427" t="s">
        <v>798</v>
      </c>
      <c r="C427">
        <v>28</v>
      </c>
      <c r="D427" t="s">
        <v>6191</v>
      </c>
      <c r="E427" s="2">
        <v>5022.28</v>
      </c>
      <c r="F427" s="6" t="str">
        <f>+_xlfn.XLOOKUP(LISTAS[[#This Row],[ID]],_01_CODIGOS_Y_COSTOS_xlsm[Producto y N°],_01_CODIGOS_Y_COSTOS_xlsm[FABRICA],"",0,1)</f>
        <v>RESORTES</v>
      </c>
      <c r="G427" s="13">
        <f>LISTAS[[#This Row],[Precio]]*(1-0.46)*(1-IF($C$3520="",0,$C$3520))</f>
        <v>2034.0234</v>
      </c>
      <c r="H427" s="1">
        <f>+_xlfn.XLOOKUP(LISTAS[[#This Row],[ID]],_01_CODIGOS_Y_COSTOS_xlsm[Producto y N°],_01_CODIGOS_Y_COSTOS_xlsm[COSTO],0,0,1)</f>
        <v>0</v>
      </c>
      <c r="I427" s="115">
        <f>+IFERROR(LISTAS[[#This Row],[VENTA NETA]]/LISTAS[[#This Row],[COSTO]]-1,0)</f>
        <v>0</v>
      </c>
      <c r="J427" s="33" t="str">
        <f>IFERROR(VLOOKUP(LISTAS[[#This Row],[ID]],_01_CODIGOS_Y_COSTOS_xlsm[[Producto y N°]:[CODIGO]],2,0),"")</f>
        <v>28</v>
      </c>
      <c r="M427" s="22">
        <v>0</v>
      </c>
      <c r="N427" s="23">
        <f>+LISTAS[[#This Row],[Precio]]+(LISTAS[[#This Row],[Precio]]*M427)</f>
        <v>5022.28</v>
      </c>
      <c r="O427" s="24">
        <f t="shared" si="13"/>
        <v>2034.0234</v>
      </c>
      <c r="Q427" s="21" t="str">
        <f>IFERROR(O427/LISTAS[[#This Row],[COSTO]]-1,"")</f>
        <v/>
      </c>
      <c r="R427" t="str">
        <f>+LISTAS[[#This Row],[ID]]</f>
        <v>RESORTES LINEA FERRETERIA28</v>
      </c>
      <c r="T427" s="29"/>
      <c r="U427" s="25">
        <f>LISTAS[[#This Row],[COSTO]]+(LISTAS[[#This Row],[COSTO]]*T427)</f>
        <v>0</v>
      </c>
      <c r="V427" s="30">
        <f>IF(T427="",0,U427/LISTAS[[#This Row],[VENTA NETA]]-1)</f>
        <v>0</v>
      </c>
      <c r="X427" s="25">
        <v>0</v>
      </c>
      <c r="Y427" s="31" t="str">
        <f>IFERROR(LISTAS[[#This Row],[COSTO]]/X427-1,"")</f>
        <v/>
      </c>
      <c r="AF427" t="str">
        <v>SKOTNICA</v>
      </c>
      <c r="AG427" t="str">
        <v>SUPLEMENTO 0,8</v>
      </c>
      <c r="AH427" s="15" t="str">
        <v>19x24</v>
      </c>
      <c r="AI427" s="9">
        <v>243.73710000000005</v>
      </c>
      <c r="AJ427" s="9">
        <v>161.8064</v>
      </c>
      <c r="AK427" s="66">
        <v>0.50635018145141397</v>
      </c>
      <c r="AL427" s="8">
        <v>0.2</v>
      </c>
      <c r="AM427" s="9">
        <v>292.48452000000003</v>
      </c>
      <c r="AN427" s="66">
        <v>0.80762021774169646</v>
      </c>
      <c r="AO427" s="13">
        <f t="shared" si="14"/>
        <v>48.747419999999977</v>
      </c>
      <c r="AQ427" s="66">
        <v>0.7</v>
      </c>
      <c r="AR427" s="13">
        <v>542.63819999999987</v>
      </c>
    </row>
    <row r="428" spans="1:44" x14ac:dyDescent="0.2">
      <c r="A428" s="6" t="s">
        <v>826</v>
      </c>
      <c r="B428" t="s">
        <v>798</v>
      </c>
      <c r="C428">
        <v>30</v>
      </c>
      <c r="D428" t="s">
        <v>6192</v>
      </c>
      <c r="E428" s="2">
        <v>1168.32</v>
      </c>
      <c r="F428" s="6" t="str">
        <f>+_xlfn.XLOOKUP(LISTAS[[#This Row],[ID]],_01_CODIGOS_Y_COSTOS_xlsm[Producto y N°],_01_CODIGOS_Y_COSTOS_xlsm[FABRICA],"",0,1)</f>
        <v>RESORTES</v>
      </c>
      <c r="G428" s="13">
        <f>LISTAS[[#This Row],[Precio]]*(1-0.46)*(1-IF($C$3520="",0,$C$3520))</f>
        <v>473.16959999999995</v>
      </c>
      <c r="H428" s="1">
        <f>+_xlfn.XLOOKUP(LISTAS[[#This Row],[ID]],_01_CODIGOS_Y_COSTOS_xlsm[Producto y N°],_01_CODIGOS_Y_COSTOS_xlsm[COSTO],0,0,1)</f>
        <v>253.8</v>
      </c>
      <c r="I428" s="115">
        <f>+IFERROR(LISTAS[[#This Row],[VENTA NETA]]/LISTAS[[#This Row],[COSTO]]-1,0)</f>
        <v>0.8643404255319147</v>
      </c>
      <c r="J428" s="33" t="str">
        <f>IFERROR(VLOOKUP(LISTAS[[#This Row],[ID]],_01_CODIGOS_Y_COSTOS_xlsm[[Producto y N°]:[CODIGO]],2,0),"")</f>
        <v>30</v>
      </c>
      <c r="M428" s="22">
        <v>0</v>
      </c>
      <c r="N428" s="23">
        <f>+LISTAS[[#This Row],[Precio]]+(LISTAS[[#This Row],[Precio]]*M428)</f>
        <v>1168.32</v>
      </c>
      <c r="O428" s="24">
        <f t="shared" si="13"/>
        <v>473.16959999999995</v>
      </c>
      <c r="Q428" s="21">
        <f>IFERROR(O428/LISTAS[[#This Row],[COSTO]]-1,"")</f>
        <v>0.8643404255319147</v>
      </c>
      <c r="R428" t="str">
        <f>+LISTAS[[#This Row],[ID]]</f>
        <v>RESORTES LINEA FERRETERIA30</v>
      </c>
      <c r="T428" s="29"/>
      <c r="U428" s="25">
        <f>LISTAS[[#This Row],[COSTO]]+(LISTAS[[#This Row],[COSTO]]*T428)</f>
        <v>253.8</v>
      </c>
      <c r="V428" s="30">
        <f>IF(T428="",0,U428/LISTAS[[#This Row],[VENTA NETA]]-1)</f>
        <v>0</v>
      </c>
      <c r="X428" s="25">
        <v>0</v>
      </c>
      <c r="Y428" s="31" t="str">
        <f>IFERROR(LISTAS[[#This Row],[COSTO]]/X428-1,"")</f>
        <v/>
      </c>
      <c r="AF428" t="str">
        <v>SKOTNICA</v>
      </c>
      <c r="AG428" t="str">
        <v>SUPLEMENTO 0,8</v>
      </c>
      <c r="AH428" s="15" t="str">
        <v>19x27</v>
      </c>
      <c r="AI428" s="9">
        <v>254.11320000000001</v>
      </c>
      <c r="AJ428" s="9">
        <v>168.69460000000001</v>
      </c>
      <c r="AK428" s="66">
        <v>0.50635052929969304</v>
      </c>
      <c r="AL428" s="8">
        <v>0.2</v>
      </c>
      <c r="AM428" s="9">
        <v>304.9358400000001</v>
      </c>
      <c r="AN428" s="66">
        <v>0.80762063515963223</v>
      </c>
      <c r="AO428" s="13">
        <f t="shared" si="14"/>
        <v>50.822640000000092</v>
      </c>
      <c r="AQ428" s="66">
        <v>0.7</v>
      </c>
      <c r="AR428" s="13">
        <v>402.55835000000002</v>
      </c>
    </row>
    <row r="429" spans="1:44" x14ac:dyDescent="0.2">
      <c r="A429" s="6" t="s">
        <v>827</v>
      </c>
      <c r="B429" t="s">
        <v>798</v>
      </c>
      <c r="C429">
        <v>31</v>
      </c>
      <c r="D429" t="s">
        <v>6193</v>
      </c>
      <c r="E429" s="2">
        <v>1168.32</v>
      </c>
      <c r="F429" s="6" t="str">
        <f>+_xlfn.XLOOKUP(LISTAS[[#This Row],[ID]],_01_CODIGOS_Y_COSTOS_xlsm[Producto y N°],_01_CODIGOS_Y_COSTOS_xlsm[FABRICA],"",0,1)</f>
        <v>RESORTES</v>
      </c>
      <c r="G429" s="13">
        <f>LISTAS[[#This Row],[Precio]]*(1-0.46)*(1-IF($C$3520="",0,$C$3520))</f>
        <v>473.16959999999995</v>
      </c>
      <c r="H429" s="1">
        <f>+_xlfn.XLOOKUP(LISTAS[[#This Row],[ID]],_01_CODIGOS_Y_COSTOS_xlsm[Producto y N°],_01_CODIGOS_Y_COSTOS_xlsm[COSTO],0,0,1)</f>
        <v>0</v>
      </c>
      <c r="I429" s="115">
        <f>+IFERROR(LISTAS[[#This Row],[VENTA NETA]]/LISTAS[[#This Row],[COSTO]]-1,0)</f>
        <v>0</v>
      </c>
      <c r="J429" s="33" t="str">
        <f>IFERROR(VLOOKUP(LISTAS[[#This Row],[ID]],_01_CODIGOS_Y_COSTOS_xlsm[[Producto y N°]:[CODIGO]],2,0),"")</f>
        <v>31</v>
      </c>
      <c r="M429" s="22">
        <v>0</v>
      </c>
      <c r="N429" s="23">
        <f>+LISTAS[[#This Row],[Precio]]+(LISTAS[[#This Row],[Precio]]*M429)</f>
        <v>1168.32</v>
      </c>
      <c r="O429" s="24">
        <f t="shared" si="13"/>
        <v>473.16959999999995</v>
      </c>
      <c r="Q429" s="21" t="str">
        <f>IFERROR(O429/LISTAS[[#This Row],[COSTO]]-1,"")</f>
        <v/>
      </c>
      <c r="R429" t="str">
        <f>+LISTAS[[#This Row],[ID]]</f>
        <v>RESORTES LINEA FERRETERIA31</v>
      </c>
      <c r="T429" s="29"/>
      <c r="U429" s="25">
        <f>LISTAS[[#This Row],[COSTO]]+(LISTAS[[#This Row],[COSTO]]*T429)</f>
        <v>0</v>
      </c>
      <c r="V429" s="30">
        <f>IF(T429="",0,U429/LISTAS[[#This Row],[VENTA NETA]]-1)</f>
        <v>0</v>
      </c>
      <c r="X429" s="25">
        <v>0</v>
      </c>
      <c r="Y429" s="31" t="str">
        <f>IFERROR(LISTAS[[#This Row],[COSTO]]/X429-1,"")</f>
        <v/>
      </c>
      <c r="AF429" t="str">
        <v>SKOTNICA</v>
      </c>
      <c r="AG429" t="str">
        <v>SUPLEMENTO 0,8</v>
      </c>
      <c r="AH429" s="15" t="str">
        <v>19x35</v>
      </c>
      <c r="AI429" s="9">
        <v>437.55390000000011</v>
      </c>
      <c r="AJ429" s="9">
        <v>290.47179999999997</v>
      </c>
      <c r="AK429" s="66">
        <v>0.50635586655916387</v>
      </c>
      <c r="AL429" s="8">
        <v>0.2</v>
      </c>
      <c r="AM429" s="9">
        <v>525.06468000000007</v>
      </c>
      <c r="AN429" s="66">
        <v>0.80762703987099638</v>
      </c>
      <c r="AO429" s="13">
        <f t="shared" si="14"/>
        <v>87.510779999999954</v>
      </c>
      <c r="AQ429" s="66">
        <v>0.69999999999999973</v>
      </c>
      <c r="AR429" s="13">
        <v>374.27004999999963</v>
      </c>
    </row>
    <row r="430" spans="1:44" x14ac:dyDescent="0.2">
      <c r="A430" s="6" t="s">
        <v>828</v>
      </c>
      <c r="B430" t="s">
        <v>798</v>
      </c>
      <c r="C430">
        <v>32</v>
      </c>
      <c r="D430" t="s">
        <v>6194</v>
      </c>
      <c r="E430" s="2">
        <v>1255.56</v>
      </c>
      <c r="F430" s="6" t="str">
        <f>+_xlfn.XLOOKUP(LISTAS[[#This Row],[ID]],_01_CODIGOS_Y_COSTOS_xlsm[Producto y N°],_01_CODIGOS_Y_COSTOS_xlsm[FABRICA],"",0,1)</f>
        <v>RESORTES</v>
      </c>
      <c r="G430" s="13">
        <f>LISTAS[[#This Row],[Precio]]*(1-0.46)*(1-IF($C$3520="",0,$C$3520))</f>
        <v>508.5018</v>
      </c>
      <c r="H430" s="1">
        <f>+_xlfn.XLOOKUP(LISTAS[[#This Row],[ID]],_01_CODIGOS_Y_COSTOS_xlsm[Producto y N°],_01_CODIGOS_Y_COSTOS_xlsm[COSTO],0,0,1)</f>
        <v>0</v>
      </c>
      <c r="I430" s="115">
        <f>+IFERROR(LISTAS[[#This Row],[VENTA NETA]]/LISTAS[[#This Row],[COSTO]]-1,0)</f>
        <v>0</v>
      </c>
      <c r="J430" s="33" t="str">
        <f>IFERROR(VLOOKUP(LISTAS[[#This Row],[ID]],_01_CODIGOS_Y_COSTOS_xlsm[[Producto y N°]:[CODIGO]],2,0),"")</f>
        <v>32</v>
      </c>
      <c r="M430" s="22">
        <v>0</v>
      </c>
      <c r="N430" s="23">
        <f>+LISTAS[[#This Row],[Precio]]+(LISTAS[[#This Row],[Precio]]*M430)</f>
        <v>1255.56</v>
      </c>
      <c r="O430" s="24">
        <f t="shared" si="13"/>
        <v>508.5018</v>
      </c>
      <c r="Q430" s="21" t="str">
        <f>IFERROR(O430/LISTAS[[#This Row],[COSTO]]-1,"")</f>
        <v/>
      </c>
      <c r="R430" t="str">
        <f>+LISTAS[[#This Row],[ID]]</f>
        <v>RESORTES LINEA FERRETERIA32</v>
      </c>
      <c r="T430" s="29"/>
      <c r="U430" s="25">
        <f>LISTAS[[#This Row],[COSTO]]+(LISTAS[[#This Row],[COSTO]]*T430)</f>
        <v>0</v>
      </c>
      <c r="V430" s="30">
        <f>IF(T430="",0,U430/LISTAS[[#This Row],[VENTA NETA]]-1)</f>
        <v>0</v>
      </c>
      <c r="X430" s="25">
        <v>0</v>
      </c>
      <c r="Y430" s="31" t="str">
        <f>IFERROR(LISTAS[[#This Row],[COSTO]]/X430-1,"")</f>
        <v/>
      </c>
      <c r="AF430" t="str">
        <v>SKOTNICA</v>
      </c>
      <c r="AG430" t="str">
        <v>SUPLEMENTO 0,8</v>
      </c>
      <c r="AH430" s="15" t="str">
        <v>20x25</v>
      </c>
      <c r="AI430" s="9">
        <v>243.73710000000005</v>
      </c>
      <c r="AJ430" s="9">
        <v>161.8064</v>
      </c>
      <c r="AK430" s="66">
        <v>0.50635018145141397</v>
      </c>
      <c r="AL430" s="8">
        <v>0.2</v>
      </c>
      <c r="AM430" s="9">
        <v>292.48452000000003</v>
      </c>
      <c r="AN430" s="66">
        <v>0.80762021774169646</v>
      </c>
      <c r="AO430" s="13">
        <f t="shared" si="14"/>
        <v>48.747419999999977</v>
      </c>
      <c r="AQ430" s="66">
        <v>0.7000000000000004</v>
      </c>
      <c r="AR430" s="13">
        <v>269.82250000000022</v>
      </c>
    </row>
    <row r="431" spans="1:44" x14ac:dyDescent="0.2">
      <c r="A431" s="6" t="s">
        <v>829</v>
      </c>
      <c r="B431" t="s">
        <v>798</v>
      </c>
      <c r="C431">
        <v>33</v>
      </c>
      <c r="D431" t="s">
        <v>6195</v>
      </c>
      <c r="E431" s="2">
        <v>1372.04</v>
      </c>
      <c r="F431" s="6" t="str">
        <f>+_xlfn.XLOOKUP(LISTAS[[#This Row],[ID]],_01_CODIGOS_Y_COSTOS_xlsm[Producto y N°],_01_CODIGOS_Y_COSTOS_xlsm[FABRICA],"",0,1)</f>
        <v>RESORTES</v>
      </c>
      <c r="G431" s="13">
        <f>LISTAS[[#This Row],[Precio]]*(1-0.46)*(1-IF($C$3520="",0,$C$3520))</f>
        <v>555.67619999999999</v>
      </c>
      <c r="H431" s="1">
        <f>+_xlfn.XLOOKUP(LISTAS[[#This Row],[ID]],_01_CODIGOS_Y_COSTOS_xlsm[Producto y N°],_01_CODIGOS_Y_COSTOS_xlsm[COSTO],0,0,1)</f>
        <v>266</v>
      </c>
      <c r="I431" s="115">
        <f>+IFERROR(LISTAS[[#This Row],[VENTA NETA]]/LISTAS[[#This Row],[COSTO]]-1,0)</f>
        <v>1.0890082706766919</v>
      </c>
      <c r="J431" s="33" t="str">
        <f>IFERROR(VLOOKUP(LISTAS[[#This Row],[ID]],_01_CODIGOS_Y_COSTOS_xlsm[[Producto y N°]:[CODIGO]],2,0),"")</f>
        <v>33</v>
      </c>
      <c r="M431" s="22">
        <v>0</v>
      </c>
      <c r="N431" s="23">
        <f>+LISTAS[[#This Row],[Precio]]+(LISTAS[[#This Row],[Precio]]*M431)</f>
        <v>1372.04</v>
      </c>
      <c r="O431" s="24">
        <f t="shared" si="13"/>
        <v>555.67619999999999</v>
      </c>
      <c r="Q431" s="21">
        <f>IFERROR(O431/LISTAS[[#This Row],[COSTO]]-1,"")</f>
        <v>1.0890082706766919</v>
      </c>
      <c r="R431" t="str">
        <f>+LISTAS[[#This Row],[ID]]</f>
        <v>RESORTES LINEA FERRETERIA33</v>
      </c>
      <c r="T431" s="29"/>
      <c r="U431" s="25">
        <f>LISTAS[[#This Row],[COSTO]]+(LISTAS[[#This Row],[COSTO]]*T431)</f>
        <v>266</v>
      </c>
      <c r="V431" s="30">
        <f>IF(T431="",0,U431/LISTAS[[#This Row],[VENTA NETA]]-1)</f>
        <v>0</v>
      </c>
      <c r="X431" s="25">
        <v>0</v>
      </c>
      <c r="Y431" s="31" t="str">
        <f>IFERROR(LISTAS[[#This Row],[COSTO]]/X431-1,"")</f>
        <v/>
      </c>
      <c r="AF431" t="str">
        <v>SKOTNICA</v>
      </c>
      <c r="AG431" t="str">
        <v>SUPLEMENTO 0,8</v>
      </c>
      <c r="AH431" s="15" t="str">
        <v>20x28</v>
      </c>
      <c r="AI431" s="9">
        <v>254.11320000000001</v>
      </c>
      <c r="AJ431" s="9">
        <v>168.69460000000001</v>
      </c>
      <c r="AK431" s="66">
        <v>0.50635052929969304</v>
      </c>
      <c r="AL431" s="8">
        <v>0.2</v>
      </c>
      <c r="AM431" s="9">
        <v>304.9358400000001</v>
      </c>
      <c r="AN431" s="66">
        <v>0.80762063515963223</v>
      </c>
      <c r="AO431" s="13">
        <f t="shared" si="14"/>
        <v>50.822640000000092</v>
      </c>
      <c r="AQ431" s="66">
        <v>0.7</v>
      </c>
      <c r="AR431" s="13">
        <v>315.51804999999979</v>
      </c>
    </row>
    <row r="432" spans="1:44" x14ac:dyDescent="0.2">
      <c r="A432" s="6" t="s">
        <v>830</v>
      </c>
      <c r="B432" t="s">
        <v>798</v>
      </c>
      <c r="C432">
        <v>34</v>
      </c>
      <c r="D432" t="s">
        <v>6196</v>
      </c>
      <c r="E432" s="2">
        <v>1328.4</v>
      </c>
      <c r="F432" s="6" t="str">
        <f>+_xlfn.XLOOKUP(LISTAS[[#This Row],[ID]],_01_CODIGOS_Y_COSTOS_xlsm[Producto y N°],_01_CODIGOS_Y_COSTOS_xlsm[FABRICA],"",0,1)</f>
        <v>RESORTES</v>
      </c>
      <c r="G432" s="13">
        <f>LISTAS[[#This Row],[Precio]]*(1-0.46)*(1-IF($C$3520="",0,$C$3520))</f>
        <v>538.00200000000007</v>
      </c>
      <c r="H432" s="1">
        <f>+_xlfn.XLOOKUP(LISTAS[[#This Row],[ID]],_01_CODIGOS_Y_COSTOS_xlsm[Producto y N°],_01_CODIGOS_Y_COSTOS_xlsm[COSTO],0,0,1)</f>
        <v>282</v>
      </c>
      <c r="I432" s="115">
        <f>+IFERROR(LISTAS[[#This Row],[VENTA NETA]]/LISTAS[[#This Row],[COSTO]]-1,0)</f>
        <v>0.90780851063829804</v>
      </c>
      <c r="J432" s="33" t="str">
        <f>IFERROR(VLOOKUP(LISTAS[[#This Row],[ID]],_01_CODIGOS_Y_COSTOS_xlsm[[Producto y N°]:[CODIGO]],2,0),"")</f>
        <v>34</v>
      </c>
      <c r="M432" s="22">
        <v>0</v>
      </c>
      <c r="N432" s="23">
        <f>+LISTAS[[#This Row],[Precio]]+(LISTAS[[#This Row],[Precio]]*M432)</f>
        <v>1328.4</v>
      </c>
      <c r="O432" s="24">
        <f t="shared" si="13"/>
        <v>538.00200000000007</v>
      </c>
      <c r="Q432" s="21">
        <f>IFERROR(O432/LISTAS[[#This Row],[COSTO]]-1,"")</f>
        <v>0.90780851063829804</v>
      </c>
      <c r="R432" t="str">
        <f>+LISTAS[[#This Row],[ID]]</f>
        <v>RESORTES LINEA FERRETERIA34</v>
      </c>
      <c r="T432" s="29"/>
      <c r="U432" s="25">
        <f>LISTAS[[#This Row],[COSTO]]+(LISTAS[[#This Row],[COSTO]]*T432)</f>
        <v>282</v>
      </c>
      <c r="V432" s="30">
        <f>IF(T432="",0,U432/LISTAS[[#This Row],[VENTA NETA]]-1)</f>
        <v>0</v>
      </c>
      <c r="X432" s="25">
        <v>0</v>
      </c>
      <c r="Y432" s="31" t="str">
        <f>IFERROR(LISTAS[[#This Row],[COSTO]]/X432-1,"")</f>
        <v/>
      </c>
      <c r="AF432" t="str">
        <v>SKOTNICA</v>
      </c>
      <c r="AG432" t="str">
        <v>SUPLEMENTO 0,8</v>
      </c>
      <c r="AH432" s="15" t="str">
        <v>20x36</v>
      </c>
      <c r="AI432" s="9">
        <v>437.55390000000011</v>
      </c>
      <c r="AJ432" s="9">
        <v>290.47179999999997</v>
      </c>
      <c r="AK432" s="66">
        <v>0.50635586655916387</v>
      </c>
      <c r="AL432" s="8">
        <v>0.2</v>
      </c>
      <c r="AM432" s="9">
        <v>525.06468000000007</v>
      </c>
      <c r="AN432" s="66">
        <v>0.80762703987099638</v>
      </c>
      <c r="AO432" s="13">
        <f t="shared" si="14"/>
        <v>87.510779999999954</v>
      </c>
      <c r="AQ432" s="66">
        <v>0.70000000000000018</v>
      </c>
      <c r="AR432" s="13">
        <v>226.30235000000016</v>
      </c>
    </row>
    <row r="433" spans="1:44" x14ac:dyDescent="0.2">
      <c r="A433" s="6" t="s">
        <v>831</v>
      </c>
      <c r="B433" t="s">
        <v>798</v>
      </c>
      <c r="C433">
        <v>38</v>
      </c>
      <c r="D433" t="s">
        <v>832</v>
      </c>
      <c r="E433" s="2">
        <v>1168.32</v>
      </c>
      <c r="F433" s="6" t="str">
        <f>+_xlfn.XLOOKUP(LISTAS[[#This Row],[ID]],_01_CODIGOS_Y_COSTOS_xlsm[Producto y N°],_01_CODIGOS_Y_COSTOS_xlsm[FABRICA],"",0,1)</f>
        <v>RESORTES</v>
      </c>
      <c r="G433" s="13">
        <f>LISTAS[[#This Row],[Precio]]*(1-0.46)*(1-IF($C$3520="",0,$C$3520))</f>
        <v>473.16959999999995</v>
      </c>
      <c r="H433" s="1">
        <f>+_xlfn.XLOOKUP(LISTAS[[#This Row],[ID]],_01_CODIGOS_Y_COSTOS_xlsm[Producto y N°],_01_CODIGOS_Y_COSTOS_xlsm[COSTO],0,0,1)</f>
        <v>0</v>
      </c>
      <c r="I433" s="115">
        <f>+IFERROR(LISTAS[[#This Row],[VENTA NETA]]/LISTAS[[#This Row],[COSTO]]-1,0)</f>
        <v>0</v>
      </c>
      <c r="J433" s="33" t="str">
        <f>IFERROR(VLOOKUP(LISTAS[[#This Row],[ID]],_01_CODIGOS_Y_COSTOS_xlsm[[Producto y N°]:[CODIGO]],2,0),"")</f>
        <v>38</v>
      </c>
      <c r="M433" s="22">
        <v>0</v>
      </c>
      <c r="N433" s="23">
        <f>+LISTAS[[#This Row],[Precio]]+(LISTAS[[#This Row],[Precio]]*M433)</f>
        <v>1168.32</v>
      </c>
      <c r="O433" s="24">
        <f t="shared" si="13"/>
        <v>473.16959999999995</v>
      </c>
      <c r="Q433" s="21" t="str">
        <f>IFERROR(O433/LISTAS[[#This Row],[COSTO]]-1,"")</f>
        <v/>
      </c>
      <c r="R433" t="str">
        <f>+LISTAS[[#This Row],[ID]]</f>
        <v>RESORTES LINEA FERRETERIA38</v>
      </c>
      <c r="T433" s="29"/>
      <c r="U433" s="25">
        <f>LISTAS[[#This Row],[COSTO]]+(LISTAS[[#This Row],[COSTO]]*T433)</f>
        <v>0</v>
      </c>
      <c r="V433" s="30">
        <f>IF(T433="",0,U433/LISTAS[[#This Row],[VENTA NETA]]-1)</f>
        <v>0</v>
      </c>
      <c r="X433" s="25">
        <v>0</v>
      </c>
      <c r="Y433" s="31" t="str">
        <f>IFERROR(LISTAS[[#This Row],[COSTO]]/X433-1,"")</f>
        <v/>
      </c>
      <c r="AF433" t="str">
        <v>SKOTNICA</v>
      </c>
      <c r="AG433" t="str">
        <v>SUPLEMENTO 0,8</v>
      </c>
      <c r="AH433" s="15" t="str">
        <v>21x29</v>
      </c>
      <c r="AI433" s="9">
        <v>321.26625000000001</v>
      </c>
      <c r="AJ433" s="9">
        <v>213.27260000000001</v>
      </c>
      <c r="AK433" s="66">
        <v>0.50636438998727451</v>
      </c>
      <c r="AL433" s="8">
        <v>0.2</v>
      </c>
      <c r="AM433" s="9">
        <v>385.51950000000005</v>
      </c>
      <c r="AN433" s="66">
        <v>0.80763726798472946</v>
      </c>
      <c r="AO433" s="13">
        <f t="shared" si="14"/>
        <v>64.253250000000037</v>
      </c>
      <c r="AQ433" s="66">
        <v>0.69999999999999973</v>
      </c>
      <c r="AR433" s="13">
        <v>242.07804999999985</v>
      </c>
    </row>
    <row r="434" spans="1:44" x14ac:dyDescent="0.2">
      <c r="A434" s="6" t="s">
        <v>833</v>
      </c>
      <c r="B434" t="s">
        <v>798</v>
      </c>
      <c r="C434">
        <v>39</v>
      </c>
      <c r="D434" t="s">
        <v>834</v>
      </c>
      <c r="E434" s="2">
        <v>1657.84</v>
      </c>
      <c r="F434" s="6" t="str">
        <f>+_xlfn.XLOOKUP(LISTAS[[#This Row],[ID]],_01_CODIGOS_Y_COSTOS_xlsm[Producto y N°],_01_CODIGOS_Y_COSTOS_xlsm[FABRICA],"",0,1)</f>
        <v>RESORTES</v>
      </c>
      <c r="G434" s="13">
        <f>LISTAS[[#This Row],[Precio]]*(1-0.46)*(1-IF($C$3520="",0,$C$3520))</f>
        <v>671.42520000000002</v>
      </c>
      <c r="H434" s="1">
        <f>+_xlfn.XLOOKUP(LISTAS[[#This Row],[ID]],_01_CODIGOS_Y_COSTOS_xlsm[Producto y N°],_01_CODIGOS_Y_COSTOS_xlsm[COSTO],0,0,1)</f>
        <v>155.1</v>
      </c>
      <c r="I434" s="115">
        <f>+IFERROR(LISTAS[[#This Row],[VENTA NETA]]/LISTAS[[#This Row],[COSTO]]-1,0)</f>
        <v>3.3289825918762093</v>
      </c>
      <c r="J434" s="33" t="str">
        <f>IFERROR(VLOOKUP(LISTAS[[#This Row],[ID]],_01_CODIGOS_Y_COSTOS_xlsm[[Producto y N°]:[CODIGO]],2,0),"")</f>
        <v>39</v>
      </c>
      <c r="M434" s="22">
        <v>0</v>
      </c>
      <c r="N434" s="23">
        <f>+LISTAS[[#This Row],[Precio]]+(LISTAS[[#This Row],[Precio]]*M434)</f>
        <v>1657.84</v>
      </c>
      <c r="O434" s="24">
        <f t="shared" si="13"/>
        <v>671.42520000000002</v>
      </c>
      <c r="Q434" s="21">
        <f>IFERROR(O434/LISTAS[[#This Row],[COSTO]]-1,"")</f>
        <v>3.3289825918762093</v>
      </c>
      <c r="R434" t="str">
        <f>+LISTAS[[#This Row],[ID]]</f>
        <v>RESORTES LINEA FERRETERIA39</v>
      </c>
      <c r="T434" s="29"/>
      <c r="U434" s="25">
        <f>LISTAS[[#This Row],[COSTO]]+(LISTAS[[#This Row],[COSTO]]*T434)</f>
        <v>155.1</v>
      </c>
      <c r="V434" s="30">
        <f>IF(T434="",0,U434/LISTAS[[#This Row],[VENTA NETA]]-1)</f>
        <v>0</v>
      </c>
      <c r="X434" s="25">
        <v>0</v>
      </c>
      <c r="Y434" s="31" t="str">
        <f>IFERROR(LISTAS[[#This Row],[COSTO]]/X434-1,"")</f>
        <v/>
      </c>
      <c r="AF434" t="str">
        <v>SKOTNICA</v>
      </c>
      <c r="AG434" t="str">
        <v>SUPLEMENTO 0,8</v>
      </c>
      <c r="AH434" s="15" t="str">
        <v>21x37</v>
      </c>
      <c r="AI434" s="9">
        <v>438.73244999999997</v>
      </c>
      <c r="AJ434" s="9">
        <v>291.2516</v>
      </c>
      <c r="AK434" s="66">
        <v>0.50636923539647505</v>
      </c>
      <c r="AL434" s="8">
        <v>0.2</v>
      </c>
      <c r="AM434" s="9">
        <v>526.47893999999997</v>
      </c>
      <c r="AN434" s="66">
        <v>0.8076430824757701</v>
      </c>
      <c r="AO434" s="13">
        <f t="shared" si="14"/>
        <v>87.746489999999994</v>
      </c>
      <c r="AQ434" s="66">
        <v>0.69999999999999973</v>
      </c>
      <c r="AR434" s="13">
        <v>242.07804999999985</v>
      </c>
    </row>
    <row r="435" spans="1:44" x14ac:dyDescent="0.2">
      <c r="A435" s="6" t="s">
        <v>835</v>
      </c>
      <c r="B435" t="s">
        <v>798</v>
      </c>
      <c r="C435">
        <v>80</v>
      </c>
      <c r="D435" t="s">
        <v>6641</v>
      </c>
      <c r="E435" s="2">
        <v>2331.84</v>
      </c>
      <c r="F435" s="6" t="str">
        <f>+_xlfn.XLOOKUP(LISTAS[[#This Row],[ID]],_01_CODIGOS_Y_COSTOS_xlsm[Producto y N°],_01_CODIGOS_Y_COSTOS_xlsm[FABRICA],"",0,1)</f>
        <v>RESORTES</v>
      </c>
      <c r="G435" s="13">
        <f>LISTAS[[#This Row],[Precio]]*(1-0.46)*(1-IF($C$3520="",0,$C$3520))</f>
        <v>944.39520000000005</v>
      </c>
      <c r="H435" s="1">
        <f>+_xlfn.XLOOKUP(LISTAS[[#This Row],[ID]],_01_CODIGOS_Y_COSTOS_xlsm[Producto y N°],_01_CODIGOS_Y_COSTOS_xlsm[COSTO],0,0,1)</f>
        <v>451.2</v>
      </c>
      <c r="I435" s="115">
        <f>+IFERROR(LISTAS[[#This Row],[VENTA NETA]]/LISTAS[[#This Row],[COSTO]]-1,0)</f>
        <v>1.0930744680851063</v>
      </c>
      <c r="J435" s="33" t="str">
        <f>IFERROR(VLOOKUP(LISTAS[[#This Row],[ID]],_01_CODIGOS_Y_COSTOS_xlsm[[Producto y N°]:[CODIGO]],2,0),"")</f>
        <v>80</v>
      </c>
      <c r="M435" s="22">
        <v>0</v>
      </c>
      <c r="N435" s="23">
        <f>+LISTAS[[#This Row],[Precio]]+(LISTAS[[#This Row],[Precio]]*M435)</f>
        <v>2331.84</v>
      </c>
      <c r="O435" s="24">
        <f t="shared" si="13"/>
        <v>944.39520000000005</v>
      </c>
      <c r="Q435" s="21">
        <f>IFERROR(O435/LISTAS[[#This Row],[COSTO]]-1,"")</f>
        <v>1.0930744680851063</v>
      </c>
      <c r="R435" t="str">
        <f>+LISTAS[[#This Row],[ID]]</f>
        <v>RESORTES LINEA FERRETERIA80</v>
      </c>
      <c r="T435" s="29"/>
      <c r="U435" s="25">
        <f>LISTAS[[#This Row],[COSTO]]+(LISTAS[[#This Row],[COSTO]]*T435)</f>
        <v>451.2</v>
      </c>
      <c r="V435" s="30">
        <f>IF(T435="",0,U435/LISTAS[[#This Row],[VENTA NETA]]-1)</f>
        <v>0</v>
      </c>
      <c r="X435" s="25">
        <v>0</v>
      </c>
      <c r="Y435" s="31" t="str">
        <f>IFERROR(LISTAS[[#This Row],[COSTO]]/X435-1,"")</f>
        <v/>
      </c>
      <c r="AF435" t="str">
        <v>SKOTNICA</v>
      </c>
      <c r="AG435" t="str">
        <v>SUPLEMENTO 0,8</v>
      </c>
      <c r="AH435" s="15" t="str">
        <v>22x30</v>
      </c>
      <c r="AI435" s="9">
        <v>321.26625000000001</v>
      </c>
      <c r="AJ435" s="9">
        <v>213.27260000000001</v>
      </c>
      <c r="AK435" s="66">
        <v>0.50636438998727451</v>
      </c>
      <c r="AL435" s="8">
        <v>0.2</v>
      </c>
      <c r="AM435" s="9">
        <v>385.51950000000005</v>
      </c>
      <c r="AN435" s="66">
        <v>0.80763726798472946</v>
      </c>
      <c r="AO435" s="13">
        <f t="shared" si="14"/>
        <v>64.253250000000037</v>
      </c>
      <c r="AQ435" s="66">
        <v>0.69999999999999973</v>
      </c>
      <c r="AR435" s="13">
        <v>242.07804999999985</v>
      </c>
    </row>
    <row r="436" spans="1:44" x14ac:dyDescent="0.2">
      <c r="A436" s="6" t="s">
        <v>836</v>
      </c>
      <c r="B436" t="s">
        <v>798</v>
      </c>
      <c r="C436">
        <v>81</v>
      </c>
      <c r="D436" t="s">
        <v>6642</v>
      </c>
      <c r="E436" s="2">
        <v>2690.44</v>
      </c>
      <c r="F436" s="6" t="str">
        <f>+_xlfn.XLOOKUP(LISTAS[[#This Row],[ID]],_01_CODIGOS_Y_COSTOS_xlsm[Producto y N°],_01_CODIGOS_Y_COSTOS_xlsm[FABRICA],"",0,1)</f>
        <v>RESORTES</v>
      </c>
      <c r="G436" s="13">
        <f>LISTAS[[#This Row],[Precio]]*(1-0.46)*(1-IF($C$3520="",0,$C$3520))</f>
        <v>1089.6282000000001</v>
      </c>
      <c r="H436" s="1">
        <f>+_xlfn.XLOOKUP(LISTAS[[#This Row],[ID]],_01_CODIGOS_Y_COSTOS_xlsm[Producto y N°],_01_CODIGOS_Y_COSTOS_xlsm[COSTO],0,0,1)</f>
        <v>451.2</v>
      </c>
      <c r="I436" s="115">
        <f>+IFERROR(LISTAS[[#This Row],[VENTA NETA]]/LISTAS[[#This Row],[COSTO]]-1,0)</f>
        <v>1.4149561170212768</v>
      </c>
      <c r="J436" s="33" t="str">
        <f>IFERROR(VLOOKUP(LISTAS[[#This Row],[ID]],_01_CODIGOS_Y_COSTOS_xlsm[[Producto y N°]:[CODIGO]],2,0),"")</f>
        <v>81</v>
      </c>
      <c r="M436" s="22">
        <v>0</v>
      </c>
      <c r="N436" s="23">
        <f>+LISTAS[[#This Row],[Precio]]+(LISTAS[[#This Row],[Precio]]*M436)</f>
        <v>2690.44</v>
      </c>
      <c r="O436" s="24">
        <f t="shared" si="13"/>
        <v>1089.6282000000001</v>
      </c>
      <c r="Q436" s="21">
        <f>IFERROR(O436/LISTAS[[#This Row],[COSTO]]-1,"")</f>
        <v>1.4149561170212768</v>
      </c>
      <c r="R436" t="str">
        <f>+LISTAS[[#This Row],[ID]]</f>
        <v>RESORTES LINEA FERRETERIA81</v>
      </c>
      <c r="T436" s="29"/>
      <c r="U436" s="25">
        <f>LISTAS[[#This Row],[COSTO]]+(LISTAS[[#This Row],[COSTO]]*T436)</f>
        <v>451.2</v>
      </c>
      <c r="V436" s="30">
        <f>IF(T436="",0,U436/LISTAS[[#This Row],[VENTA NETA]]-1)</f>
        <v>0</v>
      </c>
      <c r="X436" s="25">
        <v>0</v>
      </c>
      <c r="Y436" s="31" t="str">
        <f>IFERROR(LISTAS[[#This Row],[COSTO]]/X436-1,"")</f>
        <v/>
      </c>
      <c r="AF436" t="str">
        <v>SKOTNICA</v>
      </c>
      <c r="AG436" t="str">
        <v>SUPLEMENTO 0,8</v>
      </c>
      <c r="AH436" s="15" t="str">
        <v>22x38</v>
      </c>
      <c r="AI436" s="9">
        <v>438.73244999999997</v>
      </c>
      <c r="AJ436" s="9">
        <v>291.2516</v>
      </c>
      <c r="AK436" s="66">
        <v>0.50636923539647505</v>
      </c>
      <c r="AL436" s="8">
        <v>0.2</v>
      </c>
      <c r="AM436" s="9">
        <v>526.47893999999997</v>
      </c>
      <c r="AN436" s="66">
        <v>0.8076430824757701</v>
      </c>
      <c r="AO436" s="13">
        <f t="shared" si="14"/>
        <v>87.746489999999994</v>
      </c>
      <c r="AQ436" s="66">
        <v>0.69999999999999973</v>
      </c>
      <c r="AR436" s="13">
        <v>242.07804999999985</v>
      </c>
    </row>
    <row r="437" spans="1:44" x14ac:dyDescent="0.2">
      <c r="A437" s="6" t="s">
        <v>837</v>
      </c>
      <c r="B437" t="s">
        <v>798</v>
      </c>
      <c r="C437">
        <v>82</v>
      </c>
      <c r="D437" t="s">
        <v>6197</v>
      </c>
      <c r="E437" s="2">
        <v>4125.32</v>
      </c>
      <c r="F437" s="6" t="str">
        <f>+_xlfn.XLOOKUP(LISTAS[[#This Row],[ID]],_01_CODIGOS_Y_COSTOS_xlsm[Producto y N°],_01_CODIGOS_Y_COSTOS_xlsm[FABRICA],"",0,1)</f>
        <v>RESORTES</v>
      </c>
      <c r="G437" s="13">
        <f>LISTAS[[#This Row],[Precio]]*(1-0.46)*(1-IF($C$3520="",0,$C$3520))</f>
        <v>1670.7545999999998</v>
      </c>
      <c r="H437" s="1">
        <f>+_xlfn.XLOOKUP(LISTAS[[#This Row],[ID]],_01_CODIGOS_Y_COSTOS_xlsm[Producto y N°],_01_CODIGOS_Y_COSTOS_xlsm[COSTO],0,0,1)</f>
        <v>705</v>
      </c>
      <c r="I437" s="115">
        <f>+IFERROR(LISTAS[[#This Row],[VENTA NETA]]/LISTAS[[#This Row],[COSTO]]-1,0)</f>
        <v>1.3698646808510633</v>
      </c>
      <c r="J437" s="33" t="str">
        <f>IFERROR(VLOOKUP(LISTAS[[#This Row],[ID]],_01_CODIGOS_Y_COSTOS_xlsm[[Producto y N°]:[CODIGO]],2,0),"")</f>
        <v>82</v>
      </c>
      <c r="M437" s="22">
        <v>0</v>
      </c>
      <c r="N437" s="23">
        <f>+LISTAS[[#This Row],[Precio]]+(LISTAS[[#This Row],[Precio]]*M437)</f>
        <v>4125.32</v>
      </c>
      <c r="O437" s="24">
        <f t="shared" si="13"/>
        <v>1670.7545999999998</v>
      </c>
      <c r="Q437" s="21">
        <f>IFERROR(O437/LISTAS[[#This Row],[COSTO]]-1,"")</f>
        <v>1.3698646808510633</v>
      </c>
      <c r="R437" t="str">
        <f>+LISTAS[[#This Row],[ID]]</f>
        <v>RESORTES LINEA FERRETERIA82</v>
      </c>
      <c r="T437" s="29"/>
      <c r="U437" s="25">
        <f>LISTAS[[#This Row],[COSTO]]+(LISTAS[[#This Row],[COSTO]]*T437)</f>
        <v>705</v>
      </c>
      <c r="V437" s="30">
        <f>IF(T437="",0,U437/LISTAS[[#This Row],[VENTA NETA]]-1)</f>
        <v>0</v>
      </c>
      <c r="X437" s="25">
        <v>0</v>
      </c>
      <c r="Y437" s="31" t="str">
        <f>IFERROR(LISTAS[[#This Row],[COSTO]]/X437-1,"")</f>
        <v/>
      </c>
      <c r="AF437" t="str">
        <v>SKOTNICA</v>
      </c>
      <c r="AG437" t="str">
        <v>SUPLEMENTO 0,8</v>
      </c>
      <c r="AH437" s="15" t="str">
        <v>23x31</v>
      </c>
      <c r="AI437" s="9">
        <v>322.63515000000001</v>
      </c>
      <c r="AJ437" s="9">
        <v>214.1823</v>
      </c>
      <c r="AK437" s="66">
        <v>0.50635766821067851</v>
      </c>
      <c r="AL437" s="8">
        <v>0.2</v>
      </c>
      <c r="AM437" s="9">
        <v>387.16218000000003</v>
      </c>
      <c r="AN437" s="66">
        <v>0.80762920185281439</v>
      </c>
      <c r="AO437" s="13">
        <f t="shared" si="14"/>
        <v>64.527030000000025</v>
      </c>
      <c r="AQ437" s="66">
        <v>0.69999999999999973</v>
      </c>
      <c r="AR437" s="13">
        <v>212.15819999999985</v>
      </c>
    </row>
    <row r="438" spans="1:44" x14ac:dyDescent="0.2">
      <c r="A438" s="6" t="s">
        <v>838</v>
      </c>
      <c r="B438" t="s">
        <v>798</v>
      </c>
      <c r="C438">
        <v>83</v>
      </c>
      <c r="D438" t="s">
        <v>6198</v>
      </c>
      <c r="E438" s="2">
        <v>2690.44</v>
      </c>
      <c r="F438" s="6" t="str">
        <f>+_xlfn.XLOOKUP(LISTAS[[#This Row],[ID]],_01_CODIGOS_Y_COSTOS_xlsm[Producto y N°],_01_CODIGOS_Y_COSTOS_xlsm[FABRICA],"",0,1)</f>
        <v>RESORTES</v>
      </c>
      <c r="G438" s="13">
        <f>LISTAS[[#This Row],[Precio]]*(1-0.46)*(1-IF($C$3520="",0,$C$3520))</f>
        <v>1089.6282000000001</v>
      </c>
      <c r="H438" s="1">
        <f>+_xlfn.XLOOKUP(LISTAS[[#This Row],[ID]],_01_CODIGOS_Y_COSTOS_xlsm[Producto y N°],_01_CODIGOS_Y_COSTOS_xlsm[COSTO],0,0,1)</f>
        <v>0</v>
      </c>
      <c r="I438" s="115">
        <f>+IFERROR(LISTAS[[#This Row],[VENTA NETA]]/LISTAS[[#This Row],[COSTO]]-1,0)</f>
        <v>0</v>
      </c>
      <c r="J438" s="33" t="str">
        <f>IFERROR(VLOOKUP(LISTAS[[#This Row],[ID]],_01_CODIGOS_Y_COSTOS_xlsm[[Producto y N°]:[CODIGO]],2,0),"")</f>
        <v>83</v>
      </c>
      <c r="M438" s="22">
        <v>0</v>
      </c>
      <c r="N438" s="23">
        <f>+LISTAS[[#This Row],[Precio]]+(LISTAS[[#This Row],[Precio]]*M438)</f>
        <v>2690.44</v>
      </c>
      <c r="O438" s="24">
        <f t="shared" si="13"/>
        <v>1089.6282000000001</v>
      </c>
      <c r="Q438" s="21" t="str">
        <f>IFERROR(O438/LISTAS[[#This Row],[COSTO]]-1,"")</f>
        <v/>
      </c>
      <c r="R438" t="str">
        <f>+LISTAS[[#This Row],[ID]]</f>
        <v>RESORTES LINEA FERRETERIA83</v>
      </c>
      <c r="T438" s="29"/>
      <c r="U438" s="25">
        <f>LISTAS[[#This Row],[COSTO]]+(LISTAS[[#This Row],[COSTO]]*T438)</f>
        <v>0</v>
      </c>
      <c r="V438" s="30">
        <f>IF(T438="",0,U438/LISTAS[[#This Row],[VENTA NETA]]-1)</f>
        <v>0</v>
      </c>
      <c r="X438" s="25">
        <v>0</v>
      </c>
      <c r="Y438" s="31" t="str">
        <f>IFERROR(LISTAS[[#This Row],[COSTO]]/X438-1,"")</f>
        <v/>
      </c>
      <c r="AF438" t="str">
        <v>SKOTNICA</v>
      </c>
      <c r="AG438" t="str">
        <v>SUPLEMENTO 0,8</v>
      </c>
      <c r="AH438" s="15" t="str">
        <v>23x39</v>
      </c>
      <c r="AI438" s="9">
        <v>527.90940000000001</v>
      </c>
      <c r="AJ438" s="9">
        <v>350.45060000000001</v>
      </c>
      <c r="AK438" s="66">
        <v>0.50637322350140068</v>
      </c>
      <c r="AL438" s="8">
        <v>0.2</v>
      </c>
      <c r="AM438" s="9">
        <v>633.49127999999996</v>
      </c>
      <c r="AN438" s="66">
        <v>0.80764786820168077</v>
      </c>
      <c r="AO438" s="13">
        <f t="shared" si="14"/>
        <v>105.58187999999996</v>
      </c>
      <c r="AQ438" s="66">
        <v>0.7</v>
      </c>
      <c r="AR438" s="13">
        <v>182.23834999999997</v>
      </c>
    </row>
    <row r="439" spans="1:44" x14ac:dyDescent="0.2">
      <c r="A439" s="6" t="s">
        <v>839</v>
      </c>
      <c r="B439" t="s">
        <v>798</v>
      </c>
      <c r="C439">
        <v>84</v>
      </c>
      <c r="D439" t="s">
        <v>6643</v>
      </c>
      <c r="E439" s="2">
        <v>2869.76</v>
      </c>
      <c r="F439" s="6" t="str">
        <f>+_xlfn.XLOOKUP(LISTAS[[#This Row],[ID]],_01_CODIGOS_Y_COSTOS_xlsm[Producto y N°],_01_CODIGOS_Y_COSTOS_xlsm[FABRICA],"",0,1)</f>
        <v>RESORTES</v>
      </c>
      <c r="G439" s="13">
        <f>LISTAS[[#This Row],[Precio]]*(1-0.46)*(1-IF($C$3520="",0,$C$3520))</f>
        <v>1162.2528000000002</v>
      </c>
      <c r="H439" s="1">
        <f>+_xlfn.XLOOKUP(LISTAS[[#This Row],[ID]],_01_CODIGOS_Y_COSTOS_xlsm[Producto y N°],_01_CODIGOS_Y_COSTOS_xlsm[COSTO],0,0,1)</f>
        <v>377</v>
      </c>
      <c r="I439" s="115">
        <f>+IFERROR(LISTAS[[#This Row],[VENTA NETA]]/LISTAS[[#This Row],[COSTO]]-1,0)</f>
        <v>2.0828986737400537</v>
      </c>
      <c r="J439" s="33" t="str">
        <f>IFERROR(VLOOKUP(LISTAS[[#This Row],[ID]],_01_CODIGOS_Y_COSTOS_xlsm[[Producto y N°]:[CODIGO]],2,0),"")</f>
        <v>84</v>
      </c>
      <c r="M439" s="22">
        <v>0</v>
      </c>
      <c r="N439" s="23">
        <f>+LISTAS[[#This Row],[Precio]]+(LISTAS[[#This Row],[Precio]]*M439)</f>
        <v>2869.76</v>
      </c>
      <c r="O439" s="24">
        <f t="shared" si="13"/>
        <v>1162.2528000000002</v>
      </c>
      <c r="Q439" s="21">
        <f>IFERROR(O439/LISTAS[[#This Row],[COSTO]]-1,"")</f>
        <v>2.0828986737400537</v>
      </c>
      <c r="R439" t="str">
        <f>+LISTAS[[#This Row],[ID]]</f>
        <v>RESORTES LINEA FERRETERIA84</v>
      </c>
      <c r="T439" s="29"/>
      <c r="U439" s="25">
        <f>LISTAS[[#This Row],[COSTO]]+(LISTAS[[#This Row],[COSTO]]*T439)</f>
        <v>377</v>
      </c>
      <c r="V439" s="30">
        <f>IF(T439="",0,U439/LISTAS[[#This Row],[VENTA NETA]]-1)</f>
        <v>0</v>
      </c>
      <c r="X439" s="25">
        <v>0</v>
      </c>
      <c r="Y439" s="31" t="str">
        <f>IFERROR(LISTAS[[#This Row],[COSTO]]/X439-1,"")</f>
        <v/>
      </c>
      <c r="AF439" t="str">
        <v>SKOTNICA</v>
      </c>
      <c r="AG439" t="str">
        <v>SUPLEMENTO 0,8</v>
      </c>
      <c r="AH439" s="15" t="str">
        <v>24x32</v>
      </c>
      <c r="AI439" s="9">
        <v>322.63515000000001</v>
      </c>
      <c r="AJ439" s="9">
        <v>214.1823</v>
      </c>
      <c r="AK439" s="66">
        <v>0.50635766821067851</v>
      </c>
      <c r="AL439" s="8">
        <v>0.2</v>
      </c>
      <c r="AM439" s="9">
        <v>387.16218000000003</v>
      </c>
      <c r="AN439" s="66">
        <v>0.80762920185281439</v>
      </c>
      <c r="AO439" s="13">
        <f t="shared" si="14"/>
        <v>64.527030000000025</v>
      </c>
      <c r="AQ439" s="66">
        <v>0.69999999999999973</v>
      </c>
      <c r="AR439" s="13">
        <v>182.78219999999976</v>
      </c>
    </row>
    <row r="440" spans="1:44" x14ac:dyDescent="0.2">
      <c r="A440" s="6" t="s">
        <v>840</v>
      </c>
      <c r="B440" t="s">
        <v>798</v>
      </c>
      <c r="C440">
        <v>85</v>
      </c>
      <c r="D440" t="s">
        <v>6199</v>
      </c>
      <c r="E440" s="2">
        <v>3946.04</v>
      </c>
      <c r="F440" s="6" t="str">
        <f>+_xlfn.XLOOKUP(LISTAS[[#This Row],[ID]],_01_CODIGOS_Y_COSTOS_xlsm[Producto y N°],_01_CODIGOS_Y_COSTOS_xlsm[FABRICA],"",0,1)</f>
        <v>RESORTES</v>
      </c>
      <c r="G440" s="13">
        <f>LISTAS[[#This Row],[Precio]]*(1-0.46)*(1-IF($C$3520="",0,$C$3520))</f>
        <v>1598.1462000000001</v>
      </c>
      <c r="H440" s="1">
        <f>+_xlfn.XLOOKUP(LISTAS[[#This Row],[ID]],_01_CODIGOS_Y_COSTOS_xlsm[Producto y N°],_01_CODIGOS_Y_COSTOS_xlsm[COSTO],0,0,1)</f>
        <v>0</v>
      </c>
      <c r="I440" s="115">
        <f>+IFERROR(LISTAS[[#This Row],[VENTA NETA]]/LISTAS[[#This Row],[COSTO]]-1,0)</f>
        <v>0</v>
      </c>
      <c r="J440" s="33" t="str">
        <f>IFERROR(VLOOKUP(LISTAS[[#This Row],[ID]],_01_CODIGOS_Y_COSTOS_xlsm[[Producto y N°]:[CODIGO]],2,0),"")</f>
        <v>85</v>
      </c>
      <c r="M440" s="22">
        <v>0</v>
      </c>
      <c r="N440" s="23">
        <f>+LISTAS[[#This Row],[Precio]]+(LISTAS[[#This Row],[Precio]]*M440)</f>
        <v>3946.04</v>
      </c>
      <c r="O440" s="24">
        <f t="shared" si="13"/>
        <v>1598.1462000000001</v>
      </c>
      <c r="Q440" s="21" t="str">
        <f>IFERROR(O440/LISTAS[[#This Row],[COSTO]]-1,"")</f>
        <v/>
      </c>
      <c r="R440" t="str">
        <f>+LISTAS[[#This Row],[ID]]</f>
        <v>RESORTES LINEA FERRETERIA85</v>
      </c>
      <c r="T440" s="29"/>
      <c r="U440" s="25">
        <f>LISTAS[[#This Row],[COSTO]]+(LISTAS[[#This Row],[COSTO]]*T440)</f>
        <v>0</v>
      </c>
      <c r="V440" s="30">
        <f>IF(T440="",0,U440/LISTAS[[#This Row],[VENTA NETA]]-1)</f>
        <v>0</v>
      </c>
      <c r="X440" s="25">
        <v>0</v>
      </c>
      <c r="Y440" s="31" t="str">
        <f>IFERROR(LISTAS[[#This Row],[COSTO]]/X440-1,"")</f>
        <v/>
      </c>
      <c r="AF440" t="str">
        <v>SKOTNICA</v>
      </c>
      <c r="AG440" t="str">
        <v>SUPLEMENTO 0,8</v>
      </c>
      <c r="AH440" s="15" t="str">
        <v>24x40</v>
      </c>
      <c r="AI440" s="9">
        <v>530.35154999999997</v>
      </c>
      <c r="AJ440" s="9">
        <v>352.0752</v>
      </c>
      <c r="AK440" s="66">
        <v>0.50635872677200777</v>
      </c>
      <c r="AL440" s="8">
        <v>0.2</v>
      </c>
      <c r="AM440" s="9">
        <v>636.42186000000004</v>
      </c>
      <c r="AN440" s="66">
        <v>0.80763047212640959</v>
      </c>
      <c r="AO440" s="13">
        <f t="shared" si="14"/>
        <v>106.07031000000006</v>
      </c>
      <c r="AQ440" s="66">
        <v>0.70000000000000018</v>
      </c>
      <c r="AR440" s="13">
        <v>139.26205000000004</v>
      </c>
    </row>
    <row r="441" spans="1:44" x14ac:dyDescent="0.2">
      <c r="A441" s="6" t="s">
        <v>841</v>
      </c>
      <c r="B441" t="s">
        <v>798</v>
      </c>
      <c r="C441">
        <v>86</v>
      </c>
      <c r="D441" t="s">
        <v>6644</v>
      </c>
      <c r="E441" s="2">
        <v>3141.52</v>
      </c>
      <c r="F441" s="6" t="str">
        <f>+_xlfn.XLOOKUP(LISTAS[[#This Row],[ID]],_01_CODIGOS_Y_COSTOS_xlsm[Producto y N°],_01_CODIGOS_Y_COSTOS_xlsm[FABRICA],"",0,1)</f>
        <v>RESORTES</v>
      </c>
      <c r="G441" s="13">
        <f>LISTAS[[#This Row],[Precio]]*(1-0.46)*(1-IF($C$3520="",0,$C$3520))</f>
        <v>1272.3156000000001</v>
      </c>
      <c r="H441" s="1">
        <f>+_xlfn.XLOOKUP(LISTAS[[#This Row],[ID]],_01_CODIGOS_Y_COSTOS_xlsm[Producto y N°],_01_CODIGOS_Y_COSTOS_xlsm[COSTO],0,0,1)</f>
        <v>549.9</v>
      </c>
      <c r="I441" s="115">
        <f>+IFERROR(LISTAS[[#This Row],[VENTA NETA]]/LISTAS[[#This Row],[COSTO]]-1,0)</f>
        <v>1.3137217675941084</v>
      </c>
      <c r="J441" s="33" t="str">
        <f>IFERROR(VLOOKUP(LISTAS[[#This Row],[ID]],_01_CODIGOS_Y_COSTOS_xlsm[[Producto y N°]:[CODIGO]],2,0),"")</f>
        <v>86</v>
      </c>
      <c r="M441" s="22">
        <v>0</v>
      </c>
      <c r="N441" s="23">
        <f>+LISTAS[[#This Row],[Precio]]+(LISTAS[[#This Row],[Precio]]*M441)</f>
        <v>3141.52</v>
      </c>
      <c r="O441" s="24">
        <f t="shared" si="13"/>
        <v>1272.3156000000001</v>
      </c>
      <c r="Q441" s="21">
        <f>IFERROR(O441/LISTAS[[#This Row],[COSTO]]-1,"")</f>
        <v>1.3137217675941084</v>
      </c>
      <c r="R441" t="str">
        <f>+LISTAS[[#This Row],[ID]]</f>
        <v>RESORTES LINEA FERRETERIA86</v>
      </c>
      <c r="T441" s="29"/>
      <c r="U441" s="25">
        <f>LISTAS[[#This Row],[COSTO]]+(LISTAS[[#This Row],[COSTO]]*T441)</f>
        <v>549.9</v>
      </c>
      <c r="V441" s="30">
        <f>IF(T441="",0,U441/LISTAS[[#This Row],[VENTA NETA]]-1)</f>
        <v>0</v>
      </c>
      <c r="X441" s="25">
        <v>0</v>
      </c>
      <c r="Y441" s="31" t="str">
        <f>IFERROR(LISTAS[[#This Row],[COSTO]]/X441-1,"")</f>
        <v/>
      </c>
      <c r="AF441" t="str">
        <v>SKOTNICA</v>
      </c>
      <c r="AG441" t="str">
        <v>SUPLEMENTO 0,8</v>
      </c>
      <c r="AH441" s="15" t="str">
        <v>25x33</v>
      </c>
      <c r="AI441" s="9">
        <v>322.63515000000001</v>
      </c>
      <c r="AJ441" s="9">
        <v>214.1823</v>
      </c>
      <c r="AK441" s="66">
        <v>0.50635766821067851</v>
      </c>
      <c r="AL441" s="8">
        <v>0.2</v>
      </c>
      <c r="AM441" s="9">
        <v>387.16218000000003</v>
      </c>
      <c r="AN441" s="66">
        <v>0.80762920185281439</v>
      </c>
      <c r="AO441" s="13">
        <f t="shared" si="14"/>
        <v>64.527030000000025</v>
      </c>
      <c r="AQ441" s="66">
        <v>0.70000000000000018</v>
      </c>
      <c r="AR441" s="13">
        <v>139.26205000000004</v>
      </c>
    </row>
    <row r="442" spans="1:44" x14ac:dyDescent="0.2">
      <c r="A442" s="6" t="s">
        <v>842</v>
      </c>
      <c r="B442" t="s">
        <v>798</v>
      </c>
      <c r="C442">
        <v>87</v>
      </c>
      <c r="D442" t="s">
        <v>6200</v>
      </c>
      <c r="E442" s="2">
        <v>3228.76</v>
      </c>
      <c r="F442" s="6" t="str">
        <f>+_xlfn.XLOOKUP(LISTAS[[#This Row],[ID]],_01_CODIGOS_Y_COSTOS_xlsm[Producto y N°],_01_CODIGOS_Y_COSTOS_xlsm[FABRICA],"",0,1)</f>
        <v>RESORTES</v>
      </c>
      <c r="G442" s="13">
        <f>LISTAS[[#This Row],[Precio]]*(1-0.46)*(1-IF($C$3520="",0,$C$3520))</f>
        <v>1307.6478000000002</v>
      </c>
      <c r="H442" s="1">
        <f>+_xlfn.XLOOKUP(LISTAS[[#This Row],[ID]],_01_CODIGOS_Y_COSTOS_xlsm[Producto y N°],_01_CODIGOS_Y_COSTOS_xlsm[COSTO],0,0,1)</f>
        <v>0</v>
      </c>
      <c r="I442" s="115">
        <f>+IFERROR(LISTAS[[#This Row],[VENTA NETA]]/LISTAS[[#This Row],[COSTO]]-1,0)</f>
        <v>0</v>
      </c>
      <c r="J442" s="33" t="str">
        <f>IFERROR(VLOOKUP(LISTAS[[#This Row],[ID]],_01_CODIGOS_Y_COSTOS_xlsm[[Producto y N°]:[CODIGO]],2,0),"")</f>
        <v>87</v>
      </c>
      <c r="M442" s="22">
        <v>0</v>
      </c>
      <c r="N442" s="23">
        <f>+LISTAS[[#This Row],[Precio]]+(LISTAS[[#This Row],[Precio]]*M442)</f>
        <v>3228.76</v>
      </c>
      <c r="O442" s="24">
        <f t="shared" si="13"/>
        <v>1307.6478000000002</v>
      </c>
      <c r="Q442" s="21" t="str">
        <f>IFERROR(O442/LISTAS[[#This Row],[COSTO]]-1,"")</f>
        <v/>
      </c>
      <c r="R442" t="str">
        <f>+LISTAS[[#This Row],[ID]]</f>
        <v>RESORTES LINEA FERRETERIA87</v>
      </c>
      <c r="T442" s="29"/>
      <c r="U442" s="25">
        <f>LISTAS[[#This Row],[COSTO]]+(LISTAS[[#This Row],[COSTO]]*T442)</f>
        <v>0</v>
      </c>
      <c r="V442" s="30">
        <f>IF(T442="",0,U442/LISTAS[[#This Row],[VENTA NETA]]-1)</f>
        <v>0</v>
      </c>
      <c r="X442" s="25">
        <v>0</v>
      </c>
      <c r="Y442" s="31" t="str">
        <f>IFERROR(LISTAS[[#This Row],[COSTO]]/X442-1,"")</f>
        <v/>
      </c>
      <c r="AF442" t="str">
        <v>SKOTNICA</v>
      </c>
      <c r="AG442" t="str">
        <v>SUPLEMENTO 0,8</v>
      </c>
      <c r="AH442" s="15" t="str">
        <v>25x41</v>
      </c>
      <c r="AI442" s="9">
        <v>530.35154999999997</v>
      </c>
      <c r="AJ442" s="9">
        <v>352.0752</v>
      </c>
      <c r="AK442" s="66">
        <v>0.50635872677200777</v>
      </c>
      <c r="AL442" s="8">
        <v>0.2</v>
      </c>
      <c r="AM442" s="9">
        <v>636.42186000000004</v>
      </c>
      <c r="AN442" s="66">
        <v>0.80763047212640959</v>
      </c>
      <c r="AO442" s="13">
        <f t="shared" si="14"/>
        <v>106.07031000000006</v>
      </c>
      <c r="AQ442" s="66">
        <v>0.7</v>
      </c>
      <c r="AR442" s="13">
        <v>167.34019999999992</v>
      </c>
    </row>
    <row r="443" spans="1:44" x14ac:dyDescent="0.2">
      <c r="A443" s="6" t="s">
        <v>843</v>
      </c>
      <c r="B443" t="s">
        <v>798</v>
      </c>
      <c r="C443">
        <v>88</v>
      </c>
      <c r="D443" t="s">
        <v>6201</v>
      </c>
      <c r="E443" s="2">
        <v>3587.4</v>
      </c>
      <c r="F443" s="6" t="str">
        <f>+_xlfn.XLOOKUP(LISTAS[[#This Row],[ID]],_01_CODIGOS_Y_COSTOS_xlsm[Producto y N°],_01_CODIGOS_Y_COSTOS_xlsm[FABRICA],"",0,1)</f>
        <v>RESORTES</v>
      </c>
      <c r="G443" s="13">
        <f>LISTAS[[#This Row],[Precio]]*(1-0.46)*(1-IF($C$3520="",0,$C$3520))</f>
        <v>1452.8970000000002</v>
      </c>
      <c r="H443" s="1">
        <f>+_xlfn.XLOOKUP(LISTAS[[#This Row],[ID]],_01_CODIGOS_Y_COSTOS_xlsm[Producto y N°],_01_CODIGOS_Y_COSTOS_xlsm[COSTO],0,0,1)</f>
        <v>0</v>
      </c>
      <c r="I443" s="115">
        <f>+IFERROR(LISTAS[[#This Row],[VENTA NETA]]/LISTAS[[#This Row],[COSTO]]-1,0)</f>
        <v>0</v>
      </c>
      <c r="J443" s="33" t="str">
        <f>IFERROR(VLOOKUP(LISTAS[[#This Row],[ID]],_01_CODIGOS_Y_COSTOS_xlsm[[Producto y N°]:[CODIGO]],2,0),"")</f>
        <v>88</v>
      </c>
      <c r="M443" s="22">
        <v>0</v>
      </c>
      <c r="N443" s="23">
        <f>+LISTAS[[#This Row],[Precio]]+(LISTAS[[#This Row],[Precio]]*M443)</f>
        <v>3587.4</v>
      </c>
      <c r="O443" s="24">
        <f t="shared" si="13"/>
        <v>1452.8970000000002</v>
      </c>
      <c r="Q443" s="21" t="str">
        <f>IFERROR(O443/LISTAS[[#This Row],[COSTO]]-1,"")</f>
        <v/>
      </c>
      <c r="R443" t="str">
        <f>+LISTAS[[#This Row],[ID]]</f>
        <v>RESORTES LINEA FERRETERIA88</v>
      </c>
      <c r="T443" s="29"/>
      <c r="U443" s="25">
        <f>LISTAS[[#This Row],[COSTO]]+(LISTAS[[#This Row],[COSTO]]*T443)</f>
        <v>0</v>
      </c>
      <c r="V443" s="30">
        <f>IF(T443="",0,U443/LISTAS[[#This Row],[VENTA NETA]]-1)</f>
        <v>0</v>
      </c>
      <c r="X443" s="25">
        <v>0</v>
      </c>
      <c r="Y443" s="31" t="str">
        <f>IFERROR(LISTAS[[#This Row],[COSTO]]/X443-1,"")</f>
        <v/>
      </c>
      <c r="AF443" t="str">
        <v>SKOTNICA</v>
      </c>
      <c r="AG443" t="str">
        <v>SUPLEMENTO 0,8</v>
      </c>
      <c r="AH443" s="15" t="str">
        <v>26x34</v>
      </c>
      <c r="AI443" s="9">
        <v>429.33240000000001</v>
      </c>
      <c r="AJ443" s="9">
        <v>285.01319999999998</v>
      </c>
      <c r="AK443" s="66">
        <v>0.50635970544522158</v>
      </c>
      <c r="AL443" s="8">
        <v>0.2</v>
      </c>
      <c r="AM443" s="9">
        <v>515.19888000000003</v>
      </c>
      <c r="AN443" s="66">
        <v>0.80763164653426589</v>
      </c>
      <c r="AO443" s="13">
        <f t="shared" si="14"/>
        <v>85.866480000000024</v>
      </c>
      <c r="AQ443" s="66">
        <v>0.7</v>
      </c>
      <c r="AR443" s="13">
        <v>92.939649999999972</v>
      </c>
    </row>
    <row r="444" spans="1:44" x14ac:dyDescent="0.2">
      <c r="A444" s="6" t="s">
        <v>844</v>
      </c>
      <c r="B444" t="s">
        <v>798</v>
      </c>
      <c r="C444">
        <v>89</v>
      </c>
      <c r="D444" t="s">
        <v>6202</v>
      </c>
      <c r="E444" s="2">
        <v>4673.28</v>
      </c>
      <c r="F444" s="6" t="str">
        <f>+_xlfn.XLOOKUP(LISTAS[[#This Row],[ID]],_01_CODIGOS_Y_COSTOS_xlsm[Producto y N°],_01_CODIGOS_Y_COSTOS_xlsm[FABRICA],"",0,1)</f>
        <v>RESORTES</v>
      </c>
      <c r="G444" s="13">
        <f>LISTAS[[#This Row],[Precio]]*(1-0.46)*(1-IF($C$3520="",0,$C$3520))</f>
        <v>1892.6783999999998</v>
      </c>
      <c r="H444" s="1">
        <f>+_xlfn.XLOOKUP(LISTAS[[#This Row],[ID]],_01_CODIGOS_Y_COSTOS_xlsm[Producto y N°],_01_CODIGOS_Y_COSTOS_xlsm[COSTO],0,0,1)</f>
        <v>0</v>
      </c>
      <c r="I444" s="115">
        <f>+IFERROR(LISTAS[[#This Row],[VENTA NETA]]/LISTAS[[#This Row],[COSTO]]-1,0)</f>
        <v>0</v>
      </c>
      <c r="J444" s="33" t="str">
        <f>IFERROR(VLOOKUP(LISTAS[[#This Row],[ID]],_01_CODIGOS_Y_COSTOS_xlsm[[Producto y N°]:[CODIGO]],2,0),"")</f>
        <v>89</v>
      </c>
      <c r="M444" s="22">
        <v>0</v>
      </c>
      <c r="N444" s="23">
        <f>+LISTAS[[#This Row],[Precio]]+(LISTAS[[#This Row],[Precio]]*M444)</f>
        <v>4673.28</v>
      </c>
      <c r="O444" s="24">
        <f t="shared" si="13"/>
        <v>1892.6783999999998</v>
      </c>
      <c r="Q444" s="21" t="str">
        <f>IFERROR(O444/LISTAS[[#This Row],[COSTO]]-1,"")</f>
        <v/>
      </c>
      <c r="R444" t="str">
        <f>+LISTAS[[#This Row],[ID]]</f>
        <v>RESORTES LINEA FERRETERIA89</v>
      </c>
      <c r="T444" s="29"/>
      <c r="U444" s="25">
        <f>LISTAS[[#This Row],[COSTO]]+(LISTAS[[#This Row],[COSTO]]*T444)</f>
        <v>0</v>
      </c>
      <c r="V444" s="30">
        <f>IF(T444="",0,U444/LISTAS[[#This Row],[VENTA NETA]]-1)</f>
        <v>0</v>
      </c>
      <c r="X444" s="25">
        <v>0</v>
      </c>
      <c r="Y444" s="31" t="str">
        <f>IFERROR(LISTAS[[#This Row],[COSTO]]/X444-1,"")</f>
        <v/>
      </c>
      <c r="AF444" t="str">
        <v>SKOTNICA</v>
      </c>
      <c r="AG444" t="str">
        <v>SUPLEMENTO 0,8</v>
      </c>
      <c r="AH444" s="15" t="str">
        <v>26x42</v>
      </c>
      <c r="AI444" s="9">
        <v>531.43290000000002</v>
      </c>
      <c r="AJ444" s="9">
        <v>352.79</v>
      </c>
      <c r="AK444" s="66">
        <v>0.50637177924544341</v>
      </c>
      <c r="AL444" s="8">
        <v>0.2</v>
      </c>
      <c r="AM444" s="9">
        <v>637.71947999999998</v>
      </c>
      <c r="AN444" s="66">
        <v>0.80764613509453209</v>
      </c>
      <c r="AO444" s="13">
        <f t="shared" si="14"/>
        <v>106.28657999999996</v>
      </c>
      <c r="AQ444" s="66">
        <v>0.7</v>
      </c>
      <c r="AR444" s="13">
        <v>1586.3356169999997</v>
      </c>
    </row>
    <row r="445" spans="1:44" x14ac:dyDescent="0.2">
      <c r="A445" s="6" t="s">
        <v>845</v>
      </c>
      <c r="B445" t="s">
        <v>798</v>
      </c>
      <c r="C445">
        <v>35</v>
      </c>
      <c r="D445" t="s">
        <v>5373</v>
      </c>
      <c r="E445" s="2">
        <v>842.6</v>
      </c>
      <c r="F445" s="6" t="str">
        <f>+_xlfn.XLOOKUP(LISTAS[[#This Row],[ID]],_01_CODIGOS_Y_COSTOS_xlsm[Producto y N°],_01_CODIGOS_Y_COSTOS_xlsm[FABRICA],"",0,1)</f>
        <v>RESORTES</v>
      </c>
      <c r="G445" s="13">
        <f>LISTAS[[#This Row],[Precio]]*(1-0.46)*(1-IF($C$3520="",0,$C$3520))</f>
        <v>341.25300000000004</v>
      </c>
      <c r="H445" s="1">
        <f>+_xlfn.XLOOKUP(LISTAS[[#This Row],[ID]],_01_CODIGOS_Y_COSTOS_xlsm[Producto y N°],_01_CODIGOS_Y_COSTOS_xlsm[COSTO],0,0,1)</f>
        <v>0</v>
      </c>
      <c r="I445" s="115">
        <f>+IFERROR(LISTAS[[#This Row],[VENTA NETA]]/LISTAS[[#This Row],[COSTO]]-1,0)</f>
        <v>0</v>
      </c>
      <c r="J445" s="33" t="str">
        <f>IFERROR(VLOOKUP(LISTAS[[#This Row],[ID]],_01_CODIGOS_Y_COSTOS_xlsm[[Producto y N°]:[CODIGO]],2,0),"")</f>
        <v>35</v>
      </c>
      <c r="M445" s="22">
        <v>0</v>
      </c>
      <c r="N445" s="23">
        <f>+LISTAS[[#This Row],[Precio]]+(LISTAS[[#This Row],[Precio]]*M445)</f>
        <v>842.6</v>
      </c>
      <c r="O445" s="24">
        <f t="shared" si="13"/>
        <v>341.25300000000004</v>
      </c>
      <c r="Q445" s="21" t="str">
        <f>IFERROR(O445/LISTAS[[#This Row],[COSTO]]-1,"")</f>
        <v/>
      </c>
      <c r="R445" t="str">
        <f>+LISTAS[[#This Row],[ID]]</f>
        <v>RESORTES LINEA FERRETERIA35</v>
      </c>
      <c r="T445" s="29"/>
      <c r="U445" s="25">
        <f>LISTAS[[#This Row],[COSTO]]+(LISTAS[[#This Row],[COSTO]]*T445)</f>
        <v>0</v>
      </c>
      <c r="V445" s="30">
        <f>IF(T445="",0,U445/LISTAS[[#This Row],[VENTA NETA]]-1)</f>
        <v>0</v>
      </c>
      <c r="X445" s="25">
        <v>0</v>
      </c>
      <c r="Y445" s="31" t="str">
        <f>IFERROR(LISTAS[[#This Row],[COSTO]]/X445-1,"")</f>
        <v/>
      </c>
      <c r="AF445" t="str">
        <v>SKOTNICA</v>
      </c>
      <c r="AG445" t="str">
        <v>SUPLEMENTO 0,8</v>
      </c>
      <c r="AH445" s="15" t="str">
        <v>27x35</v>
      </c>
      <c r="AI445" s="9">
        <v>429.33240000000001</v>
      </c>
      <c r="AJ445" s="9">
        <v>285.01319999999998</v>
      </c>
      <c r="AK445" s="66">
        <v>0.50635970544522158</v>
      </c>
      <c r="AL445" s="8">
        <v>0.2</v>
      </c>
      <c r="AM445" s="9">
        <v>515.19888000000003</v>
      </c>
      <c r="AN445" s="66">
        <v>0.80763164653426589</v>
      </c>
      <c r="AO445" s="13">
        <f t="shared" si="14"/>
        <v>85.866480000000024</v>
      </c>
      <c r="AQ445" s="66">
        <v>0.69999999999999973</v>
      </c>
      <c r="AR445" s="13">
        <v>1727.6171174999981</v>
      </c>
    </row>
    <row r="446" spans="1:44" x14ac:dyDescent="0.2">
      <c r="A446" s="6" t="s">
        <v>846</v>
      </c>
      <c r="B446" t="s">
        <v>798</v>
      </c>
      <c r="C446">
        <v>36</v>
      </c>
      <c r="D446" t="s">
        <v>5374</v>
      </c>
      <c r="E446" s="2">
        <v>963.12</v>
      </c>
      <c r="F446" s="6" t="str">
        <f>+_xlfn.XLOOKUP(LISTAS[[#This Row],[ID]],_01_CODIGOS_Y_COSTOS_xlsm[Producto y N°],_01_CODIGOS_Y_COSTOS_xlsm[FABRICA],"",0,1)</f>
        <v>RESORTES</v>
      </c>
      <c r="G446" s="13">
        <f>LISTAS[[#This Row],[Precio]]*(1-0.46)*(1-IF($C$3520="",0,$C$3520))</f>
        <v>390.06360000000006</v>
      </c>
      <c r="H446" s="1">
        <f>+_xlfn.XLOOKUP(LISTAS[[#This Row],[ID]],_01_CODIGOS_Y_COSTOS_xlsm[Producto y N°],_01_CODIGOS_Y_COSTOS_xlsm[COSTO],0,0,1)</f>
        <v>0</v>
      </c>
      <c r="I446" s="115">
        <f>+IFERROR(LISTAS[[#This Row],[VENTA NETA]]/LISTAS[[#This Row],[COSTO]]-1,0)</f>
        <v>0</v>
      </c>
      <c r="J446" s="33" t="str">
        <f>IFERROR(VLOOKUP(LISTAS[[#This Row],[ID]],_01_CODIGOS_Y_COSTOS_xlsm[[Producto y N°]:[CODIGO]],2,0),"")</f>
        <v>36</v>
      </c>
      <c r="M446" s="22">
        <v>0</v>
      </c>
      <c r="N446" s="23">
        <f>+LISTAS[[#This Row],[Precio]]+(LISTAS[[#This Row],[Precio]]*M446)</f>
        <v>963.12</v>
      </c>
      <c r="O446" s="24">
        <f t="shared" si="13"/>
        <v>390.06360000000006</v>
      </c>
      <c r="Q446" s="21" t="str">
        <f>IFERROR(O446/LISTAS[[#This Row],[COSTO]]-1,"")</f>
        <v/>
      </c>
      <c r="R446" t="str">
        <f>+LISTAS[[#This Row],[ID]]</f>
        <v>RESORTES LINEA FERRETERIA36</v>
      </c>
      <c r="T446" s="29"/>
      <c r="U446" s="25">
        <f>LISTAS[[#This Row],[COSTO]]+(LISTAS[[#This Row],[COSTO]]*T446)</f>
        <v>0</v>
      </c>
      <c r="V446" s="30">
        <f>IF(T446="",0,U446/LISTAS[[#This Row],[VENTA NETA]]-1)</f>
        <v>0</v>
      </c>
      <c r="X446" s="25">
        <v>0</v>
      </c>
      <c r="Y446" s="31" t="str">
        <f>IFERROR(LISTAS[[#This Row],[COSTO]]/X446-1,"")</f>
        <v/>
      </c>
      <c r="AF446" t="str">
        <v>SKOTNICA</v>
      </c>
      <c r="AG446" t="str">
        <v>SUPLEMENTO 0,8</v>
      </c>
      <c r="AH446" s="15" t="str">
        <v>27x43</v>
      </c>
      <c r="AI446" s="9">
        <v>531.43290000000002</v>
      </c>
      <c r="AJ446" s="9">
        <v>352.79</v>
      </c>
      <c r="AK446" s="66">
        <v>0.50637177924544341</v>
      </c>
      <c r="AL446" s="8">
        <v>0.2</v>
      </c>
      <c r="AM446" s="9">
        <v>637.71947999999998</v>
      </c>
      <c r="AN446" s="66">
        <v>0.80764613509453209</v>
      </c>
      <c r="AO446" s="13">
        <f t="shared" si="14"/>
        <v>106.28657999999996</v>
      </c>
      <c r="AQ446" s="66">
        <v>0.70000000000000018</v>
      </c>
      <c r="AR446" s="13">
        <v>2085.188623</v>
      </c>
    </row>
    <row r="447" spans="1:44" x14ac:dyDescent="0.2">
      <c r="A447" s="6" t="s">
        <v>847</v>
      </c>
      <c r="B447" t="s">
        <v>798</v>
      </c>
      <c r="C447">
        <v>37</v>
      </c>
      <c r="D447" t="s">
        <v>5375</v>
      </c>
      <c r="E447" s="2">
        <v>1054.08</v>
      </c>
      <c r="F447" s="6" t="str">
        <f>+_xlfn.XLOOKUP(LISTAS[[#This Row],[ID]],_01_CODIGOS_Y_COSTOS_xlsm[Producto y N°],_01_CODIGOS_Y_COSTOS_xlsm[FABRICA],"",0,1)</f>
        <v>RESORTES</v>
      </c>
      <c r="G447" s="13">
        <f>LISTAS[[#This Row],[Precio]]*(1-0.46)*(1-IF($C$3520="",0,$C$3520))</f>
        <v>426.90240000000006</v>
      </c>
      <c r="H447" s="1">
        <f>+_xlfn.XLOOKUP(LISTAS[[#This Row],[ID]],_01_CODIGOS_Y_COSTOS_xlsm[Producto y N°],_01_CODIGOS_Y_COSTOS_xlsm[COSTO],0,0,1)</f>
        <v>0</v>
      </c>
      <c r="I447" s="115">
        <f>+IFERROR(LISTAS[[#This Row],[VENTA NETA]]/LISTAS[[#This Row],[COSTO]]-1,0)</f>
        <v>0</v>
      </c>
      <c r="J447" s="33" t="str">
        <f>IFERROR(VLOOKUP(LISTAS[[#This Row],[ID]],_01_CODIGOS_Y_COSTOS_xlsm[[Producto y N°]:[CODIGO]],2,0),"")</f>
        <v>37</v>
      </c>
      <c r="M447" s="22">
        <v>0</v>
      </c>
      <c r="N447" s="23">
        <f>+LISTAS[[#This Row],[Precio]]+(LISTAS[[#This Row],[Precio]]*M447)</f>
        <v>1054.08</v>
      </c>
      <c r="O447" s="24">
        <f t="shared" si="13"/>
        <v>426.90240000000006</v>
      </c>
      <c r="Q447" s="21" t="str">
        <f>IFERROR(O447/LISTAS[[#This Row],[COSTO]]-1,"")</f>
        <v/>
      </c>
      <c r="R447" t="str">
        <f>+LISTAS[[#This Row],[ID]]</f>
        <v>RESORTES LINEA FERRETERIA37</v>
      </c>
      <c r="T447" s="29"/>
      <c r="U447" s="25">
        <f>LISTAS[[#This Row],[COSTO]]+(LISTAS[[#This Row],[COSTO]]*T447)</f>
        <v>0</v>
      </c>
      <c r="V447" s="30">
        <f>IF(T447="",0,U447/LISTAS[[#This Row],[VENTA NETA]]-1)</f>
        <v>0</v>
      </c>
      <c r="X447" s="25">
        <v>0</v>
      </c>
      <c r="Y447" s="31" t="str">
        <f>IFERROR(LISTAS[[#This Row],[COSTO]]/X447-1,"")</f>
        <v/>
      </c>
      <c r="AF447" t="str">
        <v>SKOTNICA</v>
      </c>
      <c r="AG447" t="str">
        <v>SUPLEMENTO 0,8</v>
      </c>
      <c r="AH447" s="15" t="str">
        <v>28x36</v>
      </c>
      <c r="AI447" s="9">
        <v>429.33240000000001</v>
      </c>
      <c r="AJ447" s="9">
        <v>285.01319999999998</v>
      </c>
      <c r="AK447" s="66">
        <v>0.50635970544522158</v>
      </c>
      <c r="AL447" s="8">
        <v>0.2</v>
      </c>
      <c r="AM447" s="9">
        <v>515.19888000000003</v>
      </c>
      <c r="AN447" s="66">
        <v>0.80763164653426589</v>
      </c>
      <c r="AO447" s="13">
        <f t="shared" si="14"/>
        <v>85.866480000000024</v>
      </c>
      <c r="AQ447" s="66">
        <v>0.7</v>
      </c>
      <c r="AR447" s="13">
        <v>1787.3198384999996</v>
      </c>
    </row>
    <row r="448" spans="1:44" x14ac:dyDescent="0.2">
      <c r="A448" s="6" t="s">
        <v>848</v>
      </c>
      <c r="B448" t="s">
        <v>798</v>
      </c>
      <c r="C448">
        <v>40</v>
      </c>
      <c r="D448" t="s">
        <v>5376</v>
      </c>
      <c r="E448" s="2">
        <v>811.92</v>
      </c>
      <c r="F448" s="6" t="str">
        <f>+_xlfn.XLOOKUP(LISTAS[[#This Row],[ID]],_01_CODIGOS_Y_COSTOS_xlsm[Producto y N°],_01_CODIGOS_Y_COSTOS_xlsm[FABRICA],"",0,1)</f>
        <v>RESORTES</v>
      </c>
      <c r="G448" s="13">
        <f>LISTAS[[#This Row],[Precio]]*(1-0.46)*(1-IF($C$3520="",0,$C$3520))</f>
        <v>328.82760000000002</v>
      </c>
      <c r="H448" s="1">
        <f>+_xlfn.XLOOKUP(LISTAS[[#This Row],[ID]],_01_CODIGOS_Y_COSTOS_xlsm[Producto y N°],_01_CODIGOS_Y_COSTOS_xlsm[COSTO],0,0,1)</f>
        <v>0</v>
      </c>
      <c r="I448" s="115">
        <f>+IFERROR(LISTAS[[#This Row],[VENTA NETA]]/LISTAS[[#This Row],[COSTO]]-1,0)</f>
        <v>0</v>
      </c>
      <c r="J448" s="33" t="str">
        <f>IFERROR(VLOOKUP(LISTAS[[#This Row],[ID]],_01_CODIGOS_Y_COSTOS_xlsm[[Producto y N°]:[CODIGO]],2,0),"")</f>
        <v>40</v>
      </c>
      <c r="M448" s="22">
        <v>0</v>
      </c>
      <c r="N448" s="23">
        <f>+LISTAS[[#This Row],[Precio]]+(LISTAS[[#This Row],[Precio]]*M448)</f>
        <v>811.92</v>
      </c>
      <c r="O448" s="24">
        <f t="shared" si="13"/>
        <v>328.82760000000002</v>
      </c>
      <c r="Q448" s="21" t="str">
        <f>IFERROR(O448/LISTAS[[#This Row],[COSTO]]-1,"")</f>
        <v/>
      </c>
      <c r="R448" t="str">
        <f>+LISTAS[[#This Row],[ID]]</f>
        <v>RESORTES LINEA FERRETERIA40</v>
      </c>
      <c r="T448" s="29"/>
      <c r="U448" s="25">
        <f>LISTAS[[#This Row],[COSTO]]+(LISTAS[[#This Row],[COSTO]]*T448)</f>
        <v>0</v>
      </c>
      <c r="V448" s="30">
        <f>IF(T448="",0,U448/LISTAS[[#This Row],[VENTA NETA]]-1)</f>
        <v>0</v>
      </c>
      <c r="X448" s="25">
        <v>0</v>
      </c>
      <c r="Y448" s="31" t="str">
        <f>IFERROR(LISTAS[[#This Row],[COSTO]]/X448-1,"")</f>
        <v/>
      </c>
      <c r="AF448" t="str">
        <v>SKOTNICA</v>
      </c>
      <c r="AG448" t="str">
        <v>SUPLEMENTO 0,8</v>
      </c>
      <c r="AH448" s="15" t="str">
        <v>28x44</v>
      </c>
      <c r="AI448" s="9">
        <v>630.2002500000001</v>
      </c>
      <c r="AJ448" s="9">
        <v>418.35730000000001</v>
      </c>
      <c r="AK448" s="66">
        <v>0.50636847976598021</v>
      </c>
      <c r="AL448" s="8">
        <v>0.2</v>
      </c>
      <c r="AM448" s="9">
        <v>756.24030000000005</v>
      </c>
      <c r="AN448" s="66">
        <v>0.80764217571917607</v>
      </c>
      <c r="AO448" s="13">
        <f t="shared" si="14"/>
        <v>126.04004999999995</v>
      </c>
      <c r="AQ448" s="66">
        <v>0.70000000000000018</v>
      </c>
      <c r="AR448" s="13">
        <v>2184.0478275000005</v>
      </c>
    </row>
    <row r="449" spans="1:44" x14ac:dyDescent="0.2">
      <c r="A449" s="6" t="s">
        <v>849</v>
      </c>
      <c r="B449" t="s">
        <v>798</v>
      </c>
      <c r="C449">
        <v>41</v>
      </c>
      <c r="D449" t="s">
        <v>5377</v>
      </c>
      <c r="E449" s="2">
        <v>811.92</v>
      </c>
      <c r="F449" s="6" t="str">
        <f>+_xlfn.XLOOKUP(LISTAS[[#This Row],[ID]],_01_CODIGOS_Y_COSTOS_xlsm[Producto y N°],_01_CODIGOS_Y_COSTOS_xlsm[FABRICA],"",0,1)</f>
        <v>RESORTES</v>
      </c>
      <c r="G449" s="13">
        <f>LISTAS[[#This Row],[Precio]]*(1-0.46)*(1-IF($C$3520="",0,$C$3520))</f>
        <v>328.82760000000002</v>
      </c>
      <c r="H449" s="1">
        <f>+_xlfn.XLOOKUP(LISTAS[[#This Row],[ID]],_01_CODIGOS_Y_COSTOS_xlsm[Producto y N°],_01_CODIGOS_Y_COSTOS_xlsm[COSTO],0,0,1)</f>
        <v>0</v>
      </c>
      <c r="I449" s="115">
        <f>+IFERROR(LISTAS[[#This Row],[VENTA NETA]]/LISTAS[[#This Row],[COSTO]]-1,0)</f>
        <v>0</v>
      </c>
      <c r="J449" s="33" t="str">
        <f>IFERROR(VLOOKUP(LISTAS[[#This Row],[ID]],_01_CODIGOS_Y_COSTOS_xlsm[[Producto y N°]:[CODIGO]],2,0),"")</f>
        <v>41</v>
      </c>
      <c r="M449" s="22">
        <v>0</v>
      </c>
      <c r="N449" s="23">
        <f>+LISTAS[[#This Row],[Precio]]+(LISTAS[[#This Row],[Precio]]*M449)</f>
        <v>811.92</v>
      </c>
      <c r="O449" s="24">
        <f t="shared" si="13"/>
        <v>328.82760000000002</v>
      </c>
      <c r="Q449" s="21" t="str">
        <f>IFERROR(O449/LISTAS[[#This Row],[COSTO]]-1,"")</f>
        <v/>
      </c>
      <c r="R449" t="str">
        <f>+LISTAS[[#This Row],[ID]]</f>
        <v>RESORTES LINEA FERRETERIA41</v>
      </c>
      <c r="T449" s="29"/>
      <c r="U449" s="25">
        <f>LISTAS[[#This Row],[COSTO]]+(LISTAS[[#This Row],[COSTO]]*T449)</f>
        <v>0</v>
      </c>
      <c r="V449" s="30">
        <f>IF(T449="",0,U449/LISTAS[[#This Row],[VENTA NETA]]-1)</f>
        <v>0</v>
      </c>
      <c r="X449" s="25">
        <v>0</v>
      </c>
      <c r="Y449" s="31" t="str">
        <f>IFERROR(LISTAS[[#This Row],[COSTO]]/X449-1,"")</f>
        <v/>
      </c>
      <c r="AF449" t="str">
        <v>SKOTNICA</v>
      </c>
      <c r="AG449" t="str">
        <v>SUPLEMENTO 0,8</v>
      </c>
      <c r="AH449" s="15" t="str">
        <v>29x37</v>
      </c>
      <c r="AI449" s="9">
        <v>430.70130000000006</v>
      </c>
      <c r="AJ449" s="9">
        <v>285.923</v>
      </c>
      <c r="AK449" s="66">
        <v>0.50635415828737118</v>
      </c>
      <c r="AL449" s="8">
        <v>0.2</v>
      </c>
      <c r="AM449" s="9">
        <v>516.84156000000007</v>
      </c>
      <c r="AN449" s="66">
        <v>0.80762498994484555</v>
      </c>
      <c r="AO449" s="13">
        <f t="shared" si="14"/>
        <v>86.140260000000012</v>
      </c>
      <c r="AQ449" s="66">
        <v>0.70000000000000018</v>
      </c>
      <c r="AR449" s="13">
        <v>2402.850624499999</v>
      </c>
    </row>
    <row r="450" spans="1:44" x14ac:dyDescent="0.2">
      <c r="A450" s="6" t="s">
        <v>850</v>
      </c>
      <c r="B450" t="s">
        <v>798</v>
      </c>
      <c r="C450">
        <v>42</v>
      </c>
      <c r="D450" t="s">
        <v>5378</v>
      </c>
      <c r="E450" s="2">
        <v>811.92</v>
      </c>
      <c r="F450" s="6" t="str">
        <f>+_xlfn.XLOOKUP(LISTAS[[#This Row],[ID]],_01_CODIGOS_Y_COSTOS_xlsm[Producto y N°],_01_CODIGOS_Y_COSTOS_xlsm[FABRICA],"",0,1)</f>
        <v>RESORTES</v>
      </c>
      <c r="G450" s="13">
        <f>LISTAS[[#This Row],[Precio]]*(1-0.46)*(1-IF($C$3520="",0,$C$3520))</f>
        <v>328.82760000000002</v>
      </c>
      <c r="H450" s="1">
        <f>+_xlfn.XLOOKUP(LISTAS[[#This Row],[ID]],_01_CODIGOS_Y_COSTOS_xlsm[Producto y N°],_01_CODIGOS_Y_COSTOS_xlsm[COSTO],0,0,1)</f>
        <v>0</v>
      </c>
      <c r="I450" s="115">
        <f>+IFERROR(LISTAS[[#This Row],[VENTA NETA]]/LISTAS[[#This Row],[COSTO]]-1,0)</f>
        <v>0</v>
      </c>
      <c r="J450" s="33" t="str">
        <f>IFERROR(VLOOKUP(LISTAS[[#This Row],[ID]],_01_CODIGOS_Y_COSTOS_xlsm[[Producto y N°]:[CODIGO]],2,0),"")</f>
        <v>42</v>
      </c>
      <c r="M450" s="22">
        <v>0</v>
      </c>
      <c r="N450" s="23">
        <f>+LISTAS[[#This Row],[Precio]]+(LISTAS[[#This Row],[Precio]]*M450)</f>
        <v>811.92</v>
      </c>
      <c r="O450" s="24">
        <f t="shared" si="13"/>
        <v>328.82760000000002</v>
      </c>
      <c r="Q450" s="21" t="str">
        <f>IFERROR(O450/LISTAS[[#This Row],[COSTO]]-1,"")</f>
        <v/>
      </c>
      <c r="R450" t="str">
        <f>+LISTAS[[#This Row],[ID]]</f>
        <v>RESORTES LINEA FERRETERIA42</v>
      </c>
      <c r="T450" s="29"/>
      <c r="U450" s="25">
        <f>LISTAS[[#This Row],[COSTO]]+(LISTAS[[#This Row],[COSTO]]*T450)</f>
        <v>0</v>
      </c>
      <c r="V450" s="30">
        <f>IF(T450="",0,U450/LISTAS[[#This Row],[VENTA NETA]]-1)</f>
        <v>0</v>
      </c>
      <c r="X450" s="25">
        <v>0</v>
      </c>
      <c r="Y450" s="31" t="str">
        <f>IFERROR(LISTAS[[#This Row],[COSTO]]/X450-1,"")</f>
        <v/>
      </c>
      <c r="AF450" t="str">
        <v>SKOTNICA</v>
      </c>
      <c r="AG450" t="str">
        <v>SUPLEMENTO 0,8</v>
      </c>
      <c r="AH450" s="15" t="str">
        <v>29x45</v>
      </c>
      <c r="AI450" s="9">
        <v>630.2002500000001</v>
      </c>
      <c r="AJ450" s="9">
        <v>418.35730000000001</v>
      </c>
      <c r="AK450" s="66">
        <v>0.50636847976598021</v>
      </c>
      <c r="AL450" s="8">
        <v>0.2</v>
      </c>
      <c r="AM450" s="9">
        <v>756.24030000000005</v>
      </c>
      <c r="AN450" s="66">
        <v>0.80764217571917607</v>
      </c>
      <c r="AO450" s="13">
        <f t="shared" si="14"/>
        <v>126.04004999999995</v>
      </c>
      <c r="AQ450" s="66">
        <v>0.7000000000000004</v>
      </c>
      <c r="AR450" s="13">
        <v>2442.5449185000025</v>
      </c>
    </row>
    <row r="451" spans="1:44" x14ac:dyDescent="0.2">
      <c r="A451" s="6" t="s">
        <v>851</v>
      </c>
      <c r="B451" t="s">
        <v>798</v>
      </c>
      <c r="C451">
        <v>43</v>
      </c>
      <c r="D451" t="s">
        <v>5379</v>
      </c>
      <c r="E451" s="2">
        <v>811.92</v>
      </c>
      <c r="F451" s="6" t="str">
        <f>+_xlfn.XLOOKUP(LISTAS[[#This Row],[ID]],_01_CODIGOS_Y_COSTOS_xlsm[Producto y N°],_01_CODIGOS_Y_COSTOS_xlsm[FABRICA],"",0,1)</f>
        <v>RESORTES</v>
      </c>
      <c r="G451" s="13">
        <f>LISTAS[[#This Row],[Precio]]*(1-0.46)*(1-IF($C$3520="",0,$C$3520))</f>
        <v>328.82760000000002</v>
      </c>
      <c r="H451" s="1">
        <f>+_xlfn.XLOOKUP(LISTAS[[#This Row],[ID]],_01_CODIGOS_Y_COSTOS_xlsm[Producto y N°],_01_CODIGOS_Y_COSTOS_xlsm[COSTO],0,0,1)</f>
        <v>183.3</v>
      </c>
      <c r="I451" s="115">
        <f>+IFERROR(LISTAS[[#This Row],[VENTA NETA]]/LISTAS[[#This Row],[COSTO]]-1,0)</f>
        <v>0.79393126022913263</v>
      </c>
      <c r="J451" s="33" t="str">
        <f>IFERROR(VLOOKUP(LISTAS[[#This Row],[ID]],_01_CODIGOS_Y_COSTOS_xlsm[[Producto y N°]:[CODIGO]],2,0),"")</f>
        <v>43</v>
      </c>
      <c r="M451" s="22">
        <v>0</v>
      </c>
      <c r="N451" s="23">
        <f>+LISTAS[[#This Row],[Precio]]+(LISTAS[[#This Row],[Precio]]*M451)</f>
        <v>811.92</v>
      </c>
      <c r="O451" s="24">
        <f t="shared" si="13"/>
        <v>328.82760000000002</v>
      </c>
      <c r="Q451" s="21">
        <f>IFERROR(O451/LISTAS[[#This Row],[COSTO]]-1,"")</f>
        <v>0.79393126022913263</v>
      </c>
      <c r="R451" t="str">
        <f>+LISTAS[[#This Row],[ID]]</f>
        <v>RESORTES LINEA FERRETERIA43</v>
      </c>
      <c r="T451" s="29"/>
      <c r="U451" s="25">
        <f>LISTAS[[#This Row],[COSTO]]+(LISTAS[[#This Row],[COSTO]]*T451)</f>
        <v>183.3</v>
      </c>
      <c r="V451" s="30">
        <f>IF(T451="",0,U451/LISTAS[[#This Row],[VENTA NETA]]-1)</f>
        <v>0</v>
      </c>
      <c r="X451" s="25">
        <v>0</v>
      </c>
      <c r="Y451" s="31" t="str">
        <f>IFERROR(LISTAS[[#This Row],[COSTO]]/X451-1,"")</f>
        <v/>
      </c>
      <c r="AF451" t="str">
        <v>SKOTNICA</v>
      </c>
      <c r="AG451" t="str">
        <v>SUPLEMENTO 0,8</v>
      </c>
      <c r="AH451" s="15" t="str">
        <v>30x38</v>
      </c>
      <c r="AI451" s="9">
        <v>430.70130000000006</v>
      </c>
      <c r="AJ451" s="9">
        <v>285.923</v>
      </c>
      <c r="AK451" s="66">
        <v>0.50635415828737118</v>
      </c>
      <c r="AL451" s="8">
        <v>0.2</v>
      </c>
      <c r="AM451" s="9">
        <v>516.84156000000007</v>
      </c>
      <c r="AN451" s="66">
        <v>0.80762498994484555</v>
      </c>
      <c r="AO451" s="13">
        <f t="shared" si="14"/>
        <v>86.140260000000012</v>
      </c>
      <c r="AQ451" s="66">
        <v>0.7</v>
      </c>
      <c r="AR451" s="13">
        <v>1867.0311565000002</v>
      </c>
    </row>
    <row r="452" spans="1:44" x14ac:dyDescent="0.2">
      <c r="A452" s="6" t="s">
        <v>852</v>
      </c>
      <c r="B452" t="s">
        <v>798</v>
      </c>
      <c r="C452">
        <v>44</v>
      </c>
      <c r="D452" t="s">
        <v>5380</v>
      </c>
      <c r="E452" s="2">
        <v>811.92</v>
      </c>
      <c r="F452" s="6" t="str">
        <f>+_xlfn.XLOOKUP(LISTAS[[#This Row],[ID]],_01_CODIGOS_Y_COSTOS_xlsm[Producto y N°],_01_CODIGOS_Y_COSTOS_xlsm[FABRICA],"",0,1)</f>
        <v>RESORTES</v>
      </c>
      <c r="G452" s="13">
        <f>LISTAS[[#This Row],[Precio]]*(1-0.46)*(1-IF($C$3520="",0,$C$3520))</f>
        <v>328.82760000000002</v>
      </c>
      <c r="H452" s="1">
        <f>+_xlfn.XLOOKUP(LISTAS[[#This Row],[ID]],_01_CODIGOS_Y_COSTOS_xlsm[Producto y N°],_01_CODIGOS_Y_COSTOS_xlsm[COSTO],0,0,1)</f>
        <v>169.2</v>
      </c>
      <c r="I452" s="115">
        <f>+IFERROR(LISTAS[[#This Row],[VENTA NETA]]/LISTAS[[#This Row],[COSTO]]-1,0)</f>
        <v>0.94342553191489387</v>
      </c>
      <c r="J452" s="33" t="str">
        <f>IFERROR(VLOOKUP(LISTAS[[#This Row],[ID]],_01_CODIGOS_Y_COSTOS_xlsm[[Producto y N°]:[CODIGO]],2,0),"")</f>
        <v>44</v>
      </c>
      <c r="M452" s="22">
        <v>0</v>
      </c>
      <c r="N452" s="23">
        <f>+LISTAS[[#This Row],[Precio]]+(LISTAS[[#This Row],[Precio]]*M452)</f>
        <v>811.92</v>
      </c>
      <c r="O452" s="24">
        <f t="shared" ref="O452:O489" si="15">N452*(1-0.46)*(1-IF($C$3520="",0,$C$3520))</f>
        <v>328.82760000000002</v>
      </c>
      <c r="Q452" s="21">
        <f>IFERROR(O452/LISTAS[[#This Row],[COSTO]]-1,"")</f>
        <v>0.94342553191489387</v>
      </c>
      <c r="R452" t="str">
        <f>+LISTAS[[#This Row],[ID]]</f>
        <v>RESORTES LINEA FERRETERIA44</v>
      </c>
      <c r="T452" s="29"/>
      <c r="U452" s="25">
        <f>LISTAS[[#This Row],[COSTO]]+(LISTAS[[#This Row],[COSTO]]*T452)</f>
        <v>169.2</v>
      </c>
      <c r="V452" s="30">
        <f>IF(T452="",0,U452/LISTAS[[#This Row],[VENTA NETA]]-1)</f>
        <v>0</v>
      </c>
      <c r="X452" s="25">
        <v>0</v>
      </c>
      <c r="Y452" s="31" t="str">
        <f>IFERROR(LISTAS[[#This Row],[COSTO]]/X452-1,"")</f>
        <v/>
      </c>
      <c r="AF452" t="str">
        <v>SKOTNICA</v>
      </c>
      <c r="AG452" t="str">
        <v>SUPLEMENTO 0,8</v>
      </c>
      <c r="AH452" s="15" t="str">
        <v>30X46</v>
      </c>
      <c r="AI452" s="9">
        <v>632.45204999999999</v>
      </c>
      <c r="AJ452" s="9">
        <v>419.8519</v>
      </c>
      <c r="AK452" s="66">
        <v>0.50636938882496429</v>
      </c>
      <c r="AL452" s="8">
        <v>0.2</v>
      </c>
      <c r="AM452" s="9">
        <v>758.94245999999998</v>
      </c>
      <c r="AN452" s="66">
        <v>0.80764326658995711</v>
      </c>
      <c r="AO452" s="13">
        <f t="shared" si="14"/>
        <v>126.49041</v>
      </c>
      <c r="AQ452" s="66">
        <v>0.70000000000000018</v>
      </c>
      <c r="AR452" s="13">
        <v>718.78700000000026</v>
      </c>
    </row>
    <row r="453" spans="1:44" x14ac:dyDescent="0.2">
      <c r="A453" s="6" t="s">
        <v>853</v>
      </c>
      <c r="B453" t="s">
        <v>798</v>
      </c>
      <c r="C453">
        <v>45</v>
      </c>
      <c r="D453" t="s">
        <v>5381</v>
      </c>
      <c r="E453" s="2">
        <v>916.16</v>
      </c>
      <c r="F453" s="6" t="str">
        <f>+_xlfn.XLOOKUP(LISTAS[[#This Row],[ID]],_01_CODIGOS_Y_COSTOS_xlsm[Producto y N°],_01_CODIGOS_Y_COSTOS_xlsm[FABRICA],"",0,1)</f>
        <v>RESORTES</v>
      </c>
      <c r="G453" s="13">
        <f>LISTAS[[#This Row],[Precio]]*(1-0.46)*(1-IF($C$3520="",0,$C$3520))</f>
        <v>371.04480000000001</v>
      </c>
      <c r="H453" s="1">
        <f>+_xlfn.XLOOKUP(LISTAS[[#This Row],[ID]],_01_CODIGOS_Y_COSTOS_xlsm[Producto y N°],_01_CODIGOS_Y_COSTOS_xlsm[COSTO],0,0,1)</f>
        <v>169.2</v>
      </c>
      <c r="I453" s="115">
        <f>+IFERROR(LISTAS[[#This Row],[VENTA NETA]]/LISTAS[[#This Row],[COSTO]]-1,0)</f>
        <v>1.1929361702127661</v>
      </c>
      <c r="J453" s="33" t="str">
        <f>IFERROR(VLOOKUP(LISTAS[[#This Row],[ID]],_01_CODIGOS_Y_COSTOS_xlsm[[Producto y N°]:[CODIGO]],2,0),"")</f>
        <v>45</v>
      </c>
      <c r="M453" s="22">
        <v>0</v>
      </c>
      <c r="N453" s="23">
        <f>+LISTAS[[#This Row],[Precio]]+(LISTAS[[#This Row],[Precio]]*M453)</f>
        <v>916.16</v>
      </c>
      <c r="O453" s="24">
        <f t="shared" si="15"/>
        <v>371.04480000000001</v>
      </c>
      <c r="Q453" s="21">
        <f>IFERROR(O453/LISTAS[[#This Row],[COSTO]]-1,"")</f>
        <v>1.1929361702127661</v>
      </c>
      <c r="R453" t="str">
        <f>+LISTAS[[#This Row],[ID]]</f>
        <v>RESORTES LINEA FERRETERIA45</v>
      </c>
      <c r="T453" s="29"/>
      <c r="U453" s="25">
        <f>LISTAS[[#This Row],[COSTO]]+(LISTAS[[#This Row],[COSTO]]*T453)</f>
        <v>169.2</v>
      </c>
      <c r="V453" s="30">
        <f>IF(T453="",0,U453/LISTAS[[#This Row],[VENTA NETA]]-1)</f>
        <v>0</v>
      </c>
      <c r="X453" s="25">
        <v>0</v>
      </c>
      <c r="Y453" s="31" t="str">
        <f>IFERROR(LISTAS[[#This Row],[COSTO]]/X453-1,"")</f>
        <v/>
      </c>
      <c r="AF453" t="str">
        <v>SKOTNICA</v>
      </c>
      <c r="AG453" t="str">
        <v>SUPLEMENTO 0,8</v>
      </c>
      <c r="AH453" s="15" t="str">
        <v>31x39</v>
      </c>
      <c r="AI453" s="9">
        <v>518.70780000000002</v>
      </c>
      <c r="AJ453" s="9">
        <v>344.34230000000002</v>
      </c>
      <c r="AK453" s="66">
        <v>0.50637258332769441</v>
      </c>
      <c r="AL453" s="8">
        <v>0.2</v>
      </c>
      <c r="AM453" s="9">
        <v>622.44936000000007</v>
      </c>
      <c r="AN453" s="66">
        <v>0.80764709999323347</v>
      </c>
      <c r="AO453" s="13">
        <f t="shared" ref="AO453:AO516" si="16">+AM453-AI453</f>
        <v>103.74156000000005</v>
      </c>
      <c r="AQ453" s="66">
        <v>0.7</v>
      </c>
      <c r="AR453" s="13">
        <v>705.51260000000002</v>
      </c>
    </row>
    <row r="454" spans="1:44" x14ac:dyDescent="0.2">
      <c r="A454" s="6" t="s">
        <v>854</v>
      </c>
      <c r="B454" t="s">
        <v>798</v>
      </c>
      <c r="C454">
        <v>46</v>
      </c>
      <c r="D454" t="s">
        <v>5382</v>
      </c>
      <c r="E454" s="2">
        <v>1175.72</v>
      </c>
      <c r="F454" s="6" t="str">
        <f>+_xlfn.XLOOKUP(LISTAS[[#This Row],[ID]],_01_CODIGOS_Y_COSTOS_xlsm[Producto y N°],_01_CODIGOS_Y_COSTOS_xlsm[FABRICA],"",0,1)</f>
        <v>RESORTES</v>
      </c>
      <c r="G454" s="13">
        <f>LISTAS[[#This Row],[Precio]]*(1-0.46)*(1-IF($C$3520="",0,$C$3520))</f>
        <v>476.16660000000002</v>
      </c>
      <c r="H454" s="1">
        <f>+_xlfn.XLOOKUP(LISTAS[[#This Row],[ID]],_01_CODIGOS_Y_COSTOS_xlsm[Producto y N°],_01_CODIGOS_Y_COSTOS_xlsm[COSTO],0,0,1)</f>
        <v>211.5</v>
      </c>
      <c r="I454" s="115">
        <f>+IFERROR(LISTAS[[#This Row],[VENTA NETA]]/LISTAS[[#This Row],[COSTO]]-1,0)</f>
        <v>1.2513787234042555</v>
      </c>
      <c r="J454" s="33" t="str">
        <f>IFERROR(VLOOKUP(LISTAS[[#This Row],[ID]],_01_CODIGOS_Y_COSTOS_xlsm[[Producto y N°]:[CODIGO]],2,0),"")</f>
        <v>46</v>
      </c>
      <c r="M454" s="22">
        <v>0</v>
      </c>
      <c r="N454" s="23">
        <f>+LISTAS[[#This Row],[Precio]]+(LISTAS[[#This Row],[Precio]]*M454)</f>
        <v>1175.72</v>
      </c>
      <c r="O454" s="24">
        <f t="shared" si="15"/>
        <v>476.16660000000002</v>
      </c>
      <c r="Q454" s="21">
        <f>IFERROR(O454/LISTAS[[#This Row],[COSTO]]-1,"")</f>
        <v>1.2513787234042555</v>
      </c>
      <c r="R454" t="str">
        <f>+LISTAS[[#This Row],[ID]]</f>
        <v>RESORTES LINEA FERRETERIA46</v>
      </c>
      <c r="T454" s="29"/>
      <c r="U454" s="25">
        <f>LISTAS[[#This Row],[COSTO]]+(LISTAS[[#This Row],[COSTO]]*T454)</f>
        <v>211.5</v>
      </c>
      <c r="V454" s="30">
        <f>IF(T454="",0,U454/LISTAS[[#This Row],[VENTA NETA]]-1)</f>
        <v>0</v>
      </c>
      <c r="X454" s="25">
        <v>0</v>
      </c>
      <c r="Y454" s="31" t="str">
        <f>IFERROR(LISTAS[[#This Row],[COSTO]]/X454-1,"")</f>
        <v/>
      </c>
      <c r="AF454" t="str">
        <v>SKOTNICA</v>
      </c>
      <c r="AG454" t="str">
        <v>SUPLEMENTO 0,8</v>
      </c>
      <c r="AH454" s="15" t="str">
        <v>31x47</v>
      </c>
      <c r="AI454" s="9">
        <v>633.33090000000004</v>
      </c>
      <c r="AJ454" s="9">
        <v>420.43680000000001</v>
      </c>
      <c r="AK454" s="66">
        <v>0.50636409562626294</v>
      </c>
      <c r="AL454" s="8">
        <v>0.2</v>
      </c>
      <c r="AM454" s="9">
        <v>759.9970800000001</v>
      </c>
      <c r="AN454" s="66">
        <v>0.80763691475151567</v>
      </c>
      <c r="AO454" s="13">
        <f t="shared" si="16"/>
        <v>126.66618000000005</v>
      </c>
      <c r="AQ454" s="66">
        <v>0.7999999999999996</v>
      </c>
      <c r="AR454" s="13">
        <v>30.094199999999972</v>
      </c>
    </row>
    <row r="455" spans="1:44" x14ac:dyDescent="0.2">
      <c r="A455" s="6" t="s">
        <v>855</v>
      </c>
      <c r="B455" t="s">
        <v>798</v>
      </c>
      <c r="C455">
        <v>47</v>
      </c>
      <c r="D455" t="s">
        <v>5383</v>
      </c>
      <c r="E455" s="2">
        <v>896.96</v>
      </c>
      <c r="F455" s="6" t="str">
        <f>+_xlfn.XLOOKUP(LISTAS[[#This Row],[ID]],_01_CODIGOS_Y_COSTOS_xlsm[Producto y N°],_01_CODIGOS_Y_COSTOS_xlsm[FABRICA],"",0,1)</f>
        <v>RESORTES</v>
      </c>
      <c r="G455" s="13">
        <f>LISTAS[[#This Row],[Precio]]*(1-0.46)*(1-IF($C$3520="",0,$C$3520))</f>
        <v>363.26880000000006</v>
      </c>
      <c r="H455" s="1">
        <f>+_xlfn.XLOOKUP(LISTAS[[#This Row],[ID]],_01_CODIGOS_Y_COSTOS_xlsm[Producto y N°],_01_CODIGOS_Y_COSTOS_xlsm[COSTO],0,0,1)</f>
        <v>0</v>
      </c>
      <c r="I455" s="115">
        <f>+IFERROR(LISTAS[[#This Row],[VENTA NETA]]/LISTAS[[#This Row],[COSTO]]-1,0)</f>
        <v>0</v>
      </c>
      <c r="J455" s="33" t="str">
        <f>IFERROR(VLOOKUP(LISTAS[[#This Row],[ID]],_01_CODIGOS_Y_COSTOS_xlsm[[Producto y N°]:[CODIGO]],2,0),"")</f>
        <v>47</v>
      </c>
      <c r="M455" s="22">
        <v>0</v>
      </c>
      <c r="N455" s="23">
        <f>+LISTAS[[#This Row],[Precio]]+(LISTAS[[#This Row],[Precio]]*M455)</f>
        <v>896.96</v>
      </c>
      <c r="O455" s="24">
        <f t="shared" si="15"/>
        <v>363.26880000000006</v>
      </c>
      <c r="Q455" s="21" t="str">
        <f>IFERROR(O455/LISTAS[[#This Row],[COSTO]]-1,"")</f>
        <v/>
      </c>
      <c r="R455" t="str">
        <f>+LISTAS[[#This Row],[ID]]</f>
        <v>RESORTES LINEA FERRETERIA47</v>
      </c>
      <c r="T455" s="29"/>
      <c r="U455" s="25">
        <f>LISTAS[[#This Row],[COSTO]]+(LISTAS[[#This Row],[COSTO]]*T455)</f>
        <v>0</v>
      </c>
      <c r="V455" s="30">
        <f>IF(T455="",0,U455/LISTAS[[#This Row],[VENTA NETA]]-1)</f>
        <v>0</v>
      </c>
      <c r="X455" s="25">
        <v>0</v>
      </c>
      <c r="Y455" s="31" t="str">
        <f>IFERROR(LISTAS[[#This Row],[COSTO]]/X455-1,"")</f>
        <v/>
      </c>
      <c r="AF455" t="str">
        <v>SKOTNICA</v>
      </c>
      <c r="AG455" t="str">
        <v>SUPLEMENTO 0,8</v>
      </c>
      <c r="AH455" s="15" t="str">
        <v>32x40</v>
      </c>
      <c r="AI455" s="9">
        <v>518.70780000000002</v>
      </c>
      <c r="AJ455" s="9">
        <v>344.34230000000002</v>
      </c>
      <c r="AK455" s="66">
        <v>0.50637258332769441</v>
      </c>
      <c r="AL455" s="8">
        <v>0.2</v>
      </c>
      <c r="AM455" s="9">
        <v>622.44936000000007</v>
      </c>
      <c r="AN455" s="66">
        <v>0.80764709999323347</v>
      </c>
      <c r="AO455" s="13">
        <f t="shared" si="16"/>
        <v>103.74156000000005</v>
      </c>
      <c r="AQ455" s="66">
        <v>0.70000000000000062</v>
      </c>
      <c r="AR455" s="13">
        <v>486.6957495000006</v>
      </c>
    </row>
    <row r="456" spans="1:44" x14ac:dyDescent="0.2">
      <c r="A456" s="6" t="s">
        <v>856</v>
      </c>
      <c r="B456" t="s">
        <v>798</v>
      </c>
      <c r="C456">
        <v>48</v>
      </c>
      <c r="D456" t="s">
        <v>5384</v>
      </c>
      <c r="E456" s="2">
        <v>1175.72</v>
      </c>
      <c r="F456" s="6" t="str">
        <f>+_xlfn.XLOOKUP(LISTAS[[#This Row],[ID]],_01_CODIGOS_Y_COSTOS_xlsm[Producto y N°],_01_CODIGOS_Y_COSTOS_xlsm[FABRICA],"",0,1)</f>
        <v>RESORTES</v>
      </c>
      <c r="G456" s="13">
        <f>LISTAS[[#This Row],[Precio]]*(1-0.46)*(1-IF($C$3520="",0,$C$3520))</f>
        <v>476.16660000000002</v>
      </c>
      <c r="H456" s="1">
        <f>+_xlfn.XLOOKUP(LISTAS[[#This Row],[ID]],_01_CODIGOS_Y_COSTOS_xlsm[Producto y N°],_01_CODIGOS_Y_COSTOS_xlsm[COSTO],0,0,1)</f>
        <v>225.6</v>
      </c>
      <c r="I456" s="115">
        <f>+IFERROR(LISTAS[[#This Row],[VENTA NETA]]/LISTAS[[#This Row],[COSTO]]-1,0)</f>
        <v>1.1106675531914894</v>
      </c>
      <c r="J456" s="33" t="str">
        <f>IFERROR(VLOOKUP(LISTAS[[#This Row],[ID]],_01_CODIGOS_Y_COSTOS_xlsm[[Producto y N°]:[CODIGO]],2,0),"")</f>
        <v>48</v>
      </c>
      <c r="M456" s="22">
        <v>0</v>
      </c>
      <c r="N456" s="23">
        <f>+LISTAS[[#This Row],[Precio]]+(LISTAS[[#This Row],[Precio]]*M456)</f>
        <v>1175.72</v>
      </c>
      <c r="O456" s="24">
        <f t="shared" si="15"/>
        <v>476.16660000000002</v>
      </c>
      <c r="Q456" s="21">
        <f>IFERROR(O456/LISTAS[[#This Row],[COSTO]]-1,"")</f>
        <v>1.1106675531914894</v>
      </c>
      <c r="R456" t="str">
        <f>+LISTAS[[#This Row],[ID]]</f>
        <v>RESORTES LINEA FERRETERIA48</v>
      </c>
      <c r="T456" s="29"/>
      <c r="U456" s="25">
        <f>LISTAS[[#This Row],[COSTO]]+(LISTAS[[#This Row],[COSTO]]*T456)</f>
        <v>225.6</v>
      </c>
      <c r="V456" s="30">
        <f>IF(T456="",0,U456/LISTAS[[#This Row],[VENTA NETA]]-1)</f>
        <v>0</v>
      </c>
      <c r="X456" s="25">
        <v>0</v>
      </c>
      <c r="Y456" s="31" t="str">
        <f>IFERROR(LISTAS[[#This Row],[COSTO]]/X456-1,"")</f>
        <v/>
      </c>
      <c r="AF456" t="str">
        <v>SKOTNICA</v>
      </c>
      <c r="AG456" t="str">
        <v>SUPLEMENTO 0,8</v>
      </c>
      <c r="AH456" s="15" t="str">
        <v>32x48</v>
      </c>
      <c r="AI456" s="9">
        <v>633.33090000000004</v>
      </c>
      <c r="AJ456" s="9">
        <v>420.43680000000001</v>
      </c>
      <c r="AK456" s="66">
        <v>0.50636409562626294</v>
      </c>
      <c r="AL456" s="8">
        <v>0.2</v>
      </c>
      <c r="AM456" s="9">
        <v>759.9970800000001</v>
      </c>
      <c r="AN456" s="66">
        <v>0.80763691475151567</v>
      </c>
      <c r="AO456" s="13">
        <f t="shared" si="16"/>
        <v>126.66618000000005</v>
      </c>
      <c r="AQ456" s="66">
        <v>0.69999999999999951</v>
      </c>
      <c r="AR456" s="13">
        <v>526.42600649999918</v>
      </c>
    </row>
    <row r="457" spans="1:44" x14ac:dyDescent="0.2">
      <c r="A457" s="6" t="s">
        <v>857</v>
      </c>
      <c r="B457" t="s">
        <v>798</v>
      </c>
      <c r="C457">
        <v>50</v>
      </c>
      <c r="D457" t="s">
        <v>5385</v>
      </c>
      <c r="E457" s="2">
        <v>1260.3599999999999</v>
      </c>
      <c r="F457" s="6" t="str">
        <f>+_xlfn.XLOOKUP(LISTAS[[#This Row],[ID]],_01_CODIGOS_Y_COSTOS_xlsm[Producto y N°],_01_CODIGOS_Y_COSTOS_xlsm[FABRICA],"",0,1)</f>
        <v>RESORTES</v>
      </c>
      <c r="G457" s="13">
        <f>LISTAS[[#This Row],[Precio]]*(1-0.46)*(1-IF($C$3520="",0,$C$3520))</f>
        <v>510.44579999999996</v>
      </c>
      <c r="H457" s="1">
        <f>+_xlfn.XLOOKUP(LISTAS[[#This Row],[ID]],_01_CODIGOS_Y_COSTOS_xlsm[Producto y N°],_01_CODIGOS_Y_COSTOS_xlsm[COSTO],0,0,1)</f>
        <v>225.6</v>
      </c>
      <c r="I457" s="115">
        <f>+IFERROR(LISTAS[[#This Row],[VENTA NETA]]/LISTAS[[#This Row],[COSTO]]-1,0)</f>
        <v>1.2626143617021275</v>
      </c>
      <c r="J457" s="33" t="str">
        <f>IFERROR(VLOOKUP(LISTAS[[#This Row],[ID]],_01_CODIGOS_Y_COSTOS_xlsm[[Producto y N°]:[CODIGO]],2,0),"")</f>
        <v>50</v>
      </c>
      <c r="M457" s="22">
        <v>0</v>
      </c>
      <c r="N457" s="23">
        <f>+LISTAS[[#This Row],[Precio]]+(LISTAS[[#This Row],[Precio]]*M457)</f>
        <v>1260.3599999999999</v>
      </c>
      <c r="O457" s="24">
        <f t="shared" si="15"/>
        <v>510.44579999999996</v>
      </c>
      <c r="Q457" s="21">
        <f>IFERROR(O457/LISTAS[[#This Row],[COSTO]]-1,"")</f>
        <v>1.2626143617021275</v>
      </c>
      <c r="R457" t="str">
        <f>+LISTAS[[#This Row],[ID]]</f>
        <v>RESORTES LINEA FERRETERIA50</v>
      </c>
      <c r="T457" s="29"/>
      <c r="U457" s="25">
        <f>LISTAS[[#This Row],[COSTO]]+(LISTAS[[#This Row],[COSTO]]*T457)</f>
        <v>225.6</v>
      </c>
      <c r="V457" s="30">
        <f>IF(T457="",0,U457/LISTAS[[#This Row],[VENTA NETA]]-1)</f>
        <v>0</v>
      </c>
      <c r="X457" s="25">
        <v>0</v>
      </c>
      <c r="Y457" s="31" t="str">
        <f>IFERROR(LISTAS[[#This Row],[COSTO]]/X457-1,"")</f>
        <v/>
      </c>
      <c r="AF457" t="str">
        <v>SKOTNICA</v>
      </c>
      <c r="AG457" t="str">
        <v>SUPLEMENTO 0,8</v>
      </c>
      <c r="AH457" s="15" t="str">
        <v>33x41</v>
      </c>
      <c r="AI457" s="9">
        <v>518.70780000000002</v>
      </c>
      <c r="AJ457" s="9">
        <v>344.34230000000002</v>
      </c>
      <c r="AK457" s="66">
        <v>0.50637258332769441</v>
      </c>
      <c r="AL457" s="8">
        <v>0.2</v>
      </c>
      <c r="AM457" s="9">
        <v>622.44936000000007</v>
      </c>
      <c r="AN457" s="66">
        <v>0.80764709999323347</v>
      </c>
      <c r="AO457" s="13">
        <f t="shared" si="16"/>
        <v>103.74156000000005</v>
      </c>
      <c r="AQ457" s="66">
        <v>0.7000000000000004</v>
      </c>
      <c r="AR457" s="13">
        <v>496.62829350000015</v>
      </c>
    </row>
    <row r="458" spans="1:44" x14ac:dyDescent="0.2">
      <c r="A458" s="6" t="s">
        <v>858</v>
      </c>
      <c r="B458" t="s">
        <v>798</v>
      </c>
      <c r="C458">
        <v>51</v>
      </c>
      <c r="D458" t="s">
        <v>5386</v>
      </c>
      <c r="E458" s="2">
        <v>1175.72</v>
      </c>
      <c r="F458" s="6" t="str">
        <f>+_xlfn.XLOOKUP(LISTAS[[#This Row],[ID]],_01_CODIGOS_Y_COSTOS_xlsm[Producto y N°],_01_CODIGOS_Y_COSTOS_xlsm[FABRICA],"",0,1)</f>
        <v>RESORTES</v>
      </c>
      <c r="G458" s="13">
        <f>LISTAS[[#This Row],[Precio]]*(1-0.46)*(1-IF($C$3520="",0,$C$3520))</f>
        <v>476.16660000000002</v>
      </c>
      <c r="H458" s="1">
        <f>+_xlfn.XLOOKUP(LISTAS[[#This Row],[ID]],_01_CODIGOS_Y_COSTOS_xlsm[Producto y N°],_01_CODIGOS_Y_COSTOS_xlsm[COSTO],0,0,1)</f>
        <v>225.6</v>
      </c>
      <c r="I458" s="115">
        <f>+IFERROR(LISTAS[[#This Row],[VENTA NETA]]/LISTAS[[#This Row],[COSTO]]-1,0)</f>
        <v>1.1106675531914894</v>
      </c>
      <c r="J458" s="33" t="str">
        <f>IFERROR(VLOOKUP(LISTAS[[#This Row],[ID]],_01_CODIGOS_Y_COSTOS_xlsm[[Producto y N°]:[CODIGO]],2,0),"")</f>
        <v>51</v>
      </c>
      <c r="M458" s="22">
        <v>0</v>
      </c>
      <c r="N458" s="23">
        <f>+LISTAS[[#This Row],[Precio]]+(LISTAS[[#This Row],[Precio]]*M458)</f>
        <v>1175.72</v>
      </c>
      <c r="O458" s="24">
        <f t="shared" si="15"/>
        <v>476.16660000000002</v>
      </c>
      <c r="Q458" s="21">
        <f>IFERROR(O458/LISTAS[[#This Row],[COSTO]]-1,"")</f>
        <v>1.1106675531914894</v>
      </c>
      <c r="R458" t="str">
        <f>+LISTAS[[#This Row],[ID]]</f>
        <v>RESORTES LINEA FERRETERIA51</v>
      </c>
      <c r="T458" s="29"/>
      <c r="U458" s="25">
        <f>LISTAS[[#This Row],[COSTO]]+(LISTAS[[#This Row],[COSTO]]*T458)</f>
        <v>225.6</v>
      </c>
      <c r="V458" s="30">
        <f>IF(T458="",0,U458/LISTAS[[#This Row],[VENTA NETA]]-1)</f>
        <v>0</v>
      </c>
      <c r="X458" s="25">
        <v>0</v>
      </c>
      <c r="Y458" s="31" t="str">
        <f>IFERROR(LISTAS[[#This Row],[COSTO]]/X458-1,"")</f>
        <v/>
      </c>
      <c r="AF458" t="str">
        <v>SKOTNICA</v>
      </c>
      <c r="AG458" t="str">
        <v>SUPLEMENTO 0,8</v>
      </c>
      <c r="AH458" s="15" t="str">
        <v>33x49</v>
      </c>
      <c r="AI458" s="9">
        <v>742.77</v>
      </c>
      <c r="AJ458" s="9">
        <v>493.0872</v>
      </c>
      <c r="AK458" s="66">
        <v>0.50636641957041273</v>
      </c>
      <c r="AL458" s="8">
        <v>0.2</v>
      </c>
      <c r="AM458" s="9">
        <v>891.32400000000018</v>
      </c>
      <c r="AN458" s="66">
        <v>0.80763970348449554</v>
      </c>
      <c r="AO458" s="13">
        <f t="shared" si="16"/>
        <v>148.5540000000002</v>
      </c>
      <c r="AQ458" s="66">
        <v>0.7</v>
      </c>
      <c r="AR458" s="13">
        <v>317.84209649999991</v>
      </c>
    </row>
    <row r="459" spans="1:44" x14ac:dyDescent="0.2">
      <c r="A459" s="6" t="s">
        <v>859</v>
      </c>
      <c r="B459" t="s">
        <v>798</v>
      </c>
      <c r="C459">
        <v>52</v>
      </c>
      <c r="D459" t="s">
        <v>5387</v>
      </c>
      <c r="E459" s="2">
        <v>1378.67</v>
      </c>
      <c r="F459" s="6" t="str">
        <f>+_xlfn.XLOOKUP(LISTAS[[#This Row],[ID]],_01_CODIGOS_Y_COSTOS_xlsm[Producto y N°],_01_CODIGOS_Y_COSTOS_xlsm[FABRICA],"",0,1)</f>
        <v>RESORTES</v>
      </c>
      <c r="G459" s="13">
        <f>LISTAS[[#This Row],[Precio]]*(1-0.46)*(1-IF($C$3520="",0,$C$3520))</f>
        <v>558.36135000000013</v>
      </c>
      <c r="H459" s="1">
        <f>+_xlfn.XLOOKUP(LISTAS[[#This Row],[ID]],_01_CODIGOS_Y_COSTOS_xlsm[Producto y N°],_01_CODIGOS_Y_COSTOS_xlsm[COSTO],0,0,1)</f>
        <v>310.2</v>
      </c>
      <c r="I459" s="115">
        <f>+IFERROR(LISTAS[[#This Row],[VENTA NETA]]/LISTAS[[#This Row],[COSTO]]-1,0)</f>
        <v>0.80000435203094833</v>
      </c>
      <c r="J459" s="33" t="str">
        <f>IFERROR(VLOOKUP(LISTAS[[#This Row],[ID]],_01_CODIGOS_Y_COSTOS_xlsm[[Producto y N°]:[CODIGO]],2,0),"")</f>
        <v>52</v>
      </c>
      <c r="M459" s="22">
        <v>9.3867360648280496E-2</v>
      </c>
      <c r="N459" s="23">
        <f>+LISTAS[[#This Row],[Precio]]+(LISTAS[[#This Row],[Precio]]*M459)</f>
        <v>1508.0821141049651</v>
      </c>
      <c r="O459" s="24">
        <f t="shared" si="15"/>
        <v>610.77325621251089</v>
      </c>
      <c r="Q459" s="21">
        <f>IFERROR(O459/LISTAS[[#This Row],[COSTO]]-1,"")</f>
        <v>0.96896600971151159</v>
      </c>
      <c r="R459" t="str">
        <f>+LISTAS[[#This Row],[ID]]</f>
        <v>RESORTES LINEA FERRETERIA52</v>
      </c>
      <c r="T459" s="29"/>
      <c r="U459" s="25">
        <f>LISTAS[[#This Row],[COSTO]]+(LISTAS[[#This Row],[COSTO]]*T459)</f>
        <v>310.2</v>
      </c>
      <c r="V459" s="30">
        <f>IF(T459="",0,U459/LISTAS[[#This Row],[VENTA NETA]]-1)</f>
        <v>0</v>
      </c>
      <c r="X459" s="25">
        <v>0</v>
      </c>
      <c r="Y459" s="31" t="str">
        <f>IFERROR(LISTAS[[#This Row],[COSTO]]/X459-1,"")</f>
        <v/>
      </c>
      <c r="AF459" t="str">
        <v>SKOTNICA</v>
      </c>
      <c r="AG459" t="str">
        <v>SUPLEMENTO 0,8</v>
      </c>
      <c r="AH459" s="15" t="str">
        <v>34x42</v>
      </c>
      <c r="AI459" s="9">
        <v>518.70780000000002</v>
      </c>
      <c r="AJ459" s="9">
        <v>344.34230000000002</v>
      </c>
      <c r="AK459" s="66">
        <v>0.50637258332769441</v>
      </c>
      <c r="AL459" s="8">
        <v>0.2</v>
      </c>
      <c r="AM459" s="9">
        <v>622.44936000000007</v>
      </c>
      <c r="AN459" s="66">
        <v>0.80764709999323347</v>
      </c>
      <c r="AO459" s="13">
        <f t="shared" si="16"/>
        <v>103.74156000000005</v>
      </c>
      <c r="AQ459" s="66">
        <v>0.69999999999999973</v>
      </c>
      <c r="AR459" s="13">
        <v>4.9923499999999965</v>
      </c>
    </row>
    <row r="460" spans="1:44" x14ac:dyDescent="0.2">
      <c r="A460" s="6" t="s">
        <v>860</v>
      </c>
      <c r="B460" t="s">
        <v>798</v>
      </c>
      <c r="C460">
        <v>53</v>
      </c>
      <c r="D460" t="s">
        <v>5388</v>
      </c>
      <c r="E460" s="2">
        <v>1260.3599999999999</v>
      </c>
      <c r="F460" s="6" t="str">
        <f>+_xlfn.XLOOKUP(LISTAS[[#This Row],[ID]],_01_CODIGOS_Y_COSTOS_xlsm[Producto y N°],_01_CODIGOS_Y_COSTOS_xlsm[FABRICA],"",0,1)</f>
        <v>RESORTES</v>
      </c>
      <c r="G460" s="13">
        <f>LISTAS[[#This Row],[Precio]]*(1-0.46)*(1-IF($C$3520="",0,$C$3520))</f>
        <v>510.44579999999996</v>
      </c>
      <c r="H460" s="1">
        <f>+_xlfn.XLOOKUP(LISTAS[[#This Row],[ID]],_01_CODIGOS_Y_COSTOS_xlsm[Producto y N°],_01_CODIGOS_Y_COSTOS_xlsm[COSTO],0,0,1)</f>
        <v>0</v>
      </c>
      <c r="I460" s="115">
        <f>+IFERROR(LISTAS[[#This Row],[VENTA NETA]]/LISTAS[[#This Row],[COSTO]]-1,0)</f>
        <v>0</v>
      </c>
      <c r="J460" s="33" t="str">
        <f>IFERROR(VLOOKUP(LISTAS[[#This Row],[ID]],_01_CODIGOS_Y_COSTOS_xlsm[[Producto y N°]:[CODIGO]],2,0),"")</f>
        <v>53</v>
      </c>
      <c r="M460" s="22">
        <v>0</v>
      </c>
      <c r="N460" s="23">
        <f>+LISTAS[[#This Row],[Precio]]+(LISTAS[[#This Row],[Precio]]*M460)</f>
        <v>1260.3599999999999</v>
      </c>
      <c r="O460" s="24">
        <f t="shared" si="15"/>
        <v>510.44579999999996</v>
      </c>
      <c r="Q460" s="21" t="str">
        <f>IFERROR(O460/LISTAS[[#This Row],[COSTO]]-1,"")</f>
        <v/>
      </c>
      <c r="R460" t="str">
        <f>+LISTAS[[#This Row],[ID]]</f>
        <v>RESORTES LINEA FERRETERIA53</v>
      </c>
      <c r="T460" s="29"/>
      <c r="U460" s="25">
        <f>LISTAS[[#This Row],[COSTO]]+(LISTAS[[#This Row],[COSTO]]*T460)</f>
        <v>0</v>
      </c>
      <c r="V460" s="30">
        <f>IF(T460="",0,U460/LISTAS[[#This Row],[VENTA NETA]]-1)</f>
        <v>0</v>
      </c>
      <c r="X460" s="25">
        <v>0</v>
      </c>
      <c r="Y460" s="31" t="str">
        <f>IFERROR(LISTAS[[#This Row],[COSTO]]/X460-1,"")</f>
        <v/>
      </c>
      <c r="AF460" t="str">
        <v>SKOTNICA</v>
      </c>
      <c r="AG460" t="str">
        <v>SUPLEMENTO 0,8</v>
      </c>
      <c r="AH460" s="15" t="str">
        <v>34x50</v>
      </c>
      <c r="AI460" s="9">
        <v>742.77</v>
      </c>
      <c r="AJ460" s="9">
        <v>493.0872</v>
      </c>
      <c r="AK460" s="66">
        <v>0.50636641957041273</v>
      </c>
      <c r="AL460" s="8">
        <v>0.2</v>
      </c>
      <c r="AM460" s="9">
        <v>891.32400000000018</v>
      </c>
      <c r="AN460" s="66">
        <v>0.80763970348449554</v>
      </c>
      <c r="AO460" s="13">
        <f t="shared" si="16"/>
        <v>148.5540000000002</v>
      </c>
      <c r="AQ460" s="66">
        <v>0.7000000000000004</v>
      </c>
      <c r="AR460" s="13">
        <v>266.23660000000018</v>
      </c>
    </row>
    <row r="461" spans="1:44" x14ac:dyDescent="0.2">
      <c r="A461" s="6" t="s">
        <v>861</v>
      </c>
      <c r="B461" t="s">
        <v>798</v>
      </c>
      <c r="C461">
        <v>55</v>
      </c>
      <c r="D461" t="s">
        <v>5389</v>
      </c>
      <c r="E461" s="2">
        <v>1175.72</v>
      </c>
      <c r="F461" s="6" t="str">
        <f>+_xlfn.XLOOKUP(LISTAS[[#This Row],[ID]],_01_CODIGOS_Y_COSTOS_xlsm[Producto y N°],_01_CODIGOS_Y_COSTOS_xlsm[FABRICA],"",0,1)</f>
        <v>RESORTES</v>
      </c>
      <c r="G461" s="13">
        <f>LISTAS[[#This Row],[Precio]]*(1-0.46)*(1-IF($C$3520="",0,$C$3520))</f>
        <v>476.16660000000002</v>
      </c>
      <c r="H461" s="1">
        <f>+_xlfn.XLOOKUP(LISTAS[[#This Row],[ID]],_01_CODIGOS_Y_COSTOS_xlsm[Producto y N°],_01_CODIGOS_Y_COSTOS_xlsm[COSTO],0,0,1)</f>
        <v>211.5</v>
      </c>
      <c r="I461" s="115">
        <f>+IFERROR(LISTAS[[#This Row],[VENTA NETA]]/LISTAS[[#This Row],[COSTO]]-1,0)</f>
        <v>1.2513787234042555</v>
      </c>
      <c r="J461" s="33" t="str">
        <f>IFERROR(VLOOKUP(LISTAS[[#This Row],[ID]],_01_CODIGOS_Y_COSTOS_xlsm[[Producto y N°]:[CODIGO]],2,0),"")</f>
        <v>55</v>
      </c>
      <c r="M461" s="22">
        <v>0</v>
      </c>
      <c r="N461" s="23">
        <f>+LISTAS[[#This Row],[Precio]]+(LISTAS[[#This Row],[Precio]]*M461)</f>
        <v>1175.72</v>
      </c>
      <c r="O461" s="24">
        <f t="shared" si="15"/>
        <v>476.16660000000002</v>
      </c>
      <c r="Q461" s="21">
        <f>IFERROR(O461/LISTAS[[#This Row],[COSTO]]-1,"")</f>
        <v>1.2513787234042555</v>
      </c>
      <c r="R461" t="str">
        <f>+LISTAS[[#This Row],[ID]]</f>
        <v>RESORTES LINEA FERRETERIA55</v>
      </c>
      <c r="T461" s="29"/>
      <c r="U461" s="25">
        <f>LISTAS[[#This Row],[COSTO]]+(LISTAS[[#This Row],[COSTO]]*T461)</f>
        <v>211.5</v>
      </c>
      <c r="V461" s="30">
        <f>IF(T461="",0,U461/LISTAS[[#This Row],[VENTA NETA]]-1)</f>
        <v>0</v>
      </c>
      <c r="X461" s="25">
        <v>0</v>
      </c>
      <c r="Y461" s="31" t="str">
        <f>IFERROR(LISTAS[[#This Row],[COSTO]]/X461-1,"")</f>
        <v/>
      </c>
      <c r="AF461" t="str">
        <v>SKOTNICA</v>
      </c>
      <c r="AG461" t="str">
        <v>SUPLEMENTO 0,8</v>
      </c>
      <c r="AH461" s="15" t="str">
        <v>35x43</v>
      </c>
      <c r="AI461" s="9">
        <v>519.87824999999998</v>
      </c>
      <c r="AJ461" s="9">
        <v>345.12209999999999</v>
      </c>
      <c r="AK461" s="66">
        <v>0.50636035768210719</v>
      </c>
      <c r="AL461" s="8">
        <v>0.2</v>
      </c>
      <c r="AM461" s="9">
        <v>623.85390000000007</v>
      </c>
      <c r="AN461" s="66">
        <v>0.80763242921852907</v>
      </c>
      <c r="AO461" s="13">
        <f t="shared" si="16"/>
        <v>103.97565000000009</v>
      </c>
      <c r="AQ461" s="66">
        <v>0.80000000000000027</v>
      </c>
      <c r="AR461" s="13">
        <v>18.137520000000002</v>
      </c>
    </row>
    <row r="462" spans="1:44" x14ac:dyDescent="0.2">
      <c r="A462" s="6" t="s">
        <v>862</v>
      </c>
      <c r="B462" t="s">
        <v>798</v>
      </c>
      <c r="C462">
        <v>56</v>
      </c>
      <c r="D462" t="s">
        <v>5390</v>
      </c>
      <c r="E462" s="2">
        <v>1175.72</v>
      </c>
      <c r="F462" s="6" t="str">
        <f>+_xlfn.XLOOKUP(LISTAS[[#This Row],[ID]],_01_CODIGOS_Y_COSTOS_xlsm[Producto y N°],_01_CODIGOS_Y_COSTOS_xlsm[FABRICA],"",0,1)</f>
        <v>RESORTES</v>
      </c>
      <c r="G462" s="13">
        <f>LISTAS[[#This Row],[Precio]]*(1-0.46)*(1-IF($C$3520="",0,$C$3520))</f>
        <v>476.16660000000002</v>
      </c>
      <c r="H462" s="1">
        <f>+_xlfn.XLOOKUP(LISTAS[[#This Row],[ID]],_01_CODIGOS_Y_COSTOS_xlsm[Producto y N°],_01_CODIGOS_Y_COSTOS_xlsm[COSTO],0,0,1)</f>
        <v>184</v>
      </c>
      <c r="I462" s="115">
        <f>+IFERROR(LISTAS[[#This Row],[VENTA NETA]]/LISTAS[[#This Row],[COSTO]]-1,0)</f>
        <v>1.5878619565217393</v>
      </c>
      <c r="J462" s="33" t="str">
        <f>IFERROR(VLOOKUP(LISTAS[[#This Row],[ID]],_01_CODIGOS_Y_COSTOS_xlsm[[Producto y N°]:[CODIGO]],2,0),"")</f>
        <v>56</v>
      </c>
      <c r="M462" s="22">
        <v>0</v>
      </c>
      <c r="N462" s="23">
        <f>+LISTAS[[#This Row],[Precio]]+(LISTAS[[#This Row],[Precio]]*M462)</f>
        <v>1175.72</v>
      </c>
      <c r="O462" s="24">
        <f t="shared" si="15"/>
        <v>476.16660000000002</v>
      </c>
      <c r="Q462" s="21">
        <f>IFERROR(O462/LISTAS[[#This Row],[COSTO]]-1,"")</f>
        <v>1.5878619565217393</v>
      </c>
      <c r="R462" t="str">
        <f>+LISTAS[[#This Row],[ID]]</f>
        <v>RESORTES LINEA FERRETERIA56</v>
      </c>
      <c r="T462" s="29"/>
      <c r="U462" s="25">
        <f>LISTAS[[#This Row],[COSTO]]+(LISTAS[[#This Row],[COSTO]]*T462)</f>
        <v>184</v>
      </c>
      <c r="V462" s="30">
        <f>IF(T462="",0,U462/LISTAS[[#This Row],[VENTA NETA]]-1)</f>
        <v>0</v>
      </c>
      <c r="X462" s="25">
        <v>0</v>
      </c>
      <c r="Y462" s="31" t="str">
        <f>IFERROR(LISTAS[[#This Row],[COSTO]]/X462-1,"")</f>
        <v/>
      </c>
      <c r="AF462" t="str">
        <v>SKOTNICA</v>
      </c>
      <c r="AG462" t="str">
        <v>SUPLEMENTO 0,8</v>
      </c>
      <c r="AH462" s="15" t="str">
        <v>35x51</v>
      </c>
      <c r="AI462" s="9">
        <v>743.65290000000005</v>
      </c>
      <c r="AJ462" s="9">
        <v>493.6721</v>
      </c>
      <c r="AK462" s="66">
        <v>0.50637011895142559</v>
      </c>
      <c r="AL462" s="8">
        <v>0.2</v>
      </c>
      <c r="AM462" s="9">
        <v>892.38348000000019</v>
      </c>
      <c r="AN462" s="66">
        <v>0.80764414274171092</v>
      </c>
      <c r="AO462" s="13">
        <f t="shared" si="16"/>
        <v>148.73058000000015</v>
      </c>
      <c r="AQ462" s="66">
        <v>0.80000000000000027</v>
      </c>
      <c r="AR462" s="13">
        <v>18.137520000000002</v>
      </c>
    </row>
    <row r="463" spans="1:44" x14ac:dyDescent="0.2">
      <c r="A463" s="6" t="s">
        <v>863</v>
      </c>
      <c r="B463" t="s">
        <v>798</v>
      </c>
      <c r="C463">
        <v>57</v>
      </c>
      <c r="D463" t="s">
        <v>5391</v>
      </c>
      <c r="E463" s="2">
        <v>1660.4</v>
      </c>
      <c r="F463" s="6" t="str">
        <f>+_xlfn.XLOOKUP(LISTAS[[#This Row],[ID]],_01_CODIGOS_Y_COSTOS_xlsm[Producto y N°],_01_CODIGOS_Y_COSTOS_xlsm[FABRICA],"",0,1)</f>
        <v>RESORTES</v>
      </c>
      <c r="G463" s="13">
        <f>LISTAS[[#This Row],[Precio]]*(1-0.46)*(1-IF($C$3520="",0,$C$3520))</f>
        <v>672.4620000000001</v>
      </c>
      <c r="H463" s="1">
        <f>+_xlfn.XLOOKUP(LISTAS[[#This Row],[ID]],_01_CODIGOS_Y_COSTOS_xlsm[Producto y N°],_01_CODIGOS_Y_COSTOS_xlsm[COSTO],0,0,1)</f>
        <v>352.5</v>
      </c>
      <c r="I463" s="115">
        <f>+IFERROR(LISTAS[[#This Row],[VENTA NETA]]/LISTAS[[#This Row],[COSTO]]-1,0)</f>
        <v>0.90769361702127682</v>
      </c>
      <c r="J463" s="33" t="str">
        <f>IFERROR(VLOOKUP(LISTAS[[#This Row],[ID]],_01_CODIGOS_Y_COSTOS_xlsm[[Producto y N°]:[CODIGO]],2,0),"")</f>
        <v>57</v>
      </c>
      <c r="M463" s="22">
        <v>0</v>
      </c>
      <c r="N463" s="23">
        <f>+LISTAS[[#This Row],[Precio]]+(LISTAS[[#This Row],[Precio]]*M463)</f>
        <v>1660.4</v>
      </c>
      <c r="O463" s="24">
        <f t="shared" si="15"/>
        <v>672.4620000000001</v>
      </c>
      <c r="Q463" s="21">
        <f>IFERROR(O463/LISTAS[[#This Row],[COSTO]]-1,"")</f>
        <v>0.90769361702127682</v>
      </c>
      <c r="R463" t="str">
        <f>+LISTAS[[#This Row],[ID]]</f>
        <v>RESORTES LINEA FERRETERIA57</v>
      </c>
      <c r="T463" s="29"/>
      <c r="U463" s="25">
        <f>LISTAS[[#This Row],[COSTO]]+(LISTAS[[#This Row],[COSTO]]*T463)</f>
        <v>352.5</v>
      </c>
      <c r="V463" s="30">
        <f>IF(T463="",0,U463/LISTAS[[#This Row],[VENTA NETA]]-1)</f>
        <v>0</v>
      </c>
      <c r="X463" s="25">
        <v>0</v>
      </c>
      <c r="Y463" s="31" t="str">
        <f>IFERROR(LISTAS[[#This Row],[COSTO]]/X463-1,"")</f>
        <v/>
      </c>
      <c r="AF463" t="str">
        <v>SKOTNICA</v>
      </c>
      <c r="AG463" t="str">
        <v>SUPLEMENTO 0,8</v>
      </c>
      <c r="AH463" s="15" t="str">
        <v>36x44</v>
      </c>
      <c r="AI463" s="9">
        <v>617.27670000000012</v>
      </c>
      <c r="AJ463" s="9">
        <v>409.77960000000002</v>
      </c>
      <c r="AK463" s="66">
        <v>0.50636268862578837</v>
      </c>
      <c r="AL463" s="8">
        <v>0.2</v>
      </c>
      <c r="AM463" s="9">
        <v>740.7320400000001</v>
      </c>
      <c r="AN463" s="66">
        <v>0.80763522635094587</v>
      </c>
      <c r="AO463" s="13">
        <f t="shared" si="16"/>
        <v>123.45533999999998</v>
      </c>
      <c r="AQ463" s="66">
        <v>0.70000000000000018</v>
      </c>
      <c r="AR463" s="13">
        <v>13.559650000000005</v>
      </c>
    </row>
    <row r="464" spans="1:44" x14ac:dyDescent="0.2">
      <c r="A464" s="6" t="s">
        <v>864</v>
      </c>
      <c r="B464" t="s">
        <v>798</v>
      </c>
      <c r="C464">
        <v>58</v>
      </c>
      <c r="D464" t="s">
        <v>5392</v>
      </c>
      <c r="E464" s="2">
        <v>1660.4</v>
      </c>
      <c r="F464" s="6" t="str">
        <f>+_xlfn.XLOOKUP(LISTAS[[#This Row],[ID]],_01_CODIGOS_Y_COSTOS_xlsm[Producto y N°],_01_CODIGOS_Y_COSTOS_xlsm[FABRICA],"",0,1)</f>
        <v>RESORTES</v>
      </c>
      <c r="G464" s="13">
        <f>LISTAS[[#This Row],[Precio]]*(1-0.46)*(1-IF($C$3520="",0,$C$3520))</f>
        <v>672.4620000000001</v>
      </c>
      <c r="H464" s="1">
        <f>+_xlfn.XLOOKUP(LISTAS[[#This Row],[ID]],_01_CODIGOS_Y_COSTOS_xlsm[Producto y N°],_01_CODIGOS_Y_COSTOS_xlsm[COSTO],0,0,1)</f>
        <v>0</v>
      </c>
      <c r="I464" s="115">
        <f>+IFERROR(LISTAS[[#This Row],[VENTA NETA]]/LISTAS[[#This Row],[COSTO]]-1,0)</f>
        <v>0</v>
      </c>
      <c r="J464" s="33" t="str">
        <f>IFERROR(VLOOKUP(LISTAS[[#This Row],[ID]],_01_CODIGOS_Y_COSTOS_xlsm[[Producto y N°]:[CODIGO]],2,0),"")</f>
        <v>58</v>
      </c>
      <c r="M464" s="22">
        <v>0</v>
      </c>
      <c r="N464" s="23">
        <f>+LISTAS[[#This Row],[Precio]]+(LISTAS[[#This Row],[Precio]]*M464)</f>
        <v>1660.4</v>
      </c>
      <c r="O464" s="24">
        <f t="shared" si="15"/>
        <v>672.4620000000001</v>
      </c>
      <c r="Q464" s="21" t="str">
        <f>IFERROR(O464/LISTAS[[#This Row],[COSTO]]-1,"")</f>
        <v/>
      </c>
      <c r="R464" t="str">
        <f>+LISTAS[[#This Row],[ID]]</f>
        <v>RESORTES LINEA FERRETERIA58</v>
      </c>
      <c r="T464" s="29"/>
      <c r="U464" s="25">
        <f>LISTAS[[#This Row],[COSTO]]+(LISTAS[[#This Row],[COSTO]]*T464)</f>
        <v>0</v>
      </c>
      <c r="V464" s="30">
        <f>IF(T464="",0,U464/LISTAS[[#This Row],[VENTA NETA]]-1)</f>
        <v>0</v>
      </c>
      <c r="X464" s="25">
        <v>0</v>
      </c>
      <c r="Y464" s="31" t="str">
        <f>IFERROR(LISTAS[[#This Row],[COSTO]]/X464-1,"")</f>
        <v/>
      </c>
      <c r="AF464" t="str">
        <v>SKOTNICA</v>
      </c>
      <c r="AG464" t="str">
        <v>SUPLEMENTO 0,8</v>
      </c>
      <c r="AH464" s="15" t="str">
        <v>36x52</v>
      </c>
      <c r="AI464" s="9">
        <v>743.65290000000005</v>
      </c>
      <c r="AJ464" s="9">
        <v>493.6721</v>
      </c>
      <c r="AK464" s="66">
        <v>0.50637011895142559</v>
      </c>
      <c r="AL464" s="8">
        <v>0.2</v>
      </c>
      <c r="AM464" s="9">
        <v>892.38348000000019</v>
      </c>
      <c r="AN464" s="66">
        <v>0.80764414274171092</v>
      </c>
      <c r="AO464" s="13">
        <f t="shared" si="16"/>
        <v>148.73058000000015</v>
      </c>
      <c r="AQ464" s="66">
        <v>0.70000000000000018</v>
      </c>
      <c r="AR464" s="13">
        <v>1169.2417219999998</v>
      </c>
    </row>
    <row r="465" spans="1:44" x14ac:dyDescent="0.2">
      <c r="A465" s="6" t="s">
        <v>865</v>
      </c>
      <c r="B465" t="s">
        <v>798</v>
      </c>
      <c r="C465">
        <v>59</v>
      </c>
      <c r="D465" t="s">
        <v>5393</v>
      </c>
      <c r="E465" s="2">
        <v>1260.3599999999999</v>
      </c>
      <c r="F465" s="6" t="str">
        <f>+_xlfn.XLOOKUP(LISTAS[[#This Row],[ID]],_01_CODIGOS_Y_COSTOS_xlsm[Producto y N°],_01_CODIGOS_Y_COSTOS_xlsm[FABRICA],"",0,1)</f>
        <v>RESORTES</v>
      </c>
      <c r="G465" s="13">
        <f>LISTAS[[#This Row],[Precio]]*(1-0.46)*(1-IF($C$3520="",0,$C$3520))</f>
        <v>510.44579999999996</v>
      </c>
      <c r="H465" s="1">
        <f>+_xlfn.XLOOKUP(LISTAS[[#This Row],[ID]],_01_CODIGOS_Y_COSTOS_xlsm[Producto y N°],_01_CODIGOS_Y_COSTOS_xlsm[COSTO],0,0,1)</f>
        <v>211.5</v>
      </c>
      <c r="I465" s="115">
        <f>+IFERROR(LISTAS[[#This Row],[VENTA NETA]]/LISTAS[[#This Row],[COSTO]]-1,0)</f>
        <v>1.4134553191489361</v>
      </c>
      <c r="J465" s="33" t="str">
        <f>IFERROR(VLOOKUP(LISTAS[[#This Row],[ID]],_01_CODIGOS_Y_COSTOS_xlsm[[Producto y N°]:[CODIGO]],2,0),"")</f>
        <v>59</v>
      </c>
      <c r="M465" s="22">
        <v>0</v>
      </c>
      <c r="N465" s="23">
        <f>+LISTAS[[#This Row],[Precio]]+(LISTAS[[#This Row],[Precio]]*M465)</f>
        <v>1260.3599999999999</v>
      </c>
      <c r="O465" s="24">
        <f t="shared" si="15"/>
        <v>510.44579999999996</v>
      </c>
      <c r="Q465" s="21">
        <f>IFERROR(O465/LISTAS[[#This Row],[COSTO]]-1,"")</f>
        <v>1.4134553191489361</v>
      </c>
      <c r="R465" t="str">
        <f>+LISTAS[[#This Row],[ID]]</f>
        <v>RESORTES LINEA FERRETERIA59</v>
      </c>
      <c r="T465" s="29"/>
      <c r="U465" s="25">
        <f>LISTAS[[#This Row],[COSTO]]+(LISTAS[[#This Row],[COSTO]]*T465)</f>
        <v>211.5</v>
      </c>
      <c r="V465" s="30">
        <f>IF(T465="",0,U465/LISTAS[[#This Row],[VENTA NETA]]-1)</f>
        <v>0</v>
      </c>
      <c r="X465" s="25">
        <v>0</v>
      </c>
      <c r="Y465" s="31" t="str">
        <f>IFERROR(LISTAS[[#This Row],[COSTO]]/X465-1,"")</f>
        <v/>
      </c>
      <c r="AF465" t="str">
        <v>SKOTNICA</v>
      </c>
      <c r="AG465" t="str">
        <v>SUPLEMENTO 0,8</v>
      </c>
      <c r="AH465" s="15" t="str">
        <v>37x45</v>
      </c>
      <c r="AI465" s="9">
        <v>617.27670000000012</v>
      </c>
      <c r="AJ465" s="9">
        <v>409.77960000000002</v>
      </c>
      <c r="AK465" s="66">
        <v>0.50636268862578837</v>
      </c>
      <c r="AL465" s="8">
        <v>0.2</v>
      </c>
      <c r="AM465" s="9">
        <v>740.7320400000001</v>
      </c>
      <c r="AN465" s="66">
        <v>0.80763522635094587</v>
      </c>
      <c r="AO465" s="13">
        <f t="shared" si="16"/>
        <v>123.45533999999998</v>
      </c>
      <c r="AQ465" s="66">
        <v>0.7999999999999996</v>
      </c>
      <c r="AR465" s="13">
        <v>644.93909999999914</v>
      </c>
    </row>
    <row r="466" spans="1:44" x14ac:dyDescent="0.2">
      <c r="A466" s="6" t="s">
        <v>866</v>
      </c>
      <c r="B466" t="s">
        <v>798</v>
      </c>
      <c r="C466">
        <v>60</v>
      </c>
      <c r="D466" t="s">
        <v>5394</v>
      </c>
      <c r="E466" s="2">
        <v>1333.2</v>
      </c>
      <c r="F466" s="6" t="str">
        <f>+_xlfn.XLOOKUP(LISTAS[[#This Row],[ID]],_01_CODIGOS_Y_COSTOS_xlsm[Producto y N°],_01_CODIGOS_Y_COSTOS_xlsm[FABRICA],"",0,1)</f>
        <v>RESORTES</v>
      </c>
      <c r="G466" s="13">
        <f>LISTAS[[#This Row],[Precio]]*(1-0.46)*(1-IF($C$3520="",0,$C$3520))</f>
        <v>539.94600000000014</v>
      </c>
      <c r="H466" s="1">
        <f>+_xlfn.XLOOKUP(LISTAS[[#This Row],[ID]],_01_CODIGOS_Y_COSTOS_xlsm[Producto y N°],_01_CODIGOS_Y_COSTOS_xlsm[COSTO],0,0,1)</f>
        <v>282</v>
      </c>
      <c r="I466" s="115">
        <f>+IFERROR(LISTAS[[#This Row],[VENTA NETA]]/LISTAS[[#This Row],[COSTO]]-1,0)</f>
        <v>0.91470212765957504</v>
      </c>
      <c r="J466" s="33" t="str">
        <f>IFERROR(VLOOKUP(LISTAS[[#This Row],[ID]],_01_CODIGOS_Y_COSTOS_xlsm[[Producto y N°]:[CODIGO]],2,0),"")</f>
        <v>60</v>
      </c>
      <c r="M466" s="22">
        <v>0</v>
      </c>
      <c r="N466" s="23">
        <f>+LISTAS[[#This Row],[Precio]]+(LISTAS[[#This Row],[Precio]]*M466)</f>
        <v>1333.2</v>
      </c>
      <c r="O466" s="24">
        <f t="shared" si="15"/>
        <v>539.94600000000014</v>
      </c>
      <c r="Q466" s="21">
        <f>IFERROR(O466/LISTAS[[#This Row],[COSTO]]-1,"")</f>
        <v>0.91470212765957504</v>
      </c>
      <c r="R466" t="str">
        <f>+LISTAS[[#This Row],[ID]]</f>
        <v>RESORTES LINEA FERRETERIA60</v>
      </c>
      <c r="T466" s="29"/>
      <c r="U466" s="25">
        <f>LISTAS[[#This Row],[COSTO]]+(LISTAS[[#This Row],[COSTO]]*T466)</f>
        <v>282</v>
      </c>
      <c r="V466" s="30">
        <f>IF(T466="",0,U466/LISTAS[[#This Row],[VENTA NETA]]-1)</f>
        <v>0</v>
      </c>
      <c r="X466" s="25">
        <v>0</v>
      </c>
      <c r="Y466" s="31" t="str">
        <f>IFERROR(LISTAS[[#This Row],[COSTO]]/X466-1,"")</f>
        <v/>
      </c>
      <c r="AF466" t="str">
        <v>SKOTNICA</v>
      </c>
      <c r="AG466" t="str">
        <v>SUPLEMENTO 0,8</v>
      </c>
      <c r="AH466" s="15" t="str">
        <v>37x53</v>
      </c>
      <c r="AI466" s="9">
        <v>744.92460000000005</v>
      </c>
      <c r="AJ466" s="9">
        <v>494.51679999999999</v>
      </c>
      <c r="AK466" s="66">
        <v>0.5063686410653796</v>
      </c>
      <c r="AL466" s="8">
        <v>0.2</v>
      </c>
      <c r="AM466" s="9">
        <v>893.90952000000016</v>
      </c>
      <c r="AN466" s="66">
        <v>0.80764236927845556</v>
      </c>
      <c r="AO466" s="13">
        <f t="shared" si="16"/>
        <v>148.9849200000001</v>
      </c>
      <c r="AQ466" s="66">
        <v>0.8</v>
      </c>
      <c r="AR466" s="13">
        <v>692.2188000000001</v>
      </c>
    </row>
    <row r="467" spans="1:44" x14ac:dyDescent="0.2">
      <c r="A467" s="6" t="s">
        <v>867</v>
      </c>
      <c r="B467" t="s">
        <v>798</v>
      </c>
      <c r="C467">
        <v>61</v>
      </c>
      <c r="D467" t="s">
        <v>5395</v>
      </c>
      <c r="E467" s="2">
        <v>1333.2</v>
      </c>
      <c r="F467" s="6" t="str">
        <f>+_xlfn.XLOOKUP(LISTAS[[#This Row],[ID]],_01_CODIGOS_Y_COSTOS_xlsm[Producto y N°],_01_CODIGOS_Y_COSTOS_xlsm[FABRICA],"",0,1)</f>
        <v>RESORTES</v>
      </c>
      <c r="G467" s="13">
        <f>LISTAS[[#This Row],[Precio]]*(1-0.46)*(1-IF($C$3520="",0,$C$3520))</f>
        <v>539.94600000000014</v>
      </c>
      <c r="H467" s="1">
        <f>+_xlfn.XLOOKUP(LISTAS[[#This Row],[ID]],_01_CODIGOS_Y_COSTOS_xlsm[Producto y N°],_01_CODIGOS_Y_COSTOS_xlsm[COSTO],0,0,1)</f>
        <v>239.7</v>
      </c>
      <c r="I467" s="115">
        <f>+IFERROR(LISTAS[[#This Row],[VENTA NETA]]/LISTAS[[#This Row],[COSTO]]-1,0)</f>
        <v>1.2525907384230295</v>
      </c>
      <c r="J467" s="33" t="str">
        <f>IFERROR(VLOOKUP(LISTAS[[#This Row],[ID]],_01_CODIGOS_Y_COSTOS_xlsm[[Producto y N°]:[CODIGO]],2,0),"")</f>
        <v>61</v>
      </c>
      <c r="M467" s="22">
        <v>0</v>
      </c>
      <c r="N467" s="23">
        <f>+LISTAS[[#This Row],[Precio]]+(LISTAS[[#This Row],[Precio]]*M467)</f>
        <v>1333.2</v>
      </c>
      <c r="O467" s="24">
        <f t="shared" si="15"/>
        <v>539.94600000000014</v>
      </c>
      <c r="Q467" s="21">
        <f>IFERROR(O467/LISTAS[[#This Row],[COSTO]]-1,"")</f>
        <v>1.2525907384230295</v>
      </c>
      <c r="R467" t="str">
        <f>+LISTAS[[#This Row],[ID]]</f>
        <v>RESORTES LINEA FERRETERIA61</v>
      </c>
      <c r="T467" s="29"/>
      <c r="U467" s="25">
        <f>LISTAS[[#This Row],[COSTO]]+(LISTAS[[#This Row],[COSTO]]*T467)</f>
        <v>239.7</v>
      </c>
      <c r="V467" s="30">
        <f>IF(T467="",0,U467/LISTAS[[#This Row],[VENTA NETA]]-1)</f>
        <v>0</v>
      </c>
      <c r="X467" s="25">
        <v>0</v>
      </c>
      <c r="Y467" s="31" t="str">
        <f>IFERROR(LISTAS[[#This Row],[COSTO]]/X467-1,"")</f>
        <v/>
      </c>
      <c r="AF467" t="str">
        <v>SKOTNICA</v>
      </c>
      <c r="AG467" t="str">
        <v>SUPLEMENTO 0,8</v>
      </c>
      <c r="AH467" s="15" t="str">
        <v>38x46</v>
      </c>
      <c r="AI467" s="9">
        <v>617.27670000000012</v>
      </c>
      <c r="AJ467" s="9">
        <v>409.77960000000002</v>
      </c>
      <c r="AK467" s="66">
        <v>0.50636268862578837</v>
      </c>
      <c r="AL467" s="8">
        <v>0.2</v>
      </c>
      <c r="AM467" s="9">
        <v>740.7320400000001</v>
      </c>
      <c r="AN467" s="66">
        <v>0.80763522635094587</v>
      </c>
      <c r="AO467" s="13">
        <f t="shared" si="16"/>
        <v>123.45533999999998</v>
      </c>
      <c r="AQ467" s="66">
        <v>0.79999999999999982</v>
      </c>
      <c r="AR467" s="13">
        <v>31.042799999999986</v>
      </c>
    </row>
    <row r="468" spans="1:44" x14ac:dyDescent="0.2">
      <c r="A468" s="6" t="s">
        <v>868</v>
      </c>
      <c r="B468" t="s">
        <v>798</v>
      </c>
      <c r="C468">
        <v>62</v>
      </c>
      <c r="D468" t="s">
        <v>5396</v>
      </c>
      <c r="E468" s="2">
        <v>1260.3599999999999</v>
      </c>
      <c r="F468" s="6" t="str">
        <f>+_xlfn.XLOOKUP(LISTAS[[#This Row],[ID]],_01_CODIGOS_Y_COSTOS_xlsm[Producto y N°],_01_CODIGOS_Y_COSTOS_xlsm[FABRICA],"",0,1)</f>
        <v>RESORTES</v>
      </c>
      <c r="G468" s="13">
        <f>LISTAS[[#This Row],[Precio]]*(1-0.46)*(1-IF($C$3520="",0,$C$3520))</f>
        <v>510.44579999999996</v>
      </c>
      <c r="H468" s="1">
        <f>+_xlfn.XLOOKUP(LISTAS[[#This Row],[ID]],_01_CODIGOS_Y_COSTOS_xlsm[Producto y N°],_01_CODIGOS_Y_COSTOS_xlsm[COSTO],0,0,1)</f>
        <v>197.4</v>
      </c>
      <c r="I468" s="115">
        <f>+IFERROR(LISTAS[[#This Row],[VENTA NETA]]/LISTAS[[#This Row],[COSTO]]-1,0)</f>
        <v>1.5858449848024314</v>
      </c>
      <c r="J468" s="33" t="str">
        <f>IFERROR(VLOOKUP(LISTAS[[#This Row],[ID]],_01_CODIGOS_Y_COSTOS_xlsm[[Producto y N°]:[CODIGO]],2,0),"")</f>
        <v>62</v>
      </c>
      <c r="M468" s="22">
        <v>0</v>
      </c>
      <c r="N468" s="23">
        <f>+LISTAS[[#This Row],[Precio]]+(LISTAS[[#This Row],[Precio]]*M468)</f>
        <v>1260.3599999999999</v>
      </c>
      <c r="O468" s="24">
        <f t="shared" si="15"/>
        <v>510.44579999999996</v>
      </c>
      <c r="Q468" s="21">
        <f>IFERROR(O468/LISTAS[[#This Row],[COSTO]]-1,"")</f>
        <v>1.5858449848024314</v>
      </c>
      <c r="R468" t="str">
        <f>+LISTAS[[#This Row],[ID]]</f>
        <v>RESORTES LINEA FERRETERIA62</v>
      </c>
      <c r="T468" s="29"/>
      <c r="U468" s="25">
        <f>LISTAS[[#This Row],[COSTO]]+(LISTAS[[#This Row],[COSTO]]*T468)</f>
        <v>197.4</v>
      </c>
      <c r="V468" s="30">
        <f>IF(T468="",0,U468/LISTAS[[#This Row],[VENTA NETA]]-1)</f>
        <v>0</v>
      </c>
      <c r="X468" s="25">
        <v>0</v>
      </c>
      <c r="Y468" s="31" t="str">
        <f>IFERROR(LISTAS[[#This Row],[COSTO]]/X468-1,"")</f>
        <v/>
      </c>
      <c r="AF468" t="str">
        <v>SKOTNICA</v>
      </c>
      <c r="AG468" t="str">
        <v>SUPLEMENTO 0,8</v>
      </c>
      <c r="AH468" s="15" t="str">
        <v>38x54</v>
      </c>
      <c r="AI468" s="9">
        <v>865.71585000000005</v>
      </c>
      <c r="AJ468" s="9">
        <v>574.70519999999999</v>
      </c>
      <c r="AK468" s="66">
        <v>0.50636508944063863</v>
      </c>
      <c r="AL468" s="8">
        <v>0.2</v>
      </c>
      <c r="AM468" s="9">
        <v>1038.8590200000001</v>
      </c>
      <c r="AN468" s="66">
        <v>0.8076381073287664</v>
      </c>
      <c r="AO468" s="13">
        <f t="shared" si="16"/>
        <v>173.14317000000005</v>
      </c>
      <c r="AQ468" s="66">
        <v>0.30209797555385798</v>
      </c>
      <c r="AR468" s="13">
        <v>424.80045000000018</v>
      </c>
    </row>
    <row r="469" spans="1:44" x14ac:dyDescent="0.2">
      <c r="A469" s="6" t="s">
        <v>869</v>
      </c>
      <c r="B469" t="s">
        <v>798</v>
      </c>
      <c r="C469">
        <v>63</v>
      </c>
      <c r="D469" t="s">
        <v>5397</v>
      </c>
      <c r="E469" s="2">
        <v>1260.3599999999999</v>
      </c>
      <c r="F469" s="6" t="str">
        <f>+_xlfn.XLOOKUP(LISTAS[[#This Row],[ID]],_01_CODIGOS_Y_COSTOS_xlsm[Producto y N°],_01_CODIGOS_Y_COSTOS_xlsm[FABRICA],"",0,1)</f>
        <v>RESORTES</v>
      </c>
      <c r="G469" s="13">
        <f>LISTAS[[#This Row],[Precio]]*(1-0.46)*(1-IF($C$3520="",0,$C$3520))</f>
        <v>510.44579999999996</v>
      </c>
      <c r="H469" s="1">
        <f>+_xlfn.XLOOKUP(LISTAS[[#This Row],[ID]],_01_CODIGOS_Y_COSTOS_xlsm[Producto y N°],_01_CODIGOS_Y_COSTOS_xlsm[COSTO],0,0,1)</f>
        <v>197.4</v>
      </c>
      <c r="I469" s="115">
        <f>+IFERROR(LISTAS[[#This Row],[VENTA NETA]]/LISTAS[[#This Row],[COSTO]]-1,0)</f>
        <v>1.5858449848024314</v>
      </c>
      <c r="J469" s="33" t="str">
        <f>IFERROR(VLOOKUP(LISTAS[[#This Row],[ID]],_01_CODIGOS_Y_COSTOS_xlsm[[Producto y N°]:[CODIGO]],2,0),"")</f>
        <v>63</v>
      </c>
      <c r="M469" s="22">
        <v>0</v>
      </c>
      <c r="N469" s="23">
        <f>+LISTAS[[#This Row],[Precio]]+(LISTAS[[#This Row],[Precio]]*M469)</f>
        <v>1260.3599999999999</v>
      </c>
      <c r="O469" s="24">
        <f t="shared" si="15"/>
        <v>510.44579999999996</v>
      </c>
      <c r="Q469" s="21">
        <f>IFERROR(O469/LISTAS[[#This Row],[COSTO]]-1,"")</f>
        <v>1.5858449848024314</v>
      </c>
      <c r="R469" t="str">
        <f>+LISTAS[[#This Row],[ID]]</f>
        <v>RESORTES LINEA FERRETERIA63</v>
      </c>
      <c r="T469" s="29"/>
      <c r="U469" s="25">
        <f>LISTAS[[#This Row],[COSTO]]+(LISTAS[[#This Row],[COSTO]]*T469)</f>
        <v>197.4</v>
      </c>
      <c r="V469" s="30">
        <f>IF(T469="",0,U469/LISTAS[[#This Row],[VENTA NETA]]-1)</f>
        <v>0</v>
      </c>
      <c r="X469" s="25">
        <v>0</v>
      </c>
      <c r="Y469" s="31" t="str">
        <f>IFERROR(LISTAS[[#This Row],[COSTO]]/X469-1,"")</f>
        <v/>
      </c>
      <c r="AF469" t="str">
        <v>SKOTNICA</v>
      </c>
      <c r="AG469" t="str">
        <v>SUPLEMENTO 0,8</v>
      </c>
      <c r="AH469" s="15" t="str">
        <v>39x47</v>
      </c>
      <c r="AI469" s="9">
        <v>619.7269500000001</v>
      </c>
      <c r="AJ469" s="9">
        <v>411.4042</v>
      </c>
      <c r="AK469" s="66">
        <v>0.5063700127514501</v>
      </c>
      <c r="AL469" s="8">
        <v>0.2</v>
      </c>
      <c r="AM469" s="9">
        <v>743.67234000000008</v>
      </c>
      <c r="AN469" s="66">
        <v>0.8076440153017399</v>
      </c>
      <c r="AO469" s="13">
        <f t="shared" si="16"/>
        <v>123.94538999999997</v>
      </c>
      <c r="AQ469" s="66">
        <v>0.80000000000000027</v>
      </c>
      <c r="AR469" s="13">
        <v>544.79340000000047</v>
      </c>
    </row>
    <row r="470" spans="1:44" x14ac:dyDescent="0.2">
      <c r="A470" s="6" t="s">
        <v>870</v>
      </c>
      <c r="B470" t="s">
        <v>798</v>
      </c>
      <c r="C470">
        <v>64</v>
      </c>
      <c r="D470" t="s">
        <v>5398</v>
      </c>
      <c r="E470" s="2">
        <v>1211.96</v>
      </c>
      <c r="F470" s="6" t="str">
        <f>+_xlfn.XLOOKUP(LISTAS[[#This Row],[ID]],_01_CODIGOS_Y_COSTOS_xlsm[Producto y N°],_01_CODIGOS_Y_COSTOS_xlsm[FABRICA],"",0,1)</f>
        <v>RESORTES</v>
      </c>
      <c r="G470" s="13">
        <f>LISTAS[[#This Row],[Precio]]*(1-0.46)*(1-IF($C$3520="",0,$C$3520))</f>
        <v>490.8438000000001</v>
      </c>
      <c r="H470" s="1">
        <f>+_xlfn.XLOOKUP(LISTAS[[#This Row],[ID]],_01_CODIGOS_Y_COSTOS_xlsm[Producto y N°],_01_CODIGOS_Y_COSTOS_xlsm[COSTO],0,0,1)</f>
        <v>225.6</v>
      </c>
      <c r="I470" s="115">
        <f>+IFERROR(LISTAS[[#This Row],[VENTA NETA]]/LISTAS[[#This Row],[COSTO]]-1,0)</f>
        <v>1.1757260638297877</v>
      </c>
      <c r="J470" s="33" t="str">
        <f>IFERROR(VLOOKUP(LISTAS[[#This Row],[ID]],_01_CODIGOS_Y_COSTOS_xlsm[[Producto y N°]:[CODIGO]],2,0),"")</f>
        <v>64</v>
      </c>
      <c r="M470" s="22">
        <v>0</v>
      </c>
      <c r="N470" s="23">
        <f>+LISTAS[[#This Row],[Precio]]+(LISTAS[[#This Row],[Precio]]*M470)</f>
        <v>1211.96</v>
      </c>
      <c r="O470" s="24">
        <f t="shared" si="15"/>
        <v>490.8438000000001</v>
      </c>
      <c r="Q470" s="21">
        <f>IFERROR(O470/LISTAS[[#This Row],[COSTO]]-1,"")</f>
        <v>1.1757260638297877</v>
      </c>
      <c r="R470" t="str">
        <f>+LISTAS[[#This Row],[ID]]</f>
        <v>RESORTES LINEA FERRETERIA64</v>
      </c>
      <c r="T470" s="29"/>
      <c r="U470" s="25">
        <f>LISTAS[[#This Row],[COSTO]]+(LISTAS[[#This Row],[COSTO]]*T470)</f>
        <v>225.6</v>
      </c>
      <c r="V470" s="30">
        <f>IF(T470="",0,U470/LISTAS[[#This Row],[VENTA NETA]]-1)</f>
        <v>0</v>
      </c>
      <c r="X470" s="25">
        <v>0</v>
      </c>
      <c r="Y470" s="31" t="str">
        <f>IFERROR(LISTAS[[#This Row],[COSTO]]/X470-1,"")</f>
        <v/>
      </c>
      <c r="AF470" t="str">
        <v>SKOTNICA</v>
      </c>
      <c r="AG470" t="str">
        <v>SUPLEMENTO 0,8</v>
      </c>
      <c r="AH470" s="15" t="str">
        <v>39x55</v>
      </c>
      <c r="AI470" s="9">
        <v>866.99159999999983</v>
      </c>
      <c r="AJ470" s="9">
        <v>575.54999999999995</v>
      </c>
      <c r="AK470" s="66">
        <v>0.50637060203283801</v>
      </c>
      <c r="AL470" s="8">
        <v>0.2</v>
      </c>
      <c r="AM470" s="9">
        <v>1040.3899199999998</v>
      </c>
      <c r="AN470" s="66">
        <v>0.80764472243940566</v>
      </c>
      <c r="AO470" s="13">
        <f t="shared" si="16"/>
        <v>173.39832000000001</v>
      </c>
      <c r="AQ470" s="66">
        <v>0.7999999999999996</v>
      </c>
      <c r="AR470" s="13">
        <v>20.843099999999978</v>
      </c>
    </row>
    <row r="471" spans="1:44" x14ac:dyDescent="0.2">
      <c r="A471" s="6" t="s">
        <v>871</v>
      </c>
      <c r="B471" t="s">
        <v>798</v>
      </c>
      <c r="C471">
        <v>65</v>
      </c>
      <c r="D471" t="s">
        <v>5399</v>
      </c>
      <c r="E471" s="2">
        <v>1660.4</v>
      </c>
      <c r="F471" s="6" t="str">
        <f>+_xlfn.XLOOKUP(LISTAS[[#This Row],[ID]],_01_CODIGOS_Y_COSTOS_xlsm[Producto y N°],_01_CODIGOS_Y_COSTOS_xlsm[FABRICA],"",0,1)</f>
        <v>RESORTES</v>
      </c>
      <c r="G471" s="13">
        <f>LISTAS[[#This Row],[Precio]]*(1-0.46)*(1-IF($C$3520="",0,$C$3520))</f>
        <v>672.4620000000001</v>
      </c>
      <c r="H471" s="1">
        <f>+_xlfn.XLOOKUP(LISTAS[[#This Row],[ID]],_01_CODIGOS_Y_COSTOS_xlsm[Producto y N°],_01_CODIGOS_Y_COSTOS_xlsm[COSTO],0,0,1)</f>
        <v>352.5</v>
      </c>
      <c r="I471" s="115">
        <f>+IFERROR(LISTAS[[#This Row],[VENTA NETA]]/LISTAS[[#This Row],[COSTO]]-1,0)</f>
        <v>0.90769361702127682</v>
      </c>
      <c r="J471" s="33" t="str">
        <f>IFERROR(VLOOKUP(LISTAS[[#This Row],[ID]],_01_CODIGOS_Y_COSTOS_xlsm[[Producto y N°]:[CODIGO]],2,0),"")</f>
        <v>65</v>
      </c>
      <c r="M471" s="22">
        <v>0</v>
      </c>
      <c r="N471" s="23">
        <f>+LISTAS[[#This Row],[Precio]]+(LISTAS[[#This Row],[Precio]]*M471)</f>
        <v>1660.4</v>
      </c>
      <c r="O471" s="24">
        <f t="shared" si="15"/>
        <v>672.4620000000001</v>
      </c>
      <c r="Q471" s="21">
        <f>IFERROR(O471/LISTAS[[#This Row],[COSTO]]-1,"")</f>
        <v>0.90769361702127682</v>
      </c>
      <c r="R471" t="str">
        <f>+LISTAS[[#This Row],[ID]]</f>
        <v>RESORTES LINEA FERRETERIA65</v>
      </c>
      <c r="T471" s="29"/>
      <c r="U471" s="25">
        <f>LISTAS[[#This Row],[COSTO]]+(LISTAS[[#This Row],[COSTO]]*T471)</f>
        <v>352.5</v>
      </c>
      <c r="V471" s="30">
        <f>IF(T471="",0,U471/LISTAS[[#This Row],[VENTA NETA]]-1)</f>
        <v>0</v>
      </c>
      <c r="X471" s="25">
        <v>0</v>
      </c>
      <c r="Y471" s="31" t="str">
        <f>IFERROR(LISTAS[[#This Row],[COSTO]]/X471-1,"")</f>
        <v/>
      </c>
      <c r="AF471" t="str">
        <v>SKOTNICA</v>
      </c>
      <c r="AG471" t="str">
        <v>SUPLEMENTO 0,8</v>
      </c>
      <c r="AH471" s="15" t="str">
        <v>40x48</v>
      </c>
      <c r="AI471" s="9">
        <v>619.7269500000001</v>
      </c>
      <c r="AJ471" s="9">
        <v>411.4042</v>
      </c>
      <c r="AK471" s="66">
        <v>0.5063700127514501</v>
      </c>
      <c r="AL471" s="8">
        <v>0.2</v>
      </c>
      <c r="AM471" s="9">
        <v>743.67234000000008</v>
      </c>
      <c r="AN471" s="66">
        <v>0.8076440153017399</v>
      </c>
      <c r="AO471" s="13">
        <f t="shared" si="16"/>
        <v>123.94538999999997</v>
      </c>
      <c r="AQ471" s="66">
        <v>0.80000000000000049</v>
      </c>
      <c r="AR471" s="13">
        <v>30.026430000000019</v>
      </c>
    </row>
    <row r="472" spans="1:44" x14ac:dyDescent="0.2">
      <c r="A472" s="6" t="s">
        <v>872</v>
      </c>
      <c r="B472" t="s">
        <v>798</v>
      </c>
      <c r="C472">
        <v>66</v>
      </c>
      <c r="D472" t="s">
        <v>5400</v>
      </c>
      <c r="E472" s="2">
        <v>1299.2</v>
      </c>
      <c r="F472" s="6" t="str">
        <f>+_xlfn.XLOOKUP(LISTAS[[#This Row],[ID]],_01_CODIGOS_Y_COSTOS_xlsm[Producto y N°],_01_CODIGOS_Y_COSTOS_xlsm[FABRICA],"",0,1)</f>
        <v>RESORTES</v>
      </c>
      <c r="G472" s="13">
        <f>LISTAS[[#This Row],[Precio]]*(1-0.46)*(1-IF($C$3520="",0,$C$3520))</f>
        <v>526.17600000000004</v>
      </c>
      <c r="H472" s="1">
        <f>+_xlfn.XLOOKUP(LISTAS[[#This Row],[ID]],_01_CODIGOS_Y_COSTOS_xlsm[Producto y N°],_01_CODIGOS_Y_COSTOS_xlsm[COSTO],0,0,1)</f>
        <v>239.7</v>
      </c>
      <c r="I472" s="115">
        <f>+IFERROR(LISTAS[[#This Row],[VENTA NETA]]/LISTAS[[#This Row],[COSTO]]-1,0)</f>
        <v>1.1951439299123909</v>
      </c>
      <c r="J472" s="33" t="str">
        <f>IFERROR(VLOOKUP(LISTAS[[#This Row],[ID]],_01_CODIGOS_Y_COSTOS_xlsm[[Producto y N°]:[CODIGO]],2,0),"")</f>
        <v>66</v>
      </c>
      <c r="M472" s="22">
        <v>0</v>
      </c>
      <c r="N472" s="23">
        <f>+LISTAS[[#This Row],[Precio]]+(LISTAS[[#This Row],[Precio]]*M472)</f>
        <v>1299.2</v>
      </c>
      <c r="O472" s="24">
        <f t="shared" si="15"/>
        <v>526.17600000000004</v>
      </c>
      <c r="Q472" s="21">
        <f>IFERROR(O472/LISTAS[[#This Row],[COSTO]]-1,"")</f>
        <v>1.1951439299123909</v>
      </c>
      <c r="R472" t="str">
        <f>+LISTAS[[#This Row],[ID]]</f>
        <v>RESORTES LINEA FERRETERIA66</v>
      </c>
      <c r="T472" s="29"/>
      <c r="U472" s="25">
        <f>LISTAS[[#This Row],[COSTO]]+(LISTAS[[#This Row],[COSTO]]*T472)</f>
        <v>239.7</v>
      </c>
      <c r="V472" s="30">
        <f>IF(T472="",0,U472/LISTAS[[#This Row],[VENTA NETA]]-1)</f>
        <v>0</v>
      </c>
      <c r="X472" s="25">
        <v>0</v>
      </c>
      <c r="Y472" s="31" t="str">
        <f>IFERROR(LISTAS[[#This Row],[COSTO]]/X472-1,"")</f>
        <v/>
      </c>
      <c r="AF472" t="str">
        <v>SKOTNICA</v>
      </c>
      <c r="AG472" t="str">
        <v>SUPLEMENTO 0,8</v>
      </c>
      <c r="AH472" s="15" t="str">
        <v>40x56</v>
      </c>
      <c r="AI472" s="9">
        <v>866.99159999999983</v>
      </c>
      <c r="AJ472" s="9">
        <v>575.54999999999995</v>
      </c>
      <c r="AK472" s="66">
        <v>0.50637060203283801</v>
      </c>
      <c r="AL472" s="8">
        <v>0.2</v>
      </c>
      <c r="AM472" s="9">
        <v>1040.3899199999998</v>
      </c>
      <c r="AN472" s="66">
        <v>0.80764472243940566</v>
      </c>
      <c r="AO472" s="13">
        <f t="shared" si="16"/>
        <v>173.39832000000001</v>
      </c>
      <c r="AQ472" s="66">
        <v>0.8</v>
      </c>
      <c r="AR472" s="13">
        <v>100.90980000000002</v>
      </c>
    </row>
    <row r="473" spans="1:44" x14ac:dyDescent="0.2">
      <c r="A473" s="6" t="s">
        <v>873</v>
      </c>
      <c r="B473" t="s">
        <v>798</v>
      </c>
      <c r="C473">
        <v>68</v>
      </c>
      <c r="D473" t="s">
        <v>5401</v>
      </c>
      <c r="E473" s="2">
        <v>1880</v>
      </c>
      <c r="F473" s="6" t="str">
        <f>+_xlfn.XLOOKUP(LISTAS[[#This Row],[ID]],_01_CODIGOS_Y_COSTOS_xlsm[Producto y N°],_01_CODIGOS_Y_COSTOS_xlsm[FABRICA],"",0,1)</f>
        <v>RESORTES</v>
      </c>
      <c r="G473" s="13">
        <f>LISTAS[[#This Row],[Precio]]*(1-0.46)*(1-IF($C$3520="",0,$C$3520))</f>
        <v>761.40000000000009</v>
      </c>
      <c r="H473" s="1">
        <f>+_xlfn.XLOOKUP(LISTAS[[#This Row],[ID]],_01_CODIGOS_Y_COSTOS_xlsm[Producto y N°],_01_CODIGOS_Y_COSTOS_xlsm[COSTO],0,0,1)</f>
        <v>423</v>
      </c>
      <c r="I473" s="115">
        <f>+IFERROR(LISTAS[[#This Row],[VENTA NETA]]/LISTAS[[#This Row],[COSTO]]-1,0)</f>
        <v>0.80000000000000027</v>
      </c>
      <c r="J473" s="33" t="str">
        <f>IFERROR(VLOOKUP(LISTAS[[#This Row],[ID]],_01_CODIGOS_Y_COSTOS_xlsm[[Producto y N°]:[CODIGO]],2,0),"")</f>
        <v>68</v>
      </c>
      <c r="M473" s="22">
        <v>8.0285930999609123E-2</v>
      </c>
      <c r="N473" s="23">
        <f>+LISTAS[[#This Row],[Precio]]+(LISTAS[[#This Row],[Precio]]*M473)</f>
        <v>2030.9375502792652</v>
      </c>
      <c r="O473" s="24">
        <f t="shared" si="15"/>
        <v>822.52970786310243</v>
      </c>
      <c r="Q473" s="21">
        <f>IFERROR(O473/LISTAS[[#This Row],[COSTO]]-1,"")</f>
        <v>0.9445146757992966</v>
      </c>
      <c r="R473" t="str">
        <f>+LISTAS[[#This Row],[ID]]</f>
        <v>RESORTES LINEA FERRETERIA68</v>
      </c>
      <c r="T473" s="29"/>
      <c r="U473" s="25">
        <f>LISTAS[[#This Row],[COSTO]]+(LISTAS[[#This Row],[COSTO]]*T473)</f>
        <v>423</v>
      </c>
      <c r="V473" s="30">
        <f>IF(T473="",0,U473/LISTAS[[#This Row],[VENTA NETA]]-1)</f>
        <v>0</v>
      </c>
      <c r="X473" s="25">
        <v>0</v>
      </c>
      <c r="Y473" s="31" t="str">
        <f>IFERROR(LISTAS[[#This Row],[COSTO]]/X473-1,"")</f>
        <v/>
      </c>
      <c r="AF473" t="str">
        <v>SKOTNICA</v>
      </c>
      <c r="AG473" t="str">
        <v>SUPLEMENTO 0,8</v>
      </c>
      <c r="AH473" s="15" t="str">
        <v>41x49</v>
      </c>
      <c r="AI473" s="9">
        <v>727.69590000000005</v>
      </c>
      <c r="AJ473" s="9">
        <v>483.07990000000001</v>
      </c>
      <c r="AK473" s="66">
        <v>0.50636758018704575</v>
      </c>
      <c r="AL473" s="8">
        <v>0.2</v>
      </c>
      <c r="AM473" s="9">
        <v>873.23508000000015</v>
      </c>
      <c r="AN473" s="66">
        <v>0.80764109622445512</v>
      </c>
      <c r="AO473" s="13">
        <f t="shared" si="16"/>
        <v>145.5391800000001</v>
      </c>
      <c r="AQ473" s="66">
        <v>0.79999999999999982</v>
      </c>
      <c r="AR473" s="13">
        <v>1220.9535224999991</v>
      </c>
    </row>
    <row r="474" spans="1:44" x14ac:dyDescent="0.2">
      <c r="A474" s="6" t="s">
        <v>874</v>
      </c>
      <c r="B474" t="s">
        <v>798</v>
      </c>
      <c r="C474">
        <v>69</v>
      </c>
      <c r="D474" t="s">
        <v>5402</v>
      </c>
      <c r="E474" s="2">
        <v>1566.67</v>
      </c>
      <c r="F474" s="6" t="str">
        <f>+_xlfn.XLOOKUP(LISTAS[[#This Row],[ID]],_01_CODIGOS_Y_COSTOS_xlsm[Producto y N°],_01_CODIGOS_Y_COSTOS_xlsm[FABRICA],"",0,1)</f>
        <v>RESORTES</v>
      </c>
      <c r="G474" s="13">
        <f>LISTAS[[#This Row],[Precio]]*(1-0.46)*(1-IF($C$3520="",0,$C$3520))</f>
        <v>634.50135000000012</v>
      </c>
      <c r="H474" s="1">
        <f>+_xlfn.XLOOKUP(LISTAS[[#This Row],[ID]],_01_CODIGOS_Y_COSTOS_xlsm[Producto y N°],_01_CODIGOS_Y_COSTOS_xlsm[COSTO],0,0,1)</f>
        <v>352.5</v>
      </c>
      <c r="I474" s="115">
        <f>+IFERROR(LISTAS[[#This Row],[VENTA NETA]]/LISTAS[[#This Row],[COSTO]]-1,0)</f>
        <v>0.80000382978723428</v>
      </c>
      <c r="J474" s="33" t="str">
        <f>IFERROR(VLOOKUP(LISTAS[[#This Row],[ID]],_01_CODIGOS_Y_COSTOS_xlsm[[Producto y N°]:[CODIGO]],2,0),"")</f>
        <v>69</v>
      </c>
      <c r="M474" s="22">
        <v>0.26716058968800871</v>
      </c>
      <c r="N474" s="23">
        <f>+LISTAS[[#This Row],[Precio]]+(LISTAS[[#This Row],[Precio]]*M474)</f>
        <v>1985.2224810465127</v>
      </c>
      <c r="O474" s="24">
        <f t="shared" si="15"/>
        <v>804.01510482383765</v>
      </c>
      <c r="Q474" s="21">
        <f>IFERROR(O474/LISTAS[[#This Row],[COSTO]]-1,"")</f>
        <v>1.2808939143938658</v>
      </c>
      <c r="R474" t="str">
        <f>+LISTAS[[#This Row],[ID]]</f>
        <v>RESORTES LINEA FERRETERIA69</v>
      </c>
      <c r="T474" s="29"/>
      <c r="U474" s="25">
        <f>LISTAS[[#This Row],[COSTO]]+(LISTAS[[#This Row],[COSTO]]*T474)</f>
        <v>352.5</v>
      </c>
      <c r="V474" s="30">
        <f>IF(T474="",0,U474/LISTAS[[#This Row],[VENTA NETA]]-1)</f>
        <v>0</v>
      </c>
      <c r="X474" s="25">
        <v>0</v>
      </c>
      <c r="Y474" s="31" t="str">
        <f>IFERROR(LISTAS[[#This Row],[COSTO]]/X474-1,"")</f>
        <v/>
      </c>
      <c r="AF474" t="str">
        <v>SKOTNICA</v>
      </c>
      <c r="AG474" t="str">
        <v>SUPLEMENTO 0,8</v>
      </c>
      <c r="AH474" s="15" t="str">
        <v>41x57</v>
      </c>
      <c r="AI474" s="9">
        <v>867.87044999999989</v>
      </c>
      <c r="AJ474" s="9">
        <v>576.13480000000004</v>
      </c>
      <c r="AK474" s="66">
        <v>0.50636699952858222</v>
      </c>
      <c r="AL474" s="8">
        <v>0.2</v>
      </c>
      <c r="AM474" s="9">
        <v>1041.44454</v>
      </c>
      <c r="AN474" s="66">
        <v>0.80764039943429888</v>
      </c>
      <c r="AO474" s="13">
        <f t="shared" si="16"/>
        <v>173.57409000000007</v>
      </c>
      <c r="AQ474" s="66">
        <v>0.80000000000000027</v>
      </c>
      <c r="AR474" s="13">
        <v>675.35820000000058</v>
      </c>
    </row>
    <row r="475" spans="1:44" x14ac:dyDescent="0.2">
      <c r="A475" s="6" t="s">
        <v>875</v>
      </c>
      <c r="B475" t="s">
        <v>798</v>
      </c>
      <c r="C475">
        <v>70</v>
      </c>
      <c r="D475" t="s">
        <v>5403</v>
      </c>
      <c r="E475" s="2">
        <v>2245.6799999999998</v>
      </c>
      <c r="F475" s="6" t="str">
        <f>+_xlfn.XLOOKUP(LISTAS[[#This Row],[ID]],_01_CODIGOS_Y_COSTOS_xlsm[Producto y N°],_01_CODIGOS_Y_COSTOS_xlsm[FABRICA],"",0,1)</f>
        <v>RESORTES</v>
      </c>
      <c r="G475" s="13">
        <f>LISTAS[[#This Row],[Precio]]*(1-0.46)*(1-IF($C$3520="",0,$C$3520))</f>
        <v>909.50040000000013</v>
      </c>
      <c r="H475" s="1">
        <f>+_xlfn.XLOOKUP(LISTAS[[#This Row],[ID]],_01_CODIGOS_Y_COSTOS_xlsm[Producto y N°],_01_CODIGOS_Y_COSTOS_xlsm[COSTO],0,0,1)</f>
        <v>423</v>
      </c>
      <c r="I475" s="115">
        <f>+IFERROR(LISTAS[[#This Row],[VENTA NETA]]/LISTAS[[#This Row],[COSTO]]-1,0)</f>
        <v>1.1501191489361706</v>
      </c>
      <c r="J475" s="33" t="str">
        <f>IFERROR(VLOOKUP(LISTAS[[#This Row],[ID]],_01_CODIGOS_Y_COSTOS_xlsm[[Producto y N°]:[CODIGO]],2,0),"")</f>
        <v>70</v>
      </c>
      <c r="M475" s="22">
        <v>0</v>
      </c>
      <c r="N475" s="23">
        <f>+LISTAS[[#This Row],[Precio]]+(LISTAS[[#This Row],[Precio]]*M475)</f>
        <v>2245.6799999999998</v>
      </c>
      <c r="O475" s="24">
        <f t="shared" si="15"/>
        <v>909.50040000000013</v>
      </c>
      <c r="Q475" s="21">
        <f>IFERROR(O475/LISTAS[[#This Row],[COSTO]]-1,"")</f>
        <v>1.1501191489361706</v>
      </c>
      <c r="R475" t="str">
        <f>+LISTAS[[#This Row],[ID]]</f>
        <v>RESORTES LINEA FERRETERIA70</v>
      </c>
      <c r="T475" s="29"/>
      <c r="U475" s="25">
        <f>LISTAS[[#This Row],[COSTO]]+(LISTAS[[#This Row],[COSTO]]*T475)</f>
        <v>423</v>
      </c>
      <c r="V475" s="30">
        <f>IF(T475="",0,U475/LISTAS[[#This Row],[VENTA NETA]]-1)</f>
        <v>0</v>
      </c>
      <c r="X475" s="25">
        <v>0</v>
      </c>
      <c r="Y475" s="31" t="str">
        <f>IFERROR(LISTAS[[#This Row],[COSTO]]/X475-1,"")</f>
        <v/>
      </c>
      <c r="AF475" t="str">
        <v>SKOTNICA</v>
      </c>
      <c r="AG475" t="str">
        <v>SUPLEMENTO 0,8</v>
      </c>
      <c r="AH475" s="15" t="str">
        <v>42x50</v>
      </c>
      <c r="AI475" s="9">
        <v>728.48160000000007</v>
      </c>
      <c r="AJ475" s="9">
        <v>483.59980000000002</v>
      </c>
      <c r="AK475" s="66">
        <v>0.50637283141969869</v>
      </c>
      <c r="AL475" s="8">
        <v>0.2</v>
      </c>
      <c r="AM475" s="9">
        <v>874.17792000000009</v>
      </c>
      <c r="AN475" s="66">
        <v>0.80764739770363847</v>
      </c>
      <c r="AO475" s="13">
        <f t="shared" si="16"/>
        <v>145.69632000000001</v>
      </c>
      <c r="AQ475" s="66">
        <v>0.80000000000000027</v>
      </c>
      <c r="AR475" s="13">
        <v>588.02411700000039</v>
      </c>
    </row>
    <row r="476" spans="1:44" x14ac:dyDescent="0.2">
      <c r="A476" s="6" t="s">
        <v>876</v>
      </c>
      <c r="B476" t="s">
        <v>798</v>
      </c>
      <c r="C476">
        <v>71</v>
      </c>
      <c r="D476" t="s">
        <v>5404</v>
      </c>
      <c r="E476" s="2">
        <v>1417.88</v>
      </c>
      <c r="F476" s="6" t="str">
        <f>+_xlfn.XLOOKUP(LISTAS[[#This Row],[ID]],_01_CODIGOS_Y_COSTOS_xlsm[Producto y N°],_01_CODIGOS_Y_COSTOS_xlsm[FABRICA],"",0,1)</f>
        <v>RESORTES</v>
      </c>
      <c r="G476" s="13">
        <f>LISTAS[[#This Row],[Precio]]*(1-0.46)*(1-IF($C$3520="",0,$C$3520))</f>
        <v>574.24140000000011</v>
      </c>
      <c r="H476" s="1">
        <f>+_xlfn.XLOOKUP(LISTAS[[#This Row],[ID]],_01_CODIGOS_Y_COSTOS_xlsm[Producto y N°],_01_CODIGOS_Y_COSTOS_xlsm[COSTO],0,0,1)</f>
        <v>310.2</v>
      </c>
      <c r="I476" s="115">
        <f>+IFERROR(LISTAS[[#This Row],[VENTA NETA]]/LISTAS[[#This Row],[COSTO]]-1,0)</f>
        <v>0.8511972920696329</v>
      </c>
      <c r="J476" s="33" t="str">
        <f>IFERROR(VLOOKUP(LISTAS[[#This Row],[ID]],_01_CODIGOS_Y_COSTOS_xlsm[[Producto y N°]:[CODIGO]],2,0),"")</f>
        <v>71</v>
      </c>
      <c r="M476" s="22">
        <v>0</v>
      </c>
      <c r="N476" s="23">
        <f>+LISTAS[[#This Row],[Precio]]+(LISTAS[[#This Row],[Precio]]*M476)</f>
        <v>1417.88</v>
      </c>
      <c r="O476" s="24">
        <f t="shared" si="15"/>
        <v>574.24140000000011</v>
      </c>
      <c r="Q476" s="21">
        <f>IFERROR(O476/LISTAS[[#This Row],[COSTO]]-1,"")</f>
        <v>0.8511972920696329</v>
      </c>
      <c r="R476" t="str">
        <f>+LISTAS[[#This Row],[ID]]</f>
        <v>RESORTES LINEA FERRETERIA71</v>
      </c>
      <c r="T476" s="29"/>
      <c r="U476" s="25">
        <f>LISTAS[[#This Row],[COSTO]]+(LISTAS[[#This Row],[COSTO]]*T476)</f>
        <v>310.2</v>
      </c>
      <c r="V476" s="30">
        <f>IF(T476="",0,U476/LISTAS[[#This Row],[VENTA NETA]]-1)</f>
        <v>0</v>
      </c>
      <c r="X476" s="25">
        <v>0</v>
      </c>
      <c r="Y476" s="31" t="str">
        <f>IFERROR(LISTAS[[#This Row],[COSTO]]/X476-1,"")</f>
        <v/>
      </c>
      <c r="AF476" t="str">
        <v>SKOTNICA</v>
      </c>
      <c r="AG476" t="str">
        <v>SUPLEMENTO 0,8</v>
      </c>
      <c r="AH476" s="15" t="str">
        <v>42x58</v>
      </c>
      <c r="AI476" s="9">
        <v>867.87044999999989</v>
      </c>
      <c r="AJ476" s="9">
        <v>576.13480000000004</v>
      </c>
      <c r="AK476" s="66">
        <v>0.50636699952858222</v>
      </c>
      <c r="AL476" s="8">
        <v>0.2</v>
      </c>
      <c r="AM476" s="9">
        <v>1041.44454</v>
      </c>
      <c r="AN476" s="66">
        <v>0.80764039943429888</v>
      </c>
      <c r="AO476" s="13">
        <f t="shared" si="16"/>
        <v>173.57409000000007</v>
      </c>
      <c r="AQ476" s="66">
        <v>0.80000000000000049</v>
      </c>
      <c r="AR476" s="13">
        <v>132.9534000000001</v>
      </c>
    </row>
    <row r="477" spans="1:44" x14ac:dyDescent="0.2">
      <c r="A477" s="6" t="s">
        <v>877</v>
      </c>
      <c r="B477" t="s">
        <v>798</v>
      </c>
      <c r="C477">
        <v>72</v>
      </c>
      <c r="D477" t="s">
        <v>5405</v>
      </c>
      <c r="E477" s="2">
        <v>1417.88</v>
      </c>
      <c r="F477" s="6" t="str">
        <f>+_xlfn.XLOOKUP(LISTAS[[#This Row],[ID]],_01_CODIGOS_Y_COSTOS_xlsm[Producto y N°],_01_CODIGOS_Y_COSTOS_xlsm[FABRICA],"",0,1)</f>
        <v>RESORTES</v>
      </c>
      <c r="G477" s="13">
        <f>LISTAS[[#This Row],[Precio]]*(1-0.46)*(1-IF($C$3520="",0,$C$3520))</f>
        <v>574.24140000000011</v>
      </c>
      <c r="H477" s="1">
        <f>+_xlfn.XLOOKUP(LISTAS[[#This Row],[ID]],_01_CODIGOS_Y_COSTOS_xlsm[Producto y N°],_01_CODIGOS_Y_COSTOS_xlsm[COSTO],0,0,1)</f>
        <v>324.3</v>
      </c>
      <c r="I477" s="115">
        <f>+IFERROR(LISTAS[[#This Row],[VENTA NETA]]/LISTAS[[#This Row],[COSTO]]-1,0)</f>
        <v>0.77071045328399657</v>
      </c>
      <c r="J477" s="33" t="str">
        <f>IFERROR(VLOOKUP(LISTAS[[#This Row],[ID]],_01_CODIGOS_Y_COSTOS_xlsm[[Producto y N°]:[CODIGO]],2,0),"")</f>
        <v>72</v>
      </c>
      <c r="M477" s="22">
        <v>0</v>
      </c>
      <c r="N477" s="23">
        <f>+LISTAS[[#This Row],[Precio]]+(LISTAS[[#This Row],[Precio]]*M477)</f>
        <v>1417.88</v>
      </c>
      <c r="O477" s="24">
        <f t="shared" si="15"/>
        <v>574.24140000000011</v>
      </c>
      <c r="Q477" s="21">
        <f>IFERROR(O477/LISTAS[[#This Row],[COSTO]]-1,"")</f>
        <v>0.77071045328399657</v>
      </c>
      <c r="R477" t="str">
        <f>+LISTAS[[#This Row],[ID]]</f>
        <v>RESORTES LINEA FERRETERIA72</v>
      </c>
      <c r="T477" s="29"/>
      <c r="U477" s="25">
        <f>LISTAS[[#This Row],[COSTO]]+(LISTAS[[#This Row],[COSTO]]*T477)</f>
        <v>324.3</v>
      </c>
      <c r="V477" s="30">
        <f>IF(T477="",0,U477/LISTAS[[#This Row],[VENTA NETA]]-1)</f>
        <v>0</v>
      </c>
      <c r="X477" s="25">
        <v>0</v>
      </c>
      <c r="Y477" s="31" t="str">
        <f>IFERROR(LISTAS[[#This Row],[COSTO]]/X477-1,"")</f>
        <v/>
      </c>
      <c r="AF477" t="str">
        <v>SKOTNICA</v>
      </c>
      <c r="AG477" t="str">
        <v>SUPLEMENTO 0,8</v>
      </c>
      <c r="AH477" s="15" t="str">
        <v>43x59</v>
      </c>
      <c r="AI477" s="9">
        <v>996.59159999999997</v>
      </c>
      <c r="AJ477" s="9">
        <v>661.58680000000004</v>
      </c>
      <c r="AK477" s="66">
        <v>0.50636560463419156</v>
      </c>
      <c r="AL477" s="8">
        <v>0.2</v>
      </c>
      <c r="AM477" s="9">
        <v>1195.9099199999998</v>
      </c>
      <c r="AN477" s="66">
        <v>0.80763872556102956</v>
      </c>
      <c r="AO477" s="13">
        <f t="shared" si="16"/>
        <v>199.31831999999986</v>
      </c>
      <c r="AQ477" s="66">
        <v>0.8</v>
      </c>
      <c r="AR477" s="13">
        <v>141.86251799999991</v>
      </c>
    </row>
    <row r="478" spans="1:44" x14ac:dyDescent="0.2">
      <c r="A478" s="6" t="s">
        <v>878</v>
      </c>
      <c r="B478" t="s">
        <v>798</v>
      </c>
      <c r="C478">
        <v>73</v>
      </c>
      <c r="D478" t="s">
        <v>5406</v>
      </c>
      <c r="E478" s="2">
        <v>1417.88</v>
      </c>
      <c r="F478" s="6" t="str">
        <f>+_xlfn.XLOOKUP(LISTAS[[#This Row],[ID]],_01_CODIGOS_Y_COSTOS_xlsm[Producto y N°],_01_CODIGOS_Y_COSTOS_xlsm[FABRICA],"",0,1)</f>
        <v>RESORTES</v>
      </c>
      <c r="G478" s="13">
        <f>LISTAS[[#This Row],[Precio]]*(1-0.46)*(1-IF($C$3520="",0,$C$3520))</f>
        <v>574.24140000000011</v>
      </c>
      <c r="H478" s="1">
        <f>+_xlfn.XLOOKUP(LISTAS[[#This Row],[ID]],_01_CODIGOS_Y_COSTOS_xlsm[Producto y N°],_01_CODIGOS_Y_COSTOS_xlsm[COSTO],0,0,1)</f>
        <v>267.89999999999998</v>
      </c>
      <c r="I478" s="115">
        <f>+IFERROR(LISTAS[[#This Row],[VENTA NETA]]/LISTAS[[#This Row],[COSTO]]-1,0)</f>
        <v>1.1434916013437855</v>
      </c>
      <c r="J478" s="33" t="str">
        <f>IFERROR(VLOOKUP(LISTAS[[#This Row],[ID]],_01_CODIGOS_Y_COSTOS_xlsm[[Producto y N°]:[CODIGO]],2,0),"")</f>
        <v>73</v>
      </c>
      <c r="M478" s="22">
        <v>0</v>
      </c>
      <c r="N478" s="23">
        <f>+LISTAS[[#This Row],[Precio]]+(LISTAS[[#This Row],[Precio]]*M478)</f>
        <v>1417.88</v>
      </c>
      <c r="O478" s="24">
        <f t="shared" si="15"/>
        <v>574.24140000000011</v>
      </c>
      <c r="Q478" s="21">
        <f>IFERROR(O478/LISTAS[[#This Row],[COSTO]]-1,"")</f>
        <v>1.1434916013437855</v>
      </c>
      <c r="R478" t="str">
        <f>+LISTAS[[#This Row],[ID]]</f>
        <v>RESORTES LINEA FERRETERIA73</v>
      </c>
      <c r="T478" s="29"/>
      <c r="U478" s="25">
        <f>LISTAS[[#This Row],[COSTO]]+(LISTAS[[#This Row],[COSTO]]*T478)</f>
        <v>267.89999999999998</v>
      </c>
      <c r="V478" s="30">
        <f>IF(T478="",0,U478/LISTAS[[#This Row],[VENTA NETA]]-1)</f>
        <v>0</v>
      </c>
      <c r="X478" s="25">
        <v>0</v>
      </c>
      <c r="Y478" s="31" t="str">
        <f>IFERROR(LISTAS[[#This Row],[COSTO]]/X478-1,"")</f>
        <v/>
      </c>
      <c r="AF478" t="str">
        <v>SKOTNICA</v>
      </c>
      <c r="AG478" t="str">
        <v>SUPLEMENTO 0,8</v>
      </c>
      <c r="AH478" s="15" t="str">
        <v>44x60</v>
      </c>
      <c r="AI478" s="9">
        <v>996.59159999999997</v>
      </c>
      <c r="AJ478" s="9">
        <v>661.58680000000004</v>
      </c>
      <c r="AK478" s="66">
        <v>0.50636560463419156</v>
      </c>
      <c r="AL478" s="8">
        <v>0.2</v>
      </c>
      <c r="AM478" s="9">
        <v>1195.9099199999998</v>
      </c>
      <c r="AN478" s="66">
        <v>0.80763872556102956</v>
      </c>
      <c r="AO478" s="13">
        <f t="shared" si="16"/>
        <v>199.31831999999986</v>
      </c>
      <c r="AQ478" s="66">
        <v>0.8</v>
      </c>
      <c r="AR478" s="13">
        <v>141.86251799999991</v>
      </c>
    </row>
    <row r="479" spans="1:44" x14ac:dyDescent="0.2">
      <c r="A479" s="6" t="s">
        <v>879</v>
      </c>
      <c r="B479" t="s">
        <v>798</v>
      </c>
      <c r="C479">
        <v>74</v>
      </c>
      <c r="D479" t="s">
        <v>5407</v>
      </c>
      <c r="E479" s="2">
        <v>1417.88</v>
      </c>
      <c r="F479" s="6" t="str">
        <f>+_xlfn.XLOOKUP(LISTAS[[#This Row],[ID]],_01_CODIGOS_Y_COSTOS_xlsm[Producto y N°],_01_CODIGOS_Y_COSTOS_xlsm[FABRICA],"",0,1)</f>
        <v>RESORTES</v>
      </c>
      <c r="G479" s="13">
        <f>LISTAS[[#This Row],[Precio]]*(1-0.46)*(1-IF($C$3520="",0,$C$3520))</f>
        <v>574.24140000000011</v>
      </c>
      <c r="H479" s="1">
        <f>+_xlfn.XLOOKUP(LISTAS[[#This Row],[ID]],_01_CODIGOS_Y_COSTOS_xlsm[Producto y N°],_01_CODIGOS_Y_COSTOS_xlsm[COSTO],0,0,1)</f>
        <v>282</v>
      </c>
      <c r="I479" s="115">
        <f>+IFERROR(LISTAS[[#This Row],[VENTA NETA]]/LISTAS[[#This Row],[COSTO]]-1,0)</f>
        <v>1.036317021276596</v>
      </c>
      <c r="J479" s="33" t="str">
        <f>IFERROR(VLOOKUP(LISTAS[[#This Row],[ID]],_01_CODIGOS_Y_COSTOS_xlsm[[Producto y N°]:[CODIGO]],2,0),"")</f>
        <v>74</v>
      </c>
      <c r="M479" s="22">
        <v>0</v>
      </c>
      <c r="N479" s="23">
        <f>+LISTAS[[#This Row],[Precio]]+(LISTAS[[#This Row],[Precio]]*M479)</f>
        <v>1417.88</v>
      </c>
      <c r="O479" s="24">
        <f t="shared" si="15"/>
        <v>574.24140000000011</v>
      </c>
      <c r="Q479" s="21">
        <f>IFERROR(O479/LISTAS[[#This Row],[COSTO]]-1,"")</f>
        <v>1.036317021276596</v>
      </c>
      <c r="R479" t="str">
        <f>+LISTAS[[#This Row],[ID]]</f>
        <v>RESORTES LINEA FERRETERIA74</v>
      </c>
      <c r="T479" s="29"/>
      <c r="U479" s="25">
        <f>LISTAS[[#This Row],[COSTO]]+(LISTAS[[#This Row],[COSTO]]*T479)</f>
        <v>282</v>
      </c>
      <c r="V479" s="30">
        <f>IF(T479="",0,U479/LISTAS[[#This Row],[VENTA NETA]]-1)</f>
        <v>0</v>
      </c>
      <c r="X479" s="25">
        <v>0</v>
      </c>
      <c r="Y479" s="31" t="str">
        <f>IFERROR(LISTAS[[#This Row],[COSTO]]/X479-1,"")</f>
        <v/>
      </c>
      <c r="AF479" t="str">
        <v>SKOTNICA</v>
      </c>
      <c r="AG479" t="str">
        <v>SUPLEMENTO 0,8</v>
      </c>
      <c r="AH479" s="15" t="str">
        <v>45x61</v>
      </c>
      <c r="AI479" s="9">
        <v>997.86329999999998</v>
      </c>
      <c r="AJ479" s="9">
        <v>662.4316</v>
      </c>
      <c r="AK479" s="66">
        <v>0.50636427972337072</v>
      </c>
      <c r="AL479" s="8">
        <v>0.2</v>
      </c>
      <c r="AM479" s="9">
        <v>1197.43596</v>
      </c>
      <c r="AN479" s="66">
        <v>0.80763713566804474</v>
      </c>
      <c r="AO479" s="13">
        <f t="shared" si="16"/>
        <v>199.57266000000004</v>
      </c>
      <c r="AQ479" s="66">
        <v>0.79999999999999982</v>
      </c>
      <c r="AR479" s="13">
        <v>130.95001350000001</v>
      </c>
    </row>
    <row r="480" spans="1:44" x14ac:dyDescent="0.2">
      <c r="A480" s="6" t="s">
        <v>880</v>
      </c>
      <c r="B480" t="s">
        <v>798</v>
      </c>
      <c r="C480">
        <v>75</v>
      </c>
      <c r="D480" t="s">
        <v>5408</v>
      </c>
      <c r="E480" s="2">
        <v>1660.4</v>
      </c>
      <c r="F480" s="6" t="str">
        <f>+_xlfn.XLOOKUP(LISTAS[[#This Row],[ID]],_01_CODIGOS_Y_COSTOS_xlsm[Producto y N°],_01_CODIGOS_Y_COSTOS_xlsm[FABRICA],"",0,1)</f>
        <v>RESORTES</v>
      </c>
      <c r="G480" s="13">
        <f>LISTAS[[#This Row],[Precio]]*(1-0.46)*(1-IF($C$3520="",0,$C$3520))</f>
        <v>672.4620000000001</v>
      </c>
      <c r="H480" s="1">
        <f>+_xlfn.XLOOKUP(LISTAS[[#This Row],[ID]],_01_CODIGOS_Y_COSTOS_xlsm[Producto y N°],_01_CODIGOS_Y_COSTOS_xlsm[COSTO],0,0,1)</f>
        <v>130</v>
      </c>
      <c r="I480" s="115">
        <f>+IFERROR(LISTAS[[#This Row],[VENTA NETA]]/LISTAS[[#This Row],[COSTO]]-1,0)</f>
        <v>4.1727846153846162</v>
      </c>
      <c r="J480" s="33" t="str">
        <f>IFERROR(VLOOKUP(LISTAS[[#This Row],[ID]],_01_CODIGOS_Y_COSTOS_xlsm[[Producto y N°]:[CODIGO]],2,0),"")</f>
        <v>75</v>
      </c>
      <c r="M480" s="22">
        <v>0</v>
      </c>
      <c r="N480" s="23">
        <f>+LISTAS[[#This Row],[Precio]]+(LISTAS[[#This Row],[Precio]]*M480)</f>
        <v>1660.4</v>
      </c>
      <c r="O480" s="24">
        <f t="shared" si="15"/>
        <v>672.4620000000001</v>
      </c>
      <c r="Q480" s="21">
        <f>IFERROR(O480/LISTAS[[#This Row],[COSTO]]-1,"")</f>
        <v>4.1727846153846162</v>
      </c>
      <c r="R480" t="str">
        <f>+LISTAS[[#This Row],[ID]]</f>
        <v>RESORTES LINEA FERRETERIA75</v>
      </c>
      <c r="T480" s="29"/>
      <c r="U480" s="25">
        <f>LISTAS[[#This Row],[COSTO]]+(LISTAS[[#This Row],[COSTO]]*T480)</f>
        <v>130</v>
      </c>
      <c r="V480" s="30">
        <f>IF(T480="",0,U480/LISTAS[[#This Row],[VENTA NETA]]-1)</f>
        <v>0</v>
      </c>
      <c r="X480" s="25">
        <v>0</v>
      </c>
      <c r="Y480" s="31" t="str">
        <f>IFERROR(LISTAS[[#This Row],[COSTO]]/X480-1,"")</f>
        <v/>
      </c>
      <c r="AF480" t="str">
        <v>SKOTNICA</v>
      </c>
      <c r="AG480" t="str">
        <v>SUPLEMENTO 0,8</v>
      </c>
      <c r="AH480" s="15" t="str">
        <v>46x58</v>
      </c>
      <c r="AI480" s="9">
        <v>858.57164999999986</v>
      </c>
      <c r="AJ480" s="9">
        <v>569.9615</v>
      </c>
      <c r="AK480" s="66">
        <v>0.5063677985267423</v>
      </c>
      <c r="AL480" s="8">
        <v>0.2</v>
      </c>
      <c r="AM480" s="9">
        <v>1030.2859799999999</v>
      </c>
      <c r="AN480" s="66">
        <v>0.80764135823209093</v>
      </c>
      <c r="AO480" s="13">
        <f t="shared" si="16"/>
        <v>171.71433000000002</v>
      </c>
      <c r="AQ480" s="66">
        <v>0.79999999999999982</v>
      </c>
      <c r="AR480" s="13">
        <v>130.95001350000001</v>
      </c>
    </row>
    <row r="481" spans="1:44" x14ac:dyDescent="0.2">
      <c r="A481" s="6" t="s">
        <v>881</v>
      </c>
      <c r="B481" t="s">
        <v>798</v>
      </c>
      <c r="C481">
        <v>91</v>
      </c>
      <c r="D481" t="s">
        <v>5409</v>
      </c>
      <c r="E481" s="2">
        <v>811.92</v>
      </c>
      <c r="F481" s="6" t="str">
        <f>+_xlfn.XLOOKUP(LISTAS[[#This Row],[ID]],_01_CODIGOS_Y_COSTOS_xlsm[Producto y N°],_01_CODIGOS_Y_COSTOS_xlsm[FABRICA],"",0,1)</f>
        <v>RESORTES</v>
      </c>
      <c r="G481" s="13">
        <f>LISTAS[[#This Row],[Precio]]*(1-0.46)*(1-IF($C$3520="",0,$C$3520))</f>
        <v>328.82760000000002</v>
      </c>
      <c r="H481" s="1">
        <f>+_xlfn.XLOOKUP(LISTAS[[#This Row],[ID]],_01_CODIGOS_Y_COSTOS_xlsm[Producto y N°],_01_CODIGOS_Y_COSTOS_xlsm[COSTO],0,0,1)</f>
        <v>0</v>
      </c>
      <c r="I481" s="115">
        <f>+IFERROR(LISTAS[[#This Row],[VENTA NETA]]/LISTAS[[#This Row],[COSTO]]-1,0)</f>
        <v>0</v>
      </c>
      <c r="J481" s="33" t="str">
        <f>IFERROR(VLOOKUP(LISTAS[[#This Row],[ID]],_01_CODIGOS_Y_COSTOS_xlsm[[Producto y N°]:[CODIGO]],2,0),"")</f>
        <v>91</v>
      </c>
      <c r="M481" s="22">
        <v>0</v>
      </c>
      <c r="N481" s="23">
        <f>+LISTAS[[#This Row],[Precio]]+(LISTAS[[#This Row],[Precio]]*M481)</f>
        <v>811.92</v>
      </c>
      <c r="O481" s="24">
        <f t="shared" si="15"/>
        <v>328.82760000000002</v>
      </c>
      <c r="Q481" s="21" t="str">
        <f>IFERROR(O481/LISTAS[[#This Row],[COSTO]]-1,"")</f>
        <v/>
      </c>
      <c r="R481" t="str">
        <f>+LISTAS[[#This Row],[ID]]</f>
        <v>RESORTES LINEA FERRETERIA91</v>
      </c>
      <c r="T481" s="29"/>
      <c r="U481" s="25">
        <f>LISTAS[[#This Row],[COSTO]]+(LISTAS[[#This Row],[COSTO]]*T481)</f>
        <v>0</v>
      </c>
      <c r="V481" s="30">
        <f>IF(T481="",0,U481/LISTAS[[#This Row],[VENTA NETA]]-1)</f>
        <v>0</v>
      </c>
      <c r="X481" s="25">
        <v>0</v>
      </c>
      <c r="Y481" s="31" t="str">
        <f>IFERROR(LISTAS[[#This Row],[COSTO]]/X481-1,"")</f>
        <v/>
      </c>
      <c r="AF481" t="str">
        <v>SKOTNICA</v>
      </c>
      <c r="AG481" t="str">
        <v>SUPLEMENTO 0,8</v>
      </c>
      <c r="AH481" s="15" t="str">
        <v>47x59</v>
      </c>
      <c r="AI481" s="9">
        <v>986.40990000000011</v>
      </c>
      <c r="AJ481" s="9">
        <v>654.82870000000003</v>
      </c>
      <c r="AK481" s="66">
        <v>0.50636326721782354</v>
      </c>
      <c r="AL481" s="8">
        <v>0.2</v>
      </c>
      <c r="AM481" s="9">
        <v>1183.6918800000001</v>
      </c>
      <c r="AN481" s="66">
        <v>0.80763592066138834</v>
      </c>
      <c r="AO481" s="13">
        <f t="shared" si="16"/>
        <v>197.28197999999998</v>
      </c>
      <c r="AQ481" s="66">
        <v>0.79999999999999982</v>
      </c>
      <c r="AR481" s="13">
        <v>130.95001350000001</v>
      </c>
    </row>
    <row r="482" spans="1:44" x14ac:dyDescent="0.2">
      <c r="A482" s="6" t="s">
        <v>882</v>
      </c>
      <c r="B482" t="s">
        <v>798</v>
      </c>
      <c r="C482">
        <v>92</v>
      </c>
      <c r="D482" t="s">
        <v>5410</v>
      </c>
      <c r="E482" s="2">
        <v>811.92</v>
      </c>
      <c r="F482" s="6" t="str">
        <f>+_xlfn.XLOOKUP(LISTAS[[#This Row],[ID]],_01_CODIGOS_Y_COSTOS_xlsm[Producto y N°],_01_CODIGOS_Y_COSTOS_xlsm[FABRICA],"",0,1)</f>
        <v>RESORTES</v>
      </c>
      <c r="G482" s="13">
        <f>LISTAS[[#This Row],[Precio]]*(1-0.46)*(1-IF($C$3520="",0,$C$3520))</f>
        <v>328.82760000000002</v>
      </c>
      <c r="H482" s="1">
        <f>+_xlfn.XLOOKUP(LISTAS[[#This Row],[ID]],_01_CODIGOS_Y_COSTOS_xlsm[Producto y N°],_01_CODIGOS_Y_COSTOS_xlsm[COSTO],0,0,1)</f>
        <v>0</v>
      </c>
      <c r="I482" s="115">
        <f>+IFERROR(LISTAS[[#This Row],[VENTA NETA]]/LISTAS[[#This Row],[COSTO]]-1,0)</f>
        <v>0</v>
      </c>
      <c r="J482" s="33" t="str">
        <f>IFERROR(VLOOKUP(LISTAS[[#This Row],[ID]],_01_CODIGOS_Y_COSTOS_xlsm[[Producto y N°]:[CODIGO]],2,0),"")</f>
        <v>92</v>
      </c>
      <c r="M482" s="22">
        <v>0</v>
      </c>
      <c r="N482" s="23">
        <f>+LISTAS[[#This Row],[Precio]]+(LISTAS[[#This Row],[Precio]]*M482)</f>
        <v>811.92</v>
      </c>
      <c r="O482" s="24">
        <f t="shared" si="15"/>
        <v>328.82760000000002</v>
      </c>
      <c r="Q482" s="21" t="str">
        <f>IFERROR(O482/LISTAS[[#This Row],[COSTO]]-1,"")</f>
        <v/>
      </c>
      <c r="R482" t="str">
        <f>+LISTAS[[#This Row],[ID]]</f>
        <v>RESORTES LINEA FERRETERIA92</v>
      </c>
      <c r="T482" s="29"/>
      <c r="U482" s="25">
        <f>LISTAS[[#This Row],[COSTO]]+(LISTAS[[#This Row],[COSTO]]*T482)</f>
        <v>0</v>
      </c>
      <c r="V482" s="30">
        <f>IF(T482="",0,U482/LISTAS[[#This Row],[VENTA NETA]]-1)</f>
        <v>0</v>
      </c>
      <c r="X482" s="25">
        <v>0</v>
      </c>
      <c r="Y482" s="31" t="str">
        <f>IFERROR(LISTAS[[#This Row],[COSTO]]/X482-1,"")</f>
        <v/>
      </c>
      <c r="AF482" t="str">
        <v>SKOTNICA</v>
      </c>
      <c r="AG482" t="str">
        <v>SUPLEMENTO 0,8</v>
      </c>
      <c r="AH482" s="15" t="str">
        <v>48x60</v>
      </c>
      <c r="AI482" s="9">
        <v>987.48720000000003</v>
      </c>
      <c r="AJ482" s="9">
        <v>655.54349999999999</v>
      </c>
      <c r="AK482" s="66">
        <v>0.50636410856030145</v>
      </c>
      <c r="AL482" s="8">
        <v>0.2</v>
      </c>
      <c r="AM482" s="9">
        <v>1184.9846400000001</v>
      </c>
      <c r="AN482" s="66">
        <v>0.80763693027236205</v>
      </c>
      <c r="AO482" s="13">
        <f t="shared" si="16"/>
        <v>197.4974400000001</v>
      </c>
      <c r="AQ482" s="66">
        <v>0.79999999999999982</v>
      </c>
      <c r="AR482" s="13">
        <v>120.03750899999989</v>
      </c>
    </row>
    <row r="483" spans="1:44" x14ac:dyDescent="0.2">
      <c r="A483" s="6" t="s">
        <v>883</v>
      </c>
      <c r="B483" t="s">
        <v>798</v>
      </c>
      <c r="C483">
        <v>93</v>
      </c>
      <c r="D483" t="s">
        <v>5411</v>
      </c>
      <c r="E483" s="2">
        <v>811.92</v>
      </c>
      <c r="F483" s="6" t="str">
        <f>+_xlfn.XLOOKUP(LISTAS[[#This Row],[ID]],_01_CODIGOS_Y_COSTOS_xlsm[Producto y N°],_01_CODIGOS_Y_COSTOS_xlsm[FABRICA],"",0,1)</f>
        <v>RESORTES</v>
      </c>
      <c r="G483" s="13">
        <f>LISTAS[[#This Row],[Precio]]*(1-0.46)*(1-IF($C$3520="",0,$C$3520))</f>
        <v>328.82760000000002</v>
      </c>
      <c r="H483" s="1">
        <f>+_xlfn.XLOOKUP(LISTAS[[#This Row],[ID]],_01_CODIGOS_Y_COSTOS_xlsm[Producto y N°],_01_CODIGOS_Y_COSTOS_xlsm[COSTO],0,0,1)</f>
        <v>0</v>
      </c>
      <c r="I483" s="115">
        <f>+IFERROR(LISTAS[[#This Row],[VENTA NETA]]/LISTAS[[#This Row],[COSTO]]-1,0)</f>
        <v>0</v>
      </c>
      <c r="J483" s="33" t="str">
        <f>IFERROR(VLOOKUP(LISTAS[[#This Row],[ID]],_01_CODIGOS_Y_COSTOS_xlsm[[Producto y N°]:[CODIGO]],2,0),"")</f>
        <v>93</v>
      </c>
      <c r="M483" s="22">
        <v>0</v>
      </c>
      <c r="N483" s="23">
        <f>+LISTAS[[#This Row],[Precio]]+(LISTAS[[#This Row],[Precio]]*M483)</f>
        <v>811.92</v>
      </c>
      <c r="O483" s="24">
        <f t="shared" si="15"/>
        <v>328.82760000000002</v>
      </c>
      <c r="Q483" s="21" t="str">
        <f>IFERROR(O483/LISTAS[[#This Row],[COSTO]]-1,"")</f>
        <v/>
      </c>
      <c r="R483" t="str">
        <f>+LISTAS[[#This Row],[ID]]</f>
        <v>RESORTES LINEA FERRETERIA93</v>
      </c>
      <c r="T483" s="29"/>
      <c r="U483" s="25">
        <f>LISTAS[[#This Row],[COSTO]]+(LISTAS[[#This Row],[COSTO]]*T483)</f>
        <v>0</v>
      </c>
      <c r="V483" s="30">
        <f>IF(T483="",0,U483/LISTAS[[#This Row],[VENTA NETA]]-1)</f>
        <v>0</v>
      </c>
      <c r="X483" s="25">
        <v>0</v>
      </c>
      <c r="Y483" s="31" t="str">
        <f>IFERROR(LISTAS[[#This Row],[COSTO]]/X483-1,"")</f>
        <v/>
      </c>
      <c r="AF483" t="str">
        <v>SKOTNICA</v>
      </c>
      <c r="AG483" t="str">
        <v>SUPLEMENTO 0,8</v>
      </c>
      <c r="AH483" s="15" t="str">
        <v>49x61</v>
      </c>
      <c r="AI483" s="9">
        <v>987.48720000000003</v>
      </c>
      <c r="AJ483" s="9">
        <v>655.54349999999999</v>
      </c>
      <c r="AK483" s="66">
        <v>0.50636410856030145</v>
      </c>
      <c r="AL483" s="8">
        <v>0.2</v>
      </c>
      <c r="AM483" s="9">
        <v>1184.9846400000001</v>
      </c>
      <c r="AN483" s="66">
        <v>0.80763693027236205</v>
      </c>
      <c r="AO483" s="13">
        <f t="shared" si="16"/>
        <v>197.4974400000001</v>
      </c>
      <c r="AQ483" s="66">
        <v>0.79999999999999982</v>
      </c>
      <c r="AR483" s="13">
        <v>240.07501799999977</v>
      </c>
    </row>
    <row r="484" spans="1:44" x14ac:dyDescent="0.2">
      <c r="A484" s="6" t="s">
        <v>884</v>
      </c>
      <c r="B484" t="s">
        <v>798</v>
      </c>
      <c r="C484">
        <v>94</v>
      </c>
      <c r="D484" t="s">
        <v>5412</v>
      </c>
      <c r="E484" s="2">
        <v>811.92</v>
      </c>
      <c r="F484" s="6" t="str">
        <f>+_xlfn.XLOOKUP(LISTAS[[#This Row],[ID]],_01_CODIGOS_Y_COSTOS_xlsm[Producto y N°],_01_CODIGOS_Y_COSTOS_xlsm[FABRICA],"",0,1)</f>
        <v>RESORTES</v>
      </c>
      <c r="G484" s="13">
        <f>LISTAS[[#This Row],[Precio]]*(1-0.46)*(1-IF($C$3520="",0,$C$3520))</f>
        <v>328.82760000000002</v>
      </c>
      <c r="H484" s="1">
        <f>+_xlfn.XLOOKUP(LISTAS[[#This Row],[ID]],_01_CODIGOS_Y_COSTOS_xlsm[Producto y N°],_01_CODIGOS_Y_COSTOS_xlsm[COSTO],0,0,1)</f>
        <v>0</v>
      </c>
      <c r="I484" s="115">
        <f>+IFERROR(LISTAS[[#This Row],[VENTA NETA]]/LISTAS[[#This Row],[COSTO]]-1,0)</f>
        <v>0</v>
      </c>
      <c r="J484" s="33" t="str">
        <f>IFERROR(VLOOKUP(LISTAS[[#This Row],[ID]],_01_CODIGOS_Y_COSTOS_xlsm[[Producto y N°]:[CODIGO]],2,0),"")</f>
        <v>94</v>
      </c>
      <c r="M484" s="22">
        <v>0</v>
      </c>
      <c r="N484" s="23">
        <f>+LISTAS[[#This Row],[Precio]]+(LISTAS[[#This Row],[Precio]]*M484)</f>
        <v>811.92</v>
      </c>
      <c r="O484" s="24">
        <f t="shared" si="15"/>
        <v>328.82760000000002</v>
      </c>
      <c r="Q484" s="21" t="str">
        <f>IFERROR(O484/LISTAS[[#This Row],[COSTO]]-1,"")</f>
        <v/>
      </c>
      <c r="R484" t="str">
        <f>+LISTAS[[#This Row],[ID]]</f>
        <v>RESORTES LINEA FERRETERIA94</v>
      </c>
      <c r="T484" s="29"/>
      <c r="U484" s="25">
        <f>LISTAS[[#This Row],[COSTO]]+(LISTAS[[#This Row],[COSTO]]*T484)</f>
        <v>0</v>
      </c>
      <c r="V484" s="30">
        <f>IF(T484="",0,U484/LISTAS[[#This Row],[VENTA NETA]]-1)</f>
        <v>0</v>
      </c>
      <c r="X484" s="25">
        <v>0</v>
      </c>
      <c r="Y484" s="31" t="str">
        <f>IFERROR(LISTAS[[#This Row],[COSTO]]/X484-1,"")</f>
        <v/>
      </c>
      <c r="AF484" t="str">
        <v>SKOTNICA</v>
      </c>
      <c r="AG484" t="str">
        <v>SUPLEMENTO 0,8</v>
      </c>
      <c r="AH484" s="15" t="str">
        <v>50x62</v>
      </c>
      <c r="AI484" s="9">
        <v>990.91350000000011</v>
      </c>
      <c r="AJ484" s="9">
        <v>657.81780000000003</v>
      </c>
      <c r="AK484" s="66">
        <v>0.50636468031117432</v>
      </c>
      <c r="AL484" s="8">
        <v>0.2</v>
      </c>
      <c r="AM484" s="9">
        <v>1189.0962</v>
      </c>
      <c r="AN484" s="66">
        <v>0.80763761637340892</v>
      </c>
      <c r="AO484" s="13">
        <f t="shared" si="16"/>
        <v>198.18269999999984</v>
      </c>
      <c r="AQ484" s="66">
        <v>0.79999999999999982</v>
      </c>
      <c r="AR484" s="13">
        <v>240.07501799999977</v>
      </c>
    </row>
    <row r="485" spans="1:44" x14ac:dyDescent="0.2">
      <c r="A485" s="6" t="s">
        <v>885</v>
      </c>
      <c r="B485" t="s">
        <v>798</v>
      </c>
      <c r="C485">
        <v>95</v>
      </c>
      <c r="D485" t="s">
        <v>5413</v>
      </c>
      <c r="E485" s="2">
        <v>811.92</v>
      </c>
      <c r="F485" s="6" t="str">
        <f>+_xlfn.XLOOKUP(LISTAS[[#This Row],[ID]],_01_CODIGOS_Y_COSTOS_xlsm[Producto y N°],_01_CODIGOS_Y_COSTOS_xlsm[FABRICA],"",0,1)</f>
        <v>RESORTES</v>
      </c>
      <c r="G485" s="13">
        <f>LISTAS[[#This Row],[Precio]]*(1-0.46)*(1-IF($C$3520="",0,$C$3520))</f>
        <v>328.82760000000002</v>
      </c>
      <c r="H485" s="1">
        <f>+_xlfn.XLOOKUP(LISTAS[[#This Row],[ID]],_01_CODIGOS_Y_COSTOS_xlsm[Producto y N°],_01_CODIGOS_Y_COSTOS_xlsm[COSTO],0,0,1)</f>
        <v>0</v>
      </c>
      <c r="I485" s="115">
        <f>+IFERROR(LISTAS[[#This Row],[VENTA NETA]]/LISTAS[[#This Row],[COSTO]]-1,0)</f>
        <v>0</v>
      </c>
      <c r="J485" s="33" t="str">
        <f>IFERROR(VLOOKUP(LISTAS[[#This Row],[ID]],_01_CODIGOS_Y_COSTOS_xlsm[[Producto y N°]:[CODIGO]],2,0),"")</f>
        <v>95</v>
      </c>
      <c r="M485" s="22">
        <v>0</v>
      </c>
      <c r="N485" s="23">
        <f>+LISTAS[[#This Row],[Precio]]+(LISTAS[[#This Row],[Precio]]*M485)</f>
        <v>811.92</v>
      </c>
      <c r="O485" s="24">
        <f t="shared" si="15"/>
        <v>328.82760000000002</v>
      </c>
      <c r="Q485" s="21" t="str">
        <f>IFERROR(O485/LISTAS[[#This Row],[COSTO]]-1,"")</f>
        <v/>
      </c>
      <c r="R485" t="str">
        <f>+LISTAS[[#This Row],[ID]]</f>
        <v>RESORTES LINEA FERRETERIA95</v>
      </c>
      <c r="T485" s="29"/>
      <c r="U485" s="25">
        <f>LISTAS[[#This Row],[COSTO]]+(LISTAS[[#This Row],[COSTO]]*T485)</f>
        <v>0</v>
      </c>
      <c r="V485" s="30">
        <f>IF(T485="",0,U485/LISTAS[[#This Row],[VENTA NETA]]-1)</f>
        <v>0</v>
      </c>
      <c r="X485" s="25">
        <v>0</v>
      </c>
      <c r="Y485" s="31" t="str">
        <f>IFERROR(LISTAS[[#This Row],[COSTO]]/X485-1,"")</f>
        <v/>
      </c>
      <c r="AF485" t="str">
        <v>SKOTNICA</v>
      </c>
      <c r="AG485" t="str">
        <v>SUPLEMENTO 0,8</v>
      </c>
      <c r="AH485" s="15" t="str">
        <v>51x63</v>
      </c>
      <c r="AI485" s="9">
        <v>990.91350000000011</v>
      </c>
      <c r="AJ485" s="9">
        <v>657.81780000000003</v>
      </c>
      <c r="AK485" s="66">
        <v>0.50636468031117432</v>
      </c>
      <c r="AL485" s="8">
        <v>0.2</v>
      </c>
      <c r="AM485" s="9">
        <v>1189.0962</v>
      </c>
      <c r="AN485" s="66">
        <v>0.80763761637340892</v>
      </c>
      <c r="AO485" s="13">
        <f t="shared" si="16"/>
        <v>198.18269999999984</v>
      </c>
      <c r="AQ485" s="66">
        <v>0.79999999999999982</v>
      </c>
      <c r="AR485" s="13">
        <v>180.05626349999977</v>
      </c>
    </row>
    <row r="486" spans="1:44" x14ac:dyDescent="0.2">
      <c r="A486" s="6" t="s">
        <v>886</v>
      </c>
      <c r="B486" t="s">
        <v>798</v>
      </c>
      <c r="C486">
        <v>96</v>
      </c>
      <c r="D486" t="s">
        <v>5414</v>
      </c>
      <c r="E486" s="2">
        <v>811.92</v>
      </c>
      <c r="F486" s="6" t="str">
        <f>+_xlfn.XLOOKUP(LISTAS[[#This Row],[ID]],_01_CODIGOS_Y_COSTOS_xlsm[Producto y N°],_01_CODIGOS_Y_COSTOS_xlsm[FABRICA],"",0,1)</f>
        <v>RESORTES</v>
      </c>
      <c r="G486" s="13">
        <f>LISTAS[[#This Row],[Precio]]*(1-0.46)*(1-IF($C$3520="",0,$C$3520))</f>
        <v>328.82760000000002</v>
      </c>
      <c r="H486" s="1">
        <f>+_xlfn.XLOOKUP(LISTAS[[#This Row],[ID]],_01_CODIGOS_Y_COSTOS_xlsm[Producto y N°],_01_CODIGOS_Y_COSTOS_xlsm[COSTO],0,0,1)</f>
        <v>0</v>
      </c>
      <c r="I486" s="115">
        <f>+IFERROR(LISTAS[[#This Row],[VENTA NETA]]/LISTAS[[#This Row],[COSTO]]-1,0)</f>
        <v>0</v>
      </c>
      <c r="J486" s="33" t="str">
        <f>IFERROR(VLOOKUP(LISTAS[[#This Row],[ID]],_01_CODIGOS_Y_COSTOS_xlsm[[Producto y N°]:[CODIGO]],2,0),"")</f>
        <v>96</v>
      </c>
      <c r="M486" s="22">
        <v>0</v>
      </c>
      <c r="N486" s="23">
        <f>+LISTAS[[#This Row],[Precio]]+(LISTAS[[#This Row],[Precio]]*M486)</f>
        <v>811.92</v>
      </c>
      <c r="O486" s="24">
        <f t="shared" si="15"/>
        <v>328.82760000000002</v>
      </c>
      <c r="Q486" s="21" t="str">
        <f>IFERROR(O486/LISTAS[[#This Row],[COSTO]]-1,"")</f>
        <v/>
      </c>
      <c r="R486" t="str">
        <f>+LISTAS[[#This Row],[ID]]</f>
        <v>RESORTES LINEA FERRETERIA96</v>
      </c>
      <c r="T486" s="29"/>
      <c r="U486" s="25">
        <f>LISTAS[[#This Row],[COSTO]]+(LISTAS[[#This Row],[COSTO]]*T486)</f>
        <v>0</v>
      </c>
      <c r="V486" s="30">
        <f>IF(T486="",0,U486/LISTAS[[#This Row],[VENTA NETA]]-1)</f>
        <v>0</v>
      </c>
      <c r="X486" s="25">
        <v>0</v>
      </c>
      <c r="Y486" s="31" t="str">
        <f>IFERROR(LISTAS[[#This Row],[COSTO]]/X486-1,"")</f>
        <v/>
      </c>
      <c r="AF486" t="str">
        <v>SKOTNICA</v>
      </c>
      <c r="AG486" t="str">
        <v>SUPLEMENTO 0,8</v>
      </c>
      <c r="AH486" s="15" t="str">
        <v>52x64</v>
      </c>
      <c r="AI486" s="9">
        <v>1178.7606000000001</v>
      </c>
      <c r="AJ486" s="9">
        <v>782.51930000000004</v>
      </c>
      <c r="AK486" s="66">
        <v>0.50636616885998853</v>
      </c>
      <c r="AL486" s="8">
        <v>0.2</v>
      </c>
      <c r="AM486" s="9">
        <v>1414.5127199999999</v>
      </c>
      <c r="AN486" s="66">
        <v>0.80763940263198597</v>
      </c>
      <c r="AO486" s="13">
        <f t="shared" si="16"/>
        <v>235.75211999999988</v>
      </c>
      <c r="AQ486" s="66">
        <v>0.79999999999999982</v>
      </c>
      <c r="AR486" s="13">
        <v>180.05626349999977</v>
      </c>
    </row>
    <row r="487" spans="1:44" x14ac:dyDescent="0.2">
      <c r="A487" s="6" t="s">
        <v>887</v>
      </c>
      <c r="B487" t="s">
        <v>798</v>
      </c>
      <c r="C487">
        <v>97</v>
      </c>
      <c r="D487" t="s">
        <v>5415</v>
      </c>
      <c r="E487" s="2">
        <v>811.92</v>
      </c>
      <c r="F487" s="6" t="str">
        <f>+_xlfn.XLOOKUP(LISTAS[[#This Row],[ID]],_01_CODIGOS_Y_COSTOS_xlsm[Producto y N°],_01_CODIGOS_Y_COSTOS_xlsm[FABRICA],"",0,1)</f>
        <v>RESORTES</v>
      </c>
      <c r="G487" s="13">
        <f>LISTAS[[#This Row],[Precio]]*(1-0.46)*(1-IF($C$3520="",0,$C$3520))</f>
        <v>328.82760000000002</v>
      </c>
      <c r="H487" s="1">
        <f>+_xlfn.XLOOKUP(LISTAS[[#This Row],[ID]],_01_CODIGOS_Y_COSTOS_xlsm[Producto y N°],_01_CODIGOS_Y_COSTOS_xlsm[COSTO],0,0,1)</f>
        <v>0</v>
      </c>
      <c r="I487" s="115">
        <f>+IFERROR(LISTAS[[#This Row],[VENTA NETA]]/LISTAS[[#This Row],[COSTO]]-1,0)</f>
        <v>0</v>
      </c>
      <c r="J487" s="33" t="str">
        <f>IFERROR(VLOOKUP(LISTAS[[#This Row],[ID]],_01_CODIGOS_Y_COSTOS_xlsm[[Producto y N°]:[CODIGO]],2,0),"")</f>
        <v>97</v>
      </c>
      <c r="M487" s="22">
        <v>0</v>
      </c>
      <c r="N487" s="23">
        <f>+LISTAS[[#This Row],[Precio]]+(LISTAS[[#This Row],[Precio]]*M487)</f>
        <v>811.92</v>
      </c>
      <c r="O487" s="24">
        <f t="shared" si="15"/>
        <v>328.82760000000002</v>
      </c>
      <c r="Q487" s="21" t="str">
        <f>IFERROR(O487/LISTAS[[#This Row],[COSTO]]-1,"")</f>
        <v/>
      </c>
      <c r="R487" t="str">
        <f>+LISTAS[[#This Row],[ID]]</f>
        <v>RESORTES LINEA FERRETERIA97</v>
      </c>
      <c r="T487" s="29"/>
      <c r="U487" s="25">
        <f>LISTAS[[#This Row],[COSTO]]+(LISTAS[[#This Row],[COSTO]]*T487)</f>
        <v>0</v>
      </c>
      <c r="V487" s="30">
        <f>IF(T487="",0,U487/LISTAS[[#This Row],[VENTA NETA]]-1)</f>
        <v>0</v>
      </c>
      <c r="X487" s="25">
        <v>0</v>
      </c>
      <c r="Y487" s="31" t="str">
        <f>IFERROR(LISTAS[[#This Row],[COSTO]]/X487-1,"")</f>
        <v/>
      </c>
      <c r="AF487" t="str">
        <v>SKOTNICA</v>
      </c>
      <c r="AG487" t="str">
        <v>SUPLEMENTO 0,8</v>
      </c>
      <c r="AH487" s="15" t="str">
        <v>53x65</v>
      </c>
      <c r="AI487" s="9">
        <v>1178.7606000000001</v>
      </c>
      <c r="AJ487" s="9">
        <v>782.51930000000004</v>
      </c>
      <c r="AK487" s="66">
        <v>0.50636616885998853</v>
      </c>
      <c r="AL487" s="8">
        <v>0.2</v>
      </c>
      <c r="AM487" s="9">
        <v>1414.5127199999999</v>
      </c>
      <c r="AN487" s="66">
        <v>0.80763940263198597</v>
      </c>
      <c r="AO487" s="13">
        <f t="shared" si="16"/>
        <v>235.75211999999988</v>
      </c>
      <c r="AQ487" s="66">
        <v>0.79999999999999982</v>
      </c>
      <c r="AR487" s="13">
        <v>180.05626349999977</v>
      </c>
    </row>
    <row r="488" spans="1:44" x14ac:dyDescent="0.2">
      <c r="A488" s="6" t="s">
        <v>888</v>
      </c>
      <c r="B488" t="s">
        <v>798</v>
      </c>
      <c r="C488">
        <v>98</v>
      </c>
      <c r="D488" t="s">
        <v>5416</v>
      </c>
      <c r="E488" s="2">
        <v>811.92</v>
      </c>
      <c r="F488" s="6" t="str">
        <f>+_xlfn.XLOOKUP(LISTAS[[#This Row],[ID]],_01_CODIGOS_Y_COSTOS_xlsm[Producto y N°],_01_CODIGOS_Y_COSTOS_xlsm[FABRICA],"",0,1)</f>
        <v>RESORTES</v>
      </c>
      <c r="G488" s="13">
        <f>LISTAS[[#This Row],[Precio]]*(1-0.46)*(1-IF($C$3520="",0,$C$3520))</f>
        <v>328.82760000000002</v>
      </c>
      <c r="H488" s="1">
        <f>+_xlfn.XLOOKUP(LISTAS[[#This Row],[ID]],_01_CODIGOS_Y_COSTOS_xlsm[Producto y N°],_01_CODIGOS_Y_COSTOS_xlsm[COSTO],0,0,1)</f>
        <v>0</v>
      </c>
      <c r="I488" s="115">
        <f>+IFERROR(LISTAS[[#This Row],[VENTA NETA]]/LISTAS[[#This Row],[COSTO]]-1,0)</f>
        <v>0</v>
      </c>
      <c r="J488" s="33" t="str">
        <f>IFERROR(VLOOKUP(LISTAS[[#This Row],[ID]],_01_CODIGOS_Y_COSTOS_xlsm[[Producto y N°]:[CODIGO]],2,0),"")</f>
        <v>98</v>
      </c>
      <c r="M488" s="22">
        <v>0</v>
      </c>
      <c r="N488" s="23">
        <f>+LISTAS[[#This Row],[Precio]]+(LISTAS[[#This Row],[Precio]]*M488)</f>
        <v>811.92</v>
      </c>
      <c r="O488" s="24">
        <f t="shared" si="15"/>
        <v>328.82760000000002</v>
      </c>
      <c r="Q488" s="21" t="str">
        <f>IFERROR(O488/LISTAS[[#This Row],[COSTO]]-1,"")</f>
        <v/>
      </c>
      <c r="R488" t="str">
        <f>+LISTAS[[#This Row],[ID]]</f>
        <v>RESORTES LINEA FERRETERIA98</v>
      </c>
      <c r="T488" s="29"/>
      <c r="U488" s="25">
        <f>LISTAS[[#This Row],[COSTO]]+(LISTAS[[#This Row],[COSTO]]*T488)</f>
        <v>0</v>
      </c>
      <c r="V488" s="30">
        <f>IF(T488="",0,U488/LISTAS[[#This Row],[VENTA NETA]]-1)</f>
        <v>0</v>
      </c>
      <c r="X488" s="25">
        <v>0</v>
      </c>
      <c r="Y488" s="31" t="str">
        <f>IFERROR(LISTAS[[#This Row],[COSTO]]/X488-1,"")</f>
        <v/>
      </c>
      <c r="AF488" t="str">
        <v>SKOTNICA</v>
      </c>
      <c r="AG488" t="str">
        <v>SUPLEMENTO 0,8</v>
      </c>
      <c r="AH488" s="15" t="str">
        <v>54x66</v>
      </c>
      <c r="AI488" s="9">
        <v>1181.2068000000002</v>
      </c>
      <c r="AJ488" s="9">
        <v>784.14380000000006</v>
      </c>
      <c r="AK488" s="66">
        <v>0.50636503151590317</v>
      </c>
      <c r="AL488" s="8">
        <v>0.2</v>
      </c>
      <c r="AM488" s="9">
        <v>1417.4481600000001</v>
      </c>
      <c r="AN488" s="66">
        <v>0.80763803781908372</v>
      </c>
      <c r="AO488" s="13">
        <f t="shared" si="16"/>
        <v>236.24135999999999</v>
      </c>
      <c r="AQ488" s="66">
        <v>0.80000000000000049</v>
      </c>
      <c r="AR488" s="13">
        <v>289.1812680000005</v>
      </c>
    </row>
    <row r="489" spans="1:44" x14ac:dyDescent="0.2">
      <c r="A489" s="6" t="s">
        <v>889</v>
      </c>
      <c r="B489" t="s">
        <v>798</v>
      </c>
      <c r="C489">
        <v>99</v>
      </c>
      <c r="D489" t="s">
        <v>5417</v>
      </c>
      <c r="E489" s="2">
        <v>1002.67</v>
      </c>
      <c r="F489" s="6" t="str">
        <f>+_xlfn.XLOOKUP(LISTAS[[#This Row],[ID]],_01_CODIGOS_Y_COSTOS_xlsm[Producto y N°],_01_CODIGOS_Y_COSTOS_xlsm[FABRICA],"",0,1)</f>
        <v>RESORTES</v>
      </c>
      <c r="G489" s="13">
        <f>LISTAS[[#This Row],[Precio]]*(1-0.46)*(1-IF($C$3520="",0,$C$3520))</f>
        <v>406.08135000000004</v>
      </c>
      <c r="H489" s="1">
        <f>+_xlfn.XLOOKUP(LISTAS[[#This Row],[ID]],_01_CODIGOS_Y_COSTOS_xlsm[Producto y N°],_01_CODIGOS_Y_COSTOS_xlsm[COSTO],0,0,1)</f>
        <v>225.6</v>
      </c>
      <c r="I489" s="115">
        <f>+IFERROR(LISTAS[[#This Row],[VENTA NETA]]/LISTAS[[#This Row],[COSTO]]-1,0)</f>
        <v>0.80000598404255352</v>
      </c>
      <c r="J489" s="33" t="str">
        <f>IFERROR(VLOOKUP(LISTAS[[#This Row],[ID]],_01_CODIGOS_Y_COSTOS_xlsm[[Producto y N°]:[CODIGO]],2,0),"")</f>
        <v>99</v>
      </c>
      <c r="M489" s="22">
        <v>0.23493283410516619</v>
      </c>
      <c r="N489" s="23">
        <f>+LISTAS[[#This Row],[Precio]]+(LISTAS[[#This Row],[Precio]]*M489)</f>
        <v>1238.2301047722269</v>
      </c>
      <c r="O489" s="24">
        <f t="shared" si="15"/>
        <v>501.48319243275193</v>
      </c>
      <c r="Q489" s="21">
        <f>IFERROR(O489/LISTAS[[#This Row],[COSTO]]-1,"")</f>
        <v>1.2228864912799287</v>
      </c>
      <c r="R489" t="str">
        <f>+LISTAS[[#This Row],[ID]]</f>
        <v>RESORTES LINEA FERRETERIA99</v>
      </c>
      <c r="T489" s="29"/>
      <c r="U489" s="25">
        <f>LISTAS[[#This Row],[COSTO]]+(LISTAS[[#This Row],[COSTO]]*T489)</f>
        <v>225.6</v>
      </c>
      <c r="V489" s="30">
        <f>IF(T489="",0,U489/LISTAS[[#This Row],[VENTA NETA]]-1)</f>
        <v>0</v>
      </c>
      <c r="X489" s="25">
        <v>0</v>
      </c>
      <c r="Y489" s="31" t="str">
        <f>IFERROR(LISTAS[[#This Row],[COSTO]]/X489-1,"")</f>
        <v/>
      </c>
      <c r="AF489" t="str">
        <v>SKOTNICA</v>
      </c>
      <c r="AG489" t="str">
        <v>SUPLEMENTO 0,8</v>
      </c>
      <c r="AH489" s="15" t="str">
        <v>55x67</v>
      </c>
      <c r="AI489" s="9">
        <v>1181.2068000000002</v>
      </c>
      <c r="AJ489" s="9">
        <v>784.14380000000006</v>
      </c>
      <c r="AK489" s="66">
        <v>0.50636503151590317</v>
      </c>
      <c r="AL489" s="8">
        <v>0.2</v>
      </c>
      <c r="AM489" s="9">
        <v>1417.4481600000001</v>
      </c>
      <c r="AN489" s="66">
        <v>0.80763803781908372</v>
      </c>
      <c r="AO489" s="13">
        <f t="shared" si="16"/>
        <v>236.24135999999999</v>
      </c>
      <c r="AQ489" s="66">
        <v>0.79999999999999982</v>
      </c>
      <c r="AR489" s="13">
        <v>338.28751799999964</v>
      </c>
    </row>
    <row r="490" spans="1:44" x14ac:dyDescent="0.2">
      <c r="A490" s="6" t="s">
        <v>890</v>
      </c>
      <c r="B490" t="s">
        <v>798</v>
      </c>
      <c r="C490">
        <v>100</v>
      </c>
      <c r="D490" t="s">
        <v>5418</v>
      </c>
      <c r="E490" s="2">
        <v>1183.7</v>
      </c>
      <c r="F490" s="6" t="str">
        <f>+_xlfn.XLOOKUP(LISTAS[[#This Row],[ID]],_01_CODIGOS_Y_COSTOS_xlsm[Producto y N°],_01_CODIGOS_Y_COSTOS_xlsm[FABRICA],"",0,1)</f>
        <v>RESORTES</v>
      </c>
      <c r="G490" s="13">
        <f>LISTAS[[#This Row],[Precio]]*(1-0.46)*(1-IF($C$3520="",0,$C$3520))</f>
        <v>479.39850000000007</v>
      </c>
      <c r="H490" s="1">
        <f>+_xlfn.XLOOKUP(LISTAS[[#This Row],[ID]],_01_CODIGOS_Y_COSTOS_xlsm[Producto y N°],_01_CODIGOS_Y_COSTOS_xlsm[COSTO],0,0,1)</f>
        <v>282</v>
      </c>
      <c r="I490" s="115">
        <f>+IFERROR(LISTAS[[#This Row],[VENTA NETA]]/LISTAS[[#This Row],[COSTO]]-1,0)</f>
        <v>0.69999468085106398</v>
      </c>
      <c r="J490" s="33" t="str">
        <f>IFERROR(VLOOKUP(LISTAS[[#This Row],[ID]],_01_CODIGOS_Y_COSTOS_xlsm[[Producto y N°]:[CODIGO]],2,0),"")</f>
        <v>100</v>
      </c>
      <c r="M490" s="22">
        <v>0.45790681804082123</v>
      </c>
      <c r="N490" s="23">
        <f>+LISTAS[[#This Row],[Precio]]+(LISTAS[[#This Row],[Precio]]*M490)</f>
        <v>1725.7243005149203</v>
      </c>
      <c r="O490" s="24">
        <f t="shared" ref="O490:O552" si="17">N490*(1-0.46)*(1-IF($C$3520="",0,$C$3520))</f>
        <v>698.9183417085427</v>
      </c>
      <c r="Q490" s="21">
        <f>IFERROR(O490/LISTAS[[#This Row],[COSTO]]-1,"")</f>
        <v>1.4784338358458959</v>
      </c>
      <c r="R490" t="str">
        <f>+LISTAS[[#This Row],[ID]]</f>
        <v>RESORTES LINEA FERRETERIA100</v>
      </c>
      <c r="T490" s="29"/>
      <c r="U490" s="25">
        <f>LISTAS[[#This Row],[COSTO]]+(LISTAS[[#This Row],[COSTO]]*T490)</f>
        <v>282</v>
      </c>
      <c r="V490" s="30">
        <f>IF(T490="",0,U490/LISTAS[[#This Row],[VENTA NETA]]-1)</f>
        <v>0</v>
      </c>
      <c r="X490" s="25">
        <v>0</v>
      </c>
      <c r="Y490" s="31" t="str">
        <f>IFERROR(LISTAS[[#This Row],[COSTO]]/X490-1,"")</f>
        <v/>
      </c>
      <c r="AF490" t="str">
        <v>SKOTNICA</v>
      </c>
      <c r="AG490" t="str">
        <v>SUPLEMENTO 0,8</v>
      </c>
      <c r="AH490" s="15" t="str">
        <v>56x68</v>
      </c>
      <c r="AI490" s="9">
        <v>1182.4825500000002</v>
      </c>
      <c r="AJ490" s="9">
        <v>784.98860000000002</v>
      </c>
      <c r="AK490" s="66">
        <v>0.50636907338526971</v>
      </c>
      <c r="AL490" s="8">
        <v>0.2</v>
      </c>
      <c r="AM490" s="9">
        <v>1418.9790600000001</v>
      </c>
      <c r="AN490" s="66">
        <v>0.80764288806232365</v>
      </c>
      <c r="AO490" s="13">
        <f t="shared" si="16"/>
        <v>236.49650999999994</v>
      </c>
      <c r="AQ490" s="66">
        <v>0.79999999999999982</v>
      </c>
      <c r="AR490" s="13">
        <v>169.14375899999982</v>
      </c>
    </row>
    <row r="491" spans="1:44" x14ac:dyDescent="0.2">
      <c r="A491" s="6" t="s">
        <v>891</v>
      </c>
      <c r="B491" t="s">
        <v>798</v>
      </c>
      <c r="C491">
        <v>101</v>
      </c>
      <c r="D491" t="s">
        <v>5419</v>
      </c>
      <c r="E491" s="2">
        <v>811.92</v>
      </c>
      <c r="F491" s="6" t="str">
        <f>+_xlfn.XLOOKUP(LISTAS[[#This Row],[ID]],_01_CODIGOS_Y_COSTOS_xlsm[Producto y N°],_01_CODIGOS_Y_COSTOS_xlsm[FABRICA],"",0,1)</f>
        <v>RESORTES</v>
      </c>
      <c r="G491" s="13">
        <f>LISTAS[[#This Row],[Precio]]*(1-0.46)*(1-IF($C$3520="",0,$C$3520))</f>
        <v>328.82760000000002</v>
      </c>
      <c r="H491" s="1">
        <f>+_xlfn.XLOOKUP(LISTAS[[#This Row],[ID]],_01_CODIGOS_Y_COSTOS_xlsm[Producto y N°],_01_CODIGOS_Y_COSTOS_xlsm[COSTO],0,0,1)</f>
        <v>0</v>
      </c>
      <c r="I491" s="115">
        <f>+IFERROR(LISTAS[[#This Row],[VENTA NETA]]/LISTAS[[#This Row],[COSTO]]-1,0)</f>
        <v>0</v>
      </c>
      <c r="J491" s="33" t="str">
        <f>IFERROR(VLOOKUP(LISTAS[[#This Row],[ID]],_01_CODIGOS_Y_COSTOS_xlsm[[Producto y N°]:[CODIGO]],2,0),"")</f>
        <v>101</v>
      </c>
      <c r="M491" s="22">
        <v>0</v>
      </c>
      <c r="N491" s="23">
        <f>+LISTAS[[#This Row],[Precio]]+(LISTAS[[#This Row],[Precio]]*M491)</f>
        <v>811.92</v>
      </c>
      <c r="O491" s="24">
        <f t="shared" si="17"/>
        <v>328.82760000000002</v>
      </c>
      <c r="Q491" s="21" t="str">
        <f>IFERROR(O491/LISTAS[[#This Row],[COSTO]]-1,"")</f>
        <v/>
      </c>
      <c r="R491" t="str">
        <f>+LISTAS[[#This Row],[ID]]</f>
        <v>RESORTES LINEA FERRETERIA101</v>
      </c>
      <c r="T491" s="29"/>
      <c r="U491" s="25">
        <f>LISTAS[[#This Row],[COSTO]]+(LISTAS[[#This Row],[COSTO]]*T491)</f>
        <v>0</v>
      </c>
      <c r="V491" s="30">
        <f>IF(T491="",0,U491/LISTAS[[#This Row],[VENTA NETA]]-1)</f>
        <v>0</v>
      </c>
      <c r="X491" s="25">
        <v>0</v>
      </c>
      <c r="Y491" s="31" t="str">
        <f>IFERROR(LISTAS[[#This Row],[COSTO]]/X491-1,"")</f>
        <v/>
      </c>
      <c r="AF491" t="str">
        <v>SKOTNICA</v>
      </c>
      <c r="AG491" t="str">
        <v>SUPLEMENTO 0,8</v>
      </c>
      <c r="AH491" s="15" t="str">
        <v>57x69</v>
      </c>
      <c r="AI491" s="9">
        <v>1331.8587</v>
      </c>
      <c r="AJ491" s="9">
        <v>884.15189999999996</v>
      </c>
      <c r="AK491" s="66">
        <v>0.50636864547822613</v>
      </c>
      <c r="AL491" s="8">
        <v>0.2</v>
      </c>
      <c r="AM491" s="9">
        <v>1598.2304400000003</v>
      </c>
      <c r="AN491" s="66">
        <v>0.80764237457387167</v>
      </c>
      <c r="AO491" s="13">
        <f t="shared" si="16"/>
        <v>266.37174000000027</v>
      </c>
      <c r="AQ491" s="66">
        <v>0.79999999999999982</v>
      </c>
      <c r="AR491" s="13">
        <v>169.14375899999982</v>
      </c>
    </row>
    <row r="492" spans="1:44" x14ac:dyDescent="0.2">
      <c r="A492" s="6" t="s">
        <v>892</v>
      </c>
      <c r="B492" t="s">
        <v>798</v>
      </c>
      <c r="C492">
        <v>102</v>
      </c>
      <c r="D492" t="s">
        <v>5420</v>
      </c>
      <c r="E492" s="2">
        <v>811.92</v>
      </c>
      <c r="F492" s="6" t="str">
        <f>+_xlfn.XLOOKUP(LISTAS[[#This Row],[ID]],_01_CODIGOS_Y_COSTOS_xlsm[Producto y N°],_01_CODIGOS_Y_COSTOS_xlsm[FABRICA],"",0,1)</f>
        <v>RESORTES</v>
      </c>
      <c r="G492" s="13">
        <f>LISTAS[[#This Row],[Precio]]*(1-0.46)*(1-IF($C$3520="",0,$C$3520))</f>
        <v>328.82760000000002</v>
      </c>
      <c r="H492" s="1">
        <f>+_xlfn.XLOOKUP(LISTAS[[#This Row],[ID]],_01_CODIGOS_Y_COSTOS_xlsm[Producto y N°],_01_CODIGOS_Y_COSTOS_xlsm[COSTO],0,0,1)</f>
        <v>0</v>
      </c>
      <c r="I492" s="115">
        <f>+IFERROR(LISTAS[[#This Row],[VENTA NETA]]/LISTAS[[#This Row],[COSTO]]-1,0)</f>
        <v>0</v>
      </c>
      <c r="J492" s="33" t="str">
        <f>IFERROR(VLOOKUP(LISTAS[[#This Row],[ID]],_01_CODIGOS_Y_COSTOS_xlsm[[Producto y N°]:[CODIGO]],2,0),"")</f>
        <v>102</v>
      </c>
      <c r="M492" s="22">
        <v>0</v>
      </c>
      <c r="N492" s="23">
        <f>+LISTAS[[#This Row],[Precio]]+(LISTAS[[#This Row],[Precio]]*M492)</f>
        <v>811.92</v>
      </c>
      <c r="O492" s="24">
        <f t="shared" si="17"/>
        <v>328.82760000000002</v>
      </c>
      <c r="Q492" s="21" t="str">
        <f>IFERROR(O492/LISTAS[[#This Row],[COSTO]]-1,"")</f>
        <v/>
      </c>
      <c r="R492" t="str">
        <f>+LISTAS[[#This Row],[ID]]</f>
        <v>RESORTES LINEA FERRETERIA102</v>
      </c>
      <c r="T492" s="29"/>
      <c r="U492" s="25">
        <f>LISTAS[[#This Row],[COSTO]]+(LISTAS[[#This Row],[COSTO]]*T492)</f>
        <v>0</v>
      </c>
      <c r="V492" s="30">
        <f>IF(T492="",0,U492/LISTAS[[#This Row],[VENTA NETA]]-1)</f>
        <v>0</v>
      </c>
      <c r="X492" s="25">
        <v>0</v>
      </c>
      <c r="Y492" s="31" t="str">
        <f>IFERROR(LISTAS[[#This Row],[COSTO]]/X492-1,"")</f>
        <v/>
      </c>
      <c r="AF492" t="str">
        <v>SKOTNICA</v>
      </c>
      <c r="AG492" t="str">
        <v>SUPLEMENTO 0,8</v>
      </c>
      <c r="AH492" s="15" t="str">
        <v>58x70</v>
      </c>
      <c r="AI492" s="9">
        <v>1331.8587</v>
      </c>
      <c r="AJ492" s="9">
        <v>884.15189999999996</v>
      </c>
      <c r="AK492" s="66">
        <v>0.50636864547822613</v>
      </c>
      <c r="AL492" s="8">
        <v>0.2</v>
      </c>
      <c r="AM492" s="9">
        <v>1598.2304400000003</v>
      </c>
      <c r="AN492" s="66">
        <v>0.80764237457387167</v>
      </c>
      <c r="AO492" s="13">
        <f t="shared" si="16"/>
        <v>266.37174000000027</v>
      </c>
      <c r="AQ492" s="66">
        <v>0.8</v>
      </c>
      <c r="AR492" s="13">
        <v>278.26876349999998</v>
      </c>
    </row>
    <row r="493" spans="1:44" x14ac:dyDescent="0.2">
      <c r="A493" s="6" t="s">
        <v>893</v>
      </c>
      <c r="B493" t="s">
        <v>798</v>
      </c>
      <c r="C493">
        <v>103</v>
      </c>
      <c r="D493" t="s">
        <v>5421</v>
      </c>
      <c r="E493" s="2">
        <v>940</v>
      </c>
      <c r="F493" s="6" t="str">
        <f>+_xlfn.XLOOKUP(LISTAS[[#This Row],[ID]],_01_CODIGOS_Y_COSTOS_xlsm[Producto y N°],_01_CODIGOS_Y_COSTOS_xlsm[FABRICA],"",0,1)</f>
        <v>RESORTES</v>
      </c>
      <c r="G493" s="13">
        <f>LISTAS[[#This Row],[Precio]]*(1-0.46)*(1-IF($C$3520="",0,$C$3520))</f>
        <v>380.70000000000005</v>
      </c>
      <c r="H493" s="1">
        <f>+_xlfn.XLOOKUP(LISTAS[[#This Row],[ID]],_01_CODIGOS_Y_COSTOS_xlsm[Producto y N°],_01_CODIGOS_Y_COSTOS_xlsm[COSTO],0,0,1)</f>
        <v>211.5</v>
      </c>
      <c r="I493" s="115">
        <f>+IFERROR(LISTAS[[#This Row],[VENTA NETA]]/LISTAS[[#This Row],[COSTO]]-1,0)</f>
        <v>0.80000000000000027</v>
      </c>
      <c r="J493" s="33" t="str">
        <f>IFERROR(VLOOKUP(LISTAS[[#This Row],[ID]],_01_CODIGOS_Y_COSTOS_xlsm[[Producto y N°]:[CODIGO]],2,0),"")</f>
        <v>103</v>
      </c>
      <c r="M493" s="22">
        <v>0.10781124781973306</v>
      </c>
      <c r="N493" s="23">
        <f>+LISTAS[[#This Row],[Precio]]+(LISTAS[[#This Row],[Precio]]*M493)</f>
        <v>1041.3425729505491</v>
      </c>
      <c r="O493" s="24">
        <f t="shared" si="17"/>
        <v>421.74374204497235</v>
      </c>
      <c r="Q493" s="21">
        <f>IFERROR(O493/LISTAS[[#This Row],[COSTO]]-1,"")</f>
        <v>0.99406024607551946</v>
      </c>
      <c r="R493" t="str">
        <f>+LISTAS[[#This Row],[ID]]</f>
        <v>RESORTES LINEA FERRETERIA103</v>
      </c>
      <c r="T493" s="29"/>
      <c r="U493" s="25">
        <f>LISTAS[[#This Row],[COSTO]]+(LISTAS[[#This Row],[COSTO]]*T493)</f>
        <v>211.5</v>
      </c>
      <c r="V493" s="30">
        <f>IF(T493="",0,U493/LISTAS[[#This Row],[VENTA NETA]]-1)</f>
        <v>0</v>
      </c>
      <c r="X493" s="25">
        <v>0</v>
      </c>
      <c r="Y493" s="31" t="str">
        <f>IFERROR(LISTAS[[#This Row],[COSTO]]/X493-1,"")</f>
        <v/>
      </c>
      <c r="AF493" t="str">
        <v>SKOTNICA</v>
      </c>
      <c r="AG493" t="str">
        <v>SUPLEMENTO 0,8</v>
      </c>
      <c r="AH493" s="15" t="str">
        <v>59x71</v>
      </c>
      <c r="AI493" s="9">
        <v>1331.8587</v>
      </c>
      <c r="AJ493" s="9">
        <v>884.15189999999996</v>
      </c>
      <c r="AK493" s="66">
        <v>0.50636864547822613</v>
      </c>
      <c r="AL493" s="8">
        <v>0.2</v>
      </c>
      <c r="AM493" s="9">
        <v>1598.2304400000003</v>
      </c>
      <c r="AN493" s="66">
        <v>0.80764237457387167</v>
      </c>
      <c r="AO493" s="13">
        <f t="shared" si="16"/>
        <v>266.37174000000027</v>
      </c>
      <c r="AQ493" s="66">
        <v>0.8</v>
      </c>
      <c r="AR493" s="13">
        <v>278.26876349999998</v>
      </c>
    </row>
    <row r="494" spans="1:44" x14ac:dyDescent="0.2">
      <c r="A494" s="6" t="s">
        <v>894</v>
      </c>
      <c r="B494" t="s">
        <v>895</v>
      </c>
      <c r="C494">
        <v>269</v>
      </c>
      <c r="D494" t="s">
        <v>5422</v>
      </c>
      <c r="E494" s="2">
        <v>3408.08</v>
      </c>
      <c r="F494" s="6" t="str">
        <f>+_xlfn.XLOOKUP(LISTAS[[#This Row],[ID]],_01_CODIGOS_Y_COSTOS_xlsm[Producto y N°],_01_CODIGOS_Y_COSTOS_xlsm[FABRICA],"",0,1)</f>
        <v>RESORTES</v>
      </c>
      <c r="G494" s="13">
        <f>LISTAS[[#This Row],[Precio]]*(1-0.46)*(1-IF($C$3520="",0,$C$3520))</f>
        <v>1380.2724000000001</v>
      </c>
      <c r="H494" s="1">
        <f>+_xlfn.XLOOKUP(LISTAS[[#This Row],[ID]],_01_CODIGOS_Y_COSTOS_xlsm[Producto y N°],_01_CODIGOS_Y_COSTOS_xlsm[COSTO],0,0,1)</f>
        <v>0</v>
      </c>
      <c r="I494" s="115">
        <f>+IFERROR(LISTAS[[#This Row],[VENTA NETA]]/LISTAS[[#This Row],[COSTO]]-1,0)</f>
        <v>0</v>
      </c>
      <c r="J494" s="33" t="str">
        <f>IFERROR(VLOOKUP(LISTAS[[#This Row],[ID]],_01_CODIGOS_Y_COSTOS_xlsm[[Producto y N°]:[CODIGO]],2,0),"")</f>
        <v>269</v>
      </c>
      <c r="M494" s="22">
        <v>0</v>
      </c>
      <c r="N494" s="23">
        <f>+LISTAS[[#This Row],[Precio]]+(LISTAS[[#This Row],[Precio]]*M494)</f>
        <v>3408.08</v>
      </c>
      <c r="O494" s="24">
        <f t="shared" si="17"/>
        <v>1380.2724000000001</v>
      </c>
      <c r="Q494" s="21" t="str">
        <f>IFERROR(O494/LISTAS[[#This Row],[COSTO]]-1,"")</f>
        <v/>
      </c>
      <c r="R494" t="str">
        <f>+LISTAS[[#This Row],[ID]]</f>
        <v>RESORTES LINEA COMPLEMENTARIA269</v>
      </c>
      <c r="T494" s="29"/>
      <c r="U494" s="25">
        <f>LISTAS[[#This Row],[COSTO]]+(LISTAS[[#This Row],[COSTO]]*T494)</f>
        <v>0</v>
      </c>
      <c r="V494" s="30">
        <f>IF(T494="",0,U494/LISTAS[[#This Row],[VENTA NETA]]-1)</f>
        <v>0</v>
      </c>
      <c r="X494" s="25">
        <v>0</v>
      </c>
      <c r="Y494" s="31" t="str">
        <f>IFERROR(LISTAS[[#This Row],[COSTO]]/X494-1,"")</f>
        <v/>
      </c>
      <c r="AF494" t="str">
        <v>SKOTNICA</v>
      </c>
      <c r="AG494" t="str">
        <v>SUPLEMENTO 0,8</v>
      </c>
      <c r="AH494" s="15" t="str">
        <v>60x72</v>
      </c>
      <c r="AI494" s="9">
        <v>1334.3049000000001</v>
      </c>
      <c r="AJ494" s="9">
        <v>885.77650000000006</v>
      </c>
      <c r="AK494" s="66">
        <v>0.50636746402732524</v>
      </c>
      <c r="AL494" s="8">
        <v>0.2</v>
      </c>
      <c r="AM494" s="9">
        <v>1601.1658800000002</v>
      </c>
      <c r="AN494" s="66">
        <v>0.80764095683279047</v>
      </c>
      <c r="AO494" s="13">
        <f t="shared" si="16"/>
        <v>266.86098000000015</v>
      </c>
      <c r="AQ494" s="66">
        <v>0.8</v>
      </c>
      <c r="AR494" s="13">
        <v>278.26876349999998</v>
      </c>
    </row>
    <row r="495" spans="1:44" x14ac:dyDescent="0.2">
      <c r="A495" s="6" t="s">
        <v>896</v>
      </c>
      <c r="B495" t="s">
        <v>895</v>
      </c>
      <c r="C495">
        <v>270</v>
      </c>
      <c r="D495" t="s">
        <v>5423</v>
      </c>
      <c r="E495" s="2">
        <v>933.16</v>
      </c>
      <c r="F495" s="6" t="str">
        <f>+_xlfn.XLOOKUP(LISTAS[[#This Row],[ID]],_01_CODIGOS_Y_COSTOS_xlsm[Producto y N°],_01_CODIGOS_Y_COSTOS_xlsm[FABRICA],"",0,1)</f>
        <v>RESORTES</v>
      </c>
      <c r="G495" s="13">
        <f>LISTAS[[#This Row],[Precio]]*(1-0.46)*(1-IF($C$3520="",0,$C$3520))</f>
        <v>377.9298</v>
      </c>
      <c r="H495" s="1">
        <f>+_xlfn.XLOOKUP(LISTAS[[#This Row],[ID]],_01_CODIGOS_Y_COSTOS_xlsm[Producto y N°],_01_CODIGOS_Y_COSTOS_xlsm[COSTO],0,0,1)</f>
        <v>0</v>
      </c>
      <c r="I495" s="115">
        <f>+IFERROR(LISTAS[[#This Row],[VENTA NETA]]/LISTAS[[#This Row],[COSTO]]-1,0)</f>
        <v>0</v>
      </c>
      <c r="J495" s="33" t="str">
        <f>IFERROR(VLOOKUP(LISTAS[[#This Row],[ID]],_01_CODIGOS_Y_COSTOS_xlsm[[Producto y N°]:[CODIGO]],2,0),"")</f>
        <v>270</v>
      </c>
      <c r="M495" s="22">
        <v>0</v>
      </c>
      <c r="N495" s="23">
        <f>+LISTAS[[#This Row],[Precio]]+(LISTAS[[#This Row],[Precio]]*M495)</f>
        <v>933.16</v>
      </c>
      <c r="O495" s="24">
        <f t="shared" si="17"/>
        <v>377.9298</v>
      </c>
      <c r="Q495" s="21" t="str">
        <f>IFERROR(O495/LISTAS[[#This Row],[COSTO]]-1,"")</f>
        <v/>
      </c>
      <c r="R495" t="str">
        <f>+LISTAS[[#This Row],[ID]]</f>
        <v>RESORTES LINEA COMPLEMENTARIA270</v>
      </c>
      <c r="T495" s="29"/>
      <c r="U495" s="25">
        <f>LISTAS[[#This Row],[COSTO]]+(LISTAS[[#This Row],[COSTO]]*T495)</f>
        <v>0</v>
      </c>
      <c r="V495" s="30">
        <f>IF(T495="",0,U495/LISTAS[[#This Row],[VENTA NETA]]-1)</f>
        <v>0</v>
      </c>
      <c r="X495" s="25">
        <v>0</v>
      </c>
      <c r="Y495" s="31" t="str">
        <f>IFERROR(LISTAS[[#This Row],[COSTO]]/X495-1,"")</f>
        <v/>
      </c>
      <c r="AF495" t="str">
        <v>SKOTNICA</v>
      </c>
      <c r="AG495" t="str">
        <v>SUPLEMENTO 0,8</v>
      </c>
      <c r="AH495" s="15" t="str">
        <v>61x73</v>
      </c>
      <c r="AI495" s="9">
        <v>1334.3049000000001</v>
      </c>
      <c r="AJ495" s="9">
        <v>885.77650000000006</v>
      </c>
      <c r="AK495" s="66">
        <v>0.50636746402732524</v>
      </c>
      <c r="AL495" s="8">
        <v>0.2</v>
      </c>
      <c r="AM495" s="9">
        <v>1601.1658800000002</v>
      </c>
      <c r="AN495" s="66">
        <v>0.80764095683279047</v>
      </c>
      <c r="AO495" s="13">
        <f t="shared" si="16"/>
        <v>266.86098000000015</v>
      </c>
      <c r="AQ495" s="66">
        <v>0.8</v>
      </c>
      <c r="AR495" s="13">
        <v>387.39376799999991</v>
      </c>
    </row>
    <row r="496" spans="1:44" x14ac:dyDescent="0.2">
      <c r="A496" s="6" t="s">
        <v>897</v>
      </c>
      <c r="B496" t="s">
        <v>895</v>
      </c>
      <c r="C496">
        <v>271</v>
      </c>
      <c r="D496" t="s">
        <v>5424</v>
      </c>
      <c r="E496" s="2">
        <v>933.16</v>
      </c>
      <c r="F496" s="6" t="str">
        <f>+_xlfn.XLOOKUP(LISTAS[[#This Row],[ID]],_01_CODIGOS_Y_COSTOS_xlsm[Producto y N°],_01_CODIGOS_Y_COSTOS_xlsm[FABRICA],"",0,1)</f>
        <v>RESORTES</v>
      </c>
      <c r="G496" s="13">
        <f>LISTAS[[#This Row],[Precio]]*(1-0.46)*(1-IF($C$3520="",0,$C$3520))</f>
        <v>377.9298</v>
      </c>
      <c r="H496" s="1">
        <f>+_xlfn.XLOOKUP(LISTAS[[#This Row],[ID]],_01_CODIGOS_Y_COSTOS_xlsm[Producto y N°],_01_CODIGOS_Y_COSTOS_xlsm[COSTO],0,0,1)</f>
        <v>0</v>
      </c>
      <c r="I496" s="115">
        <f>+IFERROR(LISTAS[[#This Row],[VENTA NETA]]/LISTAS[[#This Row],[COSTO]]-1,0)</f>
        <v>0</v>
      </c>
      <c r="J496" s="33" t="str">
        <f>IFERROR(VLOOKUP(LISTAS[[#This Row],[ID]],_01_CODIGOS_Y_COSTOS_xlsm[[Producto y N°]:[CODIGO]],2,0),"")</f>
        <v>271</v>
      </c>
      <c r="M496" s="22">
        <v>0</v>
      </c>
      <c r="N496" s="23">
        <f>+LISTAS[[#This Row],[Precio]]+(LISTAS[[#This Row],[Precio]]*M496)</f>
        <v>933.16</v>
      </c>
      <c r="O496" s="24">
        <f t="shared" si="17"/>
        <v>377.9298</v>
      </c>
      <c r="Q496" s="21" t="str">
        <f>IFERROR(O496/LISTAS[[#This Row],[COSTO]]-1,"")</f>
        <v/>
      </c>
      <c r="R496" t="str">
        <f>+LISTAS[[#This Row],[ID]]</f>
        <v>RESORTES LINEA COMPLEMENTARIA271</v>
      </c>
      <c r="T496" s="29"/>
      <c r="U496" s="25">
        <f>LISTAS[[#This Row],[COSTO]]+(LISTAS[[#This Row],[COSTO]]*T496)</f>
        <v>0</v>
      </c>
      <c r="V496" s="30">
        <f>IF(T496="",0,U496/LISTAS[[#This Row],[VENTA NETA]]-1)</f>
        <v>0</v>
      </c>
      <c r="X496" s="25">
        <v>0</v>
      </c>
      <c r="Y496" s="31" t="str">
        <f>IFERROR(LISTAS[[#This Row],[COSTO]]/X496-1,"")</f>
        <v/>
      </c>
      <c r="AF496" t="str">
        <v>JORGE.CARBON</v>
      </c>
      <c r="AG496" t="str">
        <v>CARBONES</v>
      </c>
      <c r="AH496" s="15" t="str">
        <v>44 -  10 x 8 x 5</v>
      </c>
      <c r="AI496" s="9">
        <v>2212.4461500000002</v>
      </c>
      <c r="AJ496" s="9">
        <v>1550</v>
      </c>
      <c r="AK496" s="66">
        <v>0.42738461290322594</v>
      </c>
      <c r="AL496" s="8">
        <v>0.2</v>
      </c>
      <c r="AM496" s="9">
        <v>2654.9353799999999</v>
      </c>
      <c r="AN496" s="66">
        <v>0.71286153548387099</v>
      </c>
      <c r="AO496" s="13">
        <f t="shared" si="16"/>
        <v>442.48922999999968</v>
      </c>
      <c r="AQ496" s="66">
        <v>0.8</v>
      </c>
      <c r="AR496" s="13">
        <v>387.39376799999991</v>
      </c>
    </row>
    <row r="497" spans="1:44" x14ac:dyDescent="0.2">
      <c r="A497" s="6" t="s">
        <v>898</v>
      </c>
      <c r="B497" t="s">
        <v>895</v>
      </c>
      <c r="C497">
        <v>272</v>
      </c>
      <c r="D497" t="s">
        <v>5425</v>
      </c>
      <c r="E497" s="2">
        <v>933.16</v>
      </c>
      <c r="F497" s="6" t="str">
        <f>+_xlfn.XLOOKUP(LISTAS[[#This Row],[ID]],_01_CODIGOS_Y_COSTOS_xlsm[Producto y N°],_01_CODIGOS_Y_COSTOS_xlsm[FABRICA],"",0,1)</f>
        <v>RESORTES</v>
      </c>
      <c r="G497" s="13">
        <f>LISTAS[[#This Row],[Precio]]*(1-0.46)*(1-IF($C$3520="",0,$C$3520))</f>
        <v>377.9298</v>
      </c>
      <c r="H497" s="1">
        <f>+_xlfn.XLOOKUP(LISTAS[[#This Row],[ID]],_01_CODIGOS_Y_COSTOS_xlsm[Producto y N°],_01_CODIGOS_Y_COSTOS_xlsm[COSTO],0,0,1)</f>
        <v>0</v>
      </c>
      <c r="I497" s="115">
        <f>+IFERROR(LISTAS[[#This Row],[VENTA NETA]]/LISTAS[[#This Row],[COSTO]]-1,0)</f>
        <v>0</v>
      </c>
      <c r="J497" s="33" t="str">
        <f>IFERROR(VLOOKUP(LISTAS[[#This Row],[ID]],_01_CODIGOS_Y_COSTOS_xlsm[[Producto y N°]:[CODIGO]],2,0),"")</f>
        <v>272</v>
      </c>
      <c r="M497" s="22">
        <v>0</v>
      </c>
      <c r="N497" s="23">
        <f>+LISTAS[[#This Row],[Precio]]+(LISTAS[[#This Row],[Precio]]*M497)</f>
        <v>933.16</v>
      </c>
      <c r="O497" s="24">
        <f t="shared" si="17"/>
        <v>377.9298</v>
      </c>
      <c r="Q497" s="21" t="str">
        <f>IFERROR(O497/LISTAS[[#This Row],[COSTO]]-1,"")</f>
        <v/>
      </c>
      <c r="R497" t="str">
        <f>+LISTAS[[#This Row],[ID]]</f>
        <v>RESORTES LINEA COMPLEMENTARIA272</v>
      </c>
      <c r="T497" s="29"/>
      <c r="U497" s="25">
        <f>LISTAS[[#This Row],[COSTO]]+(LISTAS[[#This Row],[COSTO]]*T497)</f>
        <v>0</v>
      </c>
      <c r="V497" s="30">
        <f>IF(T497="",0,U497/LISTAS[[#This Row],[VENTA NETA]]-1)</f>
        <v>0</v>
      </c>
      <c r="X497" s="25">
        <v>0</v>
      </c>
      <c r="Y497" s="31" t="str">
        <f>IFERROR(LISTAS[[#This Row],[COSTO]]/X497-1,"")</f>
        <v/>
      </c>
      <c r="AF497" t="str">
        <v>JORGE.CARBON</v>
      </c>
      <c r="AG497" t="str">
        <v>CARBONES</v>
      </c>
      <c r="AH497" s="15" t="str">
        <v>54 - 6 x 8 x 15</v>
      </c>
      <c r="AI497" s="9">
        <v>2212.4461500000002</v>
      </c>
      <c r="AJ497" s="9">
        <v>1550</v>
      </c>
      <c r="AK497" s="66">
        <v>0.42738461290322594</v>
      </c>
      <c r="AL497" s="8">
        <v>0.2</v>
      </c>
      <c r="AM497" s="9">
        <v>2654.9353799999999</v>
      </c>
      <c r="AN497" s="66">
        <v>0.71286153548387099</v>
      </c>
      <c r="AO497" s="13">
        <f t="shared" si="16"/>
        <v>442.48922999999968</v>
      </c>
      <c r="AQ497" s="66">
        <v>0.79999999999999982</v>
      </c>
      <c r="AR497" s="13">
        <v>218.25000899999986</v>
      </c>
    </row>
    <row r="498" spans="1:44" x14ac:dyDescent="0.2">
      <c r="A498" s="6" t="s">
        <v>899</v>
      </c>
      <c r="B498" t="s">
        <v>895</v>
      </c>
      <c r="C498">
        <v>273</v>
      </c>
      <c r="D498" t="s">
        <v>5426</v>
      </c>
      <c r="E498" s="2">
        <v>1512.52</v>
      </c>
      <c r="F498" s="6" t="str">
        <f>+_xlfn.XLOOKUP(LISTAS[[#This Row],[ID]],_01_CODIGOS_Y_COSTOS_xlsm[Producto y N°],_01_CODIGOS_Y_COSTOS_xlsm[FABRICA],"",0,1)</f>
        <v>RESORTES</v>
      </c>
      <c r="G498" s="13">
        <f>LISTAS[[#This Row],[Precio]]*(1-0.46)*(1-IF($C$3520="",0,$C$3520))</f>
        <v>612.57060000000001</v>
      </c>
      <c r="H498" s="1">
        <f>+_xlfn.XLOOKUP(LISTAS[[#This Row],[ID]],_01_CODIGOS_Y_COSTOS_xlsm[Producto y N°],_01_CODIGOS_Y_COSTOS_xlsm[COSTO],0,0,1)</f>
        <v>282</v>
      </c>
      <c r="I498" s="115">
        <f>+IFERROR(LISTAS[[#This Row],[VENTA NETA]]/LISTAS[[#This Row],[COSTO]]-1,0)</f>
        <v>1.1722361702127659</v>
      </c>
      <c r="J498" s="33" t="str">
        <f>IFERROR(VLOOKUP(LISTAS[[#This Row],[ID]],_01_CODIGOS_Y_COSTOS_xlsm[[Producto y N°]:[CODIGO]],2,0),"")</f>
        <v>273</v>
      </c>
      <c r="M498" s="22">
        <v>0</v>
      </c>
      <c r="N498" s="23">
        <f>+LISTAS[[#This Row],[Precio]]+(LISTAS[[#This Row],[Precio]]*M498)</f>
        <v>1512.52</v>
      </c>
      <c r="O498" s="24">
        <f t="shared" si="17"/>
        <v>612.57060000000001</v>
      </c>
      <c r="Q498" s="21">
        <f>IFERROR(O498/LISTAS[[#This Row],[COSTO]]-1,"")</f>
        <v>1.1722361702127659</v>
      </c>
      <c r="R498" t="str">
        <f>+LISTAS[[#This Row],[ID]]</f>
        <v>RESORTES LINEA COMPLEMENTARIA273</v>
      </c>
      <c r="T498" s="29"/>
      <c r="U498" s="25">
        <f>LISTAS[[#This Row],[COSTO]]+(LISTAS[[#This Row],[COSTO]]*T498)</f>
        <v>282</v>
      </c>
      <c r="V498" s="30">
        <f>IF(T498="",0,U498/LISTAS[[#This Row],[VENTA NETA]]-1)</f>
        <v>0</v>
      </c>
      <c r="X498" s="25">
        <v>0</v>
      </c>
      <c r="Y498" s="31" t="str">
        <f>IFERROR(LISTAS[[#This Row],[COSTO]]/X498-1,"")</f>
        <v/>
      </c>
      <c r="AF498" t="str">
        <v>REGATONES</v>
      </c>
      <c r="AG498" t="str">
        <v>REGATONES</v>
      </c>
      <c r="AH498" s="15">
        <v>16</v>
      </c>
      <c r="AI498" s="9">
        <v>157.0428</v>
      </c>
      <c r="AJ498" s="9">
        <v>109</v>
      </c>
      <c r="AK498" s="66">
        <v>0.44075963302752297</v>
      </c>
      <c r="AL498" s="8">
        <v>0.2</v>
      </c>
      <c r="AM498" s="9">
        <v>188.45136000000002</v>
      </c>
      <c r="AN498" s="66">
        <v>0.72891155963302778</v>
      </c>
      <c r="AO498" s="13">
        <f t="shared" si="16"/>
        <v>31.408560000000023</v>
      </c>
      <c r="AQ498" s="66">
        <v>0.79999999999999982</v>
      </c>
      <c r="AR498" s="13">
        <v>436.50001799999973</v>
      </c>
    </row>
    <row r="499" spans="1:44" x14ac:dyDescent="0.2">
      <c r="A499" s="6" t="s">
        <v>900</v>
      </c>
      <c r="B499" t="s">
        <v>895</v>
      </c>
      <c r="C499">
        <v>274</v>
      </c>
      <c r="D499" t="s">
        <v>5427</v>
      </c>
      <c r="E499" s="2">
        <v>1378.67</v>
      </c>
      <c r="F499" s="6" t="str">
        <f>+_xlfn.XLOOKUP(LISTAS[[#This Row],[ID]],_01_CODIGOS_Y_COSTOS_xlsm[Producto y N°],_01_CODIGOS_Y_COSTOS_xlsm[FABRICA],"",0,1)</f>
        <v>RESORTES</v>
      </c>
      <c r="G499" s="13">
        <f>LISTAS[[#This Row],[Precio]]*(1-0.46)*(1-IF($C$3520="",0,$C$3520))</f>
        <v>558.36135000000013</v>
      </c>
      <c r="H499" s="1">
        <f>+_xlfn.XLOOKUP(LISTAS[[#This Row],[ID]],_01_CODIGOS_Y_COSTOS_xlsm[Producto y N°],_01_CODIGOS_Y_COSTOS_xlsm[COSTO],0,0,1)</f>
        <v>310.2</v>
      </c>
      <c r="I499" s="115">
        <f>+IFERROR(LISTAS[[#This Row],[VENTA NETA]]/LISTAS[[#This Row],[COSTO]]-1,0)</f>
        <v>0.80000435203094833</v>
      </c>
      <c r="J499" s="33" t="str">
        <f>IFERROR(VLOOKUP(LISTAS[[#This Row],[ID]],_01_CODIGOS_Y_COSTOS_xlsm[[Producto y N°]:[CODIGO]],2,0),"")</f>
        <v>274</v>
      </c>
      <c r="M499" s="22">
        <v>7.7116993239372045E-2</v>
      </c>
      <c r="N499" s="23">
        <f>+LISTAS[[#This Row],[Precio]]+(LISTAS[[#This Row],[Precio]]*M499)</f>
        <v>1484.9888850693251</v>
      </c>
      <c r="O499" s="24">
        <f t="shared" si="17"/>
        <v>601.42049845307679</v>
      </c>
      <c r="Q499" s="21">
        <f>IFERROR(O499/LISTAS[[#This Row],[COSTO]]-1,"")</f>
        <v>0.9388152754773591</v>
      </c>
      <c r="R499" t="str">
        <f>+LISTAS[[#This Row],[ID]]</f>
        <v>RESORTES LINEA COMPLEMENTARIA274</v>
      </c>
      <c r="T499" s="29"/>
      <c r="U499" s="25">
        <f>LISTAS[[#This Row],[COSTO]]+(LISTAS[[#This Row],[COSTO]]*T499)</f>
        <v>310.2</v>
      </c>
      <c r="V499" s="30">
        <f>IF(T499="",0,U499/LISTAS[[#This Row],[VENTA NETA]]-1)</f>
        <v>0</v>
      </c>
      <c r="X499" s="25">
        <v>0</v>
      </c>
      <c r="Y499" s="31" t="str">
        <f>IFERROR(LISTAS[[#This Row],[COSTO]]/X499-1,"")</f>
        <v/>
      </c>
      <c r="AF499" t="str">
        <v>REGATONES</v>
      </c>
      <c r="AG499" t="str">
        <v>REGATONES</v>
      </c>
      <c r="AH499" s="15">
        <v>31</v>
      </c>
      <c r="AI499" s="9">
        <v>112.26600000000002</v>
      </c>
      <c r="AJ499" s="9">
        <v>75</v>
      </c>
      <c r="AK499" s="66">
        <v>0.49688000000000021</v>
      </c>
      <c r="AL499" s="8">
        <v>0.2</v>
      </c>
      <c r="AM499" s="9">
        <v>134.7192</v>
      </c>
      <c r="AN499" s="66">
        <v>0.79625600000000007</v>
      </c>
      <c r="AO499" s="13">
        <f t="shared" si="16"/>
        <v>22.453199999999981</v>
      </c>
      <c r="AQ499" s="66">
        <v>0.80000000000000027</v>
      </c>
      <c r="AR499" s="13">
        <v>425.58751350000057</v>
      </c>
    </row>
    <row r="500" spans="1:44" x14ac:dyDescent="0.2">
      <c r="A500" s="6" t="s">
        <v>901</v>
      </c>
      <c r="B500" t="s">
        <v>895</v>
      </c>
      <c r="C500">
        <v>275</v>
      </c>
      <c r="D500" t="s">
        <v>5428</v>
      </c>
      <c r="E500" s="2">
        <v>1883.36</v>
      </c>
      <c r="F500" s="6" t="str">
        <f>+_xlfn.XLOOKUP(LISTAS[[#This Row],[ID]],_01_CODIGOS_Y_COSTOS_xlsm[Producto y N°],_01_CODIGOS_Y_COSTOS_xlsm[FABRICA],"",0,1)</f>
        <v>RESORTES</v>
      </c>
      <c r="G500" s="13">
        <f>LISTAS[[#This Row],[Precio]]*(1-0.46)*(1-IF($C$3520="",0,$C$3520))</f>
        <v>762.76080000000002</v>
      </c>
      <c r="H500" s="1">
        <f>+_xlfn.XLOOKUP(LISTAS[[#This Row],[ID]],_01_CODIGOS_Y_COSTOS_xlsm[Producto y N°],_01_CODIGOS_Y_COSTOS_xlsm[COSTO],0,0,1)</f>
        <v>380.7</v>
      </c>
      <c r="I500" s="115">
        <f>+IFERROR(LISTAS[[#This Row],[VENTA NETA]]/LISTAS[[#This Row],[COSTO]]-1,0)</f>
        <v>1.0035744680851066</v>
      </c>
      <c r="J500" s="33" t="str">
        <f>IFERROR(VLOOKUP(LISTAS[[#This Row],[ID]],_01_CODIGOS_Y_COSTOS_xlsm[[Producto y N°]:[CODIGO]],2,0),"")</f>
        <v>275</v>
      </c>
      <c r="M500" s="22">
        <v>0</v>
      </c>
      <c r="N500" s="23">
        <f>+LISTAS[[#This Row],[Precio]]+(LISTAS[[#This Row],[Precio]]*M500)</f>
        <v>1883.36</v>
      </c>
      <c r="O500" s="24">
        <f t="shared" si="17"/>
        <v>762.76080000000002</v>
      </c>
      <c r="Q500" s="21">
        <f>IFERROR(O500/LISTAS[[#This Row],[COSTO]]-1,"")</f>
        <v>1.0035744680851066</v>
      </c>
      <c r="R500" t="str">
        <f>+LISTAS[[#This Row],[ID]]</f>
        <v>RESORTES LINEA COMPLEMENTARIA275</v>
      </c>
      <c r="T500" s="29"/>
      <c r="U500" s="25">
        <f>LISTAS[[#This Row],[COSTO]]+(LISTAS[[#This Row],[COSTO]]*T500)</f>
        <v>380.7</v>
      </c>
      <c r="V500" s="30">
        <f>IF(T500="",0,U500/LISTAS[[#This Row],[VENTA NETA]]-1)</f>
        <v>0</v>
      </c>
      <c r="X500" s="25">
        <v>0</v>
      </c>
      <c r="Y500" s="31" t="str">
        <f>IFERROR(LISTAS[[#This Row],[COSTO]]/X500-1,"")</f>
        <v/>
      </c>
      <c r="AF500" t="str">
        <v>WALTER</v>
      </c>
      <c r="AG500" t="str">
        <v>Gaveta</v>
      </c>
      <c r="AH500" s="15" t="str">
        <v>me</v>
      </c>
      <c r="AI500" s="9">
        <v>7290</v>
      </c>
      <c r="AJ500" s="9">
        <v>6220</v>
      </c>
      <c r="AK500" s="66">
        <v>0.17202572347266876</v>
      </c>
      <c r="AL500" s="8">
        <v>0.2</v>
      </c>
      <c r="AM500" s="9">
        <v>8748</v>
      </c>
      <c r="AN500" s="66">
        <v>0.40643086816720264</v>
      </c>
      <c r="AO500" s="13">
        <f t="shared" si="16"/>
        <v>1458</v>
      </c>
      <c r="AQ500" s="66">
        <v>0.80000000000000027</v>
      </c>
      <c r="AR500" s="13">
        <v>365.568759</v>
      </c>
    </row>
    <row r="501" spans="1:44" x14ac:dyDescent="0.2">
      <c r="A501" s="6" t="s">
        <v>902</v>
      </c>
      <c r="B501" t="s">
        <v>895</v>
      </c>
      <c r="C501">
        <v>276</v>
      </c>
      <c r="D501" t="s">
        <v>5429</v>
      </c>
      <c r="E501" s="2">
        <v>2511.12</v>
      </c>
      <c r="F501" s="6" t="str">
        <f>+_xlfn.XLOOKUP(LISTAS[[#This Row],[ID]],_01_CODIGOS_Y_COSTOS_xlsm[Producto y N°],_01_CODIGOS_Y_COSTOS_xlsm[FABRICA],"",0,1)</f>
        <v>RESORTES</v>
      </c>
      <c r="G501" s="13">
        <f>LISTAS[[#This Row],[Precio]]*(1-0.46)*(1-IF($C$3520="",0,$C$3520))</f>
        <v>1017.0036</v>
      </c>
      <c r="H501" s="1">
        <f>+_xlfn.XLOOKUP(LISTAS[[#This Row],[ID]],_01_CODIGOS_Y_COSTOS_xlsm[Producto y N°],_01_CODIGOS_Y_COSTOS_xlsm[COSTO],0,0,1)</f>
        <v>394.8</v>
      </c>
      <c r="I501" s="115">
        <f>+IFERROR(LISTAS[[#This Row],[VENTA NETA]]/LISTAS[[#This Row],[COSTO]]-1,0)</f>
        <v>1.575996960486322</v>
      </c>
      <c r="J501" s="33" t="str">
        <f>IFERROR(VLOOKUP(LISTAS[[#This Row],[ID]],_01_CODIGOS_Y_COSTOS_xlsm[[Producto y N°]:[CODIGO]],2,0),"")</f>
        <v>276</v>
      </c>
      <c r="M501" s="22">
        <v>0</v>
      </c>
      <c r="N501" s="23">
        <f>+LISTAS[[#This Row],[Precio]]+(LISTAS[[#This Row],[Precio]]*M501)</f>
        <v>2511.12</v>
      </c>
      <c r="O501" s="24">
        <f t="shared" si="17"/>
        <v>1017.0036</v>
      </c>
      <c r="Q501" s="21">
        <f>IFERROR(O501/LISTAS[[#This Row],[COSTO]]-1,"")</f>
        <v>1.575996960486322</v>
      </c>
      <c r="R501" t="str">
        <f>+LISTAS[[#This Row],[ID]]</f>
        <v>RESORTES LINEA COMPLEMENTARIA276</v>
      </c>
      <c r="T501" s="29"/>
      <c r="U501" s="25">
        <f>LISTAS[[#This Row],[COSTO]]+(LISTAS[[#This Row],[COSTO]]*T501)</f>
        <v>394.8</v>
      </c>
      <c r="V501" s="30">
        <f>IF(T501="",0,U501/LISTAS[[#This Row],[VENTA NETA]]-1)</f>
        <v>0</v>
      </c>
      <c r="X501" s="25">
        <v>0</v>
      </c>
      <c r="Y501" s="31" t="str">
        <f>IFERROR(LISTAS[[#This Row],[COSTO]]/X501-1,"")</f>
        <v/>
      </c>
      <c r="AF501" t="str">
        <v>WALTER</v>
      </c>
      <c r="AG501" t="str">
        <v>Gavetas</v>
      </c>
      <c r="AH501" s="15" t="str">
        <v>2 - 25x42x8 - Esp. 20</v>
      </c>
      <c r="AI501" s="9">
        <v>7290</v>
      </c>
      <c r="AJ501" s="9">
        <v>6810</v>
      </c>
      <c r="AK501" s="66">
        <v>7.0484581497797461E-2</v>
      </c>
      <c r="AL501" s="8">
        <v>0.2</v>
      </c>
      <c r="AM501" s="9">
        <v>8748</v>
      </c>
      <c r="AN501" s="66">
        <v>0.28458149779735686</v>
      </c>
      <c r="AO501" s="13">
        <f t="shared" si="16"/>
        <v>1458</v>
      </c>
      <c r="AQ501" s="66">
        <v>0.79999999999999982</v>
      </c>
      <c r="AR501" s="13">
        <v>207.33750449999991</v>
      </c>
    </row>
    <row r="502" spans="1:44" x14ac:dyDescent="0.2">
      <c r="A502" s="6" t="s">
        <v>903</v>
      </c>
      <c r="B502" t="s">
        <v>895</v>
      </c>
      <c r="C502">
        <v>277</v>
      </c>
      <c r="D502" t="s">
        <v>5430</v>
      </c>
      <c r="E502" s="2">
        <v>3138.92</v>
      </c>
      <c r="F502" s="6" t="str">
        <f>+_xlfn.XLOOKUP(LISTAS[[#This Row],[ID]],_01_CODIGOS_Y_COSTOS_xlsm[Producto y N°],_01_CODIGOS_Y_COSTOS_xlsm[FABRICA],"",0,1)</f>
        <v>RESORTES</v>
      </c>
      <c r="G502" s="13">
        <f>LISTAS[[#This Row],[Precio]]*(1-0.46)*(1-IF($C$3520="",0,$C$3520))</f>
        <v>1271.2626</v>
      </c>
      <c r="H502" s="1">
        <f>+_xlfn.XLOOKUP(LISTAS[[#This Row],[ID]],_01_CODIGOS_Y_COSTOS_xlsm[Producto y N°],_01_CODIGOS_Y_COSTOS_xlsm[COSTO],0,0,1)</f>
        <v>451.2</v>
      </c>
      <c r="I502" s="115">
        <f>+IFERROR(LISTAS[[#This Row],[VENTA NETA]]/LISTAS[[#This Row],[COSTO]]-1,0)</f>
        <v>1.8175146276595746</v>
      </c>
      <c r="J502" s="33" t="str">
        <f>IFERROR(VLOOKUP(LISTAS[[#This Row],[ID]],_01_CODIGOS_Y_COSTOS_xlsm[[Producto y N°]:[CODIGO]],2,0),"")</f>
        <v>277</v>
      </c>
      <c r="M502" s="22">
        <v>0</v>
      </c>
      <c r="N502" s="23">
        <f>+LISTAS[[#This Row],[Precio]]+(LISTAS[[#This Row],[Precio]]*M502)</f>
        <v>3138.92</v>
      </c>
      <c r="O502" s="24">
        <f t="shared" si="17"/>
        <v>1271.2626</v>
      </c>
      <c r="Q502" s="21">
        <f>IFERROR(O502/LISTAS[[#This Row],[COSTO]]-1,"")</f>
        <v>1.8175146276595746</v>
      </c>
      <c r="R502" t="str">
        <f>+LISTAS[[#This Row],[ID]]</f>
        <v>RESORTES LINEA COMPLEMENTARIA277</v>
      </c>
      <c r="T502" s="29"/>
      <c r="U502" s="25">
        <f>LISTAS[[#This Row],[COSTO]]+(LISTAS[[#This Row],[COSTO]]*T502)</f>
        <v>451.2</v>
      </c>
      <c r="V502" s="30">
        <f>IF(T502="",0,U502/LISTAS[[#This Row],[VENTA NETA]]-1)</f>
        <v>0</v>
      </c>
      <c r="X502" s="25">
        <v>0</v>
      </c>
      <c r="Y502" s="31" t="str">
        <f>IFERROR(LISTAS[[#This Row],[COSTO]]/X502-1,"")</f>
        <v/>
      </c>
      <c r="AF502" t="str">
        <v>WALTER</v>
      </c>
      <c r="AG502" t="str">
        <v>Gavetas</v>
      </c>
      <c r="AH502" s="15" t="str">
        <v>3 - 25x42x8 - Esp. 24</v>
      </c>
      <c r="AI502" s="9">
        <v>7290</v>
      </c>
      <c r="AJ502" s="9">
        <v>6810</v>
      </c>
      <c r="AK502" s="66">
        <v>7.0484581497797461E-2</v>
      </c>
      <c r="AL502" s="8">
        <v>0.2</v>
      </c>
      <c r="AM502" s="9">
        <v>8748</v>
      </c>
      <c r="AN502" s="66">
        <v>0.28458149779735686</v>
      </c>
      <c r="AO502" s="13">
        <f t="shared" si="16"/>
        <v>1458</v>
      </c>
      <c r="AQ502" s="66">
        <v>0.80000000000000027</v>
      </c>
      <c r="AR502" s="13">
        <v>256.44375449999995</v>
      </c>
    </row>
    <row r="503" spans="1:44" x14ac:dyDescent="0.2">
      <c r="A503" s="6" t="s">
        <v>904</v>
      </c>
      <c r="B503" t="s">
        <v>895</v>
      </c>
      <c r="C503">
        <v>278</v>
      </c>
      <c r="D503" t="s">
        <v>5431</v>
      </c>
      <c r="E503" s="2">
        <v>1883.36</v>
      </c>
      <c r="F503" s="6" t="str">
        <f>+_xlfn.XLOOKUP(LISTAS[[#This Row],[ID]],_01_CODIGOS_Y_COSTOS_xlsm[Producto y N°],_01_CODIGOS_Y_COSTOS_xlsm[FABRICA],"",0,1)</f>
        <v>RESORTES</v>
      </c>
      <c r="G503" s="13">
        <f>LISTAS[[#This Row],[Precio]]*(1-0.46)*(1-IF($C$3520="",0,$C$3520))</f>
        <v>762.76080000000002</v>
      </c>
      <c r="H503" s="1">
        <f>+_xlfn.XLOOKUP(LISTAS[[#This Row],[ID]],_01_CODIGOS_Y_COSTOS_xlsm[Producto y N°],_01_CODIGOS_Y_COSTOS_xlsm[COSTO],0,0,1)</f>
        <v>197.4</v>
      </c>
      <c r="I503" s="115">
        <f>+IFERROR(LISTAS[[#This Row],[VENTA NETA]]/LISTAS[[#This Row],[COSTO]]-1,0)</f>
        <v>2.8640364741641338</v>
      </c>
      <c r="J503" s="33" t="str">
        <f>IFERROR(VLOOKUP(LISTAS[[#This Row],[ID]],_01_CODIGOS_Y_COSTOS_xlsm[[Producto y N°]:[CODIGO]],2,0),"")</f>
        <v>278</v>
      </c>
      <c r="M503" s="22">
        <v>0</v>
      </c>
      <c r="N503" s="23">
        <f>+LISTAS[[#This Row],[Precio]]+(LISTAS[[#This Row],[Precio]]*M503)</f>
        <v>1883.36</v>
      </c>
      <c r="O503" s="24">
        <f t="shared" si="17"/>
        <v>762.76080000000002</v>
      </c>
      <c r="Q503" s="21">
        <f>IFERROR(O503/LISTAS[[#This Row],[COSTO]]-1,"")</f>
        <v>2.8640364741641338</v>
      </c>
      <c r="R503" t="str">
        <f>+LISTAS[[#This Row],[ID]]</f>
        <v>RESORTES LINEA COMPLEMENTARIA278</v>
      </c>
      <c r="T503" s="29"/>
      <c r="U503" s="25">
        <f>LISTAS[[#This Row],[COSTO]]+(LISTAS[[#This Row],[COSTO]]*T503)</f>
        <v>197.4</v>
      </c>
      <c r="V503" s="30">
        <f>IF(T503="",0,U503/LISTAS[[#This Row],[VENTA NETA]]-1)</f>
        <v>0</v>
      </c>
      <c r="X503" s="25">
        <v>0</v>
      </c>
      <c r="Y503" s="31" t="str">
        <f>IFERROR(LISTAS[[#This Row],[COSTO]]/X503-1,"")</f>
        <v/>
      </c>
      <c r="AF503" t="str">
        <v>WALTER</v>
      </c>
      <c r="AG503" t="str">
        <v>Gavetas</v>
      </c>
      <c r="AH503" s="15" t="str">
        <v>4 - 25x42x7 - Esp. 30</v>
      </c>
      <c r="AI503" s="9">
        <v>7290</v>
      </c>
      <c r="AJ503" s="9">
        <v>6220</v>
      </c>
      <c r="AK503" s="66">
        <v>0.17202572347266876</v>
      </c>
      <c r="AL503" s="8">
        <v>0.2</v>
      </c>
      <c r="AM503" s="9">
        <v>8748</v>
      </c>
      <c r="AN503" s="66">
        <v>0.40643086816720264</v>
      </c>
      <c r="AO503" s="13">
        <f t="shared" si="16"/>
        <v>1458</v>
      </c>
      <c r="AQ503" s="66">
        <v>0.8</v>
      </c>
      <c r="AR503" s="13">
        <v>818.43751350000002</v>
      </c>
    </row>
    <row r="504" spans="1:44" x14ac:dyDescent="0.2">
      <c r="A504" s="6" t="s">
        <v>905</v>
      </c>
      <c r="B504" t="s">
        <v>895</v>
      </c>
      <c r="C504">
        <v>279</v>
      </c>
      <c r="D504" t="s">
        <v>5432</v>
      </c>
      <c r="E504" s="2">
        <v>2959.6</v>
      </c>
      <c r="F504" s="6" t="str">
        <f>+_xlfn.XLOOKUP(LISTAS[[#This Row],[ID]],_01_CODIGOS_Y_COSTOS_xlsm[Producto y N°],_01_CODIGOS_Y_COSTOS_xlsm[FABRICA],"",0,1)</f>
        <v>RESORTES</v>
      </c>
      <c r="G504" s="13">
        <f>LISTAS[[#This Row],[Precio]]*(1-0.46)*(1-IF($C$3520="",0,$C$3520))</f>
        <v>1198.6379999999999</v>
      </c>
      <c r="H504" s="1">
        <f>+_xlfn.XLOOKUP(LISTAS[[#This Row],[ID]],_01_CODIGOS_Y_COSTOS_xlsm[Producto y N°],_01_CODIGOS_Y_COSTOS_xlsm[COSTO],0,0,1)</f>
        <v>451.2</v>
      </c>
      <c r="I504" s="115">
        <f>+IFERROR(LISTAS[[#This Row],[VENTA NETA]]/LISTAS[[#This Row],[COSTO]]-1,0)</f>
        <v>1.6565558510638296</v>
      </c>
      <c r="J504" s="33" t="str">
        <f>IFERROR(VLOOKUP(LISTAS[[#This Row],[ID]],_01_CODIGOS_Y_COSTOS_xlsm[[Producto y N°]:[CODIGO]],2,0),"")</f>
        <v>279</v>
      </c>
      <c r="M504" s="22">
        <v>0</v>
      </c>
      <c r="N504" s="23">
        <f>+LISTAS[[#This Row],[Precio]]+(LISTAS[[#This Row],[Precio]]*M504)</f>
        <v>2959.6</v>
      </c>
      <c r="O504" s="24">
        <f t="shared" si="17"/>
        <v>1198.6379999999999</v>
      </c>
      <c r="Q504" s="21">
        <f>IFERROR(O504/LISTAS[[#This Row],[COSTO]]-1,"")</f>
        <v>1.6565558510638296</v>
      </c>
      <c r="R504" t="str">
        <f>+LISTAS[[#This Row],[ID]]</f>
        <v>RESORTES LINEA COMPLEMENTARIA279</v>
      </c>
      <c r="T504" s="29"/>
      <c r="U504" s="25">
        <f>LISTAS[[#This Row],[COSTO]]+(LISTAS[[#This Row],[COSTO]]*T504)</f>
        <v>451.2</v>
      </c>
      <c r="V504" s="30">
        <f>IF(T504="",0,U504/LISTAS[[#This Row],[VENTA NETA]]-1)</f>
        <v>0</v>
      </c>
      <c r="X504" s="25">
        <v>0</v>
      </c>
      <c r="Y504" s="31" t="str">
        <f>IFERROR(LISTAS[[#This Row],[COSTO]]/X504-1,"")</f>
        <v/>
      </c>
      <c r="AF504" t="str">
        <v>WALTER</v>
      </c>
      <c r="AG504" t="str">
        <v>Gavetas</v>
      </c>
      <c r="AH504" s="15" t="str">
        <v>5 - 25x42x7 - Esp. 35</v>
      </c>
      <c r="AI504" s="9">
        <v>7290</v>
      </c>
      <c r="AJ504" s="9">
        <v>6750</v>
      </c>
      <c r="AK504" s="66">
        <v>8.0000000000000071E-2</v>
      </c>
      <c r="AL504" s="8">
        <v>0.2</v>
      </c>
      <c r="AM504" s="9">
        <v>8748</v>
      </c>
      <c r="AN504" s="66">
        <v>0.29600000000000004</v>
      </c>
      <c r="AO504" s="13">
        <f t="shared" si="16"/>
        <v>1458</v>
      </c>
      <c r="AQ504" s="66">
        <v>0.79999999999999938</v>
      </c>
      <c r="AR504" s="13">
        <v>305.5500044999992</v>
      </c>
    </row>
    <row r="505" spans="1:44" x14ac:dyDescent="0.2">
      <c r="A505" s="6" t="s">
        <v>906</v>
      </c>
      <c r="B505" t="s">
        <v>895</v>
      </c>
      <c r="C505">
        <v>280</v>
      </c>
      <c r="D505" t="s">
        <v>5433</v>
      </c>
      <c r="E505" s="2">
        <v>4125.32</v>
      </c>
      <c r="F505" s="6" t="str">
        <f>+_xlfn.XLOOKUP(LISTAS[[#This Row],[ID]],_01_CODIGOS_Y_COSTOS_xlsm[Producto y N°],_01_CODIGOS_Y_COSTOS_xlsm[FABRICA],"",0,1)</f>
        <v>RESORTES</v>
      </c>
      <c r="G505" s="13">
        <f>LISTAS[[#This Row],[Precio]]*(1-0.46)*(1-IF($C$3520="",0,$C$3520))</f>
        <v>1670.7545999999998</v>
      </c>
      <c r="H505" s="1">
        <f>+_xlfn.XLOOKUP(LISTAS[[#This Row],[ID]],_01_CODIGOS_Y_COSTOS_xlsm[Producto y N°],_01_CODIGOS_Y_COSTOS_xlsm[COSTO],0,0,1)</f>
        <v>592.20000000000005</v>
      </c>
      <c r="I505" s="115">
        <f>+IFERROR(LISTAS[[#This Row],[VENTA NETA]]/LISTAS[[#This Row],[COSTO]]-1,0)</f>
        <v>1.8212674772036466</v>
      </c>
      <c r="J505" s="33" t="str">
        <f>IFERROR(VLOOKUP(LISTAS[[#This Row],[ID]],_01_CODIGOS_Y_COSTOS_xlsm[[Producto y N°]:[CODIGO]],2,0),"")</f>
        <v>280</v>
      </c>
      <c r="M505" s="22">
        <v>0</v>
      </c>
      <c r="N505" s="23">
        <f>+LISTAS[[#This Row],[Precio]]+(LISTAS[[#This Row],[Precio]]*M505)</f>
        <v>4125.32</v>
      </c>
      <c r="O505" s="24">
        <f t="shared" si="17"/>
        <v>1670.7545999999998</v>
      </c>
      <c r="Q505" s="21">
        <f>IFERROR(O505/LISTAS[[#This Row],[COSTO]]-1,"")</f>
        <v>1.8212674772036466</v>
      </c>
      <c r="R505" t="str">
        <f>+LISTAS[[#This Row],[ID]]</f>
        <v>RESORTES LINEA COMPLEMENTARIA280</v>
      </c>
      <c r="T505" s="29"/>
      <c r="U505" s="25">
        <f>LISTAS[[#This Row],[COSTO]]+(LISTAS[[#This Row],[COSTO]]*T505)</f>
        <v>592.20000000000005</v>
      </c>
      <c r="V505" s="30">
        <f>IF(T505="",0,U505/LISTAS[[#This Row],[VENTA NETA]]-1)</f>
        <v>0</v>
      </c>
      <c r="X505" s="25">
        <v>0</v>
      </c>
      <c r="Y505" s="31" t="str">
        <f>IFERROR(LISTAS[[#This Row],[COSTO]]/X505-1,"")</f>
        <v/>
      </c>
      <c r="AF505" t="str">
        <v>WALTER</v>
      </c>
      <c r="AG505" t="str">
        <v>Gavetas</v>
      </c>
      <c r="AH505" s="15" t="str">
        <v>7 - 25x49x7 - Esp. 40</v>
      </c>
      <c r="AI505" s="9">
        <v>7290</v>
      </c>
      <c r="AJ505" s="9">
        <v>7721</v>
      </c>
      <c r="AK505" s="66">
        <v>-5.5821784742908998E-2</v>
      </c>
      <c r="AL505" s="8">
        <v>0.2</v>
      </c>
      <c r="AM505" s="9">
        <v>8748</v>
      </c>
      <c r="AN505" s="66">
        <v>0.1330138583085092</v>
      </c>
      <c r="AO505" s="13">
        <f t="shared" si="16"/>
        <v>1458</v>
      </c>
      <c r="AQ505" s="66">
        <v>0.79999999999999938</v>
      </c>
      <c r="AR505" s="13">
        <v>305.5500044999992</v>
      </c>
    </row>
    <row r="506" spans="1:44" x14ac:dyDescent="0.2">
      <c r="A506" s="6" t="s">
        <v>907</v>
      </c>
      <c r="B506" t="s">
        <v>895</v>
      </c>
      <c r="C506">
        <v>281</v>
      </c>
      <c r="D506" t="s">
        <v>5434</v>
      </c>
      <c r="E506" s="2">
        <v>2152.52</v>
      </c>
      <c r="F506" s="6" t="str">
        <f>+_xlfn.XLOOKUP(LISTAS[[#This Row],[ID]],_01_CODIGOS_Y_COSTOS_xlsm[Producto y N°],_01_CODIGOS_Y_COSTOS_xlsm[FABRICA],"",0,1)</f>
        <v>RESORTES</v>
      </c>
      <c r="G506" s="13">
        <f>LISTAS[[#This Row],[Precio]]*(1-0.46)*(1-IF($C$3520="",0,$C$3520))</f>
        <v>871.77060000000006</v>
      </c>
      <c r="H506" s="1">
        <f>+_xlfn.XLOOKUP(LISTAS[[#This Row],[ID]],_01_CODIGOS_Y_COSTOS_xlsm[Producto y N°],_01_CODIGOS_Y_COSTOS_xlsm[COSTO],0,0,1)</f>
        <v>380.7</v>
      </c>
      <c r="I506" s="115">
        <f>+IFERROR(LISTAS[[#This Row],[VENTA NETA]]/LISTAS[[#This Row],[COSTO]]-1,0)</f>
        <v>1.2899148936170217</v>
      </c>
      <c r="J506" s="33" t="str">
        <f>IFERROR(VLOOKUP(LISTAS[[#This Row],[ID]],_01_CODIGOS_Y_COSTOS_xlsm[[Producto y N°]:[CODIGO]],2,0),"")</f>
        <v>281</v>
      </c>
      <c r="M506" s="22">
        <v>0</v>
      </c>
      <c r="N506" s="23">
        <f>+LISTAS[[#This Row],[Precio]]+(LISTAS[[#This Row],[Precio]]*M506)</f>
        <v>2152.52</v>
      </c>
      <c r="O506" s="24">
        <f t="shared" si="17"/>
        <v>871.77060000000006</v>
      </c>
      <c r="Q506" s="21">
        <f>IFERROR(O506/LISTAS[[#This Row],[COSTO]]-1,"")</f>
        <v>1.2899148936170217</v>
      </c>
      <c r="R506" t="str">
        <f>+LISTAS[[#This Row],[ID]]</f>
        <v>RESORTES LINEA COMPLEMENTARIA281</v>
      </c>
      <c r="T506" s="29"/>
      <c r="U506" s="25">
        <f>LISTAS[[#This Row],[COSTO]]+(LISTAS[[#This Row],[COSTO]]*T506)</f>
        <v>380.7</v>
      </c>
      <c r="V506" s="30">
        <f>IF(T506="",0,U506/LISTAS[[#This Row],[VENTA NETA]]-1)</f>
        <v>0</v>
      </c>
      <c r="X506" s="25">
        <v>0</v>
      </c>
      <c r="Y506" s="31" t="str">
        <f>IFERROR(LISTAS[[#This Row],[COSTO]]/X506-1,"")</f>
        <v/>
      </c>
      <c r="AF506" t="str">
        <v>JORGE.CARBON</v>
      </c>
      <c r="AG506" t="str">
        <v>CARBONES</v>
      </c>
      <c r="AH506" s="15" t="str">
        <v>110 - 18x8x6</v>
      </c>
      <c r="AI506" s="9">
        <v>2320.0749000000001</v>
      </c>
      <c r="AJ506" s="9">
        <v>1550</v>
      </c>
      <c r="AK506" s="66">
        <v>0.49682251612903228</v>
      </c>
      <c r="AL506" s="8">
        <v>0.2</v>
      </c>
      <c r="AM506" s="9">
        <v>2784.0898800000004</v>
      </c>
      <c r="AN506" s="66">
        <v>0.79618701935483904</v>
      </c>
      <c r="AO506" s="13">
        <f t="shared" si="16"/>
        <v>464.01498000000038</v>
      </c>
      <c r="AQ506" s="66">
        <v>0.80000000000000027</v>
      </c>
      <c r="AR506" s="13">
        <v>354.65625450000016</v>
      </c>
    </row>
    <row r="507" spans="1:44" x14ac:dyDescent="0.2">
      <c r="A507" s="6" t="s">
        <v>908</v>
      </c>
      <c r="B507" t="s">
        <v>895</v>
      </c>
      <c r="C507">
        <v>282</v>
      </c>
      <c r="D507" t="s">
        <v>5435</v>
      </c>
      <c r="E507" s="2">
        <v>2601</v>
      </c>
      <c r="F507" s="6" t="str">
        <f>+_xlfn.XLOOKUP(LISTAS[[#This Row],[ID]],_01_CODIGOS_Y_COSTOS_xlsm[Producto y N°],_01_CODIGOS_Y_COSTOS_xlsm[FABRICA],"",0,1)</f>
        <v>RESORTES</v>
      </c>
      <c r="G507" s="13">
        <f>LISTAS[[#This Row],[Precio]]*(1-0.46)*(1-IF($C$3520="",0,$C$3520))</f>
        <v>1053.4050000000002</v>
      </c>
      <c r="H507" s="1">
        <f>+_xlfn.XLOOKUP(LISTAS[[#This Row],[ID]],_01_CODIGOS_Y_COSTOS_xlsm[Producto y N°],_01_CODIGOS_Y_COSTOS_xlsm[COSTO],0,0,1)</f>
        <v>493.5</v>
      </c>
      <c r="I507" s="115">
        <f>+IFERROR(LISTAS[[#This Row],[VENTA NETA]]/LISTAS[[#This Row],[COSTO]]-1,0)</f>
        <v>1.1345592705167178</v>
      </c>
      <c r="J507" s="33" t="str">
        <f>IFERROR(VLOOKUP(LISTAS[[#This Row],[ID]],_01_CODIGOS_Y_COSTOS_xlsm[[Producto y N°]:[CODIGO]],2,0),"")</f>
        <v>282</v>
      </c>
      <c r="M507" s="22">
        <v>0</v>
      </c>
      <c r="N507" s="23">
        <f>+LISTAS[[#This Row],[Precio]]+(LISTAS[[#This Row],[Precio]]*M507)</f>
        <v>2601</v>
      </c>
      <c r="O507" s="24">
        <f t="shared" si="17"/>
        <v>1053.4050000000002</v>
      </c>
      <c r="Q507" s="21">
        <f>IFERROR(O507/LISTAS[[#This Row],[COSTO]]-1,"")</f>
        <v>1.1345592705167178</v>
      </c>
      <c r="R507" t="str">
        <f>+LISTAS[[#This Row],[ID]]</f>
        <v>RESORTES LINEA COMPLEMENTARIA282</v>
      </c>
      <c r="T507" s="29"/>
      <c r="U507" s="25">
        <f>LISTAS[[#This Row],[COSTO]]+(LISTAS[[#This Row],[COSTO]]*T507)</f>
        <v>493.5</v>
      </c>
      <c r="V507" s="30">
        <f>IF(T507="",0,U507/LISTAS[[#This Row],[VENTA NETA]]-1)</f>
        <v>0</v>
      </c>
      <c r="X507" s="25">
        <v>0</v>
      </c>
      <c r="Y507" s="31" t="str">
        <f>IFERROR(LISTAS[[#This Row],[COSTO]]/X507-1,"")</f>
        <v/>
      </c>
      <c r="AF507" t="str">
        <v>JORGE.CARBON</v>
      </c>
      <c r="AG507" t="str">
        <v>CARBONES</v>
      </c>
      <c r="AH507" s="15" t="str">
        <v>111 - 13,5x7x5</v>
      </c>
      <c r="AI507" s="9">
        <v>2320.0749000000001</v>
      </c>
      <c r="AJ507" s="9">
        <v>1550</v>
      </c>
      <c r="AK507" s="66">
        <v>0.49682251612903228</v>
      </c>
      <c r="AL507" s="8">
        <v>0.2</v>
      </c>
      <c r="AM507" s="9">
        <v>2784.0898800000004</v>
      </c>
      <c r="AN507" s="66">
        <v>0.79618701935483904</v>
      </c>
      <c r="AO507" s="13">
        <f t="shared" si="16"/>
        <v>464.01498000000038</v>
      </c>
      <c r="AQ507" s="66">
        <v>0.80000000000000027</v>
      </c>
      <c r="AR507" s="13">
        <v>354.65625450000016</v>
      </c>
    </row>
    <row r="508" spans="1:44" x14ac:dyDescent="0.2">
      <c r="A508" s="6" t="s">
        <v>909</v>
      </c>
      <c r="B508" t="s">
        <v>895</v>
      </c>
      <c r="C508">
        <v>283</v>
      </c>
      <c r="D508" t="s">
        <v>5436</v>
      </c>
      <c r="E508" s="2">
        <v>2017.92</v>
      </c>
      <c r="F508" s="6" t="str">
        <f>+_xlfn.XLOOKUP(LISTAS[[#This Row],[ID]],_01_CODIGOS_Y_COSTOS_xlsm[Producto y N°],_01_CODIGOS_Y_COSTOS_xlsm[FABRICA],"",0,1)</f>
        <v>RESORTES</v>
      </c>
      <c r="G508" s="13">
        <f>LISTAS[[#This Row],[Precio]]*(1-0.46)*(1-IF($C$3520="",0,$C$3520))</f>
        <v>817.25760000000014</v>
      </c>
      <c r="H508" s="1">
        <f>+_xlfn.XLOOKUP(LISTAS[[#This Row],[ID]],_01_CODIGOS_Y_COSTOS_xlsm[Producto y N°],_01_CODIGOS_Y_COSTOS_xlsm[COSTO],0,0,1)</f>
        <v>282</v>
      </c>
      <c r="I508" s="115">
        <f>+IFERROR(LISTAS[[#This Row],[VENTA NETA]]/LISTAS[[#This Row],[COSTO]]-1,0)</f>
        <v>1.8980765957446812</v>
      </c>
      <c r="J508" s="33" t="str">
        <f>IFERROR(VLOOKUP(LISTAS[[#This Row],[ID]],_01_CODIGOS_Y_COSTOS_xlsm[[Producto y N°]:[CODIGO]],2,0),"")</f>
        <v>283</v>
      </c>
      <c r="M508" s="22">
        <v>0</v>
      </c>
      <c r="N508" s="23">
        <f>+LISTAS[[#This Row],[Precio]]+(LISTAS[[#This Row],[Precio]]*M508)</f>
        <v>2017.92</v>
      </c>
      <c r="O508" s="24">
        <f t="shared" si="17"/>
        <v>817.25760000000014</v>
      </c>
      <c r="Q508" s="21">
        <f>IFERROR(O508/LISTAS[[#This Row],[COSTO]]-1,"")</f>
        <v>1.8980765957446812</v>
      </c>
      <c r="R508" t="str">
        <f>+LISTAS[[#This Row],[ID]]</f>
        <v>RESORTES LINEA COMPLEMENTARIA283</v>
      </c>
      <c r="T508" s="29"/>
      <c r="U508" s="25">
        <f>LISTAS[[#This Row],[COSTO]]+(LISTAS[[#This Row],[COSTO]]*T508)</f>
        <v>282</v>
      </c>
      <c r="V508" s="30">
        <f>IF(T508="",0,U508/LISTAS[[#This Row],[VENTA NETA]]-1)</f>
        <v>0</v>
      </c>
      <c r="X508" s="25">
        <v>0</v>
      </c>
      <c r="Y508" s="31" t="str">
        <f>IFERROR(LISTAS[[#This Row],[COSTO]]/X508-1,"")</f>
        <v/>
      </c>
      <c r="AF508" t="str">
        <v>JORGE.CARBON</v>
      </c>
      <c r="AG508" t="str">
        <v>CARBONES</v>
      </c>
      <c r="AH508" s="15" t="str">
        <v>112 - 23x9x6</v>
      </c>
      <c r="AI508" s="9">
        <v>2320.0749000000001</v>
      </c>
      <c r="AJ508" s="9">
        <v>1550</v>
      </c>
      <c r="AK508" s="66">
        <v>0.49682251612903228</v>
      </c>
      <c r="AL508" s="8">
        <v>0.2</v>
      </c>
      <c r="AM508" s="9">
        <v>2784.0898800000004</v>
      </c>
      <c r="AN508" s="66">
        <v>0.79618701935483904</v>
      </c>
      <c r="AO508" s="13">
        <f t="shared" si="16"/>
        <v>464.01498000000038</v>
      </c>
      <c r="AQ508" s="66">
        <v>0.79999999999999982</v>
      </c>
      <c r="AR508" s="13">
        <v>758.41875899999877</v>
      </c>
    </row>
    <row r="509" spans="1:44" x14ac:dyDescent="0.2">
      <c r="A509" s="6" t="s">
        <v>910</v>
      </c>
      <c r="B509" t="s">
        <v>895</v>
      </c>
      <c r="C509">
        <v>284</v>
      </c>
      <c r="D509" t="s">
        <v>5437</v>
      </c>
      <c r="E509" s="2">
        <v>2017.92</v>
      </c>
      <c r="F509" s="6" t="str">
        <f>+_xlfn.XLOOKUP(LISTAS[[#This Row],[ID]],_01_CODIGOS_Y_COSTOS_xlsm[Producto y N°],_01_CODIGOS_Y_COSTOS_xlsm[FABRICA],"",0,1)</f>
        <v>RESORTES</v>
      </c>
      <c r="G509" s="13">
        <f>LISTAS[[#This Row],[Precio]]*(1-0.46)*(1-IF($C$3520="",0,$C$3520))</f>
        <v>817.25760000000014</v>
      </c>
      <c r="H509" s="1">
        <f>+_xlfn.XLOOKUP(LISTAS[[#This Row],[ID]],_01_CODIGOS_Y_COSTOS_xlsm[Producto y N°],_01_CODIGOS_Y_COSTOS_xlsm[COSTO],0,0,1)</f>
        <v>282</v>
      </c>
      <c r="I509" s="115">
        <f>+IFERROR(LISTAS[[#This Row],[VENTA NETA]]/LISTAS[[#This Row],[COSTO]]-1,0)</f>
        <v>1.8980765957446812</v>
      </c>
      <c r="J509" s="33" t="str">
        <f>IFERROR(VLOOKUP(LISTAS[[#This Row],[ID]],_01_CODIGOS_Y_COSTOS_xlsm[[Producto y N°]:[CODIGO]],2,0),"")</f>
        <v>284</v>
      </c>
      <c r="M509" s="22">
        <v>0</v>
      </c>
      <c r="N509" s="23">
        <f>+LISTAS[[#This Row],[Precio]]+(LISTAS[[#This Row],[Precio]]*M509)</f>
        <v>2017.92</v>
      </c>
      <c r="O509" s="24">
        <f t="shared" si="17"/>
        <v>817.25760000000014</v>
      </c>
      <c r="Q509" s="21">
        <f>IFERROR(O509/LISTAS[[#This Row],[COSTO]]-1,"")</f>
        <v>1.8980765957446812</v>
      </c>
      <c r="R509" t="str">
        <f>+LISTAS[[#This Row],[ID]]</f>
        <v>RESORTES LINEA COMPLEMENTARIA284</v>
      </c>
      <c r="T509" s="29"/>
      <c r="U509" s="25">
        <f>LISTAS[[#This Row],[COSTO]]+(LISTAS[[#This Row],[COSTO]]*T509)</f>
        <v>282</v>
      </c>
      <c r="V509" s="30">
        <f>IF(T509="",0,U509/LISTAS[[#This Row],[VENTA NETA]]-1)</f>
        <v>0</v>
      </c>
      <c r="X509" s="25">
        <v>0</v>
      </c>
      <c r="Y509" s="31" t="str">
        <f>IFERROR(LISTAS[[#This Row],[COSTO]]/X509-1,"")</f>
        <v/>
      </c>
      <c r="AF509" t="str">
        <v>JORGE.CARBON</v>
      </c>
      <c r="AG509" t="str">
        <v>CARBONES</v>
      </c>
      <c r="AH509" s="15" t="str">
        <v>113 - 13x8x5</v>
      </c>
      <c r="AI509" s="9">
        <v>2320.0749000000001</v>
      </c>
      <c r="AJ509" s="9">
        <v>1550</v>
      </c>
      <c r="AK509" s="66">
        <v>0.49682251612903228</v>
      </c>
      <c r="AL509" s="8">
        <v>0.2</v>
      </c>
      <c r="AM509" s="9">
        <v>2784.0898800000004</v>
      </c>
      <c r="AN509" s="66">
        <v>0.79618701935483904</v>
      </c>
      <c r="AO509" s="13">
        <f t="shared" si="16"/>
        <v>464.01498000000038</v>
      </c>
      <c r="AQ509" s="66">
        <v>0.80000000000000027</v>
      </c>
      <c r="AR509" s="13">
        <v>452.86875450000025</v>
      </c>
    </row>
    <row r="510" spans="1:44" x14ac:dyDescent="0.2">
      <c r="A510" s="6" t="s">
        <v>911</v>
      </c>
      <c r="B510" t="s">
        <v>895</v>
      </c>
      <c r="C510">
        <v>285</v>
      </c>
      <c r="D510" t="s">
        <v>5438</v>
      </c>
      <c r="E510" s="2">
        <v>3228.76</v>
      </c>
      <c r="F510" s="6" t="str">
        <f>+_xlfn.XLOOKUP(LISTAS[[#This Row],[ID]],_01_CODIGOS_Y_COSTOS_xlsm[Producto y N°],_01_CODIGOS_Y_COSTOS_xlsm[FABRICA],"",0,1)</f>
        <v>RESORTES</v>
      </c>
      <c r="G510" s="13">
        <f>LISTAS[[#This Row],[Precio]]*(1-0.46)*(1-IF($C$3520="",0,$C$3520))</f>
        <v>1307.6478000000002</v>
      </c>
      <c r="H510" s="1">
        <f>+_xlfn.XLOOKUP(LISTAS[[#This Row],[ID]],_01_CODIGOS_Y_COSTOS_xlsm[Producto y N°],_01_CODIGOS_Y_COSTOS_xlsm[COSTO],0,0,1)</f>
        <v>620.4</v>
      </c>
      <c r="I510" s="115">
        <f>+IFERROR(LISTAS[[#This Row],[VENTA NETA]]/LISTAS[[#This Row],[COSTO]]-1,0)</f>
        <v>1.1077495164410061</v>
      </c>
      <c r="J510" s="33" t="str">
        <f>IFERROR(VLOOKUP(LISTAS[[#This Row],[ID]],_01_CODIGOS_Y_COSTOS_xlsm[[Producto y N°]:[CODIGO]],2,0),"")</f>
        <v>285</v>
      </c>
      <c r="M510" s="22">
        <v>0</v>
      </c>
      <c r="N510" s="23">
        <f>+LISTAS[[#This Row],[Precio]]+(LISTAS[[#This Row],[Precio]]*M510)</f>
        <v>3228.76</v>
      </c>
      <c r="O510" s="24">
        <f t="shared" si="17"/>
        <v>1307.6478000000002</v>
      </c>
      <c r="Q510" s="21">
        <f>IFERROR(O510/LISTAS[[#This Row],[COSTO]]-1,"")</f>
        <v>1.1077495164410061</v>
      </c>
      <c r="R510" t="str">
        <f>+LISTAS[[#This Row],[ID]]</f>
        <v>RESORTES LINEA COMPLEMENTARIA285</v>
      </c>
      <c r="T510" s="29"/>
      <c r="U510" s="25">
        <f>LISTAS[[#This Row],[COSTO]]+(LISTAS[[#This Row],[COSTO]]*T510)</f>
        <v>620.4</v>
      </c>
      <c r="V510" s="30">
        <f>IF(T510="",0,U510/LISTAS[[#This Row],[VENTA NETA]]-1)</f>
        <v>0</v>
      </c>
      <c r="X510" s="25">
        <v>0</v>
      </c>
      <c r="Y510" s="31" t="str">
        <f>IFERROR(LISTAS[[#This Row],[COSTO]]/X510-1,"")</f>
        <v/>
      </c>
      <c r="AF510" t="str">
        <v>JORGE.CARBON</v>
      </c>
      <c r="AG510" t="str">
        <v>CARBONES</v>
      </c>
      <c r="AH510" s="15" t="str">
        <v>114 - 13x14x7,3</v>
      </c>
      <c r="AI510" s="9">
        <v>2320.0749000000001</v>
      </c>
      <c r="AJ510" s="9">
        <v>1550</v>
      </c>
      <c r="AK510" s="66">
        <v>0.49682251612903228</v>
      </c>
      <c r="AL510" s="8">
        <v>0.2</v>
      </c>
      <c r="AM510" s="9">
        <v>2784.0898800000004</v>
      </c>
      <c r="AN510" s="66">
        <v>0.79618701935483904</v>
      </c>
      <c r="AO510" s="13">
        <f t="shared" si="16"/>
        <v>464.01498000000038</v>
      </c>
      <c r="AQ510" s="66">
        <v>0.80000000000000027</v>
      </c>
      <c r="AR510" s="13">
        <v>452.86875450000025</v>
      </c>
    </row>
    <row r="511" spans="1:44" x14ac:dyDescent="0.2">
      <c r="A511" s="6" t="s">
        <v>912</v>
      </c>
      <c r="B511" t="s">
        <v>895</v>
      </c>
      <c r="C511">
        <v>286</v>
      </c>
      <c r="D511" t="s">
        <v>5439</v>
      </c>
      <c r="E511" s="2">
        <v>2017.92</v>
      </c>
      <c r="F511" s="6" t="str">
        <f>+_xlfn.XLOOKUP(LISTAS[[#This Row],[ID]],_01_CODIGOS_Y_COSTOS_xlsm[Producto y N°],_01_CODIGOS_Y_COSTOS_xlsm[FABRICA],"",0,1)</f>
        <v>RESORTES</v>
      </c>
      <c r="G511" s="13">
        <f>LISTAS[[#This Row],[Precio]]*(1-0.46)*(1-IF($C$3520="",0,$C$3520))</f>
        <v>817.25760000000014</v>
      </c>
      <c r="H511" s="1">
        <f>+_xlfn.XLOOKUP(LISTAS[[#This Row],[ID]],_01_CODIGOS_Y_COSTOS_xlsm[Producto y N°],_01_CODIGOS_Y_COSTOS_xlsm[COSTO],0,0,1)</f>
        <v>352.5</v>
      </c>
      <c r="I511" s="115">
        <f>+IFERROR(LISTAS[[#This Row],[VENTA NETA]]/LISTAS[[#This Row],[COSTO]]-1,0)</f>
        <v>1.3184612765957451</v>
      </c>
      <c r="J511" s="33" t="str">
        <f>IFERROR(VLOOKUP(LISTAS[[#This Row],[ID]],_01_CODIGOS_Y_COSTOS_xlsm[[Producto y N°]:[CODIGO]],2,0),"")</f>
        <v>286</v>
      </c>
      <c r="M511" s="22">
        <v>0</v>
      </c>
      <c r="N511" s="23">
        <f>+LISTAS[[#This Row],[Precio]]+(LISTAS[[#This Row],[Precio]]*M511)</f>
        <v>2017.92</v>
      </c>
      <c r="O511" s="24">
        <f t="shared" si="17"/>
        <v>817.25760000000014</v>
      </c>
      <c r="Q511" s="21">
        <f>IFERROR(O511/LISTAS[[#This Row],[COSTO]]-1,"")</f>
        <v>1.3184612765957451</v>
      </c>
      <c r="R511" t="str">
        <f>+LISTAS[[#This Row],[ID]]</f>
        <v>RESORTES LINEA COMPLEMENTARIA286</v>
      </c>
      <c r="T511" s="29"/>
      <c r="U511" s="25">
        <f>LISTAS[[#This Row],[COSTO]]+(LISTAS[[#This Row],[COSTO]]*T511)</f>
        <v>352.5</v>
      </c>
      <c r="V511" s="30">
        <f>IF(T511="",0,U511/LISTAS[[#This Row],[VENTA NETA]]-1)</f>
        <v>0</v>
      </c>
      <c r="X511" s="25">
        <v>0</v>
      </c>
      <c r="Y511" s="31" t="str">
        <f>IFERROR(LISTAS[[#This Row],[COSTO]]/X511-1,"")</f>
        <v/>
      </c>
      <c r="AF511" t="str">
        <v>JORGE.CARBON</v>
      </c>
      <c r="AG511" t="str">
        <v>CARBONES</v>
      </c>
      <c r="AH511" s="15" t="str">
        <v>115 - 13x10x5</v>
      </c>
      <c r="AI511" s="9">
        <v>2320.0749000000001</v>
      </c>
      <c r="AJ511" s="9">
        <v>1550</v>
      </c>
      <c r="AK511" s="66">
        <v>0.49682251612903228</v>
      </c>
      <c r="AL511" s="8">
        <v>0.2</v>
      </c>
      <c r="AM511" s="9">
        <v>2784.0898800000004</v>
      </c>
      <c r="AN511" s="66">
        <v>0.79618701935483904</v>
      </c>
      <c r="AO511" s="13">
        <f t="shared" si="16"/>
        <v>464.01498000000038</v>
      </c>
      <c r="AQ511" s="66">
        <v>0.80000000000000027</v>
      </c>
      <c r="AR511" s="13">
        <v>452.86875450000025</v>
      </c>
    </row>
    <row r="512" spans="1:44" x14ac:dyDescent="0.2">
      <c r="A512" s="6" t="s">
        <v>913</v>
      </c>
      <c r="B512" t="s">
        <v>895</v>
      </c>
      <c r="C512">
        <v>287</v>
      </c>
      <c r="D512" t="s">
        <v>5440</v>
      </c>
      <c r="E512" s="2">
        <v>3094.2</v>
      </c>
      <c r="F512" s="6" t="str">
        <f>+_xlfn.XLOOKUP(LISTAS[[#This Row],[ID]],_01_CODIGOS_Y_COSTOS_xlsm[Producto y N°],_01_CODIGOS_Y_COSTOS_xlsm[FABRICA],"",0,1)</f>
        <v>RESORTES</v>
      </c>
      <c r="G512" s="13">
        <f>LISTAS[[#This Row],[Precio]]*(1-0.46)*(1-IF($C$3520="",0,$C$3520))</f>
        <v>1253.1509999999998</v>
      </c>
      <c r="H512" s="1">
        <f>+_xlfn.XLOOKUP(LISTAS[[#This Row],[ID]],_01_CODIGOS_Y_COSTOS_xlsm[Producto y N°],_01_CODIGOS_Y_COSTOS_xlsm[COSTO],0,0,1)</f>
        <v>549.9</v>
      </c>
      <c r="I512" s="115">
        <f>+IFERROR(LISTAS[[#This Row],[VENTA NETA]]/LISTAS[[#This Row],[COSTO]]-1,0)</f>
        <v>1.2788707037643205</v>
      </c>
      <c r="J512" s="33" t="str">
        <f>IFERROR(VLOOKUP(LISTAS[[#This Row],[ID]],_01_CODIGOS_Y_COSTOS_xlsm[[Producto y N°]:[CODIGO]],2,0),"")</f>
        <v>287</v>
      </c>
      <c r="M512" s="22">
        <v>0</v>
      </c>
      <c r="N512" s="23">
        <f>+LISTAS[[#This Row],[Precio]]+(LISTAS[[#This Row],[Precio]]*M512)</f>
        <v>3094.2</v>
      </c>
      <c r="O512" s="24">
        <f t="shared" si="17"/>
        <v>1253.1509999999998</v>
      </c>
      <c r="Q512" s="21">
        <f>IFERROR(O512/LISTAS[[#This Row],[COSTO]]-1,"")</f>
        <v>1.2788707037643205</v>
      </c>
      <c r="R512" t="str">
        <f>+LISTAS[[#This Row],[ID]]</f>
        <v>RESORTES LINEA COMPLEMENTARIA287</v>
      </c>
      <c r="T512" s="29"/>
      <c r="U512" s="25">
        <f>LISTAS[[#This Row],[COSTO]]+(LISTAS[[#This Row],[COSTO]]*T512)</f>
        <v>549.9</v>
      </c>
      <c r="V512" s="30">
        <f>IF(T512="",0,U512/LISTAS[[#This Row],[VENTA NETA]]-1)</f>
        <v>0</v>
      </c>
      <c r="X512" s="25">
        <v>0</v>
      </c>
      <c r="Y512" s="31" t="str">
        <f>IFERROR(LISTAS[[#This Row],[COSTO]]/X512-1,"")</f>
        <v/>
      </c>
      <c r="AF512" t="str">
        <v>JORGE.CARBON</v>
      </c>
      <c r="AG512" t="str">
        <v>CARBONES</v>
      </c>
      <c r="AH512" s="15" t="str">
        <v>116 - 6x9x13</v>
      </c>
      <c r="AI512" s="9">
        <v>2320.0749000000001</v>
      </c>
      <c r="AJ512" s="9">
        <v>1550</v>
      </c>
      <c r="AK512" s="66">
        <v>0.49682251612903228</v>
      </c>
      <c r="AL512" s="8">
        <v>0.2</v>
      </c>
      <c r="AM512" s="9">
        <v>2784.0898800000004</v>
      </c>
      <c r="AN512" s="66">
        <v>0.79618701935483904</v>
      </c>
      <c r="AO512" s="13">
        <f t="shared" si="16"/>
        <v>464.01498000000038</v>
      </c>
      <c r="AQ512" s="66">
        <v>0.79999999999999982</v>
      </c>
      <c r="AR512" s="13">
        <v>698.4000044999998</v>
      </c>
    </row>
    <row r="513" spans="1:44" x14ac:dyDescent="0.2">
      <c r="A513" s="6" t="s">
        <v>914</v>
      </c>
      <c r="B513" t="s">
        <v>895</v>
      </c>
      <c r="C513">
        <v>288</v>
      </c>
      <c r="D513" t="s">
        <v>5441</v>
      </c>
      <c r="E513" s="2">
        <v>2466.4</v>
      </c>
      <c r="F513" s="6" t="str">
        <f>+_xlfn.XLOOKUP(LISTAS[[#This Row],[ID]],_01_CODIGOS_Y_COSTOS_xlsm[Producto y N°],_01_CODIGOS_Y_COSTOS_xlsm[FABRICA],"",0,1)</f>
        <v>RESORTES</v>
      </c>
      <c r="G513" s="13">
        <f>LISTAS[[#This Row],[Precio]]*(1-0.46)*(1-IF($C$3520="",0,$C$3520))</f>
        <v>998.89200000000017</v>
      </c>
      <c r="H513" s="1">
        <f>+_xlfn.XLOOKUP(LISTAS[[#This Row],[ID]],_01_CODIGOS_Y_COSTOS_xlsm[Producto y N°],_01_CODIGOS_Y_COSTOS_xlsm[COSTO],0,0,1)</f>
        <v>0</v>
      </c>
      <c r="I513" s="115">
        <f>+IFERROR(LISTAS[[#This Row],[VENTA NETA]]/LISTAS[[#This Row],[COSTO]]-1,0)</f>
        <v>0</v>
      </c>
      <c r="J513" s="33" t="str">
        <f>IFERROR(VLOOKUP(LISTAS[[#This Row],[ID]],_01_CODIGOS_Y_COSTOS_xlsm[[Producto y N°]:[CODIGO]],2,0),"")</f>
        <v>288</v>
      </c>
      <c r="M513" s="22">
        <v>0</v>
      </c>
      <c r="N513" s="23">
        <f>+LISTAS[[#This Row],[Precio]]+(LISTAS[[#This Row],[Precio]]*M513)</f>
        <v>2466.4</v>
      </c>
      <c r="O513" s="24">
        <f t="shared" si="17"/>
        <v>998.89200000000017</v>
      </c>
      <c r="Q513" s="21" t="str">
        <f>IFERROR(O513/LISTAS[[#This Row],[COSTO]]-1,"")</f>
        <v/>
      </c>
      <c r="R513" t="str">
        <f>+LISTAS[[#This Row],[ID]]</f>
        <v>RESORTES LINEA COMPLEMENTARIA288</v>
      </c>
      <c r="T513" s="29"/>
      <c r="U513" s="25">
        <f>LISTAS[[#This Row],[COSTO]]+(LISTAS[[#This Row],[COSTO]]*T513)</f>
        <v>0</v>
      </c>
      <c r="V513" s="30">
        <f>IF(T513="",0,U513/LISTAS[[#This Row],[VENTA NETA]]-1)</f>
        <v>0</v>
      </c>
      <c r="X513" s="25">
        <v>0</v>
      </c>
      <c r="Y513" s="31" t="str">
        <f>IFERROR(LISTAS[[#This Row],[COSTO]]/X513-1,"")</f>
        <v/>
      </c>
      <c r="AF513" t="str">
        <v>JORGE.CARBON</v>
      </c>
      <c r="AG513" t="str">
        <v>CARBONES</v>
      </c>
      <c r="AH513" s="15" t="str">
        <v>117 - 6x12x16</v>
      </c>
      <c r="AI513" s="9">
        <v>2320.0749000000001</v>
      </c>
      <c r="AJ513" s="9">
        <v>1550</v>
      </c>
      <c r="AK513" s="66">
        <v>0.49682251612903228</v>
      </c>
      <c r="AL513" s="8">
        <v>0.2</v>
      </c>
      <c r="AM513" s="9">
        <v>2784.0898800000004</v>
      </c>
      <c r="AN513" s="66">
        <v>0.79618701935483904</v>
      </c>
      <c r="AO513" s="13">
        <f t="shared" si="16"/>
        <v>464.01498000000038</v>
      </c>
      <c r="AQ513" s="66">
        <v>0.8</v>
      </c>
      <c r="AR513" s="13">
        <v>638.38124999999991</v>
      </c>
    </row>
    <row r="514" spans="1:44" x14ac:dyDescent="0.2">
      <c r="A514" s="6" t="s">
        <v>915</v>
      </c>
      <c r="B514" t="s">
        <v>895</v>
      </c>
      <c r="C514">
        <v>289</v>
      </c>
      <c r="D514" t="s">
        <v>916</v>
      </c>
      <c r="E514" s="2">
        <v>4304.6400000000003</v>
      </c>
      <c r="F514" s="6" t="str">
        <f>+_xlfn.XLOOKUP(LISTAS[[#This Row],[ID]],_01_CODIGOS_Y_COSTOS_xlsm[Producto y N°],_01_CODIGOS_Y_COSTOS_xlsm[FABRICA],"",0,1)</f>
        <v>RESORTES</v>
      </c>
      <c r="G514" s="13">
        <f>LISTAS[[#This Row],[Precio]]*(1-0.46)*(1-IF($C$3520="",0,$C$3520))</f>
        <v>1743.3792000000003</v>
      </c>
      <c r="H514" s="1">
        <f>+_xlfn.XLOOKUP(LISTAS[[#This Row],[ID]],_01_CODIGOS_Y_COSTOS_xlsm[Producto y N°],_01_CODIGOS_Y_COSTOS_xlsm[COSTO],0,0,1)</f>
        <v>0</v>
      </c>
      <c r="I514" s="115">
        <f>+IFERROR(LISTAS[[#This Row],[VENTA NETA]]/LISTAS[[#This Row],[COSTO]]-1,0)</f>
        <v>0</v>
      </c>
      <c r="J514" s="33" t="str">
        <f>IFERROR(VLOOKUP(LISTAS[[#This Row],[ID]],_01_CODIGOS_Y_COSTOS_xlsm[[Producto y N°]:[CODIGO]],2,0),"")</f>
        <v>289</v>
      </c>
      <c r="M514" s="22">
        <v>0</v>
      </c>
      <c r="N514" s="23">
        <f>+LISTAS[[#This Row],[Precio]]+(LISTAS[[#This Row],[Precio]]*M514)</f>
        <v>4304.6400000000003</v>
      </c>
      <c r="O514" s="24">
        <f t="shared" si="17"/>
        <v>1743.3792000000003</v>
      </c>
      <c r="Q514" s="21" t="str">
        <f>IFERROR(O514/LISTAS[[#This Row],[COSTO]]-1,"")</f>
        <v/>
      </c>
      <c r="R514" t="str">
        <f>+LISTAS[[#This Row],[ID]]</f>
        <v>RESORTES LINEA COMPLEMENTARIA289</v>
      </c>
      <c r="T514" s="29"/>
      <c r="U514" s="25">
        <f>LISTAS[[#This Row],[COSTO]]+(LISTAS[[#This Row],[COSTO]]*T514)</f>
        <v>0</v>
      </c>
      <c r="V514" s="30">
        <f>IF(T514="",0,U514/LISTAS[[#This Row],[VENTA NETA]]-1)</f>
        <v>0</v>
      </c>
      <c r="X514" s="25">
        <v>0</v>
      </c>
      <c r="Y514" s="31" t="str">
        <f>IFERROR(LISTAS[[#This Row],[COSTO]]/X514-1,"")</f>
        <v/>
      </c>
      <c r="AF514" t="str">
        <v>JORGE.CARBON</v>
      </c>
      <c r="AG514" t="str">
        <v>CARBONES</v>
      </c>
      <c r="AH514" s="15" t="str">
        <v>118 - 6x16x21</v>
      </c>
      <c r="AI514" s="9">
        <v>2320.0749000000001</v>
      </c>
      <c r="AJ514" s="9">
        <v>1550</v>
      </c>
      <c r="AK514" s="66">
        <v>0.49682251612903228</v>
      </c>
      <c r="AL514" s="8">
        <v>0.2</v>
      </c>
      <c r="AM514" s="9">
        <v>2784.0898800000004</v>
      </c>
      <c r="AN514" s="66">
        <v>0.79618701935483904</v>
      </c>
      <c r="AO514" s="13">
        <f t="shared" si="16"/>
        <v>464.01498000000038</v>
      </c>
      <c r="AQ514" s="66">
        <v>0.80000000000000027</v>
      </c>
      <c r="AR514" s="13">
        <v>687.48750000000018</v>
      </c>
    </row>
    <row r="515" spans="1:44" x14ac:dyDescent="0.2">
      <c r="A515" s="6" t="s">
        <v>917</v>
      </c>
      <c r="B515" t="s">
        <v>895</v>
      </c>
      <c r="C515">
        <v>290</v>
      </c>
      <c r="D515" t="s">
        <v>918</v>
      </c>
      <c r="E515" s="2">
        <v>1300.32</v>
      </c>
      <c r="F515" s="6" t="str">
        <f>+_xlfn.XLOOKUP(LISTAS[[#This Row],[ID]],_01_CODIGOS_Y_COSTOS_xlsm[Producto y N°],_01_CODIGOS_Y_COSTOS_xlsm[FABRICA],"",0,1)</f>
        <v>RESORTES</v>
      </c>
      <c r="G515" s="13">
        <f>LISTAS[[#This Row],[Precio]]*(1-0.46)*(1-IF($C$3520="",0,$C$3520))</f>
        <v>526.62959999999998</v>
      </c>
      <c r="H515" s="1">
        <f>+_xlfn.XLOOKUP(LISTAS[[#This Row],[ID]],_01_CODIGOS_Y_COSTOS_xlsm[Producto y N°],_01_CODIGOS_Y_COSTOS_xlsm[COSTO],0,0,1)</f>
        <v>0</v>
      </c>
      <c r="I515" s="115">
        <f>+IFERROR(LISTAS[[#This Row],[VENTA NETA]]/LISTAS[[#This Row],[COSTO]]-1,0)</f>
        <v>0</v>
      </c>
      <c r="J515" s="33" t="str">
        <f>IFERROR(VLOOKUP(LISTAS[[#This Row],[ID]],_01_CODIGOS_Y_COSTOS_xlsm[[Producto y N°]:[CODIGO]],2,0),"")</f>
        <v>290</v>
      </c>
      <c r="M515" s="22">
        <v>0</v>
      </c>
      <c r="N515" s="23">
        <f>+LISTAS[[#This Row],[Precio]]+(LISTAS[[#This Row],[Precio]]*M515)</f>
        <v>1300.32</v>
      </c>
      <c r="O515" s="24">
        <f t="shared" si="17"/>
        <v>526.62959999999998</v>
      </c>
      <c r="Q515" s="21" t="str">
        <f>IFERROR(O515/LISTAS[[#This Row],[COSTO]]-1,"")</f>
        <v/>
      </c>
      <c r="R515" t="str">
        <f>+LISTAS[[#This Row],[ID]]</f>
        <v>RESORTES LINEA COMPLEMENTARIA290</v>
      </c>
      <c r="T515" s="29"/>
      <c r="U515" s="25">
        <f>LISTAS[[#This Row],[COSTO]]+(LISTAS[[#This Row],[COSTO]]*T515)</f>
        <v>0</v>
      </c>
      <c r="V515" s="30">
        <f>IF(T515="",0,U515/LISTAS[[#This Row],[VENTA NETA]]-1)</f>
        <v>0</v>
      </c>
      <c r="X515" s="25">
        <v>0</v>
      </c>
      <c r="Y515" s="31" t="str">
        <f>IFERROR(LISTAS[[#This Row],[COSTO]]/X515-1,"")</f>
        <v/>
      </c>
      <c r="AF515" t="str">
        <v>JORGE.CARBON</v>
      </c>
      <c r="AG515" t="str">
        <v>CARBONES</v>
      </c>
      <c r="AH515" s="15" t="str">
        <v>119 - 6x12x18</v>
      </c>
      <c r="AI515" s="9">
        <v>2320.0749000000001</v>
      </c>
      <c r="AJ515" s="9">
        <v>1550</v>
      </c>
      <c r="AK515" s="66">
        <v>0.49682251612903228</v>
      </c>
      <c r="AL515" s="8">
        <v>0.2</v>
      </c>
      <c r="AM515" s="9">
        <v>2784.0898800000004</v>
      </c>
      <c r="AN515" s="66">
        <v>0.79618701935483904</v>
      </c>
      <c r="AO515" s="13">
        <f t="shared" si="16"/>
        <v>464.01498000000038</v>
      </c>
      <c r="AQ515" s="66">
        <v>0.8</v>
      </c>
      <c r="AR515" s="13">
        <v>196.42499999999995</v>
      </c>
    </row>
    <row r="516" spans="1:44" x14ac:dyDescent="0.2">
      <c r="A516" s="6" t="s">
        <v>919</v>
      </c>
      <c r="B516" t="s">
        <v>895</v>
      </c>
      <c r="C516">
        <v>291</v>
      </c>
      <c r="D516" t="s">
        <v>920</v>
      </c>
      <c r="E516" s="2">
        <v>811.92</v>
      </c>
      <c r="F516" s="6" t="str">
        <f>+_xlfn.XLOOKUP(LISTAS[[#This Row],[ID]],_01_CODIGOS_Y_COSTOS_xlsm[Producto y N°],_01_CODIGOS_Y_COSTOS_xlsm[FABRICA],"",0,1)</f>
        <v>RESORTES</v>
      </c>
      <c r="G516" s="13">
        <f>LISTAS[[#This Row],[Precio]]*(1-0.46)*(1-IF($C$3520="",0,$C$3520))</f>
        <v>328.82760000000002</v>
      </c>
      <c r="H516" s="1">
        <f>+_xlfn.XLOOKUP(LISTAS[[#This Row],[ID]],_01_CODIGOS_Y_COSTOS_xlsm[Producto y N°],_01_CODIGOS_Y_COSTOS_xlsm[COSTO],0,0,1)</f>
        <v>0</v>
      </c>
      <c r="I516" s="115">
        <f>+IFERROR(LISTAS[[#This Row],[VENTA NETA]]/LISTAS[[#This Row],[COSTO]]-1,0)</f>
        <v>0</v>
      </c>
      <c r="J516" s="33" t="str">
        <f>IFERROR(VLOOKUP(LISTAS[[#This Row],[ID]],_01_CODIGOS_Y_COSTOS_xlsm[[Producto y N°]:[CODIGO]],2,0),"")</f>
        <v>291</v>
      </c>
      <c r="M516" s="22">
        <v>0</v>
      </c>
      <c r="N516" s="23">
        <f>+LISTAS[[#This Row],[Precio]]+(LISTAS[[#This Row],[Precio]]*M516)</f>
        <v>811.92</v>
      </c>
      <c r="O516" s="24">
        <f t="shared" si="17"/>
        <v>328.82760000000002</v>
      </c>
      <c r="Q516" s="21" t="str">
        <f>IFERROR(O516/LISTAS[[#This Row],[COSTO]]-1,"")</f>
        <v/>
      </c>
      <c r="R516" t="str">
        <f>+LISTAS[[#This Row],[ID]]</f>
        <v>RESORTES LINEA COMPLEMENTARIA291</v>
      </c>
      <c r="T516" s="29"/>
      <c r="U516" s="25">
        <f>LISTAS[[#This Row],[COSTO]]+(LISTAS[[#This Row],[COSTO]]*T516)</f>
        <v>0</v>
      </c>
      <c r="V516" s="30">
        <f>IF(T516="",0,U516/LISTAS[[#This Row],[VENTA NETA]]-1)</f>
        <v>0</v>
      </c>
      <c r="X516" s="25">
        <v>0</v>
      </c>
      <c r="Y516" s="31" t="str">
        <f>IFERROR(LISTAS[[#This Row],[COSTO]]/X516-1,"")</f>
        <v/>
      </c>
      <c r="AF516" t="str">
        <v>JORGE.CARBON</v>
      </c>
      <c r="AG516" t="str">
        <v>CARBONES</v>
      </c>
      <c r="AH516" s="15" t="str">
        <v>120 - 5x11x17</v>
      </c>
      <c r="AI516" s="9">
        <v>2320.0749000000001</v>
      </c>
      <c r="AJ516" s="9">
        <v>1550</v>
      </c>
      <c r="AK516" s="66">
        <v>0.49682251612903228</v>
      </c>
      <c r="AL516" s="8">
        <v>0.2</v>
      </c>
      <c r="AM516" s="9">
        <v>2784.0898800000004</v>
      </c>
      <c r="AN516" s="66">
        <v>0.79618701935483904</v>
      </c>
      <c r="AO516" s="13">
        <f t="shared" si="16"/>
        <v>464.01498000000038</v>
      </c>
      <c r="AQ516" s="66">
        <v>0.79999999999999982</v>
      </c>
      <c r="AR516" s="13">
        <v>589.27499999999964</v>
      </c>
    </row>
    <row r="517" spans="1:44" x14ac:dyDescent="0.2">
      <c r="A517" s="6" t="s">
        <v>921</v>
      </c>
      <c r="B517" t="s">
        <v>895</v>
      </c>
      <c r="C517">
        <v>292</v>
      </c>
      <c r="D517" t="s">
        <v>922</v>
      </c>
      <c r="E517" s="2">
        <v>811.92</v>
      </c>
      <c r="F517" s="6" t="str">
        <f>+_xlfn.XLOOKUP(LISTAS[[#This Row],[ID]],_01_CODIGOS_Y_COSTOS_xlsm[Producto y N°],_01_CODIGOS_Y_COSTOS_xlsm[FABRICA],"",0,1)</f>
        <v>RESORTES</v>
      </c>
      <c r="G517" s="13">
        <f>LISTAS[[#This Row],[Precio]]*(1-0.46)*(1-IF($C$3520="",0,$C$3520))</f>
        <v>328.82760000000002</v>
      </c>
      <c r="H517" s="1">
        <f>+_xlfn.XLOOKUP(LISTAS[[#This Row],[ID]],_01_CODIGOS_Y_COSTOS_xlsm[Producto y N°],_01_CODIGOS_Y_COSTOS_xlsm[COSTO],0,0,1)</f>
        <v>0</v>
      </c>
      <c r="I517" s="115">
        <f>+IFERROR(LISTAS[[#This Row],[VENTA NETA]]/LISTAS[[#This Row],[COSTO]]-1,0)</f>
        <v>0</v>
      </c>
      <c r="J517" s="33" t="str">
        <f>IFERROR(VLOOKUP(LISTAS[[#This Row],[ID]],_01_CODIGOS_Y_COSTOS_xlsm[[Producto y N°]:[CODIGO]],2,0),"")</f>
        <v>292</v>
      </c>
      <c r="M517" s="22">
        <v>0</v>
      </c>
      <c r="N517" s="23">
        <f>+LISTAS[[#This Row],[Precio]]+(LISTAS[[#This Row],[Precio]]*M517)</f>
        <v>811.92</v>
      </c>
      <c r="O517" s="24">
        <f t="shared" si="17"/>
        <v>328.82760000000002</v>
      </c>
      <c r="Q517" s="21" t="str">
        <f>IFERROR(O517/LISTAS[[#This Row],[COSTO]]-1,"")</f>
        <v/>
      </c>
      <c r="R517" t="str">
        <f>+LISTAS[[#This Row],[ID]]</f>
        <v>RESORTES LINEA COMPLEMENTARIA292</v>
      </c>
      <c r="T517" s="29"/>
      <c r="U517" s="25">
        <f>LISTAS[[#This Row],[COSTO]]+(LISTAS[[#This Row],[COSTO]]*T517)</f>
        <v>0</v>
      </c>
      <c r="V517" s="30">
        <f>IF(T517="",0,U517/LISTAS[[#This Row],[VENTA NETA]]-1)</f>
        <v>0</v>
      </c>
      <c r="X517" s="25">
        <v>0</v>
      </c>
      <c r="Y517" s="31" t="str">
        <f>IFERROR(LISTAS[[#This Row],[COSTO]]/X517-1,"")</f>
        <v/>
      </c>
      <c r="AF517" t="str">
        <v>JORGE.CARBON</v>
      </c>
      <c r="AG517" t="str">
        <v>CARBONES</v>
      </c>
      <c r="AH517" s="15" t="str">
        <v>121 - 6x11x18</v>
      </c>
      <c r="AI517" s="9">
        <v>2320.0749000000001</v>
      </c>
      <c r="AJ517" s="9">
        <v>1550</v>
      </c>
      <c r="AK517" s="66">
        <v>0.49682251612903228</v>
      </c>
      <c r="AL517" s="8">
        <v>0.2</v>
      </c>
      <c r="AM517" s="9">
        <v>2784.0898800000004</v>
      </c>
      <c r="AN517" s="66">
        <v>0.79618701935483904</v>
      </c>
      <c r="AO517" s="13">
        <f t="shared" ref="AO517:AO580" si="18">+AM517-AI517</f>
        <v>464.01498000000038</v>
      </c>
      <c r="AQ517" s="66">
        <v>0.80000000000000049</v>
      </c>
      <c r="AR517" s="13">
        <v>540.1687500000005</v>
      </c>
    </row>
    <row r="518" spans="1:44" x14ac:dyDescent="0.2">
      <c r="A518" s="6" t="s">
        <v>923</v>
      </c>
      <c r="B518" t="s">
        <v>895</v>
      </c>
      <c r="C518">
        <v>293</v>
      </c>
      <c r="D518" t="s">
        <v>924</v>
      </c>
      <c r="E518" s="2">
        <v>811.92</v>
      </c>
      <c r="F518" s="6" t="str">
        <f>+_xlfn.XLOOKUP(LISTAS[[#This Row],[ID]],_01_CODIGOS_Y_COSTOS_xlsm[Producto y N°],_01_CODIGOS_Y_COSTOS_xlsm[FABRICA],"",0,1)</f>
        <v>RESORTES</v>
      </c>
      <c r="G518" s="13">
        <f>LISTAS[[#This Row],[Precio]]*(1-0.46)*(1-IF($C$3520="",0,$C$3520))</f>
        <v>328.82760000000002</v>
      </c>
      <c r="H518" s="1">
        <f>+_xlfn.XLOOKUP(LISTAS[[#This Row],[ID]],_01_CODIGOS_Y_COSTOS_xlsm[Producto y N°],_01_CODIGOS_Y_COSTOS_xlsm[COSTO],0,0,1)</f>
        <v>0</v>
      </c>
      <c r="I518" s="115">
        <f>+IFERROR(LISTAS[[#This Row],[VENTA NETA]]/LISTAS[[#This Row],[COSTO]]-1,0)</f>
        <v>0</v>
      </c>
      <c r="J518" s="33" t="str">
        <f>IFERROR(VLOOKUP(LISTAS[[#This Row],[ID]],_01_CODIGOS_Y_COSTOS_xlsm[[Producto y N°]:[CODIGO]],2,0),"")</f>
        <v>293</v>
      </c>
      <c r="M518" s="22">
        <v>0</v>
      </c>
      <c r="N518" s="23">
        <f>+LISTAS[[#This Row],[Precio]]+(LISTAS[[#This Row],[Precio]]*M518)</f>
        <v>811.92</v>
      </c>
      <c r="O518" s="24">
        <f t="shared" si="17"/>
        <v>328.82760000000002</v>
      </c>
      <c r="Q518" s="21" t="str">
        <f>IFERROR(O518/LISTAS[[#This Row],[COSTO]]-1,"")</f>
        <v/>
      </c>
      <c r="R518" t="str">
        <f>+LISTAS[[#This Row],[ID]]</f>
        <v>RESORTES LINEA COMPLEMENTARIA293</v>
      </c>
      <c r="T518" s="29"/>
      <c r="U518" s="25">
        <f>LISTAS[[#This Row],[COSTO]]+(LISTAS[[#This Row],[COSTO]]*T518)</f>
        <v>0</v>
      </c>
      <c r="V518" s="30">
        <f>IF(T518="",0,U518/LISTAS[[#This Row],[VENTA NETA]]-1)</f>
        <v>0</v>
      </c>
      <c r="X518" s="25">
        <v>0</v>
      </c>
      <c r="Y518" s="31" t="str">
        <f>IFERROR(LISTAS[[#This Row],[COSTO]]/X518-1,"")</f>
        <v/>
      </c>
      <c r="AF518" t="str">
        <v>JORGE.CARBON</v>
      </c>
      <c r="AG518" t="str">
        <v>CARBONES</v>
      </c>
      <c r="AH518" s="15" t="str">
        <v>122 - 6x12x28</v>
      </c>
      <c r="AI518" s="9">
        <v>2320.0749000000001</v>
      </c>
      <c r="AJ518" s="9">
        <v>1550</v>
      </c>
      <c r="AK518" s="66">
        <v>0.49682251612903228</v>
      </c>
      <c r="AL518" s="8">
        <v>0.2</v>
      </c>
      <c r="AM518" s="9">
        <v>2784.0898800000004</v>
      </c>
      <c r="AN518" s="66">
        <v>0.79618701935483904</v>
      </c>
      <c r="AO518" s="13">
        <f t="shared" si="18"/>
        <v>464.01498000000038</v>
      </c>
      <c r="AQ518" s="66">
        <v>0.8</v>
      </c>
      <c r="AR518" s="13">
        <v>196.42499999999995</v>
      </c>
    </row>
    <row r="519" spans="1:44" x14ac:dyDescent="0.2">
      <c r="A519" s="6" t="s">
        <v>925</v>
      </c>
      <c r="B519" t="s">
        <v>895</v>
      </c>
      <c r="C519">
        <v>294</v>
      </c>
      <c r="D519" t="s">
        <v>926</v>
      </c>
      <c r="E519" s="2">
        <v>811.92</v>
      </c>
      <c r="F519" s="6" t="str">
        <f>+_xlfn.XLOOKUP(LISTAS[[#This Row],[ID]],_01_CODIGOS_Y_COSTOS_xlsm[Producto y N°],_01_CODIGOS_Y_COSTOS_xlsm[FABRICA],"",0,1)</f>
        <v>RESORTES</v>
      </c>
      <c r="G519" s="13">
        <f>LISTAS[[#This Row],[Precio]]*(1-0.46)*(1-IF($C$3520="",0,$C$3520))</f>
        <v>328.82760000000002</v>
      </c>
      <c r="H519" s="1">
        <f>+_xlfn.XLOOKUP(LISTAS[[#This Row],[ID]],_01_CODIGOS_Y_COSTOS_xlsm[Producto y N°],_01_CODIGOS_Y_COSTOS_xlsm[COSTO],0,0,1)</f>
        <v>0</v>
      </c>
      <c r="I519" s="115">
        <f>+IFERROR(LISTAS[[#This Row],[VENTA NETA]]/LISTAS[[#This Row],[COSTO]]-1,0)</f>
        <v>0</v>
      </c>
      <c r="J519" s="33" t="str">
        <f>IFERROR(VLOOKUP(LISTAS[[#This Row],[ID]],_01_CODIGOS_Y_COSTOS_xlsm[[Producto y N°]:[CODIGO]],2,0),"")</f>
        <v>294</v>
      </c>
      <c r="M519" s="22">
        <v>0</v>
      </c>
      <c r="N519" s="23">
        <f>+LISTAS[[#This Row],[Precio]]+(LISTAS[[#This Row],[Precio]]*M519)</f>
        <v>811.92</v>
      </c>
      <c r="O519" s="24">
        <f t="shared" si="17"/>
        <v>328.82760000000002</v>
      </c>
      <c r="Q519" s="21" t="str">
        <f>IFERROR(O519/LISTAS[[#This Row],[COSTO]]-1,"")</f>
        <v/>
      </c>
      <c r="R519" t="str">
        <f>+LISTAS[[#This Row],[ID]]</f>
        <v>RESORTES LINEA COMPLEMENTARIA294</v>
      </c>
      <c r="T519" s="29"/>
      <c r="U519" s="25">
        <f>LISTAS[[#This Row],[COSTO]]+(LISTAS[[#This Row],[COSTO]]*T519)</f>
        <v>0</v>
      </c>
      <c r="V519" s="30">
        <f>IF(T519="",0,U519/LISTAS[[#This Row],[VENTA NETA]]-1)</f>
        <v>0</v>
      </c>
      <c r="X519" s="25">
        <v>0</v>
      </c>
      <c r="Y519" s="31" t="str">
        <f>IFERROR(LISTAS[[#This Row],[COSTO]]/X519-1,"")</f>
        <v/>
      </c>
      <c r="AF519" t="str">
        <v>JORGE.CARBON</v>
      </c>
      <c r="AG519" t="str">
        <v>CARBONES</v>
      </c>
      <c r="AH519" s="15" t="str">
        <v>123 - 7x11x17</v>
      </c>
      <c r="AI519" s="9">
        <v>2320.0749000000001</v>
      </c>
      <c r="AJ519" s="9">
        <v>1550</v>
      </c>
      <c r="AK519" s="66">
        <v>0.49682251612903228</v>
      </c>
      <c r="AL519" s="8">
        <v>0.2</v>
      </c>
      <c r="AM519" s="9">
        <v>2784.0898800000004</v>
      </c>
      <c r="AN519" s="66">
        <v>0.79618701935483904</v>
      </c>
      <c r="AO519" s="13">
        <f t="shared" si="18"/>
        <v>464.01498000000038</v>
      </c>
      <c r="AQ519" s="66">
        <v>0.8</v>
      </c>
      <c r="AR519" s="13">
        <v>196.42499999999995</v>
      </c>
    </row>
    <row r="520" spans="1:44" x14ac:dyDescent="0.2">
      <c r="A520" s="6" t="s">
        <v>927</v>
      </c>
      <c r="B520" t="s">
        <v>895</v>
      </c>
      <c r="C520">
        <v>295</v>
      </c>
      <c r="D520" t="s">
        <v>928</v>
      </c>
      <c r="E520" s="2">
        <v>811.92</v>
      </c>
      <c r="F520" s="6" t="str">
        <f>+_xlfn.XLOOKUP(LISTAS[[#This Row],[ID]],_01_CODIGOS_Y_COSTOS_xlsm[Producto y N°],_01_CODIGOS_Y_COSTOS_xlsm[FABRICA],"",0,1)</f>
        <v>RESORTES</v>
      </c>
      <c r="G520" s="13">
        <f>LISTAS[[#This Row],[Precio]]*(1-0.46)*(1-IF($C$3520="",0,$C$3520))</f>
        <v>328.82760000000002</v>
      </c>
      <c r="H520" s="1">
        <f>+_xlfn.XLOOKUP(LISTAS[[#This Row],[ID]],_01_CODIGOS_Y_COSTOS_xlsm[Producto y N°],_01_CODIGOS_Y_COSTOS_xlsm[COSTO],0,0,1)</f>
        <v>0</v>
      </c>
      <c r="I520" s="115">
        <f>+IFERROR(LISTAS[[#This Row],[VENTA NETA]]/LISTAS[[#This Row],[COSTO]]-1,0)</f>
        <v>0</v>
      </c>
      <c r="J520" s="33" t="str">
        <f>IFERROR(VLOOKUP(LISTAS[[#This Row],[ID]],_01_CODIGOS_Y_COSTOS_xlsm[[Producto y N°]:[CODIGO]],2,0),"")</f>
        <v>295</v>
      </c>
      <c r="M520" s="22">
        <v>0</v>
      </c>
      <c r="N520" s="23">
        <f>+LISTAS[[#This Row],[Precio]]+(LISTAS[[#This Row],[Precio]]*M520)</f>
        <v>811.92</v>
      </c>
      <c r="O520" s="24">
        <f t="shared" si="17"/>
        <v>328.82760000000002</v>
      </c>
      <c r="Q520" s="21" t="str">
        <f>IFERROR(O520/LISTAS[[#This Row],[COSTO]]-1,"")</f>
        <v/>
      </c>
      <c r="R520" t="str">
        <f>+LISTAS[[#This Row],[ID]]</f>
        <v>RESORTES LINEA COMPLEMENTARIA295</v>
      </c>
      <c r="T520" s="29"/>
      <c r="U520" s="25">
        <f>LISTAS[[#This Row],[COSTO]]+(LISTAS[[#This Row],[COSTO]]*T520)</f>
        <v>0</v>
      </c>
      <c r="V520" s="30">
        <f>IF(T520="",0,U520/LISTAS[[#This Row],[VENTA NETA]]-1)</f>
        <v>0</v>
      </c>
      <c r="X520" s="25">
        <v>0</v>
      </c>
      <c r="Y520" s="31" t="str">
        <f>IFERROR(LISTAS[[#This Row],[COSTO]]/X520-1,"")</f>
        <v/>
      </c>
      <c r="AF520" t="str">
        <v>JORGE.CARBON</v>
      </c>
      <c r="AG520" t="str">
        <v>CARBONES</v>
      </c>
      <c r="AH520" s="15" t="str">
        <v>126 - 5x11x18</v>
      </c>
      <c r="AI520" s="9">
        <v>2320.0749000000001</v>
      </c>
      <c r="AJ520" s="9">
        <v>1550</v>
      </c>
      <c r="AK520" s="66">
        <v>0.49682251612903228</v>
      </c>
      <c r="AL520" s="8">
        <v>0.2</v>
      </c>
      <c r="AM520" s="9">
        <v>2784.0898800000004</v>
      </c>
      <c r="AN520" s="66">
        <v>0.79618701935483904</v>
      </c>
      <c r="AO520" s="13">
        <f t="shared" si="18"/>
        <v>464.01498000000038</v>
      </c>
      <c r="AQ520" s="66">
        <v>0.8</v>
      </c>
      <c r="AR520" s="13">
        <v>245.53125</v>
      </c>
    </row>
    <row r="521" spans="1:44" x14ac:dyDescent="0.2">
      <c r="A521" s="6" t="s">
        <v>929</v>
      </c>
      <c r="B521" t="s">
        <v>895</v>
      </c>
      <c r="C521">
        <v>296</v>
      </c>
      <c r="D521" t="s">
        <v>930</v>
      </c>
      <c r="E521" s="2">
        <v>1300.32</v>
      </c>
      <c r="F521" s="6" t="str">
        <f>+_xlfn.XLOOKUP(LISTAS[[#This Row],[ID]],_01_CODIGOS_Y_COSTOS_xlsm[Producto y N°],_01_CODIGOS_Y_COSTOS_xlsm[FABRICA],"",0,1)</f>
        <v>RESORTES</v>
      </c>
      <c r="G521" s="13">
        <f>LISTAS[[#This Row],[Precio]]*(1-0.46)*(1-IF($C$3520="",0,$C$3520))</f>
        <v>526.62959999999998</v>
      </c>
      <c r="H521" s="1">
        <f>+_xlfn.XLOOKUP(LISTAS[[#This Row],[ID]],_01_CODIGOS_Y_COSTOS_xlsm[Producto y N°],_01_CODIGOS_Y_COSTOS_xlsm[COSTO],0,0,1)</f>
        <v>0</v>
      </c>
      <c r="I521" s="115">
        <f>+IFERROR(LISTAS[[#This Row],[VENTA NETA]]/LISTAS[[#This Row],[COSTO]]-1,0)</f>
        <v>0</v>
      </c>
      <c r="J521" s="33" t="str">
        <f>IFERROR(VLOOKUP(LISTAS[[#This Row],[ID]],_01_CODIGOS_Y_COSTOS_xlsm[[Producto y N°]:[CODIGO]],2,0),"")</f>
        <v>296</v>
      </c>
      <c r="M521" s="22">
        <v>0</v>
      </c>
      <c r="N521" s="23">
        <f>+LISTAS[[#This Row],[Precio]]+(LISTAS[[#This Row],[Precio]]*M521)</f>
        <v>1300.32</v>
      </c>
      <c r="O521" s="24">
        <f t="shared" si="17"/>
        <v>526.62959999999998</v>
      </c>
      <c r="Q521" s="21" t="str">
        <f>IFERROR(O521/LISTAS[[#This Row],[COSTO]]-1,"")</f>
        <v/>
      </c>
      <c r="R521" t="str">
        <f>+LISTAS[[#This Row],[ID]]</f>
        <v>RESORTES LINEA COMPLEMENTARIA296</v>
      </c>
      <c r="T521" s="29"/>
      <c r="U521" s="25">
        <f>LISTAS[[#This Row],[COSTO]]+(LISTAS[[#This Row],[COSTO]]*T521)</f>
        <v>0</v>
      </c>
      <c r="V521" s="30">
        <f>IF(T521="",0,U521/LISTAS[[#This Row],[VENTA NETA]]-1)</f>
        <v>0</v>
      </c>
      <c r="X521" s="25">
        <v>0</v>
      </c>
      <c r="Y521" s="31" t="str">
        <f>IFERROR(LISTAS[[#This Row],[COSTO]]/X521-1,"")</f>
        <v/>
      </c>
      <c r="AF521" t="str">
        <v>JORGE.CARBON</v>
      </c>
      <c r="AG521" t="str">
        <v>CARBONES</v>
      </c>
      <c r="AH521" s="15" t="str">
        <v>127 - 6,5x13,5x19</v>
      </c>
      <c r="AI521" s="9">
        <v>2320.0749000000001</v>
      </c>
      <c r="AJ521" s="9">
        <v>1550</v>
      </c>
      <c r="AK521" s="66">
        <v>0.49682251612903228</v>
      </c>
      <c r="AL521" s="8">
        <v>0.2</v>
      </c>
      <c r="AM521" s="9">
        <v>2784.0898800000004</v>
      </c>
      <c r="AN521" s="66">
        <v>0.79618701935483904</v>
      </c>
      <c r="AO521" s="13">
        <f t="shared" si="18"/>
        <v>464.01498000000038</v>
      </c>
      <c r="AQ521" s="66">
        <v>0.8</v>
      </c>
      <c r="AR521" s="13">
        <v>196.42499999999995</v>
      </c>
    </row>
    <row r="522" spans="1:44" x14ac:dyDescent="0.2">
      <c r="A522" s="6" t="s">
        <v>931</v>
      </c>
      <c r="B522" t="s">
        <v>895</v>
      </c>
      <c r="C522">
        <v>297</v>
      </c>
      <c r="D522" t="s">
        <v>932</v>
      </c>
      <c r="E522" s="2">
        <v>1973.2</v>
      </c>
      <c r="F522" s="6" t="str">
        <f>+_xlfn.XLOOKUP(LISTAS[[#This Row],[ID]],_01_CODIGOS_Y_COSTOS_xlsm[Producto y N°],_01_CODIGOS_Y_COSTOS_xlsm[FABRICA],"",0,1)</f>
        <v>RESORTES</v>
      </c>
      <c r="G522" s="13">
        <f>LISTAS[[#This Row],[Precio]]*(1-0.46)*(1-IF($C$3520="",0,$C$3520))</f>
        <v>799.14599999999996</v>
      </c>
      <c r="H522" s="1">
        <f>+_xlfn.XLOOKUP(LISTAS[[#This Row],[ID]],_01_CODIGOS_Y_COSTOS_xlsm[Producto y N°],_01_CODIGOS_Y_COSTOS_xlsm[COSTO],0,0,1)</f>
        <v>0</v>
      </c>
      <c r="I522" s="115">
        <f>+IFERROR(LISTAS[[#This Row],[VENTA NETA]]/LISTAS[[#This Row],[COSTO]]-1,0)</f>
        <v>0</v>
      </c>
      <c r="J522" s="33" t="str">
        <f>IFERROR(VLOOKUP(LISTAS[[#This Row],[ID]],_01_CODIGOS_Y_COSTOS_xlsm[[Producto y N°]:[CODIGO]],2,0),"")</f>
        <v>297</v>
      </c>
      <c r="M522" s="22">
        <v>0</v>
      </c>
      <c r="N522" s="23">
        <f>+LISTAS[[#This Row],[Precio]]+(LISTAS[[#This Row],[Precio]]*M522)</f>
        <v>1973.2</v>
      </c>
      <c r="O522" s="24">
        <f t="shared" si="17"/>
        <v>799.14599999999996</v>
      </c>
      <c r="Q522" s="21" t="str">
        <f>IFERROR(O522/LISTAS[[#This Row],[COSTO]]-1,"")</f>
        <v/>
      </c>
      <c r="R522" t="str">
        <f>+LISTAS[[#This Row],[ID]]</f>
        <v>RESORTES LINEA COMPLEMENTARIA297</v>
      </c>
      <c r="T522" s="29"/>
      <c r="U522" s="25">
        <f>LISTAS[[#This Row],[COSTO]]+(LISTAS[[#This Row],[COSTO]]*T522)</f>
        <v>0</v>
      </c>
      <c r="V522" s="30">
        <f>IF(T522="",0,U522/LISTAS[[#This Row],[VENTA NETA]]-1)</f>
        <v>0</v>
      </c>
      <c r="X522" s="25">
        <v>0</v>
      </c>
      <c r="Y522" s="31" t="str">
        <f>IFERROR(LISTAS[[#This Row],[COSTO]]/X522-1,"")</f>
        <v/>
      </c>
      <c r="AF522" t="str">
        <v>JUCAP</v>
      </c>
      <c r="AG522" t="str">
        <v>TAPONES DE CARTER</v>
      </c>
      <c r="AH522" s="15" t="str">
        <v>38 - 14  x 1.5 FRES 17mm</v>
      </c>
      <c r="AI522" s="9">
        <v>3106.96965</v>
      </c>
      <c r="AJ522" s="9">
        <v>1726.095</v>
      </c>
      <c r="AK522" s="66">
        <v>0.7999992178877755</v>
      </c>
      <c r="AL522" s="8">
        <v>0.19234717301772619</v>
      </c>
      <c r="AM522" s="9">
        <v>3704.5864788293743</v>
      </c>
      <c r="AN522" s="66">
        <v>1.1462239788826074</v>
      </c>
      <c r="AO522" s="13">
        <f t="shared" si="18"/>
        <v>597.6168288293743</v>
      </c>
      <c r="AQ522" s="66">
        <v>0.8</v>
      </c>
      <c r="AR522" s="13">
        <v>823.89374550000048</v>
      </c>
    </row>
    <row r="523" spans="1:44" x14ac:dyDescent="0.2">
      <c r="A523" s="6" t="s">
        <v>933</v>
      </c>
      <c r="B523" t="s">
        <v>895</v>
      </c>
      <c r="C523">
        <v>298</v>
      </c>
      <c r="D523" t="s">
        <v>932</v>
      </c>
      <c r="E523" s="2">
        <v>2152.52</v>
      </c>
      <c r="F523" s="6" t="str">
        <f>+_xlfn.XLOOKUP(LISTAS[[#This Row],[ID]],_01_CODIGOS_Y_COSTOS_xlsm[Producto y N°],_01_CODIGOS_Y_COSTOS_xlsm[FABRICA],"",0,1)</f>
        <v>RESORTES</v>
      </c>
      <c r="G523" s="13">
        <f>LISTAS[[#This Row],[Precio]]*(1-0.46)*(1-IF($C$3520="",0,$C$3520))</f>
        <v>871.77060000000006</v>
      </c>
      <c r="H523" s="1">
        <f>+_xlfn.XLOOKUP(LISTAS[[#This Row],[ID]],_01_CODIGOS_Y_COSTOS_xlsm[Producto y N°],_01_CODIGOS_Y_COSTOS_xlsm[COSTO],0,0,1)</f>
        <v>0</v>
      </c>
      <c r="I523" s="115">
        <f>+IFERROR(LISTAS[[#This Row],[VENTA NETA]]/LISTAS[[#This Row],[COSTO]]-1,0)</f>
        <v>0</v>
      </c>
      <c r="J523" s="33" t="str">
        <f>IFERROR(VLOOKUP(LISTAS[[#This Row],[ID]],_01_CODIGOS_Y_COSTOS_xlsm[[Producto y N°]:[CODIGO]],2,0),"")</f>
        <v>298</v>
      </c>
      <c r="M523" s="22">
        <v>0</v>
      </c>
      <c r="N523" s="23">
        <f>+LISTAS[[#This Row],[Precio]]+(LISTAS[[#This Row],[Precio]]*M523)</f>
        <v>2152.52</v>
      </c>
      <c r="O523" s="24">
        <f t="shared" si="17"/>
        <v>871.77060000000006</v>
      </c>
      <c r="Q523" s="21" t="str">
        <f>IFERROR(O523/LISTAS[[#This Row],[COSTO]]-1,"")</f>
        <v/>
      </c>
      <c r="R523" t="str">
        <f>+LISTAS[[#This Row],[ID]]</f>
        <v>RESORTES LINEA COMPLEMENTARIA298</v>
      </c>
      <c r="T523" s="29"/>
      <c r="U523" s="25">
        <f>LISTAS[[#This Row],[COSTO]]+(LISTAS[[#This Row],[COSTO]]*T523)</f>
        <v>0</v>
      </c>
      <c r="V523" s="30">
        <f>IF(T523="",0,U523/LISTAS[[#This Row],[VENTA NETA]]-1)</f>
        <v>0</v>
      </c>
      <c r="X523" s="25">
        <v>0</v>
      </c>
      <c r="Y523" s="31" t="str">
        <f>IFERROR(LISTAS[[#This Row],[COSTO]]/X523-1,"")</f>
        <v/>
      </c>
      <c r="AF523" t="str">
        <v>REGATONES</v>
      </c>
      <c r="AG523" t="str">
        <v>REGATONES</v>
      </c>
      <c r="AH523" s="15">
        <v>29</v>
      </c>
      <c r="AI523" s="9">
        <v>58.320000000000007</v>
      </c>
      <c r="AJ523" s="9">
        <v>32.4</v>
      </c>
      <c r="AK523" s="66">
        <v>0.80000000000000027</v>
      </c>
      <c r="AL523" s="8">
        <v>0.18733509234828483</v>
      </c>
      <c r="AM523" s="9">
        <v>69.245382585751969</v>
      </c>
      <c r="AN523" s="66">
        <v>1.1372031662269126</v>
      </c>
      <c r="AO523" s="13">
        <f t="shared" si="18"/>
        <v>10.925382585751962</v>
      </c>
      <c r="AQ523" s="66">
        <v>0.79999999999999982</v>
      </c>
      <c r="AR523" s="13">
        <v>676.5749954999992</v>
      </c>
    </row>
    <row r="524" spans="1:44" x14ac:dyDescent="0.2">
      <c r="A524" s="6" t="s">
        <v>934</v>
      </c>
      <c r="B524" t="s">
        <v>895</v>
      </c>
      <c r="C524">
        <v>299</v>
      </c>
      <c r="D524" t="s">
        <v>935</v>
      </c>
      <c r="E524" s="2">
        <v>1883.36</v>
      </c>
      <c r="F524" s="6" t="str">
        <f>+_xlfn.XLOOKUP(LISTAS[[#This Row],[ID]],_01_CODIGOS_Y_COSTOS_xlsm[Producto y N°],_01_CODIGOS_Y_COSTOS_xlsm[FABRICA],"",0,1)</f>
        <v>RESORTES</v>
      </c>
      <c r="G524" s="13">
        <f>LISTAS[[#This Row],[Precio]]*(1-0.46)*(1-IF($C$3520="",0,$C$3520))</f>
        <v>762.76080000000002</v>
      </c>
      <c r="H524" s="1">
        <f>+_xlfn.XLOOKUP(LISTAS[[#This Row],[ID]],_01_CODIGOS_Y_COSTOS_xlsm[Producto y N°],_01_CODIGOS_Y_COSTOS_xlsm[COSTO],0,0,1)</f>
        <v>0</v>
      </c>
      <c r="I524" s="115">
        <f>+IFERROR(LISTAS[[#This Row],[VENTA NETA]]/LISTAS[[#This Row],[COSTO]]-1,0)</f>
        <v>0</v>
      </c>
      <c r="J524" s="33" t="str">
        <f>IFERROR(VLOOKUP(LISTAS[[#This Row],[ID]],_01_CODIGOS_Y_COSTOS_xlsm[[Producto y N°]:[CODIGO]],2,0),"")</f>
        <v>299</v>
      </c>
      <c r="M524" s="22">
        <v>0</v>
      </c>
      <c r="N524" s="23">
        <f>+LISTAS[[#This Row],[Precio]]+(LISTAS[[#This Row],[Precio]]*M524)</f>
        <v>1883.36</v>
      </c>
      <c r="O524" s="24">
        <f t="shared" si="17"/>
        <v>762.76080000000002</v>
      </c>
      <c r="Q524" s="21" t="str">
        <f>IFERROR(O524/LISTAS[[#This Row],[COSTO]]-1,"")</f>
        <v/>
      </c>
      <c r="R524" t="str">
        <f>+LISTAS[[#This Row],[ID]]</f>
        <v>RESORTES LINEA COMPLEMENTARIA299</v>
      </c>
      <c r="T524" s="29"/>
      <c r="U524" s="25">
        <f>LISTAS[[#This Row],[COSTO]]+(LISTAS[[#This Row],[COSTO]]*T524)</f>
        <v>0</v>
      </c>
      <c r="V524" s="30">
        <f>IF(T524="",0,U524/LISTAS[[#This Row],[VENTA NETA]]-1)</f>
        <v>0</v>
      </c>
      <c r="X524" s="25">
        <v>0</v>
      </c>
      <c r="Y524" s="31" t="str">
        <f>IFERROR(LISTAS[[#This Row],[COSTO]]/X524-1,"")</f>
        <v/>
      </c>
      <c r="AF524" t="str">
        <v>JUCAP</v>
      </c>
      <c r="AG524" t="str">
        <v>TAPONES DE CARTER</v>
      </c>
      <c r="AH524" s="15" t="str">
        <v>30 - 14 x 1,25 EX EMB DE 8mm</v>
      </c>
      <c r="AI524" s="9">
        <v>3061.8</v>
      </c>
      <c r="AJ524" s="9">
        <v>1701</v>
      </c>
      <c r="AK524" s="66">
        <v>0.8</v>
      </c>
      <c r="AL524" s="8">
        <v>0.18422377092375397</v>
      </c>
      <c r="AM524" s="9">
        <v>3625.8563418143499</v>
      </c>
      <c r="AN524" s="66">
        <v>1.1316027876627572</v>
      </c>
      <c r="AO524" s="13">
        <f t="shared" si="18"/>
        <v>564.05634181434971</v>
      </c>
      <c r="AQ524" s="66">
        <v>0.8</v>
      </c>
      <c r="AR524" s="13">
        <v>480.14999549999993</v>
      </c>
    </row>
    <row r="525" spans="1:44" x14ac:dyDescent="0.2">
      <c r="A525" s="6" t="s">
        <v>936</v>
      </c>
      <c r="B525" t="s">
        <v>895</v>
      </c>
      <c r="C525">
        <v>300</v>
      </c>
      <c r="D525" t="s">
        <v>5442</v>
      </c>
      <c r="E525" s="2">
        <v>811.92</v>
      </c>
      <c r="F525" s="6" t="str">
        <f>+_xlfn.XLOOKUP(LISTAS[[#This Row],[ID]],_01_CODIGOS_Y_COSTOS_xlsm[Producto y N°],_01_CODIGOS_Y_COSTOS_xlsm[FABRICA],"",0,1)</f>
        <v>RESORTES</v>
      </c>
      <c r="G525" s="13">
        <f>LISTAS[[#This Row],[Precio]]*(1-0.46)*(1-IF($C$3520="",0,$C$3520))</f>
        <v>328.82760000000002</v>
      </c>
      <c r="H525" s="1">
        <f>+_xlfn.XLOOKUP(LISTAS[[#This Row],[ID]],_01_CODIGOS_Y_COSTOS_xlsm[Producto y N°],_01_CODIGOS_Y_COSTOS_xlsm[COSTO],0,0,1)</f>
        <v>0</v>
      </c>
      <c r="I525" s="115">
        <f>+IFERROR(LISTAS[[#This Row],[VENTA NETA]]/LISTAS[[#This Row],[COSTO]]-1,0)</f>
        <v>0</v>
      </c>
      <c r="J525" s="33" t="str">
        <f>IFERROR(VLOOKUP(LISTAS[[#This Row],[ID]],_01_CODIGOS_Y_COSTOS_xlsm[[Producto y N°]:[CODIGO]],2,0),"")</f>
        <v>300</v>
      </c>
      <c r="M525" s="22">
        <v>0</v>
      </c>
      <c r="N525" s="23">
        <f>+LISTAS[[#This Row],[Precio]]+(LISTAS[[#This Row],[Precio]]*M525)</f>
        <v>811.92</v>
      </c>
      <c r="O525" s="24">
        <f t="shared" si="17"/>
        <v>328.82760000000002</v>
      </c>
      <c r="Q525" s="21" t="str">
        <f>IFERROR(O525/LISTAS[[#This Row],[COSTO]]-1,"")</f>
        <v/>
      </c>
      <c r="R525" t="str">
        <f>+LISTAS[[#This Row],[ID]]</f>
        <v>RESORTES LINEA COMPLEMENTARIA300</v>
      </c>
      <c r="T525" s="29"/>
      <c r="U525" s="25">
        <f>LISTAS[[#This Row],[COSTO]]+(LISTAS[[#This Row],[COSTO]]*T525)</f>
        <v>0</v>
      </c>
      <c r="V525" s="30">
        <f>IF(T525="",0,U525/LISTAS[[#This Row],[VENTA NETA]]-1)</f>
        <v>0</v>
      </c>
      <c r="X525" s="25">
        <v>0</v>
      </c>
      <c r="Y525" s="31" t="str">
        <f>IFERROR(LISTAS[[#This Row],[COSTO]]/X525-1,"")</f>
        <v/>
      </c>
      <c r="AF525" t="str">
        <v>ALNAT</v>
      </c>
      <c r="AG525" t="str">
        <v>CONECTORES NUEVA INCORPORACION</v>
      </c>
      <c r="AH525" s="15">
        <v>3</v>
      </c>
      <c r="AI525" s="9">
        <v>1311.8638500000002</v>
      </c>
      <c r="AJ525" s="9">
        <v>769.13810000000001</v>
      </c>
      <c r="AK525" s="66">
        <v>0.70562848206323436</v>
      </c>
      <c r="AL525" s="8">
        <v>0.18</v>
      </c>
      <c r="AM525" s="9">
        <v>1547.9993430000004</v>
      </c>
      <c r="AN525" s="66">
        <v>1.0126416088346168</v>
      </c>
      <c r="AO525" s="13">
        <f t="shared" si="18"/>
        <v>236.13549300000022</v>
      </c>
      <c r="AQ525" s="66">
        <v>0.8</v>
      </c>
      <c r="AR525" s="13">
        <v>480.14999549999993</v>
      </c>
    </row>
    <row r="526" spans="1:44" x14ac:dyDescent="0.2">
      <c r="A526" s="6" t="s">
        <v>937</v>
      </c>
      <c r="B526" t="s">
        <v>895</v>
      </c>
      <c r="C526">
        <v>302</v>
      </c>
      <c r="D526" t="s">
        <v>5443</v>
      </c>
      <c r="E526" s="2">
        <v>811.92</v>
      </c>
      <c r="F526" s="6" t="str">
        <f>+_xlfn.XLOOKUP(LISTAS[[#This Row],[ID]],_01_CODIGOS_Y_COSTOS_xlsm[Producto y N°],_01_CODIGOS_Y_COSTOS_xlsm[FABRICA],"",0,1)</f>
        <v>RESORTES</v>
      </c>
      <c r="G526" s="13">
        <f>LISTAS[[#This Row],[Precio]]*(1-0.46)*(1-IF($C$3520="",0,$C$3520))</f>
        <v>328.82760000000002</v>
      </c>
      <c r="H526" s="1">
        <f>+_xlfn.XLOOKUP(LISTAS[[#This Row],[ID]],_01_CODIGOS_Y_COSTOS_xlsm[Producto y N°],_01_CODIGOS_Y_COSTOS_xlsm[COSTO],0,0,1)</f>
        <v>0</v>
      </c>
      <c r="I526" s="115">
        <f>+IFERROR(LISTAS[[#This Row],[VENTA NETA]]/LISTAS[[#This Row],[COSTO]]-1,0)</f>
        <v>0</v>
      </c>
      <c r="J526" s="33" t="str">
        <f>IFERROR(VLOOKUP(LISTAS[[#This Row],[ID]],_01_CODIGOS_Y_COSTOS_xlsm[[Producto y N°]:[CODIGO]],2,0),"")</f>
        <v>302</v>
      </c>
      <c r="M526" s="22">
        <v>0</v>
      </c>
      <c r="N526" s="23">
        <f>+LISTAS[[#This Row],[Precio]]+(LISTAS[[#This Row],[Precio]]*M526)</f>
        <v>811.92</v>
      </c>
      <c r="O526" s="24">
        <f t="shared" si="17"/>
        <v>328.82760000000002</v>
      </c>
      <c r="Q526" s="21" t="str">
        <f>IFERROR(O526/LISTAS[[#This Row],[COSTO]]-1,"")</f>
        <v/>
      </c>
      <c r="R526" t="str">
        <f>+LISTAS[[#This Row],[ID]]</f>
        <v>RESORTES LINEA COMPLEMENTARIA302</v>
      </c>
      <c r="T526" s="29"/>
      <c r="U526" s="25">
        <f>LISTAS[[#This Row],[COSTO]]+(LISTAS[[#This Row],[COSTO]]*T526)</f>
        <v>0</v>
      </c>
      <c r="V526" s="30">
        <f>IF(T526="",0,U526/LISTAS[[#This Row],[VENTA NETA]]-1)</f>
        <v>0</v>
      </c>
      <c r="X526" s="25">
        <v>0</v>
      </c>
      <c r="Y526" s="31" t="str">
        <f>IFERROR(LISTAS[[#This Row],[COSTO]]/X526-1,"")</f>
        <v/>
      </c>
      <c r="AF526" t="str">
        <v>ALNAT</v>
      </c>
      <c r="AG526" t="str">
        <v>CONECTORES NUEVA INCORPORACION</v>
      </c>
      <c r="AH526" s="15">
        <v>7</v>
      </c>
      <c r="AI526" s="9">
        <v>1764.5161499999999</v>
      </c>
      <c r="AJ526" s="9">
        <v>1034.5259000000001</v>
      </c>
      <c r="AK526" s="66">
        <v>0.70562781463470348</v>
      </c>
      <c r="AL526" s="8">
        <v>0.18</v>
      </c>
      <c r="AM526" s="9">
        <v>2082.1290570000001</v>
      </c>
      <c r="AN526" s="66">
        <v>1.0126408212689504</v>
      </c>
      <c r="AO526" s="13">
        <f t="shared" si="18"/>
        <v>317.61290700000018</v>
      </c>
      <c r="AQ526" s="66">
        <v>0.80000000000000049</v>
      </c>
      <c r="AR526" s="13">
        <v>431.04374550000057</v>
      </c>
    </row>
    <row r="527" spans="1:44" x14ac:dyDescent="0.2">
      <c r="A527" s="6" t="s">
        <v>938</v>
      </c>
      <c r="B527" t="s">
        <v>895</v>
      </c>
      <c r="C527">
        <v>303</v>
      </c>
      <c r="D527" t="s">
        <v>5444</v>
      </c>
      <c r="E527" s="2">
        <v>811.92</v>
      </c>
      <c r="F527" s="6" t="str">
        <f>+_xlfn.XLOOKUP(LISTAS[[#This Row],[ID]],_01_CODIGOS_Y_COSTOS_xlsm[Producto y N°],_01_CODIGOS_Y_COSTOS_xlsm[FABRICA],"",0,1)</f>
        <v>RESORTES</v>
      </c>
      <c r="G527" s="13">
        <f>LISTAS[[#This Row],[Precio]]*(1-0.46)*(1-IF($C$3520="",0,$C$3520))</f>
        <v>328.82760000000002</v>
      </c>
      <c r="H527" s="1">
        <f>+_xlfn.XLOOKUP(LISTAS[[#This Row],[ID]],_01_CODIGOS_Y_COSTOS_xlsm[Producto y N°],_01_CODIGOS_Y_COSTOS_xlsm[COSTO],0,0,1)</f>
        <v>0</v>
      </c>
      <c r="I527" s="115">
        <f>+IFERROR(LISTAS[[#This Row],[VENTA NETA]]/LISTAS[[#This Row],[COSTO]]-1,0)</f>
        <v>0</v>
      </c>
      <c r="J527" s="33" t="str">
        <f>IFERROR(VLOOKUP(LISTAS[[#This Row],[ID]],_01_CODIGOS_Y_COSTOS_xlsm[[Producto y N°]:[CODIGO]],2,0),"")</f>
        <v>303</v>
      </c>
      <c r="M527" s="22">
        <v>0</v>
      </c>
      <c r="N527" s="23">
        <f>+LISTAS[[#This Row],[Precio]]+(LISTAS[[#This Row],[Precio]]*M527)</f>
        <v>811.92</v>
      </c>
      <c r="O527" s="24">
        <f t="shared" si="17"/>
        <v>328.82760000000002</v>
      </c>
      <c r="Q527" s="21" t="str">
        <f>IFERROR(O527/LISTAS[[#This Row],[COSTO]]-1,"")</f>
        <v/>
      </c>
      <c r="R527" t="str">
        <f>+LISTAS[[#This Row],[ID]]</f>
        <v>RESORTES LINEA COMPLEMENTARIA303</v>
      </c>
      <c r="T527" s="29"/>
      <c r="U527" s="25">
        <f>LISTAS[[#This Row],[COSTO]]+(LISTAS[[#This Row],[COSTO]]*T527)</f>
        <v>0</v>
      </c>
      <c r="V527" s="30">
        <f>IF(T527="",0,U527/LISTAS[[#This Row],[VENTA NETA]]-1)</f>
        <v>0</v>
      </c>
      <c r="X527" s="25">
        <v>0</v>
      </c>
      <c r="Y527" s="31" t="str">
        <f>IFERROR(LISTAS[[#This Row],[COSTO]]/X527-1,"")</f>
        <v/>
      </c>
      <c r="AF527" t="str">
        <v>ALNAT</v>
      </c>
      <c r="AG527" t="str">
        <v>CONECTORES NUEVA INCORPORACION</v>
      </c>
      <c r="AH527" s="15">
        <v>96</v>
      </c>
      <c r="AI527" s="9">
        <v>495.78885000000002</v>
      </c>
      <c r="AJ527" s="9">
        <v>290.03519999999997</v>
      </c>
      <c r="AK527" s="66">
        <v>0.70940923722362004</v>
      </c>
      <c r="AL527" s="8">
        <v>0.18</v>
      </c>
      <c r="AM527" s="9">
        <v>585.030843</v>
      </c>
      <c r="AN527" s="66">
        <v>1.0171028999238714</v>
      </c>
      <c r="AO527" s="13">
        <f t="shared" si="18"/>
        <v>89.241992999999979</v>
      </c>
      <c r="AQ527" s="66">
        <v>0.8</v>
      </c>
      <c r="AR527" s="13">
        <v>381.93749550000007</v>
      </c>
    </row>
    <row r="528" spans="1:44" x14ac:dyDescent="0.2">
      <c r="A528" s="6" t="s">
        <v>939</v>
      </c>
      <c r="B528" t="s">
        <v>895</v>
      </c>
      <c r="C528">
        <v>304</v>
      </c>
      <c r="D528" t="s">
        <v>5445</v>
      </c>
      <c r="E528" s="2">
        <v>811.92</v>
      </c>
      <c r="F528" s="6" t="str">
        <f>+_xlfn.XLOOKUP(LISTAS[[#This Row],[ID]],_01_CODIGOS_Y_COSTOS_xlsm[Producto y N°],_01_CODIGOS_Y_COSTOS_xlsm[FABRICA],"",0,1)</f>
        <v>RESORTES</v>
      </c>
      <c r="G528" s="13">
        <f>LISTAS[[#This Row],[Precio]]*(1-0.46)*(1-IF($C$3520="",0,$C$3520))</f>
        <v>328.82760000000002</v>
      </c>
      <c r="H528" s="1">
        <f>+_xlfn.XLOOKUP(LISTAS[[#This Row],[ID]],_01_CODIGOS_Y_COSTOS_xlsm[Producto y N°],_01_CODIGOS_Y_COSTOS_xlsm[COSTO],0,0,1)</f>
        <v>0</v>
      </c>
      <c r="I528" s="115">
        <f>+IFERROR(LISTAS[[#This Row],[VENTA NETA]]/LISTAS[[#This Row],[COSTO]]-1,0)</f>
        <v>0</v>
      </c>
      <c r="J528" s="33" t="str">
        <f>IFERROR(VLOOKUP(LISTAS[[#This Row],[ID]],_01_CODIGOS_Y_COSTOS_xlsm[[Producto y N°]:[CODIGO]],2,0),"")</f>
        <v>304</v>
      </c>
      <c r="M528" s="22">
        <v>0</v>
      </c>
      <c r="N528" s="23">
        <f>+LISTAS[[#This Row],[Precio]]+(LISTAS[[#This Row],[Precio]]*M528)</f>
        <v>811.92</v>
      </c>
      <c r="O528" s="24">
        <f t="shared" si="17"/>
        <v>328.82760000000002</v>
      </c>
      <c r="Q528" s="21" t="str">
        <f>IFERROR(O528/LISTAS[[#This Row],[COSTO]]-1,"")</f>
        <v/>
      </c>
      <c r="R528" t="str">
        <f>+LISTAS[[#This Row],[ID]]</f>
        <v>RESORTES LINEA COMPLEMENTARIA304</v>
      </c>
      <c r="T528" s="29"/>
      <c r="U528" s="25">
        <f>LISTAS[[#This Row],[COSTO]]+(LISTAS[[#This Row],[COSTO]]*T528)</f>
        <v>0</v>
      </c>
      <c r="V528" s="30">
        <f>IF(T528="",0,U528/LISTAS[[#This Row],[VENTA NETA]]-1)</f>
        <v>0</v>
      </c>
      <c r="X528" s="25">
        <v>0</v>
      </c>
      <c r="Y528" s="31" t="str">
        <f>IFERROR(LISTAS[[#This Row],[COSTO]]/X528-1,"")</f>
        <v/>
      </c>
      <c r="AF528" t="str">
        <v>ALNAT</v>
      </c>
      <c r="AG528" t="str">
        <v>CONECTORES NUEVA INCORPORACION</v>
      </c>
      <c r="AH528" s="15">
        <v>107</v>
      </c>
      <c r="AI528" s="9">
        <v>1277.4874500000001</v>
      </c>
      <c r="AJ528" s="9">
        <v>748.98220000000003</v>
      </c>
      <c r="AK528" s="66">
        <v>0.70563125532222259</v>
      </c>
      <c r="AL528" s="8">
        <v>0.18</v>
      </c>
      <c r="AM528" s="9">
        <v>1507.435191</v>
      </c>
      <c r="AN528" s="66">
        <v>1.0126448812802225</v>
      </c>
      <c r="AO528" s="13">
        <f t="shared" si="18"/>
        <v>229.94774099999995</v>
      </c>
      <c r="AQ528" s="66">
        <v>0.79999999999999982</v>
      </c>
      <c r="AR528" s="13">
        <v>332.83124549999957</v>
      </c>
    </row>
    <row r="529" spans="1:44" x14ac:dyDescent="0.2">
      <c r="A529" s="6" t="s">
        <v>940</v>
      </c>
      <c r="B529" t="s">
        <v>895</v>
      </c>
      <c r="C529">
        <v>305</v>
      </c>
      <c r="D529" t="s">
        <v>5446</v>
      </c>
      <c r="E529" s="2">
        <v>811.92</v>
      </c>
      <c r="F529" s="6" t="str">
        <f>+_xlfn.XLOOKUP(LISTAS[[#This Row],[ID]],_01_CODIGOS_Y_COSTOS_xlsm[Producto y N°],_01_CODIGOS_Y_COSTOS_xlsm[FABRICA],"",0,1)</f>
        <v>RESORTES</v>
      </c>
      <c r="G529" s="13">
        <f>LISTAS[[#This Row],[Precio]]*(1-0.46)*(1-IF($C$3520="",0,$C$3520))</f>
        <v>328.82760000000002</v>
      </c>
      <c r="H529" s="1">
        <f>+_xlfn.XLOOKUP(LISTAS[[#This Row],[ID]],_01_CODIGOS_Y_COSTOS_xlsm[Producto y N°],_01_CODIGOS_Y_COSTOS_xlsm[COSTO],0,0,1)</f>
        <v>0</v>
      </c>
      <c r="I529" s="115">
        <f>+IFERROR(LISTAS[[#This Row],[VENTA NETA]]/LISTAS[[#This Row],[COSTO]]-1,0)</f>
        <v>0</v>
      </c>
      <c r="J529" s="33" t="str">
        <f>IFERROR(VLOOKUP(LISTAS[[#This Row],[ID]],_01_CODIGOS_Y_COSTOS_xlsm[[Producto y N°]:[CODIGO]],2,0),"")</f>
        <v>305</v>
      </c>
      <c r="M529" s="22">
        <v>0</v>
      </c>
      <c r="N529" s="23">
        <f>+LISTAS[[#This Row],[Precio]]+(LISTAS[[#This Row],[Precio]]*M529)</f>
        <v>811.92</v>
      </c>
      <c r="O529" s="24">
        <f t="shared" si="17"/>
        <v>328.82760000000002</v>
      </c>
      <c r="Q529" s="21" t="str">
        <f>IFERROR(O529/LISTAS[[#This Row],[COSTO]]-1,"")</f>
        <v/>
      </c>
      <c r="R529" t="str">
        <f>+LISTAS[[#This Row],[ID]]</f>
        <v>RESORTES LINEA COMPLEMENTARIA305</v>
      </c>
      <c r="T529" s="29"/>
      <c r="U529" s="25">
        <f>LISTAS[[#This Row],[COSTO]]+(LISTAS[[#This Row],[COSTO]]*T529)</f>
        <v>0</v>
      </c>
      <c r="V529" s="30">
        <f>IF(T529="",0,U529/LISTAS[[#This Row],[VENTA NETA]]-1)</f>
        <v>0</v>
      </c>
      <c r="X529" s="25">
        <v>0</v>
      </c>
      <c r="Y529" s="31" t="str">
        <f>IFERROR(LISTAS[[#This Row],[COSTO]]/X529-1,"")</f>
        <v/>
      </c>
      <c r="AF529" t="str">
        <v>ALNAT</v>
      </c>
      <c r="AG529" t="str">
        <v>CONECTORES NUEVA INCORPORACION</v>
      </c>
      <c r="AH529" s="15">
        <v>139</v>
      </c>
      <c r="AI529" s="9">
        <v>519.68385000000012</v>
      </c>
      <c r="AJ529" s="9">
        <v>304.01280000000003</v>
      </c>
      <c r="AK529" s="66">
        <v>0.70941437334217539</v>
      </c>
      <c r="AL529" s="8">
        <v>0.18</v>
      </c>
      <c r="AM529" s="9">
        <v>613.22694300000012</v>
      </c>
      <c r="AN529" s="66">
        <v>1.0171089605437666</v>
      </c>
      <c r="AO529" s="13">
        <f t="shared" si="18"/>
        <v>93.543092999999999</v>
      </c>
      <c r="AQ529" s="66">
        <v>0.79999999999999982</v>
      </c>
      <c r="AR529" s="13">
        <v>332.83124549999957</v>
      </c>
    </row>
    <row r="530" spans="1:44" x14ac:dyDescent="0.2">
      <c r="A530" s="6" t="s">
        <v>941</v>
      </c>
      <c r="B530" t="s">
        <v>895</v>
      </c>
      <c r="C530">
        <v>306</v>
      </c>
      <c r="D530" t="s">
        <v>5447</v>
      </c>
      <c r="E530" s="2">
        <v>811.92</v>
      </c>
      <c r="F530" s="6" t="str">
        <f>+_xlfn.XLOOKUP(LISTAS[[#This Row],[ID]],_01_CODIGOS_Y_COSTOS_xlsm[Producto y N°],_01_CODIGOS_Y_COSTOS_xlsm[FABRICA],"",0,1)</f>
        <v>RESORTES</v>
      </c>
      <c r="G530" s="13">
        <f>LISTAS[[#This Row],[Precio]]*(1-0.46)*(1-IF($C$3520="",0,$C$3520))</f>
        <v>328.82760000000002</v>
      </c>
      <c r="H530" s="1">
        <f>+_xlfn.XLOOKUP(LISTAS[[#This Row],[ID]],_01_CODIGOS_Y_COSTOS_xlsm[Producto y N°],_01_CODIGOS_Y_COSTOS_xlsm[COSTO],0,0,1)</f>
        <v>0</v>
      </c>
      <c r="I530" s="115">
        <f>+IFERROR(LISTAS[[#This Row],[VENTA NETA]]/LISTAS[[#This Row],[COSTO]]-1,0)</f>
        <v>0</v>
      </c>
      <c r="J530" s="33" t="str">
        <f>IFERROR(VLOOKUP(LISTAS[[#This Row],[ID]],_01_CODIGOS_Y_COSTOS_xlsm[[Producto y N°]:[CODIGO]],2,0),"")</f>
        <v>306</v>
      </c>
      <c r="M530" s="22">
        <v>0</v>
      </c>
      <c r="N530" s="23">
        <f>+LISTAS[[#This Row],[Precio]]+(LISTAS[[#This Row],[Precio]]*M530)</f>
        <v>811.92</v>
      </c>
      <c r="O530" s="24">
        <f t="shared" si="17"/>
        <v>328.82760000000002</v>
      </c>
      <c r="Q530" s="21" t="str">
        <f>IFERROR(O530/LISTAS[[#This Row],[COSTO]]-1,"")</f>
        <v/>
      </c>
      <c r="R530" t="str">
        <f>+LISTAS[[#This Row],[ID]]</f>
        <v>RESORTES LINEA COMPLEMENTARIA306</v>
      </c>
      <c r="T530" s="29"/>
      <c r="U530" s="25">
        <f>LISTAS[[#This Row],[COSTO]]+(LISTAS[[#This Row],[COSTO]]*T530)</f>
        <v>0</v>
      </c>
      <c r="V530" s="30">
        <f>IF(T530="",0,U530/LISTAS[[#This Row],[VENTA NETA]]-1)</f>
        <v>0</v>
      </c>
      <c r="X530" s="25">
        <v>0</v>
      </c>
      <c r="Y530" s="31" t="str">
        <f>IFERROR(LISTAS[[#This Row],[COSTO]]/X530-1,"")</f>
        <v/>
      </c>
      <c r="AF530" t="str">
        <v>ALNAT</v>
      </c>
      <c r="AG530" t="str">
        <v>CONECTORES NUEVA INCORPORACION</v>
      </c>
      <c r="AH530" s="15">
        <v>152</v>
      </c>
      <c r="AI530" s="9">
        <v>1434.09285</v>
      </c>
      <c r="AJ530" s="9">
        <v>840.80110000000002</v>
      </c>
      <c r="AK530" s="66">
        <v>0.70562675286699794</v>
      </c>
      <c r="AL530" s="8">
        <v>0.18</v>
      </c>
      <c r="AM530" s="9">
        <v>1692.2295629999999</v>
      </c>
      <c r="AN530" s="66">
        <v>1.0126395683830571</v>
      </c>
      <c r="AO530" s="13">
        <f t="shared" si="18"/>
        <v>258.13671299999987</v>
      </c>
      <c r="AQ530" s="66">
        <v>0.8</v>
      </c>
      <c r="AR530" s="13">
        <v>283.72499549999998</v>
      </c>
    </row>
    <row r="531" spans="1:44" x14ac:dyDescent="0.2">
      <c r="A531" s="6" t="s">
        <v>942</v>
      </c>
      <c r="B531" t="s">
        <v>895</v>
      </c>
      <c r="C531">
        <v>308</v>
      </c>
      <c r="D531" t="s">
        <v>5448</v>
      </c>
      <c r="E531" s="2">
        <v>811.92</v>
      </c>
      <c r="F531" s="6" t="str">
        <f>+_xlfn.XLOOKUP(LISTAS[[#This Row],[ID]],_01_CODIGOS_Y_COSTOS_xlsm[Producto y N°],_01_CODIGOS_Y_COSTOS_xlsm[FABRICA],"",0,1)</f>
        <v>RESORTES</v>
      </c>
      <c r="G531" s="13">
        <f>LISTAS[[#This Row],[Precio]]*(1-0.46)*(1-IF($C$3520="",0,$C$3520))</f>
        <v>328.82760000000002</v>
      </c>
      <c r="H531" s="1">
        <f>+_xlfn.XLOOKUP(LISTAS[[#This Row],[ID]],_01_CODIGOS_Y_COSTOS_xlsm[Producto y N°],_01_CODIGOS_Y_COSTOS_xlsm[COSTO],0,0,1)</f>
        <v>0</v>
      </c>
      <c r="I531" s="115">
        <f>+IFERROR(LISTAS[[#This Row],[VENTA NETA]]/LISTAS[[#This Row],[COSTO]]-1,0)</f>
        <v>0</v>
      </c>
      <c r="J531" s="33" t="str">
        <f>IFERROR(VLOOKUP(LISTAS[[#This Row],[ID]],_01_CODIGOS_Y_COSTOS_xlsm[[Producto y N°]:[CODIGO]],2,0),"")</f>
        <v>308</v>
      </c>
      <c r="M531" s="22">
        <v>0</v>
      </c>
      <c r="N531" s="23">
        <f>+LISTAS[[#This Row],[Precio]]+(LISTAS[[#This Row],[Precio]]*M531)</f>
        <v>811.92</v>
      </c>
      <c r="O531" s="24">
        <f t="shared" si="17"/>
        <v>328.82760000000002</v>
      </c>
      <c r="Q531" s="21" t="str">
        <f>IFERROR(O531/LISTAS[[#This Row],[COSTO]]-1,"")</f>
        <v/>
      </c>
      <c r="R531" t="str">
        <f>+LISTAS[[#This Row],[ID]]</f>
        <v>RESORTES LINEA COMPLEMENTARIA308</v>
      </c>
      <c r="T531" s="29"/>
      <c r="U531" s="25">
        <f>LISTAS[[#This Row],[COSTO]]+(LISTAS[[#This Row],[COSTO]]*T531)</f>
        <v>0</v>
      </c>
      <c r="V531" s="30">
        <f>IF(T531="",0,U531/LISTAS[[#This Row],[VENTA NETA]]-1)</f>
        <v>0</v>
      </c>
      <c r="X531" s="25">
        <v>0</v>
      </c>
      <c r="Y531" s="31" t="str">
        <f>IFERROR(LISTAS[[#This Row],[COSTO]]/X531-1,"")</f>
        <v/>
      </c>
      <c r="AF531" t="str">
        <v>ALNAT</v>
      </c>
      <c r="AG531" t="str">
        <v>CONECTORES NUEVA INCORPORACION</v>
      </c>
      <c r="AH531" s="15">
        <v>156</v>
      </c>
      <c r="AI531" s="9">
        <v>1590.0219</v>
      </c>
      <c r="AJ531" s="9">
        <v>932.21979999999996</v>
      </c>
      <c r="AK531" s="66">
        <v>0.70562983107631916</v>
      </c>
      <c r="AL531" s="8">
        <v>0.18</v>
      </c>
      <c r="AM531" s="9">
        <v>1876.2258420000003</v>
      </c>
      <c r="AN531" s="66">
        <v>1.0126432006700568</v>
      </c>
      <c r="AO531" s="13">
        <f t="shared" si="18"/>
        <v>286.20394200000032</v>
      </c>
      <c r="AQ531" s="66">
        <v>0.79999999999999982</v>
      </c>
      <c r="AR531" s="13">
        <v>518.34374099999945</v>
      </c>
    </row>
    <row r="532" spans="1:44" x14ac:dyDescent="0.2">
      <c r="A532" s="6" t="s">
        <v>943</v>
      </c>
      <c r="B532" t="s">
        <v>895</v>
      </c>
      <c r="C532">
        <v>309</v>
      </c>
      <c r="D532" t="s">
        <v>5449</v>
      </c>
      <c r="E532" s="2">
        <v>933.16</v>
      </c>
      <c r="F532" s="6" t="str">
        <f>+_xlfn.XLOOKUP(LISTAS[[#This Row],[ID]],_01_CODIGOS_Y_COSTOS_xlsm[Producto y N°],_01_CODIGOS_Y_COSTOS_xlsm[FABRICA],"",0,1)</f>
        <v>RESORTES</v>
      </c>
      <c r="G532" s="13">
        <f>LISTAS[[#This Row],[Precio]]*(1-0.46)*(1-IF($C$3520="",0,$C$3520))</f>
        <v>377.9298</v>
      </c>
      <c r="H532" s="1">
        <f>+_xlfn.XLOOKUP(LISTAS[[#This Row],[ID]],_01_CODIGOS_Y_COSTOS_xlsm[Producto y N°],_01_CODIGOS_Y_COSTOS_xlsm[COSTO],0,0,1)</f>
        <v>0</v>
      </c>
      <c r="I532" s="115">
        <f>+IFERROR(LISTAS[[#This Row],[VENTA NETA]]/LISTAS[[#This Row],[COSTO]]-1,0)</f>
        <v>0</v>
      </c>
      <c r="J532" s="33" t="str">
        <f>IFERROR(VLOOKUP(LISTAS[[#This Row],[ID]],_01_CODIGOS_Y_COSTOS_xlsm[[Producto y N°]:[CODIGO]],2,0),"")</f>
        <v>309</v>
      </c>
      <c r="M532" s="22">
        <v>0</v>
      </c>
      <c r="N532" s="23">
        <f>+LISTAS[[#This Row],[Precio]]+(LISTAS[[#This Row],[Precio]]*M532)</f>
        <v>933.16</v>
      </c>
      <c r="O532" s="24">
        <f t="shared" si="17"/>
        <v>377.9298</v>
      </c>
      <c r="Q532" s="21" t="str">
        <f>IFERROR(O532/LISTAS[[#This Row],[COSTO]]-1,"")</f>
        <v/>
      </c>
      <c r="R532" t="str">
        <f>+LISTAS[[#This Row],[ID]]</f>
        <v>RESORTES LINEA COMPLEMENTARIA309</v>
      </c>
      <c r="T532" s="29"/>
      <c r="U532" s="25">
        <f>LISTAS[[#This Row],[COSTO]]+(LISTAS[[#This Row],[COSTO]]*T532)</f>
        <v>0</v>
      </c>
      <c r="V532" s="30">
        <f>IF(T532="",0,U532/LISTAS[[#This Row],[VENTA NETA]]-1)</f>
        <v>0</v>
      </c>
      <c r="X532" s="25">
        <v>0</v>
      </c>
      <c r="Y532" s="31" t="str">
        <f>IFERROR(LISTAS[[#This Row],[COSTO]]/X532-1,"")</f>
        <v/>
      </c>
      <c r="AF532" t="str">
        <v>ALNAT</v>
      </c>
      <c r="AG532" t="str">
        <v>CONECTORES NUEVA INCORPORACION</v>
      </c>
      <c r="AH532" s="15">
        <v>14</v>
      </c>
      <c r="AI532" s="9">
        <v>1794.3403500000002</v>
      </c>
      <c r="AJ532" s="9">
        <v>1180.7774999999999</v>
      </c>
      <c r="AK532" s="66">
        <v>0.51962613616875353</v>
      </c>
      <c r="AL532" s="8">
        <v>0.18</v>
      </c>
      <c r="AM532" s="9">
        <v>2117.3216130000001</v>
      </c>
      <c r="AN532" s="66">
        <v>0.79315884067912901</v>
      </c>
      <c r="AO532" s="13">
        <f t="shared" si="18"/>
        <v>322.9812629999999</v>
      </c>
      <c r="AQ532" s="66">
        <v>0.8</v>
      </c>
      <c r="AR532" s="13">
        <v>654.74998649999998</v>
      </c>
    </row>
    <row r="533" spans="1:44" x14ac:dyDescent="0.2">
      <c r="A533" s="6" t="s">
        <v>944</v>
      </c>
      <c r="B533" t="s">
        <v>895</v>
      </c>
      <c r="C533">
        <v>310</v>
      </c>
      <c r="D533" t="s">
        <v>5450</v>
      </c>
      <c r="E533" s="2">
        <v>811.92</v>
      </c>
      <c r="F533" s="6" t="str">
        <f>+_xlfn.XLOOKUP(LISTAS[[#This Row],[ID]],_01_CODIGOS_Y_COSTOS_xlsm[Producto y N°],_01_CODIGOS_Y_COSTOS_xlsm[FABRICA],"",0,1)</f>
        <v>RESORTES</v>
      </c>
      <c r="G533" s="13">
        <f>LISTAS[[#This Row],[Precio]]*(1-0.46)*(1-IF($C$3520="",0,$C$3520))</f>
        <v>328.82760000000002</v>
      </c>
      <c r="H533" s="1">
        <f>+_xlfn.XLOOKUP(LISTAS[[#This Row],[ID]],_01_CODIGOS_Y_COSTOS_xlsm[Producto y N°],_01_CODIGOS_Y_COSTOS_xlsm[COSTO],0,0,1)</f>
        <v>0</v>
      </c>
      <c r="I533" s="115">
        <f>+IFERROR(LISTAS[[#This Row],[VENTA NETA]]/LISTAS[[#This Row],[COSTO]]-1,0)</f>
        <v>0</v>
      </c>
      <c r="J533" s="33" t="str">
        <f>IFERROR(VLOOKUP(LISTAS[[#This Row],[ID]],_01_CODIGOS_Y_COSTOS_xlsm[[Producto y N°]:[CODIGO]],2,0),"")</f>
        <v>310</v>
      </c>
      <c r="M533" s="22">
        <v>0</v>
      </c>
      <c r="N533" s="23">
        <f>+LISTAS[[#This Row],[Precio]]+(LISTAS[[#This Row],[Precio]]*M533)</f>
        <v>811.92</v>
      </c>
      <c r="O533" s="24">
        <f t="shared" si="17"/>
        <v>328.82760000000002</v>
      </c>
      <c r="Q533" s="21" t="str">
        <f>IFERROR(O533/LISTAS[[#This Row],[COSTO]]-1,"")</f>
        <v/>
      </c>
      <c r="R533" t="str">
        <f>+LISTAS[[#This Row],[ID]]</f>
        <v>RESORTES LINEA COMPLEMENTARIA310</v>
      </c>
      <c r="T533" s="29"/>
      <c r="U533" s="25">
        <f>LISTAS[[#This Row],[COSTO]]+(LISTAS[[#This Row],[COSTO]]*T533)</f>
        <v>0</v>
      </c>
      <c r="V533" s="30">
        <f>IF(T533="",0,U533/LISTAS[[#This Row],[VENTA NETA]]-1)</f>
        <v>0</v>
      </c>
      <c r="X533" s="25">
        <v>0</v>
      </c>
      <c r="Y533" s="31" t="str">
        <f>IFERROR(LISTAS[[#This Row],[COSTO]]/X533-1,"")</f>
        <v/>
      </c>
      <c r="AF533" t="str">
        <v>ALNAT</v>
      </c>
      <c r="AG533" t="str">
        <v>CONECTORES NUEVA INCORPORACION</v>
      </c>
      <c r="AH533" s="15">
        <v>15</v>
      </c>
      <c r="AI533" s="9">
        <v>1830.9564</v>
      </c>
      <c r="AJ533" s="9">
        <v>1204.875</v>
      </c>
      <c r="AK533" s="66">
        <v>0.51962352941176482</v>
      </c>
      <c r="AL533" s="8">
        <v>0.18</v>
      </c>
      <c r="AM533" s="9">
        <v>2160.5285520000002</v>
      </c>
      <c r="AN533" s="66">
        <v>0.79315576470588245</v>
      </c>
      <c r="AO533" s="13">
        <f t="shared" si="18"/>
        <v>329.57215200000019</v>
      </c>
      <c r="AQ533" s="66">
        <v>0.8</v>
      </c>
      <c r="AR533" s="13">
        <v>654.74998649999998</v>
      </c>
    </row>
    <row r="534" spans="1:44" x14ac:dyDescent="0.2">
      <c r="A534" s="6" t="s">
        <v>945</v>
      </c>
      <c r="B534" t="s">
        <v>895</v>
      </c>
      <c r="C534">
        <v>312</v>
      </c>
      <c r="D534" t="s">
        <v>5451</v>
      </c>
      <c r="E534" s="2">
        <v>811.92</v>
      </c>
      <c r="F534" s="6" t="str">
        <f>+_xlfn.XLOOKUP(LISTAS[[#This Row],[ID]],_01_CODIGOS_Y_COSTOS_xlsm[Producto y N°],_01_CODIGOS_Y_COSTOS_xlsm[FABRICA],"",0,1)</f>
        <v>RESORTES</v>
      </c>
      <c r="G534" s="13">
        <f>LISTAS[[#This Row],[Precio]]*(1-0.46)*(1-IF($C$3520="",0,$C$3520))</f>
        <v>328.82760000000002</v>
      </c>
      <c r="H534" s="1">
        <f>+_xlfn.XLOOKUP(LISTAS[[#This Row],[ID]],_01_CODIGOS_Y_COSTOS_xlsm[Producto y N°],_01_CODIGOS_Y_COSTOS_xlsm[COSTO],0,0,1)</f>
        <v>0</v>
      </c>
      <c r="I534" s="115">
        <f>+IFERROR(LISTAS[[#This Row],[VENTA NETA]]/LISTAS[[#This Row],[COSTO]]-1,0)</f>
        <v>0</v>
      </c>
      <c r="J534" s="33" t="str">
        <f>IFERROR(VLOOKUP(LISTAS[[#This Row],[ID]],_01_CODIGOS_Y_COSTOS_xlsm[[Producto y N°]:[CODIGO]],2,0),"")</f>
        <v>312</v>
      </c>
      <c r="M534" s="22">
        <v>0</v>
      </c>
      <c r="N534" s="23">
        <f>+LISTAS[[#This Row],[Precio]]+(LISTAS[[#This Row],[Precio]]*M534)</f>
        <v>811.92</v>
      </c>
      <c r="O534" s="24">
        <f t="shared" si="17"/>
        <v>328.82760000000002</v>
      </c>
      <c r="Q534" s="21" t="str">
        <f>IFERROR(O534/LISTAS[[#This Row],[COSTO]]-1,"")</f>
        <v/>
      </c>
      <c r="R534" t="str">
        <f>+LISTAS[[#This Row],[ID]]</f>
        <v>RESORTES LINEA COMPLEMENTARIA312</v>
      </c>
      <c r="T534" s="29"/>
      <c r="U534" s="25">
        <f>LISTAS[[#This Row],[COSTO]]+(LISTAS[[#This Row],[COSTO]]*T534)</f>
        <v>0</v>
      </c>
      <c r="V534" s="30">
        <f>IF(T534="",0,U534/LISTAS[[#This Row],[VENTA NETA]]-1)</f>
        <v>0</v>
      </c>
      <c r="X534" s="25">
        <v>0</v>
      </c>
      <c r="Y534" s="31" t="str">
        <f>IFERROR(LISTAS[[#This Row],[COSTO]]/X534-1,"")</f>
        <v/>
      </c>
      <c r="AF534" t="str">
        <v>ALNAT</v>
      </c>
      <c r="AG534" t="str">
        <v>CONECTORES NUEVA INCORPORACION</v>
      </c>
      <c r="AH534" s="15">
        <v>50</v>
      </c>
      <c r="AI534" s="9">
        <v>2570.5552500000003</v>
      </c>
      <c r="AJ534" s="9">
        <v>1507.1012000000001</v>
      </c>
      <c r="AK534" s="66">
        <v>0.70562882572185615</v>
      </c>
      <c r="AL534" s="8">
        <v>0.18</v>
      </c>
      <c r="AM534" s="9">
        <v>3033.2551950000002</v>
      </c>
      <c r="AN534" s="66">
        <v>1.01264201435179</v>
      </c>
      <c r="AO534" s="13">
        <f t="shared" si="18"/>
        <v>462.69994499999984</v>
      </c>
      <c r="AQ534" s="66">
        <v>0.8</v>
      </c>
      <c r="AR534" s="13">
        <v>556.53748649999989</v>
      </c>
    </row>
    <row r="535" spans="1:44" x14ac:dyDescent="0.2">
      <c r="A535" s="6" t="s">
        <v>946</v>
      </c>
      <c r="B535" t="s">
        <v>895</v>
      </c>
      <c r="C535">
        <v>313</v>
      </c>
      <c r="D535" t="s">
        <v>5452</v>
      </c>
      <c r="E535" s="2">
        <v>811.92</v>
      </c>
      <c r="F535" s="6" t="str">
        <f>+_xlfn.XLOOKUP(LISTAS[[#This Row],[ID]],_01_CODIGOS_Y_COSTOS_xlsm[Producto y N°],_01_CODIGOS_Y_COSTOS_xlsm[FABRICA],"",0,1)</f>
        <v>RESORTES</v>
      </c>
      <c r="G535" s="13">
        <f>LISTAS[[#This Row],[Precio]]*(1-0.46)*(1-IF($C$3520="",0,$C$3520))</f>
        <v>328.82760000000002</v>
      </c>
      <c r="H535" s="1">
        <f>+_xlfn.XLOOKUP(LISTAS[[#This Row],[ID]],_01_CODIGOS_Y_COSTOS_xlsm[Producto y N°],_01_CODIGOS_Y_COSTOS_xlsm[COSTO],0,0,1)</f>
        <v>0</v>
      </c>
      <c r="I535" s="115">
        <f>+IFERROR(LISTAS[[#This Row],[VENTA NETA]]/LISTAS[[#This Row],[COSTO]]-1,0)</f>
        <v>0</v>
      </c>
      <c r="J535" s="33" t="str">
        <f>IFERROR(VLOOKUP(LISTAS[[#This Row],[ID]],_01_CODIGOS_Y_COSTOS_xlsm[[Producto y N°]:[CODIGO]],2,0),"")</f>
        <v>313</v>
      </c>
      <c r="M535" s="22">
        <v>0</v>
      </c>
      <c r="N535" s="23">
        <f>+LISTAS[[#This Row],[Precio]]+(LISTAS[[#This Row],[Precio]]*M535)</f>
        <v>811.92</v>
      </c>
      <c r="O535" s="24">
        <f t="shared" si="17"/>
        <v>328.82760000000002</v>
      </c>
      <c r="Q535" s="21" t="str">
        <f>IFERROR(O535/LISTAS[[#This Row],[COSTO]]-1,"")</f>
        <v/>
      </c>
      <c r="R535" t="str">
        <f>+LISTAS[[#This Row],[ID]]</f>
        <v>RESORTES LINEA COMPLEMENTARIA313</v>
      </c>
      <c r="T535" s="29"/>
      <c r="U535" s="25">
        <f>LISTAS[[#This Row],[COSTO]]+(LISTAS[[#This Row],[COSTO]]*T535)</f>
        <v>0</v>
      </c>
      <c r="V535" s="30">
        <f>IF(T535="",0,U535/LISTAS[[#This Row],[VENTA NETA]]-1)</f>
        <v>0</v>
      </c>
      <c r="X535" s="25">
        <v>0</v>
      </c>
      <c r="Y535" s="31" t="str">
        <f>IFERROR(LISTAS[[#This Row],[COSTO]]/X535-1,"")</f>
        <v/>
      </c>
      <c r="AF535" t="str">
        <v>ALNAT</v>
      </c>
      <c r="AG535" t="str">
        <v>CONECTORES NUEVA INCORPORACION</v>
      </c>
      <c r="AH535" s="15">
        <v>165</v>
      </c>
      <c r="AI535" s="9">
        <v>2501.7417000000005</v>
      </c>
      <c r="AJ535" s="9">
        <v>1466.7568000000001</v>
      </c>
      <c r="AK535" s="66">
        <v>0.70562815866952189</v>
      </c>
      <c r="AL535" s="8">
        <v>0.18</v>
      </c>
      <c r="AM535" s="9">
        <v>2952.055206</v>
      </c>
      <c r="AN535" s="66">
        <v>1.0126412272300356</v>
      </c>
      <c r="AO535" s="13">
        <f t="shared" si="18"/>
        <v>450.31350599999951</v>
      </c>
      <c r="AQ535" s="66">
        <v>0.8</v>
      </c>
      <c r="AR535" s="13">
        <v>507.43123650000007</v>
      </c>
    </row>
    <row r="536" spans="1:44" x14ac:dyDescent="0.2">
      <c r="A536" s="6" t="s">
        <v>947</v>
      </c>
      <c r="B536" t="s">
        <v>895</v>
      </c>
      <c r="C536">
        <v>316</v>
      </c>
      <c r="D536" t="s">
        <v>5453</v>
      </c>
      <c r="E536" s="2">
        <v>811.92</v>
      </c>
      <c r="F536" s="6" t="str">
        <f>+_xlfn.XLOOKUP(LISTAS[[#This Row],[ID]],_01_CODIGOS_Y_COSTOS_xlsm[Producto y N°],_01_CODIGOS_Y_COSTOS_xlsm[FABRICA],"",0,1)</f>
        <v>RESORTES</v>
      </c>
      <c r="G536" s="13">
        <f>LISTAS[[#This Row],[Precio]]*(1-0.46)*(1-IF($C$3520="",0,$C$3520))</f>
        <v>328.82760000000002</v>
      </c>
      <c r="H536" s="1">
        <f>+_xlfn.XLOOKUP(LISTAS[[#This Row],[ID]],_01_CODIGOS_Y_COSTOS_xlsm[Producto y N°],_01_CODIGOS_Y_COSTOS_xlsm[COSTO],0,0,1)</f>
        <v>0</v>
      </c>
      <c r="I536" s="115">
        <f>+IFERROR(LISTAS[[#This Row],[VENTA NETA]]/LISTAS[[#This Row],[COSTO]]-1,0)</f>
        <v>0</v>
      </c>
      <c r="J536" s="33" t="str">
        <f>IFERROR(VLOOKUP(LISTAS[[#This Row],[ID]],_01_CODIGOS_Y_COSTOS_xlsm[[Producto y N°]:[CODIGO]],2,0),"")</f>
        <v>316</v>
      </c>
      <c r="M536" s="22">
        <v>0</v>
      </c>
      <c r="N536" s="23">
        <f>+LISTAS[[#This Row],[Precio]]+(LISTAS[[#This Row],[Precio]]*M536)</f>
        <v>811.92</v>
      </c>
      <c r="O536" s="24">
        <f t="shared" si="17"/>
        <v>328.82760000000002</v>
      </c>
      <c r="Q536" s="21" t="str">
        <f>IFERROR(O536/LISTAS[[#This Row],[COSTO]]-1,"")</f>
        <v/>
      </c>
      <c r="R536" t="str">
        <f>+LISTAS[[#This Row],[ID]]</f>
        <v>RESORTES LINEA COMPLEMENTARIA316</v>
      </c>
      <c r="T536" s="29"/>
      <c r="U536" s="25">
        <f>LISTAS[[#This Row],[COSTO]]+(LISTAS[[#This Row],[COSTO]]*T536)</f>
        <v>0</v>
      </c>
      <c r="V536" s="30">
        <f>IF(T536="",0,U536/LISTAS[[#This Row],[VENTA NETA]]-1)</f>
        <v>0</v>
      </c>
      <c r="X536" s="25">
        <v>0</v>
      </c>
      <c r="Y536" s="31" t="str">
        <f>IFERROR(LISTAS[[#This Row],[COSTO]]/X536-1,"")</f>
        <v/>
      </c>
      <c r="AF536" t="str">
        <v>ALNAT</v>
      </c>
      <c r="AG536" t="str">
        <v>CONECTORES NUEVA INCORPORACION</v>
      </c>
      <c r="AH536" s="15">
        <v>166</v>
      </c>
      <c r="AI536" s="9">
        <v>2479.4829</v>
      </c>
      <c r="AJ536" s="9">
        <v>1494.0450000000001</v>
      </c>
      <c r="AK536" s="66">
        <v>0.65957712117104905</v>
      </c>
      <c r="AL536" s="8">
        <v>0.18</v>
      </c>
      <c r="AM536" s="9">
        <v>2925.7898220000006</v>
      </c>
      <c r="AN536" s="66">
        <v>0.95830100298183818</v>
      </c>
      <c r="AO536" s="13">
        <f t="shared" si="18"/>
        <v>446.30692200000067</v>
      </c>
      <c r="AQ536" s="66">
        <v>0.80000000000000049</v>
      </c>
      <c r="AR536" s="13">
        <v>409.21873650000043</v>
      </c>
    </row>
    <row r="537" spans="1:44" x14ac:dyDescent="0.2">
      <c r="A537" s="6" t="s">
        <v>948</v>
      </c>
      <c r="B537" t="s">
        <v>895</v>
      </c>
      <c r="C537">
        <v>317</v>
      </c>
      <c r="D537" t="s">
        <v>5454</v>
      </c>
      <c r="E537" s="2">
        <v>1046.32</v>
      </c>
      <c r="F537" s="6" t="str">
        <f>+_xlfn.XLOOKUP(LISTAS[[#This Row],[ID]],_01_CODIGOS_Y_COSTOS_xlsm[Producto y N°],_01_CODIGOS_Y_COSTOS_xlsm[FABRICA],"",0,1)</f>
        <v>RESORTES</v>
      </c>
      <c r="G537" s="13">
        <f>LISTAS[[#This Row],[Precio]]*(1-0.46)*(1-IF($C$3520="",0,$C$3520))</f>
        <v>423.75959999999998</v>
      </c>
      <c r="H537" s="1">
        <f>+_xlfn.XLOOKUP(LISTAS[[#This Row],[ID]],_01_CODIGOS_Y_COSTOS_xlsm[Producto y N°],_01_CODIGOS_Y_COSTOS_xlsm[COSTO],0,0,1)</f>
        <v>0</v>
      </c>
      <c r="I537" s="115">
        <f>+IFERROR(LISTAS[[#This Row],[VENTA NETA]]/LISTAS[[#This Row],[COSTO]]-1,0)</f>
        <v>0</v>
      </c>
      <c r="J537" s="33" t="str">
        <f>IFERROR(VLOOKUP(LISTAS[[#This Row],[ID]],_01_CODIGOS_Y_COSTOS_xlsm[[Producto y N°]:[CODIGO]],2,0),"")</f>
        <v>317</v>
      </c>
      <c r="M537" s="22">
        <v>0</v>
      </c>
      <c r="N537" s="23">
        <f>+LISTAS[[#This Row],[Precio]]+(LISTAS[[#This Row],[Precio]]*M537)</f>
        <v>1046.32</v>
      </c>
      <c r="O537" s="24">
        <f t="shared" si="17"/>
        <v>423.75959999999998</v>
      </c>
      <c r="Q537" s="21" t="str">
        <f>IFERROR(O537/LISTAS[[#This Row],[COSTO]]-1,"")</f>
        <v/>
      </c>
      <c r="R537" t="str">
        <f>+LISTAS[[#This Row],[ID]]</f>
        <v>RESORTES LINEA COMPLEMENTARIA317</v>
      </c>
      <c r="T537" s="29"/>
      <c r="U537" s="25">
        <f>LISTAS[[#This Row],[COSTO]]+(LISTAS[[#This Row],[COSTO]]*T537)</f>
        <v>0</v>
      </c>
      <c r="V537" s="30">
        <f>IF(T537="",0,U537/LISTAS[[#This Row],[VENTA NETA]]-1)</f>
        <v>0</v>
      </c>
      <c r="X537" s="25">
        <v>0</v>
      </c>
      <c r="Y537" s="31" t="str">
        <f>IFERROR(LISTAS[[#This Row],[COSTO]]/X537-1,"")</f>
        <v/>
      </c>
      <c r="AF537" t="str">
        <v>ALNAT</v>
      </c>
      <c r="AG537" t="str">
        <v>CONECTORES NUEVA INCORPORACION</v>
      </c>
      <c r="AH537" s="15">
        <v>167</v>
      </c>
      <c r="AI537" s="9">
        <v>3235.1643000000004</v>
      </c>
      <c r="AJ537" s="9">
        <v>1896.7568000000001</v>
      </c>
      <c r="AK537" s="66">
        <v>0.70562947237094398</v>
      </c>
      <c r="AL537" s="8">
        <v>0.18</v>
      </c>
      <c r="AM537" s="9">
        <v>3817.4938739999998</v>
      </c>
      <c r="AN537" s="66">
        <v>1.0126427773977138</v>
      </c>
      <c r="AO537" s="13">
        <f t="shared" si="18"/>
        <v>582.32957399999941</v>
      </c>
      <c r="AQ537" s="66">
        <v>0.8</v>
      </c>
      <c r="AR537" s="13">
        <v>136.40624550000001</v>
      </c>
    </row>
    <row r="538" spans="1:44" x14ac:dyDescent="0.2">
      <c r="A538" s="6" t="s">
        <v>949</v>
      </c>
      <c r="B538" t="s">
        <v>895</v>
      </c>
      <c r="C538">
        <v>318</v>
      </c>
      <c r="D538" t="s">
        <v>5455</v>
      </c>
      <c r="E538" s="2">
        <v>811.92</v>
      </c>
      <c r="F538" s="6" t="str">
        <f>+_xlfn.XLOOKUP(LISTAS[[#This Row],[ID]],_01_CODIGOS_Y_COSTOS_xlsm[Producto y N°],_01_CODIGOS_Y_COSTOS_xlsm[FABRICA],"",0,1)</f>
        <v>RESORTES</v>
      </c>
      <c r="G538" s="13">
        <f>LISTAS[[#This Row],[Precio]]*(1-0.46)*(1-IF($C$3520="",0,$C$3520))</f>
        <v>328.82760000000002</v>
      </c>
      <c r="H538" s="1">
        <f>+_xlfn.XLOOKUP(LISTAS[[#This Row],[ID]],_01_CODIGOS_Y_COSTOS_xlsm[Producto y N°],_01_CODIGOS_Y_COSTOS_xlsm[COSTO],0,0,1)</f>
        <v>0</v>
      </c>
      <c r="I538" s="115">
        <f>+IFERROR(LISTAS[[#This Row],[VENTA NETA]]/LISTAS[[#This Row],[COSTO]]-1,0)</f>
        <v>0</v>
      </c>
      <c r="J538" s="33" t="str">
        <f>IFERROR(VLOOKUP(LISTAS[[#This Row],[ID]],_01_CODIGOS_Y_COSTOS_xlsm[[Producto y N°]:[CODIGO]],2,0),"")</f>
        <v>318</v>
      </c>
      <c r="M538" s="22">
        <v>0</v>
      </c>
      <c r="N538" s="23">
        <f>+LISTAS[[#This Row],[Precio]]+(LISTAS[[#This Row],[Precio]]*M538)</f>
        <v>811.92</v>
      </c>
      <c r="O538" s="24">
        <f t="shared" si="17"/>
        <v>328.82760000000002</v>
      </c>
      <c r="Q538" s="21" t="str">
        <f>IFERROR(O538/LISTAS[[#This Row],[COSTO]]-1,"")</f>
        <v/>
      </c>
      <c r="R538" t="str">
        <f>+LISTAS[[#This Row],[ID]]</f>
        <v>RESORTES LINEA COMPLEMENTARIA318</v>
      </c>
      <c r="T538" s="29"/>
      <c r="U538" s="25">
        <f>LISTAS[[#This Row],[COSTO]]+(LISTAS[[#This Row],[COSTO]]*T538)</f>
        <v>0</v>
      </c>
      <c r="V538" s="30">
        <f>IF(T538="",0,U538/LISTAS[[#This Row],[VENTA NETA]]-1)</f>
        <v>0</v>
      </c>
      <c r="X538" s="25">
        <v>0</v>
      </c>
      <c r="Y538" s="31" t="str">
        <f>IFERROR(LISTAS[[#This Row],[COSTO]]/X538-1,"")</f>
        <v/>
      </c>
      <c r="AF538" t="str">
        <v>ALNAT</v>
      </c>
      <c r="AG538" t="str">
        <v>CONECTORES NUEVA INCORPORACION</v>
      </c>
      <c r="AH538" s="15">
        <v>243</v>
      </c>
      <c r="AI538" s="9">
        <v>3796.0366500000009</v>
      </c>
      <c r="AJ538" s="9">
        <v>2174.2507000000001</v>
      </c>
      <c r="AK538" s="66">
        <v>0.74590568143774805</v>
      </c>
      <c r="AL538" s="8">
        <v>0.18</v>
      </c>
      <c r="AM538" s="9">
        <v>4479.3232470000003</v>
      </c>
      <c r="AN538" s="66">
        <v>1.0601687040965424</v>
      </c>
      <c r="AO538" s="13">
        <f t="shared" si="18"/>
        <v>683.28659699999935</v>
      </c>
      <c r="AQ538" s="66">
        <v>0.8</v>
      </c>
      <c r="AR538" s="13">
        <v>136.40624550000001</v>
      </c>
    </row>
    <row r="539" spans="1:44" x14ac:dyDescent="0.2">
      <c r="A539" s="6" t="s">
        <v>950</v>
      </c>
      <c r="B539" t="s">
        <v>895</v>
      </c>
      <c r="C539">
        <v>320</v>
      </c>
      <c r="D539" t="s">
        <v>5456</v>
      </c>
      <c r="E539" s="2">
        <v>811.92</v>
      </c>
      <c r="F539" s="6" t="str">
        <f>+_xlfn.XLOOKUP(LISTAS[[#This Row],[ID]],_01_CODIGOS_Y_COSTOS_xlsm[Producto y N°],_01_CODIGOS_Y_COSTOS_xlsm[FABRICA],"",0,1)</f>
        <v>RESORTES</v>
      </c>
      <c r="G539" s="13">
        <f>LISTAS[[#This Row],[Precio]]*(1-0.46)*(1-IF($C$3520="",0,$C$3520))</f>
        <v>328.82760000000002</v>
      </c>
      <c r="H539" s="1">
        <f>+_xlfn.XLOOKUP(LISTAS[[#This Row],[ID]],_01_CODIGOS_Y_COSTOS_xlsm[Producto y N°],_01_CODIGOS_Y_COSTOS_xlsm[COSTO],0,0,1)</f>
        <v>0</v>
      </c>
      <c r="I539" s="115">
        <f>+IFERROR(LISTAS[[#This Row],[VENTA NETA]]/LISTAS[[#This Row],[COSTO]]-1,0)</f>
        <v>0</v>
      </c>
      <c r="J539" s="33" t="str">
        <f>IFERROR(VLOOKUP(LISTAS[[#This Row],[ID]],_01_CODIGOS_Y_COSTOS_xlsm[[Producto y N°]:[CODIGO]],2,0),"")</f>
        <v>320</v>
      </c>
      <c r="M539" s="22">
        <v>0</v>
      </c>
      <c r="N539" s="23">
        <f>+LISTAS[[#This Row],[Precio]]+(LISTAS[[#This Row],[Precio]]*M539)</f>
        <v>811.92</v>
      </c>
      <c r="O539" s="24">
        <f t="shared" si="17"/>
        <v>328.82760000000002</v>
      </c>
      <c r="Q539" s="21" t="str">
        <f>IFERROR(O539/LISTAS[[#This Row],[COSTO]]-1,"")</f>
        <v/>
      </c>
      <c r="R539" t="str">
        <f>+LISTAS[[#This Row],[ID]]</f>
        <v>RESORTES LINEA COMPLEMENTARIA320</v>
      </c>
      <c r="T539" s="29"/>
      <c r="U539" s="25">
        <f>LISTAS[[#This Row],[COSTO]]+(LISTAS[[#This Row],[COSTO]]*T539)</f>
        <v>0</v>
      </c>
      <c r="V539" s="30">
        <f>IF(T539="",0,U539/LISTAS[[#This Row],[VENTA NETA]]-1)</f>
        <v>0</v>
      </c>
      <c r="X539" s="25">
        <v>0</v>
      </c>
      <c r="Y539" s="31" t="str">
        <f>IFERROR(LISTAS[[#This Row],[COSTO]]/X539-1,"")</f>
        <v/>
      </c>
      <c r="AF539" t="str">
        <v>ALNAT</v>
      </c>
      <c r="AG539" t="str">
        <v>CONECTORES NUEVA INCORPORACION</v>
      </c>
      <c r="AH539" s="15">
        <v>248</v>
      </c>
      <c r="AI539" s="9">
        <v>6510.9055500000013</v>
      </c>
      <c r="AJ539" s="9">
        <v>4297.0808999999999</v>
      </c>
      <c r="AK539" s="66">
        <v>0.5151926858067768</v>
      </c>
      <c r="AL539" s="8">
        <v>0.18</v>
      </c>
      <c r="AM539" s="9">
        <v>7682.8685490000007</v>
      </c>
      <c r="AN539" s="66">
        <v>0.78792736925199636</v>
      </c>
      <c r="AO539" s="13">
        <f t="shared" si="18"/>
        <v>1171.9629989999994</v>
      </c>
      <c r="AQ539" s="66">
        <v>0.8</v>
      </c>
      <c r="AR539" s="13">
        <v>136.40624550000001</v>
      </c>
    </row>
    <row r="540" spans="1:44" x14ac:dyDescent="0.2">
      <c r="A540" s="6" t="s">
        <v>951</v>
      </c>
      <c r="B540" t="s">
        <v>895</v>
      </c>
      <c r="C540">
        <v>322</v>
      </c>
      <c r="D540" t="s">
        <v>5457</v>
      </c>
      <c r="E540" s="2">
        <v>811.92</v>
      </c>
      <c r="F540" s="6" t="str">
        <f>+_xlfn.XLOOKUP(LISTAS[[#This Row],[ID]],_01_CODIGOS_Y_COSTOS_xlsm[Producto y N°],_01_CODIGOS_Y_COSTOS_xlsm[FABRICA],"",0,1)</f>
        <v>RESORTES</v>
      </c>
      <c r="G540" s="13">
        <f>LISTAS[[#This Row],[Precio]]*(1-0.46)*(1-IF($C$3520="",0,$C$3520))</f>
        <v>328.82760000000002</v>
      </c>
      <c r="H540" s="1">
        <f>+_xlfn.XLOOKUP(LISTAS[[#This Row],[ID]],_01_CODIGOS_Y_COSTOS_xlsm[Producto y N°],_01_CODIGOS_Y_COSTOS_xlsm[COSTO],0,0,1)</f>
        <v>169.2</v>
      </c>
      <c r="I540" s="115">
        <f>+IFERROR(LISTAS[[#This Row],[VENTA NETA]]/LISTAS[[#This Row],[COSTO]]-1,0)</f>
        <v>0.94342553191489387</v>
      </c>
      <c r="J540" s="33" t="str">
        <f>IFERROR(VLOOKUP(LISTAS[[#This Row],[ID]],_01_CODIGOS_Y_COSTOS_xlsm[[Producto y N°]:[CODIGO]],2,0),"")</f>
        <v>322</v>
      </c>
      <c r="M540" s="22">
        <v>0</v>
      </c>
      <c r="N540" s="23">
        <f>+LISTAS[[#This Row],[Precio]]+(LISTAS[[#This Row],[Precio]]*M540)</f>
        <v>811.92</v>
      </c>
      <c r="O540" s="24">
        <f t="shared" si="17"/>
        <v>328.82760000000002</v>
      </c>
      <c r="Q540" s="21">
        <f>IFERROR(O540/LISTAS[[#This Row],[COSTO]]-1,"")</f>
        <v>0.94342553191489387</v>
      </c>
      <c r="R540" t="str">
        <f>+LISTAS[[#This Row],[ID]]</f>
        <v>RESORTES LINEA COMPLEMENTARIA322</v>
      </c>
      <c r="T540" s="29"/>
      <c r="U540" s="25">
        <f>LISTAS[[#This Row],[COSTO]]+(LISTAS[[#This Row],[COSTO]]*T540)</f>
        <v>169.2</v>
      </c>
      <c r="V540" s="30">
        <f>IF(T540="",0,U540/LISTAS[[#This Row],[VENTA NETA]]-1)</f>
        <v>0</v>
      </c>
      <c r="X540" s="25">
        <v>0</v>
      </c>
      <c r="Y540" s="31" t="str">
        <f>IFERROR(LISTAS[[#This Row],[COSTO]]/X540-1,"")</f>
        <v/>
      </c>
      <c r="AF540" t="str">
        <v>ALNAT</v>
      </c>
      <c r="AG540" t="str">
        <v>CONECTORES NUEVA INCORPORACION</v>
      </c>
      <c r="AH540" s="15">
        <v>249</v>
      </c>
      <c r="AI540" s="9">
        <v>7595.9937000000009</v>
      </c>
      <c r="AJ540" s="9">
        <v>5013.2179999999998</v>
      </c>
      <c r="AK540" s="66">
        <v>0.51519317532171982</v>
      </c>
      <c r="AL540" s="8">
        <v>0.18</v>
      </c>
      <c r="AM540" s="9">
        <v>8963.2725660000015</v>
      </c>
      <c r="AN540" s="66">
        <v>0.78792794687962942</v>
      </c>
      <c r="AO540" s="13">
        <f t="shared" si="18"/>
        <v>1367.2788660000006</v>
      </c>
      <c r="AQ540" s="66">
        <v>0.80000000000000049</v>
      </c>
      <c r="AR540" s="13">
        <v>409.21873650000043</v>
      </c>
    </row>
    <row r="541" spans="1:44" x14ac:dyDescent="0.2">
      <c r="A541" s="6" t="s">
        <v>952</v>
      </c>
      <c r="B541" t="s">
        <v>895</v>
      </c>
      <c r="C541">
        <v>324</v>
      </c>
      <c r="D541" t="s">
        <v>5458</v>
      </c>
      <c r="E541" s="2">
        <v>811.92</v>
      </c>
      <c r="F541" s="6" t="str">
        <f>+_xlfn.XLOOKUP(LISTAS[[#This Row],[ID]],_01_CODIGOS_Y_COSTOS_xlsm[Producto y N°],_01_CODIGOS_Y_COSTOS_xlsm[FABRICA],"",0,1)</f>
        <v>RESORTES</v>
      </c>
      <c r="G541" s="13">
        <f>LISTAS[[#This Row],[Precio]]*(1-0.46)*(1-IF($C$3520="",0,$C$3520))</f>
        <v>328.82760000000002</v>
      </c>
      <c r="H541" s="1">
        <f>+_xlfn.XLOOKUP(LISTAS[[#This Row],[ID]],_01_CODIGOS_Y_COSTOS_xlsm[Producto y N°],_01_CODIGOS_Y_COSTOS_xlsm[COSTO],0,0,1)</f>
        <v>169.2</v>
      </c>
      <c r="I541" s="115">
        <f>+IFERROR(LISTAS[[#This Row],[VENTA NETA]]/LISTAS[[#This Row],[COSTO]]-1,0)</f>
        <v>0.94342553191489387</v>
      </c>
      <c r="J541" s="33" t="str">
        <f>IFERROR(VLOOKUP(LISTAS[[#This Row],[ID]],_01_CODIGOS_Y_COSTOS_xlsm[[Producto y N°]:[CODIGO]],2,0),"")</f>
        <v>324</v>
      </c>
      <c r="M541" s="22">
        <v>0</v>
      </c>
      <c r="N541" s="23">
        <f>+LISTAS[[#This Row],[Precio]]+(LISTAS[[#This Row],[Precio]]*M541)</f>
        <v>811.92</v>
      </c>
      <c r="O541" s="24">
        <f t="shared" si="17"/>
        <v>328.82760000000002</v>
      </c>
      <c r="Q541" s="21">
        <f>IFERROR(O541/LISTAS[[#This Row],[COSTO]]-1,"")</f>
        <v>0.94342553191489387</v>
      </c>
      <c r="R541" t="str">
        <f>+LISTAS[[#This Row],[ID]]</f>
        <v>RESORTES LINEA COMPLEMENTARIA324</v>
      </c>
      <c r="T541" s="29"/>
      <c r="U541" s="25">
        <f>LISTAS[[#This Row],[COSTO]]+(LISTAS[[#This Row],[COSTO]]*T541)</f>
        <v>169.2</v>
      </c>
      <c r="V541" s="30">
        <f>IF(T541="",0,U541/LISTAS[[#This Row],[VENTA NETA]]-1)</f>
        <v>0</v>
      </c>
      <c r="X541" s="25">
        <v>0</v>
      </c>
      <c r="Y541" s="31" t="str">
        <f>IFERROR(LISTAS[[#This Row],[COSTO]]/X541-1,"")</f>
        <v/>
      </c>
      <c r="AF541" t="str">
        <v>ALNAT</v>
      </c>
      <c r="AG541" t="str">
        <v>CONECTORES NUEVA INCORPORACION</v>
      </c>
      <c r="AH541" s="15">
        <v>251</v>
      </c>
      <c r="AI541" s="9">
        <v>8753.1840000000011</v>
      </c>
      <c r="AJ541" s="9">
        <v>5776.9422999999997</v>
      </c>
      <c r="AK541" s="66">
        <v>0.515193253704473</v>
      </c>
      <c r="AL541" s="8">
        <v>0.18</v>
      </c>
      <c r="AM541" s="9">
        <v>10328.75712</v>
      </c>
      <c r="AN541" s="66">
        <v>0.78792803937127798</v>
      </c>
      <c r="AO541" s="13">
        <f t="shared" si="18"/>
        <v>1575.5731199999991</v>
      </c>
      <c r="AQ541" s="66">
        <v>0.8</v>
      </c>
      <c r="AR541" s="13">
        <v>136.40624550000001</v>
      </c>
    </row>
    <row r="542" spans="1:44" x14ac:dyDescent="0.2">
      <c r="A542" s="6" t="s">
        <v>953</v>
      </c>
      <c r="B542" t="s">
        <v>895</v>
      </c>
      <c r="C542">
        <v>326</v>
      </c>
      <c r="D542" t="s">
        <v>5459</v>
      </c>
      <c r="E542" s="2">
        <v>940</v>
      </c>
      <c r="F542" s="6" t="str">
        <f>+_xlfn.XLOOKUP(LISTAS[[#This Row],[ID]],_01_CODIGOS_Y_COSTOS_xlsm[Producto y N°],_01_CODIGOS_Y_COSTOS_xlsm[FABRICA],"",0,1)</f>
        <v>RESORTES</v>
      </c>
      <c r="G542" s="13">
        <f>LISTAS[[#This Row],[Precio]]*(1-0.46)*(1-IF($C$3520="",0,$C$3520))</f>
        <v>380.70000000000005</v>
      </c>
      <c r="H542" s="1">
        <f>+_xlfn.XLOOKUP(LISTAS[[#This Row],[ID]],_01_CODIGOS_Y_COSTOS_xlsm[Producto y N°],_01_CODIGOS_Y_COSTOS_xlsm[COSTO],0,0,1)</f>
        <v>211.5</v>
      </c>
      <c r="I542" s="115">
        <f>+IFERROR(LISTAS[[#This Row],[VENTA NETA]]/LISTAS[[#This Row],[COSTO]]-1,0)</f>
        <v>0.80000000000000027</v>
      </c>
      <c r="J542" s="33" t="str">
        <f>IFERROR(VLOOKUP(LISTAS[[#This Row],[ID]],_01_CODIGOS_Y_COSTOS_xlsm[[Producto y N°]:[CODIGO]],2,0),"")</f>
        <v>326</v>
      </c>
      <c r="M542" s="22">
        <v>0.15774953197359332</v>
      </c>
      <c r="N542" s="23">
        <f>+LISTAS[[#This Row],[Precio]]+(LISTAS[[#This Row],[Precio]]*M542)</f>
        <v>1088.2845600551777</v>
      </c>
      <c r="O542" s="24">
        <f t="shared" si="17"/>
        <v>440.75524682234698</v>
      </c>
      <c r="Q542" s="21">
        <f>IFERROR(O542/LISTAS[[#This Row],[COSTO]]-1,"")</f>
        <v>1.083949157552468</v>
      </c>
      <c r="R542" t="str">
        <f>+LISTAS[[#This Row],[ID]]</f>
        <v>RESORTES LINEA COMPLEMENTARIA326</v>
      </c>
      <c r="T542" s="29"/>
      <c r="U542" s="25">
        <f>LISTAS[[#This Row],[COSTO]]+(LISTAS[[#This Row],[COSTO]]*T542)</f>
        <v>211.5</v>
      </c>
      <c r="V542" s="30">
        <f>IF(T542="",0,U542/LISTAS[[#This Row],[VENTA NETA]]-1)</f>
        <v>0</v>
      </c>
      <c r="X542" s="25">
        <v>0</v>
      </c>
      <c r="Y542" s="31" t="str">
        <f>IFERROR(LISTAS[[#This Row],[COSTO]]/X542-1,"")</f>
        <v/>
      </c>
      <c r="AF542" t="str">
        <v>ALNAT</v>
      </c>
      <c r="AG542" t="str">
        <v>CONECTORES NUEVA INCORPORACION</v>
      </c>
      <c r="AH542" s="15">
        <v>256</v>
      </c>
      <c r="AI542" s="9">
        <v>6801.2824500000006</v>
      </c>
      <c r="AJ542" s="9">
        <v>4488.7232000000004</v>
      </c>
      <c r="AK542" s="66">
        <v>0.51519310658318163</v>
      </c>
      <c r="AL542" s="8">
        <v>0.18</v>
      </c>
      <c r="AM542" s="9">
        <v>8025.5132910000011</v>
      </c>
      <c r="AN542" s="66">
        <v>0.78792786576815432</v>
      </c>
      <c r="AO542" s="13">
        <f t="shared" si="18"/>
        <v>1224.2308410000005</v>
      </c>
      <c r="AQ542" s="66">
        <v>0.79999999999999938</v>
      </c>
      <c r="AR542" s="13">
        <v>360.11248649999925</v>
      </c>
    </row>
    <row r="543" spans="1:44" x14ac:dyDescent="0.2">
      <c r="A543" s="6" t="s">
        <v>954</v>
      </c>
      <c r="B543" t="s">
        <v>895</v>
      </c>
      <c r="C543">
        <v>327</v>
      </c>
      <c r="D543" t="s">
        <v>5460</v>
      </c>
      <c r="E543" s="2">
        <v>916.16</v>
      </c>
      <c r="F543" s="6" t="str">
        <f>+_xlfn.XLOOKUP(LISTAS[[#This Row],[ID]],_01_CODIGOS_Y_COSTOS_xlsm[Producto y N°],_01_CODIGOS_Y_COSTOS_xlsm[FABRICA],"",0,1)</f>
        <v>RESORTES</v>
      </c>
      <c r="G543" s="13">
        <f>LISTAS[[#This Row],[Precio]]*(1-0.46)*(1-IF($C$3520="",0,$C$3520))</f>
        <v>371.04480000000001</v>
      </c>
      <c r="H543" s="1">
        <f>+_xlfn.XLOOKUP(LISTAS[[#This Row],[ID]],_01_CODIGOS_Y_COSTOS_xlsm[Producto y N°],_01_CODIGOS_Y_COSTOS_xlsm[COSTO],0,0,1)</f>
        <v>197.4</v>
      </c>
      <c r="I543" s="115">
        <f>+IFERROR(LISTAS[[#This Row],[VENTA NETA]]/LISTAS[[#This Row],[COSTO]]-1,0)</f>
        <v>0.87965957446808507</v>
      </c>
      <c r="J543" s="33" t="str">
        <f>IFERROR(VLOOKUP(LISTAS[[#This Row],[ID]],_01_CODIGOS_Y_COSTOS_xlsm[[Producto y N°]:[CODIGO]],2,0),"")</f>
        <v>327</v>
      </c>
      <c r="M543" s="22">
        <v>0</v>
      </c>
      <c r="N543" s="23">
        <f>+LISTAS[[#This Row],[Precio]]+(LISTAS[[#This Row],[Precio]]*M543)</f>
        <v>916.16</v>
      </c>
      <c r="O543" s="24">
        <f t="shared" si="17"/>
        <v>371.04480000000001</v>
      </c>
      <c r="Q543" s="21">
        <f>IFERROR(O543/LISTAS[[#This Row],[COSTO]]-1,"")</f>
        <v>0.87965957446808507</v>
      </c>
      <c r="R543" t="str">
        <f>+LISTAS[[#This Row],[ID]]</f>
        <v>RESORTES LINEA COMPLEMENTARIA327</v>
      </c>
      <c r="T543" s="29"/>
      <c r="U543" s="25">
        <f>LISTAS[[#This Row],[COSTO]]+(LISTAS[[#This Row],[COSTO]]*T543)</f>
        <v>197.4</v>
      </c>
      <c r="V543" s="30">
        <f>IF(T543="",0,U543/LISTAS[[#This Row],[VENTA NETA]]-1)</f>
        <v>0</v>
      </c>
      <c r="X543" s="25">
        <v>0</v>
      </c>
      <c r="Y543" s="31" t="str">
        <f>IFERROR(LISTAS[[#This Row],[COSTO]]/X543-1,"")</f>
        <v/>
      </c>
      <c r="AF543" t="str">
        <v>ALNAT</v>
      </c>
      <c r="AG543" t="str">
        <v>CONECTORES NUEVA INCORPORACION</v>
      </c>
      <c r="AH543" s="15">
        <v>257</v>
      </c>
      <c r="AI543" s="9">
        <v>8897.7811500000007</v>
      </c>
      <c r="AJ543" s="9">
        <v>5872.3755000000001</v>
      </c>
      <c r="AK543" s="66">
        <v>0.51519281251684279</v>
      </c>
      <c r="AL543" s="8">
        <v>0.18</v>
      </c>
      <c r="AM543" s="9">
        <v>10499.381757000003</v>
      </c>
      <c r="AN543" s="66">
        <v>0.78792751876987466</v>
      </c>
      <c r="AO543" s="13">
        <f t="shared" si="18"/>
        <v>1601.6006070000021</v>
      </c>
      <c r="AQ543" s="66">
        <v>0.8</v>
      </c>
      <c r="AR543" s="13">
        <v>223.70624099999986</v>
      </c>
    </row>
    <row r="544" spans="1:44" x14ac:dyDescent="0.2">
      <c r="A544" s="6" t="s">
        <v>955</v>
      </c>
      <c r="B544" t="s">
        <v>895</v>
      </c>
      <c r="C544">
        <v>328</v>
      </c>
      <c r="D544" t="s">
        <v>5461</v>
      </c>
      <c r="E544" s="2">
        <v>1002.67</v>
      </c>
      <c r="F544" s="6" t="str">
        <f>+_xlfn.XLOOKUP(LISTAS[[#This Row],[ID]],_01_CODIGOS_Y_COSTOS_xlsm[Producto y N°],_01_CODIGOS_Y_COSTOS_xlsm[FABRICA],"",0,1)</f>
        <v>RESORTES</v>
      </c>
      <c r="G544" s="13">
        <f>LISTAS[[#This Row],[Precio]]*(1-0.46)*(1-IF($C$3520="",0,$C$3520))</f>
        <v>406.08135000000004</v>
      </c>
      <c r="H544" s="1">
        <f>+_xlfn.XLOOKUP(LISTAS[[#This Row],[ID]],_01_CODIGOS_Y_COSTOS_xlsm[Producto y N°],_01_CODIGOS_Y_COSTOS_xlsm[COSTO],0,0,1)</f>
        <v>225.6</v>
      </c>
      <c r="I544" s="115">
        <f>+IFERROR(LISTAS[[#This Row],[VENTA NETA]]/LISTAS[[#This Row],[COSTO]]-1,0)</f>
        <v>0.80000598404255352</v>
      </c>
      <c r="J544" s="33" t="str">
        <f>IFERROR(VLOOKUP(LISTAS[[#This Row],[ID]],_01_CODIGOS_Y_COSTOS_xlsm[[Producto y N°]:[CODIGO]],2,0),"")</f>
        <v>328</v>
      </c>
      <c r="M544" s="22">
        <v>0.23493283410516619</v>
      </c>
      <c r="N544" s="23">
        <f>+LISTAS[[#This Row],[Precio]]+(LISTAS[[#This Row],[Precio]]*M544)</f>
        <v>1238.2301047722269</v>
      </c>
      <c r="O544" s="24">
        <f t="shared" si="17"/>
        <v>501.48319243275193</v>
      </c>
      <c r="Q544" s="21">
        <f>IFERROR(O544/LISTAS[[#This Row],[COSTO]]-1,"")</f>
        <v>1.2228864912799287</v>
      </c>
      <c r="R544" t="str">
        <f>+LISTAS[[#This Row],[ID]]</f>
        <v>RESORTES LINEA COMPLEMENTARIA328</v>
      </c>
      <c r="T544" s="29"/>
      <c r="U544" s="25">
        <f>LISTAS[[#This Row],[COSTO]]+(LISTAS[[#This Row],[COSTO]]*T544)</f>
        <v>225.6</v>
      </c>
      <c r="V544" s="30">
        <f>IF(T544="",0,U544/LISTAS[[#This Row],[VENTA NETA]]-1)</f>
        <v>0</v>
      </c>
      <c r="X544" s="25">
        <v>0</v>
      </c>
      <c r="Y544" s="31" t="str">
        <f>IFERROR(LISTAS[[#This Row],[COSTO]]/X544-1,"")</f>
        <v/>
      </c>
      <c r="AF544" t="str">
        <v>ALNAT</v>
      </c>
      <c r="AG544" t="str">
        <v>CONECTORES NUEVA INCORPORACION</v>
      </c>
      <c r="AH544" s="15">
        <v>263</v>
      </c>
      <c r="AI544" s="9">
        <v>6293.4205499999998</v>
      </c>
      <c r="AJ544" s="9">
        <v>4153.5432000000001</v>
      </c>
      <c r="AK544" s="66">
        <v>0.51519323309313347</v>
      </c>
      <c r="AL544" s="8">
        <v>0.18</v>
      </c>
      <c r="AM544" s="9">
        <v>7426.2362490000005</v>
      </c>
      <c r="AN544" s="66">
        <v>0.78792801504989773</v>
      </c>
      <c r="AO544" s="13">
        <f t="shared" si="18"/>
        <v>1132.8156990000007</v>
      </c>
      <c r="AQ544" s="66">
        <v>0.8</v>
      </c>
      <c r="AR544" s="13">
        <v>223.70624099999986</v>
      </c>
    </row>
    <row r="545" spans="1:44" x14ac:dyDescent="0.2">
      <c r="A545" s="6" t="s">
        <v>956</v>
      </c>
      <c r="B545" t="s">
        <v>895</v>
      </c>
      <c r="C545">
        <v>330</v>
      </c>
      <c r="D545" t="s">
        <v>5462</v>
      </c>
      <c r="E545" s="2">
        <v>811.92</v>
      </c>
      <c r="F545" s="6" t="str">
        <f>+_xlfn.XLOOKUP(LISTAS[[#This Row],[ID]],_01_CODIGOS_Y_COSTOS_xlsm[Producto y N°],_01_CODIGOS_Y_COSTOS_xlsm[FABRICA],"",0,1)</f>
        <v>RESORTES</v>
      </c>
      <c r="G545" s="13">
        <f>LISTAS[[#This Row],[Precio]]*(1-0.46)*(1-IF($C$3520="",0,$C$3520))</f>
        <v>328.82760000000002</v>
      </c>
      <c r="H545" s="1">
        <f>+_xlfn.XLOOKUP(LISTAS[[#This Row],[ID]],_01_CODIGOS_Y_COSTOS_xlsm[Producto y N°],_01_CODIGOS_Y_COSTOS_xlsm[COSTO],0,0,1)</f>
        <v>169.2</v>
      </c>
      <c r="I545" s="115">
        <f>+IFERROR(LISTAS[[#This Row],[VENTA NETA]]/LISTAS[[#This Row],[COSTO]]-1,0)</f>
        <v>0.94342553191489387</v>
      </c>
      <c r="J545" s="33" t="str">
        <f>IFERROR(VLOOKUP(LISTAS[[#This Row],[ID]],_01_CODIGOS_Y_COSTOS_xlsm[[Producto y N°]:[CODIGO]],2,0),"")</f>
        <v>330</v>
      </c>
      <c r="M545" s="22">
        <v>0</v>
      </c>
      <c r="N545" s="23">
        <f>+LISTAS[[#This Row],[Precio]]+(LISTAS[[#This Row],[Precio]]*M545)</f>
        <v>811.92</v>
      </c>
      <c r="O545" s="24">
        <f t="shared" si="17"/>
        <v>328.82760000000002</v>
      </c>
      <c r="Q545" s="21">
        <f>IFERROR(O545/LISTAS[[#This Row],[COSTO]]-1,"")</f>
        <v>0.94342553191489387</v>
      </c>
      <c r="R545" t="str">
        <f>+LISTAS[[#This Row],[ID]]</f>
        <v>RESORTES LINEA COMPLEMENTARIA330</v>
      </c>
      <c r="T545" s="29"/>
      <c r="U545" s="25">
        <f>LISTAS[[#This Row],[COSTO]]+(LISTAS[[#This Row],[COSTO]]*T545)</f>
        <v>169.2</v>
      </c>
      <c r="V545" s="30">
        <f>IF(T545="",0,U545/LISTAS[[#This Row],[VENTA NETA]]-1)</f>
        <v>0</v>
      </c>
      <c r="X545" s="25">
        <v>0</v>
      </c>
      <c r="Y545" s="31" t="str">
        <f>IFERROR(LISTAS[[#This Row],[COSTO]]/X545-1,"")</f>
        <v/>
      </c>
      <c r="AF545" t="str">
        <v>ALNAT</v>
      </c>
      <c r="AG545" t="str">
        <v>CONECTORES NUEVA INCORPORACION</v>
      </c>
      <c r="AH545" s="15">
        <v>264</v>
      </c>
      <c r="AI545" s="9">
        <v>7956.1197000000011</v>
      </c>
      <c r="AJ545" s="9">
        <v>5250.8958000000002</v>
      </c>
      <c r="AK545" s="66">
        <v>0.51519283623948531</v>
      </c>
      <c r="AL545" s="8">
        <v>0.18</v>
      </c>
      <c r="AM545" s="9">
        <v>9388.221246000001</v>
      </c>
      <c r="AN545" s="66">
        <v>0.78792754676259258</v>
      </c>
      <c r="AO545" s="13">
        <f t="shared" si="18"/>
        <v>1432.1015459999999</v>
      </c>
      <c r="AQ545" s="66">
        <v>0.8</v>
      </c>
      <c r="AR545" s="13">
        <v>223.70624099999986</v>
      </c>
    </row>
    <row r="546" spans="1:44" x14ac:dyDescent="0.2">
      <c r="A546" s="6" t="s">
        <v>957</v>
      </c>
      <c r="B546" t="s">
        <v>895</v>
      </c>
      <c r="C546">
        <v>332</v>
      </c>
      <c r="D546" t="s">
        <v>5463</v>
      </c>
      <c r="E546" s="2">
        <v>1002.67</v>
      </c>
      <c r="F546" s="6" t="str">
        <f>+_xlfn.XLOOKUP(LISTAS[[#This Row],[ID]],_01_CODIGOS_Y_COSTOS_xlsm[Producto y N°],_01_CODIGOS_Y_COSTOS_xlsm[FABRICA],"",0,1)</f>
        <v>RESORTES</v>
      </c>
      <c r="G546" s="13">
        <f>LISTAS[[#This Row],[Precio]]*(1-0.46)*(1-IF($C$3520="",0,$C$3520))</f>
        <v>406.08135000000004</v>
      </c>
      <c r="H546" s="1">
        <f>+_xlfn.XLOOKUP(LISTAS[[#This Row],[ID]],_01_CODIGOS_Y_COSTOS_xlsm[Producto y N°],_01_CODIGOS_Y_COSTOS_xlsm[COSTO],0,0,1)</f>
        <v>225.6</v>
      </c>
      <c r="I546" s="115">
        <f>+IFERROR(LISTAS[[#This Row],[VENTA NETA]]/LISTAS[[#This Row],[COSTO]]-1,0)</f>
        <v>0.80000598404255352</v>
      </c>
      <c r="J546" s="33" t="str">
        <f>IFERROR(VLOOKUP(LISTAS[[#This Row],[ID]],_01_CODIGOS_Y_COSTOS_xlsm[[Producto y N°]:[CODIGO]],2,0),"")</f>
        <v>332</v>
      </c>
      <c r="M546" s="22">
        <v>0.23493283410516619</v>
      </c>
      <c r="N546" s="23">
        <f>+LISTAS[[#This Row],[Precio]]+(LISTAS[[#This Row],[Precio]]*M546)</f>
        <v>1238.2301047722269</v>
      </c>
      <c r="O546" s="24">
        <f t="shared" si="17"/>
        <v>501.48319243275193</v>
      </c>
      <c r="Q546" s="21">
        <f>IFERROR(O546/LISTAS[[#This Row],[COSTO]]-1,"")</f>
        <v>1.2228864912799287</v>
      </c>
      <c r="R546" t="str">
        <f>+LISTAS[[#This Row],[ID]]</f>
        <v>RESORTES LINEA COMPLEMENTARIA332</v>
      </c>
      <c r="T546" s="29"/>
      <c r="U546" s="25">
        <f>LISTAS[[#This Row],[COSTO]]+(LISTAS[[#This Row],[COSTO]]*T546)</f>
        <v>225.6</v>
      </c>
      <c r="V546" s="30">
        <f>IF(T546="",0,U546/LISTAS[[#This Row],[VENTA NETA]]-1)</f>
        <v>0</v>
      </c>
      <c r="X546" s="25">
        <v>0</v>
      </c>
      <c r="Y546" s="31" t="str">
        <f>IFERROR(LISTAS[[#This Row],[COSTO]]/X546-1,"")</f>
        <v/>
      </c>
      <c r="AF546" t="str">
        <v>JUCAP</v>
      </c>
      <c r="AG546" t="str">
        <v>TAPONES DE CARTER</v>
      </c>
      <c r="AH546" s="15" t="str">
        <v>29 - 14 x 1,5</v>
      </c>
      <c r="AI546" s="9">
        <v>3003.20865</v>
      </c>
      <c r="AJ546" s="9">
        <v>1668.45</v>
      </c>
      <c r="AK546" s="66">
        <v>0.79999919086577354</v>
      </c>
      <c r="AL546" s="8">
        <v>0.17972551914034662</v>
      </c>
      <c r="AM546" s="9">
        <v>3542.9618837080307</v>
      </c>
      <c r="AN546" s="66">
        <v>1.1235049798963295</v>
      </c>
      <c r="AO546" s="13">
        <f t="shared" si="18"/>
        <v>539.75323370803062</v>
      </c>
      <c r="AQ546" s="66">
        <v>0.8</v>
      </c>
      <c r="AR546" s="13">
        <v>223.70624099999986</v>
      </c>
    </row>
    <row r="547" spans="1:44" x14ac:dyDescent="0.2">
      <c r="A547" s="6" t="s">
        <v>958</v>
      </c>
      <c r="B547" t="s">
        <v>895</v>
      </c>
      <c r="C547">
        <v>334</v>
      </c>
      <c r="D547" t="s">
        <v>5464</v>
      </c>
      <c r="E547" s="2">
        <v>940</v>
      </c>
      <c r="F547" s="6" t="str">
        <f>+_xlfn.XLOOKUP(LISTAS[[#This Row],[ID]],_01_CODIGOS_Y_COSTOS_xlsm[Producto y N°],_01_CODIGOS_Y_COSTOS_xlsm[FABRICA],"",0,1)</f>
        <v>RESORTES</v>
      </c>
      <c r="G547" s="13">
        <f>LISTAS[[#This Row],[Precio]]*(1-0.46)*(1-IF($C$3520="",0,$C$3520))</f>
        <v>380.70000000000005</v>
      </c>
      <c r="H547" s="1">
        <f>+_xlfn.XLOOKUP(LISTAS[[#This Row],[ID]],_01_CODIGOS_Y_COSTOS_xlsm[Producto y N°],_01_CODIGOS_Y_COSTOS_xlsm[COSTO],0,0,1)</f>
        <v>211.5</v>
      </c>
      <c r="I547" s="115">
        <f>+IFERROR(LISTAS[[#This Row],[VENTA NETA]]/LISTAS[[#This Row],[COSTO]]-1,0)</f>
        <v>0.80000000000000027</v>
      </c>
      <c r="J547" s="33" t="str">
        <f>IFERROR(VLOOKUP(LISTAS[[#This Row],[ID]],_01_CODIGOS_Y_COSTOS_xlsm[[Producto y N°]:[CODIGO]],2,0),"")</f>
        <v>334</v>
      </c>
      <c r="M547" s="22">
        <v>0.15774953197359332</v>
      </c>
      <c r="N547" s="23">
        <f>+LISTAS[[#This Row],[Precio]]+(LISTAS[[#This Row],[Precio]]*M547)</f>
        <v>1088.2845600551777</v>
      </c>
      <c r="O547" s="24">
        <f t="shared" si="17"/>
        <v>440.75524682234698</v>
      </c>
      <c r="Q547" s="21">
        <f>IFERROR(O547/LISTAS[[#This Row],[COSTO]]-1,"")</f>
        <v>1.083949157552468</v>
      </c>
      <c r="R547" t="str">
        <f>+LISTAS[[#This Row],[ID]]</f>
        <v>RESORTES LINEA COMPLEMENTARIA334</v>
      </c>
      <c r="T547" s="29"/>
      <c r="U547" s="25">
        <f>LISTAS[[#This Row],[COSTO]]+(LISTAS[[#This Row],[COSTO]]*T547)</f>
        <v>211.5</v>
      </c>
      <c r="V547" s="30">
        <f>IF(T547="",0,U547/LISTAS[[#This Row],[VENTA NETA]]-1)</f>
        <v>0</v>
      </c>
      <c r="X547" s="25">
        <v>0</v>
      </c>
      <c r="Y547" s="31" t="str">
        <f>IFERROR(LISTAS[[#This Row],[COSTO]]/X547-1,"")</f>
        <v/>
      </c>
      <c r="AF547" t="str">
        <v>JUCAP</v>
      </c>
      <c r="AG547" t="str">
        <v>TAPONES DE CARTER</v>
      </c>
      <c r="AH547" s="15" t="str">
        <v>28 - 14 x 1,5 REBAJE 8 mm</v>
      </c>
      <c r="AI547" s="9">
        <v>2833.4245500000002</v>
      </c>
      <c r="AJ547" s="9">
        <v>1574.125</v>
      </c>
      <c r="AK547" s="66">
        <v>0.79999971412689597</v>
      </c>
      <c r="AL547" s="8">
        <v>0.17443530487008752</v>
      </c>
      <c r="AM547" s="9">
        <v>3327.6738252056402</v>
      </c>
      <c r="AN547" s="66">
        <v>1.1139832130266911</v>
      </c>
      <c r="AO547" s="13">
        <f t="shared" si="18"/>
        <v>494.24927520564006</v>
      </c>
      <c r="AQ547" s="66">
        <v>0.79999999999999982</v>
      </c>
      <c r="AR547" s="13">
        <v>398.30623199999968</v>
      </c>
    </row>
    <row r="548" spans="1:44" x14ac:dyDescent="0.2">
      <c r="A548" s="6" t="s">
        <v>959</v>
      </c>
      <c r="B548" t="s">
        <v>895</v>
      </c>
      <c r="C548">
        <v>336</v>
      </c>
      <c r="D548" t="s">
        <v>5465</v>
      </c>
      <c r="E548" s="2">
        <v>811.92</v>
      </c>
      <c r="F548" s="6" t="str">
        <f>+_xlfn.XLOOKUP(LISTAS[[#This Row],[ID]],_01_CODIGOS_Y_COSTOS_xlsm[Producto y N°],_01_CODIGOS_Y_COSTOS_xlsm[FABRICA],"",0,1)</f>
        <v>RESORTES</v>
      </c>
      <c r="G548" s="13">
        <f>LISTAS[[#This Row],[Precio]]*(1-0.46)*(1-IF($C$3520="",0,$C$3520))</f>
        <v>328.82760000000002</v>
      </c>
      <c r="H548" s="1">
        <f>+_xlfn.XLOOKUP(LISTAS[[#This Row],[ID]],_01_CODIGOS_Y_COSTOS_xlsm[Producto y N°],_01_CODIGOS_Y_COSTOS_xlsm[COSTO],0,0,1)</f>
        <v>0</v>
      </c>
      <c r="I548" s="115">
        <f>+IFERROR(LISTAS[[#This Row],[VENTA NETA]]/LISTAS[[#This Row],[COSTO]]-1,0)</f>
        <v>0</v>
      </c>
      <c r="J548" s="33" t="str">
        <f>IFERROR(VLOOKUP(LISTAS[[#This Row],[ID]],_01_CODIGOS_Y_COSTOS_xlsm[[Producto y N°]:[CODIGO]],2,0),"")</f>
        <v>336</v>
      </c>
      <c r="M548" s="22">
        <v>0</v>
      </c>
      <c r="N548" s="23">
        <f>+LISTAS[[#This Row],[Precio]]+(LISTAS[[#This Row],[Precio]]*M548)</f>
        <v>811.92</v>
      </c>
      <c r="O548" s="24">
        <f t="shared" si="17"/>
        <v>328.82760000000002</v>
      </c>
      <c r="Q548" s="21" t="str">
        <f>IFERROR(O548/LISTAS[[#This Row],[COSTO]]-1,"")</f>
        <v/>
      </c>
      <c r="R548" t="str">
        <f>+LISTAS[[#This Row],[ID]]</f>
        <v>RESORTES LINEA COMPLEMENTARIA336</v>
      </c>
      <c r="T548" s="29"/>
      <c r="U548" s="25">
        <f>LISTAS[[#This Row],[COSTO]]+(LISTAS[[#This Row],[COSTO]]*T548)</f>
        <v>0</v>
      </c>
      <c r="V548" s="30">
        <f>IF(T548="",0,U548/LISTAS[[#This Row],[VENTA NETA]]-1)</f>
        <v>0</v>
      </c>
      <c r="X548" s="25">
        <v>0</v>
      </c>
      <c r="Y548" s="31" t="str">
        <f>IFERROR(LISTAS[[#This Row],[COSTO]]/X548-1,"")</f>
        <v/>
      </c>
      <c r="AF548" t="str">
        <v>JUCAP</v>
      </c>
      <c r="AG548" t="str">
        <v>TAPONES DE CARTER</v>
      </c>
      <c r="AH548" s="15" t="str">
        <v>33 - 15 x 1,5 FRES 13mm</v>
      </c>
      <c r="AI548" s="9">
        <v>3223.8891000000003</v>
      </c>
      <c r="AJ548" s="9">
        <v>1791.05</v>
      </c>
      <c r="AK548" s="66">
        <v>0.79999949750146593</v>
      </c>
      <c r="AL548" s="8">
        <v>0.17335298117338738</v>
      </c>
      <c r="AM548" s="9">
        <v>3782.7598864573893</v>
      </c>
      <c r="AN548" s="66">
        <v>1.1120347765039442</v>
      </c>
      <c r="AO548" s="13">
        <f t="shared" si="18"/>
        <v>558.87078645738893</v>
      </c>
      <c r="AQ548" s="66">
        <v>0.79999999999999982</v>
      </c>
      <c r="AR548" s="13">
        <v>349.19998199999986</v>
      </c>
    </row>
    <row r="549" spans="1:44" x14ac:dyDescent="0.2">
      <c r="A549" s="6" t="s">
        <v>960</v>
      </c>
      <c r="B549" t="s">
        <v>895</v>
      </c>
      <c r="C549">
        <v>338</v>
      </c>
      <c r="D549" t="s">
        <v>5466</v>
      </c>
      <c r="E549" s="2">
        <v>811.92</v>
      </c>
      <c r="F549" s="6" t="str">
        <f>+_xlfn.XLOOKUP(LISTAS[[#This Row],[ID]],_01_CODIGOS_Y_COSTOS_xlsm[Producto y N°],_01_CODIGOS_Y_COSTOS_xlsm[FABRICA],"",0,1)</f>
        <v>RESORTES</v>
      </c>
      <c r="G549" s="13">
        <f>LISTAS[[#This Row],[Precio]]*(1-0.46)*(1-IF($C$3520="",0,$C$3520))</f>
        <v>328.82760000000002</v>
      </c>
      <c r="H549" s="1">
        <f>+_xlfn.XLOOKUP(LISTAS[[#This Row],[ID]],_01_CODIGOS_Y_COSTOS_xlsm[Producto y N°],_01_CODIGOS_Y_COSTOS_xlsm[COSTO],0,0,1)</f>
        <v>0</v>
      </c>
      <c r="I549" s="115">
        <f>+IFERROR(LISTAS[[#This Row],[VENTA NETA]]/LISTAS[[#This Row],[COSTO]]-1,0)</f>
        <v>0</v>
      </c>
      <c r="J549" s="33" t="str">
        <f>IFERROR(VLOOKUP(LISTAS[[#This Row],[ID]],_01_CODIGOS_Y_COSTOS_xlsm[[Producto y N°]:[CODIGO]],2,0),"")</f>
        <v>338</v>
      </c>
      <c r="M549" s="22">
        <v>0</v>
      </c>
      <c r="N549" s="23">
        <f>+LISTAS[[#This Row],[Precio]]+(LISTAS[[#This Row],[Precio]]*M549)</f>
        <v>811.92</v>
      </c>
      <c r="O549" s="24">
        <f t="shared" si="17"/>
        <v>328.82760000000002</v>
      </c>
      <c r="Q549" s="21" t="str">
        <f>IFERROR(O549/LISTAS[[#This Row],[COSTO]]-1,"")</f>
        <v/>
      </c>
      <c r="R549" t="str">
        <f>+LISTAS[[#This Row],[ID]]</f>
        <v>RESORTES LINEA COMPLEMENTARIA338</v>
      </c>
      <c r="T549" s="29"/>
      <c r="U549" s="25">
        <f>LISTAS[[#This Row],[COSTO]]+(LISTAS[[#This Row],[COSTO]]*T549)</f>
        <v>0</v>
      </c>
      <c r="V549" s="30">
        <f>IF(T549="",0,U549/LISTAS[[#This Row],[VENTA NETA]]-1)</f>
        <v>0</v>
      </c>
      <c r="X549" s="25">
        <v>0</v>
      </c>
      <c r="Y549" s="31" t="str">
        <f>IFERROR(LISTAS[[#This Row],[COSTO]]/X549-1,"")</f>
        <v/>
      </c>
      <c r="AF549" t="str">
        <v>ALNAT</v>
      </c>
      <c r="AG549" t="str">
        <v>CONECTORES NEUMÁTICOS</v>
      </c>
      <c r="AH549" s="15">
        <v>221</v>
      </c>
      <c r="AI549" s="9">
        <v>1091.0902500000002</v>
      </c>
      <c r="AJ549" s="9">
        <v>650.63250000000005</v>
      </c>
      <c r="AK549" s="66">
        <v>0.67696856520385951</v>
      </c>
      <c r="AL549" s="8">
        <v>0.17196141817789101</v>
      </c>
      <c r="AM549" s="9">
        <v>1278.7156767500699</v>
      </c>
      <c r="AN549" s="66">
        <v>0.96534245791605833</v>
      </c>
      <c r="AO549" s="13">
        <f t="shared" si="18"/>
        <v>187.62542675006966</v>
      </c>
      <c r="AQ549" s="66">
        <v>0.79999999999999982</v>
      </c>
      <c r="AR549" s="13">
        <v>174.59999099999993</v>
      </c>
    </row>
    <row r="550" spans="1:44" x14ac:dyDescent="0.2">
      <c r="A550" s="6" t="s">
        <v>961</v>
      </c>
      <c r="B550" t="s">
        <v>895</v>
      </c>
      <c r="C550">
        <v>340</v>
      </c>
      <c r="D550" t="s">
        <v>5467</v>
      </c>
      <c r="E550" s="2">
        <v>1175.72</v>
      </c>
      <c r="F550" s="6" t="str">
        <f>+_xlfn.XLOOKUP(LISTAS[[#This Row],[ID]],_01_CODIGOS_Y_COSTOS_xlsm[Producto y N°],_01_CODIGOS_Y_COSTOS_xlsm[FABRICA],"",0,1)</f>
        <v>RESORTES</v>
      </c>
      <c r="G550" s="13">
        <f>LISTAS[[#This Row],[Precio]]*(1-0.46)*(1-IF($C$3520="",0,$C$3520))</f>
        <v>476.16660000000002</v>
      </c>
      <c r="H550" s="1">
        <f>+_xlfn.XLOOKUP(LISTAS[[#This Row],[ID]],_01_CODIGOS_Y_COSTOS_xlsm[Producto y N°],_01_CODIGOS_Y_COSTOS_xlsm[COSTO],0,0,1)</f>
        <v>0</v>
      </c>
      <c r="I550" s="115">
        <f>+IFERROR(LISTAS[[#This Row],[VENTA NETA]]/LISTAS[[#This Row],[COSTO]]-1,0)</f>
        <v>0</v>
      </c>
      <c r="J550" s="33" t="str">
        <f>IFERROR(VLOOKUP(LISTAS[[#This Row],[ID]],_01_CODIGOS_Y_COSTOS_xlsm[[Producto y N°]:[CODIGO]],2,0),"")</f>
        <v>340</v>
      </c>
      <c r="M550" s="22">
        <v>0</v>
      </c>
      <c r="N550" s="23">
        <f>+LISTAS[[#This Row],[Precio]]+(LISTAS[[#This Row],[Precio]]*M550)</f>
        <v>1175.72</v>
      </c>
      <c r="O550" s="24">
        <f t="shared" si="17"/>
        <v>476.16660000000002</v>
      </c>
      <c r="Q550" s="21" t="str">
        <f>IFERROR(O550/LISTAS[[#This Row],[COSTO]]-1,"")</f>
        <v/>
      </c>
      <c r="R550" t="str">
        <f>+LISTAS[[#This Row],[ID]]</f>
        <v>RESORTES LINEA COMPLEMENTARIA340</v>
      </c>
      <c r="T550" s="29"/>
      <c r="U550" s="25">
        <f>LISTAS[[#This Row],[COSTO]]+(LISTAS[[#This Row],[COSTO]]*T550)</f>
        <v>0</v>
      </c>
      <c r="V550" s="30">
        <f>IF(T550="",0,U550/LISTAS[[#This Row],[VENTA NETA]]-1)</f>
        <v>0</v>
      </c>
      <c r="X550" s="25">
        <v>0</v>
      </c>
      <c r="Y550" s="31" t="str">
        <f>IFERROR(LISTAS[[#This Row],[COSTO]]/X550-1,"")</f>
        <v/>
      </c>
      <c r="AF550" t="str">
        <v>ALNAT</v>
      </c>
      <c r="AG550" t="str">
        <v>CONECTORES NEUMÁTICOS</v>
      </c>
      <c r="AH550" s="15">
        <v>126</v>
      </c>
      <c r="AI550" s="9">
        <v>4903.4281499999997</v>
      </c>
      <c r="AJ550" s="9">
        <v>2923.3802000000001</v>
      </c>
      <c r="AK550" s="66">
        <v>0.67731455183284051</v>
      </c>
      <c r="AL550" s="8">
        <v>0.17135617314923271</v>
      </c>
      <c r="AM550" s="9">
        <v>5743.6608330962217</v>
      </c>
      <c r="AN550" s="66">
        <v>0.96473275460243646</v>
      </c>
      <c r="AO550" s="13">
        <f t="shared" si="18"/>
        <v>840.23268309622199</v>
      </c>
      <c r="AQ550" s="66">
        <v>0.80000000000000027</v>
      </c>
      <c r="AR550" s="13">
        <v>300.09373200000005</v>
      </c>
    </row>
    <row r="551" spans="1:44" x14ac:dyDescent="0.2">
      <c r="A551" s="6" t="s">
        <v>962</v>
      </c>
      <c r="B551" t="s">
        <v>895</v>
      </c>
      <c r="C551">
        <v>341</v>
      </c>
      <c r="D551" t="s">
        <v>5468</v>
      </c>
      <c r="E551" s="2">
        <v>1253.33</v>
      </c>
      <c r="F551" s="6" t="str">
        <f>+_xlfn.XLOOKUP(LISTAS[[#This Row],[ID]],_01_CODIGOS_Y_COSTOS_xlsm[Producto y N°],_01_CODIGOS_Y_COSTOS_xlsm[FABRICA],"",0,1)</f>
        <v>RESORTES</v>
      </c>
      <c r="G551" s="13">
        <f>LISTAS[[#This Row],[Precio]]*(1-0.46)*(1-IF($C$3520="",0,$C$3520))</f>
        <v>507.59864999999996</v>
      </c>
      <c r="H551" s="1">
        <f>+_xlfn.XLOOKUP(LISTAS[[#This Row],[ID]],_01_CODIGOS_Y_COSTOS_xlsm[Producto y N°],_01_CODIGOS_Y_COSTOS_xlsm[COSTO],0,0,1)</f>
        <v>282</v>
      </c>
      <c r="I551" s="115">
        <f>+IFERROR(LISTAS[[#This Row],[VENTA NETA]]/LISTAS[[#This Row],[COSTO]]-1,0)</f>
        <v>0.79999521276595731</v>
      </c>
      <c r="J551" s="33" t="str">
        <f>IFERROR(VLOOKUP(LISTAS[[#This Row],[ID]],_01_CODIGOS_Y_COSTOS_xlsm[[Producto y N°]:[CODIGO]],2,0),"")</f>
        <v>341</v>
      </c>
      <c r="M551" s="22">
        <v>0.34310657693571667</v>
      </c>
      <c r="N551" s="23">
        <f>+LISTAS[[#This Row],[Precio]]+(LISTAS[[#This Row],[Precio]]*M551)</f>
        <v>1683.3557660708416</v>
      </c>
      <c r="O551" s="24">
        <f t="shared" si="17"/>
        <v>681.7590852586909</v>
      </c>
      <c r="Q551" s="21">
        <f>IFERROR(O551/LISTAS[[#This Row],[COSTO]]-1,"")</f>
        <v>1.4175854087187623</v>
      </c>
      <c r="R551" t="str">
        <f>+LISTAS[[#This Row],[ID]]</f>
        <v>RESORTES LINEA COMPLEMENTARIA341</v>
      </c>
      <c r="T551" s="29"/>
      <c r="U551" s="25">
        <f>LISTAS[[#This Row],[COSTO]]+(LISTAS[[#This Row],[COSTO]]*T551)</f>
        <v>282</v>
      </c>
      <c r="V551" s="30">
        <f>IF(T551="",0,U551/LISTAS[[#This Row],[VENTA NETA]]-1)</f>
        <v>0</v>
      </c>
      <c r="X551" s="25">
        <v>0</v>
      </c>
      <c r="Y551" s="31" t="str">
        <f>IFERROR(LISTAS[[#This Row],[COSTO]]/X551-1,"")</f>
        <v/>
      </c>
      <c r="AF551" t="str">
        <v>REGATONES</v>
      </c>
      <c r="AG551" t="str">
        <v>REGATONES</v>
      </c>
      <c r="AH551" s="15">
        <v>46</v>
      </c>
      <c r="AI551" s="9">
        <v>64.439550000000011</v>
      </c>
      <c r="AJ551" s="9">
        <v>35.799999999999997</v>
      </c>
      <c r="AK551" s="66">
        <v>0.79998743016759821</v>
      </c>
      <c r="AL551" s="8">
        <v>0.16881738860729523</v>
      </c>
      <c r="AM551" s="9">
        <v>75.31806655402923</v>
      </c>
      <c r="AN551" s="66">
        <v>1.103856607654448</v>
      </c>
      <c r="AO551" s="13">
        <f t="shared" si="18"/>
        <v>10.878516554029218</v>
      </c>
      <c r="AQ551" s="66">
        <v>0.80000000000000049</v>
      </c>
      <c r="AR551" s="13">
        <v>212.79373650000036</v>
      </c>
    </row>
    <row r="552" spans="1:44" x14ac:dyDescent="0.2">
      <c r="A552" s="6" t="s">
        <v>963</v>
      </c>
      <c r="B552" t="s">
        <v>895</v>
      </c>
      <c r="C552">
        <v>342</v>
      </c>
      <c r="D552" t="s">
        <v>5418</v>
      </c>
      <c r="E552" s="2">
        <v>1253.33</v>
      </c>
      <c r="F552" s="6" t="str">
        <f>+_xlfn.XLOOKUP(LISTAS[[#This Row],[ID]],_01_CODIGOS_Y_COSTOS_xlsm[Producto y N°],_01_CODIGOS_Y_COSTOS_xlsm[FABRICA],"",0,1)</f>
        <v>RESORTES</v>
      </c>
      <c r="G552" s="13">
        <f>LISTAS[[#This Row],[Precio]]*(1-0.46)*(1-IF($C$3520="",0,$C$3520))</f>
        <v>507.59864999999996</v>
      </c>
      <c r="H552" s="1">
        <f>+_xlfn.XLOOKUP(LISTAS[[#This Row],[ID]],_01_CODIGOS_Y_COSTOS_xlsm[Producto y N°],_01_CODIGOS_Y_COSTOS_xlsm[COSTO],0,0,1)</f>
        <v>282</v>
      </c>
      <c r="I552" s="115">
        <f>+IFERROR(LISTAS[[#This Row],[VENTA NETA]]/LISTAS[[#This Row],[COSTO]]-1,0)</f>
        <v>0.79999521276595731</v>
      </c>
      <c r="J552" s="33" t="str">
        <f>IFERROR(VLOOKUP(LISTAS[[#This Row],[ID]],_01_CODIGOS_Y_COSTOS_xlsm[[Producto y N°]:[CODIGO]],2,0),"")</f>
        <v>342</v>
      </c>
      <c r="M552" s="22">
        <v>0.34310657693571667</v>
      </c>
      <c r="N552" s="23">
        <f>+LISTAS[[#This Row],[Precio]]+(LISTAS[[#This Row],[Precio]]*M552)</f>
        <v>1683.3557660708416</v>
      </c>
      <c r="O552" s="24">
        <f t="shared" si="17"/>
        <v>681.7590852586909</v>
      </c>
      <c r="Q552" s="21">
        <f>IFERROR(O552/LISTAS[[#This Row],[COSTO]]-1,"")</f>
        <v>1.4175854087187623</v>
      </c>
      <c r="R552" t="str">
        <f>+LISTAS[[#This Row],[ID]]</f>
        <v>RESORTES LINEA COMPLEMENTARIA342</v>
      </c>
      <c r="T552" s="29"/>
      <c r="U552" s="25">
        <f>LISTAS[[#This Row],[COSTO]]+(LISTAS[[#This Row],[COSTO]]*T552)</f>
        <v>282</v>
      </c>
      <c r="V552" s="30">
        <f>IF(T552="",0,U552/LISTAS[[#This Row],[VENTA NETA]]-1)</f>
        <v>0</v>
      </c>
      <c r="X552" s="25">
        <v>0</v>
      </c>
      <c r="Y552" s="31" t="str">
        <f>IFERROR(LISTAS[[#This Row],[COSTO]]/X552-1,"")</f>
        <v/>
      </c>
      <c r="AF552" t="str">
        <v>ALNAT</v>
      </c>
      <c r="AG552" t="str">
        <v>CONECTORES NEUMÁTICOS</v>
      </c>
      <c r="AH552" s="15">
        <v>219</v>
      </c>
      <c r="AI552" s="9">
        <v>751.49775</v>
      </c>
      <c r="AJ552" s="9">
        <v>446.83600000000001</v>
      </c>
      <c r="AK552" s="66">
        <v>0.68182006373703108</v>
      </c>
      <c r="AL552" s="8">
        <v>0.16352587287814688</v>
      </c>
      <c r="AM552" s="9">
        <v>874.3870755347134</v>
      </c>
      <c r="AN552" s="66">
        <v>0.95684115768360956</v>
      </c>
      <c r="AO552" s="13">
        <f t="shared" si="18"/>
        <v>122.88932553471341</v>
      </c>
      <c r="AQ552" s="66">
        <v>0.80000000000000049</v>
      </c>
      <c r="AR552" s="13">
        <v>212.79373650000036</v>
      </c>
    </row>
    <row r="553" spans="1:44" x14ac:dyDescent="0.2">
      <c r="A553" s="6" t="s">
        <v>964</v>
      </c>
      <c r="B553" t="s">
        <v>895</v>
      </c>
      <c r="C553">
        <v>343</v>
      </c>
      <c r="D553" t="s">
        <v>5469</v>
      </c>
      <c r="E553" s="2">
        <v>1030.04</v>
      </c>
      <c r="F553" s="6" t="str">
        <f>+_xlfn.XLOOKUP(LISTAS[[#This Row],[ID]],_01_CODIGOS_Y_COSTOS_xlsm[Producto y N°],_01_CODIGOS_Y_COSTOS_xlsm[FABRICA],"",0,1)</f>
        <v>RESORTES</v>
      </c>
      <c r="G553" s="13">
        <f>LISTAS[[#This Row],[Precio]]*(1-0.46)*(1-IF($C$3520="",0,$C$3520))</f>
        <v>417.1662</v>
      </c>
      <c r="H553" s="1">
        <f>+_xlfn.XLOOKUP(LISTAS[[#This Row],[ID]],_01_CODIGOS_Y_COSTOS_xlsm[Producto y N°],_01_CODIGOS_Y_COSTOS_xlsm[COSTO],0,0,1)</f>
        <v>0</v>
      </c>
      <c r="I553" s="115">
        <f>+IFERROR(LISTAS[[#This Row],[VENTA NETA]]/LISTAS[[#This Row],[COSTO]]-1,0)</f>
        <v>0</v>
      </c>
      <c r="J553" s="33" t="str">
        <f>IFERROR(VLOOKUP(LISTAS[[#This Row],[ID]],_01_CODIGOS_Y_COSTOS_xlsm[[Producto y N°]:[CODIGO]],2,0),"")</f>
        <v>343</v>
      </c>
      <c r="M553" s="22">
        <v>0</v>
      </c>
      <c r="N553" s="23">
        <f>+LISTAS[[#This Row],[Precio]]+(LISTAS[[#This Row],[Precio]]*M553)</f>
        <v>1030.04</v>
      </c>
      <c r="O553" s="24">
        <f t="shared" ref="O553:O616" si="19">N553*(1-0.46)*(1-IF($C$3520="",0,$C$3520))</f>
        <v>417.1662</v>
      </c>
      <c r="Q553" s="21" t="str">
        <f>IFERROR(O553/LISTAS[[#This Row],[COSTO]]-1,"")</f>
        <v/>
      </c>
      <c r="R553" t="str">
        <f>+LISTAS[[#This Row],[ID]]</f>
        <v>RESORTES LINEA COMPLEMENTARIA343</v>
      </c>
      <c r="T553" s="29"/>
      <c r="U553" s="25">
        <f>LISTAS[[#This Row],[COSTO]]+(LISTAS[[#This Row],[COSTO]]*T553)</f>
        <v>0</v>
      </c>
      <c r="V553" s="30">
        <f>IF(T553="",0,U553/LISTAS[[#This Row],[VENTA NETA]]-1)</f>
        <v>0</v>
      </c>
      <c r="X553" s="25">
        <v>0</v>
      </c>
      <c r="Y553" s="31" t="str">
        <f>IFERROR(LISTAS[[#This Row],[COSTO]]/X553-1,"")</f>
        <v/>
      </c>
      <c r="AF553" t="str">
        <v>ALNAT</v>
      </c>
      <c r="AG553" t="str">
        <v>CONECTORES NEUMÁTICOS</v>
      </c>
      <c r="AH553" s="15">
        <v>220</v>
      </c>
      <c r="AI553" s="9">
        <v>901.79325000000006</v>
      </c>
      <c r="AJ553" s="9">
        <v>536.20320000000004</v>
      </c>
      <c r="AK553" s="66">
        <v>0.68181251063029835</v>
      </c>
      <c r="AL553" s="8">
        <v>0.16352585552564861</v>
      </c>
      <c r="AM553" s="9">
        <v>1049.2597627135053</v>
      </c>
      <c r="AN553" s="66">
        <v>0.95683234026485708</v>
      </c>
      <c r="AO553" s="13">
        <f t="shared" si="18"/>
        <v>147.46651271350527</v>
      </c>
      <c r="AQ553" s="66">
        <v>0.80000000000000049</v>
      </c>
      <c r="AR553" s="13">
        <v>212.79373650000036</v>
      </c>
    </row>
    <row r="554" spans="1:44" x14ac:dyDescent="0.2">
      <c r="A554" s="6" t="s">
        <v>965</v>
      </c>
      <c r="B554" t="s">
        <v>895</v>
      </c>
      <c r="C554">
        <v>344</v>
      </c>
      <c r="D554" t="s">
        <v>5470</v>
      </c>
      <c r="E554" s="2">
        <v>811.92</v>
      </c>
      <c r="F554" s="6" t="str">
        <f>+_xlfn.XLOOKUP(LISTAS[[#This Row],[ID]],_01_CODIGOS_Y_COSTOS_xlsm[Producto y N°],_01_CODIGOS_Y_COSTOS_xlsm[FABRICA],"",0,1)</f>
        <v>RESORTES</v>
      </c>
      <c r="G554" s="13">
        <f>LISTAS[[#This Row],[Precio]]*(1-0.46)*(1-IF($C$3520="",0,$C$3520))</f>
        <v>328.82760000000002</v>
      </c>
      <c r="H554" s="1">
        <f>+_xlfn.XLOOKUP(LISTAS[[#This Row],[ID]],_01_CODIGOS_Y_COSTOS_xlsm[Producto y N°],_01_CODIGOS_Y_COSTOS_xlsm[COSTO],0,0,1)</f>
        <v>0</v>
      </c>
      <c r="I554" s="115">
        <f>+IFERROR(LISTAS[[#This Row],[VENTA NETA]]/LISTAS[[#This Row],[COSTO]]-1,0)</f>
        <v>0</v>
      </c>
      <c r="J554" s="33" t="str">
        <f>IFERROR(VLOOKUP(LISTAS[[#This Row],[ID]],_01_CODIGOS_Y_COSTOS_xlsm[[Producto y N°]:[CODIGO]],2,0),"")</f>
        <v>344</v>
      </c>
      <c r="M554" s="22">
        <v>0</v>
      </c>
      <c r="N554" s="23">
        <f>+LISTAS[[#This Row],[Precio]]+(LISTAS[[#This Row],[Precio]]*M554)</f>
        <v>811.92</v>
      </c>
      <c r="O554" s="24">
        <f t="shared" si="19"/>
        <v>328.82760000000002</v>
      </c>
      <c r="Q554" s="21" t="str">
        <f>IFERROR(O554/LISTAS[[#This Row],[COSTO]]-1,"")</f>
        <v/>
      </c>
      <c r="R554" t="str">
        <f>+LISTAS[[#This Row],[ID]]</f>
        <v>RESORTES LINEA COMPLEMENTARIA344</v>
      </c>
      <c r="T554" s="29"/>
      <c r="U554" s="25">
        <f>LISTAS[[#This Row],[COSTO]]+(LISTAS[[#This Row],[COSTO]]*T554)</f>
        <v>0</v>
      </c>
      <c r="V554" s="30">
        <f>IF(T554="",0,U554/LISTAS[[#This Row],[VENTA NETA]]-1)</f>
        <v>0</v>
      </c>
      <c r="X554" s="25">
        <v>0</v>
      </c>
      <c r="Y554" s="31" t="str">
        <f>IFERROR(LISTAS[[#This Row],[COSTO]]/X554-1,"")</f>
        <v/>
      </c>
      <c r="AF554" t="str">
        <v>ALNAT</v>
      </c>
      <c r="AG554" t="str">
        <v>CONECTORES NEUMÁTICOS</v>
      </c>
      <c r="AH554" s="15">
        <v>45</v>
      </c>
      <c r="AI554" s="9">
        <v>1427.60475</v>
      </c>
      <c r="AJ554" s="9">
        <v>848.84649999999999</v>
      </c>
      <c r="AK554" s="66">
        <v>0.68181732504051085</v>
      </c>
      <c r="AL554" s="8">
        <v>0.16352581201837305</v>
      </c>
      <c r="AM554" s="9">
        <v>1661.0549759850362</v>
      </c>
      <c r="AN554" s="66">
        <v>0.95683786878432819</v>
      </c>
      <c r="AO554" s="13">
        <f t="shared" si="18"/>
        <v>233.45022598503624</v>
      </c>
      <c r="AQ554" s="66">
        <v>0.80000000000000049</v>
      </c>
      <c r="AR554" s="13">
        <v>212.79373650000036</v>
      </c>
    </row>
    <row r="555" spans="1:44" x14ac:dyDescent="0.2">
      <c r="A555" s="6" t="s">
        <v>966</v>
      </c>
      <c r="B555" t="s">
        <v>895</v>
      </c>
      <c r="C555">
        <v>346</v>
      </c>
      <c r="D555" t="s">
        <v>5471</v>
      </c>
      <c r="E555" s="2">
        <v>811.92</v>
      </c>
      <c r="F555" s="6" t="str">
        <f>+_xlfn.XLOOKUP(LISTAS[[#This Row],[ID]],_01_CODIGOS_Y_COSTOS_xlsm[Producto y N°],_01_CODIGOS_Y_COSTOS_xlsm[FABRICA],"",0,1)</f>
        <v>RESORTES</v>
      </c>
      <c r="G555" s="13">
        <f>LISTAS[[#This Row],[Precio]]*(1-0.46)*(1-IF($C$3520="",0,$C$3520))</f>
        <v>328.82760000000002</v>
      </c>
      <c r="H555" s="1">
        <f>+_xlfn.XLOOKUP(LISTAS[[#This Row],[ID]],_01_CODIGOS_Y_COSTOS_xlsm[Producto y N°],_01_CODIGOS_Y_COSTOS_xlsm[COSTO],0,0,1)</f>
        <v>0</v>
      </c>
      <c r="I555" s="115">
        <f>+IFERROR(LISTAS[[#This Row],[VENTA NETA]]/LISTAS[[#This Row],[COSTO]]-1,0)</f>
        <v>0</v>
      </c>
      <c r="J555" s="33" t="str">
        <f>IFERROR(VLOOKUP(LISTAS[[#This Row],[ID]],_01_CODIGOS_Y_COSTOS_xlsm[[Producto y N°]:[CODIGO]],2,0),"")</f>
        <v>346</v>
      </c>
      <c r="M555" s="22">
        <v>0</v>
      </c>
      <c r="N555" s="23">
        <f>+LISTAS[[#This Row],[Precio]]+(LISTAS[[#This Row],[Precio]]*M555)</f>
        <v>811.92</v>
      </c>
      <c r="O555" s="24">
        <f t="shared" si="19"/>
        <v>328.82760000000002</v>
      </c>
      <c r="Q555" s="21" t="str">
        <f>IFERROR(O555/LISTAS[[#This Row],[COSTO]]-1,"")</f>
        <v/>
      </c>
      <c r="R555" t="str">
        <f>+LISTAS[[#This Row],[ID]]</f>
        <v>RESORTES LINEA COMPLEMENTARIA346</v>
      </c>
      <c r="T555" s="29"/>
      <c r="U555" s="25">
        <f>LISTAS[[#This Row],[COSTO]]+(LISTAS[[#This Row],[COSTO]]*T555)</f>
        <v>0</v>
      </c>
      <c r="V555" s="30">
        <f>IF(T555="",0,U555/LISTAS[[#This Row],[VENTA NETA]]-1)</f>
        <v>0</v>
      </c>
      <c r="X555" s="25">
        <v>0</v>
      </c>
      <c r="Y555" s="31" t="str">
        <f>IFERROR(LISTAS[[#This Row],[COSTO]]/X555-1,"")</f>
        <v/>
      </c>
      <c r="AF555" t="str">
        <v>ALNAT</v>
      </c>
      <c r="AG555" t="str">
        <v>CONECTORES NEUMÁTICOS</v>
      </c>
      <c r="AH555" s="15">
        <v>222</v>
      </c>
      <c r="AI555" s="9">
        <v>1252.4949000000001</v>
      </c>
      <c r="AJ555" s="9">
        <v>744.72659999999996</v>
      </c>
      <c r="AK555" s="66">
        <v>0.68181840154494311</v>
      </c>
      <c r="AL555" s="8">
        <v>0.16352578814922225</v>
      </c>
      <c r="AM555" s="9">
        <v>1457.3101156753814</v>
      </c>
      <c r="AN555" s="66">
        <v>0.95683908118144489</v>
      </c>
      <c r="AO555" s="13">
        <f t="shared" si="18"/>
        <v>204.8152156753813</v>
      </c>
      <c r="AQ555" s="66">
        <v>0.80000000000000027</v>
      </c>
      <c r="AR555" s="13">
        <v>125.49374099999994</v>
      </c>
    </row>
    <row r="556" spans="1:44" x14ac:dyDescent="0.2">
      <c r="A556" s="6" t="s">
        <v>967</v>
      </c>
      <c r="B556" t="s">
        <v>895</v>
      </c>
      <c r="C556">
        <v>348</v>
      </c>
      <c r="D556" t="s">
        <v>5472</v>
      </c>
      <c r="E556" s="2">
        <v>811.92</v>
      </c>
      <c r="F556" s="6" t="str">
        <f>+_xlfn.XLOOKUP(LISTAS[[#This Row],[ID]],_01_CODIGOS_Y_COSTOS_xlsm[Producto y N°],_01_CODIGOS_Y_COSTOS_xlsm[FABRICA],"",0,1)</f>
        <v>RESORTES</v>
      </c>
      <c r="G556" s="13">
        <f>LISTAS[[#This Row],[Precio]]*(1-0.46)*(1-IF($C$3520="",0,$C$3520))</f>
        <v>328.82760000000002</v>
      </c>
      <c r="H556" s="1">
        <f>+_xlfn.XLOOKUP(LISTAS[[#This Row],[ID]],_01_CODIGOS_Y_COSTOS_xlsm[Producto y N°],_01_CODIGOS_Y_COSTOS_xlsm[COSTO],0,0,1)</f>
        <v>0</v>
      </c>
      <c r="I556" s="115">
        <f>+IFERROR(LISTAS[[#This Row],[VENTA NETA]]/LISTAS[[#This Row],[COSTO]]-1,0)</f>
        <v>0</v>
      </c>
      <c r="J556" s="33" t="str">
        <f>IFERROR(VLOOKUP(LISTAS[[#This Row],[ID]],_01_CODIGOS_Y_COSTOS_xlsm[[Producto y N°]:[CODIGO]],2,0),"")</f>
        <v>348</v>
      </c>
      <c r="M556" s="22">
        <v>0</v>
      </c>
      <c r="N556" s="23">
        <f>+LISTAS[[#This Row],[Precio]]+(LISTAS[[#This Row],[Precio]]*M556)</f>
        <v>811.92</v>
      </c>
      <c r="O556" s="24">
        <f t="shared" si="19"/>
        <v>328.82760000000002</v>
      </c>
      <c r="Q556" s="21" t="str">
        <f>IFERROR(O556/LISTAS[[#This Row],[COSTO]]-1,"")</f>
        <v/>
      </c>
      <c r="R556" t="str">
        <f>+LISTAS[[#This Row],[ID]]</f>
        <v>RESORTES LINEA COMPLEMENTARIA348</v>
      </c>
      <c r="T556" s="29"/>
      <c r="U556" s="25">
        <f>LISTAS[[#This Row],[COSTO]]+(LISTAS[[#This Row],[COSTO]]*T556)</f>
        <v>0</v>
      </c>
      <c r="V556" s="30">
        <f>IF(T556="",0,U556/LISTAS[[#This Row],[VENTA NETA]]-1)</f>
        <v>0</v>
      </c>
      <c r="X556" s="25">
        <v>0</v>
      </c>
      <c r="Y556" s="31" t="str">
        <f>IFERROR(LISTAS[[#This Row],[COSTO]]/X556-1,"")</f>
        <v/>
      </c>
      <c r="AF556" t="str">
        <v>ALNAT</v>
      </c>
      <c r="AG556" t="str">
        <v>CONECTORES NEUMÁTICOS</v>
      </c>
      <c r="AH556" s="15">
        <v>213</v>
      </c>
      <c r="AI556" s="9">
        <v>1803.5905500000001</v>
      </c>
      <c r="AJ556" s="9">
        <v>1072.4063000000001</v>
      </c>
      <c r="AK556" s="66">
        <v>0.68181644401007335</v>
      </c>
      <c r="AL556" s="8">
        <v>0.16352577811166422</v>
      </c>
      <c r="AM556" s="9">
        <v>2098.5240980835943</v>
      </c>
      <c r="AN556" s="66">
        <v>0.95683678665781247</v>
      </c>
      <c r="AO556" s="13">
        <f t="shared" si="18"/>
        <v>294.93354808359413</v>
      </c>
      <c r="AQ556" s="66">
        <v>0.8</v>
      </c>
      <c r="AR556" s="13">
        <v>163.68748649999998</v>
      </c>
    </row>
    <row r="557" spans="1:44" x14ac:dyDescent="0.2">
      <c r="A557" s="6" t="s">
        <v>968</v>
      </c>
      <c r="B557" t="s">
        <v>895</v>
      </c>
      <c r="C557">
        <v>349</v>
      </c>
      <c r="D557" t="s">
        <v>5473</v>
      </c>
      <c r="E557" s="2">
        <v>1253.33</v>
      </c>
      <c r="F557" s="6" t="str">
        <f>+_xlfn.XLOOKUP(LISTAS[[#This Row],[ID]],_01_CODIGOS_Y_COSTOS_xlsm[Producto y N°],_01_CODIGOS_Y_COSTOS_xlsm[FABRICA],"",0,1)</f>
        <v>RESORTES</v>
      </c>
      <c r="G557" s="13">
        <f>LISTAS[[#This Row],[Precio]]*(1-0.46)*(1-IF($C$3520="",0,$C$3520))</f>
        <v>507.59864999999996</v>
      </c>
      <c r="H557" s="1">
        <f>+_xlfn.XLOOKUP(LISTAS[[#This Row],[ID]],_01_CODIGOS_Y_COSTOS_xlsm[Producto y N°],_01_CODIGOS_Y_COSTOS_xlsm[COSTO],0,0,1)</f>
        <v>282</v>
      </c>
      <c r="I557" s="115">
        <f>+IFERROR(LISTAS[[#This Row],[VENTA NETA]]/LISTAS[[#This Row],[COSTO]]-1,0)</f>
        <v>0.79999521276595731</v>
      </c>
      <c r="J557" s="33" t="str">
        <f>IFERROR(VLOOKUP(LISTAS[[#This Row],[ID]],_01_CODIGOS_Y_COSTOS_xlsm[[Producto y N°]:[CODIGO]],2,0),"")</f>
        <v>349</v>
      </c>
      <c r="M557" s="22">
        <v>6.6013449914378741E-2</v>
      </c>
      <c r="N557" s="23">
        <f>+LISTAS[[#This Row],[Precio]]+(LISTAS[[#This Row],[Precio]]*M557)</f>
        <v>1336.0666371811883</v>
      </c>
      <c r="O557" s="24">
        <f t="shared" si="19"/>
        <v>541.10698805838138</v>
      </c>
      <c r="Q557" s="21">
        <f>IFERROR(O557/LISTAS[[#This Row],[COSTO]]-1,"")</f>
        <v>0.91881910659000487</v>
      </c>
      <c r="R557" t="str">
        <f>+LISTAS[[#This Row],[ID]]</f>
        <v>RESORTES LINEA COMPLEMENTARIA349</v>
      </c>
      <c r="T557" s="29"/>
      <c r="U557" s="25">
        <f>LISTAS[[#This Row],[COSTO]]+(LISTAS[[#This Row],[COSTO]]*T557)</f>
        <v>282</v>
      </c>
      <c r="V557" s="30">
        <f>IF(T557="",0,U557/LISTAS[[#This Row],[VENTA NETA]]-1)</f>
        <v>0</v>
      </c>
      <c r="X557" s="25">
        <v>0</v>
      </c>
      <c r="Y557" s="31" t="str">
        <f>IFERROR(LISTAS[[#This Row],[COSTO]]/X557-1,"")</f>
        <v/>
      </c>
      <c r="AF557" t="str">
        <v>ALNAT</v>
      </c>
      <c r="AG557" t="str">
        <v>CONECTORES NEUMÁTICOS</v>
      </c>
      <c r="AH557" s="15">
        <v>211</v>
      </c>
      <c r="AI557" s="9">
        <v>1460.9079000000002</v>
      </c>
      <c r="AJ557" s="9">
        <v>868.64909999999998</v>
      </c>
      <c r="AK557" s="66">
        <v>0.68181593695313825</v>
      </c>
      <c r="AL557" s="8">
        <v>0.16352576453306242</v>
      </c>
      <c r="AM557" s="9">
        <v>1699.8039812598911</v>
      </c>
      <c r="AN557" s="66">
        <v>0.95683617384728903</v>
      </c>
      <c r="AO557" s="13">
        <f t="shared" si="18"/>
        <v>238.89608125989093</v>
      </c>
      <c r="AQ557" s="66">
        <v>0.80000000000000027</v>
      </c>
      <c r="AR557" s="13">
        <v>201.88123199999995</v>
      </c>
    </row>
    <row r="558" spans="1:44" x14ac:dyDescent="0.2">
      <c r="A558" s="6" t="s">
        <v>969</v>
      </c>
      <c r="B558" t="s">
        <v>895</v>
      </c>
      <c r="C558">
        <v>350</v>
      </c>
      <c r="D558" t="s">
        <v>5474</v>
      </c>
      <c r="E558" s="2">
        <v>1504</v>
      </c>
      <c r="F558" s="6" t="str">
        <f>+_xlfn.XLOOKUP(LISTAS[[#This Row],[ID]],_01_CODIGOS_Y_COSTOS_xlsm[Producto y N°],_01_CODIGOS_Y_COSTOS_xlsm[FABRICA],"",0,1)</f>
        <v>RESORTES</v>
      </c>
      <c r="G558" s="13">
        <f>LISTAS[[#This Row],[Precio]]*(1-0.46)*(1-IF($C$3520="",0,$C$3520))</f>
        <v>609.12000000000012</v>
      </c>
      <c r="H558" s="1">
        <f>+_xlfn.XLOOKUP(LISTAS[[#This Row],[ID]],_01_CODIGOS_Y_COSTOS_xlsm[Producto y N°],_01_CODIGOS_Y_COSTOS_xlsm[COSTO],0,0,1)</f>
        <v>338.4</v>
      </c>
      <c r="I558" s="115">
        <f>+IFERROR(LISTAS[[#This Row],[VENTA NETA]]/LISTAS[[#This Row],[COSTO]]-1,0)</f>
        <v>0.80000000000000049</v>
      </c>
      <c r="J558" s="33" t="str">
        <f>IFERROR(VLOOKUP(LISTAS[[#This Row],[ID]],_01_CODIGOS_Y_COSTOS_xlsm[[Producto y N°]:[CODIGO]],2,0),"")</f>
        <v>350</v>
      </c>
      <c r="M558" s="22">
        <v>0.27921613989725436</v>
      </c>
      <c r="N558" s="23">
        <f>+LISTAS[[#This Row],[Precio]]+(LISTAS[[#This Row],[Precio]]*M558)</f>
        <v>1923.9410744054705</v>
      </c>
      <c r="O558" s="24">
        <f t="shared" si="19"/>
        <v>779.19613513421564</v>
      </c>
      <c r="Q558" s="21">
        <f>IFERROR(O558/LISTAS[[#This Row],[COSTO]]-1,"")</f>
        <v>1.3025890518150582</v>
      </c>
      <c r="R558" t="str">
        <f>+LISTAS[[#This Row],[ID]]</f>
        <v>RESORTES LINEA COMPLEMENTARIA350</v>
      </c>
      <c r="T558" s="29"/>
      <c r="U558" s="25">
        <f>LISTAS[[#This Row],[COSTO]]+(LISTAS[[#This Row],[COSTO]]*T558)</f>
        <v>338.4</v>
      </c>
      <c r="V558" s="30">
        <f>IF(T558="",0,U558/LISTAS[[#This Row],[VENTA NETA]]-1)</f>
        <v>0</v>
      </c>
      <c r="X558" s="25">
        <v>0</v>
      </c>
      <c r="Y558" s="31" t="str">
        <f>IFERROR(LISTAS[[#This Row],[COSTO]]/X558-1,"")</f>
        <v/>
      </c>
      <c r="AF558" t="str">
        <v>ALNAT</v>
      </c>
      <c r="AG558" t="str">
        <v>CONECTORES NEUMÁTICOS</v>
      </c>
      <c r="AH558" s="15">
        <v>44</v>
      </c>
      <c r="AI558" s="9">
        <v>1382.9899500000001</v>
      </c>
      <c r="AJ558" s="9">
        <v>822.32</v>
      </c>
      <c r="AK558" s="66">
        <v>0.68181480445568643</v>
      </c>
      <c r="AL558" s="8">
        <v>0.16352576381064221</v>
      </c>
      <c r="AM558" s="9">
        <v>1609.1444379161919</v>
      </c>
      <c r="AN558" s="66">
        <v>0.95683485494234821</v>
      </c>
      <c r="AO558" s="13">
        <f t="shared" si="18"/>
        <v>226.15448791619178</v>
      </c>
      <c r="AQ558" s="66">
        <v>0.7999999999999996</v>
      </c>
      <c r="AR558" s="13">
        <v>76.387490999999898</v>
      </c>
    </row>
    <row r="559" spans="1:44" x14ac:dyDescent="0.2">
      <c r="A559" s="6" t="s">
        <v>970</v>
      </c>
      <c r="B559" t="s">
        <v>895</v>
      </c>
      <c r="C559">
        <v>352</v>
      </c>
      <c r="D559" t="s">
        <v>5475</v>
      </c>
      <c r="E559" s="2">
        <v>1054.44</v>
      </c>
      <c r="F559" s="6" t="str">
        <f>+_xlfn.XLOOKUP(LISTAS[[#This Row],[ID]],_01_CODIGOS_Y_COSTOS_xlsm[Producto y N°],_01_CODIGOS_Y_COSTOS_xlsm[FABRICA],"",0,1)</f>
        <v>RESORTES</v>
      </c>
      <c r="G559" s="13">
        <f>LISTAS[[#This Row],[Precio]]*(1-0.46)*(1-IF($C$3520="",0,$C$3520))</f>
        <v>427.04820000000001</v>
      </c>
      <c r="H559" s="1">
        <f>+_xlfn.XLOOKUP(LISTAS[[#This Row],[ID]],_01_CODIGOS_Y_COSTOS_xlsm[Producto y N°],_01_CODIGOS_Y_COSTOS_xlsm[COSTO],0,0,1)</f>
        <v>0</v>
      </c>
      <c r="I559" s="115">
        <f>+IFERROR(LISTAS[[#This Row],[VENTA NETA]]/LISTAS[[#This Row],[COSTO]]-1,0)</f>
        <v>0</v>
      </c>
      <c r="J559" s="33" t="str">
        <f>IFERROR(VLOOKUP(LISTAS[[#This Row],[ID]],_01_CODIGOS_Y_COSTOS_xlsm[[Producto y N°]:[CODIGO]],2,0),"")</f>
        <v>352</v>
      </c>
      <c r="M559" s="22">
        <v>0</v>
      </c>
      <c r="N559" s="23">
        <f>+LISTAS[[#This Row],[Precio]]+(LISTAS[[#This Row],[Precio]]*M559)</f>
        <v>1054.44</v>
      </c>
      <c r="O559" s="24">
        <f t="shared" si="19"/>
        <v>427.04820000000001</v>
      </c>
      <c r="Q559" s="21" t="str">
        <f>IFERROR(O559/LISTAS[[#This Row],[COSTO]]-1,"")</f>
        <v/>
      </c>
      <c r="R559" t="str">
        <f>+LISTAS[[#This Row],[ID]]</f>
        <v>RESORTES LINEA COMPLEMENTARIA352</v>
      </c>
      <c r="T559" s="29"/>
      <c r="U559" s="25">
        <f>LISTAS[[#This Row],[COSTO]]+(LISTAS[[#This Row],[COSTO]]*T559)</f>
        <v>0</v>
      </c>
      <c r="V559" s="30">
        <f>IF(T559="",0,U559/LISTAS[[#This Row],[VENTA NETA]]-1)</f>
        <v>0</v>
      </c>
      <c r="X559" s="25">
        <v>0</v>
      </c>
      <c r="Y559" s="31" t="str">
        <f>IFERROR(LISTAS[[#This Row],[COSTO]]/X559-1,"")</f>
        <v/>
      </c>
      <c r="AF559" t="str">
        <v>ALNAT</v>
      </c>
      <c r="AG559" t="str">
        <v>CONECTORES NEUMÁTICOS</v>
      </c>
      <c r="AH559" s="15">
        <v>212</v>
      </c>
      <c r="AI559" s="9">
        <v>1578.1432500000001</v>
      </c>
      <c r="AJ559" s="9">
        <v>938.35550000000001</v>
      </c>
      <c r="AK559" s="66">
        <v>0.68181808493689222</v>
      </c>
      <c r="AL559" s="8">
        <v>0.16352575465788366</v>
      </c>
      <c r="AM559" s="9">
        <v>1836.2103159144954</v>
      </c>
      <c r="AN559" s="66">
        <v>0.95683865647347455</v>
      </c>
      <c r="AO559" s="13">
        <f t="shared" si="18"/>
        <v>258.06706591449529</v>
      </c>
      <c r="AQ559" s="66">
        <v>0.7999999999999996</v>
      </c>
      <c r="AR559" s="13">
        <v>152.7749819999998</v>
      </c>
    </row>
    <row r="560" spans="1:44" x14ac:dyDescent="0.2">
      <c r="A560" s="6" t="s">
        <v>971</v>
      </c>
      <c r="B560" t="s">
        <v>895</v>
      </c>
      <c r="C560">
        <v>353</v>
      </c>
      <c r="D560" t="s">
        <v>5475</v>
      </c>
      <c r="E560" s="2">
        <v>1054.44</v>
      </c>
      <c r="F560" s="6" t="str">
        <f>+_xlfn.XLOOKUP(LISTAS[[#This Row],[ID]],_01_CODIGOS_Y_COSTOS_xlsm[Producto y N°],_01_CODIGOS_Y_COSTOS_xlsm[FABRICA],"",0,1)</f>
        <v>RESORTES</v>
      </c>
      <c r="G560" s="13">
        <f>LISTAS[[#This Row],[Precio]]*(1-0.46)*(1-IF($C$3520="",0,$C$3520))</f>
        <v>427.04820000000001</v>
      </c>
      <c r="H560" s="1">
        <f>+_xlfn.XLOOKUP(LISTAS[[#This Row],[ID]],_01_CODIGOS_Y_COSTOS_xlsm[Producto y N°],_01_CODIGOS_Y_COSTOS_xlsm[COSTO],0,0,1)</f>
        <v>0</v>
      </c>
      <c r="I560" s="115">
        <f>+IFERROR(LISTAS[[#This Row],[VENTA NETA]]/LISTAS[[#This Row],[COSTO]]-1,0)</f>
        <v>0</v>
      </c>
      <c r="J560" s="33" t="str">
        <f>IFERROR(VLOOKUP(LISTAS[[#This Row],[ID]],_01_CODIGOS_Y_COSTOS_xlsm[[Producto y N°]:[CODIGO]],2,0),"")</f>
        <v>353</v>
      </c>
      <c r="M560" s="22">
        <v>0</v>
      </c>
      <c r="N560" s="23">
        <f>+LISTAS[[#This Row],[Precio]]+(LISTAS[[#This Row],[Precio]]*M560)</f>
        <v>1054.44</v>
      </c>
      <c r="O560" s="24">
        <f t="shared" si="19"/>
        <v>427.04820000000001</v>
      </c>
      <c r="Q560" s="21" t="str">
        <f>IFERROR(O560/LISTAS[[#This Row],[COSTO]]-1,"")</f>
        <v/>
      </c>
      <c r="R560" t="str">
        <f>+LISTAS[[#This Row],[ID]]</f>
        <v>RESORTES LINEA COMPLEMENTARIA353</v>
      </c>
      <c r="T560" s="29"/>
      <c r="U560" s="25">
        <f>LISTAS[[#This Row],[COSTO]]+(LISTAS[[#This Row],[COSTO]]*T560)</f>
        <v>0</v>
      </c>
      <c r="V560" s="30">
        <f>IF(T560="",0,U560/LISTAS[[#This Row],[VENTA NETA]]-1)</f>
        <v>0</v>
      </c>
      <c r="X560" s="25">
        <v>0</v>
      </c>
      <c r="Y560" s="31" t="str">
        <f>IFERROR(LISTAS[[#This Row],[COSTO]]/X560-1,"")</f>
        <v/>
      </c>
      <c r="AF560" t="str">
        <v>ALNAT</v>
      </c>
      <c r="AG560" t="str">
        <v>CONECTORES NEUMÁTICOS</v>
      </c>
      <c r="AH560" s="15">
        <v>46</v>
      </c>
      <c r="AI560" s="9">
        <v>1739.8921500000001</v>
      </c>
      <c r="AJ560" s="9">
        <v>1034.5316</v>
      </c>
      <c r="AK560" s="66">
        <v>0.68181634084449438</v>
      </c>
      <c r="AL560" s="8">
        <v>0.16352573677382912</v>
      </c>
      <c r="AM560" s="9">
        <v>2024.4092957357516</v>
      </c>
      <c r="AN560" s="66">
        <v>0.95683659709935553</v>
      </c>
      <c r="AO560" s="13">
        <f t="shared" si="18"/>
        <v>284.51714573575146</v>
      </c>
      <c r="AQ560" s="66">
        <v>0.7999999999999996</v>
      </c>
      <c r="AR560" s="13">
        <v>152.7749819999998</v>
      </c>
    </row>
    <row r="561" spans="1:44" x14ac:dyDescent="0.2">
      <c r="A561" s="6" t="s">
        <v>972</v>
      </c>
      <c r="B561" t="s">
        <v>895</v>
      </c>
      <c r="C561">
        <v>354</v>
      </c>
      <c r="D561" t="s">
        <v>5476</v>
      </c>
      <c r="E561" s="2">
        <v>1054.44</v>
      </c>
      <c r="F561" s="6" t="str">
        <f>+_xlfn.XLOOKUP(LISTAS[[#This Row],[ID]],_01_CODIGOS_Y_COSTOS_xlsm[Producto y N°],_01_CODIGOS_Y_COSTOS_xlsm[FABRICA],"",0,1)</f>
        <v>RESORTES</v>
      </c>
      <c r="G561" s="13">
        <f>LISTAS[[#This Row],[Precio]]*(1-0.46)*(1-IF($C$3520="",0,$C$3520))</f>
        <v>427.04820000000001</v>
      </c>
      <c r="H561" s="1">
        <f>+_xlfn.XLOOKUP(LISTAS[[#This Row],[ID]],_01_CODIGOS_Y_COSTOS_xlsm[Producto y N°],_01_CODIGOS_Y_COSTOS_xlsm[COSTO],0,0,1)</f>
        <v>0</v>
      </c>
      <c r="I561" s="115">
        <f>+IFERROR(LISTAS[[#This Row],[VENTA NETA]]/LISTAS[[#This Row],[COSTO]]-1,0)</f>
        <v>0</v>
      </c>
      <c r="J561" s="33" t="str">
        <f>IFERROR(VLOOKUP(LISTAS[[#This Row],[ID]],_01_CODIGOS_Y_COSTOS_xlsm[[Producto y N°]:[CODIGO]],2,0),"")</f>
        <v>354</v>
      </c>
      <c r="M561" s="22">
        <v>0</v>
      </c>
      <c r="N561" s="23">
        <f>+LISTAS[[#This Row],[Precio]]+(LISTAS[[#This Row],[Precio]]*M561)</f>
        <v>1054.44</v>
      </c>
      <c r="O561" s="24">
        <f t="shared" si="19"/>
        <v>427.04820000000001</v>
      </c>
      <c r="Q561" s="21" t="str">
        <f>IFERROR(O561/LISTAS[[#This Row],[COSTO]]-1,"")</f>
        <v/>
      </c>
      <c r="R561" t="str">
        <f>+LISTAS[[#This Row],[ID]]</f>
        <v>RESORTES LINEA COMPLEMENTARIA354</v>
      </c>
      <c r="T561" s="29"/>
      <c r="U561" s="25">
        <f>LISTAS[[#This Row],[COSTO]]+(LISTAS[[#This Row],[COSTO]]*T561)</f>
        <v>0</v>
      </c>
      <c r="V561" s="30">
        <f>IF(T561="",0,U561/LISTAS[[#This Row],[VENTA NETA]]-1)</f>
        <v>0</v>
      </c>
      <c r="X561" s="25">
        <v>0</v>
      </c>
      <c r="Y561" s="31" t="str">
        <f>IFERROR(LISTAS[[#This Row],[COSTO]]/X561-1,"")</f>
        <v/>
      </c>
      <c r="AF561" t="str">
        <v>ALNAT</v>
      </c>
      <c r="AG561" t="str">
        <v>CONECTORES NEUMÁTICOS</v>
      </c>
      <c r="AH561" s="15">
        <v>47</v>
      </c>
      <c r="AI561" s="9">
        <v>1739.8921500000001</v>
      </c>
      <c r="AJ561" s="9">
        <v>1034.5316</v>
      </c>
      <c r="AK561" s="66">
        <v>0.68181634084449438</v>
      </c>
      <c r="AL561" s="8">
        <v>0.16352573677382912</v>
      </c>
      <c r="AM561" s="9">
        <v>2024.4092957357516</v>
      </c>
      <c r="AN561" s="66">
        <v>0.95683659709935553</v>
      </c>
      <c r="AO561" s="13">
        <f t="shared" si="18"/>
        <v>284.51714573575146</v>
      </c>
      <c r="AQ561" s="66">
        <v>0.7999999999999996</v>
      </c>
      <c r="AR561" s="13">
        <v>152.7749819999998</v>
      </c>
    </row>
    <row r="562" spans="1:44" x14ac:dyDescent="0.2">
      <c r="A562" s="6" t="s">
        <v>973</v>
      </c>
      <c r="B562" t="s">
        <v>895</v>
      </c>
      <c r="C562">
        <v>355</v>
      </c>
      <c r="D562" t="s">
        <v>5477</v>
      </c>
      <c r="E562" s="2">
        <v>1054.44</v>
      </c>
      <c r="F562" s="6" t="str">
        <f>+_xlfn.XLOOKUP(LISTAS[[#This Row],[ID]],_01_CODIGOS_Y_COSTOS_xlsm[Producto y N°],_01_CODIGOS_Y_COSTOS_xlsm[FABRICA],"",0,1)</f>
        <v>RESORTES</v>
      </c>
      <c r="G562" s="13">
        <f>LISTAS[[#This Row],[Precio]]*(1-0.46)*(1-IF($C$3520="",0,$C$3520))</f>
        <v>427.04820000000001</v>
      </c>
      <c r="H562" s="1">
        <f>+_xlfn.XLOOKUP(LISTAS[[#This Row],[ID]],_01_CODIGOS_Y_COSTOS_xlsm[Producto y N°],_01_CODIGOS_Y_COSTOS_xlsm[COSTO],0,0,1)</f>
        <v>0</v>
      </c>
      <c r="I562" s="115">
        <f>+IFERROR(LISTAS[[#This Row],[VENTA NETA]]/LISTAS[[#This Row],[COSTO]]-1,0)</f>
        <v>0</v>
      </c>
      <c r="J562" s="33" t="str">
        <f>IFERROR(VLOOKUP(LISTAS[[#This Row],[ID]],_01_CODIGOS_Y_COSTOS_xlsm[[Producto y N°]:[CODIGO]],2,0),"")</f>
        <v>355</v>
      </c>
      <c r="M562" s="22">
        <v>0</v>
      </c>
      <c r="N562" s="23">
        <f>+LISTAS[[#This Row],[Precio]]+(LISTAS[[#This Row],[Precio]]*M562)</f>
        <v>1054.44</v>
      </c>
      <c r="O562" s="24">
        <f t="shared" si="19"/>
        <v>427.04820000000001</v>
      </c>
      <c r="Q562" s="21" t="str">
        <f>IFERROR(O562/LISTAS[[#This Row],[COSTO]]-1,"")</f>
        <v/>
      </c>
      <c r="R562" t="str">
        <f>+LISTAS[[#This Row],[ID]]</f>
        <v>RESORTES LINEA COMPLEMENTARIA355</v>
      </c>
      <c r="T562" s="29"/>
      <c r="U562" s="25">
        <f>LISTAS[[#This Row],[COSTO]]+(LISTAS[[#This Row],[COSTO]]*T562)</f>
        <v>0</v>
      </c>
      <c r="V562" s="30">
        <f>IF(T562="",0,U562/LISTAS[[#This Row],[VENTA NETA]]-1)</f>
        <v>0</v>
      </c>
      <c r="X562" s="25">
        <v>0</v>
      </c>
      <c r="Y562" s="31" t="str">
        <f>IFERROR(LISTAS[[#This Row],[COSTO]]/X562-1,"")</f>
        <v/>
      </c>
      <c r="AF562" t="str">
        <v>MIGUEL.ALEMITES</v>
      </c>
      <c r="AG562" t="str">
        <v>ALEMITES</v>
      </c>
      <c r="AH562" s="15" t="str">
        <v>3 - 8 X 1  67°</v>
      </c>
      <c r="AI562" s="9">
        <v>770.39910000000009</v>
      </c>
      <c r="AJ562" s="9">
        <v>428</v>
      </c>
      <c r="AK562" s="66">
        <v>0.7999978971962618</v>
      </c>
      <c r="AL562" s="8">
        <v>0.16166242578456291</v>
      </c>
      <c r="AM562" s="9">
        <v>894.94368732824421</v>
      </c>
      <c r="AN562" s="66">
        <v>1.0909899236641221</v>
      </c>
      <c r="AO562" s="13">
        <f t="shared" si="18"/>
        <v>124.54458732824412</v>
      </c>
      <c r="AQ562" s="66">
        <v>0.7999999999999996</v>
      </c>
      <c r="AR562" s="13">
        <v>114.58123649999982</v>
      </c>
    </row>
    <row r="563" spans="1:44" x14ac:dyDescent="0.2">
      <c r="A563" s="6" t="s">
        <v>974</v>
      </c>
      <c r="B563" t="s">
        <v>895</v>
      </c>
      <c r="C563">
        <v>356</v>
      </c>
      <c r="D563" t="s">
        <v>5478</v>
      </c>
      <c r="E563" s="2">
        <v>1054.44</v>
      </c>
      <c r="F563" s="6" t="str">
        <f>+_xlfn.XLOOKUP(LISTAS[[#This Row],[ID]],_01_CODIGOS_Y_COSTOS_xlsm[Producto y N°],_01_CODIGOS_Y_COSTOS_xlsm[FABRICA],"",0,1)</f>
        <v>RESORTES</v>
      </c>
      <c r="G563" s="13">
        <f>LISTAS[[#This Row],[Precio]]*(1-0.46)*(1-IF($C$3520="",0,$C$3520))</f>
        <v>427.04820000000001</v>
      </c>
      <c r="H563" s="1">
        <f>+_xlfn.XLOOKUP(LISTAS[[#This Row],[ID]],_01_CODIGOS_Y_COSTOS_xlsm[Producto y N°],_01_CODIGOS_Y_COSTOS_xlsm[COSTO],0,0,1)</f>
        <v>0</v>
      </c>
      <c r="I563" s="115">
        <f>+IFERROR(LISTAS[[#This Row],[VENTA NETA]]/LISTAS[[#This Row],[COSTO]]-1,0)</f>
        <v>0</v>
      </c>
      <c r="J563" s="33" t="str">
        <f>IFERROR(VLOOKUP(LISTAS[[#This Row],[ID]],_01_CODIGOS_Y_COSTOS_xlsm[[Producto y N°]:[CODIGO]],2,0),"")</f>
        <v>356</v>
      </c>
      <c r="M563" s="22">
        <v>0</v>
      </c>
      <c r="N563" s="23">
        <f>+LISTAS[[#This Row],[Precio]]+(LISTAS[[#This Row],[Precio]]*M563)</f>
        <v>1054.44</v>
      </c>
      <c r="O563" s="24">
        <f t="shared" si="19"/>
        <v>427.04820000000001</v>
      </c>
      <c r="Q563" s="21" t="str">
        <f>IFERROR(O563/LISTAS[[#This Row],[COSTO]]-1,"")</f>
        <v/>
      </c>
      <c r="R563" t="str">
        <f>+LISTAS[[#This Row],[ID]]</f>
        <v>RESORTES LINEA COMPLEMENTARIA356</v>
      </c>
      <c r="T563" s="29"/>
      <c r="U563" s="25">
        <f>LISTAS[[#This Row],[COSTO]]+(LISTAS[[#This Row],[COSTO]]*T563)</f>
        <v>0</v>
      </c>
      <c r="V563" s="30">
        <f>IF(T563="",0,U563/LISTAS[[#This Row],[VENTA NETA]]-1)</f>
        <v>0</v>
      </c>
      <c r="X563" s="25">
        <v>0</v>
      </c>
      <c r="Y563" s="31" t="str">
        <f>IFERROR(LISTAS[[#This Row],[COSTO]]/X563-1,"")</f>
        <v/>
      </c>
      <c r="AF563" t="str">
        <v>MIGUEL.ALEMITES</v>
      </c>
      <c r="AG563" t="str">
        <v>ALEMITES</v>
      </c>
      <c r="AH563" s="15" t="str">
        <v>4 - 8 X 1 90°</v>
      </c>
      <c r="AI563" s="9">
        <v>770.39910000000009</v>
      </c>
      <c r="AJ563" s="9">
        <v>428</v>
      </c>
      <c r="AK563" s="66">
        <v>0.7999978971962618</v>
      </c>
      <c r="AL563" s="8">
        <v>0.16166242578456291</v>
      </c>
      <c r="AM563" s="9">
        <v>894.94368732824421</v>
      </c>
      <c r="AN563" s="66">
        <v>1.0909899236641221</v>
      </c>
      <c r="AO563" s="13">
        <f t="shared" si="18"/>
        <v>124.54458732824412</v>
      </c>
      <c r="AQ563" s="66">
        <v>0.7999999999999996</v>
      </c>
      <c r="AR563" s="13">
        <v>152.7749819999998</v>
      </c>
    </row>
    <row r="564" spans="1:44" x14ac:dyDescent="0.2">
      <c r="A564" s="6" t="s">
        <v>975</v>
      </c>
      <c r="B564" t="s">
        <v>895</v>
      </c>
      <c r="C564">
        <v>358</v>
      </c>
      <c r="D564" t="s">
        <v>5479</v>
      </c>
      <c r="E564" s="2">
        <v>1054.44</v>
      </c>
      <c r="F564" s="6" t="str">
        <f>+_xlfn.XLOOKUP(LISTAS[[#This Row],[ID]],_01_CODIGOS_Y_COSTOS_xlsm[Producto y N°],_01_CODIGOS_Y_COSTOS_xlsm[FABRICA],"",0,1)</f>
        <v>RESORTES</v>
      </c>
      <c r="G564" s="13">
        <f>LISTAS[[#This Row],[Precio]]*(1-0.46)*(1-IF($C$3520="",0,$C$3520))</f>
        <v>427.04820000000001</v>
      </c>
      <c r="H564" s="1">
        <f>+_xlfn.XLOOKUP(LISTAS[[#This Row],[ID]],_01_CODIGOS_Y_COSTOS_xlsm[Producto y N°],_01_CODIGOS_Y_COSTOS_xlsm[COSTO],0,0,1)</f>
        <v>0</v>
      </c>
      <c r="I564" s="115">
        <f>+IFERROR(LISTAS[[#This Row],[VENTA NETA]]/LISTAS[[#This Row],[COSTO]]-1,0)</f>
        <v>0</v>
      </c>
      <c r="J564" s="33" t="str">
        <f>IFERROR(VLOOKUP(LISTAS[[#This Row],[ID]],_01_CODIGOS_Y_COSTOS_xlsm[[Producto y N°]:[CODIGO]],2,0),"")</f>
        <v>358</v>
      </c>
      <c r="M564" s="22">
        <v>0</v>
      </c>
      <c r="N564" s="23">
        <f>+LISTAS[[#This Row],[Precio]]+(LISTAS[[#This Row],[Precio]]*M564)</f>
        <v>1054.44</v>
      </c>
      <c r="O564" s="24">
        <f t="shared" si="19"/>
        <v>427.04820000000001</v>
      </c>
      <c r="Q564" s="21" t="str">
        <f>IFERROR(O564/LISTAS[[#This Row],[COSTO]]-1,"")</f>
        <v/>
      </c>
      <c r="R564" t="str">
        <f>+LISTAS[[#This Row],[ID]]</f>
        <v>RESORTES LINEA COMPLEMENTARIA358</v>
      </c>
      <c r="T564" s="29"/>
      <c r="U564" s="25">
        <f>LISTAS[[#This Row],[COSTO]]+(LISTAS[[#This Row],[COSTO]]*T564)</f>
        <v>0</v>
      </c>
      <c r="V564" s="30">
        <f>IF(T564="",0,U564/LISTAS[[#This Row],[VENTA NETA]]-1)</f>
        <v>0</v>
      </c>
      <c r="X564" s="25">
        <v>0</v>
      </c>
      <c r="Y564" s="31" t="str">
        <f>IFERROR(LISTAS[[#This Row],[COSTO]]/X564-1,"")</f>
        <v/>
      </c>
      <c r="AF564" t="str">
        <v>MIGUEL.ALEMITES</v>
      </c>
      <c r="AG564" t="str">
        <v>ALEMITES</v>
      </c>
      <c r="AH564" s="15" t="str">
        <v>6 - 8 X 1,25 67°</v>
      </c>
      <c r="AI564" s="9">
        <v>770.39910000000009</v>
      </c>
      <c r="AJ564" s="9">
        <v>428</v>
      </c>
      <c r="AK564" s="66">
        <v>0.7999978971962618</v>
      </c>
      <c r="AL564" s="8">
        <v>0.16166242578456291</v>
      </c>
      <c r="AM564" s="9">
        <v>894.94368732824421</v>
      </c>
      <c r="AN564" s="66">
        <v>1.0909899236641221</v>
      </c>
      <c r="AO564" s="13">
        <f t="shared" si="18"/>
        <v>124.54458732824412</v>
      </c>
      <c r="AQ564" s="66">
        <v>0.7999999999999996</v>
      </c>
      <c r="AR564" s="13">
        <v>152.7749819999998</v>
      </c>
    </row>
    <row r="565" spans="1:44" x14ac:dyDescent="0.2">
      <c r="A565" s="6" t="s">
        <v>976</v>
      </c>
      <c r="B565" t="s">
        <v>895</v>
      </c>
      <c r="C565">
        <v>360</v>
      </c>
      <c r="D565" t="s">
        <v>5480</v>
      </c>
      <c r="E565" s="2">
        <v>1054.44</v>
      </c>
      <c r="F565" s="6" t="str">
        <f>+_xlfn.XLOOKUP(LISTAS[[#This Row],[ID]],_01_CODIGOS_Y_COSTOS_xlsm[Producto y N°],_01_CODIGOS_Y_COSTOS_xlsm[FABRICA],"",0,1)</f>
        <v>RESORTES</v>
      </c>
      <c r="G565" s="13">
        <f>LISTAS[[#This Row],[Precio]]*(1-0.46)*(1-IF($C$3520="",0,$C$3520))</f>
        <v>427.04820000000001</v>
      </c>
      <c r="H565" s="1">
        <f>+_xlfn.XLOOKUP(LISTAS[[#This Row],[ID]],_01_CODIGOS_Y_COSTOS_xlsm[Producto y N°],_01_CODIGOS_Y_COSTOS_xlsm[COSTO],0,0,1)</f>
        <v>0</v>
      </c>
      <c r="I565" s="115">
        <f>+IFERROR(LISTAS[[#This Row],[VENTA NETA]]/LISTAS[[#This Row],[COSTO]]-1,0)</f>
        <v>0</v>
      </c>
      <c r="J565" s="33" t="str">
        <f>IFERROR(VLOOKUP(LISTAS[[#This Row],[ID]],_01_CODIGOS_Y_COSTOS_xlsm[[Producto y N°]:[CODIGO]],2,0),"")</f>
        <v>360</v>
      </c>
      <c r="M565" s="22">
        <v>0</v>
      </c>
      <c r="N565" s="23">
        <f>+LISTAS[[#This Row],[Precio]]+(LISTAS[[#This Row],[Precio]]*M565)</f>
        <v>1054.44</v>
      </c>
      <c r="O565" s="24">
        <f t="shared" si="19"/>
        <v>427.04820000000001</v>
      </c>
      <c r="Q565" s="21" t="str">
        <f>IFERROR(O565/LISTAS[[#This Row],[COSTO]]-1,"")</f>
        <v/>
      </c>
      <c r="R565" t="str">
        <f>+LISTAS[[#This Row],[ID]]</f>
        <v>RESORTES LINEA COMPLEMENTARIA360</v>
      </c>
      <c r="T565" s="29"/>
      <c r="U565" s="25">
        <f>LISTAS[[#This Row],[COSTO]]+(LISTAS[[#This Row],[COSTO]]*T565)</f>
        <v>0</v>
      </c>
      <c r="V565" s="30">
        <f>IF(T565="",0,U565/LISTAS[[#This Row],[VENTA NETA]]-1)</f>
        <v>0</v>
      </c>
      <c r="X565" s="25">
        <v>0</v>
      </c>
      <c r="Y565" s="31" t="str">
        <f>IFERROR(LISTAS[[#This Row],[COSTO]]/X565-1,"")</f>
        <v/>
      </c>
      <c r="AF565" t="str">
        <v>MIGUEL.ALEMITES</v>
      </c>
      <c r="AG565" t="str">
        <v>ALEMITES</v>
      </c>
      <c r="AH565" s="15" t="str">
        <v>9 - 10 X 1   67°</v>
      </c>
      <c r="AI565" s="9">
        <v>770.39910000000009</v>
      </c>
      <c r="AJ565" s="9">
        <v>428</v>
      </c>
      <c r="AK565" s="66">
        <v>0.7999978971962618</v>
      </c>
      <c r="AL565" s="8">
        <v>0.16166242578456291</v>
      </c>
      <c r="AM565" s="9">
        <v>894.94368732824421</v>
      </c>
      <c r="AN565" s="66">
        <v>1.0909899236641221</v>
      </c>
      <c r="AO565" s="13">
        <f t="shared" si="18"/>
        <v>124.54458732824412</v>
      </c>
      <c r="AQ565" s="66">
        <v>0.7999999999999996</v>
      </c>
      <c r="AR565" s="13">
        <v>152.7749819999998</v>
      </c>
    </row>
    <row r="566" spans="1:44" x14ac:dyDescent="0.2">
      <c r="A566" s="6" t="s">
        <v>977</v>
      </c>
      <c r="B566" t="s">
        <v>895</v>
      </c>
      <c r="C566">
        <v>362</v>
      </c>
      <c r="D566" t="s">
        <v>5481</v>
      </c>
      <c r="E566" s="2">
        <v>1054.44</v>
      </c>
      <c r="F566" s="6" t="str">
        <f>+_xlfn.XLOOKUP(LISTAS[[#This Row],[ID]],_01_CODIGOS_Y_COSTOS_xlsm[Producto y N°],_01_CODIGOS_Y_COSTOS_xlsm[FABRICA],"",0,1)</f>
        <v>RESORTES</v>
      </c>
      <c r="G566" s="13">
        <f>LISTAS[[#This Row],[Precio]]*(1-0.46)*(1-IF($C$3520="",0,$C$3520))</f>
        <v>427.04820000000001</v>
      </c>
      <c r="H566" s="1">
        <f>+_xlfn.XLOOKUP(LISTAS[[#This Row],[ID]],_01_CODIGOS_Y_COSTOS_xlsm[Producto y N°],_01_CODIGOS_Y_COSTOS_xlsm[COSTO],0,0,1)</f>
        <v>225.6</v>
      </c>
      <c r="I566" s="115">
        <f>+IFERROR(LISTAS[[#This Row],[VENTA NETA]]/LISTAS[[#This Row],[COSTO]]-1,0)</f>
        <v>0.89294414893617025</v>
      </c>
      <c r="J566" s="33" t="str">
        <f>IFERROR(VLOOKUP(LISTAS[[#This Row],[ID]],_01_CODIGOS_Y_COSTOS_xlsm[[Producto y N°]:[CODIGO]],2,0),"")</f>
        <v>362</v>
      </c>
      <c r="M566" s="22">
        <v>0</v>
      </c>
      <c r="N566" s="23">
        <f>+LISTAS[[#This Row],[Precio]]+(LISTAS[[#This Row],[Precio]]*M566)</f>
        <v>1054.44</v>
      </c>
      <c r="O566" s="24">
        <f t="shared" si="19"/>
        <v>427.04820000000001</v>
      </c>
      <c r="Q566" s="21">
        <f>IFERROR(O566/LISTAS[[#This Row],[COSTO]]-1,"")</f>
        <v>0.89294414893617025</v>
      </c>
      <c r="R566" t="str">
        <f>+LISTAS[[#This Row],[ID]]</f>
        <v>RESORTES LINEA COMPLEMENTARIA362</v>
      </c>
      <c r="T566" s="29"/>
      <c r="U566" s="25">
        <f>LISTAS[[#This Row],[COSTO]]+(LISTAS[[#This Row],[COSTO]]*T566)</f>
        <v>225.6</v>
      </c>
      <c r="V566" s="30">
        <f>IF(T566="",0,U566/LISTAS[[#This Row],[VENTA NETA]]-1)</f>
        <v>0</v>
      </c>
      <c r="X566" s="25">
        <v>0</v>
      </c>
      <c r="Y566" s="31" t="str">
        <f>IFERROR(LISTAS[[#This Row],[COSTO]]/X566-1,"")</f>
        <v/>
      </c>
      <c r="AF566" t="str">
        <v>MIGUEL.ALEMITES</v>
      </c>
      <c r="AG566" t="str">
        <v>ALEMITES</v>
      </c>
      <c r="AH566" s="15" t="str">
        <v>10 - 10 X 1   90°</v>
      </c>
      <c r="AI566" s="9">
        <v>770.39910000000009</v>
      </c>
      <c r="AJ566" s="9">
        <v>428</v>
      </c>
      <c r="AK566" s="66">
        <v>0.7999978971962618</v>
      </c>
      <c r="AL566" s="8">
        <v>0.16166242578456291</v>
      </c>
      <c r="AM566" s="9">
        <v>894.94368732824421</v>
      </c>
      <c r="AN566" s="66">
        <v>1.0909899236641221</v>
      </c>
      <c r="AO566" s="13">
        <f t="shared" si="18"/>
        <v>124.54458732824412</v>
      </c>
      <c r="AQ566" s="66">
        <v>0.7999999999999996</v>
      </c>
      <c r="AR566" s="13">
        <v>429.98579999999947</v>
      </c>
    </row>
    <row r="567" spans="1:44" x14ac:dyDescent="0.2">
      <c r="A567" s="6" t="s">
        <v>978</v>
      </c>
      <c r="B567" t="s">
        <v>895</v>
      </c>
      <c r="C567">
        <v>364</v>
      </c>
      <c r="D567" t="s">
        <v>5482</v>
      </c>
      <c r="E567" s="2">
        <v>1054.44</v>
      </c>
      <c r="F567" s="6" t="str">
        <f>+_xlfn.XLOOKUP(LISTAS[[#This Row],[ID]],_01_CODIGOS_Y_COSTOS_xlsm[Producto y N°],_01_CODIGOS_Y_COSTOS_xlsm[FABRICA],"",0,1)</f>
        <v>RESORTES</v>
      </c>
      <c r="G567" s="13">
        <f>LISTAS[[#This Row],[Precio]]*(1-0.46)*(1-IF($C$3520="",0,$C$3520))</f>
        <v>427.04820000000001</v>
      </c>
      <c r="H567" s="1">
        <f>+_xlfn.XLOOKUP(LISTAS[[#This Row],[ID]],_01_CODIGOS_Y_COSTOS_xlsm[Producto y N°],_01_CODIGOS_Y_COSTOS_xlsm[COSTO],0,0,1)</f>
        <v>0</v>
      </c>
      <c r="I567" s="115">
        <f>+IFERROR(LISTAS[[#This Row],[VENTA NETA]]/LISTAS[[#This Row],[COSTO]]-1,0)</f>
        <v>0</v>
      </c>
      <c r="J567" s="33" t="str">
        <f>IFERROR(VLOOKUP(LISTAS[[#This Row],[ID]],_01_CODIGOS_Y_COSTOS_xlsm[[Producto y N°]:[CODIGO]],2,0),"")</f>
        <v>364</v>
      </c>
      <c r="M567" s="22">
        <v>0</v>
      </c>
      <c r="N567" s="23">
        <f>+LISTAS[[#This Row],[Precio]]+(LISTAS[[#This Row],[Precio]]*M567)</f>
        <v>1054.44</v>
      </c>
      <c r="O567" s="24">
        <f t="shared" si="19"/>
        <v>427.04820000000001</v>
      </c>
      <c r="Q567" s="21" t="str">
        <f>IFERROR(O567/LISTAS[[#This Row],[COSTO]]-1,"")</f>
        <v/>
      </c>
      <c r="R567" t="str">
        <f>+LISTAS[[#This Row],[ID]]</f>
        <v>RESORTES LINEA COMPLEMENTARIA364</v>
      </c>
      <c r="T567" s="29"/>
      <c r="U567" s="25">
        <f>LISTAS[[#This Row],[COSTO]]+(LISTAS[[#This Row],[COSTO]]*T567)</f>
        <v>0</v>
      </c>
      <c r="V567" s="30">
        <f>IF(T567="",0,U567/LISTAS[[#This Row],[VENTA NETA]]-1)</f>
        <v>0</v>
      </c>
      <c r="X567" s="25">
        <v>0</v>
      </c>
      <c r="Y567" s="31" t="str">
        <f>IFERROR(LISTAS[[#This Row],[COSTO]]/X567-1,"")</f>
        <v/>
      </c>
      <c r="AF567" t="str">
        <v>MIGUEL.ALEMITES</v>
      </c>
      <c r="AG567" t="str">
        <v>ALEMITES</v>
      </c>
      <c r="AH567" s="15" t="str">
        <v>12 - 1/8 GAS 67°</v>
      </c>
      <c r="AI567" s="9">
        <v>770.39910000000009</v>
      </c>
      <c r="AJ567" s="9">
        <v>428</v>
      </c>
      <c r="AK567" s="66">
        <v>0.7999978971962618</v>
      </c>
      <c r="AL567" s="8">
        <v>0.16166242578456291</v>
      </c>
      <c r="AM567" s="9">
        <v>894.94368732824421</v>
      </c>
      <c r="AN567" s="66">
        <v>1.0909899236641221</v>
      </c>
      <c r="AO567" s="13">
        <f t="shared" si="18"/>
        <v>124.54458732824412</v>
      </c>
      <c r="AQ567" s="66">
        <v>0.7999999999999996</v>
      </c>
      <c r="AR567" s="13">
        <v>133.77419999999984</v>
      </c>
    </row>
    <row r="568" spans="1:44" x14ac:dyDescent="0.2">
      <c r="A568" s="6" t="s">
        <v>979</v>
      </c>
      <c r="B568" t="s">
        <v>895</v>
      </c>
      <c r="C568">
        <v>365</v>
      </c>
      <c r="D568" t="s">
        <v>5483</v>
      </c>
      <c r="E568" s="2">
        <v>1175.72</v>
      </c>
      <c r="F568" s="6" t="str">
        <f>+_xlfn.XLOOKUP(LISTAS[[#This Row],[ID]],_01_CODIGOS_Y_COSTOS_xlsm[Producto y N°],_01_CODIGOS_Y_COSTOS_xlsm[FABRICA],"",0,1)</f>
        <v>RESORTES</v>
      </c>
      <c r="G568" s="13">
        <f>LISTAS[[#This Row],[Precio]]*(1-0.46)*(1-IF($C$3520="",0,$C$3520))</f>
        <v>476.16660000000002</v>
      </c>
      <c r="H568" s="1">
        <f>+_xlfn.XLOOKUP(LISTAS[[#This Row],[ID]],_01_CODIGOS_Y_COSTOS_xlsm[Producto y N°],_01_CODIGOS_Y_COSTOS_xlsm[COSTO],0,0,1)</f>
        <v>197.4</v>
      </c>
      <c r="I568" s="115">
        <f>+IFERROR(LISTAS[[#This Row],[VENTA NETA]]/LISTAS[[#This Row],[COSTO]]-1,0)</f>
        <v>1.4121914893617022</v>
      </c>
      <c r="J568" s="33" t="str">
        <f>IFERROR(VLOOKUP(LISTAS[[#This Row],[ID]],_01_CODIGOS_Y_COSTOS_xlsm[[Producto y N°]:[CODIGO]],2,0),"")</f>
        <v>365</v>
      </c>
      <c r="M568" s="22">
        <v>0</v>
      </c>
      <c r="N568" s="23">
        <f>+LISTAS[[#This Row],[Precio]]+(LISTAS[[#This Row],[Precio]]*M568)</f>
        <v>1175.72</v>
      </c>
      <c r="O568" s="24">
        <f t="shared" si="19"/>
        <v>476.16660000000002</v>
      </c>
      <c r="Q568" s="21">
        <f>IFERROR(O568/LISTAS[[#This Row],[COSTO]]-1,"")</f>
        <v>1.4121914893617022</v>
      </c>
      <c r="R568" t="str">
        <f>+LISTAS[[#This Row],[ID]]</f>
        <v>RESORTES LINEA COMPLEMENTARIA365</v>
      </c>
      <c r="T568" s="29"/>
      <c r="U568" s="25">
        <f>LISTAS[[#This Row],[COSTO]]+(LISTAS[[#This Row],[COSTO]]*T568)</f>
        <v>197.4</v>
      </c>
      <c r="V568" s="30">
        <f>IF(T568="",0,U568/LISTAS[[#This Row],[VENTA NETA]]-1)</f>
        <v>0</v>
      </c>
      <c r="X568" s="25">
        <v>0</v>
      </c>
      <c r="Y568" s="31" t="str">
        <f>IFERROR(LISTAS[[#This Row],[COSTO]]/X568-1,"")</f>
        <v/>
      </c>
      <c r="AF568" t="str">
        <v>MIGUEL.ALEMITES</v>
      </c>
      <c r="AG568" t="str">
        <v>ALEMITES</v>
      </c>
      <c r="AH568" s="15" t="str">
        <v>13 - 1/8 GAS 90°</v>
      </c>
      <c r="AI568" s="9">
        <v>770.39910000000009</v>
      </c>
      <c r="AJ568" s="9">
        <v>428</v>
      </c>
      <c r="AK568" s="66">
        <v>0.7999978971962618</v>
      </c>
      <c r="AL568" s="8">
        <v>0.16166242578456291</v>
      </c>
      <c r="AM568" s="9">
        <v>894.94368732824421</v>
      </c>
      <c r="AN568" s="66">
        <v>1.0909899236641221</v>
      </c>
      <c r="AO568" s="13">
        <f t="shared" si="18"/>
        <v>124.54458732824412</v>
      </c>
      <c r="AQ568" s="66">
        <v>0.80000000000000027</v>
      </c>
      <c r="AR568" s="13">
        <v>601.76765250000062</v>
      </c>
    </row>
    <row r="569" spans="1:44" x14ac:dyDescent="0.2">
      <c r="A569" s="6" t="s">
        <v>980</v>
      </c>
      <c r="B569" t="s">
        <v>895</v>
      </c>
      <c r="C569">
        <v>366</v>
      </c>
      <c r="D569" t="s">
        <v>5484</v>
      </c>
      <c r="E569" s="2">
        <v>909.16</v>
      </c>
      <c r="F569" s="6" t="str">
        <f>+_xlfn.XLOOKUP(LISTAS[[#This Row],[ID]],_01_CODIGOS_Y_COSTOS_xlsm[Producto y N°],_01_CODIGOS_Y_COSTOS_xlsm[FABRICA],"",0,1)</f>
        <v>RESORTES</v>
      </c>
      <c r="G569" s="13">
        <f>LISTAS[[#This Row],[Precio]]*(1-0.46)*(1-IF($C$3520="",0,$C$3520))</f>
        <v>368.20980000000003</v>
      </c>
      <c r="H569" s="1">
        <f>+_xlfn.XLOOKUP(LISTAS[[#This Row],[ID]],_01_CODIGOS_Y_COSTOS_xlsm[Producto y N°],_01_CODIGOS_Y_COSTOS_xlsm[COSTO],0,0,1)</f>
        <v>0</v>
      </c>
      <c r="I569" s="115">
        <f>+IFERROR(LISTAS[[#This Row],[VENTA NETA]]/LISTAS[[#This Row],[COSTO]]-1,0)</f>
        <v>0</v>
      </c>
      <c r="J569" s="33" t="str">
        <f>IFERROR(VLOOKUP(LISTAS[[#This Row],[ID]],_01_CODIGOS_Y_COSTOS_xlsm[[Producto y N°]:[CODIGO]],2,0),"")</f>
        <v>366</v>
      </c>
      <c r="M569" s="22">
        <v>0</v>
      </c>
      <c r="N569" s="23">
        <f>+LISTAS[[#This Row],[Precio]]+(LISTAS[[#This Row],[Precio]]*M569)</f>
        <v>909.16</v>
      </c>
      <c r="O569" s="24">
        <f t="shared" si="19"/>
        <v>368.20980000000003</v>
      </c>
      <c r="Q569" s="21" t="str">
        <f>IFERROR(O569/LISTAS[[#This Row],[COSTO]]-1,"")</f>
        <v/>
      </c>
      <c r="R569" t="str">
        <f>+LISTAS[[#This Row],[ID]]</f>
        <v>RESORTES LINEA COMPLEMENTARIA366</v>
      </c>
      <c r="T569" s="29"/>
      <c r="U569" s="25">
        <f>LISTAS[[#This Row],[COSTO]]+(LISTAS[[#This Row],[COSTO]]*T569)</f>
        <v>0</v>
      </c>
      <c r="V569" s="30">
        <f>IF(T569="",0,U569/LISTAS[[#This Row],[VENTA NETA]]-1)</f>
        <v>0</v>
      </c>
      <c r="X569" s="25">
        <v>0</v>
      </c>
      <c r="Y569" s="31" t="str">
        <f>IFERROR(LISTAS[[#This Row],[COSTO]]/X569-1,"")</f>
        <v/>
      </c>
      <c r="AF569" t="str">
        <v>MIGUEL.ALEMITES</v>
      </c>
      <c r="AG569" t="str">
        <v>ALEMITES</v>
      </c>
      <c r="AH569" s="15" t="str">
        <v xml:space="preserve">15 - 1/4 sae 67° </v>
      </c>
      <c r="AI569" s="9">
        <v>770.39910000000009</v>
      </c>
      <c r="AJ569" s="9">
        <v>428</v>
      </c>
      <c r="AK569" s="66">
        <v>0.7999978971962618</v>
      </c>
      <c r="AL569" s="8">
        <v>0.16166242578456291</v>
      </c>
      <c r="AM569" s="9">
        <v>894.94368732824421</v>
      </c>
      <c r="AN569" s="66">
        <v>1.0909899236641221</v>
      </c>
      <c r="AO569" s="13">
        <f t="shared" si="18"/>
        <v>124.54458732824412</v>
      </c>
      <c r="AQ569" s="66">
        <v>0.80000000000000027</v>
      </c>
      <c r="AR569" s="13">
        <v>257.97780000000012</v>
      </c>
    </row>
    <row r="570" spans="1:44" x14ac:dyDescent="0.2">
      <c r="A570" s="6" t="s">
        <v>981</v>
      </c>
      <c r="B570" t="s">
        <v>895</v>
      </c>
      <c r="C570">
        <v>367</v>
      </c>
      <c r="D570" t="s">
        <v>5485</v>
      </c>
      <c r="E570" s="2">
        <v>1175.72</v>
      </c>
      <c r="F570" s="6" t="str">
        <f>+_xlfn.XLOOKUP(LISTAS[[#This Row],[ID]],_01_CODIGOS_Y_COSTOS_xlsm[Producto y N°],_01_CODIGOS_Y_COSTOS_xlsm[FABRICA],"",0,1)</f>
        <v>RESORTES</v>
      </c>
      <c r="G570" s="13">
        <f>LISTAS[[#This Row],[Precio]]*(1-0.46)*(1-IF($C$3520="",0,$C$3520))</f>
        <v>476.16660000000002</v>
      </c>
      <c r="H570" s="1">
        <f>+_xlfn.XLOOKUP(LISTAS[[#This Row],[ID]],_01_CODIGOS_Y_COSTOS_xlsm[Producto y N°],_01_CODIGOS_Y_COSTOS_xlsm[COSTO],0,0,1)</f>
        <v>197.4</v>
      </c>
      <c r="I570" s="115">
        <f>+IFERROR(LISTAS[[#This Row],[VENTA NETA]]/LISTAS[[#This Row],[COSTO]]-1,0)</f>
        <v>1.4121914893617022</v>
      </c>
      <c r="J570" s="33" t="str">
        <f>IFERROR(VLOOKUP(LISTAS[[#This Row],[ID]],_01_CODIGOS_Y_COSTOS_xlsm[[Producto y N°]:[CODIGO]],2,0),"")</f>
        <v>367</v>
      </c>
      <c r="M570" s="22">
        <v>0</v>
      </c>
      <c r="N570" s="23">
        <f>+LISTAS[[#This Row],[Precio]]+(LISTAS[[#This Row],[Precio]]*M570)</f>
        <v>1175.72</v>
      </c>
      <c r="O570" s="24">
        <f t="shared" si="19"/>
        <v>476.16660000000002</v>
      </c>
      <c r="Q570" s="21">
        <f>IFERROR(O570/LISTAS[[#This Row],[COSTO]]-1,"")</f>
        <v>1.4121914893617022</v>
      </c>
      <c r="R570" t="str">
        <f>+LISTAS[[#This Row],[ID]]</f>
        <v>RESORTES LINEA COMPLEMENTARIA367</v>
      </c>
      <c r="T570" s="29"/>
      <c r="U570" s="25">
        <f>LISTAS[[#This Row],[COSTO]]+(LISTAS[[#This Row],[COSTO]]*T570)</f>
        <v>197.4</v>
      </c>
      <c r="V570" s="30">
        <f>IF(T570="",0,U570/LISTAS[[#This Row],[VENTA NETA]]-1)</f>
        <v>0</v>
      </c>
      <c r="X570" s="25">
        <v>0</v>
      </c>
      <c r="Y570" s="31" t="str">
        <f>IFERROR(LISTAS[[#This Row],[COSTO]]/X570-1,"")</f>
        <v/>
      </c>
      <c r="AF570" t="str">
        <v>MIGUEL.ALEMITES</v>
      </c>
      <c r="AG570" t="str">
        <v>ALEMITES</v>
      </c>
      <c r="AH570" s="15" t="str">
        <v>16 - 1/4 sae X 90° SAE</v>
      </c>
      <c r="AI570" s="9">
        <v>770.39910000000009</v>
      </c>
      <c r="AJ570" s="9">
        <v>428</v>
      </c>
      <c r="AK570" s="66">
        <v>0.7999978971962618</v>
      </c>
      <c r="AL570" s="8">
        <v>0.16166242578456291</v>
      </c>
      <c r="AM570" s="9">
        <v>894.94368732824421</v>
      </c>
      <c r="AN570" s="66">
        <v>1.0909899236641221</v>
      </c>
      <c r="AO570" s="13">
        <f t="shared" si="18"/>
        <v>124.54458732824412</v>
      </c>
      <c r="AQ570" s="66">
        <v>0.80000000000000027</v>
      </c>
      <c r="AR570" s="13">
        <v>240.14296800000034</v>
      </c>
    </row>
    <row r="571" spans="1:44" x14ac:dyDescent="0.2">
      <c r="A571" s="6" t="s">
        <v>982</v>
      </c>
      <c r="B571" t="s">
        <v>895</v>
      </c>
      <c r="C571">
        <v>368</v>
      </c>
      <c r="D571" t="s">
        <v>5486</v>
      </c>
      <c r="E571" s="2">
        <v>1175.72</v>
      </c>
      <c r="F571" s="6" t="str">
        <f>+_xlfn.XLOOKUP(LISTAS[[#This Row],[ID]],_01_CODIGOS_Y_COSTOS_xlsm[Producto y N°],_01_CODIGOS_Y_COSTOS_xlsm[FABRICA],"",0,1)</f>
        <v>RESORTES</v>
      </c>
      <c r="G571" s="13">
        <f>LISTAS[[#This Row],[Precio]]*(1-0.46)*(1-IF($C$3520="",0,$C$3520))</f>
        <v>476.16660000000002</v>
      </c>
      <c r="H571" s="1">
        <f>+_xlfn.XLOOKUP(LISTAS[[#This Row],[ID]],_01_CODIGOS_Y_COSTOS_xlsm[Producto y N°],_01_CODIGOS_Y_COSTOS_xlsm[COSTO],0,0,1)</f>
        <v>253.8</v>
      </c>
      <c r="I571" s="115">
        <f>+IFERROR(LISTAS[[#This Row],[VENTA NETA]]/LISTAS[[#This Row],[COSTO]]-1,0)</f>
        <v>0.87614893617021283</v>
      </c>
      <c r="J571" s="33" t="str">
        <f>IFERROR(VLOOKUP(LISTAS[[#This Row],[ID]],_01_CODIGOS_Y_COSTOS_xlsm[[Producto y N°]:[CODIGO]],2,0),"")</f>
        <v>368</v>
      </c>
      <c r="M571" s="22">
        <v>0</v>
      </c>
      <c r="N571" s="23">
        <f>+LISTAS[[#This Row],[Precio]]+(LISTAS[[#This Row],[Precio]]*M571)</f>
        <v>1175.72</v>
      </c>
      <c r="O571" s="24">
        <f t="shared" si="19"/>
        <v>476.16660000000002</v>
      </c>
      <c r="Q571" s="21">
        <f>IFERROR(O571/LISTAS[[#This Row],[COSTO]]-1,"")</f>
        <v>0.87614893617021283</v>
      </c>
      <c r="R571" t="str">
        <f>+LISTAS[[#This Row],[ID]]</f>
        <v>RESORTES LINEA COMPLEMENTARIA368</v>
      </c>
      <c r="T571" s="29"/>
      <c r="U571" s="25">
        <f>LISTAS[[#This Row],[COSTO]]+(LISTAS[[#This Row],[COSTO]]*T571)</f>
        <v>253.8</v>
      </c>
      <c r="V571" s="30">
        <f>IF(T571="",0,U571/LISTAS[[#This Row],[VENTA NETA]]-1)</f>
        <v>0</v>
      </c>
      <c r="X571" s="25">
        <v>0</v>
      </c>
      <c r="Y571" s="31" t="str">
        <f>IFERROR(LISTAS[[#This Row],[COSTO]]/X571-1,"")</f>
        <v/>
      </c>
      <c r="AF571" t="str">
        <v>REGATONES</v>
      </c>
      <c r="AG571" t="str">
        <v>REGATONES</v>
      </c>
      <c r="AH571" s="15">
        <v>27</v>
      </c>
      <c r="AI571" s="9">
        <v>110.80800000000002</v>
      </c>
      <c r="AJ571" s="9">
        <v>61.56</v>
      </c>
      <c r="AK571" s="66">
        <v>0.80000000000000027</v>
      </c>
      <c r="AL571" s="8">
        <v>0.15956770502225059</v>
      </c>
      <c r="AM571" s="9">
        <v>128.48937825810557</v>
      </c>
      <c r="AN571" s="66">
        <v>1.0872218690400515</v>
      </c>
      <c r="AO571" s="13">
        <f t="shared" si="18"/>
        <v>17.681378258105553</v>
      </c>
      <c r="AQ571" s="66">
        <v>0.79999999999999982</v>
      </c>
      <c r="AR571" s="13">
        <v>1075.9738229999994</v>
      </c>
    </row>
    <row r="572" spans="1:44" x14ac:dyDescent="0.2">
      <c r="A572" s="6" t="s">
        <v>983</v>
      </c>
      <c r="B572" t="s">
        <v>895</v>
      </c>
      <c r="C572">
        <v>370</v>
      </c>
      <c r="D572" t="s">
        <v>5487</v>
      </c>
      <c r="E572" s="2">
        <v>1465.92</v>
      </c>
      <c r="F572" s="6" t="str">
        <f>+_xlfn.XLOOKUP(LISTAS[[#This Row],[ID]],_01_CODIGOS_Y_COSTOS_xlsm[Producto y N°],_01_CODIGOS_Y_COSTOS_xlsm[FABRICA],"",0,1)</f>
        <v>RESORTES</v>
      </c>
      <c r="G572" s="13">
        <f>LISTAS[[#This Row],[Precio]]*(1-0.46)*(1-IF($C$3520="",0,$C$3520))</f>
        <v>593.69760000000008</v>
      </c>
      <c r="H572" s="1">
        <f>+_xlfn.XLOOKUP(LISTAS[[#This Row],[ID]],_01_CODIGOS_Y_COSTOS_xlsm[Producto y N°],_01_CODIGOS_Y_COSTOS_xlsm[COSTO],0,0,1)</f>
        <v>225.6</v>
      </c>
      <c r="I572" s="115">
        <f>+IFERROR(LISTAS[[#This Row],[VENTA NETA]]/LISTAS[[#This Row],[COSTO]]-1,0)</f>
        <v>1.6316382978723407</v>
      </c>
      <c r="J572" s="33" t="str">
        <f>IFERROR(VLOOKUP(LISTAS[[#This Row],[ID]],_01_CODIGOS_Y_COSTOS_xlsm[[Producto y N°]:[CODIGO]],2,0),"")</f>
        <v>370</v>
      </c>
      <c r="M572" s="22">
        <v>0</v>
      </c>
      <c r="N572" s="23">
        <f>+LISTAS[[#This Row],[Precio]]+(LISTAS[[#This Row],[Precio]]*M572)</f>
        <v>1465.92</v>
      </c>
      <c r="O572" s="24">
        <f t="shared" si="19"/>
        <v>593.69760000000008</v>
      </c>
      <c r="Q572" s="21">
        <f>IFERROR(O572/LISTAS[[#This Row],[COSTO]]-1,"")</f>
        <v>1.6316382978723407</v>
      </c>
      <c r="R572" t="str">
        <f>+LISTAS[[#This Row],[ID]]</f>
        <v>RESORTES LINEA COMPLEMENTARIA370</v>
      </c>
      <c r="T572" s="29"/>
      <c r="U572" s="25">
        <f>LISTAS[[#This Row],[COSTO]]+(LISTAS[[#This Row],[COSTO]]*T572)</f>
        <v>225.6</v>
      </c>
      <c r="V572" s="30">
        <f>IF(T572="",0,U572/LISTAS[[#This Row],[VENTA NETA]]-1)</f>
        <v>0</v>
      </c>
      <c r="X572" s="25">
        <v>0</v>
      </c>
      <c r="Y572" s="31" t="str">
        <f>IFERROR(LISTAS[[#This Row],[COSTO]]/X572-1,"")</f>
        <v/>
      </c>
      <c r="AF572" t="str">
        <v>RESORTES</v>
      </c>
      <c r="AG572" t="str">
        <v>RESORTES LINEA COMPLEMENTARIA</v>
      </c>
      <c r="AH572" s="15">
        <v>326</v>
      </c>
      <c r="AI572" s="9">
        <v>380.70000000000005</v>
      </c>
      <c r="AJ572" s="9">
        <v>211.5</v>
      </c>
      <c r="AK572" s="66">
        <v>0.80000000000000027</v>
      </c>
      <c r="AL572" s="8">
        <v>0.15774953197359332</v>
      </c>
      <c r="AM572" s="9">
        <v>440.75524682234698</v>
      </c>
      <c r="AN572" s="66">
        <v>1.083949157552468</v>
      </c>
      <c r="AO572" s="13">
        <f t="shared" si="18"/>
        <v>60.05524682234693</v>
      </c>
      <c r="AQ572" s="66">
        <v>0.8</v>
      </c>
      <c r="AR572" s="13">
        <v>962.51040000000012</v>
      </c>
    </row>
    <row r="573" spans="1:44" x14ac:dyDescent="0.2">
      <c r="A573" s="6" t="s">
        <v>984</v>
      </c>
      <c r="B573" t="s">
        <v>895</v>
      </c>
      <c r="C573">
        <v>371</v>
      </c>
      <c r="D573" t="s">
        <v>5488</v>
      </c>
      <c r="E573" s="2">
        <v>1128</v>
      </c>
      <c r="F573" s="6" t="str">
        <f>+_xlfn.XLOOKUP(LISTAS[[#This Row],[ID]],_01_CODIGOS_Y_COSTOS_xlsm[Producto y N°],_01_CODIGOS_Y_COSTOS_xlsm[FABRICA],"",0,1)</f>
        <v>RESORTES</v>
      </c>
      <c r="G573" s="13">
        <f>LISTAS[[#This Row],[Precio]]*(1-0.46)*(1-IF($C$3520="",0,$C$3520))</f>
        <v>456.84000000000003</v>
      </c>
      <c r="H573" s="1">
        <f>+_xlfn.XLOOKUP(LISTAS[[#This Row],[ID]],_01_CODIGOS_Y_COSTOS_xlsm[Producto y N°],_01_CODIGOS_Y_COSTOS_xlsm[COSTO],0,0,1)</f>
        <v>253.8</v>
      </c>
      <c r="I573" s="115">
        <f>+IFERROR(LISTAS[[#This Row],[VENTA NETA]]/LISTAS[[#This Row],[COSTO]]-1,0)</f>
        <v>0.8</v>
      </c>
      <c r="J573" s="33" t="str">
        <f>IFERROR(VLOOKUP(LISTAS[[#This Row],[ID]],_01_CODIGOS_Y_COSTOS_xlsm[[Producto y N°]:[CODIGO]],2,0),"")</f>
        <v>371</v>
      </c>
      <c r="M573" s="22">
        <v>6.9762148628655929E-2</v>
      </c>
      <c r="N573" s="23">
        <f>+LISTAS[[#This Row],[Precio]]+(LISTAS[[#This Row],[Precio]]*M573)</f>
        <v>1206.6917036531238</v>
      </c>
      <c r="O573" s="24">
        <f t="shared" si="19"/>
        <v>488.71013997951513</v>
      </c>
      <c r="Q573" s="21">
        <f>IFERROR(O573/LISTAS[[#This Row],[COSTO]]-1,"")</f>
        <v>0.92557186753158049</v>
      </c>
      <c r="R573" t="str">
        <f>+LISTAS[[#This Row],[ID]]</f>
        <v>RESORTES LINEA COMPLEMENTARIA371</v>
      </c>
      <c r="T573" s="29"/>
      <c r="U573" s="25">
        <f>LISTAS[[#This Row],[COSTO]]+(LISTAS[[#This Row],[COSTO]]*T573)</f>
        <v>253.8</v>
      </c>
      <c r="V573" s="30">
        <f>IF(T573="",0,U573/LISTAS[[#This Row],[VENTA NETA]]-1)</f>
        <v>0</v>
      </c>
      <c r="X573" s="25">
        <v>0</v>
      </c>
      <c r="Y573" s="31" t="str">
        <f>IFERROR(LISTAS[[#This Row],[COSTO]]/X573-1,"")</f>
        <v/>
      </c>
      <c r="AF573" t="str">
        <v>RESORTES</v>
      </c>
      <c r="AG573" t="str">
        <v>RESORTES LINEA COMPLEMENTARIA</v>
      </c>
      <c r="AH573" s="15">
        <v>334</v>
      </c>
      <c r="AI573" s="9">
        <v>380.70000000000005</v>
      </c>
      <c r="AJ573" s="9">
        <v>211.5</v>
      </c>
      <c r="AK573" s="66">
        <v>0.80000000000000027</v>
      </c>
      <c r="AL573" s="8">
        <v>0.15774953197359332</v>
      </c>
      <c r="AM573" s="9">
        <v>440.75524682234698</v>
      </c>
      <c r="AN573" s="66">
        <v>1.083949157552468</v>
      </c>
      <c r="AO573" s="13">
        <f t="shared" si="18"/>
        <v>60.05524682234693</v>
      </c>
      <c r="AQ573" s="66">
        <v>0.8</v>
      </c>
      <c r="AR573" s="13">
        <v>778.89060000000018</v>
      </c>
    </row>
    <row r="574" spans="1:44" x14ac:dyDescent="0.2">
      <c r="A574" s="6" t="s">
        <v>985</v>
      </c>
      <c r="B574" t="s">
        <v>895</v>
      </c>
      <c r="C574">
        <v>372</v>
      </c>
      <c r="D574" t="s">
        <v>5489</v>
      </c>
      <c r="E574" s="2">
        <v>1636</v>
      </c>
      <c r="F574" s="6" t="str">
        <f>+_xlfn.XLOOKUP(LISTAS[[#This Row],[ID]],_01_CODIGOS_Y_COSTOS_xlsm[Producto y N°],_01_CODIGOS_Y_COSTOS_xlsm[FABRICA],"",0,1)</f>
        <v>RESORTES</v>
      </c>
      <c r="G574" s="13">
        <f>LISTAS[[#This Row],[Precio]]*(1-0.46)*(1-IF($C$3520="",0,$C$3520))</f>
        <v>662.58</v>
      </c>
      <c r="H574" s="1">
        <f>+_xlfn.XLOOKUP(LISTAS[[#This Row],[ID]],_01_CODIGOS_Y_COSTOS_xlsm[Producto y N°],_01_CODIGOS_Y_COSTOS_xlsm[COSTO],0,0,1)</f>
        <v>282</v>
      </c>
      <c r="I574" s="115">
        <f>+IFERROR(LISTAS[[#This Row],[VENTA NETA]]/LISTAS[[#This Row],[COSTO]]-1,0)</f>
        <v>1.3495744680851067</v>
      </c>
      <c r="J574" s="33" t="str">
        <f>IFERROR(VLOOKUP(LISTAS[[#This Row],[ID]],_01_CODIGOS_Y_COSTOS_xlsm[[Producto y N°]:[CODIGO]],2,0),"")</f>
        <v>372</v>
      </c>
      <c r="M574" s="22">
        <v>0</v>
      </c>
      <c r="N574" s="23">
        <f>+LISTAS[[#This Row],[Precio]]+(LISTAS[[#This Row],[Precio]]*M574)</f>
        <v>1636</v>
      </c>
      <c r="O574" s="24">
        <f t="shared" si="19"/>
        <v>662.58</v>
      </c>
      <c r="Q574" s="21">
        <f>IFERROR(O574/LISTAS[[#This Row],[COSTO]]-1,"")</f>
        <v>1.3495744680851067</v>
      </c>
      <c r="R574" t="str">
        <f>+LISTAS[[#This Row],[ID]]</f>
        <v>RESORTES LINEA COMPLEMENTARIA372</v>
      </c>
      <c r="T574" s="29"/>
      <c r="U574" s="25">
        <f>LISTAS[[#This Row],[COSTO]]+(LISTAS[[#This Row],[COSTO]]*T574)</f>
        <v>282</v>
      </c>
      <c r="V574" s="30">
        <f>IF(T574="",0,U574/LISTAS[[#This Row],[VENTA NETA]]-1)</f>
        <v>0</v>
      </c>
      <c r="X574" s="25">
        <v>0</v>
      </c>
      <c r="Y574" s="31" t="str">
        <f>IFERROR(LISTAS[[#This Row],[COSTO]]/X574-1,"")</f>
        <v/>
      </c>
      <c r="AF574" t="str">
        <v>INSERTOS</v>
      </c>
      <c r="AG574" t="str">
        <v>INSERTOS</v>
      </c>
      <c r="AH574" s="15" t="str">
        <v>Arand. Tapa - 8x18</v>
      </c>
      <c r="AI574" s="9">
        <v>539.99865</v>
      </c>
      <c r="AJ574" s="9">
        <v>300</v>
      </c>
      <c r="AK574" s="66">
        <v>0.79999550000000008</v>
      </c>
      <c r="AL574" s="8">
        <v>0.15772899879596158</v>
      </c>
      <c r="AM574" s="9">
        <v>625.17209641567092</v>
      </c>
      <c r="AN574" s="66">
        <v>1.0839069880522363</v>
      </c>
      <c r="AO574" s="13">
        <f t="shared" si="18"/>
        <v>85.173446415670924</v>
      </c>
      <c r="AQ574" s="66">
        <v>0.79999999999999982</v>
      </c>
      <c r="AR574" s="13">
        <v>163.74419999999998</v>
      </c>
    </row>
    <row r="575" spans="1:44" x14ac:dyDescent="0.2">
      <c r="A575" s="6" t="s">
        <v>986</v>
      </c>
      <c r="B575" t="s">
        <v>895</v>
      </c>
      <c r="C575">
        <v>374</v>
      </c>
      <c r="D575" t="s">
        <v>5490</v>
      </c>
      <c r="E575" s="2">
        <v>1636</v>
      </c>
      <c r="F575" s="6" t="str">
        <f>+_xlfn.XLOOKUP(LISTAS[[#This Row],[ID]],_01_CODIGOS_Y_COSTOS_xlsm[Producto y N°],_01_CODIGOS_Y_COSTOS_xlsm[FABRICA],"",0,1)</f>
        <v>RESORTES</v>
      </c>
      <c r="G575" s="13">
        <f>LISTAS[[#This Row],[Precio]]*(1-0.46)*(1-IF($C$3520="",0,$C$3520))</f>
        <v>662.58</v>
      </c>
      <c r="H575" s="1">
        <f>+_xlfn.XLOOKUP(LISTAS[[#This Row],[ID]],_01_CODIGOS_Y_COSTOS_xlsm[Producto y N°],_01_CODIGOS_Y_COSTOS_xlsm[COSTO],0,0,1)</f>
        <v>211.5</v>
      </c>
      <c r="I575" s="115">
        <f>+IFERROR(LISTAS[[#This Row],[VENTA NETA]]/LISTAS[[#This Row],[COSTO]]-1,0)</f>
        <v>2.1327659574468085</v>
      </c>
      <c r="J575" s="33" t="str">
        <f>IFERROR(VLOOKUP(LISTAS[[#This Row],[ID]],_01_CODIGOS_Y_COSTOS_xlsm[[Producto y N°]:[CODIGO]],2,0),"")</f>
        <v>374</v>
      </c>
      <c r="M575" s="22">
        <v>0</v>
      </c>
      <c r="N575" s="23">
        <f>+LISTAS[[#This Row],[Precio]]+(LISTAS[[#This Row],[Precio]]*M575)</f>
        <v>1636</v>
      </c>
      <c r="O575" s="24">
        <f t="shared" si="19"/>
        <v>662.58</v>
      </c>
      <c r="Q575" s="21">
        <f>IFERROR(O575/LISTAS[[#This Row],[COSTO]]-1,"")</f>
        <v>2.1327659574468085</v>
      </c>
      <c r="R575" t="str">
        <f>+LISTAS[[#This Row],[ID]]</f>
        <v>RESORTES LINEA COMPLEMENTARIA374</v>
      </c>
      <c r="T575" s="29"/>
      <c r="U575" s="25">
        <f>LISTAS[[#This Row],[COSTO]]+(LISTAS[[#This Row],[COSTO]]*T575)</f>
        <v>211.5</v>
      </c>
      <c r="V575" s="30">
        <f>IF(T575="",0,U575/LISTAS[[#This Row],[VENTA NETA]]-1)</f>
        <v>0</v>
      </c>
      <c r="X575" s="25">
        <v>0</v>
      </c>
      <c r="Y575" s="31" t="str">
        <f>IFERROR(LISTAS[[#This Row],[COSTO]]/X575-1,"")</f>
        <v/>
      </c>
      <c r="AF575" t="str">
        <v>JUCAP</v>
      </c>
      <c r="AG575" t="str">
        <v>TAPONES DE CARTER</v>
      </c>
      <c r="AH575" s="15" t="str">
        <v>35 - 18 x 1,5 EMB EX 10mm</v>
      </c>
      <c r="AI575" s="9">
        <v>3338.5040999999997</v>
      </c>
      <c r="AJ575" s="9">
        <v>1854.7249999999999</v>
      </c>
      <c r="AK575" s="66">
        <v>0.79999951475286091</v>
      </c>
      <c r="AL575" s="8">
        <v>0.15591599430953829</v>
      </c>
      <c r="AM575" s="9">
        <v>3859.0302862579697</v>
      </c>
      <c r="AN575" s="66">
        <v>1.0806482288522394</v>
      </c>
      <c r="AO575" s="13">
        <f t="shared" si="18"/>
        <v>520.52618625797004</v>
      </c>
      <c r="AQ575" s="66">
        <v>0.18322203672787984</v>
      </c>
      <c r="AR575" s="13">
        <v>1417.4999999999991</v>
      </c>
    </row>
    <row r="576" spans="1:44" x14ac:dyDescent="0.2">
      <c r="A576" s="6" t="s">
        <v>987</v>
      </c>
      <c r="B576" t="s">
        <v>895</v>
      </c>
      <c r="C576">
        <v>375</v>
      </c>
      <c r="D576" t="s">
        <v>5491</v>
      </c>
      <c r="E576" s="2">
        <v>1901.84</v>
      </c>
      <c r="F576" s="6" t="str">
        <f>+_xlfn.XLOOKUP(LISTAS[[#This Row],[ID]],_01_CODIGOS_Y_COSTOS_xlsm[Producto y N°],_01_CODIGOS_Y_COSTOS_xlsm[FABRICA],"",0,1)</f>
        <v>RESORTES</v>
      </c>
      <c r="G576" s="13">
        <f>LISTAS[[#This Row],[Precio]]*(1-0.46)*(1-IF($C$3520="",0,$C$3520))</f>
        <v>770.24520000000007</v>
      </c>
      <c r="H576" s="1">
        <f>+_xlfn.XLOOKUP(LISTAS[[#This Row],[ID]],_01_CODIGOS_Y_COSTOS_xlsm[Producto y N°],_01_CODIGOS_Y_COSTOS_xlsm[COSTO],0,0,1)</f>
        <v>253.8</v>
      </c>
      <c r="I576" s="115">
        <f>+IFERROR(LISTAS[[#This Row],[VENTA NETA]]/LISTAS[[#This Row],[COSTO]]-1,0)</f>
        <v>2.0348510638297874</v>
      </c>
      <c r="J576" s="33" t="str">
        <f>IFERROR(VLOOKUP(LISTAS[[#This Row],[ID]],_01_CODIGOS_Y_COSTOS_xlsm[[Producto y N°]:[CODIGO]],2,0),"")</f>
        <v>375</v>
      </c>
      <c r="M576" s="22">
        <v>0</v>
      </c>
      <c r="N576" s="23">
        <f>+LISTAS[[#This Row],[Precio]]+(LISTAS[[#This Row],[Precio]]*M576)</f>
        <v>1901.84</v>
      </c>
      <c r="O576" s="24">
        <f t="shared" si="19"/>
        <v>770.24520000000007</v>
      </c>
      <c r="Q576" s="21">
        <f>IFERROR(O576/LISTAS[[#This Row],[COSTO]]-1,"")</f>
        <v>2.0348510638297874</v>
      </c>
      <c r="R576" t="str">
        <f>+LISTAS[[#This Row],[ID]]</f>
        <v>RESORTES LINEA COMPLEMENTARIA375</v>
      </c>
      <c r="T576" s="29"/>
      <c r="U576" s="25">
        <f>LISTAS[[#This Row],[COSTO]]+(LISTAS[[#This Row],[COSTO]]*T576)</f>
        <v>253.8</v>
      </c>
      <c r="V576" s="30">
        <f>IF(T576="",0,U576/LISTAS[[#This Row],[VENTA NETA]]-1)</f>
        <v>0</v>
      </c>
      <c r="X576" s="25">
        <v>0</v>
      </c>
      <c r="Y576" s="31" t="str">
        <f>IFERROR(LISTAS[[#This Row],[COSTO]]/X576-1,"")</f>
        <v/>
      </c>
      <c r="AF576" t="str">
        <v>JUCAP</v>
      </c>
      <c r="AG576" t="str">
        <v>TAPONES DE CARTER</v>
      </c>
      <c r="AH576" s="15" t="str">
        <v>14 - 1/4 GAS</v>
      </c>
      <c r="AI576" s="9">
        <v>2524.5189000000005</v>
      </c>
      <c r="AJ576" s="9">
        <v>1402.51</v>
      </c>
      <c r="AK576" s="66">
        <v>0.80000064170665475</v>
      </c>
      <c r="AL576" s="8">
        <v>0.15333758272498943</v>
      </c>
      <c r="AM576" s="9">
        <v>2911.6225256695498</v>
      </c>
      <c r="AN576" s="66">
        <v>1.0760083890093832</v>
      </c>
      <c r="AO576" s="13">
        <f t="shared" si="18"/>
        <v>387.10362566954927</v>
      </c>
      <c r="AQ576" s="66">
        <v>0.18322203672787984</v>
      </c>
      <c r="AR576" s="13">
        <v>1417.4999999999991</v>
      </c>
    </row>
    <row r="577" spans="1:44" x14ac:dyDescent="0.2">
      <c r="A577" s="6" t="s">
        <v>988</v>
      </c>
      <c r="B577" t="s">
        <v>895</v>
      </c>
      <c r="C577">
        <v>376</v>
      </c>
      <c r="D577" t="s">
        <v>5492</v>
      </c>
      <c r="E577" s="2">
        <v>1175.72</v>
      </c>
      <c r="F577" s="6" t="str">
        <f>+_xlfn.XLOOKUP(LISTAS[[#This Row],[ID]],_01_CODIGOS_Y_COSTOS_xlsm[Producto y N°],_01_CODIGOS_Y_COSTOS_xlsm[FABRICA],"",0,1)</f>
        <v>RESORTES</v>
      </c>
      <c r="G577" s="13">
        <f>LISTAS[[#This Row],[Precio]]*(1-0.46)*(1-IF($C$3520="",0,$C$3520))</f>
        <v>476.16660000000002</v>
      </c>
      <c r="H577" s="1">
        <f>+_xlfn.XLOOKUP(LISTAS[[#This Row],[ID]],_01_CODIGOS_Y_COSTOS_xlsm[Producto y N°],_01_CODIGOS_Y_COSTOS_xlsm[COSTO],0,0,1)</f>
        <v>0</v>
      </c>
      <c r="I577" s="115">
        <f>+IFERROR(LISTAS[[#This Row],[VENTA NETA]]/LISTAS[[#This Row],[COSTO]]-1,0)</f>
        <v>0</v>
      </c>
      <c r="J577" s="33" t="str">
        <f>IFERROR(VLOOKUP(LISTAS[[#This Row],[ID]],_01_CODIGOS_Y_COSTOS_xlsm[[Producto y N°]:[CODIGO]],2,0),"")</f>
        <v>376</v>
      </c>
      <c r="M577" s="22">
        <v>0</v>
      </c>
      <c r="N577" s="23">
        <f>+LISTAS[[#This Row],[Precio]]+(LISTAS[[#This Row],[Precio]]*M577)</f>
        <v>1175.72</v>
      </c>
      <c r="O577" s="24">
        <f t="shared" si="19"/>
        <v>476.16660000000002</v>
      </c>
      <c r="Q577" s="21" t="str">
        <f>IFERROR(O577/LISTAS[[#This Row],[COSTO]]-1,"")</f>
        <v/>
      </c>
      <c r="R577" t="str">
        <f>+LISTAS[[#This Row],[ID]]</f>
        <v>RESORTES LINEA COMPLEMENTARIA376</v>
      </c>
      <c r="T577" s="29"/>
      <c r="U577" s="25">
        <f>LISTAS[[#This Row],[COSTO]]+(LISTAS[[#This Row],[COSTO]]*T577)</f>
        <v>0</v>
      </c>
      <c r="V577" s="30">
        <f>IF(T577="",0,U577/LISTAS[[#This Row],[VENTA NETA]]-1)</f>
        <v>0</v>
      </c>
      <c r="X577" s="25">
        <v>0</v>
      </c>
      <c r="Y577" s="31" t="str">
        <f>IFERROR(LISTAS[[#This Row],[COSTO]]/X577-1,"")</f>
        <v/>
      </c>
      <c r="AF577" t="str">
        <v>MIGUEL.ALEMITES</v>
      </c>
      <c r="AG577" t="str">
        <v>ALEMITES</v>
      </c>
      <c r="AH577" s="15" t="str">
        <v>2 - 8 X 1 R</v>
      </c>
      <c r="AI577" s="9">
        <v>466.19954999999993</v>
      </c>
      <c r="AJ577" s="9">
        <v>259</v>
      </c>
      <c r="AK577" s="66">
        <v>0.79999826254826223</v>
      </c>
      <c r="AL577" s="8">
        <v>0.1523556552187475</v>
      </c>
      <c r="AM577" s="9">
        <v>537.22768790293526</v>
      </c>
      <c r="AN577" s="66">
        <v>1.0742381772314102</v>
      </c>
      <c r="AO577" s="13">
        <f t="shared" si="18"/>
        <v>71.028137902935327</v>
      </c>
      <c r="AQ577" s="66">
        <v>0.80000000000000049</v>
      </c>
      <c r="AR577" s="13">
        <v>1264.8096000000014</v>
      </c>
    </row>
    <row r="578" spans="1:44" x14ac:dyDescent="0.2">
      <c r="A578" s="6" t="s">
        <v>989</v>
      </c>
      <c r="B578" t="s">
        <v>895</v>
      </c>
      <c r="C578">
        <v>377</v>
      </c>
      <c r="D578" t="s">
        <v>5493</v>
      </c>
      <c r="E578" s="2">
        <v>1175.72</v>
      </c>
      <c r="F578" s="6" t="str">
        <f>+_xlfn.XLOOKUP(LISTAS[[#This Row],[ID]],_01_CODIGOS_Y_COSTOS_xlsm[Producto y N°],_01_CODIGOS_Y_COSTOS_xlsm[FABRICA],"",0,1)</f>
        <v>RESORTES</v>
      </c>
      <c r="G578" s="13">
        <f>LISTAS[[#This Row],[Precio]]*(1-0.46)*(1-IF($C$3520="",0,$C$3520))</f>
        <v>476.16660000000002</v>
      </c>
      <c r="H578" s="1">
        <f>+_xlfn.XLOOKUP(LISTAS[[#This Row],[ID]],_01_CODIGOS_Y_COSTOS_xlsm[Producto y N°],_01_CODIGOS_Y_COSTOS_xlsm[COSTO],0,0,1)</f>
        <v>225.6</v>
      </c>
      <c r="I578" s="115">
        <f>+IFERROR(LISTAS[[#This Row],[VENTA NETA]]/LISTAS[[#This Row],[COSTO]]-1,0)</f>
        <v>1.1106675531914894</v>
      </c>
      <c r="J578" s="33" t="str">
        <f>IFERROR(VLOOKUP(LISTAS[[#This Row],[ID]],_01_CODIGOS_Y_COSTOS_xlsm[[Producto y N°]:[CODIGO]],2,0),"")</f>
        <v>377</v>
      </c>
      <c r="M578" s="22">
        <v>0</v>
      </c>
      <c r="N578" s="23">
        <f>+LISTAS[[#This Row],[Precio]]+(LISTAS[[#This Row],[Precio]]*M578)</f>
        <v>1175.72</v>
      </c>
      <c r="O578" s="24">
        <f t="shared" si="19"/>
        <v>476.16660000000002</v>
      </c>
      <c r="Q578" s="21">
        <f>IFERROR(O578/LISTAS[[#This Row],[COSTO]]-1,"")</f>
        <v>1.1106675531914894</v>
      </c>
      <c r="R578" t="str">
        <f>+LISTAS[[#This Row],[ID]]</f>
        <v>RESORTES LINEA COMPLEMENTARIA377</v>
      </c>
      <c r="T578" s="29"/>
      <c r="U578" s="25">
        <f>LISTAS[[#This Row],[COSTO]]+(LISTAS[[#This Row],[COSTO]]*T578)</f>
        <v>225.6</v>
      </c>
      <c r="V578" s="30">
        <f>IF(T578="",0,U578/LISTAS[[#This Row],[VENTA NETA]]-1)</f>
        <v>0</v>
      </c>
      <c r="X578" s="25">
        <v>0</v>
      </c>
      <c r="Y578" s="31" t="str">
        <f>IFERROR(LISTAS[[#This Row],[COSTO]]/X578-1,"")</f>
        <v/>
      </c>
      <c r="AF578" t="str">
        <v>KLOSTER</v>
      </c>
      <c r="AG578" t="str">
        <v>ARANDELAS DE ALUMINIO</v>
      </c>
      <c r="AH578" s="15" t="str">
        <v>16x21</v>
      </c>
      <c r="AI578" s="9">
        <v>83.434049999999999</v>
      </c>
      <c r="AJ578" s="9">
        <v>51.886000000000003</v>
      </c>
      <c r="AK578" s="66">
        <v>0.60802624985545228</v>
      </c>
      <c r="AL578" s="8">
        <v>0.15</v>
      </c>
      <c r="AM578" s="9">
        <v>95.949157499999998</v>
      </c>
      <c r="AN578" s="66">
        <v>0.84923018733376998</v>
      </c>
      <c r="AO578" s="13">
        <f t="shared" si="18"/>
        <v>12.515107499999999</v>
      </c>
      <c r="AQ578" s="66">
        <v>0.80000000000000027</v>
      </c>
      <c r="AR578" s="13">
        <v>158.42667600000004</v>
      </c>
    </row>
    <row r="579" spans="1:44" x14ac:dyDescent="0.2">
      <c r="A579" s="6" t="s">
        <v>990</v>
      </c>
      <c r="B579" t="s">
        <v>895</v>
      </c>
      <c r="C579">
        <v>378</v>
      </c>
      <c r="D579" t="s">
        <v>5494</v>
      </c>
      <c r="E579" s="2">
        <v>1175.72</v>
      </c>
      <c r="F579" s="6" t="str">
        <f>+_xlfn.XLOOKUP(LISTAS[[#This Row],[ID]],_01_CODIGOS_Y_COSTOS_xlsm[Producto y N°],_01_CODIGOS_Y_COSTOS_xlsm[FABRICA],"",0,1)</f>
        <v>RESORTES</v>
      </c>
      <c r="G579" s="13">
        <f>LISTAS[[#This Row],[Precio]]*(1-0.46)*(1-IF($C$3520="",0,$C$3520))</f>
        <v>476.16660000000002</v>
      </c>
      <c r="H579" s="1">
        <f>+_xlfn.XLOOKUP(LISTAS[[#This Row],[ID]],_01_CODIGOS_Y_COSTOS_xlsm[Producto y N°],_01_CODIGOS_Y_COSTOS_xlsm[COSTO],0,0,1)</f>
        <v>239.7</v>
      </c>
      <c r="I579" s="115">
        <f>+IFERROR(LISTAS[[#This Row],[VENTA NETA]]/LISTAS[[#This Row],[COSTO]]-1,0)</f>
        <v>0.98651063829787256</v>
      </c>
      <c r="J579" s="33" t="str">
        <f>IFERROR(VLOOKUP(LISTAS[[#This Row],[ID]],_01_CODIGOS_Y_COSTOS_xlsm[[Producto y N°]:[CODIGO]],2,0),"")</f>
        <v>378</v>
      </c>
      <c r="M579" s="22">
        <v>0</v>
      </c>
      <c r="N579" s="23">
        <f>+LISTAS[[#This Row],[Precio]]+(LISTAS[[#This Row],[Precio]]*M579)</f>
        <v>1175.72</v>
      </c>
      <c r="O579" s="24">
        <f t="shared" si="19"/>
        <v>476.16660000000002</v>
      </c>
      <c r="Q579" s="21">
        <f>IFERROR(O579/LISTAS[[#This Row],[COSTO]]-1,"")</f>
        <v>0.98651063829787256</v>
      </c>
      <c r="R579" t="str">
        <f>+LISTAS[[#This Row],[ID]]</f>
        <v>RESORTES LINEA COMPLEMENTARIA378</v>
      </c>
      <c r="T579" s="29"/>
      <c r="U579" s="25">
        <f>LISTAS[[#This Row],[COSTO]]+(LISTAS[[#This Row],[COSTO]]*T579)</f>
        <v>239.7</v>
      </c>
      <c r="V579" s="30">
        <f>IF(T579="",0,U579/LISTAS[[#This Row],[VENTA NETA]]-1)</f>
        <v>0</v>
      </c>
      <c r="X579" s="25">
        <v>0</v>
      </c>
      <c r="Y579" s="31" t="str">
        <f>IFERROR(LISTAS[[#This Row],[COSTO]]/X579-1,"")</f>
        <v/>
      </c>
      <c r="AF579" t="str">
        <v>OTIA</v>
      </c>
      <c r="AG579" t="str">
        <v>SEEGER DIN 472</v>
      </c>
      <c r="AH579" s="15">
        <v>30</v>
      </c>
      <c r="AI579" s="9">
        <v>277.65179999999998</v>
      </c>
      <c r="AJ579" s="9">
        <v>154.251</v>
      </c>
      <c r="AK579" s="66">
        <v>0.79999999999999982</v>
      </c>
      <c r="AL579" s="8">
        <v>0.1474959828602036</v>
      </c>
      <c r="AM579" s="9">
        <v>318.60432513390469</v>
      </c>
      <c r="AN579" s="66">
        <v>1.0654927691483667</v>
      </c>
      <c r="AO579" s="13">
        <f t="shared" si="18"/>
        <v>40.952525133904714</v>
      </c>
      <c r="AQ579" s="66">
        <v>0.8</v>
      </c>
      <c r="AR579" s="13">
        <v>190.11199499999998</v>
      </c>
    </row>
    <row r="580" spans="1:44" x14ac:dyDescent="0.2">
      <c r="A580" s="6" t="s">
        <v>991</v>
      </c>
      <c r="B580" t="s">
        <v>895</v>
      </c>
      <c r="C580">
        <v>380</v>
      </c>
      <c r="D580" t="s">
        <v>5495</v>
      </c>
      <c r="E580" s="2">
        <v>1310.6400000000001</v>
      </c>
      <c r="F580" s="6" t="str">
        <f>+_xlfn.XLOOKUP(LISTAS[[#This Row],[ID]],_01_CODIGOS_Y_COSTOS_xlsm[Producto y N°],_01_CODIGOS_Y_COSTOS_xlsm[FABRICA],"",0,1)</f>
        <v>RESORTES</v>
      </c>
      <c r="G580" s="13">
        <f>LISTAS[[#This Row],[Precio]]*(1-0.46)*(1-IF($C$3520="",0,$C$3520))</f>
        <v>530.80920000000003</v>
      </c>
      <c r="H580" s="1">
        <f>+_xlfn.XLOOKUP(LISTAS[[#This Row],[ID]],_01_CODIGOS_Y_COSTOS_xlsm[Producto y N°],_01_CODIGOS_Y_COSTOS_xlsm[COSTO],0,0,1)</f>
        <v>0</v>
      </c>
      <c r="I580" s="115">
        <f>+IFERROR(LISTAS[[#This Row],[VENTA NETA]]/LISTAS[[#This Row],[COSTO]]-1,0)</f>
        <v>0</v>
      </c>
      <c r="J580" s="33" t="str">
        <f>IFERROR(VLOOKUP(LISTAS[[#This Row],[ID]],_01_CODIGOS_Y_COSTOS_xlsm[[Producto y N°]:[CODIGO]],2,0),"")</f>
        <v>380</v>
      </c>
      <c r="M580" s="22">
        <v>0</v>
      </c>
      <c r="N580" s="23">
        <f>+LISTAS[[#This Row],[Precio]]+(LISTAS[[#This Row],[Precio]]*M580)</f>
        <v>1310.6400000000001</v>
      </c>
      <c r="O580" s="24">
        <f t="shared" si="19"/>
        <v>530.80920000000003</v>
      </c>
      <c r="Q580" s="21" t="str">
        <f>IFERROR(O580/LISTAS[[#This Row],[COSTO]]-1,"")</f>
        <v/>
      </c>
      <c r="R580" t="str">
        <f>+LISTAS[[#This Row],[ID]]</f>
        <v>RESORTES LINEA COMPLEMENTARIA380</v>
      </c>
      <c r="T580" s="29"/>
      <c r="U580" s="25">
        <f>LISTAS[[#This Row],[COSTO]]+(LISTAS[[#This Row],[COSTO]]*T580)</f>
        <v>0</v>
      </c>
      <c r="V580" s="30">
        <f>IF(T580="",0,U580/LISTAS[[#This Row],[VENTA NETA]]-1)</f>
        <v>0</v>
      </c>
      <c r="X580" s="25">
        <v>0</v>
      </c>
      <c r="Y580" s="31" t="str">
        <f>IFERROR(LISTAS[[#This Row],[COSTO]]/X580-1,"")</f>
        <v/>
      </c>
      <c r="AF580" t="str">
        <v>REGATONES</v>
      </c>
      <c r="AG580" t="str">
        <v>REGATONES</v>
      </c>
      <c r="AH580" s="15">
        <v>30</v>
      </c>
      <c r="AI580" s="9">
        <v>69.210449999999994</v>
      </c>
      <c r="AJ580" s="9">
        <v>38.450000000000003</v>
      </c>
      <c r="AK580" s="66">
        <v>0.800011703511053</v>
      </c>
      <c r="AL580" s="8">
        <v>0.14687450597895957</v>
      </c>
      <c r="AM580" s="9">
        <v>79.375700652331474</v>
      </c>
      <c r="AN580" s="66">
        <v>1.0643875332205845</v>
      </c>
      <c r="AO580" s="13">
        <f t="shared" si="18"/>
        <v>10.16525065233148</v>
      </c>
      <c r="AQ580" s="66">
        <v>0.79999999999999982</v>
      </c>
      <c r="AR580" s="13">
        <v>300.9602834999996</v>
      </c>
    </row>
    <row r="581" spans="1:44" x14ac:dyDescent="0.2">
      <c r="A581" s="6" t="s">
        <v>992</v>
      </c>
      <c r="B581" t="s">
        <v>895</v>
      </c>
      <c r="C581">
        <v>381</v>
      </c>
      <c r="D581" t="s">
        <v>5496</v>
      </c>
      <c r="E581" s="2">
        <v>1310.6400000000001</v>
      </c>
      <c r="F581" s="6" t="str">
        <f>+_xlfn.XLOOKUP(LISTAS[[#This Row],[ID]],_01_CODIGOS_Y_COSTOS_xlsm[Producto y N°],_01_CODIGOS_Y_COSTOS_xlsm[FABRICA],"",0,1)</f>
        <v>RESORTES</v>
      </c>
      <c r="G581" s="13">
        <f>LISTAS[[#This Row],[Precio]]*(1-0.46)*(1-IF($C$3520="",0,$C$3520))</f>
        <v>530.80920000000003</v>
      </c>
      <c r="H581" s="1">
        <f>+_xlfn.XLOOKUP(LISTAS[[#This Row],[ID]],_01_CODIGOS_Y_COSTOS_xlsm[Producto y N°],_01_CODIGOS_Y_COSTOS_xlsm[COSTO],0,0,1)</f>
        <v>0</v>
      </c>
      <c r="I581" s="115">
        <f>+IFERROR(LISTAS[[#This Row],[VENTA NETA]]/LISTAS[[#This Row],[COSTO]]-1,0)</f>
        <v>0</v>
      </c>
      <c r="J581" s="33" t="str">
        <f>IFERROR(VLOOKUP(LISTAS[[#This Row],[ID]],_01_CODIGOS_Y_COSTOS_xlsm[[Producto y N°]:[CODIGO]],2,0),"")</f>
        <v>381</v>
      </c>
      <c r="M581" s="22">
        <v>0</v>
      </c>
      <c r="N581" s="23">
        <f>+LISTAS[[#This Row],[Precio]]+(LISTAS[[#This Row],[Precio]]*M581)</f>
        <v>1310.6400000000001</v>
      </c>
      <c r="O581" s="24">
        <f t="shared" si="19"/>
        <v>530.80920000000003</v>
      </c>
      <c r="Q581" s="21" t="str">
        <f>IFERROR(O581/LISTAS[[#This Row],[COSTO]]-1,"")</f>
        <v/>
      </c>
      <c r="R581" t="str">
        <f>+LISTAS[[#This Row],[ID]]</f>
        <v>RESORTES LINEA COMPLEMENTARIA381</v>
      </c>
      <c r="T581" s="29"/>
      <c r="U581" s="25">
        <f>LISTAS[[#This Row],[COSTO]]+(LISTAS[[#This Row],[COSTO]]*T581)</f>
        <v>0</v>
      </c>
      <c r="V581" s="30">
        <f>IF(T581="",0,U581/LISTAS[[#This Row],[VENTA NETA]]-1)</f>
        <v>0</v>
      </c>
      <c r="X581" s="25">
        <v>0</v>
      </c>
      <c r="Y581" s="31" t="str">
        <f>IFERROR(LISTAS[[#This Row],[COSTO]]/X581-1,"")</f>
        <v/>
      </c>
      <c r="AF581" t="str">
        <v>REGATONES</v>
      </c>
      <c r="AG581" t="str">
        <v>REGATONES</v>
      </c>
      <c r="AH581" s="15">
        <v>7</v>
      </c>
      <c r="AI581" s="9">
        <v>92.161799999999999</v>
      </c>
      <c r="AJ581" s="9">
        <v>51.2</v>
      </c>
      <c r="AK581" s="66">
        <v>0.80003515624999988</v>
      </c>
      <c r="AL581" s="8">
        <v>0.14684357624801825</v>
      </c>
      <c r="AM581" s="9">
        <v>105.69516830545462</v>
      </c>
      <c r="AN581" s="66">
        <v>1.0643587559659102</v>
      </c>
      <c r="AO581" s="13">
        <f t="shared" ref="AO581:AO644" si="20">+AM581-AI581</f>
        <v>13.533368305454616</v>
      </c>
      <c r="AQ581" s="66">
        <v>0.79999999999999982</v>
      </c>
      <c r="AR581" s="13">
        <v>265.55318549999993</v>
      </c>
    </row>
    <row r="582" spans="1:44" x14ac:dyDescent="0.2">
      <c r="A582" s="6" t="s">
        <v>993</v>
      </c>
      <c r="B582" t="s">
        <v>895</v>
      </c>
      <c r="C582">
        <v>382</v>
      </c>
      <c r="D582" t="s">
        <v>5497</v>
      </c>
      <c r="E582" s="2">
        <v>1310.6400000000001</v>
      </c>
      <c r="F582" s="6" t="str">
        <f>+_xlfn.XLOOKUP(LISTAS[[#This Row],[ID]],_01_CODIGOS_Y_COSTOS_xlsm[Producto y N°],_01_CODIGOS_Y_COSTOS_xlsm[FABRICA],"",0,1)</f>
        <v>RESORTES</v>
      </c>
      <c r="G582" s="13">
        <f>LISTAS[[#This Row],[Precio]]*(1-0.46)*(1-IF($C$3520="",0,$C$3520))</f>
        <v>530.80920000000003</v>
      </c>
      <c r="H582" s="1">
        <f>+_xlfn.XLOOKUP(LISTAS[[#This Row],[ID]],_01_CODIGOS_Y_COSTOS_xlsm[Producto y N°],_01_CODIGOS_Y_COSTOS_xlsm[COSTO],0,0,1)</f>
        <v>0</v>
      </c>
      <c r="I582" s="115">
        <f>+IFERROR(LISTAS[[#This Row],[VENTA NETA]]/LISTAS[[#This Row],[COSTO]]-1,0)</f>
        <v>0</v>
      </c>
      <c r="J582" s="33" t="str">
        <f>IFERROR(VLOOKUP(LISTAS[[#This Row],[ID]],_01_CODIGOS_Y_COSTOS_xlsm[[Producto y N°]:[CODIGO]],2,0),"")</f>
        <v>382</v>
      </c>
      <c r="M582" s="22">
        <v>0</v>
      </c>
      <c r="N582" s="23">
        <f>+LISTAS[[#This Row],[Precio]]+(LISTAS[[#This Row],[Precio]]*M582)</f>
        <v>1310.6400000000001</v>
      </c>
      <c r="O582" s="24">
        <f t="shared" si="19"/>
        <v>530.80920000000003</v>
      </c>
      <c r="Q582" s="21" t="str">
        <f>IFERROR(O582/LISTAS[[#This Row],[COSTO]]-1,"")</f>
        <v/>
      </c>
      <c r="R582" t="str">
        <f>+LISTAS[[#This Row],[ID]]</f>
        <v>RESORTES LINEA COMPLEMENTARIA382</v>
      </c>
      <c r="T582" s="29"/>
      <c r="U582" s="25">
        <f>LISTAS[[#This Row],[COSTO]]+(LISTAS[[#This Row],[COSTO]]*T582)</f>
        <v>0</v>
      </c>
      <c r="V582" s="30">
        <f>IF(T582="",0,U582/LISTAS[[#This Row],[VENTA NETA]]-1)</f>
        <v>0</v>
      </c>
      <c r="X582" s="25">
        <v>0</v>
      </c>
      <c r="Y582" s="31" t="str">
        <f>IFERROR(LISTAS[[#This Row],[COSTO]]/X582-1,"")</f>
        <v/>
      </c>
      <c r="AF582" t="str">
        <v>MIGUEL.ALEMITES</v>
      </c>
      <c r="AG582" t="str">
        <v>ALEMITES</v>
      </c>
      <c r="AH582" s="15" t="str">
        <v>5 - 8x1,25 R</v>
      </c>
      <c r="AI582" s="9">
        <v>466.19954999999993</v>
      </c>
      <c r="AJ582" s="9">
        <v>259</v>
      </c>
      <c r="AK582" s="66">
        <v>0.79999826254826223</v>
      </c>
      <c r="AL582" s="8">
        <v>0.14610264256311023</v>
      </c>
      <c r="AM582" s="9">
        <v>534.31253621673272</v>
      </c>
      <c r="AN582" s="66">
        <v>1.0629827653155703</v>
      </c>
      <c r="AO582" s="13">
        <f t="shared" si="20"/>
        <v>68.112986216732793</v>
      </c>
      <c r="AQ582" s="66">
        <v>0.79999999999999982</v>
      </c>
      <c r="AR582" s="13">
        <v>455.8882679999997</v>
      </c>
    </row>
    <row r="583" spans="1:44" x14ac:dyDescent="0.2">
      <c r="A583" s="6" t="s">
        <v>994</v>
      </c>
      <c r="B583" t="s">
        <v>895</v>
      </c>
      <c r="C583">
        <v>383</v>
      </c>
      <c r="D583" t="s">
        <v>5498</v>
      </c>
      <c r="E583" s="2">
        <v>1310.6400000000001</v>
      </c>
      <c r="F583" s="6" t="str">
        <f>+_xlfn.XLOOKUP(LISTAS[[#This Row],[ID]],_01_CODIGOS_Y_COSTOS_xlsm[Producto y N°],_01_CODIGOS_Y_COSTOS_xlsm[FABRICA],"",0,1)</f>
        <v>RESORTES</v>
      </c>
      <c r="G583" s="13">
        <f>LISTAS[[#This Row],[Precio]]*(1-0.46)*(1-IF($C$3520="",0,$C$3520))</f>
        <v>530.80920000000003</v>
      </c>
      <c r="H583" s="1">
        <f>+_xlfn.XLOOKUP(LISTAS[[#This Row],[ID]],_01_CODIGOS_Y_COSTOS_xlsm[Producto y N°],_01_CODIGOS_Y_COSTOS_xlsm[COSTO],0,0,1)</f>
        <v>310.2</v>
      </c>
      <c r="I583" s="115">
        <f>+IFERROR(LISTAS[[#This Row],[VENTA NETA]]/LISTAS[[#This Row],[COSTO]]-1,0)</f>
        <v>0.71118375241779508</v>
      </c>
      <c r="J583" s="33" t="str">
        <f>IFERROR(VLOOKUP(LISTAS[[#This Row],[ID]],_01_CODIGOS_Y_COSTOS_xlsm[[Producto y N°]:[CODIGO]],2,0),"")</f>
        <v>383</v>
      </c>
      <c r="M583" s="22">
        <v>0</v>
      </c>
      <c r="N583" s="23">
        <f>+LISTAS[[#This Row],[Precio]]+(LISTAS[[#This Row],[Precio]]*M583)</f>
        <v>1310.6400000000001</v>
      </c>
      <c r="O583" s="24">
        <f t="shared" si="19"/>
        <v>530.80920000000003</v>
      </c>
      <c r="Q583" s="21">
        <f>IFERROR(O583/LISTAS[[#This Row],[COSTO]]-1,"")</f>
        <v>0.71118375241779508</v>
      </c>
      <c r="R583" t="str">
        <f>+LISTAS[[#This Row],[ID]]</f>
        <v>RESORTES LINEA COMPLEMENTARIA383</v>
      </c>
      <c r="T583" s="29"/>
      <c r="U583" s="25">
        <f>LISTAS[[#This Row],[COSTO]]+(LISTAS[[#This Row],[COSTO]]*T583)</f>
        <v>310.2</v>
      </c>
      <c r="V583" s="30">
        <f>IF(T583="",0,U583/LISTAS[[#This Row],[VENTA NETA]]-1)</f>
        <v>0</v>
      </c>
      <c r="X583" s="25">
        <v>0</v>
      </c>
      <c r="Y583" s="31" t="str">
        <f>IFERROR(LISTAS[[#This Row],[COSTO]]/X583-1,"")</f>
        <v/>
      </c>
      <c r="AF583" t="str">
        <v>MIGUEL.ALEMITES</v>
      </c>
      <c r="AG583" t="str">
        <v>ALEMITES</v>
      </c>
      <c r="AH583" s="15" t="str">
        <v>8 - 10 X 1 R</v>
      </c>
      <c r="AI583" s="9">
        <v>466.19954999999993</v>
      </c>
      <c r="AJ583" s="9">
        <v>259</v>
      </c>
      <c r="AK583" s="66">
        <v>0.79999826254826223</v>
      </c>
      <c r="AL583" s="8">
        <v>0.14610264256311023</v>
      </c>
      <c r="AM583" s="9">
        <v>534.31253621673272</v>
      </c>
      <c r="AN583" s="66">
        <v>1.0629827653155703</v>
      </c>
      <c r="AO583" s="13">
        <f t="shared" si="20"/>
        <v>68.112986216732793</v>
      </c>
      <c r="AQ583" s="66">
        <v>0.8</v>
      </c>
      <c r="AR583" s="13">
        <v>272.69948249999993</v>
      </c>
    </row>
    <row r="584" spans="1:44" x14ac:dyDescent="0.2">
      <c r="A584" s="6" t="s">
        <v>995</v>
      </c>
      <c r="B584" t="s">
        <v>895</v>
      </c>
      <c r="C584">
        <v>384</v>
      </c>
      <c r="D584" t="s">
        <v>5499</v>
      </c>
      <c r="E584" s="2">
        <v>1636</v>
      </c>
      <c r="F584" s="6" t="str">
        <f>+_xlfn.XLOOKUP(LISTAS[[#This Row],[ID]],_01_CODIGOS_Y_COSTOS_xlsm[Producto y N°],_01_CODIGOS_Y_COSTOS_xlsm[FABRICA],"",0,1)</f>
        <v>RESORTES</v>
      </c>
      <c r="G584" s="13">
        <f>LISTAS[[#This Row],[Precio]]*(1-0.46)*(1-IF($C$3520="",0,$C$3520))</f>
        <v>662.58</v>
      </c>
      <c r="H584" s="1">
        <f>+_xlfn.XLOOKUP(LISTAS[[#This Row],[ID]],_01_CODIGOS_Y_COSTOS_xlsm[Producto y N°],_01_CODIGOS_Y_COSTOS_xlsm[COSTO],0,0,1)</f>
        <v>0</v>
      </c>
      <c r="I584" s="115">
        <f>+IFERROR(LISTAS[[#This Row],[VENTA NETA]]/LISTAS[[#This Row],[COSTO]]-1,0)</f>
        <v>0</v>
      </c>
      <c r="J584" s="33" t="str">
        <f>IFERROR(VLOOKUP(LISTAS[[#This Row],[ID]],_01_CODIGOS_Y_COSTOS_xlsm[[Producto y N°]:[CODIGO]],2,0),"")</f>
        <v>384</v>
      </c>
      <c r="M584" s="22">
        <v>0</v>
      </c>
      <c r="N584" s="23">
        <f>+LISTAS[[#This Row],[Precio]]+(LISTAS[[#This Row],[Precio]]*M584)</f>
        <v>1636</v>
      </c>
      <c r="O584" s="24">
        <f t="shared" si="19"/>
        <v>662.58</v>
      </c>
      <c r="Q584" s="21" t="str">
        <f>IFERROR(O584/LISTAS[[#This Row],[COSTO]]-1,"")</f>
        <v/>
      </c>
      <c r="R584" t="str">
        <f>+LISTAS[[#This Row],[ID]]</f>
        <v>RESORTES LINEA COMPLEMENTARIA384</v>
      </c>
      <c r="T584" s="29"/>
      <c r="U584" s="25">
        <f>LISTAS[[#This Row],[COSTO]]+(LISTAS[[#This Row],[COSTO]]*T584)</f>
        <v>0</v>
      </c>
      <c r="V584" s="30">
        <f>IF(T584="",0,U584/LISTAS[[#This Row],[VENTA NETA]]-1)</f>
        <v>0</v>
      </c>
      <c r="X584" s="25">
        <v>0</v>
      </c>
      <c r="Y584" s="31" t="str">
        <f>IFERROR(LISTAS[[#This Row],[COSTO]]/X584-1,"")</f>
        <v/>
      </c>
      <c r="AF584" t="str">
        <v>MIGUEL.ALEMITES</v>
      </c>
      <c r="AG584" t="str">
        <v>ALEMITES</v>
      </c>
      <c r="AH584" s="15" t="str">
        <v>11 - 1/8 GAS R</v>
      </c>
      <c r="AI584" s="9">
        <v>466.19954999999993</v>
      </c>
      <c r="AJ584" s="9">
        <v>259</v>
      </c>
      <c r="AK584" s="66">
        <v>0.79999826254826223</v>
      </c>
      <c r="AL584" s="8">
        <v>0.14610264256311023</v>
      </c>
      <c r="AM584" s="9">
        <v>534.31253621673272</v>
      </c>
      <c r="AN584" s="66">
        <v>1.0629827653155703</v>
      </c>
      <c r="AO584" s="13">
        <f t="shared" si="20"/>
        <v>68.112986216732793</v>
      </c>
      <c r="AQ584" s="66">
        <v>0.80000000000000027</v>
      </c>
      <c r="AR584" s="13">
        <v>672.49898550000034</v>
      </c>
    </row>
    <row r="585" spans="1:44" x14ac:dyDescent="0.2">
      <c r="A585" s="6" t="s">
        <v>996</v>
      </c>
      <c r="B585" t="s">
        <v>895</v>
      </c>
      <c r="C585">
        <v>385</v>
      </c>
      <c r="D585" t="s">
        <v>5500</v>
      </c>
      <c r="E585" s="2">
        <v>1897.76</v>
      </c>
      <c r="F585" s="6" t="str">
        <f>+_xlfn.XLOOKUP(LISTAS[[#This Row],[ID]],_01_CODIGOS_Y_COSTOS_xlsm[Producto y N°],_01_CODIGOS_Y_COSTOS_xlsm[FABRICA],"",0,1)</f>
        <v>RESORTES</v>
      </c>
      <c r="G585" s="13">
        <f>LISTAS[[#This Row],[Precio]]*(1-0.46)*(1-IF($C$3520="",0,$C$3520))</f>
        <v>768.59280000000012</v>
      </c>
      <c r="H585" s="1">
        <f>+_xlfn.XLOOKUP(LISTAS[[#This Row],[ID]],_01_CODIGOS_Y_COSTOS_xlsm[Producto y N°],_01_CODIGOS_Y_COSTOS_xlsm[COSTO],0,0,1)</f>
        <v>0</v>
      </c>
      <c r="I585" s="115">
        <f>+IFERROR(LISTAS[[#This Row],[VENTA NETA]]/LISTAS[[#This Row],[COSTO]]-1,0)</f>
        <v>0</v>
      </c>
      <c r="J585" s="33" t="str">
        <f>IFERROR(VLOOKUP(LISTAS[[#This Row],[ID]],_01_CODIGOS_Y_COSTOS_xlsm[[Producto y N°]:[CODIGO]],2,0),"")</f>
        <v>385</v>
      </c>
      <c r="M585" s="22">
        <v>0</v>
      </c>
      <c r="N585" s="23">
        <f>+LISTAS[[#This Row],[Precio]]+(LISTAS[[#This Row],[Precio]]*M585)</f>
        <v>1897.76</v>
      </c>
      <c r="O585" s="24">
        <f t="shared" si="19"/>
        <v>768.59280000000012</v>
      </c>
      <c r="Q585" s="21" t="str">
        <f>IFERROR(O585/LISTAS[[#This Row],[COSTO]]-1,"")</f>
        <v/>
      </c>
      <c r="R585" t="str">
        <f>+LISTAS[[#This Row],[ID]]</f>
        <v>RESORTES LINEA COMPLEMENTARIA385</v>
      </c>
      <c r="T585" s="29"/>
      <c r="U585" s="25">
        <f>LISTAS[[#This Row],[COSTO]]+(LISTAS[[#This Row],[COSTO]]*T585)</f>
        <v>0</v>
      </c>
      <c r="V585" s="30">
        <f>IF(T585="",0,U585/LISTAS[[#This Row],[VENTA NETA]]-1)</f>
        <v>0</v>
      </c>
      <c r="X585" s="25">
        <v>0</v>
      </c>
      <c r="Y585" s="31" t="str">
        <f>IFERROR(LISTAS[[#This Row],[COSTO]]/X585-1,"")</f>
        <v/>
      </c>
      <c r="AF585" t="str">
        <v>MIGUEL.ALEMITES</v>
      </c>
      <c r="AG585" t="str">
        <v>ALEMITES</v>
      </c>
      <c r="AH585" s="15" t="str">
        <v>18 - 1/4 SAE 29 mm (crucetas)</v>
      </c>
      <c r="AI585" s="9">
        <v>678.60180000000003</v>
      </c>
      <c r="AJ585" s="9">
        <v>377</v>
      </c>
      <c r="AK585" s="66">
        <v>0.80000477453580898</v>
      </c>
      <c r="AL585" s="8">
        <v>0.14603163746489889</v>
      </c>
      <c r="AM585" s="9">
        <v>777.69913204062777</v>
      </c>
      <c r="AN585" s="66">
        <v>1.0628624192059091</v>
      </c>
      <c r="AO585" s="13">
        <f t="shared" si="20"/>
        <v>99.097332040627748</v>
      </c>
      <c r="AQ585" s="66">
        <v>0.79999999999999982</v>
      </c>
      <c r="AR585" s="13">
        <v>395.828622</v>
      </c>
    </row>
    <row r="586" spans="1:44" x14ac:dyDescent="0.2">
      <c r="A586" s="6" t="s">
        <v>997</v>
      </c>
      <c r="B586" t="s">
        <v>895</v>
      </c>
      <c r="C586">
        <v>386</v>
      </c>
      <c r="D586" t="s">
        <v>5501</v>
      </c>
      <c r="E586" s="2">
        <v>2290.4</v>
      </c>
      <c r="F586" s="6" t="str">
        <f>+_xlfn.XLOOKUP(LISTAS[[#This Row],[ID]],_01_CODIGOS_Y_COSTOS_xlsm[Producto y N°],_01_CODIGOS_Y_COSTOS_xlsm[FABRICA],"",0,1)</f>
        <v>RESORTES</v>
      </c>
      <c r="G586" s="13">
        <f>LISTAS[[#This Row],[Precio]]*(1-0.46)*(1-IF($C$3520="",0,$C$3520))</f>
        <v>927.61200000000008</v>
      </c>
      <c r="H586" s="1">
        <f>+_xlfn.XLOOKUP(LISTAS[[#This Row],[ID]],_01_CODIGOS_Y_COSTOS_xlsm[Producto y N°],_01_CODIGOS_Y_COSTOS_xlsm[COSTO],0,0,1)</f>
        <v>352.5</v>
      </c>
      <c r="I586" s="115">
        <f>+IFERROR(LISTAS[[#This Row],[VENTA NETA]]/LISTAS[[#This Row],[COSTO]]-1,0)</f>
        <v>1.6315234042553195</v>
      </c>
      <c r="J586" s="33" t="str">
        <f>IFERROR(VLOOKUP(LISTAS[[#This Row],[ID]],_01_CODIGOS_Y_COSTOS_xlsm[[Producto y N°]:[CODIGO]],2,0),"")</f>
        <v>386</v>
      </c>
      <c r="M586" s="22">
        <v>0</v>
      </c>
      <c r="N586" s="23">
        <f>+LISTAS[[#This Row],[Precio]]+(LISTAS[[#This Row],[Precio]]*M586)</f>
        <v>2290.4</v>
      </c>
      <c r="O586" s="24">
        <f t="shared" si="19"/>
        <v>927.61200000000008</v>
      </c>
      <c r="Q586" s="21">
        <f>IFERROR(O586/LISTAS[[#This Row],[COSTO]]-1,"")</f>
        <v>1.6315234042553195</v>
      </c>
      <c r="R586" t="str">
        <f>+LISTAS[[#This Row],[ID]]</f>
        <v>RESORTES LINEA COMPLEMENTARIA386</v>
      </c>
      <c r="T586" s="29"/>
      <c r="U586" s="25">
        <f>LISTAS[[#This Row],[COSTO]]+(LISTAS[[#This Row],[COSTO]]*T586)</f>
        <v>352.5</v>
      </c>
      <c r="V586" s="30">
        <f>IF(T586="",0,U586/LISTAS[[#This Row],[VENTA NETA]]-1)</f>
        <v>0</v>
      </c>
      <c r="X586" s="25">
        <v>0</v>
      </c>
      <c r="Y586" s="31" t="str">
        <f>IFERROR(LISTAS[[#This Row],[COSTO]]/X586-1,"")</f>
        <v/>
      </c>
      <c r="AF586" t="str">
        <v>ALNAT</v>
      </c>
      <c r="AG586" t="str">
        <v>CONECTORES NEUMÁTICOS</v>
      </c>
      <c r="AH586" s="15">
        <v>229</v>
      </c>
      <c r="AI586" s="9">
        <v>1035.3541499999999</v>
      </c>
      <c r="AJ586" s="9">
        <v>611.82000000000005</v>
      </c>
      <c r="AK586" s="66">
        <v>0.69225286849073231</v>
      </c>
      <c r="AL586" s="8">
        <v>0.14592688379338448</v>
      </c>
      <c r="AM586" s="9">
        <v>1186.4401547320483</v>
      </c>
      <c r="AN586" s="66">
        <v>0.93919805618000107</v>
      </c>
      <c r="AO586" s="13">
        <f t="shared" si="20"/>
        <v>151.08600473204842</v>
      </c>
      <c r="AQ586" s="66">
        <v>0.80000000000000027</v>
      </c>
      <c r="AR586" s="13">
        <v>264.04432650000012</v>
      </c>
    </row>
    <row r="587" spans="1:44" x14ac:dyDescent="0.2">
      <c r="A587" s="6" t="s">
        <v>998</v>
      </c>
      <c r="B587" t="s">
        <v>895</v>
      </c>
      <c r="C587">
        <v>387</v>
      </c>
      <c r="D587" t="s">
        <v>5502</v>
      </c>
      <c r="E587" s="2">
        <v>2748.88</v>
      </c>
      <c r="F587" s="6" t="str">
        <f>+_xlfn.XLOOKUP(LISTAS[[#This Row],[ID]],_01_CODIGOS_Y_COSTOS_xlsm[Producto y N°],_01_CODIGOS_Y_COSTOS_xlsm[FABRICA],"",0,1)</f>
        <v>RESORTES</v>
      </c>
      <c r="G587" s="13">
        <f>LISTAS[[#This Row],[Precio]]*(1-0.46)*(1-IF($C$3520="",0,$C$3520))</f>
        <v>1113.2964000000002</v>
      </c>
      <c r="H587" s="1">
        <f>+_xlfn.XLOOKUP(LISTAS[[#This Row],[ID]],_01_CODIGOS_Y_COSTOS_xlsm[Producto y N°],_01_CODIGOS_Y_COSTOS_xlsm[COSTO],0,0,1)</f>
        <v>352.5</v>
      </c>
      <c r="I587" s="115">
        <f>+IFERROR(LISTAS[[#This Row],[VENTA NETA]]/LISTAS[[#This Row],[COSTO]]-1,0)</f>
        <v>2.1582876595744684</v>
      </c>
      <c r="J587" s="33" t="str">
        <f>IFERROR(VLOOKUP(LISTAS[[#This Row],[ID]],_01_CODIGOS_Y_COSTOS_xlsm[[Producto y N°]:[CODIGO]],2,0),"")</f>
        <v>387</v>
      </c>
      <c r="M587" s="22">
        <v>0</v>
      </c>
      <c r="N587" s="23">
        <f>+LISTAS[[#This Row],[Precio]]+(LISTAS[[#This Row],[Precio]]*M587)</f>
        <v>2748.88</v>
      </c>
      <c r="O587" s="24">
        <f t="shared" si="19"/>
        <v>1113.2964000000002</v>
      </c>
      <c r="Q587" s="21">
        <f>IFERROR(O587/LISTAS[[#This Row],[COSTO]]-1,"")</f>
        <v>2.1582876595744684</v>
      </c>
      <c r="R587" t="str">
        <f>+LISTAS[[#This Row],[ID]]</f>
        <v>RESORTES LINEA COMPLEMENTARIA387</v>
      </c>
      <c r="T587" s="29"/>
      <c r="U587" s="25">
        <f>LISTAS[[#This Row],[COSTO]]+(LISTAS[[#This Row],[COSTO]]*T587)</f>
        <v>352.5</v>
      </c>
      <c r="V587" s="30">
        <f>IF(T587="",0,U587/LISTAS[[#This Row],[VENTA NETA]]-1)</f>
        <v>0</v>
      </c>
      <c r="X587" s="25">
        <v>0</v>
      </c>
      <c r="Y587" s="31" t="str">
        <f>IFERROR(LISTAS[[#This Row],[COSTO]]/X587-1,"")</f>
        <v/>
      </c>
      <c r="AF587" t="str">
        <v>INSERTOS</v>
      </c>
      <c r="AG587" t="str">
        <v>INSERTOS</v>
      </c>
      <c r="AH587" s="15" t="str">
        <v>12x1,25x16</v>
      </c>
      <c r="AI587" s="9">
        <v>1138.49955</v>
      </c>
      <c r="AJ587" s="9">
        <v>632.5</v>
      </c>
      <c r="AK587" s="66">
        <v>0.79999928853754931</v>
      </c>
      <c r="AL587" s="8">
        <v>0.14494351310304121</v>
      </c>
      <c r="AM587" s="9">
        <v>1303.5176744432315</v>
      </c>
      <c r="AN587" s="66">
        <v>1.0608975090011565</v>
      </c>
      <c r="AO587" s="13">
        <f t="shared" si="20"/>
        <v>165.0181244432315</v>
      </c>
      <c r="AQ587" s="66">
        <v>0.8</v>
      </c>
      <c r="AR587" s="13">
        <v>528.31521000000021</v>
      </c>
    </row>
    <row r="588" spans="1:44" x14ac:dyDescent="0.2">
      <c r="A588" s="6" t="s">
        <v>999</v>
      </c>
      <c r="B588" t="s">
        <v>895</v>
      </c>
      <c r="C588">
        <v>388</v>
      </c>
      <c r="D588" t="s">
        <v>5503</v>
      </c>
      <c r="E588" s="2">
        <v>1732.12</v>
      </c>
      <c r="F588" s="6" t="str">
        <f>+_xlfn.XLOOKUP(LISTAS[[#This Row],[ID]],_01_CODIGOS_Y_COSTOS_xlsm[Producto y N°],_01_CODIGOS_Y_COSTOS_xlsm[FABRICA],"",0,1)</f>
        <v>RESORTES</v>
      </c>
      <c r="G588" s="13">
        <f>LISTAS[[#This Row],[Precio]]*(1-0.46)*(1-IF($C$3520="",0,$C$3520))</f>
        <v>701.5086</v>
      </c>
      <c r="H588" s="1">
        <f>+_xlfn.XLOOKUP(LISTAS[[#This Row],[ID]],_01_CODIGOS_Y_COSTOS_xlsm[Producto y N°],_01_CODIGOS_Y_COSTOS_xlsm[COSTO],0,0,1)</f>
        <v>0</v>
      </c>
      <c r="I588" s="115">
        <f>+IFERROR(LISTAS[[#This Row],[VENTA NETA]]/LISTAS[[#This Row],[COSTO]]-1,0)</f>
        <v>0</v>
      </c>
      <c r="J588" s="33" t="str">
        <f>IFERROR(VLOOKUP(LISTAS[[#This Row],[ID]],_01_CODIGOS_Y_COSTOS_xlsm[[Producto y N°]:[CODIGO]],2,0),"")</f>
        <v>388</v>
      </c>
      <c r="M588" s="22">
        <v>0</v>
      </c>
      <c r="N588" s="23">
        <f>+LISTAS[[#This Row],[Precio]]+(LISTAS[[#This Row],[Precio]]*M588)</f>
        <v>1732.12</v>
      </c>
      <c r="O588" s="24">
        <f t="shared" si="19"/>
        <v>701.5086</v>
      </c>
      <c r="Q588" s="21" t="str">
        <f>IFERROR(O588/LISTAS[[#This Row],[COSTO]]-1,"")</f>
        <v/>
      </c>
      <c r="R588" t="str">
        <f>+LISTAS[[#This Row],[ID]]</f>
        <v>RESORTES LINEA COMPLEMENTARIA388</v>
      </c>
      <c r="T588" s="29"/>
      <c r="U588" s="25">
        <f>LISTAS[[#This Row],[COSTO]]+(LISTAS[[#This Row],[COSTO]]*T588)</f>
        <v>0</v>
      </c>
      <c r="V588" s="30">
        <f>IF(T588="",0,U588/LISTAS[[#This Row],[VENTA NETA]]-1)</f>
        <v>0</v>
      </c>
      <c r="X588" s="25">
        <v>0</v>
      </c>
      <c r="Y588" s="31" t="str">
        <f>IFERROR(LISTAS[[#This Row],[COSTO]]/X588-1,"")</f>
        <v/>
      </c>
      <c r="AF588" t="str">
        <v>INSERTOS</v>
      </c>
      <c r="AG588" t="str">
        <v>INSERTOS</v>
      </c>
      <c r="AH588" s="15" t="str">
        <v>12x1,5x16</v>
      </c>
      <c r="AI588" s="9">
        <v>1138.49955</v>
      </c>
      <c r="AJ588" s="9">
        <v>632.5</v>
      </c>
      <c r="AK588" s="66">
        <v>0.79999928853754931</v>
      </c>
      <c r="AL588" s="8">
        <v>0.14494351310304121</v>
      </c>
      <c r="AM588" s="9">
        <v>1303.5176744432315</v>
      </c>
      <c r="AN588" s="66">
        <v>1.0608975090011565</v>
      </c>
      <c r="AO588" s="13">
        <f t="shared" si="20"/>
        <v>165.0181244432315</v>
      </c>
      <c r="AQ588" s="66">
        <v>0.8</v>
      </c>
      <c r="AR588" s="13">
        <v>520.04159100000015</v>
      </c>
    </row>
    <row r="589" spans="1:44" x14ac:dyDescent="0.2">
      <c r="A589" s="6" t="s">
        <v>1000</v>
      </c>
      <c r="B589" t="s">
        <v>895</v>
      </c>
      <c r="C589">
        <v>389</v>
      </c>
      <c r="D589" t="s">
        <v>5504</v>
      </c>
      <c r="E589" s="2">
        <v>2421.2800000000002</v>
      </c>
      <c r="F589" s="6" t="str">
        <f>+_xlfn.XLOOKUP(LISTAS[[#This Row],[ID]],_01_CODIGOS_Y_COSTOS_xlsm[Producto y N°],_01_CODIGOS_Y_COSTOS_xlsm[FABRICA],"",0,1)</f>
        <v>RESORTES</v>
      </c>
      <c r="G589" s="13">
        <f>LISTAS[[#This Row],[Precio]]*(1-0.46)*(1-IF($C$3520="",0,$C$3520))</f>
        <v>980.61840000000007</v>
      </c>
      <c r="H589" s="1">
        <f>+_xlfn.XLOOKUP(LISTAS[[#This Row],[ID]],_01_CODIGOS_Y_COSTOS_xlsm[Producto y N°],_01_CODIGOS_Y_COSTOS_xlsm[COSTO],0,0,1)</f>
        <v>408.9</v>
      </c>
      <c r="I589" s="115">
        <f>+IFERROR(LISTAS[[#This Row],[VENTA NETA]]/LISTAS[[#This Row],[COSTO]]-1,0)</f>
        <v>1.398186353631695</v>
      </c>
      <c r="J589" s="33" t="str">
        <f>IFERROR(VLOOKUP(LISTAS[[#This Row],[ID]],_01_CODIGOS_Y_COSTOS_xlsm[[Producto y N°]:[CODIGO]],2,0),"")</f>
        <v>389</v>
      </c>
      <c r="M589" s="22">
        <v>0</v>
      </c>
      <c r="N589" s="23">
        <f>+LISTAS[[#This Row],[Precio]]+(LISTAS[[#This Row],[Precio]]*M589)</f>
        <v>2421.2800000000002</v>
      </c>
      <c r="O589" s="24">
        <f t="shared" si="19"/>
        <v>980.61840000000007</v>
      </c>
      <c r="Q589" s="21">
        <f>IFERROR(O589/LISTAS[[#This Row],[COSTO]]-1,"")</f>
        <v>1.398186353631695</v>
      </c>
      <c r="R589" t="str">
        <f>+LISTAS[[#This Row],[ID]]</f>
        <v>RESORTES LINEA COMPLEMENTARIA389</v>
      </c>
      <c r="T589" s="29"/>
      <c r="U589" s="25">
        <f>LISTAS[[#This Row],[COSTO]]+(LISTAS[[#This Row],[COSTO]]*T589)</f>
        <v>408.9</v>
      </c>
      <c r="V589" s="30">
        <f>IF(T589="",0,U589/LISTAS[[#This Row],[VENTA NETA]]-1)</f>
        <v>0</v>
      </c>
      <c r="X589" s="25">
        <v>0</v>
      </c>
      <c r="Y589" s="31" t="str">
        <f>IFERROR(LISTAS[[#This Row],[COSTO]]/X589-1,"")</f>
        <v/>
      </c>
      <c r="AF589" t="str">
        <v>BAIGORRIA</v>
      </c>
      <c r="AG589" t="str">
        <v>ESPARRAGOS DE ACERO</v>
      </c>
      <c r="AH589" s="15" t="str">
        <v>8 x 9 x 40</v>
      </c>
      <c r="AI589" s="9">
        <v>937.15380000000005</v>
      </c>
      <c r="AJ589" s="9">
        <v>520.64</v>
      </c>
      <c r="AK589" s="66">
        <v>0.80000345728334366</v>
      </c>
      <c r="AL589" s="8">
        <v>0.14487076939146304</v>
      </c>
      <c r="AM589" s="9">
        <v>1072.9199920441333</v>
      </c>
      <c r="AN589" s="66">
        <v>1.0607713430472754</v>
      </c>
      <c r="AO589" s="13">
        <f t="shared" si="20"/>
        <v>135.76619204413328</v>
      </c>
      <c r="AQ589" s="66">
        <v>0.7999999999999996</v>
      </c>
      <c r="AR589" s="13">
        <v>541.81894949999969</v>
      </c>
    </row>
    <row r="590" spans="1:44" x14ac:dyDescent="0.2">
      <c r="A590" s="6" t="s">
        <v>1001</v>
      </c>
      <c r="B590" t="s">
        <v>895</v>
      </c>
      <c r="C590">
        <v>393</v>
      </c>
      <c r="D590" t="s">
        <v>1002</v>
      </c>
      <c r="E590" s="2">
        <v>811.92</v>
      </c>
      <c r="F590" s="6" t="str">
        <f>+_xlfn.XLOOKUP(LISTAS[[#This Row],[ID]],_01_CODIGOS_Y_COSTOS_xlsm[Producto y N°],_01_CODIGOS_Y_COSTOS_xlsm[FABRICA],"",0,1)</f>
        <v>RESORTES</v>
      </c>
      <c r="G590" s="13">
        <f>LISTAS[[#This Row],[Precio]]*(1-0.46)*(1-IF($C$3520="",0,$C$3520))</f>
        <v>328.82760000000002</v>
      </c>
      <c r="H590" s="1">
        <f>+_xlfn.XLOOKUP(LISTAS[[#This Row],[ID]],_01_CODIGOS_Y_COSTOS_xlsm[Producto y N°],_01_CODIGOS_Y_COSTOS_xlsm[COSTO],0,0,1)</f>
        <v>0</v>
      </c>
      <c r="I590" s="115">
        <f>+IFERROR(LISTAS[[#This Row],[VENTA NETA]]/LISTAS[[#This Row],[COSTO]]-1,0)</f>
        <v>0</v>
      </c>
      <c r="J590" s="33" t="str">
        <f>IFERROR(VLOOKUP(LISTAS[[#This Row],[ID]],_01_CODIGOS_Y_COSTOS_xlsm[[Producto y N°]:[CODIGO]],2,0),"")</f>
        <v>393</v>
      </c>
      <c r="M590" s="22">
        <v>0</v>
      </c>
      <c r="N590" s="23">
        <f>+LISTAS[[#This Row],[Precio]]+(LISTAS[[#This Row],[Precio]]*M590)</f>
        <v>811.92</v>
      </c>
      <c r="O590" s="24">
        <f t="shared" si="19"/>
        <v>328.82760000000002</v>
      </c>
      <c r="Q590" s="21" t="str">
        <f>IFERROR(O590/LISTAS[[#This Row],[COSTO]]-1,"")</f>
        <v/>
      </c>
      <c r="R590" t="str">
        <f>+LISTAS[[#This Row],[ID]]</f>
        <v>RESORTES LINEA COMPLEMENTARIA393</v>
      </c>
      <c r="T590" s="29"/>
      <c r="U590" s="25">
        <f>LISTAS[[#This Row],[COSTO]]+(LISTAS[[#This Row],[COSTO]]*T590)</f>
        <v>0</v>
      </c>
      <c r="V590" s="30">
        <f>IF(T590="",0,U590/LISTAS[[#This Row],[VENTA NETA]]-1)</f>
        <v>0</v>
      </c>
      <c r="X590" s="25">
        <v>0</v>
      </c>
      <c r="Y590" s="31" t="str">
        <f>IFERROR(LISTAS[[#This Row],[COSTO]]/X590-1,"")</f>
        <v/>
      </c>
      <c r="AF590" t="str">
        <v>BAIGORRIA</v>
      </c>
      <c r="AG590" t="str">
        <v>ESPARRAGOS DE ACERO</v>
      </c>
      <c r="AH590" s="15" t="str">
        <v>8 x 50</v>
      </c>
      <c r="AI590" s="9">
        <v>716.21415000000002</v>
      </c>
      <c r="AJ590" s="9">
        <v>397.89769999999999</v>
      </c>
      <c r="AK590" s="66">
        <v>0.79999570241295692</v>
      </c>
      <c r="AL590" s="8">
        <v>0.14486956496719139</v>
      </c>
      <c r="AM590" s="9">
        <v>819.97178233384682</v>
      </c>
      <c r="AN590" s="66">
        <v>1.0607602967643364</v>
      </c>
      <c r="AO590" s="13">
        <f t="shared" si="20"/>
        <v>103.7576323338468</v>
      </c>
      <c r="AQ590" s="66">
        <v>0.8</v>
      </c>
      <c r="AR590" s="13">
        <v>380.22380999999996</v>
      </c>
    </row>
    <row r="591" spans="1:44" x14ac:dyDescent="0.2">
      <c r="A591" s="6" t="s">
        <v>1003</v>
      </c>
      <c r="B591" t="s">
        <v>895</v>
      </c>
      <c r="C591">
        <v>394</v>
      </c>
      <c r="D591" t="s">
        <v>1004</v>
      </c>
      <c r="E591" s="2">
        <v>811.92</v>
      </c>
      <c r="F591" s="6" t="str">
        <f>+_xlfn.XLOOKUP(LISTAS[[#This Row],[ID]],_01_CODIGOS_Y_COSTOS_xlsm[Producto y N°],_01_CODIGOS_Y_COSTOS_xlsm[FABRICA],"",0,1)</f>
        <v>RESORTES</v>
      </c>
      <c r="G591" s="13">
        <f>LISTAS[[#This Row],[Precio]]*(1-0.46)*(1-IF($C$3520="",0,$C$3520))</f>
        <v>328.82760000000002</v>
      </c>
      <c r="H591" s="1">
        <f>+_xlfn.XLOOKUP(LISTAS[[#This Row],[ID]],_01_CODIGOS_Y_COSTOS_xlsm[Producto y N°],_01_CODIGOS_Y_COSTOS_xlsm[COSTO],0,0,1)</f>
        <v>0</v>
      </c>
      <c r="I591" s="115">
        <f>+IFERROR(LISTAS[[#This Row],[VENTA NETA]]/LISTAS[[#This Row],[COSTO]]-1,0)</f>
        <v>0</v>
      </c>
      <c r="J591" s="33" t="str">
        <f>IFERROR(VLOOKUP(LISTAS[[#This Row],[ID]],_01_CODIGOS_Y_COSTOS_xlsm[[Producto y N°]:[CODIGO]],2,0),"")</f>
        <v>394</v>
      </c>
      <c r="M591" s="22">
        <v>0</v>
      </c>
      <c r="N591" s="23">
        <f>+LISTAS[[#This Row],[Precio]]+(LISTAS[[#This Row],[Precio]]*M591)</f>
        <v>811.92</v>
      </c>
      <c r="O591" s="24">
        <f t="shared" si="19"/>
        <v>328.82760000000002</v>
      </c>
      <c r="Q591" s="21" t="str">
        <f>IFERROR(O591/LISTAS[[#This Row],[COSTO]]-1,"")</f>
        <v/>
      </c>
      <c r="R591" t="str">
        <f>+LISTAS[[#This Row],[ID]]</f>
        <v>RESORTES LINEA COMPLEMENTARIA394</v>
      </c>
      <c r="T591" s="29"/>
      <c r="U591" s="25">
        <f>LISTAS[[#This Row],[COSTO]]+(LISTAS[[#This Row],[COSTO]]*T591)</f>
        <v>0</v>
      </c>
      <c r="V591" s="30">
        <f>IF(T591="",0,U591/LISTAS[[#This Row],[VENTA NETA]]-1)</f>
        <v>0</v>
      </c>
      <c r="X591" s="25">
        <v>0</v>
      </c>
      <c r="Y591" s="31" t="str">
        <f>IFERROR(LISTAS[[#This Row],[COSTO]]/X591-1,"")</f>
        <v/>
      </c>
      <c r="AF591" t="str">
        <v>BAIGORRIA</v>
      </c>
      <c r="AG591" t="str">
        <v>ESPARRAGOS DE ACERO</v>
      </c>
      <c r="AH591" s="15" t="str">
        <v>6 x 35</v>
      </c>
      <c r="AI591" s="9">
        <v>579.57120000000009</v>
      </c>
      <c r="AJ591" s="9">
        <v>321.98349999999999</v>
      </c>
      <c r="AK591" s="66">
        <v>0.80000279517428718</v>
      </c>
      <c r="AL591" s="8">
        <v>0.14486685796167675</v>
      </c>
      <c r="AM591" s="9">
        <v>663.53185870907851</v>
      </c>
      <c r="AN591" s="66">
        <v>1.0607635444334211</v>
      </c>
      <c r="AO591" s="13">
        <f t="shared" si="20"/>
        <v>83.960658709078416</v>
      </c>
      <c r="AQ591" s="66">
        <v>0.80000000000000027</v>
      </c>
      <c r="AR591" s="13">
        <v>427.75178850000066</v>
      </c>
    </row>
    <row r="592" spans="1:44" x14ac:dyDescent="0.2">
      <c r="A592" s="6" t="s">
        <v>1005</v>
      </c>
      <c r="B592" t="s">
        <v>895</v>
      </c>
      <c r="C592">
        <v>395</v>
      </c>
      <c r="D592" t="s">
        <v>1006</v>
      </c>
      <c r="E592" s="2">
        <v>811.92</v>
      </c>
      <c r="F592" s="6" t="str">
        <f>+_xlfn.XLOOKUP(LISTAS[[#This Row],[ID]],_01_CODIGOS_Y_COSTOS_xlsm[Producto y N°],_01_CODIGOS_Y_COSTOS_xlsm[FABRICA],"",0,1)</f>
        <v>RESORTES</v>
      </c>
      <c r="G592" s="13">
        <f>LISTAS[[#This Row],[Precio]]*(1-0.46)*(1-IF($C$3520="",0,$C$3520))</f>
        <v>328.82760000000002</v>
      </c>
      <c r="H592" s="1">
        <f>+_xlfn.XLOOKUP(LISTAS[[#This Row],[ID]],_01_CODIGOS_Y_COSTOS_xlsm[Producto y N°],_01_CODIGOS_Y_COSTOS_xlsm[COSTO],0,0,1)</f>
        <v>0</v>
      </c>
      <c r="I592" s="115">
        <f>+IFERROR(LISTAS[[#This Row],[VENTA NETA]]/LISTAS[[#This Row],[COSTO]]-1,0)</f>
        <v>0</v>
      </c>
      <c r="J592" s="33" t="str">
        <f>IFERROR(VLOOKUP(LISTAS[[#This Row],[ID]],_01_CODIGOS_Y_COSTOS_xlsm[[Producto y N°]:[CODIGO]],2,0),"")</f>
        <v>395</v>
      </c>
      <c r="M592" s="22">
        <v>0</v>
      </c>
      <c r="N592" s="23">
        <f>+LISTAS[[#This Row],[Precio]]+(LISTAS[[#This Row],[Precio]]*M592)</f>
        <v>811.92</v>
      </c>
      <c r="O592" s="24">
        <f t="shared" si="19"/>
        <v>328.82760000000002</v>
      </c>
      <c r="Q592" s="21" t="str">
        <f>IFERROR(O592/LISTAS[[#This Row],[COSTO]]-1,"")</f>
        <v/>
      </c>
      <c r="R592" t="str">
        <f>+LISTAS[[#This Row],[ID]]</f>
        <v>RESORTES LINEA COMPLEMENTARIA395</v>
      </c>
      <c r="T592" s="29"/>
      <c r="U592" s="25">
        <f>LISTAS[[#This Row],[COSTO]]+(LISTAS[[#This Row],[COSTO]]*T592)</f>
        <v>0</v>
      </c>
      <c r="V592" s="30">
        <f>IF(T592="",0,U592/LISTAS[[#This Row],[VENTA NETA]]-1)</f>
        <v>0</v>
      </c>
      <c r="X592" s="25">
        <v>0</v>
      </c>
      <c r="Y592" s="31" t="str">
        <f>IFERROR(LISTAS[[#This Row],[COSTO]]/X592-1,"")</f>
        <v/>
      </c>
      <c r="AF592" t="str">
        <v>BAIGORRIA</v>
      </c>
      <c r="AG592" t="str">
        <v>ESPARRAGOS DE ACERO</v>
      </c>
      <c r="AH592" s="15" t="str">
        <v>8 x 40</v>
      </c>
      <c r="AI592" s="9">
        <v>611.76869999999997</v>
      </c>
      <c r="AJ592" s="9">
        <v>339.87049999999999</v>
      </c>
      <c r="AK592" s="66">
        <v>0.80000529613485138</v>
      </c>
      <c r="AL592" s="8">
        <v>0.14486551125932645</v>
      </c>
      <c r="AM592" s="9">
        <v>700.39288549795356</v>
      </c>
      <c r="AN592" s="66">
        <v>1.060763983628922</v>
      </c>
      <c r="AO592" s="13">
        <f t="shared" si="20"/>
        <v>88.62418549795359</v>
      </c>
      <c r="AQ592" s="66">
        <v>0.8</v>
      </c>
      <c r="AR592" s="13">
        <v>618.02905949999968</v>
      </c>
    </row>
    <row r="593" spans="1:44" x14ac:dyDescent="0.2">
      <c r="A593" s="6" t="s">
        <v>1007</v>
      </c>
      <c r="B593" t="s">
        <v>895</v>
      </c>
      <c r="C593">
        <v>396</v>
      </c>
      <c r="D593" t="s">
        <v>1008</v>
      </c>
      <c r="E593" s="2">
        <v>811.92</v>
      </c>
      <c r="F593" s="6" t="str">
        <f>+_xlfn.XLOOKUP(LISTAS[[#This Row],[ID]],_01_CODIGOS_Y_COSTOS_xlsm[Producto y N°],_01_CODIGOS_Y_COSTOS_xlsm[FABRICA],"",0,1)</f>
        <v>RESORTES</v>
      </c>
      <c r="G593" s="13">
        <f>LISTAS[[#This Row],[Precio]]*(1-0.46)*(1-IF($C$3520="",0,$C$3520))</f>
        <v>328.82760000000002</v>
      </c>
      <c r="H593" s="1">
        <f>+_xlfn.XLOOKUP(LISTAS[[#This Row],[ID]],_01_CODIGOS_Y_COSTOS_xlsm[Producto y N°],_01_CODIGOS_Y_COSTOS_xlsm[COSTO],0,0,1)</f>
        <v>0</v>
      </c>
      <c r="I593" s="115">
        <f>+IFERROR(LISTAS[[#This Row],[VENTA NETA]]/LISTAS[[#This Row],[COSTO]]-1,0)</f>
        <v>0</v>
      </c>
      <c r="J593" s="33" t="str">
        <f>IFERROR(VLOOKUP(LISTAS[[#This Row],[ID]],_01_CODIGOS_Y_COSTOS_xlsm[[Producto y N°]:[CODIGO]],2,0),"")</f>
        <v>396</v>
      </c>
      <c r="M593" s="22">
        <v>0</v>
      </c>
      <c r="N593" s="23">
        <f>+LISTAS[[#This Row],[Precio]]+(LISTAS[[#This Row],[Precio]]*M593)</f>
        <v>811.92</v>
      </c>
      <c r="O593" s="24">
        <f t="shared" si="19"/>
        <v>328.82760000000002</v>
      </c>
      <c r="Q593" s="21" t="str">
        <f>IFERROR(O593/LISTAS[[#This Row],[COSTO]]-1,"")</f>
        <v/>
      </c>
      <c r="R593" t="str">
        <f>+LISTAS[[#This Row],[ID]]</f>
        <v>RESORTES LINEA COMPLEMENTARIA396</v>
      </c>
      <c r="T593" s="29"/>
      <c r="U593" s="25">
        <f>LISTAS[[#This Row],[COSTO]]+(LISTAS[[#This Row],[COSTO]]*T593)</f>
        <v>0</v>
      </c>
      <c r="V593" s="30">
        <f>IF(T593="",0,U593/LISTAS[[#This Row],[VENTA NETA]]-1)</f>
        <v>0</v>
      </c>
      <c r="X593" s="25">
        <v>0</v>
      </c>
      <c r="Y593" s="31" t="str">
        <f>IFERROR(LISTAS[[#This Row],[COSTO]]/X593-1,"")</f>
        <v/>
      </c>
      <c r="AF593" t="str">
        <v>BAIGORRIA</v>
      </c>
      <c r="AG593" t="str">
        <v>ESPARRAGOS DE ACERO</v>
      </c>
      <c r="AH593" s="15" t="str">
        <v>8 x 45</v>
      </c>
      <c r="AI593" s="9">
        <v>686.36970000000008</v>
      </c>
      <c r="AJ593" s="9">
        <v>381.31659999999999</v>
      </c>
      <c r="AK593" s="66">
        <v>0.79999952795131413</v>
      </c>
      <c r="AL593" s="8">
        <v>0.14486282810541384</v>
      </c>
      <c r="AM593" s="9">
        <v>785.79915586786456</v>
      </c>
      <c r="AN593" s="66">
        <v>1.0607525501587514</v>
      </c>
      <c r="AO593" s="13">
        <f t="shared" si="20"/>
        <v>99.429455867864476</v>
      </c>
      <c r="AQ593" s="66">
        <v>0.8</v>
      </c>
      <c r="AR593" s="13">
        <v>452.46631500000012</v>
      </c>
    </row>
    <row r="594" spans="1:44" x14ac:dyDescent="0.2">
      <c r="A594" s="6" t="s">
        <v>1009</v>
      </c>
      <c r="B594" t="s">
        <v>895</v>
      </c>
      <c r="C594">
        <v>397</v>
      </c>
      <c r="D594" t="s">
        <v>1010</v>
      </c>
      <c r="E594" s="2">
        <v>811.92</v>
      </c>
      <c r="F594" s="6" t="str">
        <f>+_xlfn.XLOOKUP(LISTAS[[#This Row],[ID]],_01_CODIGOS_Y_COSTOS_xlsm[Producto y N°],_01_CODIGOS_Y_COSTOS_xlsm[FABRICA],"",0,1)</f>
        <v>RESORTES</v>
      </c>
      <c r="G594" s="13">
        <f>LISTAS[[#This Row],[Precio]]*(1-0.46)*(1-IF($C$3520="",0,$C$3520))</f>
        <v>328.82760000000002</v>
      </c>
      <c r="H594" s="1">
        <f>+_xlfn.XLOOKUP(LISTAS[[#This Row],[ID]],_01_CODIGOS_Y_COSTOS_xlsm[Producto y N°],_01_CODIGOS_Y_COSTOS_xlsm[COSTO],0,0,1)</f>
        <v>0</v>
      </c>
      <c r="I594" s="115">
        <f>+IFERROR(LISTAS[[#This Row],[VENTA NETA]]/LISTAS[[#This Row],[COSTO]]-1,0)</f>
        <v>0</v>
      </c>
      <c r="J594" s="33" t="str">
        <f>IFERROR(VLOOKUP(LISTAS[[#This Row],[ID]],_01_CODIGOS_Y_COSTOS_xlsm[[Producto y N°]:[CODIGO]],2,0),"")</f>
        <v>397</v>
      </c>
      <c r="M594" s="22">
        <v>0</v>
      </c>
      <c r="N594" s="23">
        <f>+LISTAS[[#This Row],[Precio]]+(LISTAS[[#This Row],[Precio]]*M594)</f>
        <v>811.92</v>
      </c>
      <c r="O594" s="24">
        <f t="shared" si="19"/>
        <v>328.82760000000002</v>
      </c>
      <c r="Q594" s="21" t="str">
        <f>IFERROR(O594/LISTAS[[#This Row],[COSTO]]-1,"")</f>
        <v/>
      </c>
      <c r="R594" t="str">
        <f>+LISTAS[[#This Row],[ID]]</f>
        <v>RESORTES LINEA COMPLEMENTARIA397</v>
      </c>
      <c r="T594" s="29"/>
      <c r="U594" s="25">
        <f>LISTAS[[#This Row],[COSTO]]+(LISTAS[[#This Row],[COSTO]]*T594)</f>
        <v>0</v>
      </c>
      <c r="V594" s="30">
        <f>IF(T594="",0,U594/LISTAS[[#This Row],[VENTA NETA]]-1)</f>
        <v>0</v>
      </c>
      <c r="X594" s="25">
        <v>0</v>
      </c>
      <c r="Y594" s="31" t="str">
        <f>IFERROR(LISTAS[[#This Row],[COSTO]]/X594-1,"")</f>
        <v/>
      </c>
      <c r="AF594" t="str">
        <v>REGATONES</v>
      </c>
      <c r="AG594" t="str">
        <v>REGATONES</v>
      </c>
      <c r="AH594" s="15">
        <v>51</v>
      </c>
      <c r="AI594" s="9">
        <v>76.249350000000021</v>
      </c>
      <c r="AJ594" s="9">
        <v>42.3613</v>
      </c>
      <c r="AK594" s="66">
        <v>0.79997662961240623</v>
      </c>
      <c r="AL594" s="8">
        <v>0.1438875049787014</v>
      </c>
      <c r="AM594" s="9">
        <v>87.220678727747753</v>
      </c>
      <c r="AN594" s="66">
        <v>1.0589707758673068</v>
      </c>
      <c r="AO594" s="13">
        <f t="shared" si="20"/>
        <v>10.971328727747732</v>
      </c>
      <c r="AQ594" s="66">
        <v>0.8</v>
      </c>
      <c r="AR594" s="13">
        <v>585.5446394999999</v>
      </c>
    </row>
    <row r="595" spans="1:44" x14ac:dyDescent="0.2">
      <c r="A595" s="6" t="s">
        <v>1011</v>
      </c>
      <c r="B595" t="s">
        <v>895</v>
      </c>
      <c r="C595">
        <v>398</v>
      </c>
      <c r="D595" t="s">
        <v>1012</v>
      </c>
      <c r="E595" s="2">
        <v>811.92</v>
      </c>
      <c r="F595" s="6" t="str">
        <f>+_xlfn.XLOOKUP(LISTAS[[#This Row],[ID]],_01_CODIGOS_Y_COSTOS_xlsm[Producto y N°],_01_CODIGOS_Y_COSTOS_xlsm[FABRICA],"",0,1)</f>
        <v>RESORTES</v>
      </c>
      <c r="G595" s="13">
        <f>LISTAS[[#This Row],[Precio]]*(1-0.46)*(1-IF($C$3520="",0,$C$3520))</f>
        <v>328.82760000000002</v>
      </c>
      <c r="H595" s="1">
        <f>+_xlfn.XLOOKUP(LISTAS[[#This Row],[ID]],_01_CODIGOS_Y_COSTOS_xlsm[Producto y N°],_01_CODIGOS_Y_COSTOS_xlsm[COSTO],0,0,1)</f>
        <v>0</v>
      </c>
      <c r="I595" s="115">
        <f>+IFERROR(LISTAS[[#This Row],[VENTA NETA]]/LISTAS[[#This Row],[COSTO]]-1,0)</f>
        <v>0</v>
      </c>
      <c r="J595" s="33" t="str">
        <f>IFERROR(VLOOKUP(LISTAS[[#This Row],[ID]],_01_CODIGOS_Y_COSTOS_xlsm[[Producto y N°]:[CODIGO]],2,0),"")</f>
        <v>398</v>
      </c>
      <c r="M595" s="22">
        <v>0</v>
      </c>
      <c r="N595" s="23">
        <f>+LISTAS[[#This Row],[Precio]]+(LISTAS[[#This Row],[Precio]]*M595)</f>
        <v>811.92</v>
      </c>
      <c r="O595" s="24">
        <f t="shared" si="19"/>
        <v>328.82760000000002</v>
      </c>
      <c r="Q595" s="21" t="str">
        <f>IFERROR(O595/LISTAS[[#This Row],[COSTO]]-1,"")</f>
        <v/>
      </c>
      <c r="R595" t="str">
        <f>+LISTAS[[#This Row],[ID]]</f>
        <v>RESORTES LINEA COMPLEMENTARIA398</v>
      </c>
      <c r="T595" s="29"/>
      <c r="U595" s="25">
        <f>LISTAS[[#This Row],[COSTO]]+(LISTAS[[#This Row],[COSTO]]*T595)</f>
        <v>0</v>
      </c>
      <c r="V595" s="30">
        <f>IF(T595="",0,U595/LISTAS[[#This Row],[VENTA NETA]]-1)</f>
        <v>0</v>
      </c>
      <c r="X595" s="25">
        <v>0</v>
      </c>
      <c r="Y595" s="31" t="str">
        <f>IFERROR(LISTAS[[#This Row],[COSTO]]/X595-1,"")</f>
        <v/>
      </c>
      <c r="AF595" t="str">
        <v>JUCAP</v>
      </c>
      <c r="AG595" t="str">
        <v>TAPONES DE CARTER</v>
      </c>
      <c r="AH595" s="15" t="str">
        <v>12 - 18 x 1,5</v>
      </c>
      <c r="AI595" s="9">
        <v>3548.6181000000006</v>
      </c>
      <c r="AJ595" s="9">
        <v>1971.4549999999999</v>
      </c>
      <c r="AK595" s="66">
        <v>0.79999954348438118</v>
      </c>
      <c r="AL595" s="8">
        <v>0.14313871568550396</v>
      </c>
      <c r="AM595" s="9">
        <v>4056.5627372923336</v>
      </c>
      <c r="AN595" s="66">
        <v>1.0576491663732286</v>
      </c>
      <c r="AO595" s="13">
        <f t="shared" si="20"/>
        <v>507.94463729233303</v>
      </c>
      <c r="AQ595" s="66">
        <v>0.80000000000000027</v>
      </c>
      <c r="AR595" s="13">
        <v>307.98126450000018</v>
      </c>
    </row>
    <row r="596" spans="1:44" x14ac:dyDescent="0.2">
      <c r="A596" s="6" t="s">
        <v>1013</v>
      </c>
      <c r="B596" t="s">
        <v>895</v>
      </c>
      <c r="C596">
        <v>399</v>
      </c>
      <c r="D596" t="s">
        <v>1014</v>
      </c>
      <c r="E596" s="2">
        <v>916.16</v>
      </c>
      <c r="F596" s="6" t="str">
        <f>+_xlfn.XLOOKUP(LISTAS[[#This Row],[ID]],_01_CODIGOS_Y_COSTOS_xlsm[Producto y N°],_01_CODIGOS_Y_COSTOS_xlsm[FABRICA],"",0,1)</f>
        <v>RESORTES</v>
      </c>
      <c r="G596" s="13">
        <f>LISTAS[[#This Row],[Precio]]*(1-0.46)*(1-IF($C$3520="",0,$C$3520))</f>
        <v>371.04480000000001</v>
      </c>
      <c r="H596" s="1">
        <f>+_xlfn.XLOOKUP(LISTAS[[#This Row],[ID]],_01_CODIGOS_Y_COSTOS_xlsm[Producto y N°],_01_CODIGOS_Y_COSTOS_xlsm[COSTO],0,0,1)</f>
        <v>0</v>
      </c>
      <c r="I596" s="115">
        <f>+IFERROR(LISTAS[[#This Row],[VENTA NETA]]/LISTAS[[#This Row],[COSTO]]-1,0)</f>
        <v>0</v>
      </c>
      <c r="J596" s="33" t="str">
        <f>IFERROR(VLOOKUP(LISTAS[[#This Row],[ID]],_01_CODIGOS_Y_COSTOS_xlsm[[Producto y N°]:[CODIGO]],2,0),"")</f>
        <v>399</v>
      </c>
      <c r="M596" s="22">
        <v>0</v>
      </c>
      <c r="N596" s="23">
        <f>+LISTAS[[#This Row],[Precio]]+(LISTAS[[#This Row],[Precio]]*M596)</f>
        <v>916.16</v>
      </c>
      <c r="O596" s="24">
        <f t="shared" si="19"/>
        <v>371.04480000000001</v>
      </c>
      <c r="Q596" s="21" t="str">
        <f>IFERROR(O596/LISTAS[[#This Row],[COSTO]]-1,"")</f>
        <v/>
      </c>
      <c r="R596" t="str">
        <f>+LISTAS[[#This Row],[ID]]</f>
        <v>RESORTES LINEA COMPLEMENTARIA399</v>
      </c>
      <c r="T596" s="29"/>
      <c r="U596" s="25">
        <f>LISTAS[[#This Row],[COSTO]]+(LISTAS[[#This Row],[COSTO]]*T596)</f>
        <v>0</v>
      </c>
      <c r="V596" s="30">
        <f>IF(T596="",0,U596/LISTAS[[#This Row],[VENTA NETA]]-1)</f>
        <v>0</v>
      </c>
      <c r="X596" s="25">
        <v>0</v>
      </c>
      <c r="Y596" s="31" t="str">
        <f>IFERROR(LISTAS[[#This Row],[COSTO]]/X596-1,"")</f>
        <v/>
      </c>
      <c r="AF596" t="str">
        <v>JUCAP</v>
      </c>
      <c r="AG596" t="str">
        <v>TAPONES DE CARTER</v>
      </c>
      <c r="AH596" s="15" t="str">
        <v>7 - 22 x 1,5 FRES</v>
      </c>
      <c r="AI596" s="9">
        <v>3971.3854499999998</v>
      </c>
      <c r="AJ596" s="9">
        <v>2206.3249999999998</v>
      </c>
      <c r="AK596" s="66">
        <v>0.80000020395907234</v>
      </c>
      <c r="AL596" s="8">
        <v>0.14312491680324979</v>
      </c>
      <c r="AM596" s="9">
        <v>4539.7896621248865</v>
      </c>
      <c r="AN596" s="66">
        <v>1.0576250833965473</v>
      </c>
      <c r="AO596" s="13">
        <f t="shared" si="20"/>
        <v>568.40421212488673</v>
      </c>
      <c r="AQ596" s="66">
        <v>0.79999999999999982</v>
      </c>
      <c r="AR596" s="13">
        <v>291.5551889999997</v>
      </c>
    </row>
    <row r="597" spans="1:44" x14ac:dyDescent="0.2">
      <c r="A597" s="6" t="s">
        <v>1015</v>
      </c>
      <c r="B597" t="s">
        <v>895</v>
      </c>
      <c r="C597">
        <v>400</v>
      </c>
      <c r="D597" t="s">
        <v>1016</v>
      </c>
      <c r="E597" s="2">
        <v>2239.7600000000002</v>
      </c>
      <c r="F597" s="6" t="str">
        <f>+_xlfn.XLOOKUP(LISTAS[[#This Row],[ID]],_01_CODIGOS_Y_COSTOS_xlsm[Producto y N°],_01_CODIGOS_Y_COSTOS_xlsm[FABRICA],"",0,1)</f>
        <v>RESORTES</v>
      </c>
      <c r="G597" s="13">
        <f>LISTAS[[#This Row],[Precio]]*(1-0.46)*(1-IF($C$3520="",0,$C$3520))</f>
        <v>907.10280000000012</v>
      </c>
      <c r="H597" s="1">
        <f>+_xlfn.XLOOKUP(LISTAS[[#This Row],[ID]],_01_CODIGOS_Y_COSTOS_xlsm[Producto y N°],_01_CODIGOS_Y_COSTOS_xlsm[COSTO],0,0,1)</f>
        <v>0</v>
      </c>
      <c r="I597" s="115">
        <f>+IFERROR(LISTAS[[#This Row],[VENTA NETA]]/LISTAS[[#This Row],[COSTO]]-1,0)</f>
        <v>0</v>
      </c>
      <c r="J597" s="33" t="str">
        <f>IFERROR(VLOOKUP(LISTAS[[#This Row],[ID]],_01_CODIGOS_Y_COSTOS_xlsm[[Producto y N°]:[CODIGO]],2,0),"")</f>
        <v>400</v>
      </c>
      <c r="M597" s="22">
        <v>0</v>
      </c>
      <c r="N597" s="23">
        <f>+LISTAS[[#This Row],[Precio]]+(LISTAS[[#This Row],[Precio]]*M597)</f>
        <v>2239.7600000000002</v>
      </c>
      <c r="O597" s="24">
        <f t="shared" si="19"/>
        <v>907.10280000000012</v>
      </c>
      <c r="Q597" s="21" t="str">
        <f>IFERROR(O597/LISTAS[[#This Row],[COSTO]]-1,"")</f>
        <v/>
      </c>
      <c r="R597" t="str">
        <f>+LISTAS[[#This Row],[ID]]</f>
        <v>RESORTES LINEA COMPLEMENTARIA400</v>
      </c>
      <c r="T597" s="29"/>
      <c r="U597" s="25">
        <f>LISTAS[[#This Row],[COSTO]]+(LISTAS[[#This Row],[COSTO]]*T597)</f>
        <v>0</v>
      </c>
      <c r="V597" s="30">
        <f>IF(T597="",0,U597/LISTAS[[#This Row],[VENTA NETA]]-1)</f>
        <v>0</v>
      </c>
      <c r="X597" s="25">
        <v>0</v>
      </c>
      <c r="Y597" s="31" t="str">
        <f>IFERROR(LISTAS[[#This Row],[COSTO]]/X597-1,"")</f>
        <v/>
      </c>
      <c r="AF597" t="str">
        <v>JUCAP</v>
      </c>
      <c r="AG597" t="str">
        <v>TAPONES DE CARTER</v>
      </c>
      <c r="AH597" s="15" t="str">
        <v>11 - 22 x 1,5</v>
      </c>
      <c r="AI597" s="9">
        <v>2930.4463500000002</v>
      </c>
      <c r="AJ597" s="9">
        <v>1628.0250000000001</v>
      </c>
      <c r="AK597" s="66">
        <v>0.80000082922559534</v>
      </c>
      <c r="AL597" s="8">
        <v>0.14304949840337189</v>
      </c>
      <c r="AM597" s="9">
        <v>3349.6452304654922</v>
      </c>
      <c r="AN597" s="66">
        <v>1.0574900449719702</v>
      </c>
      <c r="AO597" s="13">
        <f t="shared" si="20"/>
        <v>419.19888046549204</v>
      </c>
      <c r="AQ597" s="66">
        <v>0.8</v>
      </c>
      <c r="AR597" s="13">
        <v>418.24613699999964</v>
      </c>
    </row>
    <row r="598" spans="1:44" x14ac:dyDescent="0.2">
      <c r="A598" s="6" t="s">
        <v>1017</v>
      </c>
      <c r="B598" t="s">
        <v>895</v>
      </c>
      <c r="C598">
        <v>401</v>
      </c>
      <c r="D598" t="s">
        <v>1018</v>
      </c>
      <c r="E598" s="2">
        <v>2351.8000000000002</v>
      </c>
      <c r="F598" s="6" t="str">
        <f>+_xlfn.XLOOKUP(LISTAS[[#This Row],[ID]],_01_CODIGOS_Y_COSTOS_xlsm[Producto y N°],_01_CODIGOS_Y_COSTOS_xlsm[FABRICA],"",0,1)</f>
        <v>RESORTES</v>
      </c>
      <c r="G598" s="13">
        <f>LISTAS[[#This Row],[Precio]]*(1-0.46)*(1-IF($C$3520="",0,$C$3520))</f>
        <v>952.47900000000016</v>
      </c>
      <c r="H598" s="1">
        <f>+_xlfn.XLOOKUP(LISTAS[[#This Row],[ID]],_01_CODIGOS_Y_COSTOS_xlsm[Producto y N°],_01_CODIGOS_Y_COSTOS_xlsm[COSTO],0,0,1)</f>
        <v>0</v>
      </c>
      <c r="I598" s="115">
        <f>+IFERROR(LISTAS[[#This Row],[VENTA NETA]]/LISTAS[[#This Row],[COSTO]]-1,0)</f>
        <v>0</v>
      </c>
      <c r="J598" s="33" t="str">
        <f>IFERROR(VLOOKUP(LISTAS[[#This Row],[ID]],_01_CODIGOS_Y_COSTOS_xlsm[[Producto y N°]:[CODIGO]],2,0),"")</f>
        <v>401</v>
      </c>
      <c r="M598" s="22">
        <v>0</v>
      </c>
      <c r="N598" s="23">
        <f>+LISTAS[[#This Row],[Precio]]+(LISTAS[[#This Row],[Precio]]*M598)</f>
        <v>2351.8000000000002</v>
      </c>
      <c r="O598" s="24">
        <f t="shared" si="19"/>
        <v>952.47900000000016</v>
      </c>
      <c r="Q598" s="21" t="str">
        <f>IFERROR(O598/LISTAS[[#This Row],[COSTO]]-1,"")</f>
        <v/>
      </c>
      <c r="R598" t="str">
        <f>+LISTAS[[#This Row],[ID]]</f>
        <v>RESORTES LINEA COMPLEMENTARIA401</v>
      </c>
      <c r="T598" s="29"/>
      <c r="U598" s="25">
        <f>LISTAS[[#This Row],[COSTO]]+(LISTAS[[#This Row],[COSTO]]*T598)</f>
        <v>0</v>
      </c>
      <c r="V598" s="30">
        <f>IF(T598="",0,U598/LISTAS[[#This Row],[VENTA NETA]]-1)</f>
        <v>0</v>
      </c>
      <c r="X598" s="25">
        <v>0</v>
      </c>
      <c r="Y598" s="31" t="str">
        <f>IFERROR(LISTAS[[#This Row],[COSTO]]/X598-1,"")</f>
        <v/>
      </c>
      <c r="AF598" t="str">
        <v>JUCAP</v>
      </c>
      <c r="AG598" t="str">
        <v>TAPONES DE CARTER</v>
      </c>
      <c r="AH598" s="15" t="str">
        <v>17 - 24 x 1,5</v>
      </c>
      <c r="AI598" s="9">
        <v>5737.3838999999998</v>
      </c>
      <c r="AJ598" s="9">
        <v>3187.4349999999999</v>
      </c>
      <c r="AK598" s="66">
        <v>0.80000028235869913</v>
      </c>
      <c r="AL598" s="8">
        <v>0.14303582022504258</v>
      </c>
      <c r="AM598" s="9">
        <v>6558.0353120824548</v>
      </c>
      <c r="AN598" s="66">
        <v>1.0574647991511843</v>
      </c>
      <c r="AO598" s="13">
        <f t="shared" si="20"/>
        <v>820.65141208245495</v>
      </c>
      <c r="AQ598" s="66">
        <v>0.79999999999999982</v>
      </c>
      <c r="AR598" s="13">
        <v>332.69579099999964</v>
      </c>
    </row>
    <row r="599" spans="1:44" x14ac:dyDescent="0.2">
      <c r="A599" s="6" t="s">
        <v>1019</v>
      </c>
      <c r="B599" t="s">
        <v>895</v>
      </c>
      <c r="C599">
        <v>402</v>
      </c>
      <c r="D599" t="s">
        <v>1020</v>
      </c>
      <c r="E599" s="2">
        <v>3223.6</v>
      </c>
      <c r="F599" s="6" t="str">
        <f>+_xlfn.XLOOKUP(LISTAS[[#This Row],[ID]],_01_CODIGOS_Y_COSTOS_xlsm[Producto y N°],_01_CODIGOS_Y_COSTOS_xlsm[FABRICA],"",0,1)</f>
        <v>RESORTES</v>
      </c>
      <c r="G599" s="13">
        <f>LISTAS[[#This Row],[Precio]]*(1-0.46)*(1-IF($C$3520="",0,$C$3520))</f>
        <v>1305.558</v>
      </c>
      <c r="H599" s="1">
        <f>+_xlfn.XLOOKUP(LISTAS[[#This Row],[ID]],_01_CODIGOS_Y_COSTOS_xlsm[Producto y N°],_01_CODIGOS_Y_COSTOS_xlsm[COSTO],0,0,1)</f>
        <v>0</v>
      </c>
      <c r="I599" s="115">
        <f>+IFERROR(LISTAS[[#This Row],[VENTA NETA]]/LISTAS[[#This Row],[COSTO]]-1,0)</f>
        <v>0</v>
      </c>
      <c r="J599" s="33" t="str">
        <f>IFERROR(VLOOKUP(LISTAS[[#This Row],[ID]],_01_CODIGOS_Y_COSTOS_xlsm[[Producto y N°]:[CODIGO]],2,0),"")</f>
        <v>402</v>
      </c>
      <c r="M599" s="22">
        <v>0</v>
      </c>
      <c r="N599" s="23">
        <f>+LISTAS[[#This Row],[Precio]]+(LISTAS[[#This Row],[Precio]]*M599)</f>
        <v>3223.6</v>
      </c>
      <c r="O599" s="24">
        <f t="shared" si="19"/>
        <v>1305.558</v>
      </c>
      <c r="Q599" s="21" t="str">
        <f>IFERROR(O599/LISTAS[[#This Row],[COSTO]]-1,"")</f>
        <v/>
      </c>
      <c r="R599" t="str">
        <f>+LISTAS[[#This Row],[ID]]</f>
        <v>RESORTES LINEA COMPLEMENTARIA402</v>
      </c>
      <c r="T599" s="29"/>
      <c r="U599" s="25">
        <f>LISTAS[[#This Row],[COSTO]]+(LISTAS[[#This Row],[COSTO]]*T599)</f>
        <v>0</v>
      </c>
      <c r="V599" s="30">
        <f>IF(T599="",0,U599/LISTAS[[#This Row],[VENTA NETA]]-1)</f>
        <v>0</v>
      </c>
      <c r="X599" s="25">
        <v>0</v>
      </c>
      <c r="Y599" s="31" t="str">
        <f>IFERROR(LISTAS[[#This Row],[COSTO]]/X599-1,"")</f>
        <v/>
      </c>
      <c r="AF599" t="str">
        <v>JUCAP</v>
      </c>
      <c r="AG599" t="str">
        <v>TAPONES DE CARTER</v>
      </c>
      <c r="AH599" s="15" t="str">
        <v>10 - 16 x 1.5 EMB CUAD 8mm</v>
      </c>
      <c r="AI599" s="9">
        <v>2870.9113500000003</v>
      </c>
      <c r="AJ599" s="9">
        <v>1594.95</v>
      </c>
      <c r="AK599" s="66">
        <v>0.80000084642151803</v>
      </c>
      <c r="AL599" s="8">
        <v>0.14299097066694211</v>
      </c>
      <c r="AM599" s="9">
        <v>3281.4257506352415</v>
      </c>
      <c r="AN599" s="66">
        <v>1.0573847146526485</v>
      </c>
      <c r="AO599" s="13">
        <f t="shared" si="20"/>
        <v>410.51440063524115</v>
      </c>
      <c r="AQ599" s="66">
        <v>0.80000000000000027</v>
      </c>
      <c r="AR599" s="13">
        <v>638.58156300000064</v>
      </c>
    </row>
    <row r="600" spans="1:44" x14ac:dyDescent="0.2">
      <c r="A600" s="6" t="s">
        <v>1021</v>
      </c>
      <c r="B600" t="s">
        <v>895</v>
      </c>
      <c r="C600">
        <v>403</v>
      </c>
      <c r="D600" t="s">
        <v>1022</v>
      </c>
      <c r="E600" s="2">
        <v>1506.6</v>
      </c>
      <c r="F600" s="6" t="str">
        <f>+_xlfn.XLOOKUP(LISTAS[[#This Row],[ID]],_01_CODIGOS_Y_COSTOS_xlsm[Producto y N°],_01_CODIGOS_Y_COSTOS_xlsm[FABRICA],"",0,1)</f>
        <v>RESORTES</v>
      </c>
      <c r="G600" s="13">
        <f>LISTAS[[#This Row],[Precio]]*(1-0.46)*(1-IF($C$3520="",0,$C$3520))</f>
        <v>610.173</v>
      </c>
      <c r="H600" s="1">
        <f>+_xlfn.XLOOKUP(LISTAS[[#This Row],[ID]],_01_CODIGOS_Y_COSTOS_xlsm[Producto y N°],_01_CODIGOS_Y_COSTOS_xlsm[COSTO],0,0,1)</f>
        <v>0</v>
      </c>
      <c r="I600" s="115">
        <f>+IFERROR(LISTAS[[#This Row],[VENTA NETA]]/LISTAS[[#This Row],[COSTO]]-1,0)</f>
        <v>0</v>
      </c>
      <c r="J600" s="33" t="str">
        <f>IFERROR(VLOOKUP(LISTAS[[#This Row],[ID]],_01_CODIGOS_Y_COSTOS_xlsm[[Producto y N°]:[CODIGO]],2,0),"")</f>
        <v>403</v>
      </c>
      <c r="M600" s="22">
        <v>0</v>
      </c>
      <c r="N600" s="23">
        <f>+LISTAS[[#This Row],[Precio]]+(LISTAS[[#This Row],[Precio]]*M600)</f>
        <v>1506.6</v>
      </c>
      <c r="O600" s="24">
        <f t="shared" si="19"/>
        <v>610.173</v>
      </c>
      <c r="Q600" s="21" t="str">
        <f>IFERROR(O600/LISTAS[[#This Row],[COSTO]]-1,"")</f>
        <v/>
      </c>
      <c r="R600" t="str">
        <f>+LISTAS[[#This Row],[ID]]</f>
        <v>RESORTES LINEA COMPLEMENTARIA403</v>
      </c>
      <c r="T600" s="29"/>
      <c r="U600" s="25">
        <f>LISTAS[[#This Row],[COSTO]]+(LISTAS[[#This Row],[COSTO]]*T600)</f>
        <v>0</v>
      </c>
      <c r="V600" s="30">
        <f>IF(T600="",0,U600/LISTAS[[#This Row],[VENTA NETA]]-1)</f>
        <v>0</v>
      </c>
      <c r="X600" s="25">
        <v>0</v>
      </c>
      <c r="Y600" s="31" t="str">
        <f>IFERROR(LISTAS[[#This Row],[COSTO]]/X600-1,"")</f>
        <v/>
      </c>
      <c r="AF600" t="str">
        <v>JUCAP</v>
      </c>
      <c r="AG600" t="str">
        <v>TAPONES DE CARTER</v>
      </c>
      <c r="AH600" s="15" t="str">
        <v>9 - 18  x 1,5 EMB CUADR 10mm</v>
      </c>
      <c r="AI600" s="9">
        <v>2747.8359</v>
      </c>
      <c r="AJ600" s="9">
        <v>1526.575</v>
      </c>
      <c r="AK600" s="66">
        <v>0.80000058955504971</v>
      </c>
      <c r="AL600" s="8">
        <v>0.14297442206941402</v>
      </c>
      <c r="AM600" s="9">
        <v>3140.7061497440882</v>
      </c>
      <c r="AN600" s="66">
        <v>1.0573546335712876</v>
      </c>
      <c r="AO600" s="13">
        <f t="shared" si="20"/>
        <v>392.87024974408814</v>
      </c>
      <c r="AQ600" s="66">
        <v>0.79999999999999982</v>
      </c>
      <c r="AR600" s="13">
        <v>534.34568249999938</v>
      </c>
    </row>
    <row r="601" spans="1:44" x14ac:dyDescent="0.2">
      <c r="A601" s="6" t="s">
        <v>1023</v>
      </c>
      <c r="B601" t="s">
        <v>895</v>
      </c>
      <c r="C601">
        <v>404</v>
      </c>
      <c r="D601" t="s">
        <v>1020</v>
      </c>
      <c r="E601" s="2">
        <v>1506.6</v>
      </c>
      <c r="F601" s="6" t="str">
        <f>+_xlfn.XLOOKUP(LISTAS[[#This Row],[ID]],_01_CODIGOS_Y_COSTOS_xlsm[Producto y N°],_01_CODIGOS_Y_COSTOS_xlsm[FABRICA],"",0,1)</f>
        <v>RESORTES</v>
      </c>
      <c r="G601" s="13">
        <f>LISTAS[[#This Row],[Precio]]*(1-0.46)*(1-IF($C$3520="",0,$C$3520))</f>
        <v>610.173</v>
      </c>
      <c r="H601" s="1">
        <f>+_xlfn.XLOOKUP(LISTAS[[#This Row],[ID]],_01_CODIGOS_Y_COSTOS_xlsm[Producto y N°],_01_CODIGOS_Y_COSTOS_xlsm[COSTO],0,0,1)</f>
        <v>0</v>
      </c>
      <c r="I601" s="115">
        <f>+IFERROR(LISTAS[[#This Row],[VENTA NETA]]/LISTAS[[#This Row],[COSTO]]-1,0)</f>
        <v>0</v>
      </c>
      <c r="J601" s="33" t="str">
        <f>IFERROR(VLOOKUP(LISTAS[[#This Row],[ID]],_01_CODIGOS_Y_COSTOS_xlsm[[Producto y N°]:[CODIGO]],2,0),"")</f>
        <v>404</v>
      </c>
      <c r="M601" s="22">
        <v>0</v>
      </c>
      <c r="N601" s="23">
        <f>+LISTAS[[#This Row],[Precio]]+(LISTAS[[#This Row],[Precio]]*M601)</f>
        <v>1506.6</v>
      </c>
      <c r="O601" s="24">
        <f t="shared" si="19"/>
        <v>610.173</v>
      </c>
      <c r="Q601" s="21" t="str">
        <f>IFERROR(O601/LISTAS[[#This Row],[COSTO]]-1,"")</f>
        <v/>
      </c>
      <c r="R601" t="str">
        <f>+LISTAS[[#This Row],[ID]]</f>
        <v>RESORTES LINEA COMPLEMENTARIA404</v>
      </c>
      <c r="T601" s="29"/>
      <c r="U601" s="25">
        <f>LISTAS[[#This Row],[COSTO]]+(LISTAS[[#This Row],[COSTO]]*T601)</f>
        <v>0</v>
      </c>
      <c r="V601" s="30">
        <f>IF(T601="",0,U601/LISTAS[[#This Row],[VENTA NETA]]-1)</f>
        <v>0</v>
      </c>
      <c r="X601" s="25">
        <v>0</v>
      </c>
      <c r="Y601" s="31" t="str">
        <f>IFERROR(LISTAS[[#This Row],[COSTO]]/X601-1,"")</f>
        <v/>
      </c>
      <c r="AF601" t="str">
        <v>JUCAP</v>
      </c>
      <c r="AG601" t="str">
        <v>TAPONES DE CARTER</v>
      </c>
      <c r="AH601" s="15" t="str">
        <v>39 - 10 x 1,25</v>
      </c>
      <c r="AI601" s="9">
        <v>5185.0611000000008</v>
      </c>
      <c r="AJ601" s="9">
        <v>2880.59</v>
      </c>
      <c r="AK601" s="66">
        <v>0.79999968756400608</v>
      </c>
      <c r="AL601" s="8">
        <v>0.14297220683468836</v>
      </c>
      <c r="AM601" s="9">
        <v>5926.3807280396968</v>
      </c>
      <c r="AN601" s="66">
        <v>1.0573496151967814</v>
      </c>
      <c r="AO601" s="13">
        <f t="shared" si="20"/>
        <v>741.319628039696</v>
      </c>
      <c r="AQ601" s="66">
        <v>0.80000000000000049</v>
      </c>
      <c r="AR601" s="13">
        <v>504.55087200000071</v>
      </c>
    </row>
    <row r="602" spans="1:44" x14ac:dyDescent="0.2">
      <c r="A602" s="6" t="s">
        <v>1024</v>
      </c>
      <c r="B602" t="s">
        <v>895</v>
      </c>
      <c r="C602">
        <v>405</v>
      </c>
      <c r="D602" t="s">
        <v>1025</v>
      </c>
      <c r="E602" s="2">
        <v>2195.04</v>
      </c>
      <c r="F602" s="6" t="str">
        <f>+_xlfn.XLOOKUP(LISTAS[[#This Row],[ID]],_01_CODIGOS_Y_COSTOS_xlsm[Producto y N°],_01_CODIGOS_Y_COSTOS_xlsm[FABRICA],"",0,1)</f>
        <v>RESORTES</v>
      </c>
      <c r="G602" s="13">
        <f>LISTAS[[#This Row],[Precio]]*(1-0.46)*(1-IF($C$3520="",0,$C$3520))</f>
        <v>888.99119999999994</v>
      </c>
      <c r="H602" s="1">
        <f>+_xlfn.XLOOKUP(LISTAS[[#This Row],[ID]],_01_CODIGOS_Y_COSTOS_xlsm[Producto y N°],_01_CODIGOS_Y_COSTOS_xlsm[COSTO],0,0,1)</f>
        <v>0</v>
      </c>
      <c r="I602" s="115">
        <f>+IFERROR(LISTAS[[#This Row],[VENTA NETA]]/LISTAS[[#This Row],[COSTO]]-1,0)</f>
        <v>0</v>
      </c>
      <c r="J602" s="33" t="str">
        <f>IFERROR(VLOOKUP(LISTAS[[#This Row],[ID]],_01_CODIGOS_Y_COSTOS_xlsm[[Producto y N°]:[CODIGO]],2,0),"")</f>
        <v>405</v>
      </c>
      <c r="M602" s="22">
        <v>0</v>
      </c>
      <c r="N602" s="23">
        <f>+LISTAS[[#This Row],[Precio]]+(LISTAS[[#This Row],[Precio]]*M602)</f>
        <v>2195.04</v>
      </c>
      <c r="O602" s="24">
        <f t="shared" si="19"/>
        <v>888.99119999999994</v>
      </c>
      <c r="Q602" s="21" t="str">
        <f>IFERROR(O602/LISTAS[[#This Row],[COSTO]]-1,"")</f>
        <v/>
      </c>
      <c r="R602" t="str">
        <f>+LISTAS[[#This Row],[ID]]</f>
        <v>RESORTES LINEA COMPLEMENTARIA405</v>
      </c>
      <c r="T602" s="29"/>
      <c r="U602" s="25">
        <f>LISTAS[[#This Row],[COSTO]]+(LISTAS[[#This Row],[COSTO]]*T602)</f>
        <v>0</v>
      </c>
      <c r="V602" s="30">
        <f>IF(T602="",0,U602/LISTAS[[#This Row],[VENTA NETA]]-1)</f>
        <v>0</v>
      </c>
      <c r="X602" s="25">
        <v>0</v>
      </c>
      <c r="Y602" s="31" t="str">
        <f>IFERROR(LISTAS[[#This Row],[COSTO]]/X602-1,"")</f>
        <v/>
      </c>
      <c r="AF602" t="str">
        <v>JUCAP</v>
      </c>
      <c r="AG602" t="str">
        <v>TAPONES DE CARTER</v>
      </c>
      <c r="AH602" s="15" t="str">
        <v>41 - 12 x 1,25</v>
      </c>
      <c r="AI602" s="9">
        <v>3638.8359</v>
      </c>
      <c r="AJ602" s="9">
        <v>2021.575</v>
      </c>
      <c r="AK602" s="66">
        <v>0.80000044519743274</v>
      </c>
      <c r="AL602" s="8">
        <v>0.14294570302182708</v>
      </c>
      <c r="AM602" s="9">
        <v>4158.9918559065627</v>
      </c>
      <c r="AN602" s="66">
        <v>1.0573027742757812</v>
      </c>
      <c r="AO602" s="13">
        <f t="shared" si="20"/>
        <v>520.15595590656267</v>
      </c>
      <c r="AQ602" s="66">
        <v>0.80000000000000027</v>
      </c>
      <c r="AR602" s="13">
        <v>357.41031750000025</v>
      </c>
    </row>
    <row r="603" spans="1:44" x14ac:dyDescent="0.2">
      <c r="A603" s="6" t="s">
        <v>1026</v>
      </c>
      <c r="B603" t="s">
        <v>895</v>
      </c>
      <c r="C603">
        <v>407</v>
      </c>
      <c r="D603" t="s">
        <v>1027</v>
      </c>
      <c r="E603" s="2">
        <v>1657.84</v>
      </c>
      <c r="F603" s="6" t="str">
        <f>+_xlfn.XLOOKUP(LISTAS[[#This Row],[ID]],_01_CODIGOS_Y_COSTOS_xlsm[Producto y N°],_01_CODIGOS_Y_COSTOS_xlsm[FABRICA],"",0,1)</f>
        <v>RESORTES</v>
      </c>
      <c r="G603" s="13">
        <f>LISTAS[[#This Row],[Precio]]*(1-0.46)*(1-IF($C$3520="",0,$C$3520))</f>
        <v>671.42520000000002</v>
      </c>
      <c r="H603" s="1">
        <f>+_xlfn.XLOOKUP(LISTAS[[#This Row],[ID]],_01_CODIGOS_Y_COSTOS_xlsm[Producto y N°],_01_CODIGOS_Y_COSTOS_xlsm[COSTO],0,0,1)</f>
        <v>0</v>
      </c>
      <c r="I603" s="115">
        <f>+IFERROR(LISTAS[[#This Row],[VENTA NETA]]/LISTAS[[#This Row],[COSTO]]-1,0)</f>
        <v>0</v>
      </c>
      <c r="J603" s="33" t="str">
        <f>IFERROR(VLOOKUP(LISTAS[[#This Row],[ID]],_01_CODIGOS_Y_COSTOS_xlsm[[Producto y N°]:[CODIGO]],2,0),"")</f>
        <v>407</v>
      </c>
      <c r="M603" s="22">
        <v>0</v>
      </c>
      <c r="N603" s="23">
        <f>+LISTAS[[#This Row],[Precio]]+(LISTAS[[#This Row],[Precio]]*M603)</f>
        <v>1657.84</v>
      </c>
      <c r="O603" s="24">
        <f t="shared" si="19"/>
        <v>671.42520000000002</v>
      </c>
      <c r="Q603" s="21" t="str">
        <f>IFERROR(O603/LISTAS[[#This Row],[COSTO]]-1,"")</f>
        <v/>
      </c>
      <c r="R603" t="str">
        <f>+LISTAS[[#This Row],[ID]]</f>
        <v>RESORTES LINEA COMPLEMENTARIA407</v>
      </c>
      <c r="T603" s="29"/>
      <c r="U603" s="25">
        <f>LISTAS[[#This Row],[COSTO]]+(LISTAS[[#This Row],[COSTO]]*T603)</f>
        <v>0</v>
      </c>
      <c r="V603" s="30">
        <f>IF(T603="",0,U603/LISTAS[[#This Row],[VENTA NETA]]-1)</f>
        <v>0</v>
      </c>
      <c r="X603" s="25">
        <v>0</v>
      </c>
      <c r="Y603" s="31" t="str">
        <f>IFERROR(LISTAS[[#This Row],[COSTO]]/X603-1,"")</f>
        <v/>
      </c>
      <c r="AF603" t="str">
        <v>JUCAP</v>
      </c>
      <c r="AG603" t="str">
        <v>TAPONES DE CARTER</v>
      </c>
      <c r="AH603" s="15" t="str">
        <v>42 - 12 x 1,5</v>
      </c>
      <c r="AI603" s="9">
        <v>3638.8359</v>
      </c>
      <c r="AJ603" s="9">
        <v>2021.575</v>
      </c>
      <c r="AK603" s="66">
        <v>0.80000044519743274</v>
      </c>
      <c r="AL603" s="8">
        <v>0.14294570302182708</v>
      </c>
      <c r="AM603" s="9">
        <v>4158.9918559065627</v>
      </c>
      <c r="AN603" s="66">
        <v>1.0573027742757812</v>
      </c>
      <c r="AO603" s="13">
        <f t="shared" si="20"/>
        <v>520.15595590656267</v>
      </c>
      <c r="AQ603" s="66">
        <v>0.79999999999999982</v>
      </c>
      <c r="AR603" s="13">
        <v>330.52034249999974</v>
      </c>
    </row>
    <row r="604" spans="1:44" x14ac:dyDescent="0.2">
      <c r="A604" s="6" t="s">
        <v>1028</v>
      </c>
      <c r="B604" t="s">
        <v>895</v>
      </c>
      <c r="C604">
        <v>408</v>
      </c>
      <c r="D604" t="s">
        <v>834</v>
      </c>
      <c r="E604" s="2">
        <v>1657.84</v>
      </c>
      <c r="F604" s="6" t="str">
        <f>+_xlfn.XLOOKUP(LISTAS[[#This Row],[ID]],_01_CODIGOS_Y_COSTOS_xlsm[Producto y N°],_01_CODIGOS_Y_COSTOS_xlsm[FABRICA],"",0,1)</f>
        <v>RESORTES</v>
      </c>
      <c r="G604" s="13">
        <f>LISTAS[[#This Row],[Precio]]*(1-0.46)*(1-IF($C$3520="",0,$C$3520))</f>
        <v>671.42520000000002</v>
      </c>
      <c r="H604" s="1">
        <f>+_xlfn.XLOOKUP(LISTAS[[#This Row],[ID]],_01_CODIGOS_Y_COSTOS_xlsm[Producto y N°],_01_CODIGOS_Y_COSTOS_xlsm[COSTO],0,0,1)</f>
        <v>0</v>
      </c>
      <c r="I604" s="115">
        <f>+IFERROR(LISTAS[[#This Row],[VENTA NETA]]/LISTAS[[#This Row],[COSTO]]-1,0)</f>
        <v>0</v>
      </c>
      <c r="J604" s="33" t="str">
        <f>IFERROR(VLOOKUP(LISTAS[[#This Row],[ID]],_01_CODIGOS_Y_COSTOS_xlsm[[Producto y N°]:[CODIGO]],2,0),"")</f>
        <v>408</v>
      </c>
      <c r="M604" s="22">
        <v>0</v>
      </c>
      <c r="N604" s="23">
        <f>+LISTAS[[#This Row],[Precio]]+(LISTAS[[#This Row],[Precio]]*M604)</f>
        <v>1657.84</v>
      </c>
      <c r="O604" s="24">
        <f t="shared" si="19"/>
        <v>671.42520000000002</v>
      </c>
      <c r="Q604" s="21" t="str">
        <f>IFERROR(O604/LISTAS[[#This Row],[COSTO]]-1,"")</f>
        <v/>
      </c>
      <c r="R604" t="str">
        <f>+LISTAS[[#This Row],[ID]]</f>
        <v>RESORTES LINEA COMPLEMENTARIA408</v>
      </c>
      <c r="T604" s="29"/>
      <c r="U604" s="25">
        <f>LISTAS[[#This Row],[COSTO]]+(LISTAS[[#This Row],[COSTO]]*T604)</f>
        <v>0</v>
      </c>
      <c r="V604" s="30">
        <f>IF(T604="",0,U604/LISTAS[[#This Row],[VENTA NETA]]-1)</f>
        <v>0</v>
      </c>
      <c r="X604" s="25">
        <v>0</v>
      </c>
      <c r="Y604" s="31" t="str">
        <f>IFERROR(LISTAS[[#This Row],[COSTO]]/X604-1,"")</f>
        <v/>
      </c>
      <c r="AF604" t="str">
        <v>JUCAP</v>
      </c>
      <c r="AG604" t="str">
        <v>TAPONES DE CARTER</v>
      </c>
      <c r="AH604" s="15" t="str">
        <v>13 - 16 x 1,5</v>
      </c>
      <c r="AI604" s="9">
        <v>3684.8236500000003</v>
      </c>
      <c r="AJ604" s="9">
        <v>2047.125</v>
      </c>
      <c r="AK604" s="66">
        <v>0.79999934053856037</v>
      </c>
      <c r="AL604" s="8">
        <v>0.14284604128305767</v>
      </c>
      <c r="AM604" s="9">
        <v>4211.1861212286876</v>
      </c>
      <c r="AN604" s="66">
        <v>1.0571221206466079</v>
      </c>
      <c r="AO604" s="13">
        <f t="shared" si="20"/>
        <v>526.36247122868735</v>
      </c>
      <c r="AQ604" s="66">
        <v>0.79999999999999982</v>
      </c>
      <c r="AR604" s="13">
        <v>366.79518449999955</v>
      </c>
    </row>
    <row r="605" spans="1:44" x14ac:dyDescent="0.2">
      <c r="A605" s="6" t="s">
        <v>1029</v>
      </c>
      <c r="B605" t="s">
        <v>895</v>
      </c>
      <c r="C605">
        <v>410</v>
      </c>
      <c r="D605" t="s">
        <v>1030</v>
      </c>
      <c r="E605" s="2">
        <v>1657.84</v>
      </c>
      <c r="F605" s="6" t="str">
        <f>+_xlfn.XLOOKUP(LISTAS[[#This Row],[ID]],_01_CODIGOS_Y_COSTOS_xlsm[Producto y N°],_01_CODIGOS_Y_COSTOS_xlsm[FABRICA],"",0,1)</f>
        <v>RESORTES</v>
      </c>
      <c r="G605" s="13">
        <f>LISTAS[[#This Row],[Precio]]*(1-0.46)*(1-IF($C$3520="",0,$C$3520))</f>
        <v>671.42520000000002</v>
      </c>
      <c r="H605" s="1">
        <f>+_xlfn.XLOOKUP(LISTAS[[#This Row],[ID]],_01_CODIGOS_Y_COSTOS_xlsm[Producto y N°],_01_CODIGOS_Y_COSTOS_xlsm[COSTO],0,0,1)</f>
        <v>0</v>
      </c>
      <c r="I605" s="115">
        <f>+IFERROR(LISTAS[[#This Row],[VENTA NETA]]/LISTAS[[#This Row],[COSTO]]-1,0)</f>
        <v>0</v>
      </c>
      <c r="J605" s="33" t="str">
        <f>IFERROR(VLOOKUP(LISTAS[[#This Row],[ID]],_01_CODIGOS_Y_COSTOS_xlsm[[Producto y N°]:[CODIGO]],2,0),"")</f>
        <v>410</v>
      </c>
      <c r="M605" s="22">
        <v>0</v>
      </c>
      <c r="N605" s="23">
        <f>+LISTAS[[#This Row],[Precio]]+(LISTAS[[#This Row],[Precio]]*M605)</f>
        <v>1657.84</v>
      </c>
      <c r="O605" s="24">
        <f t="shared" si="19"/>
        <v>671.42520000000002</v>
      </c>
      <c r="Q605" s="21" t="str">
        <f>IFERROR(O605/LISTAS[[#This Row],[COSTO]]-1,"")</f>
        <v/>
      </c>
      <c r="R605" t="str">
        <f>+LISTAS[[#This Row],[ID]]</f>
        <v>RESORTES LINEA COMPLEMENTARIA410</v>
      </c>
      <c r="T605" s="29"/>
      <c r="U605" s="25">
        <f>LISTAS[[#This Row],[COSTO]]+(LISTAS[[#This Row],[COSTO]]*T605)</f>
        <v>0</v>
      </c>
      <c r="V605" s="30">
        <f>IF(T605="",0,U605/LISTAS[[#This Row],[VENTA NETA]]-1)</f>
        <v>0</v>
      </c>
      <c r="X605" s="25">
        <v>0</v>
      </c>
      <c r="Y605" s="31" t="str">
        <f>IFERROR(LISTAS[[#This Row],[COSTO]]/X605-1,"")</f>
        <v/>
      </c>
      <c r="AF605" t="str">
        <v>JUCAP</v>
      </c>
      <c r="AG605" t="str">
        <v>TAPONES DE CARTER</v>
      </c>
      <c r="AH605" s="15" t="str">
        <v>32 - 14 x 1,5 TORX c/ORING</v>
      </c>
      <c r="AI605" s="9">
        <v>6769.4656500000001</v>
      </c>
      <c r="AJ605" s="9">
        <v>3760.8150000000001</v>
      </c>
      <c r="AK605" s="66">
        <v>0.79999964103525434</v>
      </c>
      <c r="AL605" s="8">
        <v>0.14283937885523557</v>
      </c>
      <c r="AM605" s="9">
        <v>7736.411918627854</v>
      </c>
      <c r="AN605" s="66">
        <v>1.0571104717003772</v>
      </c>
      <c r="AO605" s="13">
        <f t="shared" si="20"/>
        <v>966.9462686278539</v>
      </c>
      <c r="AQ605" s="66">
        <v>0.79999999999999982</v>
      </c>
      <c r="AR605" s="13">
        <v>366.79518449999955</v>
      </c>
    </row>
    <row r="606" spans="1:44" x14ac:dyDescent="0.2">
      <c r="A606" s="6" t="s">
        <v>1031</v>
      </c>
      <c r="B606" t="s">
        <v>895</v>
      </c>
      <c r="C606">
        <v>411</v>
      </c>
      <c r="D606" t="s">
        <v>1032</v>
      </c>
      <c r="E606" s="2">
        <v>1989.4</v>
      </c>
      <c r="F606" s="6" t="str">
        <f>+_xlfn.XLOOKUP(LISTAS[[#This Row],[ID]],_01_CODIGOS_Y_COSTOS_xlsm[Producto y N°],_01_CODIGOS_Y_COSTOS_xlsm[FABRICA],"",0,1)</f>
        <v>RESORTES</v>
      </c>
      <c r="G606" s="13">
        <f>LISTAS[[#This Row],[Precio]]*(1-0.46)*(1-IF($C$3520="",0,$C$3520))</f>
        <v>805.70700000000011</v>
      </c>
      <c r="H606" s="1">
        <f>+_xlfn.XLOOKUP(LISTAS[[#This Row],[ID]],_01_CODIGOS_Y_COSTOS_xlsm[Producto y N°],_01_CODIGOS_Y_COSTOS_xlsm[COSTO],0,0,1)</f>
        <v>0</v>
      </c>
      <c r="I606" s="115">
        <f>+IFERROR(LISTAS[[#This Row],[VENTA NETA]]/LISTAS[[#This Row],[COSTO]]-1,0)</f>
        <v>0</v>
      </c>
      <c r="J606" s="33" t="str">
        <f>IFERROR(VLOOKUP(LISTAS[[#This Row],[ID]],_01_CODIGOS_Y_COSTOS_xlsm[[Producto y N°]:[CODIGO]],2,0),"")</f>
        <v>411</v>
      </c>
      <c r="M606" s="22">
        <v>0</v>
      </c>
      <c r="N606" s="23">
        <f>+LISTAS[[#This Row],[Precio]]+(LISTAS[[#This Row],[Precio]]*M606)</f>
        <v>1989.4</v>
      </c>
      <c r="O606" s="24">
        <f t="shared" si="19"/>
        <v>805.70700000000011</v>
      </c>
      <c r="Q606" s="21" t="str">
        <f>IFERROR(O606/LISTAS[[#This Row],[COSTO]]-1,"")</f>
        <v/>
      </c>
      <c r="R606" t="str">
        <f>+LISTAS[[#This Row],[ID]]</f>
        <v>RESORTES LINEA COMPLEMENTARIA411</v>
      </c>
      <c r="T606" s="29"/>
      <c r="U606" s="25">
        <f>LISTAS[[#This Row],[COSTO]]+(LISTAS[[#This Row],[COSTO]]*T606)</f>
        <v>0</v>
      </c>
      <c r="V606" s="30">
        <f>IF(T606="",0,U606/LISTAS[[#This Row],[VENTA NETA]]-1)</f>
        <v>0</v>
      </c>
      <c r="X606" s="25">
        <v>0</v>
      </c>
      <c r="Y606" s="31" t="str">
        <f>IFERROR(LISTAS[[#This Row],[COSTO]]/X606-1,"")</f>
        <v/>
      </c>
      <c r="AF606" t="str">
        <v>REGATONES</v>
      </c>
      <c r="AG606" t="str">
        <v>REGATONES</v>
      </c>
      <c r="AH606" s="15">
        <v>52</v>
      </c>
      <c r="AI606" s="9">
        <v>133.5609</v>
      </c>
      <c r="AJ606" s="9">
        <v>74.2</v>
      </c>
      <c r="AK606" s="66">
        <v>0.80001212938005395</v>
      </c>
      <c r="AL606" s="8">
        <v>0.14208754208754204</v>
      </c>
      <c r="AM606" s="9">
        <v>152.53824</v>
      </c>
      <c r="AN606" s="66">
        <v>1.0557714285714286</v>
      </c>
      <c r="AO606" s="13">
        <f t="shared" si="20"/>
        <v>18.977339999999998</v>
      </c>
      <c r="AQ606" s="66">
        <v>0.80000000000000027</v>
      </c>
      <c r="AR606" s="13">
        <v>298.10765250000031</v>
      </c>
    </row>
    <row r="607" spans="1:44" x14ac:dyDescent="0.2">
      <c r="A607" s="6" t="s">
        <v>1033</v>
      </c>
      <c r="B607" t="s">
        <v>1034</v>
      </c>
      <c r="C607">
        <v>110</v>
      </c>
      <c r="D607" t="s">
        <v>5505</v>
      </c>
      <c r="E607" s="2">
        <v>2836.12</v>
      </c>
      <c r="F607" s="6" t="str">
        <f>+_xlfn.XLOOKUP(LISTAS[[#This Row],[ID]],_01_CODIGOS_Y_COSTOS_xlsm[Producto y N°],_01_CODIGOS_Y_COSTOS_xlsm[FABRICA],"",0,1)</f>
        <v>RESORTES</v>
      </c>
      <c r="G607" s="13">
        <f>LISTAS[[#This Row],[Precio]]*(1-0.46)*(1-IF($C$3520="",0,$C$3520))</f>
        <v>1148.6286</v>
      </c>
      <c r="H607" s="1">
        <f>+_xlfn.XLOOKUP(LISTAS[[#This Row],[ID]],_01_CODIGOS_Y_COSTOS_xlsm[Producto y N°],_01_CODIGOS_Y_COSTOS_xlsm[COSTO],0,0,1)</f>
        <v>0</v>
      </c>
      <c r="I607" s="115">
        <f>+IFERROR(LISTAS[[#This Row],[VENTA NETA]]/LISTAS[[#This Row],[COSTO]]-1,0)</f>
        <v>0</v>
      </c>
      <c r="J607" s="33" t="str">
        <f>IFERROR(VLOOKUP(LISTAS[[#This Row],[ID]],_01_CODIGOS_Y_COSTOS_xlsm[[Producto y N°]:[CODIGO]],2,0),"")</f>
        <v>110</v>
      </c>
      <c r="M607" s="22">
        <v>0</v>
      </c>
      <c r="N607" s="23">
        <f>+LISTAS[[#This Row],[Precio]]+(LISTAS[[#This Row],[Precio]]*M607)</f>
        <v>2836.12</v>
      </c>
      <c r="O607" s="24">
        <f t="shared" si="19"/>
        <v>1148.6286</v>
      </c>
      <c r="Q607" s="21" t="str">
        <f>IFERROR(O607/LISTAS[[#This Row],[COSTO]]-1,"")</f>
        <v/>
      </c>
      <c r="R607" t="str">
        <f>+LISTAS[[#This Row],[ID]]</f>
        <v>RESORTES LINEA PESADA110</v>
      </c>
      <c r="T607" s="29"/>
      <c r="U607" s="25">
        <f>LISTAS[[#This Row],[COSTO]]+(LISTAS[[#This Row],[COSTO]]*T607)</f>
        <v>0</v>
      </c>
      <c r="V607" s="30">
        <f>IF(T607="",0,U607/LISTAS[[#This Row],[VENTA NETA]]-1)</f>
        <v>0</v>
      </c>
      <c r="X607" s="25">
        <v>0</v>
      </c>
      <c r="Y607" s="31" t="str">
        <f>IFERROR(LISTAS[[#This Row],[COSTO]]/X607-1,"")</f>
        <v/>
      </c>
      <c r="AF607" t="str">
        <v>METALGRAB</v>
      </c>
      <c r="AG607" t="str">
        <v>TERMINALES</v>
      </c>
      <c r="AH607" s="15">
        <v>43</v>
      </c>
      <c r="AI607" s="9">
        <v>36.057150000000007</v>
      </c>
      <c r="AJ607" s="9">
        <v>21.228100000000001</v>
      </c>
      <c r="AK607" s="66">
        <v>0.69855757227448545</v>
      </c>
      <c r="AL607" s="8">
        <v>0.14000000000000001</v>
      </c>
      <c r="AM607" s="9">
        <v>41.105151000000006</v>
      </c>
      <c r="AN607" s="66">
        <v>0.93635563239291342</v>
      </c>
      <c r="AO607" s="13">
        <f t="shared" si="20"/>
        <v>5.0480009999999993</v>
      </c>
      <c r="AQ607" s="66">
        <v>0.80000000000000027</v>
      </c>
      <c r="AR607" s="13">
        <v>366.79314600000043</v>
      </c>
    </row>
    <row r="608" spans="1:44" x14ac:dyDescent="0.2">
      <c r="A608" s="6" t="s">
        <v>1035</v>
      </c>
      <c r="B608" t="s">
        <v>1034</v>
      </c>
      <c r="C608">
        <v>112</v>
      </c>
      <c r="D608" t="s">
        <v>5506</v>
      </c>
      <c r="E608" s="2">
        <v>2836.12</v>
      </c>
      <c r="F608" s="6" t="str">
        <f>+_xlfn.XLOOKUP(LISTAS[[#This Row],[ID]],_01_CODIGOS_Y_COSTOS_xlsm[Producto y N°],_01_CODIGOS_Y_COSTOS_xlsm[FABRICA],"",0,1)</f>
        <v>RESORTES</v>
      </c>
      <c r="G608" s="13">
        <f>LISTAS[[#This Row],[Precio]]*(1-0.46)*(1-IF($C$3520="",0,$C$3520))</f>
        <v>1148.6286</v>
      </c>
      <c r="H608" s="1">
        <f>+_xlfn.XLOOKUP(LISTAS[[#This Row],[ID]],_01_CODIGOS_Y_COSTOS_xlsm[Producto y N°],_01_CODIGOS_Y_COSTOS_xlsm[COSTO],0,0,1)</f>
        <v>0</v>
      </c>
      <c r="I608" s="115">
        <f>+IFERROR(LISTAS[[#This Row],[VENTA NETA]]/LISTAS[[#This Row],[COSTO]]-1,0)</f>
        <v>0</v>
      </c>
      <c r="J608" s="33" t="str">
        <f>IFERROR(VLOOKUP(LISTAS[[#This Row],[ID]],_01_CODIGOS_Y_COSTOS_xlsm[[Producto y N°]:[CODIGO]],2,0),"")</f>
        <v>112</v>
      </c>
      <c r="M608" s="22">
        <v>0</v>
      </c>
      <c r="N608" s="23">
        <f>+LISTAS[[#This Row],[Precio]]+(LISTAS[[#This Row],[Precio]]*M608)</f>
        <v>2836.12</v>
      </c>
      <c r="O608" s="24">
        <f t="shared" si="19"/>
        <v>1148.6286</v>
      </c>
      <c r="Q608" s="21" t="str">
        <f>IFERROR(O608/LISTAS[[#This Row],[COSTO]]-1,"")</f>
        <v/>
      </c>
      <c r="R608" t="str">
        <f>+LISTAS[[#This Row],[ID]]</f>
        <v>RESORTES LINEA PESADA112</v>
      </c>
      <c r="T608" s="29"/>
      <c r="U608" s="25">
        <f>LISTAS[[#This Row],[COSTO]]+(LISTAS[[#This Row],[COSTO]]*T608)</f>
        <v>0</v>
      </c>
      <c r="V608" s="30">
        <f>IF(T608="",0,U608/LISTAS[[#This Row],[VENTA NETA]]-1)</f>
        <v>0</v>
      </c>
      <c r="X608" s="25">
        <v>0</v>
      </c>
      <c r="Y608" s="31" t="str">
        <f>IFERROR(LISTAS[[#This Row],[COSTO]]/X608-1,"")</f>
        <v/>
      </c>
      <c r="AF608" t="str">
        <v>METALGRAB</v>
      </c>
      <c r="AG608" t="str">
        <v>TERMINALES</v>
      </c>
      <c r="AH608" s="15">
        <v>44</v>
      </c>
      <c r="AI608" s="9">
        <v>53.002350000000007</v>
      </c>
      <c r="AJ608" s="9">
        <v>31.2027</v>
      </c>
      <c r="AK608" s="66">
        <v>0.69864627099577947</v>
      </c>
      <c r="AL608" s="8">
        <v>0.14000000000000001</v>
      </c>
      <c r="AM608" s="9">
        <v>60.422679000000002</v>
      </c>
      <c r="AN608" s="66">
        <v>0.93645674893518827</v>
      </c>
      <c r="AO608" s="13">
        <f t="shared" si="20"/>
        <v>7.4203289999999953</v>
      </c>
      <c r="AQ608" s="66">
        <v>0.80000000000000049</v>
      </c>
      <c r="AR608" s="13">
        <v>241.86556800000039</v>
      </c>
    </row>
    <row r="609" spans="1:44" x14ac:dyDescent="0.2">
      <c r="A609" s="6" t="s">
        <v>1036</v>
      </c>
      <c r="B609" t="s">
        <v>1034</v>
      </c>
      <c r="C609">
        <v>114</v>
      </c>
      <c r="D609" t="s">
        <v>5507</v>
      </c>
      <c r="E609" s="2">
        <v>2448.2800000000002</v>
      </c>
      <c r="F609" s="6" t="str">
        <f>+_xlfn.XLOOKUP(LISTAS[[#This Row],[ID]],_01_CODIGOS_Y_COSTOS_xlsm[Producto y N°],_01_CODIGOS_Y_COSTOS_xlsm[FABRICA],"",0,1)</f>
        <v>RESORTES</v>
      </c>
      <c r="G609" s="13">
        <f>LISTAS[[#This Row],[Precio]]*(1-0.46)*(1-IF($C$3520="",0,$C$3520))</f>
        <v>991.55340000000001</v>
      </c>
      <c r="H609" s="1">
        <f>+_xlfn.XLOOKUP(LISTAS[[#This Row],[ID]],_01_CODIGOS_Y_COSTOS_xlsm[Producto y N°],_01_CODIGOS_Y_COSTOS_xlsm[COSTO],0,0,1)</f>
        <v>366.6</v>
      </c>
      <c r="I609" s="115">
        <f>+IFERROR(LISTAS[[#This Row],[VENTA NETA]]/LISTAS[[#This Row],[COSTO]]-1,0)</f>
        <v>1.7047283142389524</v>
      </c>
      <c r="J609" s="33" t="str">
        <f>IFERROR(VLOOKUP(LISTAS[[#This Row],[ID]],_01_CODIGOS_Y_COSTOS_xlsm[[Producto y N°]:[CODIGO]],2,0),"")</f>
        <v>114</v>
      </c>
      <c r="M609" s="22">
        <v>0</v>
      </c>
      <c r="N609" s="23">
        <f>+LISTAS[[#This Row],[Precio]]+(LISTAS[[#This Row],[Precio]]*M609)</f>
        <v>2448.2800000000002</v>
      </c>
      <c r="O609" s="24">
        <f t="shared" si="19"/>
        <v>991.55340000000001</v>
      </c>
      <c r="Q609" s="21">
        <f>IFERROR(O609/LISTAS[[#This Row],[COSTO]]-1,"")</f>
        <v>1.7047283142389524</v>
      </c>
      <c r="R609" t="str">
        <f>+LISTAS[[#This Row],[ID]]</f>
        <v>RESORTES LINEA PESADA114</v>
      </c>
      <c r="T609" s="29"/>
      <c r="U609" s="25">
        <f>LISTAS[[#This Row],[COSTO]]+(LISTAS[[#This Row],[COSTO]]*T609)</f>
        <v>366.6</v>
      </c>
      <c r="V609" s="30">
        <f>IF(T609="",0,U609/LISTAS[[#This Row],[VENTA NETA]]-1)</f>
        <v>0</v>
      </c>
      <c r="X609" s="25">
        <v>0</v>
      </c>
      <c r="Y609" s="31" t="str">
        <f>IFERROR(LISTAS[[#This Row],[COSTO]]/X609-1,"")</f>
        <v/>
      </c>
      <c r="AF609" t="str">
        <v>METALGRAB</v>
      </c>
      <c r="AG609" t="str">
        <v>TERMINALES</v>
      </c>
      <c r="AH609" s="15">
        <v>45</v>
      </c>
      <c r="AI609" s="9">
        <v>55.825200000000009</v>
      </c>
      <c r="AJ609" s="9">
        <v>32.865200000000002</v>
      </c>
      <c r="AK609" s="66">
        <v>0.69861129705585268</v>
      </c>
      <c r="AL609" s="8">
        <v>0.14000000000000001</v>
      </c>
      <c r="AM609" s="9">
        <v>63.64072800000001</v>
      </c>
      <c r="AN609" s="66">
        <v>0.93641687864367196</v>
      </c>
      <c r="AO609" s="13">
        <f t="shared" si="20"/>
        <v>7.8155280000000005</v>
      </c>
      <c r="AQ609" s="66">
        <v>0.79999999999999982</v>
      </c>
      <c r="AR609" s="13">
        <v>167.58705599999985</v>
      </c>
    </row>
    <row r="610" spans="1:44" x14ac:dyDescent="0.2">
      <c r="A610" s="6" t="s">
        <v>1037</v>
      </c>
      <c r="B610" t="s">
        <v>1034</v>
      </c>
      <c r="C610">
        <v>116</v>
      </c>
      <c r="D610" t="s">
        <v>5508</v>
      </c>
      <c r="E610" s="2">
        <v>2645.72</v>
      </c>
      <c r="F610" s="6" t="str">
        <f>+_xlfn.XLOOKUP(LISTAS[[#This Row],[ID]],_01_CODIGOS_Y_COSTOS_xlsm[Producto y N°],_01_CODIGOS_Y_COSTOS_xlsm[FABRICA],"",0,1)</f>
        <v>RESORTES</v>
      </c>
      <c r="G610" s="13">
        <f>LISTAS[[#This Row],[Precio]]*(1-0.46)*(1-IF($C$3520="",0,$C$3520))</f>
        <v>1071.5165999999999</v>
      </c>
      <c r="H610" s="1">
        <f>+_xlfn.XLOOKUP(LISTAS[[#This Row],[ID]],_01_CODIGOS_Y_COSTOS_xlsm[Producto y N°],_01_CODIGOS_Y_COSTOS_xlsm[COSTO],0,0,1)</f>
        <v>423</v>
      </c>
      <c r="I610" s="115">
        <f>+IFERROR(LISTAS[[#This Row],[VENTA NETA]]/LISTAS[[#This Row],[COSTO]]-1,0)</f>
        <v>1.5331361702127659</v>
      </c>
      <c r="J610" s="33" t="str">
        <f>IFERROR(VLOOKUP(LISTAS[[#This Row],[ID]],_01_CODIGOS_Y_COSTOS_xlsm[[Producto y N°]:[CODIGO]],2,0),"")</f>
        <v>116</v>
      </c>
      <c r="M610" s="22">
        <v>0</v>
      </c>
      <c r="N610" s="23">
        <f>+LISTAS[[#This Row],[Precio]]+(LISTAS[[#This Row],[Precio]]*M610)</f>
        <v>2645.72</v>
      </c>
      <c r="O610" s="24">
        <f t="shared" si="19"/>
        <v>1071.5165999999999</v>
      </c>
      <c r="Q610" s="21">
        <f>IFERROR(O610/LISTAS[[#This Row],[COSTO]]-1,"")</f>
        <v>1.5331361702127659</v>
      </c>
      <c r="R610" t="str">
        <f>+LISTAS[[#This Row],[ID]]</f>
        <v>RESORTES LINEA PESADA116</v>
      </c>
      <c r="T610" s="29"/>
      <c r="U610" s="25">
        <f>LISTAS[[#This Row],[COSTO]]+(LISTAS[[#This Row],[COSTO]]*T610)</f>
        <v>423</v>
      </c>
      <c r="V610" s="30">
        <f>IF(T610="",0,U610/LISTAS[[#This Row],[VENTA NETA]]-1)</f>
        <v>0</v>
      </c>
      <c r="X610" s="25">
        <v>0</v>
      </c>
      <c r="Y610" s="31" t="str">
        <f>IFERROR(LISTAS[[#This Row],[COSTO]]/X610-1,"")</f>
        <v/>
      </c>
      <c r="AF610" t="str">
        <v>METALGRAB</v>
      </c>
      <c r="AG610" t="str">
        <v>TERMINALES</v>
      </c>
      <c r="AH610" s="15">
        <v>46</v>
      </c>
      <c r="AI610" s="9">
        <v>76.828500000000005</v>
      </c>
      <c r="AJ610" s="9">
        <v>42.967700000000001</v>
      </c>
      <c r="AK610" s="66">
        <v>0.7880524207718822</v>
      </c>
      <c r="AL610" s="8">
        <v>0.14000000000000001</v>
      </c>
      <c r="AM610" s="9">
        <v>87.584490000000002</v>
      </c>
      <c r="AN610" s="66">
        <v>1.0383797596799456</v>
      </c>
      <c r="AO610" s="13">
        <f t="shared" si="20"/>
        <v>10.755989999999997</v>
      </c>
      <c r="AQ610" s="66">
        <v>0.8</v>
      </c>
      <c r="AR610" s="13">
        <v>213.62745600000005</v>
      </c>
    </row>
    <row r="611" spans="1:44" x14ac:dyDescent="0.2">
      <c r="A611" s="6" t="s">
        <v>1038</v>
      </c>
      <c r="B611" t="s">
        <v>1034</v>
      </c>
      <c r="C611">
        <v>118</v>
      </c>
      <c r="D611" t="s">
        <v>5509</v>
      </c>
      <c r="E611" s="2">
        <v>2170.2399999999998</v>
      </c>
      <c r="F611" s="6" t="str">
        <f>+_xlfn.XLOOKUP(LISTAS[[#This Row],[ID]],_01_CODIGOS_Y_COSTOS_xlsm[Producto y N°],_01_CODIGOS_Y_COSTOS_xlsm[FABRICA],"",0,1)</f>
        <v>RESORTES</v>
      </c>
      <c r="G611" s="13">
        <f>LISTAS[[#This Row],[Precio]]*(1-0.46)*(1-IF($C$3520="",0,$C$3520))</f>
        <v>878.94719999999995</v>
      </c>
      <c r="H611" s="1">
        <f>+_xlfn.XLOOKUP(LISTAS[[#This Row],[ID]],_01_CODIGOS_Y_COSTOS_xlsm[Producto y N°],_01_CODIGOS_Y_COSTOS_xlsm[COSTO],0,0,1)</f>
        <v>324.3</v>
      </c>
      <c r="I611" s="115">
        <f>+IFERROR(LISTAS[[#This Row],[VENTA NETA]]/LISTAS[[#This Row],[COSTO]]-1,0)</f>
        <v>1.7102904717853837</v>
      </c>
      <c r="J611" s="33" t="str">
        <f>IFERROR(VLOOKUP(LISTAS[[#This Row],[ID]],_01_CODIGOS_Y_COSTOS_xlsm[[Producto y N°]:[CODIGO]],2,0),"")</f>
        <v>118</v>
      </c>
      <c r="M611" s="22">
        <v>0</v>
      </c>
      <c r="N611" s="23">
        <f>+LISTAS[[#This Row],[Precio]]+(LISTAS[[#This Row],[Precio]]*M611)</f>
        <v>2170.2399999999998</v>
      </c>
      <c r="O611" s="24">
        <f t="shared" si="19"/>
        <v>878.94719999999995</v>
      </c>
      <c r="Q611" s="21">
        <f>IFERROR(O611/LISTAS[[#This Row],[COSTO]]-1,"")</f>
        <v>1.7102904717853837</v>
      </c>
      <c r="R611" t="str">
        <f>+LISTAS[[#This Row],[ID]]</f>
        <v>RESORTES LINEA PESADA118</v>
      </c>
      <c r="T611" s="29"/>
      <c r="U611" s="25">
        <f>LISTAS[[#This Row],[COSTO]]+(LISTAS[[#This Row],[COSTO]]*T611)</f>
        <v>324.3</v>
      </c>
      <c r="V611" s="30">
        <f>IF(T611="",0,U611/LISTAS[[#This Row],[VENTA NETA]]-1)</f>
        <v>0</v>
      </c>
      <c r="X611" s="25">
        <v>0</v>
      </c>
      <c r="Y611" s="31" t="str">
        <f>IFERROR(LISTAS[[#This Row],[COSTO]]/X611-1,"")</f>
        <v/>
      </c>
      <c r="AF611" t="str">
        <v>METALGRAB</v>
      </c>
      <c r="AG611" t="str">
        <v>TERMINALES</v>
      </c>
      <c r="AH611" s="15">
        <v>47</v>
      </c>
      <c r="AI611" s="9">
        <v>85.151250000000005</v>
      </c>
      <c r="AJ611" s="9">
        <v>50.128999999999998</v>
      </c>
      <c r="AK611" s="66">
        <v>0.69864250234395286</v>
      </c>
      <c r="AL611" s="8">
        <v>0.14000000000000001</v>
      </c>
      <c r="AM611" s="9">
        <v>97.07242500000001</v>
      </c>
      <c r="AN611" s="66">
        <v>0.93645245267210631</v>
      </c>
      <c r="AO611" s="13">
        <f t="shared" si="20"/>
        <v>11.921175000000005</v>
      </c>
      <c r="AQ611" s="66">
        <v>0.7999999999999996</v>
      </c>
      <c r="AR611" s="13">
        <v>193.36967999999979</v>
      </c>
    </row>
    <row r="612" spans="1:44" x14ac:dyDescent="0.2">
      <c r="A612" s="6" t="s">
        <v>1039</v>
      </c>
      <c r="B612" t="s">
        <v>1034</v>
      </c>
      <c r="C612">
        <v>120</v>
      </c>
      <c r="D612" t="s">
        <v>5403</v>
      </c>
      <c r="E612" s="2">
        <v>2869.76</v>
      </c>
      <c r="F612" s="6" t="str">
        <f>+_xlfn.XLOOKUP(LISTAS[[#This Row],[ID]],_01_CODIGOS_Y_COSTOS_xlsm[Producto y N°],_01_CODIGOS_Y_COSTOS_xlsm[FABRICA],"",0,1)</f>
        <v>RESORTES</v>
      </c>
      <c r="G612" s="13">
        <f>LISTAS[[#This Row],[Precio]]*(1-0.46)*(1-IF($C$3520="",0,$C$3520))</f>
        <v>1162.2528000000002</v>
      </c>
      <c r="H612" s="1">
        <f>+_xlfn.XLOOKUP(LISTAS[[#This Row],[ID]],_01_CODIGOS_Y_COSTOS_xlsm[Producto y N°],_01_CODIGOS_Y_COSTOS_xlsm[COSTO],0,0,1)</f>
        <v>507.6</v>
      </c>
      <c r="I612" s="115">
        <f>+IFERROR(LISTAS[[#This Row],[VENTA NETA]]/LISTAS[[#This Row],[COSTO]]-1,0)</f>
        <v>1.2897021276595746</v>
      </c>
      <c r="J612" s="33" t="str">
        <f>IFERROR(VLOOKUP(LISTAS[[#This Row],[ID]],_01_CODIGOS_Y_COSTOS_xlsm[[Producto y N°]:[CODIGO]],2,0),"")</f>
        <v>120</v>
      </c>
      <c r="M612" s="22">
        <v>0</v>
      </c>
      <c r="N612" s="23">
        <f>+LISTAS[[#This Row],[Precio]]+(LISTAS[[#This Row],[Precio]]*M612)</f>
        <v>2869.76</v>
      </c>
      <c r="O612" s="24">
        <f t="shared" si="19"/>
        <v>1162.2528000000002</v>
      </c>
      <c r="Q612" s="21">
        <f>IFERROR(O612/LISTAS[[#This Row],[COSTO]]-1,"")</f>
        <v>1.2897021276595746</v>
      </c>
      <c r="R612" t="str">
        <f>+LISTAS[[#This Row],[ID]]</f>
        <v>RESORTES LINEA PESADA120</v>
      </c>
      <c r="T612" s="29"/>
      <c r="U612" s="25">
        <f>LISTAS[[#This Row],[COSTO]]+(LISTAS[[#This Row],[COSTO]]*T612)</f>
        <v>507.6</v>
      </c>
      <c r="V612" s="30">
        <f>IF(T612="",0,U612/LISTAS[[#This Row],[VENTA NETA]]-1)</f>
        <v>0</v>
      </c>
      <c r="X612" s="25">
        <v>0</v>
      </c>
      <c r="Y612" s="31" t="str">
        <f>IFERROR(LISTAS[[#This Row],[COSTO]]/X612-1,"")</f>
        <v/>
      </c>
      <c r="AF612" t="str">
        <v>ALNAT</v>
      </c>
      <c r="AG612" t="str">
        <v>CONECTORES NEUMÁTICOS</v>
      </c>
      <c r="AH612" s="15">
        <v>86</v>
      </c>
      <c r="AI612" s="9">
        <v>1661.0953500000003</v>
      </c>
      <c r="AJ612" s="9">
        <v>1008.0619</v>
      </c>
      <c r="AK612" s="66">
        <v>0.64781086359875339</v>
      </c>
      <c r="AL612" s="8">
        <v>0.14000000000000001</v>
      </c>
      <c r="AM612" s="9">
        <v>1893.6486989999999</v>
      </c>
      <c r="AN612" s="66">
        <v>0.87850438450257839</v>
      </c>
      <c r="AO612" s="13">
        <f t="shared" si="20"/>
        <v>232.55334899999957</v>
      </c>
      <c r="AQ612" s="66">
        <v>0.80000000000000027</v>
      </c>
      <c r="AR612" s="13">
        <v>248.61815999999999</v>
      </c>
    </row>
    <row r="613" spans="1:44" x14ac:dyDescent="0.2">
      <c r="A613" s="6" t="s">
        <v>1040</v>
      </c>
      <c r="B613" t="s">
        <v>1034</v>
      </c>
      <c r="C613">
        <v>122</v>
      </c>
      <c r="D613" t="s">
        <v>5510</v>
      </c>
      <c r="E613" s="2">
        <v>2170.2399999999998</v>
      </c>
      <c r="F613" s="6" t="str">
        <f>+_xlfn.XLOOKUP(LISTAS[[#This Row],[ID]],_01_CODIGOS_Y_COSTOS_xlsm[Producto y N°],_01_CODIGOS_Y_COSTOS_xlsm[FABRICA],"",0,1)</f>
        <v>RESORTES</v>
      </c>
      <c r="G613" s="13">
        <f>LISTAS[[#This Row],[Precio]]*(1-0.46)*(1-IF($C$3520="",0,$C$3520))</f>
        <v>878.94719999999995</v>
      </c>
      <c r="H613" s="1">
        <f>+_xlfn.XLOOKUP(LISTAS[[#This Row],[ID]],_01_CODIGOS_Y_COSTOS_xlsm[Producto y N°],_01_CODIGOS_Y_COSTOS_xlsm[COSTO],0,0,1)</f>
        <v>0</v>
      </c>
      <c r="I613" s="115">
        <f>+IFERROR(LISTAS[[#This Row],[VENTA NETA]]/LISTAS[[#This Row],[COSTO]]-1,0)</f>
        <v>0</v>
      </c>
      <c r="J613" s="33" t="str">
        <f>IFERROR(VLOOKUP(LISTAS[[#This Row],[ID]],_01_CODIGOS_Y_COSTOS_xlsm[[Producto y N°]:[CODIGO]],2,0),"")</f>
        <v>122</v>
      </c>
      <c r="M613" s="22">
        <v>0</v>
      </c>
      <c r="N613" s="23">
        <f>+LISTAS[[#This Row],[Precio]]+(LISTAS[[#This Row],[Precio]]*M613)</f>
        <v>2170.2399999999998</v>
      </c>
      <c r="O613" s="24">
        <f t="shared" si="19"/>
        <v>878.94719999999995</v>
      </c>
      <c r="Q613" s="21" t="str">
        <f>IFERROR(O613/LISTAS[[#This Row],[COSTO]]-1,"")</f>
        <v/>
      </c>
      <c r="R613" t="str">
        <f>+LISTAS[[#This Row],[ID]]</f>
        <v>RESORTES LINEA PESADA122</v>
      </c>
      <c r="T613" s="29"/>
      <c r="U613" s="25">
        <f>LISTAS[[#This Row],[COSTO]]+(LISTAS[[#This Row],[COSTO]]*T613)</f>
        <v>0</v>
      </c>
      <c r="V613" s="30">
        <f>IF(T613="",0,U613/LISTAS[[#This Row],[VENTA NETA]]-1)</f>
        <v>0</v>
      </c>
      <c r="X613" s="25">
        <v>0</v>
      </c>
      <c r="Y613" s="31" t="str">
        <f>IFERROR(LISTAS[[#This Row],[COSTO]]/X613-1,"")</f>
        <v/>
      </c>
      <c r="AF613" t="str">
        <v>ALNAT</v>
      </c>
      <c r="AG613" t="str">
        <v>CONECTORES NEUMÁTICOS</v>
      </c>
      <c r="AH613" s="15">
        <v>87</v>
      </c>
      <c r="AI613" s="9">
        <v>1943.8339500000002</v>
      </c>
      <c r="AJ613" s="9">
        <v>1179.6469</v>
      </c>
      <c r="AK613" s="66">
        <v>0.6478099929733212</v>
      </c>
      <c r="AL613" s="8">
        <v>0.14000000000000001</v>
      </c>
      <c r="AM613" s="9">
        <v>2215.970703</v>
      </c>
      <c r="AN613" s="66">
        <v>0.87850339198958616</v>
      </c>
      <c r="AO613" s="13">
        <f t="shared" si="20"/>
        <v>272.13675299999977</v>
      </c>
      <c r="AQ613" s="66">
        <v>0.8</v>
      </c>
      <c r="AR613" s="13">
        <v>106.81372800000003</v>
      </c>
    </row>
    <row r="614" spans="1:44" x14ac:dyDescent="0.2">
      <c r="A614" s="6" t="s">
        <v>1041</v>
      </c>
      <c r="B614" t="s">
        <v>1034</v>
      </c>
      <c r="C614">
        <v>124</v>
      </c>
      <c r="D614" t="s">
        <v>5511</v>
      </c>
      <c r="E614" s="2">
        <v>2170.2399999999998</v>
      </c>
      <c r="F614" s="6" t="str">
        <f>+_xlfn.XLOOKUP(LISTAS[[#This Row],[ID]],_01_CODIGOS_Y_COSTOS_xlsm[Producto y N°],_01_CODIGOS_Y_COSTOS_xlsm[FABRICA],"",0,1)</f>
        <v>RESORTES</v>
      </c>
      <c r="G614" s="13">
        <f>LISTAS[[#This Row],[Precio]]*(1-0.46)*(1-IF($C$3520="",0,$C$3520))</f>
        <v>878.94719999999995</v>
      </c>
      <c r="H614" s="1">
        <f>+_xlfn.XLOOKUP(LISTAS[[#This Row],[ID]],_01_CODIGOS_Y_COSTOS_xlsm[Producto y N°],_01_CODIGOS_Y_COSTOS_xlsm[COSTO],0,0,1)</f>
        <v>0</v>
      </c>
      <c r="I614" s="115">
        <f>+IFERROR(LISTAS[[#This Row],[VENTA NETA]]/LISTAS[[#This Row],[COSTO]]-1,0)</f>
        <v>0</v>
      </c>
      <c r="J614" s="33" t="str">
        <f>IFERROR(VLOOKUP(LISTAS[[#This Row],[ID]],_01_CODIGOS_Y_COSTOS_xlsm[[Producto y N°]:[CODIGO]],2,0),"")</f>
        <v>124</v>
      </c>
      <c r="M614" s="22">
        <v>0</v>
      </c>
      <c r="N614" s="23">
        <f>+LISTAS[[#This Row],[Precio]]+(LISTAS[[#This Row],[Precio]]*M614)</f>
        <v>2170.2399999999998</v>
      </c>
      <c r="O614" s="24">
        <f t="shared" si="19"/>
        <v>878.94719999999995</v>
      </c>
      <c r="Q614" s="21" t="str">
        <f>IFERROR(O614/LISTAS[[#This Row],[COSTO]]-1,"")</f>
        <v/>
      </c>
      <c r="R614" t="str">
        <f>+LISTAS[[#This Row],[ID]]</f>
        <v>RESORTES LINEA PESADA124</v>
      </c>
      <c r="T614" s="29"/>
      <c r="U614" s="25">
        <f>LISTAS[[#This Row],[COSTO]]+(LISTAS[[#This Row],[COSTO]]*T614)</f>
        <v>0</v>
      </c>
      <c r="V614" s="30">
        <f>IF(T614="",0,U614/LISTAS[[#This Row],[VENTA NETA]]-1)</f>
        <v>0</v>
      </c>
      <c r="X614" s="25">
        <v>0</v>
      </c>
      <c r="Y614" s="31" t="str">
        <f>IFERROR(LISTAS[[#This Row],[COSTO]]/X614-1,"")</f>
        <v/>
      </c>
      <c r="AF614" t="str">
        <v>ALNAT</v>
      </c>
      <c r="AG614" t="str">
        <v>CONECTORES NEUMÁTICOS</v>
      </c>
      <c r="AH614" s="15">
        <v>89</v>
      </c>
      <c r="AI614" s="9">
        <v>1988.0113500000002</v>
      </c>
      <c r="AJ614" s="9">
        <v>1206.4571000000001</v>
      </c>
      <c r="AK614" s="66">
        <v>0.64780939993639231</v>
      </c>
      <c r="AL614" s="8">
        <v>0.14000000000000001</v>
      </c>
      <c r="AM614" s="9">
        <v>2266.3329390000004</v>
      </c>
      <c r="AN614" s="66">
        <v>0.87850271592748741</v>
      </c>
      <c r="AO614" s="13">
        <f t="shared" si="20"/>
        <v>278.32158900000013</v>
      </c>
      <c r="AQ614" s="66">
        <v>0.7999999999999996</v>
      </c>
      <c r="AR614" s="13">
        <v>151.6263839999998</v>
      </c>
    </row>
    <row r="615" spans="1:44" x14ac:dyDescent="0.2">
      <c r="A615" s="6" t="s">
        <v>1042</v>
      </c>
      <c r="B615" t="s">
        <v>1034</v>
      </c>
      <c r="C615">
        <v>125</v>
      </c>
      <c r="D615" t="s">
        <v>5512</v>
      </c>
      <c r="E615" s="2">
        <v>2170.2399999999998</v>
      </c>
      <c r="F615" s="6" t="str">
        <f>+_xlfn.XLOOKUP(LISTAS[[#This Row],[ID]],_01_CODIGOS_Y_COSTOS_xlsm[Producto y N°],_01_CODIGOS_Y_COSTOS_xlsm[FABRICA],"",0,1)</f>
        <v>RESORTES</v>
      </c>
      <c r="G615" s="13">
        <f>LISTAS[[#This Row],[Precio]]*(1-0.46)*(1-IF($C$3520="",0,$C$3520))</f>
        <v>878.94719999999995</v>
      </c>
      <c r="H615" s="1">
        <f>+_xlfn.XLOOKUP(LISTAS[[#This Row],[ID]],_01_CODIGOS_Y_COSTOS_xlsm[Producto y N°],_01_CODIGOS_Y_COSTOS_xlsm[COSTO],0,0,1)</f>
        <v>0</v>
      </c>
      <c r="I615" s="115">
        <f>+IFERROR(LISTAS[[#This Row],[VENTA NETA]]/LISTAS[[#This Row],[COSTO]]-1,0)</f>
        <v>0</v>
      </c>
      <c r="J615" s="33" t="str">
        <f>IFERROR(VLOOKUP(LISTAS[[#This Row],[ID]],_01_CODIGOS_Y_COSTOS_xlsm[[Producto y N°]:[CODIGO]],2,0),"")</f>
        <v>125</v>
      </c>
      <c r="M615" s="22">
        <v>0</v>
      </c>
      <c r="N615" s="23">
        <f>+LISTAS[[#This Row],[Precio]]+(LISTAS[[#This Row],[Precio]]*M615)</f>
        <v>2170.2399999999998</v>
      </c>
      <c r="O615" s="24">
        <f t="shared" si="19"/>
        <v>878.94719999999995</v>
      </c>
      <c r="Q615" s="21" t="str">
        <f>IFERROR(O615/LISTAS[[#This Row],[COSTO]]-1,"")</f>
        <v/>
      </c>
      <c r="R615" t="str">
        <f>+LISTAS[[#This Row],[ID]]</f>
        <v>RESORTES LINEA PESADA125</v>
      </c>
      <c r="T615" s="29"/>
      <c r="U615" s="25">
        <f>LISTAS[[#This Row],[COSTO]]+(LISTAS[[#This Row],[COSTO]]*T615)</f>
        <v>0</v>
      </c>
      <c r="V615" s="30">
        <f>IF(T615="",0,U615/LISTAS[[#This Row],[VENTA NETA]]-1)</f>
        <v>0</v>
      </c>
      <c r="X615" s="25">
        <v>0</v>
      </c>
      <c r="Y615" s="31" t="str">
        <f>IFERROR(LISTAS[[#This Row],[COSTO]]/X615-1,"")</f>
        <v/>
      </c>
      <c r="AF615" t="str">
        <v>ALNAT</v>
      </c>
      <c r="AG615" t="str">
        <v>CONECTORES NEUMÁTICOS</v>
      </c>
      <c r="AH615" s="15">
        <v>90</v>
      </c>
      <c r="AI615" s="9">
        <v>2102.87745</v>
      </c>
      <c r="AJ615" s="9">
        <v>1276.1635000000001</v>
      </c>
      <c r="AK615" s="66">
        <v>0.64781193789040326</v>
      </c>
      <c r="AL615" s="8">
        <v>0.14000000000000001</v>
      </c>
      <c r="AM615" s="9">
        <v>2397.2802930000003</v>
      </c>
      <c r="AN615" s="66">
        <v>0.87850560919506004</v>
      </c>
      <c r="AO615" s="13">
        <f t="shared" si="20"/>
        <v>294.4028430000003</v>
      </c>
      <c r="AQ615" s="66">
        <v>0.8</v>
      </c>
      <c r="AR615" s="13">
        <v>128.91311999999994</v>
      </c>
    </row>
    <row r="616" spans="1:44" x14ac:dyDescent="0.2">
      <c r="A616" s="6" t="s">
        <v>1043</v>
      </c>
      <c r="B616" t="s">
        <v>1034</v>
      </c>
      <c r="C616">
        <v>126</v>
      </c>
      <c r="D616" t="s">
        <v>5513</v>
      </c>
      <c r="E616" s="2">
        <v>2466.4</v>
      </c>
      <c r="F616" s="6" t="str">
        <f>+_xlfn.XLOOKUP(LISTAS[[#This Row],[ID]],_01_CODIGOS_Y_COSTOS_xlsm[Producto y N°],_01_CODIGOS_Y_COSTOS_xlsm[FABRICA],"",0,1)</f>
        <v>RESORTES</v>
      </c>
      <c r="G616" s="13">
        <f>LISTAS[[#This Row],[Precio]]*(1-0.46)*(1-IF($C$3520="",0,$C$3520))</f>
        <v>998.89200000000017</v>
      </c>
      <c r="H616" s="1">
        <f>+_xlfn.XLOOKUP(LISTAS[[#This Row],[ID]],_01_CODIGOS_Y_COSTOS_xlsm[Producto y N°],_01_CODIGOS_Y_COSTOS_xlsm[COSTO],0,0,1)</f>
        <v>423</v>
      </c>
      <c r="I616" s="115">
        <f>+IFERROR(LISTAS[[#This Row],[VENTA NETA]]/LISTAS[[#This Row],[COSTO]]-1,0)</f>
        <v>1.3614468085106388</v>
      </c>
      <c r="J616" s="33" t="str">
        <f>IFERROR(VLOOKUP(LISTAS[[#This Row],[ID]],_01_CODIGOS_Y_COSTOS_xlsm[[Producto y N°]:[CODIGO]],2,0),"")</f>
        <v>126</v>
      </c>
      <c r="M616" s="22">
        <v>0</v>
      </c>
      <c r="N616" s="23">
        <f>+LISTAS[[#This Row],[Precio]]+(LISTAS[[#This Row],[Precio]]*M616)</f>
        <v>2466.4</v>
      </c>
      <c r="O616" s="24">
        <f t="shared" si="19"/>
        <v>998.89200000000017</v>
      </c>
      <c r="Q616" s="21">
        <f>IFERROR(O616/LISTAS[[#This Row],[COSTO]]-1,"")</f>
        <v>1.3614468085106388</v>
      </c>
      <c r="R616" t="str">
        <f>+LISTAS[[#This Row],[ID]]</f>
        <v>RESORTES LINEA PESADA126</v>
      </c>
      <c r="T616" s="29"/>
      <c r="U616" s="25">
        <f>LISTAS[[#This Row],[COSTO]]+(LISTAS[[#This Row],[COSTO]]*T616)</f>
        <v>423</v>
      </c>
      <c r="V616" s="30">
        <f>IF(T616="",0,U616/LISTAS[[#This Row],[VENTA NETA]]-1)</f>
        <v>0</v>
      </c>
      <c r="X616" s="25">
        <v>0</v>
      </c>
      <c r="Y616" s="31" t="str">
        <f>IFERROR(LISTAS[[#This Row],[COSTO]]/X616-1,"")</f>
        <v/>
      </c>
      <c r="AF616" t="str">
        <v>ALNAT</v>
      </c>
      <c r="AG616" t="str">
        <v>CONECTORES NEUMÁTICOS</v>
      </c>
      <c r="AH616" s="15">
        <v>91</v>
      </c>
      <c r="AI616" s="9">
        <v>2721.3691500000004</v>
      </c>
      <c r="AJ616" s="9">
        <v>1651.5056999999999</v>
      </c>
      <c r="AK616" s="66">
        <v>0.64781093398587752</v>
      </c>
      <c r="AL616" s="8">
        <v>0.14000000000000001</v>
      </c>
      <c r="AM616" s="9">
        <v>3102.360831</v>
      </c>
      <c r="AN616" s="66">
        <v>0.8785044647439002</v>
      </c>
      <c r="AO616" s="13">
        <f t="shared" si="20"/>
        <v>380.99168099999952</v>
      </c>
      <c r="AQ616" s="66">
        <v>0.8</v>
      </c>
      <c r="AR616" s="13">
        <v>175.56739199999993</v>
      </c>
    </row>
    <row r="617" spans="1:44" x14ac:dyDescent="0.2">
      <c r="A617" s="6" t="s">
        <v>1044</v>
      </c>
      <c r="B617" t="s">
        <v>1034</v>
      </c>
      <c r="C617">
        <v>128</v>
      </c>
      <c r="D617" t="s">
        <v>5514</v>
      </c>
      <c r="E617" s="2">
        <v>2636.84</v>
      </c>
      <c r="F617" s="6" t="str">
        <f>+_xlfn.XLOOKUP(LISTAS[[#This Row],[ID]],_01_CODIGOS_Y_COSTOS_xlsm[Producto y N°],_01_CODIGOS_Y_COSTOS_xlsm[FABRICA],"",0,1)</f>
        <v>RESORTES</v>
      </c>
      <c r="G617" s="13">
        <f>LISTAS[[#This Row],[Precio]]*(1-0.46)*(1-IF($C$3520="",0,$C$3520))</f>
        <v>1067.9202</v>
      </c>
      <c r="H617" s="1">
        <f>+_xlfn.XLOOKUP(LISTAS[[#This Row],[ID]],_01_CODIGOS_Y_COSTOS_xlsm[Producto y N°],_01_CODIGOS_Y_COSTOS_xlsm[COSTO],0,0,1)</f>
        <v>423</v>
      </c>
      <c r="I617" s="115">
        <f>+IFERROR(LISTAS[[#This Row],[VENTA NETA]]/LISTAS[[#This Row],[COSTO]]-1,0)</f>
        <v>1.5246340425531915</v>
      </c>
      <c r="J617" s="33" t="str">
        <f>IFERROR(VLOOKUP(LISTAS[[#This Row],[ID]],_01_CODIGOS_Y_COSTOS_xlsm[[Producto y N°]:[CODIGO]],2,0),"")</f>
        <v>128</v>
      </c>
      <c r="M617" s="22">
        <v>0</v>
      </c>
      <c r="N617" s="23">
        <f>+LISTAS[[#This Row],[Precio]]+(LISTAS[[#This Row],[Precio]]*M617)</f>
        <v>2636.84</v>
      </c>
      <c r="O617" s="24">
        <f t="shared" ref="O617:O680" si="21">N617*(1-0.46)*(1-IF($C$3520="",0,$C$3520))</f>
        <v>1067.9202</v>
      </c>
      <c r="Q617" s="21">
        <f>IFERROR(O617/LISTAS[[#This Row],[COSTO]]-1,"")</f>
        <v>1.5246340425531915</v>
      </c>
      <c r="R617" t="str">
        <f>+LISTAS[[#This Row],[ID]]</f>
        <v>RESORTES LINEA PESADA128</v>
      </c>
      <c r="T617" s="29"/>
      <c r="U617" s="25">
        <f>LISTAS[[#This Row],[COSTO]]+(LISTAS[[#This Row],[COSTO]]*T617)</f>
        <v>423</v>
      </c>
      <c r="V617" s="30">
        <f>IF(T617="",0,U617/LISTAS[[#This Row],[VENTA NETA]]-1)</f>
        <v>0</v>
      </c>
      <c r="X617" s="25">
        <v>0</v>
      </c>
      <c r="Y617" s="31" t="str">
        <f>IFERROR(LISTAS[[#This Row],[COSTO]]/X617-1,"")</f>
        <v/>
      </c>
      <c r="AF617" t="str">
        <v>ALNAT</v>
      </c>
      <c r="AG617" t="str">
        <v>CONECTORES NEUMÁTICOS</v>
      </c>
      <c r="AH617" s="15">
        <v>92</v>
      </c>
      <c r="AI617" s="9">
        <v>2518.1482500000002</v>
      </c>
      <c r="AJ617" s="9">
        <v>1528.1790000000001</v>
      </c>
      <c r="AK617" s="66">
        <v>0.6478097461095853</v>
      </c>
      <c r="AL617" s="8">
        <v>0.14000000000000001</v>
      </c>
      <c r="AM617" s="9">
        <v>2870.6890049999997</v>
      </c>
      <c r="AN617" s="66">
        <v>0.87850311056492703</v>
      </c>
      <c r="AO617" s="13">
        <f t="shared" si="20"/>
        <v>352.54075499999954</v>
      </c>
      <c r="AQ617" s="66">
        <v>0.8</v>
      </c>
      <c r="AR617" s="13">
        <v>101.90275199999996</v>
      </c>
    </row>
    <row r="618" spans="1:44" x14ac:dyDescent="0.2">
      <c r="A618" s="6" t="s">
        <v>1045</v>
      </c>
      <c r="B618" t="s">
        <v>1034</v>
      </c>
      <c r="C618">
        <v>130</v>
      </c>
      <c r="D618" t="s">
        <v>5515</v>
      </c>
      <c r="E618" s="2">
        <v>2780.28</v>
      </c>
      <c r="F618" s="6" t="str">
        <f>+_xlfn.XLOOKUP(LISTAS[[#This Row],[ID]],_01_CODIGOS_Y_COSTOS_xlsm[Producto y N°],_01_CODIGOS_Y_COSTOS_xlsm[FABRICA],"",0,1)</f>
        <v>RESORTES</v>
      </c>
      <c r="G618" s="13">
        <f>LISTAS[[#This Row],[Precio]]*(1-0.46)*(1-IF($C$3520="",0,$C$3520))</f>
        <v>1126.0134000000003</v>
      </c>
      <c r="H618" s="1">
        <f>+_xlfn.XLOOKUP(LISTAS[[#This Row],[ID]],_01_CODIGOS_Y_COSTOS_xlsm[Producto y N°],_01_CODIGOS_Y_COSTOS_xlsm[COSTO],0,0,1)</f>
        <v>0</v>
      </c>
      <c r="I618" s="115">
        <f>+IFERROR(LISTAS[[#This Row],[VENTA NETA]]/LISTAS[[#This Row],[COSTO]]-1,0)</f>
        <v>0</v>
      </c>
      <c r="J618" s="33" t="str">
        <f>IFERROR(VLOOKUP(LISTAS[[#This Row],[ID]],_01_CODIGOS_Y_COSTOS_xlsm[[Producto y N°]:[CODIGO]],2,0),"")</f>
        <v>130</v>
      </c>
      <c r="M618" s="22">
        <v>0</v>
      </c>
      <c r="N618" s="23">
        <f>+LISTAS[[#This Row],[Precio]]+(LISTAS[[#This Row],[Precio]]*M618)</f>
        <v>2780.28</v>
      </c>
      <c r="O618" s="24">
        <f t="shared" si="21"/>
        <v>1126.0134000000003</v>
      </c>
      <c r="Q618" s="21" t="str">
        <f>IFERROR(O618/LISTAS[[#This Row],[COSTO]]-1,"")</f>
        <v/>
      </c>
      <c r="R618" t="str">
        <f>+LISTAS[[#This Row],[ID]]</f>
        <v>RESORTES LINEA PESADA130</v>
      </c>
      <c r="T618" s="29"/>
      <c r="U618" s="25">
        <f>LISTAS[[#This Row],[COSTO]]+(LISTAS[[#This Row],[COSTO]]*T618)</f>
        <v>0</v>
      </c>
      <c r="V618" s="30">
        <f>IF(T618="",0,U618/LISTAS[[#This Row],[VENTA NETA]]-1)</f>
        <v>0</v>
      </c>
      <c r="X618" s="25">
        <v>0</v>
      </c>
      <c r="Y618" s="31" t="str">
        <f>IFERROR(LISTAS[[#This Row],[COSTO]]/X618-1,"")</f>
        <v/>
      </c>
      <c r="AF618" t="str">
        <v>FADER</v>
      </c>
      <c r="AG618" t="str">
        <v>PLASTICOS</v>
      </c>
      <c r="AH618" s="15">
        <v>99</v>
      </c>
      <c r="AI618" s="9">
        <v>301.64400000000001</v>
      </c>
      <c r="AJ618" s="9">
        <v>167.58</v>
      </c>
      <c r="AK618" s="66">
        <v>0.79999999999999982</v>
      </c>
      <c r="AL618" s="8">
        <v>0.13735970069481573</v>
      </c>
      <c r="AM618" s="9">
        <v>343.077729556387</v>
      </c>
      <c r="AN618" s="66">
        <v>1.0472474612506684</v>
      </c>
      <c r="AO618" s="13">
        <f t="shared" si="20"/>
        <v>41.433729556386993</v>
      </c>
      <c r="AQ618" s="66">
        <v>0.7999999999999996</v>
      </c>
      <c r="AR618" s="13">
        <v>276.24239999999941</v>
      </c>
    </row>
    <row r="619" spans="1:44" x14ac:dyDescent="0.2">
      <c r="A619" s="6" t="s">
        <v>1046</v>
      </c>
      <c r="B619" t="s">
        <v>1034</v>
      </c>
      <c r="C619">
        <v>132</v>
      </c>
      <c r="D619" t="s">
        <v>5516</v>
      </c>
      <c r="E619" s="2">
        <v>2780.28</v>
      </c>
      <c r="F619" s="6" t="str">
        <f>+_xlfn.XLOOKUP(LISTAS[[#This Row],[ID]],_01_CODIGOS_Y_COSTOS_xlsm[Producto y N°],_01_CODIGOS_Y_COSTOS_xlsm[FABRICA],"",0,1)</f>
        <v>RESORTES</v>
      </c>
      <c r="G619" s="13">
        <f>LISTAS[[#This Row],[Precio]]*(1-0.46)*(1-IF($C$3520="",0,$C$3520))</f>
        <v>1126.0134000000003</v>
      </c>
      <c r="H619" s="1">
        <f>+_xlfn.XLOOKUP(LISTAS[[#This Row],[ID]],_01_CODIGOS_Y_COSTOS_xlsm[Producto y N°],_01_CODIGOS_Y_COSTOS_xlsm[COSTO],0,0,1)</f>
        <v>0</v>
      </c>
      <c r="I619" s="115">
        <f>+IFERROR(LISTAS[[#This Row],[VENTA NETA]]/LISTAS[[#This Row],[COSTO]]-1,0)</f>
        <v>0</v>
      </c>
      <c r="J619" s="33" t="str">
        <f>IFERROR(VLOOKUP(LISTAS[[#This Row],[ID]],_01_CODIGOS_Y_COSTOS_xlsm[[Producto y N°]:[CODIGO]],2,0),"")</f>
        <v>132</v>
      </c>
      <c r="M619" s="22">
        <v>0</v>
      </c>
      <c r="N619" s="23">
        <f>+LISTAS[[#This Row],[Precio]]+(LISTAS[[#This Row],[Precio]]*M619)</f>
        <v>2780.28</v>
      </c>
      <c r="O619" s="24">
        <f t="shared" si="21"/>
        <v>1126.0134000000003</v>
      </c>
      <c r="Q619" s="21" t="str">
        <f>IFERROR(O619/LISTAS[[#This Row],[COSTO]]-1,"")</f>
        <v/>
      </c>
      <c r="R619" t="str">
        <f>+LISTAS[[#This Row],[ID]]</f>
        <v>RESORTES LINEA PESADA132</v>
      </c>
      <c r="T619" s="29"/>
      <c r="U619" s="25">
        <f>LISTAS[[#This Row],[COSTO]]+(LISTAS[[#This Row],[COSTO]]*T619)</f>
        <v>0</v>
      </c>
      <c r="V619" s="30">
        <f>IF(T619="",0,U619/LISTAS[[#This Row],[VENTA NETA]]-1)</f>
        <v>0</v>
      </c>
      <c r="X619" s="25">
        <v>0</v>
      </c>
      <c r="Y619" s="31" t="str">
        <f>IFERROR(LISTAS[[#This Row],[COSTO]]/X619-1,"")</f>
        <v/>
      </c>
      <c r="AF619" t="str">
        <v>FADER</v>
      </c>
      <c r="AG619" t="str">
        <v>PLASTICOS</v>
      </c>
      <c r="AH619" s="15">
        <v>48</v>
      </c>
      <c r="AI619" s="9">
        <v>307.03050000000002</v>
      </c>
      <c r="AJ619" s="9">
        <v>170.57249999999999</v>
      </c>
      <c r="AK619" s="66">
        <v>0.80000000000000027</v>
      </c>
      <c r="AL619" s="8">
        <v>0.13333632327218914</v>
      </c>
      <c r="AM619" s="9">
        <v>347.96881800242193</v>
      </c>
      <c r="AN619" s="66">
        <v>1.0400053818899408</v>
      </c>
      <c r="AO619" s="13">
        <f t="shared" si="20"/>
        <v>40.938318002421909</v>
      </c>
      <c r="AQ619" s="66">
        <v>0.7999999999999996</v>
      </c>
      <c r="AR619" s="13">
        <v>276.24239999999941</v>
      </c>
    </row>
    <row r="620" spans="1:44" x14ac:dyDescent="0.2">
      <c r="A620" s="6" t="s">
        <v>1047</v>
      </c>
      <c r="B620" t="s">
        <v>1034</v>
      </c>
      <c r="C620">
        <v>134</v>
      </c>
      <c r="D620" t="s">
        <v>5517</v>
      </c>
      <c r="E620" s="2">
        <v>2869.76</v>
      </c>
      <c r="F620" s="6" t="str">
        <f>+_xlfn.XLOOKUP(LISTAS[[#This Row],[ID]],_01_CODIGOS_Y_COSTOS_xlsm[Producto y N°],_01_CODIGOS_Y_COSTOS_xlsm[FABRICA],"",0,1)</f>
        <v>RESORTES</v>
      </c>
      <c r="G620" s="13">
        <f>LISTAS[[#This Row],[Precio]]*(1-0.46)*(1-IF($C$3520="",0,$C$3520))</f>
        <v>1162.2528000000002</v>
      </c>
      <c r="H620" s="1">
        <f>+_xlfn.XLOOKUP(LISTAS[[#This Row],[ID]],_01_CODIGOS_Y_COSTOS_xlsm[Producto y N°],_01_CODIGOS_Y_COSTOS_xlsm[COSTO],0,0,1)</f>
        <v>0</v>
      </c>
      <c r="I620" s="115">
        <f>+IFERROR(LISTAS[[#This Row],[VENTA NETA]]/LISTAS[[#This Row],[COSTO]]-1,0)</f>
        <v>0</v>
      </c>
      <c r="J620" s="33" t="str">
        <f>IFERROR(VLOOKUP(LISTAS[[#This Row],[ID]],_01_CODIGOS_Y_COSTOS_xlsm[[Producto y N°]:[CODIGO]],2,0),"")</f>
        <v>134</v>
      </c>
      <c r="M620" s="22">
        <v>0</v>
      </c>
      <c r="N620" s="23">
        <f>+LISTAS[[#This Row],[Precio]]+(LISTAS[[#This Row],[Precio]]*M620)</f>
        <v>2869.76</v>
      </c>
      <c r="O620" s="24">
        <f t="shared" si="21"/>
        <v>1162.2528000000002</v>
      </c>
      <c r="Q620" s="21" t="str">
        <f>IFERROR(O620/LISTAS[[#This Row],[COSTO]]-1,"")</f>
        <v/>
      </c>
      <c r="R620" t="str">
        <f>+LISTAS[[#This Row],[ID]]</f>
        <v>RESORTES LINEA PESADA134</v>
      </c>
      <c r="T620" s="29"/>
      <c r="U620" s="25">
        <f>LISTAS[[#This Row],[COSTO]]+(LISTAS[[#This Row],[COSTO]]*T620)</f>
        <v>0</v>
      </c>
      <c r="V620" s="30">
        <f>IF(T620="",0,U620/LISTAS[[#This Row],[VENTA NETA]]-1)</f>
        <v>0</v>
      </c>
      <c r="X620" s="25">
        <v>0</v>
      </c>
      <c r="Y620" s="31" t="str">
        <f>IFERROR(LISTAS[[#This Row],[COSTO]]/X620-1,"")</f>
        <v/>
      </c>
      <c r="AF620" t="str">
        <v>ALNAT</v>
      </c>
      <c r="AG620" t="str">
        <v>CONECTORES NEUMÁTICOS</v>
      </c>
      <c r="AH620" s="15">
        <v>4</v>
      </c>
      <c r="AI620" s="9">
        <v>802.55205000000001</v>
      </c>
      <c r="AJ620" s="9">
        <v>471.74400000000003</v>
      </c>
      <c r="AK620" s="66">
        <v>0.70124484890109873</v>
      </c>
      <c r="AL620" s="8">
        <v>0.13134679501474519</v>
      </c>
      <c r="AM620" s="9">
        <v>907.96468960001346</v>
      </c>
      <c r="AN620" s="66">
        <v>0.92469790733960244</v>
      </c>
      <c r="AO620" s="13">
        <f t="shared" si="20"/>
        <v>105.41263960001345</v>
      </c>
      <c r="AQ620" s="66">
        <v>0.80000000000000027</v>
      </c>
      <c r="AR620" s="13">
        <v>499.71858300000031</v>
      </c>
    </row>
    <row r="621" spans="1:44" x14ac:dyDescent="0.2">
      <c r="A621" s="6" t="s">
        <v>1048</v>
      </c>
      <c r="B621" t="s">
        <v>1034</v>
      </c>
      <c r="C621">
        <v>136</v>
      </c>
      <c r="D621" t="s">
        <v>5518</v>
      </c>
      <c r="E621" s="2">
        <v>3008</v>
      </c>
      <c r="F621" s="6" t="str">
        <f>+_xlfn.XLOOKUP(LISTAS[[#This Row],[ID]],_01_CODIGOS_Y_COSTOS_xlsm[Producto y N°],_01_CODIGOS_Y_COSTOS_xlsm[FABRICA],"",0,1)</f>
        <v>RESORTES</v>
      </c>
      <c r="G621" s="13">
        <f>LISTAS[[#This Row],[Precio]]*(1-0.46)*(1-IF($C$3520="",0,$C$3520))</f>
        <v>1218.2400000000002</v>
      </c>
      <c r="H621" s="1">
        <f>+_xlfn.XLOOKUP(LISTAS[[#This Row],[ID]],_01_CODIGOS_Y_COSTOS_xlsm[Producto y N°],_01_CODIGOS_Y_COSTOS_xlsm[COSTO],0,0,1)</f>
        <v>676.8</v>
      </c>
      <c r="I621" s="115">
        <f>+IFERROR(LISTAS[[#This Row],[VENTA NETA]]/LISTAS[[#This Row],[COSTO]]-1,0)</f>
        <v>0.80000000000000049</v>
      </c>
      <c r="J621" s="33" t="str">
        <f>IFERROR(VLOOKUP(LISTAS[[#This Row],[ID]],_01_CODIGOS_Y_COSTOS_xlsm[[Producto y N°]:[CODIGO]],2,0),"")</f>
        <v>136</v>
      </c>
      <c r="M621" s="22">
        <v>0.20638485601989243</v>
      </c>
      <c r="N621" s="23">
        <f>+LISTAS[[#This Row],[Precio]]+(LISTAS[[#This Row],[Precio]]*M621)</f>
        <v>3628.8056469078365</v>
      </c>
      <c r="O621" s="24">
        <f t="shared" si="21"/>
        <v>1469.666286997674</v>
      </c>
      <c r="Q621" s="21">
        <f>IFERROR(O621/LISTAS[[#This Row],[COSTO]]-1,"")</f>
        <v>1.1714927408358067</v>
      </c>
      <c r="R621" t="str">
        <f>+LISTAS[[#This Row],[ID]]</f>
        <v>RESORTES LINEA PESADA136</v>
      </c>
      <c r="T621" s="29"/>
      <c r="U621" s="25">
        <f>LISTAS[[#This Row],[COSTO]]+(LISTAS[[#This Row],[COSTO]]*T621)</f>
        <v>676.8</v>
      </c>
      <c r="V621" s="30">
        <f>IF(T621="",0,U621/LISTAS[[#This Row],[VENTA NETA]]-1)</f>
        <v>0</v>
      </c>
      <c r="X621" s="25">
        <v>0</v>
      </c>
      <c r="Y621" s="31" t="str">
        <f>IFERROR(LISTAS[[#This Row],[COSTO]]/X621-1,"")</f>
        <v/>
      </c>
      <c r="AF621" t="str">
        <v>ALNAT</v>
      </c>
      <c r="AG621" t="str">
        <v>RACORD - ACOPLES - REDUCCIONES - ENTREROSCAS</v>
      </c>
      <c r="AH621" s="15">
        <v>1</v>
      </c>
      <c r="AI621" s="9">
        <v>1160.9244000000001</v>
      </c>
      <c r="AJ621" s="9">
        <v>659.81209999999999</v>
      </c>
      <c r="AK621" s="66">
        <v>0.75947728148665372</v>
      </c>
      <c r="AL621" s="8">
        <v>0.13</v>
      </c>
      <c r="AM621" s="9">
        <v>1311.8445720000002</v>
      </c>
      <c r="AN621" s="66">
        <v>0.9882093280799189</v>
      </c>
      <c r="AO621" s="13">
        <f t="shared" si="20"/>
        <v>150.92017200000009</v>
      </c>
      <c r="AQ621" s="66">
        <v>0.8</v>
      </c>
      <c r="AR621" s="13">
        <v>302.53188599999999</v>
      </c>
    </row>
    <row r="622" spans="1:44" x14ac:dyDescent="0.2">
      <c r="A622" s="6" t="s">
        <v>1049</v>
      </c>
      <c r="B622" t="s">
        <v>1034</v>
      </c>
      <c r="C622">
        <v>138</v>
      </c>
      <c r="D622" t="s">
        <v>5519</v>
      </c>
      <c r="E622" s="2">
        <v>4954.24</v>
      </c>
      <c r="F622" s="6" t="str">
        <f>+_xlfn.XLOOKUP(LISTAS[[#This Row],[ID]],_01_CODIGOS_Y_COSTOS_xlsm[Producto y N°],_01_CODIGOS_Y_COSTOS_xlsm[FABRICA],"",0,1)</f>
        <v>RESORTES</v>
      </c>
      <c r="G622" s="13">
        <f>LISTAS[[#This Row],[Precio]]*(1-0.46)*(1-IF($C$3520="",0,$C$3520))</f>
        <v>2006.4672</v>
      </c>
      <c r="H622" s="1">
        <f>+_xlfn.XLOOKUP(LISTAS[[#This Row],[ID]],_01_CODIGOS_Y_COSTOS_xlsm[Producto y N°],_01_CODIGOS_Y_COSTOS_xlsm[COSTO],0,0,1)</f>
        <v>0</v>
      </c>
      <c r="I622" s="115">
        <f>+IFERROR(LISTAS[[#This Row],[VENTA NETA]]/LISTAS[[#This Row],[COSTO]]-1,0)</f>
        <v>0</v>
      </c>
      <c r="J622" s="33" t="str">
        <f>IFERROR(VLOOKUP(LISTAS[[#This Row],[ID]],_01_CODIGOS_Y_COSTOS_xlsm[[Producto y N°]:[CODIGO]],2,0),"")</f>
        <v>138</v>
      </c>
      <c r="M622" s="22">
        <v>0</v>
      </c>
      <c r="N622" s="23">
        <f>+LISTAS[[#This Row],[Precio]]+(LISTAS[[#This Row],[Precio]]*M622)</f>
        <v>4954.24</v>
      </c>
      <c r="O622" s="24">
        <f t="shared" si="21"/>
        <v>2006.4672</v>
      </c>
      <c r="Q622" s="21" t="str">
        <f>IFERROR(O622/LISTAS[[#This Row],[COSTO]]-1,"")</f>
        <v/>
      </c>
      <c r="R622" t="str">
        <f>+LISTAS[[#This Row],[ID]]</f>
        <v>RESORTES LINEA PESADA138</v>
      </c>
      <c r="T622" s="29"/>
      <c r="U622" s="25">
        <f>LISTAS[[#This Row],[COSTO]]+(LISTAS[[#This Row],[COSTO]]*T622)</f>
        <v>0</v>
      </c>
      <c r="V622" s="30">
        <f>IF(T622="",0,U622/LISTAS[[#This Row],[VENTA NETA]]-1)</f>
        <v>0</v>
      </c>
      <c r="X622" s="25">
        <v>0</v>
      </c>
      <c r="Y622" s="31" t="str">
        <f>IFERROR(LISTAS[[#This Row],[COSTO]]/X622-1,"")</f>
        <v/>
      </c>
      <c r="AF622" t="str">
        <v>ALNAT</v>
      </c>
      <c r="AG622" t="str">
        <v>RACORD - ACOPLES - REDUCCIONES - ENTREROSCAS</v>
      </c>
      <c r="AH622" s="15">
        <v>2</v>
      </c>
      <c r="AI622" s="9">
        <v>1488.7840500000002</v>
      </c>
      <c r="AJ622" s="9">
        <v>846.14980000000003</v>
      </c>
      <c r="AK622" s="66">
        <v>0.75948047260662377</v>
      </c>
      <c r="AL622" s="8">
        <v>0.13</v>
      </c>
      <c r="AM622" s="9">
        <v>1682.3259765000003</v>
      </c>
      <c r="AN622" s="66">
        <v>0.98821293404548483</v>
      </c>
      <c r="AO622" s="13">
        <f t="shared" si="20"/>
        <v>193.54192650000005</v>
      </c>
      <c r="AQ622" s="66">
        <v>0.7999999999999996</v>
      </c>
      <c r="AR622" s="13">
        <v>308.57144399999925</v>
      </c>
    </row>
    <row r="623" spans="1:44" x14ac:dyDescent="0.2">
      <c r="A623" s="6" t="s">
        <v>1050</v>
      </c>
      <c r="B623" t="s">
        <v>1034</v>
      </c>
      <c r="C623">
        <v>140</v>
      </c>
      <c r="D623" t="s">
        <v>5520</v>
      </c>
      <c r="E623" s="2">
        <v>5362.8</v>
      </c>
      <c r="F623" s="6" t="str">
        <f>+_xlfn.XLOOKUP(LISTAS[[#This Row],[ID]],_01_CODIGOS_Y_COSTOS_xlsm[Producto y N°],_01_CODIGOS_Y_COSTOS_xlsm[FABRICA],"",0,1)</f>
        <v>RESORTES</v>
      </c>
      <c r="G623" s="13">
        <f>LISTAS[[#This Row],[Precio]]*(1-0.46)*(1-IF($C$3520="",0,$C$3520))</f>
        <v>2171.9340000000002</v>
      </c>
      <c r="H623" s="1">
        <f>+_xlfn.XLOOKUP(LISTAS[[#This Row],[ID]],_01_CODIGOS_Y_COSTOS_xlsm[Producto y N°],_01_CODIGOS_Y_COSTOS_xlsm[COSTO],0,0,1)</f>
        <v>0</v>
      </c>
      <c r="I623" s="115">
        <f>+IFERROR(LISTAS[[#This Row],[VENTA NETA]]/LISTAS[[#This Row],[COSTO]]-1,0)</f>
        <v>0</v>
      </c>
      <c r="J623" s="33" t="str">
        <f>IFERROR(VLOOKUP(LISTAS[[#This Row],[ID]],_01_CODIGOS_Y_COSTOS_xlsm[[Producto y N°]:[CODIGO]],2,0),"")</f>
        <v>140</v>
      </c>
      <c r="M623" s="22">
        <v>0</v>
      </c>
      <c r="N623" s="23">
        <f>+LISTAS[[#This Row],[Precio]]+(LISTAS[[#This Row],[Precio]]*M623)</f>
        <v>5362.8</v>
      </c>
      <c r="O623" s="24">
        <f t="shared" si="21"/>
        <v>2171.9340000000002</v>
      </c>
      <c r="Q623" s="21" t="str">
        <f>IFERROR(O623/LISTAS[[#This Row],[COSTO]]-1,"")</f>
        <v/>
      </c>
      <c r="R623" t="str">
        <f>+LISTAS[[#This Row],[ID]]</f>
        <v>RESORTES LINEA PESADA140</v>
      </c>
      <c r="T623" s="29"/>
      <c r="U623" s="25">
        <f>LISTAS[[#This Row],[COSTO]]+(LISTAS[[#This Row],[COSTO]]*T623)</f>
        <v>0</v>
      </c>
      <c r="V623" s="30">
        <f>IF(T623="",0,U623/LISTAS[[#This Row],[VENTA NETA]]-1)</f>
        <v>0</v>
      </c>
      <c r="X623" s="25">
        <v>0</v>
      </c>
      <c r="Y623" s="31" t="str">
        <f>IFERROR(LISTAS[[#This Row],[COSTO]]/X623-1,"")</f>
        <v/>
      </c>
      <c r="AF623" t="str">
        <v>ALNAT</v>
      </c>
      <c r="AG623" t="str">
        <v>RACORD - ACOPLES - REDUCCIONES - ENTREROSCAS</v>
      </c>
      <c r="AH623" s="15">
        <v>3</v>
      </c>
      <c r="AI623" s="9">
        <v>1488.7840500000002</v>
      </c>
      <c r="AJ623" s="9">
        <v>846.14980000000003</v>
      </c>
      <c r="AK623" s="66">
        <v>0.75948047260662377</v>
      </c>
      <c r="AL623" s="8">
        <v>0.13</v>
      </c>
      <c r="AM623" s="9">
        <v>1682.3259765000003</v>
      </c>
      <c r="AN623" s="66">
        <v>0.98821293404548483</v>
      </c>
      <c r="AO623" s="13">
        <f t="shared" si="20"/>
        <v>193.54192650000005</v>
      </c>
      <c r="AQ623" s="66">
        <v>0.79999999999999982</v>
      </c>
      <c r="AR623" s="13">
        <v>77.252399999999909</v>
      </c>
    </row>
    <row r="624" spans="1:44" x14ac:dyDescent="0.2">
      <c r="A624" s="6" t="s">
        <v>1051</v>
      </c>
      <c r="B624" t="s">
        <v>1034</v>
      </c>
      <c r="C624">
        <v>145</v>
      </c>
      <c r="D624" t="s">
        <v>5521</v>
      </c>
      <c r="E624" s="2">
        <v>3165.92</v>
      </c>
      <c r="F624" s="6" t="str">
        <f>+_xlfn.XLOOKUP(LISTAS[[#This Row],[ID]],_01_CODIGOS_Y_COSTOS_xlsm[Producto y N°],_01_CODIGOS_Y_COSTOS_xlsm[FABRICA],"",0,1)</f>
        <v>RESORTES</v>
      </c>
      <c r="G624" s="13">
        <f>LISTAS[[#This Row],[Precio]]*(1-0.46)*(1-IF($C$3520="",0,$C$3520))</f>
        <v>1282.1976000000002</v>
      </c>
      <c r="H624" s="1">
        <f>+_xlfn.XLOOKUP(LISTAS[[#This Row],[ID]],_01_CODIGOS_Y_COSTOS_xlsm[Producto y N°],_01_CODIGOS_Y_COSTOS_xlsm[COSTO],0,0,1)</f>
        <v>0</v>
      </c>
      <c r="I624" s="115">
        <f>+IFERROR(LISTAS[[#This Row],[VENTA NETA]]/LISTAS[[#This Row],[COSTO]]-1,0)</f>
        <v>0</v>
      </c>
      <c r="J624" s="33" t="str">
        <f>IFERROR(VLOOKUP(LISTAS[[#This Row],[ID]],_01_CODIGOS_Y_COSTOS_xlsm[[Producto y N°]:[CODIGO]],2,0),"")</f>
        <v>145</v>
      </c>
      <c r="M624" s="22">
        <v>0</v>
      </c>
      <c r="N624" s="23">
        <f>+LISTAS[[#This Row],[Precio]]+(LISTAS[[#This Row],[Precio]]*M624)</f>
        <v>3165.92</v>
      </c>
      <c r="O624" s="24">
        <f t="shared" si="21"/>
        <v>1282.1976000000002</v>
      </c>
      <c r="Q624" s="21" t="str">
        <f>IFERROR(O624/LISTAS[[#This Row],[COSTO]]-1,"")</f>
        <v/>
      </c>
      <c r="R624" t="str">
        <f>+LISTAS[[#This Row],[ID]]</f>
        <v>RESORTES LINEA PESADA145</v>
      </c>
      <c r="T624" s="29"/>
      <c r="U624" s="25">
        <f>LISTAS[[#This Row],[COSTO]]+(LISTAS[[#This Row],[COSTO]]*T624)</f>
        <v>0</v>
      </c>
      <c r="V624" s="30">
        <f>IF(T624="",0,U624/LISTAS[[#This Row],[VENTA NETA]]-1)</f>
        <v>0</v>
      </c>
      <c r="X624" s="25">
        <v>0</v>
      </c>
      <c r="Y624" s="31" t="str">
        <f>IFERROR(LISTAS[[#This Row],[COSTO]]/X624-1,"")</f>
        <v/>
      </c>
      <c r="AF624" t="str">
        <v>ALNAT</v>
      </c>
      <c r="AG624" t="str">
        <v>RACORD - ACOPLES - REDUCCIONES - ENTREROSCAS</v>
      </c>
      <c r="AH624" s="15">
        <v>4</v>
      </c>
      <c r="AI624" s="9">
        <v>2202.3332999999998</v>
      </c>
      <c r="AJ624" s="9">
        <v>1251.6954000000001</v>
      </c>
      <c r="AK624" s="66">
        <v>0.75948022178558761</v>
      </c>
      <c r="AL624" s="8">
        <v>0.13</v>
      </c>
      <c r="AM624" s="9">
        <v>2488.6366290000001</v>
      </c>
      <c r="AN624" s="66">
        <v>0.98821265061771424</v>
      </c>
      <c r="AO624" s="13">
        <f t="shared" si="20"/>
        <v>286.3033290000003</v>
      </c>
      <c r="AQ624" s="66">
        <v>0.79999999999999982</v>
      </c>
      <c r="AR624" s="13">
        <v>77.252399999999909</v>
      </c>
    </row>
    <row r="625" spans="1:44" x14ac:dyDescent="0.2">
      <c r="A625" s="6" t="s">
        <v>1052</v>
      </c>
      <c r="B625" t="s">
        <v>1034</v>
      </c>
      <c r="C625">
        <v>146</v>
      </c>
      <c r="D625" t="s">
        <v>5522</v>
      </c>
      <c r="E625" s="2">
        <v>7102.22</v>
      </c>
      <c r="F625" s="6" t="str">
        <f>+_xlfn.XLOOKUP(LISTAS[[#This Row],[ID]],_01_CODIGOS_Y_COSTOS_xlsm[Producto y N°],_01_CODIGOS_Y_COSTOS_xlsm[FABRICA],"",0,1)</f>
        <v>RESORTES</v>
      </c>
      <c r="G625" s="13">
        <f>LISTAS[[#This Row],[Precio]]*(1-0.46)*(1-IF($C$3520="",0,$C$3520))</f>
        <v>2876.3991000000005</v>
      </c>
      <c r="H625" s="1">
        <f>+_xlfn.XLOOKUP(LISTAS[[#This Row],[ID]],_01_CODIGOS_Y_COSTOS_xlsm[Producto y N°],_01_CODIGOS_Y_COSTOS_xlsm[COSTO],0,0,1)</f>
        <v>1692</v>
      </c>
      <c r="I625" s="115">
        <f>+IFERROR(LISTAS[[#This Row],[VENTA NETA]]/LISTAS[[#This Row],[COSTO]]-1,0)</f>
        <v>0.69999946808510671</v>
      </c>
      <c r="J625" s="33" t="str">
        <f>IFERROR(VLOOKUP(LISTAS[[#This Row],[ID]],_01_CODIGOS_Y_COSTOS_xlsm[[Producto y N°]:[CODIGO]],2,0),"")</f>
        <v>146</v>
      </c>
      <c r="M625" s="22">
        <v>0.59987345181207186</v>
      </c>
      <c r="N625" s="23">
        <f>+LISTAS[[#This Row],[Precio]]+(LISTAS[[#This Row],[Precio]]*M625)</f>
        <v>11362.653226928735</v>
      </c>
      <c r="O625" s="24">
        <f t="shared" si="21"/>
        <v>4601.8745569061375</v>
      </c>
      <c r="Q625" s="21">
        <f>IFERROR(O625/LISTAS[[#This Row],[COSTO]]-1,"")</f>
        <v>1.7197840170840055</v>
      </c>
      <c r="R625" t="str">
        <f>+LISTAS[[#This Row],[ID]]</f>
        <v>RESORTES LINEA PESADA146</v>
      </c>
      <c r="T625" s="29"/>
      <c r="U625" s="25">
        <f>LISTAS[[#This Row],[COSTO]]+(LISTAS[[#This Row],[COSTO]]*T625)</f>
        <v>1692</v>
      </c>
      <c r="V625" s="30">
        <f>IF(T625="",0,U625/LISTAS[[#This Row],[VENTA NETA]]-1)</f>
        <v>0</v>
      </c>
      <c r="X625" s="25">
        <v>0</v>
      </c>
      <c r="Y625" s="31" t="str">
        <f>IFERROR(LISTAS[[#This Row],[COSTO]]/X625-1,"")</f>
        <v/>
      </c>
      <c r="AF625" t="str">
        <v>ALNAT</v>
      </c>
      <c r="AG625" t="str">
        <v>RACORD - ACOPLES - REDUCCIONES - ENTREROSCAS</v>
      </c>
      <c r="AH625" s="15">
        <v>5</v>
      </c>
      <c r="AI625" s="9">
        <v>2421.7339500000003</v>
      </c>
      <c r="AJ625" s="9">
        <v>1376.3914</v>
      </c>
      <c r="AK625" s="66">
        <v>0.7594805881524691</v>
      </c>
      <c r="AL625" s="8">
        <v>0.13</v>
      </c>
      <c r="AM625" s="9">
        <v>2736.5593635000005</v>
      </c>
      <c r="AN625" s="66">
        <v>0.98821306461229019</v>
      </c>
      <c r="AO625" s="13">
        <f t="shared" si="20"/>
        <v>314.8254135000002</v>
      </c>
      <c r="AQ625" s="66">
        <v>0.79999999999999982</v>
      </c>
      <c r="AR625" s="13">
        <v>77.252399999999909</v>
      </c>
    </row>
    <row r="626" spans="1:44" x14ac:dyDescent="0.2">
      <c r="A626" s="6" t="s">
        <v>1053</v>
      </c>
      <c r="B626" t="s">
        <v>1034</v>
      </c>
      <c r="C626">
        <v>149</v>
      </c>
      <c r="D626" t="s">
        <v>5523</v>
      </c>
      <c r="E626" s="2">
        <v>4439.24</v>
      </c>
      <c r="F626" s="6" t="str">
        <f>+_xlfn.XLOOKUP(LISTAS[[#This Row],[ID]],_01_CODIGOS_Y_COSTOS_xlsm[Producto y N°],_01_CODIGOS_Y_COSTOS_xlsm[FABRICA],"",0,1)</f>
        <v>RESORTES</v>
      </c>
      <c r="G626" s="13">
        <f>LISTAS[[#This Row],[Precio]]*(1-0.46)*(1-IF($C$3520="",0,$C$3520))</f>
        <v>1797.8922000000002</v>
      </c>
      <c r="H626" s="1">
        <f>+_xlfn.XLOOKUP(LISTAS[[#This Row],[ID]],_01_CODIGOS_Y_COSTOS_xlsm[Producto y N°],_01_CODIGOS_Y_COSTOS_xlsm[COSTO],0,0,1)</f>
        <v>0</v>
      </c>
      <c r="I626" s="115">
        <f>+IFERROR(LISTAS[[#This Row],[VENTA NETA]]/LISTAS[[#This Row],[COSTO]]-1,0)</f>
        <v>0</v>
      </c>
      <c r="J626" s="33" t="str">
        <f>IFERROR(VLOOKUP(LISTAS[[#This Row],[ID]],_01_CODIGOS_Y_COSTOS_xlsm[[Producto y N°]:[CODIGO]],2,0),"")</f>
        <v>149</v>
      </c>
      <c r="M626" s="22">
        <v>0</v>
      </c>
      <c r="N626" s="23">
        <f>+LISTAS[[#This Row],[Precio]]+(LISTAS[[#This Row],[Precio]]*M626)</f>
        <v>4439.24</v>
      </c>
      <c r="O626" s="24">
        <f t="shared" si="21"/>
        <v>1797.8922000000002</v>
      </c>
      <c r="Q626" s="21" t="str">
        <f>IFERROR(O626/LISTAS[[#This Row],[COSTO]]-1,"")</f>
        <v/>
      </c>
      <c r="R626" t="str">
        <f>+LISTAS[[#This Row],[ID]]</f>
        <v>RESORTES LINEA PESADA149</v>
      </c>
      <c r="T626" s="29"/>
      <c r="U626" s="25">
        <f>LISTAS[[#This Row],[COSTO]]+(LISTAS[[#This Row],[COSTO]]*T626)</f>
        <v>0</v>
      </c>
      <c r="V626" s="30">
        <f>IF(T626="",0,U626/LISTAS[[#This Row],[VENTA NETA]]-1)</f>
        <v>0</v>
      </c>
      <c r="X626" s="25">
        <v>0</v>
      </c>
      <c r="Y626" s="31" t="str">
        <f>IFERROR(LISTAS[[#This Row],[COSTO]]/X626-1,"")</f>
        <v/>
      </c>
      <c r="AF626" t="str">
        <v>ALNAT</v>
      </c>
      <c r="AG626" t="str">
        <v>RACORD - ACOPLES - REDUCCIONES - ENTREROSCAS</v>
      </c>
      <c r="AH626" s="15">
        <v>6</v>
      </c>
      <c r="AI626" s="9">
        <v>815.60519999999997</v>
      </c>
      <c r="AJ626" s="9">
        <v>463.54820000000001</v>
      </c>
      <c r="AK626" s="66">
        <v>0.75948304836476543</v>
      </c>
      <c r="AL626" s="8">
        <v>0.13</v>
      </c>
      <c r="AM626" s="9">
        <v>921.6338760000001</v>
      </c>
      <c r="AN626" s="66">
        <v>0.98821584465218515</v>
      </c>
      <c r="AO626" s="13">
        <f t="shared" si="20"/>
        <v>106.02867600000013</v>
      </c>
      <c r="AQ626" s="66">
        <v>0.80000000000000027</v>
      </c>
      <c r="AR626" s="13">
        <v>35.302500000000038</v>
      </c>
    </row>
    <row r="627" spans="1:44" x14ac:dyDescent="0.2">
      <c r="A627" s="6" t="s">
        <v>1054</v>
      </c>
      <c r="B627" t="s">
        <v>1034</v>
      </c>
      <c r="C627">
        <v>151</v>
      </c>
      <c r="D627" t="s">
        <v>5524</v>
      </c>
      <c r="E627" s="2">
        <v>3990.76</v>
      </c>
      <c r="F627" s="6" t="str">
        <f>+_xlfn.XLOOKUP(LISTAS[[#This Row],[ID]],_01_CODIGOS_Y_COSTOS_xlsm[Producto y N°],_01_CODIGOS_Y_COSTOS_xlsm[FABRICA],"",0,1)</f>
        <v>RESORTES</v>
      </c>
      <c r="G627" s="13">
        <f>LISTAS[[#This Row],[Precio]]*(1-0.46)*(1-IF($C$3520="",0,$C$3520))</f>
        <v>1616.2578000000001</v>
      </c>
      <c r="H627" s="1">
        <f>+_xlfn.XLOOKUP(LISTAS[[#This Row],[ID]],_01_CODIGOS_Y_COSTOS_xlsm[Producto y N°],_01_CODIGOS_Y_COSTOS_xlsm[COSTO],0,0,1)</f>
        <v>0</v>
      </c>
      <c r="I627" s="115">
        <f>+IFERROR(LISTAS[[#This Row],[VENTA NETA]]/LISTAS[[#This Row],[COSTO]]-1,0)</f>
        <v>0</v>
      </c>
      <c r="J627" s="33" t="str">
        <f>IFERROR(VLOOKUP(LISTAS[[#This Row],[ID]],_01_CODIGOS_Y_COSTOS_xlsm[[Producto y N°]:[CODIGO]],2,0),"")</f>
        <v>151</v>
      </c>
      <c r="M627" s="22">
        <v>0</v>
      </c>
      <c r="N627" s="23">
        <f>+LISTAS[[#This Row],[Precio]]+(LISTAS[[#This Row],[Precio]]*M627)</f>
        <v>3990.76</v>
      </c>
      <c r="O627" s="24">
        <f t="shared" si="21"/>
        <v>1616.2578000000001</v>
      </c>
      <c r="Q627" s="21" t="str">
        <f>IFERROR(O627/LISTAS[[#This Row],[COSTO]]-1,"")</f>
        <v/>
      </c>
      <c r="R627" t="str">
        <f>+LISTAS[[#This Row],[ID]]</f>
        <v>RESORTES LINEA PESADA151</v>
      </c>
      <c r="T627" s="29"/>
      <c r="U627" s="25">
        <f>LISTAS[[#This Row],[COSTO]]+(LISTAS[[#This Row],[COSTO]]*T627)</f>
        <v>0</v>
      </c>
      <c r="V627" s="30">
        <f>IF(T627="",0,U627/LISTAS[[#This Row],[VENTA NETA]]-1)</f>
        <v>0</v>
      </c>
      <c r="X627" s="25">
        <v>0</v>
      </c>
      <c r="Y627" s="31" t="str">
        <f>IFERROR(LISTAS[[#This Row],[COSTO]]/X627-1,"")</f>
        <v/>
      </c>
      <c r="AF627" t="str">
        <v>ALNAT</v>
      </c>
      <c r="AG627" t="str">
        <v>RACORD - ACOPLES - REDUCCIONES - ENTREROSCAS</v>
      </c>
      <c r="AH627" s="15">
        <v>7</v>
      </c>
      <c r="AI627" s="9">
        <v>817.1523000000002</v>
      </c>
      <c r="AJ627" s="9">
        <v>464.42759999999998</v>
      </c>
      <c r="AK627" s="66">
        <v>0.75948264056658177</v>
      </c>
      <c r="AL627" s="8">
        <v>0.13</v>
      </c>
      <c r="AM627" s="9">
        <v>923.38209900000015</v>
      </c>
      <c r="AN627" s="66">
        <v>0.98821538384023722</v>
      </c>
      <c r="AO627" s="13">
        <f t="shared" si="20"/>
        <v>106.22979899999996</v>
      </c>
      <c r="AQ627" s="66">
        <v>0.79999999999999982</v>
      </c>
      <c r="AR627" s="13">
        <v>364.20208199999956</v>
      </c>
    </row>
    <row r="628" spans="1:44" x14ac:dyDescent="0.2">
      <c r="A628" s="6" t="s">
        <v>1055</v>
      </c>
      <c r="B628" t="s">
        <v>1034</v>
      </c>
      <c r="C628">
        <v>153</v>
      </c>
      <c r="D628" t="s">
        <v>5525</v>
      </c>
      <c r="E628" s="2">
        <v>3901.28</v>
      </c>
      <c r="F628" s="6" t="str">
        <f>+_xlfn.XLOOKUP(LISTAS[[#This Row],[ID]],_01_CODIGOS_Y_COSTOS_xlsm[Producto y N°],_01_CODIGOS_Y_COSTOS_xlsm[FABRICA],"",0,1)</f>
        <v>RESORTES</v>
      </c>
      <c r="G628" s="13">
        <f>LISTAS[[#This Row],[Precio]]*(1-0.46)*(1-IF($C$3520="",0,$C$3520))</f>
        <v>1580.0184000000002</v>
      </c>
      <c r="H628" s="1">
        <f>+_xlfn.XLOOKUP(LISTAS[[#This Row],[ID]],_01_CODIGOS_Y_COSTOS_xlsm[Producto y N°],_01_CODIGOS_Y_COSTOS_xlsm[COSTO],0,0,1)</f>
        <v>0</v>
      </c>
      <c r="I628" s="115">
        <f>+IFERROR(LISTAS[[#This Row],[VENTA NETA]]/LISTAS[[#This Row],[COSTO]]-1,0)</f>
        <v>0</v>
      </c>
      <c r="J628" s="33" t="str">
        <f>IFERROR(VLOOKUP(LISTAS[[#This Row],[ID]],_01_CODIGOS_Y_COSTOS_xlsm[[Producto y N°]:[CODIGO]],2,0),"")</f>
        <v>153</v>
      </c>
      <c r="M628" s="22">
        <v>0</v>
      </c>
      <c r="N628" s="23">
        <f>+LISTAS[[#This Row],[Precio]]+(LISTAS[[#This Row],[Precio]]*M628)</f>
        <v>3901.28</v>
      </c>
      <c r="O628" s="24">
        <f t="shared" si="21"/>
        <v>1580.0184000000002</v>
      </c>
      <c r="Q628" s="21" t="str">
        <f>IFERROR(O628/LISTAS[[#This Row],[COSTO]]-1,"")</f>
        <v/>
      </c>
      <c r="R628" t="str">
        <f>+LISTAS[[#This Row],[ID]]</f>
        <v>RESORTES LINEA PESADA153</v>
      </c>
      <c r="T628" s="29"/>
      <c r="U628" s="25">
        <f>LISTAS[[#This Row],[COSTO]]+(LISTAS[[#This Row],[COSTO]]*T628)</f>
        <v>0</v>
      </c>
      <c r="V628" s="30">
        <f>IF(T628="",0,U628/LISTAS[[#This Row],[VENTA NETA]]-1)</f>
        <v>0</v>
      </c>
      <c r="X628" s="25">
        <v>0</v>
      </c>
      <c r="Y628" s="31" t="str">
        <f>IFERROR(LISTAS[[#This Row],[COSTO]]/X628-1,"")</f>
        <v/>
      </c>
      <c r="AF628" t="str">
        <v>ALNAT</v>
      </c>
      <c r="AG628" t="str">
        <v>RACORD - ACOPLES - REDUCCIONES - ENTREROSCAS</v>
      </c>
      <c r="AH628" s="15">
        <v>8</v>
      </c>
      <c r="AI628" s="9">
        <v>1193.7739500000002</v>
      </c>
      <c r="AJ628" s="9">
        <v>678.48099999999999</v>
      </c>
      <c r="AK628" s="66">
        <v>0.75948029495299085</v>
      </c>
      <c r="AL628" s="8">
        <v>0.13</v>
      </c>
      <c r="AM628" s="9">
        <v>1348.9645635000002</v>
      </c>
      <c r="AN628" s="66">
        <v>0.98821273329687953</v>
      </c>
      <c r="AO628" s="13">
        <f t="shared" si="20"/>
        <v>155.19061349999993</v>
      </c>
      <c r="AQ628" s="66">
        <v>0.8</v>
      </c>
      <c r="AR628" s="13">
        <v>14.248350000000002</v>
      </c>
    </row>
    <row r="629" spans="1:44" x14ac:dyDescent="0.2">
      <c r="A629" s="6" t="s">
        <v>1056</v>
      </c>
      <c r="B629" t="s">
        <v>1034</v>
      </c>
      <c r="C629">
        <v>157</v>
      </c>
      <c r="D629" t="s">
        <v>5526</v>
      </c>
      <c r="E629" s="2">
        <v>3990.76</v>
      </c>
      <c r="F629" s="6" t="str">
        <f>+_xlfn.XLOOKUP(LISTAS[[#This Row],[ID]],_01_CODIGOS_Y_COSTOS_xlsm[Producto y N°],_01_CODIGOS_Y_COSTOS_xlsm[FABRICA],"",0,1)</f>
        <v>RESORTES</v>
      </c>
      <c r="G629" s="13">
        <f>LISTAS[[#This Row],[Precio]]*(1-0.46)*(1-IF($C$3520="",0,$C$3520))</f>
        <v>1616.2578000000001</v>
      </c>
      <c r="H629" s="1">
        <f>+_xlfn.XLOOKUP(LISTAS[[#This Row],[ID]],_01_CODIGOS_Y_COSTOS_xlsm[Producto y N°],_01_CODIGOS_Y_COSTOS_xlsm[COSTO],0,0,1)</f>
        <v>0</v>
      </c>
      <c r="I629" s="115">
        <f>+IFERROR(LISTAS[[#This Row],[VENTA NETA]]/LISTAS[[#This Row],[COSTO]]-1,0)</f>
        <v>0</v>
      </c>
      <c r="J629" s="33" t="str">
        <f>IFERROR(VLOOKUP(LISTAS[[#This Row],[ID]],_01_CODIGOS_Y_COSTOS_xlsm[[Producto y N°]:[CODIGO]],2,0),"")</f>
        <v>157</v>
      </c>
      <c r="M629" s="22">
        <v>0</v>
      </c>
      <c r="N629" s="23">
        <f>+LISTAS[[#This Row],[Precio]]+(LISTAS[[#This Row],[Precio]]*M629)</f>
        <v>3990.76</v>
      </c>
      <c r="O629" s="24">
        <f t="shared" si="21"/>
        <v>1616.2578000000001</v>
      </c>
      <c r="Q629" s="21" t="str">
        <f>IFERROR(O629/LISTAS[[#This Row],[COSTO]]-1,"")</f>
        <v/>
      </c>
      <c r="R629" t="str">
        <f>+LISTAS[[#This Row],[ID]]</f>
        <v>RESORTES LINEA PESADA157</v>
      </c>
      <c r="T629" s="29"/>
      <c r="U629" s="25">
        <f>LISTAS[[#This Row],[COSTO]]+(LISTAS[[#This Row],[COSTO]]*T629)</f>
        <v>0</v>
      </c>
      <c r="V629" s="30">
        <f>IF(T629="",0,U629/LISTAS[[#This Row],[VENTA NETA]]-1)</f>
        <v>0</v>
      </c>
      <c r="X629" s="25">
        <v>0</v>
      </c>
      <c r="Y629" s="31" t="str">
        <f>IFERROR(LISTAS[[#This Row],[COSTO]]/X629-1,"")</f>
        <v/>
      </c>
      <c r="AF629" t="str">
        <v>ALNAT</v>
      </c>
      <c r="AG629" t="str">
        <v>RACORD - ACOPLES - REDUCCIONES - ENTREROSCAS</v>
      </c>
      <c r="AH629" s="15">
        <v>9</v>
      </c>
      <c r="AI629" s="9">
        <v>1443.10815</v>
      </c>
      <c r="AJ629" s="9">
        <v>820.19060000000002</v>
      </c>
      <c r="AK629" s="66">
        <v>0.75947901621891312</v>
      </c>
      <c r="AL629" s="8">
        <v>0.13</v>
      </c>
      <c r="AM629" s="9">
        <v>1630.7122095000002</v>
      </c>
      <c r="AN629" s="66">
        <v>0.98821128832737193</v>
      </c>
      <c r="AO629" s="13">
        <f t="shared" si="20"/>
        <v>187.60405950000018</v>
      </c>
      <c r="AQ629" s="66">
        <v>0.7999999999999996</v>
      </c>
      <c r="AR629" s="13">
        <v>197.76895199999967</v>
      </c>
    </row>
    <row r="630" spans="1:44" x14ac:dyDescent="0.2">
      <c r="A630" s="6" t="s">
        <v>1057</v>
      </c>
      <c r="B630" t="s">
        <v>1034</v>
      </c>
      <c r="C630">
        <v>161</v>
      </c>
      <c r="D630" t="s">
        <v>5527</v>
      </c>
      <c r="E630" s="2">
        <v>4304.6400000000003</v>
      </c>
      <c r="F630" s="6" t="str">
        <f>+_xlfn.XLOOKUP(LISTAS[[#This Row],[ID]],_01_CODIGOS_Y_COSTOS_xlsm[Producto y N°],_01_CODIGOS_Y_COSTOS_xlsm[FABRICA],"",0,1)</f>
        <v>RESORTES</v>
      </c>
      <c r="G630" s="13">
        <f>LISTAS[[#This Row],[Precio]]*(1-0.46)*(1-IF($C$3520="",0,$C$3520))</f>
        <v>1743.3792000000003</v>
      </c>
      <c r="H630" s="1">
        <f>+_xlfn.XLOOKUP(LISTAS[[#This Row],[ID]],_01_CODIGOS_Y_COSTOS_xlsm[Producto y N°],_01_CODIGOS_Y_COSTOS_xlsm[COSTO],0,0,1)</f>
        <v>0</v>
      </c>
      <c r="I630" s="115">
        <f>+IFERROR(LISTAS[[#This Row],[VENTA NETA]]/LISTAS[[#This Row],[COSTO]]-1,0)</f>
        <v>0</v>
      </c>
      <c r="J630" s="33" t="str">
        <f>IFERROR(VLOOKUP(LISTAS[[#This Row],[ID]],_01_CODIGOS_Y_COSTOS_xlsm[[Producto y N°]:[CODIGO]],2,0),"")</f>
        <v>161</v>
      </c>
      <c r="M630" s="22">
        <v>0</v>
      </c>
      <c r="N630" s="23">
        <f>+LISTAS[[#This Row],[Precio]]+(LISTAS[[#This Row],[Precio]]*M630)</f>
        <v>4304.6400000000003</v>
      </c>
      <c r="O630" s="24">
        <f t="shared" si="21"/>
        <v>1743.3792000000003</v>
      </c>
      <c r="Q630" s="21" t="str">
        <f>IFERROR(O630/LISTAS[[#This Row],[COSTO]]-1,"")</f>
        <v/>
      </c>
      <c r="R630" t="str">
        <f>+LISTAS[[#This Row],[ID]]</f>
        <v>RESORTES LINEA PESADA161</v>
      </c>
      <c r="T630" s="29"/>
      <c r="U630" s="25">
        <f>LISTAS[[#This Row],[COSTO]]+(LISTAS[[#This Row],[COSTO]]*T630)</f>
        <v>0</v>
      </c>
      <c r="V630" s="30">
        <f>IF(T630="",0,U630/LISTAS[[#This Row],[VENTA NETA]]-1)</f>
        <v>0</v>
      </c>
      <c r="X630" s="25">
        <v>0</v>
      </c>
      <c r="Y630" s="31" t="str">
        <f>IFERROR(LISTAS[[#This Row],[COSTO]]/X630-1,"")</f>
        <v/>
      </c>
      <c r="AF630" t="str">
        <v>ALNAT</v>
      </c>
      <c r="AG630" t="str">
        <v>RACORD - ACOPLES - REDUCCIONES - ENTREROSCAS</v>
      </c>
      <c r="AH630" s="15">
        <v>10</v>
      </c>
      <c r="AI630" s="9">
        <v>893.00880000000006</v>
      </c>
      <c r="AJ630" s="9">
        <v>507.54160000000002</v>
      </c>
      <c r="AK630" s="66">
        <v>0.75947902595570493</v>
      </c>
      <c r="AL630" s="8">
        <v>0.13</v>
      </c>
      <c r="AM630" s="9">
        <v>1009.0999440000002</v>
      </c>
      <c r="AN630" s="66">
        <v>0.98821129932994678</v>
      </c>
      <c r="AO630" s="13">
        <f t="shared" si="20"/>
        <v>116.0911440000001</v>
      </c>
      <c r="AQ630" s="66">
        <v>0.80000000000000049</v>
      </c>
      <c r="AR630" s="13">
        <v>57.975750000000119</v>
      </c>
    </row>
    <row r="631" spans="1:44" x14ac:dyDescent="0.2">
      <c r="A631" s="6" t="s">
        <v>1058</v>
      </c>
      <c r="B631" t="s">
        <v>1034</v>
      </c>
      <c r="C631">
        <v>163</v>
      </c>
      <c r="D631" t="s">
        <v>5528</v>
      </c>
      <c r="E631" s="2">
        <v>4439.24</v>
      </c>
      <c r="F631" s="6" t="str">
        <f>+_xlfn.XLOOKUP(LISTAS[[#This Row],[ID]],_01_CODIGOS_Y_COSTOS_xlsm[Producto y N°],_01_CODIGOS_Y_COSTOS_xlsm[FABRICA],"",0,1)</f>
        <v>RESORTES</v>
      </c>
      <c r="G631" s="13">
        <f>LISTAS[[#This Row],[Precio]]*(1-0.46)*(1-IF($C$3520="",0,$C$3520))</f>
        <v>1797.8922000000002</v>
      </c>
      <c r="H631" s="1">
        <f>+_xlfn.XLOOKUP(LISTAS[[#This Row],[ID]],_01_CODIGOS_Y_COSTOS_xlsm[Producto y N°],_01_CODIGOS_Y_COSTOS_xlsm[COSTO],0,0,1)</f>
        <v>0</v>
      </c>
      <c r="I631" s="115">
        <f>+IFERROR(LISTAS[[#This Row],[VENTA NETA]]/LISTAS[[#This Row],[COSTO]]-1,0)</f>
        <v>0</v>
      </c>
      <c r="J631" s="33" t="str">
        <f>IFERROR(VLOOKUP(LISTAS[[#This Row],[ID]],_01_CODIGOS_Y_COSTOS_xlsm[[Producto y N°]:[CODIGO]],2,0),"")</f>
        <v>163</v>
      </c>
      <c r="M631" s="22">
        <v>0</v>
      </c>
      <c r="N631" s="23">
        <f>+LISTAS[[#This Row],[Precio]]+(LISTAS[[#This Row],[Precio]]*M631)</f>
        <v>4439.24</v>
      </c>
      <c r="O631" s="24">
        <f t="shared" si="21"/>
        <v>1797.8922000000002</v>
      </c>
      <c r="Q631" s="21" t="str">
        <f>IFERROR(O631/LISTAS[[#This Row],[COSTO]]-1,"")</f>
        <v/>
      </c>
      <c r="R631" t="str">
        <f>+LISTAS[[#This Row],[ID]]</f>
        <v>RESORTES LINEA PESADA163</v>
      </c>
      <c r="T631" s="29"/>
      <c r="U631" s="25">
        <f>LISTAS[[#This Row],[COSTO]]+(LISTAS[[#This Row],[COSTO]]*T631)</f>
        <v>0</v>
      </c>
      <c r="V631" s="30">
        <f>IF(T631="",0,U631/LISTAS[[#This Row],[VENTA NETA]]-1)</f>
        <v>0</v>
      </c>
      <c r="X631" s="25">
        <v>0</v>
      </c>
      <c r="Y631" s="31" t="str">
        <f>IFERROR(LISTAS[[#This Row],[COSTO]]/X631-1,"")</f>
        <v/>
      </c>
      <c r="AF631" t="str">
        <v>ALNAT</v>
      </c>
      <c r="AG631" t="str">
        <v>RACORD - ACOPLES - REDUCCIONES - ENTREROSCAS</v>
      </c>
      <c r="AH631" s="15">
        <v>11</v>
      </c>
      <c r="AI631" s="9">
        <v>894.55590000000007</v>
      </c>
      <c r="AJ631" s="9">
        <v>508.42099999999999</v>
      </c>
      <c r="AK631" s="66">
        <v>0.75947866040151779</v>
      </c>
      <c r="AL631" s="8">
        <v>0.13</v>
      </c>
      <c r="AM631" s="9">
        <v>1010.8481670000001</v>
      </c>
      <c r="AN631" s="66">
        <v>0.98821088625371512</v>
      </c>
      <c r="AO631" s="13">
        <f t="shared" si="20"/>
        <v>116.29226700000004</v>
      </c>
      <c r="AQ631" s="66">
        <v>0.8</v>
      </c>
      <c r="AR631" s="13">
        <v>696.67008299999952</v>
      </c>
    </row>
    <row r="632" spans="1:44" x14ac:dyDescent="0.2">
      <c r="A632" s="6" t="s">
        <v>1059</v>
      </c>
      <c r="B632" t="s">
        <v>1034</v>
      </c>
      <c r="C632">
        <v>165</v>
      </c>
      <c r="D632" t="s">
        <v>5529</v>
      </c>
      <c r="E632" s="2">
        <v>7659.48</v>
      </c>
      <c r="F632" s="6" t="str">
        <f>+_xlfn.XLOOKUP(LISTAS[[#This Row],[ID]],_01_CODIGOS_Y_COSTOS_xlsm[Producto y N°],_01_CODIGOS_Y_COSTOS_xlsm[FABRICA],"",0,1)</f>
        <v>RESORTES</v>
      </c>
      <c r="G632" s="13">
        <f>LISTAS[[#This Row],[Precio]]*(1-0.46)*(1-IF($C$3520="",0,$C$3520))</f>
        <v>3102.0893999999998</v>
      </c>
      <c r="H632" s="1">
        <f>+_xlfn.XLOOKUP(LISTAS[[#This Row],[ID]],_01_CODIGOS_Y_COSTOS_xlsm[Producto y N°],_01_CODIGOS_Y_COSTOS_xlsm[COSTO],0,0,1)</f>
        <v>0</v>
      </c>
      <c r="I632" s="115">
        <f>+IFERROR(LISTAS[[#This Row],[VENTA NETA]]/LISTAS[[#This Row],[COSTO]]-1,0)</f>
        <v>0</v>
      </c>
      <c r="J632" s="33" t="str">
        <f>IFERROR(VLOOKUP(LISTAS[[#This Row],[ID]],_01_CODIGOS_Y_COSTOS_xlsm[[Producto y N°]:[CODIGO]],2,0),"")</f>
        <v>165</v>
      </c>
      <c r="M632" s="22">
        <v>0</v>
      </c>
      <c r="N632" s="23">
        <f>+LISTAS[[#This Row],[Precio]]+(LISTAS[[#This Row],[Precio]]*M632)</f>
        <v>7659.48</v>
      </c>
      <c r="O632" s="24">
        <f t="shared" si="21"/>
        <v>3102.0893999999998</v>
      </c>
      <c r="Q632" s="21" t="str">
        <f>IFERROR(O632/LISTAS[[#This Row],[COSTO]]-1,"")</f>
        <v/>
      </c>
      <c r="R632" t="str">
        <f>+LISTAS[[#This Row],[ID]]</f>
        <v>RESORTES LINEA PESADA165</v>
      </c>
      <c r="T632" s="29"/>
      <c r="U632" s="25">
        <f>LISTAS[[#This Row],[COSTO]]+(LISTAS[[#This Row],[COSTO]]*T632)</f>
        <v>0</v>
      </c>
      <c r="V632" s="30">
        <f>IF(T632="",0,U632/LISTAS[[#This Row],[VENTA NETA]]-1)</f>
        <v>0</v>
      </c>
      <c r="X632" s="25">
        <v>0</v>
      </c>
      <c r="Y632" s="31" t="str">
        <f>IFERROR(LISTAS[[#This Row],[COSTO]]/X632-1,"")</f>
        <v/>
      </c>
      <c r="AF632" t="str">
        <v>ALNAT</v>
      </c>
      <c r="AG632" t="str">
        <v>RACORD - ACOPLES - REDUCCIONES - ENTREROSCAS</v>
      </c>
      <c r="AH632" s="15">
        <v>12</v>
      </c>
      <c r="AI632" s="9">
        <v>1115.8924500000001</v>
      </c>
      <c r="AJ632" s="9">
        <v>634.21759999999995</v>
      </c>
      <c r="AK632" s="66">
        <v>0.75947884448492142</v>
      </c>
      <c r="AL632" s="8">
        <v>0.13</v>
      </c>
      <c r="AM632" s="9">
        <v>1260.9584685</v>
      </c>
      <c r="AN632" s="66">
        <v>0.98821109426796117</v>
      </c>
      <c r="AO632" s="13">
        <f t="shared" si="20"/>
        <v>145.06601849999993</v>
      </c>
      <c r="AQ632" s="66">
        <v>0.8</v>
      </c>
      <c r="AR632" s="13">
        <v>420.64263899999946</v>
      </c>
    </row>
    <row r="633" spans="1:44" x14ac:dyDescent="0.2">
      <c r="A633" s="6" t="s">
        <v>1060</v>
      </c>
      <c r="B633" t="s">
        <v>1034</v>
      </c>
      <c r="C633">
        <v>167</v>
      </c>
      <c r="D633" t="s">
        <v>5530</v>
      </c>
      <c r="E633" s="2">
        <v>9016.7199999999993</v>
      </c>
      <c r="F633" s="6" t="str">
        <f>+_xlfn.XLOOKUP(LISTAS[[#This Row],[ID]],_01_CODIGOS_Y_COSTOS_xlsm[Producto y N°],_01_CODIGOS_Y_COSTOS_xlsm[FABRICA],"",0,1)</f>
        <v>RESORTES</v>
      </c>
      <c r="G633" s="13">
        <f>LISTAS[[#This Row],[Precio]]*(1-0.46)*(1-IF($C$3520="",0,$C$3520))</f>
        <v>3651.7716</v>
      </c>
      <c r="H633" s="1">
        <f>+_xlfn.XLOOKUP(LISTAS[[#This Row],[ID]],_01_CODIGOS_Y_COSTOS_xlsm[Producto y N°],_01_CODIGOS_Y_COSTOS_xlsm[COSTO],0,0,1)</f>
        <v>0</v>
      </c>
      <c r="I633" s="115">
        <f>+IFERROR(LISTAS[[#This Row],[VENTA NETA]]/LISTAS[[#This Row],[COSTO]]-1,0)</f>
        <v>0</v>
      </c>
      <c r="J633" s="33" t="str">
        <f>IFERROR(VLOOKUP(LISTAS[[#This Row],[ID]],_01_CODIGOS_Y_COSTOS_xlsm[[Producto y N°]:[CODIGO]],2,0),"")</f>
        <v>167</v>
      </c>
      <c r="M633" s="22">
        <v>0</v>
      </c>
      <c r="N633" s="23">
        <f>+LISTAS[[#This Row],[Precio]]+(LISTAS[[#This Row],[Precio]]*M633)</f>
        <v>9016.7199999999993</v>
      </c>
      <c r="O633" s="24">
        <f t="shared" si="21"/>
        <v>3651.7716</v>
      </c>
      <c r="Q633" s="21" t="str">
        <f>IFERROR(O633/LISTAS[[#This Row],[COSTO]]-1,"")</f>
        <v/>
      </c>
      <c r="R633" t="str">
        <f>+LISTAS[[#This Row],[ID]]</f>
        <v>RESORTES LINEA PESADA167</v>
      </c>
      <c r="T633" s="29"/>
      <c r="U633" s="25">
        <f>LISTAS[[#This Row],[COSTO]]+(LISTAS[[#This Row],[COSTO]]*T633)</f>
        <v>0</v>
      </c>
      <c r="V633" s="30">
        <f>IF(T633="",0,U633/LISTAS[[#This Row],[VENTA NETA]]-1)</f>
        <v>0</v>
      </c>
      <c r="X633" s="25">
        <v>166</v>
      </c>
      <c r="Y633" s="31">
        <f>IFERROR(LISTAS[[#This Row],[COSTO]]/X633-1,"")</f>
        <v>-1</v>
      </c>
      <c r="AF633" t="str">
        <v>ALNAT</v>
      </c>
      <c r="AG633" t="str">
        <v>RACORD - ACOPLES - REDUCCIONES - ENTREROSCAS</v>
      </c>
      <c r="AH633" s="15">
        <v>13</v>
      </c>
      <c r="AI633" s="9">
        <v>1433.1613500000001</v>
      </c>
      <c r="AJ633" s="9">
        <v>814.53729999999996</v>
      </c>
      <c r="AK633" s="66">
        <v>0.75947909322261875</v>
      </c>
      <c r="AL633" s="8">
        <v>0.13</v>
      </c>
      <c r="AM633" s="9">
        <v>1619.4723255000004</v>
      </c>
      <c r="AN633" s="66">
        <v>0.98821137534155956</v>
      </c>
      <c r="AO633" s="13">
        <f t="shared" si="20"/>
        <v>186.31097550000027</v>
      </c>
      <c r="AQ633" s="66">
        <v>0.8</v>
      </c>
      <c r="AR633" s="13">
        <v>370.28570850000006</v>
      </c>
    </row>
    <row r="634" spans="1:44" x14ac:dyDescent="0.2">
      <c r="A634" s="6" t="s">
        <v>1061</v>
      </c>
      <c r="B634" t="s">
        <v>1034</v>
      </c>
      <c r="C634">
        <v>169</v>
      </c>
      <c r="D634" t="s">
        <v>5531</v>
      </c>
      <c r="E634" s="2">
        <v>9123.6</v>
      </c>
      <c r="F634" s="6" t="str">
        <f>+_xlfn.XLOOKUP(LISTAS[[#This Row],[ID]],_01_CODIGOS_Y_COSTOS_xlsm[Producto y N°],_01_CODIGOS_Y_COSTOS_xlsm[FABRICA],"",0,1)</f>
        <v>RESORTES</v>
      </c>
      <c r="G634" s="13">
        <f>LISTAS[[#This Row],[Precio]]*(1-0.46)*(1-IF($C$3520="",0,$C$3520))</f>
        <v>3695.0580000000004</v>
      </c>
      <c r="H634" s="1">
        <f>+_xlfn.XLOOKUP(LISTAS[[#This Row],[ID]],_01_CODIGOS_Y_COSTOS_xlsm[Producto y N°],_01_CODIGOS_Y_COSTOS_xlsm[COSTO],0,0,1)</f>
        <v>0</v>
      </c>
      <c r="I634" s="115">
        <f>+IFERROR(LISTAS[[#This Row],[VENTA NETA]]/LISTAS[[#This Row],[COSTO]]-1,0)</f>
        <v>0</v>
      </c>
      <c r="J634" s="33" t="str">
        <f>IFERROR(VLOOKUP(LISTAS[[#This Row],[ID]],_01_CODIGOS_Y_COSTOS_xlsm[[Producto y N°]:[CODIGO]],2,0),"")</f>
        <v>169</v>
      </c>
      <c r="M634" s="22">
        <v>0</v>
      </c>
      <c r="N634" s="23">
        <f>+LISTAS[[#This Row],[Precio]]+(LISTAS[[#This Row],[Precio]]*M634)</f>
        <v>9123.6</v>
      </c>
      <c r="O634" s="24">
        <f t="shared" si="21"/>
        <v>3695.0580000000004</v>
      </c>
      <c r="Q634" s="21" t="str">
        <f>IFERROR(O634/LISTAS[[#This Row],[COSTO]]-1,"")</f>
        <v/>
      </c>
      <c r="R634" t="str">
        <f>+LISTAS[[#This Row],[ID]]</f>
        <v>RESORTES LINEA PESADA169</v>
      </c>
      <c r="T634" s="29"/>
      <c r="U634" s="25">
        <f>LISTAS[[#This Row],[COSTO]]+(LISTAS[[#This Row],[COSTO]]*T634)</f>
        <v>0</v>
      </c>
      <c r="V634" s="30">
        <f>IF(T634="",0,U634/LISTAS[[#This Row],[VENTA NETA]]-1)</f>
        <v>0</v>
      </c>
      <c r="X634" s="25">
        <v>147</v>
      </c>
      <c r="Y634" s="31">
        <f>IFERROR(LISTAS[[#This Row],[COSTO]]/X634-1,"")</f>
        <v>-1</v>
      </c>
      <c r="AF634" t="str">
        <v>ALNAT</v>
      </c>
      <c r="AG634" t="str">
        <v>RACORD - ACOPLES - REDUCCIONES - ENTREROSCAS</v>
      </c>
      <c r="AH634" s="15">
        <v>16</v>
      </c>
      <c r="AI634" s="9">
        <v>1875.8222999999998</v>
      </c>
      <c r="AJ634" s="9">
        <v>1066.1244999999999</v>
      </c>
      <c r="AK634" s="66">
        <v>0.75947771578272527</v>
      </c>
      <c r="AL634" s="8">
        <v>0.13</v>
      </c>
      <c r="AM634" s="9">
        <v>2119.6791989999997</v>
      </c>
      <c r="AN634" s="66">
        <v>0.98820981883447945</v>
      </c>
      <c r="AO634" s="13">
        <f t="shared" si="20"/>
        <v>243.85689899999988</v>
      </c>
      <c r="AQ634" s="66">
        <v>0.79999999999999982</v>
      </c>
      <c r="AR634" s="13">
        <v>1106.960773499999</v>
      </c>
    </row>
    <row r="635" spans="1:44" x14ac:dyDescent="0.2">
      <c r="A635" s="6" t="s">
        <v>1062</v>
      </c>
      <c r="B635" t="s">
        <v>1034</v>
      </c>
      <c r="C635">
        <v>170</v>
      </c>
      <c r="D635" t="s">
        <v>5532</v>
      </c>
      <c r="E635" s="2">
        <v>5380.92</v>
      </c>
      <c r="F635" s="6" t="str">
        <f>+_xlfn.XLOOKUP(LISTAS[[#This Row],[ID]],_01_CODIGOS_Y_COSTOS_xlsm[Producto y N°],_01_CODIGOS_Y_COSTOS_xlsm[FABRICA],"",0,1)</f>
        <v>RESORTES</v>
      </c>
      <c r="G635" s="13">
        <f>LISTAS[[#This Row],[Precio]]*(1-0.46)*(1-IF($C$3520="",0,$C$3520))</f>
        <v>2179.2726000000002</v>
      </c>
      <c r="H635" s="1">
        <f>+_xlfn.XLOOKUP(LISTAS[[#This Row],[ID]],_01_CODIGOS_Y_COSTOS_xlsm[Producto y N°],_01_CODIGOS_Y_COSTOS_xlsm[COSTO],0,0,1)</f>
        <v>0</v>
      </c>
      <c r="I635" s="115">
        <f>+IFERROR(LISTAS[[#This Row],[VENTA NETA]]/LISTAS[[#This Row],[COSTO]]-1,0)</f>
        <v>0</v>
      </c>
      <c r="J635" s="33" t="str">
        <f>IFERROR(VLOOKUP(LISTAS[[#This Row],[ID]],_01_CODIGOS_Y_COSTOS_xlsm[[Producto y N°]:[CODIGO]],2,0),"")</f>
        <v>170</v>
      </c>
      <c r="M635" s="22">
        <v>0</v>
      </c>
      <c r="N635" s="23">
        <f>+LISTAS[[#This Row],[Precio]]+(LISTAS[[#This Row],[Precio]]*M635)</f>
        <v>5380.92</v>
      </c>
      <c r="O635" s="24">
        <f t="shared" si="21"/>
        <v>2179.2726000000002</v>
      </c>
      <c r="Q635" s="21" t="str">
        <f>IFERROR(O635/LISTAS[[#This Row],[COSTO]]-1,"")</f>
        <v/>
      </c>
      <c r="R635" t="str">
        <f>+LISTAS[[#This Row],[ID]]</f>
        <v>RESORTES LINEA PESADA170</v>
      </c>
      <c r="T635" s="29"/>
      <c r="U635" s="25">
        <f>LISTAS[[#This Row],[COSTO]]+(LISTAS[[#This Row],[COSTO]]*T635)</f>
        <v>0</v>
      </c>
      <c r="V635" s="30">
        <f>IF(T635="",0,U635/LISTAS[[#This Row],[VENTA NETA]]-1)</f>
        <v>0</v>
      </c>
      <c r="X635" s="25">
        <v>0</v>
      </c>
      <c r="Y635" s="31" t="str">
        <f>IFERROR(LISTAS[[#This Row],[COSTO]]/X635-1,"")</f>
        <v/>
      </c>
      <c r="AF635" t="str">
        <v>ALNAT</v>
      </c>
      <c r="AG635" t="str">
        <v>RACORD - ACOPLES - REDUCCIONES - ENTREROSCAS</v>
      </c>
      <c r="AH635" s="15">
        <v>17</v>
      </c>
      <c r="AI635" s="9">
        <v>1844.2242000000003</v>
      </c>
      <c r="AJ635" s="9">
        <v>1048.1656</v>
      </c>
      <c r="AK635" s="66">
        <v>0.75947789166139423</v>
      </c>
      <c r="AL635" s="8">
        <v>0.13</v>
      </c>
      <c r="AM635" s="9">
        <v>2083.9733460000002</v>
      </c>
      <c r="AN635" s="66">
        <v>0.98821001757737537</v>
      </c>
      <c r="AO635" s="13">
        <f t="shared" si="20"/>
        <v>239.74914599999988</v>
      </c>
      <c r="AQ635" s="66">
        <v>0.80000000000000027</v>
      </c>
      <c r="AR635" s="13">
        <v>27.080999999999989</v>
      </c>
    </row>
    <row r="636" spans="1:44" x14ac:dyDescent="0.2">
      <c r="A636" s="6" t="s">
        <v>1063</v>
      </c>
      <c r="B636" t="s">
        <v>1034</v>
      </c>
      <c r="C636">
        <v>172</v>
      </c>
      <c r="D636" t="s">
        <v>5533</v>
      </c>
      <c r="E636" s="2">
        <v>7174.8</v>
      </c>
      <c r="F636" s="6" t="str">
        <f>+_xlfn.XLOOKUP(LISTAS[[#This Row],[ID]],_01_CODIGOS_Y_COSTOS_xlsm[Producto y N°],_01_CODIGOS_Y_COSTOS_xlsm[FABRICA],"",0,1)</f>
        <v>RESORTES</v>
      </c>
      <c r="G636" s="13">
        <f>LISTAS[[#This Row],[Precio]]*(1-0.46)*(1-IF($C$3520="",0,$C$3520))</f>
        <v>2905.7940000000003</v>
      </c>
      <c r="H636" s="1">
        <f>+_xlfn.XLOOKUP(LISTAS[[#This Row],[ID]],_01_CODIGOS_Y_COSTOS_xlsm[Producto y N°],_01_CODIGOS_Y_COSTOS_xlsm[COSTO],0,0,1)</f>
        <v>676.8</v>
      </c>
      <c r="I636" s="115">
        <f>+IFERROR(LISTAS[[#This Row],[VENTA NETA]]/LISTAS[[#This Row],[COSTO]]-1,0)</f>
        <v>3.2934308510638308</v>
      </c>
      <c r="J636" s="33" t="str">
        <f>IFERROR(VLOOKUP(LISTAS[[#This Row],[ID]],_01_CODIGOS_Y_COSTOS_xlsm[[Producto y N°]:[CODIGO]],2,0),"")</f>
        <v>172</v>
      </c>
      <c r="M636" s="22">
        <v>0</v>
      </c>
      <c r="N636" s="23">
        <f>+LISTAS[[#This Row],[Precio]]+(LISTAS[[#This Row],[Precio]]*M636)</f>
        <v>7174.8</v>
      </c>
      <c r="O636" s="24">
        <f t="shared" si="21"/>
        <v>2905.7940000000003</v>
      </c>
      <c r="Q636" s="21">
        <f>IFERROR(O636/LISTAS[[#This Row],[COSTO]]-1,"")</f>
        <v>3.2934308510638308</v>
      </c>
      <c r="R636" t="str">
        <f>+LISTAS[[#This Row],[ID]]</f>
        <v>RESORTES LINEA PESADA172</v>
      </c>
      <c r="T636" s="29"/>
      <c r="U636" s="25">
        <f>LISTAS[[#This Row],[COSTO]]+(LISTAS[[#This Row],[COSTO]]*T636)</f>
        <v>676.8</v>
      </c>
      <c r="V636" s="30">
        <f>IF(T636="",0,U636/LISTAS[[#This Row],[VENTA NETA]]-1)</f>
        <v>0</v>
      </c>
      <c r="X636" s="25">
        <v>0</v>
      </c>
      <c r="Y636" s="31" t="str">
        <f>IFERROR(LISTAS[[#This Row],[COSTO]]/X636-1,"")</f>
        <v/>
      </c>
      <c r="AF636" t="str">
        <v>ALNAT</v>
      </c>
      <c r="AG636" t="str">
        <v>RACORD - ACOPLES - REDUCCIONES - ENTREROSCAS</v>
      </c>
      <c r="AH636" s="15">
        <v>18</v>
      </c>
      <c r="AI636" s="9">
        <v>1847.3183999999999</v>
      </c>
      <c r="AJ636" s="9">
        <v>1049.9244000000001</v>
      </c>
      <c r="AK636" s="66">
        <v>0.75947753952570274</v>
      </c>
      <c r="AL636" s="8">
        <v>0.13</v>
      </c>
      <c r="AM636" s="9">
        <v>2087.4697919999999</v>
      </c>
      <c r="AN636" s="66">
        <v>0.98820961966404397</v>
      </c>
      <c r="AO636" s="13">
        <f t="shared" si="20"/>
        <v>240.15139199999999</v>
      </c>
      <c r="AQ636" s="66">
        <v>0.79999999999999982</v>
      </c>
      <c r="AR636" s="13">
        <v>6.5804849999999959</v>
      </c>
    </row>
    <row r="637" spans="1:44" x14ac:dyDescent="0.2">
      <c r="A637" s="6" t="s">
        <v>1064</v>
      </c>
      <c r="B637" t="s">
        <v>1034</v>
      </c>
      <c r="C637">
        <v>174</v>
      </c>
      <c r="D637" t="s">
        <v>5534</v>
      </c>
      <c r="E637" s="2">
        <v>5380.92</v>
      </c>
      <c r="F637" s="6" t="str">
        <f>+_xlfn.XLOOKUP(LISTAS[[#This Row],[ID]],_01_CODIGOS_Y_COSTOS_xlsm[Producto y N°],_01_CODIGOS_Y_COSTOS_xlsm[FABRICA],"",0,1)</f>
        <v>RESORTES</v>
      </c>
      <c r="G637" s="13">
        <f>LISTAS[[#This Row],[Precio]]*(1-0.46)*(1-IF($C$3520="",0,$C$3520))</f>
        <v>2179.2726000000002</v>
      </c>
      <c r="H637" s="1">
        <f>+_xlfn.XLOOKUP(LISTAS[[#This Row],[ID]],_01_CODIGOS_Y_COSTOS_xlsm[Producto y N°],_01_CODIGOS_Y_COSTOS_xlsm[COSTO],0,0,1)</f>
        <v>0</v>
      </c>
      <c r="I637" s="115">
        <f>+IFERROR(LISTAS[[#This Row],[VENTA NETA]]/LISTAS[[#This Row],[COSTO]]-1,0)</f>
        <v>0</v>
      </c>
      <c r="J637" s="33" t="str">
        <f>IFERROR(VLOOKUP(LISTAS[[#This Row],[ID]],_01_CODIGOS_Y_COSTOS_xlsm[[Producto y N°]:[CODIGO]],2,0),"")</f>
        <v>174</v>
      </c>
      <c r="M637" s="22">
        <v>0</v>
      </c>
      <c r="N637" s="23">
        <f>+LISTAS[[#This Row],[Precio]]+(LISTAS[[#This Row],[Precio]]*M637)</f>
        <v>5380.92</v>
      </c>
      <c r="O637" s="24">
        <f t="shared" si="21"/>
        <v>2179.2726000000002</v>
      </c>
      <c r="Q637" s="21" t="str">
        <f>IFERROR(O637/LISTAS[[#This Row],[COSTO]]-1,"")</f>
        <v/>
      </c>
      <c r="R637" t="str">
        <f>+LISTAS[[#This Row],[ID]]</f>
        <v>RESORTES LINEA PESADA174</v>
      </c>
      <c r="T637" s="29"/>
      <c r="U637" s="25">
        <f>LISTAS[[#This Row],[COSTO]]+(LISTAS[[#This Row],[COSTO]]*T637)</f>
        <v>0</v>
      </c>
      <c r="V637" s="30">
        <f>IF(T637="",0,U637/LISTAS[[#This Row],[VENTA NETA]]-1)</f>
        <v>0</v>
      </c>
      <c r="X637" s="25">
        <v>0</v>
      </c>
      <c r="Y637" s="31" t="str">
        <f>IFERROR(LISTAS[[#This Row],[COSTO]]/X637-1,"")</f>
        <v/>
      </c>
      <c r="AF637" t="str">
        <v>ALNAT</v>
      </c>
      <c r="AG637" t="str">
        <v>RACORD - ACOPLES - REDUCCIONES - ENTREROSCAS</v>
      </c>
      <c r="AH637" s="15">
        <v>19</v>
      </c>
      <c r="AI637" s="9">
        <v>2332.6541999999999</v>
      </c>
      <c r="AJ637" s="9">
        <v>1325.7639999999999</v>
      </c>
      <c r="AK637" s="66">
        <v>0.75947921349501124</v>
      </c>
      <c r="AL637" s="8">
        <v>0.13</v>
      </c>
      <c r="AM637" s="9">
        <v>2635.8992460000004</v>
      </c>
      <c r="AN637" s="66">
        <v>0.98821151124936302</v>
      </c>
      <c r="AO637" s="13">
        <f t="shared" si="20"/>
        <v>303.24504600000046</v>
      </c>
      <c r="AQ637" s="66">
        <v>0.80000000000000027</v>
      </c>
      <c r="AR637" s="13">
        <v>10.187838000000006</v>
      </c>
    </row>
    <row r="638" spans="1:44" x14ac:dyDescent="0.2">
      <c r="A638" s="6" t="s">
        <v>1065</v>
      </c>
      <c r="B638" t="s">
        <v>1034</v>
      </c>
      <c r="C638">
        <v>176</v>
      </c>
      <c r="D638" t="s">
        <v>5535</v>
      </c>
      <c r="E638" s="2">
        <v>7623.24</v>
      </c>
      <c r="F638" s="6" t="str">
        <f>+_xlfn.XLOOKUP(LISTAS[[#This Row],[ID]],_01_CODIGOS_Y_COSTOS_xlsm[Producto y N°],_01_CODIGOS_Y_COSTOS_xlsm[FABRICA],"",0,1)</f>
        <v>RESORTES</v>
      </c>
      <c r="G638" s="13">
        <f>LISTAS[[#This Row],[Precio]]*(1-0.46)*(1-IF($C$3520="",0,$C$3520))</f>
        <v>3087.4122000000002</v>
      </c>
      <c r="H638" s="1">
        <f>+_xlfn.XLOOKUP(LISTAS[[#This Row],[ID]],_01_CODIGOS_Y_COSTOS_xlsm[Producto y N°],_01_CODIGOS_Y_COSTOS_xlsm[COSTO],0,0,1)</f>
        <v>676.8</v>
      </c>
      <c r="I638" s="115">
        <f>+IFERROR(LISTAS[[#This Row],[VENTA NETA]]/LISTAS[[#This Row],[COSTO]]-1,0)</f>
        <v>3.5617792553191494</v>
      </c>
      <c r="J638" s="33" t="str">
        <f>IFERROR(VLOOKUP(LISTAS[[#This Row],[ID]],_01_CODIGOS_Y_COSTOS_xlsm[[Producto y N°]:[CODIGO]],2,0),"")</f>
        <v>176</v>
      </c>
      <c r="M638" s="22">
        <v>0</v>
      </c>
      <c r="N638" s="23">
        <f>+LISTAS[[#This Row],[Precio]]+(LISTAS[[#This Row],[Precio]]*M638)</f>
        <v>7623.24</v>
      </c>
      <c r="O638" s="24">
        <f t="shared" si="21"/>
        <v>3087.4122000000002</v>
      </c>
      <c r="Q638" s="21">
        <f>IFERROR(O638/LISTAS[[#This Row],[COSTO]]-1,"")</f>
        <v>3.5617792553191494</v>
      </c>
      <c r="R638" t="str">
        <f>+LISTAS[[#This Row],[ID]]</f>
        <v>RESORTES LINEA PESADA176</v>
      </c>
      <c r="T638" s="29"/>
      <c r="U638" s="25">
        <f>LISTAS[[#This Row],[COSTO]]+(LISTAS[[#This Row],[COSTO]]*T638)</f>
        <v>676.8</v>
      </c>
      <c r="V638" s="30">
        <f>IF(T638="",0,U638/LISTAS[[#This Row],[VENTA NETA]]-1)</f>
        <v>0</v>
      </c>
      <c r="X638" s="25">
        <v>0</v>
      </c>
      <c r="Y638" s="31" t="str">
        <f>IFERROR(LISTAS[[#This Row],[COSTO]]/X638-1,"")</f>
        <v/>
      </c>
      <c r="AF638" t="str">
        <v>ALNAT</v>
      </c>
      <c r="AG638" t="str">
        <v>RACORD - ACOPLES - REDUCCIONES - ENTREROSCAS</v>
      </c>
      <c r="AH638" s="15">
        <v>20</v>
      </c>
      <c r="AI638" s="9">
        <v>2562.9048000000003</v>
      </c>
      <c r="AJ638" s="9">
        <v>1456.6277</v>
      </c>
      <c r="AK638" s="66">
        <v>0.75947827986519845</v>
      </c>
      <c r="AL638" s="8">
        <v>0.13</v>
      </c>
      <c r="AM638" s="9">
        <v>2896.0824240000002</v>
      </c>
      <c r="AN638" s="66">
        <v>0.98821045624767412</v>
      </c>
      <c r="AO638" s="13">
        <f t="shared" si="20"/>
        <v>333.17762399999992</v>
      </c>
      <c r="AQ638" s="66">
        <v>0.7999999999999996</v>
      </c>
      <c r="AR638" s="13">
        <v>15.539386499999964</v>
      </c>
    </row>
    <row r="639" spans="1:44" x14ac:dyDescent="0.2">
      <c r="A639" s="6" t="s">
        <v>1066</v>
      </c>
      <c r="B639" t="s">
        <v>1034</v>
      </c>
      <c r="C639">
        <v>178</v>
      </c>
      <c r="D639" t="s">
        <v>5536</v>
      </c>
      <c r="E639" s="2">
        <v>8519.84</v>
      </c>
      <c r="F639" s="6" t="str">
        <f>+_xlfn.XLOOKUP(LISTAS[[#This Row],[ID]],_01_CODIGOS_Y_COSTOS_xlsm[Producto y N°],_01_CODIGOS_Y_COSTOS_xlsm[FABRICA],"",0,1)</f>
        <v>RESORTES</v>
      </c>
      <c r="G639" s="13">
        <f>LISTAS[[#This Row],[Precio]]*(1-0.46)*(1-IF($C$3520="",0,$C$3520))</f>
        <v>3450.5352000000003</v>
      </c>
      <c r="H639" s="1">
        <f>+_xlfn.XLOOKUP(LISTAS[[#This Row],[ID]],_01_CODIGOS_Y_COSTOS_xlsm[Producto y N°],_01_CODIGOS_Y_COSTOS_xlsm[COSTO],0,0,1)</f>
        <v>0</v>
      </c>
      <c r="I639" s="115">
        <f>+IFERROR(LISTAS[[#This Row],[VENTA NETA]]/LISTAS[[#This Row],[COSTO]]-1,0)</f>
        <v>0</v>
      </c>
      <c r="J639" s="33" t="str">
        <f>IFERROR(VLOOKUP(LISTAS[[#This Row],[ID]],_01_CODIGOS_Y_COSTOS_xlsm[[Producto y N°]:[CODIGO]],2,0),"")</f>
        <v>178</v>
      </c>
      <c r="M639" s="22">
        <v>0</v>
      </c>
      <c r="N639" s="23">
        <f>+LISTAS[[#This Row],[Precio]]+(LISTAS[[#This Row],[Precio]]*M639)</f>
        <v>8519.84</v>
      </c>
      <c r="O639" s="24">
        <f t="shared" si="21"/>
        <v>3450.5352000000003</v>
      </c>
      <c r="Q639" s="21" t="str">
        <f>IFERROR(O639/LISTAS[[#This Row],[COSTO]]-1,"")</f>
        <v/>
      </c>
      <c r="R639" t="str">
        <f>+LISTAS[[#This Row],[ID]]</f>
        <v>RESORTES LINEA PESADA178</v>
      </c>
      <c r="T639" s="29"/>
      <c r="U639" s="25">
        <f>LISTAS[[#This Row],[COSTO]]+(LISTAS[[#This Row],[COSTO]]*T639)</f>
        <v>0</v>
      </c>
      <c r="V639" s="30">
        <f>IF(T639="",0,U639/LISTAS[[#This Row],[VENTA NETA]]-1)</f>
        <v>0</v>
      </c>
      <c r="X639" s="25">
        <v>228</v>
      </c>
      <c r="Y639" s="31">
        <f>IFERROR(LISTAS[[#This Row],[COSTO]]/X639-1,"")</f>
        <v>-1</v>
      </c>
      <c r="AF639" t="str">
        <v>ALNAT</v>
      </c>
      <c r="AG639" t="str">
        <v>RACORD - ACOPLES - REDUCCIONES - ENTREROSCAS</v>
      </c>
      <c r="AH639" s="15">
        <v>21</v>
      </c>
      <c r="AI639" s="9">
        <v>3752.6287499999999</v>
      </c>
      <c r="AJ639" s="9">
        <v>2132.8054000000002</v>
      </c>
      <c r="AK639" s="66">
        <v>0.75948014291411647</v>
      </c>
      <c r="AL639" s="8">
        <v>0.13</v>
      </c>
      <c r="AM639" s="9">
        <v>4240.4704875000007</v>
      </c>
      <c r="AN639" s="66">
        <v>0.988212561492952</v>
      </c>
      <c r="AO639" s="13">
        <f t="shared" si="20"/>
        <v>487.84173750000082</v>
      </c>
      <c r="AQ639" s="66">
        <v>0.8</v>
      </c>
      <c r="AR639" s="13">
        <v>9.6723989999999986</v>
      </c>
    </row>
    <row r="640" spans="1:44" x14ac:dyDescent="0.2">
      <c r="A640" s="6" t="s">
        <v>1067</v>
      </c>
      <c r="B640" t="s">
        <v>1034</v>
      </c>
      <c r="C640">
        <v>179</v>
      </c>
      <c r="D640" t="s">
        <v>5537</v>
      </c>
      <c r="E640" s="2">
        <v>8196</v>
      </c>
      <c r="F640" s="6" t="str">
        <f>+_xlfn.XLOOKUP(LISTAS[[#This Row],[ID]],_01_CODIGOS_Y_COSTOS_xlsm[Producto y N°],_01_CODIGOS_Y_COSTOS_xlsm[FABRICA],"",0,1)</f>
        <v>RESORTES</v>
      </c>
      <c r="G640" s="13">
        <f>LISTAS[[#This Row],[Precio]]*(1-0.46)*(1-IF($C$3520="",0,$C$3520))</f>
        <v>3319.38</v>
      </c>
      <c r="H640" s="1">
        <f>+_xlfn.XLOOKUP(LISTAS[[#This Row],[ID]],_01_CODIGOS_Y_COSTOS_xlsm[Producto y N°],_01_CODIGOS_Y_COSTOS_xlsm[COSTO],0,0,1)</f>
        <v>0</v>
      </c>
      <c r="I640" s="115">
        <f>+IFERROR(LISTAS[[#This Row],[VENTA NETA]]/LISTAS[[#This Row],[COSTO]]-1,0)</f>
        <v>0</v>
      </c>
      <c r="J640" s="33" t="str">
        <f>IFERROR(VLOOKUP(LISTAS[[#This Row],[ID]],_01_CODIGOS_Y_COSTOS_xlsm[[Producto y N°]:[CODIGO]],2,0),"")</f>
        <v>179</v>
      </c>
      <c r="M640" s="22">
        <v>0</v>
      </c>
      <c r="N640" s="23">
        <f>+LISTAS[[#This Row],[Precio]]+(LISTAS[[#This Row],[Precio]]*M640)</f>
        <v>8196</v>
      </c>
      <c r="O640" s="24">
        <f t="shared" si="21"/>
        <v>3319.38</v>
      </c>
      <c r="Q640" s="21" t="str">
        <f>IFERROR(O640/LISTAS[[#This Row],[COSTO]]-1,"")</f>
        <v/>
      </c>
      <c r="R640" t="str">
        <f>+LISTAS[[#This Row],[ID]]</f>
        <v>RESORTES LINEA PESADA179</v>
      </c>
      <c r="T640" s="29"/>
      <c r="U640" s="25">
        <f>LISTAS[[#This Row],[COSTO]]+(LISTAS[[#This Row],[COSTO]]*T640)</f>
        <v>0</v>
      </c>
      <c r="V640" s="30">
        <f>IF(T640="",0,U640/LISTAS[[#This Row],[VENTA NETA]]-1)</f>
        <v>0</v>
      </c>
      <c r="X640" s="25">
        <v>0</v>
      </c>
      <c r="Y640" s="31" t="str">
        <f>IFERROR(LISTAS[[#This Row],[COSTO]]/X640-1,"")</f>
        <v/>
      </c>
      <c r="AF640" t="str">
        <v>ALNAT</v>
      </c>
      <c r="AG640" t="str">
        <v>RACORD - ACOPLES - REDUCCIONES - ENTREROSCAS</v>
      </c>
      <c r="AH640" s="15">
        <v>22</v>
      </c>
      <c r="AI640" s="9">
        <v>4949.5698000000002</v>
      </c>
      <c r="AJ640" s="9">
        <v>2813.0871000000002</v>
      </c>
      <c r="AK640" s="66">
        <v>0.75947975446618776</v>
      </c>
      <c r="AL640" s="8">
        <v>0.13</v>
      </c>
      <c r="AM640" s="9">
        <v>5593.0138740000002</v>
      </c>
      <c r="AN640" s="66">
        <v>0.98821212254679214</v>
      </c>
      <c r="AO640" s="13">
        <f t="shared" si="20"/>
        <v>643.444074</v>
      </c>
      <c r="AQ640" s="66">
        <v>0.79999999999999982</v>
      </c>
      <c r="AR640" s="13">
        <v>463.67805599999974</v>
      </c>
    </row>
    <row r="641" spans="1:44" x14ac:dyDescent="0.2">
      <c r="A641" s="6" t="s">
        <v>1068</v>
      </c>
      <c r="B641" t="s">
        <v>1034</v>
      </c>
      <c r="C641">
        <v>180</v>
      </c>
      <c r="D641" t="s">
        <v>5538</v>
      </c>
      <c r="E641" s="2">
        <v>11030.96</v>
      </c>
      <c r="F641" s="6" t="str">
        <f>+_xlfn.XLOOKUP(LISTAS[[#This Row],[ID]],_01_CODIGOS_Y_COSTOS_xlsm[Producto y N°],_01_CODIGOS_Y_COSTOS_xlsm[FABRICA],"",0,1)</f>
        <v>RESORTES</v>
      </c>
      <c r="G641" s="13">
        <f>LISTAS[[#This Row],[Precio]]*(1-0.46)*(1-IF($C$3520="",0,$C$3520))</f>
        <v>4467.5388000000003</v>
      </c>
      <c r="H641" s="1">
        <f>+_xlfn.XLOOKUP(LISTAS[[#This Row],[ID]],_01_CODIGOS_Y_COSTOS_xlsm[Producto y N°],_01_CODIGOS_Y_COSTOS_xlsm[COSTO],0,0,1)</f>
        <v>0</v>
      </c>
      <c r="I641" s="115">
        <f>+IFERROR(LISTAS[[#This Row],[VENTA NETA]]/LISTAS[[#This Row],[COSTO]]-1,0)</f>
        <v>0</v>
      </c>
      <c r="J641" s="33" t="str">
        <f>IFERROR(VLOOKUP(LISTAS[[#This Row],[ID]],_01_CODIGOS_Y_COSTOS_xlsm[[Producto y N°]:[CODIGO]],2,0),"")</f>
        <v>180</v>
      </c>
      <c r="M641" s="22">
        <v>0</v>
      </c>
      <c r="N641" s="23">
        <f>+LISTAS[[#This Row],[Precio]]+(LISTAS[[#This Row],[Precio]]*M641)</f>
        <v>11030.96</v>
      </c>
      <c r="O641" s="24">
        <f t="shared" si="21"/>
        <v>4467.5388000000003</v>
      </c>
      <c r="Q641" s="21" t="str">
        <f>IFERROR(O641/LISTAS[[#This Row],[COSTO]]-1,"")</f>
        <v/>
      </c>
      <c r="R641" t="str">
        <f>+LISTAS[[#This Row],[ID]]</f>
        <v>RESORTES LINEA PESADA180</v>
      </c>
      <c r="T641" s="29"/>
      <c r="U641" s="25">
        <f>LISTAS[[#This Row],[COSTO]]+(LISTAS[[#This Row],[COSTO]]*T641)</f>
        <v>0</v>
      </c>
      <c r="V641" s="30">
        <f>IF(T641="",0,U641/LISTAS[[#This Row],[VENTA NETA]]-1)</f>
        <v>0</v>
      </c>
      <c r="X641" s="25">
        <v>0</v>
      </c>
      <c r="Y641" s="31" t="str">
        <f>IFERROR(LISTAS[[#This Row],[COSTO]]/X641-1,"")</f>
        <v/>
      </c>
      <c r="AF641" t="str">
        <v>ALNAT</v>
      </c>
      <c r="AG641" t="str">
        <v>RACORD - ACOPLES - REDUCCIONES - ENTREROSCAS</v>
      </c>
      <c r="AH641" s="15">
        <v>23</v>
      </c>
      <c r="AI641" s="9">
        <v>6707.6100000000006</v>
      </c>
      <c r="AJ641" s="9">
        <v>3812.2692000000002</v>
      </c>
      <c r="AK641" s="66">
        <v>0.7594796296127253</v>
      </c>
      <c r="AL641" s="8">
        <v>0.13</v>
      </c>
      <c r="AM641" s="9">
        <v>7579.5993000000017</v>
      </c>
      <c r="AN641" s="66">
        <v>0.98821198146237976</v>
      </c>
      <c r="AO641" s="13">
        <f t="shared" si="20"/>
        <v>871.98930000000109</v>
      </c>
      <c r="AQ641" s="66">
        <v>0.80000000000000049</v>
      </c>
      <c r="AR641" s="13">
        <v>208.41300000000012</v>
      </c>
    </row>
    <row r="642" spans="1:44" x14ac:dyDescent="0.2">
      <c r="A642" s="6" t="s">
        <v>1069</v>
      </c>
      <c r="B642" t="s">
        <v>1034</v>
      </c>
      <c r="C642">
        <v>182</v>
      </c>
      <c r="D642" t="s">
        <v>5539</v>
      </c>
      <c r="E642" s="2">
        <v>10941.48</v>
      </c>
      <c r="F642" s="6" t="str">
        <f>+_xlfn.XLOOKUP(LISTAS[[#This Row],[ID]],_01_CODIGOS_Y_COSTOS_xlsm[Producto y N°],_01_CODIGOS_Y_COSTOS_xlsm[FABRICA],"",0,1)</f>
        <v>RESORTES</v>
      </c>
      <c r="G642" s="13">
        <f>LISTAS[[#This Row],[Precio]]*(1-0.46)*(1-IF($C$3520="",0,$C$3520))</f>
        <v>4431.2993999999999</v>
      </c>
      <c r="H642" s="1">
        <f>+_xlfn.XLOOKUP(LISTAS[[#This Row],[ID]],_01_CODIGOS_Y_COSTOS_xlsm[Producto y N°],_01_CODIGOS_Y_COSTOS_xlsm[COSTO],0,0,1)</f>
        <v>0</v>
      </c>
      <c r="I642" s="115">
        <f>+IFERROR(LISTAS[[#This Row],[VENTA NETA]]/LISTAS[[#This Row],[COSTO]]-1,0)</f>
        <v>0</v>
      </c>
      <c r="J642" s="33" t="str">
        <f>IFERROR(VLOOKUP(LISTAS[[#This Row],[ID]],_01_CODIGOS_Y_COSTOS_xlsm[[Producto y N°]:[CODIGO]],2,0),"")</f>
        <v>182</v>
      </c>
      <c r="M642" s="22">
        <v>0</v>
      </c>
      <c r="N642" s="23">
        <f>+LISTAS[[#This Row],[Precio]]+(LISTAS[[#This Row],[Precio]]*M642)</f>
        <v>10941.48</v>
      </c>
      <c r="O642" s="24">
        <f t="shared" si="21"/>
        <v>4431.2993999999999</v>
      </c>
      <c r="Q642" s="21" t="str">
        <f>IFERROR(O642/LISTAS[[#This Row],[COSTO]]-1,"")</f>
        <v/>
      </c>
      <c r="R642" t="str">
        <f>+LISTAS[[#This Row],[ID]]</f>
        <v>RESORTES LINEA PESADA182</v>
      </c>
      <c r="T642" s="29"/>
      <c r="U642" s="25">
        <f>LISTAS[[#This Row],[COSTO]]+(LISTAS[[#This Row],[COSTO]]*T642)</f>
        <v>0</v>
      </c>
      <c r="V642" s="30">
        <f>IF(T642="",0,U642/LISTAS[[#This Row],[VENTA NETA]]-1)</f>
        <v>0</v>
      </c>
      <c r="X642" s="25">
        <v>0</v>
      </c>
      <c r="Y642" s="31" t="str">
        <f>IFERROR(LISTAS[[#This Row],[COSTO]]/X642-1,"")</f>
        <v/>
      </c>
      <c r="AF642" t="str">
        <v>ALNAT</v>
      </c>
      <c r="AG642" t="str">
        <v>RACORD - ACOPLES - REDUCCIONES - ENTREROSCAS</v>
      </c>
      <c r="AH642" s="15">
        <v>25</v>
      </c>
      <c r="AI642" s="9">
        <v>1878.58845</v>
      </c>
      <c r="AJ642" s="9">
        <v>1067.6955</v>
      </c>
      <c r="AK642" s="66">
        <v>0.75947959881820237</v>
      </c>
      <c r="AL642" s="8">
        <v>0.13</v>
      </c>
      <c r="AM642" s="9">
        <v>2122.8049485000001</v>
      </c>
      <c r="AN642" s="66">
        <v>0.98821194666456869</v>
      </c>
      <c r="AO642" s="13">
        <f t="shared" si="20"/>
        <v>244.21649850000017</v>
      </c>
      <c r="AQ642" s="66">
        <v>0.80000000000000049</v>
      </c>
      <c r="AR642" s="13">
        <v>522.96687450000036</v>
      </c>
    </row>
    <row r="643" spans="1:44" x14ac:dyDescent="0.2">
      <c r="A643" s="6" t="s">
        <v>1070</v>
      </c>
      <c r="B643" t="s">
        <v>1034</v>
      </c>
      <c r="C643">
        <v>184</v>
      </c>
      <c r="D643" t="s">
        <v>5540</v>
      </c>
      <c r="E643" s="2">
        <v>13901.12</v>
      </c>
      <c r="F643" s="6" t="str">
        <f>+_xlfn.XLOOKUP(LISTAS[[#This Row],[ID]],_01_CODIGOS_Y_COSTOS_xlsm[Producto y N°],_01_CODIGOS_Y_COSTOS_xlsm[FABRICA],"",0,1)</f>
        <v>RESORTES</v>
      </c>
      <c r="G643" s="13">
        <f>LISTAS[[#This Row],[Precio]]*(1-0.46)*(1-IF($C$3520="",0,$C$3520))</f>
        <v>5629.9536000000007</v>
      </c>
      <c r="H643" s="1">
        <f>+_xlfn.XLOOKUP(LISTAS[[#This Row],[ID]],_01_CODIGOS_Y_COSTOS_xlsm[Producto y N°],_01_CODIGOS_Y_COSTOS_xlsm[COSTO],0,0,1)</f>
        <v>0</v>
      </c>
      <c r="I643" s="115">
        <f>+IFERROR(LISTAS[[#This Row],[VENTA NETA]]/LISTAS[[#This Row],[COSTO]]-1,0)</f>
        <v>0</v>
      </c>
      <c r="J643" s="33" t="str">
        <f>IFERROR(VLOOKUP(LISTAS[[#This Row],[ID]],_01_CODIGOS_Y_COSTOS_xlsm[[Producto y N°]:[CODIGO]],2,0),"")</f>
        <v>184</v>
      </c>
      <c r="M643" s="22">
        <v>0</v>
      </c>
      <c r="N643" s="23">
        <f>+LISTAS[[#This Row],[Precio]]+(LISTAS[[#This Row],[Precio]]*M643)</f>
        <v>13901.12</v>
      </c>
      <c r="O643" s="24">
        <f t="shared" si="21"/>
        <v>5629.9536000000007</v>
      </c>
      <c r="Q643" s="21" t="str">
        <f>IFERROR(O643/LISTAS[[#This Row],[COSTO]]-1,"")</f>
        <v/>
      </c>
      <c r="R643" t="str">
        <f>+LISTAS[[#This Row],[ID]]</f>
        <v>RESORTES LINEA PESADA184</v>
      </c>
      <c r="T643" s="29"/>
      <c r="U643" s="25">
        <f>LISTAS[[#This Row],[COSTO]]+(LISTAS[[#This Row],[COSTO]]*T643)</f>
        <v>0</v>
      </c>
      <c r="V643" s="30">
        <f>IF(T643="",0,U643/LISTAS[[#This Row],[VENTA NETA]]-1)</f>
        <v>0</v>
      </c>
      <c r="X643" s="25">
        <v>0</v>
      </c>
      <c r="Y643" s="31" t="str">
        <f>IFERROR(LISTAS[[#This Row],[COSTO]]/X643-1,"")</f>
        <v/>
      </c>
      <c r="AF643" t="str">
        <v>ALNAT</v>
      </c>
      <c r="AG643" t="str">
        <v>RACORD - ACOPLES - REDUCCIONES - ENTREROSCAS</v>
      </c>
      <c r="AH643" s="15">
        <v>26</v>
      </c>
      <c r="AI643" s="9">
        <v>983.44125000000008</v>
      </c>
      <c r="AJ643" s="9">
        <v>558.93899999999996</v>
      </c>
      <c r="AK643" s="66">
        <v>0.75947867298578231</v>
      </c>
      <c r="AL643" s="8">
        <v>0.13</v>
      </c>
      <c r="AM643" s="9">
        <v>1111.2886125</v>
      </c>
      <c r="AN643" s="66">
        <v>0.98821090047393367</v>
      </c>
      <c r="AO643" s="13">
        <f t="shared" si="20"/>
        <v>127.84736249999992</v>
      </c>
      <c r="AQ643" s="66">
        <v>0.17202572347266876</v>
      </c>
      <c r="AR643" s="13">
        <v>1214.9999999999991</v>
      </c>
    </row>
    <row r="644" spans="1:44" x14ac:dyDescent="0.2">
      <c r="A644" s="6" t="s">
        <v>1071</v>
      </c>
      <c r="B644" t="s">
        <v>1034</v>
      </c>
      <c r="C644">
        <v>188</v>
      </c>
      <c r="D644" t="s">
        <v>5541</v>
      </c>
      <c r="E644" s="2">
        <v>15694.6</v>
      </c>
      <c r="F644" s="6" t="str">
        <f>+_xlfn.XLOOKUP(LISTAS[[#This Row],[ID]],_01_CODIGOS_Y_COSTOS_xlsm[Producto y N°],_01_CODIGOS_Y_COSTOS_xlsm[FABRICA],"",0,1)</f>
        <v>RESORTES</v>
      </c>
      <c r="G644" s="13">
        <f>LISTAS[[#This Row],[Precio]]*(1-0.46)*(1-IF($C$3520="",0,$C$3520))</f>
        <v>6356.3130000000001</v>
      </c>
      <c r="H644" s="1">
        <f>+_xlfn.XLOOKUP(LISTAS[[#This Row],[ID]],_01_CODIGOS_Y_COSTOS_xlsm[Producto y N°],_01_CODIGOS_Y_COSTOS_xlsm[COSTO],0,0,1)</f>
        <v>0</v>
      </c>
      <c r="I644" s="115">
        <f>+IFERROR(LISTAS[[#This Row],[VENTA NETA]]/LISTAS[[#This Row],[COSTO]]-1,0)</f>
        <v>0</v>
      </c>
      <c r="J644" s="33" t="str">
        <f>IFERROR(VLOOKUP(LISTAS[[#This Row],[ID]],_01_CODIGOS_Y_COSTOS_xlsm[[Producto y N°]:[CODIGO]],2,0),"")</f>
        <v>188</v>
      </c>
      <c r="M644" s="22">
        <v>0</v>
      </c>
      <c r="N644" s="23">
        <f>+LISTAS[[#This Row],[Precio]]+(LISTAS[[#This Row],[Precio]]*M644)</f>
        <v>15694.6</v>
      </c>
      <c r="O644" s="24">
        <f t="shared" si="21"/>
        <v>6356.3130000000001</v>
      </c>
      <c r="Q644" s="21" t="str">
        <f>IFERROR(O644/LISTAS[[#This Row],[COSTO]]-1,"")</f>
        <v/>
      </c>
      <c r="R644" t="str">
        <f>+LISTAS[[#This Row],[ID]]</f>
        <v>RESORTES LINEA PESADA188</v>
      </c>
      <c r="T644" s="29"/>
      <c r="U644" s="25">
        <f>LISTAS[[#This Row],[COSTO]]+(LISTAS[[#This Row],[COSTO]]*T644)</f>
        <v>0</v>
      </c>
      <c r="V644" s="30">
        <f>IF(T644="",0,U644/LISTAS[[#This Row],[VENTA NETA]]-1)</f>
        <v>0</v>
      </c>
      <c r="X644" s="25">
        <v>0</v>
      </c>
      <c r="Y644" s="31" t="str">
        <f>IFERROR(LISTAS[[#This Row],[COSTO]]/X644-1,"")</f>
        <v/>
      </c>
      <c r="AF644" t="str">
        <v>ALNAT</v>
      </c>
      <c r="AG644" t="str">
        <v>RACORD - ACOPLES - REDUCCIONES - ENTREROSCAS</v>
      </c>
      <c r="AH644" s="15">
        <v>27</v>
      </c>
      <c r="AI644" s="9">
        <v>983.44125000000008</v>
      </c>
      <c r="AJ644" s="9">
        <v>558.93899999999996</v>
      </c>
      <c r="AK644" s="66">
        <v>0.75947867298578231</v>
      </c>
      <c r="AL644" s="8">
        <v>0.13</v>
      </c>
      <c r="AM644" s="9">
        <v>1111.2886125</v>
      </c>
      <c r="AN644" s="66">
        <v>0.98821090047393367</v>
      </c>
      <c r="AO644" s="13">
        <f t="shared" si="20"/>
        <v>127.84736249999992</v>
      </c>
      <c r="AQ644" s="66">
        <v>7.0484581497797461E-2</v>
      </c>
      <c r="AR644" s="13">
        <v>1214.9999999999991</v>
      </c>
    </row>
    <row r="645" spans="1:44" x14ac:dyDescent="0.2">
      <c r="A645" s="6" t="s">
        <v>1072</v>
      </c>
      <c r="B645" t="s">
        <v>1034</v>
      </c>
      <c r="C645">
        <v>190</v>
      </c>
      <c r="D645" t="s">
        <v>5542</v>
      </c>
      <c r="E645" s="2">
        <v>17219.32</v>
      </c>
      <c r="F645" s="6" t="str">
        <f>+_xlfn.XLOOKUP(LISTAS[[#This Row],[ID]],_01_CODIGOS_Y_COSTOS_xlsm[Producto y N°],_01_CODIGOS_Y_COSTOS_xlsm[FABRICA],"",0,1)</f>
        <v>RESORTES</v>
      </c>
      <c r="G645" s="13">
        <f>LISTAS[[#This Row],[Precio]]*(1-0.46)*(1-IF($C$3520="",0,$C$3520))</f>
        <v>6973.8245999999999</v>
      </c>
      <c r="H645" s="1">
        <f>+_xlfn.XLOOKUP(LISTAS[[#This Row],[ID]],_01_CODIGOS_Y_COSTOS_xlsm[Producto y N°],_01_CODIGOS_Y_COSTOS_xlsm[COSTO],0,0,1)</f>
        <v>0</v>
      </c>
      <c r="I645" s="115">
        <f>+IFERROR(LISTAS[[#This Row],[VENTA NETA]]/LISTAS[[#This Row],[COSTO]]-1,0)</f>
        <v>0</v>
      </c>
      <c r="J645" s="33" t="str">
        <f>IFERROR(VLOOKUP(LISTAS[[#This Row],[ID]],_01_CODIGOS_Y_COSTOS_xlsm[[Producto y N°]:[CODIGO]],2,0),"")</f>
        <v>190</v>
      </c>
      <c r="M645" s="22">
        <v>0</v>
      </c>
      <c r="N645" s="23">
        <f>+LISTAS[[#This Row],[Precio]]+(LISTAS[[#This Row],[Precio]]*M645)</f>
        <v>17219.32</v>
      </c>
      <c r="O645" s="24">
        <f t="shared" si="21"/>
        <v>6973.8245999999999</v>
      </c>
      <c r="Q645" s="21" t="str">
        <f>IFERROR(O645/LISTAS[[#This Row],[COSTO]]-1,"")</f>
        <v/>
      </c>
      <c r="R645" t="str">
        <f>+LISTAS[[#This Row],[ID]]</f>
        <v>RESORTES LINEA PESADA190</v>
      </c>
      <c r="T645" s="29"/>
      <c r="U645" s="25">
        <f>LISTAS[[#This Row],[COSTO]]+(LISTAS[[#This Row],[COSTO]]*T645)</f>
        <v>0</v>
      </c>
      <c r="V645" s="30">
        <f>IF(T645="",0,U645/LISTAS[[#This Row],[VENTA NETA]]-1)</f>
        <v>0</v>
      </c>
      <c r="X645" s="25">
        <v>0</v>
      </c>
      <c r="Y645" s="31" t="str">
        <f>IFERROR(LISTAS[[#This Row],[COSTO]]/X645-1,"")</f>
        <v/>
      </c>
      <c r="AF645" t="str">
        <v>ALNAT</v>
      </c>
      <c r="AG645" t="str">
        <v>RACORD - ACOPLES - REDUCCIONES - ENTREROSCAS</v>
      </c>
      <c r="AH645" s="15">
        <v>30</v>
      </c>
      <c r="AI645" s="9">
        <v>1184.6007000000002</v>
      </c>
      <c r="AJ645" s="9">
        <v>673.26779999999997</v>
      </c>
      <c r="AK645" s="66">
        <v>0.75947921466019941</v>
      </c>
      <c r="AL645" s="8">
        <v>0.13</v>
      </c>
      <c r="AM645" s="9">
        <v>1338.5987910000001</v>
      </c>
      <c r="AN645" s="66">
        <v>0.98821151256602535</v>
      </c>
      <c r="AO645" s="13">
        <f t="shared" ref="AO645:AO708" si="22">+AM645-AI645</f>
        <v>153.99809099999993</v>
      </c>
      <c r="AQ645" s="66">
        <v>7.0484581497797461E-2</v>
      </c>
      <c r="AR645" s="13">
        <v>1214.9999999999991</v>
      </c>
    </row>
    <row r="646" spans="1:44" x14ac:dyDescent="0.2">
      <c r="A646" s="6" t="s">
        <v>1073</v>
      </c>
      <c r="B646" t="s">
        <v>1034</v>
      </c>
      <c r="C646">
        <v>194</v>
      </c>
      <c r="D646" t="s">
        <v>5543</v>
      </c>
      <c r="E646" s="2">
        <v>13901.12</v>
      </c>
      <c r="F646" s="6" t="str">
        <f>+_xlfn.XLOOKUP(LISTAS[[#This Row],[ID]],_01_CODIGOS_Y_COSTOS_xlsm[Producto y N°],_01_CODIGOS_Y_COSTOS_xlsm[FABRICA],"",0,1)</f>
        <v>RESORTES</v>
      </c>
      <c r="G646" s="13">
        <f>LISTAS[[#This Row],[Precio]]*(1-0.46)*(1-IF($C$3520="",0,$C$3520))</f>
        <v>5629.9536000000007</v>
      </c>
      <c r="H646" s="1">
        <f>+_xlfn.XLOOKUP(LISTAS[[#This Row],[ID]],_01_CODIGOS_Y_COSTOS_xlsm[Producto y N°],_01_CODIGOS_Y_COSTOS_xlsm[COSTO],0,0,1)</f>
        <v>0</v>
      </c>
      <c r="I646" s="115">
        <f>+IFERROR(LISTAS[[#This Row],[VENTA NETA]]/LISTAS[[#This Row],[COSTO]]-1,0)</f>
        <v>0</v>
      </c>
      <c r="J646" s="33" t="str">
        <f>IFERROR(VLOOKUP(LISTAS[[#This Row],[ID]],_01_CODIGOS_Y_COSTOS_xlsm[[Producto y N°]:[CODIGO]],2,0),"")</f>
        <v>194</v>
      </c>
      <c r="M646" s="22">
        <v>0</v>
      </c>
      <c r="N646" s="23">
        <f>+LISTAS[[#This Row],[Precio]]+(LISTAS[[#This Row],[Precio]]*M646)</f>
        <v>13901.12</v>
      </c>
      <c r="O646" s="24">
        <f t="shared" si="21"/>
        <v>5629.9536000000007</v>
      </c>
      <c r="Q646" s="21" t="str">
        <f>IFERROR(O646/LISTAS[[#This Row],[COSTO]]-1,"")</f>
        <v/>
      </c>
      <c r="R646" t="str">
        <f>+LISTAS[[#This Row],[ID]]</f>
        <v>RESORTES LINEA PESADA194</v>
      </c>
      <c r="T646" s="29"/>
      <c r="U646" s="25">
        <f>LISTAS[[#This Row],[COSTO]]+(LISTAS[[#This Row],[COSTO]]*T646)</f>
        <v>0</v>
      </c>
      <c r="V646" s="30">
        <f>IF(T646="",0,U646/LISTAS[[#This Row],[VENTA NETA]]-1)</f>
        <v>0</v>
      </c>
      <c r="X646" s="25">
        <v>317</v>
      </c>
      <c r="Y646" s="31">
        <f>IFERROR(LISTAS[[#This Row],[COSTO]]/X646-1,"")</f>
        <v>-1</v>
      </c>
      <c r="AF646" t="str">
        <v>ALNAT</v>
      </c>
      <c r="AG646" t="str">
        <v>RACORD - ACOPLES - REDUCCIONES - ENTREROSCAS</v>
      </c>
      <c r="AH646" s="15">
        <v>31</v>
      </c>
      <c r="AI646" s="9">
        <v>1184.6007000000002</v>
      </c>
      <c r="AJ646" s="9">
        <v>673.26779999999997</v>
      </c>
      <c r="AK646" s="66">
        <v>0.75947921466019941</v>
      </c>
      <c r="AL646" s="8">
        <v>0.13</v>
      </c>
      <c r="AM646" s="9">
        <v>1338.5987910000001</v>
      </c>
      <c r="AN646" s="66">
        <v>0.98821151256602535</v>
      </c>
      <c r="AO646" s="13">
        <f t="shared" si="22"/>
        <v>153.99809099999993</v>
      </c>
      <c r="AQ646" s="66">
        <v>0.17202572347266876</v>
      </c>
      <c r="AR646" s="13">
        <v>1214.9999999999991</v>
      </c>
    </row>
    <row r="647" spans="1:44" x14ac:dyDescent="0.2">
      <c r="A647" s="6" t="s">
        <v>1074</v>
      </c>
      <c r="B647" t="s">
        <v>1034</v>
      </c>
      <c r="C647">
        <v>196</v>
      </c>
      <c r="D647" t="s">
        <v>5544</v>
      </c>
      <c r="E647" s="2">
        <v>20627.400000000001</v>
      </c>
      <c r="F647" s="6" t="str">
        <f>+_xlfn.XLOOKUP(LISTAS[[#This Row],[ID]],_01_CODIGOS_Y_COSTOS_xlsm[Producto y N°],_01_CODIGOS_Y_COSTOS_xlsm[FABRICA],"",0,1)</f>
        <v>RESORTES</v>
      </c>
      <c r="G647" s="13">
        <f>LISTAS[[#This Row],[Precio]]*(1-0.46)*(1-IF($C$3520="",0,$C$3520))</f>
        <v>8354.0970000000016</v>
      </c>
      <c r="H647" s="1">
        <f>+_xlfn.XLOOKUP(LISTAS[[#This Row],[ID]],_01_CODIGOS_Y_COSTOS_xlsm[Producto y N°],_01_CODIGOS_Y_COSTOS_xlsm[COSTO],0,0,1)</f>
        <v>0</v>
      </c>
      <c r="I647" s="115">
        <f>+IFERROR(LISTAS[[#This Row],[VENTA NETA]]/LISTAS[[#This Row],[COSTO]]-1,0)</f>
        <v>0</v>
      </c>
      <c r="J647" s="33" t="str">
        <f>IFERROR(VLOOKUP(LISTAS[[#This Row],[ID]],_01_CODIGOS_Y_COSTOS_xlsm[[Producto y N°]:[CODIGO]],2,0),"")</f>
        <v>196</v>
      </c>
      <c r="M647" s="22">
        <v>0</v>
      </c>
      <c r="N647" s="23">
        <f>+LISTAS[[#This Row],[Precio]]+(LISTAS[[#This Row],[Precio]]*M647)</f>
        <v>20627.400000000001</v>
      </c>
      <c r="O647" s="24">
        <f t="shared" si="21"/>
        <v>8354.0970000000016</v>
      </c>
      <c r="Q647" s="21" t="str">
        <f>IFERROR(O647/LISTAS[[#This Row],[COSTO]]-1,"")</f>
        <v/>
      </c>
      <c r="R647" t="str">
        <f>+LISTAS[[#This Row],[ID]]</f>
        <v>RESORTES LINEA PESADA196</v>
      </c>
      <c r="T647" s="29"/>
      <c r="U647" s="25">
        <f>LISTAS[[#This Row],[COSTO]]+(LISTAS[[#This Row],[COSTO]]*T647)</f>
        <v>0</v>
      </c>
      <c r="V647" s="30">
        <f>IF(T647="",0,U647/LISTAS[[#This Row],[VENTA NETA]]-1)</f>
        <v>0</v>
      </c>
      <c r="X647" s="25">
        <v>410</v>
      </c>
      <c r="Y647" s="31">
        <f>IFERROR(LISTAS[[#This Row],[COSTO]]/X647-1,"")</f>
        <v>-1</v>
      </c>
      <c r="AF647" t="str">
        <v>ALNAT</v>
      </c>
      <c r="AG647" t="str">
        <v>RACORD - ACOPLES - REDUCCIONES - ENTREROSCAS</v>
      </c>
      <c r="AH647" s="15">
        <v>32</v>
      </c>
      <c r="AI647" s="9">
        <v>1761.3126</v>
      </c>
      <c r="AJ647" s="9">
        <v>1001.0410000000001</v>
      </c>
      <c r="AK647" s="66">
        <v>0.75948098029950817</v>
      </c>
      <c r="AL647" s="8">
        <v>0.13</v>
      </c>
      <c r="AM647" s="9">
        <v>1990.2832380000002</v>
      </c>
      <c r="AN647" s="66">
        <v>0.98821350773844441</v>
      </c>
      <c r="AO647" s="13">
        <f t="shared" si="22"/>
        <v>228.97063800000024</v>
      </c>
      <c r="AQ647" s="66">
        <v>8.0000000000000071E-2</v>
      </c>
      <c r="AR647" s="13">
        <v>1214.9999999999991</v>
      </c>
    </row>
    <row r="648" spans="1:44" x14ac:dyDescent="0.2">
      <c r="A648" s="6" t="s">
        <v>1075</v>
      </c>
      <c r="B648" t="s">
        <v>1034</v>
      </c>
      <c r="C648">
        <v>198</v>
      </c>
      <c r="D648" t="s">
        <v>5545</v>
      </c>
      <c r="E648" s="2">
        <v>22420.92</v>
      </c>
      <c r="F648" s="6" t="str">
        <f>+_xlfn.XLOOKUP(LISTAS[[#This Row],[ID]],_01_CODIGOS_Y_COSTOS_xlsm[Producto y N°],_01_CODIGOS_Y_COSTOS_xlsm[FABRICA],"",0,1)</f>
        <v>RESORTES</v>
      </c>
      <c r="G648" s="13">
        <f>LISTAS[[#This Row],[Precio]]*(1-0.46)*(1-IF($C$3520="",0,$C$3520))</f>
        <v>9080.472600000001</v>
      </c>
      <c r="H648" s="1">
        <f>+_xlfn.XLOOKUP(LISTAS[[#This Row],[ID]],_01_CODIGOS_Y_COSTOS_xlsm[Producto y N°],_01_CODIGOS_Y_COSTOS_xlsm[COSTO],0,0,1)</f>
        <v>0</v>
      </c>
      <c r="I648" s="115">
        <f>+IFERROR(LISTAS[[#This Row],[VENTA NETA]]/LISTAS[[#This Row],[COSTO]]-1,0)</f>
        <v>0</v>
      </c>
      <c r="J648" s="33" t="str">
        <f>IFERROR(VLOOKUP(LISTAS[[#This Row],[ID]],_01_CODIGOS_Y_COSTOS_xlsm[[Producto y N°]:[CODIGO]],2,0),"")</f>
        <v>198</v>
      </c>
      <c r="M648" s="22">
        <v>0</v>
      </c>
      <c r="N648" s="23">
        <f>+LISTAS[[#This Row],[Precio]]+(LISTAS[[#This Row],[Precio]]*M648)</f>
        <v>22420.92</v>
      </c>
      <c r="O648" s="24">
        <f t="shared" si="21"/>
        <v>9080.472600000001</v>
      </c>
      <c r="Q648" s="21" t="str">
        <f>IFERROR(O648/LISTAS[[#This Row],[COSTO]]-1,"")</f>
        <v/>
      </c>
      <c r="R648" t="str">
        <f>+LISTAS[[#This Row],[ID]]</f>
        <v>RESORTES LINEA PESADA198</v>
      </c>
      <c r="T648" s="29"/>
      <c r="U648" s="25">
        <f>LISTAS[[#This Row],[COSTO]]+(LISTAS[[#This Row],[COSTO]]*T648)</f>
        <v>0</v>
      </c>
      <c r="V648" s="30">
        <f>IF(T648="",0,U648/LISTAS[[#This Row],[VENTA NETA]]-1)</f>
        <v>0</v>
      </c>
      <c r="X648" s="25">
        <v>466</v>
      </c>
      <c r="Y648" s="31">
        <f>IFERROR(LISTAS[[#This Row],[COSTO]]/X648-1,"")</f>
        <v>-1</v>
      </c>
      <c r="AF648" t="str">
        <v>ALNAT</v>
      </c>
      <c r="AG648" t="str">
        <v>RACORD - ACOPLES - REDUCCIONES - ENTREROSCAS</v>
      </c>
      <c r="AH648" s="15">
        <v>33</v>
      </c>
      <c r="AI648" s="9">
        <v>1996.5568500000004</v>
      </c>
      <c r="AJ648" s="9">
        <v>1134.7419</v>
      </c>
      <c r="AK648" s="66">
        <v>0.75948103264715994</v>
      </c>
      <c r="AL648" s="8">
        <v>0.13</v>
      </c>
      <c r="AM648" s="9">
        <v>2256.1092405000004</v>
      </c>
      <c r="AN648" s="66">
        <v>0.98821356689129081</v>
      </c>
      <c r="AO648" s="13">
        <f t="shared" si="22"/>
        <v>259.5523905</v>
      </c>
      <c r="AQ648" s="66">
        <v>-5.5821784742908998E-2</v>
      </c>
      <c r="AR648" s="13">
        <v>1214.9999999999991</v>
      </c>
    </row>
    <row r="649" spans="1:44" x14ac:dyDescent="0.2">
      <c r="A649" s="6" t="s">
        <v>5546</v>
      </c>
      <c r="B649" t="s">
        <v>4709</v>
      </c>
      <c r="C649">
        <v>400</v>
      </c>
      <c r="D649" t="s">
        <v>5547</v>
      </c>
      <c r="E649" s="2">
        <v>4633.33</v>
      </c>
      <c r="F649" s="6" t="str">
        <f>+_xlfn.XLOOKUP(LISTAS[[#This Row],[ID]],_01_CODIGOS_Y_COSTOS_xlsm[Producto y N°],_01_CODIGOS_Y_COSTOS_xlsm[FABRICA],"",0,1)</f>
        <v>ResortesGenerales</v>
      </c>
      <c r="G649" s="13">
        <f>LISTAS[[#This Row],[Precio]]*(1-0.46)*(1-IF($C$3520="",0,$C$3520))</f>
        <v>1876.49865</v>
      </c>
      <c r="H649" s="1">
        <f>+_xlfn.XLOOKUP(LISTAS[[#This Row],[ID]],_01_CODIGOS_Y_COSTOS_xlsm[Producto y N°],_01_CODIGOS_Y_COSTOS_xlsm[COSTO],0,0,1)</f>
        <v>1042.5</v>
      </c>
      <c r="I649" s="115">
        <f>+IFERROR(LISTAS[[#This Row],[VENTA NETA]]/LISTAS[[#This Row],[COSTO]]-1,0)</f>
        <v>0.79999870503597115</v>
      </c>
      <c r="J649" s="33" t="str">
        <f>IFERROR(VLOOKUP(LISTAS[[#This Row],[ID]],_01_CODIGOS_Y_COSTOS_xlsm[[Producto y N°]:[CODIGO]],2,0),"")</f>
        <v>2100</v>
      </c>
      <c r="M649" s="22">
        <v>0.27889590542706477</v>
      </c>
      <c r="N649" s="23">
        <f>+LISTAS[[#This Row],[Precio]]+(LISTAS[[#This Row],[Precio]]*M649)</f>
        <v>5925.5467654923814</v>
      </c>
      <c r="O649" s="24">
        <f t="shared" si="21"/>
        <v>2399.8464400244147</v>
      </c>
      <c r="Q649" s="21">
        <f>IFERROR(O649/LISTAS[[#This Row],[COSTO]]-1,"")</f>
        <v>1.3020109736445225</v>
      </c>
      <c r="R649" t="str">
        <f>+LISTAS[[#This Row],[ID]]</f>
        <v>RESORTES LINEA AUTOMOTOR400</v>
      </c>
      <c r="T649" s="29"/>
      <c r="U649" s="25">
        <f>LISTAS[[#This Row],[COSTO]]+(LISTAS[[#This Row],[COSTO]]*T649)</f>
        <v>1042.5</v>
      </c>
      <c r="V649" s="30">
        <f>IF(T649="",0,U649/LISTAS[[#This Row],[VENTA NETA]]-1)</f>
        <v>0</v>
      </c>
      <c r="X649" s="25">
        <v>772.5</v>
      </c>
      <c r="Y649" s="31">
        <f>IFERROR(LISTAS[[#This Row],[COSTO]]/X649-1,"")</f>
        <v>0.34951456310679618</v>
      </c>
      <c r="AF649" t="str">
        <v>ALNAT</v>
      </c>
      <c r="AG649" t="str">
        <v>RACORD - ACOPLES - REDUCCIONES - ENTREROSCAS</v>
      </c>
      <c r="AH649" s="15">
        <v>40</v>
      </c>
      <c r="AI649" s="9">
        <v>1162.5808500000003</v>
      </c>
      <c r="AJ649" s="9">
        <v>660.75300000000004</v>
      </c>
      <c r="AK649" s="66">
        <v>0.75947873108408159</v>
      </c>
      <c r="AL649" s="8">
        <v>0.13</v>
      </c>
      <c r="AM649" s="9">
        <v>1313.7163605000003</v>
      </c>
      <c r="AN649" s="66">
        <v>0.98821096612501225</v>
      </c>
      <c r="AO649" s="13">
        <f t="shared" si="22"/>
        <v>151.13551050000001</v>
      </c>
      <c r="AQ649" s="66">
        <v>0.8</v>
      </c>
      <c r="AR649" s="13">
        <v>139.76169299999992</v>
      </c>
    </row>
    <row r="650" spans="1:44" x14ac:dyDescent="0.2">
      <c r="A650" s="6" t="s">
        <v>5548</v>
      </c>
      <c r="B650" t="s">
        <v>4709</v>
      </c>
      <c r="C650">
        <v>401</v>
      </c>
      <c r="D650" t="s">
        <v>5549</v>
      </c>
      <c r="E650" s="2">
        <v>5127.5600000000004</v>
      </c>
      <c r="F650" s="6" t="str">
        <f>+_xlfn.XLOOKUP(LISTAS[[#This Row],[ID]],_01_CODIGOS_Y_COSTOS_xlsm[Producto y N°],_01_CODIGOS_Y_COSTOS_xlsm[FABRICA],"",0,1)</f>
        <v>ResortesGenerales</v>
      </c>
      <c r="G650" s="13">
        <f>LISTAS[[#This Row],[Precio]]*(1-0.46)*(1-IF($C$3520="",0,$C$3520))</f>
        <v>2076.6618000000003</v>
      </c>
      <c r="H650" s="1">
        <f>+_xlfn.XLOOKUP(LISTAS[[#This Row],[ID]],_01_CODIGOS_Y_COSTOS_xlsm[Producto y N°],_01_CODIGOS_Y_COSTOS_xlsm[COSTO],0,0,1)</f>
        <v>1153.7</v>
      </c>
      <c r="I650" s="115">
        <f>+IFERROR(LISTAS[[#This Row],[VENTA NETA]]/LISTAS[[#This Row],[COSTO]]-1,0)</f>
        <v>0.80000156019762514</v>
      </c>
      <c r="J650" s="33" t="str">
        <f>IFERROR(VLOOKUP(LISTAS[[#This Row],[ID]],_01_CODIGOS_Y_COSTOS_xlsm[[Producto y N°]:[CODIGO]],2,0),"")</f>
        <v>2101</v>
      </c>
      <c r="M650" s="22">
        <v>0.27889592073798397</v>
      </c>
      <c r="N650" s="23">
        <f>+LISTAS[[#This Row],[Precio]]+(LISTAS[[#This Row],[Precio]]*M650)</f>
        <v>6557.6155673392577</v>
      </c>
      <c r="O650" s="24">
        <f t="shared" si="21"/>
        <v>2655.8343047723997</v>
      </c>
      <c r="Q650" s="21">
        <f>IFERROR(O650/LISTAS[[#This Row],[COSTO]]-1,"")</f>
        <v>1.3020146526587499</v>
      </c>
      <c r="R650" t="str">
        <f>+LISTAS[[#This Row],[ID]]</f>
        <v>RESORTES LINEA AUTOMOTOR401</v>
      </c>
      <c r="T650" s="29"/>
      <c r="U650" s="25">
        <f>LISTAS[[#This Row],[COSTO]]+(LISTAS[[#This Row],[COSTO]]*T650)</f>
        <v>1153.7</v>
      </c>
      <c r="V650" s="30">
        <f>IF(T650="",0,U650/LISTAS[[#This Row],[VENTA NETA]]-1)</f>
        <v>0</v>
      </c>
      <c r="X650" s="25">
        <v>854.9</v>
      </c>
      <c r="Y650" s="31">
        <f>IFERROR(LISTAS[[#This Row],[COSTO]]/X650-1,"")</f>
        <v>0.34951456310679618</v>
      </c>
      <c r="AF650" t="str">
        <v>ALNAT</v>
      </c>
      <c r="AG650" t="str">
        <v>RACORD - ACOPLES - REDUCCIONES - ENTREROSCAS</v>
      </c>
      <c r="AH650" s="15">
        <v>41</v>
      </c>
      <c r="AI650" s="9">
        <v>1020.1545000000001</v>
      </c>
      <c r="AJ650" s="9">
        <v>579.8039</v>
      </c>
      <c r="AK650" s="66">
        <v>0.75948195588198031</v>
      </c>
      <c r="AL650" s="8">
        <v>0.13</v>
      </c>
      <c r="AM650" s="9">
        <v>1152.7745850000001</v>
      </c>
      <c r="AN650" s="66">
        <v>0.98821461014663781</v>
      </c>
      <c r="AO650" s="13">
        <f t="shared" si="22"/>
        <v>132.62008500000002</v>
      </c>
      <c r="AQ650" s="66">
        <v>0.7999999999999996</v>
      </c>
      <c r="AR650" s="13">
        <v>501.21063899999945</v>
      </c>
    </row>
    <row r="651" spans="1:44" x14ac:dyDescent="0.2">
      <c r="A651" s="6" t="s">
        <v>5550</v>
      </c>
      <c r="B651" t="s">
        <v>4709</v>
      </c>
      <c r="C651">
        <v>402</v>
      </c>
      <c r="D651" t="s">
        <v>5551</v>
      </c>
      <c r="E651" s="2">
        <v>3397.78</v>
      </c>
      <c r="F651" s="6" t="str">
        <f>+_xlfn.XLOOKUP(LISTAS[[#This Row],[ID]],_01_CODIGOS_Y_COSTOS_xlsm[Producto y N°],_01_CODIGOS_Y_COSTOS_xlsm[FABRICA],"",0,1)</f>
        <v>ResortesGenerales</v>
      </c>
      <c r="G651" s="13">
        <f>LISTAS[[#This Row],[Precio]]*(1-0.46)*(1-IF($C$3520="",0,$C$3520))</f>
        <v>1376.1009000000004</v>
      </c>
      <c r="H651" s="1">
        <f>+_xlfn.XLOOKUP(LISTAS[[#This Row],[ID]],_01_CODIGOS_Y_COSTOS_xlsm[Producto y N°],_01_CODIGOS_Y_COSTOS_xlsm[COSTO],0,0,1)</f>
        <v>764.5</v>
      </c>
      <c r="I651" s="115">
        <f>+IFERROR(LISTAS[[#This Row],[VENTA NETA]]/LISTAS[[#This Row],[COSTO]]-1,0)</f>
        <v>0.80000117724002662</v>
      </c>
      <c r="J651" s="33" t="str">
        <f>IFERROR(VLOOKUP(LISTAS[[#This Row],[ID]],_01_CODIGOS_Y_COSTOS_xlsm[[Producto y N°]:[CODIGO]],2,0),"")</f>
        <v>2102</v>
      </c>
      <c r="M651" s="22">
        <v>0.2788958957997445</v>
      </c>
      <c r="N651" s="23">
        <f>+LISTAS[[#This Row],[Precio]]+(LISTAS[[#This Row],[Precio]]*M651)</f>
        <v>4345.4068968304564</v>
      </c>
      <c r="O651" s="24">
        <f t="shared" si="21"/>
        <v>1759.889793216335</v>
      </c>
      <c r="Q651" s="21">
        <f>IFERROR(O651/LISTAS[[#This Row],[COSTO]]-1,"")</f>
        <v>1.3020141180069782</v>
      </c>
      <c r="R651" t="str">
        <f>+LISTAS[[#This Row],[ID]]</f>
        <v>RESORTES LINEA AUTOMOTOR402</v>
      </c>
      <c r="T651" s="29"/>
      <c r="U651" s="25">
        <f>LISTAS[[#This Row],[COSTO]]+(LISTAS[[#This Row],[COSTO]]*T651)</f>
        <v>764.5</v>
      </c>
      <c r="V651" s="30">
        <f>IF(T651="",0,U651/LISTAS[[#This Row],[VENTA NETA]]-1)</f>
        <v>0</v>
      </c>
      <c r="X651" s="25">
        <v>566.5</v>
      </c>
      <c r="Y651" s="31">
        <f>IFERROR(LISTAS[[#This Row],[COSTO]]/X651-1,"")</f>
        <v>0.34951456310679618</v>
      </c>
      <c r="AF651" t="str">
        <v>ALNAT</v>
      </c>
      <c r="AG651" t="str">
        <v>RACORD - ACOPLES - REDUCCIONES - ENTREROSCAS</v>
      </c>
      <c r="AH651" s="15">
        <v>42</v>
      </c>
      <c r="AI651" s="9">
        <v>1120.6269</v>
      </c>
      <c r="AJ651" s="9">
        <v>636.90809999999999</v>
      </c>
      <c r="AK651" s="66">
        <v>0.75947974283888042</v>
      </c>
      <c r="AL651" s="8">
        <v>0.13</v>
      </c>
      <c r="AM651" s="9">
        <v>1266.308397</v>
      </c>
      <c r="AN651" s="66">
        <v>0.98821210940793502</v>
      </c>
      <c r="AO651" s="13">
        <f t="shared" si="22"/>
        <v>145.68149700000004</v>
      </c>
      <c r="AQ651" s="66">
        <v>0.7999999999999996</v>
      </c>
      <c r="AR651" s="13">
        <v>439.71429149999904</v>
      </c>
    </row>
    <row r="652" spans="1:44" x14ac:dyDescent="0.2">
      <c r="A652" s="6" t="s">
        <v>5552</v>
      </c>
      <c r="B652" t="s">
        <v>4709</v>
      </c>
      <c r="C652">
        <v>405</v>
      </c>
      <c r="D652" t="s">
        <v>5553</v>
      </c>
      <c r="E652" s="2">
        <v>5745.33</v>
      </c>
      <c r="F652" s="6" t="str">
        <f>+_xlfn.XLOOKUP(LISTAS[[#This Row],[ID]],_01_CODIGOS_Y_COSTOS_xlsm[Producto y N°],_01_CODIGOS_Y_COSTOS_xlsm[FABRICA],"",0,1)</f>
        <v>ResortesGenerales</v>
      </c>
      <c r="G652" s="13">
        <f>LISTAS[[#This Row],[Precio]]*(1-0.46)*(1-IF($C$3520="",0,$C$3520))</f>
        <v>2326.8586500000001</v>
      </c>
      <c r="H652" s="1">
        <f>+_xlfn.XLOOKUP(LISTAS[[#This Row],[ID]],_01_CODIGOS_Y_COSTOS_xlsm[Producto y N°],_01_CODIGOS_Y_COSTOS_xlsm[COSTO],0,0,1)</f>
        <v>1292.7</v>
      </c>
      <c r="I652" s="115">
        <f>+IFERROR(LISTAS[[#This Row],[VENTA NETA]]/LISTAS[[#This Row],[COSTO]]-1,0)</f>
        <v>0.79999895567417045</v>
      </c>
      <c r="J652" s="33" t="str">
        <f>IFERROR(VLOOKUP(LISTAS[[#This Row],[ID]],_01_CODIGOS_Y_COSTOS_xlsm[[Producto y N°]:[CODIGO]],2,0),"")</f>
        <v>2105</v>
      </c>
      <c r="M652" s="22">
        <v>0.27889590770449524</v>
      </c>
      <c r="N652" s="23">
        <f>+LISTAS[[#This Row],[Precio]]+(LISTAS[[#This Row],[Precio]]*M652)</f>
        <v>7347.6790254118678</v>
      </c>
      <c r="O652" s="24">
        <f t="shared" si="21"/>
        <v>2975.8100052918066</v>
      </c>
      <c r="Q652" s="21">
        <f>IFERROR(O652/LISTAS[[#This Row],[COSTO]]-1,"")</f>
        <v>1.3020112982840617</v>
      </c>
      <c r="R652" t="str">
        <f>+LISTAS[[#This Row],[ID]]</f>
        <v>RESORTES LINEA AUTOMOTOR405</v>
      </c>
      <c r="T652" s="29"/>
      <c r="U652" s="25">
        <f>LISTAS[[#This Row],[COSTO]]+(LISTAS[[#This Row],[COSTO]]*T652)</f>
        <v>1292.7</v>
      </c>
      <c r="V652" s="30">
        <f>IF(T652="",0,U652/LISTAS[[#This Row],[VENTA NETA]]-1)</f>
        <v>0</v>
      </c>
      <c r="X652" s="25">
        <v>957.9</v>
      </c>
      <c r="Y652" s="31">
        <f>IFERROR(LISTAS[[#This Row],[COSTO]]/X652-1,"")</f>
        <v>0.34951456310679618</v>
      </c>
      <c r="AF652" t="str">
        <v>ALNAT</v>
      </c>
      <c r="AG652" t="str">
        <v>RACORD - ACOPLES - REDUCCIONES - ENTREROSCAS</v>
      </c>
      <c r="AH652" s="15">
        <v>43</v>
      </c>
      <c r="AI652" s="9">
        <v>1305.2178000000004</v>
      </c>
      <c r="AJ652" s="9">
        <v>741.8211</v>
      </c>
      <c r="AK652" s="66">
        <v>0.75947785793636813</v>
      </c>
      <c r="AL652" s="8">
        <v>0.13</v>
      </c>
      <c r="AM652" s="9">
        <v>1474.8961140000001</v>
      </c>
      <c r="AN652" s="66">
        <v>0.98820997946809563</v>
      </c>
      <c r="AO652" s="13">
        <f t="shared" si="22"/>
        <v>169.67831399999977</v>
      </c>
      <c r="AQ652" s="66">
        <v>0.7999999999999996</v>
      </c>
      <c r="AR652" s="13">
        <v>439.71429149999904</v>
      </c>
    </row>
    <row r="653" spans="1:44" x14ac:dyDescent="0.2">
      <c r="A653" s="6" t="s">
        <v>5554</v>
      </c>
      <c r="B653" t="s">
        <v>4709</v>
      </c>
      <c r="C653">
        <v>406</v>
      </c>
      <c r="D653" t="s">
        <v>5555</v>
      </c>
      <c r="E653" s="2">
        <v>1853.33</v>
      </c>
      <c r="F653" s="6" t="str">
        <f>+_xlfn.XLOOKUP(LISTAS[[#This Row],[ID]],_01_CODIGOS_Y_COSTOS_xlsm[Producto y N°],_01_CODIGOS_Y_COSTOS_xlsm[FABRICA],"",0,1)</f>
        <v>ResortesGenerales</v>
      </c>
      <c r="G653" s="13">
        <f>LISTAS[[#This Row],[Precio]]*(1-0.46)*(1-IF($C$3520="",0,$C$3520))</f>
        <v>750.59865000000002</v>
      </c>
      <c r="H653" s="1">
        <f>+_xlfn.XLOOKUP(LISTAS[[#This Row],[ID]],_01_CODIGOS_Y_COSTOS_xlsm[Producto y N°],_01_CODIGOS_Y_COSTOS_xlsm[COSTO],0,0,1)</f>
        <v>417</v>
      </c>
      <c r="I653" s="115">
        <f>+IFERROR(LISTAS[[#This Row],[VENTA NETA]]/LISTAS[[#This Row],[COSTO]]-1,0)</f>
        <v>0.79999676258992802</v>
      </c>
      <c r="J653" s="33" t="str">
        <f>IFERROR(VLOOKUP(LISTAS[[#This Row],[ID]],_01_CODIGOS_Y_COSTOS_xlsm[[Producto y N°]:[CODIGO]],2,0),"")</f>
        <v>2106</v>
      </c>
      <c r="M653" s="22">
        <v>0.27889588777697782</v>
      </c>
      <c r="N653" s="23">
        <f>+LISTAS[[#This Row],[Precio]]+(LISTAS[[#This Row],[Precio]]*M653)</f>
        <v>2370.2161156937063</v>
      </c>
      <c r="O653" s="24">
        <f t="shared" si="21"/>
        <v>959.93752685595121</v>
      </c>
      <c r="Q653" s="21">
        <f>IFERROR(O653/LISTAS[[#This Row],[COSTO]]-1,"")</f>
        <v>1.3020084576881326</v>
      </c>
      <c r="R653" t="str">
        <f>+LISTAS[[#This Row],[ID]]</f>
        <v>RESORTES LINEA AUTOMOTOR406</v>
      </c>
      <c r="T653" s="29"/>
      <c r="U653" s="25">
        <f>LISTAS[[#This Row],[COSTO]]+(LISTAS[[#This Row],[COSTO]]*T653)</f>
        <v>417</v>
      </c>
      <c r="V653" s="30">
        <f>IF(T653="",0,U653/LISTAS[[#This Row],[VENTA NETA]]-1)</f>
        <v>0</v>
      </c>
      <c r="X653" s="25">
        <v>309</v>
      </c>
      <c r="Y653" s="31">
        <f>IFERROR(LISTAS[[#This Row],[COSTO]]/X653-1,"")</f>
        <v>0.34951456310679618</v>
      </c>
      <c r="AF653" t="str">
        <v>ALNAT</v>
      </c>
      <c r="AG653" t="str">
        <v>RACORD - ACOPLES - REDUCCIONES - ENTREROSCAS</v>
      </c>
      <c r="AH653" s="15">
        <v>45</v>
      </c>
      <c r="AI653" s="9">
        <v>1926.9535500000002</v>
      </c>
      <c r="AJ653" s="9">
        <v>1095.1831</v>
      </c>
      <c r="AK653" s="66">
        <v>0.75948072062105432</v>
      </c>
      <c r="AL653" s="8">
        <v>0.13</v>
      </c>
      <c r="AM653" s="9">
        <v>2177.4575115000002</v>
      </c>
      <c r="AN653" s="66">
        <v>0.98821321430179143</v>
      </c>
      <c r="AO653" s="13">
        <f t="shared" si="22"/>
        <v>250.50396150000006</v>
      </c>
      <c r="AQ653" s="66">
        <v>0.7999999999999996</v>
      </c>
      <c r="AR653" s="13">
        <v>439.71429149999904</v>
      </c>
    </row>
    <row r="654" spans="1:44" x14ac:dyDescent="0.2">
      <c r="A654" s="6" t="s">
        <v>5556</v>
      </c>
      <c r="B654" t="s">
        <v>4709</v>
      </c>
      <c r="C654">
        <v>409</v>
      </c>
      <c r="D654" t="s">
        <v>5557</v>
      </c>
      <c r="E654" s="2">
        <v>4015.56</v>
      </c>
      <c r="F654" s="6" t="str">
        <f>+_xlfn.XLOOKUP(LISTAS[[#This Row],[ID]],_01_CODIGOS_Y_COSTOS_xlsm[Producto y N°],_01_CODIGOS_Y_COSTOS_xlsm[FABRICA],"",0,1)</f>
        <v>ResortesGenerales</v>
      </c>
      <c r="G654" s="13">
        <f>LISTAS[[#This Row],[Precio]]*(1-0.46)*(1-IF($C$3520="",0,$C$3520))</f>
        <v>1626.3018</v>
      </c>
      <c r="H654" s="1">
        <f>+_xlfn.XLOOKUP(LISTAS[[#This Row],[ID]],_01_CODIGOS_Y_COSTOS_xlsm[Producto y N°],_01_CODIGOS_Y_COSTOS_xlsm[COSTO],0,0,1)</f>
        <v>903.5</v>
      </c>
      <c r="I654" s="115">
        <f>+IFERROR(LISTAS[[#This Row],[VENTA NETA]]/LISTAS[[#This Row],[COSTO]]-1,0)</f>
        <v>0.80000199225235202</v>
      </c>
      <c r="J654" s="33" t="str">
        <f>IFERROR(VLOOKUP(LISTAS[[#This Row],[ID]],_01_CODIGOS_Y_COSTOS_xlsm[[Producto y N°]:[CODIGO]],2,0),"")</f>
        <v>2109</v>
      </c>
      <c r="M654" s="22">
        <v>0.27889592171945288</v>
      </c>
      <c r="N654" s="23">
        <f>+LISTAS[[#This Row],[Precio]]+(LISTAS[[#This Row],[Precio]]*M654)</f>
        <v>5135.4833074197659</v>
      </c>
      <c r="O654" s="24">
        <f t="shared" si="21"/>
        <v>2079.8707395050051</v>
      </c>
      <c r="Q654" s="21">
        <f>IFERROR(O654/LISTAS[[#This Row],[COSTO]]-1,"")</f>
        <v>1.3020152069784228</v>
      </c>
      <c r="R654" t="str">
        <f>+LISTAS[[#This Row],[ID]]</f>
        <v>RESORTES LINEA AUTOMOTOR409</v>
      </c>
      <c r="T654" s="29"/>
      <c r="U654" s="25">
        <f>LISTAS[[#This Row],[COSTO]]+(LISTAS[[#This Row],[COSTO]]*T654)</f>
        <v>903.5</v>
      </c>
      <c r="V654" s="30">
        <f>IF(T654="",0,U654/LISTAS[[#This Row],[VENTA NETA]]-1)</f>
        <v>0</v>
      </c>
      <c r="X654" s="25">
        <v>669.5</v>
      </c>
      <c r="Y654" s="31">
        <f>IFERROR(LISTAS[[#This Row],[COSTO]]/X654-1,"")</f>
        <v>0.34951456310679618</v>
      </c>
      <c r="AF654" t="str">
        <v>ALNAT</v>
      </c>
      <c r="AG654" t="str">
        <v>RACORD - ACOPLES - REDUCCIONES - ENTREROSCAS</v>
      </c>
      <c r="AH654" s="15">
        <v>46</v>
      </c>
      <c r="AI654" s="9">
        <v>4155.2473500000006</v>
      </c>
      <c r="AJ654" s="9">
        <v>2361.6336999999999</v>
      </c>
      <c r="AK654" s="66">
        <v>0.75948003706078593</v>
      </c>
      <c r="AL654" s="8">
        <v>0.13</v>
      </c>
      <c r="AM654" s="9">
        <v>4695.4295055000002</v>
      </c>
      <c r="AN654" s="66">
        <v>0.98821244187868773</v>
      </c>
      <c r="AO654" s="13">
        <f t="shared" si="22"/>
        <v>540.18215549999968</v>
      </c>
      <c r="AQ654" s="66">
        <v>0.80000000000000027</v>
      </c>
      <c r="AR654" s="13">
        <v>9.2015999999999991</v>
      </c>
    </row>
    <row r="655" spans="1:44" x14ac:dyDescent="0.2">
      <c r="A655" s="6" t="s">
        <v>5558</v>
      </c>
      <c r="B655" t="s">
        <v>4709</v>
      </c>
      <c r="C655">
        <v>414</v>
      </c>
      <c r="D655" t="s">
        <v>5559</v>
      </c>
      <c r="E655" s="2">
        <v>1359.11</v>
      </c>
      <c r="F655" s="6" t="str">
        <f>+_xlfn.XLOOKUP(LISTAS[[#This Row],[ID]],_01_CODIGOS_Y_COSTOS_xlsm[Producto y N°],_01_CODIGOS_Y_COSTOS_xlsm[FABRICA],"",0,1)</f>
        <v>ResortesGenerales</v>
      </c>
      <c r="G655" s="13">
        <f>LISTAS[[#This Row],[Precio]]*(1-0.46)*(1-IF($C$3520="",0,$C$3520))</f>
        <v>550.43955000000005</v>
      </c>
      <c r="H655" s="1">
        <f>+_xlfn.XLOOKUP(LISTAS[[#This Row],[ID]],_01_CODIGOS_Y_COSTOS_xlsm[Producto y N°],_01_CODIGOS_Y_COSTOS_xlsm[COSTO],0,0,1)</f>
        <v>305.8</v>
      </c>
      <c r="I655" s="115">
        <f>+IFERROR(LISTAS[[#This Row],[VENTA NETA]]/LISTAS[[#This Row],[COSTO]]-1,0)</f>
        <v>0.79999852844996733</v>
      </c>
      <c r="J655" s="33" t="str">
        <f>IFERROR(VLOOKUP(LISTAS[[#This Row],[ID]],_01_CODIGOS_Y_COSTOS_xlsm[[Producto y N°]:[CODIGO]],2,0),"")</f>
        <v>2115</v>
      </c>
      <c r="M655" s="22">
        <v>0.27889594393634676</v>
      </c>
      <c r="N655" s="23">
        <f>+LISTAS[[#This Row],[Precio]]+(LISTAS[[#This Row],[Precio]]*M655)</f>
        <v>1738.160266363328</v>
      </c>
      <c r="O655" s="24">
        <f t="shared" si="21"/>
        <v>703.95490787714789</v>
      </c>
      <c r="Q655" s="21">
        <f>IFERROR(O655/LISTAS[[#This Row],[COSTO]]-1,"")</f>
        <v>1.3020108171260558</v>
      </c>
      <c r="R655" t="str">
        <f>+LISTAS[[#This Row],[ID]]</f>
        <v>RESORTES LINEA AUTOMOTOR414</v>
      </c>
      <c r="T655" s="29"/>
      <c r="U655" s="25">
        <f>LISTAS[[#This Row],[COSTO]]+(LISTAS[[#This Row],[COSTO]]*T655)</f>
        <v>305.8</v>
      </c>
      <c r="V655" s="30">
        <f>IF(T655="",0,U655/LISTAS[[#This Row],[VENTA NETA]]-1)</f>
        <v>0</v>
      </c>
      <c r="X655" s="25">
        <v>226.6</v>
      </c>
      <c r="Y655" s="31">
        <f>IFERROR(LISTAS[[#This Row],[COSTO]]/X655-1,"")</f>
        <v>0.34951456310679618</v>
      </c>
      <c r="AF655" t="str">
        <v>ALNAT</v>
      </c>
      <c r="AG655" t="str">
        <v>RACORD - ACOPLES - REDUCCIONES - ENTREROSCAS</v>
      </c>
      <c r="AH655" s="15">
        <v>47</v>
      </c>
      <c r="AI655" s="9">
        <v>6149.50785</v>
      </c>
      <c r="AJ655" s="9">
        <v>3495.0733</v>
      </c>
      <c r="AK655" s="66">
        <v>0.75947893567782976</v>
      </c>
      <c r="AL655" s="8">
        <v>0.13</v>
      </c>
      <c r="AM655" s="9">
        <v>6948.9438704999993</v>
      </c>
      <c r="AN655" s="66">
        <v>0.98821119731594731</v>
      </c>
      <c r="AO655" s="13">
        <f t="shared" si="22"/>
        <v>799.43602049999936</v>
      </c>
      <c r="AQ655" s="66">
        <v>0.80000000000000071</v>
      </c>
      <c r="AR655" s="13">
        <v>476.3089170000012</v>
      </c>
    </row>
    <row r="656" spans="1:44" x14ac:dyDescent="0.2">
      <c r="A656" s="6" t="s">
        <v>5560</v>
      </c>
      <c r="B656" t="s">
        <v>4709</v>
      </c>
      <c r="C656">
        <v>415</v>
      </c>
      <c r="D656" t="s">
        <v>5561</v>
      </c>
      <c r="E656" s="2">
        <v>864.89</v>
      </c>
      <c r="F656" s="6" t="str">
        <f>+_xlfn.XLOOKUP(LISTAS[[#This Row],[ID]],_01_CODIGOS_Y_COSTOS_xlsm[Producto y N°],_01_CODIGOS_Y_COSTOS_xlsm[FABRICA],"",0,1)</f>
        <v>ResortesGenerales</v>
      </c>
      <c r="G656" s="13">
        <f>LISTAS[[#This Row],[Precio]]*(1-0.46)*(1-IF($C$3520="",0,$C$3520))</f>
        <v>350.28045000000003</v>
      </c>
      <c r="H656" s="1">
        <f>+_xlfn.XLOOKUP(LISTAS[[#This Row],[ID]],_01_CODIGOS_Y_COSTOS_xlsm[Producto y N°],_01_CODIGOS_Y_COSTOS_xlsm[COSTO],0,0,1)</f>
        <v>194.6</v>
      </c>
      <c r="I656" s="115">
        <f>+IFERROR(LISTAS[[#This Row],[VENTA NETA]]/LISTAS[[#This Row],[COSTO]]-1,0)</f>
        <v>0.80000231243576581</v>
      </c>
      <c r="J656" s="33" t="str">
        <f>IFERROR(VLOOKUP(LISTAS[[#This Row],[ID]],_01_CODIGOS_Y_COSTOS_xlsm[[Producto y N°]:[CODIGO]],2,0),"")</f>
        <v>2116</v>
      </c>
      <c r="M656" s="22">
        <v>0.27889587516977299</v>
      </c>
      <c r="N656" s="23">
        <f>+LISTAS[[#This Row],[Precio]]+(LISTAS[[#This Row],[Precio]]*M656)</f>
        <v>1106.104253475585</v>
      </c>
      <c r="O656" s="24">
        <f t="shared" si="21"/>
        <v>447.97222265761195</v>
      </c>
      <c r="Q656" s="21">
        <f>IFERROR(O656/LISTAS[[#This Row],[COSTO]]-1,"")</f>
        <v>1.3020155326701541</v>
      </c>
      <c r="R656" t="str">
        <f>+LISTAS[[#This Row],[ID]]</f>
        <v>RESORTES LINEA AUTOMOTOR415</v>
      </c>
      <c r="T656" s="29"/>
      <c r="U656" s="25">
        <f>LISTAS[[#This Row],[COSTO]]+(LISTAS[[#This Row],[COSTO]]*T656)</f>
        <v>194.6</v>
      </c>
      <c r="V656" s="30">
        <f>IF(T656="",0,U656/LISTAS[[#This Row],[VENTA NETA]]-1)</f>
        <v>0</v>
      </c>
      <c r="X656" s="25">
        <v>144.19999999999999</v>
      </c>
      <c r="Y656" s="31">
        <f>IFERROR(LISTAS[[#This Row],[COSTO]]/X656-1,"")</f>
        <v>0.34951456310679618</v>
      </c>
      <c r="AF656" t="str">
        <v>ALNAT</v>
      </c>
      <c r="AG656" t="str">
        <v>RACORD - ACOPLES - REDUCCIONES - ENTREROSCAS</v>
      </c>
      <c r="AH656" s="15">
        <v>50</v>
      </c>
      <c r="AI656" s="9">
        <v>3052.8049500000002</v>
      </c>
      <c r="AJ656" s="9">
        <v>1735.0612000000001</v>
      </c>
      <c r="AK656" s="66">
        <v>0.75947969443383334</v>
      </c>
      <c r="AL656" s="8">
        <v>0.13</v>
      </c>
      <c r="AM656" s="9">
        <v>3449.6695935000007</v>
      </c>
      <c r="AN656" s="66">
        <v>0.98821205471023177</v>
      </c>
      <c r="AO656" s="13">
        <f t="shared" si="22"/>
        <v>396.86464350000051</v>
      </c>
      <c r="AQ656" s="66">
        <v>0.80000000000000027</v>
      </c>
      <c r="AR656" s="13">
        <v>457.52462550000064</v>
      </c>
    </row>
    <row r="657" spans="1:44" x14ac:dyDescent="0.2">
      <c r="A657" s="6" t="s">
        <v>5562</v>
      </c>
      <c r="B657" t="s">
        <v>4709</v>
      </c>
      <c r="C657">
        <v>420</v>
      </c>
      <c r="D657" t="s">
        <v>5563</v>
      </c>
      <c r="E657" s="2">
        <v>7413.33</v>
      </c>
      <c r="F657" s="6" t="str">
        <f>+_xlfn.XLOOKUP(LISTAS[[#This Row],[ID]],_01_CODIGOS_Y_COSTOS_xlsm[Producto y N°],_01_CODIGOS_Y_COSTOS_xlsm[FABRICA],"",0,1)</f>
        <v>ResortesGenerales</v>
      </c>
      <c r="G657" s="13">
        <f>LISTAS[[#This Row],[Precio]]*(1-0.46)*(1-IF($C$3520="",0,$C$3520))</f>
        <v>3002.3986500000001</v>
      </c>
      <c r="H657" s="1">
        <f>+_xlfn.XLOOKUP(LISTAS[[#This Row],[ID]],_01_CODIGOS_Y_COSTOS_xlsm[Producto y N°],_01_CODIGOS_Y_COSTOS_xlsm[COSTO],0,0,1)</f>
        <v>1668</v>
      </c>
      <c r="I657" s="115">
        <f>+IFERROR(LISTAS[[#This Row],[VENTA NETA]]/LISTAS[[#This Row],[COSTO]]-1,0)</f>
        <v>0.79999919064748215</v>
      </c>
      <c r="J657" s="33" t="str">
        <f>IFERROR(VLOOKUP(LISTAS[[#This Row],[ID]],_01_CODIGOS_Y_COSTOS_xlsm[[Producto y N°]:[CODIGO]],2,0),"")</f>
        <v>2121</v>
      </c>
      <c r="M657" s="22">
        <v>0.27889590983958645</v>
      </c>
      <c r="N657" s="23">
        <f>+LISTAS[[#This Row],[Precio]]+(LISTAS[[#This Row],[Precio]]*M657)</f>
        <v>9480.877415291101</v>
      </c>
      <c r="O657" s="24">
        <f t="shared" si="21"/>
        <v>3839.7553531928961</v>
      </c>
      <c r="Q657" s="21">
        <f>IFERROR(O657/LISTAS[[#This Row],[COSTO]]-1,"")</f>
        <v>1.3020116026336308</v>
      </c>
      <c r="R657" t="str">
        <f>+LISTAS[[#This Row],[ID]]</f>
        <v>RESORTES LINEA AUTOMOTOR420</v>
      </c>
      <c r="T657" s="29"/>
      <c r="U657" s="25">
        <f>LISTAS[[#This Row],[COSTO]]+(LISTAS[[#This Row],[COSTO]]*T657)</f>
        <v>1668</v>
      </c>
      <c r="V657" s="30">
        <f>IF(T657="",0,U657/LISTAS[[#This Row],[VENTA NETA]]-1)</f>
        <v>0</v>
      </c>
      <c r="X657" s="25">
        <v>1236</v>
      </c>
      <c r="Y657" s="31">
        <f>IFERROR(LISTAS[[#This Row],[COSTO]]/X657-1,"")</f>
        <v>0.34951456310679618</v>
      </c>
      <c r="AF657" t="str">
        <v>ALNAT</v>
      </c>
      <c r="AG657" t="str">
        <v>RACORD - ACOPLES - REDUCCIONES - ENTREROSCAS</v>
      </c>
      <c r="AH657" s="15">
        <v>51</v>
      </c>
      <c r="AI657" s="9">
        <v>3052.8049500000002</v>
      </c>
      <c r="AJ657" s="9">
        <v>1735.0612000000001</v>
      </c>
      <c r="AK657" s="66">
        <v>0.75947969443383334</v>
      </c>
      <c r="AL657" s="8">
        <v>0.13</v>
      </c>
      <c r="AM657" s="9">
        <v>3449.6695935000007</v>
      </c>
      <c r="AN657" s="66">
        <v>0.98821205471023177</v>
      </c>
      <c r="AO657" s="13">
        <f t="shared" si="22"/>
        <v>396.86464350000051</v>
      </c>
      <c r="AQ657" s="66">
        <v>0.8</v>
      </c>
      <c r="AR657" s="13">
        <v>509.14287449999983</v>
      </c>
    </row>
    <row r="658" spans="1:44" x14ac:dyDescent="0.2">
      <c r="A658" s="6" t="s">
        <v>5564</v>
      </c>
      <c r="B658" t="s">
        <v>4709</v>
      </c>
      <c r="C658">
        <v>421</v>
      </c>
      <c r="D658" t="s">
        <v>5565</v>
      </c>
      <c r="E658" s="2">
        <v>0</v>
      </c>
      <c r="F658" s="6" t="str">
        <f>+_xlfn.XLOOKUP(LISTAS[[#This Row],[ID]],_01_CODIGOS_Y_COSTOS_xlsm[Producto y N°],_01_CODIGOS_Y_COSTOS_xlsm[FABRICA],"",0,1)</f>
        <v>ResortesGenerales</v>
      </c>
      <c r="G658" s="13">
        <f>LISTAS[[#This Row],[Precio]]*(1-0.46)*(1-IF($C$3520="",0,$C$3520))</f>
        <v>0</v>
      </c>
      <c r="H658" s="1">
        <f>+_xlfn.XLOOKUP(LISTAS[[#This Row],[ID]],_01_CODIGOS_Y_COSTOS_xlsm[Producto y N°],_01_CODIGOS_Y_COSTOS_xlsm[COSTO],0,0,1)</f>
        <v>0</v>
      </c>
      <c r="I658" s="115">
        <f>+IFERROR(LISTAS[[#This Row],[VENTA NETA]]/LISTAS[[#This Row],[COSTO]]-1,0)</f>
        <v>0</v>
      </c>
      <c r="J658" s="33" t="str">
        <f>IFERROR(VLOOKUP(LISTAS[[#This Row],[ID]],_01_CODIGOS_Y_COSTOS_xlsm[[Producto y N°]:[CODIGO]],2,0),"")</f>
        <v>2122</v>
      </c>
      <c r="M658" s="22">
        <v>0</v>
      </c>
      <c r="N658" s="23">
        <f>+LISTAS[[#This Row],[Precio]]+(LISTAS[[#This Row],[Precio]]*M658)</f>
        <v>0</v>
      </c>
      <c r="O658" s="24">
        <f t="shared" si="21"/>
        <v>0</v>
      </c>
      <c r="Q658" s="21" t="str">
        <f>IFERROR(O658/LISTAS[[#This Row],[COSTO]]-1,"")</f>
        <v/>
      </c>
      <c r="R658" t="str">
        <f>+LISTAS[[#This Row],[ID]]</f>
        <v>RESORTES LINEA AUTOMOTOR421</v>
      </c>
      <c r="T658" s="29"/>
      <c r="U658" s="25">
        <f>LISTAS[[#This Row],[COSTO]]+(LISTAS[[#This Row],[COSTO]]*T658)</f>
        <v>0</v>
      </c>
      <c r="V658" s="30">
        <f>IF(T658="",0,U658/LISTAS[[#This Row],[VENTA NETA]]-1)</f>
        <v>0</v>
      </c>
      <c r="X658" s="25">
        <v>0</v>
      </c>
      <c r="Y658" s="31" t="str">
        <f>IFERROR(LISTAS[[#This Row],[COSTO]]/X658-1,"")</f>
        <v/>
      </c>
      <c r="AF658" t="str">
        <v>ALNAT</v>
      </c>
      <c r="AG658" t="str">
        <v>RACORD - ACOPLES - REDUCCIONES - ENTREROSCAS</v>
      </c>
      <c r="AH658" s="15">
        <v>52</v>
      </c>
      <c r="AI658" s="9">
        <v>3734.0959499999999</v>
      </c>
      <c r="AJ658" s="9">
        <v>2122.2737000000002</v>
      </c>
      <c r="AK658" s="66">
        <v>0.75947897295245159</v>
      </c>
      <c r="AL658" s="8">
        <v>0.13</v>
      </c>
      <c r="AM658" s="9">
        <v>4219.5284234999999</v>
      </c>
      <c r="AN658" s="66">
        <v>0.98821123943627032</v>
      </c>
      <c r="AO658" s="13">
        <f t="shared" si="22"/>
        <v>485.43247350000001</v>
      </c>
      <c r="AQ658" s="66">
        <v>0.8</v>
      </c>
      <c r="AR658" s="13">
        <v>509.14287449999983</v>
      </c>
    </row>
    <row r="659" spans="1:44" x14ac:dyDescent="0.2">
      <c r="A659" s="6" t="s">
        <v>5566</v>
      </c>
      <c r="B659" t="s">
        <v>4709</v>
      </c>
      <c r="C659">
        <v>429</v>
      </c>
      <c r="D659" t="s">
        <v>5567</v>
      </c>
      <c r="E659" s="2">
        <v>8587.11</v>
      </c>
      <c r="F659" s="6" t="str">
        <f>+_xlfn.XLOOKUP(LISTAS[[#This Row],[ID]],_01_CODIGOS_Y_COSTOS_xlsm[Producto y N°],_01_CODIGOS_Y_COSTOS_xlsm[FABRICA],"",0,1)</f>
        <v>ResortesGenerales</v>
      </c>
      <c r="G659" s="13">
        <f>LISTAS[[#This Row],[Precio]]*(1-0.46)*(1-IF($C$3520="",0,$C$3520))</f>
        <v>3477.7795500000002</v>
      </c>
      <c r="H659" s="1">
        <f>+_xlfn.XLOOKUP(LISTAS[[#This Row],[ID]],_01_CODIGOS_Y_COSTOS_xlsm[Producto y N°],_01_CODIGOS_Y_COSTOS_xlsm[COSTO],0,0,1)</f>
        <v>1932.1</v>
      </c>
      <c r="I659" s="115">
        <f>+IFERROR(LISTAS[[#This Row],[VENTA NETA]]/LISTAS[[#This Row],[COSTO]]-1,0)</f>
        <v>0.79999976709280074</v>
      </c>
      <c r="J659" s="33" t="str">
        <f>IFERROR(VLOOKUP(LISTAS[[#This Row],[ID]],_01_CODIGOS_Y_COSTOS_xlsm[[Producto y N°]:[CODIGO]],2,0),"")</f>
        <v>2130</v>
      </c>
      <c r="M659" s="22">
        <v>0.27889592142642416</v>
      </c>
      <c r="N659" s="23">
        <f>+LISTAS[[#This Row],[Precio]]+(LISTAS[[#This Row],[Precio]]*M659)</f>
        <v>10982.019955840062</v>
      </c>
      <c r="O659" s="24">
        <f t="shared" si="21"/>
        <v>4447.7180821152251</v>
      </c>
      <c r="Q659" s="21">
        <f>IFERROR(O659/LISTAS[[#This Row],[COSTO]]-1,"")</f>
        <v>1.3020123607034964</v>
      </c>
      <c r="R659" t="str">
        <f>+LISTAS[[#This Row],[ID]]</f>
        <v>RESORTES LINEA AUTOMOTOR429</v>
      </c>
      <c r="T659" s="29"/>
      <c r="U659" s="25">
        <f>LISTAS[[#This Row],[COSTO]]+(LISTAS[[#This Row],[COSTO]]*T659)</f>
        <v>1932.1</v>
      </c>
      <c r="V659" s="30">
        <f>IF(T659="",0,U659/LISTAS[[#This Row],[VENTA NETA]]-1)</f>
        <v>0</v>
      </c>
      <c r="X659" s="25">
        <v>1431.7</v>
      </c>
      <c r="Y659" s="31">
        <f>IFERROR(LISTAS[[#This Row],[COSTO]]/X659-1,"")</f>
        <v>0.34951456310679596</v>
      </c>
      <c r="AF659" t="str">
        <v>ALNAT</v>
      </c>
      <c r="AG659" t="str">
        <v>RACORD - ACOPLES - REDUCCIONES - ENTREROSCAS</v>
      </c>
      <c r="AH659" s="15">
        <v>55</v>
      </c>
      <c r="AI659" s="9">
        <v>1879.0866000000001</v>
      </c>
      <c r="AJ659" s="9">
        <v>1067.9784</v>
      </c>
      <c r="AK659" s="66">
        <v>0.75947996701056897</v>
      </c>
      <c r="AL659" s="8">
        <v>0.13</v>
      </c>
      <c r="AM659" s="9">
        <v>2123.3678580000001</v>
      </c>
      <c r="AN659" s="66">
        <v>0.98821236272194279</v>
      </c>
      <c r="AO659" s="13">
        <f t="shared" si="22"/>
        <v>244.28125799999998</v>
      </c>
      <c r="AQ659" s="66">
        <v>0.8</v>
      </c>
      <c r="AR659" s="13">
        <v>509.14287449999983</v>
      </c>
    </row>
    <row r="660" spans="1:44" x14ac:dyDescent="0.2">
      <c r="A660" s="6" t="s">
        <v>5568</v>
      </c>
      <c r="B660" t="s">
        <v>4709</v>
      </c>
      <c r="C660">
        <v>440</v>
      </c>
      <c r="D660" t="s">
        <v>5569</v>
      </c>
      <c r="E660" s="2">
        <v>3768.44</v>
      </c>
      <c r="F660" s="6" t="str">
        <f>+_xlfn.XLOOKUP(LISTAS[[#This Row],[ID]],_01_CODIGOS_Y_COSTOS_xlsm[Producto y N°],_01_CODIGOS_Y_COSTOS_xlsm[FABRICA],"",0,1)</f>
        <v>ResortesGenerales</v>
      </c>
      <c r="G660" s="13">
        <f>LISTAS[[#This Row],[Precio]]*(1-0.46)*(1-IF($C$3520="",0,$C$3520))</f>
        <v>1526.2182000000003</v>
      </c>
      <c r="H660" s="1">
        <f>+_xlfn.XLOOKUP(LISTAS[[#This Row],[ID]],_01_CODIGOS_Y_COSTOS_xlsm[Producto y N°],_01_CODIGOS_Y_COSTOS_xlsm[COSTO],0,0,1)</f>
        <v>847.9</v>
      </c>
      <c r="I660" s="115">
        <f>+IFERROR(LISTAS[[#This Row],[VENTA NETA]]/LISTAS[[#This Row],[COSTO]]-1,0)</f>
        <v>0.79999787710814996</v>
      </c>
      <c r="J660" s="33" t="str">
        <f>IFERROR(VLOOKUP(LISTAS[[#This Row],[ID]],_01_CODIGOS_Y_COSTOS_xlsm[[Producto y N°]:[CODIGO]],2,0),"")</f>
        <v>2141</v>
      </c>
      <c r="M660" s="22">
        <v>0.27889591237136102</v>
      </c>
      <c r="N660" s="23">
        <f>+LISTAS[[#This Row],[Precio]]+(LISTAS[[#This Row],[Precio]]*M660)</f>
        <v>4819.4425120167316</v>
      </c>
      <c r="O660" s="24">
        <f t="shared" si="21"/>
        <v>1951.8742173667765</v>
      </c>
      <c r="Q660" s="21">
        <f>IFERROR(O660/LISTAS[[#This Row],[COSTO]]-1,"")</f>
        <v>1.3020099273107402</v>
      </c>
      <c r="R660" t="str">
        <f>+LISTAS[[#This Row],[ID]]</f>
        <v>RESORTES LINEA AUTOMOTOR440</v>
      </c>
      <c r="T660" s="29"/>
      <c r="U660" s="25">
        <f>LISTAS[[#This Row],[COSTO]]+(LISTAS[[#This Row],[COSTO]]*T660)</f>
        <v>847.9</v>
      </c>
      <c r="V660" s="30">
        <f>IF(T660="",0,U660/LISTAS[[#This Row],[VENTA NETA]]-1)</f>
        <v>0</v>
      </c>
      <c r="X660" s="25">
        <v>628.29999999999995</v>
      </c>
      <c r="Y660" s="31">
        <f>IFERROR(LISTAS[[#This Row],[COSTO]]/X660-1,"")</f>
        <v>0.34951456310679618</v>
      </c>
      <c r="AF660" t="str">
        <v>ALNAT</v>
      </c>
      <c r="AG660" t="str">
        <v>RACORD - ACOPLES - REDUCCIONES - ENTREROSCAS</v>
      </c>
      <c r="AH660" s="15">
        <v>56</v>
      </c>
      <c r="AI660" s="9">
        <v>3015.5814000000005</v>
      </c>
      <c r="AJ660" s="9">
        <v>1713.9051999999999</v>
      </c>
      <c r="AK660" s="66">
        <v>0.75947969584315445</v>
      </c>
      <c r="AL660" s="8">
        <v>0.13</v>
      </c>
      <c r="AM660" s="9">
        <v>3407.6069820000002</v>
      </c>
      <c r="AN660" s="66">
        <v>0.98821205630276432</v>
      </c>
      <c r="AO660" s="13">
        <f t="shared" si="22"/>
        <v>392.02558199999976</v>
      </c>
      <c r="AQ660" s="66">
        <v>0.8</v>
      </c>
      <c r="AR660" s="13">
        <v>420.84000000000015</v>
      </c>
    </row>
    <row r="661" spans="1:44" x14ac:dyDescent="0.2">
      <c r="A661" s="6" t="s">
        <v>5570</v>
      </c>
      <c r="B661" t="s">
        <v>4709</v>
      </c>
      <c r="C661">
        <v>441</v>
      </c>
      <c r="D661" t="s">
        <v>5571</v>
      </c>
      <c r="E661" s="2">
        <v>3768.44</v>
      </c>
      <c r="F661" s="6" t="str">
        <f>+_xlfn.XLOOKUP(LISTAS[[#This Row],[ID]],_01_CODIGOS_Y_COSTOS_xlsm[Producto y N°],_01_CODIGOS_Y_COSTOS_xlsm[FABRICA],"",0,1)</f>
        <v>ResortesGenerales</v>
      </c>
      <c r="G661" s="13">
        <f>LISTAS[[#This Row],[Precio]]*(1-0.46)*(1-IF($C$3520="",0,$C$3520))</f>
        <v>1526.2182000000003</v>
      </c>
      <c r="H661" s="1">
        <f>+_xlfn.XLOOKUP(LISTAS[[#This Row],[ID]],_01_CODIGOS_Y_COSTOS_xlsm[Producto y N°],_01_CODIGOS_Y_COSTOS_xlsm[COSTO],0,0,1)</f>
        <v>847.9</v>
      </c>
      <c r="I661" s="115">
        <f>+IFERROR(LISTAS[[#This Row],[VENTA NETA]]/LISTAS[[#This Row],[COSTO]]-1,0)</f>
        <v>0.79999787710814996</v>
      </c>
      <c r="J661" s="33" t="str">
        <f>IFERROR(VLOOKUP(LISTAS[[#This Row],[ID]],_01_CODIGOS_Y_COSTOS_xlsm[[Producto y N°]:[CODIGO]],2,0),"")</f>
        <v>2142</v>
      </c>
      <c r="M661" s="22">
        <v>0.27889591237136102</v>
      </c>
      <c r="N661" s="23">
        <f>+LISTAS[[#This Row],[Precio]]+(LISTAS[[#This Row],[Precio]]*M661)</f>
        <v>4819.4425120167316</v>
      </c>
      <c r="O661" s="24">
        <f t="shared" si="21"/>
        <v>1951.8742173667765</v>
      </c>
      <c r="Q661" s="21">
        <f>IFERROR(O661/LISTAS[[#This Row],[COSTO]]-1,"")</f>
        <v>1.3020099273107402</v>
      </c>
      <c r="R661" t="str">
        <f>+LISTAS[[#This Row],[ID]]</f>
        <v>RESORTES LINEA AUTOMOTOR441</v>
      </c>
      <c r="T661" s="29"/>
      <c r="U661" s="25">
        <f>LISTAS[[#This Row],[COSTO]]+(LISTAS[[#This Row],[COSTO]]*T661)</f>
        <v>847.9</v>
      </c>
      <c r="V661" s="30">
        <f>IF(T661="",0,U661/LISTAS[[#This Row],[VENTA NETA]]-1)</f>
        <v>0</v>
      </c>
      <c r="X661" s="25">
        <v>628.29999999999995</v>
      </c>
      <c r="Y661" s="31">
        <f>IFERROR(LISTAS[[#This Row],[COSTO]]/X661-1,"")</f>
        <v>0.34951456310679618</v>
      </c>
      <c r="AF661" t="str">
        <v>ALNAT</v>
      </c>
      <c r="AG661" t="str">
        <v>RACORD - ACOPLES - REDUCCIONES - ENTREROSCAS</v>
      </c>
      <c r="AH661" s="15">
        <v>58</v>
      </c>
      <c r="AI661" s="9">
        <v>2975.8711500000004</v>
      </c>
      <c r="AJ661" s="9">
        <v>1691.3364999999999</v>
      </c>
      <c r="AK661" s="66">
        <v>0.75947905694697693</v>
      </c>
      <c r="AL661" s="8">
        <v>0.13</v>
      </c>
      <c r="AM661" s="9">
        <v>3362.7343995000001</v>
      </c>
      <c r="AN661" s="66">
        <v>0.98821133435008379</v>
      </c>
      <c r="AO661" s="13">
        <f t="shared" si="22"/>
        <v>386.86324949999971</v>
      </c>
      <c r="AQ661" s="66">
        <v>0.79999999999999982</v>
      </c>
      <c r="AR661" s="13">
        <v>476.3024864999993</v>
      </c>
    </row>
    <row r="662" spans="1:44" x14ac:dyDescent="0.2">
      <c r="A662" s="6" t="s">
        <v>5572</v>
      </c>
      <c r="B662" t="s">
        <v>4709</v>
      </c>
      <c r="C662">
        <v>442</v>
      </c>
      <c r="D662" t="s">
        <v>5573</v>
      </c>
      <c r="E662" s="2">
        <v>2285.7800000000002</v>
      </c>
      <c r="F662" s="6" t="str">
        <f>+_xlfn.XLOOKUP(LISTAS[[#This Row],[ID]],_01_CODIGOS_Y_COSTOS_xlsm[Producto y N°],_01_CODIGOS_Y_COSTOS_xlsm[FABRICA],"",0,1)</f>
        <v>ResortesGenerales</v>
      </c>
      <c r="G662" s="13">
        <f>LISTAS[[#This Row],[Precio]]*(1-0.46)*(1-IF($C$3520="",0,$C$3520))</f>
        <v>925.74090000000001</v>
      </c>
      <c r="H662" s="1">
        <f>+_xlfn.XLOOKUP(LISTAS[[#This Row],[ID]],_01_CODIGOS_Y_COSTOS_xlsm[Producto y N°],_01_CODIGOS_Y_COSTOS_xlsm[COSTO],0,0,1)</f>
        <v>514.29999999999995</v>
      </c>
      <c r="I662" s="115">
        <f>+IFERROR(LISTAS[[#This Row],[VENTA NETA]]/LISTAS[[#This Row],[COSTO]]-1,0)</f>
        <v>0.80000174995139051</v>
      </c>
      <c r="J662" s="33" t="str">
        <f>IFERROR(VLOOKUP(LISTAS[[#This Row],[ID]],_01_CODIGOS_Y_COSTOS_xlsm[[Producto y N°]:[CODIGO]],2,0),"")</f>
        <v>2143</v>
      </c>
      <c r="M662" s="22">
        <v>0.27889588539183086</v>
      </c>
      <c r="N662" s="23">
        <f>+LISTAS[[#This Row],[Precio]]+(LISTAS[[#This Row],[Precio]]*M662)</f>
        <v>2923.2746369109395</v>
      </c>
      <c r="O662" s="24">
        <f t="shared" si="21"/>
        <v>1183.9262279489305</v>
      </c>
      <c r="Q662" s="21">
        <f>IFERROR(O662/LISTAS[[#This Row],[COSTO]]-1,"")</f>
        <v>1.3020148317109288</v>
      </c>
      <c r="R662" t="str">
        <f>+LISTAS[[#This Row],[ID]]</f>
        <v>RESORTES LINEA AUTOMOTOR442</v>
      </c>
      <c r="T662" s="29"/>
      <c r="U662" s="25">
        <f>LISTAS[[#This Row],[COSTO]]+(LISTAS[[#This Row],[COSTO]]*T662)</f>
        <v>514.29999999999995</v>
      </c>
      <c r="V662" s="30">
        <f>IF(T662="",0,U662/LISTAS[[#This Row],[VENTA NETA]]-1)</f>
        <v>0</v>
      </c>
      <c r="X662" s="25">
        <v>381.1</v>
      </c>
      <c r="Y662" s="31">
        <f>IFERROR(LISTAS[[#This Row],[COSTO]]/X662-1,"")</f>
        <v>0.34951456310679596</v>
      </c>
      <c r="AF662" t="str">
        <v>ALNAT</v>
      </c>
      <c r="AG662" t="str">
        <v>RACORD - ACOPLES - REDUCCIONES - ENTREROSCAS</v>
      </c>
      <c r="AH662" s="15">
        <v>62</v>
      </c>
      <c r="AI662" s="9">
        <v>3703.2309000000005</v>
      </c>
      <c r="AJ662" s="9">
        <v>2104.7309</v>
      </c>
      <c r="AK662" s="66">
        <v>0.75947951350930443</v>
      </c>
      <c r="AL662" s="8">
        <v>0.13</v>
      </c>
      <c r="AM662" s="9">
        <v>4184.6509170000008</v>
      </c>
      <c r="AN662" s="66">
        <v>0.98821185026551417</v>
      </c>
      <c r="AO662" s="13">
        <f t="shared" si="22"/>
        <v>481.42001700000037</v>
      </c>
      <c r="AQ662" s="66">
        <v>0.8</v>
      </c>
      <c r="AR662" s="13">
        <v>107.91145800000004</v>
      </c>
    </row>
    <row r="663" spans="1:44" x14ac:dyDescent="0.2">
      <c r="A663" s="6" t="s">
        <v>5574</v>
      </c>
      <c r="B663" t="s">
        <v>4709</v>
      </c>
      <c r="C663">
        <v>443</v>
      </c>
      <c r="D663" t="s">
        <v>5575</v>
      </c>
      <c r="E663" s="2">
        <v>4509.78</v>
      </c>
      <c r="F663" s="6" t="str">
        <f>+_xlfn.XLOOKUP(LISTAS[[#This Row],[ID]],_01_CODIGOS_Y_COSTOS_xlsm[Producto y N°],_01_CODIGOS_Y_COSTOS_xlsm[FABRICA],"",0,1)</f>
        <v>ResortesGenerales</v>
      </c>
      <c r="G663" s="13">
        <f>LISTAS[[#This Row],[Precio]]*(1-0.46)*(1-IF($C$3520="",0,$C$3520))</f>
        <v>1826.4609</v>
      </c>
      <c r="H663" s="1">
        <f>+_xlfn.XLOOKUP(LISTAS[[#This Row],[ID]],_01_CODIGOS_Y_COSTOS_xlsm[Producto y N°],_01_CODIGOS_Y_COSTOS_xlsm[COSTO],0,0,1)</f>
        <v>1014.7</v>
      </c>
      <c r="I663" s="115">
        <f>+IFERROR(LISTAS[[#This Row],[VENTA NETA]]/LISTAS[[#This Row],[COSTO]]-1,0)</f>
        <v>0.80000088696166349</v>
      </c>
      <c r="J663" s="33" t="str">
        <f>IFERROR(VLOOKUP(LISTAS[[#This Row],[ID]],_01_CODIGOS_Y_COSTOS_xlsm[[Producto y N°]:[CODIGO]],2,0),"")</f>
        <v>2144</v>
      </c>
      <c r="M663" s="22">
        <v>0.27889590107498829</v>
      </c>
      <c r="N663" s="23">
        <f>+LISTAS[[#This Row],[Precio]]+(LISTAS[[#This Row],[Precio]]*M663)</f>
        <v>5767.5391567499601</v>
      </c>
      <c r="O663" s="24">
        <f t="shared" si="21"/>
        <v>2335.8533584837342</v>
      </c>
      <c r="Q663" s="21">
        <f>IFERROR(O663/LISTAS[[#This Row],[COSTO]]-1,"")</f>
        <v>1.3020137562666148</v>
      </c>
      <c r="R663" t="str">
        <f>+LISTAS[[#This Row],[ID]]</f>
        <v>RESORTES LINEA AUTOMOTOR443</v>
      </c>
      <c r="T663" s="29"/>
      <c r="U663" s="25">
        <f>LISTAS[[#This Row],[COSTO]]+(LISTAS[[#This Row],[COSTO]]*T663)</f>
        <v>1014.7</v>
      </c>
      <c r="V663" s="30">
        <f>IF(T663="",0,U663/LISTAS[[#This Row],[VENTA NETA]]-1)</f>
        <v>0</v>
      </c>
      <c r="X663" s="25">
        <v>751.9</v>
      </c>
      <c r="Y663" s="31">
        <f>IFERROR(LISTAS[[#This Row],[COSTO]]/X663-1,"")</f>
        <v>0.34951456310679618</v>
      </c>
      <c r="AF663" t="str">
        <v>ALNAT</v>
      </c>
      <c r="AG663" t="str">
        <v>RACORD - ACOPLES - REDUCCIONES - ENTREROSCAS</v>
      </c>
      <c r="AH663" s="15">
        <v>64</v>
      </c>
      <c r="AI663" s="9">
        <v>1806.7212</v>
      </c>
      <c r="AJ663" s="9">
        <v>1026.8505</v>
      </c>
      <c r="AK663" s="66">
        <v>0.75947832717615649</v>
      </c>
      <c r="AL663" s="8">
        <v>0.13</v>
      </c>
      <c r="AM663" s="9">
        <v>2041.5949559999999</v>
      </c>
      <c r="AN663" s="66">
        <v>0.98821050970905677</v>
      </c>
      <c r="AO663" s="13">
        <f t="shared" si="22"/>
        <v>234.87375599999996</v>
      </c>
      <c r="AQ663" s="66">
        <v>0.8</v>
      </c>
      <c r="AR663" s="13">
        <v>9.3073499999999996</v>
      </c>
    </row>
    <row r="664" spans="1:44" x14ac:dyDescent="0.2">
      <c r="A664" s="6" t="s">
        <v>5576</v>
      </c>
      <c r="B664" t="s">
        <v>4709</v>
      </c>
      <c r="C664">
        <v>460</v>
      </c>
      <c r="D664" t="s">
        <v>5577</v>
      </c>
      <c r="E664" s="2">
        <v>7907.56</v>
      </c>
      <c r="F664" s="6" t="str">
        <f>+_xlfn.XLOOKUP(LISTAS[[#This Row],[ID]],_01_CODIGOS_Y_COSTOS_xlsm[Producto y N°],_01_CODIGOS_Y_COSTOS_xlsm[FABRICA],"",0,1)</f>
        <v>ResortesGenerales</v>
      </c>
      <c r="G664" s="13">
        <f>LISTAS[[#This Row],[Precio]]*(1-0.46)*(1-IF($C$3520="",0,$C$3520))</f>
        <v>3202.5618000000004</v>
      </c>
      <c r="H664" s="1">
        <f>+_xlfn.XLOOKUP(LISTAS[[#This Row],[ID]],_01_CODIGOS_Y_COSTOS_xlsm[Producto y N°],_01_CODIGOS_Y_COSTOS_xlsm[COSTO],0,0,1)</f>
        <v>1779.2</v>
      </c>
      <c r="I664" s="115">
        <f>+IFERROR(LISTAS[[#This Row],[VENTA NETA]]/LISTAS[[#This Row],[COSTO]]-1,0)</f>
        <v>0.80000101169064775</v>
      </c>
      <c r="J664" s="33" t="str">
        <f>IFERROR(VLOOKUP(LISTAS[[#This Row],[ID]],_01_CODIGOS_Y_COSTOS_xlsm[[Producto y N°]:[CODIGO]],2,0),"")</f>
        <v>2202</v>
      </c>
      <c r="M664" s="22">
        <v>0.27889591949197801</v>
      </c>
      <c r="N664" s="23">
        <f>+LISTAS[[#This Row],[Precio]]+(LISTAS[[#This Row],[Precio]]*M664)</f>
        <v>10112.946217137986</v>
      </c>
      <c r="O664" s="24">
        <f t="shared" si="21"/>
        <v>4095.7432179408847</v>
      </c>
      <c r="Q664" s="21">
        <f>IFERROR(O664/LISTAS[[#This Row],[COSTO]]-1,"")</f>
        <v>1.3020139489326015</v>
      </c>
      <c r="R664" t="str">
        <f>+LISTAS[[#This Row],[ID]]</f>
        <v>RESORTES LINEA AUTOMOTOR460</v>
      </c>
      <c r="T664" s="29"/>
      <c r="U664" s="25">
        <f>LISTAS[[#This Row],[COSTO]]+(LISTAS[[#This Row],[COSTO]]*T664)</f>
        <v>1779.2</v>
      </c>
      <c r="V664" s="30">
        <f>IF(T664="",0,U664/LISTAS[[#This Row],[VENTA NETA]]-1)</f>
        <v>0</v>
      </c>
      <c r="X664" s="25">
        <v>1318.4</v>
      </c>
      <c r="Y664" s="31">
        <f>IFERROR(LISTAS[[#This Row],[COSTO]]/X664-1,"")</f>
        <v>0.34951456310679596</v>
      </c>
      <c r="AF664" t="str">
        <v>ALNAT</v>
      </c>
      <c r="AG664" t="str">
        <v>RACORD - ACOPLES - REDUCCIONES - ENTREROSCAS</v>
      </c>
      <c r="AH664" s="15">
        <v>65</v>
      </c>
      <c r="AI664" s="9">
        <v>1356.6325500000003</v>
      </c>
      <c r="AJ664" s="9">
        <v>771.04169999999999</v>
      </c>
      <c r="AK664" s="66">
        <v>0.75948012928483677</v>
      </c>
      <c r="AL664" s="8">
        <v>0.13</v>
      </c>
      <c r="AM664" s="9">
        <v>1532.9947815000003</v>
      </c>
      <c r="AN664" s="66">
        <v>0.98821254609186537</v>
      </c>
      <c r="AO664" s="13">
        <f t="shared" si="22"/>
        <v>176.36223150000001</v>
      </c>
      <c r="AQ664" s="66">
        <v>0.8</v>
      </c>
      <c r="AR664" s="13">
        <v>120.89379600000007</v>
      </c>
    </row>
    <row r="665" spans="1:44" x14ac:dyDescent="0.2">
      <c r="A665" s="6" t="s">
        <v>5578</v>
      </c>
      <c r="B665" t="s">
        <v>4709</v>
      </c>
      <c r="C665">
        <v>461</v>
      </c>
      <c r="D665" t="s">
        <v>5579</v>
      </c>
      <c r="E665" s="2">
        <v>7228</v>
      </c>
      <c r="F665" s="6" t="str">
        <f>+_xlfn.XLOOKUP(LISTAS[[#This Row],[ID]],_01_CODIGOS_Y_COSTOS_xlsm[Producto y N°],_01_CODIGOS_Y_COSTOS_xlsm[FABRICA],"",0,1)</f>
        <v>ResortesGenerales</v>
      </c>
      <c r="G665" s="13">
        <f>LISTAS[[#This Row],[Precio]]*(1-0.46)*(1-IF($C$3520="",0,$C$3520))</f>
        <v>2927.34</v>
      </c>
      <c r="H665" s="1">
        <f>+_xlfn.XLOOKUP(LISTAS[[#This Row],[ID]],_01_CODIGOS_Y_COSTOS_xlsm[Producto y N°],_01_CODIGOS_Y_COSTOS_xlsm[COSTO],0,0,1)</f>
        <v>1626.3</v>
      </c>
      <c r="I665" s="115">
        <f>+IFERROR(LISTAS[[#This Row],[VENTA NETA]]/LISTAS[[#This Row],[COSTO]]-1,0)</f>
        <v>0.8</v>
      </c>
      <c r="J665" s="33" t="str">
        <f>IFERROR(VLOOKUP(LISTAS[[#This Row],[ID]],_01_CODIGOS_Y_COSTOS_xlsm[[Producto y N°]:[CODIGO]],2,0),"")</f>
        <v>2203</v>
      </c>
      <c r="M665" s="22">
        <v>0.27889591719378948</v>
      </c>
      <c r="N665" s="23">
        <f>+LISTAS[[#This Row],[Precio]]+(LISTAS[[#This Row],[Precio]]*M665)</f>
        <v>9243.8596894767106</v>
      </c>
      <c r="O665" s="24">
        <f t="shared" si="21"/>
        <v>3743.7631742380681</v>
      </c>
      <c r="Q665" s="21">
        <f>IFERROR(O665/LISTAS[[#This Row],[COSTO]]-1,"")</f>
        <v>1.3020126509488215</v>
      </c>
      <c r="R665" t="str">
        <f>+LISTAS[[#This Row],[ID]]</f>
        <v>RESORTES LINEA AUTOMOTOR461</v>
      </c>
      <c r="T665" s="29"/>
      <c r="U665" s="25">
        <f>LISTAS[[#This Row],[COSTO]]+(LISTAS[[#This Row],[COSTO]]*T665)</f>
        <v>1626.3</v>
      </c>
      <c r="V665" s="30">
        <f>IF(T665="",0,U665/LISTAS[[#This Row],[VENTA NETA]]-1)</f>
        <v>0</v>
      </c>
      <c r="X665" s="25">
        <v>1205.0999999999999</v>
      </c>
      <c r="Y665" s="31">
        <f>IFERROR(LISTAS[[#This Row],[COSTO]]/X665-1,"")</f>
        <v>0.34951456310679618</v>
      </c>
      <c r="AF665" t="str">
        <v>ALNAT</v>
      </c>
      <c r="AG665" t="str">
        <v>RACORD - ACOPLES - REDUCCIONES - ENTREROSCAS</v>
      </c>
      <c r="AH665" s="15">
        <v>68</v>
      </c>
      <c r="AI665" s="9">
        <v>1526.8338000000001</v>
      </c>
      <c r="AJ665" s="9">
        <v>867.77610000000004</v>
      </c>
      <c r="AK665" s="66">
        <v>0.75947897159186573</v>
      </c>
      <c r="AL665" s="8">
        <v>0.13</v>
      </c>
      <c r="AM665" s="9">
        <v>1725.3221939999999</v>
      </c>
      <c r="AN665" s="66">
        <v>0.98821123789880794</v>
      </c>
      <c r="AO665" s="13">
        <f t="shared" si="22"/>
        <v>198.48839399999974</v>
      </c>
      <c r="AQ665" s="66">
        <v>0.7999999999999996</v>
      </c>
      <c r="AR665" s="13">
        <v>107.21249999999975</v>
      </c>
    </row>
    <row r="666" spans="1:44" x14ac:dyDescent="0.2">
      <c r="A666" s="6" t="s">
        <v>5580</v>
      </c>
      <c r="B666" t="s">
        <v>4709</v>
      </c>
      <c r="C666">
        <v>462</v>
      </c>
      <c r="D666" t="s">
        <v>5581</v>
      </c>
      <c r="E666" s="2">
        <v>4386.22</v>
      </c>
      <c r="F666" s="6" t="str">
        <f>+_xlfn.XLOOKUP(LISTAS[[#This Row],[ID]],_01_CODIGOS_Y_COSTOS_xlsm[Producto y N°],_01_CODIGOS_Y_COSTOS_xlsm[FABRICA],"",0,1)</f>
        <v>ResortesGenerales</v>
      </c>
      <c r="G666" s="13">
        <f>LISTAS[[#This Row],[Precio]]*(1-0.46)*(1-IF($C$3520="",0,$C$3520))</f>
        <v>1776.4191000000001</v>
      </c>
      <c r="H666" s="1">
        <f>+_xlfn.XLOOKUP(LISTAS[[#This Row],[ID]],_01_CODIGOS_Y_COSTOS_xlsm[Producto y N°],_01_CODIGOS_Y_COSTOS_xlsm[COSTO],0,0,1)</f>
        <v>986.9</v>
      </c>
      <c r="I666" s="115">
        <f>+IFERROR(LISTAS[[#This Row],[VENTA NETA]]/LISTAS[[#This Row],[COSTO]]-1,0)</f>
        <v>0.79999908805350106</v>
      </c>
      <c r="J666" s="33" t="str">
        <f>IFERROR(VLOOKUP(LISTAS[[#This Row],[ID]],_01_CODIGOS_Y_COSTOS_xlsm[[Producto y N°]:[CODIGO]],2,0),"")</f>
        <v>2207</v>
      </c>
      <c r="M666" s="22">
        <v>0.27889593376664168</v>
      </c>
      <c r="N666" s="23">
        <f>+LISTAS[[#This Row],[Precio]]+(LISTAS[[#This Row],[Precio]]*M666)</f>
        <v>5609.5189226059192</v>
      </c>
      <c r="O666" s="24">
        <f t="shared" si="21"/>
        <v>2271.8551636553975</v>
      </c>
      <c r="Q666" s="21">
        <f>IFERROR(O666/LISTAS[[#This Row],[COSTO]]-1,"")</f>
        <v>1.3020115144952857</v>
      </c>
      <c r="R666" t="str">
        <f>+LISTAS[[#This Row],[ID]]</f>
        <v>RESORTES LINEA AUTOMOTOR462</v>
      </c>
      <c r="T666" s="29"/>
      <c r="U666" s="25">
        <f>LISTAS[[#This Row],[COSTO]]+(LISTAS[[#This Row],[COSTO]]*T666)</f>
        <v>986.9</v>
      </c>
      <c r="V666" s="30">
        <f>IF(T666="",0,U666/LISTAS[[#This Row],[VENTA NETA]]-1)</f>
        <v>0</v>
      </c>
      <c r="X666" s="25">
        <v>731.3</v>
      </c>
      <c r="Y666" s="31">
        <f>IFERROR(LISTAS[[#This Row],[COSTO]]/X666-1,"")</f>
        <v>0.34951456310679618</v>
      </c>
      <c r="AF666" t="str">
        <v>ALNAT</v>
      </c>
      <c r="AG666" t="str">
        <v>RACORD - ACOPLES - REDUCCIONES - ENTREROSCAS</v>
      </c>
      <c r="AH666" s="15">
        <v>71</v>
      </c>
      <c r="AI666" s="9">
        <v>1876.8671999999999</v>
      </c>
      <c r="AJ666" s="9">
        <v>1066.7162000000001</v>
      </c>
      <c r="AK666" s="66">
        <v>0.75948129408740561</v>
      </c>
      <c r="AL666" s="8">
        <v>0.13</v>
      </c>
      <c r="AM666" s="9">
        <v>2120.8599359999998</v>
      </c>
      <c r="AN666" s="66">
        <v>0.98821386231876818</v>
      </c>
      <c r="AO666" s="13">
        <f t="shared" si="22"/>
        <v>243.99273599999992</v>
      </c>
      <c r="AQ666" s="66">
        <v>0.7999999999999996</v>
      </c>
      <c r="AR666" s="13">
        <v>107.21249999999975</v>
      </c>
    </row>
    <row r="667" spans="1:44" x14ac:dyDescent="0.2">
      <c r="A667" s="6" t="s">
        <v>5582</v>
      </c>
      <c r="B667" t="s">
        <v>4709</v>
      </c>
      <c r="C667">
        <v>463</v>
      </c>
      <c r="D667" t="s">
        <v>5583</v>
      </c>
      <c r="E667" s="2">
        <v>1729.78</v>
      </c>
      <c r="F667" s="6" t="str">
        <f>+_xlfn.XLOOKUP(LISTAS[[#This Row],[ID]],_01_CODIGOS_Y_COSTOS_xlsm[Producto y N°],_01_CODIGOS_Y_COSTOS_xlsm[FABRICA],"",0,1)</f>
        <v>ResortesGenerales</v>
      </c>
      <c r="G667" s="13">
        <f>LISTAS[[#This Row],[Precio]]*(1-0.46)*(1-IF($C$3520="",0,$C$3520))</f>
        <v>700.56090000000006</v>
      </c>
      <c r="H667" s="1">
        <f>+_xlfn.XLOOKUP(LISTAS[[#This Row],[ID]],_01_CODIGOS_Y_COSTOS_xlsm[Producto y N°],_01_CODIGOS_Y_COSTOS_xlsm[COSTO],0,0,1)</f>
        <v>389.2</v>
      </c>
      <c r="I667" s="115">
        <f>+IFERROR(LISTAS[[#This Row],[VENTA NETA]]/LISTAS[[#This Row],[COSTO]]-1,0)</f>
        <v>0.80000231243576581</v>
      </c>
      <c r="J667" s="33" t="str">
        <f>IFERROR(VLOOKUP(LISTAS[[#This Row],[ID]],_01_CODIGOS_Y_COSTOS_xlsm[[Producto y N°]:[CODIGO]],2,0),"")</f>
        <v>2208</v>
      </c>
      <c r="M667" s="22">
        <v>0.27889587516977299</v>
      </c>
      <c r="N667" s="23">
        <f>+LISTAS[[#This Row],[Precio]]+(LISTAS[[#This Row],[Precio]]*M667)</f>
        <v>2212.20850695117</v>
      </c>
      <c r="O667" s="24">
        <f t="shared" si="21"/>
        <v>895.9444453152239</v>
      </c>
      <c r="Q667" s="21">
        <f>IFERROR(O667/LISTAS[[#This Row],[COSTO]]-1,"")</f>
        <v>1.3020155326701541</v>
      </c>
      <c r="R667" t="str">
        <f>+LISTAS[[#This Row],[ID]]</f>
        <v>RESORTES LINEA AUTOMOTOR463</v>
      </c>
      <c r="T667" s="29"/>
      <c r="U667" s="25">
        <f>LISTAS[[#This Row],[COSTO]]+(LISTAS[[#This Row],[COSTO]]*T667)</f>
        <v>389.2</v>
      </c>
      <c r="V667" s="30">
        <f>IF(T667="",0,U667/LISTAS[[#This Row],[VENTA NETA]]-1)</f>
        <v>0</v>
      </c>
      <c r="X667" s="25">
        <v>288.39999999999998</v>
      </c>
      <c r="Y667" s="31">
        <f>IFERROR(LISTAS[[#This Row],[COSTO]]/X667-1,"")</f>
        <v>0.34951456310679618</v>
      </c>
      <c r="AF667" t="str">
        <v>ALNAT</v>
      </c>
      <c r="AG667" t="str">
        <v>RACORD - ACOPLES - REDUCCIONES - ENTREROSCAS</v>
      </c>
      <c r="AH667" s="15">
        <v>74</v>
      </c>
      <c r="AI667" s="9">
        <v>3407.9940000000001</v>
      </c>
      <c r="AJ667" s="9">
        <v>1936.9331999999999</v>
      </c>
      <c r="AK667" s="66">
        <v>0.75947936666065718</v>
      </c>
      <c r="AL667" s="8">
        <v>0.13</v>
      </c>
      <c r="AM667" s="9">
        <v>3851.0332199999993</v>
      </c>
      <c r="AN667" s="66">
        <v>0.98821168432654227</v>
      </c>
      <c r="AO667" s="13">
        <f t="shared" si="22"/>
        <v>443.0392199999992</v>
      </c>
      <c r="AQ667" s="66">
        <v>0.7999999999999996</v>
      </c>
      <c r="AR667" s="13">
        <v>107.21249999999975</v>
      </c>
    </row>
    <row r="668" spans="1:44" x14ac:dyDescent="0.2">
      <c r="A668" s="6" t="s">
        <v>5584</v>
      </c>
      <c r="B668" t="s">
        <v>4709</v>
      </c>
      <c r="C668">
        <v>464</v>
      </c>
      <c r="D668" t="s">
        <v>5585</v>
      </c>
      <c r="E668" s="2">
        <v>1729.78</v>
      </c>
      <c r="F668" s="6" t="str">
        <f>+_xlfn.XLOOKUP(LISTAS[[#This Row],[ID]],_01_CODIGOS_Y_COSTOS_xlsm[Producto y N°],_01_CODIGOS_Y_COSTOS_xlsm[FABRICA],"",0,1)</f>
        <v>ResortesGenerales</v>
      </c>
      <c r="G668" s="13">
        <f>LISTAS[[#This Row],[Precio]]*(1-0.46)*(1-IF($C$3520="",0,$C$3520))</f>
        <v>700.56090000000006</v>
      </c>
      <c r="H668" s="1">
        <f>+_xlfn.XLOOKUP(LISTAS[[#This Row],[ID]],_01_CODIGOS_Y_COSTOS_xlsm[Producto y N°],_01_CODIGOS_Y_COSTOS_xlsm[COSTO],0,0,1)</f>
        <v>389.2</v>
      </c>
      <c r="I668" s="115">
        <f>+IFERROR(LISTAS[[#This Row],[VENTA NETA]]/LISTAS[[#This Row],[COSTO]]-1,0)</f>
        <v>0.80000231243576581</v>
      </c>
      <c r="J668" s="33" t="str">
        <f>IFERROR(VLOOKUP(LISTAS[[#This Row],[ID]],_01_CODIGOS_Y_COSTOS_xlsm[[Producto y N°]:[CODIGO]],2,0),"")</f>
        <v>2209</v>
      </c>
      <c r="M668" s="22">
        <v>0.27889587516977299</v>
      </c>
      <c r="N668" s="23">
        <f>+LISTAS[[#This Row],[Precio]]+(LISTAS[[#This Row],[Precio]]*M668)</f>
        <v>2212.20850695117</v>
      </c>
      <c r="O668" s="24">
        <f t="shared" si="21"/>
        <v>895.9444453152239</v>
      </c>
      <c r="Q668" s="21">
        <f>IFERROR(O668/LISTAS[[#This Row],[COSTO]]-1,"")</f>
        <v>1.3020155326701541</v>
      </c>
      <c r="R668" t="str">
        <f>+LISTAS[[#This Row],[ID]]</f>
        <v>RESORTES LINEA AUTOMOTOR464</v>
      </c>
      <c r="T668" s="29"/>
      <c r="U668" s="25">
        <f>LISTAS[[#This Row],[COSTO]]+(LISTAS[[#This Row],[COSTO]]*T668)</f>
        <v>389.2</v>
      </c>
      <c r="V668" s="30">
        <f>IF(T668="",0,U668/LISTAS[[#This Row],[VENTA NETA]]-1)</f>
        <v>0</v>
      </c>
      <c r="X668" s="25">
        <v>288.39999999999998</v>
      </c>
      <c r="Y668" s="31">
        <f>IFERROR(LISTAS[[#This Row],[COSTO]]/X668-1,"")</f>
        <v>0.34951456310679618</v>
      </c>
      <c r="AF668" t="str">
        <v>ALNAT</v>
      </c>
      <c r="AG668" t="str">
        <v>RACORD - ACOPLES - REDUCCIONES - ENTREROSCAS</v>
      </c>
      <c r="AH668" s="15">
        <v>77</v>
      </c>
      <c r="AI668" s="9">
        <v>1043.5311000000002</v>
      </c>
      <c r="AJ668" s="9">
        <v>593.09069999999997</v>
      </c>
      <c r="AK668" s="66">
        <v>0.75947978951617379</v>
      </c>
      <c r="AL668" s="8">
        <v>0.13</v>
      </c>
      <c r="AM668" s="9">
        <v>1179.190143</v>
      </c>
      <c r="AN668" s="66">
        <v>0.98821216215327623</v>
      </c>
      <c r="AO668" s="13">
        <f t="shared" si="22"/>
        <v>135.65904299999988</v>
      </c>
      <c r="AQ668" s="66">
        <v>0.7999999999999996</v>
      </c>
      <c r="AR668" s="13">
        <v>107.21249999999975</v>
      </c>
    </row>
    <row r="669" spans="1:44" x14ac:dyDescent="0.2">
      <c r="A669" s="6" t="s">
        <v>5586</v>
      </c>
      <c r="B669" t="s">
        <v>4709</v>
      </c>
      <c r="C669">
        <v>465</v>
      </c>
      <c r="D669" t="s">
        <v>5587</v>
      </c>
      <c r="E669" s="2">
        <v>4139.1099999999997</v>
      </c>
      <c r="F669" s="6" t="str">
        <f>+_xlfn.XLOOKUP(LISTAS[[#This Row],[ID]],_01_CODIGOS_Y_COSTOS_xlsm[Producto y N°],_01_CODIGOS_Y_COSTOS_xlsm[FABRICA],"",0,1)</f>
        <v>ResortesGenerales</v>
      </c>
      <c r="G669" s="13">
        <f>LISTAS[[#This Row],[Precio]]*(1-0.46)*(1-IF($C$3520="",0,$C$3520))</f>
        <v>1676.3395500000001</v>
      </c>
      <c r="H669" s="1">
        <f>+_xlfn.XLOOKUP(LISTAS[[#This Row],[ID]],_01_CODIGOS_Y_COSTOS_xlsm[Producto y N°],_01_CODIGOS_Y_COSTOS_xlsm[COSTO],0,0,1)</f>
        <v>931.3</v>
      </c>
      <c r="I669" s="115">
        <f>+IFERROR(LISTAS[[#This Row],[VENTA NETA]]/LISTAS[[#This Row],[COSTO]]-1,0)</f>
        <v>0.79999951680446713</v>
      </c>
      <c r="J669" s="33" t="str">
        <f>IFERROR(VLOOKUP(LISTAS[[#This Row],[ID]],_01_CODIGOS_Y_COSTOS_xlsm[[Producto y N°]:[CODIGO]],2,0),"")</f>
        <v>2211</v>
      </c>
      <c r="M669" s="22">
        <v>0.27889592597492752</v>
      </c>
      <c r="N669" s="23">
        <f>+LISTAS[[#This Row],[Precio]]+(LISTAS[[#This Row],[Precio]]*M669)</f>
        <v>5293.4909161620817</v>
      </c>
      <c r="O669" s="24">
        <f t="shared" si="21"/>
        <v>2143.8638210456434</v>
      </c>
      <c r="Q669" s="21">
        <f>IFERROR(O669/LISTAS[[#This Row],[COSTO]]-1,"")</f>
        <v>1.3020120487980709</v>
      </c>
      <c r="R669" t="str">
        <f>+LISTAS[[#This Row],[ID]]</f>
        <v>RESORTES LINEA AUTOMOTOR465</v>
      </c>
      <c r="T669" s="29"/>
      <c r="U669" s="25">
        <f>LISTAS[[#This Row],[COSTO]]+(LISTAS[[#This Row],[COSTO]]*T669)</f>
        <v>931.3</v>
      </c>
      <c r="V669" s="30">
        <f>IF(T669="",0,U669/LISTAS[[#This Row],[VENTA NETA]]-1)</f>
        <v>0</v>
      </c>
      <c r="X669" s="25">
        <v>690.1</v>
      </c>
      <c r="Y669" s="31">
        <f>IFERROR(LISTAS[[#This Row],[COSTO]]/X669-1,"")</f>
        <v>0.34951456310679596</v>
      </c>
      <c r="AF669" t="str">
        <v>ALNAT</v>
      </c>
      <c r="AG669" t="str">
        <v>RACORD - ACOPLES - REDUCCIONES - ENTREROSCAS</v>
      </c>
      <c r="AH669" s="15">
        <v>78</v>
      </c>
      <c r="AI669" s="9">
        <v>1357.1914500000003</v>
      </c>
      <c r="AJ669" s="9">
        <v>771.36030000000005</v>
      </c>
      <c r="AK669" s="66">
        <v>0.7594779637997966</v>
      </c>
      <c r="AL669" s="8">
        <v>0.13</v>
      </c>
      <c r="AM669" s="9">
        <v>1533.6263385000002</v>
      </c>
      <c r="AN669" s="66">
        <v>0.98821009909376989</v>
      </c>
      <c r="AO669" s="13">
        <f t="shared" si="22"/>
        <v>176.43488849999994</v>
      </c>
      <c r="AQ669" s="66">
        <v>0.7999999999999996</v>
      </c>
      <c r="AR669" s="13">
        <v>107.21249999999975</v>
      </c>
    </row>
    <row r="670" spans="1:44" x14ac:dyDescent="0.2">
      <c r="A670" s="6" t="s">
        <v>5588</v>
      </c>
      <c r="B670" t="s">
        <v>4709</v>
      </c>
      <c r="C670">
        <v>466</v>
      </c>
      <c r="D670" t="s">
        <v>5589</v>
      </c>
      <c r="E670" s="2">
        <v>4386.22</v>
      </c>
      <c r="F670" s="6" t="str">
        <f>+_xlfn.XLOOKUP(LISTAS[[#This Row],[ID]],_01_CODIGOS_Y_COSTOS_xlsm[Producto y N°],_01_CODIGOS_Y_COSTOS_xlsm[FABRICA],"",0,1)</f>
        <v>ResortesGenerales</v>
      </c>
      <c r="G670" s="13">
        <f>LISTAS[[#This Row],[Precio]]*(1-0.46)*(1-IF($C$3520="",0,$C$3520))</f>
        <v>1776.4191000000001</v>
      </c>
      <c r="H670" s="1">
        <f>+_xlfn.XLOOKUP(LISTAS[[#This Row],[ID]],_01_CODIGOS_Y_COSTOS_xlsm[Producto y N°],_01_CODIGOS_Y_COSTOS_xlsm[COSTO],0,0,1)</f>
        <v>986.9</v>
      </c>
      <c r="I670" s="115">
        <f>+IFERROR(LISTAS[[#This Row],[VENTA NETA]]/LISTAS[[#This Row],[COSTO]]-1,0)</f>
        <v>0.79999908805350106</v>
      </c>
      <c r="J670" s="33" t="str">
        <f>IFERROR(VLOOKUP(LISTAS[[#This Row],[ID]],_01_CODIGOS_Y_COSTOS_xlsm[[Producto y N°]:[CODIGO]],2,0),"")</f>
        <v>2212</v>
      </c>
      <c r="M670" s="22">
        <v>0.27889593376664168</v>
      </c>
      <c r="N670" s="23">
        <f>+LISTAS[[#This Row],[Precio]]+(LISTAS[[#This Row],[Precio]]*M670)</f>
        <v>5609.5189226059192</v>
      </c>
      <c r="O670" s="24">
        <f t="shared" si="21"/>
        <v>2271.8551636553975</v>
      </c>
      <c r="Q670" s="21">
        <f>IFERROR(O670/LISTAS[[#This Row],[COSTO]]-1,"")</f>
        <v>1.3020115144952857</v>
      </c>
      <c r="R670" t="str">
        <f>+LISTAS[[#This Row],[ID]]</f>
        <v>RESORTES LINEA AUTOMOTOR466</v>
      </c>
      <c r="T670" s="29"/>
      <c r="U670" s="25">
        <f>LISTAS[[#This Row],[COSTO]]+(LISTAS[[#This Row],[COSTO]]*T670)</f>
        <v>986.9</v>
      </c>
      <c r="V670" s="30">
        <f>IF(T670="",0,U670/LISTAS[[#This Row],[VENTA NETA]]-1)</f>
        <v>0</v>
      </c>
      <c r="X670" s="25">
        <v>731.3</v>
      </c>
      <c r="Y670" s="31">
        <f>IFERROR(LISTAS[[#This Row],[COSTO]]/X670-1,"")</f>
        <v>0.34951456310679618</v>
      </c>
      <c r="AF670" t="str">
        <v>ALNAT</v>
      </c>
      <c r="AG670" t="str">
        <v>RACORD - ACOPLES - REDUCCIONES - ENTREROSCAS</v>
      </c>
      <c r="AH670" s="15">
        <v>79</v>
      </c>
      <c r="AI670" s="9">
        <v>2044.0998000000002</v>
      </c>
      <c r="AJ670" s="9">
        <v>1161.7639999999999</v>
      </c>
      <c r="AK670" s="66">
        <v>0.75947937791152098</v>
      </c>
      <c r="AL670" s="8">
        <v>0.13</v>
      </c>
      <c r="AM670" s="9">
        <v>2309.832774</v>
      </c>
      <c r="AN670" s="66">
        <v>0.98821169704001854</v>
      </c>
      <c r="AO670" s="13">
        <f t="shared" si="22"/>
        <v>265.73297399999979</v>
      </c>
      <c r="AQ670" s="66">
        <v>0.7999999999999996</v>
      </c>
      <c r="AR670" s="13">
        <v>107.21249999999975</v>
      </c>
    </row>
    <row r="671" spans="1:44" x14ac:dyDescent="0.2">
      <c r="A671" s="6" t="s">
        <v>5590</v>
      </c>
      <c r="B671" t="s">
        <v>4709</v>
      </c>
      <c r="C671">
        <v>467</v>
      </c>
      <c r="D671" t="s">
        <v>5591</v>
      </c>
      <c r="E671" s="2">
        <v>3212.44</v>
      </c>
      <c r="F671" s="6" t="str">
        <f>+_xlfn.XLOOKUP(LISTAS[[#This Row],[ID]],_01_CODIGOS_Y_COSTOS_xlsm[Producto y N°],_01_CODIGOS_Y_COSTOS_xlsm[FABRICA],"",0,1)</f>
        <v>ResortesGenerales</v>
      </c>
      <c r="G671" s="13">
        <f>LISTAS[[#This Row],[Precio]]*(1-0.46)*(1-IF($C$3520="",0,$C$3520))</f>
        <v>1301.0382000000002</v>
      </c>
      <c r="H671" s="1">
        <f>+_xlfn.XLOOKUP(LISTAS[[#This Row],[ID]],_01_CODIGOS_Y_COSTOS_xlsm[Producto y N°],_01_CODIGOS_Y_COSTOS_xlsm[COSTO],0,0,1)</f>
        <v>722.8</v>
      </c>
      <c r="I671" s="115">
        <f>+IFERROR(LISTAS[[#This Row],[VENTA NETA]]/LISTAS[[#This Row],[COSTO]]-1,0)</f>
        <v>0.7999975096845604</v>
      </c>
      <c r="J671" s="33" t="str">
        <f>IFERROR(VLOOKUP(LISTAS[[#This Row],[ID]],_01_CODIGOS_Y_COSTOS_xlsm[[Producto y N°]:[CODIGO]],2,0),"")</f>
        <v>2215</v>
      </c>
      <c r="M671" s="22">
        <v>0.27889591153671023</v>
      </c>
      <c r="N671" s="23">
        <f>+LISTAS[[#This Row],[Precio]]+(LISTAS[[#This Row],[Precio]]*M671)</f>
        <v>4108.3763820569893</v>
      </c>
      <c r="O671" s="24">
        <f t="shared" si="21"/>
        <v>1663.8924347330808</v>
      </c>
      <c r="Q671" s="21">
        <f>IFERROR(O671/LISTAS[[#This Row],[COSTO]]-1,"")</f>
        <v>1.3020094559118442</v>
      </c>
      <c r="R671" t="str">
        <f>+LISTAS[[#This Row],[ID]]</f>
        <v>RESORTES LINEA AUTOMOTOR467</v>
      </c>
      <c r="T671" s="29"/>
      <c r="U671" s="25">
        <f>LISTAS[[#This Row],[COSTO]]+(LISTAS[[#This Row],[COSTO]]*T671)</f>
        <v>722.8</v>
      </c>
      <c r="V671" s="30">
        <f>IF(T671="",0,U671/LISTAS[[#This Row],[VENTA NETA]]-1)</f>
        <v>0</v>
      </c>
      <c r="X671" s="25">
        <v>535.6</v>
      </c>
      <c r="Y671" s="31">
        <f>IFERROR(LISTAS[[#This Row],[COSTO]]/X671-1,"")</f>
        <v>0.34951456310679596</v>
      </c>
      <c r="AF671" t="str">
        <v>ALNAT</v>
      </c>
      <c r="AG671" t="str">
        <v>RACORD - ACOPLES - REDUCCIONES - ENTREROSCAS</v>
      </c>
      <c r="AH671" s="15">
        <v>82</v>
      </c>
      <c r="AI671" s="9">
        <v>640.73025000000007</v>
      </c>
      <c r="AJ671" s="9">
        <v>364.1601</v>
      </c>
      <c r="AK671" s="66">
        <v>0.75947406099679804</v>
      </c>
      <c r="AL671" s="8">
        <v>0.13</v>
      </c>
      <c r="AM671" s="9">
        <v>724.02518250000003</v>
      </c>
      <c r="AN671" s="66">
        <v>0.98820568892638172</v>
      </c>
      <c r="AO671" s="13">
        <f t="shared" si="22"/>
        <v>83.294932499999959</v>
      </c>
      <c r="AQ671" s="66">
        <v>0.7999999999999996</v>
      </c>
      <c r="AR671" s="13">
        <v>107.21249999999975</v>
      </c>
    </row>
    <row r="672" spans="1:44" x14ac:dyDescent="0.2">
      <c r="A672" s="6" t="s">
        <v>5592</v>
      </c>
      <c r="B672" t="s">
        <v>4709</v>
      </c>
      <c r="C672">
        <v>470</v>
      </c>
      <c r="D672" t="s">
        <v>5593</v>
      </c>
      <c r="E672" s="2">
        <v>5436.44</v>
      </c>
      <c r="F672" s="6" t="str">
        <f>+_xlfn.XLOOKUP(LISTAS[[#This Row],[ID]],_01_CODIGOS_Y_COSTOS_xlsm[Producto y N°],_01_CODIGOS_Y_COSTOS_xlsm[FABRICA],"",0,1)</f>
        <v>ResortesGenerales</v>
      </c>
      <c r="G672" s="13">
        <f>LISTAS[[#This Row],[Precio]]*(1-0.46)*(1-IF($C$3520="",0,$C$3520))</f>
        <v>2201.7582000000002</v>
      </c>
      <c r="H672" s="1">
        <f>+_xlfn.XLOOKUP(LISTAS[[#This Row],[ID]],_01_CODIGOS_Y_COSTOS_xlsm[Producto y N°],_01_CODIGOS_Y_COSTOS_xlsm[COSTO],0,0,1)</f>
        <v>1223.2</v>
      </c>
      <c r="I672" s="115">
        <f>+IFERROR(LISTAS[[#This Row],[VENTA NETA]]/LISTAS[[#This Row],[COSTO]]-1,0)</f>
        <v>0.79999852844996733</v>
      </c>
      <c r="J672" s="33" t="str">
        <f>IFERROR(VLOOKUP(LISTAS[[#This Row],[ID]],_01_CODIGOS_Y_COSTOS_xlsm[[Producto y N°]:[CODIGO]],2,0),"")</f>
        <v>2224</v>
      </c>
      <c r="M672" s="22">
        <v>0.2788959138509699</v>
      </c>
      <c r="N672" s="23">
        <f>+LISTAS[[#This Row],[Precio]]+(LISTAS[[#This Row],[Precio]]*M672)</f>
        <v>6952.6409018959666</v>
      </c>
      <c r="O672" s="24">
        <f t="shared" si="21"/>
        <v>2815.8195652678669</v>
      </c>
      <c r="Q672" s="21">
        <f>IFERROR(O672/LISTAS[[#This Row],[COSTO]]-1,"")</f>
        <v>1.3020107629724222</v>
      </c>
      <c r="R672" t="str">
        <f>+LISTAS[[#This Row],[ID]]</f>
        <v>RESORTES LINEA AUTOMOTOR470</v>
      </c>
      <c r="T672" s="29"/>
      <c r="U672" s="25">
        <f>LISTAS[[#This Row],[COSTO]]+(LISTAS[[#This Row],[COSTO]]*T672)</f>
        <v>1223.2</v>
      </c>
      <c r="V672" s="30">
        <f>IF(T672="",0,U672/LISTAS[[#This Row],[VENTA NETA]]-1)</f>
        <v>0</v>
      </c>
      <c r="X672" s="25">
        <v>906.4</v>
      </c>
      <c r="Y672" s="31">
        <f>IFERROR(LISTAS[[#This Row],[COSTO]]/X672-1,"")</f>
        <v>0.34951456310679618</v>
      </c>
      <c r="AF672" t="str">
        <v>ALNAT</v>
      </c>
      <c r="AG672" t="str">
        <v>RACORD - ACOPLES - REDUCCIONES - ENTREROSCAS</v>
      </c>
      <c r="AH672" s="15">
        <v>83</v>
      </c>
      <c r="AI672" s="9">
        <v>857.93175000000008</v>
      </c>
      <c r="AJ672" s="9">
        <v>487.60520000000002</v>
      </c>
      <c r="AK672" s="66">
        <v>0.75948031317139364</v>
      </c>
      <c r="AL672" s="8">
        <v>0.13</v>
      </c>
      <c r="AM672" s="9">
        <v>969.46287749999999</v>
      </c>
      <c r="AN672" s="66">
        <v>0.98821275388367469</v>
      </c>
      <c r="AO672" s="13">
        <f t="shared" si="22"/>
        <v>111.53112749999991</v>
      </c>
      <c r="AQ672" s="66">
        <v>0.7999999999999996</v>
      </c>
      <c r="AR672" s="13">
        <v>107.21249999999975</v>
      </c>
    </row>
    <row r="673" spans="1:44" x14ac:dyDescent="0.2">
      <c r="A673" s="6" t="s">
        <v>5594</v>
      </c>
      <c r="B673" t="s">
        <v>4709</v>
      </c>
      <c r="C673">
        <v>473</v>
      </c>
      <c r="D673" t="s">
        <v>5595</v>
      </c>
      <c r="E673" s="2">
        <v>2471.11</v>
      </c>
      <c r="F673" s="6" t="str">
        <f>+_xlfn.XLOOKUP(LISTAS[[#This Row],[ID]],_01_CODIGOS_Y_COSTOS_xlsm[Producto y N°],_01_CODIGOS_Y_COSTOS_xlsm[FABRICA],"",0,1)</f>
        <v>ResortesGenerales</v>
      </c>
      <c r="G673" s="13">
        <f>LISTAS[[#This Row],[Precio]]*(1-0.46)*(1-IF($C$3520="",0,$C$3520))</f>
        <v>1000.7995500000002</v>
      </c>
      <c r="H673" s="1">
        <f>+_xlfn.XLOOKUP(LISTAS[[#This Row],[ID]],_01_CODIGOS_Y_COSTOS_xlsm[Producto y N°],_01_CODIGOS_Y_COSTOS_xlsm[COSTO],0,0,1)</f>
        <v>556</v>
      </c>
      <c r="I673" s="115">
        <f>+IFERROR(LISTAS[[#This Row],[VENTA NETA]]/LISTAS[[#This Row],[COSTO]]-1,0)</f>
        <v>0.79999919064748237</v>
      </c>
      <c r="J673" s="33" t="str">
        <f>IFERROR(VLOOKUP(LISTAS[[#This Row],[ID]],_01_CODIGOS_Y_COSTOS_xlsm[[Producto y N°]:[CODIGO]],2,0),"")</f>
        <v>2229</v>
      </c>
      <c r="M673" s="22">
        <v>0.27889593190219575</v>
      </c>
      <c r="N673" s="23">
        <f>+LISTAS[[#This Row],[Precio]]+(LISTAS[[#This Row],[Precio]]*M673)</f>
        <v>3160.2925262828348</v>
      </c>
      <c r="O673" s="24">
        <f t="shared" si="21"/>
        <v>1279.9184731445482</v>
      </c>
      <c r="Q673" s="21">
        <f>IFERROR(O673/LISTAS[[#This Row],[COSTO]]-1,"")</f>
        <v>1.3020116423463097</v>
      </c>
      <c r="R673" t="str">
        <f>+LISTAS[[#This Row],[ID]]</f>
        <v>RESORTES LINEA AUTOMOTOR473</v>
      </c>
      <c r="T673" s="29"/>
      <c r="U673" s="25">
        <f>LISTAS[[#This Row],[COSTO]]+(LISTAS[[#This Row],[COSTO]]*T673)</f>
        <v>556</v>
      </c>
      <c r="V673" s="30">
        <f>IF(T673="",0,U673/LISTAS[[#This Row],[VENTA NETA]]-1)</f>
        <v>0</v>
      </c>
      <c r="X673" s="25">
        <v>412</v>
      </c>
      <c r="Y673" s="31">
        <f>IFERROR(LISTAS[[#This Row],[COSTO]]/X673-1,"")</f>
        <v>0.34951456310679618</v>
      </c>
      <c r="AF673" t="str">
        <v>ALNAT</v>
      </c>
      <c r="AG673" t="str">
        <v>RACORD - ACOPLES - REDUCCIONES - ENTREROSCAS</v>
      </c>
      <c r="AH673" s="15">
        <v>84</v>
      </c>
      <c r="AI673" s="9">
        <v>1209.5244</v>
      </c>
      <c r="AJ673" s="9">
        <v>687.43280000000004</v>
      </c>
      <c r="AK673" s="66">
        <v>0.75948019937366951</v>
      </c>
      <c r="AL673" s="8">
        <v>0.13</v>
      </c>
      <c r="AM673" s="9">
        <v>1366.7625720000001</v>
      </c>
      <c r="AN673" s="66">
        <v>0.98821262529224674</v>
      </c>
      <c r="AO673" s="13">
        <f t="shared" si="22"/>
        <v>157.23817200000008</v>
      </c>
      <c r="AQ673" s="66">
        <v>0.7999999999999996</v>
      </c>
      <c r="AR673" s="13">
        <v>107.21249999999975</v>
      </c>
    </row>
    <row r="674" spans="1:44" x14ac:dyDescent="0.2">
      <c r="A674" s="6" t="s">
        <v>5596</v>
      </c>
      <c r="B674" t="s">
        <v>4709</v>
      </c>
      <c r="C674">
        <v>478</v>
      </c>
      <c r="D674" t="s">
        <v>5597</v>
      </c>
      <c r="E674" s="2">
        <v>7413.33</v>
      </c>
      <c r="F674" s="6" t="str">
        <f>+_xlfn.XLOOKUP(LISTAS[[#This Row],[ID]],_01_CODIGOS_Y_COSTOS_xlsm[Producto y N°],_01_CODIGOS_Y_COSTOS_xlsm[FABRICA],"",0,1)</f>
        <v>ResortesGenerales</v>
      </c>
      <c r="G674" s="13">
        <f>LISTAS[[#This Row],[Precio]]*(1-0.46)*(1-IF($C$3520="",0,$C$3520))</f>
        <v>3002.3986500000001</v>
      </c>
      <c r="H674" s="1">
        <f>+_xlfn.XLOOKUP(LISTAS[[#This Row],[ID]],_01_CODIGOS_Y_COSTOS_xlsm[Producto y N°],_01_CODIGOS_Y_COSTOS_xlsm[COSTO],0,0,1)</f>
        <v>1668</v>
      </c>
      <c r="I674" s="115">
        <f>+IFERROR(LISTAS[[#This Row],[VENTA NETA]]/LISTAS[[#This Row],[COSTO]]-1,0)</f>
        <v>0.79999919064748215</v>
      </c>
      <c r="J674" s="33" t="str">
        <f>IFERROR(VLOOKUP(LISTAS[[#This Row],[ID]],_01_CODIGOS_Y_COSTOS_xlsm[[Producto y N°]:[CODIGO]],2,0),"")</f>
        <v>2235</v>
      </c>
      <c r="M674" s="22">
        <v>0.27889590983958645</v>
      </c>
      <c r="N674" s="23">
        <f>+LISTAS[[#This Row],[Precio]]+(LISTAS[[#This Row],[Precio]]*M674)</f>
        <v>9480.877415291101</v>
      </c>
      <c r="O674" s="24">
        <f t="shared" si="21"/>
        <v>3839.7553531928961</v>
      </c>
      <c r="Q674" s="21">
        <f>IFERROR(O674/LISTAS[[#This Row],[COSTO]]-1,"")</f>
        <v>1.3020116026336308</v>
      </c>
      <c r="R674" t="str">
        <f>+LISTAS[[#This Row],[ID]]</f>
        <v>RESORTES LINEA AUTOMOTOR478</v>
      </c>
      <c r="T674" s="29"/>
      <c r="U674" s="25">
        <f>LISTAS[[#This Row],[COSTO]]+(LISTAS[[#This Row],[COSTO]]*T674)</f>
        <v>1668</v>
      </c>
      <c r="V674" s="30">
        <f>IF(T674="",0,U674/LISTAS[[#This Row],[VENTA NETA]]-1)</f>
        <v>0</v>
      </c>
      <c r="X674" s="25">
        <v>1236</v>
      </c>
      <c r="Y674" s="31">
        <f>IFERROR(LISTAS[[#This Row],[COSTO]]/X674-1,"")</f>
        <v>0.34951456310679618</v>
      </c>
      <c r="AF674" t="str">
        <v>ALNAT</v>
      </c>
      <c r="AG674" t="str">
        <v>CONECTORES NEUMÁTICOS</v>
      </c>
      <c r="AH674" s="15">
        <v>67</v>
      </c>
      <c r="AI674" s="9">
        <v>2433.8515500000003</v>
      </c>
      <c r="AJ674" s="9">
        <v>1490.0922</v>
      </c>
      <c r="AK674" s="66">
        <v>0.63335634533218843</v>
      </c>
      <c r="AL674" s="8">
        <v>0.13</v>
      </c>
      <c r="AM674" s="9">
        <v>2750.2522515000005</v>
      </c>
      <c r="AN674" s="66">
        <v>0.84569267022537287</v>
      </c>
      <c r="AO674" s="13">
        <f t="shared" si="22"/>
        <v>316.4007015000002</v>
      </c>
      <c r="AQ674" s="66">
        <v>0.80000000000000027</v>
      </c>
      <c r="AR674" s="13">
        <v>15.248250000000027</v>
      </c>
    </row>
    <row r="675" spans="1:44" x14ac:dyDescent="0.2">
      <c r="A675" s="6" t="s">
        <v>5598</v>
      </c>
      <c r="B675" t="s">
        <v>4709</v>
      </c>
      <c r="C675">
        <v>479</v>
      </c>
      <c r="D675" t="s">
        <v>5599</v>
      </c>
      <c r="E675" s="2">
        <v>3830.22</v>
      </c>
      <c r="F675" s="6" t="str">
        <f>+_xlfn.XLOOKUP(LISTAS[[#This Row],[ID]],_01_CODIGOS_Y_COSTOS_xlsm[Producto y N°],_01_CODIGOS_Y_COSTOS_xlsm[FABRICA],"",0,1)</f>
        <v>ResortesGenerales</v>
      </c>
      <c r="G675" s="13">
        <f>LISTAS[[#This Row],[Precio]]*(1-0.46)*(1-IF($C$3520="",0,$C$3520))</f>
        <v>1551.2391</v>
      </c>
      <c r="H675" s="1">
        <f>+_xlfn.XLOOKUP(LISTAS[[#This Row],[ID]],_01_CODIGOS_Y_COSTOS_xlsm[Producto y N°],_01_CODIGOS_Y_COSTOS_xlsm[COSTO],0,0,1)</f>
        <v>861.8</v>
      </c>
      <c r="I675" s="115">
        <f>+IFERROR(LISTAS[[#This Row],[VENTA NETA]]/LISTAS[[#This Row],[COSTO]]-1,0)</f>
        <v>0.79999895567417045</v>
      </c>
      <c r="J675" s="33" t="str">
        <f>IFERROR(VLOOKUP(LISTAS[[#This Row],[ID]],_01_CODIGOS_Y_COSTOS_xlsm[[Producto y N°]:[CODIGO]],2,0),"")</f>
        <v>2236</v>
      </c>
      <c r="M675" s="22">
        <v>0.27889593617237818</v>
      </c>
      <c r="N675" s="23">
        <f>+LISTAS[[#This Row],[Precio]]+(LISTAS[[#This Row],[Precio]]*M675)</f>
        <v>4898.452792646166</v>
      </c>
      <c r="O675" s="24">
        <f t="shared" si="21"/>
        <v>1983.8733810216975</v>
      </c>
      <c r="Q675" s="21">
        <f>IFERROR(O675/LISTAS[[#This Row],[COSTO]]-1,"")</f>
        <v>1.3020113495262216</v>
      </c>
      <c r="R675" t="str">
        <f>+LISTAS[[#This Row],[ID]]</f>
        <v>RESORTES LINEA AUTOMOTOR479</v>
      </c>
      <c r="T675" s="29"/>
      <c r="U675" s="25">
        <f>LISTAS[[#This Row],[COSTO]]+(LISTAS[[#This Row],[COSTO]]*T675)</f>
        <v>861.8</v>
      </c>
      <c r="V675" s="30">
        <f>IF(T675="",0,U675/LISTAS[[#This Row],[VENTA NETA]]-1)</f>
        <v>0</v>
      </c>
      <c r="X675" s="25">
        <v>638.6</v>
      </c>
      <c r="Y675" s="31">
        <f>IFERROR(LISTAS[[#This Row],[COSTO]]/X675-1,"")</f>
        <v>0.34951456310679596</v>
      </c>
      <c r="AF675" t="str">
        <v>ALNAT</v>
      </c>
      <c r="AG675" t="str">
        <v>CONECTORES NEUMÁTICOS</v>
      </c>
      <c r="AH675" s="15">
        <v>68</v>
      </c>
      <c r="AI675" s="9">
        <v>2847.1459500000001</v>
      </c>
      <c r="AJ675" s="9">
        <v>1743.1267</v>
      </c>
      <c r="AK675" s="66">
        <v>0.63335571074667141</v>
      </c>
      <c r="AL675" s="8">
        <v>0.13</v>
      </c>
      <c r="AM675" s="9">
        <v>3217.2749235000001</v>
      </c>
      <c r="AN675" s="66">
        <v>0.84569195314373879</v>
      </c>
      <c r="AO675" s="13">
        <f t="shared" si="22"/>
        <v>370.12897350000003</v>
      </c>
      <c r="AQ675" s="66">
        <v>0.7999999999999996</v>
      </c>
      <c r="AR675" s="13">
        <v>51.872399999999914</v>
      </c>
    </row>
    <row r="676" spans="1:44" x14ac:dyDescent="0.2">
      <c r="A676" s="6" t="s">
        <v>5600</v>
      </c>
      <c r="B676" t="s">
        <v>4709</v>
      </c>
      <c r="C676">
        <v>480</v>
      </c>
      <c r="D676" t="s">
        <v>5601</v>
      </c>
      <c r="E676" s="2">
        <v>4077.33</v>
      </c>
      <c r="F676" s="6" t="str">
        <f>+_xlfn.XLOOKUP(LISTAS[[#This Row],[ID]],_01_CODIGOS_Y_COSTOS_xlsm[Producto y N°],_01_CODIGOS_Y_COSTOS_xlsm[FABRICA],"",0,1)</f>
        <v>ResortesGenerales</v>
      </c>
      <c r="G676" s="13">
        <f>LISTAS[[#This Row],[Precio]]*(1-0.46)*(1-IF($C$3520="",0,$C$3520))</f>
        <v>1651.3186500000002</v>
      </c>
      <c r="H676" s="1">
        <f>+_xlfn.XLOOKUP(LISTAS[[#This Row],[ID]],_01_CODIGOS_Y_COSTOS_xlsm[Producto y N°],_01_CODIGOS_Y_COSTOS_xlsm[COSTO],0,0,1)</f>
        <v>917.4</v>
      </c>
      <c r="I676" s="115">
        <f>+IFERROR(LISTAS[[#This Row],[VENTA NETA]]/LISTAS[[#This Row],[COSTO]]-1,0)</f>
        <v>0.79999852844996755</v>
      </c>
      <c r="J676" s="33" t="str">
        <f>IFERROR(VLOOKUP(LISTAS[[#This Row],[ID]],_01_CODIGOS_Y_COSTOS_xlsm[[Producto y N°]:[CODIGO]],2,0),"")</f>
        <v>2237</v>
      </c>
      <c r="M676" s="22">
        <v>0.27889590382251095</v>
      </c>
      <c r="N676" s="23">
        <f>+LISTAS[[#This Row],[Precio]]+(LISTAS[[#This Row],[Precio]]*M676)</f>
        <v>5214.4806355326382</v>
      </c>
      <c r="O676" s="24">
        <f t="shared" si="21"/>
        <v>2111.8646573907185</v>
      </c>
      <c r="Q676" s="21">
        <f>IFERROR(O676/LISTAS[[#This Row],[COSTO]]-1,"")</f>
        <v>1.3020107449212106</v>
      </c>
      <c r="R676" t="str">
        <f>+LISTAS[[#This Row],[ID]]</f>
        <v>RESORTES LINEA AUTOMOTOR480</v>
      </c>
      <c r="T676" s="29"/>
      <c r="U676" s="25">
        <f>LISTAS[[#This Row],[COSTO]]+(LISTAS[[#This Row],[COSTO]]*T676)</f>
        <v>917.4</v>
      </c>
      <c r="V676" s="30">
        <f>IF(T676="",0,U676/LISTAS[[#This Row],[VENTA NETA]]-1)</f>
        <v>0</v>
      </c>
      <c r="X676" s="25">
        <v>679.8</v>
      </c>
      <c r="Y676" s="31">
        <f>IFERROR(LISTAS[[#This Row],[COSTO]]/X676-1,"")</f>
        <v>0.34951456310679618</v>
      </c>
      <c r="AF676" t="str">
        <v>ALNAT</v>
      </c>
      <c r="AG676" t="str">
        <v>CONECTORES NEUMÁTICOS</v>
      </c>
      <c r="AH676" s="15">
        <v>109</v>
      </c>
      <c r="AI676" s="9">
        <v>706.45365000000004</v>
      </c>
      <c r="AJ676" s="9">
        <v>431.55840000000001</v>
      </c>
      <c r="AK676" s="66">
        <v>0.63698273512924319</v>
      </c>
      <c r="AL676" s="8">
        <v>0.13</v>
      </c>
      <c r="AM676" s="9">
        <v>798.29262449999987</v>
      </c>
      <c r="AN676" s="66">
        <v>0.84979049069604451</v>
      </c>
      <c r="AO676" s="13">
        <f t="shared" si="22"/>
        <v>91.838974499999836</v>
      </c>
      <c r="AQ676" s="66">
        <v>0.7999999999999996</v>
      </c>
      <c r="AR676" s="13">
        <v>51.872399999999914</v>
      </c>
    </row>
    <row r="677" spans="1:44" x14ac:dyDescent="0.2">
      <c r="A677" s="6" t="s">
        <v>5602</v>
      </c>
      <c r="B677" t="s">
        <v>4709</v>
      </c>
      <c r="C677">
        <v>481</v>
      </c>
      <c r="D677" t="s">
        <v>5561</v>
      </c>
      <c r="E677" s="2">
        <v>0</v>
      </c>
      <c r="F677" s="6" t="str">
        <f>+_xlfn.XLOOKUP(LISTAS[[#This Row],[ID]],_01_CODIGOS_Y_COSTOS_xlsm[Producto y N°],_01_CODIGOS_Y_COSTOS_xlsm[FABRICA],"",0,1)</f>
        <v>ResortesGenerales</v>
      </c>
      <c r="G677" s="13">
        <f>LISTAS[[#This Row],[Precio]]*(1-0.46)*(1-IF($C$3520="",0,$C$3520))</f>
        <v>0</v>
      </c>
      <c r="H677" s="1">
        <f>+_xlfn.XLOOKUP(LISTAS[[#This Row],[ID]],_01_CODIGOS_Y_COSTOS_xlsm[Producto y N°],_01_CODIGOS_Y_COSTOS_xlsm[COSTO],0,0,1)</f>
        <v>0</v>
      </c>
      <c r="I677" s="115">
        <f>+IFERROR(LISTAS[[#This Row],[VENTA NETA]]/LISTAS[[#This Row],[COSTO]]-1,0)</f>
        <v>0</v>
      </c>
      <c r="J677" s="33" t="str">
        <f>IFERROR(VLOOKUP(LISTAS[[#This Row],[ID]],_01_CODIGOS_Y_COSTOS_xlsm[[Producto y N°]:[CODIGO]],2,0),"")</f>
        <v>0</v>
      </c>
      <c r="M677" s="22">
        <v>0</v>
      </c>
      <c r="N677" s="23">
        <f>+LISTAS[[#This Row],[Precio]]+(LISTAS[[#This Row],[Precio]]*M677)</f>
        <v>0</v>
      </c>
      <c r="O677" s="24">
        <f t="shared" si="21"/>
        <v>0</v>
      </c>
      <c r="Q677" s="21" t="str">
        <f>IFERROR(O677/LISTAS[[#This Row],[COSTO]]-1,"")</f>
        <v/>
      </c>
      <c r="R677" t="str">
        <f>+LISTAS[[#This Row],[ID]]</f>
        <v>RESORTES LINEA AUTOMOTOR481</v>
      </c>
      <c r="T677" s="29"/>
      <c r="U677" s="25">
        <f>LISTAS[[#This Row],[COSTO]]+(LISTAS[[#This Row],[COSTO]]*T677)</f>
        <v>0</v>
      </c>
      <c r="V677" s="30">
        <f>IF(T677="",0,U677/LISTAS[[#This Row],[VENTA NETA]]-1)</f>
        <v>0</v>
      </c>
      <c r="X677" s="25">
        <v>0</v>
      </c>
      <c r="Y677" s="31" t="str">
        <f>IFERROR(LISTAS[[#This Row],[COSTO]]/X677-1,"")</f>
        <v/>
      </c>
      <c r="AF677" t="str">
        <v>ALNAT</v>
      </c>
      <c r="AG677" t="str">
        <v>CONECTORES NEUMÁTICOS</v>
      </c>
      <c r="AH677" s="15">
        <v>110</v>
      </c>
      <c r="AI677" s="9">
        <v>780.81570000000011</v>
      </c>
      <c r="AJ677" s="9">
        <v>476.98559999999998</v>
      </c>
      <c r="AK677" s="66">
        <v>0.63697960693153033</v>
      </c>
      <c r="AL677" s="8">
        <v>0.13</v>
      </c>
      <c r="AM677" s="9">
        <v>882.32174100000009</v>
      </c>
      <c r="AN677" s="66">
        <v>0.8497869558326292</v>
      </c>
      <c r="AO677" s="13">
        <f t="shared" si="22"/>
        <v>101.50604099999998</v>
      </c>
      <c r="AQ677" s="66">
        <v>0.7999999999999996</v>
      </c>
      <c r="AR677" s="13">
        <v>73.569599999999809</v>
      </c>
    </row>
    <row r="678" spans="1:44" x14ac:dyDescent="0.2">
      <c r="A678" s="6" t="s">
        <v>5603</v>
      </c>
      <c r="B678" t="s">
        <v>4709</v>
      </c>
      <c r="C678">
        <v>482</v>
      </c>
      <c r="D678" t="s">
        <v>5604</v>
      </c>
      <c r="E678" s="2">
        <v>9328.44</v>
      </c>
      <c r="F678" s="6" t="str">
        <f>+_xlfn.XLOOKUP(LISTAS[[#This Row],[ID]],_01_CODIGOS_Y_COSTOS_xlsm[Producto y N°],_01_CODIGOS_Y_COSTOS_xlsm[FABRICA],"",0,1)</f>
        <v>ResortesGenerales</v>
      </c>
      <c r="G678" s="13">
        <f>LISTAS[[#This Row],[Precio]]*(1-0.46)*(1-IF($C$3520="",0,$C$3520))</f>
        <v>3778.0182000000004</v>
      </c>
      <c r="H678" s="1">
        <f>+_xlfn.XLOOKUP(LISTAS[[#This Row],[ID]],_01_CODIGOS_Y_COSTOS_xlsm[Producto y N°],_01_CODIGOS_Y_COSTOS_xlsm[COSTO],0,0,1)</f>
        <v>2098.9</v>
      </c>
      <c r="I678" s="115">
        <f>+IFERROR(LISTAS[[#This Row],[VENTA NETA]]/LISTAS[[#This Row],[COSTO]]-1,0)</f>
        <v>0.79999914240792802</v>
      </c>
      <c r="J678" s="33" t="str">
        <f>IFERROR(VLOOKUP(LISTAS[[#This Row],[ID]],_01_CODIGOS_Y_COSTOS_xlsm[[Producto y N°]:[CODIGO]],2,0),"")</f>
        <v>2239</v>
      </c>
      <c r="M678" s="22">
        <v>0.27889591524565649</v>
      </c>
      <c r="N678" s="23">
        <f>+LISTAS[[#This Row],[Precio]]+(LISTAS[[#This Row],[Precio]]*M678)</f>
        <v>11930.103811614194</v>
      </c>
      <c r="O678" s="24">
        <f t="shared" si="21"/>
        <v>4831.6920437037488</v>
      </c>
      <c r="Q678" s="21">
        <f>IFERROR(O678/LISTAS[[#This Row],[COSTO]]-1,"")</f>
        <v>1.3020115506711845</v>
      </c>
      <c r="R678" t="str">
        <f>+LISTAS[[#This Row],[ID]]</f>
        <v>RESORTES LINEA AUTOMOTOR482</v>
      </c>
      <c r="T678" s="29"/>
      <c r="U678" s="25">
        <f>LISTAS[[#This Row],[COSTO]]+(LISTAS[[#This Row],[COSTO]]*T678)</f>
        <v>2098.9</v>
      </c>
      <c r="V678" s="30">
        <f>IF(T678="",0,U678/LISTAS[[#This Row],[VENTA NETA]]-1)</f>
        <v>0</v>
      </c>
      <c r="X678" s="25">
        <v>1555.3</v>
      </c>
      <c r="Y678" s="31">
        <f>IFERROR(LISTAS[[#This Row],[COSTO]]/X678-1,"")</f>
        <v>0.34951456310679618</v>
      </c>
      <c r="AF678" t="str">
        <v>ALNAT</v>
      </c>
      <c r="AG678" t="str">
        <v>CONECTORES NEUMÁTICOS</v>
      </c>
      <c r="AH678" s="15">
        <v>111</v>
      </c>
      <c r="AI678" s="9">
        <v>1126.8922499999999</v>
      </c>
      <c r="AJ678" s="9">
        <v>688.39679999999998</v>
      </c>
      <c r="AK678" s="66">
        <v>0.63698066289674782</v>
      </c>
      <c r="AL678" s="8">
        <v>0.13</v>
      </c>
      <c r="AM678" s="9">
        <v>1273.3882424999999</v>
      </c>
      <c r="AN678" s="66">
        <v>0.84978814907332501</v>
      </c>
      <c r="AO678" s="13">
        <f t="shared" si="22"/>
        <v>146.49599250000006</v>
      </c>
      <c r="AQ678" s="66">
        <v>0.79999999999999982</v>
      </c>
      <c r="AR678" s="13">
        <v>112.61390399999993</v>
      </c>
    </row>
    <row r="679" spans="1:44" x14ac:dyDescent="0.2">
      <c r="A679" s="6" t="s">
        <v>5605</v>
      </c>
      <c r="B679" t="s">
        <v>4709</v>
      </c>
      <c r="C679">
        <v>484</v>
      </c>
      <c r="D679" t="s">
        <v>5606</v>
      </c>
      <c r="E679" s="2">
        <v>2409.33</v>
      </c>
      <c r="F679" s="6" t="str">
        <f>+_xlfn.XLOOKUP(LISTAS[[#This Row],[ID]],_01_CODIGOS_Y_COSTOS_xlsm[Producto y N°],_01_CODIGOS_Y_COSTOS_xlsm[FABRICA],"",0,1)</f>
        <v>ResortesGenerales</v>
      </c>
      <c r="G679" s="13">
        <f>LISTAS[[#This Row],[Precio]]*(1-0.46)*(1-IF($C$3520="",0,$C$3520))</f>
        <v>975.77864999999997</v>
      </c>
      <c r="H679" s="1">
        <f>+_xlfn.XLOOKUP(LISTAS[[#This Row],[ID]],_01_CODIGOS_Y_COSTOS_xlsm[Producto y N°],_01_CODIGOS_Y_COSTOS_xlsm[COSTO],0,0,1)</f>
        <v>542.1</v>
      </c>
      <c r="I679" s="115">
        <f>+IFERROR(LISTAS[[#This Row],[VENTA NETA]]/LISTAS[[#This Row],[COSTO]]-1,0)</f>
        <v>0.79999750968455996</v>
      </c>
      <c r="J679" s="33" t="str">
        <f>IFERROR(VLOOKUP(LISTAS[[#This Row],[ID]],_01_CODIGOS_Y_COSTOS_xlsm[[Producto y N°]:[CODIGO]],2,0),"")</f>
        <v>2241</v>
      </c>
      <c r="M679" s="22">
        <v>0.27889589456547292</v>
      </c>
      <c r="N679" s="23">
        <f>+LISTAS[[#This Row],[Precio]]+(LISTAS[[#This Row],[Precio]]*M679)</f>
        <v>3081.2822456534309</v>
      </c>
      <c r="O679" s="24">
        <f t="shared" si="21"/>
        <v>1247.9193094896395</v>
      </c>
      <c r="Q679" s="21">
        <f>IFERROR(O679/LISTAS[[#This Row],[COSTO]]-1,"")</f>
        <v>1.3020094253636589</v>
      </c>
      <c r="R679" t="str">
        <f>+LISTAS[[#This Row],[ID]]</f>
        <v>RESORTES LINEA AUTOMOTOR484</v>
      </c>
      <c r="T679" s="29"/>
      <c r="U679" s="25">
        <f>LISTAS[[#This Row],[COSTO]]+(LISTAS[[#This Row],[COSTO]]*T679)</f>
        <v>542.1</v>
      </c>
      <c r="V679" s="30">
        <f>IF(T679="",0,U679/LISTAS[[#This Row],[VENTA NETA]]-1)</f>
        <v>0</v>
      </c>
      <c r="X679" s="25">
        <v>401.7</v>
      </c>
      <c r="Y679" s="31">
        <f>IFERROR(LISTAS[[#This Row],[COSTO]]/X679-1,"")</f>
        <v>0.34951456310679618</v>
      </c>
      <c r="AF679" t="str">
        <v>ALNAT</v>
      </c>
      <c r="AG679" t="str">
        <v>CONECTORES NEUMÁTICOS</v>
      </c>
      <c r="AH679" s="15">
        <v>141</v>
      </c>
      <c r="AI679" s="9">
        <v>600.62715000000003</v>
      </c>
      <c r="AJ679" s="9">
        <v>366.91199999999998</v>
      </c>
      <c r="AK679" s="66">
        <v>0.63697875784929381</v>
      </c>
      <c r="AL679" s="8">
        <v>0.13</v>
      </c>
      <c r="AM679" s="9">
        <v>678.70867950000002</v>
      </c>
      <c r="AN679" s="66">
        <v>0.84978599636970187</v>
      </c>
      <c r="AO679" s="13">
        <f t="shared" si="22"/>
        <v>78.081529499999988</v>
      </c>
      <c r="AQ679" s="66">
        <v>0.80000000000000049</v>
      </c>
      <c r="AR679" s="13">
        <v>112.82751900000017</v>
      </c>
    </row>
    <row r="680" spans="1:44" x14ac:dyDescent="0.2">
      <c r="A680" s="6" t="s">
        <v>5607</v>
      </c>
      <c r="B680" t="s">
        <v>4709</v>
      </c>
      <c r="C680">
        <v>485</v>
      </c>
      <c r="D680" t="s">
        <v>5608</v>
      </c>
      <c r="E680" s="2">
        <v>2409.33</v>
      </c>
      <c r="F680" s="6" t="str">
        <f>+_xlfn.XLOOKUP(LISTAS[[#This Row],[ID]],_01_CODIGOS_Y_COSTOS_xlsm[Producto y N°],_01_CODIGOS_Y_COSTOS_xlsm[FABRICA],"",0,1)</f>
        <v>ResortesGenerales</v>
      </c>
      <c r="G680" s="13">
        <f>LISTAS[[#This Row],[Precio]]*(1-0.46)*(1-IF($C$3520="",0,$C$3520))</f>
        <v>975.77864999999997</v>
      </c>
      <c r="H680" s="1">
        <f>+_xlfn.XLOOKUP(LISTAS[[#This Row],[ID]],_01_CODIGOS_Y_COSTOS_xlsm[Producto y N°],_01_CODIGOS_Y_COSTOS_xlsm[COSTO],0,0,1)</f>
        <v>542.1</v>
      </c>
      <c r="I680" s="115">
        <f>+IFERROR(LISTAS[[#This Row],[VENTA NETA]]/LISTAS[[#This Row],[COSTO]]-1,0)</f>
        <v>0.79999750968455996</v>
      </c>
      <c r="J680" s="33" t="str">
        <f>IFERROR(VLOOKUP(LISTAS[[#This Row],[ID]],_01_CODIGOS_Y_COSTOS_xlsm[[Producto y N°]:[CODIGO]],2,0),"")</f>
        <v>2242</v>
      </c>
      <c r="M680" s="22">
        <v>0.27889589456547292</v>
      </c>
      <c r="N680" s="23">
        <f>+LISTAS[[#This Row],[Precio]]+(LISTAS[[#This Row],[Precio]]*M680)</f>
        <v>3081.2822456534309</v>
      </c>
      <c r="O680" s="24">
        <f t="shared" si="21"/>
        <v>1247.9193094896395</v>
      </c>
      <c r="Q680" s="21">
        <f>IFERROR(O680/LISTAS[[#This Row],[COSTO]]-1,"")</f>
        <v>1.3020094253636589</v>
      </c>
      <c r="R680" t="str">
        <f>+LISTAS[[#This Row],[ID]]</f>
        <v>RESORTES LINEA AUTOMOTOR485</v>
      </c>
      <c r="T680" s="29"/>
      <c r="U680" s="25">
        <f>LISTAS[[#This Row],[COSTO]]+(LISTAS[[#This Row],[COSTO]]*T680)</f>
        <v>542.1</v>
      </c>
      <c r="V680" s="30">
        <f>IF(T680="",0,U680/LISTAS[[#This Row],[VENTA NETA]]-1)</f>
        <v>0</v>
      </c>
      <c r="X680" s="25">
        <v>401.7</v>
      </c>
      <c r="Y680" s="31">
        <f>IFERROR(LISTAS[[#This Row],[COSTO]]/X680-1,"")</f>
        <v>0.34951456310679618</v>
      </c>
      <c r="AF680" t="str">
        <v>ALNAT</v>
      </c>
      <c r="AG680" t="str">
        <v>CONECTORES NEUMÁTICOS</v>
      </c>
      <c r="AH680" s="15">
        <v>142</v>
      </c>
      <c r="AI680" s="9">
        <v>817.99874999999997</v>
      </c>
      <c r="AJ680" s="9">
        <v>499.69920000000002</v>
      </c>
      <c r="AK680" s="66">
        <v>0.63698230855682758</v>
      </c>
      <c r="AL680" s="8">
        <v>0.13</v>
      </c>
      <c r="AM680" s="9">
        <v>924.33858750000013</v>
      </c>
      <c r="AN680" s="66">
        <v>0.84979000866921561</v>
      </c>
      <c r="AO680" s="13">
        <f t="shared" si="22"/>
        <v>106.33983750000016</v>
      </c>
      <c r="AQ680" s="66">
        <v>0.8</v>
      </c>
      <c r="AR680" s="13">
        <v>160.52251950000004</v>
      </c>
    </row>
    <row r="681" spans="1:44" x14ac:dyDescent="0.2">
      <c r="A681" s="6" t="s">
        <v>5609</v>
      </c>
      <c r="B681" t="s">
        <v>4709</v>
      </c>
      <c r="C681">
        <v>487</v>
      </c>
      <c r="D681" t="s">
        <v>5610</v>
      </c>
      <c r="E681" s="2">
        <v>4818.67</v>
      </c>
      <c r="F681" s="6" t="str">
        <f>+_xlfn.XLOOKUP(LISTAS[[#This Row],[ID]],_01_CODIGOS_Y_COSTOS_xlsm[Producto y N°],_01_CODIGOS_Y_COSTOS_xlsm[FABRICA],"",0,1)</f>
        <v>ResortesGenerales</v>
      </c>
      <c r="G681" s="13">
        <f>LISTAS[[#This Row],[Precio]]*(1-0.46)*(1-IF($C$3520="",0,$C$3520))</f>
        <v>1951.5613500000004</v>
      </c>
      <c r="H681" s="1">
        <f>+_xlfn.XLOOKUP(LISTAS[[#This Row],[ID]],_01_CODIGOS_Y_COSTOS_xlsm[Producto y N°],_01_CODIGOS_Y_COSTOS_xlsm[COSTO],0,0,1)</f>
        <v>1084.2</v>
      </c>
      <c r="I681" s="115">
        <f>+IFERROR(LISTAS[[#This Row],[VENTA NETA]]/LISTAS[[#This Row],[COSTO]]-1,0)</f>
        <v>0.80000124515772031</v>
      </c>
      <c r="J681" s="33" t="str">
        <f>IFERROR(VLOOKUP(LISTAS[[#This Row],[ID]],_01_CODIGOS_Y_COSTOS_xlsm[[Producto y N°]:[CODIGO]],2,0),"")</f>
        <v>2244</v>
      </c>
      <c r="M681" s="22">
        <v>0.27889592850794842</v>
      </c>
      <c r="N681" s="23">
        <f>+LISTAS[[#This Row],[Precio]]+(LISTAS[[#This Row],[Precio]]*M681)</f>
        <v>6162.5774438233957</v>
      </c>
      <c r="O681" s="24">
        <f t="shared" ref="O681:O744" si="23">N681*(1-0.46)*(1-IF($C$3520="",0,$C$3520))</f>
        <v>2495.8438647484754</v>
      </c>
      <c r="Q681" s="21">
        <f>IFERROR(O681/LISTAS[[#This Row],[COSTO]]-1,"")</f>
        <v>1.3020142637414458</v>
      </c>
      <c r="R681" t="str">
        <f>+LISTAS[[#This Row],[ID]]</f>
        <v>RESORTES LINEA AUTOMOTOR487</v>
      </c>
      <c r="T681" s="29"/>
      <c r="U681" s="25">
        <f>LISTAS[[#This Row],[COSTO]]+(LISTAS[[#This Row],[COSTO]]*T681)</f>
        <v>1084.2</v>
      </c>
      <c r="V681" s="30">
        <f>IF(T681="",0,U681/LISTAS[[#This Row],[VENTA NETA]]-1)</f>
        <v>0</v>
      </c>
      <c r="X681" s="25">
        <v>803.4</v>
      </c>
      <c r="Y681" s="31">
        <f>IFERROR(LISTAS[[#This Row],[COSTO]]/X681-1,"")</f>
        <v>0.34951456310679618</v>
      </c>
      <c r="AF681" t="str">
        <v>ALNAT</v>
      </c>
      <c r="AG681" t="str">
        <v>CONECTORES NEUMÁTICOS</v>
      </c>
      <c r="AH681" s="15">
        <v>143</v>
      </c>
      <c r="AI681" s="9">
        <v>995.3239500000002</v>
      </c>
      <c r="AJ681" s="9">
        <v>608.02560000000005</v>
      </c>
      <c r="AK681" s="66">
        <v>0.63697704504547192</v>
      </c>
      <c r="AL681" s="8">
        <v>0.13</v>
      </c>
      <c r="AM681" s="9">
        <v>1124.7160635</v>
      </c>
      <c r="AN681" s="66">
        <v>0.84978406090138292</v>
      </c>
      <c r="AO681" s="13">
        <f t="shared" si="22"/>
        <v>129.39211349999982</v>
      </c>
      <c r="AQ681" s="66">
        <v>0.80000000000000027</v>
      </c>
      <c r="AR681" s="13">
        <v>259.38457200000016</v>
      </c>
    </row>
    <row r="682" spans="1:44" x14ac:dyDescent="0.2">
      <c r="A682" s="6" t="s">
        <v>5611</v>
      </c>
      <c r="B682" t="s">
        <v>4709</v>
      </c>
      <c r="C682">
        <v>488</v>
      </c>
      <c r="D682" t="s">
        <v>5612</v>
      </c>
      <c r="E682" s="2">
        <v>4324.4399999999996</v>
      </c>
      <c r="F682" s="6" t="str">
        <f>+_xlfn.XLOOKUP(LISTAS[[#This Row],[ID]],_01_CODIGOS_Y_COSTOS_xlsm[Producto y N°],_01_CODIGOS_Y_COSTOS_xlsm[FABRICA],"",0,1)</f>
        <v>ResortesGenerales</v>
      </c>
      <c r="G682" s="13">
        <f>LISTAS[[#This Row],[Precio]]*(1-0.46)*(1-IF($C$3520="",0,$C$3520))</f>
        <v>1751.3982000000001</v>
      </c>
      <c r="H682" s="1">
        <f>+_xlfn.XLOOKUP(LISTAS[[#This Row],[ID]],_01_CODIGOS_Y_COSTOS_xlsm[Producto y N°],_01_CODIGOS_Y_COSTOS_xlsm[COSTO],0,0,1)</f>
        <v>973</v>
      </c>
      <c r="I682" s="115">
        <f>+IFERROR(LISTAS[[#This Row],[VENTA NETA]]/LISTAS[[#This Row],[COSTO]]-1,0)</f>
        <v>0.79999815005138752</v>
      </c>
      <c r="J682" s="33" t="str">
        <f>IFERROR(VLOOKUP(LISTAS[[#This Row],[ID]],_01_CODIGOS_Y_COSTOS_xlsm[[Producto y N°]:[CODIGO]],2,0),"")</f>
        <v>2245</v>
      </c>
      <c r="M682" s="22">
        <v>0.27889591299138772</v>
      </c>
      <c r="N682" s="23">
        <f>+LISTAS[[#This Row],[Precio]]+(LISTAS[[#This Row],[Precio]]*M682)</f>
        <v>5530.5086419764757</v>
      </c>
      <c r="O682" s="24">
        <f t="shared" si="23"/>
        <v>2239.8560000004727</v>
      </c>
      <c r="Q682" s="21">
        <f>IFERROR(O682/LISTAS[[#This Row],[COSTO]]-1,"")</f>
        <v>1.3020102774927778</v>
      </c>
      <c r="R682" t="str">
        <f>+LISTAS[[#This Row],[ID]]</f>
        <v>RESORTES LINEA AUTOMOTOR488</v>
      </c>
      <c r="T682" s="29"/>
      <c r="U682" s="25">
        <f>LISTAS[[#This Row],[COSTO]]+(LISTAS[[#This Row],[COSTO]]*T682)</f>
        <v>973</v>
      </c>
      <c r="V682" s="30">
        <f>IF(T682="",0,U682/LISTAS[[#This Row],[VENTA NETA]]-1)</f>
        <v>0</v>
      </c>
      <c r="X682" s="25">
        <v>721</v>
      </c>
      <c r="Y682" s="31">
        <f>IFERROR(LISTAS[[#This Row],[COSTO]]/X682-1,"")</f>
        <v>0.34951456310679618</v>
      </c>
      <c r="AF682" t="str">
        <v>ALNAT</v>
      </c>
      <c r="AG682" t="str">
        <v>CONECTORES NEUMÁTICOS</v>
      </c>
      <c r="AH682" s="15">
        <v>153</v>
      </c>
      <c r="AI682" s="9">
        <v>900.94275000000016</v>
      </c>
      <c r="AJ682" s="9">
        <v>550.36800000000005</v>
      </c>
      <c r="AK682" s="66">
        <v>0.63698243720565162</v>
      </c>
      <c r="AL682" s="8">
        <v>0.13</v>
      </c>
      <c r="AM682" s="9">
        <v>1018.0653075000001</v>
      </c>
      <c r="AN682" s="66">
        <v>0.84979015404238623</v>
      </c>
      <c r="AO682" s="13">
        <f t="shared" si="22"/>
        <v>117.12255749999997</v>
      </c>
      <c r="AQ682" s="66">
        <v>0.80000000000000049</v>
      </c>
      <c r="AR682" s="13">
        <v>164.82929400000035</v>
      </c>
    </row>
    <row r="683" spans="1:44" x14ac:dyDescent="0.2">
      <c r="A683" s="6" t="s">
        <v>5613</v>
      </c>
      <c r="B683" t="s">
        <v>4709</v>
      </c>
      <c r="C683">
        <v>491</v>
      </c>
      <c r="D683" t="s">
        <v>5614</v>
      </c>
      <c r="E683" s="2">
        <v>7784</v>
      </c>
      <c r="F683" s="6" t="str">
        <f>+_xlfn.XLOOKUP(LISTAS[[#This Row],[ID]],_01_CODIGOS_Y_COSTOS_xlsm[Producto y N°],_01_CODIGOS_Y_COSTOS_xlsm[FABRICA],"",0,1)</f>
        <v>ResortesGenerales</v>
      </c>
      <c r="G683" s="13">
        <f>LISTAS[[#This Row],[Precio]]*(1-0.46)*(1-IF($C$3520="",0,$C$3520))</f>
        <v>3152.5200000000004</v>
      </c>
      <c r="H683" s="1">
        <f>+_xlfn.XLOOKUP(LISTAS[[#This Row],[ID]],_01_CODIGOS_Y_COSTOS_xlsm[Producto y N°],_01_CODIGOS_Y_COSTOS_xlsm[COSTO],0,0,1)</f>
        <v>1751.4</v>
      </c>
      <c r="I683" s="115">
        <f>+IFERROR(LISTAS[[#This Row],[VENTA NETA]]/LISTAS[[#This Row],[COSTO]]-1,0)</f>
        <v>0.80000000000000027</v>
      </c>
      <c r="J683" s="33" t="str">
        <f>IFERROR(VLOOKUP(LISTAS[[#This Row],[ID]],_01_CODIGOS_Y_COSTOS_xlsm[[Producto y N°]:[CODIGO]],2,0),"")</f>
        <v>2249</v>
      </c>
      <c r="M683" s="22">
        <v>0.27889591719378948</v>
      </c>
      <c r="N683" s="23">
        <f>+LISTAS[[#This Row],[Precio]]+(LISTAS[[#This Row],[Precio]]*M683)</f>
        <v>9954.9258194364575</v>
      </c>
      <c r="O683" s="24">
        <f t="shared" si="23"/>
        <v>4031.7449568717657</v>
      </c>
      <c r="Q683" s="21">
        <f>IFERROR(O683/LISTAS[[#This Row],[COSTO]]-1,"")</f>
        <v>1.302012650948821</v>
      </c>
      <c r="R683" t="str">
        <f>+LISTAS[[#This Row],[ID]]</f>
        <v>RESORTES LINEA AUTOMOTOR491</v>
      </c>
      <c r="T683" s="29"/>
      <c r="U683" s="25">
        <f>LISTAS[[#This Row],[COSTO]]+(LISTAS[[#This Row],[COSTO]]*T683)</f>
        <v>1751.4</v>
      </c>
      <c r="V683" s="30">
        <f>IF(T683="",0,U683/LISTAS[[#This Row],[VENTA NETA]]-1)</f>
        <v>0</v>
      </c>
      <c r="X683" s="25">
        <v>1297.8</v>
      </c>
      <c r="Y683" s="31">
        <f>IFERROR(LISTAS[[#This Row],[COSTO]]/X683-1,"")</f>
        <v>0.34951456310679618</v>
      </c>
      <c r="AF683" t="str">
        <v>ALNAT</v>
      </c>
      <c r="AG683" t="str">
        <v>CONECTORES NEUMÁTICOS</v>
      </c>
      <c r="AH683" s="15">
        <v>154</v>
      </c>
      <c r="AI683" s="9">
        <v>1158.3526500000003</v>
      </c>
      <c r="AJ683" s="9">
        <v>707.61599999999999</v>
      </c>
      <c r="AK683" s="66">
        <v>0.6369791666666671</v>
      </c>
      <c r="AL683" s="8">
        <v>0.13</v>
      </c>
      <c r="AM683" s="9">
        <v>1308.9384945000002</v>
      </c>
      <c r="AN683" s="66">
        <v>0.84978645833333366</v>
      </c>
      <c r="AO683" s="13">
        <f t="shared" si="22"/>
        <v>150.58584449999989</v>
      </c>
      <c r="AQ683" s="66">
        <v>0.8</v>
      </c>
      <c r="AR683" s="13">
        <v>197.88262650000001</v>
      </c>
    </row>
    <row r="684" spans="1:44" x14ac:dyDescent="0.2">
      <c r="A684" s="6" t="s">
        <v>5615</v>
      </c>
      <c r="B684" t="s">
        <v>4709</v>
      </c>
      <c r="C684">
        <v>504</v>
      </c>
      <c r="D684" t="s">
        <v>5616</v>
      </c>
      <c r="E684" s="2">
        <v>1915.11</v>
      </c>
      <c r="F684" s="6" t="str">
        <f>+_xlfn.XLOOKUP(LISTAS[[#This Row],[ID]],_01_CODIGOS_Y_COSTOS_xlsm[Producto y N°],_01_CODIGOS_Y_COSTOS_xlsm[FABRICA],"",0,1)</f>
        <v>ResortesGenerales</v>
      </c>
      <c r="G684" s="13">
        <f>LISTAS[[#This Row],[Precio]]*(1-0.46)*(1-IF($C$3520="",0,$C$3520))</f>
        <v>775.61955</v>
      </c>
      <c r="H684" s="1">
        <f>+_xlfn.XLOOKUP(LISTAS[[#This Row],[ID]],_01_CODIGOS_Y_COSTOS_xlsm[Producto y N°],_01_CODIGOS_Y_COSTOS_xlsm[COSTO],0,0,1)</f>
        <v>430.9</v>
      </c>
      <c r="I684" s="115">
        <f>+IFERROR(LISTAS[[#This Row],[VENTA NETA]]/LISTAS[[#This Row],[COSTO]]-1,0)</f>
        <v>0.79999895567417045</v>
      </c>
      <c r="J684" s="33" t="str">
        <f>IFERROR(VLOOKUP(LISTAS[[#This Row],[ID]],_01_CODIGOS_Y_COSTOS_xlsm[[Producto y N°]:[CODIGO]],2,0),"")</f>
        <v>2265</v>
      </c>
      <c r="M684" s="22">
        <v>0.27889593617237818</v>
      </c>
      <c r="N684" s="23">
        <f>+LISTAS[[#This Row],[Precio]]+(LISTAS[[#This Row],[Precio]]*M684)</f>
        <v>2449.226396323083</v>
      </c>
      <c r="O684" s="24">
        <f t="shared" si="23"/>
        <v>991.93669051084873</v>
      </c>
      <c r="Q684" s="21">
        <f>IFERROR(O684/LISTAS[[#This Row],[COSTO]]-1,"")</f>
        <v>1.3020113495262216</v>
      </c>
      <c r="R684" t="str">
        <f>+LISTAS[[#This Row],[ID]]</f>
        <v>RESORTES LINEA AUTOMOTOR504</v>
      </c>
      <c r="T684" s="29"/>
      <c r="U684" s="25">
        <f>LISTAS[[#This Row],[COSTO]]+(LISTAS[[#This Row],[COSTO]]*T684)</f>
        <v>430.9</v>
      </c>
      <c r="V684" s="30">
        <f>IF(T684="",0,U684/LISTAS[[#This Row],[VENTA NETA]]-1)</f>
        <v>0</v>
      </c>
      <c r="X684" s="25">
        <v>319.3</v>
      </c>
      <c r="Y684" s="31">
        <f>IFERROR(LISTAS[[#This Row],[COSTO]]/X684-1,"")</f>
        <v>0.34951456310679596</v>
      </c>
      <c r="AF684" t="str">
        <v>ALNAT</v>
      </c>
      <c r="AG684" t="str">
        <v>CONECTORES NEUMÁTICOS</v>
      </c>
      <c r="AH684" s="15">
        <v>155</v>
      </c>
      <c r="AI684" s="9">
        <v>2100.1923000000002</v>
      </c>
      <c r="AJ684" s="9">
        <v>1285.8148000000001</v>
      </c>
      <c r="AK684" s="66">
        <v>0.63335520791952304</v>
      </c>
      <c r="AL684" s="8">
        <v>0.13</v>
      </c>
      <c r="AM684" s="9">
        <v>2373.2172989999999</v>
      </c>
      <c r="AN684" s="66">
        <v>0.84569138494906082</v>
      </c>
      <c r="AO684" s="13">
        <f t="shared" si="22"/>
        <v>273.02499899999975</v>
      </c>
      <c r="AQ684" s="66">
        <v>0.8</v>
      </c>
      <c r="AR684" s="13">
        <v>199.25601300000017</v>
      </c>
    </row>
    <row r="685" spans="1:44" x14ac:dyDescent="0.2">
      <c r="A685" s="6" t="s">
        <v>5617</v>
      </c>
      <c r="B685" t="s">
        <v>4709</v>
      </c>
      <c r="C685">
        <v>505</v>
      </c>
      <c r="D685" t="s">
        <v>5618</v>
      </c>
      <c r="E685" s="2">
        <v>2532.89</v>
      </c>
      <c r="F685" s="6" t="str">
        <f>+_xlfn.XLOOKUP(LISTAS[[#This Row],[ID]],_01_CODIGOS_Y_COSTOS_xlsm[Producto y N°],_01_CODIGOS_Y_COSTOS_xlsm[FABRICA],"",0,1)</f>
        <v>ResortesGenerales</v>
      </c>
      <c r="G685" s="13">
        <f>LISTAS[[#This Row],[Precio]]*(1-0.46)*(1-IF($C$3520="",0,$C$3520))</f>
        <v>1025.8204500000002</v>
      </c>
      <c r="H685" s="1">
        <f>+_xlfn.XLOOKUP(LISTAS[[#This Row],[ID]],_01_CODIGOS_Y_COSTOS_xlsm[Producto y N°],_01_CODIGOS_Y_COSTOS_xlsm[COSTO],0,0,1)</f>
        <v>569.9</v>
      </c>
      <c r="I685" s="115">
        <f>+IFERROR(LISTAS[[#This Row],[VENTA NETA]]/LISTAS[[#This Row],[COSTO]]-1,0)</f>
        <v>0.80000078961221299</v>
      </c>
      <c r="J685" s="33" t="str">
        <f>IFERROR(VLOOKUP(LISTAS[[#This Row],[ID]],_01_CODIGOS_Y_COSTOS_xlsm[[Producto y N°]:[CODIGO]],2,0),"")</f>
        <v>2266</v>
      </c>
      <c r="M685" s="22">
        <v>0.27889590284412491</v>
      </c>
      <c r="N685" s="23">
        <f>+LISTAS[[#This Row],[Precio]]+(LISTAS[[#This Row],[Precio]]*M685)</f>
        <v>3239.3026433548553</v>
      </c>
      <c r="O685" s="24">
        <f t="shared" si="23"/>
        <v>1311.9175705587165</v>
      </c>
      <c r="Q685" s="21">
        <f>IFERROR(O685/LISTAS[[#This Row],[COSTO]]-1,"")</f>
        <v>1.3020136349512486</v>
      </c>
      <c r="R685" t="str">
        <f>+LISTAS[[#This Row],[ID]]</f>
        <v>RESORTES LINEA AUTOMOTOR505</v>
      </c>
      <c r="T685" s="29"/>
      <c r="U685" s="25">
        <f>LISTAS[[#This Row],[COSTO]]+(LISTAS[[#This Row],[COSTO]]*T685)</f>
        <v>569.9</v>
      </c>
      <c r="V685" s="30">
        <f>IF(T685="",0,U685/LISTAS[[#This Row],[VENTA NETA]]-1)</f>
        <v>0</v>
      </c>
      <c r="X685" s="25">
        <v>422.3</v>
      </c>
      <c r="Y685" s="31">
        <f>IFERROR(LISTAS[[#This Row],[COSTO]]/X685-1,"")</f>
        <v>0.34951456310679596</v>
      </c>
      <c r="AF685" t="str">
        <v>ALNAT</v>
      </c>
      <c r="AG685" t="str">
        <v>CONECTORES NEUMÁTICOS</v>
      </c>
      <c r="AH685" s="15">
        <v>157</v>
      </c>
      <c r="AI685" s="9">
        <v>1287.0576000000001</v>
      </c>
      <c r="AJ685" s="9">
        <v>786.24</v>
      </c>
      <c r="AK685" s="66">
        <v>0.63697802197802211</v>
      </c>
      <c r="AL685" s="8">
        <v>0.13</v>
      </c>
      <c r="AM685" s="9">
        <v>1454.3750880000002</v>
      </c>
      <c r="AN685" s="66">
        <v>0.84978516483516509</v>
      </c>
      <c r="AO685" s="13">
        <f t="shared" si="22"/>
        <v>167.31748800000014</v>
      </c>
      <c r="AQ685" s="66">
        <v>0.80000000000000027</v>
      </c>
      <c r="AR685" s="13">
        <v>249.46169400000031</v>
      </c>
    </row>
    <row r="686" spans="1:44" x14ac:dyDescent="0.2">
      <c r="A686" s="6" t="s">
        <v>5619</v>
      </c>
      <c r="B686" t="s">
        <v>4709</v>
      </c>
      <c r="C686">
        <v>506</v>
      </c>
      <c r="D686" t="s">
        <v>5620</v>
      </c>
      <c r="E686" s="2">
        <v>2532.89</v>
      </c>
      <c r="F686" s="6" t="str">
        <f>+_xlfn.XLOOKUP(LISTAS[[#This Row],[ID]],_01_CODIGOS_Y_COSTOS_xlsm[Producto y N°],_01_CODIGOS_Y_COSTOS_xlsm[FABRICA],"",0,1)</f>
        <v>ResortesGenerales</v>
      </c>
      <c r="G686" s="13">
        <f>LISTAS[[#This Row],[Precio]]*(1-0.46)*(1-IF($C$3520="",0,$C$3520))</f>
        <v>1025.8204500000002</v>
      </c>
      <c r="H686" s="1">
        <f>+_xlfn.XLOOKUP(LISTAS[[#This Row],[ID]],_01_CODIGOS_Y_COSTOS_xlsm[Producto y N°],_01_CODIGOS_Y_COSTOS_xlsm[COSTO],0,0,1)</f>
        <v>569.9</v>
      </c>
      <c r="I686" s="115">
        <f>+IFERROR(LISTAS[[#This Row],[VENTA NETA]]/LISTAS[[#This Row],[COSTO]]-1,0)</f>
        <v>0.80000078961221299</v>
      </c>
      <c r="J686" s="33" t="str">
        <f>IFERROR(VLOOKUP(LISTAS[[#This Row],[ID]],_01_CODIGOS_Y_COSTOS_xlsm[[Producto y N°]:[CODIGO]],2,0),"")</f>
        <v>2267</v>
      </c>
      <c r="M686" s="22">
        <v>0.27889590284412491</v>
      </c>
      <c r="N686" s="23">
        <f>+LISTAS[[#This Row],[Precio]]+(LISTAS[[#This Row],[Precio]]*M686)</f>
        <v>3239.3026433548553</v>
      </c>
      <c r="O686" s="24">
        <f t="shared" si="23"/>
        <v>1311.9175705587165</v>
      </c>
      <c r="Q686" s="21">
        <f>IFERROR(O686/LISTAS[[#This Row],[COSTO]]-1,"")</f>
        <v>1.3020136349512486</v>
      </c>
      <c r="R686" t="str">
        <f>+LISTAS[[#This Row],[ID]]</f>
        <v>RESORTES LINEA AUTOMOTOR506</v>
      </c>
      <c r="T686" s="29"/>
      <c r="U686" s="25">
        <f>LISTAS[[#This Row],[COSTO]]+(LISTAS[[#This Row],[COSTO]]*T686)</f>
        <v>569.9</v>
      </c>
      <c r="V686" s="30">
        <f>IF(T686="",0,U686/LISTAS[[#This Row],[VENTA NETA]]-1)</f>
        <v>0</v>
      </c>
      <c r="X686" s="25">
        <v>422.3</v>
      </c>
      <c r="Y686" s="31">
        <f>IFERROR(LISTAS[[#This Row],[COSTO]]/X686-1,"")</f>
        <v>0.34951456310679596</v>
      </c>
      <c r="AF686" t="str">
        <v>ALNAT</v>
      </c>
      <c r="AG686" t="str">
        <v>CONECTORES NEUMÁTICOS</v>
      </c>
      <c r="AH686" s="15">
        <v>158</v>
      </c>
      <c r="AI686" s="9">
        <v>1287.0576000000001</v>
      </c>
      <c r="AJ686" s="9">
        <v>786.24</v>
      </c>
      <c r="AK686" s="66">
        <v>0.63697802197802211</v>
      </c>
      <c r="AL686" s="8">
        <v>0.13</v>
      </c>
      <c r="AM686" s="9">
        <v>1454.3750880000002</v>
      </c>
      <c r="AN686" s="66">
        <v>0.84978516483516509</v>
      </c>
      <c r="AO686" s="13">
        <f t="shared" si="22"/>
        <v>167.31748800000014</v>
      </c>
      <c r="AQ686" s="66">
        <v>0.79999999999999982</v>
      </c>
      <c r="AR686" s="13">
        <v>123.51511349999987</v>
      </c>
    </row>
    <row r="687" spans="1:44" x14ac:dyDescent="0.2">
      <c r="A687" s="6" t="s">
        <v>5621</v>
      </c>
      <c r="B687" t="s">
        <v>4709</v>
      </c>
      <c r="C687">
        <v>507</v>
      </c>
      <c r="D687" t="s">
        <v>5622</v>
      </c>
      <c r="E687" s="2">
        <v>1482.67</v>
      </c>
      <c r="F687" s="6" t="str">
        <f>+_xlfn.XLOOKUP(LISTAS[[#This Row],[ID]],_01_CODIGOS_Y_COSTOS_xlsm[Producto y N°],_01_CODIGOS_Y_COSTOS_xlsm[FABRICA],"",0,1)</f>
        <v>ResortesGenerales</v>
      </c>
      <c r="G687" s="13">
        <f>LISTAS[[#This Row],[Precio]]*(1-0.46)*(1-IF($C$3520="",0,$C$3520))</f>
        <v>600.48135000000002</v>
      </c>
      <c r="H687" s="1">
        <f>+_xlfn.XLOOKUP(LISTAS[[#This Row],[ID]],_01_CODIGOS_Y_COSTOS_xlsm[Producto y N°],_01_CODIGOS_Y_COSTOS_xlsm[COSTO],0,0,1)</f>
        <v>333.6</v>
      </c>
      <c r="I687" s="115">
        <f>+IFERROR(LISTAS[[#This Row],[VENTA NETA]]/LISTAS[[#This Row],[COSTO]]-1,0)</f>
        <v>0.80000404676258996</v>
      </c>
      <c r="J687" s="33" t="str">
        <f>IFERROR(VLOOKUP(LISTAS[[#This Row],[ID]],_01_CODIGOS_Y_COSTOS_xlsm[[Producto y N°]:[CODIGO]],2,0),"")</f>
        <v>2268</v>
      </c>
      <c r="M687" s="22">
        <v>0.27889595396480615</v>
      </c>
      <c r="N687" s="23">
        <f>+LISTAS[[#This Row],[Precio]]+(LISTAS[[#This Row],[Precio]]*M687)</f>
        <v>1896.1806640649993</v>
      </c>
      <c r="O687" s="24">
        <f t="shared" si="23"/>
        <v>767.95316894632469</v>
      </c>
      <c r="Q687" s="21">
        <f>IFERROR(O687/LISTAS[[#This Row],[COSTO]]-1,"")</f>
        <v>1.3020178925249541</v>
      </c>
      <c r="R687" t="str">
        <f>+LISTAS[[#This Row],[ID]]</f>
        <v>RESORTES LINEA AUTOMOTOR507</v>
      </c>
      <c r="T687" s="29"/>
      <c r="U687" s="25">
        <f>LISTAS[[#This Row],[COSTO]]+(LISTAS[[#This Row],[COSTO]]*T687)</f>
        <v>333.6</v>
      </c>
      <c r="V687" s="30">
        <f>IF(T687="",0,U687/LISTAS[[#This Row],[VENTA NETA]]-1)</f>
        <v>0</v>
      </c>
      <c r="X687" s="25">
        <v>247.2</v>
      </c>
      <c r="Y687" s="31">
        <f>IFERROR(LISTAS[[#This Row],[COSTO]]/X687-1,"")</f>
        <v>0.34951456310679618</v>
      </c>
      <c r="AF687" t="str">
        <v>ALNAT</v>
      </c>
      <c r="AG687" t="str">
        <v>CONECTORES NEUMÁTICOS</v>
      </c>
      <c r="AH687" s="15">
        <v>159</v>
      </c>
      <c r="AI687" s="9">
        <v>1823.5084499999998</v>
      </c>
      <c r="AJ687" s="9">
        <v>1116.4190000000001</v>
      </c>
      <c r="AK687" s="66">
        <v>0.63335490528197713</v>
      </c>
      <c r="AL687" s="8">
        <v>0.13</v>
      </c>
      <c r="AM687" s="9">
        <v>2060.5645485</v>
      </c>
      <c r="AN687" s="66">
        <v>0.8456910429686344</v>
      </c>
      <c r="AO687" s="13">
        <f t="shared" si="22"/>
        <v>237.05609850000019</v>
      </c>
      <c r="AQ687" s="66">
        <v>0.80000000000000027</v>
      </c>
      <c r="AR687" s="13">
        <v>154.72958849999986</v>
      </c>
    </row>
    <row r="688" spans="1:44" x14ac:dyDescent="0.2">
      <c r="A688" s="6" t="s">
        <v>5623</v>
      </c>
      <c r="B688" t="s">
        <v>4709</v>
      </c>
      <c r="C688">
        <v>508</v>
      </c>
      <c r="D688" t="s">
        <v>5624</v>
      </c>
      <c r="E688" s="2">
        <v>2224</v>
      </c>
      <c r="F688" s="6" t="str">
        <f>+_xlfn.XLOOKUP(LISTAS[[#This Row],[ID]],_01_CODIGOS_Y_COSTOS_xlsm[Producto y N°],_01_CODIGOS_Y_COSTOS_xlsm[FABRICA],"",0,1)</f>
        <v>ResortesGenerales</v>
      </c>
      <c r="G688" s="13">
        <f>LISTAS[[#This Row],[Precio]]*(1-0.46)*(1-IF($C$3520="",0,$C$3520))</f>
        <v>900.72</v>
      </c>
      <c r="H688" s="1">
        <f>+_xlfn.XLOOKUP(LISTAS[[#This Row],[ID]],_01_CODIGOS_Y_COSTOS_xlsm[Producto y N°],_01_CODIGOS_Y_COSTOS_xlsm[COSTO],0,0,1)</f>
        <v>500.4</v>
      </c>
      <c r="I688" s="115">
        <f>+IFERROR(LISTAS[[#This Row],[VENTA NETA]]/LISTAS[[#This Row],[COSTO]]-1,0)</f>
        <v>0.8</v>
      </c>
      <c r="J688" s="33" t="str">
        <f>IFERROR(VLOOKUP(LISTAS[[#This Row],[ID]],_01_CODIGOS_Y_COSTOS_xlsm[[Producto y N°]:[CODIGO]],2,0),"")</f>
        <v>2269</v>
      </c>
      <c r="M688" s="22">
        <v>0.27889591719378948</v>
      </c>
      <c r="N688" s="23">
        <f>+LISTAS[[#This Row],[Precio]]+(LISTAS[[#This Row],[Precio]]*M688)</f>
        <v>2844.2645198389878</v>
      </c>
      <c r="O688" s="24">
        <f t="shared" si="23"/>
        <v>1151.9271305347902</v>
      </c>
      <c r="Q688" s="21">
        <f>IFERROR(O688/LISTAS[[#This Row],[COSTO]]-1,"")</f>
        <v>1.3020126509488215</v>
      </c>
      <c r="R688" t="str">
        <f>+LISTAS[[#This Row],[ID]]</f>
        <v>RESORTES LINEA AUTOMOTOR508</v>
      </c>
      <c r="T688" s="29"/>
      <c r="U688" s="25">
        <f>LISTAS[[#This Row],[COSTO]]+(LISTAS[[#This Row],[COSTO]]*T688)</f>
        <v>500.4</v>
      </c>
      <c r="V688" s="30">
        <f>IF(T688="",0,U688/LISTAS[[#This Row],[VENTA NETA]]-1)</f>
        <v>0</v>
      </c>
      <c r="X688" s="25">
        <v>370.8</v>
      </c>
      <c r="Y688" s="31">
        <f>IFERROR(LISTAS[[#This Row],[COSTO]]/X688-1,"")</f>
        <v>0.34951456310679596</v>
      </c>
      <c r="AF688" t="str">
        <v>ALNAT</v>
      </c>
      <c r="AG688" t="str">
        <v>CONECTORES NEUMÁTICOS</v>
      </c>
      <c r="AH688" s="15">
        <v>160</v>
      </c>
      <c r="AI688" s="9">
        <v>2941.8268500000004</v>
      </c>
      <c r="AJ688" s="9">
        <v>1801.0944</v>
      </c>
      <c r="AK688" s="66">
        <v>0.6333551700566058</v>
      </c>
      <c r="AL688" s="8">
        <v>0.13</v>
      </c>
      <c r="AM688" s="9">
        <v>3324.2643405000008</v>
      </c>
      <c r="AN688" s="66">
        <v>0.84569134216396491</v>
      </c>
      <c r="AO688" s="13">
        <f t="shared" si="22"/>
        <v>382.43749050000042</v>
      </c>
      <c r="AQ688" s="66">
        <v>0.8</v>
      </c>
      <c r="AR688" s="13">
        <v>187.31582099999991</v>
      </c>
    </row>
    <row r="689" spans="1:44" x14ac:dyDescent="0.2">
      <c r="A689" s="6" t="s">
        <v>5625</v>
      </c>
      <c r="B689" t="s">
        <v>4709</v>
      </c>
      <c r="C689">
        <v>511</v>
      </c>
      <c r="D689" t="s">
        <v>5626</v>
      </c>
      <c r="E689" s="2">
        <v>2532.89</v>
      </c>
      <c r="F689" s="6" t="str">
        <f>+_xlfn.XLOOKUP(LISTAS[[#This Row],[ID]],_01_CODIGOS_Y_COSTOS_xlsm[Producto y N°],_01_CODIGOS_Y_COSTOS_xlsm[FABRICA],"",0,1)</f>
        <v>ResortesGenerales</v>
      </c>
      <c r="G689" s="13">
        <f>LISTAS[[#This Row],[Precio]]*(1-0.46)*(1-IF($C$3520="",0,$C$3520))</f>
        <v>1025.8204500000002</v>
      </c>
      <c r="H689" s="1">
        <f>+_xlfn.XLOOKUP(LISTAS[[#This Row],[ID]],_01_CODIGOS_Y_COSTOS_xlsm[Producto y N°],_01_CODIGOS_Y_COSTOS_xlsm[COSTO],0,0,1)</f>
        <v>569.9</v>
      </c>
      <c r="I689" s="115">
        <f>+IFERROR(LISTAS[[#This Row],[VENTA NETA]]/LISTAS[[#This Row],[COSTO]]-1,0)</f>
        <v>0.80000078961221299</v>
      </c>
      <c r="J689" s="33" t="str">
        <f>IFERROR(VLOOKUP(LISTAS[[#This Row],[ID]],_01_CODIGOS_Y_COSTOS_xlsm[[Producto y N°]:[CODIGO]],2,0),"")</f>
        <v>2278</v>
      </c>
      <c r="M689" s="22">
        <v>0.27889590284412491</v>
      </c>
      <c r="N689" s="23">
        <f>+LISTAS[[#This Row],[Precio]]+(LISTAS[[#This Row],[Precio]]*M689)</f>
        <v>3239.3026433548553</v>
      </c>
      <c r="O689" s="24">
        <f t="shared" si="23"/>
        <v>1311.9175705587165</v>
      </c>
      <c r="Q689" s="21">
        <f>IFERROR(O689/LISTAS[[#This Row],[COSTO]]-1,"")</f>
        <v>1.3020136349512486</v>
      </c>
      <c r="R689" t="str">
        <f>+LISTAS[[#This Row],[ID]]</f>
        <v>RESORTES LINEA AUTOMOTOR511</v>
      </c>
      <c r="T689" s="29"/>
      <c r="U689" s="25">
        <f>LISTAS[[#This Row],[COSTO]]+(LISTAS[[#This Row],[COSTO]]*T689)</f>
        <v>569.9</v>
      </c>
      <c r="V689" s="30">
        <f>IF(T689="",0,U689/LISTAS[[#This Row],[VENTA NETA]]-1)</f>
        <v>0</v>
      </c>
      <c r="X689" s="25">
        <v>422.3</v>
      </c>
      <c r="Y689" s="31">
        <f>IFERROR(LISTAS[[#This Row],[COSTO]]/X689-1,"")</f>
        <v>0.34951456310679596</v>
      </c>
      <c r="AF689" t="str">
        <v>INSERTOS</v>
      </c>
      <c r="AG689" t="str">
        <v>INSERTOS</v>
      </c>
      <c r="AH689" s="15" t="str">
        <v>Arand. Tapa - 10x20</v>
      </c>
      <c r="AI689" s="9">
        <v>594.00135000000012</v>
      </c>
      <c r="AJ689" s="9">
        <v>330</v>
      </c>
      <c r="AK689" s="66">
        <v>0.8000040909090913</v>
      </c>
      <c r="AL689" s="8">
        <v>0.12346927311538036</v>
      </c>
      <c r="AM689" s="9">
        <v>667.34226491405468</v>
      </c>
      <c r="AN689" s="66">
        <v>1.0222492876183473</v>
      </c>
      <c r="AO689" s="13">
        <f t="shared" si="22"/>
        <v>73.340914914054565</v>
      </c>
      <c r="AQ689" s="66">
        <v>0.8</v>
      </c>
      <c r="AR689" s="13">
        <v>180.21700800000008</v>
      </c>
    </row>
    <row r="690" spans="1:44" x14ac:dyDescent="0.2">
      <c r="A690" s="6" t="s">
        <v>5627</v>
      </c>
      <c r="B690" t="s">
        <v>4709</v>
      </c>
      <c r="C690">
        <v>512</v>
      </c>
      <c r="D690" t="s">
        <v>5628</v>
      </c>
      <c r="E690" s="2">
        <v>2532.89</v>
      </c>
      <c r="F690" s="6" t="str">
        <f>+_xlfn.XLOOKUP(LISTAS[[#This Row],[ID]],_01_CODIGOS_Y_COSTOS_xlsm[Producto y N°],_01_CODIGOS_Y_COSTOS_xlsm[FABRICA],"",0,1)</f>
        <v>ResortesGenerales</v>
      </c>
      <c r="G690" s="13">
        <f>LISTAS[[#This Row],[Precio]]*(1-0.46)*(1-IF($C$3520="",0,$C$3520))</f>
        <v>1025.8204500000002</v>
      </c>
      <c r="H690" s="1">
        <f>+_xlfn.XLOOKUP(LISTAS[[#This Row],[ID]],_01_CODIGOS_Y_COSTOS_xlsm[Producto y N°],_01_CODIGOS_Y_COSTOS_xlsm[COSTO],0,0,1)</f>
        <v>569.9</v>
      </c>
      <c r="I690" s="115">
        <f>+IFERROR(LISTAS[[#This Row],[VENTA NETA]]/LISTAS[[#This Row],[COSTO]]-1,0)</f>
        <v>0.80000078961221299</v>
      </c>
      <c r="J690" s="33" t="str">
        <f>IFERROR(VLOOKUP(LISTAS[[#This Row],[ID]],_01_CODIGOS_Y_COSTOS_xlsm[[Producto y N°]:[CODIGO]],2,0),"")</f>
        <v>2279</v>
      </c>
      <c r="M690" s="22">
        <v>0.27889590284412491</v>
      </c>
      <c r="N690" s="23">
        <f>+LISTAS[[#This Row],[Precio]]+(LISTAS[[#This Row],[Precio]]*M690)</f>
        <v>3239.3026433548553</v>
      </c>
      <c r="O690" s="24">
        <f t="shared" si="23"/>
        <v>1311.9175705587165</v>
      </c>
      <c r="Q690" s="21">
        <f>IFERROR(O690/LISTAS[[#This Row],[COSTO]]-1,"")</f>
        <v>1.3020136349512486</v>
      </c>
      <c r="R690" t="str">
        <f>+LISTAS[[#This Row],[ID]]</f>
        <v>RESORTES LINEA AUTOMOTOR512</v>
      </c>
      <c r="T690" s="29"/>
      <c r="U690" s="25">
        <f>LISTAS[[#This Row],[COSTO]]+(LISTAS[[#This Row],[COSTO]]*T690)</f>
        <v>569.9</v>
      </c>
      <c r="V690" s="30">
        <f>IF(T690="",0,U690/LISTAS[[#This Row],[VENTA NETA]]-1)</f>
        <v>0</v>
      </c>
      <c r="X690" s="25">
        <v>422.3</v>
      </c>
      <c r="Y690" s="31">
        <f>IFERROR(LISTAS[[#This Row],[COSTO]]/X690-1,"")</f>
        <v>0.34951456310679596</v>
      </c>
      <c r="AF690" t="str">
        <v>RESORTES</v>
      </c>
      <c r="AG690" t="str">
        <v>RESORTES LINEA FERRETERIA</v>
      </c>
      <c r="AH690" s="15">
        <v>3</v>
      </c>
      <c r="AI690" s="9">
        <v>456.84000000000003</v>
      </c>
      <c r="AJ690" s="9">
        <v>253.8</v>
      </c>
      <c r="AK690" s="66">
        <v>0.8</v>
      </c>
      <c r="AL690" s="8">
        <v>0.12292438179428977</v>
      </c>
      <c r="AM690" s="9">
        <v>512.99677457890334</v>
      </c>
      <c r="AN690" s="66">
        <v>1.0212638872297215</v>
      </c>
      <c r="AO690" s="13">
        <f t="shared" si="22"/>
        <v>56.15677457890331</v>
      </c>
      <c r="AQ690" s="66">
        <v>0.79999999999999982</v>
      </c>
      <c r="AR690" s="13">
        <v>123.3014579999998</v>
      </c>
    </row>
    <row r="691" spans="1:44" x14ac:dyDescent="0.2">
      <c r="A691" s="6" t="s">
        <v>5629</v>
      </c>
      <c r="B691" t="s">
        <v>4709</v>
      </c>
      <c r="C691">
        <v>513</v>
      </c>
      <c r="D691" t="s">
        <v>5630</v>
      </c>
      <c r="E691" s="2">
        <v>2038.67</v>
      </c>
      <c r="F691" s="6" t="str">
        <f>+_xlfn.XLOOKUP(LISTAS[[#This Row],[ID]],_01_CODIGOS_Y_COSTOS_xlsm[Producto y N°],_01_CODIGOS_Y_COSTOS_xlsm[FABRICA],"",0,1)</f>
        <v>ResortesGenerales</v>
      </c>
      <c r="G691" s="13">
        <f>LISTAS[[#This Row],[Precio]]*(1-0.46)*(1-IF($C$3520="",0,$C$3520))</f>
        <v>825.66135000000008</v>
      </c>
      <c r="H691" s="1">
        <f>+_xlfn.XLOOKUP(LISTAS[[#This Row],[ID]],_01_CODIGOS_Y_COSTOS_xlsm[Producto y N°],_01_CODIGOS_Y_COSTOS_xlsm[COSTO],0,0,1)</f>
        <v>458.7</v>
      </c>
      <c r="I691" s="115">
        <f>+IFERROR(LISTAS[[#This Row],[VENTA NETA]]/LISTAS[[#This Row],[COSTO]]-1,0)</f>
        <v>0.8000029431000657</v>
      </c>
      <c r="J691" s="33" t="str">
        <f>IFERROR(VLOOKUP(LISTAS[[#This Row],[ID]],_01_CODIGOS_Y_COSTOS_xlsm[[Producto y N°]:[CODIGO]],2,0),"")</f>
        <v>2280</v>
      </c>
      <c r="M691" s="22">
        <v>0.27889594393634654</v>
      </c>
      <c r="N691" s="23">
        <f>+LISTAS[[#This Row],[Precio]]+(LISTAS[[#This Row],[Precio]]*M691)</f>
        <v>2607.2467940247116</v>
      </c>
      <c r="O691" s="24">
        <f t="shared" si="23"/>
        <v>1055.9349515800081</v>
      </c>
      <c r="Q691" s="21">
        <f>IFERROR(O691/LISTAS[[#This Row],[COSTO]]-1,"")</f>
        <v>1.30201646300416</v>
      </c>
      <c r="R691" t="str">
        <f>+LISTAS[[#This Row],[ID]]</f>
        <v>RESORTES LINEA AUTOMOTOR513</v>
      </c>
      <c r="T691" s="29"/>
      <c r="U691" s="25">
        <f>LISTAS[[#This Row],[COSTO]]+(LISTAS[[#This Row],[COSTO]]*T691)</f>
        <v>458.7</v>
      </c>
      <c r="V691" s="30">
        <f>IF(T691="",0,U691/LISTAS[[#This Row],[VENTA NETA]]-1)</f>
        <v>0</v>
      </c>
      <c r="X691" s="25">
        <v>339.9</v>
      </c>
      <c r="Y691" s="31">
        <f>IFERROR(LISTAS[[#This Row],[COSTO]]/X691-1,"")</f>
        <v>0.34951456310679618</v>
      </c>
      <c r="AF691" t="str">
        <v>RESORTES</v>
      </c>
      <c r="AG691" t="str">
        <v>RESORTES LINEA BULONERA</v>
      </c>
      <c r="AH691" s="15">
        <v>840</v>
      </c>
      <c r="AI691" s="9">
        <v>812.15865000000008</v>
      </c>
      <c r="AJ691" s="9">
        <v>451.2</v>
      </c>
      <c r="AK691" s="66">
        <v>0.79999700797872353</v>
      </c>
      <c r="AL691" s="8">
        <v>0.12125007455120151</v>
      </c>
      <c r="AM691" s="9">
        <v>910.6329468599032</v>
      </c>
      <c r="AN691" s="66">
        <v>1.0182467793880834</v>
      </c>
      <c r="AO691" s="13">
        <f t="shared" si="22"/>
        <v>98.47429685990312</v>
      </c>
      <c r="AQ691" s="66">
        <v>0.8</v>
      </c>
      <c r="AR691" s="13">
        <v>167.00397299999986</v>
      </c>
    </row>
    <row r="692" spans="1:44" x14ac:dyDescent="0.2">
      <c r="A692" s="6" t="s">
        <v>5631</v>
      </c>
      <c r="B692" t="s">
        <v>4709</v>
      </c>
      <c r="C692">
        <v>524</v>
      </c>
      <c r="D692" t="s">
        <v>5632</v>
      </c>
      <c r="E692" s="2">
        <v>1606.22</v>
      </c>
      <c r="F692" s="6" t="str">
        <f>+_xlfn.XLOOKUP(LISTAS[[#This Row],[ID]],_01_CODIGOS_Y_COSTOS_xlsm[Producto y N°],_01_CODIGOS_Y_COSTOS_xlsm[FABRICA],"",0,1)</f>
        <v>ResortesGenerales</v>
      </c>
      <c r="G692" s="13">
        <f>LISTAS[[#This Row],[Precio]]*(1-0.46)*(1-IF($C$3520="",0,$C$3520))</f>
        <v>650.51910000000009</v>
      </c>
      <c r="H692" s="1">
        <f>+_xlfn.XLOOKUP(LISTAS[[#This Row],[ID]],_01_CODIGOS_Y_COSTOS_xlsm[Producto y N°],_01_CODIGOS_Y_COSTOS_xlsm[COSTO],0,0,1)</f>
        <v>361.4</v>
      </c>
      <c r="I692" s="115">
        <f>+IFERROR(LISTAS[[#This Row],[VENTA NETA]]/LISTAS[[#This Row],[COSTO]]-1,0)</f>
        <v>0.7999975096845604</v>
      </c>
      <c r="J692" s="33" t="str">
        <f>IFERROR(VLOOKUP(LISTAS[[#This Row],[ID]],_01_CODIGOS_Y_COSTOS_xlsm[[Producto y N°]:[CODIGO]],2,0),"")</f>
        <v>22004</v>
      </c>
      <c r="M692" s="22">
        <v>0.27889596245042525</v>
      </c>
      <c r="N692" s="23">
        <f>+LISTAS[[#This Row],[Precio]]+(LISTAS[[#This Row],[Precio]]*M692)</f>
        <v>2054.1882728071223</v>
      </c>
      <c r="O692" s="24">
        <f t="shared" si="23"/>
        <v>831.94625048688454</v>
      </c>
      <c r="Q692" s="21">
        <f>IFERROR(O692/LISTAS[[#This Row],[COSTO]]-1,"")</f>
        <v>1.3020095475564046</v>
      </c>
      <c r="R692" t="str">
        <f>+LISTAS[[#This Row],[ID]]</f>
        <v>RESORTES LINEA AUTOMOTOR524</v>
      </c>
      <c r="T692" s="29"/>
      <c r="U692" s="25">
        <f>LISTAS[[#This Row],[COSTO]]+(LISTAS[[#This Row],[COSTO]]*T692)</f>
        <v>361.4</v>
      </c>
      <c r="V692" s="30">
        <f>IF(T692="",0,U692/LISTAS[[#This Row],[VENTA NETA]]-1)</f>
        <v>0</v>
      </c>
      <c r="X692" s="25">
        <v>267.8</v>
      </c>
      <c r="Y692" s="31">
        <f>IFERROR(LISTAS[[#This Row],[COSTO]]/X692-1,"")</f>
        <v>0.34951456310679596</v>
      </c>
      <c r="AF692" t="str">
        <v>RESORTES</v>
      </c>
      <c r="AG692" t="str">
        <v>RESORTES LINEA BULONERA</v>
      </c>
      <c r="AH692" s="15">
        <v>842</v>
      </c>
      <c r="AI692" s="9">
        <v>812.15865000000008</v>
      </c>
      <c r="AJ692" s="9">
        <v>451.2</v>
      </c>
      <c r="AK692" s="66">
        <v>0.79999700797872353</v>
      </c>
      <c r="AL692" s="8">
        <v>0.12125007455120151</v>
      </c>
      <c r="AM692" s="9">
        <v>910.6329468599032</v>
      </c>
      <c r="AN692" s="66">
        <v>1.0182467793880834</v>
      </c>
      <c r="AO692" s="13">
        <f t="shared" si="22"/>
        <v>98.47429685990312</v>
      </c>
      <c r="AQ692" s="66">
        <v>0.80000000000000027</v>
      </c>
      <c r="AR692" s="13">
        <v>254.63989350000043</v>
      </c>
    </row>
    <row r="693" spans="1:44" x14ac:dyDescent="0.2">
      <c r="A693" s="6" t="s">
        <v>5633</v>
      </c>
      <c r="B693" t="s">
        <v>4709</v>
      </c>
      <c r="C693">
        <v>526</v>
      </c>
      <c r="D693" t="s">
        <v>5634</v>
      </c>
      <c r="E693" s="2">
        <v>1915.11</v>
      </c>
      <c r="F693" s="6" t="str">
        <f>+_xlfn.XLOOKUP(LISTAS[[#This Row],[ID]],_01_CODIGOS_Y_COSTOS_xlsm[Producto y N°],_01_CODIGOS_Y_COSTOS_xlsm[FABRICA],"",0,1)</f>
        <v>ResortesGenerales</v>
      </c>
      <c r="G693" s="13">
        <f>LISTAS[[#This Row],[Precio]]*(1-0.46)*(1-IF($C$3520="",0,$C$3520))</f>
        <v>775.61955</v>
      </c>
      <c r="H693" s="1">
        <f>+_xlfn.XLOOKUP(LISTAS[[#This Row],[ID]],_01_CODIGOS_Y_COSTOS_xlsm[Producto y N°],_01_CODIGOS_Y_COSTOS_xlsm[COSTO],0,0,1)</f>
        <v>430.9</v>
      </c>
      <c r="I693" s="115">
        <f>+IFERROR(LISTAS[[#This Row],[VENTA NETA]]/LISTAS[[#This Row],[COSTO]]-1,0)</f>
        <v>0.79999895567417045</v>
      </c>
      <c r="J693" s="33" t="str">
        <f>IFERROR(VLOOKUP(LISTAS[[#This Row],[ID]],_01_CODIGOS_Y_COSTOS_xlsm[[Producto y N°]:[CODIGO]],2,0),"")</f>
        <v>22010</v>
      </c>
      <c r="M693" s="22">
        <v>0.27889593617237818</v>
      </c>
      <c r="N693" s="23">
        <f>+LISTAS[[#This Row],[Precio]]+(LISTAS[[#This Row],[Precio]]*M693)</f>
        <v>2449.226396323083</v>
      </c>
      <c r="O693" s="24">
        <f t="shared" si="23"/>
        <v>991.93669051084873</v>
      </c>
      <c r="Q693" s="21">
        <f>IFERROR(O693/LISTAS[[#This Row],[COSTO]]-1,"")</f>
        <v>1.3020113495262216</v>
      </c>
      <c r="R693" t="str">
        <f>+LISTAS[[#This Row],[ID]]</f>
        <v>RESORTES LINEA AUTOMOTOR526</v>
      </c>
      <c r="T693" s="29"/>
      <c r="U693" s="25">
        <f>LISTAS[[#This Row],[COSTO]]+(LISTAS[[#This Row],[COSTO]]*T693)</f>
        <v>430.9</v>
      </c>
      <c r="V693" s="30">
        <f>IF(T693="",0,U693/LISTAS[[#This Row],[VENTA NETA]]-1)</f>
        <v>0</v>
      </c>
      <c r="X693" s="25">
        <v>319.3</v>
      </c>
      <c r="Y693" s="31">
        <f>IFERROR(LISTAS[[#This Row],[COSTO]]/X693-1,"")</f>
        <v>0.34951456310679596</v>
      </c>
      <c r="AF693" t="str">
        <v>FADER</v>
      </c>
      <c r="AG693" t="str">
        <v>PLASTICOS</v>
      </c>
      <c r="AH693" s="15">
        <v>30</v>
      </c>
      <c r="AI693" s="9">
        <v>283.69035000000002</v>
      </c>
      <c r="AJ693" s="9">
        <v>157.60499999999999</v>
      </c>
      <c r="AK693" s="66">
        <v>0.80000856571809287</v>
      </c>
      <c r="AL693" s="8">
        <v>0.11859895666986042</v>
      </c>
      <c r="AM693" s="9">
        <v>317.33572952730754</v>
      </c>
      <c r="AN693" s="66">
        <v>1.0134877036090706</v>
      </c>
      <c r="AO693" s="13">
        <f t="shared" si="22"/>
        <v>33.645379527307512</v>
      </c>
      <c r="AQ693" s="66">
        <v>0.8</v>
      </c>
      <c r="AR693" s="13">
        <v>255.06716400000005</v>
      </c>
    </row>
    <row r="694" spans="1:44" x14ac:dyDescent="0.2">
      <c r="A694" s="6" t="s">
        <v>5635</v>
      </c>
      <c r="B694" t="s">
        <v>4709</v>
      </c>
      <c r="C694">
        <v>545</v>
      </c>
      <c r="D694" t="s">
        <v>5636</v>
      </c>
      <c r="E694" s="2">
        <v>5436.44</v>
      </c>
      <c r="F694" s="6" t="str">
        <f>+_xlfn.XLOOKUP(LISTAS[[#This Row],[ID]],_01_CODIGOS_Y_COSTOS_xlsm[Producto y N°],_01_CODIGOS_Y_COSTOS_xlsm[FABRICA],"",0,1)</f>
        <v>ResortesGenerales</v>
      </c>
      <c r="G694" s="13">
        <f>LISTAS[[#This Row],[Precio]]*(1-0.46)*(1-IF($C$3520="",0,$C$3520))</f>
        <v>2201.7582000000002</v>
      </c>
      <c r="H694" s="1">
        <f>+_xlfn.XLOOKUP(LISTAS[[#This Row],[ID]],_01_CODIGOS_Y_COSTOS_xlsm[Producto y N°],_01_CODIGOS_Y_COSTOS_xlsm[COSTO],0,0,1)</f>
        <v>1223.2</v>
      </c>
      <c r="I694" s="115">
        <f>+IFERROR(LISTAS[[#This Row],[VENTA NETA]]/LISTAS[[#This Row],[COSTO]]-1,0)</f>
        <v>0.79999852844996733</v>
      </c>
      <c r="J694" s="33" t="str">
        <f>IFERROR(VLOOKUP(LISTAS[[#This Row],[ID]],_01_CODIGOS_Y_COSTOS_xlsm[[Producto y N°]:[CODIGO]],2,0),"")</f>
        <v>2319</v>
      </c>
      <c r="M694" s="22">
        <v>0.2788959138509699</v>
      </c>
      <c r="N694" s="23">
        <f>+LISTAS[[#This Row],[Precio]]+(LISTAS[[#This Row],[Precio]]*M694)</f>
        <v>6952.6409018959666</v>
      </c>
      <c r="O694" s="24">
        <f t="shared" si="23"/>
        <v>2815.8195652678669</v>
      </c>
      <c r="Q694" s="21">
        <f>IFERROR(O694/LISTAS[[#This Row],[COSTO]]-1,"")</f>
        <v>1.3020107629724222</v>
      </c>
      <c r="R694" t="str">
        <f>+LISTAS[[#This Row],[ID]]</f>
        <v>RESORTES LINEA AUTOMOTOR545</v>
      </c>
      <c r="T694" s="29"/>
      <c r="U694" s="25">
        <f>LISTAS[[#This Row],[COSTO]]+(LISTAS[[#This Row],[COSTO]]*T694)</f>
        <v>1223.2</v>
      </c>
      <c r="V694" s="30">
        <f>IF(T694="",0,U694/LISTAS[[#This Row],[VENTA NETA]]-1)</f>
        <v>0</v>
      </c>
      <c r="X694" s="25">
        <v>906.4</v>
      </c>
      <c r="Y694" s="31">
        <f>IFERROR(LISTAS[[#This Row],[COSTO]]/X694-1,"")</f>
        <v>0.34951456310679618</v>
      </c>
      <c r="AF694" t="str">
        <v>FADER</v>
      </c>
      <c r="AG694" t="str">
        <v>PLASTICOS</v>
      </c>
      <c r="AH694" s="15">
        <v>46</v>
      </c>
      <c r="AI694" s="9">
        <v>283.69035000000002</v>
      </c>
      <c r="AJ694" s="9">
        <v>157.60499999999999</v>
      </c>
      <c r="AK694" s="66">
        <v>0.80000856571809287</v>
      </c>
      <c r="AL694" s="8">
        <v>0.11859895666986042</v>
      </c>
      <c r="AM694" s="9">
        <v>317.33572952730754</v>
      </c>
      <c r="AN694" s="66">
        <v>1.0134877036090706</v>
      </c>
      <c r="AO694" s="13">
        <f t="shared" si="22"/>
        <v>33.645379527307512</v>
      </c>
      <c r="AQ694" s="66">
        <v>0.7999999999999996</v>
      </c>
      <c r="AR694" s="13">
        <v>160.29382499999974</v>
      </c>
    </row>
    <row r="695" spans="1:44" x14ac:dyDescent="0.2">
      <c r="A695" s="6" t="s">
        <v>5637</v>
      </c>
      <c r="B695" t="s">
        <v>4709</v>
      </c>
      <c r="C695">
        <v>547</v>
      </c>
      <c r="D695" t="s">
        <v>5638</v>
      </c>
      <c r="E695" s="2">
        <v>6672</v>
      </c>
      <c r="F695" s="6" t="str">
        <f>+_xlfn.XLOOKUP(LISTAS[[#This Row],[ID]],_01_CODIGOS_Y_COSTOS_xlsm[Producto y N°],_01_CODIGOS_Y_COSTOS_xlsm[FABRICA],"",0,1)</f>
        <v>ResortesGenerales</v>
      </c>
      <c r="G695" s="13">
        <f>LISTAS[[#This Row],[Precio]]*(1-0.46)*(1-IF($C$3520="",0,$C$3520))</f>
        <v>2702.16</v>
      </c>
      <c r="H695" s="1">
        <f>+_xlfn.XLOOKUP(LISTAS[[#This Row],[ID]],_01_CODIGOS_Y_COSTOS_xlsm[Producto y N°],_01_CODIGOS_Y_COSTOS_xlsm[COSTO],0,0,1)</f>
        <v>1501.2</v>
      </c>
      <c r="I695" s="115">
        <f>+IFERROR(LISTAS[[#This Row],[VENTA NETA]]/LISTAS[[#This Row],[COSTO]]-1,0)</f>
        <v>0.79999999999999982</v>
      </c>
      <c r="J695" s="33" t="str">
        <f>IFERROR(VLOOKUP(LISTAS[[#This Row],[ID]],_01_CODIGOS_Y_COSTOS_xlsm[[Producto y N°]:[CODIGO]],2,0),"")</f>
        <v>2321</v>
      </c>
      <c r="M695" s="22">
        <v>0.27889591719378948</v>
      </c>
      <c r="N695" s="23">
        <f>+LISTAS[[#This Row],[Precio]]+(LISTAS[[#This Row],[Precio]]*M695)</f>
        <v>8532.7935595169638</v>
      </c>
      <c r="O695" s="24">
        <f t="shared" si="23"/>
        <v>3455.7813916043706</v>
      </c>
      <c r="Q695" s="21">
        <f>IFERROR(O695/LISTAS[[#This Row],[COSTO]]-1,"")</f>
        <v>1.3020126509488215</v>
      </c>
      <c r="R695" t="str">
        <f>+LISTAS[[#This Row],[ID]]</f>
        <v>RESORTES LINEA AUTOMOTOR547</v>
      </c>
      <c r="T695" s="29"/>
      <c r="U695" s="25">
        <f>LISTAS[[#This Row],[COSTO]]+(LISTAS[[#This Row],[COSTO]]*T695)</f>
        <v>1501.2</v>
      </c>
      <c r="V695" s="30">
        <f>IF(T695="",0,U695/LISTAS[[#This Row],[VENTA NETA]]-1)</f>
        <v>0</v>
      </c>
      <c r="X695" s="25">
        <v>1112.4000000000001</v>
      </c>
      <c r="Y695" s="31">
        <f>IFERROR(LISTAS[[#This Row],[COSTO]]/X695-1,"")</f>
        <v>0.34951456310679596</v>
      </c>
      <c r="AF695" t="str">
        <v>JUCAP</v>
      </c>
      <c r="AG695" t="str">
        <v>TAPONES DE CARTER</v>
      </c>
      <c r="AH695" s="15" t="str">
        <v>6 - 5/8 18 H</v>
      </c>
      <c r="AI695" s="9">
        <v>2583.1345499999998</v>
      </c>
      <c r="AJ695" s="9">
        <v>1435.075</v>
      </c>
      <c r="AK695" s="66">
        <v>0.79999968642753849</v>
      </c>
      <c r="AL695" s="8">
        <v>0.11622525570722986</v>
      </c>
      <c r="AM695" s="9">
        <v>2883.3600235999302</v>
      </c>
      <c r="AN695" s="66">
        <v>1.0092051102555128</v>
      </c>
      <c r="AO695" s="13">
        <f t="shared" si="22"/>
        <v>300.22547359993041</v>
      </c>
      <c r="AQ695" s="66">
        <v>0.80000000000000027</v>
      </c>
      <c r="AR695" s="13">
        <v>282.23731350000003</v>
      </c>
    </row>
    <row r="696" spans="1:44" x14ac:dyDescent="0.2">
      <c r="A696" s="6" t="s">
        <v>5639</v>
      </c>
      <c r="B696" t="s">
        <v>4709</v>
      </c>
      <c r="C696">
        <v>548</v>
      </c>
      <c r="D696" t="s">
        <v>5640</v>
      </c>
      <c r="E696" s="2">
        <v>6116</v>
      </c>
      <c r="F696" s="6" t="str">
        <f>+_xlfn.XLOOKUP(LISTAS[[#This Row],[ID]],_01_CODIGOS_Y_COSTOS_xlsm[Producto y N°],_01_CODIGOS_Y_COSTOS_xlsm[FABRICA],"",0,1)</f>
        <v>ResortesGenerales</v>
      </c>
      <c r="G696" s="13">
        <f>LISTAS[[#This Row],[Precio]]*(1-0.46)*(1-IF($C$3520="",0,$C$3520))</f>
        <v>2476.9800000000005</v>
      </c>
      <c r="H696" s="1">
        <f>+_xlfn.XLOOKUP(LISTAS[[#This Row],[ID]],_01_CODIGOS_Y_COSTOS_xlsm[Producto y N°],_01_CODIGOS_Y_COSTOS_xlsm[COSTO],0,0,1)</f>
        <v>1376.1</v>
      </c>
      <c r="I696" s="115">
        <f>+IFERROR(LISTAS[[#This Row],[VENTA NETA]]/LISTAS[[#This Row],[COSTO]]-1,0)</f>
        <v>0.80000000000000049</v>
      </c>
      <c r="J696" s="33" t="str">
        <f>IFERROR(VLOOKUP(LISTAS[[#This Row],[ID]],_01_CODIGOS_Y_COSTOS_xlsm[[Producto y N°]:[CODIGO]],2,0),"")</f>
        <v>2324</v>
      </c>
      <c r="M696" s="22">
        <v>0.27889591719378948</v>
      </c>
      <c r="N696" s="23">
        <f>+LISTAS[[#This Row],[Precio]]+(LISTAS[[#This Row],[Precio]]*M696)</f>
        <v>7821.727429557217</v>
      </c>
      <c r="O696" s="24">
        <f t="shared" si="23"/>
        <v>3167.799608970673</v>
      </c>
      <c r="Q696" s="21">
        <f>IFERROR(O696/LISTAS[[#This Row],[COSTO]]-1,"")</f>
        <v>1.3020126509488215</v>
      </c>
      <c r="R696" t="str">
        <f>+LISTAS[[#This Row],[ID]]</f>
        <v>RESORTES LINEA AUTOMOTOR548</v>
      </c>
      <c r="T696" s="29"/>
      <c r="U696" s="25">
        <f>LISTAS[[#This Row],[COSTO]]+(LISTAS[[#This Row],[COSTO]]*T696)</f>
        <v>1376.1</v>
      </c>
      <c r="V696" s="30">
        <f>IF(T696="",0,U696/LISTAS[[#This Row],[VENTA NETA]]-1)</f>
        <v>0</v>
      </c>
      <c r="X696" s="25">
        <v>1019.7</v>
      </c>
      <c r="Y696" s="31">
        <f>IFERROR(LISTAS[[#This Row],[COSTO]]/X696-1,"")</f>
        <v>0.34951456310679596</v>
      </c>
      <c r="AF696" t="str">
        <v>ALNAT</v>
      </c>
      <c r="AG696" t="str">
        <v>CONECTORES NEUMÁTICOS</v>
      </c>
      <c r="AH696" s="15">
        <v>9</v>
      </c>
      <c r="AI696" s="9">
        <v>808.84170000000017</v>
      </c>
      <c r="AJ696" s="9">
        <v>471.74400000000003</v>
      </c>
      <c r="AK696" s="66">
        <v>0.71457760989011021</v>
      </c>
      <c r="AL696" s="8">
        <v>0.11067129783080649</v>
      </c>
      <c r="AM696" s="9">
        <v>898.35726067867608</v>
      </c>
      <c r="AN696" s="66">
        <v>0.90433213920829103</v>
      </c>
      <c r="AO696" s="13">
        <f t="shared" si="22"/>
        <v>89.515560678675911</v>
      </c>
      <c r="AQ696" s="66">
        <v>0.80000000000000049</v>
      </c>
      <c r="AR696" s="13">
        <v>154.07592750000026</v>
      </c>
    </row>
    <row r="697" spans="1:44" x14ac:dyDescent="0.2">
      <c r="A697" s="6" t="s">
        <v>5641</v>
      </c>
      <c r="B697" t="s">
        <v>4709</v>
      </c>
      <c r="C697">
        <v>550</v>
      </c>
      <c r="D697" t="s">
        <v>5642</v>
      </c>
      <c r="E697" s="2">
        <v>2718.22</v>
      </c>
      <c r="F697" s="6" t="str">
        <f>+_xlfn.XLOOKUP(LISTAS[[#This Row],[ID]],_01_CODIGOS_Y_COSTOS_xlsm[Producto y N°],_01_CODIGOS_Y_COSTOS_xlsm[FABRICA],"",0,1)</f>
        <v>ResortesGenerales</v>
      </c>
      <c r="G697" s="13">
        <f>LISTAS[[#This Row],[Precio]]*(1-0.46)*(1-IF($C$3520="",0,$C$3520))</f>
        <v>1100.8791000000001</v>
      </c>
      <c r="H697" s="1">
        <f>+_xlfn.XLOOKUP(LISTAS[[#This Row],[ID]],_01_CODIGOS_Y_COSTOS_xlsm[Producto y N°],_01_CODIGOS_Y_COSTOS_xlsm[COSTO],0,0,1)</f>
        <v>611.6</v>
      </c>
      <c r="I697" s="115">
        <f>+IFERROR(LISTAS[[#This Row],[VENTA NETA]]/LISTAS[[#This Row],[COSTO]]-1,0)</f>
        <v>0.79999852844996733</v>
      </c>
      <c r="J697" s="33" t="str">
        <f>IFERROR(VLOOKUP(LISTAS[[#This Row],[ID]],_01_CODIGOS_Y_COSTOS_xlsm[[Producto y N°]:[CODIGO]],2,0),"")</f>
        <v>2336</v>
      </c>
      <c r="M697" s="22">
        <v>0.27889594393634676</v>
      </c>
      <c r="N697" s="23">
        <f>+LISTAS[[#This Row],[Precio]]+(LISTAS[[#This Row],[Precio]]*M697)</f>
        <v>3476.320532726656</v>
      </c>
      <c r="O697" s="24">
        <f t="shared" si="23"/>
        <v>1407.9098157542958</v>
      </c>
      <c r="Q697" s="21">
        <f>IFERROR(O697/LISTAS[[#This Row],[COSTO]]-1,"")</f>
        <v>1.3020108171260558</v>
      </c>
      <c r="R697" t="str">
        <f>+LISTAS[[#This Row],[ID]]</f>
        <v>RESORTES LINEA AUTOMOTOR550</v>
      </c>
      <c r="T697" s="29"/>
      <c r="U697" s="25">
        <f>LISTAS[[#This Row],[COSTO]]+(LISTAS[[#This Row],[COSTO]]*T697)</f>
        <v>611.6</v>
      </c>
      <c r="V697" s="30">
        <f>IF(T697="",0,U697/LISTAS[[#This Row],[VENTA NETA]]-1)</f>
        <v>0</v>
      </c>
      <c r="X697" s="25">
        <v>453.2</v>
      </c>
      <c r="Y697" s="31">
        <f>IFERROR(LISTAS[[#This Row],[COSTO]]/X697-1,"")</f>
        <v>0.34951456310679618</v>
      </c>
      <c r="AF697" t="str">
        <v>REGATONES</v>
      </c>
      <c r="AG697" t="str">
        <v>REGATONES</v>
      </c>
      <c r="AH697" s="15">
        <v>41</v>
      </c>
      <c r="AI697" s="9">
        <v>183.41235</v>
      </c>
      <c r="AJ697" s="9">
        <v>101.8961</v>
      </c>
      <c r="AK697" s="66">
        <v>0.799993817231474</v>
      </c>
      <c r="AL697" s="8">
        <v>0.10894646054056412</v>
      </c>
      <c r="AM697" s="9">
        <v>203.39447635192715</v>
      </c>
      <c r="AN697" s="66">
        <v>0.99609677261374219</v>
      </c>
      <c r="AO697" s="13">
        <f t="shared" si="22"/>
        <v>19.98212635192715</v>
      </c>
      <c r="AQ697" s="66">
        <v>0.8</v>
      </c>
      <c r="AR697" s="13">
        <v>421.51331250000021</v>
      </c>
    </row>
    <row r="698" spans="1:44" x14ac:dyDescent="0.2">
      <c r="A698" s="6" t="s">
        <v>5643</v>
      </c>
      <c r="B698" t="s">
        <v>4709</v>
      </c>
      <c r="C698">
        <v>555</v>
      </c>
      <c r="D698" t="s">
        <v>5644</v>
      </c>
      <c r="E698" s="2">
        <v>6301.33</v>
      </c>
      <c r="F698" s="6" t="str">
        <f>+_xlfn.XLOOKUP(LISTAS[[#This Row],[ID]],_01_CODIGOS_Y_COSTOS_xlsm[Producto y N°],_01_CODIGOS_Y_COSTOS_xlsm[FABRICA],"",0,1)</f>
        <v>ResortesGenerales</v>
      </c>
      <c r="G698" s="13">
        <f>LISTAS[[#This Row],[Precio]]*(1-0.46)*(1-IF($C$3520="",0,$C$3520))</f>
        <v>2552.0386500000004</v>
      </c>
      <c r="H698" s="1">
        <f>+_xlfn.XLOOKUP(LISTAS[[#This Row],[ID]],_01_CODIGOS_Y_COSTOS_xlsm[Producto y N°],_01_CODIGOS_Y_COSTOS_xlsm[COSTO],0,0,1)</f>
        <v>1417.8</v>
      </c>
      <c r="I698" s="115">
        <f>+IFERROR(LISTAS[[#This Row],[VENTA NETA]]/LISTAS[[#This Row],[COSTO]]-1,0)</f>
        <v>0.79999904782056741</v>
      </c>
      <c r="J698" s="33" t="str">
        <f>IFERROR(VLOOKUP(LISTAS[[#This Row],[ID]],_01_CODIGOS_Y_COSTOS_xlsm[[Producto y N°]:[CODIGO]],2,0),"")</f>
        <v>2332</v>
      </c>
      <c r="M698" s="22">
        <v>0.27889590854178592</v>
      </c>
      <c r="N698" s="23">
        <f>+LISTAS[[#This Row],[Precio]]+(LISTAS[[#This Row],[Precio]]*M698)</f>
        <v>8058.7451553716119</v>
      </c>
      <c r="O698" s="24">
        <f t="shared" si="23"/>
        <v>3263.7917879255033</v>
      </c>
      <c r="Q698" s="21">
        <f>IFERROR(O698/LISTAS[[#This Row],[COSTO]]-1,"")</f>
        <v>1.3020114176368343</v>
      </c>
      <c r="R698" t="str">
        <f>+LISTAS[[#This Row],[ID]]</f>
        <v>RESORTES LINEA AUTOMOTOR555</v>
      </c>
      <c r="T698" s="29"/>
      <c r="U698" s="25">
        <f>LISTAS[[#This Row],[COSTO]]+(LISTAS[[#This Row],[COSTO]]*T698)</f>
        <v>1417.8</v>
      </c>
      <c r="V698" s="30">
        <f>IF(T698="",0,U698/LISTAS[[#This Row],[VENTA NETA]]-1)</f>
        <v>0</v>
      </c>
      <c r="X698" s="25">
        <v>1050.5999999999999</v>
      </c>
      <c r="Y698" s="31">
        <f>IFERROR(LISTAS[[#This Row],[COSTO]]/X698-1,"")</f>
        <v>0.34951456310679618</v>
      </c>
      <c r="AF698" t="str">
        <v>RESORTES</v>
      </c>
      <c r="AG698" t="str">
        <v>RESORTES LINEA FERRETERIA</v>
      </c>
      <c r="AH698" s="15">
        <v>103</v>
      </c>
      <c r="AI698" s="9">
        <v>380.70000000000005</v>
      </c>
      <c r="AJ698" s="9">
        <v>211.5</v>
      </c>
      <c r="AK698" s="66">
        <v>0.80000000000000027</v>
      </c>
      <c r="AL698" s="8">
        <v>0.10781124781973306</v>
      </c>
      <c r="AM698" s="9">
        <v>421.74374204497235</v>
      </c>
      <c r="AN698" s="66">
        <v>0.99406024607551946</v>
      </c>
      <c r="AO698" s="13">
        <f t="shared" si="22"/>
        <v>41.043742044972305</v>
      </c>
      <c r="AQ698" s="66">
        <v>0.8</v>
      </c>
      <c r="AR698" s="13">
        <v>421.51331250000021</v>
      </c>
    </row>
    <row r="699" spans="1:44" x14ac:dyDescent="0.2">
      <c r="A699" s="6" t="s">
        <v>5645</v>
      </c>
      <c r="B699" t="s">
        <v>4709</v>
      </c>
      <c r="C699">
        <v>575</v>
      </c>
      <c r="D699" t="s">
        <v>5646</v>
      </c>
      <c r="E699" s="2">
        <v>4942.22</v>
      </c>
      <c r="F699" s="6" t="str">
        <f>+_xlfn.XLOOKUP(LISTAS[[#This Row],[ID]],_01_CODIGOS_Y_COSTOS_xlsm[Producto y N°],_01_CODIGOS_Y_COSTOS_xlsm[FABRICA],"",0,1)</f>
        <v>ResortesGenerales</v>
      </c>
      <c r="G699" s="13">
        <f>LISTAS[[#This Row],[Precio]]*(1-0.46)*(1-IF($C$3520="",0,$C$3520))</f>
        <v>2001.5991000000004</v>
      </c>
      <c r="H699" s="1">
        <f>+_xlfn.XLOOKUP(LISTAS[[#This Row],[ID]],_01_CODIGOS_Y_COSTOS_xlsm[Producto y N°],_01_CODIGOS_Y_COSTOS_xlsm[COSTO],0,0,1)</f>
        <v>1112</v>
      </c>
      <c r="I699" s="115">
        <f>+IFERROR(LISTAS[[#This Row],[VENTA NETA]]/LISTAS[[#This Row],[COSTO]]-1,0)</f>
        <v>0.79999919064748237</v>
      </c>
      <c r="J699" s="33" t="str">
        <f>IFERROR(VLOOKUP(LISTAS[[#This Row],[ID]],_01_CODIGOS_Y_COSTOS_xlsm[[Producto y N°]:[CODIGO]],2,0),"")</f>
        <v>2510</v>
      </c>
      <c r="M699" s="22">
        <v>0.27889593190219575</v>
      </c>
      <c r="N699" s="23">
        <f>+LISTAS[[#This Row],[Precio]]+(LISTAS[[#This Row],[Precio]]*M699)</f>
        <v>6320.5850525656697</v>
      </c>
      <c r="O699" s="24">
        <f t="shared" si="23"/>
        <v>2559.8369462890964</v>
      </c>
      <c r="Q699" s="21">
        <f>IFERROR(O699/LISTAS[[#This Row],[COSTO]]-1,"")</f>
        <v>1.3020116423463097</v>
      </c>
      <c r="R699" t="str">
        <f>+LISTAS[[#This Row],[ID]]</f>
        <v>RESORTES LINEA AUTOMOTOR575</v>
      </c>
      <c r="T699" s="29"/>
      <c r="U699" s="25">
        <f>LISTAS[[#This Row],[COSTO]]+(LISTAS[[#This Row],[COSTO]]*T699)</f>
        <v>1112</v>
      </c>
      <c r="V699" s="30">
        <f>IF(T699="",0,U699/LISTAS[[#This Row],[VENTA NETA]]-1)</f>
        <v>0</v>
      </c>
      <c r="X699" s="25">
        <v>824</v>
      </c>
      <c r="Y699" s="31">
        <f>IFERROR(LISTAS[[#This Row],[COSTO]]/X699-1,"")</f>
        <v>0.34951456310679618</v>
      </c>
      <c r="AF699" t="str">
        <v>DAHE.DIESEL</v>
      </c>
      <c r="AG699" t="str">
        <v>ARANDELAS DE INYECCION</v>
      </c>
      <c r="AH699" s="15">
        <v>1204</v>
      </c>
      <c r="AI699" s="9">
        <v>96.130800000000022</v>
      </c>
      <c r="AJ699" s="9">
        <v>53.405299999999997</v>
      </c>
      <c r="AK699" s="66">
        <v>0.80002359316397498</v>
      </c>
      <c r="AL699" s="8">
        <v>0.10676531236076126</v>
      </c>
      <c r="AM699" s="9">
        <v>106.39423488948987</v>
      </c>
      <c r="AN699" s="66">
        <v>0.99220367434486589</v>
      </c>
      <c r="AO699" s="13">
        <f t="shared" si="22"/>
        <v>10.263434889489844</v>
      </c>
      <c r="AQ699" s="66">
        <v>0.79999999999999982</v>
      </c>
      <c r="AR699" s="13">
        <v>210.81629699999985</v>
      </c>
    </row>
    <row r="700" spans="1:44" x14ac:dyDescent="0.2">
      <c r="A700" s="6" t="s">
        <v>5647</v>
      </c>
      <c r="B700" t="s">
        <v>4709</v>
      </c>
      <c r="C700">
        <v>576</v>
      </c>
      <c r="D700" t="s">
        <v>5648</v>
      </c>
      <c r="E700" s="2">
        <v>3150.67</v>
      </c>
      <c r="F700" s="6" t="str">
        <f>+_xlfn.XLOOKUP(LISTAS[[#This Row],[ID]],_01_CODIGOS_Y_COSTOS_xlsm[Producto y N°],_01_CODIGOS_Y_COSTOS_xlsm[FABRICA],"",0,1)</f>
        <v>ResortesGenerales</v>
      </c>
      <c r="G700" s="13">
        <f>LISTAS[[#This Row],[Precio]]*(1-0.46)*(1-IF($C$3520="",0,$C$3520))</f>
        <v>1276.02135</v>
      </c>
      <c r="H700" s="1">
        <f>+_xlfn.XLOOKUP(LISTAS[[#This Row],[ID]],_01_CODIGOS_Y_COSTOS_xlsm[Producto y N°],_01_CODIGOS_Y_COSTOS_xlsm[COSTO],0,0,1)</f>
        <v>708.9</v>
      </c>
      <c r="I700" s="115">
        <f>+IFERROR(LISTAS[[#This Row],[VENTA NETA]]/LISTAS[[#This Row],[COSTO]]-1,0)</f>
        <v>0.80000190435886598</v>
      </c>
      <c r="J700" s="33" t="str">
        <f>IFERROR(VLOOKUP(LISTAS[[#This Row],[ID]],_01_CODIGOS_Y_COSTOS_xlsm[[Producto y N°]:[CODIGO]],2,0),"")</f>
        <v>2543</v>
      </c>
      <c r="M700" s="22">
        <v>0.27889593449779704</v>
      </c>
      <c r="N700" s="23">
        <f>+LISTAS[[#This Row],[Precio]]+(LISTAS[[#This Row],[Precio]]*M700)</f>
        <v>4029.3790539441743</v>
      </c>
      <c r="O700" s="24">
        <f t="shared" si="23"/>
        <v>1631.898516847391</v>
      </c>
      <c r="Q700" s="21">
        <f>IFERROR(O700/LISTAS[[#This Row],[COSTO]]-1,"")</f>
        <v>1.3020151175728465</v>
      </c>
      <c r="R700" t="str">
        <f>+LISTAS[[#This Row],[ID]]</f>
        <v>RESORTES LINEA AUTOMOTOR576</v>
      </c>
      <c r="T700" s="29"/>
      <c r="U700" s="25">
        <f>LISTAS[[#This Row],[COSTO]]+(LISTAS[[#This Row],[COSTO]]*T700)</f>
        <v>708.9</v>
      </c>
      <c r="V700" s="30">
        <f>IF(T700="",0,U700/LISTAS[[#This Row],[VENTA NETA]]-1)</f>
        <v>0</v>
      </c>
      <c r="X700" s="25">
        <v>525.29999999999995</v>
      </c>
      <c r="Y700" s="31">
        <f>IFERROR(LISTAS[[#This Row],[COSTO]]/X700-1,"")</f>
        <v>0.34951456310679618</v>
      </c>
      <c r="AF700" t="str">
        <v>INSERTOS</v>
      </c>
      <c r="AG700" t="str">
        <v>INSERTOS</v>
      </c>
      <c r="AH700" s="15" t="str">
        <v>Arand. Tapa - 14x26</v>
      </c>
      <c r="AI700" s="9">
        <v>756.00135000000012</v>
      </c>
      <c r="AJ700" s="9">
        <v>420</v>
      </c>
      <c r="AK700" s="66">
        <v>0.80000321428571453</v>
      </c>
      <c r="AL700" s="8">
        <v>0.10503342726117459</v>
      </c>
      <c r="AM700" s="9">
        <v>835.40676280457501</v>
      </c>
      <c r="AN700" s="66">
        <v>0.98906372096327377</v>
      </c>
      <c r="AO700" s="13">
        <f t="shared" si="22"/>
        <v>79.405412804574894</v>
      </c>
      <c r="AQ700" s="66">
        <v>0.8</v>
      </c>
      <c r="AR700" s="13">
        <v>410.89089149999973</v>
      </c>
    </row>
    <row r="701" spans="1:44" x14ac:dyDescent="0.2">
      <c r="A701" s="6" t="s">
        <v>5649</v>
      </c>
      <c r="B701" t="s">
        <v>4709</v>
      </c>
      <c r="C701">
        <v>583</v>
      </c>
      <c r="D701" t="s">
        <v>5646</v>
      </c>
      <c r="E701" s="2">
        <v>2347.56</v>
      </c>
      <c r="F701" s="6" t="str">
        <f>+_xlfn.XLOOKUP(LISTAS[[#This Row],[ID]],_01_CODIGOS_Y_COSTOS_xlsm[Producto y N°],_01_CODIGOS_Y_COSTOS_xlsm[FABRICA],"",0,1)</f>
        <v>ResortesGenerales</v>
      </c>
      <c r="G701" s="13">
        <f>LISTAS[[#This Row],[Precio]]*(1-0.46)*(1-IF($C$3520="",0,$C$3520))</f>
        <v>950.76180000000011</v>
      </c>
      <c r="H701" s="1">
        <f>+_xlfn.XLOOKUP(LISTAS[[#This Row],[ID]],_01_CODIGOS_Y_COSTOS_xlsm[Producto y N°],_01_CODIGOS_Y_COSTOS_xlsm[COSTO],0,0,1)</f>
        <v>528.20000000000005</v>
      </c>
      <c r="I701" s="115">
        <f>+IFERROR(LISTAS[[#This Row],[VENTA NETA]]/LISTAS[[#This Row],[COSTO]]-1,0)</f>
        <v>0.80000340780007573</v>
      </c>
      <c r="J701" s="33" t="str">
        <f>IFERROR(VLOOKUP(LISTAS[[#This Row],[ID]],_01_CODIGOS_Y_COSTOS_xlsm[[Producto y N°]:[CODIGO]],2,0),"")</f>
        <v>2504</v>
      </c>
      <c r="M701" s="22">
        <v>0.27889592493505599</v>
      </c>
      <c r="N701" s="23">
        <f>+LISTAS[[#This Row],[Precio]]+(LISTAS[[#This Row],[Precio]]*M701)</f>
        <v>3002.2849175405399</v>
      </c>
      <c r="O701" s="24">
        <f t="shared" si="23"/>
        <v>1215.9253916039188</v>
      </c>
      <c r="Q701" s="21">
        <f>IFERROR(O701/LISTAS[[#This Row],[COSTO]]-1,"")</f>
        <v>1.3020170231047308</v>
      </c>
      <c r="R701" t="str">
        <f>+LISTAS[[#This Row],[ID]]</f>
        <v>RESORTES LINEA AUTOMOTOR583</v>
      </c>
      <c r="T701" s="29"/>
      <c r="U701" s="25">
        <f>LISTAS[[#This Row],[COSTO]]+(LISTAS[[#This Row],[COSTO]]*T701)</f>
        <v>528.20000000000005</v>
      </c>
      <c r="V701" s="30">
        <f>IF(T701="",0,U701/LISTAS[[#This Row],[VENTA NETA]]-1)</f>
        <v>0</v>
      </c>
      <c r="X701" s="25">
        <v>391.4</v>
      </c>
      <c r="Y701" s="31">
        <f>IFERROR(LISTAS[[#This Row],[COSTO]]/X701-1,"")</f>
        <v>0.34951456310679641</v>
      </c>
      <c r="AF701" t="str">
        <v>INSERTOS</v>
      </c>
      <c r="AG701" t="str">
        <v>INSERTOS</v>
      </c>
      <c r="AH701" s="15" t="str">
        <v>Arand. Tapa - 13x24</v>
      </c>
      <c r="AI701" s="9">
        <v>720.0009</v>
      </c>
      <c r="AJ701" s="9">
        <v>400</v>
      </c>
      <c r="AK701" s="66">
        <v>0.80000224999999991</v>
      </c>
      <c r="AL701" s="8">
        <v>0.10234744889241632</v>
      </c>
      <c r="AM701" s="9">
        <v>793.6911553152438</v>
      </c>
      <c r="AN701" s="66">
        <v>0.98422788828810948</v>
      </c>
      <c r="AO701" s="13">
        <f t="shared" si="22"/>
        <v>73.690255315243803</v>
      </c>
      <c r="AQ701" s="66">
        <v>0.80000000000000027</v>
      </c>
      <c r="AR701" s="13">
        <v>334.37857500000064</v>
      </c>
    </row>
    <row r="702" spans="1:44" x14ac:dyDescent="0.2">
      <c r="A702" s="6" t="s">
        <v>5650</v>
      </c>
      <c r="B702" t="s">
        <v>4709</v>
      </c>
      <c r="C702">
        <v>584</v>
      </c>
      <c r="D702" t="s">
        <v>5651</v>
      </c>
      <c r="E702" s="2">
        <v>3459.56</v>
      </c>
      <c r="F702" s="6" t="str">
        <f>+_xlfn.XLOOKUP(LISTAS[[#This Row],[ID]],_01_CODIGOS_Y_COSTOS_xlsm[Producto y N°],_01_CODIGOS_Y_COSTOS_xlsm[FABRICA],"",0,1)</f>
        <v>ResortesGenerales</v>
      </c>
      <c r="G702" s="13">
        <f>LISTAS[[#This Row],[Precio]]*(1-0.46)*(1-IF($C$3520="",0,$C$3520))</f>
        <v>1401.1218000000001</v>
      </c>
      <c r="H702" s="1">
        <f>+_xlfn.XLOOKUP(LISTAS[[#This Row],[ID]],_01_CODIGOS_Y_COSTOS_xlsm[Producto y N°],_01_CODIGOS_Y_COSTOS_xlsm[COSTO],0,0,1)</f>
        <v>778.4</v>
      </c>
      <c r="I702" s="115">
        <f>+IFERROR(LISTAS[[#This Row],[VENTA NETA]]/LISTAS[[#This Row],[COSTO]]-1,0)</f>
        <v>0.80000231243576581</v>
      </c>
      <c r="J702" s="33" t="str">
        <f>IFERROR(VLOOKUP(LISTAS[[#This Row],[ID]],_01_CODIGOS_Y_COSTOS_xlsm[[Producto y N°]:[CODIGO]],2,0),"")</f>
        <v>2511</v>
      </c>
      <c r="M702" s="22">
        <v>0.27889592244679129</v>
      </c>
      <c r="N702" s="23">
        <f>+LISTAS[[#This Row],[Precio]]+(LISTAS[[#This Row],[Precio]]*M702)</f>
        <v>4424.4171774600209</v>
      </c>
      <c r="O702" s="24">
        <f t="shared" si="23"/>
        <v>1791.8889568713084</v>
      </c>
      <c r="Q702" s="21">
        <f>IFERROR(O702/LISTAS[[#This Row],[COSTO]]-1,"")</f>
        <v>1.302015617768896</v>
      </c>
      <c r="R702" t="str">
        <f>+LISTAS[[#This Row],[ID]]</f>
        <v>RESORTES LINEA AUTOMOTOR584</v>
      </c>
      <c r="T702" s="29"/>
      <c r="U702" s="25">
        <f>LISTAS[[#This Row],[COSTO]]+(LISTAS[[#This Row],[COSTO]]*T702)</f>
        <v>778.4</v>
      </c>
      <c r="V702" s="30">
        <f>IF(T702="",0,U702/LISTAS[[#This Row],[VENTA NETA]]-1)</f>
        <v>0</v>
      </c>
      <c r="X702" s="25">
        <v>576.79999999999995</v>
      </c>
      <c r="Y702" s="31">
        <f>IFERROR(LISTAS[[#This Row],[COSTO]]/X702-1,"")</f>
        <v>0.34951456310679618</v>
      </c>
      <c r="AF702" t="str">
        <v>MIGUEL.ALEMITES</v>
      </c>
      <c r="AG702" t="str">
        <v>ALEMITES</v>
      </c>
      <c r="AH702" s="15" t="str">
        <v>21 - 1/4 GAS recto</v>
      </c>
      <c r="AI702" s="9">
        <v>730.79820000000007</v>
      </c>
      <c r="AJ702" s="9">
        <v>406</v>
      </c>
      <c r="AK702" s="66">
        <v>0.79999556650246317</v>
      </c>
      <c r="AL702" s="8">
        <v>0.10195080576759952</v>
      </c>
      <c r="AM702" s="9">
        <v>805.30366534351128</v>
      </c>
      <c r="AN702" s="66">
        <v>0.9835065648854957</v>
      </c>
      <c r="AO702" s="13">
        <f t="shared" si="22"/>
        <v>74.505465343511219</v>
      </c>
      <c r="AQ702" s="66">
        <v>0.8</v>
      </c>
      <c r="AR702" s="13">
        <v>322.07922449999978</v>
      </c>
    </row>
    <row r="703" spans="1:44" x14ac:dyDescent="0.2">
      <c r="A703" s="6" t="s">
        <v>5652</v>
      </c>
      <c r="B703" t="s">
        <v>4709</v>
      </c>
      <c r="C703">
        <v>585</v>
      </c>
      <c r="D703" t="s">
        <v>5653</v>
      </c>
      <c r="E703" s="2">
        <v>1729.78</v>
      </c>
      <c r="F703" s="6" t="str">
        <f>+_xlfn.XLOOKUP(LISTAS[[#This Row],[ID]],_01_CODIGOS_Y_COSTOS_xlsm[Producto y N°],_01_CODIGOS_Y_COSTOS_xlsm[FABRICA],"",0,1)</f>
        <v>ResortesGenerales</v>
      </c>
      <c r="G703" s="13">
        <f>LISTAS[[#This Row],[Precio]]*(1-0.46)*(1-IF($C$3520="",0,$C$3520))</f>
        <v>700.56090000000006</v>
      </c>
      <c r="H703" s="1">
        <f>+_xlfn.XLOOKUP(LISTAS[[#This Row],[ID]],_01_CODIGOS_Y_COSTOS_xlsm[Producto y N°],_01_CODIGOS_Y_COSTOS_xlsm[COSTO],0,0,1)</f>
        <v>389.2</v>
      </c>
      <c r="I703" s="115">
        <f>+IFERROR(LISTAS[[#This Row],[VENTA NETA]]/LISTAS[[#This Row],[COSTO]]-1,0)</f>
        <v>0.80000231243576581</v>
      </c>
      <c r="J703" s="33" t="str">
        <f>IFERROR(VLOOKUP(LISTAS[[#This Row],[ID]],_01_CODIGOS_Y_COSTOS_xlsm[[Producto y N°]:[CODIGO]],2,0),"")</f>
        <v>2512</v>
      </c>
      <c r="M703" s="22">
        <v>0.27889587516977299</v>
      </c>
      <c r="N703" s="23">
        <f>+LISTAS[[#This Row],[Precio]]+(LISTAS[[#This Row],[Precio]]*M703)</f>
        <v>2212.20850695117</v>
      </c>
      <c r="O703" s="24">
        <f t="shared" si="23"/>
        <v>895.9444453152239</v>
      </c>
      <c r="Q703" s="21">
        <f>IFERROR(O703/LISTAS[[#This Row],[COSTO]]-1,"")</f>
        <v>1.3020155326701541</v>
      </c>
      <c r="R703" t="str">
        <f>+LISTAS[[#This Row],[ID]]</f>
        <v>RESORTES LINEA AUTOMOTOR585</v>
      </c>
      <c r="T703" s="29"/>
      <c r="U703" s="25">
        <f>LISTAS[[#This Row],[COSTO]]+(LISTAS[[#This Row],[COSTO]]*T703)</f>
        <v>389.2</v>
      </c>
      <c r="V703" s="30">
        <f>IF(T703="",0,U703/LISTAS[[#This Row],[VENTA NETA]]-1)</f>
        <v>0</v>
      </c>
      <c r="X703" s="25">
        <v>288.39999999999998</v>
      </c>
      <c r="Y703" s="31">
        <f>IFERROR(LISTAS[[#This Row],[COSTO]]/X703-1,"")</f>
        <v>0.34951456310679618</v>
      </c>
      <c r="AF703" t="str">
        <v>DQAUTOPARTES</v>
      </c>
      <c r="AG703" t="str">
        <v>TOPES Y TAPONES DE GOMA</v>
      </c>
      <c r="AH703" s="15">
        <v>1</v>
      </c>
      <c r="AI703" s="9">
        <v>804.24900000000002</v>
      </c>
      <c r="AJ703" s="9">
        <v>573.44000000000005</v>
      </c>
      <c r="AK703" s="66">
        <v>0.40249895368303568</v>
      </c>
      <c r="AL703" s="8">
        <v>0.1</v>
      </c>
      <c r="AM703" s="9">
        <v>884.67390000000023</v>
      </c>
      <c r="AN703" s="66">
        <v>0.54274884905133947</v>
      </c>
      <c r="AO703" s="13">
        <f t="shared" si="22"/>
        <v>80.424900000000207</v>
      </c>
      <c r="AQ703" s="66">
        <v>0.80000000000000049</v>
      </c>
      <c r="AR703" s="13">
        <v>515.58215400000108</v>
      </c>
    </row>
    <row r="704" spans="1:44" x14ac:dyDescent="0.2">
      <c r="A704" s="6" t="s">
        <v>5654</v>
      </c>
      <c r="B704" t="s">
        <v>4709</v>
      </c>
      <c r="C704">
        <v>589</v>
      </c>
      <c r="D704" t="s">
        <v>5655</v>
      </c>
      <c r="E704" s="2">
        <v>2224</v>
      </c>
      <c r="F704" s="6" t="str">
        <f>+_xlfn.XLOOKUP(LISTAS[[#This Row],[ID]],_01_CODIGOS_Y_COSTOS_xlsm[Producto y N°],_01_CODIGOS_Y_COSTOS_xlsm[FABRICA],"",0,1)</f>
        <v>ResortesGenerales</v>
      </c>
      <c r="G704" s="13">
        <f>LISTAS[[#This Row],[Precio]]*(1-0.46)*(1-IF($C$3520="",0,$C$3520))</f>
        <v>900.72</v>
      </c>
      <c r="H704" s="1">
        <f>+_xlfn.XLOOKUP(LISTAS[[#This Row],[ID]],_01_CODIGOS_Y_COSTOS_xlsm[Producto y N°],_01_CODIGOS_Y_COSTOS_xlsm[COSTO],0,0,1)</f>
        <v>500.4</v>
      </c>
      <c r="I704" s="115">
        <f>+IFERROR(LISTAS[[#This Row],[VENTA NETA]]/LISTAS[[#This Row],[COSTO]]-1,0)</f>
        <v>0.8</v>
      </c>
      <c r="J704" s="33" t="str">
        <f>IFERROR(VLOOKUP(LISTAS[[#This Row],[ID]],_01_CODIGOS_Y_COSTOS_xlsm[[Producto y N°]:[CODIGO]],2,0),"")</f>
        <v>2517</v>
      </c>
      <c r="M704" s="22">
        <v>0.27889591719378948</v>
      </c>
      <c r="N704" s="23">
        <f>+LISTAS[[#This Row],[Precio]]+(LISTAS[[#This Row],[Precio]]*M704)</f>
        <v>2844.2645198389878</v>
      </c>
      <c r="O704" s="24">
        <f t="shared" si="23"/>
        <v>1151.9271305347902</v>
      </c>
      <c r="Q704" s="21">
        <f>IFERROR(O704/LISTAS[[#This Row],[COSTO]]-1,"")</f>
        <v>1.3020126509488215</v>
      </c>
      <c r="R704" t="str">
        <f>+LISTAS[[#This Row],[ID]]</f>
        <v>RESORTES LINEA AUTOMOTOR589</v>
      </c>
      <c r="T704" s="29"/>
      <c r="U704" s="25">
        <f>LISTAS[[#This Row],[COSTO]]+(LISTAS[[#This Row],[COSTO]]*T704)</f>
        <v>500.4</v>
      </c>
      <c r="V704" s="30">
        <f>IF(T704="",0,U704/LISTAS[[#This Row],[VENTA NETA]]-1)</f>
        <v>0</v>
      </c>
      <c r="X704" s="25">
        <v>370.8</v>
      </c>
      <c r="Y704" s="31">
        <f>IFERROR(LISTAS[[#This Row],[COSTO]]/X704-1,"")</f>
        <v>0.34951456310679596</v>
      </c>
      <c r="AF704" t="str">
        <v>DQAUTOPARTES</v>
      </c>
      <c r="AG704" t="str">
        <v>TOPES Y TAPONES DE GOMA</v>
      </c>
      <c r="AH704" s="15">
        <v>2</v>
      </c>
      <c r="AI704" s="9">
        <v>804.24900000000002</v>
      </c>
      <c r="AJ704" s="9">
        <v>573.44000000000005</v>
      </c>
      <c r="AK704" s="66">
        <v>0.40249895368303568</v>
      </c>
      <c r="AL704" s="8">
        <v>0.1</v>
      </c>
      <c r="AM704" s="9">
        <v>884.67390000000023</v>
      </c>
      <c r="AN704" s="66">
        <v>0.54274884905133947</v>
      </c>
      <c r="AO704" s="13">
        <f t="shared" si="22"/>
        <v>80.424900000000207</v>
      </c>
      <c r="AQ704" s="66">
        <v>0.80000000000000027</v>
      </c>
      <c r="AR704" s="13">
        <v>259.00276949999989</v>
      </c>
    </row>
    <row r="705" spans="1:44" x14ac:dyDescent="0.2">
      <c r="A705" s="6" t="s">
        <v>5656</v>
      </c>
      <c r="B705" t="s">
        <v>4709</v>
      </c>
      <c r="C705">
        <v>590</v>
      </c>
      <c r="D705" t="s">
        <v>5657</v>
      </c>
      <c r="E705" s="2">
        <v>3459.56</v>
      </c>
      <c r="F705" s="6" t="str">
        <f>+_xlfn.XLOOKUP(LISTAS[[#This Row],[ID]],_01_CODIGOS_Y_COSTOS_xlsm[Producto y N°],_01_CODIGOS_Y_COSTOS_xlsm[FABRICA],"",0,1)</f>
        <v>ResortesGenerales</v>
      </c>
      <c r="G705" s="13">
        <f>LISTAS[[#This Row],[Precio]]*(1-0.46)*(1-IF($C$3520="",0,$C$3520))</f>
        <v>1401.1218000000001</v>
      </c>
      <c r="H705" s="1">
        <f>+_xlfn.XLOOKUP(LISTAS[[#This Row],[ID]],_01_CODIGOS_Y_COSTOS_xlsm[Producto y N°],_01_CODIGOS_Y_COSTOS_xlsm[COSTO],0,0,1)</f>
        <v>778.4</v>
      </c>
      <c r="I705" s="115">
        <f>+IFERROR(LISTAS[[#This Row],[VENTA NETA]]/LISTAS[[#This Row],[COSTO]]-1,0)</f>
        <v>0.80000231243576581</v>
      </c>
      <c r="J705" s="33" t="str">
        <f>IFERROR(VLOOKUP(LISTAS[[#This Row],[ID]],_01_CODIGOS_Y_COSTOS_xlsm[[Producto y N°]:[CODIGO]],2,0),"")</f>
        <v>2518</v>
      </c>
      <c r="M705" s="22">
        <v>0.27889592244679129</v>
      </c>
      <c r="N705" s="23">
        <f>+LISTAS[[#This Row],[Precio]]+(LISTAS[[#This Row],[Precio]]*M705)</f>
        <v>4424.4171774600209</v>
      </c>
      <c r="O705" s="24">
        <f t="shared" si="23"/>
        <v>1791.8889568713084</v>
      </c>
      <c r="Q705" s="21">
        <f>IFERROR(O705/LISTAS[[#This Row],[COSTO]]-1,"")</f>
        <v>1.302015617768896</v>
      </c>
      <c r="R705" t="str">
        <f>+LISTAS[[#This Row],[ID]]</f>
        <v>RESORTES LINEA AUTOMOTOR590</v>
      </c>
      <c r="T705" s="29"/>
      <c r="U705" s="25">
        <f>LISTAS[[#This Row],[COSTO]]+(LISTAS[[#This Row],[COSTO]]*T705)</f>
        <v>778.4</v>
      </c>
      <c r="V705" s="30">
        <f>IF(T705="",0,U705/LISTAS[[#This Row],[VENTA NETA]]-1)</f>
        <v>0</v>
      </c>
      <c r="X705" s="25">
        <v>576.79999999999995</v>
      </c>
      <c r="Y705" s="31">
        <f>IFERROR(LISTAS[[#This Row],[COSTO]]/X705-1,"")</f>
        <v>0.34951456310679618</v>
      </c>
      <c r="AF705" t="str">
        <v>DQAUTOPARTES</v>
      </c>
      <c r="AG705" t="str">
        <v>TOPES Y TAPONES DE GOMA</v>
      </c>
      <c r="AH705" s="15">
        <v>3</v>
      </c>
      <c r="AI705" s="9">
        <v>1516.9437000000003</v>
      </c>
      <c r="AJ705" s="9">
        <v>1081.5999999999999</v>
      </c>
      <c r="AK705" s="66">
        <v>0.40249972263313638</v>
      </c>
      <c r="AL705" s="8">
        <v>0.1</v>
      </c>
      <c r="AM705" s="9">
        <v>1668.6380700000002</v>
      </c>
      <c r="AN705" s="66">
        <v>0.54274969489645009</v>
      </c>
      <c r="AO705" s="13">
        <f t="shared" si="22"/>
        <v>151.69436999999994</v>
      </c>
      <c r="AQ705" s="66">
        <v>0.79999999999999982</v>
      </c>
      <c r="AR705" s="13">
        <v>849.08813399999872</v>
      </c>
    </row>
    <row r="706" spans="1:44" x14ac:dyDescent="0.2">
      <c r="A706" s="6" t="s">
        <v>5658</v>
      </c>
      <c r="B706" t="s">
        <v>4709</v>
      </c>
      <c r="C706">
        <v>594</v>
      </c>
      <c r="D706" t="s">
        <v>5659</v>
      </c>
      <c r="E706" s="2">
        <v>1544.44</v>
      </c>
      <c r="F706" s="6" t="str">
        <f>+_xlfn.XLOOKUP(LISTAS[[#This Row],[ID]],_01_CODIGOS_Y_COSTOS_xlsm[Producto y N°],_01_CODIGOS_Y_COSTOS_xlsm[FABRICA],"",0,1)</f>
        <v>ResortesGenerales</v>
      </c>
      <c r="G706" s="13">
        <f>LISTAS[[#This Row],[Precio]]*(1-0.46)*(1-IF($C$3520="",0,$C$3520))</f>
        <v>625.4982</v>
      </c>
      <c r="H706" s="1">
        <f>+_xlfn.XLOOKUP(LISTAS[[#This Row],[ID]],_01_CODIGOS_Y_COSTOS_xlsm[Producto y N°],_01_CODIGOS_Y_COSTOS_xlsm[COSTO],0,0,1)</f>
        <v>347.5</v>
      </c>
      <c r="I706" s="115">
        <f>+IFERROR(LISTAS[[#This Row],[VENTA NETA]]/LISTAS[[#This Row],[COSTO]]-1,0)</f>
        <v>0.7999948201438849</v>
      </c>
      <c r="J706" s="33" t="str">
        <f>IFERROR(VLOOKUP(LISTAS[[#This Row],[ID]],_01_CODIGOS_Y_COSTOS_xlsm[[Producto y N°]:[CODIGO]],2,0),"")</f>
        <v>2522</v>
      </c>
      <c r="M706" s="22">
        <v>0.27889590542706477</v>
      </c>
      <c r="N706" s="23">
        <f>+LISTAS[[#This Row],[Precio]]+(LISTAS[[#This Row],[Precio]]*M706)</f>
        <v>1975.1779921777761</v>
      </c>
      <c r="O706" s="24">
        <f t="shared" si="23"/>
        <v>799.94708683199929</v>
      </c>
      <c r="Q706" s="21">
        <f>IFERROR(O706/LISTAS[[#This Row],[COSTO]]-1,"")</f>
        <v>1.3020060052719402</v>
      </c>
      <c r="R706" t="str">
        <f>+LISTAS[[#This Row],[ID]]</f>
        <v>RESORTES LINEA AUTOMOTOR594</v>
      </c>
      <c r="T706" s="29"/>
      <c r="U706" s="25">
        <f>LISTAS[[#This Row],[COSTO]]+(LISTAS[[#This Row],[COSTO]]*T706)</f>
        <v>347.5</v>
      </c>
      <c r="V706" s="30">
        <f>IF(T706="",0,U706/LISTAS[[#This Row],[VENTA NETA]]-1)</f>
        <v>0</v>
      </c>
      <c r="X706" s="25">
        <v>257.5</v>
      </c>
      <c r="Y706" s="31">
        <f>IFERROR(LISTAS[[#This Row],[COSTO]]/X706-1,"")</f>
        <v>0.34951456310679618</v>
      </c>
      <c r="AF706" t="str">
        <v>DQAUTOPARTES</v>
      </c>
      <c r="AG706" t="str">
        <v>TOPES Y TAPONES DE GOMA</v>
      </c>
      <c r="AH706" s="15">
        <v>4</v>
      </c>
      <c r="AI706" s="9">
        <v>947.86200000000008</v>
      </c>
      <c r="AJ706" s="9">
        <v>675.84</v>
      </c>
      <c r="AK706" s="66">
        <v>0.40249467329545463</v>
      </c>
      <c r="AL706" s="8">
        <v>0.1</v>
      </c>
      <c r="AM706" s="9">
        <v>1042.6482000000001</v>
      </c>
      <c r="AN706" s="66">
        <v>0.54274414062499998</v>
      </c>
      <c r="AO706" s="13">
        <f t="shared" si="22"/>
        <v>94.786200000000008</v>
      </c>
      <c r="AQ706" s="66">
        <v>0.79999999999999982</v>
      </c>
      <c r="AR706" s="13">
        <v>275.67257849999942</v>
      </c>
    </row>
    <row r="707" spans="1:44" x14ac:dyDescent="0.2">
      <c r="A707" s="6" t="s">
        <v>5660</v>
      </c>
      <c r="B707" t="s">
        <v>4709</v>
      </c>
      <c r="C707">
        <v>595</v>
      </c>
      <c r="D707" t="s">
        <v>5661</v>
      </c>
      <c r="E707" s="2">
        <v>1297.33</v>
      </c>
      <c r="F707" s="6" t="str">
        <f>+_xlfn.XLOOKUP(LISTAS[[#This Row],[ID]],_01_CODIGOS_Y_COSTOS_xlsm[Producto y N°],_01_CODIGOS_Y_COSTOS_xlsm[FABRICA],"",0,1)</f>
        <v>ResortesGenerales</v>
      </c>
      <c r="G707" s="13">
        <f>LISTAS[[#This Row],[Precio]]*(1-0.46)*(1-IF($C$3520="",0,$C$3520))</f>
        <v>525.41865000000007</v>
      </c>
      <c r="H707" s="1">
        <f>+_xlfn.XLOOKUP(LISTAS[[#This Row],[ID]],_01_CODIGOS_Y_COSTOS_xlsm[Producto y N°],_01_CODIGOS_Y_COSTOS_xlsm[COSTO],0,0,1)</f>
        <v>291.89999999999998</v>
      </c>
      <c r="I707" s="115">
        <f>+IFERROR(LISTAS[[#This Row],[VENTA NETA]]/LISTAS[[#This Row],[COSTO]]-1,0)</f>
        <v>0.79999537512846897</v>
      </c>
      <c r="J707" s="33" t="str">
        <f>IFERROR(VLOOKUP(LISTAS[[#This Row],[ID]],_01_CODIGOS_Y_COSTOS_xlsm[[Producto y N°]:[CODIGO]],2,0),"")</f>
        <v>2541</v>
      </c>
      <c r="M707" s="22">
        <v>0.27889587516977299</v>
      </c>
      <c r="N707" s="23">
        <f>+LISTAS[[#This Row],[Precio]]+(LISTAS[[#This Row],[Precio]]*M707)</f>
        <v>1659.1499857340016</v>
      </c>
      <c r="O707" s="24">
        <f t="shared" si="23"/>
        <v>671.95574422227071</v>
      </c>
      <c r="Q707" s="21">
        <f>IFERROR(O707/LISTAS[[#This Row],[COSTO]]-1,"")</f>
        <v>1.3020066605764673</v>
      </c>
      <c r="R707" t="str">
        <f>+LISTAS[[#This Row],[ID]]</f>
        <v>RESORTES LINEA AUTOMOTOR595</v>
      </c>
      <c r="T707" s="29"/>
      <c r="U707" s="25">
        <f>LISTAS[[#This Row],[COSTO]]+(LISTAS[[#This Row],[COSTO]]*T707)</f>
        <v>291.89999999999998</v>
      </c>
      <c r="V707" s="30">
        <f>IF(T707="",0,U707/LISTAS[[#This Row],[VENTA NETA]]-1)</f>
        <v>0</v>
      </c>
      <c r="X707" s="25">
        <v>216.3</v>
      </c>
      <c r="Y707" s="31">
        <f>IFERROR(LISTAS[[#This Row],[COSTO]]/X707-1,"")</f>
        <v>0.34951456310679596</v>
      </c>
      <c r="AF707" t="str">
        <v>DQAUTOPARTES</v>
      </c>
      <c r="AG707" t="str">
        <v>TOPES Y TAPONES DE GOMA</v>
      </c>
      <c r="AH707" s="15">
        <v>5</v>
      </c>
      <c r="AI707" s="9">
        <v>947.86200000000008</v>
      </c>
      <c r="AJ707" s="9">
        <v>675.84</v>
      </c>
      <c r="AK707" s="66">
        <v>0.40249467329545463</v>
      </c>
      <c r="AL707" s="8">
        <v>0.1</v>
      </c>
      <c r="AM707" s="9">
        <v>1042.6482000000001</v>
      </c>
      <c r="AN707" s="66">
        <v>0.54274414062499998</v>
      </c>
      <c r="AO707" s="13">
        <f t="shared" si="22"/>
        <v>94.786200000000008</v>
      </c>
      <c r="AQ707" s="66">
        <v>0.8</v>
      </c>
      <c r="AR707" s="13">
        <v>353.87105400000019</v>
      </c>
    </row>
    <row r="708" spans="1:44" x14ac:dyDescent="0.2">
      <c r="A708" s="6" t="s">
        <v>5662</v>
      </c>
      <c r="B708" t="s">
        <v>4709</v>
      </c>
      <c r="C708">
        <v>598</v>
      </c>
      <c r="D708" t="s">
        <v>5663</v>
      </c>
      <c r="E708" s="2">
        <v>3953.78</v>
      </c>
      <c r="F708" s="6" t="str">
        <f>+_xlfn.XLOOKUP(LISTAS[[#This Row],[ID]],_01_CODIGOS_Y_COSTOS_xlsm[Producto y N°],_01_CODIGOS_Y_COSTOS_xlsm[FABRICA],"",0,1)</f>
        <v>ResortesGenerales</v>
      </c>
      <c r="G708" s="13">
        <f>LISTAS[[#This Row],[Precio]]*(1-0.46)*(1-IF($C$3520="",0,$C$3520))</f>
        <v>1601.2809000000002</v>
      </c>
      <c r="H708" s="1">
        <f>+_xlfn.XLOOKUP(LISTAS[[#This Row],[ID]],_01_CODIGOS_Y_COSTOS_xlsm[Producto y N°],_01_CODIGOS_Y_COSTOS_xlsm[COSTO],0,0,1)</f>
        <v>889.6</v>
      </c>
      <c r="I708" s="115">
        <f>+IFERROR(LISTAS[[#This Row],[VENTA NETA]]/LISTAS[[#This Row],[COSTO]]-1,0)</f>
        <v>0.80000101169064775</v>
      </c>
      <c r="J708" s="33" t="str">
        <f>IFERROR(VLOOKUP(LISTAS[[#This Row],[ID]],_01_CODIGOS_Y_COSTOS_xlsm[[Producto y N°]:[CODIGO]],2,0),"")</f>
        <v>2526</v>
      </c>
      <c r="M708" s="22">
        <v>0.27889589880828192</v>
      </c>
      <c r="N708" s="23">
        <f>+LISTAS[[#This Row],[Precio]]+(LISTAS[[#This Row],[Precio]]*M708)</f>
        <v>5056.4730267902087</v>
      </c>
      <c r="O708" s="24">
        <f t="shared" si="23"/>
        <v>2047.8715758500348</v>
      </c>
      <c r="Q708" s="21">
        <f>IFERROR(O708/LISTAS[[#This Row],[COSTO]]-1,"")</f>
        <v>1.3020139117019274</v>
      </c>
      <c r="R708" t="str">
        <f>+LISTAS[[#This Row],[ID]]</f>
        <v>RESORTES LINEA AUTOMOTOR598</v>
      </c>
      <c r="T708" s="29"/>
      <c r="U708" s="25">
        <f>LISTAS[[#This Row],[COSTO]]+(LISTAS[[#This Row],[COSTO]]*T708)</f>
        <v>889.6</v>
      </c>
      <c r="V708" s="30">
        <f>IF(T708="",0,U708/LISTAS[[#This Row],[VENTA NETA]]-1)</f>
        <v>0</v>
      </c>
      <c r="X708" s="25">
        <v>659.2</v>
      </c>
      <c r="Y708" s="31">
        <f>IFERROR(LISTAS[[#This Row],[COSTO]]/X708-1,"")</f>
        <v>0.34951456310679596</v>
      </c>
      <c r="AF708" t="str">
        <v>DQAUTOPARTES</v>
      </c>
      <c r="AG708" t="str">
        <v>TOPES Y TAPONES DE GOMA</v>
      </c>
      <c r="AH708" s="15">
        <v>6</v>
      </c>
      <c r="AI708" s="9">
        <v>1148.9283</v>
      </c>
      <c r="AJ708" s="9">
        <v>819.2</v>
      </c>
      <c r="AK708" s="66">
        <v>0.40250036621093743</v>
      </c>
      <c r="AL708" s="8">
        <v>0.1</v>
      </c>
      <c r="AM708" s="9">
        <v>1263.8211300000003</v>
      </c>
      <c r="AN708" s="66">
        <v>0.54275040283203158</v>
      </c>
      <c r="AO708" s="13">
        <f t="shared" si="22"/>
        <v>114.89283000000023</v>
      </c>
      <c r="AQ708" s="66">
        <v>0.8</v>
      </c>
      <c r="AR708" s="13">
        <v>266.0622165000002</v>
      </c>
    </row>
    <row r="709" spans="1:44" x14ac:dyDescent="0.2">
      <c r="A709" s="6" t="s">
        <v>5664</v>
      </c>
      <c r="B709" t="s">
        <v>4709</v>
      </c>
      <c r="C709">
        <v>599</v>
      </c>
      <c r="D709" t="s">
        <v>5665</v>
      </c>
      <c r="E709" s="2">
        <v>1976.89</v>
      </c>
      <c r="F709" s="6" t="str">
        <f>+_xlfn.XLOOKUP(LISTAS[[#This Row],[ID]],_01_CODIGOS_Y_COSTOS_xlsm[Producto y N°],_01_CODIGOS_Y_COSTOS_xlsm[FABRICA],"",0,1)</f>
        <v>ResortesGenerales</v>
      </c>
      <c r="G709" s="13">
        <f>LISTAS[[#This Row],[Precio]]*(1-0.46)*(1-IF($C$3520="",0,$C$3520))</f>
        <v>800.6404500000001</v>
      </c>
      <c r="H709" s="1">
        <f>+_xlfn.XLOOKUP(LISTAS[[#This Row],[ID]],_01_CODIGOS_Y_COSTOS_xlsm[Producto y N°],_01_CODIGOS_Y_COSTOS_xlsm[COSTO],0,0,1)</f>
        <v>444.8</v>
      </c>
      <c r="I709" s="115">
        <f>+IFERROR(LISTAS[[#This Row],[VENTA NETA]]/LISTAS[[#This Row],[COSTO]]-1,0)</f>
        <v>0.80000101169064775</v>
      </c>
      <c r="J709" s="33" t="str">
        <f>IFERROR(VLOOKUP(LISTAS[[#This Row],[ID]],_01_CODIGOS_Y_COSTOS_xlsm[[Producto y N°]:[CODIGO]],2,0),"")</f>
        <v>2527</v>
      </c>
      <c r="M709" s="22">
        <v>0.27889589880828192</v>
      </c>
      <c r="N709" s="23">
        <f>+LISTAS[[#This Row],[Precio]]+(LISTAS[[#This Row],[Precio]]*M709)</f>
        <v>2528.2365133951043</v>
      </c>
      <c r="O709" s="24">
        <f t="shared" si="23"/>
        <v>1023.9357879250174</v>
      </c>
      <c r="Q709" s="21">
        <f>IFERROR(O709/LISTAS[[#This Row],[COSTO]]-1,"")</f>
        <v>1.3020139117019274</v>
      </c>
      <c r="R709" t="str">
        <f>+LISTAS[[#This Row],[ID]]</f>
        <v>RESORTES LINEA AUTOMOTOR599</v>
      </c>
      <c r="T709" s="29"/>
      <c r="U709" s="25">
        <f>LISTAS[[#This Row],[COSTO]]+(LISTAS[[#This Row],[COSTO]]*T709)</f>
        <v>444.8</v>
      </c>
      <c r="V709" s="30">
        <f>IF(T709="",0,U709/LISTAS[[#This Row],[VENTA NETA]]-1)</f>
        <v>0</v>
      </c>
      <c r="X709" s="25">
        <v>329.6</v>
      </c>
      <c r="Y709" s="31">
        <f>IFERROR(LISTAS[[#This Row],[COSTO]]/X709-1,"")</f>
        <v>0.34951456310679596</v>
      </c>
      <c r="AF709" t="str">
        <v>DQAUTOPARTES</v>
      </c>
      <c r="AG709" t="str">
        <v>TOPES Y TAPONES DE GOMA</v>
      </c>
      <c r="AH709" s="15">
        <v>7</v>
      </c>
      <c r="AI709" s="9">
        <v>947.86200000000008</v>
      </c>
      <c r="AJ709" s="9">
        <v>675.84</v>
      </c>
      <c r="AK709" s="66">
        <v>0.40249467329545463</v>
      </c>
      <c r="AL709" s="8">
        <v>0.1</v>
      </c>
      <c r="AM709" s="9">
        <v>1042.6482000000001</v>
      </c>
      <c r="AN709" s="66">
        <v>0.54274414062499998</v>
      </c>
      <c r="AO709" s="13">
        <f t="shared" ref="AO709:AO772" si="24">+AM709-AI709</f>
        <v>94.786200000000008</v>
      </c>
      <c r="AQ709" s="66">
        <v>0.8</v>
      </c>
      <c r="AR709" s="13">
        <v>416.37367349999977</v>
      </c>
    </row>
    <row r="710" spans="1:44" x14ac:dyDescent="0.2">
      <c r="A710" s="6" t="s">
        <v>5666</v>
      </c>
      <c r="B710" t="s">
        <v>4709</v>
      </c>
      <c r="C710">
        <v>600</v>
      </c>
      <c r="D710" t="s">
        <v>5667</v>
      </c>
      <c r="E710" s="2">
        <v>1482.67</v>
      </c>
      <c r="F710" s="6" t="str">
        <f>+_xlfn.XLOOKUP(LISTAS[[#This Row],[ID]],_01_CODIGOS_Y_COSTOS_xlsm[Producto y N°],_01_CODIGOS_Y_COSTOS_xlsm[FABRICA],"",0,1)</f>
        <v>ResortesGenerales</v>
      </c>
      <c r="G710" s="13">
        <f>LISTAS[[#This Row],[Precio]]*(1-0.46)*(1-IF($C$3520="",0,$C$3520))</f>
        <v>600.48135000000002</v>
      </c>
      <c r="H710" s="1">
        <f>+_xlfn.XLOOKUP(LISTAS[[#This Row],[ID]],_01_CODIGOS_Y_COSTOS_xlsm[Producto y N°],_01_CODIGOS_Y_COSTOS_xlsm[COSTO],0,0,1)</f>
        <v>333.6</v>
      </c>
      <c r="I710" s="115">
        <f>+IFERROR(LISTAS[[#This Row],[VENTA NETA]]/LISTAS[[#This Row],[COSTO]]-1,0)</f>
        <v>0.80000404676258996</v>
      </c>
      <c r="J710" s="33" t="str">
        <f>IFERROR(VLOOKUP(LISTAS[[#This Row],[ID]],_01_CODIGOS_Y_COSTOS_xlsm[[Producto y N°]:[CODIGO]],2,0),"")</f>
        <v>2528</v>
      </c>
      <c r="M710" s="22">
        <v>0.27889595396480615</v>
      </c>
      <c r="N710" s="23">
        <f>+LISTAS[[#This Row],[Precio]]+(LISTAS[[#This Row],[Precio]]*M710)</f>
        <v>1896.1806640649993</v>
      </c>
      <c r="O710" s="24">
        <f t="shared" si="23"/>
        <v>767.95316894632469</v>
      </c>
      <c r="Q710" s="21">
        <f>IFERROR(O710/LISTAS[[#This Row],[COSTO]]-1,"")</f>
        <v>1.3020178925249541</v>
      </c>
      <c r="R710" t="str">
        <f>+LISTAS[[#This Row],[ID]]</f>
        <v>RESORTES LINEA AUTOMOTOR600</v>
      </c>
      <c r="T710" s="29"/>
      <c r="U710" s="25">
        <f>LISTAS[[#This Row],[COSTO]]+(LISTAS[[#This Row],[COSTO]]*T710)</f>
        <v>333.6</v>
      </c>
      <c r="V710" s="30">
        <f>IF(T710="",0,U710/LISTAS[[#This Row],[VENTA NETA]]-1)</f>
        <v>0</v>
      </c>
      <c r="X710" s="25">
        <v>247.2</v>
      </c>
      <c r="Y710" s="31">
        <f>IFERROR(LISTAS[[#This Row],[COSTO]]/X710-1,"")</f>
        <v>0.34951456310679618</v>
      </c>
      <c r="AF710" t="str">
        <v>DQAUTOPARTES</v>
      </c>
      <c r="AG710" t="str">
        <v>TOPES Y TAPONES DE GOMA</v>
      </c>
      <c r="AH710" s="15">
        <v>8</v>
      </c>
      <c r="AI710" s="9">
        <v>897.59745000000009</v>
      </c>
      <c r="AJ710" s="9">
        <v>640</v>
      </c>
      <c r="AK710" s="66">
        <v>0.40249601562500015</v>
      </c>
      <c r="AL710" s="8">
        <v>0.1</v>
      </c>
      <c r="AM710" s="9">
        <v>987.35719499999993</v>
      </c>
      <c r="AN710" s="66">
        <v>0.54274561718749981</v>
      </c>
      <c r="AO710" s="13">
        <f t="shared" si="24"/>
        <v>89.759744999999839</v>
      </c>
      <c r="AQ710" s="66">
        <v>0.80000000000000027</v>
      </c>
      <c r="AR710" s="13">
        <v>304.08508350000034</v>
      </c>
    </row>
    <row r="711" spans="1:44" x14ac:dyDescent="0.2">
      <c r="A711" s="6" t="s">
        <v>5668</v>
      </c>
      <c r="B711" t="s">
        <v>4709</v>
      </c>
      <c r="C711">
        <v>601</v>
      </c>
      <c r="D711" t="s">
        <v>5669</v>
      </c>
      <c r="E711" s="2">
        <v>1482.67</v>
      </c>
      <c r="F711" s="6" t="str">
        <f>+_xlfn.XLOOKUP(LISTAS[[#This Row],[ID]],_01_CODIGOS_Y_COSTOS_xlsm[Producto y N°],_01_CODIGOS_Y_COSTOS_xlsm[FABRICA],"",0,1)</f>
        <v>ResortesGenerales</v>
      </c>
      <c r="G711" s="13">
        <f>LISTAS[[#This Row],[Precio]]*(1-0.46)*(1-IF($C$3520="",0,$C$3520))</f>
        <v>600.48135000000002</v>
      </c>
      <c r="H711" s="1">
        <f>+_xlfn.XLOOKUP(LISTAS[[#This Row],[ID]],_01_CODIGOS_Y_COSTOS_xlsm[Producto y N°],_01_CODIGOS_Y_COSTOS_xlsm[COSTO],0,0,1)</f>
        <v>333.6</v>
      </c>
      <c r="I711" s="115">
        <f>+IFERROR(LISTAS[[#This Row],[VENTA NETA]]/LISTAS[[#This Row],[COSTO]]-1,0)</f>
        <v>0.80000404676258996</v>
      </c>
      <c r="J711" s="33" t="str">
        <f>IFERROR(VLOOKUP(LISTAS[[#This Row],[ID]],_01_CODIGOS_Y_COSTOS_xlsm[[Producto y N°]:[CODIGO]],2,0),"")</f>
        <v>2529</v>
      </c>
      <c r="M711" s="22">
        <v>0.27889595396480615</v>
      </c>
      <c r="N711" s="23">
        <f>+LISTAS[[#This Row],[Precio]]+(LISTAS[[#This Row],[Precio]]*M711)</f>
        <v>1896.1806640649993</v>
      </c>
      <c r="O711" s="24">
        <f t="shared" si="23"/>
        <v>767.95316894632469</v>
      </c>
      <c r="Q711" s="21">
        <f>IFERROR(O711/LISTAS[[#This Row],[COSTO]]-1,"")</f>
        <v>1.3020178925249541</v>
      </c>
      <c r="R711" t="str">
        <f>+LISTAS[[#This Row],[ID]]</f>
        <v>RESORTES LINEA AUTOMOTOR601</v>
      </c>
      <c r="T711" s="29"/>
      <c r="U711" s="25">
        <f>LISTAS[[#This Row],[COSTO]]+(LISTAS[[#This Row],[COSTO]]*T711)</f>
        <v>333.6</v>
      </c>
      <c r="V711" s="30">
        <f>IF(T711="",0,U711/LISTAS[[#This Row],[VENTA NETA]]-1)</f>
        <v>0</v>
      </c>
      <c r="X711" s="25">
        <v>247.2</v>
      </c>
      <c r="Y711" s="31">
        <f>IFERROR(LISTAS[[#This Row],[COSTO]]/X711-1,"")</f>
        <v>0.34951456310679618</v>
      </c>
      <c r="AF711" t="str">
        <v>DQAUTOPARTES</v>
      </c>
      <c r="AG711" t="str">
        <v>TOPES Y TAPONES DE GOMA</v>
      </c>
      <c r="AH711" s="15">
        <v>10</v>
      </c>
      <c r="AI711" s="9">
        <v>1790.7156000000004</v>
      </c>
      <c r="AJ711" s="9">
        <v>1276.8</v>
      </c>
      <c r="AK711" s="66">
        <v>0.40250281954887268</v>
      </c>
      <c r="AL711" s="8">
        <v>0.1</v>
      </c>
      <c r="AM711" s="9">
        <v>1969.7871600000003</v>
      </c>
      <c r="AN711" s="66">
        <v>0.54275310150375966</v>
      </c>
      <c r="AO711" s="13">
        <f t="shared" si="24"/>
        <v>179.07155999999986</v>
      </c>
      <c r="AQ711" s="66">
        <v>0.80000000000000027</v>
      </c>
      <c r="AR711" s="13">
        <v>683.40734100000009</v>
      </c>
    </row>
    <row r="712" spans="1:44" x14ac:dyDescent="0.2">
      <c r="A712" s="6" t="s">
        <v>5670</v>
      </c>
      <c r="B712" t="s">
        <v>4709</v>
      </c>
      <c r="C712">
        <v>606</v>
      </c>
      <c r="D712" t="s">
        <v>5671</v>
      </c>
      <c r="E712" s="2">
        <v>2409.33</v>
      </c>
      <c r="F712" s="6" t="str">
        <f>+_xlfn.XLOOKUP(LISTAS[[#This Row],[ID]],_01_CODIGOS_Y_COSTOS_xlsm[Producto y N°],_01_CODIGOS_Y_COSTOS_xlsm[FABRICA],"",0,1)</f>
        <v>ResortesGenerales</v>
      </c>
      <c r="G712" s="13">
        <f>LISTAS[[#This Row],[Precio]]*(1-0.46)*(1-IF($C$3520="",0,$C$3520))</f>
        <v>975.77864999999997</v>
      </c>
      <c r="H712" s="1">
        <f>+_xlfn.XLOOKUP(LISTAS[[#This Row],[ID]],_01_CODIGOS_Y_COSTOS_xlsm[Producto y N°],_01_CODIGOS_Y_COSTOS_xlsm[COSTO],0,0,1)</f>
        <v>542.1</v>
      </c>
      <c r="I712" s="115">
        <f>+IFERROR(LISTAS[[#This Row],[VENTA NETA]]/LISTAS[[#This Row],[COSTO]]-1,0)</f>
        <v>0.79999750968455996</v>
      </c>
      <c r="J712" s="33" t="str">
        <f>IFERROR(VLOOKUP(LISTAS[[#This Row],[ID]],_01_CODIGOS_Y_COSTOS_xlsm[[Producto y N°]:[CODIGO]],2,0),"")</f>
        <v>2534</v>
      </c>
      <c r="M712" s="22">
        <v>0.27889589456547292</v>
      </c>
      <c r="N712" s="23">
        <f>+LISTAS[[#This Row],[Precio]]+(LISTAS[[#This Row],[Precio]]*M712)</f>
        <v>3081.2822456534309</v>
      </c>
      <c r="O712" s="24">
        <f t="shared" si="23"/>
        <v>1247.9193094896395</v>
      </c>
      <c r="Q712" s="21">
        <f>IFERROR(O712/LISTAS[[#This Row],[COSTO]]-1,"")</f>
        <v>1.3020094253636589</v>
      </c>
      <c r="R712" t="str">
        <f>+LISTAS[[#This Row],[ID]]</f>
        <v>RESORTES LINEA AUTOMOTOR606</v>
      </c>
      <c r="T712" s="29"/>
      <c r="U712" s="25">
        <f>LISTAS[[#This Row],[COSTO]]+(LISTAS[[#This Row],[COSTO]]*T712)</f>
        <v>542.1</v>
      </c>
      <c r="V712" s="30">
        <f>IF(T712="",0,U712/LISTAS[[#This Row],[VENTA NETA]]-1)</f>
        <v>0</v>
      </c>
      <c r="X712" s="25">
        <v>401.7</v>
      </c>
      <c r="Y712" s="31">
        <f>IFERROR(LISTAS[[#This Row],[COSTO]]/X712-1,"")</f>
        <v>0.34951456310679618</v>
      </c>
      <c r="AF712" t="str">
        <v>DQAUTOPARTES</v>
      </c>
      <c r="AG712" t="str">
        <v>TOPES Y TAPONES DE GOMA</v>
      </c>
      <c r="AH712" s="15">
        <v>11</v>
      </c>
      <c r="AI712" s="9">
        <v>1005.3112500000002</v>
      </c>
      <c r="AJ712" s="9">
        <v>716.8</v>
      </c>
      <c r="AK712" s="66">
        <v>0.40249895368303612</v>
      </c>
      <c r="AL712" s="8">
        <v>0.1</v>
      </c>
      <c r="AM712" s="9">
        <v>1105.8423749999999</v>
      </c>
      <c r="AN712" s="66">
        <v>0.54274884905133924</v>
      </c>
      <c r="AO712" s="13">
        <f t="shared" si="24"/>
        <v>100.53112499999975</v>
      </c>
      <c r="AQ712" s="66">
        <v>0.8</v>
      </c>
      <c r="AR712" s="13">
        <v>205.5623985000002</v>
      </c>
    </row>
    <row r="713" spans="1:44" x14ac:dyDescent="0.2">
      <c r="A713" s="6" t="s">
        <v>5672</v>
      </c>
      <c r="B713" t="s">
        <v>4709</v>
      </c>
      <c r="C713">
        <v>607</v>
      </c>
      <c r="D713" t="s">
        <v>5673</v>
      </c>
      <c r="E713" s="2">
        <v>1606.22</v>
      </c>
      <c r="F713" s="6" t="str">
        <f>+_xlfn.XLOOKUP(LISTAS[[#This Row],[ID]],_01_CODIGOS_Y_COSTOS_xlsm[Producto y N°],_01_CODIGOS_Y_COSTOS_xlsm[FABRICA],"",0,1)</f>
        <v>ResortesGenerales</v>
      </c>
      <c r="G713" s="13">
        <f>LISTAS[[#This Row],[Precio]]*(1-0.46)*(1-IF($C$3520="",0,$C$3520))</f>
        <v>650.51910000000009</v>
      </c>
      <c r="H713" s="1">
        <f>+_xlfn.XLOOKUP(LISTAS[[#This Row],[ID]],_01_CODIGOS_Y_COSTOS_xlsm[Producto y N°],_01_CODIGOS_Y_COSTOS_xlsm[COSTO],0,0,1)</f>
        <v>361.4</v>
      </c>
      <c r="I713" s="115">
        <f>+IFERROR(LISTAS[[#This Row],[VENTA NETA]]/LISTAS[[#This Row],[COSTO]]-1,0)</f>
        <v>0.7999975096845604</v>
      </c>
      <c r="J713" s="33" t="str">
        <f>IFERROR(VLOOKUP(LISTAS[[#This Row],[ID]],_01_CODIGOS_Y_COSTOS_xlsm[[Producto y N°]:[CODIGO]],2,0),"")</f>
        <v>2535</v>
      </c>
      <c r="M713" s="22">
        <v>0.27889596245042525</v>
      </c>
      <c r="N713" s="23">
        <f>+LISTAS[[#This Row],[Precio]]+(LISTAS[[#This Row],[Precio]]*M713)</f>
        <v>2054.1882728071223</v>
      </c>
      <c r="O713" s="24">
        <f t="shared" si="23"/>
        <v>831.94625048688454</v>
      </c>
      <c r="Q713" s="21">
        <f>IFERROR(O713/LISTAS[[#This Row],[COSTO]]-1,"")</f>
        <v>1.3020095475564046</v>
      </c>
      <c r="R713" t="str">
        <f>+LISTAS[[#This Row],[ID]]</f>
        <v>RESORTES LINEA AUTOMOTOR607</v>
      </c>
      <c r="T713" s="29"/>
      <c r="U713" s="25">
        <f>LISTAS[[#This Row],[COSTO]]+(LISTAS[[#This Row],[COSTO]]*T713)</f>
        <v>361.4</v>
      </c>
      <c r="V713" s="30">
        <f>IF(T713="",0,U713/LISTAS[[#This Row],[VENTA NETA]]-1)</f>
        <v>0</v>
      </c>
      <c r="X713" s="25">
        <v>267.8</v>
      </c>
      <c r="Y713" s="31">
        <f>IFERROR(LISTAS[[#This Row],[COSTO]]/X713-1,"")</f>
        <v>0.34951456310679596</v>
      </c>
      <c r="AF713" t="str">
        <v>DQAUTOPARTES</v>
      </c>
      <c r="AG713" t="str">
        <v>TOPES Y TAPONES DE GOMA</v>
      </c>
      <c r="AH713" s="15">
        <v>12</v>
      </c>
      <c r="AI713" s="9">
        <v>746.80380000000002</v>
      </c>
      <c r="AJ713" s="9">
        <v>532.48</v>
      </c>
      <c r="AK713" s="66">
        <v>0.40250112680288463</v>
      </c>
      <c r="AL713" s="8">
        <v>0.1</v>
      </c>
      <c r="AM713" s="9">
        <v>821.48417999999992</v>
      </c>
      <c r="AN713" s="66">
        <v>0.54275123948317283</v>
      </c>
      <c r="AO713" s="13">
        <f t="shared" si="24"/>
        <v>74.6803799999999</v>
      </c>
      <c r="AQ713" s="66">
        <v>0.8</v>
      </c>
      <c r="AR713" s="13">
        <v>205.5623985000002</v>
      </c>
    </row>
    <row r="714" spans="1:44" x14ac:dyDescent="0.2">
      <c r="A714" s="6" t="s">
        <v>5674</v>
      </c>
      <c r="B714" t="s">
        <v>4709</v>
      </c>
      <c r="C714">
        <v>608</v>
      </c>
      <c r="D714" t="s">
        <v>5675</v>
      </c>
      <c r="E714" s="2">
        <v>2224</v>
      </c>
      <c r="F714" s="6" t="str">
        <f>+_xlfn.XLOOKUP(LISTAS[[#This Row],[ID]],_01_CODIGOS_Y_COSTOS_xlsm[Producto y N°],_01_CODIGOS_Y_COSTOS_xlsm[FABRICA],"",0,1)</f>
        <v>ResortesGenerales</v>
      </c>
      <c r="G714" s="13">
        <f>LISTAS[[#This Row],[Precio]]*(1-0.46)*(1-IF($C$3520="",0,$C$3520))</f>
        <v>900.72</v>
      </c>
      <c r="H714" s="1">
        <f>+_xlfn.XLOOKUP(LISTAS[[#This Row],[ID]],_01_CODIGOS_Y_COSTOS_xlsm[Producto y N°],_01_CODIGOS_Y_COSTOS_xlsm[COSTO],0,0,1)</f>
        <v>500.4</v>
      </c>
      <c r="I714" s="115">
        <f>+IFERROR(LISTAS[[#This Row],[VENTA NETA]]/LISTAS[[#This Row],[COSTO]]-1,0)</f>
        <v>0.8</v>
      </c>
      <c r="J714" s="33" t="str">
        <f>IFERROR(VLOOKUP(LISTAS[[#This Row],[ID]],_01_CODIGOS_Y_COSTOS_xlsm[[Producto y N°]:[CODIGO]],2,0),"")</f>
        <v>2536</v>
      </c>
      <c r="M714" s="22">
        <v>0.27889591719378948</v>
      </c>
      <c r="N714" s="23">
        <f>+LISTAS[[#This Row],[Precio]]+(LISTAS[[#This Row],[Precio]]*M714)</f>
        <v>2844.2645198389878</v>
      </c>
      <c r="O714" s="24">
        <f t="shared" si="23"/>
        <v>1151.9271305347902</v>
      </c>
      <c r="Q714" s="21">
        <f>IFERROR(O714/LISTAS[[#This Row],[COSTO]]-1,"")</f>
        <v>1.3020126509488215</v>
      </c>
      <c r="R714" t="str">
        <f>+LISTAS[[#This Row],[ID]]</f>
        <v>RESORTES LINEA AUTOMOTOR608</v>
      </c>
      <c r="T714" s="29"/>
      <c r="U714" s="25">
        <f>LISTAS[[#This Row],[COSTO]]+(LISTAS[[#This Row],[COSTO]]*T714)</f>
        <v>500.4</v>
      </c>
      <c r="V714" s="30">
        <f>IF(T714="",0,U714/LISTAS[[#This Row],[VENTA NETA]]-1)</f>
        <v>0</v>
      </c>
      <c r="X714" s="25">
        <v>370.8</v>
      </c>
      <c r="Y714" s="31">
        <f>IFERROR(LISTAS[[#This Row],[COSTO]]/X714-1,"")</f>
        <v>0.34951456310679596</v>
      </c>
      <c r="AF714" t="str">
        <v>DQAUTOPARTES</v>
      </c>
      <c r="AG714" t="str">
        <v>TOPES Y TAPONES DE GOMA</v>
      </c>
      <c r="AH714" s="15">
        <v>13</v>
      </c>
      <c r="AI714" s="9">
        <v>1606.7038499999999</v>
      </c>
      <c r="AJ714" s="9">
        <v>1145.5999999999999</v>
      </c>
      <c r="AK714" s="66">
        <v>0.40249986906424584</v>
      </c>
      <c r="AL714" s="8">
        <v>0.1</v>
      </c>
      <c r="AM714" s="9">
        <v>1767.3742349999998</v>
      </c>
      <c r="AN714" s="66">
        <v>0.54274985597067027</v>
      </c>
      <c r="AO714" s="13">
        <f t="shared" si="24"/>
        <v>160.6703849999999</v>
      </c>
      <c r="AQ714" s="66">
        <v>0.8</v>
      </c>
      <c r="AR714" s="13">
        <v>259.45311149999975</v>
      </c>
    </row>
    <row r="715" spans="1:44" x14ac:dyDescent="0.2">
      <c r="A715" s="6" t="s">
        <v>5676</v>
      </c>
      <c r="B715" t="s">
        <v>4709</v>
      </c>
      <c r="C715">
        <v>609</v>
      </c>
      <c r="D715" t="s">
        <v>5677</v>
      </c>
      <c r="E715" s="2">
        <v>4880.4399999999996</v>
      </c>
      <c r="F715" s="6" t="str">
        <f>+_xlfn.XLOOKUP(LISTAS[[#This Row],[ID]],_01_CODIGOS_Y_COSTOS_xlsm[Producto y N°],_01_CODIGOS_Y_COSTOS_xlsm[FABRICA],"",0,1)</f>
        <v>ResortesGenerales</v>
      </c>
      <c r="G715" s="13">
        <f>LISTAS[[#This Row],[Precio]]*(1-0.46)*(1-IF($C$3520="",0,$C$3520))</f>
        <v>1976.5781999999999</v>
      </c>
      <c r="H715" s="1">
        <f>+_xlfn.XLOOKUP(LISTAS[[#This Row],[ID]],_01_CODIGOS_Y_COSTOS_xlsm[Producto y N°],_01_CODIGOS_Y_COSTOS_xlsm[COSTO],0,0,1)</f>
        <v>1098.0999999999999</v>
      </c>
      <c r="I715" s="115">
        <f>+IFERROR(LISTAS[[#This Row],[VENTA NETA]]/LISTAS[[#This Row],[COSTO]]-1,0)</f>
        <v>0.79999836080502695</v>
      </c>
      <c r="J715" s="33" t="str">
        <f>IFERROR(VLOOKUP(LISTAS[[#This Row],[ID]],_01_CODIGOS_Y_COSTOS_xlsm[[Producto y N°]:[CODIGO]],2,0),"")</f>
        <v>2537</v>
      </c>
      <c r="M715" s="22">
        <v>0.27889591347014253</v>
      </c>
      <c r="N715" s="23">
        <f>+LISTAS[[#This Row],[Precio]]+(LISTAS[[#This Row],[Precio]]*M715)</f>
        <v>6241.5747719362216</v>
      </c>
      <c r="O715" s="24">
        <f t="shared" si="23"/>
        <v>2527.8377826341698</v>
      </c>
      <c r="Q715" s="21">
        <f>IFERROR(O715/LISTAS[[#This Row],[COSTO]]-1,"")</f>
        <v>1.3020105478865038</v>
      </c>
      <c r="R715" t="str">
        <f>+LISTAS[[#This Row],[ID]]</f>
        <v>RESORTES LINEA AUTOMOTOR609</v>
      </c>
      <c r="T715" s="29"/>
      <c r="U715" s="25">
        <f>LISTAS[[#This Row],[COSTO]]+(LISTAS[[#This Row],[COSTO]]*T715)</f>
        <v>1098.0999999999999</v>
      </c>
      <c r="V715" s="30">
        <f>IF(T715="",0,U715/LISTAS[[#This Row],[VENTA NETA]]-1)</f>
        <v>0</v>
      </c>
      <c r="X715" s="25">
        <v>813.7</v>
      </c>
      <c r="Y715" s="31">
        <f>IFERROR(LISTAS[[#This Row],[COSTO]]/X715-1,"")</f>
        <v>0.34951456310679596</v>
      </c>
      <c r="AF715" t="str">
        <v>DQAUTOPARTES</v>
      </c>
      <c r="AG715" t="str">
        <v>TOPES Y TAPONES DE GOMA</v>
      </c>
      <c r="AH715" s="15">
        <v>14</v>
      </c>
      <c r="AI715" s="9">
        <v>1328.4486000000002</v>
      </c>
      <c r="AJ715" s="9">
        <v>947.2</v>
      </c>
      <c r="AK715" s="66">
        <v>0.402500633445946</v>
      </c>
      <c r="AL715" s="8">
        <v>0.1</v>
      </c>
      <c r="AM715" s="9">
        <v>1461.2934600000001</v>
      </c>
      <c r="AN715" s="66">
        <v>0.54275069679054067</v>
      </c>
      <c r="AO715" s="13">
        <f t="shared" si="24"/>
        <v>132.84485999999993</v>
      </c>
      <c r="AQ715" s="66">
        <v>0.79999999999999982</v>
      </c>
      <c r="AR715" s="13">
        <v>926.14710149999883</v>
      </c>
    </row>
    <row r="716" spans="1:44" x14ac:dyDescent="0.2">
      <c r="A716" s="6" t="s">
        <v>5678</v>
      </c>
      <c r="B716" t="s">
        <v>4709</v>
      </c>
      <c r="C716">
        <v>612</v>
      </c>
      <c r="D716" t="s">
        <v>5679</v>
      </c>
      <c r="E716" s="2">
        <v>1544.44</v>
      </c>
      <c r="F716" s="6" t="str">
        <f>+_xlfn.XLOOKUP(LISTAS[[#This Row],[ID]],_01_CODIGOS_Y_COSTOS_xlsm[Producto y N°],_01_CODIGOS_Y_COSTOS_xlsm[FABRICA],"",0,1)</f>
        <v>ResortesGenerales</v>
      </c>
      <c r="G716" s="13">
        <f>LISTAS[[#This Row],[Precio]]*(1-0.46)*(1-IF($C$3520="",0,$C$3520))</f>
        <v>625.4982</v>
      </c>
      <c r="H716" s="1">
        <f>+_xlfn.XLOOKUP(LISTAS[[#This Row],[ID]],_01_CODIGOS_Y_COSTOS_xlsm[Producto y N°],_01_CODIGOS_Y_COSTOS_xlsm[COSTO],0,0,1)</f>
        <v>347.5</v>
      </c>
      <c r="I716" s="115">
        <f>+IFERROR(LISTAS[[#This Row],[VENTA NETA]]/LISTAS[[#This Row],[COSTO]]-1,0)</f>
        <v>0.7999948201438849</v>
      </c>
      <c r="J716" s="33" t="str">
        <f>IFERROR(VLOOKUP(LISTAS[[#This Row],[ID]],_01_CODIGOS_Y_COSTOS_xlsm[[Producto y N°]:[CODIGO]],2,0),"")</f>
        <v>2522</v>
      </c>
      <c r="M716" s="22">
        <v>0.27889590542706477</v>
      </c>
      <c r="N716" s="23">
        <f>+LISTAS[[#This Row],[Precio]]+(LISTAS[[#This Row],[Precio]]*M716)</f>
        <v>1975.1779921777761</v>
      </c>
      <c r="O716" s="24">
        <f t="shared" si="23"/>
        <v>799.94708683199929</v>
      </c>
      <c r="Q716" s="21">
        <f>IFERROR(O716/LISTAS[[#This Row],[COSTO]]-1,"")</f>
        <v>1.3020060052719402</v>
      </c>
      <c r="R716" t="str">
        <f>+LISTAS[[#This Row],[ID]]</f>
        <v>RESORTES LINEA AUTOMOTOR612</v>
      </c>
      <c r="T716" s="29"/>
      <c r="U716" s="25">
        <f>LISTAS[[#This Row],[COSTO]]+(LISTAS[[#This Row],[COSTO]]*T716)</f>
        <v>347.5</v>
      </c>
      <c r="V716" s="30">
        <f>IF(T716="",0,U716/LISTAS[[#This Row],[VENTA NETA]]-1)</f>
        <v>0</v>
      </c>
      <c r="X716" s="25">
        <v>257.5</v>
      </c>
      <c r="Y716" s="31">
        <f>IFERROR(LISTAS[[#This Row],[COSTO]]/X716-1,"")</f>
        <v>0.34951456310679618</v>
      </c>
      <c r="AF716" t="str">
        <v>DQAUTOPARTES</v>
      </c>
      <c r="AG716" t="str">
        <v>TOPES Y TAPONES DE GOMA</v>
      </c>
      <c r="AH716" s="15">
        <v>15</v>
      </c>
      <c r="AI716" s="9">
        <v>1714.4176500000003</v>
      </c>
      <c r="AJ716" s="9">
        <v>1222.4000000000001</v>
      </c>
      <c r="AK716" s="66">
        <v>0.40250134980366514</v>
      </c>
      <c r="AL716" s="8">
        <v>0.1</v>
      </c>
      <c r="AM716" s="9">
        <v>1885.8594150000001</v>
      </c>
      <c r="AN716" s="66">
        <v>0.54275148478403135</v>
      </c>
      <c r="AO716" s="13">
        <f t="shared" si="24"/>
        <v>171.4417649999998</v>
      </c>
      <c r="AQ716" s="66">
        <v>0.8</v>
      </c>
      <c r="AR716" s="13">
        <v>511.32021749999967</v>
      </c>
    </row>
    <row r="717" spans="1:44" x14ac:dyDescent="0.2">
      <c r="A717" s="6" t="s">
        <v>5680</v>
      </c>
      <c r="B717" t="s">
        <v>4709</v>
      </c>
      <c r="C717">
        <v>613</v>
      </c>
      <c r="D717" t="s">
        <v>5681</v>
      </c>
      <c r="E717" s="2">
        <v>1544.44</v>
      </c>
      <c r="F717" s="6" t="str">
        <f>+_xlfn.XLOOKUP(LISTAS[[#This Row],[ID]],_01_CODIGOS_Y_COSTOS_xlsm[Producto y N°],_01_CODIGOS_Y_COSTOS_xlsm[FABRICA],"",0,1)</f>
        <v>ResortesGenerales</v>
      </c>
      <c r="G717" s="13">
        <f>LISTAS[[#This Row],[Precio]]*(1-0.46)*(1-IF($C$3520="",0,$C$3520))</f>
        <v>625.4982</v>
      </c>
      <c r="H717" s="1">
        <f>+_xlfn.XLOOKUP(LISTAS[[#This Row],[ID]],_01_CODIGOS_Y_COSTOS_xlsm[Producto y N°],_01_CODIGOS_Y_COSTOS_xlsm[COSTO],0,0,1)</f>
        <v>347.5</v>
      </c>
      <c r="I717" s="115">
        <f>+IFERROR(LISTAS[[#This Row],[VENTA NETA]]/LISTAS[[#This Row],[COSTO]]-1,0)</f>
        <v>0.7999948201438849</v>
      </c>
      <c r="J717" s="33" t="str">
        <f>IFERROR(VLOOKUP(LISTAS[[#This Row],[ID]],_01_CODIGOS_Y_COSTOS_xlsm[[Producto y N°]:[CODIGO]],2,0),"")</f>
        <v>2523</v>
      </c>
      <c r="M717" s="22">
        <v>0.27889590542706477</v>
      </c>
      <c r="N717" s="23">
        <f>+LISTAS[[#This Row],[Precio]]+(LISTAS[[#This Row],[Precio]]*M717)</f>
        <v>1975.1779921777761</v>
      </c>
      <c r="O717" s="24">
        <f t="shared" si="23"/>
        <v>799.94708683199929</v>
      </c>
      <c r="Q717" s="21">
        <f>IFERROR(O717/LISTAS[[#This Row],[COSTO]]-1,"")</f>
        <v>1.3020060052719402</v>
      </c>
      <c r="R717" t="str">
        <f>+LISTAS[[#This Row],[ID]]</f>
        <v>RESORTES LINEA AUTOMOTOR613</v>
      </c>
      <c r="T717" s="29"/>
      <c r="U717" s="25">
        <f>LISTAS[[#This Row],[COSTO]]+(LISTAS[[#This Row],[COSTO]]*T717)</f>
        <v>347.5</v>
      </c>
      <c r="V717" s="30">
        <f>IF(T717="",0,U717/LISTAS[[#This Row],[VENTA NETA]]-1)</f>
        <v>0</v>
      </c>
      <c r="X717" s="25">
        <v>257.5</v>
      </c>
      <c r="Y717" s="31">
        <f>IFERROR(LISTAS[[#This Row],[COSTO]]/X717-1,"")</f>
        <v>0.34951456310679618</v>
      </c>
      <c r="AF717" t="str">
        <v>DQAUTOPARTES</v>
      </c>
      <c r="AG717" t="str">
        <v>TOPES Y TAPONES DE GOMA</v>
      </c>
      <c r="AH717" s="15">
        <v>16</v>
      </c>
      <c r="AI717" s="9">
        <v>1041.2185500000001</v>
      </c>
      <c r="AJ717" s="9">
        <v>742.4</v>
      </c>
      <c r="AK717" s="66">
        <v>0.40250343480603457</v>
      </c>
      <c r="AL717" s="8">
        <v>0.1</v>
      </c>
      <c r="AM717" s="9">
        <v>1145.3404049999999</v>
      </c>
      <c r="AN717" s="66">
        <v>0.54275377828663784</v>
      </c>
      <c r="AO717" s="13">
        <f t="shared" si="24"/>
        <v>104.12185499999987</v>
      </c>
      <c r="AQ717" s="66">
        <v>0.79999999999999982</v>
      </c>
      <c r="AR717" s="13">
        <v>140.85670049999976</v>
      </c>
    </row>
    <row r="718" spans="1:44" x14ac:dyDescent="0.2">
      <c r="A718" s="6" t="s">
        <v>5682</v>
      </c>
      <c r="B718" t="s">
        <v>4709</v>
      </c>
      <c r="C718">
        <v>615</v>
      </c>
      <c r="D718" t="s">
        <v>5683</v>
      </c>
      <c r="E718" s="2">
        <v>3150.67</v>
      </c>
      <c r="F718" s="6" t="str">
        <f>+_xlfn.XLOOKUP(LISTAS[[#This Row],[ID]],_01_CODIGOS_Y_COSTOS_xlsm[Producto y N°],_01_CODIGOS_Y_COSTOS_xlsm[FABRICA],"",0,1)</f>
        <v>ResortesGenerales</v>
      </c>
      <c r="G718" s="13">
        <f>LISTAS[[#This Row],[Precio]]*(1-0.46)*(1-IF($C$3520="",0,$C$3520))</f>
        <v>1276.02135</v>
      </c>
      <c r="H718" s="1">
        <f>+_xlfn.XLOOKUP(LISTAS[[#This Row],[ID]],_01_CODIGOS_Y_COSTOS_xlsm[Producto y N°],_01_CODIGOS_Y_COSTOS_xlsm[COSTO],0,0,1)</f>
        <v>708.9</v>
      </c>
      <c r="I718" s="115">
        <f>+IFERROR(LISTAS[[#This Row],[VENTA NETA]]/LISTAS[[#This Row],[COSTO]]-1,0)</f>
        <v>0.80000190435886598</v>
      </c>
      <c r="J718" s="33" t="str">
        <f>IFERROR(VLOOKUP(LISTAS[[#This Row],[ID]],_01_CODIGOS_Y_COSTOS_xlsm[[Producto y N°]:[CODIGO]],2,0),"")</f>
        <v>2543</v>
      </c>
      <c r="M718" s="22">
        <v>0.27889593449779704</v>
      </c>
      <c r="N718" s="23">
        <f>+LISTAS[[#This Row],[Precio]]+(LISTAS[[#This Row],[Precio]]*M718)</f>
        <v>4029.3790539441743</v>
      </c>
      <c r="O718" s="24">
        <f t="shared" si="23"/>
        <v>1631.898516847391</v>
      </c>
      <c r="Q718" s="21">
        <f>IFERROR(O718/LISTAS[[#This Row],[COSTO]]-1,"")</f>
        <v>1.3020151175728465</v>
      </c>
      <c r="R718" t="str">
        <f>+LISTAS[[#This Row],[ID]]</f>
        <v>RESORTES LINEA AUTOMOTOR615</v>
      </c>
      <c r="T718" s="29"/>
      <c r="U718" s="25">
        <f>LISTAS[[#This Row],[COSTO]]+(LISTAS[[#This Row],[COSTO]]*T718)</f>
        <v>708.9</v>
      </c>
      <c r="V718" s="30">
        <f>IF(T718="",0,U718/LISTAS[[#This Row],[VENTA NETA]]-1)</f>
        <v>0</v>
      </c>
      <c r="X718" s="25">
        <v>525.29999999999995</v>
      </c>
      <c r="Y718" s="31">
        <f>IFERROR(LISTAS[[#This Row],[COSTO]]/X718-1,"")</f>
        <v>0.34951456310679618</v>
      </c>
      <c r="AF718" t="str">
        <v>DQAUTOPARTES</v>
      </c>
      <c r="AG718" t="str">
        <v>TOPES Y TAPONES DE GOMA</v>
      </c>
      <c r="AH718" s="15">
        <v>17</v>
      </c>
      <c r="AI718" s="9">
        <v>1005.3112500000002</v>
      </c>
      <c r="AJ718" s="9">
        <v>716.8</v>
      </c>
      <c r="AK718" s="66">
        <v>0.40249895368303612</v>
      </c>
      <c r="AL718" s="8">
        <v>0.1</v>
      </c>
      <c r="AM718" s="9">
        <v>1105.8423749999999</v>
      </c>
      <c r="AN718" s="66">
        <v>0.54274884905133924</v>
      </c>
      <c r="AO718" s="13">
        <f t="shared" si="24"/>
        <v>100.53112499999975</v>
      </c>
      <c r="AQ718" s="66">
        <v>0.80000000000000027</v>
      </c>
      <c r="AR718" s="13">
        <v>573.7317794999999</v>
      </c>
    </row>
    <row r="719" spans="1:44" x14ac:dyDescent="0.2">
      <c r="A719" s="6" t="s">
        <v>5684</v>
      </c>
      <c r="B719" t="s">
        <v>4709</v>
      </c>
      <c r="C719">
        <v>631</v>
      </c>
      <c r="D719" t="s">
        <v>5685</v>
      </c>
      <c r="E719" s="2">
        <v>2038.67</v>
      </c>
      <c r="F719" s="6" t="str">
        <f>+_xlfn.XLOOKUP(LISTAS[[#This Row],[ID]],_01_CODIGOS_Y_COSTOS_xlsm[Producto y N°],_01_CODIGOS_Y_COSTOS_xlsm[FABRICA],"",0,1)</f>
        <v>ResortesGenerales</v>
      </c>
      <c r="G719" s="13">
        <f>LISTAS[[#This Row],[Precio]]*(1-0.46)*(1-IF($C$3520="",0,$C$3520))</f>
        <v>825.66135000000008</v>
      </c>
      <c r="H719" s="1">
        <f>+_xlfn.XLOOKUP(LISTAS[[#This Row],[ID]],_01_CODIGOS_Y_COSTOS_xlsm[Producto y N°],_01_CODIGOS_Y_COSTOS_xlsm[COSTO],0,0,1)</f>
        <v>458.7</v>
      </c>
      <c r="I719" s="115">
        <f>+IFERROR(LISTAS[[#This Row],[VENTA NETA]]/LISTAS[[#This Row],[COSTO]]-1,0)</f>
        <v>0.8000029431000657</v>
      </c>
      <c r="J719" s="33" t="str">
        <f>IFERROR(VLOOKUP(LISTAS[[#This Row],[ID]],_01_CODIGOS_Y_COSTOS_xlsm[[Producto y N°]:[CODIGO]],2,0),"")</f>
        <v>2559</v>
      </c>
      <c r="M719" s="22">
        <v>0.27889594393634654</v>
      </c>
      <c r="N719" s="23">
        <f>+LISTAS[[#This Row],[Precio]]+(LISTAS[[#This Row],[Precio]]*M719)</f>
        <v>2607.2467940247116</v>
      </c>
      <c r="O719" s="24">
        <f t="shared" si="23"/>
        <v>1055.9349515800081</v>
      </c>
      <c r="Q719" s="21">
        <f>IFERROR(O719/LISTAS[[#This Row],[COSTO]]-1,"")</f>
        <v>1.30201646300416</v>
      </c>
      <c r="R719" t="str">
        <f>+LISTAS[[#This Row],[ID]]</f>
        <v>RESORTES LINEA AUTOMOTOR631</v>
      </c>
      <c r="T719" s="29"/>
      <c r="U719" s="25">
        <f>LISTAS[[#This Row],[COSTO]]+(LISTAS[[#This Row],[COSTO]]*T719)</f>
        <v>458.7</v>
      </c>
      <c r="V719" s="30">
        <f>IF(T719="",0,U719/LISTAS[[#This Row],[VENTA NETA]]-1)</f>
        <v>0</v>
      </c>
      <c r="X719" s="25">
        <v>339.9</v>
      </c>
      <c r="Y719" s="31">
        <f>IFERROR(LISTAS[[#This Row],[COSTO]]/X719-1,"")</f>
        <v>0.34951456310679618</v>
      </c>
      <c r="AF719" t="str">
        <v>DQAUTOPARTES</v>
      </c>
      <c r="AG719" t="str">
        <v>TOPES Y TAPONES DE GOMA</v>
      </c>
      <c r="AH719" s="15">
        <v>18</v>
      </c>
      <c r="AI719" s="9">
        <v>4021.2490500000004</v>
      </c>
      <c r="AJ719" s="9">
        <v>2867.2</v>
      </c>
      <c r="AK719" s="66">
        <v>0.40250036621093765</v>
      </c>
      <c r="AL719" s="8">
        <v>0.1</v>
      </c>
      <c r="AM719" s="9">
        <v>4423.373955</v>
      </c>
      <c r="AN719" s="66">
        <v>0.54275040283203135</v>
      </c>
      <c r="AO719" s="13">
        <f t="shared" si="24"/>
        <v>402.12490499999967</v>
      </c>
      <c r="AQ719" s="66">
        <v>0.79999999999999982</v>
      </c>
      <c r="AR719" s="13">
        <v>518.14056149999942</v>
      </c>
    </row>
    <row r="720" spans="1:44" x14ac:dyDescent="0.2">
      <c r="A720" s="6" t="s">
        <v>5686</v>
      </c>
      <c r="B720" t="s">
        <v>4709</v>
      </c>
      <c r="C720">
        <v>632</v>
      </c>
      <c r="D720" t="s">
        <v>5687</v>
      </c>
      <c r="E720" s="2">
        <v>2038.67</v>
      </c>
      <c r="F720" s="6" t="str">
        <f>+_xlfn.XLOOKUP(LISTAS[[#This Row],[ID]],_01_CODIGOS_Y_COSTOS_xlsm[Producto y N°],_01_CODIGOS_Y_COSTOS_xlsm[FABRICA],"",0,1)</f>
        <v>ResortesGenerales</v>
      </c>
      <c r="G720" s="13">
        <f>LISTAS[[#This Row],[Precio]]*(1-0.46)*(1-IF($C$3520="",0,$C$3520))</f>
        <v>825.66135000000008</v>
      </c>
      <c r="H720" s="1">
        <f>+_xlfn.XLOOKUP(LISTAS[[#This Row],[ID]],_01_CODIGOS_Y_COSTOS_xlsm[Producto y N°],_01_CODIGOS_Y_COSTOS_xlsm[COSTO],0,0,1)</f>
        <v>458.7</v>
      </c>
      <c r="I720" s="115">
        <f>+IFERROR(LISTAS[[#This Row],[VENTA NETA]]/LISTAS[[#This Row],[COSTO]]-1,0)</f>
        <v>0.8000029431000657</v>
      </c>
      <c r="J720" s="33" t="str">
        <f>IFERROR(VLOOKUP(LISTAS[[#This Row],[ID]],_01_CODIGOS_Y_COSTOS_xlsm[[Producto y N°]:[CODIGO]],2,0),"")</f>
        <v>2560</v>
      </c>
      <c r="M720" s="22">
        <v>0.27889594393634654</v>
      </c>
      <c r="N720" s="23">
        <f>+LISTAS[[#This Row],[Precio]]+(LISTAS[[#This Row],[Precio]]*M720)</f>
        <v>2607.2467940247116</v>
      </c>
      <c r="O720" s="24">
        <f t="shared" si="23"/>
        <v>1055.9349515800081</v>
      </c>
      <c r="Q720" s="21">
        <f>IFERROR(O720/LISTAS[[#This Row],[COSTO]]-1,"")</f>
        <v>1.30201646300416</v>
      </c>
      <c r="R720" t="str">
        <f>+LISTAS[[#This Row],[ID]]</f>
        <v>RESORTES LINEA AUTOMOTOR632</v>
      </c>
      <c r="T720" s="29"/>
      <c r="U720" s="25">
        <f>LISTAS[[#This Row],[COSTO]]+(LISTAS[[#This Row],[COSTO]]*T720)</f>
        <v>458.7</v>
      </c>
      <c r="V720" s="30">
        <f>IF(T720="",0,U720/LISTAS[[#This Row],[VENTA NETA]]-1)</f>
        <v>0</v>
      </c>
      <c r="X720" s="25">
        <v>339.9</v>
      </c>
      <c r="Y720" s="31">
        <f>IFERROR(LISTAS[[#This Row],[COSTO]]/X720-1,"")</f>
        <v>0.34951456310679618</v>
      </c>
      <c r="AF720" t="str">
        <v>DQAUTOPARTES</v>
      </c>
      <c r="AG720" t="str">
        <v>TOPES Y TAPONES DE GOMA</v>
      </c>
      <c r="AH720" s="15">
        <v>19</v>
      </c>
      <c r="AI720" s="9">
        <v>2683.8256500000002</v>
      </c>
      <c r="AJ720" s="9">
        <v>1913.6</v>
      </c>
      <c r="AK720" s="66">
        <v>0.40250086224916415</v>
      </c>
      <c r="AL720" s="8">
        <v>0.1</v>
      </c>
      <c r="AM720" s="9">
        <v>2952.2082149999997</v>
      </c>
      <c r="AN720" s="66">
        <v>0.54275094847408023</v>
      </c>
      <c r="AO720" s="13">
        <f t="shared" si="24"/>
        <v>268.38256499999943</v>
      </c>
      <c r="AQ720" s="66">
        <v>0.80000000000000027</v>
      </c>
      <c r="AR720" s="13">
        <v>135.78780600000005</v>
      </c>
    </row>
    <row r="721" spans="1:44" x14ac:dyDescent="0.2">
      <c r="A721" s="6" t="s">
        <v>5688</v>
      </c>
      <c r="B721" t="s">
        <v>4709</v>
      </c>
      <c r="C721">
        <v>633</v>
      </c>
      <c r="D721" t="s">
        <v>5689</v>
      </c>
      <c r="E721" s="2">
        <v>9266.67</v>
      </c>
      <c r="F721" s="6" t="str">
        <f>+_xlfn.XLOOKUP(LISTAS[[#This Row],[ID]],_01_CODIGOS_Y_COSTOS_xlsm[Producto y N°],_01_CODIGOS_Y_COSTOS_xlsm[FABRICA],"",0,1)</f>
        <v>ResortesGenerales</v>
      </c>
      <c r="G721" s="13">
        <f>LISTAS[[#This Row],[Precio]]*(1-0.46)*(1-IF($C$3520="",0,$C$3520))</f>
        <v>3753.00135</v>
      </c>
      <c r="H721" s="1">
        <f>+_xlfn.XLOOKUP(LISTAS[[#This Row],[ID]],_01_CODIGOS_Y_COSTOS_xlsm[Producto y N°],_01_CODIGOS_Y_COSTOS_xlsm[COSTO],0,0,1)</f>
        <v>2085</v>
      </c>
      <c r="I721" s="115">
        <f>+IFERROR(LISTAS[[#This Row],[VENTA NETA]]/LISTAS[[#This Row],[COSTO]]-1,0)</f>
        <v>0.80000064748201449</v>
      </c>
      <c r="J721" s="33" t="str">
        <f>IFERROR(VLOOKUP(LISTAS[[#This Row],[ID]],_01_CODIGOS_Y_COSTOS_xlsm[[Producto y N°]:[CODIGO]],2,0),"")</f>
        <v>2561</v>
      </c>
      <c r="M721" s="22">
        <v>0.27889592307715194</v>
      </c>
      <c r="N721" s="23">
        <f>+LISTAS[[#This Row],[Precio]]+(LISTAS[[#This Row],[Precio]]*M721)</f>
        <v>11851.106483501351</v>
      </c>
      <c r="O721" s="24">
        <f t="shared" si="23"/>
        <v>4799.6981258180476</v>
      </c>
      <c r="Q721" s="21">
        <f>IFERROR(O721/LISTAS[[#This Row],[COSTO]]-1,"")</f>
        <v>1.3020134896009821</v>
      </c>
      <c r="R721" t="str">
        <f>+LISTAS[[#This Row],[ID]]</f>
        <v>RESORTES LINEA AUTOMOTOR633</v>
      </c>
      <c r="T721" s="29"/>
      <c r="U721" s="25">
        <f>LISTAS[[#This Row],[COSTO]]+(LISTAS[[#This Row],[COSTO]]*T721)</f>
        <v>2085</v>
      </c>
      <c r="V721" s="30">
        <f>IF(T721="",0,U721/LISTAS[[#This Row],[VENTA NETA]]-1)</f>
        <v>0</v>
      </c>
      <c r="X721" s="25">
        <v>1545</v>
      </c>
      <c r="Y721" s="31">
        <f>IFERROR(LISTAS[[#This Row],[COSTO]]/X721-1,"")</f>
        <v>0.34951456310679618</v>
      </c>
      <c r="AF721" t="str">
        <v>DQAUTOPARTES</v>
      </c>
      <c r="AG721" t="str">
        <v>TOPES Y TAPONES DE GOMA</v>
      </c>
      <c r="AH721" s="15">
        <v>20</v>
      </c>
      <c r="AI721" s="9">
        <v>2585.0907000000002</v>
      </c>
      <c r="AJ721" s="9">
        <v>1843.2</v>
      </c>
      <c r="AK721" s="66">
        <v>0.40250146484375016</v>
      </c>
      <c r="AL721" s="8">
        <v>0.1</v>
      </c>
      <c r="AM721" s="9">
        <v>2843.5997699999998</v>
      </c>
      <c r="AN721" s="66">
        <v>0.54275161132812477</v>
      </c>
      <c r="AO721" s="13">
        <f t="shared" si="24"/>
        <v>258.50906999999961</v>
      </c>
      <c r="AQ721" s="66">
        <v>0.80000000000000027</v>
      </c>
      <c r="AR721" s="13">
        <v>135.78780600000005</v>
      </c>
    </row>
    <row r="722" spans="1:44" x14ac:dyDescent="0.2">
      <c r="A722" s="6" t="s">
        <v>5690</v>
      </c>
      <c r="B722" t="s">
        <v>4709</v>
      </c>
      <c r="C722">
        <v>658</v>
      </c>
      <c r="D722" t="s">
        <v>5691</v>
      </c>
      <c r="E722" s="2">
        <v>2780</v>
      </c>
      <c r="F722" s="6" t="str">
        <f>+_xlfn.XLOOKUP(LISTAS[[#This Row],[ID]],_01_CODIGOS_Y_COSTOS_xlsm[Producto y N°],_01_CODIGOS_Y_COSTOS_xlsm[FABRICA],"",0,1)</f>
        <v>ResortesGenerales</v>
      </c>
      <c r="G722" s="13">
        <f>LISTAS[[#This Row],[Precio]]*(1-0.46)*(1-IF($C$3520="",0,$C$3520))</f>
        <v>1125.9000000000001</v>
      </c>
      <c r="H722" s="1">
        <f>+_xlfn.XLOOKUP(LISTAS[[#This Row],[ID]],_01_CODIGOS_Y_COSTOS_xlsm[Producto y N°],_01_CODIGOS_Y_COSTOS_xlsm[COSTO],0,0,1)</f>
        <v>625.5</v>
      </c>
      <c r="I722" s="115">
        <f>+IFERROR(LISTAS[[#This Row],[VENTA NETA]]/LISTAS[[#This Row],[COSTO]]-1,0)</f>
        <v>0.8</v>
      </c>
      <c r="J722" s="33" t="str">
        <f>IFERROR(VLOOKUP(LISTAS[[#This Row],[ID]],_01_CODIGOS_Y_COSTOS_xlsm[[Producto y N°]:[CODIGO]],2,0),"")</f>
        <v>2615</v>
      </c>
      <c r="M722" s="22">
        <v>0.27889591719378948</v>
      </c>
      <c r="N722" s="23">
        <f>+LISTAS[[#This Row],[Precio]]+(LISTAS[[#This Row],[Precio]]*M722)</f>
        <v>3555.3306497987346</v>
      </c>
      <c r="O722" s="24">
        <f t="shared" si="23"/>
        <v>1439.9089131684875</v>
      </c>
      <c r="Q722" s="21">
        <f>IFERROR(O722/LISTAS[[#This Row],[COSTO]]-1,"")</f>
        <v>1.302012650948821</v>
      </c>
      <c r="R722" t="str">
        <f>+LISTAS[[#This Row],[ID]]</f>
        <v>RESORTES LINEA AUTOMOTOR658</v>
      </c>
      <c r="T722" s="29"/>
      <c r="U722" s="25">
        <f>LISTAS[[#This Row],[COSTO]]+(LISTAS[[#This Row],[COSTO]]*T722)</f>
        <v>625.5</v>
      </c>
      <c r="V722" s="30">
        <f>IF(T722="",0,U722/LISTAS[[#This Row],[VENTA NETA]]-1)</f>
        <v>0</v>
      </c>
      <c r="X722" s="25">
        <v>463.5</v>
      </c>
      <c r="Y722" s="31">
        <f>IFERROR(LISTAS[[#This Row],[COSTO]]/X722-1,"")</f>
        <v>0.34951456310679618</v>
      </c>
      <c r="AF722" t="str">
        <v>DQAUTOPARTES</v>
      </c>
      <c r="AG722" t="str">
        <v>TOPES Y TAPONES DE GOMA</v>
      </c>
      <c r="AH722" s="15">
        <v>21</v>
      </c>
      <c r="AI722" s="9">
        <v>1981.8999000000003</v>
      </c>
      <c r="AJ722" s="9">
        <v>1413.12</v>
      </c>
      <c r="AK722" s="66">
        <v>0.40249936311141332</v>
      </c>
      <c r="AL722" s="8">
        <v>0.1</v>
      </c>
      <c r="AM722" s="9">
        <v>2180.0898900000002</v>
      </c>
      <c r="AN722" s="66">
        <v>0.54274929942255468</v>
      </c>
      <c r="AO722" s="13">
        <f t="shared" si="24"/>
        <v>198.18998999999985</v>
      </c>
      <c r="AQ722" s="66">
        <v>0.79999999999999982</v>
      </c>
      <c r="AR722" s="13">
        <v>144.08456849999993</v>
      </c>
    </row>
    <row r="723" spans="1:44" x14ac:dyDescent="0.2">
      <c r="A723" s="6" t="s">
        <v>5692</v>
      </c>
      <c r="B723" t="s">
        <v>4709</v>
      </c>
      <c r="C723">
        <v>659</v>
      </c>
      <c r="D723" t="s">
        <v>5693</v>
      </c>
      <c r="E723" s="2">
        <v>2903.56</v>
      </c>
      <c r="F723" s="6" t="str">
        <f>+_xlfn.XLOOKUP(LISTAS[[#This Row],[ID]],_01_CODIGOS_Y_COSTOS_xlsm[Producto y N°],_01_CODIGOS_Y_COSTOS_xlsm[FABRICA],"",0,1)</f>
        <v>ResortesGenerales</v>
      </c>
      <c r="G723" s="13">
        <f>LISTAS[[#This Row],[Precio]]*(1-0.46)*(1-IF($C$3520="",0,$C$3520))</f>
        <v>1175.9418000000001</v>
      </c>
      <c r="H723" s="1">
        <f>+_xlfn.XLOOKUP(LISTAS[[#This Row],[ID]],_01_CODIGOS_Y_COSTOS_xlsm[Producto y N°],_01_CODIGOS_Y_COSTOS_xlsm[COSTO],0,0,1)</f>
        <v>653.29999999999995</v>
      </c>
      <c r="I723" s="115">
        <f>+IFERROR(LISTAS[[#This Row],[VENTA NETA]]/LISTAS[[#This Row],[COSTO]]-1,0)</f>
        <v>0.80000275524261455</v>
      </c>
      <c r="J723" s="33" t="str">
        <f>IFERROR(VLOOKUP(LISTAS[[#This Row],[ID]],_01_CODIGOS_Y_COSTOS_xlsm[[Producto y N°]:[CODIGO]],2,0),"")</f>
        <v>2616</v>
      </c>
      <c r="M723" s="22">
        <v>0.27889592345268577</v>
      </c>
      <c r="N723" s="23">
        <f>+LISTAS[[#This Row],[Precio]]+(LISTAS[[#This Row],[Precio]]*M723)</f>
        <v>3713.3510475002804</v>
      </c>
      <c r="O723" s="24">
        <f t="shared" si="23"/>
        <v>1503.9071742376136</v>
      </c>
      <c r="Q723" s="21">
        <f>IFERROR(O723/LISTAS[[#This Row],[COSTO]]-1,"")</f>
        <v>1.3020161858833825</v>
      </c>
      <c r="R723" t="str">
        <f>+LISTAS[[#This Row],[ID]]</f>
        <v>RESORTES LINEA AUTOMOTOR659</v>
      </c>
      <c r="T723" s="29"/>
      <c r="U723" s="25">
        <f>LISTAS[[#This Row],[COSTO]]+(LISTAS[[#This Row],[COSTO]]*T723)</f>
        <v>653.29999999999995</v>
      </c>
      <c r="V723" s="30">
        <f>IF(T723="",0,U723/LISTAS[[#This Row],[VENTA NETA]]-1)</f>
        <v>0</v>
      </c>
      <c r="X723" s="25">
        <v>484.1</v>
      </c>
      <c r="Y723" s="31">
        <f>IFERROR(LISTAS[[#This Row],[COSTO]]/X723-1,"")</f>
        <v>0.34951456310679596</v>
      </c>
      <c r="AF723" t="str">
        <v>DQAUTOPARTES</v>
      </c>
      <c r="AG723" t="str">
        <v>TOPES Y TAPONES DE GOMA</v>
      </c>
      <c r="AH723" s="15">
        <v>22</v>
      </c>
      <c r="AI723" s="9">
        <v>2269.134</v>
      </c>
      <c r="AJ723" s="9">
        <v>1617.92</v>
      </c>
      <c r="AK723" s="66">
        <v>0.40250074169303796</v>
      </c>
      <c r="AL723" s="8">
        <v>0.1</v>
      </c>
      <c r="AM723" s="9">
        <v>2496.0473999999999</v>
      </c>
      <c r="AN723" s="66">
        <v>0.54275081586234175</v>
      </c>
      <c r="AO723" s="13">
        <f t="shared" si="24"/>
        <v>226.91339999999991</v>
      </c>
      <c r="AQ723" s="66">
        <v>0.7999999999999996</v>
      </c>
      <c r="AR723" s="13">
        <v>470.55564899999899</v>
      </c>
    </row>
    <row r="724" spans="1:44" x14ac:dyDescent="0.2">
      <c r="A724" s="6" t="s">
        <v>5694</v>
      </c>
      <c r="B724" t="s">
        <v>4709</v>
      </c>
      <c r="C724">
        <v>660</v>
      </c>
      <c r="D724" t="s">
        <v>5695</v>
      </c>
      <c r="E724" s="2">
        <v>2409.33</v>
      </c>
      <c r="F724" s="6" t="str">
        <f>+_xlfn.XLOOKUP(LISTAS[[#This Row],[ID]],_01_CODIGOS_Y_COSTOS_xlsm[Producto y N°],_01_CODIGOS_Y_COSTOS_xlsm[FABRICA],"",0,1)</f>
        <v>ResortesGenerales</v>
      </c>
      <c r="G724" s="13">
        <f>LISTAS[[#This Row],[Precio]]*(1-0.46)*(1-IF($C$3520="",0,$C$3520))</f>
        <v>975.77864999999997</v>
      </c>
      <c r="H724" s="1">
        <f>+_xlfn.XLOOKUP(LISTAS[[#This Row],[ID]],_01_CODIGOS_Y_COSTOS_xlsm[Producto y N°],_01_CODIGOS_Y_COSTOS_xlsm[COSTO],0,0,1)</f>
        <v>542.1</v>
      </c>
      <c r="I724" s="115">
        <f>+IFERROR(LISTAS[[#This Row],[VENTA NETA]]/LISTAS[[#This Row],[COSTO]]-1,0)</f>
        <v>0.79999750968455996</v>
      </c>
      <c r="J724" s="33" t="str">
        <f>IFERROR(VLOOKUP(LISTAS[[#This Row],[ID]],_01_CODIGOS_Y_COSTOS_xlsm[[Producto y N°]:[CODIGO]],2,0),"")</f>
        <v>2617</v>
      </c>
      <c r="M724" s="22">
        <v>0.27889589456547292</v>
      </c>
      <c r="N724" s="23">
        <f>+LISTAS[[#This Row],[Precio]]+(LISTAS[[#This Row],[Precio]]*M724)</f>
        <v>3081.2822456534309</v>
      </c>
      <c r="O724" s="24">
        <f t="shared" si="23"/>
        <v>1247.9193094896395</v>
      </c>
      <c r="Q724" s="21">
        <f>IFERROR(O724/LISTAS[[#This Row],[COSTO]]-1,"")</f>
        <v>1.3020094253636589</v>
      </c>
      <c r="R724" t="str">
        <f>+LISTAS[[#This Row],[ID]]</f>
        <v>RESORTES LINEA AUTOMOTOR660</v>
      </c>
      <c r="T724" s="29"/>
      <c r="U724" s="25">
        <f>LISTAS[[#This Row],[COSTO]]+(LISTAS[[#This Row],[COSTO]]*T724)</f>
        <v>542.1</v>
      </c>
      <c r="V724" s="30">
        <f>IF(T724="",0,U724/LISTAS[[#This Row],[VENTA NETA]]-1)</f>
        <v>0</v>
      </c>
      <c r="X724" s="25">
        <v>401.7</v>
      </c>
      <c r="Y724" s="31">
        <f>IFERROR(LISTAS[[#This Row],[COSTO]]/X724-1,"")</f>
        <v>0.34951456310679618</v>
      </c>
      <c r="AF724" t="str">
        <v>DQAUTOPARTES</v>
      </c>
      <c r="AG724" t="str">
        <v>TOPES Y TAPONES DE GOMA</v>
      </c>
      <c r="AH724" s="15">
        <v>23</v>
      </c>
      <c r="AI724" s="9">
        <v>2917.2028500000001</v>
      </c>
      <c r="AJ724" s="9">
        <v>2080</v>
      </c>
      <c r="AK724" s="66">
        <v>0.40250137019230769</v>
      </c>
      <c r="AL724" s="8">
        <v>0.1</v>
      </c>
      <c r="AM724" s="9">
        <v>3208.923135</v>
      </c>
      <c r="AN724" s="66">
        <v>0.54275150721153853</v>
      </c>
      <c r="AO724" s="13">
        <f t="shared" si="24"/>
        <v>291.72028499999988</v>
      </c>
      <c r="AQ724" s="66">
        <v>0.8</v>
      </c>
      <c r="AR724" s="13">
        <v>163.56266549999987</v>
      </c>
    </row>
    <row r="725" spans="1:44" x14ac:dyDescent="0.2">
      <c r="A725" s="6" t="s">
        <v>5696</v>
      </c>
      <c r="B725" t="s">
        <v>4709</v>
      </c>
      <c r="C725">
        <v>664</v>
      </c>
      <c r="D725" t="s">
        <v>5697</v>
      </c>
      <c r="E725" s="2">
        <v>4633.33</v>
      </c>
      <c r="F725" s="6" t="str">
        <f>+_xlfn.XLOOKUP(LISTAS[[#This Row],[ID]],_01_CODIGOS_Y_COSTOS_xlsm[Producto y N°],_01_CODIGOS_Y_COSTOS_xlsm[FABRICA],"",0,1)</f>
        <v>ResortesGenerales</v>
      </c>
      <c r="G725" s="13">
        <f>LISTAS[[#This Row],[Precio]]*(1-0.46)*(1-IF($C$3520="",0,$C$3520))</f>
        <v>1876.49865</v>
      </c>
      <c r="H725" s="1">
        <f>+_xlfn.XLOOKUP(LISTAS[[#This Row],[ID]],_01_CODIGOS_Y_COSTOS_xlsm[Producto y N°],_01_CODIGOS_Y_COSTOS_xlsm[COSTO],0,0,1)</f>
        <v>1042.5</v>
      </c>
      <c r="I725" s="115">
        <f>+IFERROR(LISTAS[[#This Row],[VENTA NETA]]/LISTAS[[#This Row],[COSTO]]-1,0)</f>
        <v>0.79999870503597115</v>
      </c>
      <c r="J725" s="33" t="str">
        <f>IFERROR(VLOOKUP(LISTAS[[#This Row],[ID]],_01_CODIGOS_Y_COSTOS_xlsm[[Producto y N°]:[CODIGO]],2,0),"")</f>
        <v>2622</v>
      </c>
      <c r="M725" s="22">
        <v>0.27889590542706477</v>
      </c>
      <c r="N725" s="23">
        <f>+LISTAS[[#This Row],[Precio]]+(LISTAS[[#This Row],[Precio]]*M725)</f>
        <v>5925.5467654923814</v>
      </c>
      <c r="O725" s="24">
        <f t="shared" si="23"/>
        <v>2399.8464400244147</v>
      </c>
      <c r="Q725" s="21">
        <f>IFERROR(O725/LISTAS[[#This Row],[COSTO]]-1,"")</f>
        <v>1.3020109736445225</v>
      </c>
      <c r="R725" t="str">
        <f>+LISTAS[[#This Row],[ID]]</f>
        <v>RESORTES LINEA AUTOMOTOR664</v>
      </c>
      <c r="T725" s="29"/>
      <c r="U725" s="25">
        <f>LISTAS[[#This Row],[COSTO]]+(LISTAS[[#This Row],[COSTO]]*T725)</f>
        <v>1042.5</v>
      </c>
      <c r="V725" s="30">
        <f>IF(T725="",0,U725/LISTAS[[#This Row],[VENTA NETA]]-1)</f>
        <v>0</v>
      </c>
      <c r="X725" s="25">
        <v>772.5</v>
      </c>
      <c r="Y725" s="31">
        <f>IFERROR(LISTAS[[#This Row],[COSTO]]/X725-1,"")</f>
        <v>0.34951456310679618</v>
      </c>
      <c r="AF725" t="str">
        <v>DQAUTOPARTES</v>
      </c>
      <c r="AG725" t="str">
        <v>TOPES Y TAPONES DE GOMA</v>
      </c>
      <c r="AH725" s="15">
        <v>24</v>
      </c>
      <c r="AI725" s="9">
        <v>1981.8999000000003</v>
      </c>
      <c r="AJ725" s="9">
        <v>1413.12</v>
      </c>
      <c r="AK725" s="66">
        <v>0.40249936311141332</v>
      </c>
      <c r="AL725" s="8">
        <v>0.1</v>
      </c>
      <c r="AM725" s="9">
        <v>2180.0898900000002</v>
      </c>
      <c r="AN725" s="66">
        <v>0.54274929942255468</v>
      </c>
      <c r="AO725" s="13">
        <f t="shared" si="24"/>
        <v>198.18998999999985</v>
      </c>
      <c r="AQ725" s="66">
        <v>0.8</v>
      </c>
      <c r="AR725" s="13">
        <v>163.56266549999987</v>
      </c>
    </row>
    <row r="726" spans="1:44" x14ac:dyDescent="0.2">
      <c r="A726" s="6" t="s">
        <v>5698</v>
      </c>
      <c r="B726" t="s">
        <v>4709</v>
      </c>
      <c r="C726">
        <v>665</v>
      </c>
      <c r="D726" t="s">
        <v>5699</v>
      </c>
      <c r="E726" s="2">
        <v>3150.67</v>
      </c>
      <c r="F726" s="6" t="str">
        <f>+_xlfn.XLOOKUP(LISTAS[[#This Row],[ID]],_01_CODIGOS_Y_COSTOS_xlsm[Producto y N°],_01_CODIGOS_Y_COSTOS_xlsm[FABRICA],"",0,1)</f>
        <v>ResortesGenerales</v>
      </c>
      <c r="G726" s="13">
        <f>LISTAS[[#This Row],[Precio]]*(1-0.46)*(1-IF($C$3520="",0,$C$3520))</f>
        <v>1276.02135</v>
      </c>
      <c r="H726" s="1">
        <f>+_xlfn.XLOOKUP(LISTAS[[#This Row],[ID]],_01_CODIGOS_Y_COSTOS_xlsm[Producto y N°],_01_CODIGOS_Y_COSTOS_xlsm[COSTO],0,0,1)</f>
        <v>708.9</v>
      </c>
      <c r="I726" s="115">
        <f>+IFERROR(LISTAS[[#This Row],[VENTA NETA]]/LISTAS[[#This Row],[COSTO]]-1,0)</f>
        <v>0.80000190435886598</v>
      </c>
      <c r="J726" s="33" t="str">
        <f>IFERROR(VLOOKUP(LISTAS[[#This Row],[ID]],_01_CODIGOS_Y_COSTOS_xlsm[[Producto y N°]:[CODIGO]],2,0),"")</f>
        <v>2623</v>
      </c>
      <c r="M726" s="22">
        <v>0.27889593449779704</v>
      </c>
      <c r="N726" s="23">
        <f>+LISTAS[[#This Row],[Precio]]+(LISTAS[[#This Row],[Precio]]*M726)</f>
        <v>4029.3790539441743</v>
      </c>
      <c r="O726" s="24">
        <f t="shared" si="23"/>
        <v>1631.898516847391</v>
      </c>
      <c r="Q726" s="21">
        <f>IFERROR(O726/LISTAS[[#This Row],[COSTO]]-1,"")</f>
        <v>1.3020151175728465</v>
      </c>
      <c r="R726" t="str">
        <f>+LISTAS[[#This Row],[ID]]</f>
        <v>RESORTES LINEA AUTOMOTOR665</v>
      </c>
      <c r="T726" s="29"/>
      <c r="U726" s="25">
        <f>LISTAS[[#This Row],[COSTO]]+(LISTAS[[#This Row],[COSTO]]*T726)</f>
        <v>708.9</v>
      </c>
      <c r="V726" s="30">
        <f>IF(T726="",0,U726/LISTAS[[#This Row],[VENTA NETA]]-1)</f>
        <v>0</v>
      </c>
      <c r="X726" s="25">
        <v>525.29999999999995</v>
      </c>
      <c r="Y726" s="31">
        <f>IFERROR(LISTAS[[#This Row],[COSTO]]/X726-1,"")</f>
        <v>0.34951456310679618</v>
      </c>
      <c r="AF726" t="str">
        <v>DQAUTOPARTES</v>
      </c>
      <c r="AG726" t="str">
        <v>TOPES Y TAPONES DE GOMA</v>
      </c>
      <c r="AH726" s="15">
        <v>25</v>
      </c>
      <c r="AI726" s="9">
        <v>1981.8999000000003</v>
      </c>
      <c r="AJ726" s="9">
        <v>1413.12</v>
      </c>
      <c r="AK726" s="66">
        <v>0.40249936311141332</v>
      </c>
      <c r="AL726" s="8">
        <v>0.1</v>
      </c>
      <c r="AM726" s="9">
        <v>2180.0898900000002</v>
      </c>
      <c r="AN726" s="66">
        <v>0.54274929942255468</v>
      </c>
      <c r="AO726" s="13">
        <f t="shared" si="24"/>
        <v>198.18998999999985</v>
      </c>
      <c r="AQ726" s="66">
        <v>0.8</v>
      </c>
      <c r="AR726" s="13">
        <v>187.3930949999999</v>
      </c>
    </row>
    <row r="727" spans="1:44" x14ac:dyDescent="0.2">
      <c r="A727" s="6" t="s">
        <v>5700</v>
      </c>
      <c r="B727" t="s">
        <v>4709</v>
      </c>
      <c r="C727">
        <v>666</v>
      </c>
      <c r="D727" t="s">
        <v>5701</v>
      </c>
      <c r="E727" s="2">
        <v>4015.56</v>
      </c>
      <c r="F727" s="6" t="str">
        <f>+_xlfn.XLOOKUP(LISTAS[[#This Row],[ID]],_01_CODIGOS_Y_COSTOS_xlsm[Producto y N°],_01_CODIGOS_Y_COSTOS_xlsm[FABRICA],"",0,1)</f>
        <v>ResortesGenerales</v>
      </c>
      <c r="G727" s="13">
        <f>LISTAS[[#This Row],[Precio]]*(1-0.46)*(1-IF($C$3520="",0,$C$3520))</f>
        <v>1626.3018</v>
      </c>
      <c r="H727" s="1">
        <f>+_xlfn.XLOOKUP(LISTAS[[#This Row],[ID]],_01_CODIGOS_Y_COSTOS_xlsm[Producto y N°],_01_CODIGOS_Y_COSTOS_xlsm[COSTO],0,0,1)</f>
        <v>903.5</v>
      </c>
      <c r="I727" s="115">
        <f>+IFERROR(LISTAS[[#This Row],[VENTA NETA]]/LISTAS[[#This Row],[COSTO]]-1,0)</f>
        <v>0.80000199225235202</v>
      </c>
      <c r="J727" s="33" t="str">
        <f>IFERROR(VLOOKUP(LISTAS[[#This Row],[ID]],_01_CODIGOS_Y_COSTOS_xlsm[[Producto y N°]:[CODIGO]],2,0),"")</f>
        <v>2624</v>
      </c>
      <c r="M727" s="22">
        <v>0.27889592171945288</v>
      </c>
      <c r="N727" s="23">
        <f>+LISTAS[[#This Row],[Precio]]+(LISTAS[[#This Row],[Precio]]*M727)</f>
        <v>5135.4833074197659</v>
      </c>
      <c r="O727" s="24">
        <f t="shared" si="23"/>
        <v>2079.8707395050051</v>
      </c>
      <c r="Q727" s="21">
        <f>IFERROR(O727/LISTAS[[#This Row],[COSTO]]-1,"")</f>
        <v>1.3020152069784228</v>
      </c>
      <c r="R727" t="str">
        <f>+LISTAS[[#This Row],[ID]]</f>
        <v>RESORTES LINEA AUTOMOTOR666</v>
      </c>
      <c r="T727" s="29"/>
      <c r="U727" s="25">
        <f>LISTAS[[#This Row],[COSTO]]+(LISTAS[[#This Row],[COSTO]]*T727)</f>
        <v>903.5</v>
      </c>
      <c r="V727" s="30">
        <f>IF(T727="",0,U727/LISTAS[[#This Row],[VENTA NETA]]-1)</f>
        <v>0</v>
      </c>
      <c r="X727" s="25">
        <v>669.5</v>
      </c>
      <c r="Y727" s="31">
        <f>IFERROR(LISTAS[[#This Row],[COSTO]]/X727-1,"")</f>
        <v>0.34951456310679618</v>
      </c>
      <c r="AF727" t="str">
        <v>DQAUTOPARTES</v>
      </c>
      <c r="AG727" t="str">
        <v>TOPES Y TAPONES DE GOMA</v>
      </c>
      <c r="AH727" s="15">
        <v>26</v>
      </c>
      <c r="AI727" s="9">
        <v>1400.2551000000001</v>
      </c>
      <c r="AJ727" s="9">
        <v>998.4</v>
      </c>
      <c r="AK727" s="66">
        <v>0.40249909855769239</v>
      </c>
      <c r="AL727" s="8">
        <v>0.1</v>
      </c>
      <c r="AM727" s="9">
        <v>1540.2806100000003</v>
      </c>
      <c r="AN727" s="66">
        <v>0.54274900841346185</v>
      </c>
      <c r="AO727" s="13">
        <f t="shared" si="24"/>
        <v>140.02551000000017</v>
      </c>
      <c r="AQ727" s="66">
        <v>0.80000000000000027</v>
      </c>
      <c r="AR727" s="13">
        <v>88.468496999999957</v>
      </c>
    </row>
    <row r="728" spans="1:44" x14ac:dyDescent="0.2">
      <c r="A728" s="6" t="s">
        <v>5702</v>
      </c>
      <c r="B728" t="s">
        <v>4709</v>
      </c>
      <c r="C728">
        <v>668</v>
      </c>
      <c r="D728" t="s">
        <v>5703</v>
      </c>
      <c r="E728" s="2">
        <v>1544.44</v>
      </c>
      <c r="F728" s="6" t="str">
        <f>+_xlfn.XLOOKUP(LISTAS[[#This Row],[ID]],_01_CODIGOS_Y_COSTOS_xlsm[Producto y N°],_01_CODIGOS_Y_COSTOS_xlsm[FABRICA],"",0,1)</f>
        <v>ResortesGenerales</v>
      </c>
      <c r="G728" s="13">
        <f>LISTAS[[#This Row],[Precio]]*(1-0.46)*(1-IF($C$3520="",0,$C$3520))</f>
        <v>625.4982</v>
      </c>
      <c r="H728" s="1">
        <f>+_xlfn.XLOOKUP(LISTAS[[#This Row],[ID]],_01_CODIGOS_Y_COSTOS_xlsm[Producto y N°],_01_CODIGOS_Y_COSTOS_xlsm[COSTO],0,0,1)</f>
        <v>347.5</v>
      </c>
      <c r="I728" s="115">
        <f>+IFERROR(LISTAS[[#This Row],[VENTA NETA]]/LISTAS[[#This Row],[COSTO]]-1,0)</f>
        <v>0.7999948201438849</v>
      </c>
      <c r="J728" s="33" t="str">
        <f>IFERROR(VLOOKUP(LISTAS[[#This Row],[ID]],_01_CODIGOS_Y_COSTOS_xlsm[[Producto y N°]:[CODIGO]],2,0),"")</f>
        <v>2626</v>
      </c>
      <c r="M728" s="22">
        <v>0.27889590542706477</v>
      </c>
      <c r="N728" s="23">
        <f>+LISTAS[[#This Row],[Precio]]+(LISTAS[[#This Row],[Precio]]*M728)</f>
        <v>1975.1779921777761</v>
      </c>
      <c r="O728" s="24">
        <f t="shared" si="23"/>
        <v>799.94708683199929</v>
      </c>
      <c r="Q728" s="21">
        <f>IFERROR(O728/LISTAS[[#This Row],[COSTO]]-1,"")</f>
        <v>1.3020060052719402</v>
      </c>
      <c r="R728" t="str">
        <f>+LISTAS[[#This Row],[ID]]</f>
        <v>RESORTES LINEA AUTOMOTOR668</v>
      </c>
      <c r="T728" s="29"/>
      <c r="U728" s="25">
        <f>LISTAS[[#This Row],[COSTO]]+(LISTAS[[#This Row],[COSTO]]*T728)</f>
        <v>347.5</v>
      </c>
      <c r="V728" s="30">
        <f>IF(T728="",0,U728/LISTAS[[#This Row],[VENTA NETA]]-1)</f>
        <v>0</v>
      </c>
      <c r="X728" s="25">
        <v>257.5</v>
      </c>
      <c r="Y728" s="31">
        <f>IFERROR(LISTAS[[#This Row],[COSTO]]/X728-1,"")</f>
        <v>0.34951456310679618</v>
      </c>
      <c r="AF728" t="str">
        <v>DQAUTOPARTES</v>
      </c>
      <c r="AG728" t="str">
        <v>TOPES Y TAPONES DE GOMA</v>
      </c>
      <c r="AH728" s="15">
        <v>29</v>
      </c>
      <c r="AI728" s="9">
        <v>2405.5663500000001</v>
      </c>
      <c r="AJ728" s="9">
        <v>1715.2</v>
      </c>
      <c r="AK728" s="66">
        <v>0.40249903801305975</v>
      </c>
      <c r="AL728" s="8">
        <v>0.1</v>
      </c>
      <c r="AM728" s="9">
        <v>2646.122985</v>
      </c>
      <c r="AN728" s="66">
        <v>0.54274894181436562</v>
      </c>
      <c r="AO728" s="13">
        <f t="shared" si="24"/>
        <v>240.55663499999991</v>
      </c>
      <c r="AQ728" s="66">
        <v>0.79999999999999982</v>
      </c>
      <c r="AR728" s="13">
        <v>243.19136699999967</v>
      </c>
    </row>
    <row r="729" spans="1:44" x14ac:dyDescent="0.2">
      <c r="A729" s="6" t="s">
        <v>5704</v>
      </c>
      <c r="B729" t="s">
        <v>4709</v>
      </c>
      <c r="C729">
        <v>685</v>
      </c>
      <c r="D729" t="s">
        <v>5705</v>
      </c>
      <c r="E729" s="2">
        <v>1420.89</v>
      </c>
      <c r="F729" s="6" t="str">
        <f>+_xlfn.XLOOKUP(LISTAS[[#This Row],[ID]],_01_CODIGOS_Y_COSTOS_xlsm[Producto y N°],_01_CODIGOS_Y_COSTOS_xlsm[FABRICA],"",0,1)</f>
        <v>ResortesGenerales</v>
      </c>
      <c r="G729" s="13">
        <f>LISTAS[[#This Row],[Precio]]*(1-0.46)*(1-IF($C$3520="",0,$C$3520))</f>
        <v>575.46045000000004</v>
      </c>
      <c r="H729" s="1">
        <f>+_xlfn.XLOOKUP(LISTAS[[#This Row],[ID]],_01_CODIGOS_Y_COSTOS_xlsm[Producto y N°],_01_CODIGOS_Y_COSTOS_xlsm[COSTO],0,0,1)</f>
        <v>319.7</v>
      </c>
      <c r="I729" s="115">
        <f>+IFERROR(LISTAS[[#This Row],[VENTA NETA]]/LISTAS[[#This Row],[COSTO]]-1,0)</f>
        <v>0.8000014075695967</v>
      </c>
      <c r="J729" s="33" t="str">
        <f>IFERROR(VLOOKUP(LISTAS[[#This Row],[ID]],_01_CODIGOS_Y_COSTOS_xlsm[[Producto y N°]:[CODIGO]],2,0),"")</f>
        <v>2700</v>
      </c>
      <c r="M729" s="22">
        <v>0.27889589161395301</v>
      </c>
      <c r="N729" s="23">
        <f>+LISTAS[[#This Row],[Precio]]+(LISTAS[[#This Row],[Precio]]*M729)</f>
        <v>1817.1703834353498</v>
      </c>
      <c r="O729" s="24">
        <f t="shared" si="23"/>
        <v>735.95400529131666</v>
      </c>
      <c r="Q729" s="21">
        <f>IFERROR(O729/LISTAS[[#This Row],[COSTO]]-1,"")</f>
        <v>1.3020144050400897</v>
      </c>
      <c r="R729" t="str">
        <f>+LISTAS[[#This Row],[ID]]</f>
        <v>RESORTES LINEA AUTOMOTOR685</v>
      </c>
      <c r="T729" s="29"/>
      <c r="U729" s="25">
        <f>LISTAS[[#This Row],[COSTO]]+(LISTAS[[#This Row],[COSTO]]*T729)</f>
        <v>319.7</v>
      </c>
      <c r="V729" s="30">
        <f>IF(T729="",0,U729/LISTAS[[#This Row],[VENTA NETA]]-1)</f>
        <v>0</v>
      </c>
      <c r="X729" s="25">
        <v>236.9</v>
      </c>
      <c r="Y729" s="31">
        <f>IFERROR(LISTAS[[#This Row],[COSTO]]/X729-1,"")</f>
        <v>0.34951456310679596</v>
      </c>
      <c r="AF729" t="str">
        <v>DQAUTOPARTES</v>
      </c>
      <c r="AG729" t="str">
        <v>TOPES Y TAPONES DE GOMA</v>
      </c>
      <c r="AH729" s="15">
        <v>34</v>
      </c>
      <c r="AI729" s="9">
        <v>2728.7037</v>
      </c>
      <c r="AJ729" s="9">
        <v>1945.6</v>
      </c>
      <c r="AK729" s="66">
        <v>0.40249984580592124</v>
      </c>
      <c r="AL729" s="8">
        <v>0.1</v>
      </c>
      <c r="AM729" s="9">
        <v>3001.5740700000001</v>
      </c>
      <c r="AN729" s="66">
        <v>0.54274983038651325</v>
      </c>
      <c r="AO729" s="13">
        <f t="shared" si="24"/>
        <v>272.87037000000009</v>
      </c>
      <c r="AQ729" s="66">
        <v>0.8</v>
      </c>
      <c r="AR729" s="13">
        <v>118.45805400000006</v>
      </c>
    </row>
    <row r="730" spans="1:44" x14ac:dyDescent="0.2">
      <c r="A730" s="6" t="s">
        <v>5706</v>
      </c>
      <c r="B730" t="s">
        <v>4709</v>
      </c>
      <c r="C730">
        <v>686</v>
      </c>
      <c r="D730" t="s">
        <v>5707</v>
      </c>
      <c r="E730" s="2">
        <v>5868.89</v>
      </c>
      <c r="F730" s="6" t="str">
        <f>+_xlfn.XLOOKUP(LISTAS[[#This Row],[ID]],_01_CODIGOS_Y_COSTOS_xlsm[Producto y N°],_01_CODIGOS_Y_COSTOS_xlsm[FABRICA],"",0,1)</f>
        <v>ResortesGenerales</v>
      </c>
      <c r="G730" s="13">
        <f>LISTAS[[#This Row],[Precio]]*(1-0.46)*(1-IF($C$3520="",0,$C$3520))</f>
        <v>2376.9004500000005</v>
      </c>
      <c r="H730" s="1">
        <f>+_xlfn.XLOOKUP(LISTAS[[#This Row],[ID]],_01_CODIGOS_Y_COSTOS_xlsm[Producto y N°],_01_CODIGOS_Y_COSTOS_xlsm[COSTO],0,0,1)</f>
        <v>1320.5</v>
      </c>
      <c r="I730" s="115">
        <f>+IFERROR(LISTAS[[#This Row],[VENTA NETA]]/LISTAS[[#This Row],[COSTO]]-1,0)</f>
        <v>0.80000034078000803</v>
      </c>
      <c r="J730" s="33" t="str">
        <f>IFERROR(VLOOKUP(LISTAS[[#This Row],[ID]],_01_CODIGOS_Y_COSTOS_xlsm[[Producto y N°]:[CODIGO]],2,0),"")</f>
        <v>2701</v>
      </c>
      <c r="M730" s="22">
        <v>0.27889591100077626</v>
      </c>
      <c r="N730" s="23">
        <f>+LISTAS[[#This Row],[Precio]]+(LISTAS[[#This Row],[Precio]]*M730)</f>
        <v>7505.6994231133467</v>
      </c>
      <c r="O730" s="24">
        <f t="shared" si="23"/>
        <v>3039.8082663609057</v>
      </c>
      <c r="Q730" s="21">
        <f>IFERROR(O730/LISTAS[[#This Row],[COSTO]]-1,"")</f>
        <v>1.3020130756235559</v>
      </c>
      <c r="R730" t="str">
        <f>+LISTAS[[#This Row],[ID]]</f>
        <v>RESORTES LINEA AUTOMOTOR686</v>
      </c>
      <c r="T730" s="29"/>
      <c r="U730" s="25">
        <f>LISTAS[[#This Row],[COSTO]]+(LISTAS[[#This Row],[COSTO]]*T730)</f>
        <v>1320.5</v>
      </c>
      <c r="V730" s="30">
        <f>IF(T730="",0,U730/LISTAS[[#This Row],[VENTA NETA]]-1)</f>
        <v>0</v>
      </c>
      <c r="X730" s="25">
        <v>978.5</v>
      </c>
      <c r="Y730" s="31">
        <f>IFERROR(LISTAS[[#This Row],[COSTO]]/X730-1,"")</f>
        <v>0.34951456310679618</v>
      </c>
      <c r="AF730" t="str">
        <v>DQAUTOPARTES</v>
      </c>
      <c r="AG730" t="str">
        <v>TOPES Y TAPONES DE GOMA</v>
      </c>
      <c r="AH730" s="15">
        <v>35</v>
      </c>
      <c r="AI730" s="9">
        <v>2010.6265500000004</v>
      </c>
      <c r="AJ730" s="9">
        <v>1433.6</v>
      </c>
      <c r="AK730" s="66">
        <v>0.40250177873883963</v>
      </c>
      <c r="AL730" s="8">
        <v>0.1</v>
      </c>
      <c r="AM730" s="9">
        <v>2211.6892050000006</v>
      </c>
      <c r="AN730" s="66">
        <v>0.54275195661272368</v>
      </c>
      <c r="AO730" s="13">
        <f t="shared" si="24"/>
        <v>201.06265500000018</v>
      </c>
      <c r="AQ730" s="66">
        <v>0.80000000000000027</v>
      </c>
      <c r="AR730" s="13">
        <v>259.14637350000021</v>
      </c>
    </row>
    <row r="731" spans="1:44" x14ac:dyDescent="0.2">
      <c r="A731" s="6" t="s">
        <v>5708</v>
      </c>
      <c r="B731" t="s">
        <v>4709</v>
      </c>
      <c r="C731">
        <v>687</v>
      </c>
      <c r="D731" t="s">
        <v>5709</v>
      </c>
      <c r="E731" s="2">
        <v>5127.5600000000004</v>
      </c>
      <c r="F731" s="6" t="str">
        <f>+_xlfn.XLOOKUP(LISTAS[[#This Row],[ID]],_01_CODIGOS_Y_COSTOS_xlsm[Producto y N°],_01_CODIGOS_Y_COSTOS_xlsm[FABRICA],"",0,1)</f>
        <v>ResortesGenerales</v>
      </c>
      <c r="G731" s="13">
        <f>LISTAS[[#This Row],[Precio]]*(1-0.46)*(1-IF($C$3520="",0,$C$3520))</f>
        <v>2076.6618000000003</v>
      </c>
      <c r="H731" s="1">
        <f>+_xlfn.XLOOKUP(LISTAS[[#This Row],[ID]],_01_CODIGOS_Y_COSTOS_xlsm[Producto y N°],_01_CODIGOS_Y_COSTOS_xlsm[COSTO],0,0,1)</f>
        <v>1153.7</v>
      </c>
      <c r="I731" s="115">
        <f>+IFERROR(LISTAS[[#This Row],[VENTA NETA]]/LISTAS[[#This Row],[COSTO]]-1,0)</f>
        <v>0.80000156019762514</v>
      </c>
      <c r="J731" s="33" t="str">
        <f>IFERROR(VLOOKUP(LISTAS[[#This Row],[ID]],_01_CODIGOS_Y_COSTOS_xlsm[[Producto y N°]:[CODIGO]],2,0),"")</f>
        <v>2702</v>
      </c>
      <c r="M731" s="22">
        <v>0.27889592073798397</v>
      </c>
      <c r="N731" s="23">
        <f>+LISTAS[[#This Row],[Precio]]+(LISTAS[[#This Row],[Precio]]*M731)</f>
        <v>6557.6155673392577</v>
      </c>
      <c r="O731" s="24">
        <f t="shared" si="23"/>
        <v>2655.8343047723997</v>
      </c>
      <c r="Q731" s="21">
        <f>IFERROR(O731/LISTAS[[#This Row],[COSTO]]-1,"")</f>
        <v>1.3020146526587499</v>
      </c>
      <c r="R731" t="str">
        <f>+LISTAS[[#This Row],[ID]]</f>
        <v>RESORTES LINEA AUTOMOTOR687</v>
      </c>
      <c r="T731" s="29"/>
      <c r="U731" s="25">
        <f>LISTAS[[#This Row],[COSTO]]+(LISTAS[[#This Row],[COSTO]]*T731)</f>
        <v>1153.7</v>
      </c>
      <c r="V731" s="30">
        <f>IF(T731="",0,U731/LISTAS[[#This Row],[VENTA NETA]]-1)</f>
        <v>0</v>
      </c>
      <c r="X731" s="25">
        <v>854.9</v>
      </c>
      <c r="Y731" s="31">
        <f>IFERROR(LISTAS[[#This Row],[COSTO]]/X731-1,"")</f>
        <v>0.34951456310679618</v>
      </c>
      <c r="AF731" t="str">
        <v>DQAUTOPARTES</v>
      </c>
      <c r="AG731" t="str">
        <v>TOPES Y TAPONES DE GOMA</v>
      </c>
      <c r="AH731" s="15">
        <v>36</v>
      </c>
      <c r="AI731" s="9">
        <v>3159.5548500000004</v>
      </c>
      <c r="AJ731" s="9">
        <v>2252.8000000000002</v>
      </c>
      <c r="AK731" s="66">
        <v>0.40250126509232964</v>
      </c>
      <c r="AL731" s="8">
        <v>0.1</v>
      </c>
      <c r="AM731" s="9">
        <v>3475.5103349999999</v>
      </c>
      <c r="AN731" s="66">
        <v>0.54275139160156227</v>
      </c>
      <c r="AO731" s="13">
        <f t="shared" si="24"/>
        <v>315.9554849999995</v>
      </c>
      <c r="AQ731" s="66">
        <v>0.7999999999999996</v>
      </c>
      <c r="AR731" s="13">
        <v>450.31501349999871</v>
      </c>
    </row>
    <row r="732" spans="1:44" x14ac:dyDescent="0.2">
      <c r="A732" s="6" t="s">
        <v>5710</v>
      </c>
      <c r="B732" t="s">
        <v>4709</v>
      </c>
      <c r="C732">
        <v>690</v>
      </c>
      <c r="D732" t="s">
        <v>5711</v>
      </c>
      <c r="E732" s="2">
        <v>0</v>
      </c>
      <c r="F732" s="6" t="str">
        <f>+_xlfn.XLOOKUP(LISTAS[[#This Row],[ID]],_01_CODIGOS_Y_COSTOS_xlsm[Producto y N°],_01_CODIGOS_Y_COSTOS_xlsm[FABRICA],"",0,1)</f>
        <v>ResortesGenerales</v>
      </c>
      <c r="G732" s="13">
        <f>LISTAS[[#This Row],[Precio]]*(1-0.46)*(1-IF($C$3520="",0,$C$3520))</f>
        <v>0</v>
      </c>
      <c r="H732" s="1">
        <f>+_xlfn.XLOOKUP(LISTAS[[#This Row],[ID]],_01_CODIGOS_Y_COSTOS_xlsm[Producto y N°],_01_CODIGOS_Y_COSTOS_xlsm[COSTO],0,0,1)</f>
        <v>0</v>
      </c>
      <c r="I732" s="115">
        <f>+IFERROR(LISTAS[[#This Row],[VENTA NETA]]/LISTAS[[#This Row],[COSTO]]-1,0)</f>
        <v>0</v>
      </c>
      <c r="J732" s="33" t="str">
        <f>IFERROR(VLOOKUP(LISTAS[[#This Row],[ID]],_01_CODIGOS_Y_COSTOS_xlsm[[Producto y N°]:[CODIGO]],2,0),"")</f>
        <v>2704</v>
      </c>
      <c r="M732" s="22">
        <v>0</v>
      </c>
      <c r="N732" s="23">
        <f>+LISTAS[[#This Row],[Precio]]+(LISTAS[[#This Row],[Precio]]*M732)</f>
        <v>0</v>
      </c>
      <c r="O732" s="24">
        <f t="shared" si="23"/>
        <v>0</v>
      </c>
      <c r="Q732" s="21" t="str">
        <f>IFERROR(O732/LISTAS[[#This Row],[COSTO]]-1,"")</f>
        <v/>
      </c>
      <c r="R732" t="str">
        <f>+LISTAS[[#This Row],[ID]]</f>
        <v>RESORTES LINEA AUTOMOTOR690</v>
      </c>
      <c r="T732" s="29"/>
      <c r="U732" s="25">
        <f>LISTAS[[#This Row],[COSTO]]+(LISTAS[[#This Row],[COSTO]]*T732)</f>
        <v>0</v>
      </c>
      <c r="V732" s="30">
        <f>IF(T732="",0,U732/LISTAS[[#This Row],[VENTA NETA]]-1)</f>
        <v>0</v>
      </c>
      <c r="X732" s="25">
        <v>0</v>
      </c>
      <c r="Y732" s="31" t="str">
        <f>IFERROR(LISTAS[[#This Row],[COSTO]]/X732-1,"")</f>
        <v/>
      </c>
      <c r="AF732" t="str">
        <v>DQAUTOPARTES</v>
      </c>
      <c r="AG732" t="str">
        <v>TOPES Y TAPONES DE GOMA</v>
      </c>
      <c r="AH732" s="15">
        <v>37</v>
      </c>
      <c r="AI732" s="9">
        <v>1235.1001500000002</v>
      </c>
      <c r="AJ732" s="9">
        <v>880.64</v>
      </c>
      <c r="AK732" s="66">
        <v>0.40250289562136654</v>
      </c>
      <c r="AL732" s="8">
        <v>0.1</v>
      </c>
      <c r="AM732" s="9">
        <v>1358.6101650000003</v>
      </c>
      <c r="AN732" s="66">
        <v>0.54275318518350324</v>
      </c>
      <c r="AO732" s="13">
        <f t="shared" si="24"/>
        <v>123.51001500000007</v>
      </c>
      <c r="AQ732" s="66">
        <v>0.8</v>
      </c>
      <c r="AR732" s="13">
        <v>239.14286100000004</v>
      </c>
    </row>
    <row r="733" spans="1:44" x14ac:dyDescent="0.2">
      <c r="A733" s="6" t="s">
        <v>5712</v>
      </c>
      <c r="B733" t="s">
        <v>4709</v>
      </c>
      <c r="C733">
        <v>698</v>
      </c>
      <c r="D733" t="s">
        <v>5713</v>
      </c>
      <c r="E733" s="2">
        <v>7660.44</v>
      </c>
      <c r="F733" s="6" t="str">
        <f>+_xlfn.XLOOKUP(LISTAS[[#This Row],[ID]],_01_CODIGOS_Y_COSTOS_xlsm[Producto y N°],_01_CODIGOS_Y_COSTOS_xlsm[FABRICA],"",0,1)</f>
        <v>ResortesGenerales</v>
      </c>
      <c r="G733" s="13">
        <f>LISTAS[[#This Row],[Precio]]*(1-0.46)*(1-IF($C$3520="",0,$C$3520))</f>
        <v>3102.4782</v>
      </c>
      <c r="H733" s="1">
        <f>+_xlfn.XLOOKUP(LISTAS[[#This Row],[ID]],_01_CODIGOS_Y_COSTOS_xlsm[Producto y N°],_01_CODIGOS_Y_COSTOS_xlsm[COSTO],0,0,1)</f>
        <v>1723.6</v>
      </c>
      <c r="I733" s="115">
        <f>+IFERROR(LISTAS[[#This Row],[VENTA NETA]]/LISTAS[[#This Row],[COSTO]]-1,0)</f>
        <v>0.79999895567417045</v>
      </c>
      <c r="J733" s="33" t="str">
        <f>IFERROR(VLOOKUP(LISTAS[[#This Row],[ID]],_01_CODIGOS_Y_COSTOS_xlsm[[Producto y N°]:[CODIGO]],2,0),"")</f>
        <v>2713</v>
      </c>
      <c r="M733" s="22">
        <v>0.27889591482146581</v>
      </c>
      <c r="N733" s="23">
        <f>+LISTAS[[#This Row],[Precio]]+(LISTAS[[#This Row],[Precio]]*M733)</f>
        <v>9796.9054217349494</v>
      </c>
      <c r="O733" s="24">
        <f t="shared" si="23"/>
        <v>3967.7466958026548</v>
      </c>
      <c r="Q733" s="21">
        <f>IFERROR(O733/LISTAS[[#This Row],[COSTO]]-1,"")</f>
        <v>1.3020113110946014</v>
      </c>
      <c r="R733" t="str">
        <f>+LISTAS[[#This Row],[ID]]</f>
        <v>RESORTES LINEA AUTOMOTOR698</v>
      </c>
      <c r="T733" s="29"/>
      <c r="U733" s="25">
        <f>LISTAS[[#This Row],[COSTO]]+(LISTAS[[#This Row],[COSTO]]*T733)</f>
        <v>1723.6</v>
      </c>
      <c r="V733" s="30">
        <f>IF(T733="",0,U733/LISTAS[[#This Row],[VENTA NETA]]-1)</f>
        <v>0</v>
      </c>
      <c r="X733" s="25">
        <v>1277.2</v>
      </c>
      <c r="Y733" s="31">
        <f>IFERROR(LISTAS[[#This Row],[COSTO]]/X733-1,"")</f>
        <v>0.34951456310679596</v>
      </c>
      <c r="AF733" t="str">
        <v>DQAUTOPARTES</v>
      </c>
      <c r="AG733" t="str">
        <v>TOPES Y TAPONES DE GOMA</v>
      </c>
      <c r="AH733" s="15">
        <v>38</v>
      </c>
      <c r="AI733" s="9">
        <v>804.24900000000002</v>
      </c>
      <c r="AJ733" s="9">
        <v>573.44000000000005</v>
      </c>
      <c r="AK733" s="66">
        <v>0.40249895368303568</v>
      </c>
      <c r="AL733" s="8">
        <v>0.1</v>
      </c>
      <c r="AM733" s="9">
        <v>884.67390000000023</v>
      </c>
      <c r="AN733" s="66">
        <v>0.54274884905133947</v>
      </c>
      <c r="AO733" s="13">
        <f t="shared" si="24"/>
        <v>80.424900000000207</v>
      </c>
      <c r="AQ733" s="66">
        <v>0.8</v>
      </c>
      <c r="AR733" s="13">
        <v>335.63762549999956</v>
      </c>
    </row>
    <row r="734" spans="1:44" x14ac:dyDescent="0.2">
      <c r="A734" s="6" t="s">
        <v>5714</v>
      </c>
      <c r="B734" t="s">
        <v>4709</v>
      </c>
      <c r="C734">
        <v>700</v>
      </c>
      <c r="D734" t="s">
        <v>5715</v>
      </c>
      <c r="E734" s="2">
        <v>5127.5600000000004</v>
      </c>
      <c r="F734" s="6" t="str">
        <f>+_xlfn.XLOOKUP(LISTAS[[#This Row],[ID]],_01_CODIGOS_Y_COSTOS_xlsm[Producto y N°],_01_CODIGOS_Y_COSTOS_xlsm[FABRICA],"",0,1)</f>
        <v>ResortesGenerales</v>
      </c>
      <c r="G734" s="13">
        <f>LISTAS[[#This Row],[Precio]]*(1-0.46)*(1-IF($C$3520="",0,$C$3520))</f>
        <v>2076.6618000000003</v>
      </c>
      <c r="H734" s="1">
        <f>+_xlfn.XLOOKUP(LISTAS[[#This Row],[ID]],_01_CODIGOS_Y_COSTOS_xlsm[Producto y N°],_01_CODIGOS_Y_COSTOS_xlsm[COSTO],0,0,1)</f>
        <v>1153.7</v>
      </c>
      <c r="I734" s="115">
        <f>+IFERROR(LISTAS[[#This Row],[VENTA NETA]]/LISTAS[[#This Row],[COSTO]]-1,0)</f>
        <v>0.80000156019762514</v>
      </c>
      <c r="J734" s="33" t="str">
        <f>IFERROR(VLOOKUP(LISTAS[[#This Row],[ID]],_01_CODIGOS_Y_COSTOS_xlsm[[Producto y N°]:[CODIGO]],2,0),"")</f>
        <v>2715</v>
      </c>
      <c r="M734" s="22">
        <v>0.27889592073798397</v>
      </c>
      <c r="N734" s="23">
        <f>+LISTAS[[#This Row],[Precio]]+(LISTAS[[#This Row],[Precio]]*M734)</f>
        <v>6557.6155673392577</v>
      </c>
      <c r="O734" s="24">
        <f t="shared" si="23"/>
        <v>2655.8343047723997</v>
      </c>
      <c r="Q734" s="21">
        <f>IFERROR(O734/LISTAS[[#This Row],[COSTO]]-1,"")</f>
        <v>1.3020146526587499</v>
      </c>
      <c r="R734" t="str">
        <f>+LISTAS[[#This Row],[ID]]</f>
        <v>RESORTES LINEA AUTOMOTOR700</v>
      </c>
      <c r="T734" s="29"/>
      <c r="U734" s="25">
        <f>LISTAS[[#This Row],[COSTO]]+(LISTAS[[#This Row],[COSTO]]*T734)</f>
        <v>1153.7</v>
      </c>
      <c r="V734" s="30">
        <f>IF(T734="",0,U734/LISTAS[[#This Row],[VENTA NETA]]-1)</f>
        <v>0</v>
      </c>
      <c r="X734" s="25">
        <v>854.9</v>
      </c>
      <c r="Y734" s="31">
        <f>IFERROR(LISTAS[[#This Row],[COSTO]]/X734-1,"")</f>
        <v>0.34951456310679618</v>
      </c>
      <c r="AF734" t="str">
        <v>DQAUTOPARTES</v>
      </c>
      <c r="AG734" t="str">
        <v>TOPES Y TAPONES DE GOMA</v>
      </c>
      <c r="AH734" s="15">
        <v>39</v>
      </c>
      <c r="AI734" s="9">
        <v>700.13160000000005</v>
      </c>
      <c r="AJ734" s="9">
        <v>499.2</v>
      </c>
      <c r="AK734" s="66">
        <v>0.40250721153846158</v>
      </c>
      <c r="AL734" s="8">
        <v>0.1</v>
      </c>
      <c r="AM734" s="9">
        <v>770.14476000000002</v>
      </c>
      <c r="AN734" s="66">
        <v>0.54275793269230777</v>
      </c>
      <c r="AO734" s="13">
        <f t="shared" si="24"/>
        <v>70.013159999999971</v>
      </c>
      <c r="AQ734" s="66">
        <v>0.80000000000000049</v>
      </c>
      <c r="AR734" s="13">
        <v>61.637400000000127</v>
      </c>
    </row>
    <row r="735" spans="1:44" x14ac:dyDescent="0.2">
      <c r="A735" s="6" t="s">
        <v>5716</v>
      </c>
      <c r="B735" t="s">
        <v>4709</v>
      </c>
      <c r="C735">
        <v>702</v>
      </c>
      <c r="D735" t="s">
        <v>5717</v>
      </c>
      <c r="E735" s="2">
        <v>2718.22</v>
      </c>
      <c r="F735" s="6" t="str">
        <f>+_xlfn.XLOOKUP(LISTAS[[#This Row],[ID]],_01_CODIGOS_Y_COSTOS_xlsm[Producto y N°],_01_CODIGOS_Y_COSTOS_xlsm[FABRICA],"",0,1)</f>
        <v>ResortesGenerales</v>
      </c>
      <c r="G735" s="13">
        <f>LISTAS[[#This Row],[Precio]]*(1-0.46)*(1-IF($C$3520="",0,$C$3520))</f>
        <v>1100.8791000000001</v>
      </c>
      <c r="H735" s="1">
        <f>+_xlfn.XLOOKUP(LISTAS[[#This Row],[ID]],_01_CODIGOS_Y_COSTOS_xlsm[Producto y N°],_01_CODIGOS_Y_COSTOS_xlsm[COSTO],0,0,1)</f>
        <v>611.6</v>
      </c>
      <c r="I735" s="115">
        <f>+IFERROR(LISTAS[[#This Row],[VENTA NETA]]/LISTAS[[#This Row],[COSTO]]-1,0)</f>
        <v>0.79999852844996733</v>
      </c>
      <c r="J735" s="33" t="str">
        <f>IFERROR(VLOOKUP(LISTAS[[#This Row],[ID]],_01_CODIGOS_Y_COSTOS_xlsm[[Producto y N°]:[CODIGO]],2,0),"")</f>
        <v>2717</v>
      </c>
      <c r="M735" s="22">
        <v>0.27889594393634676</v>
      </c>
      <c r="N735" s="23">
        <f>+LISTAS[[#This Row],[Precio]]+(LISTAS[[#This Row],[Precio]]*M735)</f>
        <v>3476.320532726656</v>
      </c>
      <c r="O735" s="24">
        <f t="shared" si="23"/>
        <v>1407.9098157542958</v>
      </c>
      <c r="Q735" s="21">
        <f>IFERROR(O735/LISTAS[[#This Row],[COSTO]]-1,"")</f>
        <v>1.3020108171260558</v>
      </c>
      <c r="R735" t="str">
        <f>+LISTAS[[#This Row],[ID]]</f>
        <v>RESORTES LINEA AUTOMOTOR702</v>
      </c>
      <c r="T735" s="29"/>
      <c r="U735" s="25">
        <f>LISTAS[[#This Row],[COSTO]]+(LISTAS[[#This Row],[COSTO]]*T735)</f>
        <v>611.6</v>
      </c>
      <c r="V735" s="30">
        <f>IF(T735="",0,U735/LISTAS[[#This Row],[VENTA NETA]]-1)</f>
        <v>0</v>
      </c>
      <c r="X735" s="25">
        <v>453.2</v>
      </c>
      <c r="Y735" s="31">
        <f>IFERROR(LISTAS[[#This Row],[COSTO]]/X735-1,"")</f>
        <v>0.34951456310679618</v>
      </c>
      <c r="AF735" t="str">
        <v>DQAUTOPARTES</v>
      </c>
      <c r="AG735" t="str">
        <v>TOPES Y TAPONES DE GOMA</v>
      </c>
      <c r="AH735" s="15">
        <v>40</v>
      </c>
      <c r="AI735" s="9">
        <v>603.19080000000008</v>
      </c>
      <c r="AJ735" s="9">
        <v>430.08</v>
      </c>
      <c r="AK735" s="66">
        <v>0.40250837053571442</v>
      </c>
      <c r="AL735" s="8">
        <v>0.1</v>
      </c>
      <c r="AM735" s="9">
        <v>663.50988000000007</v>
      </c>
      <c r="AN735" s="66">
        <v>0.54275920758928597</v>
      </c>
      <c r="AO735" s="13">
        <f t="shared" si="24"/>
        <v>60.319079999999985</v>
      </c>
      <c r="AQ735" s="66">
        <v>0.80000000000000027</v>
      </c>
      <c r="AR735" s="13">
        <v>9.949860000000001</v>
      </c>
    </row>
    <row r="736" spans="1:44" x14ac:dyDescent="0.2">
      <c r="A736" s="6" t="s">
        <v>5718</v>
      </c>
      <c r="B736" t="s">
        <v>4709</v>
      </c>
      <c r="C736">
        <v>706</v>
      </c>
      <c r="D736" t="s">
        <v>5719</v>
      </c>
      <c r="E736" s="2">
        <v>1729.78</v>
      </c>
      <c r="F736" s="6" t="str">
        <f>+_xlfn.XLOOKUP(LISTAS[[#This Row],[ID]],_01_CODIGOS_Y_COSTOS_xlsm[Producto y N°],_01_CODIGOS_Y_COSTOS_xlsm[FABRICA],"",0,1)</f>
        <v>ResortesGenerales</v>
      </c>
      <c r="G736" s="13">
        <f>LISTAS[[#This Row],[Precio]]*(1-0.46)*(1-IF($C$3520="",0,$C$3520))</f>
        <v>700.56090000000006</v>
      </c>
      <c r="H736" s="1">
        <f>+_xlfn.XLOOKUP(LISTAS[[#This Row],[ID]],_01_CODIGOS_Y_COSTOS_xlsm[Producto y N°],_01_CODIGOS_Y_COSTOS_xlsm[COSTO],0,0,1)</f>
        <v>389.2</v>
      </c>
      <c r="I736" s="115">
        <f>+IFERROR(LISTAS[[#This Row],[VENTA NETA]]/LISTAS[[#This Row],[COSTO]]-1,0)</f>
        <v>0.80000231243576581</v>
      </c>
      <c r="J736" s="33" t="str">
        <f>IFERROR(VLOOKUP(LISTAS[[#This Row],[ID]],_01_CODIGOS_Y_COSTOS_xlsm[[Producto y N°]:[CODIGO]],2,0),"")</f>
        <v>2721</v>
      </c>
      <c r="M736" s="22">
        <v>0.27889587516977299</v>
      </c>
      <c r="N736" s="23">
        <f>+LISTAS[[#This Row],[Precio]]+(LISTAS[[#This Row],[Precio]]*M736)</f>
        <v>2212.20850695117</v>
      </c>
      <c r="O736" s="24">
        <f t="shared" si="23"/>
        <v>895.9444453152239</v>
      </c>
      <c r="Q736" s="21">
        <f>IFERROR(O736/LISTAS[[#This Row],[COSTO]]-1,"")</f>
        <v>1.3020155326701541</v>
      </c>
      <c r="R736" t="str">
        <f>+LISTAS[[#This Row],[ID]]</f>
        <v>RESORTES LINEA AUTOMOTOR706</v>
      </c>
      <c r="T736" s="29"/>
      <c r="U736" s="25">
        <f>LISTAS[[#This Row],[COSTO]]+(LISTAS[[#This Row],[COSTO]]*T736)</f>
        <v>389.2</v>
      </c>
      <c r="V736" s="30">
        <f>IF(T736="",0,U736/LISTAS[[#This Row],[VENTA NETA]]-1)</f>
        <v>0</v>
      </c>
      <c r="X736" s="25">
        <v>288.39999999999998</v>
      </c>
      <c r="Y736" s="31">
        <f>IFERROR(LISTAS[[#This Row],[COSTO]]/X736-1,"")</f>
        <v>0.34951456310679618</v>
      </c>
      <c r="AF736" t="str">
        <v>DQAUTOPARTES</v>
      </c>
      <c r="AG736" t="str">
        <v>TOPES Y TAPONES DE GOMA</v>
      </c>
      <c r="AH736" s="15">
        <v>41</v>
      </c>
      <c r="AI736" s="9">
        <v>1206.3735000000001</v>
      </c>
      <c r="AJ736" s="9">
        <v>860.16</v>
      </c>
      <c r="AK736" s="66">
        <v>0.4024989536830359</v>
      </c>
      <c r="AL736" s="8">
        <v>0.1</v>
      </c>
      <c r="AM736" s="9">
        <v>1327.0108500000001</v>
      </c>
      <c r="AN736" s="66">
        <v>0.54274884905133947</v>
      </c>
      <c r="AO736" s="13">
        <f t="shared" si="24"/>
        <v>120.63734999999997</v>
      </c>
      <c r="AQ736" s="66">
        <v>0.80000000000000027</v>
      </c>
      <c r="AR736" s="13">
        <v>35.688600000000008</v>
      </c>
    </row>
    <row r="737" spans="1:44" x14ac:dyDescent="0.2">
      <c r="A737" s="6" t="s">
        <v>5720</v>
      </c>
      <c r="B737" t="s">
        <v>4709</v>
      </c>
      <c r="C737">
        <v>707</v>
      </c>
      <c r="D737" t="s">
        <v>5721</v>
      </c>
      <c r="E737" s="2">
        <v>1729.78</v>
      </c>
      <c r="F737" s="6" t="str">
        <f>+_xlfn.XLOOKUP(LISTAS[[#This Row],[ID]],_01_CODIGOS_Y_COSTOS_xlsm[Producto y N°],_01_CODIGOS_Y_COSTOS_xlsm[FABRICA],"",0,1)</f>
        <v>ResortesGenerales</v>
      </c>
      <c r="G737" s="13">
        <f>LISTAS[[#This Row],[Precio]]*(1-0.46)*(1-IF($C$3520="",0,$C$3520))</f>
        <v>700.56090000000006</v>
      </c>
      <c r="H737" s="1">
        <f>+_xlfn.XLOOKUP(LISTAS[[#This Row],[ID]],_01_CODIGOS_Y_COSTOS_xlsm[Producto y N°],_01_CODIGOS_Y_COSTOS_xlsm[COSTO],0,0,1)</f>
        <v>389.2</v>
      </c>
      <c r="I737" s="115">
        <f>+IFERROR(LISTAS[[#This Row],[VENTA NETA]]/LISTAS[[#This Row],[COSTO]]-1,0)</f>
        <v>0.80000231243576581</v>
      </c>
      <c r="J737" s="33" t="str">
        <f>IFERROR(VLOOKUP(LISTAS[[#This Row],[ID]],_01_CODIGOS_Y_COSTOS_xlsm[[Producto y N°]:[CODIGO]],2,0),"")</f>
        <v>2722</v>
      </c>
      <c r="M737" s="22">
        <v>0.27889587516977299</v>
      </c>
      <c r="N737" s="23">
        <f>+LISTAS[[#This Row],[Precio]]+(LISTAS[[#This Row],[Precio]]*M737)</f>
        <v>2212.20850695117</v>
      </c>
      <c r="O737" s="24">
        <f t="shared" si="23"/>
        <v>895.9444453152239</v>
      </c>
      <c r="Q737" s="21">
        <f>IFERROR(O737/LISTAS[[#This Row],[COSTO]]-1,"")</f>
        <v>1.3020155326701541</v>
      </c>
      <c r="R737" t="str">
        <f>+LISTAS[[#This Row],[ID]]</f>
        <v>RESORTES LINEA AUTOMOTOR707</v>
      </c>
      <c r="T737" s="29"/>
      <c r="U737" s="25">
        <f>LISTAS[[#This Row],[COSTO]]+(LISTAS[[#This Row],[COSTO]]*T737)</f>
        <v>389.2</v>
      </c>
      <c r="V737" s="30">
        <f>IF(T737="",0,U737/LISTAS[[#This Row],[VENTA NETA]]-1)</f>
        <v>0</v>
      </c>
      <c r="X737" s="25">
        <v>288.39999999999998</v>
      </c>
      <c r="Y737" s="31">
        <f>IFERROR(LISTAS[[#This Row],[COSTO]]/X737-1,"")</f>
        <v>0.34951456310679618</v>
      </c>
      <c r="AF737" t="str">
        <v>DQAUTOPARTES</v>
      </c>
      <c r="AG737" t="str">
        <v>TOPES Y TAPONES DE GOMA</v>
      </c>
      <c r="AH737" s="15">
        <v>42</v>
      </c>
      <c r="AI737" s="9">
        <v>1148.9283</v>
      </c>
      <c r="AJ737" s="9">
        <v>819.2</v>
      </c>
      <c r="AK737" s="66">
        <v>0.40250036621093743</v>
      </c>
      <c r="AL737" s="8">
        <v>0.1</v>
      </c>
      <c r="AM737" s="9">
        <v>1263.8211300000003</v>
      </c>
      <c r="AN737" s="66">
        <v>0.54275040283203158</v>
      </c>
      <c r="AO737" s="13">
        <f t="shared" si="24"/>
        <v>114.89283000000023</v>
      </c>
      <c r="AQ737" s="66">
        <v>0.8</v>
      </c>
      <c r="AR737" s="13">
        <v>8.8633800000000065</v>
      </c>
    </row>
    <row r="738" spans="1:44" x14ac:dyDescent="0.2">
      <c r="A738" s="6" t="s">
        <v>5722</v>
      </c>
      <c r="B738" t="s">
        <v>4709</v>
      </c>
      <c r="C738">
        <v>708</v>
      </c>
      <c r="D738" t="s">
        <v>5723</v>
      </c>
      <c r="E738" s="2">
        <v>3274.22</v>
      </c>
      <c r="F738" s="6" t="str">
        <f>+_xlfn.XLOOKUP(LISTAS[[#This Row],[ID]],_01_CODIGOS_Y_COSTOS_xlsm[Producto y N°],_01_CODIGOS_Y_COSTOS_xlsm[FABRICA],"",0,1)</f>
        <v>ResortesGenerales</v>
      </c>
      <c r="G738" s="13">
        <f>LISTAS[[#This Row],[Precio]]*(1-0.46)*(1-IF($C$3520="",0,$C$3520))</f>
        <v>1326.0590999999999</v>
      </c>
      <c r="H738" s="1">
        <f>+_xlfn.XLOOKUP(LISTAS[[#This Row],[ID]],_01_CODIGOS_Y_COSTOS_xlsm[Producto y N°],_01_CODIGOS_Y_COSTOS_xlsm[COSTO],0,0,1)</f>
        <v>736.7</v>
      </c>
      <c r="I738" s="115">
        <f>+IFERROR(LISTAS[[#This Row],[VENTA NETA]]/LISTAS[[#This Row],[COSTO]]-1,0)</f>
        <v>0.79999877833582178</v>
      </c>
      <c r="J738" s="33" t="str">
        <f>IFERROR(VLOOKUP(LISTAS[[#This Row],[ID]],_01_CODIGOS_Y_COSTOS_xlsm[[Producto y N°]:[CODIGO]],2,0),"")</f>
        <v>2723</v>
      </c>
      <c r="M738" s="22">
        <v>0.278895939395158</v>
      </c>
      <c r="N738" s="23">
        <f>+LISTAS[[#This Row],[Precio]]+(LISTAS[[#This Row],[Precio]]*M738)</f>
        <v>4187.3866626864137</v>
      </c>
      <c r="O738" s="24">
        <f t="shared" si="23"/>
        <v>1695.8915983879974</v>
      </c>
      <c r="Q738" s="21">
        <f>IFERROR(O738/LISTAS[[#This Row],[COSTO]]-1,"")</f>
        <v>1.302011128529927</v>
      </c>
      <c r="R738" t="str">
        <f>+LISTAS[[#This Row],[ID]]</f>
        <v>RESORTES LINEA AUTOMOTOR708</v>
      </c>
      <c r="T738" s="29"/>
      <c r="U738" s="25">
        <f>LISTAS[[#This Row],[COSTO]]+(LISTAS[[#This Row],[COSTO]]*T738)</f>
        <v>736.7</v>
      </c>
      <c r="V738" s="30">
        <f>IF(T738="",0,U738/LISTAS[[#This Row],[VENTA NETA]]-1)</f>
        <v>0</v>
      </c>
      <c r="X738" s="25">
        <v>545.9</v>
      </c>
      <c r="Y738" s="31">
        <f>IFERROR(LISTAS[[#This Row],[COSTO]]/X738-1,"")</f>
        <v>0.34951456310679618</v>
      </c>
      <c r="AF738" t="str">
        <v>DQAUTOPARTES</v>
      </c>
      <c r="AG738" t="str">
        <v>TOPES Y TAPONES DE GOMA</v>
      </c>
      <c r="AH738" s="15">
        <v>43</v>
      </c>
      <c r="AI738" s="9">
        <v>1606.7038499999999</v>
      </c>
      <c r="AJ738" s="9">
        <v>1145.5999999999999</v>
      </c>
      <c r="AK738" s="66">
        <v>0.40249986906424584</v>
      </c>
      <c r="AL738" s="8">
        <v>0.1</v>
      </c>
      <c r="AM738" s="9">
        <v>1767.3742349999998</v>
      </c>
      <c r="AN738" s="66">
        <v>0.54274985597067027</v>
      </c>
      <c r="AO738" s="13">
        <f t="shared" si="24"/>
        <v>160.6703849999999</v>
      </c>
      <c r="AQ738" s="66">
        <v>0.79999999999999982</v>
      </c>
      <c r="AR738" s="13">
        <v>11.80030499999998</v>
      </c>
    </row>
    <row r="739" spans="1:44" x14ac:dyDescent="0.2">
      <c r="A739" s="6" t="s">
        <v>5724</v>
      </c>
      <c r="B739" t="s">
        <v>4709</v>
      </c>
      <c r="C739">
        <v>709</v>
      </c>
      <c r="D739" t="s">
        <v>5725</v>
      </c>
      <c r="E739" s="2">
        <v>1729.78</v>
      </c>
      <c r="F739" s="6" t="str">
        <f>+_xlfn.XLOOKUP(LISTAS[[#This Row],[ID]],_01_CODIGOS_Y_COSTOS_xlsm[Producto y N°],_01_CODIGOS_Y_COSTOS_xlsm[FABRICA],"",0,1)</f>
        <v>ResortesGenerales</v>
      </c>
      <c r="G739" s="13">
        <f>LISTAS[[#This Row],[Precio]]*(1-0.46)*(1-IF($C$3520="",0,$C$3520))</f>
        <v>700.56090000000006</v>
      </c>
      <c r="H739" s="1">
        <f>+_xlfn.XLOOKUP(LISTAS[[#This Row],[ID]],_01_CODIGOS_Y_COSTOS_xlsm[Producto y N°],_01_CODIGOS_Y_COSTOS_xlsm[COSTO],0,0,1)</f>
        <v>389.2</v>
      </c>
      <c r="I739" s="115">
        <f>+IFERROR(LISTAS[[#This Row],[VENTA NETA]]/LISTAS[[#This Row],[COSTO]]-1,0)</f>
        <v>0.80000231243576581</v>
      </c>
      <c r="J739" s="33" t="str">
        <f>IFERROR(VLOOKUP(LISTAS[[#This Row],[ID]],_01_CODIGOS_Y_COSTOS_xlsm[[Producto y N°]:[CODIGO]],2,0),"")</f>
        <v>2724</v>
      </c>
      <c r="M739" s="22">
        <v>0.27889587516977299</v>
      </c>
      <c r="N739" s="23">
        <f>+LISTAS[[#This Row],[Precio]]+(LISTAS[[#This Row],[Precio]]*M739)</f>
        <v>2212.20850695117</v>
      </c>
      <c r="O739" s="24">
        <f t="shared" si="23"/>
        <v>895.9444453152239</v>
      </c>
      <c r="Q739" s="21">
        <f>IFERROR(O739/LISTAS[[#This Row],[COSTO]]-1,"")</f>
        <v>1.3020155326701541</v>
      </c>
      <c r="R739" t="str">
        <f>+LISTAS[[#This Row],[ID]]</f>
        <v>RESORTES LINEA AUTOMOTOR709</v>
      </c>
      <c r="T739" s="29"/>
      <c r="U739" s="25">
        <f>LISTAS[[#This Row],[COSTO]]+(LISTAS[[#This Row],[COSTO]]*T739)</f>
        <v>389.2</v>
      </c>
      <c r="V739" s="30">
        <f>IF(T739="",0,U739/LISTAS[[#This Row],[VENTA NETA]]-1)</f>
        <v>0</v>
      </c>
      <c r="X739" s="25">
        <v>288.39999999999998</v>
      </c>
      <c r="Y739" s="31">
        <f>IFERROR(LISTAS[[#This Row],[COSTO]]/X739-1,"")</f>
        <v>0.34951456310679618</v>
      </c>
      <c r="AF739" t="str">
        <v>DQAUTOPARTES</v>
      </c>
      <c r="AG739" t="str">
        <v>TOPES Y TAPONES DE GOMA</v>
      </c>
      <c r="AH739" s="15">
        <v>44</v>
      </c>
      <c r="AI739" s="9">
        <v>601.39260000000013</v>
      </c>
      <c r="AJ739" s="9">
        <v>428.8</v>
      </c>
      <c r="AK739" s="66">
        <v>0.40250139925373163</v>
      </c>
      <c r="AL739" s="8">
        <v>0.1</v>
      </c>
      <c r="AM739" s="9">
        <v>661.53186000000005</v>
      </c>
      <c r="AN739" s="66">
        <v>0.54275153917910446</v>
      </c>
      <c r="AO739" s="13">
        <f t="shared" si="24"/>
        <v>60.139259999999922</v>
      </c>
      <c r="AQ739" s="66">
        <v>0.80000000000000027</v>
      </c>
      <c r="AR739" s="13">
        <v>59.430150000000026</v>
      </c>
    </row>
    <row r="740" spans="1:44" x14ac:dyDescent="0.2">
      <c r="A740" s="6" t="s">
        <v>5726</v>
      </c>
      <c r="B740" t="s">
        <v>4709</v>
      </c>
      <c r="C740">
        <v>710</v>
      </c>
      <c r="D740" t="s">
        <v>5727</v>
      </c>
      <c r="E740" s="2">
        <v>2224</v>
      </c>
      <c r="F740" s="6" t="str">
        <f>+_xlfn.XLOOKUP(LISTAS[[#This Row],[ID]],_01_CODIGOS_Y_COSTOS_xlsm[Producto y N°],_01_CODIGOS_Y_COSTOS_xlsm[FABRICA],"",0,1)</f>
        <v>ResortesGenerales</v>
      </c>
      <c r="G740" s="13">
        <f>LISTAS[[#This Row],[Precio]]*(1-0.46)*(1-IF($C$3520="",0,$C$3520))</f>
        <v>900.72</v>
      </c>
      <c r="H740" s="1">
        <f>+_xlfn.XLOOKUP(LISTAS[[#This Row],[ID]],_01_CODIGOS_Y_COSTOS_xlsm[Producto y N°],_01_CODIGOS_Y_COSTOS_xlsm[COSTO],0,0,1)</f>
        <v>500.4</v>
      </c>
      <c r="I740" s="115">
        <f>+IFERROR(LISTAS[[#This Row],[VENTA NETA]]/LISTAS[[#This Row],[COSTO]]-1,0)</f>
        <v>0.8</v>
      </c>
      <c r="J740" s="33" t="str">
        <f>IFERROR(VLOOKUP(LISTAS[[#This Row],[ID]],_01_CODIGOS_Y_COSTOS_xlsm[[Producto y N°]:[CODIGO]],2,0),"")</f>
        <v>2725</v>
      </c>
      <c r="M740" s="22">
        <v>0.27889591719378948</v>
      </c>
      <c r="N740" s="23">
        <f>+LISTAS[[#This Row],[Precio]]+(LISTAS[[#This Row],[Precio]]*M740)</f>
        <v>2844.2645198389878</v>
      </c>
      <c r="O740" s="24">
        <f t="shared" si="23"/>
        <v>1151.9271305347902</v>
      </c>
      <c r="Q740" s="21">
        <f>IFERROR(O740/LISTAS[[#This Row],[COSTO]]-1,"")</f>
        <v>1.3020126509488215</v>
      </c>
      <c r="R740" t="str">
        <f>+LISTAS[[#This Row],[ID]]</f>
        <v>RESORTES LINEA AUTOMOTOR710</v>
      </c>
      <c r="T740" s="29"/>
      <c r="U740" s="25">
        <f>LISTAS[[#This Row],[COSTO]]+(LISTAS[[#This Row],[COSTO]]*T740)</f>
        <v>500.4</v>
      </c>
      <c r="V740" s="30">
        <f>IF(T740="",0,U740/LISTAS[[#This Row],[VENTA NETA]]-1)</f>
        <v>0</v>
      </c>
      <c r="X740" s="25">
        <v>370.8</v>
      </c>
      <c r="Y740" s="31">
        <f>IFERROR(LISTAS[[#This Row],[COSTO]]/X740-1,"")</f>
        <v>0.34951456310679596</v>
      </c>
      <c r="AF740" t="str">
        <v>DQAUTOPARTES</v>
      </c>
      <c r="AG740" t="str">
        <v>TOPES Y TAPONES DE GOMA</v>
      </c>
      <c r="AH740" s="15">
        <v>45</v>
      </c>
      <c r="AI740" s="9">
        <v>459.57375000000002</v>
      </c>
      <c r="AJ740" s="9">
        <v>327.68</v>
      </c>
      <c r="AK740" s="66">
        <v>0.40250778198242188</v>
      </c>
      <c r="AL740" s="8">
        <v>0.1</v>
      </c>
      <c r="AM740" s="9">
        <v>505.53112500000003</v>
      </c>
      <c r="AN740" s="66">
        <v>0.54275856018066415</v>
      </c>
      <c r="AO740" s="13">
        <f t="shared" si="24"/>
        <v>45.957375000000013</v>
      </c>
      <c r="AQ740" s="66">
        <v>0.80000000000000027</v>
      </c>
      <c r="AR740" s="13">
        <v>59.430150000000026</v>
      </c>
    </row>
    <row r="741" spans="1:44" x14ac:dyDescent="0.2">
      <c r="A741" s="6" t="s">
        <v>5728</v>
      </c>
      <c r="B741" t="s">
        <v>4709</v>
      </c>
      <c r="C741">
        <v>793</v>
      </c>
      <c r="D741" t="s">
        <v>5729</v>
      </c>
      <c r="E741" s="2">
        <v>3639.52</v>
      </c>
      <c r="F741" s="6" t="str">
        <f>+_xlfn.XLOOKUP(LISTAS[[#This Row],[ID]],_01_CODIGOS_Y_COSTOS_xlsm[Producto y N°],_01_CODIGOS_Y_COSTOS_xlsm[FABRICA],"",0,1)</f>
        <v>ResortesGenerales</v>
      </c>
      <c r="G741" s="13">
        <f>LISTAS[[#This Row],[Precio]]*(1-0.46)*(1-IF($C$3520="",0,$C$3520))</f>
        <v>1474.0056000000002</v>
      </c>
      <c r="H741" s="1">
        <f>+_xlfn.XLOOKUP(LISTAS[[#This Row],[ID]],_01_CODIGOS_Y_COSTOS_xlsm[Producto y N°],_01_CODIGOS_Y_COSTOS_xlsm[COSTO],0,0,1)</f>
        <v>0</v>
      </c>
      <c r="I741" s="115">
        <f>+IFERROR(LISTAS[[#This Row],[VENTA NETA]]/LISTAS[[#This Row],[COSTO]]-1,0)</f>
        <v>0</v>
      </c>
      <c r="J741" s="33" t="str">
        <f>IFERROR(VLOOKUP(LISTAS[[#This Row],[ID]],_01_CODIGOS_Y_COSTOS_xlsm[[Producto y N°]:[CODIGO]],2,0),"")</f>
        <v>0</v>
      </c>
      <c r="M741" s="22">
        <v>0</v>
      </c>
      <c r="N741" s="23">
        <f>+LISTAS[[#This Row],[Precio]]+(LISTAS[[#This Row],[Precio]]*M741)</f>
        <v>3639.52</v>
      </c>
      <c r="O741" s="24">
        <f t="shared" si="23"/>
        <v>1474.0056000000002</v>
      </c>
      <c r="Q741" s="21" t="str">
        <f>IFERROR(O741/LISTAS[[#This Row],[COSTO]]-1,"")</f>
        <v/>
      </c>
      <c r="R741" t="str">
        <f>+LISTAS[[#This Row],[ID]]</f>
        <v>RESORTES LINEA AUTOMOTOR793</v>
      </c>
      <c r="T741" s="29"/>
      <c r="U741" s="25">
        <f>LISTAS[[#This Row],[COSTO]]+(LISTAS[[#This Row],[COSTO]]*T741)</f>
        <v>0</v>
      </c>
      <c r="V741" s="30">
        <f>IF(T741="",0,U741/LISTAS[[#This Row],[VENTA NETA]]-1)</f>
        <v>0</v>
      </c>
      <c r="X741" s="25">
        <v>0</v>
      </c>
      <c r="Y741" s="31" t="str">
        <f>IFERROR(LISTAS[[#This Row],[COSTO]]/X741-1,"")</f>
        <v/>
      </c>
      <c r="AF741" t="str">
        <v>DQAUTOPARTES</v>
      </c>
      <c r="AG741" t="str">
        <v>TOPES Y TAPONES DE GOMA</v>
      </c>
      <c r="AH741" s="15">
        <v>46</v>
      </c>
      <c r="AI741" s="9">
        <v>459.57375000000002</v>
      </c>
      <c r="AJ741" s="9">
        <v>327.68</v>
      </c>
      <c r="AK741" s="66">
        <v>0.40250778198242188</v>
      </c>
      <c r="AL741" s="8">
        <v>0.1</v>
      </c>
      <c r="AM741" s="9">
        <v>505.53112500000003</v>
      </c>
      <c r="AN741" s="66">
        <v>0.54275856018066415</v>
      </c>
      <c r="AO741" s="13">
        <f t="shared" si="24"/>
        <v>45.957375000000013</v>
      </c>
      <c r="AQ741" s="66">
        <v>0.80000000000000027</v>
      </c>
      <c r="AR741" s="13">
        <v>59.430150000000026</v>
      </c>
    </row>
    <row r="742" spans="1:44" x14ac:dyDescent="0.2">
      <c r="A742" s="6" t="s">
        <v>5730</v>
      </c>
      <c r="B742" t="s">
        <v>4709</v>
      </c>
      <c r="C742">
        <v>794</v>
      </c>
      <c r="D742" t="s">
        <v>5731</v>
      </c>
      <c r="E742" s="2">
        <v>4991.24</v>
      </c>
      <c r="F742" s="6" t="str">
        <f>+_xlfn.XLOOKUP(LISTAS[[#This Row],[ID]],_01_CODIGOS_Y_COSTOS_xlsm[Producto y N°],_01_CODIGOS_Y_COSTOS_xlsm[FABRICA],"",0,1)</f>
        <v>ResortesGenerales</v>
      </c>
      <c r="G742" s="13">
        <f>LISTAS[[#This Row],[Precio]]*(1-0.46)*(1-IF($C$3520="",0,$C$3520))</f>
        <v>2021.4522000000002</v>
      </c>
      <c r="H742" s="1">
        <f>+_xlfn.XLOOKUP(LISTAS[[#This Row],[ID]],_01_CODIGOS_Y_COSTOS_xlsm[Producto y N°],_01_CODIGOS_Y_COSTOS_xlsm[COSTO],0,0,1)</f>
        <v>0</v>
      </c>
      <c r="I742" s="115">
        <f>+IFERROR(LISTAS[[#This Row],[VENTA NETA]]/LISTAS[[#This Row],[COSTO]]-1,0)</f>
        <v>0</v>
      </c>
      <c r="J742" s="33" t="str">
        <f>IFERROR(VLOOKUP(LISTAS[[#This Row],[ID]],_01_CODIGOS_Y_COSTOS_xlsm[[Producto y N°]:[CODIGO]],2,0),"")</f>
        <v>0</v>
      </c>
      <c r="M742" s="22">
        <v>0</v>
      </c>
      <c r="N742" s="23">
        <f>+LISTAS[[#This Row],[Precio]]+(LISTAS[[#This Row],[Precio]]*M742)</f>
        <v>4991.24</v>
      </c>
      <c r="O742" s="24">
        <f t="shared" si="23"/>
        <v>2021.4522000000002</v>
      </c>
      <c r="Q742" s="21" t="str">
        <f>IFERROR(O742/LISTAS[[#This Row],[COSTO]]-1,"")</f>
        <v/>
      </c>
      <c r="R742" t="str">
        <f>+LISTAS[[#This Row],[ID]]</f>
        <v>RESORTES LINEA AUTOMOTOR794</v>
      </c>
      <c r="T742" s="29"/>
      <c r="U742" s="25">
        <f>LISTAS[[#This Row],[COSTO]]+(LISTAS[[#This Row],[COSTO]]*T742)</f>
        <v>0</v>
      </c>
      <c r="V742" s="30">
        <f>IF(T742="",0,U742/LISTAS[[#This Row],[VENTA NETA]]-1)</f>
        <v>0</v>
      </c>
      <c r="X742" s="25">
        <v>0</v>
      </c>
      <c r="Y742" s="31" t="str">
        <f>IFERROR(LISTAS[[#This Row],[COSTO]]/X742-1,"")</f>
        <v/>
      </c>
      <c r="AF742" t="str">
        <v>DQAUTOPARTES</v>
      </c>
      <c r="AG742" t="str">
        <v>TOPES Y TAPONES DE GOMA</v>
      </c>
      <c r="AH742" s="15">
        <v>47</v>
      </c>
      <c r="AI742" s="9">
        <v>2567.1370500000003</v>
      </c>
      <c r="AJ742" s="9">
        <v>1830.4</v>
      </c>
      <c r="AK742" s="66">
        <v>0.40250057364510505</v>
      </c>
      <c r="AL742" s="8">
        <v>0.1</v>
      </c>
      <c r="AM742" s="9">
        <v>2823.8507549999999</v>
      </c>
      <c r="AN742" s="66">
        <v>0.54275063100961529</v>
      </c>
      <c r="AO742" s="13">
        <f t="shared" si="24"/>
        <v>256.71370499999966</v>
      </c>
      <c r="AQ742" s="66">
        <v>0.79999999999999982</v>
      </c>
      <c r="AR742" s="13">
        <v>86.469749999999863</v>
      </c>
    </row>
    <row r="743" spans="1:44" x14ac:dyDescent="0.2">
      <c r="A743" s="6" t="s">
        <v>5732</v>
      </c>
      <c r="B743" t="s">
        <v>4709</v>
      </c>
      <c r="C743">
        <v>795</v>
      </c>
      <c r="D743" t="s">
        <v>5733</v>
      </c>
      <c r="E743" s="2">
        <v>4759.3999999999996</v>
      </c>
      <c r="F743" s="6" t="str">
        <f>+_xlfn.XLOOKUP(LISTAS[[#This Row],[ID]],_01_CODIGOS_Y_COSTOS_xlsm[Producto y N°],_01_CODIGOS_Y_COSTOS_xlsm[FABRICA],"",0,1)</f>
        <v>ResortesGenerales</v>
      </c>
      <c r="G743" s="13">
        <f>LISTAS[[#This Row],[Precio]]*(1-0.46)*(1-IF($C$3520="",0,$C$3520))</f>
        <v>1927.557</v>
      </c>
      <c r="H743" s="1">
        <f>+_xlfn.XLOOKUP(LISTAS[[#This Row],[ID]],_01_CODIGOS_Y_COSTOS_xlsm[Producto y N°],_01_CODIGOS_Y_COSTOS_xlsm[COSTO],0,0,1)</f>
        <v>0</v>
      </c>
      <c r="I743" s="115">
        <f>+IFERROR(LISTAS[[#This Row],[VENTA NETA]]/LISTAS[[#This Row],[COSTO]]-1,0)</f>
        <v>0</v>
      </c>
      <c r="J743" s="33" t="str">
        <f>IFERROR(VLOOKUP(LISTAS[[#This Row],[ID]],_01_CODIGOS_Y_COSTOS_xlsm[[Producto y N°]:[CODIGO]],2,0),"")</f>
        <v>0</v>
      </c>
      <c r="M743" s="22">
        <v>0</v>
      </c>
      <c r="N743" s="23">
        <f>+LISTAS[[#This Row],[Precio]]+(LISTAS[[#This Row],[Precio]]*M743)</f>
        <v>4759.3999999999996</v>
      </c>
      <c r="O743" s="24">
        <f t="shared" si="23"/>
        <v>1927.557</v>
      </c>
      <c r="Q743" s="21" t="str">
        <f>IFERROR(O743/LISTAS[[#This Row],[COSTO]]-1,"")</f>
        <v/>
      </c>
      <c r="R743" t="str">
        <f>+LISTAS[[#This Row],[ID]]</f>
        <v>RESORTES LINEA AUTOMOTOR795</v>
      </c>
      <c r="T743" s="29"/>
      <c r="U743" s="25">
        <f>LISTAS[[#This Row],[COSTO]]+(LISTAS[[#This Row],[COSTO]]*T743)</f>
        <v>0</v>
      </c>
      <c r="V743" s="30">
        <f>IF(T743="",0,U743/LISTAS[[#This Row],[VENTA NETA]]-1)</f>
        <v>0</v>
      </c>
      <c r="X743" s="25">
        <v>0</v>
      </c>
      <c r="Y743" s="31" t="str">
        <f>IFERROR(LISTAS[[#This Row],[COSTO]]/X743-1,"")</f>
        <v/>
      </c>
      <c r="AF743" t="str">
        <v>DQAUTOPARTES</v>
      </c>
      <c r="AG743" t="str">
        <v>TOPES Y TAPONES DE GOMA</v>
      </c>
      <c r="AH743" s="15">
        <v>48</v>
      </c>
      <c r="AI743" s="9">
        <v>825.79095000000007</v>
      </c>
      <c r="AJ743" s="9">
        <v>588.79999999999995</v>
      </c>
      <c r="AK743" s="66">
        <v>0.40249821671195685</v>
      </c>
      <c r="AL743" s="8">
        <v>0.1</v>
      </c>
      <c r="AM743" s="9">
        <v>908.37004500000012</v>
      </c>
      <c r="AN743" s="66">
        <v>0.54274803838315244</v>
      </c>
      <c r="AO743" s="13">
        <f t="shared" si="24"/>
        <v>82.579095000000052</v>
      </c>
      <c r="AQ743" s="66">
        <v>0.7999999999999996</v>
      </c>
      <c r="AR743" s="13">
        <v>308.57144399999925</v>
      </c>
    </row>
    <row r="744" spans="1:44" x14ac:dyDescent="0.2">
      <c r="A744" s="6" t="s">
        <v>5734</v>
      </c>
      <c r="B744" t="s">
        <v>4709</v>
      </c>
      <c r="C744">
        <v>796</v>
      </c>
      <c r="D744" t="s">
        <v>5735</v>
      </c>
      <c r="E744" s="2">
        <v>2239.7600000000002</v>
      </c>
      <c r="F744" s="6" t="str">
        <f>+_xlfn.XLOOKUP(LISTAS[[#This Row],[ID]],_01_CODIGOS_Y_COSTOS_xlsm[Producto y N°],_01_CODIGOS_Y_COSTOS_xlsm[FABRICA],"",0,1)</f>
        <v>ResortesGenerales</v>
      </c>
      <c r="G744" s="13">
        <f>LISTAS[[#This Row],[Precio]]*(1-0.46)*(1-IF($C$3520="",0,$C$3520))</f>
        <v>907.10280000000012</v>
      </c>
      <c r="H744" s="1">
        <f>+_xlfn.XLOOKUP(LISTAS[[#This Row],[ID]],_01_CODIGOS_Y_COSTOS_xlsm[Producto y N°],_01_CODIGOS_Y_COSTOS_xlsm[COSTO],0,0,1)</f>
        <v>0</v>
      </c>
      <c r="I744" s="115">
        <f>+IFERROR(LISTAS[[#This Row],[VENTA NETA]]/LISTAS[[#This Row],[COSTO]]-1,0)</f>
        <v>0</v>
      </c>
      <c r="J744" s="33" t="str">
        <f>IFERROR(VLOOKUP(LISTAS[[#This Row],[ID]],_01_CODIGOS_Y_COSTOS_xlsm[[Producto y N°]:[CODIGO]],2,0),"")</f>
        <v>0</v>
      </c>
      <c r="M744" s="22">
        <v>0</v>
      </c>
      <c r="N744" s="23">
        <f>+LISTAS[[#This Row],[Precio]]+(LISTAS[[#This Row],[Precio]]*M744)</f>
        <v>2239.7600000000002</v>
      </c>
      <c r="O744" s="24">
        <f t="shared" si="23"/>
        <v>907.10280000000012</v>
      </c>
      <c r="Q744" s="21" t="str">
        <f>IFERROR(O744/LISTAS[[#This Row],[COSTO]]-1,"")</f>
        <v/>
      </c>
      <c r="R744" t="str">
        <f>+LISTAS[[#This Row],[ID]]</f>
        <v>RESORTES LINEA AUTOMOTOR796</v>
      </c>
      <c r="T744" s="29"/>
      <c r="U744" s="25">
        <f>LISTAS[[#This Row],[COSTO]]+(LISTAS[[#This Row],[COSTO]]*T744)</f>
        <v>0</v>
      </c>
      <c r="V744" s="30">
        <f>IF(T744="",0,U744/LISTAS[[#This Row],[VENTA NETA]]-1)</f>
        <v>0</v>
      </c>
      <c r="X744" s="25">
        <v>0</v>
      </c>
      <c r="Y744" s="31" t="str">
        <f>IFERROR(LISTAS[[#This Row],[COSTO]]/X744-1,"")</f>
        <v/>
      </c>
      <c r="AF744" t="str">
        <v>DQAUTOPARTES</v>
      </c>
      <c r="AG744" t="str">
        <v>TOPES Y TAPONES DE GOMA</v>
      </c>
      <c r="AH744" s="15">
        <v>49</v>
      </c>
      <c r="AI744" s="9">
        <v>2728.7037</v>
      </c>
      <c r="AJ744" s="9">
        <v>1945.6</v>
      </c>
      <c r="AK744" s="66">
        <v>0.40249984580592124</v>
      </c>
      <c r="AL744" s="8">
        <v>0.1</v>
      </c>
      <c r="AM744" s="9">
        <v>3001.5740700000001</v>
      </c>
      <c r="AN744" s="66">
        <v>0.54274983038651325</v>
      </c>
      <c r="AO744" s="13">
        <f t="shared" si="24"/>
        <v>272.87037000000009</v>
      </c>
      <c r="AQ744" s="66">
        <v>0.7999999999999996</v>
      </c>
      <c r="AR744" s="13">
        <v>308.57144399999925</v>
      </c>
    </row>
    <row r="745" spans="1:44" x14ac:dyDescent="0.2">
      <c r="A745" s="6" t="s">
        <v>5736</v>
      </c>
      <c r="B745" t="s">
        <v>4709</v>
      </c>
      <c r="C745">
        <v>797</v>
      </c>
      <c r="D745" t="s">
        <v>5737</v>
      </c>
      <c r="E745" s="2">
        <v>2239.7600000000002</v>
      </c>
      <c r="F745" s="6" t="str">
        <f>+_xlfn.XLOOKUP(LISTAS[[#This Row],[ID]],_01_CODIGOS_Y_COSTOS_xlsm[Producto y N°],_01_CODIGOS_Y_COSTOS_xlsm[FABRICA],"",0,1)</f>
        <v>ResortesGenerales</v>
      </c>
      <c r="G745" s="13">
        <f>LISTAS[[#This Row],[Precio]]*(1-0.46)*(1-IF($C$3520="",0,$C$3520))</f>
        <v>907.10280000000012</v>
      </c>
      <c r="H745" s="1">
        <f>+_xlfn.XLOOKUP(LISTAS[[#This Row],[ID]],_01_CODIGOS_Y_COSTOS_xlsm[Producto y N°],_01_CODIGOS_Y_COSTOS_xlsm[COSTO],0,0,1)</f>
        <v>0</v>
      </c>
      <c r="I745" s="115">
        <f>+IFERROR(LISTAS[[#This Row],[VENTA NETA]]/LISTAS[[#This Row],[COSTO]]-1,0)</f>
        <v>0</v>
      </c>
      <c r="J745" s="33" t="str">
        <f>IFERROR(VLOOKUP(LISTAS[[#This Row],[ID]],_01_CODIGOS_Y_COSTOS_xlsm[[Producto y N°]:[CODIGO]],2,0),"")</f>
        <v>0</v>
      </c>
      <c r="M745" s="22">
        <v>0</v>
      </c>
      <c r="N745" s="23">
        <f>+LISTAS[[#This Row],[Precio]]+(LISTAS[[#This Row],[Precio]]*M745)</f>
        <v>2239.7600000000002</v>
      </c>
      <c r="O745" s="24">
        <f t="shared" ref="O745:O808" si="25">N745*(1-0.46)*(1-IF($C$3520="",0,$C$3520))</f>
        <v>907.10280000000012</v>
      </c>
      <c r="Q745" s="21" t="str">
        <f>IFERROR(O745/LISTAS[[#This Row],[COSTO]]-1,"")</f>
        <v/>
      </c>
      <c r="R745" t="str">
        <f>+LISTAS[[#This Row],[ID]]</f>
        <v>RESORTES LINEA AUTOMOTOR797</v>
      </c>
      <c r="T745" s="29"/>
      <c r="U745" s="25">
        <f>LISTAS[[#This Row],[COSTO]]+(LISTAS[[#This Row],[COSTO]]*T745)</f>
        <v>0</v>
      </c>
      <c r="V745" s="30">
        <f>IF(T745="",0,U745/LISTAS[[#This Row],[VENTA NETA]]-1)</f>
        <v>0</v>
      </c>
      <c r="X745" s="25">
        <v>0</v>
      </c>
      <c r="Y745" s="31" t="str">
        <f>IFERROR(LISTAS[[#This Row],[COSTO]]/X745-1,"")</f>
        <v/>
      </c>
      <c r="AF745" t="str">
        <v>DQAUTOPARTES</v>
      </c>
      <c r="AG745" t="str">
        <v>TOPES Y TAPONES DE GOMA</v>
      </c>
      <c r="AH745" s="15">
        <v>50</v>
      </c>
      <c r="AI745" s="9">
        <v>3015.9378000000002</v>
      </c>
      <c r="AJ745" s="9">
        <v>2150.4</v>
      </c>
      <c r="AK745" s="66">
        <v>0.40250083705357143</v>
      </c>
      <c r="AL745" s="8">
        <v>0.1</v>
      </c>
      <c r="AM745" s="9">
        <v>3317.5315800000008</v>
      </c>
      <c r="AN745" s="66">
        <v>0.54275092075892895</v>
      </c>
      <c r="AO745" s="13">
        <f t="shared" si="24"/>
        <v>301.59378000000061</v>
      </c>
      <c r="AQ745" s="66">
        <v>0.7999999999999996</v>
      </c>
      <c r="AR745" s="13">
        <v>144.12779999999975</v>
      </c>
    </row>
    <row r="746" spans="1:44" x14ac:dyDescent="0.2">
      <c r="A746" s="6" t="s">
        <v>1076</v>
      </c>
      <c r="B746" t="s">
        <v>1077</v>
      </c>
      <c r="C746">
        <v>200</v>
      </c>
      <c r="D746" t="s">
        <v>1078</v>
      </c>
      <c r="E746" s="2">
        <v>4011.48</v>
      </c>
      <c r="F746" s="6" t="str">
        <f>+_xlfn.XLOOKUP(LISTAS[[#This Row],[ID]],_01_CODIGOS_Y_COSTOS_xlsm[Producto y N°],_01_CODIGOS_Y_COSTOS_xlsm[FABRICA],"",0,1)</f>
        <v>RESORTES</v>
      </c>
      <c r="G746" s="13">
        <f>LISTAS[[#This Row],[Precio]]*(1-0.46)*(1-IF($C$3520="",0,$C$3520))</f>
        <v>1624.6494</v>
      </c>
      <c r="H746" s="1">
        <f>+_xlfn.XLOOKUP(LISTAS[[#This Row],[ID]],_01_CODIGOS_Y_COSTOS_xlsm[Producto y N°],_01_CODIGOS_Y_COSTOS_xlsm[COSTO],0,0,1)</f>
        <v>0</v>
      </c>
      <c r="I746" s="115">
        <f>+IFERROR(LISTAS[[#This Row],[VENTA NETA]]/LISTAS[[#This Row],[COSTO]]-1,0)</f>
        <v>0</v>
      </c>
      <c r="J746" s="33" t="str">
        <f>IFERROR(VLOOKUP(LISTAS[[#This Row],[ID]],_01_CODIGOS_Y_COSTOS_xlsm[[Producto y N°]:[CODIGO]],2,0),"")</f>
        <v>200</v>
      </c>
      <c r="M746" s="22">
        <v>0</v>
      </c>
      <c r="N746" s="23">
        <f>+LISTAS[[#This Row],[Precio]]+(LISTAS[[#This Row],[Precio]]*M746)</f>
        <v>4011.48</v>
      </c>
      <c r="O746" s="24">
        <f t="shared" si="25"/>
        <v>1624.6494</v>
      </c>
      <c r="Q746" s="21" t="str">
        <f>IFERROR(O746/LISTAS[[#This Row],[COSTO]]-1,"")</f>
        <v/>
      </c>
      <c r="R746" t="str">
        <f>+LISTAS[[#This Row],[ID]]</f>
        <v>RESORTES LINEA HORNO200</v>
      </c>
      <c r="T746" s="29"/>
      <c r="U746" s="25">
        <f>LISTAS[[#This Row],[COSTO]]+(LISTAS[[#This Row],[COSTO]]*T746)</f>
        <v>0</v>
      </c>
      <c r="V746" s="30">
        <f>IF(T746="",0,U746/LISTAS[[#This Row],[VENTA NETA]]-1)</f>
        <v>0</v>
      </c>
      <c r="X746" s="25">
        <v>0</v>
      </c>
      <c r="Y746" s="31" t="str">
        <f>IFERROR(LISTAS[[#This Row],[COSTO]]/X746-1,"")</f>
        <v/>
      </c>
      <c r="AF746" t="str">
        <v>DQAUTOPARTES</v>
      </c>
      <c r="AG746" t="str">
        <v>TOPES Y TAPONES DE GOMA</v>
      </c>
      <c r="AH746" s="15">
        <v>51</v>
      </c>
      <c r="AI746" s="9">
        <v>1148.9283</v>
      </c>
      <c r="AJ746" s="9">
        <v>819.2</v>
      </c>
      <c r="AK746" s="66">
        <v>0.40250036621093743</v>
      </c>
      <c r="AL746" s="8">
        <v>0.1</v>
      </c>
      <c r="AM746" s="9">
        <v>1263.8211300000003</v>
      </c>
      <c r="AN746" s="66">
        <v>0.54275040283203158</v>
      </c>
      <c r="AO746" s="13">
        <f t="shared" si="24"/>
        <v>114.89283000000023</v>
      </c>
      <c r="AQ746" s="66">
        <v>0.7999999999999996</v>
      </c>
      <c r="AR746" s="13">
        <v>144.12779999999975</v>
      </c>
    </row>
    <row r="747" spans="1:44" x14ac:dyDescent="0.2">
      <c r="A747" s="6" t="s">
        <v>1079</v>
      </c>
      <c r="B747" t="s">
        <v>1077</v>
      </c>
      <c r="C747">
        <v>203</v>
      </c>
      <c r="D747" t="s">
        <v>1080</v>
      </c>
      <c r="E747" s="2">
        <v>4244.3999999999996</v>
      </c>
      <c r="F747" s="6" t="str">
        <f>+_xlfn.XLOOKUP(LISTAS[[#This Row],[ID]],_01_CODIGOS_Y_COSTOS_xlsm[Producto y N°],_01_CODIGOS_Y_COSTOS_xlsm[FABRICA],"",0,1)</f>
        <v>RESORTES</v>
      </c>
      <c r="G747" s="13">
        <f>LISTAS[[#This Row],[Precio]]*(1-0.46)*(1-IF($C$3520="",0,$C$3520))</f>
        <v>1718.982</v>
      </c>
      <c r="H747" s="1">
        <f>+_xlfn.XLOOKUP(LISTAS[[#This Row],[ID]],_01_CODIGOS_Y_COSTOS_xlsm[Producto y N°],_01_CODIGOS_Y_COSTOS_xlsm[COSTO],0,0,1)</f>
        <v>0</v>
      </c>
      <c r="I747" s="115">
        <f>+IFERROR(LISTAS[[#This Row],[VENTA NETA]]/LISTAS[[#This Row],[COSTO]]-1,0)</f>
        <v>0</v>
      </c>
      <c r="J747" s="33" t="str">
        <f>IFERROR(VLOOKUP(LISTAS[[#This Row],[ID]],_01_CODIGOS_Y_COSTOS_xlsm[[Producto y N°]:[CODIGO]],2,0),"")</f>
        <v>203</v>
      </c>
      <c r="M747" s="22">
        <v>0</v>
      </c>
      <c r="N747" s="23">
        <f>+LISTAS[[#This Row],[Precio]]+(LISTAS[[#This Row],[Precio]]*M747)</f>
        <v>4244.3999999999996</v>
      </c>
      <c r="O747" s="24">
        <f t="shared" si="25"/>
        <v>1718.982</v>
      </c>
      <c r="Q747" s="21" t="str">
        <f>IFERROR(O747/LISTAS[[#This Row],[COSTO]]-1,"")</f>
        <v/>
      </c>
      <c r="R747" t="str">
        <f>+LISTAS[[#This Row],[ID]]</f>
        <v>RESORTES LINEA HORNO203</v>
      </c>
      <c r="T747" s="29"/>
      <c r="U747" s="25">
        <f>LISTAS[[#This Row],[COSTO]]+(LISTAS[[#This Row],[COSTO]]*T747)</f>
        <v>0</v>
      </c>
      <c r="V747" s="30">
        <f>IF(T747="",0,U747/LISTAS[[#This Row],[VENTA NETA]]-1)</f>
        <v>0</v>
      </c>
      <c r="X747" s="25">
        <v>0</v>
      </c>
      <c r="Y747" s="31" t="str">
        <f>IFERROR(LISTAS[[#This Row],[COSTO]]/X747-1,"")</f>
        <v/>
      </c>
      <c r="AF747" t="str">
        <v>DQAUTOPARTES</v>
      </c>
      <c r="AG747" t="str">
        <v>TOPES Y TAPONES DE GOMA</v>
      </c>
      <c r="AH747" s="15">
        <v>52</v>
      </c>
      <c r="AI747" s="9">
        <v>1867.0054500000003</v>
      </c>
      <c r="AJ747" s="9">
        <v>1331.2</v>
      </c>
      <c r="AK747" s="66">
        <v>0.40249808443509627</v>
      </c>
      <c r="AL747" s="8">
        <v>0.1</v>
      </c>
      <c r="AM747" s="9">
        <v>2053.7059950000003</v>
      </c>
      <c r="AN747" s="66">
        <v>0.54274789287860581</v>
      </c>
      <c r="AO747" s="13">
        <f t="shared" si="24"/>
        <v>186.70054499999992</v>
      </c>
      <c r="AQ747" s="66">
        <v>0.80000000000000049</v>
      </c>
      <c r="AR747" s="13">
        <v>118.58625000000029</v>
      </c>
    </row>
    <row r="748" spans="1:44" x14ac:dyDescent="0.2">
      <c r="A748" s="6" t="s">
        <v>1081</v>
      </c>
      <c r="B748" t="s">
        <v>1077</v>
      </c>
      <c r="C748">
        <v>205</v>
      </c>
      <c r="D748" t="s">
        <v>1082</v>
      </c>
      <c r="E748" s="2">
        <v>4011.48</v>
      </c>
      <c r="F748" s="6" t="str">
        <f>+_xlfn.XLOOKUP(LISTAS[[#This Row],[ID]],_01_CODIGOS_Y_COSTOS_xlsm[Producto y N°],_01_CODIGOS_Y_COSTOS_xlsm[FABRICA],"",0,1)</f>
        <v>RESORTES</v>
      </c>
      <c r="G748" s="13">
        <f>LISTAS[[#This Row],[Precio]]*(1-0.46)*(1-IF($C$3520="",0,$C$3520))</f>
        <v>1624.6494</v>
      </c>
      <c r="H748" s="1">
        <f>+_xlfn.XLOOKUP(LISTAS[[#This Row],[ID]],_01_CODIGOS_Y_COSTOS_xlsm[Producto y N°],_01_CODIGOS_Y_COSTOS_xlsm[COSTO],0,0,1)</f>
        <v>0</v>
      </c>
      <c r="I748" s="115">
        <f>+IFERROR(LISTAS[[#This Row],[VENTA NETA]]/LISTAS[[#This Row],[COSTO]]-1,0)</f>
        <v>0</v>
      </c>
      <c r="J748" s="33" t="str">
        <f>IFERROR(VLOOKUP(LISTAS[[#This Row],[ID]],_01_CODIGOS_Y_COSTOS_xlsm[[Producto y N°]:[CODIGO]],2,0),"")</f>
        <v>205</v>
      </c>
      <c r="M748" s="22">
        <v>0</v>
      </c>
      <c r="N748" s="23">
        <f>+LISTAS[[#This Row],[Precio]]+(LISTAS[[#This Row],[Precio]]*M748)</f>
        <v>4011.48</v>
      </c>
      <c r="O748" s="24">
        <f t="shared" si="25"/>
        <v>1624.6494</v>
      </c>
      <c r="Q748" s="21" t="str">
        <f>IFERROR(O748/LISTAS[[#This Row],[COSTO]]-1,"")</f>
        <v/>
      </c>
      <c r="R748" t="str">
        <f>+LISTAS[[#This Row],[ID]]</f>
        <v>RESORTES LINEA HORNO205</v>
      </c>
      <c r="T748" s="29"/>
      <c r="U748" s="25">
        <f>LISTAS[[#This Row],[COSTO]]+(LISTAS[[#This Row],[COSTO]]*T748)</f>
        <v>0</v>
      </c>
      <c r="V748" s="30">
        <f>IF(T748="",0,U748/LISTAS[[#This Row],[VENTA NETA]]-1)</f>
        <v>0</v>
      </c>
      <c r="X748" s="25">
        <v>0</v>
      </c>
      <c r="Y748" s="31" t="str">
        <f>IFERROR(LISTAS[[#This Row],[COSTO]]/X748-1,"")</f>
        <v/>
      </c>
      <c r="AF748" t="str">
        <v>DQAUTOPARTES</v>
      </c>
      <c r="AG748" t="str">
        <v>TOPES Y TAPONES DE GOMA</v>
      </c>
      <c r="AH748" s="15">
        <v>53</v>
      </c>
      <c r="AI748" s="9">
        <v>890.42085000000009</v>
      </c>
      <c r="AJ748" s="9">
        <v>634.88</v>
      </c>
      <c r="AK748" s="66">
        <v>0.40250259891633089</v>
      </c>
      <c r="AL748" s="8">
        <v>0.1</v>
      </c>
      <c r="AM748" s="9">
        <v>979.46293500000013</v>
      </c>
      <c r="AN748" s="66">
        <v>0.54275285880796398</v>
      </c>
      <c r="AO748" s="13">
        <f t="shared" si="24"/>
        <v>89.042085000000043</v>
      </c>
      <c r="AQ748" s="66">
        <v>0.79999999999999982</v>
      </c>
      <c r="AR748" s="13">
        <v>90.628559999999766</v>
      </c>
    </row>
    <row r="749" spans="1:44" x14ac:dyDescent="0.2">
      <c r="A749" s="6" t="s">
        <v>1083</v>
      </c>
      <c r="B749" t="s">
        <v>1077</v>
      </c>
      <c r="C749">
        <v>208</v>
      </c>
      <c r="D749" t="s">
        <v>1084</v>
      </c>
      <c r="E749" s="2">
        <v>4244.3999999999996</v>
      </c>
      <c r="F749" s="6" t="str">
        <f>+_xlfn.XLOOKUP(LISTAS[[#This Row],[ID]],_01_CODIGOS_Y_COSTOS_xlsm[Producto y N°],_01_CODIGOS_Y_COSTOS_xlsm[FABRICA],"",0,1)</f>
        <v>RESORTES</v>
      </c>
      <c r="G749" s="13">
        <f>LISTAS[[#This Row],[Precio]]*(1-0.46)*(1-IF($C$3520="",0,$C$3520))</f>
        <v>1718.982</v>
      </c>
      <c r="H749" s="1">
        <f>+_xlfn.XLOOKUP(LISTAS[[#This Row],[ID]],_01_CODIGOS_Y_COSTOS_xlsm[Producto y N°],_01_CODIGOS_Y_COSTOS_xlsm[COSTO],0,0,1)</f>
        <v>0</v>
      </c>
      <c r="I749" s="115">
        <f>+IFERROR(LISTAS[[#This Row],[VENTA NETA]]/LISTAS[[#This Row],[COSTO]]-1,0)</f>
        <v>0</v>
      </c>
      <c r="J749" s="33" t="str">
        <f>IFERROR(VLOOKUP(LISTAS[[#This Row],[ID]],_01_CODIGOS_Y_COSTOS_xlsm[[Producto y N°]:[CODIGO]],2,0),"")</f>
        <v>208</v>
      </c>
      <c r="M749" s="22">
        <v>0</v>
      </c>
      <c r="N749" s="23">
        <f>+LISTAS[[#This Row],[Precio]]+(LISTAS[[#This Row],[Precio]]*M749)</f>
        <v>4244.3999999999996</v>
      </c>
      <c r="O749" s="24">
        <f t="shared" si="25"/>
        <v>1718.982</v>
      </c>
      <c r="Q749" s="21" t="str">
        <f>IFERROR(O749/LISTAS[[#This Row],[COSTO]]-1,"")</f>
        <v/>
      </c>
      <c r="R749" t="str">
        <f>+LISTAS[[#This Row],[ID]]</f>
        <v>RESORTES LINEA HORNO208</v>
      </c>
      <c r="T749" s="29"/>
      <c r="U749" s="25">
        <f>LISTAS[[#This Row],[COSTO]]+(LISTAS[[#This Row],[COSTO]]*T749)</f>
        <v>0</v>
      </c>
      <c r="V749" s="30">
        <f>IF(T749="",0,U749/LISTAS[[#This Row],[VENTA NETA]]-1)</f>
        <v>0</v>
      </c>
      <c r="X749" s="25">
        <v>0</v>
      </c>
      <c r="Y749" s="31" t="str">
        <f>IFERROR(LISTAS[[#This Row],[COSTO]]/X749-1,"")</f>
        <v/>
      </c>
      <c r="AF749" t="str">
        <v>DQAUTOPARTES</v>
      </c>
      <c r="AG749" t="str">
        <v>TOPES Y TAPONES DE GOMA</v>
      </c>
      <c r="AH749" s="15">
        <v>54</v>
      </c>
      <c r="AI749" s="9">
        <v>996.33240000000012</v>
      </c>
      <c r="AJ749" s="9">
        <v>710.4</v>
      </c>
      <c r="AK749" s="66">
        <v>0.40249493243243273</v>
      </c>
      <c r="AL749" s="8">
        <v>0.1</v>
      </c>
      <c r="AM749" s="9">
        <v>1095.9656399999999</v>
      </c>
      <c r="AN749" s="66">
        <v>0.54274442567567549</v>
      </c>
      <c r="AO749" s="13">
        <f t="shared" si="24"/>
        <v>99.633239999999773</v>
      </c>
      <c r="AQ749" s="66">
        <v>0.8</v>
      </c>
      <c r="AR749" s="13">
        <v>73.336499999999887</v>
      </c>
    </row>
    <row r="750" spans="1:44" x14ac:dyDescent="0.2">
      <c r="A750" s="6" t="s">
        <v>1085</v>
      </c>
      <c r="B750" t="s">
        <v>1077</v>
      </c>
      <c r="C750">
        <v>210</v>
      </c>
      <c r="D750" t="s">
        <v>1086</v>
      </c>
      <c r="E750" s="2">
        <v>4083.56</v>
      </c>
      <c r="F750" s="6" t="str">
        <f>+_xlfn.XLOOKUP(LISTAS[[#This Row],[ID]],_01_CODIGOS_Y_COSTOS_xlsm[Producto y N°],_01_CODIGOS_Y_COSTOS_xlsm[FABRICA],"",0,1)</f>
        <v>RESORTES</v>
      </c>
      <c r="G750" s="13">
        <f>LISTAS[[#This Row],[Precio]]*(1-0.46)*(1-IF($C$3520="",0,$C$3520))</f>
        <v>1653.8418000000001</v>
      </c>
      <c r="H750" s="1">
        <f>+_xlfn.XLOOKUP(LISTAS[[#This Row],[ID]],_01_CODIGOS_Y_COSTOS_xlsm[Producto y N°],_01_CODIGOS_Y_COSTOS_xlsm[COSTO],0,0,1)</f>
        <v>0</v>
      </c>
      <c r="I750" s="115">
        <f>+IFERROR(LISTAS[[#This Row],[VENTA NETA]]/LISTAS[[#This Row],[COSTO]]-1,0)</f>
        <v>0</v>
      </c>
      <c r="J750" s="33" t="str">
        <f>IFERROR(VLOOKUP(LISTAS[[#This Row],[ID]],_01_CODIGOS_Y_COSTOS_xlsm[[Producto y N°]:[CODIGO]],2,0),"")</f>
        <v>210</v>
      </c>
      <c r="M750" s="22">
        <v>0</v>
      </c>
      <c r="N750" s="23">
        <f>+LISTAS[[#This Row],[Precio]]+(LISTAS[[#This Row],[Precio]]*M750)</f>
        <v>4083.56</v>
      </c>
      <c r="O750" s="24">
        <f t="shared" si="25"/>
        <v>1653.8418000000001</v>
      </c>
      <c r="Q750" s="21" t="str">
        <f>IFERROR(O750/LISTAS[[#This Row],[COSTO]]-1,"")</f>
        <v/>
      </c>
      <c r="R750" t="str">
        <f>+LISTAS[[#This Row],[ID]]</f>
        <v>RESORTES LINEA HORNO210</v>
      </c>
      <c r="T750" s="29"/>
      <c r="U750" s="25">
        <f>LISTAS[[#This Row],[COSTO]]+(LISTAS[[#This Row],[COSTO]]*T750)</f>
        <v>0</v>
      </c>
      <c r="V750" s="30">
        <f>IF(T750="",0,U750/LISTAS[[#This Row],[VENTA NETA]]-1)</f>
        <v>0</v>
      </c>
      <c r="X750" s="25">
        <v>0</v>
      </c>
      <c r="Y750" s="31" t="str">
        <f>IFERROR(LISTAS[[#This Row],[COSTO]]/X750-1,"")</f>
        <v/>
      </c>
      <c r="AF750" t="str">
        <v>DQAUTOPARTES</v>
      </c>
      <c r="AG750" t="str">
        <v>TOPES Y TAPONES DE GOMA</v>
      </c>
      <c r="AH750" s="15">
        <v>55</v>
      </c>
      <c r="AI750" s="9">
        <v>1148.9283</v>
      </c>
      <c r="AJ750" s="9">
        <v>819.2</v>
      </c>
      <c r="AK750" s="66">
        <v>0.40250036621093743</v>
      </c>
      <c r="AL750" s="8">
        <v>0.1</v>
      </c>
      <c r="AM750" s="9">
        <v>1263.8211300000003</v>
      </c>
      <c r="AN750" s="66">
        <v>0.54275040283203158</v>
      </c>
      <c r="AO750" s="13">
        <f t="shared" si="24"/>
        <v>114.89283000000023</v>
      </c>
      <c r="AQ750" s="66">
        <v>0.80000000000000027</v>
      </c>
      <c r="AR750" s="13">
        <v>77.409899999999993</v>
      </c>
    </row>
    <row r="751" spans="1:44" x14ac:dyDescent="0.2">
      <c r="A751" s="6" t="s">
        <v>1087</v>
      </c>
      <c r="B751" t="s">
        <v>1077</v>
      </c>
      <c r="C751">
        <v>211</v>
      </c>
      <c r="D751" t="s">
        <v>1088</v>
      </c>
      <c r="E751" s="2">
        <v>4011.48</v>
      </c>
      <c r="F751" s="6" t="str">
        <f>+_xlfn.XLOOKUP(LISTAS[[#This Row],[ID]],_01_CODIGOS_Y_COSTOS_xlsm[Producto y N°],_01_CODIGOS_Y_COSTOS_xlsm[FABRICA],"",0,1)</f>
        <v>RESORTES</v>
      </c>
      <c r="G751" s="13">
        <f>LISTAS[[#This Row],[Precio]]*(1-0.46)*(1-IF($C$3520="",0,$C$3520))</f>
        <v>1624.6494</v>
      </c>
      <c r="H751" s="1">
        <f>+_xlfn.XLOOKUP(LISTAS[[#This Row],[ID]],_01_CODIGOS_Y_COSTOS_xlsm[Producto y N°],_01_CODIGOS_Y_COSTOS_xlsm[COSTO],0,0,1)</f>
        <v>0</v>
      </c>
      <c r="I751" s="115">
        <f>+IFERROR(LISTAS[[#This Row],[VENTA NETA]]/LISTAS[[#This Row],[COSTO]]-1,0)</f>
        <v>0</v>
      </c>
      <c r="J751" s="33" t="str">
        <f>IFERROR(VLOOKUP(LISTAS[[#This Row],[ID]],_01_CODIGOS_Y_COSTOS_xlsm[[Producto y N°]:[CODIGO]],2,0),"")</f>
        <v>211</v>
      </c>
      <c r="M751" s="22">
        <v>0</v>
      </c>
      <c r="N751" s="23">
        <f>+LISTAS[[#This Row],[Precio]]+(LISTAS[[#This Row],[Precio]]*M751)</f>
        <v>4011.48</v>
      </c>
      <c r="O751" s="24">
        <f t="shared" si="25"/>
        <v>1624.6494</v>
      </c>
      <c r="Q751" s="21" t="str">
        <f>IFERROR(O751/LISTAS[[#This Row],[COSTO]]-1,"")</f>
        <v/>
      </c>
      <c r="R751" t="str">
        <f>+LISTAS[[#This Row],[ID]]</f>
        <v>RESORTES LINEA HORNO211</v>
      </c>
      <c r="T751" s="29"/>
      <c r="U751" s="25">
        <f>LISTAS[[#This Row],[COSTO]]+(LISTAS[[#This Row],[COSTO]]*T751)</f>
        <v>0</v>
      </c>
      <c r="V751" s="30">
        <f>IF(T751="",0,U751/LISTAS[[#This Row],[VENTA NETA]]-1)</f>
        <v>0</v>
      </c>
      <c r="X751" s="25">
        <v>0</v>
      </c>
      <c r="Y751" s="31" t="str">
        <f>IFERROR(LISTAS[[#This Row],[COSTO]]/X751-1,"")</f>
        <v/>
      </c>
      <c r="AF751" t="str">
        <v>DQAUTOPARTES</v>
      </c>
      <c r="AG751" t="str">
        <v>TOPES Y TAPONES DE GOMA</v>
      </c>
      <c r="AH751" s="15">
        <v>56</v>
      </c>
      <c r="AI751" s="9">
        <v>861.69420000000002</v>
      </c>
      <c r="AJ751" s="9">
        <v>614.4</v>
      </c>
      <c r="AK751" s="66">
        <v>0.40249707031250015</v>
      </c>
      <c r="AL751" s="8">
        <v>0.1</v>
      </c>
      <c r="AM751" s="9">
        <v>947.86362000000008</v>
      </c>
      <c r="AN751" s="66">
        <v>0.54274677734375021</v>
      </c>
      <c r="AO751" s="13">
        <f t="shared" si="24"/>
        <v>86.169420000000059</v>
      </c>
      <c r="AQ751" s="66">
        <v>0.8</v>
      </c>
      <c r="AR751" s="13">
        <v>86.848379999999906</v>
      </c>
    </row>
    <row r="752" spans="1:44" x14ac:dyDescent="0.2">
      <c r="A752" s="6" t="s">
        <v>1089</v>
      </c>
      <c r="B752" t="s">
        <v>1077</v>
      </c>
      <c r="C752">
        <v>214</v>
      </c>
      <c r="D752" t="s">
        <v>1090</v>
      </c>
      <c r="E752" s="2">
        <v>5372.04</v>
      </c>
      <c r="F752" s="6" t="str">
        <f>+_xlfn.XLOOKUP(LISTAS[[#This Row],[ID]],_01_CODIGOS_Y_COSTOS_xlsm[Producto y N°],_01_CODIGOS_Y_COSTOS_xlsm[FABRICA],"",0,1)</f>
        <v>RESORTES</v>
      </c>
      <c r="G752" s="13">
        <f>LISTAS[[#This Row],[Precio]]*(1-0.46)*(1-IF($C$3520="",0,$C$3520))</f>
        <v>2175.6761999999999</v>
      </c>
      <c r="H752" s="1">
        <f>+_xlfn.XLOOKUP(LISTAS[[#This Row],[ID]],_01_CODIGOS_Y_COSTOS_xlsm[Producto y N°],_01_CODIGOS_Y_COSTOS_xlsm[COSTO],0,0,1)</f>
        <v>0</v>
      </c>
      <c r="I752" s="115">
        <f>+IFERROR(LISTAS[[#This Row],[VENTA NETA]]/LISTAS[[#This Row],[COSTO]]-1,0)</f>
        <v>0</v>
      </c>
      <c r="J752" s="33" t="str">
        <f>IFERROR(VLOOKUP(LISTAS[[#This Row],[ID]],_01_CODIGOS_Y_COSTOS_xlsm[[Producto y N°]:[CODIGO]],2,0),"")</f>
        <v>214</v>
      </c>
      <c r="M752" s="22">
        <v>0</v>
      </c>
      <c r="N752" s="23">
        <f>+LISTAS[[#This Row],[Precio]]+(LISTAS[[#This Row],[Precio]]*M752)</f>
        <v>5372.04</v>
      </c>
      <c r="O752" s="24">
        <f t="shared" si="25"/>
        <v>2175.6761999999999</v>
      </c>
      <c r="Q752" s="21" t="str">
        <f>IFERROR(O752/LISTAS[[#This Row],[COSTO]]-1,"")</f>
        <v/>
      </c>
      <c r="R752" t="str">
        <f>+LISTAS[[#This Row],[ID]]</f>
        <v>RESORTES LINEA HORNO214</v>
      </c>
      <c r="T752" s="29"/>
      <c r="U752" s="25">
        <f>LISTAS[[#This Row],[COSTO]]+(LISTAS[[#This Row],[COSTO]]*T752)</f>
        <v>0</v>
      </c>
      <c r="V752" s="30">
        <f>IF(T752="",0,U752/LISTAS[[#This Row],[VENTA NETA]]-1)</f>
        <v>0</v>
      </c>
      <c r="X752" s="25">
        <v>0</v>
      </c>
      <c r="Y752" s="31" t="str">
        <f>IFERROR(LISTAS[[#This Row],[COSTO]]/X752-1,"")</f>
        <v/>
      </c>
      <c r="AF752" t="str">
        <v>DQAUTOPARTES</v>
      </c>
      <c r="AG752" t="str">
        <v>TOPES Y TAPONES DE GOMA</v>
      </c>
      <c r="AH752" s="15">
        <v>57</v>
      </c>
      <c r="AI752" s="9">
        <v>798.86655000000007</v>
      </c>
      <c r="AJ752" s="9">
        <v>569.6</v>
      </c>
      <c r="AK752" s="66">
        <v>0.40250447682584278</v>
      </c>
      <c r="AL752" s="8">
        <v>0.1</v>
      </c>
      <c r="AM752" s="9">
        <v>878.75320499999998</v>
      </c>
      <c r="AN752" s="66">
        <v>0.54275492450842688</v>
      </c>
      <c r="AO752" s="13">
        <f t="shared" si="24"/>
        <v>79.886654999999905</v>
      </c>
      <c r="AQ752" s="66">
        <v>0.80000000000000027</v>
      </c>
      <c r="AR752" s="13">
        <v>9.5913900000000041</v>
      </c>
    </row>
    <row r="753" spans="1:44" x14ac:dyDescent="0.2">
      <c r="A753" s="6" t="s">
        <v>1091</v>
      </c>
      <c r="B753" t="s">
        <v>1077</v>
      </c>
      <c r="C753">
        <v>216</v>
      </c>
      <c r="D753" t="s">
        <v>1092</v>
      </c>
      <c r="E753" s="2">
        <v>5013.3999999999996</v>
      </c>
      <c r="F753" s="6" t="str">
        <f>+_xlfn.XLOOKUP(LISTAS[[#This Row],[ID]],_01_CODIGOS_Y_COSTOS_xlsm[Producto y N°],_01_CODIGOS_Y_COSTOS_xlsm[FABRICA],"",0,1)</f>
        <v>RESORTES</v>
      </c>
      <c r="G753" s="13">
        <f>LISTAS[[#This Row],[Precio]]*(1-0.46)*(1-IF($C$3520="",0,$C$3520))</f>
        <v>2030.4269999999999</v>
      </c>
      <c r="H753" s="1">
        <f>+_xlfn.XLOOKUP(LISTAS[[#This Row],[ID]],_01_CODIGOS_Y_COSTOS_xlsm[Producto y N°],_01_CODIGOS_Y_COSTOS_xlsm[COSTO],0,0,1)</f>
        <v>0</v>
      </c>
      <c r="I753" s="115">
        <f>+IFERROR(LISTAS[[#This Row],[VENTA NETA]]/LISTAS[[#This Row],[COSTO]]-1,0)</f>
        <v>0</v>
      </c>
      <c r="J753" s="33" t="str">
        <f>IFERROR(VLOOKUP(LISTAS[[#This Row],[ID]],_01_CODIGOS_Y_COSTOS_xlsm[[Producto y N°]:[CODIGO]],2,0),"")</f>
        <v>216</v>
      </c>
      <c r="M753" s="22">
        <v>0</v>
      </c>
      <c r="N753" s="23">
        <f>+LISTAS[[#This Row],[Precio]]+(LISTAS[[#This Row],[Precio]]*M753)</f>
        <v>5013.3999999999996</v>
      </c>
      <c r="O753" s="24">
        <f t="shared" si="25"/>
        <v>2030.4269999999999</v>
      </c>
      <c r="Q753" s="21" t="str">
        <f>IFERROR(O753/LISTAS[[#This Row],[COSTO]]-1,"")</f>
        <v/>
      </c>
      <c r="R753" t="str">
        <f>+LISTAS[[#This Row],[ID]]</f>
        <v>RESORTES LINEA HORNO216</v>
      </c>
      <c r="T753" s="29"/>
      <c r="U753" s="25">
        <f>LISTAS[[#This Row],[COSTO]]+(LISTAS[[#This Row],[COSTO]]*T753)</f>
        <v>0</v>
      </c>
      <c r="V753" s="30">
        <f>IF(T753="",0,U753/LISTAS[[#This Row],[VENTA NETA]]-1)</f>
        <v>0</v>
      </c>
      <c r="X753" s="25">
        <v>0</v>
      </c>
      <c r="Y753" s="31" t="str">
        <f>IFERROR(LISTAS[[#This Row],[COSTO]]/X753-1,"")</f>
        <v/>
      </c>
      <c r="AF753" t="str">
        <v>DQAUTOPARTES</v>
      </c>
      <c r="AG753" t="str">
        <v>TOPES Y TAPONES DE GOMA</v>
      </c>
      <c r="AH753" s="15">
        <v>58</v>
      </c>
      <c r="AI753" s="9">
        <v>753.98040000000003</v>
      </c>
      <c r="AJ753" s="9">
        <v>537.6</v>
      </c>
      <c r="AK753" s="66">
        <v>0.40249330357142865</v>
      </c>
      <c r="AL753" s="8">
        <v>0.1</v>
      </c>
      <c r="AM753" s="9">
        <v>829.37843999999996</v>
      </c>
      <c r="AN753" s="66">
        <v>0.54274263392857125</v>
      </c>
      <c r="AO753" s="13">
        <f t="shared" si="24"/>
        <v>75.398039999999924</v>
      </c>
      <c r="AQ753" s="66">
        <v>0.8</v>
      </c>
      <c r="AR753" s="13">
        <v>444.34219499999972</v>
      </c>
    </row>
    <row r="754" spans="1:44" x14ac:dyDescent="0.2">
      <c r="A754" s="6" t="s">
        <v>1093</v>
      </c>
      <c r="B754" t="s">
        <v>1077</v>
      </c>
      <c r="C754">
        <v>219</v>
      </c>
      <c r="D754" t="s">
        <v>1094</v>
      </c>
      <c r="E754" s="2">
        <v>4244.3999999999996</v>
      </c>
      <c r="F754" s="6" t="str">
        <f>+_xlfn.XLOOKUP(LISTAS[[#This Row],[ID]],_01_CODIGOS_Y_COSTOS_xlsm[Producto y N°],_01_CODIGOS_Y_COSTOS_xlsm[FABRICA],"",0,1)</f>
        <v>RESORTES</v>
      </c>
      <c r="G754" s="13">
        <f>LISTAS[[#This Row],[Precio]]*(1-0.46)*(1-IF($C$3520="",0,$C$3520))</f>
        <v>1718.982</v>
      </c>
      <c r="H754" s="1">
        <f>+_xlfn.XLOOKUP(LISTAS[[#This Row],[ID]],_01_CODIGOS_Y_COSTOS_xlsm[Producto y N°],_01_CODIGOS_Y_COSTOS_xlsm[COSTO],0,0,1)</f>
        <v>0</v>
      </c>
      <c r="I754" s="115">
        <f>+IFERROR(LISTAS[[#This Row],[VENTA NETA]]/LISTAS[[#This Row],[COSTO]]-1,0)</f>
        <v>0</v>
      </c>
      <c r="J754" s="33" t="str">
        <f>IFERROR(VLOOKUP(LISTAS[[#This Row],[ID]],_01_CODIGOS_Y_COSTOS_xlsm[[Producto y N°]:[CODIGO]],2,0),"")</f>
        <v>219</v>
      </c>
      <c r="M754" s="22">
        <v>0</v>
      </c>
      <c r="N754" s="23">
        <f>+LISTAS[[#This Row],[Precio]]+(LISTAS[[#This Row],[Precio]]*M754)</f>
        <v>4244.3999999999996</v>
      </c>
      <c r="O754" s="24">
        <f t="shared" si="25"/>
        <v>1718.982</v>
      </c>
      <c r="Q754" s="21" t="str">
        <f>IFERROR(O754/LISTAS[[#This Row],[COSTO]]-1,"")</f>
        <v/>
      </c>
      <c r="R754" t="str">
        <f>+LISTAS[[#This Row],[ID]]</f>
        <v>RESORTES LINEA HORNO219</v>
      </c>
      <c r="T754" s="29"/>
      <c r="U754" s="25">
        <f>LISTAS[[#This Row],[COSTO]]+(LISTAS[[#This Row],[COSTO]]*T754)</f>
        <v>0</v>
      </c>
      <c r="V754" s="30">
        <f>IF(T754="",0,U754/LISTAS[[#This Row],[VENTA NETA]]-1)</f>
        <v>0</v>
      </c>
      <c r="X754" s="25">
        <v>0</v>
      </c>
      <c r="Y754" s="31" t="str">
        <f>IFERROR(LISTAS[[#This Row],[COSTO]]/X754-1,"")</f>
        <v/>
      </c>
      <c r="AF754" t="str">
        <v>DQAUTOPARTES</v>
      </c>
      <c r="AG754" t="str">
        <v>TOPES Y TAPONES DE GOMA</v>
      </c>
      <c r="AH754" s="15">
        <v>59</v>
      </c>
      <c r="AI754" s="9">
        <v>798.86655000000007</v>
      </c>
      <c r="AJ754" s="9">
        <v>569.6</v>
      </c>
      <c r="AK754" s="66">
        <v>0.40250447682584278</v>
      </c>
      <c r="AL754" s="8">
        <v>0.1</v>
      </c>
      <c r="AM754" s="9">
        <v>878.75320499999998</v>
      </c>
      <c r="AN754" s="66">
        <v>0.54275492450842688</v>
      </c>
      <c r="AO754" s="13">
        <f t="shared" si="24"/>
        <v>79.886654999999905</v>
      </c>
      <c r="AQ754" s="66">
        <v>0.80000000000000027</v>
      </c>
      <c r="AR754" s="13">
        <v>497.23712549999982</v>
      </c>
    </row>
    <row r="755" spans="1:44" x14ac:dyDescent="0.2">
      <c r="A755" s="6" t="s">
        <v>1095</v>
      </c>
      <c r="B755" t="s">
        <v>1077</v>
      </c>
      <c r="C755">
        <v>220</v>
      </c>
      <c r="D755" t="s">
        <v>1096</v>
      </c>
      <c r="E755" s="2">
        <v>5379.44</v>
      </c>
      <c r="F755" s="6" t="str">
        <f>+_xlfn.XLOOKUP(LISTAS[[#This Row],[ID]],_01_CODIGOS_Y_COSTOS_xlsm[Producto y N°],_01_CODIGOS_Y_COSTOS_xlsm[FABRICA],"",0,1)</f>
        <v>RESORTES</v>
      </c>
      <c r="G755" s="13">
        <f>LISTAS[[#This Row],[Precio]]*(1-0.46)*(1-IF($C$3520="",0,$C$3520))</f>
        <v>2178.6731999999997</v>
      </c>
      <c r="H755" s="1">
        <f>+_xlfn.XLOOKUP(LISTAS[[#This Row],[ID]],_01_CODIGOS_Y_COSTOS_xlsm[Producto y N°],_01_CODIGOS_Y_COSTOS_xlsm[COSTO],0,0,1)</f>
        <v>0</v>
      </c>
      <c r="I755" s="115">
        <f>+IFERROR(LISTAS[[#This Row],[VENTA NETA]]/LISTAS[[#This Row],[COSTO]]-1,0)</f>
        <v>0</v>
      </c>
      <c r="J755" s="33" t="str">
        <f>IFERROR(VLOOKUP(LISTAS[[#This Row],[ID]],_01_CODIGOS_Y_COSTOS_xlsm[[Producto y N°]:[CODIGO]],2,0),"")</f>
        <v>220</v>
      </c>
      <c r="M755" s="22">
        <v>0</v>
      </c>
      <c r="N755" s="23">
        <f>+LISTAS[[#This Row],[Precio]]+(LISTAS[[#This Row],[Precio]]*M755)</f>
        <v>5379.44</v>
      </c>
      <c r="O755" s="24">
        <f t="shared" si="25"/>
        <v>2178.6731999999997</v>
      </c>
      <c r="Q755" s="21" t="str">
        <f>IFERROR(O755/LISTAS[[#This Row],[COSTO]]-1,"")</f>
        <v/>
      </c>
      <c r="R755" t="str">
        <f>+LISTAS[[#This Row],[ID]]</f>
        <v>RESORTES LINEA HORNO220</v>
      </c>
      <c r="T755" s="29"/>
      <c r="U755" s="25">
        <f>LISTAS[[#This Row],[COSTO]]+(LISTAS[[#This Row],[COSTO]]*T755)</f>
        <v>0</v>
      </c>
      <c r="V755" s="30">
        <f>IF(T755="",0,U755/LISTAS[[#This Row],[VENTA NETA]]-1)</f>
        <v>0</v>
      </c>
      <c r="X755" s="25">
        <v>0</v>
      </c>
      <c r="Y755" s="31" t="str">
        <f>IFERROR(LISTAS[[#This Row],[COSTO]]/X755-1,"")</f>
        <v/>
      </c>
      <c r="AF755" t="str">
        <v>DQAUTOPARTES</v>
      </c>
      <c r="AG755" t="str">
        <v>TOPES Y TAPONES DE GOMA</v>
      </c>
      <c r="AH755" s="15">
        <v>60</v>
      </c>
      <c r="AI755" s="9">
        <v>798.86655000000007</v>
      </c>
      <c r="AJ755" s="9">
        <v>569.6</v>
      </c>
      <c r="AK755" s="66">
        <v>0.40250447682584278</v>
      </c>
      <c r="AL755" s="8">
        <v>0.1</v>
      </c>
      <c r="AM755" s="9">
        <v>878.75320499999998</v>
      </c>
      <c r="AN755" s="66">
        <v>0.54275492450842688</v>
      </c>
      <c r="AO755" s="13">
        <f t="shared" si="24"/>
        <v>79.886654999999905</v>
      </c>
      <c r="AQ755" s="66">
        <v>0.79999999999999982</v>
      </c>
      <c r="AR755" s="13">
        <v>366.73712549999937</v>
      </c>
    </row>
    <row r="756" spans="1:44" x14ac:dyDescent="0.2">
      <c r="A756" s="6" t="s">
        <v>1097</v>
      </c>
      <c r="B756" t="s">
        <v>1077</v>
      </c>
      <c r="C756">
        <v>221</v>
      </c>
      <c r="D756" t="s">
        <v>1098</v>
      </c>
      <c r="E756" s="2">
        <v>2902.32</v>
      </c>
      <c r="F756" s="6" t="str">
        <f>+_xlfn.XLOOKUP(LISTAS[[#This Row],[ID]],_01_CODIGOS_Y_COSTOS_xlsm[Producto y N°],_01_CODIGOS_Y_COSTOS_xlsm[FABRICA],"",0,1)</f>
        <v>RESORTES</v>
      </c>
      <c r="G756" s="13">
        <f>LISTAS[[#This Row],[Precio]]*(1-0.46)*(1-IF($C$3520="",0,$C$3520))</f>
        <v>1175.4396000000002</v>
      </c>
      <c r="H756" s="1">
        <f>+_xlfn.XLOOKUP(LISTAS[[#This Row],[ID]],_01_CODIGOS_Y_COSTOS_xlsm[Producto y N°],_01_CODIGOS_Y_COSTOS_xlsm[COSTO],0,0,1)</f>
        <v>0</v>
      </c>
      <c r="I756" s="115">
        <f>+IFERROR(LISTAS[[#This Row],[VENTA NETA]]/LISTAS[[#This Row],[COSTO]]-1,0)</f>
        <v>0</v>
      </c>
      <c r="J756" s="33" t="str">
        <f>IFERROR(VLOOKUP(LISTAS[[#This Row],[ID]],_01_CODIGOS_Y_COSTOS_xlsm[[Producto y N°]:[CODIGO]],2,0),"")</f>
        <v>221</v>
      </c>
      <c r="M756" s="22">
        <v>0</v>
      </c>
      <c r="N756" s="23">
        <f>+LISTAS[[#This Row],[Precio]]+(LISTAS[[#This Row],[Precio]]*M756)</f>
        <v>2902.32</v>
      </c>
      <c r="O756" s="24">
        <f t="shared" si="25"/>
        <v>1175.4396000000002</v>
      </c>
      <c r="Q756" s="21" t="str">
        <f>IFERROR(O756/LISTAS[[#This Row],[COSTO]]-1,"")</f>
        <v/>
      </c>
      <c r="R756" t="str">
        <f>+LISTAS[[#This Row],[ID]]</f>
        <v>RESORTES LINEA HORNO221</v>
      </c>
      <c r="T756" s="29"/>
      <c r="U756" s="25">
        <f>LISTAS[[#This Row],[COSTO]]+(LISTAS[[#This Row],[COSTO]]*T756)</f>
        <v>0</v>
      </c>
      <c r="V756" s="30">
        <f>IF(T756="",0,U756/LISTAS[[#This Row],[VENTA NETA]]-1)</f>
        <v>0</v>
      </c>
      <c r="X756" s="25">
        <v>0</v>
      </c>
      <c r="Y756" s="31" t="str">
        <f>IFERROR(LISTAS[[#This Row],[COSTO]]/X756-1,"")</f>
        <v/>
      </c>
      <c r="AF756" t="str">
        <v>DQAUTOPARTES</v>
      </c>
      <c r="AG756" t="str">
        <v>TOPES Y TAPONES DE GOMA</v>
      </c>
      <c r="AH756" s="15">
        <v>61</v>
      </c>
      <c r="AI756" s="9">
        <v>798.86655000000007</v>
      </c>
      <c r="AJ756" s="9">
        <v>569.6</v>
      </c>
      <c r="AK756" s="66">
        <v>0.40250447682584278</v>
      </c>
      <c r="AL756" s="8">
        <v>0.1</v>
      </c>
      <c r="AM756" s="9">
        <v>878.75320499999998</v>
      </c>
      <c r="AN756" s="66">
        <v>0.54275492450842688</v>
      </c>
      <c r="AO756" s="13">
        <f t="shared" si="24"/>
        <v>79.886654999999905</v>
      </c>
      <c r="AQ756" s="66">
        <v>0.8</v>
      </c>
      <c r="AR756" s="13">
        <v>717.95762549999927</v>
      </c>
    </row>
    <row r="757" spans="1:44" x14ac:dyDescent="0.2">
      <c r="A757" s="6" t="s">
        <v>1099</v>
      </c>
      <c r="B757" t="s">
        <v>1077</v>
      </c>
      <c r="C757">
        <v>223</v>
      </c>
      <c r="D757" t="s">
        <v>1100</v>
      </c>
      <c r="E757" s="2">
        <v>5379.44</v>
      </c>
      <c r="F757" s="6" t="str">
        <f>+_xlfn.XLOOKUP(LISTAS[[#This Row],[ID]],_01_CODIGOS_Y_COSTOS_xlsm[Producto y N°],_01_CODIGOS_Y_COSTOS_xlsm[FABRICA],"",0,1)</f>
        <v>RESORTES</v>
      </c>
      <c r="G757" s="13">
        <f>LISTAS[[#This Row],[Precio]]*(1-0.46)*(1-IF($C$3520="",0,$C$3520))</f>
        <v>2178.6731999999997</v>
      </c>
      <c r="H757" s="1">
        <f>+_xlfn.XLOOKUP(LISTAS[[#This Row],[ID]],_01_CODIGOS_Y_COSTOS_xlsm[Producto y N°],_01_CODIGOS_Y_COSTOS_xlsm[COSTO],0,0,1)</f>
        <v>0</v>
      </c>
      <c r="I757" s="115">
        <f>+IFERROR(LISTAS[[#This Row],[VENTA NETA]]/LISTAS[[#This Row],[COSTO]]-1,0)</f>
        <v>0</v>
      </c>
      <c r="J757" s="33" t="str">
        <f>IFERROR(VLOOKUP(LISTAS[[#This Row],[ID]],_01_CODIGOS_Y_COSTOS_xlsm[[Producto y N°]:[CODIGO]],2,0),"")</f>
        <v>223</v>
      </c>
      <c r="M757" s="22">
        <v>0</v>
      </c>
      <c r="N757" s="23">
        <f>+LISTAS[[#This Row],[Precio]]+(LISTAS[[#This Row],[Precio]]*M757)</f>
        <v>5379.44</v>
      </c>
      <c r="O757" s="24">
        <f t="shared" si="25"/>
        <v>2178.6731999999997</v>
      </c>
      <c r="Q757" s="21" t="str">
        <f>IFERROR(O757/LISTAS[[#This Row],[COSTO]]-1,"")</f>
        <v/>
      </c>
      <c r="R757" t="str">
        <f>+LISTAS[[#This Row],[ID]]</f>
        <v>RESORTES LINEA HORNO223</v>
      </c>
      <c r="T757" s="29"/>
      <c r="U757" s="25">
        <f>LISTAS[[#This Row],[COSTO]]+(LISTAS[[#This Row],[COSTO]]*T757)</f>
        <v>0</v>
      </c>
      <c r="V757" s="30">
        <f>IF(T757="",0,U757/LISTAS[[#This Row],[VENTA NETA]]-1)</f>
        <v>0</v>
      </c>
      <c r="X757" s="25">
        <v>0</v>
      </c>
      <c r="Y757" s="31" t="str">
        <f>IFERROR(LISTAS[[#This Row],[COSTO]]/X757-1,"")</f>
        <v/>
      </c>
      <c r="AF757" t="str">
        <v>DQAUTOPARTES</v>
      </c>
      <c r="AG757" t="str">
        <v>TOPES Y TAPONES DE GOMA</v>
      </c>
      <c r="AH757" s="15">
        <v>62</v>
      </c>
      <c r="AI757" s="9">
        <v>991.84905000000026</v>
      </c>
      <c r="AJ757" s="9">
        <v>707.2</v>
      </c>
      <c r="AK757" s="66">
        <v>0.40250148472850711</v>
      </c>
      <c r="AL757" s="8">
        <v>0.1</v>
      </c>
      <c r="AM757" s="9">
        <v>1091.0339550000001</v>
      </c>
      <c r="AN757" s="66">
        <v>0.54275163320135755</v>
      </c>
      <c r="AO757" s="13">
        <f t="shared" si="24"/>
        <v>99.184904999999844</v>
      </c>
      <c r="AQ757" s="66">
        <v>0.8</v>
      </c>
      <c r="AR757" s="13">
        <v>359.15787450000016</v>
      </c>
    </row>
    <row r="758" spans="1:44" x14ac:dyDescent="0.2">
      <c r="A758" s="6" t="s">
        <v>1101</v>
      </c>
      <c r="B758" t="s">
        <v>1077</v>
      </c>
      <c r="C758">
        <v>224</v>
      </c>
      <c r="D758" t="s">
        <v>1102</v>
      </c>
      <c r="E758" s="2">
        <v>4643.68</v>
      </c>
      <c r="F758" s="6" t="str">
        <f>+_xlfn.XLOOKUP(LISTAS[[#This Row],[ID]],_01_CODIGOS_Y_COSTOS_xlsm[Producto y N°],_01_CODIGOS_Y_COSTOS_xlsm[FABRICA],"",0,1)</f>
        <v>RESORTES</v>
      </c>
      <c r="G758" s="13">
        <f>LISTAS[[#This Row],[Precio]]*(1-0.46)*(1-IF($C$3520="",0,$C$3520))</f>
        <v>1880.6904000000004</v>
      </c>
      <c r="H758" s="1">
        <f>+_xlfn.XLOOKUP(LISTAS[[#This Row],[ID]],_01_CODIGOS_Y_COSTOS_xlsm[Producto y N°],_01_CODIGOS_Y_COSTOS_xlsm[COSTO],0,0,1)</f>
        <v>0</v>
      </c>
      <c r="I758" s="115">
        <f>+IFERROR(LISTAS[[#This Row],[VENTA NETA]]/LISTAS[[#This Row],[COSTO]]-1,0)</f>
        <v>0</v>
      </c>
      <c r="J758" s="33" t="str">
        <f>IFERROR(VLOOKUP(LISTAS[[#This Row],[ID]],_01_CODIGOS_Y_COSTOS_xlsm[[Producto y N°]:[CODIGO]],2,0),"")</f>
        <v>224</v>
      </c>
      <c r="M758" s="22">
        <v>0</v>
      </c>
      <c r="N758" s="23">
        <f>+LISTAS[[#This Row],[Precio]]+(LISTAS[[#This Row],[Precio]]*M758)</f>
        <v>4643.68</v>
      </c>
      <c r="O758" s="24">
        <f t="shared" si="25"/>
        <v>1880.6904000000004</v>
      </c>
      <c r="Q758" s="21" t="str">
        <f>IFERROR(O758/LISTAS[[#This Row],[COSTO]]-1,"")</f>
        <v/>
      </c>
      <c r="R758" t="str">
        <f>+LISTAS[[#This Row],[ID]]</f>
        <v>RESORTES LINEA HORNO224</v>
      </c>
      <c r="T758" s="29"/>
      <c r="U758" s="25">
        <f>LISTAS[[#This Row],[COSTO]]+(LISTAS[[#This Row],[COSTO]]*T758)</f>
        <v>0</v>
      </c>
      <c r="V758" s="30">
        <f>IF(T758="",0,U758/LISTAS[[#This Row],[VENTA NETA]]-1)</f>
        <v>0</v>
      </c>
      <c r="X758" s="25">
        <v>0</v>
      </c>
      <c r="Y758" s="31" t="str">
        <f>IFERROR(LISTAS[[#This Row],[COSTO]]/X758-1,"")</f>
        <v/>
      </c>
      <c r="AF758" t="str">
        <v>DQAUTOPARTES</v>
      </c>
      <c r="AG758" t="str">
        <v>TOPES Y TAPONES DE GOMA</v>
      </c>
      <c r="AH758" s="15">
        <v>63</v>
      </c>
      <c r="AI758" s="9">
        <v>1310.49495</v>
      </c>
      <c r="AJ758" s="9">
        <v>934.4</v>
      </c>
      <c r="AK758" s="66">
        <v>0.40249887628424652</v>
      </c>
      <c r="AL758" s="8">
        <v>0.1</v>
      </c>
      <c r="AM758" s="9">
        <v>1441.5444450000002</v>
      </c>
      <c r="AN758" s="66">
        <v>0.54274876391267157</v>
      </c>
      <c r="AO758" s="13">
        <f t="shared" si="24"/>
        <v>131.04949500000021</v>
      </c>
      <c r="AQ758" s="66">
        <v>0.8</v>
      </c>
      <c r="AR758" s="13">
        <v>343.72608300000002</v>
      </c>
    </row>
    <row r="759" spans="1:44" x14ac:dyDescent="0.2">
      <c r="A759" s="6" t="s">
        <v>1103</v>
      </c>
      <c r="B759" t="s">
        <v>1077</v>
      </c>
      <c r="C759">
        <v>232</v>
      </c>
      <c r="D759" t="s">
        <v>1104</v>
      </c>
      <c r="E759" s="2">
        <v>2894.92</v>
      </c>
      <c r="F759" s="6" t="str">
        <f>+_xlfn.XLOOKUP(LISTAS[[#This Row],[ID]],_01_CODIGOS_Y_COSTOS_xlsm[Producto y N°],_01_CODIGOS_Y_COSTOS_xlsm[FABRICA],"",0,1)</f>
        <v>RESORTES</v>
      </c>
      <c r="G759" s="13">
        <f>LISTAS[[#This Row],[Precio]]*(1-0.46)*(1-IF($C$3520="",0,$C$3520))</f>
        <v>1172.4426000000001</v>
      </c>
      <c r="H759" s="1">
        <f>+_xlfn.XLOOKUP(LISTAS[[#This Row],[ID]],_01_CODIGOS_Y_COSTOS_xlsm[Producto y N°],_01_CODIGOS_Y_COSTOS_xlsm[COSTO],0,0,1)</f>
        <v>0</v>
      </c>
      <c r="I759" s="115">
        <f>+IFERROR(LISTAS[[#This Row],[VENTA NETA]]/LISTAS[[#This Row],[COSTO]]-1,0)</f>
        <v>0</v>
      </c>
      <c r="J759" s="33" t="str">
        <f>IFERROR(VLOOKUP(LISTAS[[#This Row],[ID]],_01_CODIGOS_Y_COSTOS_xlsm[[Producto y N°]:[CODIGO]],2,0),"")</f>
        <v>232</v>
      </c>
      <c r="M759" s="22">
        <v>0</v>
      </c>
      <c r="N759" s="23">
        <f>+LISTAS[[#This Row],[Precio]]+(LISTAS[[#This Row],[Precio]]*M759)</f>
        <v>2894.92</v>
      </c>
      <c r="O759" s="24">
        <f t="shared" si="25"/>
        <v>1172.4426000000001</v>
      </c>
      <c r="Q759" s="21" t="str">
        <f>IFERROR(O759/LISTAS[[#This Row],[COSTO]]-1,"")</f>
        <v/>
      </c>
      <c r="R759" t="str">
        <f>+LISTAS[[#This Row],[ID]]</f>
        <v>RESORTES LINEA HORNO232</v>
      </c>
      <c r="T759" s="29"/>
      <c r="U759" s="25">
        <f>LISTAS[[#This Row],[COSTO]]+(LISTAS[[#This Row],[COSTO]]*T759)</f>
        <v>0</v>
      </c>
      <c r="V759" s="30">
        <f>IF(T759="",0,U759/LISTAS[[#This Row],[VENTA NETA]]-1)</f>
        <v>0</v>
      </c>
      <c r="X759" s="25">
        <v>0</v>
      </c>
      <c r="Y759" s="31" t="str">
        <f>IFERROR(LISTAS[[#This Row],[COSTO]]/X759-1,"")</f>
        <v/>
      </c>
      <c r="AF759" t="str">
        <v>DQAUTOPARTES</v>
      </c>
      <c r="AG759" t="str">
        <v>TOPES Y TAPONES DE GOMA</v>
      </c>
      <c r="AH759" s="15">
        <v>64</v>
      </c>
      <c r="AI759" s="9">
        <v>1148.9283</v>
      </c>
      <c r="AJ759" s="9">
        <v>819.2</v>
      </c>
      <c r="AK759" s="66">
        <v>0.40250036621093743</v>
      </c>
      <c r="AL759" s="8">
        <v>0.1</v>
      </c>
      <c r="AM759" s="9">
        <v>1263.8211300000003</v>
      </c>
      <c r="AN759" s="66">
        <v>0.54275040283203158</v>
      </c>
      <c r="AO759" s="13">
        <f t="shared" si="24"/>
        <v>114.89283000000023</v>
      </c>
      <c r="AQ759" s="66">
        <v>0.80000000000000027</v>
      </c>
      <c r="AR759" s="13">
        <v>648.58948650000093</v>
      </c>
    </row>
    <row r="760" spans="1:44" x14ac:dyDescent="0.2">
      <c r="A760" s="6" t="s">
        <v>1105</v>
      </c>
      <c r="B760" t="s">
        <v>1077</v>
      </c>
      <c r="C760">
        <v>233</v>
      </c>
      <c r="D760" t="s">
        <v>1106</v>
      </c>
      <c r="E760" s="2">
        <v>4244.3999999999996</v>
      </c>
      <c r="F760" s="6" t="str">
        <f>+_xlfn.XLOOKUP(LISTAS[[#This Row],[ID]],_01_CODIGOS_Y_COSTOS_xlsm[Producto y N°],_01_CODIGOS_Y_COSTOS_xlsm[FABRICA],"",0,1)</f>
        <v>RESORTES</v>
      </c>
      <c r="G760" s="13">
        <f>LISTAS[[#This Row],[Precio]]*(1-0.46)*(1-IF($C$3520="",0,$C$3520))</f>
        <v>1718.982</v>
      </c>
      <c r="H760" s="1">
        <f>+_xlfn.XLOOKUP(LISTAS[[#This Row],[ID]],_01_CODIGOS_Y_COSTOS_xlsm[Producto y N°],_01_CODIGOS_Y_COSTOS_xlsm[COSTO],0,0,1)</f>
        <v>0</v>
      </c>
      <c r="I760" s="115">
        <f>+IFERROR(LISTAS[[#This Row],[VENTA NETA]]/LISTAS[[#This Row],[COSTO]]-1,0)</f>
        <v>0</v>
      </c>
      <c r="J760" s="33" t="str">
        <f>IFERROR(VLOOKUP(LISTAS[[#This Row],[ID]],_01_CODIGOS_Y_COSTOS_xlsm[[Producto y N°]:[CODIGO]],2,0),"")</f>
        <v>233</v>
      </c>
      <c r="M760" s="22">
        <v>0</v>
      </c>
      <c r="N760" s="23">
        <f>+LISTAS[[#This Row],[Precio]]+(LISTAS[[#This Row],[Precio]]*M760)</f>
        <v>4244.3999999999996</v>
      </c>
      <c r="O760" s="24">
        <f t="shared" si="25"/>
        <v>1718.982</v>
      </c>
      <c r="Q760" s="21" t="str">
        <f>IFERROR(O760/LISTAS[[#This Row],[COSTO]]-1,"")</f>
        <v/>
      </c>
      <c r="R760" t="str">
        <f>+LISTAS[[#This Row],[ID]]</f>
        <v>RESORTES LINEA HORNO233</v>
      </c>
      <c r="T760" s="29"/>
      <c r="U760" s="25">
        <f>LISTAS[[#This Row],[COSTO]]+(LISTAS[[#This Row],[COSTO]]*T760)</f>
        <v>0</v>
      </c>
      <c r="V760" s="30">
        <f>IF(T760="",0,U760/LISTAS[[#This Row],[VENTA NETA]]-1)</f>
        <v>0</v>
      </c>
      <c r="X760" s="25">
        <v>0</v>
      </c>
      <c r="Y760" s="31" t="str">
        <f>IFERROR(LISTAS[[#This Row],[COSTO]]/X760-1,"")</f>
        <v/>
      </c>
      <c r="AF760" t="str">
        <v>DQAUTOPARTES</v>
      </c>
      <c r="AG760" t="str">
        <v>TOPES Y TAPONES DE GOMA</v>
      </c>
      <c r="AH760" s="15">
        <v>65</v>
      </c>
      <c r="AI760" s="9">
        <v>771.93405000000007</v>
      </c>
      <c r="AJ760" s="9">
        <v>550.4</v>
      </c>
      <c r="AK760" s="66">
        <v>0.40249645712209325</v>
      </c>
      <c r="AL760" s="8">
        <v>0.1</v>
      </c>
      <c r="AM760" s="9">
        <v>849.12745500000005</v>
      </c>
      <c r="AN760" s="66">
        <v>0.54274610283430258</v>
      </c>
      <c r="AO760" s="13">
        <f t="shared" si="24"/>
        <v>77.193404999999984</v>
      </c>
      <c r="AQ760" s="66">
        <v>0.8</v>
      </c>
      <c r="AR760" s="13">
        <v>455.10108300000002</v>
      </c>
    </row>
    <row r="761" spans="1:44" x14ac:dyDescent="0.2">
      <c r="A761" s="6" t="s">
        <v>1107</v>
      </c>
      <c r="B761" t="s">
        <v>1077</v>
      </c>
      <c r="C761">
        <v>234</v>
      </c>
      <c r="D761" t="s">
        <v>1108</v>
      </c>
      <c r="E761" s="2">
        <v>4244.3999999999996</v>
      </c>
      <c r="F761" s="6" t="str">
        <f>+_xlfn.XLOOKUP(LISTAS[[#This Row],[ID]],_01_CODIGOS_Y_COSTOS_xlsm[Producto y N°],_01_CODIGOS_Y_COSTOS_xlsm[FABRICA],"",0,1)</f>
        <v>RESORTES</v>
      </c>
      <c r="G761" s="13">
        <f>LISTAS[[#This Row],[Precio]]*(1-0.46)*(1-IF($C$3520="",0,$C$3520))</f>
        <v>1718.982</v>
      </c>
      <c r="H761" s="1">
        <f>+_xlfn.XLOOKUP(LISTAS[[#This Row],[ID]],_01_CODIGOS_Y_COSTOS_xlsm[Producto y N°],_01_CODIGOS_Y_COSTOS_xlsm[COSTO],0,0,1)</f>
        <v>0</v>
      </c>
      <c r="I761" s="115">
        <f>+IFERROR(LISTAS[[#This Row],[VENTA NETA]]/LISTAS[[#This Row],[COSTO]]-1,0)</f>
        <v>0</v>
      </c>
      <c r="J761" s="33" t="str">
        <f>IFERROR(VLOOKUP(LISTAS[[#This Row],[ID]],_01_CODIGOS_Y_COSTOS_xlsm[[Producto y N°]:[CODIGO]],2,0),"")</f>
        <v>234</v>
      </c>
      <c r="M761" s="22">
        <v>0</v>
      </c>
      <c r="N761" s="23">
        <f>+LISTAS[[#This Row],[Precio]]+(LISTAS[[#This Row],[Precio]]*M761)</f>
        <v>4244.3999999999996</v>
      </c>
      <c r="O761" s="24">
        <f t="shared" si="25"/>
        <v>1718.982</v>
      </c>
      <c r="Q761" s="21" t="str">
        <f>IFERROR(O761/LISTAS[[#This Row],[COSTO]]-1,"")</f>
        <v/>
      </c>
      <c r="R761" t="str">
        <f>+LISTAS[[#This Row],[ID]]</f>
        <v>RESORTES LINEA HORNO234</v>
      </c>
      <c r="T761" s="29"/>
      <c r="U761" s="25">
        <f>LISTAS[[#This Row],[COSTO]]+(LISTAS[[#This Row],[COSTO]]*T761)</f>
        <v>0</v>
      </c>
      <c r="V761" s="30">
        <f>IF(T761="",0,U761/LISTAS[[#This Row],[VENTA NETA]]-1)</f>
        <v>0</v>
      </c>
      <c r="X761" s="25">
        <v>0</v>
      </c>
      <c r="Y761" s="31" t="str">
        <f>IFERROR(LISTAS[[#This Row],[COSTO]]/X761-1,"")</f>
        <v/>
      </c>
      <c r="AF761" t="str">
        <v>DQAUTOPARTES</v>
      </c>
      <c r="AG761" t="str">
        <v>TOPES Y TAPONES DE GOMA</v>
      </c>
      <c r="AH761" s="15">
        <v>66</v>
      </c>
      <c r="AI761" s="9">
        <v>1409.23395</v>
      </c>
      <c r="AJ761" s="9">
        <v>1004.8</v>
      </c>
      <c r="AK761" s="66">
        <v>0.40250194068471346</v>
      </c>
      <c r="AL761" s="8">
        <v>0.1</v>
      </c>
      <c r="AM761" s="9">
        <v>1550.1573450000001</v>
      </c>
      <c r="AN761" s="66">
        <v>0.54275213475318496</v>
      </c>
      <c r="AO761" s="13">
        <f t="shared" si="24"/>
        <v>140.92339500000003</v>
      </c>
      <c r="AQ761" s="66">
        <v>0.8</v>
      </c>
      <c r="AR761" s="13">
        <v>455.10108300000002</v>
      </c>
    </row>
    <row r="762" spans="1:44" x14ac:dyDescent="0.2">
      <c r="A762" s="6" t="s">
        <v>1109</v>
      </c>
      <c r="B762" t="s">
        <v>1077</v>
      </c>
      <c r="C762">
        <v>235</v>
      </c>
      <c r="D762" t="s">
        <v>1110</v>
      </c>
      <c r="E762" s="2">
        <v>3153.72</v>
      </c>
      <c r="F762" s="6" t="str">
        <f>+_xlfn.XLOOKUP(LISTAS[[#This Row],[ID]],_01_CODIGOS_Y_COSTOS_xlsm[Producto y N°],_01_CODIGOS_Y_COSTOS_xlsm[FABRICA],"",0,1)</f>
        <v>RESORTES</v>
      </c>
      <c r="G762" s="13">
        <f>LISTAS[[#This Row],[Precio]]*(1-0.46)*(1-IF($C$3520="",0,$C$3520))</f>
        <v>1277.2566000000002</v>
      </c>
      <c r="H762" s="1">
        <f>+_xlfn.XLOOKUP(LISTAS[[#This Row],[ID]],_01_CODIGOS_Y_COSTOS_xlsm[Producto y N°],_01_CODIGOS_Y_COSTOS_xlsm[COSTO],0,0,1)</f>
        <v>0</v>
      </c>
      <c r="I762" s="115">
        <f>+IFERROR(LISTAS[[#This Row],[VENTA NETA]]/LISTAS[[#This Row],[COSTO]]-1,0)</f>
        <v>0</v>
      </c>
      <c r="J762" s="33" t="str">
        <f>IFERROR(VLOOKUP(LISTAS[[#This Row],[ID]],_01_CODIGOS_Y_COSTOS_xlsm[[Producto y N°]:[CODIGO]],2,0),"")</f>
        <v>235</v>
      </c>
      <c r="M762" s="22">
        <v>0</v>
      </c>
      <c r="N762" s="23">
        <f>+LISTAS[[#This Row],[Precio]]+(LISTAS[[#This Row],[Precio]]*M762)</f>
        <v>3153.72</v>
      </c>
      <c r="O762" s="24">
        <f t="shared" si="25"/>
        <v>1277.2566000000002</v>
      </c>
      <c r="Q762" s="21" t="str">
        <f>IFERROR(O762/LISTAS[[#This Row],[COSTO]]-1,"")</f>
        <v/>
      </c>
      <c r="R762" t="str">
        <f>+LISTAS[[#This Row],[ID]]</f>
        <v>RESORTES LINEA HORNO235</v>
      </c>
      <c r="T762" s="29"/>
      <c r="U762" s="25">
        <f>LISTAS[[#This Row],[COSTO]]+(LISTAS[[#This Row],[COSTO]]*T762)</f>
        <v>0</v>
      </c>
      <c r="V762" s="30">
        <f>IF(T762="",0,U762/LISTAS[[#This Row],[VENTA NETA]]-1)</f>
        <v>0</v>
      </c>
      <c r="X762" s="25">
        <v>0</v>
      </c>
      <c r="Y762" s="31" t="str">
        <f>IFERROR(LISTAS[[#This Row],[COSTO]]/X762-1,"")</f>
        <v/>
      </c>
      <c r="AF762" t="str">
        <v>WALTER</v>
      </c>
      <c r="AG762" t="str">
        <v>MUEBLES</v>
      </c>
      <c r="AH762" s="15" t="str">
        <v>Mueble P/Gav chica</v>
      </c>
      <c r="AI762" s="9">
        <v>31095.9</v>
      </c>
      <c r="AJ762" s="9">
        <v>24000</v>
      </c>
      <c r="AK762" s="66">
        <v>0.29566250000000016</v>
      </c>
      <c r="AL762" s="8">
        <v>0.1</v>
      </c>
      <c r="AM762" s="9">
        <v>34205.49</v>
      </c>
      <c r="AN762" s="66">
        <v>0.42522874999999982</v>
      </c>
      <c r="AO762" s="13">
        <f t="shared" si="24"/>
        <v>3109.5899999999965</v>
      </c>
      <c r="AQ762" s="66">
        <v>0.8</v>
      </c>
      <c r="AR762" s="13">
        <v>460.5718050000005</v>
      </c>
    </row>
    <row r="763" spans="1:44" x14ac:dyDescent="0.2">
      <c r="A763" s="6" t="s">
        <v>1111</v>
      </c>
      <c r="B763" t="s">
        <v>1077</v>
      </c>
      <c r="C763">
        <v>236</v>
      </c>
      <c r="D763" t="s">
        <v>1112</v>
      </c>
      <c r="E763" s="2">
        <v>5372.04</v>
      </c>
      <c r="F763" s="6" t="str">
        <f>+_xlfn.XLOOKUP(LISTAS[[#This Row],[ID]],_01_CODIGOS_Y_COSTOS_xlsm[Producto y N°],_01_CODIGOS_Y_COSTOS_xlsm[FABRICA],"",0,1)</f>
        <v>RESORTES</v>
      </c>
      <c r="G763" s="13">
        <f>LISTAS[[#This Row],[Precio]]*(1-0.46)*(1-IF($C$3520="",0,$C$3520))</f>
        <v>2175.6761999999999</v>
      </c>
      <c r="H763" s="1">
        <f>+_xlfn.XLOOKUP(LISTAS[[#This Row],[ID]],_01_CODIGOS_Y_COSTOS_xlsm[Producto y N°],_01_CODIGOS_Y_COSTOS_xlsm[COSTO],0,0,1)</f>
        <v>0</v>
      </c>
      <c r="I763" s="115">
        <f>+IFERROR(LISTAS[[#This Row],[VENTA NETA]]/LISTAS[[#This Row],[COSTO]]-1,0)</f>
        <v>0</v>
      </c>
      <c r="J763" s="33" t="str">
        <f>IFERROR(VLOOKUP(LISTAS[[#This Row],[ID]],_01_CODIGOS_Y_COSTOS_xlsm[[Producto y N°]:[CODIGO]],2,0),"")</f>
        <v>236</v>
      </c>
      <c r="M763" s="22">
        <v>0</v>
      </c>
      <c r="N763" s="23">
        <f>+LISTAS[[#This Row],[Precio]]+(LISTAS[[#This Row],[Precio]]*M763)</f>
        <v>5372.04</v>
      </c>
      <c r="O763" s="24">
        <f t="shared" si="25"/>
        <v>2175.6761999999999</v>
      </c>
      <c r="Q763" s="21" t="str">
        <f>IFERROR(O763/LISTAS[[#This Row],[COSTO]]-1,"")</f>
        <v/>
      </c>
      <c r="R763" t="str">
        <f>+LISTAS[[#This Row],[ID]]</f>
        <v>RESORTES LINEA HORNO236</v>
      </c>
      <c r="T763" s="29"/>
      <c r="U763" s="25">
        <f>LISTAS[[#This Row],[COSTO]]+(LISTAS[[#This Row],[COSTO]]*T763)</f>
        <v>0</v>
      </c>
      <c r="V763" s="30">
        <f>IF(T763="",0,U763/LISTAS[[#This Row],[VENTA NETA]]-1)</f>
        <v>0</v>
      </c>
      <c r="X763" s="25">
        <v>0</v>
      </c>
      <c r="Y763" s="31" t="str">
        <f>IFERROR(LISTAS[[#This Row],[COSTO]]/X763-1,"")</f>
        <v/>
      </c>
      <c r="AF763" t="str">
        <v>WALTER</v>
      </c>
      <c r="AG763" t="str">
        <v>MUEBLES</v>
      </c>
      <c r="AH763" s="15" t="str">
        <v>Mueble P/Gav mediana</v>
      </c>
      <c r="AI763" s="9">
        <v>35230.14</v>
      </c>
      <c r="AJ763" s="9">
        <v>25000</v>
      </c>
      <c r="AK763" s="66">
        <v>0.40920559999999995</v>
      </c>
      <c r="AL763" s="8">
        <v>0.1</v>
      </c>
      <c r="AM763" s="9">
        <v>38753.154000000002</v>
      </c>
      <c r="AN763" s="66">
        <v>0.55012616000000003</v>
      </c>
      <c r="AO763" s="13">
        <f t="shared" si="24"/>
        <v>3523.0140000000029</v>
      </c>
      <c r="AQ763" s="66">
        <v>0.8</v>
      </c>
      <c r="AR763" s="13">
        <v>846.09130499999992</v>
      </c>
    </row>
    <row r="764" spans="1:44" x14ac:dyDescent="0.2">
      <c r="A764" s="6" t="s">
        <v>1113</v>
      </c>
      <c r="B764" t="s">
        <v>1077</v>
      </c>
      <c r="C764">
        <v>238</v>
      </c>
      <c r="D764" t="s">
        <v>1114</v>
      </c>
      <c r="E764" s="2">
        <v>4244.3999999999996</v>
      </c>
      <c r="F764" s="6" t="str">
        <f>+_xlfn.XLOOKUP(LISTAS[[#This Row],[ID]],_01_CODIGOS_Y_COSTOS_xlsm[Producto y N°],_01_CODIGOS_Y_COSTOS_xlsm[FABRICA],"",0,1)</f>
        <v>RESORTES</v>
      </c>
      <c r="G764" s="13">
        <f>LISTAS[[#This Row],[Precio]]*(1-0.46)*(1-IF($C$3520="",0,$C$3520))</f>
        <v>1718.982</v>
      </c>
      <c r="H764" s="1">
        <f>+_xlfn.XLOOKUP(LISTAS[[#This Row],[ID]],_01_CODIGOS_Y_COSTOS_xlsm[Producto y N°],_01_CODIGOS_Y_COSTOS_xlsm[COSTO],0,0,1)</f>
        <v>0</v>
      </c>
      <c r="I764" s="115">
        <f>+IFERROR(LISTAS[[#This Row],[VENTA NETA]]/LISTAS[[#This Row],[COSTO]]-1,0)</f>
        <v>0</v>
      </c>
      <c r="J764" s="33" t="str">
        <f>IFERROR(VLOOKUP(LISTAS[[#This Row],[ID]],_01_CODIGOS_Y_COSTOS_xlsm[[Producto y N°]:[CODIGO]],2,0),"")</f>
        <v>238</v>
      </c>
      <c r="M764" s="22">
        <v>0</v>
      </c>
      <c r="N764" s="23">
        <f>+LISTAS[[#This Row],[Precio]]+(LISTAS[[#This Row],[Precio]]*M764)</f>
        <v>4244.3999999999996</v>
      </c>
      <c r="O764" s="24">
        <f t="shared" si="25"/>
        <v>1718.982</v>
      </c>
      <c r="Q764" s="21" t="str">
        <f>IFERROR(O764/LISTAS[[#This Row],[COSTO]]-1,"")</f>
        <v/>
      </c>
      <c r="R764" t="str">
        <f>+LISTAS[[#This Row],[ID]]</f>
        <v>RESORTES LINEA HORNO238</v>
      </c>
      <c r="T764" s="29"/>
      <c r="U764" s="25">
        <f>LISTAS[[#This Row],[COSTO]]+(LISTAS[[#This Row],[COSTO]]*T764)</f>
        <v>0</v>
      </c>
      <c r="V764" s="30">
        <f>IF(T764="",0,U764/LISTAS[[#This Row],[VENTA NETA]]-1)</f>
        <v>0</v>
      </c>
      <c r="X764" s="25">
        <v>0</v>
      </c>
      <c r="Y764" s="31" t="str">
        <f>IFERROR(LISTAS[[#This Row],[COSTO]]/X764-1,"")</f>
        <v/>
      </c>
      <c r="AF764" t="str">
        <v>WALTER</v>
      </c>
      <c r="AG764" t="str">
        <v>MUEBLES</v>
      </c>
      <c r="AH764" s="15" t="str">
        <v>Mueble P/Gav grande</v>
      </c>
      <c r="AI764" s="9">
        <v>39382.200000000004</v>
      </c>
      <c r="AJ764" s="9">
        <v>26900</v>
      </c>
      <c r="AK764" s="66">
        <v>0.46402230483271389</v>
      </c>
      <c r="AL764" s="8">
        <v>0.1</v>
      </c>
      <c r="AM764" s="9">
        <v>43320.420000000006</v>
      </c>
      <c r="AN764" s="66">
        <v>0.61042453531598539</v>
      </c>
      <c r="AO764" s="13">
        <f t="shared" si="24"/>
        <v>3938.2200000000012</v>
      </c>
      <c r="AQ764" s="66">
        <v>0.8</v>
      </c>
      <c r="AR764" s="13">
        <v>16.616249999999994</v>
      </c>
    </row>
    <row r="765" spans="1:44" x14ac:dyDescent="0.2">
      <c r="A765" s="6" t="s">
        <v>1115</v>
      </c>
      <c r="B765" t="s">
        <v>1077</v>
      </c>
      <c r="C765">
        <v>239</v>
      </c>
      <c r="D765" t="s">
        <v>1116</v>
      </c>
      <c r="E765" s="2">
        <v>5383.12</v>
      </c>
      <c r="F765" s="6" t="str">
        <f>+_xlfn.XLOOKUP(LISTAS[[#This Row],[ID]],_01_CODIGOS_Y_COSTOS_xlsm[Producto y N°],_01_CODIGOS_Y_COSTOS_xlsm[FABRICA],"",0,1)</f>
        <v>RESORTES</v>
      </c>
      <c r="G765" s="13">
        <f>LISTAS[[#This Row],[Precio]]*(1-0.46)*(1-IF($C$3520="",0,$C$3520))</f>
        <v>2180.1636000000003</v>
      </c>
      <c r="H765" s="1">
        <f>+_xlfn.XLOOKUP(LISTAS[[#This Row],[ID]],_01_CODIGOS_Y_COSTOS_xlsm[Producto y N°],_01_CODIGOS_Y_COSTOS_xlsm[COSTO],0,0,1)</f>
        <v>0</v>
      </c>
      <c r="I765" s="115">
        <f>+IFERROR(LISTAS[[#This Row],[VENTA NETA]]/LISTAS[[#This Row],[COSTO]]-1,0)</f>
        <v>0</v>
      </c>
      <c r="J765" s="33" t="str">
        <f>IFERROR(VLOOKUP(LISTAS[[#This Row],[ID]],_01_CODIGOS_Y_COSTOS_xlsm[[Producto y N°]:[CODIGO]],2,0),"")</f>
        <v>239</v>
      </c>
      <c r="M765" s="22">
        <v>0</v>
      </c>
      <c r="N765" s="23">
        <f>+LISTAS[[#This Row],[Precio]]+(LISTAS[[#This Row],[Precio]]*M765)</f>
        <v>5383.12</v>
      </c>
      <c r="O765" s="24">
        <f t="shared" si="25"/>
        <v>2180.1636000000003</v>
      </c>
      <c r="Q765" s="21" t="str">
        <f>IFERROR(O765/LISTAS[[#This Row],[COSTO]]-1,"")</f>
        <v/>
      </c>
      <c r="R765" t="str">
        <f>+LISTAS[[#This Row],[ID]]</f>
        <v>RESORTES LINEA HORNO239</v>
      </c>
      <c r="T765" s="29"/>
      <c r="U765" s="25">
        <f>LISTAS[[#This Row],[COSTO]]+(LISTAS[[#This Row],[COSTO]]*T765)</f>
        <v>0</v>
      </c>
      <c r="V765" s="30">
        <f>IF(T765="",0,U765/LISTAS[[#This Row],[VENTA NETA]]-1)</f>
        <v>0</v>
      </c>
      <c r="X765" s="25">
        <v>0</v>
      </c>
      <c r="Y765" s="31" t="str">
        <f>IFERROR(LISTAS[[#This Row],[COSTO]]/X765-1,"")</f>
        <v/>
      </c>
      <c r="AF765" t="str">
        <v>FADER</v>
      </c>
      <c r="AG765" t="str">
        <v>PLASTICOS</v>
      </c>
      <c r="AH765" s="15">
        <v>140</v>
      </c>
      <c r="AI765" s="9">
        <v>362.68965000000003</v>
      </c>
      <c r="AJ765" s="9">
        <v>201.495</v>
      </c>
      <c r="AK765" s="66">
        <v>0.79999330008188796</v>
      </c>
      <c r="AL765" s="8">
        <v>9.8072875155825301E-2</v>
      </c>
      <c r="AM765" s="9">
        <v>398.25966676475997</v>
      </c>
      <c r="AN765" s="66">
        <v>0.97652381828214074</v>
      </c>
      <c r="AO765" s="13">
        <f t="shared" si="24"/>
        <v>35.570016764759941</v>
      </c>
      <c r="AQ765" s="66">
        <v>0.8</v>
      </c>
      <c r="AR765" s="13">
        <v>624.4591634999997</v>
      </c>
    </row>
    <row r="766" spans="1:44" x14ac:dyDescent="0.2">
      <c r="A766" s="6" t="s">
        <v>1117</v>
      </c>
      <c r="B766" t="s">
        <v>1077</v>
      </c>
      <c r="C766">
        <v>240</v>
      </c>
      <c r="D766" t="s">
        <v>1118</v>
      </c>
      <c r="E766" s="2">
        <v>5383.12</v>
      </c>
      <c r="F766" s="6" t="str">
        <f>+_xlfn.XLOOKUP(LISTAS[[#This Row],[ID]],_01_CODIGOS_Y_COSTOS_xlsm[Producto y N°],_01_CODIGOS_Y_COSTOS_xlsm[FABRICA],"",0,1)</f>
        <v>RESORTES</v>
      </c>
      <c r="G766" s="13">
        <f>LISTAS[[#This Row],[Precio]]*(1-0.46)*(1-IF($C$3520="",0,$C$3520))</f>
        <v>2180.1636000000003</v>
      </c>
      <c r="H766" s="1">
        <f>+_xlfn.XLOOKUP(LISTAS[[#This Row],[ID]],_01_CODIGOS_Y_COSTOS_xlsm[Producto y N°],_01_CODIGOS_Y_COSTOS_xlsm[COSTO],0,0,1)</f>
        <v>0</v>
      </c>
      <c r="I766" s="115">
        <f>+IFERROR(LISTAS[[#This Row],[VENTA NETA]]/LISTAS[[#This Row],[COSTO]]-1,0)</f>
        <v>0</v>
      </c>
      <c r="J766" s="33" t="str">
        <f>IFERROR(VLOOKUP(LISTAS[[#This Row],[ID]],_01_CODIGOS_Y_COSTOS_xlsm[[Producto y N°]:[CODIGO]],2,0),"")</f>
        <v>240</v>
      </c>
      <c r="M766" s="22">
        <v>0</v>
      </c>
      <c r="N766" s="23">
        <f>+LISTAS[[#This Row],[Precio]]+(LISTAS[[#This Row],[Precio]]*M766)</f>
        <v>5383.12</v>
      </c>
      <c r="O766" s="24">
        <f t="shared" si="25"/>
        <v>2180.1636000000003</v>
      </c>
      <c r="Q766" s="21" t="str">
        <f>IFERROR(O766/LISTAS[[#This Row],[COSTO]]-1,"")</f>
        <v/>
      </c>
      <c r="R766" t="str">
        <f>+LISTAS[[#This Row],[ID]]</f>
        <v>RESORTES LINEA HORNO240</v>
      </c>
      <c r="T766" s="29"/>
      <c r="U766" s="25">
        <f>LISTAS[[#This Row],[COSTO]]+(LISTAS[[#This Row],[COSTO]]*T766)</f>
        <v>0</v>
      </c>
      <c r="V766" s="30">
        <f>IF(T766="",0,U766/LISTAS[[#This Row],[VENTA NETA]]-1)</f>
        <v>0</v>
      </c>
      <c r="X766" s="25">
        <v>0</v>
      </c>
      <c r="Y766" s="31" t="str">
        <f>IFERROR(LISTAS[[#This Row],[COSTO]]/X766-1,"")</f>
        <v/>
      </c>
      <c r="AF766" t="str">
        <v>RESORTES</v>
      </c>
      <c r="AG766" t="str">
        <v>RESORTES LINEA FERRETERIA</v>
      </c>
      <c r="AH766" s="15">
        <v>7</v>
      </c>
      <c r="AI766" s="9">
        <v>558.36135000000013</v>
      </c>
      <c r="AJ766" s="9">
        <v>310.2</v>
      </c>
      <c r="AK766" s="66">
        <v>0.80000435203094833</v>
      </c>
      <c r="AL766" s="8">
        <v>9.8049210445272816E-2</v>
      </c>
      <c r="AM766" s="9">
        <v>613.10823951065674</v>
      </c>
      <c r="AN766" s="66">
        <v>0.9764933575456376</v>
      </c>
      <c r="AO766" s="13">
        <f t="shared" si="24"/>
        <v>54.746889510656615</v>
      </c>
      <c r="AQ766" s="66">
        <v>0.8</v>
      </c>
      <c r="AR766" s="13">
        <v>624.4591634999997</v>
      </c>
    </row>
    <row r="767" spans="1:44" x14ac:dyDescent="0.2">
      <c r="A767" s="6" t="s">
        <v>1119</v>
      </c>
      <c r="B767" t="s">
        <v>1077</v>
      </c>
      <c r="C767">
        <v>242</v>
      </c>
      <c r="D767" t="s">
        <v>1120</v>
      </c>
      <c r="E767" s="2">
        <v>1035.2</v>
      </c>
      <c r="F767" s="6" t="str">
        <f>+_xlfn.XLOOKUP(LISTAS[[#This Row],[ID]],_01_CODIGOS_Y_COSTOS_xlsm[Producto y N°],_01_CODIGOS_Y_COSTOS_xlsm[FABRICA],"",0,1)</f>
        <v>RESORTES</v>
      </c>
      <c r="G767" s="13">
        <f>LISTAS[[#This Row],[Precio]]*(1-0.46)*(1-IF($C$3520="",0,$C$3520))</f>
        <v>419.25600000000003</v>
      </c>
      <c r="H767" s="1">
        <f>+_xlfn.XLOOKUP(LISTAS[[#This Row],[ID]],_01_CODIGOS_Y_COSTOS_xlsm[Producto y N°],_01_CODIGOS_Y_COSTOS_xlsm[COSTO],0,0,1)</f>
        <v>0</v>
      </c>
      <c r="I767" s="115">
        <f>+IFERROR(LISTAS[[#This Row],[VENTA NETA]]/LISTAS[[#This Row],[COSTO]]-1,0)</f>
        <v>0</v>
      </c>
      <c r="J767" s="33" t="str">
        <f>IFERROR(VLOOKUP(LISTAS[[#This Row],[ID]],_01_CODIGOS_Y_COSTOS_xlsm[[Producto y N°]:[CODIGO]],2,0),"")</f>
        <v>242</v>
      </c>
      <c r="M767" s="22">
        <v>0</v>
      </c>
      <c r="N767" s="23">
        <f>+LISTAS[[#This Row],[Precio]]+(LISTAS[[#This Row],[Precio]]*M767)</f>
        <v>1035.2</v>
      </c>
      <c r="O767" s="24">
        <f t="shared" si="25"/>
        <v>419.25600000000003</v>
      </c>
      <c r="Q767" s="21" t="str">
        <f>IFERROR(O767/LISTAS[[#This Row],[COSTO]]-1,"")</f>
        <v/>
      </c>
      <c r="R767" t="str">
        <f>+LISTAS[[#This Row],[ID]]</f>
        <v>RESORTES LINEA HORNO242</v>
      </c>
      <c r="T767" s="29"/>
      <c r="U767" s="25">
        <f>LISTAS[[#This Row],[COSTO]]+(LISTAS[[#This Row],[COSTO]]*T767)</f>
        <v>0</v>
      </c>
      <c r="V767" s="30">
        <f>IF(T767="",0,U767/LISTAS[[#This Row],[VENTA NETA]]-1)</f>
        <v>0</v>
      </c>
      <c r="X767" s="25">
        <v>0</v>
      </c>
      <c r="Y767" s="31" t="str">
        <f>IFERROR(LISTAS[[#This Row],[COSTO]]/X767-1,"")</f>
        <v/>
      </c>
      <c r="AF767" t="str">
        <v>DAHE.DIESEL</v>
      </c>
      <c r="AG767" t="str">
        <v>ARANDELAS DE INYECCION</v>
      </c>
      <c r="AH767" s="15">
        <v>1055</v>
      </c>
      <c r="AI767" s="9">
        <v>146.90970000000002</v>
      </c>
      <c r="AJ767" s="9">
        <v>81.615600000000001</v>
      </c>
      <c r="AK767" s="66">
        <v>0.80001984914648694</v>
      </c>
      <c r="AL767" s="8">
        <v>9.660801741338676E-2</v>
      </c>
      <c r="AM767" s="9">
        <v>161.10235485579545</v>
      </c>
      <c r="AN767" s="66">
        <v>0.97391619807727259</v>
      </c>
      <c r="AO767" s="13">
        <f t="shared" si="24"/>
        <v>14.192654855795439</v>
      </c>
      <c r="AQ767" s="66">
        <v>0.80000000000000027</v>
      </c>
      <c r="AR767" s="13">
        <v>36.42975000000007</v>
      </c>
    </row>
    <row r="768" spans="1:44" x14ac:dyDescent="0.2">
      <c r="A768" s="6" t="s">
        <v>1121</v>
      </c>
      <c r="B768" t="s">
        <v>1077</v>
      </c>
      <c r="C768">
        <v>243</v>
      </c>
      <c r="D768" t="s">
        <v>1120</v>
      </c>
      <c r="E768" s="2">
        <v>1294.04</v>
      </c>
      <c r="F768" s="6" t="str">
        <f>+_xlfn.XLOOKUP(LISTAS[[#This Row],[ID]],_01_CODIGOS_Y_COSTOS_xlsm[Producto y N°],_01_CODIGOS_Y_COSTOS_xlsm[FABRICA],"",0,1)</f>
        <v>RESORTES</v>
      </c>
      <c r="G768" s="13">
        <f>LISTAS[[#This Row],[Precio]]*(1-0.46)*(1-IF($C$3520="",0,$C$3520))</f>
        <v>524.08619999999996</v>
      </c>
      <c r="H768" s="1">
        <f>+_xlfn.XLOOKUP(LISTAS[[#This Row],[ID]],_01_CODIGOS_Y_COSTOS_xlsm[Producto y N°],_01_CODIGOS_Y_COSTOS_xlsm[COSTO],0,0,1)</f>
        <v>0</v>
      </c>
      <c r="I768" s="115">
        <f>+IFERROR(LISTAS[[#This Row],[VENTA NETA]]/LISTAS[[#This Row],[COSTO]]-1,0)</f>
        <v>0</v>
      </c>
      <c r="J768" s="33" t="str">
        <f>IFERROR(VLOOKUP(LISTAS[[#This Row],[ID]],_01_CODIGOS_Y_COSTOS_xlsm[[Producto y N°]:[CODIGO]],2,0),"")</f>
        <v>243</v>
      </c>
      <c r="M768" s="22">
        <v>0</v>
      </c>
      <c r="N768" s="23">
        <f>+LISTAS[[#This Row],[Precio]]+(LISTAS[[#This Row],[Precio]]*M768)</f>
        <v>1294.04</v>
      </c>
      <c r="O768" s="24">
        <f t="shared" si="25"/>
        <v>524.08619999999996</v>
      </c>
      <c r="Q768" s="21" t="str">
        <f>IFERROR(O768/LISTAS[[#This Row],[COSTO]]-1,"")</f>
        <v/>
      </c>
      <c r="R768" t="str">
        <f>+LISTAS[[#This Row],[ID]]</f>
        <v>RESORTES LINEA HORNO243</v>
      </c>
      <c r="T768" s="29"/>
      <c r="U768" s="25">
        <f>LISTAS[[#This Row],[COSTO]]+(LISTAS[[#This Row],[COSTO]]*T768)</f>
        <v>0</v>
      </c>
      <c r="V768" s="30">
        <f>IF(T768="",0,U768/LISTAS[[#This Row],[VENTA NETA]]-1)</f>
        <v>0</v>
      </c>
      <c r="X768" s="25">
        <v>0</v>
      </c>
      <c r="Y768" s="31" t="str">
        <f>IFERROR(LISTAS[[#This Row],[COSTO]]/X768-1,"")</f>
        <v/>
      </c>
      <c r="AF768" t="str">
        <v>RESORTES</v>
      </c>
      <c r="AG768" t="str">
        <v>RESORTES LINEA BULONERA</v>
      </c>
      <c r="AH768" s="15">
        <v>844</v>
      </c>
      <c r="AI768" s="9">
        <v>862.92135000000007</v>
      </c>
      <c r="AJ768" s="9">
        <v>479.4</v>
      </c>
      <c r="AK768" s="66">
        <v>0.80000281602002521</v>
      </c>
      <c r="AL768" s="8">
        <v>9.6021947873799807E-2</v>
      </c>
      <c r="AM768" s="9">
        <v>945.78073888888912</v>
      </c>
      <c r="AN768" s="66">
        <v>0.9728425925925932</v>
      </c>
      <c r="AO768" s="13">
        <f t="shared" si="24"/>
        <v>82.859388888889043</v>
      </c>
      <c r="AQ768" s="66">
        <v>0.80000000000000027</v>
      </c>
      <c r="AR768" s="13">
        <v>36.121950000000027</v>
      </c>
    </row>
    <row r="769" spans="1:44" x14ac:dyDescent="0.2">
      <c r="A769" s="6" t="s">
        <v>1122</v>
      </c>
      <c r="B769" t="s">
        <v>1077</v>
      </c>
      <c r="C769">
        <v>245</v>
      </c>
      <c r="D769" t="s">
        <v>1123</v>
      </c>
      <c r="E769" s="2">
        <v>4455.12</v>
      </c>
      <c r="F769" s="6" t="str">
        <f>+_xlfn.XLOOKUP(LISTAS[[#This Row],[ID]],_01_CODIGOS_Y_COSTOS_xlsm[Producto y N°],_01_CODIGOS_Y_COSTOS_xlsm[FABRICA],"",0,1)</f>
        <v>RESORTES</v>
      </c>
      <c r="G769" s="13">
        <f>LISTAS[[#This Row],[Precio]]*(1-0.46)*(1-IF($C$3520="",0,$C$3520))</f>
        <v>1804.3235999999999</v>
      </c>
      <c r="H769" s="1">
        <f>+_xlfn.XLOOKUP(LISTAS[[#This Row],[ID]],_01_CODIGOS_Y_COSTOS_xlsm[Producto y N°],_01_CODIGOS_Y_COSTOS_xlsm[COSTO],0,0,1)</f>
        <v>0</v>
      </c>
      <c r="I769" s="115">
        <f>+IFERROR(LISTAS[[#This Row],[VENTA NETA]]/LISTAS[[#This Row],[COSTO]]-1,0)</f>
        <v>0</v>
      </c>
      <c r="J769" s="33" t="str">
        <f>IFERROR(VLOOKUP(LISTAS[[#This Row],[ID]],_01_CODIGOS_Y_COSTOS_xlsm[[Producto y N°]:[CODIGO]],2,0),"")</f>
        <v>245</v>
      </c>
      <c r="M769" s="22">
        <v>0</v>
      </c>
      <c r="N769" s="23">
        <f>+LISTAS[[#This Row],[Precio]]+(LISTAS[[#This Row],[Precio]]*M769)</f>
        <v>4455.12</v>
      </c>
      <c r="O769" s="24">
        <f t="shared" si="25"/>
        <v>1804.3235999999999</v>
      </c>
      <c r="Q769" s="21" t="str">
        <f>IFERROR(O769/LISTAS[[#This Row],[COSTO]]-1,"")</f>
        <v/>
      </c>
      <c r="R769" t="str">
        <f>+LISTAS[[#This Row],[ID]]</f>
        <v>RESORTES LINEA HORNO245</v>
      </c>
      <c r="T769" s="29"/>
      <c r="U769" s="25">
        <f>LISTAS[[#This Row],[COSTO]]+(LISTAS[[#This Row],[COSTO]]*T769)</f>
        <v>0</v>
      </c>
      <c r="V769" s="30">
        <f>IF(T769="",0,U769/LISTAS[[#This Row],[VENTA NETA]]-1)</f>
        <v>0</v>
      </c>
      <c r="X769" s="25">
        <v>0</v>
      </c>
      <c r="Y769" s="31" t="str">
        <f>IFERROR(LISTAS[[#This Row],[COSTO]]/X769-1,"")</f>
        <v/>
      </c>
      <c r="AF769" t="str">
        <v>RESORTES</v>
      </c>
      <c r="AG769" t="str">
        <v>RESORTES LINEA BULONERA</v>
      </c>
      <c r="AH769" s="15">
        <v>846</v>
      </c>
      <c r="AI769" s="9">
        <v>862.92135000000007</v>
      </c>
      <c r="AJ769" s="9">
        <v>479.4</v>
      </c>
      <c r="AK769" s="66">
        <v>0.80000281602002521</v>
      </c>
      <c r="AL769" s="8">
        <v>9.6021947873799807E-2</v>
      </c>
      <c r="AM769" s="9">
        <v>945.78073888888912</v>
      </c>
      <c r="AN769" s="66">
        <v>0.9728425925925932</v>
      </c>
      <c r="AO769" s="13">
        <f t="shared" si="24"/>
        <v>82.859388888889043</v>
      </c>
      <c r="AQ769" s="66">
        <v>0.8</v>
      </c>
      <c r="AR769" s="13">
        <v>96.019384500000001</v>
      </c>
    </row>
    <row r="770" spans="1:44" x14ac:dyDescent="0.2">
      <c r="A770" s="6" t="s">
        <v>1124</v>
      </c>
      <c r="B770" t="s">
        <v>1077</v>
      </c>
      <c r="C770">
        <v>246</v>
      </c>
      <c r="D770" t="s">
        <v>1125</v>
      </c>
      <c r="E770" s="2">
        <v>4455.12</v>
      </c>
      <c r="F770" s="6" t="str">
        <f>+_xlfn.XLOOKUP(LISTAS[[#This Row],[ID]],_01_CODIGOS_Y_COSTOS_xlsm[Producto y N°],_01_CODIGOS_Y_COSTOS_xlsm[FABRICA],"",0,1)</f>
        <v>RESORTES</v>
      </c>
      <c r="G770" s="13">
        <f>LISTAS[[#This Row],[Precio]]*(1-0.46)*(1-IF($C$3520="",0,$C$3520))</f>
        <v>1804.3235999999999</v>
      </c>
      <c r="H770" s="1">
        <f>+_xlfn.XLOOKUP(LISTAS[[#This Row],[ID]],_01_CODIGOS_Y_COSTOS_xlsm[Producto y N°],_01_CODIGOS_Y_COSTOS_xlsm[COSTO],0,0,1)</f>
        <v>0</v>
      </c>
      <c r="I770" s="115">
        <f>+IFERROR(LISTAS[[#This Row],[VENTA NETA]]/LISTAS[[#This Row],[COSTO]]-1,0)</f>
        <v>0</v>
      </c>
      <c r="J770" s="33" t="str">
        <f>IFERROR(VLOOKUP(LISTAS[[#This Row],[ID]],_01_CODIGOS_Y_COSTOS_xlsm[[Producto y N°]:[CODIGO]],2,0),"")</f>
        <v>246</v>
      </c>
      <c r="M770" s="22">
        <v>0</v>
      </c>
      <c r="N770" s="23">
        <f>+LISTAS[[#This Row],[Precio]]+(LISTAS[[#This Row],[Precio]]*M770)</f>
        <v>4455.12</v>
      </c>
      <c r="O770" s="24">
        <f t="shared" si="25"/>
        <v>1804.3235999999999</v>
      </c>
      <c r="Q770" s="21" t="str">
        <f>IFERROR(O770/LISTAS[[#This Row],[COSTO]]-1,"")</f>
        <v/>
      </c>
      <c r="R770" t="str">
        <f>+LISTAS[[#This Row],[ID]]</f>
        <v>RESORTES LINEA HORNO246</v>
      </c>
      <c r="T770" s="29"/>
      <c r="U770" s="25">
        <f>LISTAS[[#This Row],[COSTO]]+(LISTAS[[#This Row],[COSTO]]*T770)</f>
        <v>0</v>
      </c>
      <c r="V770" s="30">
        <f>IF(T770="",0,U770/LISTAS[[#This Row],[VENTA NETA]]-1)</f>
        <v>0</v>
      </c>
      <c r="X770" s="25">
        <v>0</v>
      </c>
      <c r="Y770" s="31" t="str">
        <f>IFERROR(LISTAS[[#This Row],[COSTO]]/X770-1,"")</f>
        <v/>
      </c>
      <c r="AF770" t="str">
        <v>MIGUEL.ALEMITES</v>
      </c>
      <c r="AG770" t="str">
        <v>ALEMITES</v>
      </c>
      <c r="AH770" s="15" t="str">
        <v>1 - 6 X 1 R</v>
      </c>
      <c r="AI770" s="9">
        <v>276.53805</v>
      </c>
      <c r="AJ770" s="9">
        <v>153.63220000000001</v>
      </c>
      <c r="AK770" s="66">
        <v>0.80000058581469236</v>
      </c>
      <c r="AL770" s="8">
        <v>9.5668701002547651E-2</v>
      </c>
      <c r="AM770" s="9">
        <v>302.99408602127755</v>
      </c>
      <c r="AN770" s="66">
        <v>0.97220430366340871</v>
      </c>
      <c r="AO770" s="13">
        <f t="shared" si="24"/>
        <v>26.456036021277555</v>
      </c>
      <c r="AQ770" s="66">
        <v>0.80000000000000027</v>
      </c>
      <c r="AR770" s="13">
        <v>65.280600000000163</v>
      </c>
    </row>
    <row r="771" spans="1:44" x14ac:dyDescent="0.2">
      <c r="A771" s="6" t="s">
        <v>1126</v>
      </c>
      <c r="B771" t="s">
        <v>1077</v>
      </c>
      <c r="C771">
        <v>247</v>
      </c>
      <c r="D771" t="s">
        <v>1127</v>
      </c>
      <c r="E771" s="2">
        <v>4455.12</v>
      </c>
      <c r="F771" s="6" t="str">
        <f>+_xlfn.XLOOKUP(LISTAS[[#This Row],[ID]],_01_CODIGOS_Y_COSTOS_xlsm[Producto y N°],_01_CODIGOS_Y_COSTOS_xlsm[FABRICA],"",0,1)</f>
        <v>RESORTES</v>
      </c>
      <c r="G771" s="13">
        <f>LISTAS[[#This Row],[Precio]]*(1-0.46)*(1-IF($C$3520="",0,$C$3520))</f>
        <v>1804.3235999999999</v>
      </c>
      <c r="H771" s="1">
        <f>+_xlfn.XLOOKUP(LISTAS[[#This Row],[ID]],_01_CODIGOS_Y_COSTOS_xlsm[Producto y N°],_01_CODIGOS_Y_COSTOS_xlsm[COSTO],0,0,1)</f>
        <v>0</v>
      </c>
      <c r="I771" s="115">
        <f>+IFERROR(LISTAS[[#This Row],[VENTA NETA]]/LISTAS[[#This Row],[COSTO]]-1,0)</f>
        <v>0</v>
      </c>
      <c r="J771" s="33" t="str">
        <f>IFERROR(VLOOKUP(LISTAS[[#This Row],[ID]],_01_CODIGOS_Y_COSTOS_xlsm[[Producto y N°]:[CODIGO]],2,0),"")</f>
        <v>247</v>
      </c>
      <c r="M771" s="22">
        <v>0</v>
      </c>
      <c r="N771" s="23">
        <f>+LISTAS[[#This Row],[Precio]]+(LISTAS[[#This Row],[Precio]]*M771)</f>
        <v>4455.12</v>
      </c>
      <c r="O771" s="24">
        <f t="shared" si="25"/>
        <v>1804.3235999999999</v>
      </c>
      <c r="Q771" s="21" t="str">
        <f>IFERROR(O771/LISTAS[[#This Row],[COSTO]]-1,"")</f>
        <v/>
      </c>
      <c r="R771" t="str">
        <f>+LISTAS[[#This Row],[ID]]</f>
        <v>RESORTES LINEA HORNO247</v>
      </c>
      <c r="T771" s="29"/>
      <c r="U771" s="25">
        <f>LISTAS[[#This Row],[COSTO]]+(LISTAS[[#This Row],[COSTO]]*T771)</f>
        <v>0</v>
      </c>
      <c r="V771" s="30">
        <f>IF(T771="",0,U771/LISTAS[[#This Row],[VENTA NETA]]-1)</f>
        <v>0</v>
      </c>
      <c r="X771" s="25">
        <v>0</v>
      </c>
      <c r="Y771" s="31" t="str">
        <f>IFERROR(LISTAS[[#This Row],[COSTO]]/X771-1,"")</f>
        <v/>
      </c>
      <c r="AF771" t="str">
        <v>DAHE.DIESEL</v>
      </c>
      <c r="AG771" t="str">
        <v>ARANDELAS DE INYECCION</v>
      </c>
      <c r="AH771" s="15">
        <v>1205</v>
      </c>
      <c r="AI771" s="9">
        <v>129.1302</v>
      </c>
      <c r="AJ771" s="9">
        <v>71.739400000000003</v>
      </c>
      <c r="AK771" s="66">
        <v>0.79998996367407593</v>
      </c>
      <c r="AL771" s="8">
        <v>9.5074109691502207E-2</v>
      </c>
      <c r="AM771" s="9">
        <v>141.40713879928563</v>
      </c>
      <c r="AN771" s="66">
        <v>0.97112240692402807</v>
      </c>
      <c r="AO771" s="13">
        <f t="shared" si="24"/>
        <v>12.276938799285631</v>
      </c>
      <c r="AQ771" s="66">
        <v>0.8</v>
      </c>
      <c r="AR771" s="13">
        <v>50.009399999999971</v>
      </c>
    </row>
    <row r="772" spans="1:44" x14ac:dyDescent="0.2">
      <c r="A772" s="6" t="s">
        <v>1128</v>
      </c>
      <c r="B772" t="s">
        <v>1077</v>
      </c>
      <c r="C772">
        <v>248</v>
      </c>
      <c r="D772" t="s">
        <v>1129</v>
      </c>
      <c r="E772" s="2">
        <v>12943.88</v>
      </c>
      <c r="F772" s="6" t="str">
        <f>+_xlfn.XLOOKUP(LISTAS[[#This Row],[ID]],_01_CODIGOS_Y_COSTOS_xlsm[Producto y N°],_01_CODIGOS_Y_COSTOS_xlsm[FABRICA],"",0,1)</f>
        <v>RESORTES</v>
      </c>
      <c r="G772" s="13">
        <f>LISTAS[[#This Row],[Precio]]*(1-0.46)*(1-IF($C$3520="",0,$C$3520))</f>
        <v>5242.2713999999996</v>
      </c>
      <c r="H772" s="1">
        <f>+_xlfn.XLOOKUP(LISTAS[[#This Row],[ID]],_01_CODIGOS_Y_COSTOS_xlsm[Producto y N°],_01_CODIGOS_Y_COSTOS_xlsm[COSTO],0,0,1)</f>
        <v>0</v>
      </c>
      <c r="I772" s="115">
        <f>+IFERROR(LISTAS[[#This Row],[VENTA NETA]]/LISTAS[[#This Row],[COSTO]]-1,0)</f>
        <v>0</v>
      </c>
      <c r="J772" s="33" t="str">
        <f>IFERROR(VLOOKUP(LISTAS[[#This Row],[ID]],_01_CODIGOS_Y_COSTOS_xlsm[[Producto y N°]:[CODIGO]],2,0),"")</f>
        <v>248</v>
      </c>
      <c r="M772" s="22">
        <v>0</v>
      </c>
      <c r="N772" s="23">
        <f>+LISTAS[[#This Row],[Precio]]+(LISTAS[[#This Row],[Precio]]*M772)</f>
        <v>12943.88</v>
      </c>
      <c r="O772" s="24">
        <f t="shared" si="25"/>
        <v>5242.2713999999996</v>
      </c>
      <c r="Q772" s="21" t="str">
        <f>IFERROR(O772/LISTAS[[#This Row],[COSTO]]-1,"")</f>
        <v/>
      </c>
      <c r="R772" t="str">
        <f>+LISTAS[[#This Row],[ID]]</f>
        <v>RESORTES LINEA HORNO248</v>
      </c>
      <c r="T772" s="29"/>
      <c r="U772" s="25">
        <f>LISTAS[[#This Row],[COSTO]]+(LISTAS[[#This Row],[COSTO]]*T772)</f>
        <v>0</v>
      </c>
      <c r="V772" s="30">
        <f>IF(T772="",0,U772/LISTAS[[#This Row],[VENTA NETA]]-1)</f>
        <v>0</v>
      </c>
      <c r="X772" s="25">
        <v>0</v>
      </c>
      <c r="Y772" s="31" t="str">
        <f>IFERROR(LISTAS[[#This Row],[COSTO]]/X772-1,"")</f>
        <v/>
      </c>
      <c r="AF772" t="str">
        <v>LCT</v>
      </c>
      <c r="AG772" t="str">
        <v>TERMINALES</v>
      </c>
      <c r="AH772" s="15">
        <v>18</v>
      </c>
      <c r="AI772" s="9">
        <v>3162.2481000000007</v>
      </c>
      <c r="AJ772" s="9">
        <v>1756.8040000000001</v>
      </c>
      <c r="AK772" s="66">
        <v>0.80000051229391578</v>
      </c>
      <c r="AL772" s="8">
        <v>9.3890837813368933E-2</v>
      </c>
      <c r="AM772" s="9">
        <v>3459.1542234827348</v>
      </c>
      <c r="AN772" s="66">
        <v>0.96900406845768483</v>
      </c>
      <c r="AO772" s="13">
        <f t="shared" si="24"/>
        <v>296.90612348273407</v>
      </c>
      <c r="AQ772" s="66">
        <v>0.79999999999999982</v>
      </c>
      <c r="AR772" s="13">
        <v>87.825599999999781</v>
      </c>
    </row>
    <row r="773" spans="1:44" x14ac:dyDescent="0.2">
      <c r="A773" s="6" t="s">
        <v>1130</v>
      </c>
      <c r="B773" t="s">
        <v>1131</v>
      </c>
      <c r="C773">
        <v>800</v>
      </c>
      <c r="D773" t="s">
        <v>1132</v>
      </c>
      <c r="E773" s="2">
        <v>3321.33</v>
      </c>
      <c r="F773" s="6" t="str">
        <f>+_xlfn.XLOOKUP(LISTAS[[#This Row],[ID]],_01_CODIGOS_Y_COSTOS_xlsm[Producto y N°],_01_CODIGOS_Y_COSTOS_xlsm[FABRICA],"",0,1)</f>
        <v>RESORTES</v>
      </c>
      <c r="G773" s="13">
        <f>LISTAS[[#This Row],[Precio]]*(1-0.46)*(1-IF($C$3520="",0,$C$3520))</f>
        <v>1345.1386499999999</v>
      </c>
      <c r="H773" s="1">
        <f>+_xlfn.XLOOKUP(LISTAS[[#This Row],[ID]],_01_CODIGOS_Y_COSTOS_xlsm[Producto y N°],_01_CODIGOS_Y_COSTOS_xlsm[COSTO],0,0,1)</f>
        <v>747.3</v>
      </c>
      <c r="I773" s="115">
        <f>+IFERROR(LISTAS[[#This Row],[VENTA NETA]]/LISTAS[[#This Row],[COSTO]]-1,0)</f>
        <v>0.79999819349658763</v>
      </c>
      <c r="J773" s="33" t="str">
        <f>IFERROR(VLOOKUP(LISTAS[[#This Row],[ID]],_01_CODIGOS_Y_COSTOS_xlsm[[Producto y N°]:[CODIGO]],2,0),"")</f>
        <v>800</v>
      </c>
      <c r="M773" s="22">
        <v>6.7815500685870722E-2</v>
      </c>
      <c r="N773" s="23">
        <f>+LISTAS[[#This Row],[Precio]]+(LISTAS[[#This Row],[Precio]]*M773)</f>
        <v>3546.567656893003</v>
      </c>
      <c r="O773" s="24">
        <f t="shared" si="25"/>
        <v>1436.3599010416663</v>
      </c>
      <c r="Q773" s="21">
        <f>IFERROR(O773/LISTAS[[#This Row],[COSTO]]-1,"")</f>
        <v>0.92206597222222175</v>
      </c>
      <c r="R773" t="str">
        <f>+LISTAS[[#This Row],[ID]]</f>
        <v>RESORTES LINEA BULONERA800</v>
      </c>
      <c r="T773" s="29"/>
      <c r="U773" s="25">
        <f>LISTAS[[#This Row],[COSTO]]+(LISTAS[[#This Row],[COSTO]]*T773)</f>
        <v>747.3</v>
      </c>
      <c r="V773" s="30">
        <f>IF(T773="",0,U773/LISTAS[[#This Row],[VENTA NETA]]-1)</f>
        <v>0</v>
      </c>
      <c r="X773" s="25">
        <v>0</v>
      </c>
      <c r="Y773" s="31" t="str">
        <f>IFERROR(LISTAS[[#This Row],[COSTO]]/X773-1,"")</f>
        <v/>
      </c>
      <c r="AF773" t="str">
        <v>LCT</v>
      </c>
      <c r="AG773" t="str">
        <v>TERMINALES</v>
      </c>
      <c r="AH773" s="15">
        <v>19</v>
      </c>
      <c r="AI773" s="9">
        <v>3162.2481000000007</v>
      </c>
      <c r="AJ773" s="9">
        <v>1756.8040000000001</v>
      </c>
      <c r="AK773" s="66">
        <v>0.80000051229391578</v>
      </c>
      <c r="AL773" s="8">
        <v>9.3890837813368933E-2</v>
      </c>
      <c r="AM773" s="9">
        <v>3459.1542234827348</v>
      </c>
      <c r="AN773" s="66">
        <v>0.96900406845768483</v>
      </c>
      <c r="AO773" s="13">
        <f t="shared" ref="AO773:AO836" si="26">+AM773-AI773</f>
        <v>296.90612348273407</v>
      </c>
      <c r="AQ773" s="66">
        <v>0.79999999999999982</v>
      </c>
      <c r="AR773" s="13">
        <v>87.825599999999781</v>
      </c>
    </row>
    <row r="774" spans="1:44" x14ac:dyDescent="0.2">
      <c r="A774" s="6" t="s">
        <v>1133</v>
      </c>
      <c r="B774" t="s">
        <v>1131</v>
      </c>
      <c r="C774">
        <v>801</v>
      </c>
      <c r="D774" t="s">
        <v>1134</v>
      </c>
      <c r="E774" s="2">
        <v>3321.33</v>
      </c>
      <c r="F774" s="6" t="str">
        <f>+_xlfn.XLOOKUP(LISTAS[[#This Row],[ID]],_01_CODIGOS_Y_COSTOS_xlsm[Producto y N°],_01_CODIGOS_Y_COSTOS_xlsm[FABRICA],"",0,1)</f>
        <v>RESORTES</v>
      </c>
      <c r="G774" s="13">
        <f>LISTAS[[#This Row],[Precio]]*(1-0.46)*(1-IF($C$3520="",0,$C$3520))</f>
        <v>1345.1386499999999</v>
      </c>
      <c r="H774" s="1">
        <f>+_xlfn.XLOOKUP(LISTAS[[#This Row],[ID]],_01_CODIGOS_Y_COSTOS_xlsm[Producto y N°],_01_CODIGOS_Y_COSTOS_xlsm[COSTO],0,0,1)</f>
        <v>747.3</v>
      </c>
      <c r="I774" s="115">
        <f>+IFERROR(LISTAS[[#This Row],[VENTA NETA]]/LISTAS[[#This Row],[COSTO]]-1,0)</f>
        <v>0.79999819349658763</v>
      </c>
      <c r="J774" s="33" t="str">
        <f>IFERROR(VLOOKUP(LISTAS[[#This Row],[ID]],_01_CODIGOS_Y_COSTOS_xlsm[[Producto y N°]:[CODIGO]],2,0),"")</f>
        <v>801</v>
      </c>
      <c r="M774" s="22">
        <v>6.7815500685870722E-2</v>
      </c>
      <c r="N774" s="23">
        <f>+LISTAS[[#This Row],[Precio]]+(LISTAS[[#This Row],[Precio]]*M774)</f>
        <v>3546.567656893003</v>
      </c>
      <c r="O774" s="24">
        <f t="shared" si="25"/>
        <v>1436.3599010416663</v>
      </c>
      <c r="Q774" s="21">
        <f>IFERROR(O774/LISTAS[[#This Row],[COSTO]]-1,"")</f>
        <v>0.92206597222222175</v>
      </c>
      <c r="R774" t="str">
        <f>+LISTAS[[#This Row],[ID]]</f>
        <v>RESORTES LINEA BULONERA801</v>
      </c>
      <c r="T774" s="29"/>
      <c r="U774" s="25">
        <f>LISTAS[[#This Row],[COSTO]]+(LISTAS[[#This Row],[COSTO]]*T774)</f>
        <v>747.3</v>
      </c>
      <c r="V774" s="30">
        <f>IF(T774="",0,U774/LISTAS[[#This Row],[VENTA NETA]]-1)</f>
        <v>0</v>
      </c>
      <c r="X774" s="25">
        <v>0</v>
      </c>
      <c r="Y774" s="31" t="str">
        <f>IFERROR(LISTAS[[#This Row],[COSTO]]/X774-1,"")</f>
        <v/>
      </c>
      <c r="AF774" t="str">
        <v>RESORTES</v>
      </c>
      <c r="AG774" t="str">
        <v>RESORTES LINEA FERRETERIA</v>
      </c>
      <c r="AH774" s="15">
        <v>52</v>
      </c>
      <c r="AI774" s="9">
        <v>558.36135000000013</v>
      </c>
      <c r="AJ774" s="9">
        <v>310.2</v>
      </c>
      <c r="AK774" s="66">
        <v>0.80000435203094833</v>
      </c>
      <c r="AL774" s="8">
        <v>9.3867360648280496E-2</v>
      </c>
      <c r="AM774" s="9">
        <v>610.77325621251089</v>
      </c>
      <c r="AN774" s="66">
        <v>0.96896600971151159</v>
      </c>
      <c r="AO774" s="13">
        <f t="shared" si="26"/>
        <v>52.411906212510758</v>
      </c>
      <c r="AQ774" s="66">
        <v>0.8</v>
      </c>
      <c r="AR774" s="13">
        <v>347.14287449999983</v>
      </c>
    </row>
    <row r="775" spans="1:44" x14ac:dyDescent="0.2">
      <c r="A775" s="6" t="s">
        <v>1135</v>
      </c>
      <c r="B775" t="s">
        <v>1131</v>
      </c>
      <c r="C775">
        <v>803</v>
      </c>
      <c r="D775" t="s">
        <v>1136</v>
      </c>
      <c r="E775" s="2">
        <v>3321.33</v>
      </c>
      <c r="F775" s="6" t="str">
        <f>+_xlfn.XLOOKUP(LISTAS[[#This Row],[ID]],_01_CODIGOS_Y_COSTOS_xlsm[Producto y N°],_01_CODIGOS_Y_COSTOS_xlsm[FABRICA],"",0,1)</f>
        <v>RESORTES</v>
      </c>
      <c r="G775" s="13">
        <f>LISTAS[[#This Row],[Precio]]*(1-0.46)*(1-IF($C$3520="",0,$C$3520))</f>
        <v>1345.1386499999999</v>
      </c>
      <c r="H775" s="1">
        <f>+_xlfn.XLOOKUP(LISTAS[[#This Row],[ID]],_01_CODIGOS_Y_COSTOS_xlsm[Producto y N°],_01_CODIGOS_Y_COSTOS_xlsm[COSTO],0,0,1)</f>
        <v>747.3</v>
      </c>
      <c r="I775" s="115">
        <f>+IFERROR(LISTAS[[#This Row],[VENTA NETA]]/LISTAS[[#This Row],[COSTO]]-1,0)</f>
        <v>0.79999819349658763</v>
      </c>
      <c r="J775" s="33" t="str">
        <f>IFERROR(VLOOKUP(LISTAS[[#This Row],[ID]],_01_CODIGOS_Y_COSTOS_xlsm[[Producto y N°]:[CODIGO]],2,0),"")</f>
        <v>803</v>
      </c>
      <c r="M775" s="22">
        <v>6.7815500685870722E-2</v>
      </c>
      <c r="N775" s="23">
        <f>+LISTAS[[#This Row],[Precio]]+(LISTAS[[#This Row],[Precio]]*M775)</f>
        <v>3546.567656893003</v>
      </c>
      <c r="O775" s="24">
        <f t="shared" si="25"/>
        <v>1436.3599010416663</v>
      </c>
      <c r="Q775" s="21">
        <f>IFERROR(O775/LISTAS[[#This Row],[COSTO]]-1,"")</f>
        <v>0.92206597222222175</v>
      </c>
      <c r="R775" t="str">
        <f>+LISTAS[[#This Row],[ID]]</f>
        <v>RESORTES LINEA BULONERA803</v>
      </c>
      <c r="T775" s="29"/>
      <c r="U775" s="25">
        <f>LISTAS[[#This Row],[COSTO]]+(LISTAS[[#This Row],[COSTO]]*T775)</f>
        <v>747.3</v>
      </c>
      <c r="V775" s="30">
        <f>IF(T775="",0,U775/LISTAS[[#This Row],[VENTA NETA]]-1)</f>
        <v>0</v>
      </c>
      <c r="X775" s="25">
        <v>0</v>
      </c>
      <c r="Y775" s="31" t="str">
        <f>IFERROR(LISTAS[[#This Row],[COSTO]]/X775-1,"")</f>
        <v/>
      </c>
      <c r="AF775" t="str">
        <v>FADER</v>
      </c>
      <c r="AG775" t="str">
        <v>PLASTICOS</v>
      </c>
      <c r="AH775" s="15">
        <v>19</v>
      </c>
      <c r="AI775" s="9">
        <v>271.88055000000003</v>
      </c>
      <c r="AJ775" s="9">
        <v>151.0454</v>
      </c>
      <c r="AK775" s="66">
        <v>0.79999225398456386</v>
      </c>
      <c r="AL775" s="8">
        <v>9.3379082199565033E-2</v>
      </c>
      <c r="AM775" s="9">
        <v>297.2685062269129</v>
      </c>
      <c r="AN775" s="66">
        <v>0.96807387862796812</v>
      </c>
      <c r="AO775" s="13">
        <f t="shared" si="26"/>
        <v>25.387956226912877</v>
      </c>
      <c r="AQ775" s="66">
        <v>0.8</v>
      </c>
      <c r="AR775" s="13">
        <v>208.28570850000006</v>
      </c>
    </row>
    <row r="776" spans="1:44" x14ac:dyDescent="0.2">
      <c r="A776" s="6" t="s">
        <v>1137</v>
      </c>
      <c r="B776" t="s">
        <v>1131</v>
      </c>
      <c r="C776">
        <v>805</v>
      </c>
      <c r="D776" t="s">
        <v>1138</v>
      </c>
      <c r="E776" s="2">
        <v>3265.92</v>
      </c>
      <c r="F776" s="6" t="str">
        <f>+_xlfn.XLOOKUP(LISTAS[[#This Row],[ID]],_01_CODIGOS_Y_COSTOS_xlsm[Producto y N°],_01_CODIGOS_Y_COSTOS_xlsm[FABRICA],"",0,1)</f>
        <v>RESORTES</v>
      </c>
      <c r="G776" s="13">
        <f>LISTAS[[#This Row],[Precio]]*(1-0.46)*(1-IF($C$3520="",0,$C$3520))</f>
        <v>1322.6976000000002</v>
      </c>
      <c r="H776" s="1">
        <f>+_xlfn.XLOOKUP(LISTAS[[#This Row],[ID]],_01_CODIGOS_Y_COSTOS_xlsm[Producto y N°],_01_CODIGOS_Y_COSTOS_xlsm[COSTO],0,0,1)</f>
        <v>775.5</v>
      </c>
      <c r="I776" s="115">
        <f>+IFERROR(LISTAS[[#This Row],[VENTA NETA]]/LISTAS[[#This Row],[COSTO]]-1,0)</f>
        <v>0.705606189555126</v>
      </c>
      <c r="J776" s="33" t="str">
        <f>IFERROR(VLOOKUP(LISTAS[[#This Row],[ID]],_01_CODIGOS_Y_COSTOS_xlsm[[Producto y N°]:[CODIGO]],2,0),"")</f>
        <v>805</v>
      </c>
      <c r="M776" s="22">
        <v>0</v>
      </c>
      <c r="N776" s="23">
        <f>+LISTAS[[#This Row],[Precio]]+(LISTAS[[#This Row],[Precio]]*M776)</f>
        <v>3265.92</v>
      </c>
      <c r="O776" s="24">
        <f t="shared" si="25"/>
        <v>1322.6976000000002</v>
      </c>
      <c r="Q776" s="21">
        <f>IFERROR(O776/LISTAS[[#This Row],[COSTO]]-1,"")</f>
        <v>0.705606189555126</v>
      </c>
      <c r="R776" t="str">
        <f>+LISTAS[[#This Row],[ID]]</f>
        <v>RESORTES LINEA BULONERA805</v>
      </c>
      <c r="T776" s="29"/>
      <c r="U776" s="25">
        <f>LISTAS[[#This Row],[COSTO]]+(LISTAS[[#This Row],[COSTO]]*T776)</f>
        <v>775.5</v>
      </c>
      <c r="V776" s="30">
        <f>IF(T776="",0,U776/LISTAS[[#This Row],[VENTA NETA]]-1)</f>
        <v>0</v>
      </c>
      <c r="X776" s="25">
        <v>0</v>
      </c>
      <c r="Y776" s="31" t="str">
        <f>IFERROR(LISTAS[[#This Row],[COSTO]]/X776-1,"")</f>
        <v/>
      </c>
      <c r="AF776" t="str">
        <v>ALNAT</v>
      </c>
      <c r="AG776" t="str">
        <v>CONECTORES NUEVA INCORPORACION</v>
      </c>
      <c r="AH776" s="15">
        <v>274</v>
      </c>
      <c r="AI776" s="9">
        <v>3635.5594500000007</v>
      </c>
      <c r="AJ776" s="9">
        <v>2019.7556</v>
      </c>
      <c r="AK776" s="66">
        <v>0.79999968808107313</v>
      </c>
      <c r="AL776" s="8">
        <v>8.9052751848985201E-2</v>
      </c>
      <c r="AM776" s="9">
        <v>3959.3160235330838</v>
      </c>
      <c r="AN776" s="66">
        <v>0.96029461363200763</v>
      </c>
      <c r="AO776" s="13">
        <f t="shared" si="26"/>
        <v>323.75657353308316</v>
      </c>
      <c r="AQ776" s="66">
        <v>0.80000000000000071</v>
      </c>
      <c r="AR776" s="13">
        <v>30.07800000000006</v>
      </c>
    </row>
    <row r="777" spans="1:44" x14ac:dyDescent="0.2">
      <c r="A777" s="6" t="s">
        <v>1139</v>
      </c>
      <c r="B777" t="s">
        <v>1131</v>
      </c>
      <c r="C777">
        <v>807</v>
      </c>
      <c r="D777" t="s">
        <v>1140</v>
      </c>
      <c r="E777" s="2">
        <v>3732.48</v>
      </c>
      <c r="F777" s="6" t="str">
        <f>+_xlfn.XLOOKUP(LISTAS[[#This Row],[ID]],_01_CODIGOS_Y_COSTOS_xlsm[Producto y N°],_01_CODIGOS_Y_COSTOS_xlsm[FABRICA],"",0,1)</f>
        <v>RESORTES</v>
      </c>
      <c r="G777" s="13">
        <f>LISTAS[[#This Row],[Precio]]*(1-0.46)*(1-IF($C$3520="",0,$C$3520))</f>
        <v>1511.6544000000001</v>
      </c>
      <c r="H777" s="1">
        <f>+_xlfn.XLOOKUP(LISTAS[[#This Row],[ID]],_01_CODIGOS_Y_COSTOS_xlsm[Producto y N°],_01_CODIGOS_Y_COSTOS_xlsm[COSTO],0,0,1)</f>
        <v>888.3</v>
      </c>
      <c r="I777" s="115">
        <f>+IFERROR(LISTAS[[#This Row],[VENTA NETA]]/LISTAS[[#This Row],[COSTO]]-1,0)</f>
        <v>0.7017386018237084</v>
      </c>
      <c r="J777" s="33" t="str">
        <f>IFERROR(VLOOKUP(LISTAS[[#This Row],[ID]],_01_CODIGOS_Y_COSTOS_xlsm[[Producto y N°]:[CODIGO]],2,0),"")</f>
        <v>807</v>
      </c>
      <c r="M777" s="22">
        <v>0</v>
      </c>
      <c r="N777" s="23">
        <f>+LISTAS[[#This Row],[Precio]]+(LISTAS[[#This Row],[Precio]]*M777)</f>
        <v>3732.48</v>
      </c>
      <c r="O777" s="24">
        <f t="shared" si="25"/>
        <v>1511.6544000000001</v>
      </c>
      <c r="Q777" s="21">
        <f>IFERROR(O777/LISTAS[[#This Row],[COSTO]]-1,"")</f>
        <v>0.7017386018237084</v>
      </c>
      <c r="R777" t="str">
        <f>+LISTAS[[#This Row],[ID]]</f>
        <v>RESORTES LINEA BULONERA807</v>
      </c>
      <c r="T777" s="29"/>
      <c r="U777" s="25">
        <f>LISTAS[[#This Row],[COSTO]]+(LISTAS[[#This Row],[COSTO]]*T777)</f>
        <v>888.3</v>
      </c>
      <c r="V777" s="30">
        <f>IF(T777="",0,U777/LISTAS[[#This Row],[VENTA NETA]]-1)</f>
        <v>0</v>
      </c>
      <c r="X777" s="25">
        <v>0</v>
      </c>
      <c r="Y777" s="31" t="str">
        <f>IFERROR(LISTAS[[#This Row],[COSTO]]/X777-1,"")</f>
        <v/>
      </c>
      <c r="AF777" t="str">
        <v>FADER</v>
      </c>
      <c r="AG777" t="str">
        <v>PLASTICOS</v>
      </c>
      <c r="AH777" s="15">
        <v>375</v>
      </c>
      <c r="AI777" s="9">
        <v>506.33100000000002</v>
      </c>
      <c r="AJ777" s="9">
        <v>281.29500000000002</v>
      </c>
      <c r="AK777" s="66">
        <v>0.8</v>
      </c>
      <c r="AL777" s="8">
        <v>8.806711864996819E-2</v>
      </c>
      <c r="AM777" s="9">
        <v>550.92211225315714</v>
      </c>
      <c r="AN777" s="66">
        <v>0.95852081356994301</v>
      </c>
      <c r="AO777" s="13">
        <f t="shared" si="26"/>
        <v>44.591112253157121</v>
      </c>
      <c r="AQ777" s="66">
        <v>0.80000000000000071</v>
      </c>
      <c r="AR777" s="13">
        <v>30.07800000000006</v>
      </c>
    </row>
    <row r="778" spans="1:44" x14ac:dyDescent="0.2">
      <c r="A778" s="6" t="s">
        <v>1141</v>
      </c>
      <c r="B778" t="s">
        <v>1131</v>
      </c>
      <c r="C778">
        <v>808</v>
      </c>
      <c r="D778" t="s">
        <v>1142</v>
      </c>
      <c r="E778" s="2">
        <v>4888</v>
      </c>
      <c r="F778" s="6" t="str">
        <f>+_xlfn.XLOOKUP(LISTAS[[#This Row],[ID]],_01_CODIGOS_Y_COSTOS_xlsm[Producto y N°],_01_CODIGOS_Y_COSTOS_xlsm[FABRICA],"",0,1)</f>
        <v>RESORTES</v>
      </c>
      <c r="G778" s="13">
        <f>LISTAS[[#This Row],[Precio]]*(1-0.46)*(1-IF($C$3520="",0,$C$3520))</f>
        <v>1979.6399999999999</v>
      </c>
      <c r="H778" s="1">
        <f>+_xlfn.XLOOKUP(LISTAS[[#This Row],[ID]],_01_CODIGOS_Y_COSTOS_xlsm[Producto y N°],_01_CODIGOS_Y_COSTOS_xlsm[COSTO],0,0,1)</f>
        <v>1099.8</v>
      </c>
      <c r="I778" s="115">
        <f>+IFERROR(LISTAS[[#This Row],[VENTA NETA]]/LISTAS[[#This Row],[COSTO]]-1,0)</f>
        <v>0.8</v>
      </c>
      <c r="J778" s="33" t="str">
        <f>IFERROR(VLOOKUP(LISTAS[[#This Row],[ID]],_01_CODIGOS_Y_COSTOS_xlsm[[Producto y N°]:[CODIGO]],2,0),"")</f>
        <v>808</v>
      </c>
      <c r="M778" s="22">
        <v>6.5425123805537888E-2</v>
      </c>
      <c r="N778" s="23">
        <f>+LISTAS[[#This Row],[Precio]]+(LISTAS[[#This Row],[Precio]]*M778)</f>
        <v>5207.7980051614695</v>
      </c>
      <c r="O778" s="24">
        <f t="shared" si="25"/>
        <v>2109.1581920903955</v>
      </c>
      <c r="Q778" s="21">
        <f>IFERROR(O778/LISTAS[[#This Row],[COSTO]]-1,"")</f>
        <v>0.91776522284996864</v>
      </c>
      <c r="R778" t="str">
        <f>+LISTAS[[#This Row],[ID]]</f>
        <v>RESORTES LINEA BULONERA808</v>
      </c>
      <c r="T778" s="29"/>
      <c r="U778" s="25">
        <f>LISTAS[[#This Row],[COSTO]]+(LISTAS[[#This Row],[COSTO]]*T778)</f>
        <v>1099.8</v>
      </c>
      <c r="V778" s="30">
        <f>IF(T778="",0,U778/LISTAS[[#This Row],[VENTA NETA]]-1)</f>
        <v>0</v>
      </c>
      <c r="X778" s="25">
        <v>0</v>
      </c>
      <c r="Y778" s="31" t="str">
        <f>IFERROR(LISTAS[[#This Row],[COSTO]]/X778-1,"")</f>
        <v/>
      </c>
      <c r="AF778" t="str">
        <v>FADER</v>
      </c>
      <c r="AG778" t="str">
        <v>PLASTICOS</v>
      </c>
      <c r="AH778" s="15">
        <v>3</v>
      </c>
      <c r="AI778" s="9">
        <v>254.95965000000001</v>
      </c>
      <c r="AJ778" s="9">
        <v>141.64500000000001</v>
      </c>
      <c r="AK778" s="66">
        <v>0.79999046913057281</v>
      </c>
      <c r="AL778" s="8">
        <v>8.7408379827152327E-2</v>
      </c>
      <c r="AM778" s="9">
        <v>277.24525992779786</v>
      </c>
      <c r="AN778" s="66">
        <v>0.95732471974159239</v>
      </c>
      <c r="AO778" s="13">
        <f t="shared" si="26"/>
        <v>22.28560992779785</v>
      </c>
      <c r="AQ778" s="66">
        <v>0.8</v>
      </c>
      <c r="AR778" s="13">
        <v>268.96500000000015</v>
      </c>
    </row>
    <row r="779" spans="1:44" x14ac:dyDescent="0.2">
      <c r="A779" s="6" t="s">
        <v>1143</v>
      </c>
      <c r="B779" t="s">
        <v>1131</v>
      </c>
      <c r="C779">
        <v>809</v>
      </c>
      <c r="D779" t="s">
        <v>1144</v>
      </c>
      <c r="E779" s="2">
        <v>5054.3999999999996</v>
      </c>
      <c r="F779" s="6" t="str">
        <f>+_xlfn.XLOOKUP(LISTAS[[#This Row],[ID]],_01_CODIGOS_Y_COSTOS_xlsm[Producto y N°],_01_CODIGOS_Y_COSTOS_xlsm[FABRICA],"",0,1)</f>
        <v>RESORTES</v>
      </c>
      <c r="G779" s="13">
        <f>LISTAS[[#This Row],[Precio]]*(1-0.46)*(1-IF($C$3520="",0,$C$3520))</f>
        <v>2047.0320000000002</v>
      </c>
      <c r="H779" s="1">
        <f>+_xlfn.XLOOKUP(LISTAS[[#This Row],[ID]],_01_CODIGOS_Y_COSTOS_xlsm[Producto y N°],_01_CODIGOS_Y_COSTOS_xlsm[COSTO],0,0,1)</f>
        <v>1057.5</v>
      </c>
      <c r="I779" s="115">
        <f>+IFERROR(LISTAS[[#This Row],[VENTA NETA]]/LISTAS[[#This Row],[COSTO]]-1,0)</f>
        <v>0.93572765957446813</v>
      </c>
      <c r="J779" s="33" t="str">
        <f>IFERROR(VLOOKUP(LISTAS[[#This Row],[ID]],_01_CODIGOS_Y_COSTOS_xlsm[[Producto y N°]:[CODIGO]],2,0),"")</f>
        <v>809</v>
      </c>
      <c r="M779" s="22">
        <v>0</v>
      </c>
      <c r="N779" s="23">
        <f>+LISTAS[[#This Row],[Precio]]+(LISTAS[[#This Row],[Precio]]*M779)</f>
        <v>5054.3999999999996</v>
      </c>
      <c r="O779" s="24">
        <f t="shared" si="25"/>
        <v>2047.0320000000002</v>
      </c>
      <c r="Q779" s="21">
        <f>IFERROR(O779/LISTAS[[#This Row],[COSTO]]-1,"")</f>
        <v>0.93572765957446813</v>
      </c>
      <c r="R779" t="str">
        <f>+LISTAS[[#This Row],[ID]]</f>
        <v>RESORTES LINEA BULONERA809</v>
      </c>
      <c r="T779" s="29"/>
      <c r="U779" s="25">
        <f>LISTAS[[#This Row],[COSTO]]+(LISTAS[[#This Row],[COSTO]]*T779)</f>
        <v>1057.5</v>
      </c>
      <c r="V779" s="30">
        <f>IF(T779="",0,U779/LISTAS[[#This Row],[VENTA NETA]]-1)</f>
        <v>0</v>
      </c>
      <c r="X779" s="25">
        <v>0</v>
      </c>
      <c r="Y779" s="31" t="str">
        <f>IFERROR(LISTAS[[#This Row],[COSTO]]/X779-1,"")</f>
        <v/>
      </c>
      <c r="AF779" t="str">
        <v>NEPLASTIC</v>
      </c>
      <c r="AG779" t="str">
        <v>PERILLAS DE COCINA</v>
      </c>
      <c r="AH779" s="15">
        <v>51</v>
      </c>
      <c r="AI779" s="9">
        <v>2430</v>
      </c>
      <c r="AJ779" s="9">
        <v>1350</v>
      </c>
      <c r="AK779" s="66">
        <v>0.8</v>
      </c>
      <c r="AL779" s="8">
        <v>8.6206901233650379E-2</v>
      </c>
      <c r="AM779" s="9">
        <v>2639.4827699977709</v>
      </c>
      <c r="AN779" s="66">
        <v>0.95517242222057108</v>
      </c>
      <c r="AO779" s="13">
        <f t="shared" si="26"/>
        <v>209.4827699977709</v>
      </c>
      <c r="AQ779" s="66">
        <v>0.8</v>
      </c>
      <c r="AR779" s="13">
        <v>18.019080000000002</v>
      </c>
    </row>
    <row r="780" spans="1:44" x14ac:dyDescent="0.2">
      <c r="A780" s="6" t="s">
        <v>1145</v>
      </c>
      <c r="B780" t="s">
        <v>1131</v>
      </c>
      <c r="C780">
        <v>810</v>
      </c>
      <c r="D780" t="s">
        <v>1146</v>
      </c>
      <c r="E780" s="2">
        <v>5054.3999999999996</v>
      </c>
      <c r="F780" s="6" t="str">
        <f>+_xlfn.XLOOKUP(LISTAS[[#This Row],[ID]],_01_CODIGOS_Y_COSTOS_xlsm[Producto y N°],_01_CODIGOS_Y_COSTOS_xlsm[FABRICA],"",0,1)</f>
        <v>RESORTES</v>
      </c>
      <c r="G780" s="13">
        <f>LISTAS[[#This Row],[Precio]]*(1-0.46)*(1-IF($C$3520="",0,$C$3520))</f>
        <v>2047.0320000000002</v>
      </c>
      <c r="H780" s="1">
        <f>+_xlfn.XLOOKUP(LISTAS[[#This Row],[ID]],_01_CODIGOS_Y_COSTOS_xlsm[Producto y N°],_01_CODIGOS_Y_COSTOS_xlsm[COSTO],0,0,1)</f>
        <v>1198.5</v>
      </c>
      <c r="I780" s="115">
        <f>+IFERROR(LISTAS[[#This Row],[VENTA NETA]]/LISTAS[[#This Row],[COSTO]]-1,0)</f>
        <v>0.70799499374217789</v>
      </c>
      <c r="J780" s="33" t="str">
        <f>IFERROR(VLOOKUP(LISTAS[[#This Row],[ID]],_01_CODIGOS_Y_COSTOS_xlsm[[Producto y N°]:[CODIGO]],2,0),"")</f>
        <v>810</v>
      </c>
      <c r="M780" s="22">
        <v>0</v>
      </c>
      <c r="N780" s="23">
        <f>+LISTAS[[#This Row],[Precio]]+(LISTAS[[#This Row],[Precio]]*M780)</f>
        <v>5054.3999999999996</v>
      </c>
      <c r="O780" s="24">
        <f t="shared" si="25"/>
        <v>2047.0320000000002</v>
      </c>
      <c r="Q780" s="21">
        <f>IFERROR(O780/LISTAS[[#This Row],[COSTO]]-1,"")</f>
        <v>0.70799499374217789</v>
      </c>
      <c r="R780" t="str">
        <f>+LISTAS[[#This Row],[ID]]</f>
        <v>RESORTES LINEA BULONERA810</v>
      </c>
      <c r="T780" s="29"/>
      <c r="U780" s="25">
        <f>LISTAS[[#This Row],[COSTO]]+(LISTAS[[#This Row],[COSTO]]*T780)</f>
        <v>1198.5</v>
      </c>
      <c r="V780" s="30">
        <f>IF(T780="",0,U780/LISTAS[[#This Row],[VENTA NETA]]-1)</f>
        <v>0</v>
      </c>
      <c r="X780" s="25">
        <v>0</v>
      </c>
      <c r="Y780" s="31" t="str">
        <f>IFERROR(LISTAS[[#This Row],[COSTO]]/X780-1,"")</f>
        <v/>
      </c>
      <c r="AF780" t="str">
        <v>NEPLASTIC</v>
      </c>
      <c r="AG780" t="str">
        <v>PERILLAS DE COCINA</v>
      </c>
      <c r="AH780" s="15">
        <v>52</v>
      </c>
      <c r="AI780" s="9">
        <v>2430</v>
      </c>
      <c r="AJ780" s="9">
        <v>1350</v>
      </c>
      <c r="AK780" s="66">
        <v>0.8</v>
      </c>
      <c r="AL780" s="8">
        <v>8.6206901233650379E-2</v>
      </c>
      <c r="AM780" s="9">
        <v>2639.4827699977709</v>
      </c>
      <c r="AN780" s="66">
        <v>0.95517242222057108</v>
      </c>
      <c r="AO780" s="13">
        <f t="shared" si="26"/>
        <v>209.4827699977709</v>
      </c>
      <c r="AQ780" s="66">
        <v>0.8</v>
      </c>
      <c r="AR780" s="13">
        <v>37.049399999999991</v>
      </c>
    </row>
    <row r="781" spans="1:44" x14ac:dyDescent="0.2">
      <c r="A781" s="6" t="s">
        <v>1147</v>
      </c>
      <c r="B781" t="s">
        <v>1131</v>
      </c>
      <c r="C781">
        <v>812</v>
      </c>
      <c r="D781" t="s">
        <v>1148</v>
      </c>
      <c r="E781" s="2">
        <v>6220.8</v>
      </c>
      <c r="F781" s="6" t="str">
        <f>+_xlfn.XLOOKUP(LISTAS[[#This Row],[ID]],_01_CODIGOS_Y_COSTOS_xlsm[Producto y N°],_01_CODIGOS_Y_COSTOS_xlsm[FABRICA],"",0,1)</f>
        <v>RESORTES</v>
      </c>
      <c r="G781" s="13">
        <f>LISTAS[[#This Row],[Precio]]*(1-0.46)*(1-IF($C$3520="",0,$C$3520))</f>
        <v>2519.4240000000004</v>
      </c>
      <c r="H781" s="1">
        <f>+_xlfn.XLOOKUP(LISTAS[[#This Row],[ID]],_01_CODIGOS_Y_COSTOS_xlsm[Producto y N°],_01_CODIGOS_Y_COSTOS_xlsm[COSTO],0,0,1)</f>
        <v>1480.5</v>
      </c>
      <c r="I781" s="115">
        <f>+IFERROR(LISTAS[[#This Row],[VENTA NETA]]/LISTAS[[#This Row],[COSTO]]-1,0)</f>
        <v>0.7017386018237084</v>
      </c>
      <c r="J781" s="33" t="str">
        <f>IFERROR(VLOOKUP(LISTAS[[#This Row],[ID]],_01_CODIGOS_Y_COSTOS_xlsm[[Producto y N°]:[CODIGO]],2,0),"")</f>
        <v>812</v>
      </c>
      <c r="M781" s="22">
        <v>0</v>
      </c>
      <c r="N781" s="23">
        <f>+LISTAS[[#This Row],[Precio]]+(LISTAS[[#This Row],[Precio]]*M781)</f>
        <v>6220.8</v>
      </c>
      <c r="O781" s="24">
        <f t="shared" si="25"/>
        <v>2519.4240000000004</v>
      </c>
      <c r="Q781" s="21">
        <f>IFERROR(O781/LISTAS[[#This Row],[COSTO]]-1,"")</f>
        <v>0.7017386018237084</v>
      </c>
      <c r="R781" t="str">
        <f>+LISTAS[[#This Row],[ID]]</f>
        <v>RESORTES LINEA BULONERA812</v>
      </c>
      <c r="T781" s="29"/>
      <c r="U781" s="25">
        <f>LISTAS[[#This Row],[COSTO]]+(LISTAS[[#This Row],[COSTO]]*T781)</f>
        <v>1480.5</v>
      </c>
      <c r="V781" s="30">
        <f>IF(T781="",0,U781/LISTAS[[#This Row],[VENTA NETA]]-1)</f>
        <v>0</v>
      </c>
      <c r="X781" s="25">
        <v>0</v>
      </c>
      <c r="Y781" s="31" t="str">
        <f>IFERROR(LISTAS[[#This Row],[COSTO]]/X781-1,"")</f>
        <v/>
      </c>
      <c r="AF781" t="str">
        <v>FADER</v>
      </c>
      <c r="AG781" t="str">
        <v>PLASTICOS</v>
      </c>
      <c r="AH781" s="15">
        <v>88</v>
      </c>
      <c r="AI781" s="9">
        <v>430.92000000000007</v>
      </c>
      <c r="AJ781" s="9">
        <v>239.4</v>
      </c>
      <c r="AK781" s="66">
        <v>0.80000000000000027</v>
      </c>
      <c r="AL781" s="8">
        <v>8.552598018711044E-2</v>
      </c>
      <c r="AM781" s="9">
        <v>467.77485538222965</v>
      </c>
      <c r="AN781" s="66">
        <v>0.9539467643367987</v>
      </c>
      <c r="AO781" s="13">
        <f t="shared" si="26"/>
        <v>36.854855382229573</v>
      </c>
      <c r="AQ781" s="66">
        <v>0.8</v>
      </c>
      <c r="AR781" s="13">
        <v>9.273239999999987</v>
      </c>
    </row>
    <row r="782" spans="1:44" x14ac:dyDescent="0.2">
      <c r="A782" s="6" t="s">
        <v>1149</v>
      </c>
      <c r="B782" t="s">
        <v>1131</v>
      </c>
      <c r="C782">
        <v>813</v>
      </c>
      <c r="D782" t="s">
        <v>1150</v>
      </c>
      <c r="E782" s="2">
        <v>5365.44</v>
      </c>
      <c r="F782" s="6" t="str">
        <f>+_xlfn.XLOOKUP(LISTAS[[#This Row],[ID]],_01_CODIGOS_Y_COSTOS_xlsm[Producto y N°],_01_CODIGOS_Y_COSTOS_xlsm[FABRICA],"",0,1)</f>
        <v>RESORTES</v>
      </c>
      <c r="G782" s="13">
        <f>LISTAS[[#This Row],[Precio]]*(1-0.46)*(1-IF($C$3520="",0,$C$3520))</f>
        <v>2173.0032000000001</v>
      </c>
      <c r="H782" s="1">
        <f>+_xlfn.XLOOKUP(LISTAS[[#This Row],[ID]],_01_CODIGOS_Y_COSTOS_xlsm[Producto y N°],_01_CODIGOS_Y_COSTOS_xlsm[COSTO],0,0,1)</f>
        <v>731</v>
      </c>
      <c r="I782" s="115">
        <f>+IFERROR(LISTAS[[#This Row],[VENTA NETA]]/LISTAS[[#This Row],[COSTO]]-1,0)</f>
        <v>1.9726445964432284</v>
      </c>
      <c r="J782" s="33" t="str">
        <f>IFERROR(VLOOKUP(LISTAS[[#This Row],[ID]],_01_CODIGOS_Y_COSTOS_xlsm[[Producto y N°]:[CODIGO]],2,0),"")</f>
        <v>813</v>
      </c>
      <c r="M782" s="22">
        <v>0</v>
      </c>
      <c r="N782" s="23">
        <f>+LISTAS[[#This Row],[Precio]]+(LISTAS[[#This Row],[Precio]]*M782)</f>
        <v>5365.44</v>
      </c>
      <c r="O782" s="24">
        <f t="shared" si="25"/>
        <v>2173.0032000000001</v>
      </c>
      <c r="Q782" s="21">
        <f>IFERROR(O782/LISTAS[[#This Row],[COSTO]]-1,"")</f>
        <v>1.9726445964432284</v>
      </c>
      <c r="R782" t="str">
        <f>+LISTAS[[#This Row],[ID]]</f>
        <v>RESORTES LINEA BULONERA813</v>
      </c>
      <c r="T782" s="29"/>
      <c r="U782" s="25">
        <f>LISTAS[[#This Row],[COSTO]]+(LISTAS[[#This Row],[COSTO]]*T782)</f>
        <v>731</v>
      </c>
      <c r="V782" s="30">
        <f>IF(T782="",0,U782/LISTAS[[#This Row],[VENTA NETA]]-1)</f>
        <v>0</v>
      </c>
      <c r="X782" s="25">
        <v>0</v>
      </c>
      <c r="Y782" s="31" t="str">
        <f>IFERROR(LISTAS[[#This Row],[COSTO]]/X782-1,"")</f>
        <v/>
      </c>
      <c r="AF782" t="str">
        <v>REGATONES</v>
      </c>
      <c r="AG782" t="str">
        <v>REGATONES</v>
      </c>
      <c r="AH782" s="15">
        <v>32</v>
      </c>
      <c r="AI782" s="9">
        <v>112.67910000000002</v>
      </c>
      <c r="AJ782" s="9">
        <v>62.6</v>
      </c>
      <c r="AK782" s="66">
        <v>0.7999856230031952</v>
      </c>
      <c r="AL782" s="8">
        <v>8.5042361717764248E-2</v>
      </c>
      <c r="AM782" s="9">
        <v>122.26159678023214</v>
      </c>
      <c r="AN782" s="66">
        <v>0.95306065144140795</v>
      </c>
      <c r="AO782" s="13">
        <f t="shared" si="26"/>
        <v>9.5824967802321197</v>
      </c>
      <c r="AQ782" s="66">
        <v>0.8</v>
      </c>
      <c r="AR782" s="13">
        <v>71.857799999999997</v>
      </c>
    </row>
    <row r="783" spans="1:44" x14ac:dyDescent="0.2">
      <c r="A783" s="6" t="s">
        <v>1151</v>
      </c>
      <c r="B783" t="s">
        <v>1131</v>
      </c>
      <c r="C783">
        <v>814</v>
      </c>
      <c r="D783" t="s">
        <v>1152</v>
      </c>
      <c r="E783" s="2">
        <v>5765.33</v>
      </c>
      <c r="F783" s="6" t="str">
        <f>+_xlfn.XLOOKUP(LISTAS[[#This Row],[ID]],_01_CODIGOS_Y_COSTOS_xlsm[Producto y N°],_01_CODIGOS_Y_COSTOS_xlsm[FABRICA],"",0,1)</f>
        <v>RESORTES</v>
      </c>
      <c r="G783" s="13">
        <f>LISTAS[[#This Row],[Precio]]*(1-0.46)*(1-IF($C$3520="",0,$C$3520))</f>
        <v>2334.95865</v>
      </c>
      <c r="H783" s="1">
        <f>+_xlfn.XLOOKUP(LISTAS[[#This Row],[ID]],_01_CODIGOS_Y_COSTOS_xlsm[Producto y N°],_01_CODIGOS_Y_COSTOS_xlsm[COSTO],0,0,1)</f>
        <v>1297.2</v>
      </c>
      <c r="I783" s="115">
        <f>+IFERROR(LISTAS[[#This Row],[VENTA NETA]]/LISTAS[[#This Row],[COSTO]]-1,0)</f>
        <v>0.7999989592969472</v>
      </c>
      <c r="J783" s="33" t="str">
        <f>IFERROR(VLOOKUP(LISTAS[[#This Row],[ID]],_01_CODIGOS_Y_COSTOS_xlsm[[Producto y N°]:[CODIGO]],2,0),"")</f>
        <v>814</v>
      </c>
      <c r="M783" s="22">
        <v>7.453132144490171E-2</v>
      </c>
      <c r="N783" s="23">
        <f>+LISTAS[[#This Row],[Precio]]+(LISTAS[[#This Row],[Precio]]*M783)</f>
        <v>6195.0276634659349</v>
      </c>
      <c r="O783" s="24">
        <f t="shared" si="25"/>
        <v>2508.9862037037037</v>
      </c>
      <c r="Q783" s="21">
        <f>IFERROR(O783/LISTAS[[#This Row],[COSTO]]-1,"")</f>
        <v>0.9341552603327965</v>
      </c>
      <c r="R783" t="str">
        <f>+LISTAS[[#This Row],[ID]]</f>
        <v>RESORTES LINEA BULONERA814</v>
      </c>
      <c r="T783" s="29"/>
      <c r="U783" s="25">
        <f>LISTAS[[#This Row],[COSTO]]+(LISTAS[[#This Row],[COSTO]]*T783)</f>
        <v>1297.2</v>
      </c>
      <c r="V783" s="30">
        <f>IF(T783="",0,U783/LISTAS[[#This Row],[VENTA NETA]]-1)</f>
        <v>0</v>
      </c>
      <c r="X783" s="25">
        <v>0</v>
      </c>
      <c r="Y783" s="31" t="str">
        <f>IFERROR(LISTAS[[#This Row],[COSTO]]/X783-1,"")</f>
        <v/>
      </c>
      <c r="AF783" t="str">
        <v>LCT</v>
      </c>
      <c r="AG783" t="str">
        <v>TERMINALES</v>
      </c>
      <c r="AH783" s="15">
        <v>89</v>
      </c>
      <c r="AI783" s="9">
        <v>135.45224999999999</v>
      </c>
      <c r="AJ783" s="9">
        <v>75.251999999999995</v>
      </c>
      <c r="AK783" s="66">
        <v>0.79998206027746765</v>
      </c>
      <c r="AL783" s="8">
        <v>8.5041958646941751E-2</v>
      </c>
      <c r="AM783" s="9">
        <v>146.97137464313522</v>
      </c>
      <c r="AN783" s="66">
        <v>0.9530560602128213</v>
      </c>
      <c r="AO783" s="13">
        <f t="shared" si="26"/>
        <v>11.519124643135228</v>
      </c>
      <c r="AQ783" s="66">
        <v>0.8</v>
      </c>
      <c r="AR783" s="13">
        <v>316.28572200000008</v>
      </c>
    </row>
    <row r="784" spans="1:44" x14ac:dyDescent="0.2">
      <c r="A784" s="6" t="s">
        <v>1153</v>
      </c>
      <c r="B784" t="s">
        <v>1131</v>
      </c>
      <c r="C784">
        <v>815</v>
      </c>
      <c r="D784" t="s">
        <v>1154</v>
      </c>
      <c r="E784" s="2">
        <v>5832</v>
      </c>
      <c r="F784" s="6" t="str">
        <f>+_xlfn.XLOOKUP(LISTAS[[#This Row],[ID]],_01_CODIGOS_Y_COSTOS_xlsm[Producto y N°],_01_CODIGOS_Y_COSTOS_xlsm[FABRICA],"",0,1)</f>
        <v>RESORTES</v>
      </c>
      <c r="G784" s="13">
        <f>LISTAS[[#This Row],[Precio]]*(1-0.46)*(1-IF($C$3520="",0,$C$3520))</f>
        <v>2361.96</v>
      </c>
      <c r="H784" s="1">
        <f>+_xlfn.XLOOKUP(LISTAS[[#This Row],[ID]],_01_CODIGOS_Y_COSTOS_xlsm[Producto y N°],_01_CODIGOS_Y_COSTOS_xlsm[COSTO],0,0,1)</f>
        <v>1381.8</v>
      </c>
      <c r="I784" s="115">
        <f>+IFERROR(LISTAS[[#This Row],[VENTA NETA]]/LISTAS[[#This Row],[COSTO]]-1,0)</f>
        <v>0.70933564915327851</v>
      </c>
      <c r="J784" s="33" t="str">
        <f>IFERROR(VLOOKUP(LISTAS[[#This Row],[ID]],_01_CODIGOS_Y_COSTOS_xlsm[[Producto y N°]:[CODIGO]],2,0),"")</f>
        <v>815</v>
      </c>
      <c r="M784" s="22">
        <v>0</v>
      </c>
      <c r="N784" s="23">
        <f>+LISTAS[[#This Row],[Precio]]+(LISTAS[[#This Row],[Precio]]*M784)</f>
        <v>5832</v>
      </c>
      <c r="O784" s="24">
        <f t="shared" si="25"/>
        <v>2361.96</v>
      </c>
      <c r="Q784" s="21">
        <f>IFERROR(O784/LISTAS[[#This Row],[COSTO]]-1,"")</f>
        <v>0.70933564915327851</v>
      </c>
      <c r="R784" t="str">
        <f>+LISTAS[[#This Row],[ID]]</f>
        <v>RESORTES LINEA BULONERA815</v>
      </c>
      <c r="T784" s="29"/>
      <c r="U784" s="25">
        <f>LISTAS[[#This Row],[COSTO]]+(LISTAS[[#This Row],[COSTO]]*T784)</f>
        <v>1381.8</v>
      </c>
      <c r="V784" s="30">
        <f>IF(T784="",0,U784/LISTAS[[#This Row],[VENTA NETA]]-1)</f>
        <v>0</v>
      </c>
      <c r="X784" s="25">
        <v>0</v>
      </c>
      <c r="Y784" s="31" t="str">
        <f>IFERROR(LISTAS[[#This Row],[COSTO]]/X784-1,"")</f>
        <v/>
      </c>
      <c r="AF784" t="str">
        <v>ALNAT</v>
      </c>
      <c r="AG784" t="str">
        <v>CONECTORES NEUMÁTICOS</v>
      </c>
      <c r="AH784" s="15">
        <v>5</v>
      </c>
      <c r="AI784" s="9">
        <v>817.13204999999994</v>
      </c>
      <c r="AJ784" s="9">
        <v>471.74400000000003</v>
      </c>
      <c r="AK784" s="66">
        <v>0.73215144230769202</v>
      </c>
      <c r="AL784" s="8">
        <v>8.4996997400077046E-2</v>
      </c>
      <c r="AM784" s="9">
        <v>886.58582072936952</v>
      </c>
      <c r="AN784" s="66">
        <v>0.8793791139460585</v>
      </c>
      <c r="AO784" s="13">
        <f t="shared" si="26"/>
        <v>69.45377072936958</v>
      </c>
      <c r="AQ784" s="66">
        <v>0.8</v>
      </c>
      <c r="AR784" s="13">
        <v>66.84839999999997</v>
      </c>
    </row>
    <row r="785" spans="1:44" x14ac:dyDescent="0.2">
      <c r="A785" s="6" t="s">
        <v>1155</v>
      </c>
      <c r="B785" t="s">
        <v>1131</v>
      </c>
      <c r="C785">
        <v>816</v>
      </c>
      <c r="D785" t="s">
        <v>1156</v>
      </c>
      <c r="E785" s="2">
        <v>7833.33</v>
      </c>
      <c r="F785" s="6" t="str">
        <f>+_xlfn.XLOOKUP(LISTAS[[#This Row],[ID]],_01_CODIGOS_Y_COSTOS_xlsm[Producto y N°],_01_CODIGOS_Y_COSTOS_xlsm[FABRICA],"",0,1)</f>
        <v>RESORTES</v>
      </c>
      <c r="G785" s="13">
        <f>LISTAS[[#This Row],[Precio]]*(1-0.46)*(1-IF($C$3520="",0,$C$3520))</f>
        <v>3172.49865</v>
      </c>
      <c r="H785" s="1">
        <f>+_xlfn.XLOOKUP(LISTAS[[#This Row],[ID]],_01_CODIGOS_Y_COSTOS_xlsm[Producto y N°],_01_CODIGOS_Y_COSTOS_xlsm[COSTO],0,0,1)</f>
        <v>1762.5</v>
      </c>
      <c r="I785" s="115">
        <f>+IFERROR(LISTAS[[#This Row],[VENTA NETA]]/LISTAS[[#This Row],[COSTO]]-1,0)</f>
        <v>0.79999923404255324</v>
      </c>
      <c r="J785" s="33" t="str">
        <f>IFERROR(VLOOKUP(LISTAS[[#This Row],[ID]],_01_CODIGOS_Y_COSTOS_xlsm[[Producto y N°]:[CODIGO]],2,0),"")</f>
        <v>816</v>
      </c>
      <c r="M785" s="22">
        <v>6.0392751425889735E-2</v>
      </c>
      <c r="N785" s="23">
        <f>+LISTAS[[#This Row],[Precio]]+(LISTAS[[#This Row],[Precio]]*M785)</f>
        <v>8306.4063515269645</v>
      </c>
      <c r="O785" s="24">
        <f t="shared" si="25"/>
        <v>3364.0945723684208</v>
      </c>
      <c r="Q785" s="21">
        <f>IFERROR(O785/LISTAS[[#This Row],[COSTO]]-1,"")</f>
        <v>0.90870614035087716</v>
      </c>
      <c r="R785" t="str">
        <f>+LISTAS[[#This Row],[ID]]</f>
        <v>RESORTES LINEA BULONERA816</v>
      </c>
      <c r="T785" s="29"/>
      <c r="U785" s="25">
        <f>LISTAS[[#This Row],[COSTO]]+(LISTAS[[#This Row],[COSTO]]*T785)</f>
        <v>1762.5</v>
      </c>
      <c r="V785" s="30">
        <f>IF(T785="",0,U785/LISTAS[[#This Row],[VENTA NETA]]-1)</f>
        <v>0</v>
      </c>
      <c r="X785" s="25">
        <v>0</v>
      </c>
      <c r="Y785" s="31" t="str">
        <f>IFERROR(LISTAS[[#This Row],[COSTO]]/X785-1,"")</f>
        <v/>
      </c>
      <c r="AF785" t="str">
        <v>RESORTES</v>
      </c>
      <c r="AG785" t="str">
        <v>RESORTES LINEA BULONERA</v>
      </c>
      <c r="AH785" s="15">
        <v>872</v>
      </c>
      <c r="AI785" s="9">
        <v>1979.6399999999999</v>
      </c>
      <c r="AJ785" s="9">
        <v>1099.8</v>
      </c>
      <c r="AK785" s="66">
        <v>0.8</v>
      </c>
      <c r="AL785" s="8">
        <v>8.3794522491840384E-2</v>
      </c>
      <c r="AM785" s="9">
        <v>2145.522988505747</v>
      </c>
      <c r="AN785" s="66">
        <v>0.95083014048531278</v>
      </c>
      <c r="AO785" s="13">
        <f t="shared" si="26"/>
        <v>165.88298850574711</v>
      </c>
      <c r="AQ785" s="66">
        <v>0.79999999999999982</v>
      </c>
      <c r="AR785" s="13">
        <v>67.612499999999841</v>
      </c>
    </row>
    <row r="786" spans="1:44" x14ac:dyDescent="0.2">
      <c r="A786" s="6" t="s">
        <v>1157</v>
      </c>
      <c r="B786" t="s">
        <v>1131</v>
      </c>
      <c r="C786">
        <v>818</v>
      </c>
      <c r="D786" t="s">
        <v>1158</v>
      </c>
      <c r="E786" s="2">
        <v>8553.6</v>
      </c>
      <c r="F786" s="6" t="str">
        <f>+_xlfn.XLOOKUP(LISTAS[[#This Row],[ID]],_01_CODIGOS_Y_COSTOS_xlsm[Producto y N°],_01_CODIGOS_Y_COSTOS_xlsm[FABRICA],"",0,1)</f>
        <v>RESORTES</v>
      </c>
      <c r="G786" s="13">
        <f>LISTAS[[#This Row],[Precio]]*(1-0.46)*(1-IF($C$3520="",0,$C$3520))</f>
        <v>3464.2080000000005</v>
      </c>
      <c r="H786" s="1">
        <f>+_xlfn.XLOOKUP(LISTAS[[#This Row],[ID]],_01_CODIGOS_Y_COSTOS_xlsm[Producto y N°],_01_CODIGOS_Y_COSTOS_xlsm[COSTO],0,0,1)</f>
        <v>2030.4</v>
      </c>
      <c r="I786" s="115">
        <f>+IFERROR(LISTAS[[#This Row],[VENTA NETA]]/LISTAS[[#This Row],[COSTO]]-1,0)</f>
        <v>0.70617021276595771</v>
      </c>
      <c r="J786" s="33" t="str">
        <f>IFERROR(VLOOKUP(LISTAS[[#This Row],[ID]],_01_CODIGOS_Y_COSTOS_xlsm[[Producto y N°]:[CODIGO]],2,0),"")</f>
        <v>818</v>
      </c>
      <c r="M786" s="22">
        <v>0</v>
      </c>
      <c r="N786" s="23">
        <f>+LISTAS[[#This Row],[Precio]]+(LISTAS[[#This Row],[Precio]]*M786)</f>
        <v>8553.6</v>
      </c>
      <c r="O786" s="24">
        <f t="shared" si="25"/>
        <v>3464.2080000000005</v>
      </c>
      <c r="Q786" s="21">
        <f>IFERROR(O786/LISTAS[[#This Row],[COSTO]]-1,"")</f>
        <v>0.70617021276595771</v>
      </c>
      <c r="R786" t="str">
        <f>+LISTAS[[#This Row],[ID]]</f>
        <v>RESORTES LINEA BULONERA818</v>
      </c>
      <c r="T786" s="29"/>
      <c r="U786" s="25">
        <f>LISTAS[[#This Row],[COSTO]]+(LISTAS[[#This Row],[COSTO]]*T786)</f>
        <v>2030.4</v>
      </c>
      <c r="V786" s="30">
        <f>IF(T786="",0,U786/LISTAS[[#This Row],[VENTA NETA]]-1)</f>
        <v>0</v>
      </c>
      <c r="X786" s="25">
        <v>0</v>
      </c>
      <c r="Y786" s="31" t="str">
        <f>IFERROR(LISTAS[[#This Row],[COSTO]]/X786-1,"")</f>
        <v/>
      </c>
      <c r="AF786" t="str">
        <v>LCT</v>
      </c>
      <c r="AG786" t="str">
        <v>TERMINALES</v>
      </c>
      <c r="AH786" s="15">
        <v>17</v>
      </c>
      <c r="AI786" s="9">
        <v>2419.5105000000003</v>
      </c>
      <c r="AJ786" s="9">
        <v>1344.172</v>
      </c>
      <c r="AK786" s="66">
        <v>0.80000066955716997</v>
      </c>
      <c r="AL786" s="8">
        <v>8.1783950561395535E-2</v>
      </c>
      <c r="AM786" s="9">
        <v>2617.3876271147778</v>
      </c>
      <c r="AN786" s="66">
        <v>0.94721183532671249</v>
      </c>
      <c r="AO786" s="13">
        <f t="shared" si="26"/>
        <v>197.87712711477752</v>
      </c>
      <c r="AQ786" s="66">
        <v>0.8</v>
      </c>
      <c r="AR786" s="13">
        <v>162</v>
      </c>
    </row>
    <row r="787" spans="1:44" x14ac:dyDescent="0.2">
      <c r="A787" s="6" t="s">
        <v>1159</v>
      </c>
      <c r="B787" t="s">
        <v>1131</v>
      </c>
      <c r="C787">
        <v>820</v>
      </c>
      <c r="D787" t="s">
        <v>1160</v>
      </c>
      <c r="E787" s="2">
        <v>7387.2</v>
      </c>
      <c r="F787" s="6" t="str">
        <f>+_xlfn.XLOOKUP(LISTAS[[#This Row],[ID]],_01_CODIGOS_Y_COSTOS_xlsm[Producto y N°],_01_CODIGOS_Y_COSTOS_xlsm[FABRICA],"",0,1)</f>
        <v>RESORTES</v>
      </c>
      <c r="G787" s="13">
        <f>LISTAS[[#This Row],[Precio]]*(1-0.46)*(1-IF($C$3520="",0,$C$3520))</f>
        <v>2991.8160000000003</v>
      </c>
      <c r="H787" s="1">
        <f>+_xlfn.XLOOKUP(LISTAS[[#This Row],[ID]],_01_CODIGOS_Y_COSTOS_xlsm[Producto y N°],_01_CODIGOS_Y_COSTOS_xlsm[COSTO],0,0,1)</f>
        <v>1150</v>
      </c>
      <c r="I787" s="115">
        <f>+IFERROR(LISTAS[[#This Row],[VENTA NETA]]/LISTAS[[#This Row],[COSTO]]-1,0)</f>
        <v>1.6015791304347826</v>
      </c>
      <c r="J787" s="33" t="str">
        <f>IFERROR(VLOOKUP(LISTAS[[#This Row],[ID]],_01_CODIGOS_Y_COSTOS_xlsm[[Producto y N°]:[CODIGO]],2,0),"")</f>
        <v>820</v>
      </c>
      <c r="M787" s="22">
        <v>0</v>
      </c>
      <c r="N787" s="23">
        <f>+LISTAS[[#This Row],[Precio]]+(LISTAS[[#This Row],[Precio]]*M787)</f>
        <v>7387.2</v>
      </c>
      <c r="O787" s="24">
        <f t="shared" si="25"/>
        <v>2991.8160000000003</v>
      </c>
      <c r="Q787" s="21">
        <f>IFERROR(O787/LISTAS[[#This Row],[COSTO]]-1,"")</f>
        <v>1.6015791304347826</v>
      </c>
      <c r="R787" t="str">
        <f>+LISTAS[[#This Row],[ID]]</f>
        <v>RESORTES LINEA BULONERA820</v>
      </c>
      <c r="T787" s="29"/>
      <c r="U787" s="25">
        <f>LISTAS[[#This Row],[COSTO]]+(LISTAS[[#This Row],[COSTO]]*T787)</f>
        <v>1150</v>
      </c>
      <c r="V787" s="30">
        <f>IF(T787="",0,U787/LISTAS[[#This Row],[VENTA NETA]]-1)</f>
        <v>0</v>
      </c>
      <c r="X787" s="25">
        <v>0</v>
      </c>
      <c r="Y787" s="31" t="str">
        <f>IFERROR(LISTAS[[#This Row],[COSTO]]/X787-1,"")</f>
        <v/>
      </c>
      <c r="AF787" t="str">
        <v>FADER</v>
      </c>
      <c r="AG787" t="str">
        <v>PLASTICOS</v>
      </c>
      <c r="AH787" s="15">
        <v>325</v>
      </c>
      <c r="AI787" s="9">
        <v>637.40115000000003</v>
      </c>
      <c r="AJ787" s="9">
        <v>354.11250000000001</v>
      </c>
      <c r="AK787" s="66">
        <v>0.79999618765222924</v>
      </c>
      <c r="AL787" s="8">
        <v>8.1516298907603035E-2</v>
      </c>
      <c r="AM787" s="9">
        <v>689.35973266744986</v>
      </c>
      <c r="AN787" s="66">
        <v>0.94672521491743389</v>
      </c>
      <c r="AO787" s="13">
        <f t="shared" si="26"/>
        <v>51.958582667449832</v>
      </c>
      <c r="AQ787" s="66">
        <v>0.8</v>
      </c>
      <c r="AR787" s="13">
        <v>162</v>
      </c>
    </row>
    <row r="788" spans="1:44" x14ac:dyDescent="0.2">
      <c r="A788" s="6" t="s">
        <v>1161</v>
      </c>
      <c r="B788" t="s">
        <v>1131</v>
      </c>
      <c r="C788">
        <v>822</v>
      </c>
      <c r="D788" t="s">
        <v>1162</v>
      </c>
      <c r="E788" s="2">
        <v>7833.33</v>
      </c>
      <c r="F788" s="6" t="str">
        <f>+_xlfn.XLOOKUP(LISTAS[[#This Row],[ID]],_01_CODIGOS_Y_COSTOS_xlsm[Producto y N°],_01_CODIGOS_Y_COSTOS_xlsm[FABRICA],"",0,1)</f>
        <v>RESORTES</v>
      </c>
      <c r="G788" s="13">
        <f>LISTAS[[#This Row],[Precio]]*(1-0.46)*(1-IF($C$3520="",0,$C$3520))</f>
        <v>3172.49865</v>
      </c>
      <c r="H788" s="1">
        <f>+_xlfn.XLOOKUP(LISTAS[[#This Row],[ID]],_01_CODIGOS_Y_COSTOS_xlsm[Producto y N°],_01_CODIGOS_Y_COSTOS_xlsm[COSTO],0,0,1)</f>
        <v>1762.5</v>
      </c>
      <c r="I788" s="115">
        <f>+IFERROR(LISTAS[[#This Row],[VENTA NETA]]/LISTAS[[#This Row],[COSTO]]-1,0)</f>
        <v>0.79999923404255324</v>
      </c>
      <c r="J788" s="33" t="str">
        <f>IFERROR(VLOOKUP(LISTAS[[#This Row],[ID]],_01_CODIGOS_Y_COSTOS_xlsm[[Producto y N°]:[CODIGO]],2,0),"")</f>
        <v>822</v>
      </c>
      <c r="M788" s="22">
        <v>6.0392751425889735E-2</v>
      </c>
      <c r="N788" s="23">
        <f>+LISTAS[[#This Row],[Precio]]+(LISTAS[[#This Row],[Precio]]*M788)</f>
        <v>8306.4063515269645</v>
      </c>
      <c r="O788" s="24">
        <f t="shared" si="25"/>
        <v>3364.0945723684208</v>
      </c>
      <c r="Q788" s="21">
        <f>IFERROR(O788/LISTAS[[#This Row],[COSTO]]-1,"")</f>
        <v>0.90870614035087716</v>
      </c>
      <c r="R788" t="str">
        <f>+LISTAS[[#This Row],[ID]]</f>
        <v>RESORTES LINEA BULONERA822</v>
      </c>
      <c r="T788" s="29"/>
      <c r="U788" s="25">
        <f>LISTAS[[#This Row],[COSTO]]+(LISTAS[[#This Row],[COSTO]]*T788)</f>
        <v>1762.5</v>
      </c>
      <c r="V788" s="30">
        <f>IF(T788="",0,U788/LISTAS[[#This Row],[VENTA NETA]]-1)</f>
        <v>0</v>
      </c>
      <c r="X788" s="25">
        <v>0</v>
      </c>
      <c r="Y788" s="31" t="str">
        <f>IFERROR(LISTAS[[#This Row],[COSTO]]/X788-1,"")</f>
        <v/>
      </c>
      <c r="AF788" t="str">
        <v>REGATONES</v>
      </c>
      <c r="AG788" t="str">
        <v>REGATONES</v>
      </c>
      <c r="AH788" s="15">
        <v>13</v>
      </c>
      <c r="AI788" s="9">
        <v>77.974649999999997</v>
      </c>
      <c r="AJ788" s="9">
        <v>43.32</v>
      </c>
      <c r="AK788" s="66">
        <v>0.79996883656509676</v>
      </c>
      <c r="AL788" s="8">
        <v>8.0385467169449942E-2</v>
      </c>
      <c r="AM788" s="9">
        <v>84.242678667624361</v>
      </c>
      <c r="AN788" s="66">
        <v>0.94466017238283384</v>
      </c>
      <c r="AO788" s="13">
        <f t="shared" si="26"/>
        <v>6.2680286676243639</v>
      </c>
      <c r="AQ788" s="66">
        <v>0.8</v>
      </c>
      <c r="AR788" s="13">
        <v>162</v>
      </c>
    </row>
    <row r="789" spans="1:44" x14ac:dyDescent="0.2">
      <c r="A789" s="6" t="s">
        <v>1163</v>
      </c>
      <c r="B789" t="s">
        <v>1131</v>
      </c>
      <c r="C789">
        <v>824</v>
      </c>
      <c r="D789" t="s">
        <v>1164</v>
      </c>
      <c r="E789" s="2">
        <v>8553.6</v>
      </c>
      <c r="F789" s="6" t="str">
        <f>+_xlfn.XLOOKUP(LISTAS[[#This Row],[ID]],_01_CODIGOS_Y_COSTOS_xlsm[Producto y N°],_01_CODIGOS_Y_COSTOS_xlsm[FABRICA],"",0,1)</f>
        <v>RESORTES</v>
      </c>
      <c r="G789" s="13">
        <f>LISTAS[[#This Row],[Precio]]*(1-0.46)*(1-IF($C$3520="",0,$C$3520))</f>
        <v>3464.2080000000005</v>
      </c>
      <c r="H789" s="1">
        <f>+_xlfn.XLOOKUP(LISTAS[[#This Row],[ID]],_01_CODIGOS_Y_COSTOS_xlsm[Producto y N°],_01_CODIGOS_Y_COSTOS_xlsm[COSTO],0,0,1)</f>
        <v>2030.4</v>
      </c>
      <c r="I789" s="115">
        <f>+IFERROR(LISTAS[[#This Row],[VENTA NETA]]/LISTAS[[#This Row],[COSTO]]-1,0)</f>
        <v>0.70617021276595771</v>
      </c>
      <c r="J789" s="33" t="str">
        <f>IFERROR(VLOOKUP(LISTAS[[#This Row],[ID]],_01_CODIGOS_Y_COSTOS_xlsm[[Producto y N°]:[CODIGO]],2,0),"")</f>
        <v>824</v>
      </c>
      <c r="M789" s="22">
        <v>0</v>
      </c>
      <c r="N789" s="23">
        <f>+LISTAS[[#This Row],[Precio]]+(LISTAS[[#This Row],[Precio]]*M789)</f>
        <v>8553.6</v>
      </c>
      <c r="O789" s="24">
        <f t="shared" si="25"/>
        <v>3464.2080000000005</v>
      </c>
      <c r="Q789" s="21">
        <f>IFERROR(O789/LISTAS[[#This Row],[COSTO]]-1,"")</f>
        <v>0.70617021276595771</v>
      </c>
      <c r="R789" t="str">
        <f>+LISTAS[[#This Row],[ID]]</f>
        <v>RESORTES LINEA BULONERA824</v>
      </c>
      <c r="T789" s="29"/>
      <c r="U789" s="25">
        <f>LISTAS[[#This Row],[COSTO]]+(LISTAS[[#This Row],[COSTO]]*T789)</f>
        <v>2030.4</v>
      </c>
      <c r="V789" s="30">
        <f>IF(T789="",0,U789/LISTAS[[#This Row],[VENTA NETA]]-1)</f>
        <v>0</v>
      </c>
      <c r="X789" s="25">
        <v>0</v>
      </c>
      <c r="Y789" s="31" t="str">
        <f>IFERROR(LISTAS[[#This Row],[COSTO]]/X789-1,"")</f>
        <v/>
      </c>
      <c r="AF789" t="str">
        <v>RESORTES</v>
      </c>
      <c r="AG789" t="str">
        <v>RESORTES LINEA FERRETERIA</v>
      </c>
      <c r="AH789" s="15">
        <v>68</v>
      </c>
      <c r="AI789" s="9">
        <v>761.40000000000009</v>
      </c>
      <c r="AJ789" s="9">
        <v>423</v>
      </c>
      <c r="AK789" s="66">
        <v>0.80000000000000027</v>
      </c>
      <c r="AL789" s="8">
        <v>8.0285930999609123E-2</v>
      </c>
      <c r="AM789" s="9">
        <v>822.52970786310243</v>
      </c>
      <c r="AN789" s="66">
        <v>0.9445146757992966</v>
      </c>
      <c r="AO789" s="13">
        <f t="shared" si="26"/>
        <v>61.12970786310234</v>
      </c>
      <c r="AQ789" s="66">
        <v>0.29566250000000016</v>
      </c>
      <c r="AR789" s="13">
        <v>2826.9000000000015</v>
      </c>
    </row>
    <row r="790" spans="1:44" x14ac:dyDescent="0.2">
      <c r="A790" s="6" t="s">
        <v>1165</v>
      </c>
      <c r="B790" t="s">
        <v>1131</v>
      </c>
      <c r="C790">
        <v>828</v>
      </c>
      <c r="D790" t="s">
        <v>1166</v>
      </c>
      <c r="E790" s="2">
        <v>12441.6</v>
      </c>
      <c r="F790" s="6" t="str">
        <f>+_xlfn.XLOOKUP(LISTAS[[#This Row],[ID]],_01_CODIGOS_Y_COSTOS_xlsm[Producto y N°],_01_CODIGOS_Y_COSTOS_xlsm[FABRICA],"",0,1)</f>
        <v>RESORTES</v>
      </c>
      <c r="G790" s="13">
        <f>LISTAS[[#This Row],[Precio]]*(1-0.46)*(1-IF($C$3520="",0,$C$3520))</f>
        <v>5038.8480000000009</v>
      </c>
      <c r="H790" s="1">
        <f>+_xlfn.XLOOKUP(LISTAS[[#This Row],[ID]],_01_CODIGOS_Y_COSTOS_xlsm[Producto y N°],_01_CODIGOS_Y_COSTOS_xlsm[COSTO],0,0,1)</f>
        <v>1463</v>
      </c>
      <c r="I790" s="115">
        <f>+IFERROR(LISTAS[[#This Row],[VENTA NETA]]/LISTAS[[#This Row],[COSTO]]-1,0)</f>
        <v>2.4441886534518118</v>
      </c>
      <c r="J790" s="33" t="str">
        <f>IFERROR(VLOOKUP(LISTAS[[#This Row],[ID]],_01_CODIGOS_Y_COSTOS_xlsm[[Producto y N°]:[CODIGO]],2,0),"")</f>
        <v>828</v>
      </c>
      <c r="M790" s="22">
        <v>0</v>
      </c>
      <c r="N790" s="23">
        <f>+LISTAS[[#This Row],[Precio]]+(LISTAS[[#This Row],[Precio]]*M790)</f>
        <v>12441.6</v>
      </c>
      <c r="O790" s="24">
        <f t="shared" si="25"/>
        <v>5038.8480000000009</v>
      </c>
      <c r="Q790" s="21">
        <f>IFERROR(O790/LISTAS[[#This Row],[COSTO]]-1,"")</f>
        <v>2.4441886534518118</v>
      </c>
      <c r="R790" t="str">
        <f>+LISTAS[[#This Row],[ID]]</f>
        <v>RESORTES LINEA BULONERA828</v>
      </c>
      <c r="T790" s="29"/>
      <c r="U790" s="25">
        <f>LISTAS[[#This Row],[COSTO]]+(LISTAS[[#This Row],[COSTO]]*T790)</f>
        <v>1463</v>
      </c>
      <c r="V790" s="30">
        <f>IF(T790="",0,U790/LISTAS[[#This Row],[VENTA NETA]]-1)</f>
        <v>0</v>
      </c>
      <c r="X790" s="25">
        <v>0</v>
      </c>
      <c r="Y790" s="31" t="str">
        <f>IFERROR(LISTAS[[#This Row],[COSTO]]/X790-1,"")</f>
        <v/>
      </c>
      <c r="AF790" t="str">
        <v>LCT</v>
      </c>
      <c r="AG790" t="str">
        <v>TERMINALES</v>
      </c>
      <c r="AH790" s="15">
        <v>80</v>
      </c>
      <c r="AI790" s="9">
        <v>118.66905</v>
      </c>
      <c r="AJ790" s="9">
        <v>65.927999999999997</v>
      </c>
      <c r="AK790" s="66">
        <v>0.79997952311612663</v>
      </c>
      <c r="AL790" s="8">
        <v>8.0193664135270071E-2</v>
      </c>
      <c r="AM790" s="9">
        <v>128.18555593895161</v>
      </c>
      <c r="AN790" s="66">
        <v>0.94432647644326551</v>
      </c>
      <c r="AO790" s="13">
        <f t="shared" si="26"/>
        <v>9.5165059389516102</v>
      </c>
      <c r="AQ790" s="66">
        <v>0.40920559999999995</v>
      </c>
      <c r="AR790" s="13">
        <v>3202.739999999998</v>
      </c>
    </row>
    <row r="791" spans="1:44" x14ac:dyDescent="0.2">
      <c r="A791" s="6" t="s">
        <v>1167</v>
      </c>
      <c r="B791" t="s">
        <v>1131</v>
      </c>
      <c r="C791">
        <v>840</v>
      </c>
      <c r="D791" t="s">
        <v>1168</v>
      </c>
      <c r="E791" s="2">
        <v>2005.33</v>
      </c>
      <c r="F791" s="6" t="str">
        <f>+_xlfn.XLOOKUP(LISTAS[[#This Row],[ID]],_01_CODIGOS_Y_COSTOS_xlsm[Producto y N°],_01_CODIGOS_Y_COSTOS_xlsm[FABRICA],"",0,1)</f>
        <v>RESORTES</v>
      </c>
      <c r="G791" s="13">
        <f>LISTAS[[#This Row],[Precio]]*(1-0.46)*(1-IF($C$3520="",0,$C$3520))</f>
        <v>812.15865000000008</v>
      </c>
      <c r="H791" s="1">
        <f>+_xlfn.XLOOKUP(LISTAS[[#This Row],[ID]],_01_CODIGOS_Y_COSTOS_xlsm[Producto y N°],_01_CODIGOS_Y_COSTOS_xlsm[COSTO],0,0,1)</f>
        <v>451.2</v>
      </c>
      <c r="I791" s="115">
        <f>+IFERROR(LISTAS[[#This Row],[VENTA NETA]]/LISTAS[[#This Row],[COSTO]]-1,0)</f>
        <v>0.79999700797872353</v>
      </c>
      <c r="J791" s="33" t="str">
        <f>IFERROR(VLOOKUP(LISTAS[[#This Row],[ID]],_01_CODIGOS_Y_COSTOS_xlsm[[Producto y N°]:[CODIGO]],2,0),"")</f>
        <v>840</v>
      </c>
      <c r="M791" s="22">
        <v>0.12125007455120151</v>
      </c>
      <c r="N791" s="23">
        <f>+LISTAS[[#This Row],[Precio]]+(LISTAS[[#This Row],[Precio]]*M791)</f>
        <v>2248.4764119997608</v>
      </c>
      <c r="O791" s="24">
        <f t="shared" si="25"/>
        <v>910.6329468599032</v>
      </c>
      <c r="Q791" s="21">
        <f>IFERROR(O791/LISTAS[[#This Row],[COSTO]]-1,"")</f>
        <v>1.0182467793880834</v>
      </c>
      <c r="R791" t="str">
        <f>+LISTAS[[#This Row],[ID]]</f>
        <v>RESORTES LINEA BULONERA840</v>
      </c>
      <c r="T791" s="29"/>
      <c r="U791" s="25">
        <f>LISTAS[[#This Row],[COSTO]]+(LISTAS[[#This Row],[COSTO]]*T791)</f>
        <v>451.2</v>
      </c>
      <c r="V791" s="30">
        <f>IF(T791="",0,U791/LISTAS[[#This Row],[VENTA NETA]]-1)</f>
        <v>0</v>
      </c>
      <c r="X791" s="25">
        <v>0</v>
      </c>
      <c r="Y791" s="31" t="str">
        <f>IFERROR(LISTAS[[#This Row],[COSTO]]/X791-1,"")</f>
        <v/>
      </c>
      <c r="AF791" t="str">
        <v>NEPLASTIC</v>
      </c>
      <c r="AG791" t="str">
        <v>PERILLAS DE COCINA</v>
      </c>
      <c r="AH791" s="15">
        <v>30</v>
      </c>
      <c r="AI791" s="9">
        <v>1416.3416999999999</v>
      </c>
      <c r="AJ791" s="9">
        <v>900</v>
      </c>
      <c r="AK791" s="66">
        <v>0.57371299999999992</v>
      </c>
      <c r="AL791" s="8">
        <v>0.08</v>
      </c>
      <c r="AM791" s="9">
        <v>1529.649036</v>
      </c>
      <c r="AN791" s="66">
        <v>0.69961004000000004</v>
      </c>
      <c r="AO791" s="13">
        <f t="shared" si="26"/>
        <v>113.30733600000008</v>
      </c>
      <c r="AQ791" s="66">
        <v>0.46402230483271389</v>
      </c>
      <c r="AR791" s="13">
        <v>3580.2000000000044</v>
      </c>
    </row>
    <row r="792" spans="1:44" x14ac:dyDescent="0.2">
      <c r="A792" s="6" t="s">
        <v>1169</v>
      </c>
      <c r="B792" t="s">
        <v>1131</v>
      </c>
      <c r="C792">
        <v>842</v>
      </c>
      <c r="D792" t="s">
        <v>1170</v>
      </c>
      <c r="E792" s="2">
        <v>2005.33</v>
      </c>
      <c r="F792" s="6" t="str">
        <f>+_xlfn.XLOOKUP(LISTAS[[#This Row],[ID]],_01_CODIGOS_Y_COSTOS_xlsm[Producto y N°],_01_CODIGOS_Y_COSTOS_xlsm[FABRICA],"",0,1)</f>
        <v>RESORTES</v>
      </c>
      <c r="G792" s="13">
        <f>LISTAS[[#This Row],[Precio]]*(1-0.46)*(1-IF($C$3520="",0,$C$3520))</f>
        <v>812.15865000000008</v>
      </c>
      <c r="H792" s="1">
        <f>+_xlfn.XLOOKUP(LISTAS[[#This Row],[ID]],_01_CODIGOS_Y_COSTOS_xlsm[Producto y N°],_01_CODIGOS_Y_COSTOS_xlsm[COSTO],0,0,1)</f>
        <v>451.2</v>
      </c>
      <c r="I792" s="115">
        <f>+IFERROR(LISTAS[[#This Row],[VENTA NETA]]/LISTAS[[#This Row],[COSTO]]-1,0)</f>
        <v>0.79999700797872353</v>
      </c>
      <c r="J792" s="33" t="str">
        <f>IFERROR(VLOOKUP(LISTAS[[#This Row],[ID]],_01_CODIGOS_Y_COSTOS_xlsm[[Producto y N°]:[CODIGO]],2,0),"")</f>
        <v>842</v>
      </c>
      <c r="M792" s="22">
        <v>0.12125007455120151</v>
      </c>
      <c r="N792" s="23">
        <f>+LISTAS[[#This Row],[Precio]]+(LISTAS[[#This Row],[Precio]]*M792)</f>
        <v>2248.4764119997608</v>
      </c>
      <c r="O792" s="24">
        <f t="shared" si="25"/>
        <v>910.6329468599032</v>
      </c>
      <c r="Q792" s="21">
        <f>IFERROR(O792/LISTAS[[#This Row],[COSTO]]-1,"")</f>
        <v>1.0182467793880834</v>
      </c>
      <c r="R792" t="str">
        <f>+LISTAS[[#This Row],[ID]]</f>
        <v>RESORTES LINEA BULONERA842</v>
      </c>
      <c r="T792" s="29"/>
      <c r="U792" s="25">
        <f>LISTAS[[#This Row],[COSTO]]+(LISTAS[[#This Row],[COSTO]]*T792)</f>
        <v>451.2</v>
      </c>
      <c r="V792" s="30">
        <f>IF(T792="",0,U792/LISTAS[[#This Row],[VENTA NETA]]-1)</f>
        <v>0</v>
      </c>
      <c r="X792" s="25">
        <v>0</v>
      </c>
      <c r="Y792" s="31" t="str">
        <f>IFERROR(LISTAS[[#This Row],[COSTO]]/X792-1,"")</f>
        <v/>
      </c>
      <c r="AF792" t="str">
        <v>NEPLASTIC</v>
      </c>
      <c r="AG792" t="str">
        <v>PERILLAS DE COCINA</v>
      </c>
      <c r="AH792" s="15">
        <v>31</v>
      </c>
      <c r="AI792" s="9">
        <v>2082.8582999999999</v>
      </c>
      <c r="AJ792" s="9">
        <v>1170</v>
      </c>
      <c r="AK792" s="66">
        <v>0.78022076923076922</v>
      </c>
      <c r="AL792" s="8">
        <v>0.08</v>
      </c>
      <c r="AM792" s="9">
        <v>2249.4869639999997</v>
      </c>
      <c r="AN792" s="66">
        <v>0.92263843076923058</v>
      </c>
      <c r="AO792" s="13">
        <f t="shared" si="26"/>
        <v>166.62866399999984</v>
      </c>
      <c r="AQ792" s="66">
        <v>0.7999999999999996</v>
      </c>
      <c r="AR792" s="13">
        <v>246.85713899999928</v>
      </c>
    </row>
    <row r="793" spans="1:44" x14ac:dyDescent="0.2">
      <c r="A793" s="6" t="s">
        <v>1171</v>
      </c>
      <c r="B793" t="s">
        <v>1131</v>
      </c>
      <c r="C793">
        <v>844</v>
      </c>
      <c r="D793" t="s">
        <v>9445</v>
      </c>
      <c r="E793" s="2">
        <v>2130.67</v>
      </c>
      <c r="F793" s="6" t="str">
        <f>+_xlfn.XLOOKUP(LISTAS[[#This Row],[ID]],_01_CODIGOS_Y_COSTOS_xlsm[Producto y N°],_01_CODIGOS_Y_COSTOS_xlsm[FABRICA],"",0,1)</f>
        <v>RESORTES</v>
      </c>
      <c r="G793" s="13">
        <f>LISTAS[[#This Row],[Precio]]*(1-0.46)*(1-IF($C$3520="",0,$C$3520))</f>
        <v>862.92135000000007</v>
      </c>
      <c r="H793" s="1">
        <f>+_xlfn.XLOOKUP(LISTAS[[#This Row],[ID]],_01_CODIGOS_Y_COSTOS_xlsm[Producto y N°],_01_CODIGOS_Y_COSTOS_xlsm[COSTO],0,0,1)</f>
        <v>479.4</v>
      </c>
      <c r="I793" s="115">
        <f>+IFERROR(LISTAS[[#This Row],[VENTA NETA]]/LISTAS[[#This Row],[COSTO]]-1,0)</f>
        <v>0.80000281602002521</v>
      </c>
      <c r="J793" s="33" t="str">
        <f>IFERROR(VLOOKUP(LISTAS[[#This Row],[ID]],_01_CODIGOS_Y_COSTOS_xlsm[[Producto y N°]:[CODIGO]],2,0),"")</f>
        <v>844</v>
      </c>
      <c r="M793" s="22">
        <v>9.6021947873799807E-2</v>
      </c>
      <c r="N793" s="23">
        <f>+LISTAS[[#This Row],[Precio]]+(LISTAS[[#This Row],[Precio]]*M793)</f>
        <v>2335.2610836762692</v>
      </c>
      <c r="O793" s="24">
        <f t="shared" si="25"/>
        <v>945.78073888888912</v>
      </c>
      <c r="Q793" s="21">
        <f>IFERROR(O793/LISTAS[[#This Row],[COSTO]]-1,"")</f>
        <v>0.9728425925925932</v>
      </c>
      <c r="R793" t="str">
        <f>+LISTAS[[#This Row],[ID]]</f>
        <v>RESORTES LINEA BULONERA844</v>
      </c>
      <c r="T793" s="29"/>
      <c r="U793" s="25">
        <f>LISTAS[[#This Row],[COSTO]]+(LISTAS[[#This Row],[COSTO]]*T793)</f>
        <v>479.4</v>
      </c>
      <c r="V793" s="30">
        <f>IF(T793="",0,U793/LISTAS[[#This Row],[VENTA NETA]]-1)</f>
        <v>0</v>
      </c>
      <c r="X793" s="25">
        <v>0</v>
      </c>
      <c r="Y793" s="31" t="str">
        <f>IFERROR(LISTAS[[#This Row],[COSTO]]/X793-1,"")</f>
        <v/>
      </c>
      <c r="AF793" t="str">
        <v>NEPLASTIC</v>
      </c>
      <c r="AG793" t="str">
        <v>PERILLAS DE COCINA</v>
      </c>
      <c r="AH793" s="15">
        <v>32</v>
      </c>
      <c r="AI793" s="9">
        <v>2082.8582999999999</v>
      </c>
      <c r="AJ793" s="9">
        <v>1170</v>
      </c>
      <c r="AK793" s="66">
        <v>0.78022076923076922</v>
      </c>
      <c r="AL793" s="8">
        <v>0.08</v>
      </c>
      <c r="AM793" s="9">
        <v>2249.4869639999997</v>
      </c>
      <c r="AN793" s="66">
        <v>0.92263843076923058</v>
      </c>
      <c r="AO793" s="13">
        <f t="shared" si="26"/>
        <v>166.62866399999984</v>
      </c>
      <c r="AQ793" s="66">
        <v>0.7999999999999996</v>
      </c>
      <c r="AR793" s="13">
        <v>246.85713899999928</v>
      </c>
    </row>
    <row r="794" spans="1:44" x14ac:dyDescent="0.2">
      <c r="A794" s="6" t="s">
        <v>1173</v>
      </c>
      <c r="B794" t="s">
        <v>1131</v>
      </c>
      <c r="C794">
        <v>846</v>
      </c>
      <c r="D794" t="s">
        <v>1174</v>
      </c>
      <c r="E794" s="2">
        <v>2130.67</v>
      </c>
      <c r="F794" s="6" t="str">
        <f>+_xlfn.XLOOKUP(LISTAS[[#This Row],[ID]],_01_CODIGOS_Y_COSTOS_xlsm[Producto y N°],_01_CODIGOS_Y_COSTOS_xlsm[FABRICA],"",0,1)</f>
        <v>RESORTES</v>
      </c>
      <c r="G794" s="13">
        <f>LISTAS[[#This Row],[Precio]]*(1-0.46)*(1-IF($C$3520="",0,$C$3520))</f>
        <v>862.92135000000007</v>
      </c>
      <c r="H794" s="1">
        <f>+_xlfn.XLOOKUP(LISTAS[[#This Row],[ID]],_01_CODIGOS_Y_COSTOS_xlsm[Producto y N°],_01_CODIGOS_Y_COSTOS_xlsm[COSTO],0,0,1)</f>
        <v>479.4</v>
      </c>
      <c r="I794" s="115">
        <f>+IFERROR(LISTAS[[#This Row],[VENTA NETA]]/LISTAS[[#This Row],[COSTO]]-1,0)</f>
        <v>0.80000281602002521</v>
      </c>
      <c r="J794" s="33" t="str">
        <f>IFERROR(VLOOKUP(LISTAS[[#This Row],[ID]],_01_CODIGOS_Y_COSTOS_xlsm[[Producto y N°]:[CODIGO]],2,0),"")</f>
        <v>846</v>
      </c>
      <c r="M794" s="22">
        <v>9.6021947873799807E-2</v>
      </c>
      <c r="N794" s="23">
        <f>+LISTAS[[#This Row],[Precio]]+(LISTAS[[#This Row],[Precio]]*M794)</f>
        <v>2335.2610836762692</v>
      </c>
      <c r="O794" s="24">
        <f t="shared" si="25"/>
        <v>945.78073888888912</v>
      </c>
      <c r="Q794" s="21">
        <f>IFERROR(O794/LISTAS[[#This Row],[COSTO]]-1,"")</f>
        <v>0.9728425925925932</v>
      </c>
      <c r="R794" t="str">
        <f>+LISTAS[[#This Row],[ID]]</f>
        <v>RESORTES LINEA BULONERA846</v>
      </c>
      <c r="T794" s="29"/>
      <c r="U794" s="25">
        <f>LISTAS[[#This Row],[COSTO]]+(LISTAS[[#This Row],[COSTO]]*T794)</f>
        <v>479.4</v>
      </c>
      <c r="V794" s="30">
        <f>IF(T794="",0,U794/LISTAS[[#This Row],[VENTA NETA]]-1)</f>
        <v>0</v>
      </c>
      <c r="X794" s="25">
        <v>0</v>
      </c>
      <c r="Y794" s="31" t="str">
        <f>IFERROR(LISTAS[[#This Row],[COSTO]]/X794-1,"")</f>
        <v/>
      </c>
      <c r="AF794" t="str">
        <v>NEPLASTIC</v>
      </c>
      <c r="AG794" t="str">
        <v>PERILLAS DE COCINA</v>
      </c>
      <c r="AH794" s="15">
        <v>33</v>
      </c>
      <c r="AI794" s="9">
        <v>1874.5708500000001</v>
      </c>
      <c r="AJ794" s="9">
        <v>1170</v>
      </c>
      <c r="AK794" s="66">
        <v>0.60219730769230773</v>
      </c>
      <c r="AL794" s="8">
        <v>0.08</v>
      </c>
      <c r="AM794" s="9">
        <v>2024.5365179999999</v>
      </c>
      <c r="AN794" s="66">
        <v>0.73037309230769232</v>
      </c>
      <c r="AO794" s="13">
        <f t="shared" si="26"/>
        <v>149.96566799999982</v>
      </c>
      <c r="AQ794" s="66">
        <v>0.8</v>
      </c>
      <c r="AR794" s="13">
        <v>32.393250000000023</v>
      </c>
    </row>
    <row r="795" spans="1:44" x14ac:dyDescent="0.2">
      <c r="A795" s="6" t="s">
        <v>1175</v>
      </c>
      <c r="B795" t="s">
        <v>1131</v>
      </c>
      <c r="C795">
        <v>847</v>
      </c>
      <c r="D795" t="s">
        <v>1176</v>
      </c>
      <c r="E795" s="2">
        <v>2488.3200000000002</v>
      </c>
      <c r="F795" s="6" t="str">
        <f>+_xlfn.XLOOKUP(LISTAS[[#This Row],[ID]],_01_CODIGOS_Y_COSTOS_xlsm[Producto y N°],_01_CODIGOS_Y_COSTOS_xlsm[FABRICA],"",0,1)</f>
        <v>RESORTES</v>
      </c>
      <c r="G795" s="13">
        <f>LISTAS[[#This Row],[Precio]]*(1-0.46)*(1-IF($C$3520="",0,$C$3520))</f>
        <v>1007.7696000000002</v>
      </c>
      <c r="H795" s="1">
        <f>+_xlfn.XLOOKUP(LISTAS[[#This Row],[ID]],_01_CODIGOS_Y_COSTOS_xlsm[Producto y N°],_01_CODIGOS_Y_COSTOS_xlsm[COSTO],0,0,1)</f>
        <v>592.20000000000005</v>
      </c>
      <c r="I795" s="115">
        <f>+IFERROR(LISTAS[[#This Row],[VENTA NETA]]/LISTAS[[#This Row],[COSTO]]-1,0)</f>
        <v>0.7017386018237084</v>
      </c>
      <c r="J795" s="33" t="str">
        <f>IFERROR(VLOOKUP(LISTAS[[#This Row],[ID]],_01_CODIGOS_Y_COSTOS_xlsm[[Producto y N°]:[CODIGO]],2,0),"")</f>
        <v>847</v>
      </c>
      <c r="M795" s="22">
        <v>0</v>
      </c>
      <c r="N795" s="23">
        <f>+LISTAS[[#This Row],[Precio]]+(LISTAS[[#This Row],[Precio]]*M795)</f>
        <v>2488.3200000000002</v>
      </c>
      <c r="O795" s="24">
        <f t="shared" si="25"/>
        <v>1007.7696000000002</v>
      </c>
      <c r="Q795" s="21">
        <f>IFERROR(O795/LISTAS[[#This Row],[COSTO]]-1,"")</f>
        <v>0.7017386018237084</v>
      </c>
      <c r="R795" t="str">
        <f>+LISTAS[[#This Row],[ID]]</f>
        <v>RESORTES LINEA BULONERA847</v>
      </c>
      <c r="T795" s="29"/>
      <c r="U795" s="25">
        <f>LISTAS[[#This Row],[COSTO]]+(LISTAS[[#This Row],[COSTO]]*T795)</f>
        <v>592.20000000000005</v>
      </c>
      <c r="V795" s="30">
        <f>IF(T795="",0,U795/LISTAS[[#This Row],[VENTA NETA]]-1)</f>
        <v>0</v>
      </c>
      <c r="X795" s="25">
        <v>0</v>
      </c>
      <c r="Y795" s="31" t="str">
        <f>IFERROR(LISTAS[[#This Row],[COSTO]]/X795-1,"")</f>
        <v/>
      </c>
      <c r="AF795" t="str">
        <v>NEPLASTIC</v>
      </c>
      <c r="AG795" t="str">
        <v>PERILLAS DE COCINA</v>
      </c>
      <c r="AH795" s="15">
        <v>70</v>
      </c>
      <c r="AI795" s="9">
        <v>1666.2874500000003</v>
      </c>
      <c r="AJ795" s="9">
        <v>990</v>
      </c>
      <c r="AK795" s="66">
        <v>0.68311863636363657</v>
      </c>
      <c r="AL795" s="8">
        <v>0.08</v>
      </c>
      <c r="AM795" s="9">
        <v>1799.5904459999999</v>
      </c>
      <c r="AN795" s="66">
        <v>0.8177681272727273</v>
      </c>
      <c r="AO795" s="13">
        <f t="shared" si="26"/>
        <v>133.30299599999967</v>
      </c>
      <c r="AQ795" s="66">
        <v>0.80000000000000049</v>
      </c>
      <c r="AR795" s="13">
        <v>49.858200000000124</v>
      </c>
    </row>
    <row r="796" spans="1:44" x14ac:dyDescent="0.2">
      <c r="A796" s="6" t="s">
        <v>1177</v>
      </c>
      <c r="B796" t="s">
        <v>1131</v>
      </c>
      <c r="C796">
        <v>848</v>
      </c>
      <c r="D796" t="s">
        <v>1178</v>
      </c>
      <c r="E796" s="2">
        <v>2488.3200000000002</v>
      </c>
      <c r="F796" s="6" t="str">
        <f>+_xlfn.XLOOKUP(LISTAS[[#This Row],[ID]],_01_CODIGOS_Y_COSTOS_xlsm[Producto y N°],_01_CODIGOS_Y_COSTOS_xlsm[FABRICA],"",0,1)</f>
        <v>RESORTES</v>
      </c>
      <c r="G796" s="13">
        <f>LISTAS[[#This Row],[Precio]]*(1-0.46)*(1-IF($C$3520="",0,$C$3520))</f>
        <v>1007.7696000000002</v>
      </c>
      <c r="H796" s="1">
        <f>+_xlfn.XLOOKUP(LISTAS[[#This Row],[ID]],_01_CODIGOS_Y_COSTOS_xlsm[Producto y N°],_01_CODIGOS_Y_COSTOS_xlsm[COSTO],0,0,1)</f>
        <v>592.20000000000005</v>
      </c>
      <c r="I796" s="115">
        <f>+IFERROR(LISTAS[[#This Row],[VENTA NETA]]/LISTAS[[#This Row],[COSTO]]-1,0)</f>
        <v>0.7017386018237084</v>
      </c>
      <c r="J796" s="33" t="str">
        <f>IFERROR(VLOOKUP(LISTAS[[#This Row],[ID]],_01_CODIGOS_Y_COSTOS_xlsm[[Producto y N°]:[CODIGO]],2,0),"")</f>
        <v>848</v>
      </c>
      <c r="M796" s="22">
        <v>0</v>
      </c>
      <c r="N796" s="23">
        <f>+LISTAS[[#This Row],[Precio]]+(LISTAS[[#This Row],[Precio]]*M796)</f>
        <v>2488.3200000000002</v>
      </c>
      <c r="O796" s="24">
        <f t="shared" si="25"/>
        <v>1007.7696000000002</v>
      </c>
      <c r="Q796" s="21">
        <f>IFERROR(O796/LISTAS[[#This Row],[COSTO]]-1,"")</f>
        <v>0.7017386018237084</v>
      </c>
      <c r="R796" t="str">
        <f>+LISTAS[[#This Row],[ID]]</f>
        <v>RESORTES LINEA BULONERA848</v>
      </c>
      <c r="T796" s="29"/>
      <c r="U796" s="25">
        <f>LISTAS[[#This Row],[COSTO]]+(LISTAS[[#This Row],[COSTO]]*T796)</f>
        <v>592.20000000000005</v>
      </c>
      <c r="V796" s="30">
        <f>IF(T796="",0,U796/LISTAS[[#This Row],[VENTA NETA]]-1)</f>
        <v>0</v>
      </c>
      <c r="X796" s="25">
        <v>0</v>
      </c>
      <c r="Y796" s="31" t="str">
        <f>IFERROR(LISTAS[[#This Row],[COSTO]]/X796-1,"")</f>
        <v/>
      </c>
      <c r="AF796" t="str">
        <v>NEPLASTIC</v>
      </c>
      <c r="AG796" t="str">
        <v>PERILLAS DE COCINA</v>
      </c>
      <c r="AH796" s="15">
        <v>73</v>
      </c>
      <c r="AI796" s="9">
        <v>3124.2874500000007</v>
      </c>
      <c r="AJ796" s="9">
        <v>1890</v>
      </c>
      <c r="AK796" s="66">
        <v>0.65306214285714326</v>
      </c>
      <c r="AL796" s="8">
        <v>0.08</v>
      </c>
      <c r="AM796" s="9">
        <v>3374.2304460000005</v>
      </c>
      <c r="AN796" s="66">
        <v>0.78530711428571465</v>
      </c>
      <c r="AO796" s="13">
        <f t="shared" si="26"/>
        <v>249.94299599999977</v>
      </c>
      <c r="AQ796" s="66">
        <v>0.80000000000000049</v>
      </c>
      <c r="AR796" s="13">
        <v>12.942180000000064</v>
      </c>
    </row>
    <row r="797" spans="1:44" x14ac:dyDescent="0.2">
      <c r="A797" s="6" t="s">
        <v>1179</v>
      </c>
      <c r="B797" t="s">
        <v>1131</v>
      </c>
      <c r="C797">
        <v>850</v>
      </c>
      <c r="D797" t="s">
        <v>1180</v>
      </c>
      <c r="E797" s="2">
        <v>2488.3200000000002</v>
      </c>
      <c r="F797" s="6" t="str">
        <f>+_xlfn.XLOOKUP(LISTAS[[#This Row],[ID]],_01_CODIGOS_Y_COSTOS_xlsm[Producto y N°],_01_CODIGOS_Y_COSTOS_xlsm[FABRICA],"",0,1)</f>
        <v>RESORTES</v>
      </c>
      <c r="G797" s="13">
        <f>LISTAS[[#This Row],[Precio]]*(1-0.46)*(1-IF($C$3520="",0,$C$3520))</f>
        <v>1007.7696000000002</v>
      </c>
      <c r="H797" s="1">
        <f>+_xlfn.XLOOKUP(LISTAS[[#This Row],[ID]],_01_CODIGOS_Y_COSTOS_xlsm[Producto y N°],_01_CODIGOS_Y_COSTOS_xlsm[COSTO],0,0,1)</f>
        <v>592.20000000000005</v>
      </c>
      <c r="I797" s="115">
        <f>+IFERROR(LISTAS[[#This Row],[VENTA NETA]]/LISTAS[[#This Row],[COSTO]]-1,0)</f>
        <v>0.7017386018237084</v>
      </c>
      <c r="J797" s="33" t="str">
        <f>IFERROR(VLOOKUP(LISTAS[[#This Row],[ID]],_01_CODIGOS_Y_COSTOS_xlsm[[Producto y N°]:[CODIGO]],2,0),"")</f>
        <v>850</v>
      </c>
      <c r="M797" s="22">
        <v>0</v>
      </c>
      <c r="N797" s="23">
        <f>+LISTAS[[#This Row],[Precio]]+(LISTAS[[#This Row],[Precio]]*M797)</f>
        <v>2488.3200000000002</v>
      </c>
      <c r="O797" s="24">
        <f t="shared" si="25"/>
        <v>1007.7696000000002</v>
      </c>
      <c r="Q797" s="21">
        <f>IFERROR(O797/LISTAS[[#This Row],[COSTO]]-1,"")</f>
        <v>0.7017386018237084</v>
      </c>
      <c r="R797" t="str">
        <f>+LISTAS[[#This Row],[ID]]</f>
        <v>RESORTES LINEA BULONERA850</v>
      </c>
      <c r="T797" s="29"/>
      <c r="U797" s="25">
        <f>LISTAS[[#This Row],[COSTO]]+(LISTAS[[#This Row],[COSTO]]*T797)</f>
        <v>592.20000000000005</v>
      </c>
      <c r="V797" s="30">
        <f>IF(T797="",0,U797/LISTAS[[#This Row],[VENTA NETA]]-1)</f>
        <v>0</v>
      </c>
      <c r="X797" s="25">
        <v>0</v>
      </c>
      <c r="Y797" s="31" t="str">
        <f>IFERROR(LISTAS[[#This Row],[COSTO]]/X797-1,"")</f>
        <v/>
      </c>
      <c r="AF797" t="str">
        <v>NEPLASTIC</v>
      </c>
      <c r="AG797" t="str">
        <v>PERILLAS DE COCINA</v>
      </c>
      <c r="AH797" s="15">
        <v>74</v>
      </c>
      <c r="AI797" s="9">
        <v>1874.5708500000001</v>
      </c>
      <c r="AJ797" s="9">
        <v>1080</v>
      </c>
      <c r="AK797" s="66">
        <v>0.73571375000000017</v>
      </c>
      <c r="AL797" s="8">
        <v>0.08</v>
      </c>
      <c r="AM797" s="9">
        <v>2024.5365179999999</v>
      </c>
      <c r="AN797" s="66">
        <v>0.87457084999999979</v>
      </c>
      <c r="AO797" s="13">
        <f t="shared" si="26"/>
        <v>149.96566799999982</v>
      </c>
      <c r="AQ797" s="66">
        <v>0.80000000000000027</v>
      </c>
      <c r="AR797" s="13">
        <v>75.600000000000136</v>
      </c>
    </row>
    <row r="798" spans="1:44" x14ac:dyDescent="0.2">
      <c r="A798" s="6" t="s">
        <v>1181</v>
      </c>
      <c r="B798" t="s">
        <v>1131</v>
      </c>
      <c r="C798">
        <v>852</v>
      </c>
      <c r="D798" t="s">
        <v>1182</v>
      </c>
      <c r="E798" s="2">
        <v>2488.3200000000002</v>
      </c>
      <c r="F798" s="6" t="str">
        <f>+_xlfn.XLOOKUP(LISTAS[[#This Row],[ID]],_01_CODIGOS_Y_COSTOS_xlsm[Producto y N°],_01_CODIGOS_Y_COSTOS_xlsm[FABRICA],"",0,1)</f>
        <v>RESORTES</v>
      </c>
      <c r="G798" s="13">
        <f>LISTAS[[#This Row],[Precio]]*(1-0.46)*(1-IF($C$3520="",0,$C$3520))</f>
        <v>1007.7696000000002</v>
      </c>
      <c r="H798" s="1">
        <f>+_xlfn.XLOOKUP(LISTAS[[#This Row],[ID]],_01_CODIGOS_Y_COSTOS_xlsm[Producto y N°],_01_CODIGOS_Y_COSTOS_xlsm[COSTO],0,0,1)</f>
        <v>592.20000000000005</v>
      </c>
      <c r="I798" s="115">
        <f>+IFERROR(LISTAS[[#This Row],[VENTA NETA]]/LISTAS[[#This Row],[COSTO]]-1,0)</f>
        <v>0.7017386018237084</v>
      </c>
      <c r="J798" s="33" t="str">
        <f>IFERROR(VLOOKUP(LISTAS[[#This Row],[ID]],_01_CODIGOS_Y_COSTOS_xlsm[[Producto y N°]:[CODIGO]],2,0),"")</f>
        <v>852</v>
      </c>
      <c r="M798" s="22">
        <v>0</v>
      </c>
      <c r="N798" s="23">
        <f>+LISTAS[[#This Row],[Precio]]+(LISTAS[[#This Row],[Precio]]*M798)</f>
        <v>2488.3200000000002</v>
      </c>
      <c r="O798" s="24">
        <f t="shared" si="25"/>
        <v>1007.7696000000002</v>
      </c>
      <c r="Q798" s="21">
        <f>IFERROR(O798/LISTAS[[#This Row],[COSTO]]-1,"")</f>
        <v>0.7017386018237084</v>
      </c>
      <c r="R798" t="str">
        <f>+LISTAS[[#This Row],[ID]]</f>
        <v>RESORTES LINEA BULONERA852</v>
      </c>
      <c r="T798" s="29"/>
      <c r="U798" s="25">
        <f>LISTAS[[#This Row],[COSTO]]+(LISTAS[[#This Row],[COSTO]]*T798)</f>
        <v>592.20000000000005</v>
      </c>
      <c r="V798" s="30">
        <f>IF(T798="",0,U798/LISTAS[[#This Row],[VENTA NETA]]-1)</f>
        <v>0</v>
      </c>
      <c r="X798" s="25">
        <v>0</v>
      </c>
      <c r="Y798" s="31" t="str">
        <f>IFERROR(LISTAS[[#This Row],[COSTO]]/X798-1,"")</f>
        <v/>
      </c>
      <c r="AF798" t="str">
        <v>NEPLASTIC</v>
      </c>
      <c r="AG798" t="str">
        <v>PERILLAS DE COCINA</v>
      </c>
      <c r="AH798" s="15">
        <v>75</v>
      </c>
      <c r="AI798" s="9">
        <v>2291.1417000000001</v>
      </c>
      <c r="AJ798" s="9">
        <v>1260</v>
      </c>
      <c r="AK798" s="66">
        <v>0.81836642857142872</v>
      </c>
      <c r="AL798" s="8">
        <v>0.08</v>
      </c>
      <c r="AM798" s="9">
        <v>2474.4330360000004</v>
      </c>
      <c r="AN798" s="66">
        <v>0.96383574285714313</v>
      </c>
      <c r="AO798" s="13">
        <f t="shared" si="26"/>
        <v>183.29133600000023</v>
      </c>
      <c r="AQ798" s="66">
        <v>0.80000000000000027</v>
      </c>
      <c r="AR798" s="13">
        <v>75.600000000000136</v>
      </c>
    </row>
    <row r="799" spans="1:44" x14ac:dyDescent="0.2">
      <c r="A799" s="6" t="s">
        <v>1183</v>
      </c>
      <c r="B799" t="s">
        <v>1131</v>
      </c>
      <c r="C799">
        <v>854</v>
      </c>
      <c r="D799" t="s">
        <v>1184</v>
      </c>
      <c r="E799" s="2">
        <v>2877.12</v>
      </c>
      <c r="F799" s="6" t="str">
        <f>+_xlfn.XLOOKUP(LISTAS[[#This Row],[ID]],_01_CODIGOS_Y_COSTOS_xlsm[Producto y N°],_01_CODIGOS_Y_COSTOS_xlsm[FABRICA],"",0,1)</f>
        <v>RESORTES</v>
      </c>
      <c r="G799" s="13">
        <f>LISTAS[[#This Row],[Precio]]*(1-0.46)*(1-IF($C$3520="",0,$C$3520))</f>
        <v>1165.2336</v>
      </c>
      <c r="H799" s="1">
        <f>+_xlfn.XLOOKUP(LISTAS[[#This Row],[ID]],_01_CODIGOS_Y_COSTOS_xlsm[Producto y N°],_01_CODIGOS_Y_COSTOS_xlsm[COSTO],0,0,1)</f>
        <v>606.29999999999995</v>
      </c>
      <c r="I799" s="115">
        <f>+IFERROR(LISTAS[[#This Row],[VENTA NETA]]/LISTAS[[#This Row],[COSTO]]-1,0)</f>
        <v>0.92187629886194977</v>
      </c>
      <c r="J799" s="33" t="str">
        <f>IFERROR(VLOOKUP(LISTAS[[#This Row],[ID]],_01_CODIGOS_Y_COSTOS_xlsm[[Producto y N°]:[CODIGO]],2,0),"")</f>
        <v>854</v>
      </c>
      <c r="M799" s="22">
        <v>0</v>
      </c>
      <c r="N799" s="23">
        <f>+LISTAS[[#This Row],[Precio]]+(LISTAS[[#This Row],[Precio]]*M799)</f>
        <v>2877.12</v>
      </c>
      <c r="O799" s="24">
        <f t="shared" si="25"/>
        <v>1165.2336</v>
      </c>
      <c r="Q799" s="21">
        <f>IFERROR(O799/LISTAS[[#This Row],[COSTO]]-1,"")</f>
        <v>0.92187629886194977</v>
      </c>
      <c r="R799" t="str">
        <f>+LISTAS[[#This Row],[ID]]</f>
        <v>RESORTES LINEA BULONERA854</v>
      </c>
      <c r="T799" s="29"/>
      <c r="U799" s="25">
        <f>LISTAS[[#This Row],[COSTO]]+(LISTAS[[#This Row],[COSTO]]*T799)</f>
        <v>606.29999999999995</v>
      </c>
      <c r="V799" s="30">
        <f>IF(T799="",0,U799/LISTAS[[#This Row],[VENTA NETA]]-1)</f>
        <v>0</v>
      </c>
      <c r="X799" s="25">
        <v>0</v>
      </c>
      <c r="Y799" s="31" t="str">
        <f>IFERROR(LISTAS[[#This Row],[COSTO]]/X799-1,"")</f>
        <v/>
      </c>
      <c r="AF799" t="str">
        <v>NEPLASTIC</v>
      </c>
      <c r="AG799" t="str">
        <v>PERILLAS DE COCINA</v>
      </c>
      <c r="AH799" s="15">
        <v>76</v>
      </c>
      <c r="AI799" s="9">
        <v>2499.4291500000004</v>
      </c>
      <c r="AJ799" s="9">
        <v>1530</v>
      </c>
      <c r="AK799" s="66">
        <v>0.63361382352941198</v>
      </c>
      <c r="AL799" s="8">
        <v>0.08</v>
      </c>
      <c r="AM799" s="9">
        <v>2699.3834820000002</v>
      </c>
      <c r="AN799" s="66">
        <v>0.76430292941176492</v>
      </c>
      <c r="AO799" s="13">
        <f t="shared" si="26"/>
        <v>199.95433199999979</v>
      </c>
      <c r="AQ799" s="66">
        <v>0.79999999999999982</v>
      </c>
      <c r="AR799" s="13">
        <v>24.146009999999933</v>
      </c>
    </row>
    <row r="800" spans="1:44" x14ac:dyDescent="0.2">
      <c r="A800" s="6" t="s">
        <v>1185</v>
      </c>
      <c r="B800" t="s">
        <v>1131</v>
      </c>
      <c r="C800">
        <v>856</v>
      </c>
      <c r="D800" t="s">
        <v>1186</v>
      </c>
      <c r="E800" s="2">
        <v>2877.12</v>
      </c>
      <c r="F800" s="6" t="str">
        <f>+_xlfn.XLOOKUP(LISTAS[[#This Row],[ID]],_01_CODIGOS_Y_COSTOS_xlsm[Producto y N°],_01_CODIGOS_Y_COSTOS_xlsm[FABRICA],"",0,1)</f>
        <v>RESORTES</v>
      </c>
      <c r="G800" s="13">
        <f>LISTAS[[#This Row],[Precio]]*(1-0.46)*(1-IF($C$3520="",0,$C$3520))</f>
        <v>1165.2336</v>
      </c>
      <c r="H800" s="1">
        <f>+_xlfn.XLOOKUP(LISTAS[[#This Row],[ID]],_01_CODIGOS_Y_COSTOS_xlsm[Producto y N°],_01_CODIGOS_Y_COSTOS_xlsm[COSTO],0,0,1)</f>
        <v>597</v>
      </c>
      <c r="I800" s="115">
        <f>+IFERROR(LISTAS[[#This Row],[VENTA NETA]]/LISTAS[[#This Row],[COSTO]]-1,0)</f>
        <v>0.95181507537688437</v>
      </c>
      <c r="J800" s="33" t="str">
        <f>IFERROR(VLOOKUP(LISTAS[[#This Row],[ID]],_01_CODIGOS_Y_COSTOS_xlsm[[Producto y N°]:[CODIGO]],2,0),"")</f>
        <v>856</v>
      </c>
      <c r="M800" s="22">
        <v>0</v>
      </c>
      <c r="N800" s="23">
        <f>+LISTAS[[#This Row],[Precio]]+(LISTAS[[#This Row],[Precio]]*M800)</f>
        <v>2877.12</v>
      </c>
      <c r="O800" s="24">
        <f t="shared" si="25"/>
        <v>1165.2336</v>
      </c>
      <c r="Q800" s="21">
        <f>IFERROR(O800/LISTAS[[#This Row],[COSTO]]-1,"")</f>
        <v>0.95181507537688437</v>
      </c>
      <c r="R800" t="str">
        <f>+LISTAS[[#This Row],[ID]]</f>
        <v>RESORTES LINEA BULONERA856</v>
      </c>
      <c r="T800" s="29"/>
      <c r="U800" s="25">
        <f>LISTAS[[#This Row],[COSTO]]+(LISTAS[[#This Row],[COSTO]]*T800)</f>
        <v>597</v>
      </c>
      <c r="V800" s="30">
        <f>IF(T800="",0,U800/LISTAS[[#This Row],[VENTA NETA]]-1)</f>
        <v>0</v>
      </c>
      <c r="X800" s="25">
        <v>0</v>
      </c>
      <c r="Y800" s="31" t="str">
        <f>IFERROR(LISTAS[[#This Row],[COSTO]]/X800-1,"")</f>
        <v/>
      </c>
      <c r="AF800" t="str">
        <v>NEPLASTIC</v>
      </c>
      <c r="AG800" t="str">
        <v>PERILLAS DE COCINA</v>
      </c>
      <c r="AH800" s="15">
        <v>77</v>
      </c>
      <c r="AI800" s="9">
        <v>2499.4291500000004</v>
      </c>
      <c r="AJ800" s="9">
        <v>1530</v>
      </c>
      <c r="AK800" s="66">
        <v>0.63361382352941198</v>
      </c>
      <c r="AL800" s="8">
        <v>0.08</v>
      </c>
      <c r="AM800" s="9">
        <v>2699.3834820000002</v>
      </c>
      <c r="AN800" s="66">
        <v>0.76430292941176492</v>
      </c>
      <c r="AO800" s="13">
        <f t="shared" si="26"/>
        <v>199.95433199999979</v>
      </c>
      <c r="AQ800" s="66">
        <v>0.8</v>
      </c>
      <c r="AR800" s="13">
        <v>11.211119999999994</v>
      </c>
    </row>
    <row r="801" spans="1:44" x14ac:dyDescent="0.2">
      <c r="A801" s="6" t="s">
        <v>1187</v>
      </c>
      <c r="B801" t="s">
        <v>1131</v>
      </c>
      <c r="C801">
        <v>858</v>
      </c>
      <c r="D801" t="s">
        <v>1188</v>
      </c>
      <c r="E801" s="2">
        <v>2877.12</v>
      </c>
      <c r="F801" s="6" t="str">
        <f>+_xlfn.XLOOKUP(LISTAS[[#This Row],[ID]],_01_CODIGOS_Y_COSTOS_xlsm[Producto y N°],_01_CODIGOS_Y_COSTOS_xlsm[FABRICA],"",0,1)</f>
        <v>RESORTES</v>
      </c>
      <c r="G801" s="13">
        <f>LISTAS[[#This Row],[Precio]]*(1-0.46)*(1-IF($C$3520="",0,$C$3520))</f>
        <v>1165.2336</v>
      </c>
      <c r="H801" s="1">
        <f>+_xlfn.XLOOKUP(LISTAS[[#This Row],[ID]],_01_CODIGOS_Y_COSTOS_xlsm[Producto y N°],_01_CODIGOS_Y_COSTOS_xlsm[COSTO],0,0,1)</f>
        <v>441</v>
      </c>
      <c r="I801" s="115">
        <f>+IFERROR(LISTAS[[#This Row],[VENTA NETA]]/LISTAS[[#This Row],[COSTO]]-1,0)</f>
        <v>1.6422530612244897</v>
      </c>
      <c r="J801" s="33" t="str">
        <f>IFERROR(VLOOKUP(LISTAS[[#This Row],[ID]],_01_CODIGOS_Y_COSTOS_xlsm[[Producto y N°]:[CODIGO]],2,0),"")</f>
        <v>858</v>
      </c>
      <c r="M801" s="22">
        <v>0</v>
      </c>
      <c r="N801" s="23">
        <f>+LISTAS[[#This Row],[Precio]]+(LISTAS[[#This Row],[Precio]]*M801)</f>
        <v>2877.12</v>
      </c>
      <c r="O801" s="24">
        <f t="shared" si="25"/>
        <v>1165.2336</v>
      </c>
      <c r="Q801" s="21">
        <f>IFERROR(O801/LISTAS[[#This Row],[COSTO]]-1,"")</f>
        <v>1.6422530612244897</v>
      </c>
      <c r="R801" t="str">
        <f>+LISTAS[[#This Row],[ID]]</f>
        <v>RESORTES LINEA BULONERA858</v>
      </c>
      <c r="T801" s="29"/>
      <c r="U801" s="25">
        <f>LISTAS[[#This Row],[COSTO]]+(LISTAS[[#This Row],[COSTO]]*T801)</f>
        <v>441</v>
      </c>
      <c r="V801" s="30">
        <f>IF(T801="",0,U801/LISTAS[[#This Row],[VENTA NETA]]-1)</f>
        <v>0</v>
      </c>
      <c r="X801" s="25">
        <v>0</v>
      </c>
      <c r="Y801" s="31" t="str">
        <f>IFERROR(LISTAS[[#This Row],[COSTO]]/X801-1,"")</f>
        <v/>
      </c>
      <c r="AF801" t="str">
        <v>NEPLASTIC</v>
      </c>
      <c r="AG801" t="str">
        <v>PERILLAS DE COCINA</v>
      </c>
      <c r="AH801" s="15">
        <v>78</v>
      </c>
      <c r="AI801" s="9">
        <v>2291.1417000000001</v>
      </c>
      <c r="AJ801" s="9">
        <v>1260</v>
      </c>
      <c r="AK801" s="66">
        <v>0.81836642857142872</v>
      </c>
      <c r="AL801" s="8">
        <v>0.08</v>
      </c>
      <c r="AM801" s="9">
        <v>2474.4330360000004</v>
      </c>
      <c r="AN801" s="66">
        <v>0.96383574285714313</v>
      </c>
      <c r="AO801" s="13">
        <f t="shared" si="26"/>
        <v>183.29133600000023</v>
      </c>
      <c r="AQ801" s="66">
        <v>0.79999999999999982</v>
      </c>
      <c r="AR801" s="13">
        <v>271.42199999999957</v>
      </c>
    </row>
    <row r="802" spans="1:44" x14ac:dyDescent="0.2">
      <c r="A802" s="6" t="s">
        <v>1189</v>
      </c>
      <c r="B802" t="s">
        <v>1131</v>
      </c>
      <c r="C802">
        <v>860</v>
      </c>
      <c r="D802" t="s">
        <v>1190</v>
      </c>
      <c r="E802" s="2">
        <v>2877.12</v>
      </c>
      <c r="F802" s="6" t="str">
        <f>+_xlfn.XLOOKUP(LISTAS[[#This Row],[ID]],_01_CODIGOS_Y_COSTOS_xlsm[Producto y N°],_01_CODIGOS_Y_COSTOS_xlsm[FABRICA],"",0,1)</f>
        <v>RESORTES</v>
      </c>
      <c r="G802" s="13">
        <f>LISTAS[[#This Row],[Precio]]*(1-0.46)*(1-IF($C$3520="",0,$C$3520))</f>
        <v>1165.2336</v>
      </c>
      <c r="H802" s="1">
        <f>+_xlfn.XLOOKUP(LISTAS[[#This Row],[ID]],_01_CODIGOS_Y_COSTOS_xlsm[Producto y N°],_01_CODIGOS_Y_COSTOS_xlsm[COSTO],0,0,1)</f>
        <v>676.8</v>
      </c>
      <c r="I802" s="115">
        <f>+IFERROR(LISTAS[[#This Row],[VENTA NETA]]/LISTAS[[#This Row],[COSTO]]-1,0)</f>
        <v>0.72168085106382995</v>
      </c>
      <c r="J802" s="33" t="str">
        <f>IFERROR(VLOOKUP(LISTAS[[#This Row],[ID]],_01_CODIGOS_Y_COSTOS_xlsm[[Producto y N°]:[CODIGO]],2,0),"")</f>
        <v>860</v>
      </c>
      <c r="M802" s="22">
        <v>0</v>
      </c>
      <c r="N802" s="23">
        <f>+LISTAS[[#This Row],[Precio]]+(LISTAS[[#This Row],[Precio]]*M802)</f>
        <v>2877.12</v>
      </c>
      <c r="O802" s="24">
        <f t="shared" si="25"/>
        <v>1165.2336</v>
      </c>
      <c r="Q802" s="21">
        <f>IFERROR(O802/LISTAS[[#This Row],[COSTO]]-1,"")</f>
        <v>0.72168085106382995</v>
      </c>
      <c r="R802" t="str">
        <f>+LISTAS[[#This Row],[ID]]</f>
        <v>RESORTES LINEA BULONERA860</v>
      </c>
      <c r="T802" s="29"/>
      <c r="U802" s="25">
        <f>LISTAS[[#This Row],[COSTO]]+(LISTAS[[#This Row],[COSTO]]*T802)</f>
        <v>676.8</v>
      </c>
      <c r="V802" s="30">
        <f>IF(T802="",0,U802/LISTAS[[#This Row],[VENTA NETA]]-1)</f>
        <v>0</v>
      </c>
      <c r="X802" s="25">
        <v>0</v>
      </c>
      <c r="Y802" s="31" t="str">
        <f>IFERROR(LISTAS[[#This Row],[COSTO]]/X802-1,"")</f>
        <v/>
      </c>
      <c r="AF802" t="str">
        <v>NEPLASTIC</v>
      </c>
      <c r="AG802" t="str">
        <v>PERILLAS DE COCINA</v>
      </c>
      <c r="AH802" s="15">
        <v>79</v>
      </c>
      <c r="AI802" s="9">
        <v>3124.2874500000007</v>
      </c>
      <c r="AJ802" s="9">
        <v>1890</v>
      </c>
      <c r="AK802" s="66">
        <v>0.65306214285714326</v>
      </c>
      <c r="AL802" s="8">
        <v>0.08</v>
      </c>
      <c r="AM802" s="9">
        <v>3374.2304460000005</v>
      </c>
      <c r="AN802" s="66">
        <v>0.78530711428571465</v>
      </c>
      <c r="AO802" s="13">
        <f t="shared" si="26"/>
        <v>249.94299599999977</v>
      </c>
      <c r="AQ802" s="66">
        <v>0.79999999999999982</v>
      </c>
      <c r="AR802" s="13">
        <v>271.42199999999957</v>
      </c>
    </row>
    <row r="803" spans="1:44" x14ac:dyDescent="0.2">
      <c r="A803" s="6" t="s">
        <v>1191</v>
      </c>
      <c r="B803" t="s">
        <v>1131</v>
      </c>
      <c r="C803">
        <v>862</v>
      </c>
      <c r="D803" t="s">
        <v>1192</v>
      </c>
      <c r="E803" s="2">
        <v>3265.92</v>
      </c>
      <c r="F803" s="6" t="str">
        <f>+_xlfn.XLOOKUP(LISTAS[[#This Row],[ID]],_01_CODIGOS_Y_COSTOS_xlsm[Producto y N°],_01_CODIGOS_Y_COSTOS_xlsm[FABRICA],"",0,1)</f>
        <v>RESORTES</v>
      </c>
      <c r="G803" s="13">
        <f>LISTAS[[#This Row],[Precio]]*(1-0.46)*(1-IF($C$3520="",0,$C$3520))</f>
        <v>1322.6976000000002</v>
      </c>
      <c r="H803" s="1">
        <f>+_xlfn.XLOOKUP(LISTAS[[#This Row],[ID]],_01_CODIGOS_Y_COSTOS_xlsm[Producto y N°],_01_CODIGOS_Y_COSTOS_xlsm[COSTO],0,0,1)</f>
        <v>775.5</v>
      </c>
      <c r="I803" s="115">
        <f>+IFERROR(LISTAS[[#This Row],[VENTA NETA]]/LISTAS[[#This Row],[COSTO]]-1,0)</f>
        <v>0.705606189555126</v>
      </c>
      <c r="J803" s="33" t="str">
        <f>IFERROR(VLOOKUP(LISTAS[[#This Row],[ID]],_01_CODIGOS_Y_COSTOS_xlsm[[Producto y N°]:[CODIGO]],2,0),"")</f>
        <v>862</v>
      </c>
      <c r="M803" s="22">
        <v>0</v>
      </c>
      <c r="N803" s="23">
        <f>+LISTAS[[#This Row],[Precio]]+(LISTAS[[#This Row],[Precio]]*M803)</f>
        <v>3265.92</v>
      </c>
      <c r="O803" s="24">
        <f t="shared" si="25"/>
        <v>1322.6976000000002</v>
      </c>
      <c r="Q803" s="21">
        <f>IFERROR(O803/LISTAS[[#This Row],[COSTO]]-1,"")</f>
        <v>0.705606189555126</v>
      </c>
      <c r="R803" t="str">
        <f>+LISTAS[[#This Row],[ID]]</f>
        <v>RESORTES LINEA BULONERA862</v>
      </c>
      <c r="T803" s="29"/>
      <c r="U803" s="25">
        <f>LISTAS[[#This Row],[COSTO]]+(LISTAS[[#This Row],[COSTO]]*T803)</f>
        <v>775.5</v>
      </c>
      <c r="V803" s="30">
        <f>IF(T803="",0,U803/LISTAS[[#This Row],[VENTA NETA]]-1)</f>
        <v>0</v>
      </c>
      <c r="X803" s="25">
        <v>0</v>
      </c>
      <c r="Y803" s="31" t="str">
        <f>IFERROR(LISTAS[[#This Row],[COSTO]]/X803-1,"")</f>
        <v/>
      </c>
      <c r="AF803" t="str">
        <v>NEPLASTIC</v>
      </c>
      <c r="AG803" t="str">
        <v>PERILLAS DE COCINA</v>
      </c>
      <c r="AH803" s="15">
        <v>80</v>
      </c>
      <c r="AI803" s="9">
        <v>3124.2874500000007</v>
      </c>
      <c r="AJ803" s="9">
        <v>1890</v>
      </c>
      <c r="AK803" s="66">
        <v>0.65306214285714326</v>
      </c>
      <c r="AL803" s="8">
        <v>0.08</v>
      </c>
      <c r="AM803" s="9">
        <v>3374.2304460000005</v>
      </c>
      <c r="AN803" s="66">
        <v>0.78530711428571465</v>
      </c>
      <c r="AO803" s="13">
        <f t="shared" si="26"/>
        <v>249.94299599999977</v>
      </c>
      <c r="AQ803" s="66">
        <v>0.80000000000000049</v>
      </c>
      <c r="AR803" s="13">
        <v>47.914200000000164</v>
      </c>
    </row>
    <row r="804" spans="1:44" x14ac:dyDescent="0.2">
      <c r="A804" s="6" t="s">
        <v>1193</v>
      </c>
      <c r="B804" t="s">
        <v>1131</v>
      </c>
      <c r="C804">
        <v>864</v>
      </c>
      <c r="D804" t="s">
        <v>1194</v>
      </c>
      <c r="E804" s="2">
        <v>3572</v>
      </c>
      <c r="F804" s="6" t="str">
        <f>+_xlfn.XLOOKUP(LISTAS[[#This Row],[ID]],_01_CODIGOS_Y_COSTOS_xlsm[Producto y N°],_01_CODIGOS_Y_COSTOS_xlsm[FABRICA],"",0,1)</f>
        <v>RESORTES</v>
      </c>
      <c r="G804" s="13">
        <f>LISTAS[[#This Row],[Precio]]*(1-0.46)*(1-IF($C$3520="",0,$C$3520))</f>
        <v>1446.66</v>
      </c>
      <c r="H804" s="1">
        <f>+_xlfn.XLOOKUP(LISTAS[[#This Row],[ID]],_01_CODIGOS_Y_COSTOS_xlsm[Producto y N°],_01_CODIGOS_Y_COSTOS_xlsm[COSTO],0,0,1)</f>
        <v>803.7</v>
      </c>
      <c r="I804" s="115">
        <f>+IFERROR(LISTAS[[#This Row],[VENTA NETA]]/LISTAS[[#This Row],[COSTO]]-1,0)</f>
        <v>0.8</v>
      </c>
      <c r="J804" s="33" t="str">
        <f>IFERROR(VLOOKUP(LISTAS[[#This Row],[ID]],_01_CODIGOS_Y_COSTOS_xlsm[[Producto y N°]:[CODIGO]],2,0),"")</f>
        <v>864</v>
      </c>
      <c r="M804" s="22">
        <v>6.8284046320222114E-2</v>
      </c>
      <c r="N804" s="23">
        <f>+LISTAS[[#This Row],[Precio]]+(LISTAS[[#This Row],[Precio]]*M804)</f>
        <v>3815.9106134558333</v>
      </c>
      <c r="O804" s="24">
        <f t="shared" si="25"/>
        <v>1545.4437984496126</v>
      </c>
      <c r="Q804" s="21">
        <f>IFERROR(O804/LISTAS[[#This Row],[COSTO]]-1,"")</f>
        <v>0.92291128337639972</v>
      </c>
      <c r="R804" t="str">
        <f>+LISTAS[[#This Row],[ID]]</f>
        <v>RESORTES LINEA BULONERA864</v>
      </c>
      <c r="T804" s="29"/>
      <c r="U804" s="25">
        <f>LISTAS[[#This Row],[COSTO]]+(LISTAS[[#This Row],[COSTO]]*T804)</f>
        <v>803.7</v>
      </c>
      <c r="V804" s="30">
        <f>IF(T804="",0,U804/LISTAS[[#This Row],[VENTA NETA]]-1)</f>
        <v>0</v>
      </c>
      <c r="X804" s="25">
        <v>0</v>
      </c>
      <c r="Y804" s="31" t="str">
        <f>IFERROR(LISTAS[[#This Row],[COSTO]]/X804-1,"")</f>
        <v/>
      </c>
      <c r="AF804" t="str">
        <v>NEPLASTIC</v>
      </c>
      <c r="AG804" t="str">
        <v>PERILLAS DE COCINA</v>
      </c>
      <c r="AH804" s="15">
        <v>92</v>
      </c>
      <c r="AI804" s="9">
        <v>2082.8582999999999</v>
      </c>
      <c r="AJ804" s="9">
        <v>1170</v>
      </c>
      <c r="AK804" s="66">
        <v>0.78022076923076922</v>
      </c>
      <c r="AL804" s="8">
        <v>0.08</v>
      </c>
      <c r="AM804" s="9">
        <v>2249.4869639999997</v>
      </c>
      <c r="AN804" s="66">
        <v>0.92263843076923058</v>
      </c>
      <c r="AO804" s="13">
        <f t="shared" si="26"/>
        <v>166.62866399999984</v>
      </c>
      <c r="AQ804" s="66">
        <v>0.80000000000000027</v>
      </c>
      <c r="AR804" s="13">
        <v>23.219819999999999</v>
      </c>
    </row>
    <row r="805" spans="1:44" x14ac:dyDescent="0.2">
      <c r="A805" s="6" t="s">
        <v>1195</v>
      </c>
      <c r="B805" t="s">
        <v>1131</v>
      </c>
      <c r="C805">
        <v>866</v>
      </c>
      <c r="D805" t="s">
        <v>1196</v>
      </c>
      <c r="E805" s="2">
        <v>3965.76</v>
      </c>
      <c r="F805" s="6" t="str">
        <f>+_xlfn.XLOOKUP(LISTAS[[#This Row],[ID]],_01_CODIGOS_Y_COSTOS_xlsm[Producto y N°],_01_CODIGOS_Y_COSTOS_xlsm[FABRICA],"",0,1)</f>
        <v>RESORTES</v>
      </c>
      <c r="G805" s="13">
        <f>LISTAS[[#This Row],[Precio]]*(1-0.46)*(1-IF($C$3520="",0,$C$3520))</f>
        <v>1606.1328000000001</v>
      </c>
      <c r="H805" s="1">
        <f>+_xlfn.XLOOKUP(LISTAS[[#This Row],[ID]],_01_CODIGOS_Y_COSTOS_xlsm[Producto y N°],_01_CODIGOS_Y_COSTOS_xlsm[COSTO],0,0,1)</f>
        <v>944.7</v>
      </c>
      <c r="I805" s="115">
        <f>+IFERROR(LISTAS[[#This Row],[VENTA NETA]]/LISTAS[[#This Row],[COSTO]]-1,0)</f>
        <v>0.70015115909812642</v>
      </c>
      <c r="J805" s="33" t="str">
        <f>IFERROR(VLOOKUP(LISTAS[[#This Row],[ID]],_01_CODIGOS_Y_COSTOS_xlsm[[Producto y N°]:[CODIGO]],2,0),"")</f>
        <v>866</v>
      </c>
      <c r="M805" s="22">
        <v>0</v>
      </c>
      <c r="N805" s="23">
        <f>+LISTAS[[#This Row],[Precio]]+(LISTAS[[#This Row],[Precio]]*M805)</f>
        <v>3965.76</v>
      </c>
      <c r="O805" s="24">
        <f t="shared" si="25"/>
        <v>1606.1328000000001</v>
      </c>
      <c r="Q805" s="21">
        <f>IFERROR(O805/LISTAS[[#This Row],[COSTO]]-1,"")</f>
        <v>0.70015115909812642</v>
      </c>
      <c r="R805" t="str">
        <f>+LISTAS[[#This Row],[ID]]</f>
        <v>RESORTES LINEA BULONERA866</v>
      </c>
      <c r="T805" s="29"/>
      <c r="U805" s="25">
        <f>LISTAS[[#This Row],[COSTO]]+(LISTAS[[#This Row],[COSTO]]*T805)</f>
        <v>944.7</v>
      </c>
      <c r="V805" s="30">
        <f>IF(T805="",0,U805/LISTAS[[#This Row],[VENTA NETA]]-1)</f>
        <v>0</v>
      </c>
      <c r="X805" s="25">
        <v>0</v>
      </c>
      <c r="Y805" s="31" t="str">
        <f>IFERROR(LISTAS[[#This Row],[COSTO]]/X805-1,"")</f>
        <v/>
      </c>
      <c r="AF805" t="str">
        <v>NEPLASTIC</v>
      </c>
      <c r="AG805" t="str">
        <v>PERILLAS DE COCINA</v>
      </c>
      <c r="AH805" s="15">
        <v>100</v>
      </c>
      <c r="AI805" s="9">
        <v>1749.6000000000001</v>
      </c>
      <c r="AJ805" s="9">
        <v>990</v>
      </c>
      <c r="AK805" s="66">
        <v>0.76727272727272733</v>
      </c>
      <c r="AL805" s="8">
        <v>0.08</v>
      </c>
      <c r="AM805" s="9">
        <v>1889.5680000000002</v>
      </c>
      <c r="AN805" s="66">
        <v>0.9086545454545456</v>
      </c>
      <c r="AO805" s="13">
        <f t="shared" si="26"/>
        <v>139.96800000000007</v>
      </c>
      <c r="AQ805" s="66">
        <v>0.7999999999999996</v>
      </c>
      <c r="AR805" s="13">
        <v>354.85715249999885</v>
      </c>
    </row>
    <row r="806" spans="1:44" x14ac:dyDescent="0.2">
      <c r="A806" s="6" t="s">
        <v>1197</v>
      </c>
      <c r="B806" t="s">
        <v>1131</v>
      </c>
      <c r="C806">
        <v>868</v>
      </c>
      <c r="D806" t="s">
        <v>1198</v>
      </c>
      <c r="E806" s="2">
        <v>3965.76</v>
      </c>
      <c r="F806" s="6" t="str">
        <f>+_xlfn.XLOOKUP(LISTAS[[#This Row],[ID]],_01_CODIGOS_Y_COSTOS_xlsm[Producto y N°],_01_CODIGOS_Y_COSTOS_xlsm[FABRICA],"",0,1)</f>
        <v>RESORTES</v>
      </c>
      <c r="G806" s="13">
        <f>LISTAS[[#This Row],[Precio]]*(1-0.46)*(1-IF($C$3520="",0,$C$3520))</f>
        <v>1606.1328000000001</v>
      </c>
      <c r="H806" s="1">
        <f>+_xlfn.XLOOKUP(LISTAS[[#This Row],[ID]],_01_CODIGOS_Y_COSTOS_xlsm[Producto y N°],_01_CODIGOS_Y_COSTOS_xlsm[COSTO],0,0,1)</f>
        <v>944.7</v>
      </c>
      <c r="I806" s="115">
        <f>+IFERROR(LISTAS[[#This Row],[VENTA NETA]]/LISTAS[[#This Row],[COSTO]]-1,0)</f>
        <v>0.70015115909812642</v>
      </c>
      <c r="J806" s="33" t="str">
        <f>IFERROR(VLOOKUP(LISTAS[[#This Row],[ID]],_01_CODIGOS_Y_COSTOS_xlsm[[Producto y N°]:[CODIGO]],2,0),"")</f>
        <v>868</v>
      </c>
      <c r="M806" s="22">
        <v>0</v>
      </c>
      <c r="N806" s="23">
        <f>+LISTAS[[#This Row],[Precio]]+(LISTAS[[#This Row],[Precio]]*M806)</f>
        <v>3965.76</v>
      </c>
      <c r="O806" s="24">
        <f t="shared" si="25"/>
        <v>1606.1328000000001</v>
      </c>
      <c r="Q806" s="21">
        <f>IFERROR(O806/LISTAS[[#This Row],[COSTO]]-1,"")</f>
        <v>0.70015115909812642</v>
      </c>
      <c r="R806" t="str">
        <f>+LISTAS[[#This Row],[ID]]</f>
        <v>RESORTES LINEA BULONERA868</v>
      </c>
      <c r="T806" s="29"/>
      <c r="U806" s="25">
        <f>LISTAS[[#This Row],[COSTO]]+(LISTAS[[#This Row],[COSTO]]*T806)</f>
        <v>944.7</v>
      </c>
      <c r="V806" s="30">
        <f>IF(T806="",0,U806/LISTAS[[#This Row],[VENTA NETA]]-1)</f>
        <v>0</v>
      </c>
      <c r="X806" s="25">
        <v>0</v>
      </c>
      <c r="Y806" s="31" t="str">
        <f>IFERROR(LISTAS[[#This Row],[COSTO]]/X806-1,"")</f>
        <v/>
      </c>
      <c r="AF806" t="str">
        <v>NEPLASTIC</v>
      </c>
      <c r="AG806" t="str">
        <v>PERILLAS DE COCINA</v>
      </c>
      <c r="AH806" s="15">
        <v>101</v>
      </c>
      <c r="AI806" s="9">
        <v>3332.5708500000001</v>
      </c>
      <c r="AJ806" s="9">
        <v>1890</v>
      </c>
      <c r="AK806" s="66">
        <v>0.76326500000000008</v>
      </c>
      <c r="AL806" s="8">
        <v>0.08</v>
      </c>
      <c r="AM806" s="9">
        <v>3599.1765180000002</v>
      </c>
      <c r="AN806" s="66">
        <v>0.90432620000000008</v>
      </c>
      <c r="AO806" s="13">
        <f t="shared" si="26"/>
        <v>266.60566800000015</v>
      </c>
      <c r="AQ806" s="66">
        <v>0.7999999999999996</v>
      </c>
      <c r="AR806" s="13">
        <v>354.85715249999885</v>
      </c>
    </row>
    <row r="807" spans="1:44" x14ac:dyDescent="0.2">
      <c r="A807" s="6" t="s">
        <v>1199</v>
      </c>
      <c r="B807" t="s">
        <v>1131</v>
      </c>
      <c r="C807">
        <v>870</v>
      </c>
      <c r="D807" t="s">
        <v>1200</v>
      </c>
      <c r="E807" s="2">
        <v>4510.08</v>
      </c>
      <c r="F807" s="6" t="str">
        <f>+_xlfn.XLOOKUP(LISTAS[[#This Row],[ID]],_01_CODIGOS_Y_COSTOS_xlsm[Producto y N°],_01_CODIGOS_Y_COSTOS_xlsm[FABRICA],"",0,1)</f>
        <v>RESORTES</v>
      </c>
      <c r="G807" s="13">
        <f>LISTAS[[#This Row],[Precio]]*(1-0.46)*(1-IF($C$3520="",0,$C$3520))</f>
        <v>1826.5824000000002</v>
      </c>
      <c r="H807" s="1">
        <f>+_xlfn.XLOOKUP(LISTAS[[#This Row],[ID]],_01_CODIGOS_Y_COSTOS_xlsm[Producto y N°],_01_CODIGOS_Y_COSTOS_xlsm[COSTO],0,0,1)</f>
        <v>1071.5999999999999</v>
      </c>
      <c r="I807" s="115">
        <f>+IFERROR(LISTAS[[#This Row],[VENTA NETA]]/LISTAS[[#This Row],[COSTO]]-1,0)</f>
        <v>0.70453751399776077</v>
      </c>
      <c r="J807" s="33" t="str">
        <f>IFERROR(VLOOKUP(LISTAS[[#This Row],[ID]],_01_CODIGOS_Y_COSTOS_xlsm[[Producto y N°]:[CODIGO]],2,0),"")</f>
        <v>870</v>
      </c>
      <c r="M807" s="22">
        <v>0</v>
      </c>
      <c r="N807" s="23">
        <f>+LISTAS[[#This Row],[Precio]]+(LISTAS[[#This Row],[Precio]]*M807)</f>
        <v>4510.08</v>
      </c>
      <c r="O807" s="24">
        <f t="shared" si="25"/>
        <v>1826.5824000000002</v>
      </c>
      <c r="Q807" s="21">
        <f>IFERROR(O807/LISTAS[[#This Row],[COSTO]]-1,"")</f>
        <v>0.70453751399776077</v>
      </c>
      <c r="R807" t="str">
        <f>+LISTAS[[#This Row],[ID]]</f>
        <v>RESORTES LINEA BULONERA870</v>
      </c>
      <c r="T807" s="29"/>
      <c r="U807" s="25">
        <f>LISTAS[[#This Row],[COSTO]]+(LISTAS[[#This Row],[COSTO]]*T807)</f>
        <v>1071.5999999999999</v>
      </c>
      <c r="V807" s="30">
        <f>IF(T807="",0,U807/LISTAS[[#This Row],[VENTA NETA]]-1)</f>
        <v>0</v>
      </c>
      <c r="X807" s="25">
        <v>0</v>
      </c>
      <c r="Y807" s="31" t="str">
        <f>IFERROR(LISTAS[[#This Row],[COSTO]]/X807-1,"")</f>
        <v/>
      </c>
      <c r="AF807" t="str">
        <v>NEPLASTIC</v>
      </c>
      <c r="AG807" t="str">
        <v>PERILLAS DE COCINA</v>
      </c>
      <c r="AH807" s="15">
        <v>102</v>
      </c>
      <c r="AI807" s="9">
        <v>1749.6000000000001</v>
      </c>
      <c r="AJ807" s="9">
        <v>990</v>
      </c>
      <c r="AK807" s="66">
        <v>0.76727272727272733</v>
      </c>
      <c r="AL807" s="8">
        <v>0.08</v>
      </c>
      <c r="AM807" s="9">
        <v>1889.5680000000002</v>
      </c>
      <c r="AN807" s="66">
        <v>0.9086545454545456</v>
      </c>
      <c r="AO807" s="13">
        <f t="shared" si="26"/>
        <v>139.96800000000007</v>
      </c>
      <c r="AQ807" s="66">
        <v>0.8</v>
      </c>
      <c r="AR807" s="13">
        <v>177.42855599999984</v>
      </c>
    </row>
    <row r="808" spans="1:44" x14ac:dyDescent="0.2">
      <c r="A808" s="6" t="s">
        <v>1201</v>
      </c>
      <c r="B808" t="s">
        <v>1131</v>
      </c>
      <c r="C808">
        <v>872</v>
      </c>
      <c r="D808" t="s">
        <v>1202</v>
      </c>
      <c r="E808" s="2">
        <v>4888</v>
      </c>
      <c r="F808" s="6" t="str">
        <f>+_xlfn.XLOOKUP(LISTAS[[#This Row],[ID]],_01_CODIGOS_Y_COSTOS_xlsm[Producto y N°],_01_CODIGOS_Y_COSTOS_xlsm[FABRICA],"",0,1)</f>
        <v>RESORTES</v>
      </c>
      <c r="G808" s="13">
        <f>LISTAS[[#This Row],[Precio]]*(1-0.46)*(1-IF($C$3520="",0,$C$3520))</f>
        <v>1979.6399999999999</v>
      </c>
      <c r="H808" s="1">
        <f>+_xlfn.XLOOKUP(LISTAS[[#This Row],[ID]],_01_CODIGOS_Y_COSTOS_xlsm[Producto y N°],_01_CODIGOS_Y_COSTOS_xlsm[COSTO],0,0,1)</f>
        <v>1099.8</v>
      </c>
      <c r="I808" s="115">
        <f>+IFERROR(LISTAS[[#This Row],[VENTA NETA]]/LISTAS[[#This Row],[COSTO]]-1,0)</f>
        <v>0.8</v>
      </c>
      <c r="J808" s="33" t="str">
        <f>IFERROR(VLOOKUP(LISTAS[[#This Row],[ID]],_01_CODIGOS_Y_COSTOS_xlsm[[Producto y N°]:[CODIGO]],2,0),"")</f>
        <v>872</v>
      </c>
      <c r="M808" s="22">
        <v>8.3794522491840384E-2</v>
      </c>
      <c r="N808" s="23">
        <f>+LISTAS[[#This Row],[Precio]]+(LISTAS[[#This Row],[Precio]]*M808)</f>
        <v>5297.5876259401157</v>
      </c>
      <c r="O808" s="24">
        <f t="shared" si="25"/>
        <v>2145.522988505747</v>
      </c>
      <c r="Q808" s="21">
        <f>IFERROR(O808/LISTAS[[#This Row],[COSTO]]-1,"")</f>
        <v>0.95083014048531278</v>
      </c>
      <c r="R808" t="str">
        <f>+LISTAS[[#This Row],[ID]]</f>
        <v>RESORTES LINEA BULONERA872</v>
      </c>
      <c r="T808" s="29"/>
      <c r="U808" s="25">
        <f>LISTAS[[#This Row],[COSTO]]+(LISTAS[[#This Row],[COSTO]]*T808)</f>
        <v>1099.8</v>
      </c>
      <c r="V808" s="30">
        <f>IF(T808="",0,U808/LISTAS[[#This Row],[VENTA NETA]]-1)</f>
        <v>0</v>
      </c>
      <c r="X808" s="25">
        <v>0</v>
      </c>
      <c r="Y808" s="31" t="str">
        <f>IFERROR(LISTAS[[#This Row],[COSTO]]/X808-1,"")</f>
        <v/>
      </c>
      <c r="AF808" t="str">
        <v>NEPLASTIC</v>
      </c>
      <c r="AG808" t="str">
        <v>PERILLAS DE COCINA</v>
      </c>
      <c r="AH808" s="15">
        <v>103</v>
      </c>
      <c r="AI808" s="9">
        <v>1749.6000000000001</v>
      </c>
      <c r="AJ808" s="9">
        <v>990</v>
      </c>
      <c r="AK808" s="66">
        <v>0.76727272727272733</v>
      </c>
      <c r="AL808" s="8">
        <v>0.08</v>
      </c>
      <c r="AM808" s="9">
        <v>1889.5680000000002</v>
      </c>
      <c r="AN808" s="66">
        <v>0.9086545454545456</v>
      </c>
      <c r="AO808" s="13">
        <f t="shared" si="26"/>
        <v>139.96800000000007</v>
      </c>
      <c r="AQ808" s="66">
        <v>0.8</v>
      </c>
      <c r="AR808" s="13">
        <v>177.42855599999984</v>
      </c>
    </row>
    <row r="809" spans="1:44" x14ac:dyDescent="0.2">
      <c r="A809" s="6" t="s">
        <v>1203</v>
      </c>
      <c r="B809" t="s">
        <v>1204</v>
      </c>
      <c r="C809">
        <v>4</v>
      </c>
      <c r="D809" t="s">
        <v>1205</v>
      </c>
      <c r="E809" s="2">
        <v>88.72</v>
      </c>
      <c r="F809" s="6" t="str">
        <f>+_xlfn.XLOOKUP(LISTAS[[#This Row],[ID]],_01_CODIGOS_Y_COSTOS_xlsm[Producto y N°],_01_CODIGOS_Y_COSTOS_xlsm[FABRICA],"",0,1)</f>
        <v>OTIA</v>
      </c>
      <c r="G809" s="13">
        <f>LISTAS[[#This Row],[Precio]]*(1-0.46)*(1-IF($C$3520="",0,$C$3520))</f>
        <v>35.931600000000003</v>
      </c>
      <c r="H809" s="1">
        <f>+_xlfn.XLOOKUP(LISTAS[[#This Row],[ID]],_01_CODIGOS_Y_COSTOS_xlsm[Producto y N°],_01_CODIGOS_Y_COSTOS_xlsm[COSTO],0,0,1)</f>
        <v>10.772600000000001</v>
      </c>
      <c r="I809" s="115">
        <f>+IFERROR(LISTAS[[#This Row],[VENTA NETA]]/LISTAS[[#This Row],[COSTO]]-1,0)</f>
        <v>2.3354621911144942</v>
      </c>
      <c r="J809" s="33" t="str">
        <f>IFERROR(VLOOKUP(LISTAS[[#This Row],[ID]],_01_CODIGOS_Y_COSTOS_xlsm[[Producto y N°]:[CODIGO]],2,0),"")</f>
        <v>0403004</v>
      </c>
      <c r="M809" s="22">
        <v>0</v>
      </c>
      <c r="N809" s="23">
        <f>+LISTAS[[#This Row],[Precio]]+(LISTAS[[#This Row],[Precio]]*M809)</f>
        <v>88.72</v>
      </c>
      <c r="O809" s="24">
        <f t="shared" ref="O809:O872" si="27">N809*(1-0.46)*(1-IF($C$3520="",0,$C$3520))</f>
        <v>35.931600000000003</v>
      </c>
      <c r="Q809" s="21">
        <f>IFERROR(O809/LISTAS[[#This Row],[COSTO]]-1,"")</f>
        <v>2.3354621911144942</v>
      </c>
      <c r="R809" t="str">
        <f>+LISTAS[[#This Row],[ID]]</f>
        <v>SEEGER DIN 4714</v>
      </c>
      <c r="T809" s="29"/>
      <c r="U809" s="25">
        <f>LISTAS[[#This Row],[COSTO]]+(LISTAS[[#This Row],[COSTO]]*T809)</f>
        <v>10.772600000000001</v>
      </c>
      <c r="V809" s="30">
        <f>IF(T809="",0,U809/LISTAS[[#This Row],[VENTA NETA]]-1)</f>
        <v>0</v>
      </c>
      <c r="X809" s="25">
        <v>13.926500000000001</v>
      </c>
      <c r="Y809" s="31">
        <f>IFERROR(LISTAS[[#This Row],[COSTO]]/X809-1,"")</f>
        <v>-0.22646752593975517</v>
      </c>
      <c r="AF809" t="str">
        <v>LCT</v>
      </c>
      <c r="AG809" t="str">
        <v>TERMINALES</v>
      </c>
      <c r="AH809" s="15">
        <v>82</v>
      </c>
      <c r="AI809" s="9">
        <v>188.36550000000003</v>
      </c>
      <c r="AJ809" s="9">
        <v>104.648</v>
      </c>
      <c r="AK809" s="66">
        <v>0.79999139974008138</v>
      </c>
      <c r="AL809" s="8">
        <v>7.7798118838139363E-2</v>
      </c>
      <c r="AM809" s="9">
        <v>203.01998155400557</v>
      </c>
      <c r="AN809" s="66">
        <v>0.94002734456468895</v>
      </c>
      <c r="AO809" s="13">
        <f t="shared" si="26"/>
        <v>14.654481554005542</v>
      </c>
      <c r="AQ809" s="66">
        <v>0.8</v>
      </c>
      <c r="AR809" s="13">
        <v>177.42855599999984</v>
      </c>
    </row>
    <row r="810" spans="1:44" x14ac:dyDescent="0.2">
      <c r="A810" s="6" t="s">
        <v>1206</v>
      </c>
      <c r="B810" t="s">
        <v>1204</v>
      </c>
      <c r="C810">
        <v>5</v>
      </c>
      <c r="D810" t="s">
        <v>1207</v>
      </c>
      <c r="E810" s="2">
        <v>88.72</v>
      </c>
      <c r="F810" s="6" t="str">
        <f>+_xlfn.XLOOKUP(LISTAS[[#This Row],[ID]],_01_CODIGOS_Y_COSTOS_xlsm[Producto y N°],_01_CODIGOS_Y_COSTOS_xlsm[FABRICA],"",0,1)</f>
        <v>OTIA</v>
      </c>
      <c r="G810" s="13">
        <f>LISTAS[[#This Row],[Precio]]*(1-0.46)*(1-IF($C$3520="",0,$C$3520))</f>
        <v>35.931600000000003</v>
      </c>
      <c r="H810" s="1">
        <f>+_xlfn.XLOOKUP(LISTAS[[#This Row],[ID]],_01_CODIGOS_Y_COSTOS_xlsm[Producto y N°],_01_CODIGOS_Y_COSTOS_xlsm[COSTO],0,0,1)</f>
        <v>10.772600000000001</v>
      </c>
      <c r="I810" s="115">
        <f>+IFERROR(LISTAS[[#This Row],[VENTA NETA]]/LISTAS[[#This Row],[COSTO]]-1,0)</f>
        <v>2.3354621911144942</v>
      </c>
      <c r="J810" s="33" t="str">
        <f>IFERROR(VLOOKUP(LISTAS[[#This Row],[ID]],_01_CODIGOS_Y_COSTOS_xlsm[[Producto y N°]:[CODIGO]],2,0),"")</f>
        <v>0403005</v>
      </c>
      <c r="M810" s="22">
        <v>0</v>
      </c>
      <c r="N810" s="23">
        <f>+LISTAS[[#This Row],[Precio]]+(LISTAS[[#This Row],[Precio]]*M810)</f>
        <v>88.72</v>
      </c>
      <c r="O810" s="24">
        <f t="shared" si="27"/>
        <v>35.931600000000003</v>
      </c>
      <c r="Q810" s="21">
        <f>IFERROR(O810/LISTAS[[#This Row],[COSTO]]-1,"")</f>
        <v>2.3354621911144942</v>
      </c>
      <c r="R810" t="str">
        <f>+LISTAS[[#This Row],[ID]]</f>
        <v>SEEGER DIN 4715</v>
      </c>
      <c r="T810" s="29"/>
      <c r="U810" s="25">
        <f>LISTAS[[#This Row],[COSTO]]+(LISTAS[[#This Row],[COSTO]]*T810)</f>
        <v>10.772600000000001</v>
      </c>
      <c r="V810" s="30">
        <f>IF(T810="",0,U810/LISTAS[[#This Row],[VENTA NETA]]-1)</f>
        <v>0</v>
      </c>
      <c r="X810" s="25">
        <v>13.926500000000001</v>
      </c>
      <c r="Y810" s="31">
        <f>IFERROR(LISTAS[[#This Row],[COSTO]]/X810-1,"")</f>
        <v>-0.22646752593975517</v>
      </c>
      <c r="AF810" t="str">
        <v>FADER</v>
      </c>
      <c r="AG810" t="str">
        <v>PLASTICOS</v>
      </c>
      <c r="AH810" s="15">
        <v>367</v>
      </c>
      <c r="AI810" s="9">
        <v>369.87435000000005</v>
      </c>
      <c r="AJ810" s="9">
        <v>205.48500000000001</v>
      </c>
      <c r="AK810" s="66">
        <v>0.80000656982261487</v>
      </c>
      <c r="AL810" s="8">
        <v>7.7715234262832444E-2</v>
      </c>
      <c r="AM810" s="9">
        <v>398.61922175806296</v>
      </c>
      <c r="AN810" s="66">
        <v>0.93989450207101699</v>
      </c>
      <c r="AO810" s="13">
        <f t="shared" si="26"/>
        <v>28.744871758062914</v>
      </c>
      <c r="AQ810" s="66">
        <v>0.8</v>
      </c>
      <c r="AR810" s="13">
        <v>177.42855599999984</v>
      </c>
    </row>
    <row r="811" spans="1:44" x14ac:dyDescent="0.2">
      <c r="A811" s="6" t="s">
        <v>1208</v>
      </c>
      <c r="B811" t="s">
        <v>1204</v>
      </c>
      <c r="C811">
        <v>6</v>
      </c>
      <c r="D811" t="s">
        <v>1209</v>
      </c>
      <c r="E811" s="2">
        <v>117.56</v>
      </c>
      <c r="F811" s="6" t="str">
        <f>+_xlfn.XLOOKUP(LISTAS[[#This Row],[ID]],_01_CODIGOS_Y_COSTOS_xlsm[Producto y N°],_01_CODIGOS_Y_COSTOS_xlsm[FABRICA],"",0,1)</f>
        <v>OTIA</v>
      </c>
      <c r="G811" s="13">
        <f>LISTAS[[#This Row],[Precio]]*(1-0.46)*(1-IF($C$3520="",0,$C$3520))</f>
        <v>47.611800000000002</v>
      </c>
      <c r="H811" s="1">
        <f>+_xlfn.XLOOKUP(LISTAS[[#This Row],[ID]],_01_CODIGOS_Y_COSTOS_xlsm[Producto y N°],_01_CODIGOS_Y_COSTOS_xlsm[COSTO],0,0,1)</f>
        <v>14.4109</v>
      </c>
      <c r="I811" s="115">
        <f>+IFERROR(LISTAS[[#This Row],[VENTA NETA]]/LISTAS[[#This Row],[COSTO]]-1,0)</f>
        <v>2.3038741508163962</v>
      </c>
      <c r="J811" s="33" t="str">
        <f>IFERROR(VLOOKUP(LISTAS[[#This Row],[ID]],_01_CODIGOS_Y_COSTOS_xlsm[[Producto y N°]:[CODIGO]],2,0),"")</f>
        <v>0403006</v>
      </c>
      <c r="M811" s="22">
        <v>0</v>
      </c>
      <c r="N811" s="23">
        <f>+LISTAS[[#This Row],[Precio]]+(LISTAS[[#This Row],[Precio]]*M811)</f>
        <v>117.56</v>
      </c>
      <c r="O811" s="24">
        <f t="shared" si="27"/>
        <v>47.611800000000002</v>
      </c>
      <c r="Q811" s="21">
        <f>IFERROR(O811/LISTAS[[#This Row],[COSTO]]-1,"")</f>
        <v>2.3038741508163962</v>
      </c>
      <c r="R811" t="str">
        <f>+LISTAS[[#This Row],[ID]]</f>
        <v>SEEGER DIN 4716</v>
      </c>
      <c r="T811" s="29"/>
      <c r="U811" s="25">
        <f>LISTAS[[#This Row],[COSTO]]+(LISTAS[[#This Row],[COSTO]]*T811)</f>
        <v>14.4109</v>
      </c>
      <c r="V811" s="30">
        <f>IF(T811="",0,U811/LISTAS[[#This Row],[VENTA NETA]]-1)</f>
        <v>0</v>
      </c>
      <c r="X811" s="25">
        <v>18.631599999999999</v>
      </c>
      <c r="Y811" s="31">
        <f>IFERROR(LISTAS[[#This Row],[COSTO]]/X811-1,"")</f>
        <v>-0.2265344897915369</v>
      </c>
      <c r="AF811" t="str">
        <v>MIGUEL.ALEMITES</v>
      </c>
      <c r="AG811" t="str">
        <v>ALEMITES</v>
      </c>
      <c r="AH811" s="15" t="str">
        <v>20 - 1/8 SAE 44 mm (internacional)</v>
      </c>
      <c r="AI811" s="9">
        <v>1542.6004499999999</v>
      </c>
      <c r="AJ811" s="9">
        <v>857</v>
      </c>
      <c r="AK811" s="66">
        <v>0.8000005250875144</v>
      </c>
      <c r="AL811" s="8">
        <v>7.7674285836442314E-2</v>
      </c>
      <c r="AM811" s="9">
        <v>1662.4208382847246</v>
      </c>
      <c r="AN811" s="66">
        <v>0.93981428037890846</v>
      </c>
      <c r="AO811" s="13">
        <f t="shared" si="26"/>
        <v>119.82038828472469</v>
      </c>
      <c r="AQ811" s="66">
        <v>0.8</v>
      </c>
      <c r="AR811" s="13">
        <v>177.42855599999984</v>
      </c>
    </row>
    <row r="812" spans="1:44" x14ac:dyDescent="0.2">
      <c r="A812" s="6" t="s">
        <v>1210</v>
      </c>
      <c r="B812" t="s">
        <v>1204</v>
      </c>
      <c r="C812">
        <v>7</v>
      </c>
      <c r="D812" t="s">
        <v>1211</v>
      </c>
      <c r="E812" s="2">
        <v>147.88</v>
      </c>
      <c r="F812" s="6" t="str">
        <f>+_xlfn.XLOOKUP(LISTAS[[#This Row],[ID]],_01_CODIGOS_Y_COSTOS_xlsm[Producto y N°],_01_CODIGOS_Y_COSTOS_xlsm[FABRICA],"",0,1)</f>
        <v>OTIA</v>
      </c>
      <c r="G812" s="13">
        <f>LISTAS[[#This Row],[Precio]]*(1-0.46)*(1-IF($C$3520="",0,$C$3520))</f>
        <v>59.891399999999997</v>
      </c>
      <c r="H812" s="1">
        <f>+_xlfn.XLOOKUP(LISTAS[[#This Row],[ID]],_01_CODIGOS_Y_COSTOS_xlsm[Producto y N°],_01_CODIGOS_Y_COSTOS_xlsm[COSTO],0,0,1)</f>
        <v>17.948799999999999</v>
      </c>
      <c r="I812" s="115">
        <f>+IFERROR(LISTAS[[#This Row],[VENTA NETA]]/LISTAS[[#This Row],[COSTO]]-1,0)</f>
        <v>2.3367913175254058</v>
      </c>
      <c r="J812" s="33" t="str">
        <f>IFERROR(VLOOKUP(LISTAS[[#This Row],[ID]],_01_CODIGOS_Y_COSTOS_xlsm[[Producto y N°]:[CODIGO]],2,0),"")</f>
        <v>0403007</v>
      </c>
      <c r="M812" s="22">
        <v>0</v>
      </c>
      <c r="N812" s="23">
        <f>+LISTAS[[#This Row],[Precio]]+(LISTAS[[#This Row],[Precio]]*M812)</f>
        <v>147.88</v>
      </c>
      <c r="O812" s="24">
        <f t="shared" si="27"/>
        <v>59.891399999999997</v>
      </c>
      <c r="Q812" s="21">
        <f>IFERROR(O812/LISTAS[[#This Row],[COSTO]]-1,"")</f>
        <v>2.3367913175254058</v>
      </c>
      <c r="R812" t="str">
        <f>+LISTAS[[#This Row],[ID]]</f>
        <v>SEEGER DIN 4717</v>
      </c>
      <c r="T812" s="29"/>
      <c r="U812" s="25">
        <f>LISTAS[[#This Row],[COSTO]]+(LISTAS[[#This Row],[COSTO]]*T812)</f>
        <v>17.948799999999999</v>
      </c>
      <c r="V812" s="30">
        <f>IF(T812="",0,U812/LISTAS[[#This Row],[VENTA NETA]]-1)</f>
        <v>0</v>
      </c>
      <c r="X812" s="25">
        <v>23.205100000000002</v>
      </c>
      <c r="Y812" s="31">
        <f>IFERROR(LISTAS[[#This Row],[COSTO]]/X812-1,"")</f>
        <v>-0.22651486095728968</v>
      </c>
      <c r="AF812" t="str">
        <v>ALCIDES.TESSA</v>
      </c>
      <c r="AG812" t="str">
        <v>INTERRUPTORES Y PULSADORES</v>
      </c>
      <c r="AH812" s="15">
        <v>123</v>
      </c>
      <c r="AI812" s="9">
        <v>1847.0511000000001</v>
      </c>
      <c r="AJ812" s="9">
        <v>1026.1400000000001</v>
      </c>
      <c r="AK812" s="66">
        <v>0.79999912292669606</v>
      </c>
      <c r="AL812" s="8">
        <v>7.7164789826636548E-2</v>
      </c>
      <c r="AM812" s="9">
        <v>1989.5784099305581</v>
      </c>
      <c r="AN812" s="66">
        <v>0.93889567693546483</v>
      </c>
      <c r="AO812" s="13">
        <f t="shared" si="26"/>
        <v>142.52730993055798</v>
      </c>
      <c r="AQ812" s="66">
        <v>0.8</v>
      </c>
      <c r="AR812" s="13">
        <v>177.42855599999984</v>
      </c>
    </row>
    <row r="813" spans="1:44" x14ac:dyDescent="0.2">
      <c r="A813" s="6" t="s">
        <v>1212</v>
      </c>
      <c r="B813" t="s">
        <v>1204</v>
      </c>
      <c r="C813">
        <v>8</v>
      </c>
      <c r="D813" t="s">
        <v>1213</v>
      </c>
      <c r="E813" s="2">
        <v>167.48</v>
      </c>
      <c r="F813" s="6" t="str">
        <f>+_xlfn.XLOOKUP(LISTAS[[#This Row],[ID]],_01_CODIGOS_Y_COSTOS_xlsm[Producto y N°],_01_CODIGOS_Y_COSTOS_xlsm[FABRICA],"",0,1)</f>
        <v>OTIA</v>
      </c>
      <c r="G813" s="13">
        <f>LISTAS[[#This Row],[Precio]]*(1-0.46)*(1-IF($C$3520="",0,$C$3520))</f>
        <v>67.829399999999993</v>
      </c>
      <c r="H813" s="1">
        <f>+_xlfn.XLOOKUP(LISTAS[[#This Row],[ID]],_01_CODIGOS_Y_COSTOS_xlsm[Producto y N°],_01_CODIGOS_Y_COSTOS_xlsm[COSTO],0,0,1)</f>
        <v>23.938199999999998</v>
      </c>
      <c r="I813" s="115">
        <f>+IFERROR(LISTAS[[#This Row],[VENTA NETA]]/LISTAS[[#This Row],[COSTO]]-1,0)</f>
        <v>1.8335213173922851</v>
      </c>
      <c r="J813" s="33" t="str">
        <f>IFERROR(VLOOKUP(LISTAS[[#This Row],[ID]],_01_CODIGOS_Y_COSTOS_xlsm[[Producto y N°]:[CODIGO]],2,0),"")</f>
        <v>0403008N</v>
      </c>
      <c r="M813" s="22">
        <v>0</v>
      </c>
      <c r="N813" s="23">
        <f>+LISTAS[[#This Row],[Precio]]+(LISTAS[[#This Row],[Precio]]*M813)</f>
        <v>167.48</v>
      </c>
      <c r="O813" s="24">
        <f t="shared" si="27"/>
        <v>67.829399999999993</v>
      </c>
      <c r="Q813" s="21">
        <f>IFERROR(O813/LISTAS[[#This Row],[COSTO]]-1,"")</f>
        <v>1.8335213173922851</v>
      </c>
      <c r="R813" t="str">
        <f>+LISTAS[[#This Row],[ID]]</f>
        <v>SEEGER DIN 4718</v>
      </c>
      <c r="T813" s="29"/>
      <c r="U813" s="25">
        <f>LISTAS[[#This Row],[COSTO]]+(LISTAS[[#This Row],[COSTO]]*T813)</f>
        <v>23.938199999999998</v>
      </c>
      <c r="V813" s="30">
        <f>IF(T813="",0,U813/LISTAS[[#This Row],[VENTA NETA]]-1)</f>
        <v>0</v>
      </c>
      <c r="X813" s="25">
        <v>27.302399999999999</v>
      </c>
      <c r="Y813" s="31">
        <f>IFERROR(LISTAS[[#This Row],[COSTO]]/X813-1,"")</f>
        <v>-0.12321993670886078</v>
      </c>
      <c r="AF813" t="str">
        <v>RESORTES</v>
      </c>
      <c r="AG813" t="str">
        <v>RESORTES LINEA COMPLEMENTARIA</v>
      </c>
      <c r="AH813" s="15">
        <v>274</v>
      </c>
      <c r="AI813" s="9">
        <v>558.36135000000013</v>
      </c>
      <c r="AJ813" s="9">
        <v>310.2</v>
      </c>
      <c r="AK813" s="66">
        <v>0.80000435203094833</v>
      </c>
      <c r="AL813" s="8">
        <v>7.7116993239372045E-2</v>
      </c>
      <c r="AM813" s="9">
        <v>601.42049845307679</v>
      </c>
      <c r="AN813" s="66">
        <v>0.9388152754773591</v>
      </c>
      <c r="AO813" s="13">
        <f t="shared" si="26"/>
        <v>43.059148453076659</v>
      </c>
      <c r="AQ813" s="66">
        <v>0.8</v>
      </c>
      <c r="AR813" s="13">
        <v>177.42855599999984</v>
      </c>
    </row>
    <row r="814" spans="1:44" x14ac:dyDescent="0.2">
      <c r="A814" s="6" t="s">
        <v>1214</v>
      </c>
      <c r="B814" t="s">
        <v>1204</v>
      </c>
      <c r="C814">
        <v>9</v>
      </c>
      <c r="D814" t="s">
        <v>1215</v>
      </c>
      <c r="E814" s="2">
        <v>178.56</v>
      </c>
      <c r="F814" s="6" t="str">
        <f>+_xlfn.XLOOKUP(LISTAS[[#This Row],[ID]],_01_CODIGOS_Y_COSTOS_xlsm[Producto y N°],_01_CODIGOS_Y_COSTOS_xlsm[FABRICA],"",0,1)</f>
        <v>OTIA</v>
      </c>
      <c r="G814" s="13">
        <f>LISTAS[[#This Row],[Precio]]*(1-0.46)*(1-IF($C$3520="",0,$C$3520))</f>
        <v>72.316800000000001</v>
      </c>
      <c r="H814" s="1">
        <f>+_xlfn.XLOOKUP(LISTAS[[#This Row],[ID]],_01_CODIGOS_Y_COSTOS_xlsm[Producto y N°],_01_CODIGOS_Y_COSTOS_xlsm[COSTO],0,0,1)</f>
        <v>21.591200000000001</v>
      </c>
      <c r="I814" s="115">
        <f>+IFERROR(LISTAS[[#This Row],[VENTA NETA]]/LISTAS[[#This Row],[COSTO]]-1,0)</f>
        <v>2.3493645559301939</v>
      </c>
      <c r="J814" s="33" t="str">
        <f>IFERROR(VLOOKUP(LISTAS[[#This Row],[ID]],_01_CODIGOS_Y_COSTOS_xlsm[[Producto y N°]:[CODIGO]],2,0),"")</f>
        <v>0403009</v>
      </c>
      <c r="M814" s="22">
        <v>0</v>
      </c>
      <c r="N814" s="23">
        <f>+LISTAS[[#This Row],[Precio]]+(LISTAS[[#This Row],[Precio]]*M814)</f>
        <v>178.56</v>
      </c>
      <c r="O814" s="24">
        <f t="shared" si="27"/>
        <v>72.316800000000001</v>
      </c>
      <c r="Q814" s="21">
        <f>IFERROR(O814/LISTAS[[#This Row],[COSTO]]-1,"")</f>
        <v>2.3493645559301939</v>
      </c>
      <c r="R814" t="str">
        <f>+LISTAS[[#This Row],[ID]]</f>
        <v>SEEGER DIN 4719</v>
      </c>
      <c r="T814" s="29"/>
      <c r="U814" s="25">
        <f>LISTAS[[#This Row],[COSTO]]+(LISTAS[[#This Row],[COSTO]]*T814)</f>
        <v>21.591200000000001</v>
      </c>
      <c r="V814" s="30">
        <f>IF(T814="",0,U814/LISTAS[[#This Row],[VENTA NETA]]-1)</f>
        <v>0</v>
      </c>
      <c r="X814" s="25">
        <v>27.9102</v>
      </c>
      <c r="Y814" s="31">
        <f>IFERROR(LISTAS[[#This Row],[COSTO]]/X814-1,"")</f>
        <v>-0.22640468359237842</v>
      </c>
      <c r="AF814" t="str">
        <v>FADER</v>
      </c>
      <c r="AG814" t="str">
        <v>PLASTICOS</v>
      </c>
      <c r="AH814" s="15">
        <v>188</v>
      </c>
      <c r="AI814" s="9">
        <v>278.30385000000001</v>
      </c>
      <c r="AJ814" s="9">
        <v>154.61250000000001</v>
      </c>
      <c r="AK814" s="66">
        <v>0.80000873150618479</v>
      </c>
      <c r="AL814" s="8">
        <v>7.7097505668934252E-2</v>
      </c>
      <c r="AM814" s="9">
        <v>299.76038265306119</v>
      </c>
      <c r="AN814" s="66">
        <v>0.93878491488761373</v>
      </c>
      <c r="AO814" s="13">
        <f t="shared" si="26"/>
        <v>21.456532653061174</v>
      </c>
      <c r="AQ814" s="66">
        <v>0.79999999999999938</v>
      </c>
      <c r="AR814" s="13">
        <v>34.551899999999819</v>
      </c>
    </row>
    <row r="815" spans="1:44" x14ac:dyDescent="0.2">
      <c r="A815" s="6" t="s">
        <v>1216</v>
      </c>
      <c r="B815" t="s">
        <v>1204</v>
      </c>
      <c r="C815">
        <v>10</v>
      </c>
      <c r="D815" t="s">
        <v>1217</v>
      </c>
      <c r="E815" s="2">
        <v>201.12</v>
      </c>
      <c r="F815" s="6" t="str">
        <f>+_xlfn.XLOOKUP(LISTAS[[#This Row],[ID]],_01_CODIGOS_Y_COSTOS_xlsm[Producto y N°],_01_CODIGOS_Y_COSTOS_xlsm[FABRICA],"",0,1)</f>
        <v>OTIA</v>
      </c>
      <c r="G815" s="13">
        <f>LISTAS[[#This Row],[Precio]]*(1-0.46)*(1-IF($C$3520="",0,$C$3520))</f>
        <v>81.453600000000009</v>
      </c>
      <c r="H815" s="1">
        <f>+_xlfn.XLOOKUP(LISTAS[[#This Row],[ID]],_01_CODIGOS_Y_COSTOS_xlsm[Producto y N°],_01_CODIGOS_Y_COSTOS_xlsm[COSTO],0,0,1)</f>
        <v>30.834</v>
      </c>
      <c r="I815" s="115">
        <f>+IFERROR(LISTAS[[#This Row],[VENTA NETA]]/LISTAS[[#This Row],[COSTO]]-1,0)</f>
        <v>1.6416812609457097</v>
      </c>
      <c r="J815" s="33" t="str">
        <f>IFERROR(VLOOKUP(LISTAS[[#This Row],[ID]],_01_CODIGOS_Y_COSTOS_xlsm[[Producto y N°]:[CODIGO]],2,0),"")</f>
        <v>0403010NH</v>
      </c>
      <c r="M815" s="22">
        <v>0</v>
      </c>
      <c r="N815" s="23">
        <f>+LISTAS[[#This Row],[Precio]]+(LISTAS[[#This Row],[Precio]]*M815)</f>
        <v>201.12</v>
      </c>
      <c r="O815" s="24">
        <f t="shared" si="27"/>
        <v>81.453600000000009</v>
      </c>
      <c r="Q815" s="21">
        <f>IFERROR(O815/LISTAS[[#This Row],[COSTO]]-1,"")</f>
        <v>1.6416812609457097</v>
      </c>
      <c r="R815" t="str">
        <f>+LISTAS[[#This Row],[ID]]</f>
        <v>SEEGER DIN 47110</v>
      </c>
      <c r="T815" s="29"/>
      <c r="U815" s="25">
        <f>LISTAS[[#This Row],[COSTO]]+(LISTAS[[#This Row],[COSTO]]*T815)</f>
        <v>30.834</v>
      </c>
      <c r="V815" s="30">
        <f>IF(T815="",0,U815/LISTAS[[#This Row],[VENTA NETA]]-1)</f>
        <v>0</v>
      </c>
      <c r="X815" s="25">
        <v>37.837800000000001</v>
      </c>
      <c r="Y815" s="31">
        <f>IFERROR(LISTAS[[#This Row],[COSTO]]/X815-1,"")</f>
        <v>-0.18510061367204234</v>
      </c>
      <c r="AF815" t="str">
        <v>FADER</v>
      </c>
      <c r="AG815" t="str">
        <v>PLASTICOS</v>
      </c>
      <c r="AH815" s="15">
        <v>80</v>
      </c>
      <c r="AI815" s="9">
        <v>280.09800000000007</v>
      </c>
      <c r="AJ815" s="9">
        <v>155.61000000000001</v>
      </c>
      <c r="AK815" s="66">
        <v>0.80000000000000027</v>
      </c>
      <c r="AL815" s="8">
        <v>7.658779576587782E-2</v>
      </c>
      <c r="AM815" s="9">
        <v>301.55008841843085</v>
      </c>
      <c r="AN815" s="66">
        <v>0.9378580323785799</v>
      </c>
      <c r="AO815" s="13">
        <f t="shared" si="26"/>
        <v>21.452088418430776</v>
      </c>
      <c r="AQ815" s="66">
        <v>0.80000000000000049</v>
      </c>
      <c r="AR815" s="13">
        <v>297.28278000000137</v>
      </c>
    </row>
    <row r="816" spans="1:44" x14ac:dyDescent="0.2">
      <c r="A816" s="6" t="s">
        <v>1218</v>
      </c>
      <c r="B816" t="s">
        <v>1204</v>
      </c>
      <c r="C816">
        <v>11</v>
      </c>
      <c r="D816" t="s">
        <v>1219</v>
      </c>
      <c r="E816" s="2">
        <v>205.92</v>
      </c>
      <c r="F816" s="6" t="str">
        <f>+_xlfn.XLOOKUP(LISTAS[[#This Row],[ID]],_01_CODIGOS_Y_COSTOS_xlsm[Producto y N°],_01_CODIGOS_Y_COSTOS_xlsm[FABRICA],"",0,1)</f>
        <v>OTIA</v>
      </c>
      <c r="G816" s="13">
        <f>LISTAS[[#This Row],[Precio]]*(1-0.46)*(1-IF($C$3520="",0,$C$3520))</f>
        <v>83.397599999999997</v>
      </c>
      <c r="H816" s="1">
        <f>+_xlfn.XLOOKUP(LISTAS[[#This Row],[ID]],_01_CODIGOS_Y_COSTOS_xlsm[Producto y N°],_01_CODIGOS_Y_COSTOS_xlsm[COSTO],0,0,1)</f>
        <v>25.179300000000001</v>
      </c>
      <c r="I816" s="115">
        <f>+IFERROR(LISTAS[[#This Row],[VENTA NETA]]/LISTAS[[#This Row],[COSTO]]-1,0)</f>
        <v>2.3121492654680629</v>
      </c>
      <c r="J816" s="33" t="str">
        <f>IFERROR(VLOOKUP(LISTAS[[#This Row],[ID]],_01_CODIGOS_Y_COSTOS_xlsm[[Producto y N°]:[CODIGO]],2,0),"")</f>
        <v>0403011</v>
      </c>
      <c r="M816" s="22">
        <v>0</v>
      </c>
      <c r="N816" s="23">
        <f>+LISTAS[[#This Row],[Precio]]+(LISTAS[[#This Row],[Precio]]*M816)</f>
        <v>205.92</v>
      </c>
      <c r="O816" s="24">
        <f t="shared" si="27"/>
        <v>83.397599999999997</v>
      </c>
      <c r="Q816" s="21">
        <f>IFERROR(O816/LISTAS[[#This Row],[COSTO]]-1,"")</f>
        <v>2.3121492654680629</v>
      </c>
      <c r="R816" t="str">
        <f>+LISTAS[[#This Row],[ID]]</f>
        <v>SEEGER DIN 47111</v>
      </c>
      <c r="T816" s="29"/>
      <c r="U816" s="25">
        <f>LISTAS[[#This Row],[COSTO]]+(LISTAS[[#This Row],[COSTO]]*T816)</f>
        <v>25.179300000000001</v>
      </c>
      <c r="V816" s="30">
        <f>IF(T816="",0,U816/LISTAS[[#This Row],[VENTA NETA]]-1)</f>
        <v>0</v>
      </c>
      <c r="X816" s="25">
        <v>32.552399999999999</v>
      </c>
      <c r="Y816" s="31">
        <f>IFERROR(LISTAS[[#This Row],[COSTO]]/X816-1,"")</f>
        <v>-0.22649942861355843</v>
      </c>
      <c r="AF816" t="str">
        <v>FADER</v>
      </c>
      <c r="AG816" t="str">
        <v>PLASTICOS</v>
      </c>
      <c r="AH816" s="15">
        <v>349</v>
      </c>
      <c r="AI816" s="9">
        <v>565.58249999999998</v>
      </c>
      <c r="AJ816" s="9">
        <v>314.21249999999998</v>
      </c>
      <c r="AK816" s="66">
        <v>0.8</v>
      </c>
      <c r="AL816" s="8">
        <v>7.4958433401071556E-2</v>
      </c>
      <c r="AM816" s="9">
        <v>607.9776781590615</v>
      </c>
      <c r="AN816" s="66">
        <v>0.93492518012192871</v>
      </c>
      <c r="AO816" s="13">
        <f t="shared" si="26"/>
        <v>42.395178159061516</v>
      </c>
      <c r="AQ816" s="66">
        <v>0.8</v>
      </c>
      <c r="AR816" s="13">
        <v>40.981949999999983</v>
      </c>
    </row>
    <row r="817" spans="1:44" x14ac:dyDescent="0.2">
      <c r="A817" s="6" t="s">
        <v>1220</v>
      </c>
      <c r="B817" t="s">
        <v>1204</v>
      </c>
      <c r="C817">
        <v>12</v>
      </c>
      <c r="D817" t="s">
        <v>1221</v>
      </c>
      <c r="E817" s="2">
        <v>212.6</v>
      </c>
      <c r="F817" s="6" t="str">
        <f>+_xlfn.XLOOKUP(LISTAS[[#This Row],[ID]],_01_CODIGOS_Y_COSTOS_xlsm[Producto y N°],_01_CODIGOS_Y_COSTOS_xlsm[FABRICA],"",0,1)</f>
        <v>OTIA</v>
      </c>
      <c r="G817" s="13">
        <f>LISTAS[[#This Row],[Precio]]*(1-0.46)*(1-IF($C$3520="",0,$C$3520))</f>
        <v>86.103000000000009</v>
      </c>
      <c r="H817" s="1">
        <f>+_xlfn.XLOOKUP(LISTAS[[#This Row],[ID]],_01_CODIGOS_Y_COSTOS_xlsm[Producto y N°],_01_CODIGOS_Y_COSTOS_xlsm[COSTO],0,0,1)</f>
        <v>39.636000000000003</v>
      </c>
      <c r="I817" s="115">
        <f>+IFERROR(LISTAS[[#This Row],[VENTA NETA]]/LISTAS[[#This Row],[COSTO]]-1,0)</f>
        <v>1.1723433242506811</v>
      </c>
      <c r="J817" s="33" t="str">
        <f>IFERROR(VLOOKUP(LISTAS[[#This Row],[ID]],_01_CODIGOS_Y_COSTOS_xlsm[[Producto y N°]:[CODIGO]],2,0),"")</f>
        <v>0403012N</v>
      </c>
      <c r="M817" s="22">
        <v>0</v>
      </c>
      <c r="N817" s="23">
        <f>+LISTAS[[#This Row],[Precio]]+(LISTAS[[#This Row],[Precio]]*M817)</f>
        <v>212.6</v>
      </c>
      <c r="O817" s="24">
        <f t="shared" si="27"/>
        <v>86.103000000000009</v>
      </c>
      <c r="Q817" s="21">
        <f>IFERROR(O817/LISTAS[[#This Row],[COSTO]]-1,"")</f>
        <v>1.1723433242506811</v>
      </c>
      <c r="R817" t="str">
        <f>+LISTAS[[#This Row],[ID]]</f>
        <v>SEEGER DIN 47112</v>
      </c>
      <c r="T817" s="29"/>
      <c r="U817" s="25">
        <f>LISTAS[[#This Row],[COSTO]]+(LISTAS[[#This Row],[COSTO]]*T817)</f>
        <v>39.636000000000003</v>
      </c>
      <c r="V817" s="30">
        <f>IF(T817="",0,U817/LISTAS[[#This Row],[VENTA NETA]]-1)</f>
        <v>0</v>
      </c>
      <c r="X817" s="25">
        <v>43.362000000000002</v>
      </c>
      <c r="Y817" s="31">
        <f>IFERROR(LISTAS[[#This Row],[COSTO]]/X817-1,"")</f>
        <v>-8.5927770859277719E-2</v>
      </c>
      <c r="AF817" t="str">
        <v>RESORTES</v>
      </c>
      <c r="AG817" t="str">
        <v>RESORTES LINEA BULONERA</v>
      </c>
      <c r="AH817" s="15">
        <v>814</v>
      </c>
      <c r="AI817" s="9">
        <v>2334.95865</v>
      </c>
      <c r="AJ817" s="9">
        <v>1297.2</v>
      </c>
      <c r="AK817" s="66">
        <v>0.7999989592969472</v>
      </c>
      <c r="AL817" s="8">
        <v>7.453132144490171E-2</v>
      </c>
      <c r="AM817" s="9">
        <v>2508.9862037037037</v>
      </c>
      <c r="AN817" s="66">
        <v>0.9341552603327965</v>
      </c>
      <c r="AO817" s="13">
        <f t="shared" si="26"/>
        <v>174.02755370370369</v>
      </c>
      <c r="AQ817" s="66">
        <v>0.7999999999999996</v>
      </c>
      <c r="AR817" s="13">
        <v>20.49434999999994</v>
      </c>
    </row>
    <row r="818" spans="1:44" x14ac:dyDescent="0.2">
      <c r="A818" s="6" t="s">
        <v>1222</v>
      </c>
      <c r="B818" t="s">
        <v>1204</v>
      </c>
      <c r="C818">
        <v>13</v>
      </c>
      <c r="D818" t="s">
        <v>1223</v>
      </c>
      <c r="E818" s="2">
        <v>268.04000000000002</v>
      </c>
      <c r="F818" s="6" t="str">
        <f>+_xlfn.XLOOKUP(LISTAS[[#This Row],[ID]],_01_CODIGOS_Y_COSTOS_xlsm[Producto y N°],_01_CODIGOS_Y_COSTOS_xlsm[FABRICA],"",0,1)</f>
        <v>OTIA</v>
      </c>
      <c r="G818" s="13">
        <f>LISTAS[[#This Row],[Precio]]*(1-0.46)*(1-IF($C$3520="",0,$C$3520))</f>
        <v>108.55620000000002</v>
      </c>
      <c r="H818" s="1">
        <f>+_xlfn.XLOOKUP(LISTAS[[#This Row],[ID]],_01_CODIGOS_Y_COSTOS_xlsm[Producto y N°],_01_CODIGOS_Y_COSTOS_xlsm[COSTO],0,0,1)</f>
        <v>32.522599999999997</v>
      </c>
      <c r="I818" s="115">
        <f>+IFERROR(LISTAS[[#This Row],[VENTA NETA]]/LISTAS[[#This Row],[COSTO]]-1,0)</f>
        <v>2.337869666016863</v>
      </c>
      <c r="J818" s="33" t="str">
        <f>IFERROR(VLOOKUP(LISTAS[[#This Row],[ID]],_01_CODIGOS_Y_COSTOS_xlsm[[Producto y N°]:[CODIGO]],2,0),"")</f>
        <v>0403013</v>
      </c>
      <c r="M818" s="22">
        <v>0</v>
      </c>
      <c r="N818" s="23">
        <f>+LISTAS[[#This Row],[Precio]]+(LISTAS[[#This Row],[Precio]]*M818)</f>
        <v>268.04000000000002</v>
      </c>
      <c r="O818" s="24">
        <f t="shared" si="27"/>
        <v>108.55620000000002</v>
      </c>
      <c r="Q818" s="21">
        <f>IFERROR(O818/LISTAS[[#This Row],[COSTO]]-1,"")</f>
        <v>2.337869666016863</v>
      </c>
      <c r="R818" t="str">
        <f>+LISTAS[[#This Row],[ID]]</f>
        <v>SEEGER DIN 47113</v>
      </c>
      <c r="T818" s="29"/>
      <c r="U818" s="25">
        <f>LISTAS[[#This Row],[COSTO]]+(LISTAS[[#This Row],[COSTO]]*T818)</f>
        <v>32.522599999999997</v>
      </c>
      <c r="V818" s="30">
        <f>IF(T818="",0,U818/LISTAS[[#This Row],[VENTA NETA]]-1)</f>
        <v>0</v>
      </c>
      <c r="X818" s="25">
        <v>42.0428</v>
      </c>
      <c r="Y818" s="31">
        <f>IFERROR(LISTAS[[#This Row],[COSTO]]/X818-1,"")</f>
        <v>-0.22644067474097829</v>
      </c>
      <c r="AF818" t="str">
        <v>JorgeManguera</v>
      </c>
      <c r="AG818" t="str">
        <v>CONECTORES PLASTICOS MANGUERAS</v>
      </c>
      <c r="AH818" s="15">
        <v>94</v>
      </c>
      <c r="AI818" s="9">
        <v>230.40045000000001</v>
      </c>
      <c r="AJ818" s="9">
        <v>128</v>
      </c>
      <c r="AK818" s="66">
        <v>0.80000351562500005</v>
      </c>
      <c r="AL818" s="8">
        <v>7.3537305421363497E-2</v>
      </c>
      <c r="AM818" s="9">
        <v>247.34347826086963</v>
      </c>
      <c r="AN818" s="66">
        <v>0.93237092391304399</v>
      </c>
      <c r="AO818" s="13">
        <f t="shared" si="26"/>
        <v>16.943028260869625</v>
      </c>
      <c r="AQ818" s="66">
        <v>0.8</v>
      </c>
      <c r="AR818" s="13">
        <v>192.85715249999976</v>
      </c>
    </row>
    <row r="819" spans="1:44" x14ac:dyDescent="0.2">
      <c r="A819" s="6" t="s">
        <v>1224</v>
      </c>
      <c r="B819" t="s">
        <v>1204</v>
      </c>
      <c r="C819">
        <v>14</v>
      </c>
      <c r="D819" t="s">
        <v>1225</v>
      </c>
      <c r="E819" s="2">
        <v>268.04000000000002</v>
      </c>
      <c r="F819" s="6" t="str">
        <f>+_xlfn.XLOOKUP(LISTAS[[#This Row],[ID]],_01_CODIGOS_Y_COSTOS_xlsm[Producto y N°],_01_CODIGOS_Y_COSTOS_xlsm[FABRICA],"",0,1)</f>
        <v>OTIA</v>
      </c>
      <c r="G819" s="13">
        <f>LISTAS[[#This Row],[Precio]]*(1-0.46)*(1-IF($C$3520="",0,$C$3520))</f>
        <v>108.55620000000002</v>
      </c>
      <c r="H819" s="1">
        <f>+_xlfn.XLOOKUP(LISTAS[[#This Row],[ID]],_01_CODIGOS_Y_COSTOS_xlsm[Producto y N°],_01_CODIGOS_Y_COSTOS_xlsm[COSTO],0,0,1)</f>
        <v>37.280299999999997</v>
      </c>
      <c r="I819" s="115">
        <f>+IFERROR(LISTAS[[#This Row],[VENTA NETA]]/LISTAS[[#This Row],[COSTO]]-1,0)</f>
        <v>1.9118918034457884</v>
      </c>
      <c r="J819" s="33" t="str">
        <f>IFERROR(VLOOKUP(LISTAS[[#This Row],[ID]],_01_CODIGOS_Y_COSTOS_xlsm[[Producto y N°]:[CODIGO]],2,0),"")</f>
        <v>0403014</v>
      </c>
      <c r="M819" s="22">
        <v>0</v>
      </c>
      <c r="N819" s="23">
        <f>+LISTAS[[#This Row],[Precio]]+(LISTAS[[#This Row],[Precio]]*M819)</f>
        <v>268.04000000000002</v>
      </c>
      <c r="O819" s="24">
        <f t="shared" si="27"/>
        <v>108.55620000000002</v>
      </c>
      <c r="Q819" s="21">
        <f>IFERROR(O819/LISTAS[[#This Row],[COSTO]]-1,"")</f>
        <v>1.9118918034457884</v>
      </c>
      <c r="R819" t="str">
        <f>+LISTAS[[#This Row],[ID]]</f>
        <v>SEEGER DIN 47114</v>
      </c>
      <c r="T819" s="29"/>
      <c r="U819" s="25">
        <f>LISTAS[[#This Row],[COSTO]]+(LISTAS[[#This Row],[COSTO]]*T819)</f>
        <v>37.280299999999997</v>
      </c>
      <c r="V819" s="30">
        <f>IF(T819="",0,U819/LISTAS[[#This Row],[VENTA NETA]]-1)</f>
        <v>0</v>
      </c>
      <c r="X819" s="25">
        <v>48.196100000000001</v>
      </c>
      <c r="Y819" s="31">
        <f>IFERROR(LISTAS[[#This Row],[COSTO]]/X819-1,"")</f>
        <v>-0.22648720539628731</v>
      </c>
      <c r="AF819" t="str">
        <v>JorgeManguera</v>
      </c>
      <c r="AG819" t="str">
        <v>CONECTORES PLASTICOS MANGUERAS</v>
      </c>
      <c r="AH819" s="15">
        <v>90</v>
      </c>
      <c r="AI819" s="9">
        <v>244.79820000000007</v>
      </c>
      <c r="AJ819" s="9">
        <v>136</v>
      </c>
      <c r="AK819" s="66">
        <v>0.79998676470588292</v>
      </c>
      <c r="AL819" s="8">
        <v>7.3537305421363275E-2</v>
      </c>
      <c r="AM819" s="9">
        <v>262.8</v>
      </c>
      <c r="AN819" s="66">
        <v>0.93235294117647061</v>
      </c>
      <c r="AO819" s="13">
        <f t="shared" si="26"/>
        <v>18.001799999999946</v>
      </c>
      <c r="AQ819" s="66">
        <v>0.8</v>
      </c>
      <c r="AR819" s="13">
        <v>192.85715249999976</v>
      </c>
    </row>
    <row r="820" spans="1:44" x14ac:dyDescent="0.2">
      <c r="A820" s="6" t="s">
        <v>1226</v>
      </c>
      <c r="B820" t="s">
        <v>1204</v>
      </c>
      <c r="C820">
        <v>15</v>
      </c>
      <c r="D820" t="s">
        <v>1227</v>
      </c>
      <c r="E820" s="2">
        <v>284.68</v>
      </c>
      <c r="F820" s="6" t="str">
        <f>+_xlfn.XLOOKUP(LISTAS[[#This Row],[ID]],_01_CODIGOS_Y_COSTOS_xlsm[Producto y N°],_01_CODIGOS_Y_COSTOS_xlsm[FABRICA],"",0,1)</f>
        <v>OTIA</v>
      </c>
      <c r="G820" s="13">
        <f>LISTAS[[#This Row],[Precio]]*(1-0.46)*(1-IF($C$3520="",0,$C$3520))</f>
        <v>115.2954</v>
      </c>
      <c r="H820" s="1">
        <f>+_xlfn.XLOOKUP(LISTAS[[#This Row],[ID]],_01_CODIGOS_Y_COSTOS_xlsm[Producto y N°],_01_CODIGOS_Y_COSTOS_xlsm[COSTO],0,0,1)</f>
        <v>44.479799999999997</v>
      </c>
      <c r="I820" s="115">
        <f>+IFERROR(LISTAS[[#This Row],[VENTA NETA]]/LISTAS[[#This Row],[COSTO]]-1,0)</f>
        <v>1.5920844967828094</v>
      </c>
      <c r="J820" s="33" t="str">
        <f>IFERROR(VLOOKUP(LISTAS[[#This Row],[ID]],_01_CODIGOS_Y_COSTOS_xlsm[[Producto y N°]:[CODIGO]],2,0),"")</f>
        <v>0403015NH</v>
      </c>
      <c r="M820" s="22">
        <v>0</v>
      </c>
      <c r="N820" s="23">
        <f>+LISTAS[[#This Row],[Precio]]+(LISTAS[[#This Row],[Precio]]*M820)</f>
        <v>284.68</v>
      </c>
      <c r="O820" s="24">
        <f t="shared" si="27"/>
        <v>115.2954</v>
      </c>
      <c r="Q820" s="21">
        <f>IFERROR(O820/LISTAS[[#This Row],[COSTO]]-1,"")</f>
        <v>1.5920844967828094</v>
      </c>
      <c r="R820" t="str">
        <f>+LISTAS[[#This Row],[ID]]</f>
        <v>SEEGER DIN 47115</v>
      </c>
      <c r="T820" s="29"/>
      <c r="U820" s="25">
        <f>LISTAS[[#This Row],[COSTO]]+(LISTAS[[#This Row],[COSTO]]*T820)</f>
        <v>44.479799999999997</v>
      </c>
      <c r="V820" s="30">
        <f>IF(T820="",0,U820/LISTAS[[#This Row],[VENTA NETA]]-1)</f>
        <v>0</v>
      </c>
      <c r="X820" s="25">
        <v>53.773200000000003</v>
      </c>
      <c r="Y820" s="31">
        <f>IFERROR(LISTAS[[#This Row],[COSTO]]/X820-1,"")</f>
        <v>-0.17282586864832306</v>
      </c>
      <c r="AF820" t="str">
        <v>JorgeManguera</v>
      </c>
      <c r="AG820" t="str">
        <v>CONECTORES PLASTICOS MANGUERAS</v>
      </c>
      <c r="AH820" s="15">
        <v>91</v>
      </c>
      <c r="AI820" s="9">
        <v>215.99865000000005</v>
      </c>
      <c r="AJ820" s="9">
        <v>120</v>
      </c>
      <c r="AK820" s="66">
        <v>0.79998875000000047</v>
      </c>
      <c r="AL820" s="8">
        <v>7.3537305421363275E-2</v>
      </c>
      <c r="AM820" s="9">
        <v>231.88260869565221</v>
      </c>
      <c r="AN820" s="66">
        <v>0.93235507246376836</v>
      </c>
      <c r="AO820" s="13">
        <f t="shared" si="26"/>
        <v>15.883958695652154</v>
      </c>
      <c r="AQ820" s="66">
        <v>0.8</v>
      </c>
      <c r="AR820" s="13">
        <v>192.85715249999976</v>
      </c>
    </row>
    <row r="821" spans="1:44" x14ac:dyDescent="0.2">
      <c r="A821" s="6" t="s">
        <v>1228</v>
      </c>
      <c r="B821" t="s">
        <v>1204</v>
      </c>
      <c r="C821">
        <v>16</v>
      </c>
      <c r="D821" t="s">
        <v>1229</v>
      </c>
      <c r="E821" s="2">
        <v>293.2</v>
      </c>
      <c r="F821" s="6" t="str">
        <f>+_xlfn.XLOOKUP(LISTAS[[#This Row],[ID]],_01_CODIGOS_Y_COSTOS_xlsm[Producto y N°],_01_CODIGOS_Y_COSTOS_xlsm[FABRICA],"",0,1)</f>
        <v>OTIA</v>
      </c>
      <c r="G821" s="13">
        <f>LISTAS[[#This Row],[Precio]]*(1-0.46)*(1-IF($C$3520="",0,$C$3520))</f>
        <v>118.74600000000001</v>
      </c>
      <c r="H821" s="1">
        <f>+_xlfn.XLOOKUP(LISTAS[[#This Row],[ID]],_01_CODIGOS_Y_COSTOS_xlsm[Producto y N°],_01_CODIGOS_Y_COSTOS_xlsm[COSTO],0,0,1)</f>
        <v>53.783999999999999</v>
      </c>
      <c r="I821" s="115">
        <f>+IFERROR(LISTAS[[#This Row],[VENTA NETA]]/LISTAS[[#This Row],[COSTO]]-1,0)</f>
        <v>1.2078313253012052</v>
      </c>
      <c r="J821" s="33" t="str">
        <f>IFERROR(VLOOKUP(LISTAS[[#This Row],[ID]],_01_CODIGOS_Y_COSTOS_xlsm[[Producto y N°]:[CODIGO]],2,0),"")</f>
        <v>0403016N</v>
      </c>
      <c r="M821" s="22">
        <v>0</v>
      </c>
      <c r="N821" s="23">
        <f>+LISTAS[[#This Row],[Precio]]+(LISTAS[[#This Row],[Precio]]*M821)</f>
        <v>293.2</v>
      </c>
      <c r="O821" s="24">
        <f t="shared" si="27"/>
        <v>118.74600000000001</v>
      </c>
      <c r="Q821" s="21">
        <f>IFERROR(O821/LISTAS[[#This Row],[COSTO]]-1,"")</f>
        <v>1.2078313253012052</v>
      </c>
      <c r="R821" t="str">
        <f>+LISTAS[[#This Row],[ID]]</f>
        <v>SEEGER DIN 47116</v>
      </c>
      <c r="T821" s="29"/>
      <c r="U821" s="25">
        <f>LISTAS[[#This Row],[COSTO]]+(LISTAS[[#This Row],[COSTO]]*T821)</f>
        <v>53.783999999999999</v>
      </c>
      <c r="V821" s="30">
        <f>IF(T821="",0,U821/LISTAS[[#This Row],[VENTA NETA]]-1)</f>
        <v>0</v>
      </c>
      <c r="X821" s="25">
        <v>57.104999999999997</v>
      </c>
      <c r="Y821" s="31">
        <f>IFERROR(LISTAS[[#This Row],[COSTO]]/X821-1,"")</f>
        <v>-5.8156028368794299E-2</v>
      </c>
      <c r="AF821" t="str">
        <v>JorgeManguera</v>
      </c>
      <c r="AG821" t="str">
        <v>CONECTORES PLASTICOS MANGUERAS</v>
      </c>
      <c r="AH821" s="15">
        <v>92</v>
      </c>
      <c r="AI821" s="9">
        <v>206.99955000000003</v>
      </c>
      <c r="AJ821" s="9">
        <v>115</v>
      </c>
      <c r="AK821" s="66">
        <v>0.79999608695652191</v>
      </c>
      <c r="AL821" s="8">
        <v>7.3537305421363275E-2</v>
      </c>
      <c r="AM821" s="9">
        <v>222.22173913043477</v>
      </c>
      <c r="AN821" s="66">
        <v>0.93236294896030225</v>
      </c>
      <c r="AO821" s="13">
        <f t="shared" si="26"/>
        <v>15.222189130434742</v>
      </c>
      <c r="AQ821" s="66">
        <v>0.80000000000000027</v>
      </c>
      <c r="AR821" s="13">
        <v>33.951150000000098</v>
      </c>
    </row>
    <row r="822" spans="1:44" x14ac:dyDescent="0.2">
      <c r="A822" s="6" t="s">
        <v>1230</v>
      </c>
      <c r="B822" t="s">
        <v>1204</v>
      </c>
      <c r="C822">
        <v>17</v>
      </c>
      <c r="D822" t="s">
        <v>1231</v>
      </c>
      <c r="E822" s="2">
        <v>435.32</v>
      </c>
      <c r="F822" s="6" t="str">
        <f>+_xlfn.XLOOKUP(LISTAS[[#This Row],[ID]],_01_CODIGOS_Y_COSTOS_xlsm[Producto y N°],_01_CODIGOS_Y_COSTOS_xlsm[FABRICA],"",0,1)</f>
        <v>OTIA</v>
      </c>
      <c r="G822" s="13">
        <f>LISTAS[[#This Row],[Precio]]*(1-0.46)*(1-IF($C$3520="",0,$C$3520))</f>
        <v>176.30459999999999</v>
      </c>
      <c r="H822" s="1">
        <f>+_xlfn.XLOOKUP(LISTAS[[#This Row],[ID]],_01_CODIGOS_Y_COSTOS_xlsm[Producto y N°],_01_CODIGOS_Y_COSTOS_xlsm[COSTO],0,0,1)</f>
        <v>79.352999999999994</v>
      </c>
      <c r="I822" s="115">
        <f>+IFERROR(LISTAS[[#This Row],[VENTA NETA]]/LISTAS[[#This Row],[COSTO]]-1,0)</f>
        <v>1.2217761143246002</v>
      </c>
      <c r="J822" s="33" t="str">
        <f>IFERROR(VLOOKUP(LISTAS[[#This Row],[ID]],_01_CODIGOS_Y_COSTOS_xlsm[[Producto y N°]:[CODIGO]],2,0),"")</f>
        <v>0403017NH</v>
      </c>
      <c r="M822" s="22">
        <v>0</v>
      </c>
      <c r="N822" s="23">
        <f>+LISTAS[[#This Row],[Precio]]+(LISTAS[[#This Row],[Precio]]*M822)</f>
        <v>435.32</v>
      </c>
      <c r="O822" s="24">
        <f t="shared" si="27"/>
        <v>176.30459999999999</v>
      </c>
      <c r="Q822" s="21">
        <f>IFERROR(O822/LISTAS[[#This Row],[COSTO]]-1,"")</f>
        <v>1.2217761143246002</v>
      </c>
      <c r="R822" t="str">
        <f>+LISTAS[[#This Row],[ID]]</f>
        <v>SEEGER DIN 47117</v>
      </c>
      <c r="T822" s="29"/>
      <c r="U822" s="25">
        <f>LISTAS[[#This Row],[COSTO]]+(LISTAS[[#This Row],[COSTO]]*T822)</f>
        <v>79.352999999999994</v>
      </c>
      <c r="V822" s="30">
        <f>IF(T822="",0,U822/LISTAS[[#This Row],[VENTA NETA]]-1)</f>
        <v>0</v>
      </c>
      <c r="X822" s="25">
        <v>90.72</v>
      </c>
      <c r="Y822" s="31">
        <f>IFERROR(LISTAS[[#This Row],[COSTO]]/X822-1,"")</f>
        <v>-0.12529761904761905</v>
      </c>
      <c r="AF822" t="str">
        <v>JorgeManguera</v>
      </c>
      <c r="AG822" t="str">
        <v>CONECTORES PLASTICOS MANGUERAS</v>
      </c>
      <c r="AH822" s="15">
        <v>93</v>
      </c>
      <c r="AI822" s="9">
        <v>225.00179999999997</v>
      </c>
      <c r="AJ822" s="9">
        <v>125</v>
      </c>
      <c r="AK822" s="66">
        <v>0.80001439999999979</v>
      </c>
      <c r="AL822" s="8">
        <v>7.3537305421363275E-2</v>
      </c>
      <c r="AM822" s="9">
        <v>241.54782608695652</v>
      </c>
      <c r="AN822" s="66">
        <v>0.93238260869565215</v>
      </c>
      <c r="AO822" s="13">
        <f t="shared" si="26"/>
        <v>16.546026086956545</v>
      </c>
      <c r="AQ822" s="66">
        <v>0.8</v>
      </c>
      <c r="AR822" s="13">
        <v>8.8315200000000118</v>
      </c>
    </row>
    <row r="823" spans="1:44" x14ac:dyDescent="0.2">
      <c r="A823" s="6" t="s">
        <v>1232</v>
      </c>
      <c r="B823" t="s">
        <v>1204</v>
      </c>
      <c r="C823">
        <v>18</v>
      </c>
      <c r="D823" t="s">
        <v>1233</v>
      </c>
      <c r="E823" s="2">
        <v>474</v>
      </c>
      <c r="F823" s="6" t="str">
        <f>+_xlfn.XLOOKUP(LISTAS[[#This Row],[ID]],_01_CODIGOS_Y_COSTOS_xlsm[Producto y N°],_01_CODIGOS_Y_COSTOS_xlsm[FABRICA],"",0,1)</f>
        <v>OTIA</v>
      </c>
      <c r="G823" s="13">
        <f>LISTAS[[#This Row],[Precio]]*(1-0.46)*(1-IF($C$3520="",0,$C$3520))</f>
        <v>191.97</v>
      </c>
      <c r="H823" s="1">
        <f>+_xlfn.XLOOKUP(LISTAS[[#This Row],[ID]],_01_CODIGOS_Y_COSTOS_xlsm[Producto y N°],_01_CODIGOS_Y_COSTOS_xlsm[COSTO],0,0,1)</f>
        <v>87.2316</v>
      </c>
      <c r="I823" s="115">
        <f>+IFERROR(LISTAS[[#This Row],[VENTA NETA]]/LISTAS[[#This Row],[COSTO]]-1,0)</f>
        <v>1.2006933267302218</v>
      </c>
      <c r="J823" s="33" t="str">
        <f>IFERROR(VLOOKUP(LISTAS[[#This Row],[ID]],_01_CODIGOS_Y_COSTOS_xlsm[[Producto y N°]:[CODIGO]],2,0),"")</f>
        <v>0403018NH</v>
      </c>
      <c r="M823" s="22">
        <v>0</v>
      </c>
      <c r="N823" s="23">
        <f>+LISTAS[[#This Row],[Precio]]+(LISTAS[[#This Row],[Precio]]*M823)</f>
        <v>474</v>
      </c>
      <c r="O823" s="24">
        <f t="shared" si="27"/>
        <v>191.97</v>
      </c>
      <c r="Q823" s="21">
        <f>IFERROR(O823/LISTAS[[#This Row],[COSTO]]-1,"")</f>
        <v>1.2006933267302218</v>
      </c>
      <c r="R823" t="str">
        <f>+LISTAS[[#This Row],[ID]]</f>
        <v>SEEGER DIN 47118</v>
      </c>
      <c r="T823" s="29"/>
      <c r="U823" s="25">
        <f>LISTAS[[#This Row],[COSTO]]+(LISTAS[[#This Row],[COSTO]]*T823)</f>
        <v>87.2316</v>
      </c>
      <c r="V823" s="30">
        <f>IF(T823="",0,U823/LISTAS[[#This Row],[VENTA NETA]]-1)</f>
        <v>0</v>
      </c>
      <c r="X823" s="25">
        <v>99.9</v>
      </c>
      <c r="Y823" s="31">
        <f>IFERROR(LISTAS[[#This Row],[COSTO]]/X823-1,"")</f>
        <v>-0.1268108108108108</v>
      </c>
      <c r="AF823" t="str">
        <v>JorgeManguera</v>
      </c>
      <c r="AG823" t="str">
        <v>CONECTORES PLASTICOS MANGUERAS</v>
      </c>
      <c r="AH823" s="15">
        <v>95</v>
      </c>
      <c r="AI823" s="9">
        <v>1080.0013500000002</v>
      </c>
      <c r="AJ823" s="9">
        <v>600</v>
      </c>
      <c r="AK823" s="66">
        <v>0.80000225000000036</v>
      </c>
      <c r="AL823" s="8">
        <v>7.3537305421363275E-2</v>
      </c>
      <c r="AM823" s="9">
        <v>1159.4217391304348</v>
      </c>
      <c r="AN823" s="66">
        <v>0.93236956521739134</v>
      </c>
      <c r="AO823" s="13">
        <f t="shared" si="26"/>
        <v>79.420389130434614</v>
      </c>
      <c r="AQ823" s="66">
        <v>0.8</v>
      </c>
      <c r="AR823" s="13">
        <v>10.616399999999999</v>
      </c>
    </row>
    <row r="824" spans="1:44" x14ac:dyDescent="0.2">
      <c r="A824" s="6" t="s">
        <v>1234</v>
      </c>
      <c r="B824" t="s">
        <v>1204</v>
      </c>
      <c r="C824">
        <v>19</v>
      </c>
      <c r="D824" t="s">
        <v>1235</v>
      </c>
      <c r="E824" s="2">
        <v>601.61</v>
      </c>
      <c r="F824" s="6" t="str">
        <f>+_xlfn.XLOOKUP(LISTAS[[#This Row],[ID]],_01_CODIGOS_Y_COSTOS_xlsm[Producto y N°],_01_CODIGOS_Y_COSTOS_xlsm[FABRICA],"",0,1)</f>
        <v>OTIA</v>
      </c>
      <c r="G824" s="13">
        <f>LISTAS[[#This Row],[Precio]]*(1-0.46)*(1-IF($C$3520="",0,$C$3520))</f>
        <v>243.65205000000003</v>
      </c>
      <c r="H824" s="1">
        <f>+_xlfn.XLOOKUP(LISTAS[[#This Row],[ID]],_01_CODIGOS_Y_COSTOS_xlsm[Producto y N°],_01_CODIGOS_Y_COSTOS_xlsm[COSTO],0,0,1)</f>
        <v>107.352</v>
      </c>
      <c r="I824" s="115">
        <f>+IFERROR(LISTAS[[#This Row],[VENTA NETA]]/LISTAS[[#This Row],[COSTO]]-1,0)</f>
        <v>1.2696554325955738</v>
      </c>
      <c r="J824" s="33" t="str">
        <f>IFERROR(VLOOKUP(LISTAS[[#This Row],[ID]],_01_CODIGOS_Y_COSTOS_xlsm[[Producto y N°]:[CODIGO]],2,0),"")</f>
        <v>0403019NH</v>
      </c>
      <c r="M824" s="22">
        <v>0</v>
      </c>
      <c r="N824" s="23">
        <f>+LISTAS[[#This Row],[Precio]]+(LISTAS[[#This Row],[Precio]]*M824)</f>
        <v>601.61</v>
      </c>
      <c r="O824" s="24">
        <f t="shared" si="27"/>
        <v>243.65205000000003</v>
      </c>
      <c r="Q824" s="21">
        <f>IFERROR(O824/LISTAS[[#This Row],[COSTO]]-1,"")</f>
        <v>1.2696554325955738</v>
      </c>
      <c r="R824" t="str">
        <f>+LISTAS[[#This Row],[ID]]</f>
        <v>SEEGER DIN 47119</v>
      </c>
      <c r="T824" s="29"/>
      <c r="U824" s="25">
        <f>LISTAS[[#This Row],[COSTO]]+(LISTAS[[#This Row],[COSTO]]*T824)</f>
        <v>107.352</v>
      </c>
      <c r="V824" s="30">
        <f>IF(T824="",0,U824/LISTAS[[#This Row],[VENTA NETA]]-1)</f>
        <v>0</v>
      </c>
      <c r="X824" s="25">
        <v>120.42</v>
      </c>
      <c r="Y824" s="31">
        <f>IFERROR(LISTAS[[#This Row],[COSTO]]/X824-1,"")</f>
        <v>-0.10852017937219727</v>
      </c>
      <c r="AF824" t="str">
        <v>LCT</v>
      </c>
      <c r="AG824" t="str">
        <v>TERMINALES</v>
      </c>
      <c r="AH824" s="15">
        <v>81</v>
      </c>
      <c r="AI824" s="9">
        <v>120.55635000000001</v>
      </c>
      <c r="AJ824" s="9">
        <v>66.975999999999999</v>
      </c>
      <c r="AK824" s="66">
        <v>0.79999328117534652</v>
      </c>
      <c r="AL824" s="8">
        <v>7.303670059158307E-2</v>
      </c>
      <c r="AM824" s="9">
        <v>129.36138803936413</v>
      </c>
      <c r="AN824" s="66">
        <v>0.93145885151941199</v>
      </c>
      <c r="AO824" s="13">
        <f t="shared" si="26"/>
        <v>8.8050380393641206</v>
      </c>
      <c r="AQ824" s="66">
        <v>0.79999999999999982</v>
      </c>
      <c r="AR824" s="13">
        <v>153.05759999999941</v>
      </c>
    </row>
    <row r="825" spans="1:44" x14ac:dyDescent="0.2">
      <c r="A825" s="6" t="s">
        <v>1236</v>
      </c>
      <c r="B825" t="s">
        <v>1204</v>
      </c>
      <c r="C825">
        <v>20</v>
      </c>
      <c r="D825" t="s">
        <v>1237</v>
      </c>
      <c r="E825" s="2">
        <v>552.72</v>
      </c>
      <c r="F825" s="6" t="str">
        <f>+_xlfn.XLOOKUP(LISTAS[[#This Row],[ID]],_01_CODIGOS_Y_COSTOS_xlsm[Producto y N°],_01_CODIGOS_Y_COSTOS_xlsm[FABRICA],"",0,1)</f>
        <v>OTIA</v>
      </c>
      <c r="G825" s="13">
        <f>LISTAS[[#This Row],[Precio]]*(1-0.46)*(1-IF($C$3520="",0,$C$3520))</f>
        <v>223.85160000000002</v>
      </c>
      <c r="H825" s="1">
        <f>+_xlfn.XLOOKUP(LISTAS[[#This Row],[ID]],_01_CODIGOS_Y_COSTOS_xlsm[Producto y N°],_01_CODIGOS_Y_COSTOS_xlsm[COSTO],0,0,1)</f>
        <v>89.802000000000007</v>
      </c>
      <c r="I825" s="115">
        <f>+IFERROR(LISTAS[[#This Row],[VENTA NETA]]/LISTAS[[#This Row],[COSTO]]-1,0)</f>
        <v>1.4927239927841249</v>
      </c>
      <c r="J825" s="33" t="str">
        <f>IFERROR(VLOOKUP(LISTAS[[#This Row],[ID]],_01_CODIGOS_Y_COSTOS_xlsm[[Producto y N°]:[CODIGO]],2,0),"")</f>
        <v>0403020NH</v>
      </c>
      <c r="M825" s="22">
        <v>0</v>
      </c>
      <c r="N825" s="23">
        <f>+LISTAS[[#This Row],[Precio]]+(LISTAS[[#This Row],[Precio]]*M825)</f>
        <v>552.72</v>
      </c>
      <c r="O825" s="24">
        <f t="shared" si="27"/>
        <v>223.85160000000002</v>
      </c>
      <c r="Q825" s="21">
        <f>IFERROR(O825/LISTAS[[#This Row],[COSTO]]-1,"")</f>
        <v>1.4927239927841249</v>
      </c>
      <c r="R825" t="str">
        <f>+LISTAS[[#This Row],[ID]]</f>
        <v>SEEGER DIN 47120</v>
      </c>
      <c r="T825" s="29"/>
      <c r="U825" s="25">
        <f>LISTAS[[#This Row],[COSTO]]+(LISTAS[[#This Row],[COSTO]]*T825)</f>
        <v>89.802000000000007</v>
      </c>
      <c r="V825" s="30">
        <f>IF(T825="",0,U825/LISTAS[[#This Row],[VENTA NETA]]-1)</f>
        <v>0</v>
      </c>
      <c r="X825" s="25">
        <v>98.82</v>
      </c>
      <c r="Y825" s="31">
        <f>IFERROR(LISTAS[[#This Row],[COSTO]]/X825-1,"")</f>
        <v>-9.1256830601092798E-2</v>
      </c>
      <c r="AF825" t="str">
        <v>ALNAT</v>
      </c>
      <c r="AG825" t="str">
        <v>CONECTORES NUEVA INCORPORACION</v>
      </c>
      <c r="AH825" s="15">
        <v>275</v>
      </c>
      <c r="AI825" s="9">
        <v>4044.986100000001</v>
      </c>
      <c r="AJ825" s="9">
        <v>2247.2156</v>
      </c>
      <c r="AK825" s="66">
        <v>0.79999911890964137</v>
      </c>
      <c r="AL825" s="8">
        <v>7.2880380794553279E-2</v>
      </c>
      <c r="AM825" s="9">
        <v>4339.7862272766761</v>
      </c>
      <c r="AN825" s="66">
        <v>0.93118374012563643</v>
      </c>
      <c r="AO825" s="13">
        <f t="shared" si="26"/>
        <v>294.80012727667508</v>
      </c>
      <c r="AQ825" s="66">
        <v>0.80000000000000049</v>
      </c>
      <c r="AR825" s="13">
        <v>182.91735000000062</v>
      </c>
    </row>
    <row r="826" spans="1:44" x14ac:dyDescent="0.2">
      <c r="A826" s="6" t="s">
        <v>1238</v>
      </c>
      <c r="B826" t="s">
        <v>1204</v>
      </c>
      <c r="C826">
        <v>21</v>
      </c>
      <c r="D826" t="s">
        <v>1239</v>
      </c>
      <c r="E826" s="2">
        <v>641.48</v>
      </c>
      <c r="F826" s="6" t="str">
        <f>+_xlfn.XLOOKUP(LISTAS[[#This Row],[ID]],_01_CODIGOS_Y_COSTOS_xlsm[Producto y N°],_01_CODIGOS_Y_COSTOS_xlsm[FABRICA],"",0,1)</f>
        <v>OTIA</v>
      </c>
      <c r="G826" s="13">
        <f>LISTAS[[#This Row],[Precio]]*(1-0.46)*(1-IF($C$3520="",0,$C$3520))</f>
        <v>259.79939999999999</v>
      </c>
      <c r="H826" s="1">
        <f>+_xlfn.XLOOKUP(LISTAS[[#This Row],[ID]],_01_CODIGOS_Y_COSTOS_xlsm[Producto y N°],_01_CODIGOS_Y_COSTOS_xlsm[COSTO],0,0,1)</f>
        <v>89.2102</v>
      </c>
      <c r="I826" s="115">
        <f>+IFERROR(LISTAS[[#This Row],[VENTA NETA]]/LISTAS[[#This Row],[COSTO]]-1,0)</f>
        <v>1.9122163160714805</v>
      </c>
      <c r="J826" s="33" t="str">
        <f>IFERROR(VLOOKUP(LISTAS[[#This Row],[ID]],_01_CODIGOS_Y_COSTOS_xlsm[[Producto y N°]:[CODIGO]],2,0),"")</f>
        <v>0403021</v>
      </c>
      <c r="M826" s="22">
        <v>0</v>
      </c>
      <c r="N826" s="23">
        <f>+LISTAS[[#This Row],[Precio]]+(LISTAS[[#This Row],[Precio]]*M826)</f>
        <v>641.48</v>
      </c>
      <c r="O826" s="24">
        <f t="shared" si="27"/>
        <v>259.79939999999999</v>
      </c>
      <c r="Q826" s="21">
        <f>IFERROR(O826/LISTAS[[#This Row],[COSTO]]-1,"")</f>
        <v>1.9122163160714805</v>
      </c>
      <c r="R826" t="str">
        <f>+LISTAS[[#This Row],[ID]]</f>
        <v>SEEGER DIN 47121</v>
      </c>
      <c r="T826" s="29"/>
      <c r="U826" s="25">
        <f>LISTAS[[#This Row],[COSTO]]+(LISTAS[[#This Row],[COSTO]]*T826)</f>
        <v>89.2102</v>
      </c>
      <c r="V826" s="30">
        <f>IF(T826="",0,U826/LISTAS[[#This Row],[VENTA NETA]]-1)</f>
        <v>0</v>
      </c>
      <c r="X826" s="25">
        <v>117.4221</v>
      </c>
      <c r="Y826" s="31">
        <f>IFERROR(LISTAS[[#This Row],[COSTO]]/X826-1,"")</f>
        <v>-0.24026056423790754</v>
      </c>
      <c r="AF826" t="str">
        <v>REGATONES</v>
      </c>
      <c r="AG826" t="str">
        <v>REGATONES</v>
      </c>
      <c r="AH826" s="15">
        <v>38</v>
      </c>
      <c r="AI826" s="9">
        <v>71.551349999999999</v>
      </c>
      <c r="AJ826" s="9">
        <v>39.75</v>
      </c>
      <c r="AK826" s="66">
        <v>0.80003396226415102</v>
      </c>
      <c r="AL826" s="8">
        <v>7.0707070707070718E-2</v>
      </c>
      <c r="AM826" s="9">
        <v>76.610536363636371</v>
      </c>
      <c r="AN826" s="66">
        <v>0.92730909090909108</v>
      </c>
      <c r="AO826" s="13">
        <f t="shared" si="26"/>
        <v>5.0591863636363712</v>
      </c>
      <c r="AQ826" s="66">
        <v>0.7999999999999996</v>
      </c>
      <c r="AR826" s="13">
        <v>48.042449999999803</v>
      </c>
    </row>
    <row r="827" spans="1:44" x14ac:dyDescent="0.2">
      <c r="A827" s="6" t="s">
        <v>1240</v>
      </c>
      <c r="B827" t="s">
        <v>1204</v>
      </c>
      <c r="C827">
        <v>22</v>
      </c>
      <c r="D827" t="s">
        <v>1241</v>
      </c>
      <c r="E827" s="2">
        <v>661.44</v>
      </c>
      <c r="F827" s="6" t="str">
        <f>+_xlfn.XLOOKUP(LISTAS[[#This Row],[ID]],_01_CODIGOS_Y_COSTOS_xlsm[Producto y N°],_01_CODIGOS_Y_COSTOS_xlsm[FABRICA],"",0,1)</f>
        <v>OTIA</v>
      </c>
      <c r="G827" s="13">
        <f>LISTAS[[#This Row],[Precio]]*(1-0.46)*(1-IF($C$3520="",0,$C$3520))</f>
        <v>267.88320000000004</v>
      </c>
      <c r="H827" s="1">
        <f>+_xlfn.XLOOKUP(LISTAS[[#This Row],[ID]],_01_CODIGOS_Y_COSTOS_xlsm[Producto y N°],_01_CODIGOS_Y_COSTOS_xlsm[COSTO],0,0,1)</f>
        <v>97.400300000000001</v>
      </c>
      <c r="I827" s="115">
        <f>+IFERROR(LISTAS[[#This Row],[VENTA NETA]]/LISTAS[[#This Row],[COSTO]]-1,0)</f>
        <v>1.7503323911733335</v>
      </c>
      <c r="J827" s="33" t="str">
        <f>IFERROR(VLOOKUP(LISTAS[[#This Row],[ID]],_01_CODIGOS_Y_COSTOS_xlsm[[Producto y N°]:[CODIGO]],2,0),"")</f>
        <v>0403022N</v>
      </c>
      <c r="M827" s="22">
        <v>0</v>
      </c>
      <c r="N827" s="23">
        <f>+LISTAS[[#This Row],[Precio]]+(LISTAS[[#This Row],[Precio]]*M827)</f>
        <v>661.44</v>
      </c>
      <c r="O827" s="24">
        <f t="shared" si="27"/>
        <v>267.88320000000004</v>
      </c>
      <c r="Q827" s="21">
        <f>IFERROR(O827/LISTAS[[#This Row],[COSTO]]-1,"")</f>
        <v>1.7503323911733335</v>
      </c>
      <c r="R827" t="str">
        <f>+LISTAS[[#This Row],[ID]]</f>
        <v>SEEGER DIN 47122</v>
      </c>
      <c r="T827" s="29"/>
      <c r="U827" s="25">
        <f>LISTAS[[#This Row],[COSTO]]+(LISTAS[[#This Row],[COSTO]]*T827)</f>
        <v>97.400300000000001</v>
      </c>
      <c r="V827" s="30">
        <f>IF(T827="",0,U827/LISTAS[[#This Row],[VENTA NETA]]-1)</f>
        <v>0</v>
      </c>
      <c r="X827" s="25">
        <v>145.26</v>
      </c>
      <c r="Y827" s="31">
        <f>IFERROR(LISTAS[[#This Row],[COSTO]]/X827-1,"")</f>
        <v>-0.32947611179953185</v>
      </c>
      <c r="AF827" t="str">
        <v>OTIA</v>
      </c>
      <c r="AG827" t="str">
        <v>SEEGER DIN 472</v>
      </c>
      <c r="AH827" s="15">
        <v>35</v>
      </c>
      <c r="AI827" s="9">
        <v>454.60440000000006</v>
      </c>
      <c r="AJ827" s="9">
        <v>252.55799999999999</v>
      </c>
      <c r="AK827" s="66">
        <v>0.80000000000000027</v>
      </c>
      <c r="AL827" s="8">
        <v>7.070090426952591E-2</v>
      </c>
      <c r="AM827" s="9">
        <v>486.74534216490531</v>
      </c>
      <c r="AN827" s="66">
        <v>0.92726162768514686</v>
      </c>
      <c r="AO827" s="13">
        <f t="shared" si="26"/>
        <v>32.140942164905255</v>
      </c>
      <c r="AQ827" s="66">
        <v>0.8</v>
      </c>
      <c r="AR827" s="13">
        <v>5.8017600000000016</v>
      </c>
    </row>
    <row r="828" spans="1:44" x14ac:dyDescent="0.2">
      <c r="A828" s="6" t="s">
        <v>1242</v>
      </c>
      <c r="B828" t="s">
        <v>1204</v>
      </c>
      <c r="C828">
        <v>23</v>
      </c>
      <c r="D828" t="s">
        <v>1243</v>
      </c>
      <c r="E828" s="2">
        <v>661.44</v>
      </c>
      <c r="F828" s="6" t="str">
        <f>+_xlfn.XLOOKUP(LISTAS[[#This Row],[ID]],_01_CODIGOS_Y_COSTOS_xlsm[Producto y N°],_01_CODIGOS_Y_COSTOS_xlsm[FABRICA],"",0,1)</f>
        <v>OTIA</v>
      </c>
      <c r="G828" s="13">
        <f>LISTAS[[#This Row],[Precio]]*(1-0.46)*(1-IF($C$3520="",0,$C$3520))</f>
        <v>267.88320000000004</v>
      </c>
      <c r="H828" s="1">
        <f>+_xlfn.XLOOKUP(LISTAS[[#This Row],[ID]],_01_CODIGOS_Y_COSTOS_xlsm[Producto y N°],_01_CODIGOS_Y_COSTOS_xlsm[COSTO],0,0,1)</f>
        <v>127.71</v>
      </c>
      <c r="I828" s="115">
        <f>+IFERROR(LISTAS[[#This Row],[VENTA NETA]]/LISTAS[[#This Row],[COSTO]]-1,0)</f>
        <v>1.0975898520084573</v>
      </c>
      <c r="J828" s="33" t="str">
        <f>IFERROR(VLOOKUP(LISTAS[[#This Row],[ID]],_01_CODIGOS_Y_COSTOS_xlsm[[Producto y N°]:[CODIGO]],2,0),"")</f>
        <v>0403023N</v>
      </c>
      <c r="M828" s="22">
        <v>0</v>
      </c>
      <c r="N828" s="23">
        <f>+LISTAS[[#This Row],[Precio]]+(LISTAS[[#This Row],[Precio]]*M828)</f>
        <v>661.44</v>
      </c>
      <c r="O828" s="24">
        <f t="shared" si="27"/>
        <v>267.88320000000004</v>
      </c>
      <c r="Q828" s="21">
        <f>IFERROR(O828/LISTAS[[#This Row],[COSTO]]-1,"")</f>
        <v>1.0975898520084573</v>
      </c>
      <c r="R828" t="str">
        <f>+LISTAS[[#This Row],[ID]]</f>
        <v>SEEGER DIN 47123</v>
      </c>
      <c r="T828" s="29"/>
      <c r="U828" s="25">
        <f>LISTAS[[#This Row],[COSTO]]+(LISTAS[[#This Row],[COSTO]]*T828)</f>
        <v>127.71</v>
      </c>
      <c r="V828" s="30">
        <f>IF(T828="",0,U828/LISTAS[[#This Row],[VENTA NETA]]-1)</f>
        <v>0</v>
      </c>
      <c r="X828" s="25">
        <v>133.91999999999999</v>
      </c>
      <c r="Y828" s="31">
        <f>IFERROR(LISTAS[[#This Row],[COSTO]]/X828-1,"")</f>
        <v>-4.6370967741935387E-2</v>
      </c>
      <c r="AF828" t="str">
        <v>LCT</v>
      </c>
      <c r="AG828" t="str">
        <v>TERMINALES</v>
      </c>
      <c r="AH828" s="15">
        <v>86</v>
      </c>
      <c r="AI828" s="9">
        <v>109.59705</v>
      </c>
      <c r="AJ828" s="9">
        <v>60.887999999999998</v>
      </c>
      <c r="AK828" s="66">
        <v>0.79997782814347662</v>
      </c>
      <c r="AL828" s="8">
        <v>7.046413502109683E-2</v>
      </c>
      <c r="AM828" s="9">
        <v>117.3197113291139</v>
      </c>
      <c r="AN828" s="66">
        <v>0.92681170886075925</v>
      </c>
      <c r="AO828" s="13">
        <f t="shared" si="26"/>
        <v>7.7226613291139046</v>
      </c>
      <c r="AQ828" s="66">
        <v>0.8</v>
      </c>
      <c r="AR828" s="13">
        <v>56.586599999999976</v>
      </c>
    </row>
    <row r="829" spans="1:44" x14ac:dyDescent="0.2">
      <c r="A829" s="6" t="s">
        <v>1244</v>
      </c>
      <c r="B829" t="s">
        <v>1204</v>
      </c>
      <c r="C829">
        <v>24</v>
      </c>
      <c r="D829" t="s">
        <v>1245</v>
      </c>
      <c r="E829" s="2">
        <v>766.46</v>
      </c>
      <c r="F829" s="6" t="str">
        <f>+_xlfn.XLOOKUP(LISTAS[[#This Row],[ID]],_01_CODIGOS_Y_COSTOS_xlsm[Producto y N°],_01_CODIGOS_Y_COSTOS_xlsm[FABRICA],"",0,1)</f>
        <v>OTIA</v>
      </c>
      <c r="G829" s="13">
        <f>LISTAS[[#This Row],[Precio]]*(1-0.46)*(1-IF($C$3520="",0,$C$3520))</f>
        <v>310.41630000000004</v>
      </c>
      <c r="H829" s="1">
        <f>+_xlfn.XLOOKUP(LISTAS[[#This Row],[ID]],_01_CODIGOS_Y_COSTOS_xlsm[Producto y N°],_01_CODIGOS_Y_COSTOS_xlsm[COSTO],0,0,1)</f>
        <v>156.85919999999999</v>
      </c>
      <c r="I829" s="115">
        <f>+IFERROR(LISTAS[[#This Row],[VENTA NETA]]/LISTAS[[#This Row],[COSTO]]-1,0)</f>
        <v>0.97894863673919064</v>
      </c>
      <c r="J829" s="33" t="str">
        <f>IFERROR(VLOOKUP(LISTAS[[#This Row],[ID]],_01_CODIGOS_Y_COSTOS_xlsm[[Producto y N°]:[CODIGO]],2,0),"")</f>
        <v>0403024N</v>
      </c>
      <c r="M829" s="22">
        <v>0</v>
      </c>
      <c r="N829" s="23">
        <f>+LISTAS[[#This Row],[Precio]]+(LISTAS[[#This Row],[Precio]]*M829)</f>
        <v>766.46</v>
      </c>
      <c r="O829" s="24">
        <f t="shared" si="27"/>
        <v>310.41630000000004</v>
      </c>
      <c r="Q829" s="21">
        <f>IFERROR(O829/LISTAS[[#This Row],[COSTO]]-1,"")</f>
        <v>0.97894863673919064</v>
      </c>
      <c r="R829" t="str">
        <f>+LISTAS[[#This Row],[ID]]</f>
        <v>SEEGER DIN 47124</v>
      </c>
      <c r="T829" s="29"/>
      <c r="U829" s="25">
        <f>LISTAS[[#This Row],[COSTO]]+(LISTAS[[#This Row],[COSTO]]*T829)</f>
        <v>156.85919999999999</v>
      </c>
      <c r="V829" s="30">
        <f>IF(T829="",0,U829/LISTAS[[#This Row],[VENTA NETA]]-1)</f>
        <v>0</v>
      </c>
      <c r="X829" s="25">
        <v>169.02</v>
      </c>
      <c r="Y829" s="31">
        <f>IFERROR(LISTAS[[#This Row],[COSTO]]/X829-1,"")</f>
        <v>-7.1948881789137498E-2</v>
      </c>
      <c r="AF829" t="str">
        <v>FADER</v>
      </c>
      <c r="AG829" t="str">
        <v>PLASTICOS</v>
      </c>
      <c r="AH829" s="15">
        <v>388</v>
      </c>
      <c r="AI829" s="9">
        <v>545.83065000000011</v>
      </c>
      <c r="AJ829" s="9">
        <v>303.24</v>
      </c>
      <c r="AK829" s="66">
        <v>0.79999554808072837</v>
      </c>
      <c r="AL829" s="8">
        <v>7.0419701313932714E-2</v>
      </c>
      <c r="AM829" s="9">
        <v>584.26788134098979</v>
      </c>
      <c r="AN829" s="66">
        <v>0.92675069694298173</v>
      </c>
      <c r="AO829" s="13">
        <f t="shared" si="26"/>
        <v>38.437231340989683</v>
      </c>
      <c r="AQ829" s="66">
        <v>0.8</v>
      </c>
      <c r="AR829" s="13">
        <v>8.8101000000000056</v>
      </c>
    </row>
    <row r="830" spans="1:44" x14ac:dyDescent="0.2">
      <c r="A830" s="6" t="s">
        <v>1246</v>
      </c>
      <c r="B830" t="s">
        <v>1204</v>
      </c>
      <c r="C830">
        <v>25</v>
      </c>
      <c r="D830" t="s">
        <v>1247</v>
      </c>
      <c r="E830" s="2">
        <v>688.8</v>
      </c>
      <c r="F830" s="6" t="str">
        <f>+_xlfn.XLOOKUP(LISTAS[[#This Row],[ID]],_01_CODIGOS_Y_COSTOS_xlsm[Producto y N°],_01_CODIGOS_Y_COSTOS_xlsm[FABRICA],"",0,1)</f>
        <v>OTIA</v>
      </c>
      <c r="G830" s="13">
        <f>LISTAS[[#This Row],[Precio]]*(1-0.46)*(1-IF($C$3520="",0,$C$3520))</f>
        <v>278.964</v>
      </c>
      <c r="H830" s="1">
        <f>+_xlfn.XLOOKUP(LISTAS[[#This Row],[ID]],_01_CODIGOS_Y_COSTOS_xlsm[Producto y N°],_01_CODIGOS_Y_COSTOS_xlsm[COSTO],0,0,1)</f>
        <v>114.858</v>
      </c>
      <c r="I830" s="115">
        <f>+IFERROR(LISTAS[[#This Row],[VENTA NETA]]/LISTAS[[#This Row],[COSTO]]-1,0)</f>
        <v>1.4287729196050774</v>
      </c>
      <c r="J830" s="33" t="str">
        <f>IFERROR(VLOOKUP(LISTAS[[#This Row],[ID]],_01_CODIGOS_Y_COSTOS_xlsm[[Producto y N°]:[CODIGO]],2,0),"")</f>
        <v>0403025NH</v>
      </c>
      <c r="M830" s="22">
        <v>0</v>
      </c>
      <c r="N830" s="23">
        <f>+LISTAS[[#This Row],[Precio]]+(LISTAS[[#This Row],[Precio]]*M830)</f>
        <v>688.8</v>
      </c>
      <c r="O830" s="24">
        <f t="shared" si="27"/>
        <v>278.964</v>
      </c>
      <c r="Q830" s="21">
        <f>IFERROR(O830/LISTAS[[#This Row],[COSTO]]-1,"")</f>
        <v>1.4287729196050774</v>
      </c>
      <c r="R830" t="str">
        <f>+LISTAS[[#This Row],[ID]]</f>
        <v>SEEGER DIN 47125</v>
      </c>
      <c r="T830" s="29"/>
      <c r="U830" s="25">
        <f>LISTAS[[#This Row],[COSTO]]+(LISTAS[[#This Row],[COSTO]]*T830)</f>
        <v>114.858</v>
      </c>
      <c r="V830" s="30">
        <f>IF(T830="",0,U830/LISTAS[[#This Row],[VENTA NETA]]-1)</f>
        <v>0</v>
      </c>
      <c r="X830" s="25">
        <v>125.28</v>
      </c>
      <c r="Y830" s="31">
        <f>IFERROR(LISTAS[[#This Row],[COSTO]]/X830-1,"")</f>
        <v>-8.3189655172413723E-2</v>
      </c>
      <c r="AF830" t="str">
        <v>RESORTES</v>
      </c>
      <c r="AG830" t="str">
        <v>RESORTES LINEA COMPLEMENTARIA</v>
      </c>
      <c r="AH830" s="15">
        <v>371</v>
      </c>
      <c r="AI830" s="9">
        <v>456.84000000000003</v>
      </c>
      <c r="AJ830" s="9">
        <v>253.8</v>
      </c>
      <c r="AK830" s="66">
        <v>0.8</v>
      </c>
      <c r="AL830" s="8">
        <v>6.9762148628655929E-2</v>
      </c>
      <c r="AM830" s="9">
        <v>488.71013997951513</v>
      </c>
      <c r="AN830" s="66">
        <v>0.92557186753158049</v>
      </c>
      <c r="AO830" s="13">
        <f t="shared" si="26"/>
        <v>31.870139979515102</v>
      </c>
      <c r="AQ830" s="66">
        <v>0.80000000000000027</v>
      </c>
      <c r="AR830" s="13">
        <v>215.99998650000043</v>
      </c>
    </row>
    <row r="831" spans="1:44" x14ac:dyDescent="0.2">
      <c r="A831" s="6" t="s">
        <v>1248</v>
      </c>
      <c r="B831" t="s">
        <v>1204</v>
      </c>
      <c r="C831">
        <v>26</v>
      </c>
      <c r="D831" t="s">
        <v>1249</v>
      </c>
      <c r="E831" s="2">
        <v>751.64</v>
      </c>
      <c r="F831" s="6" t="str">
        <f>+_xlfn.XLOOKUP(LISTAS[[#This Row],[ID]],_01_CODIGOS_Y_COSTOS_xlsm[Producto y N°],_01_CODIGOS_Y_COSTOS_xlsm[FABRICA],"",0,1)</f>
        <v>OTIA</v>
      </c>
      <c r="G831" s="13">
        <f>LISTAS[[#This Row],[Precio]]*(1-0.46)*(1-IF($C$3520="",0,$C$3520))</f>
        <v>304.41419999999999</v>
      </c>
      <c r="H831" s="1">
        <f>+_xlfn.XLOOKUP(LISTAS[[#This Row],[ID]],_01_CODIGOS_Y_COSTOS_xlsm[Producto y N°],_01_CODIGOS_Y_COSTOS_xlsm[COSTO],0,0,1)</f>
        <v>114.9485</v>
      </c>
      <c r="I831" s="115">
        <f>+IFERROR(LISTAS[[#This Row],[VENTA NETA]]/LISTAS[[#This Row],[COSTO]]-1,0)</f>
        <v>1.6482659625832436</v>
      </c>
      <c r="J831" s="33" t="str">
        <f>IFERROR(VLOOKUP(LISTAS[[#This Row],[ID]],_01_CODIGOS_Y_COSTOS_xlsm[[Producto y N°]:[CODIGO]],2,0),"")</f>
        <v>0403026</v>
      </c>
      <c r="M831" s="22">
        <v>0</v>
      </c>
      <c r="N831" s="23">
        <f>+LISTAS[[#This Row],[Precio]]+(LISTAS[[#This Row],[Precio]]*M831)</f>
        <v>751.64</v>
      </c>
      <c r="O831" s="24">
        <f t="shared" si="27"/>
        <v>304.41419999999999</v>
      </c>
      <c r="Q831" s="21">
        <f>IFERROR(O831/LISTAS[[#This Row],[COSTO]]-1,"")</f>
        <v>1.6482659625832436</v>
      </c>
      <c r="R831" t="str">
        <f>+LISTAS[[#This Row],[ID]]</f>
        <v>SEEGER DIN 47126</v>
      </c>
      <c r="T831" s="29"/>
      <c r="U831" s="25">
        <f>LISTAS[[#This Row],[COSTO]]+(LISTAS[[#This Row],[COSTO]]*T831)</f>
        <v>114.9485</v>
      </c>
      <c r="V831" s="30">
        <f>IF(T831="",0,U831/LISTAS[[#This Row],[VENTA NETA]]-1)</f>
        <v>0</v>
      </c>
      <c r="X831" s="25">
        <v>148.60079999999999</v>
      </c>
      <c r="Y831" s="31">
        <f>IFERROR(LISTAS[[#This Row],[COSTO]]/X831-1,"")</f>
        <v>-0.22646109576799045</v>
      </c>
      <c r="AF831" t="str">
        <v>LCT</v>
      </c>
      <c r="AG831" t="str">
        <v>TERMINALES</v>
      </c>
      <c r="AH831" s="15">
        <v>85</v>
      </c>
      <c r="AI831" s="9">
        <v>106.77015000000002</v>
      </c>
      <c r="AJ831" s="9">
        <v>59.316000000000003</v>
      </c>
      <c r="AK831" s="66">
        <v>0.80002275945781931</v>
      </c>
      <c r="AL831" s="8">
        <v>6.9089041188477474E-2</v>
      </c>
      <c r="AM831" s="9">
        <v>114.14679729104992</v>
      </c>
      <c r="AN831" s="66">
        <v>0.92438460602619732</v>
      </c>
      <c r="AO831" s="13">
        <f t="shared" si="26"/>
        <v>7.3766472910499061</v>
      </c>
      <c r="AQ831" s="66">
        <v>0.80000000000000027</v>
      </c>
      <c r="AR831" s="13">
        <v>215.99998650000043</v>
      </c>
    </row>
    <row r="832" spans="1:44" x14ac:dyDescent="0.2">
      <c r="A832" s="6" t="s">
        <v>1250</v>
      </c>
      <c r="B832" t="s">
        <v>1204</v>
      </c>
      <c r="C832">
        <v>27</v>
      </c>
      <c r="D832" t="s">
        <v>1251</v>
      </c>
      <c r="E832" s="2">
        <v>751.64</v>
      </c>
      <c r="F832" s="6" t="str">
        <f>+_xlfn.XLOOKUP(LISTAS[[#This Row],[ID]],_01_CODIGOS_Y_COSTOS_xlsm[Producto y N°],_01_CODIGOS_Y_COSTOS_xlsm[FABRICA],"",0,1)</f>
        <v>OTIA</v>
      </c>
      <c r="G832" s="13">
        <f>LISTAS[[#This Row],[Precio]]*(1-0.46)*(1-IF($C$3520="",0,$C$3520))</f>
        <v>304.41419999999999</v>
      </c>
      <c r="H832" s="1">
        <f>+_xlfn.XLOOKUP(LISTAS[[#This Row],[ID]],_01_CODIGOS_Y_COSTOS_xlsm[Producto y N°],_01_CODIGOS_Y_COSTOS_xlsm[COSTO],0,0,1)</f>
        <v>114.9485</v>
      </c>
      <c r="I832" s="115">
        <f>+IFERROR(LISTAS[[#This Row],[VENTA NETA]]/LISTAS[[#This Row],[COSTO]]-1,0)</f>
        <v>1.6482659625832436</v>
      </c>
      <c r="J832" s="33" t="str">
        <f>IFERROR(VLOOKUP(LISTAS[[#This Row],[ID]],_01_CODIGOS_Y_COSTOS_xlsm[[Producto y N°]:[CODIGO]],2,0),"")</f>
        <v>0403027</v>
      </c>
      <c r="M832" s="22">
        <v>0</v>
      </c>
      <c r="N832" s="23">
        <f>+LISTAS[[#This Row],[Precio]]+(LISTAS[[#This Row],[Precio]]*M832)</f>
        <v>751.64</v>
      </c>
      <c r="O832" s="24">
        <f t="shared" si="27"/>
        <v>304.41419999999999</v>
      </c>
      <c r="Q832" s="21">
        <f>IFERROR(O832/LISTAS[[#This Row],[COSTO]]-1,"")</f>
        <v>1.6482659625832436</v>
      </c>
      <c r="R832" t="str">
        <f>+LISTAS[[#This Row],[ID]]</f>
        <v>SEEGER DIN 47127</v>
      </c>
      <c r="T832" s="29"/>
      <c r="U832" s="25">
        <f>LISTAS[[#This Row],[COSTO]]+(LISTAS[[#This Row],[COSTO]]*T832)</f>
        <v>114.9485</v>
      </c>
      <c r="V832" s="30">
        <f>IF(T832="",0,U832/LISTAS[[#This Row],[VENTA NETA]]-1)</f>
        <v>0</v>
      </c>
      <c r="X832" s="25">
        <v>148.60079999999999</v>
      </c>
      <c r="Y832" s="31">
        <f>IFERROR(LISTAS[[#This Row],[COSTO]]/X832-1,"")</f>
        <v>-0.22646109576799045</v>
      </c>
      <c r="AF832" t="str">
        <v>FADER</v>
      </c>
      <c r="AG832" t="str">
        <v>PLASTICOS</v>
      </c>
      <c r="AH832" s="15">
        <v>92</v>
      </c>
      <c r="AI832" s="9">
        <v>350.12250000000006</v>
      </c>
      <c r="AJ832" s="9">
        <v>194.51249999999999</v>
      </c>
      <c r="AK832" s="66">
        <v>0.80000000000000049</v>
      </c>
      <c r="AL832" s="8">
        <v>6.8550380698111368E-2</v>
      </c>
      <c r="AM832" s="9">
        <v>374.1235306659745</v>
      </c>
      <c r="AN832" s="66">
        <v>0.92339068525660051</v>
      </c>
      <c r="AO832" s="13">
        <f t="shared" si="26"/>
        <v>24.00103066597444</v>
      </c>
      <c r="AQ832" s="66">
        <v>0.80000000000000027</v>
      </c>
      <c r="AR832" s="13">
        <v>215.99998650000043</v>
      </c>
    </row>
    <row r="833" spans="1:44" x14ac:dyDescent="0.2">
      <c r="A833" s="6" t="s">
        <v>1252</v>
      </c>
      <c r="B833" t="s">
        <v>1204</v>
      </c>
      <c r="C833">
        <v>28</v>
      </c>
      <c r="D833" t="s">
        <v>1253</v>
      </c>
      <c r="E833" s="2">
        <v>856.28</v>
      </c>
      <c r="F833" s="6" t="str">
        <f>+_xlfn.XLOOKUP(LISTAS[[#This Row],[ID]],_01_CODIGOS_Y_COSTOS_xlsm[Producto y N°],_01_CODIGOS_Y_COSTOS_xlsm[FABRICA],"",0,1)</f>
        <v>OTIA</v>
      </c>
      <c r="G833" s="13">
        <f>LISTAS[[#This Row],[Precio]]*(1-0.46)*(1-IF($C$3520="",0,$C$3520))</f>
        <v>346.79340000000002</v>
      </c>
      <c r="H833" s="1">
        <f>+_xlfn.XLOOKUP(LISTAS[[#This Row],[ID]],_01_CODIGOS_Y_COSTOS_xlsm[Producto y N°],_01_CODIGOS_Y_COSTOS_xlsm[COSTO],0,0,1)</f>
        <v>126.4563</v>
      </c>
      <c r="I833" s="115">
        <f>+IFERROR(LISTAS[[#This Row],[VENTA NETA]]/LISTAS[[#This Row],[COSTO]]-1,0)</f>
        <v>1.7423971759414125</v>
      </c>
      <c r="J833" s="33" t="str">
        <f>IFERROR(VLOOKUP(LISTAS[[#This Row],[ID]],_01_CODIGOS_Y_COSTOS_xlsm[[Producto y N°]:[CODIGO]],2,0),"")</f>
        <v>0403028</v>
      </c>
      <c r="M833" s="22">
        <v>0</v>
      </c>
      <c r="N833" s="23">
        <f>+LISTAS[[#This Row],[Precio]]+(LISTAS[[#This Row],[Precio]]*M833)</f>
        <v>856.28</v>
      </c>
      <c r="O833" s="24">
        <f t="shared" si="27"/>
        <v>346.79340000000002</v>
      </c>
      <c r="Q833" s="21">
        <f>IFERROR(O833/LISTAS[[#This Row],[COSTO]]-1,"")</f>
        <v>1.7423971759414125</v>
      </c>
      <c r="R833" t="str">
        <f>+LISTAS[[#This Row],[ID]]</f>
        <v>SEEGER DIN 47128</v>
      </c>
      <c r="T833" s="29"/>
      <c r="U833" s="25">
        <f>LISTAS[[#This Row],[COSTO]]+(LISTAS[[#This Row],[COSTO]]*T833)</f>
        <v>126.4563</v>
      </c>
      <c r="V833" s="30">
        <f>IF(T833="",0,U833/LISTAS[[#This Row],[VENTA NETA]]-1)</f>
        <v>0</v>
      </c>
      <c r="X833" s="25">
        <v>163.47739999999999</v>
      </c>
      <c r="Y833" s="31">
        <f>IFERROR(LISTAS[[#This Row],[COSTO]]/X833-1,"")</f>
        <v>-0.2264600489119597</v>
      </c>
      <c r="AF833" t="str">
        <v>RESORTES</v>
      </c>
      <c r="AG833" t="str">
        <v>RESORTES LINEA BULONERA</v>
      </c>
      <c r="AH833" s="15">
        <v>864</v>
      </c>
      <c r="AI833" s="9">
        <v>1446.66</v>
      </c>
      <c r="AJ833" s="9">
        <v>803.7</v>
      </c>
      <c r="AK833" s="66">
        <v>0.8</v>
      </c>
      <c r="AL833" s="8">
        <v>6.8284046320222114E-2</v>
      </c>
      <c r="AM833" s="9">
        <v>1545.4437984496126</v>
      </c>
      <c r="AN833" s="66">
        <v>0.92291128337639972</v>
      </c>
      <c r="AO833" s="13">
        <f t="shared" si="26"/>
        <v>98.783798449612505</v>
      </c>
      <c r="AQ833" s="66">
        <v>0.80000000000000027</v>
      </c>
      <c r="AR833" s="13">
        <v>215.99998650000043</v>
      </c>
    </row>
    <row r="834" spans="1:44" x14ac:dyDescent="0.2">
      <c r="A834" s="6" t="s">
        <v>1254</v>
      </c>
      <c r="B834" t="s">
        <v>1204</v>
      </c>
      <c r="C834">
        <v>29</v>
      </c>
      <c r="D834" t="s">
        <v>1255</v>
      </c>
      <c r="E834" s="2">
        <v>906.92</v>
      </c>
      <c r="F834" s="6" t="str">
        <f>+_xlfn.XLOOKUP(LISTAS[[#This Row],[ID]],_01_CODIGOS_Y_COSTOS_xlsm[Producto y N°],_01_CODIGOS_Y_COSTOS_xlsm[FABRICA],"",0,1)</f>
        <v>OTIA</v>
      </c>
      <c r="G834" s="13">
        <f>LISTAS[[#This Row],[Precio]]*(1-0.46)*(1-IF($C$3520="",0,$C$3520))</f>
        <v>367.30259999999998</v>
      </c>
      <c r="H834" s="1">
        <f>+_xlfn.XLOOKUP(LISTAS[[#This Row],[ID]],_01_CODIGOS_Y_COSTOS_xlsm[Producto y N°],_01_CODIGOS_Y_COSTOS_xlsm[COSTO],0,0,1)</f>
        <v>134.946</v>
      </c>
      <c r="I834" s="115">
        <f>+IFERROR(LISTAS[[#This Row],[VENTA NETA]]/LISTAS[[#This Row],[COSTO]]-1,0)</f>
        <v>1.7218487394957984</v>
      </c>
      <c r="J834" s="33" t="str">
        <f>IFERROR(VLOOKUP(LISTAS[[#This Row],[ID]],_01_CODIGOS_Y_COSTOS_xlsm[[Producto y N°]:[CODIGO]],2,0),"")</f>
        <v>0403029</v>
      </c>
      <c r="M834" s="22">
        <v>0</v>
      </c>
      <c r="N834" s="23">
        <f>+LISTAS[[#This Row],[Precio]]+(LISTAS[[#This Row],[Precio]]*M834)</f>
        <v>906.92</v>
      </c>
      <c r="O834" s="24">
        <f t="shared" si="27"/>
        <v>367.30259999999998</v>
      </c>
      <c r="Q834" s="21">
        <f>IFERROR(O834/LISTAS[[#This Row],[COSTO]]-1,"")</f>
        <v>1.7218487394957984</v>
      </c>
      <c r="R834" t="str">
        <f>+LISTAS[[#This Row],[ID]]</f>
        <v>SEEGER DIN 47129</v>
      </c>
      <c r="T834" s="29"/>
      <c r="U834" s="25">
        <f>LISTAS[[#This Row],[COSTO]]+(LISTAS[[#This Row],[COSTO]]*T834)</f>
        <v>134.946</v>
      </c>
      <c r="V834" s="30">
        <f>IF(T834="",0,U834/LISTAS[[#This Row],[VENTA NETA]]-1)</f>
        <v>0</v>
      </c>
      <c r="X834" s="25">
        <v>178.51439999999999</v>
      </c>
      <c r="Y834" s="31">
        <f>IFERROR(LISTAS[[#This Row],[COSTO]]/X834-1,"")</f>
        <v>-0.24406098331563164</v>
      </c>
      <c r="AF834" t="str">
        <v>RESORTES</v>
      </c>
      <c r="AG834" t="str">
        <v>RESORTES LINEA BULONERA</v>
      </c>
      <c r="AH834" s="15">
        <v>800</v>
      </c>
      <c r="AI834" s="9">
        <v>1345.1386499999999</v>
      </c>
      <c r="AJ834" s="9">
        <v>747.3</v>
      </c>
      <c r="AK834" s="66">
        <v>0.79999819349658763</v>
      </c>
      <c r="AL834" s="8">
        <v>6.7815500685870722E-2</v>
      </c>
      <c r="AM834" s="9">
        <v>1436.3599010416663</v>
      </c>
      <c r="AN834" s="66">
        <v>0.92206597222222175</v>
      </c>
      <c r="AO834" s="13">
        <f t="shared" si="26"/>
        <v>91.221251041666392</v>
      </c>
      <c r="AQ834" s="66">
        <v>0.80000000000000027</v>
      </c>
      <c r="AR834" s="13">
        <v>13.596750000000043</v>
      </c>
    </row>
    <row r="835" spans="1:44" x14ac:dyDescent="0.2">
      <c r="A835" s="6" t="s">
        <v>1256</v>
      </c>
      <c r="B835" t="s">
        <v>1204</v>
      </c>
      <c r="C835">
        <v>30</v>
      </c>
      <c r="D835" t="s">
        <v>1257</v>
      </c>
      <c r="E835" s="2">
        <v>1323.36</v>
      </c>
      <c r="F835" s="6" t="str">
        <f>+_xlfn.XLOOKUP(LISTAS[[#This Row],[ID]],_01_CODIGOS_Y_COSTOS_xlsm[Producto y N°],_01_CODIGOS_Y_COSTOS_xlsm[FABRICA],"",0,1)</f>
        <v>OTIA</v>
      </c>
      <c r="G835" s="13">
        <f>LISTAS[[#This Row],[Precio]]*(1-0.46)*(1-IF($C$3520="",0,$C$3520))</f>
        <v>535.96080000000006</v>
      </c>
      <c r="H835" s="1">
        <f>+_xlfn.XLOOKUP(LISTAS[[#This Row],[ID]],_01_CODIGOS_Y_COSTOS_xlsm[Producto y N°],_01_CODIGOS_Y_COSTOS_xlsm[COSTO],0,0,1)</f>
        <v>134.946</v>
      </c>
      <c r="I835" s="115">
        <f>+IFERROR(LISTAS[[#This Row],[VENTA NETA]]/LISTAS[[#This Row],[COSTO]]-1,0)</f>
        <v>2.9716686674669872</v>
      </c>
      <c r="J835" s="33" t="str">
        <f>IFERROR(VLOOKUP(LISTAS[[#This Row],[ID]],_01_CODIGOS_Y_COSTOS_xlsm[[Producto y N°]:[CODIGO]],2,0),"")</f>
        <v>0403030</v>
      </c>
      <c r="M835" s="22">
        <v>0</v>
      </c>
      <c r="N835" s="23">
        <f>+LISTAS[[#This Row],[Precio]]+(LISTAS[[#This Row],[Precio]]*M835)</f>
        <v>1323.36</v>
      </c>
      <c r="O835" s="24">
        <f t="shared" si="27"/>
        <v>535.96080000000006</v>
      </c>
      <c r="Q835" s="21">
        <f>IFERROR(O835/LISTAS[[#This Row],[COSTO]]-1,"")</f>
        <v>2.9716686674669872</v>
      </c>
      <c r="R835" t="str">
        <f>+LISTAS[[#This Row],[ID]]</f>
        <v>SEEGER DIN 47130</v>
      </c>
      <c r="T835" s="29"/>
      <c r="U835" s="25">
        <f>LISTAS[[#This Row],[COSTO]]+(LISTAS[[#This Row],[COSTO]]*T835)</f>
        <v>134.946</v>
      </c>
      <c r="V835" s="30">
        <f>IF(T835="",0,U835/LISTAS[[#This Row],[VENTA NETA]]-1)</f>
        <v>0</v>
      </c>
      <c r="X835" s="25">
        <v>178.52010000000001</v>
      </c>
      <c r="Y835" s="31">
        <f>IFERROR(LISTAS[[#This Row],[COSTO]]/X835-1,"")</f>
        <v>-0.24408511982684311</v>
      </c>
      <c r="AF835" t="str">
        <v>RESORTES</v>
      </c>
      <c r="AG835" t="str">
        <v>RESORTES LINEA BULONERA</v>
      </c>
      <c r="AH835" s="15">
        <v>801</v>
      </c>
      <c r="AI835" s="9">
        <v>1345.1386499999999</v>
      </c>
      <c r="AJ835" s="9">
        <v>747.3</v>
      </c>
      <c r="AK835" s="66">
        <v>0.79999819349658763</v>
      </c>
      <c r="AL835" s="8">
        <v>6.7815500685870722E-2</v>
      </c>
      <c r="AM835" s="9">
        <v>1436.3599010416663</v>
      </c>
      <c r="AN835" s="66">
        <v>0.92206597222222175</v>
      </c>
      <c r="AO835" s="13">
        <f t="shared" si="26"/>
        <v>91.221251041666392</v>
      </c>
      <c r="AQ835" s="66">
        <v>0.8</v>
      </c>
      <c r="AR835" s="13">
        <v>26.671950000000038</v>
      </c>
    </row>
    <row r="836" spans="1:44" x14ac:dyDescent="0.2">
      <c r="A836" s="6" t="s">
        <v>1258</v>
      </c>
      <c r="B836" t="s">
        <v>1204</v>
      </c>
      <c r="C836">
        <v>31</v>
      </c>
      <c r="D836" t="s">
        <v>1259</v>
      </c>
      <c r="E836" s="2">
        <v>1232.6400000000001</v>
      </c>
      <c r="F836" s="6" t="str">
        <f>+_xlfn.XLOOKUP(LISTAS[[#This Row],[ID]],_01_CODIGOS_Y_COSTOS_xlsm[Producto y N°],_01_CODIGOS_Y_COSTOS_xlsm[FABRICA],"",0,1)</f>
        <v>OTIA</v>
      </c>
      <c r="G836" s="13">
        <f>LISTAS[[#This Row],[Precio]]*(1-0.46)*(1-IF($C$3520="",0,$C$3520))</f>
        <v>499.21920000000006</v>
      </c>
      <c r="H836" s="1">
        <f>+_xlfn.XLOOKUP(LISTAS[[#This Row],[ID]],_01_CODIGOS_Y_COSTOS_xlsm[Producto y N°],_01_CODIGOS_Y_COSTOS_xlsm[COSTO],0,0,1)</f>
        <v>183.14099999999999</v>
      </c>
      <c r="I836" s="115">
        <f>+IFERROR(LISTAS[[#This Row],[VENTA NETA]]/LISTAS[[#This Row],[COSTO]]-1,0)</f>
        <v>1.7258735072976563</v>
      </c>
      <c r="J836" s="33" t="str">
        <f>IFERROR(VLOOKUP(LISTAS[[#This Row],[ID]],_01_CODIGOS_Y_COSTOS_xlsm[[Producto y N°]:[CODIGO]],2,0),"")</f>
        <v>0403031</v>
      </c>
      <c r="M836" s="22">
        <v>0</v>
      </c>
      <c r="N836" s="23">
        <f>+LISTAS[[#This Row],[Precio]]+(LISTAS[[#This Row],[Precio]]*M836)</f>
        <v>1232.6400000000001</v>
      </c>
      <c r="O836" s="24">
        <f t="shared" si="27"/>
        <v>499.21920000000006</v>
      </c>
      <c r="Q836" s="21">
        <f>IFERROR(O836/LISTAS[[#This Row],[COSTO]]-1,"")</f>
        <v>1.7258735072976563</v>
      </c>
      <c r="R836" t="str">
        <f>+LISTAS[[#This Row],[ID]]</f>
        <v>SEEGER DIN 47131</v>
      </c>
      <c r="T836" s="29"/>
      <c r="U836" s="25">
        <f>LISTAS[[#This Row],[COSTO]]+(LISTAS[[#This Row],[COSTO]]*T836)</f>
        <v>183.14099999999999</v>
      </c>
      <c r="V836" s="30">
        <f>IF(T836="",0,U836/LISTAS[[#This Row],[VENTA NETA]]-1)</f>
        <v>0</v>
      </c>
      <c r="X836" s="25">
        <v>245.21619999999999</v>
      </c>
      <c r="Y836" s="31">
        <f>IFERROR(LISTAS[[#This Row],[COSTO]]/X836-1,"")</f>
        <v>-0.25314477591610995</v>
      </c>
      <c r="AF836" t="str">
        <v>RESORTES</v>
      </c>
      <c r="AG836" t="str">
        <v>RESORTES LINEA BULONERA</v>
      </c>
      <c r="AH836" s="15">
        <v>803</v>
      </c>
      <c r="AI836" s="9">
        <v>1345.1386499999999</v>
      </c>
      <c r="AJ836" s="9">
        <v>747.3</v>
      </c>
      <c r="AK836" s="66">
        <v>0.79999819349658763</v>
      </c>
      <c r="AL836" s="8">
        <v>6.7815500685870722E-2</v>
      </c>
      <c r="AM836" s="9">
        <v>1436.3599010416663</v>
      </c>
      <c r="AN836" s="66">
        <v>0.92206597222222175</v>
      </c>
      <c r="AO836" s="13">
        <f t="shared" si="26"/>
        <v>91.221251041666392</v>
      </c>
      <c r="AQ836" s="66">
        <v>0.79999999999999982</v>
      </c>
      <c r="AR836" s="13">
        <v>111.18419999999969</v>
      </c>
    </row>
    <row r="837" spans="1:44" x14ac:dyDescent="0.2">
      <c r="A837" s="6" t="s">
        <v>1260</v>
      </c>
      <c r="B837" t="s">
        <v>1204</v>
      </c>
      <c r="C837">
        <v>32</v>
      </c>
      <c r="D837" t="s">
        <v>1261</v>
      </c>
      <c r="E837" s="2">
        <v>1392.88</v>
      </c>
      <c r="F837" s="6" t="str">
        <f>+_xlfn.XLOOKUP(LISTAS[[#This Row],[ID]],_01_CODIGOS_Y_COSTOS_xlsm[Producto y N°],_01_CODIGOS_Y_COSTOS_xlsm[FABRICA],"",0,1)</f>
        <v>OTIA</v>
      </c>
      <c r="G837" s="13">
        <f>LISTAS[[#This Row],[Precio]]*(1-0.46)*(1-IF($C$3520="",0,$C$3520))</f>
        <v>564.11640000000011</v>
      </c>
      <c r="H837" s="1">
        <f>+_xlfn.XLOOKUP(LISTAS[[#This Row],[ID]],_01_CODIGOS_Y_COSTOS_xlsm[Producto y N°],_01_CODIGOS_Y_COSTOS_xlsm[COSTO],0,0,1)</f>
        <v>183.14099999999999</v>
      </c>
      <c r="I837" s="115">
        <f>+IFERROR(LISTAS[[#This Row],[VENTA NETA]]/LISTAS[[#This Row],[COSTO]]-1,0)</f>
        <v>2.0802299867315357</v>
      </c>
      <c r="J837" s="33" t="str">
        <f>IFERROR(VLOOKUP(LISTAS[[#This Row],[ID]],_01_CODIGOS_Y_COSTOS_xlsm[[Producto y N°]:[CODIGO]],2,0),"")</f>
        <v>0403032</v>
      </c>
      <c r="M837" s="22">
        <v>0</v>
      </c>
      <c r="N837" s="23">
        <f>+LISTAS[[#This Row],[Precio]]+(LISTAS[[#This Row],[Precio]]*M837)</f>
        <v>1392.88</v>
      </c>
      <c r="O837" s="24">
        <f t="shared" si="27"/>
        <v>564.11640000000011</v>
      </c>
      <c r="Q837" s="21">
        <f>IFERROR(O837/LISTAS[[#This Row],[COSTO]]-1,"")</f>
        <v>2.0802299867315357</v>
      </c>
      <c r="R837" t="str">
        <f>+LISTAS[[#This Row],[ID]]</f>
        <v>SEEGER DIN 47132</v>
      </c>
      <c r="T837" s="29"/>
      <c r="U837" s="25">
        <f>LISTAS[[#This Row],[COSTO]]+(LISTAS[[#This Row],[COSTO]]*T837)</f>
        <v>183.14099999999999</v>
      </c>
      <c r="V837" s="30">
        <f>IF(T837="",0,U837/LISTAS[[#This Row],[VENTA NETA]]-1)</f>
        <v>0</v>
      </c>
      <c r="X837" s="25">
        <v>245.21619999999999</v>
      </c>
      <c r="Y837" s="31">
        <f>IFERROR(LISTAS[[#This Row],[COSTO]]/X837-1,"")</f>
        <v>-0.25314477591610995</v>
      </c>
      <c r="AF837" t="str">
        <v>FADER</v>
      </c>
      <c r="AG837" t="str">
        <v>PLASTICOS</v>
      </c>
      <c r="AH837" s="15">
        <v>9</v>
      </c>
      <c r="AI837" s="9">
        <v>275.7645</v>
      </c>
      <c r="AJ837" s="9">
        <v>153.20320000000001</v>
      </c>
      <c r="AK837" s="66">
        <v>0.79999177562870738</v>
      </c>
      <c r="AL837" s="8">
        <v>6.7279712704334083E-2</v>
      </c>
      <c r="AM837" s="9">
        <v>294.31785633405434</v>
      </c>
      <c r="AN837" s="66">
        <v>0.92109470516317105</v>
      </c>
      <c r="AO837" s="13">
        <f t="shared" ref="AO837:AO887" si="28">+AM837-AI837</f>
        <v>18.553356334054342</v>
      </c>
      <c r="AQ837" s="66">
        <v>0.8</v>
      </c>
      <c r="AR837" s="13">
        <v>132.31715399999985</v>
      </c>
    </row>
    <row r="838" spans="1:44" x14ac:dyDescent="0.2">
      <c r="A838" s="6" t="s">
        <v>1262</v>
      </c>
      <c r="B838" t="s">
        <v>1204</v>
      </c>
      <c r="C838">
        <v>33</v>
      </c>
      <c r="D838" t="s">
        <v>1263</v>
      </c>
      <c r="E838" s="2">
        <v>1312.88</v>
      </c>
      <c r="F838" s="6" t="str">
        <f>+_xlfn.XLOOKUP(LISTAS[[#This Row],[ID]],_01_CODIGOS_Y_COSTOS_xlsm[Producto y N°],_01_CODIGOS_Y_COSTOS_xlsm[FABRICA],"",0,1)</f>
        <v>OTIA</v>
      </c>
      <c r="G838" s="13">
        <f>LISTAS[[#This Row],[Precio]]*(1-0.46)*(1-IF($C$3520="",0,$C$3520))</f>
        <v>531.71640000000002</v>
      </c>
      <c r="H838" s="1">
        <f>+_xlfn.XLOOKUP(LISTAS[[#This Row],[ID]],_01_CODIGOS_Y_COSTOS_xlsm[Producto y N°],_01_CODIGOS_Y_COSTOS_xlsm[COSTO],0,0,1)</f>
        <v>208.0385</v>
      </c>
      <c r="I838" s="115">
        <f>+IFERROR(LISTAS[[#This Row],[VENTA NETA]]/LISTAS[[#This Row],[COSTO]]-1,0)</f>
        <v>1.555855767081574</v>
      </c>
      <c r="J838" s="33" t="str">
        <f>IFERROR(VLOOKUP(LISTAS[[#This Row],[ID]],_01_CODIGOS_Y_COSTOS_xlsm[[Producto y N°]:[CODIGO]],2,0),"")</f>
        <v>0403033</v>
      </c>
      <c r="M838" s="22">
        <v>0</v>
      </c>
      <c r="N838" s="23">
        <f>+LISTAS[[#This Row],[Precio]]+(LISTAS[[#This Row],[Precio]]*M838)</f>
        <v>1312.88</v>
      </c>
      <c r="O838" s="24">
        <f t="shared" si="27"/>
        <v>531.71640000000002</v>
      </c>
      <c r="Q838" s="21">
        <f>IFERROR(O838/LISTAS[[#This Row],[COSTO]]-1,"")</f>
        <v>1.555855767081574</v>
      </c>
      <c r="R838" t="str">
        <f>+LISTAS[[#This Row],[ID]]</f>
        <v>SEEGER DIN 47133</v>
      </c>
      <c r="T838" s="29"/>
      <c r="U838" s="25">
        <f>LISTAS[[#This Row],[COSTO]]+(LISTAS[[#This Row],[COSTO]]*T838)</f>
        <v>208.0385</v>
      </c>
      <c r="V838" s="30">
        <f>IF(T838="",0,U838/LISTAS[[#This Row],[VENTA NETA]]-1)</f>
        <v>0</v>
      </c>
      <c r="X838" s="25">
        <v>268.9479</v>
      </c>
      <c r="Y838" s="31">
        <f>IFERROR(LISTAS[[#This Row],[COSTO]]/X838-1,"")</f>
        <v>-0.2264728596133303</v>
      </c>
      <c r="AF838" t="str">
        <v>LCT</v>
      </c>
      <c r="AG838" t="str">
        <v>TERMINALES</v>
      </c>
      <c r="AH838" s="15">
        <v>87</v>
      </c>
      <c r="AI838" s="9">
        <v>119.18340000000001</v>
      </c>
      <c r="AJ838" s="9">
        <v>66.212000000000003</v>
      </c>
      <c r="AK838" s="66">
        <v>0.8000271854044585</v>
      </c>
      <c r="AL838" s="8">
        <v>6.7143732069754547E-2</v>
      </c>
      <c r="AM838" s="9">
        <v>127.18581827676238</v>
      </c>
      <c r="AN838" s="66">
        <v>0.9208877284595296</v>
      </c>
      <c r="AO838" s="13">
        <f t="shared" si="28"/>
        <v>8.0024182767623699</v>
      </c>
      <c r="AQ838" s="66">
        <v>0.80000000000000049</v>
      </c>
      <c r="AR838" s="13">
        <v>39.976200000000063</v>
      </c>
    </row>
    <row r="839" spans="1:44" x14ac:dyDescent="0.2">
      <c r="A839" s="6" t="s">
        <v>1264</v>
      </c>
      <c r="B839" t="s">
        <v>1204</v>
      </c>
      <c r="C839">
        <v>34</v>
      </c>
      <c r="D839" t="s">
        <v>1265</v>
      </c>
      <c r="E839" s="2">
        <v>1312.88</v>
      </c>
      <c r="F839" s="6" t="str">
        <f>+_xlfn.XLOOKUP(LISTAS[[#This Row],[ID]],_01_CODIGOS_Y_COSTOS_xlsm[Producto y N°],_01_CODIGOS_Y_COSTOS_xlsm[FABRICA],"",0,1)</f>
        <v>OTIA</v>
      </c>
      <c r="G839" s="13">
        <f>LISTAS[[#This Row],[Precio]]*(1-0.46)*(1-IF($C$3520="",0,$C$3520))</f>
        <v>531.71640000000002</v>
      </c>
      <c r="H839" s="1">
        <f>+_xlfn.XLOOKUP(LISTAS[[#This Row],[ID]],_01_CODIGOS_Y_COSTOS_xlsm[Producto y N°],_01_CODIGOS_Y_COSTOS_xlsm[COSTO],0,0,1)</f>
        <v>194.108</v>
      </c>
      <c r="I839" s="115">
        <f>+IFERROR(LISTAS[[#This Row],[VENTA NETA]]/LISTAS[[#This Row],[COSTO]]-1,0)</f>
        <v>1.7392812248851155</v>
      </c>
      <c r="J839" s="33" t="str">
        <f>IFERROR(VLOOKUP(LISTAS[[#This Row],[ID]],_01_CODIGOS_Y_COSTOS_xlsm[[Producto y N°]:[CODIGO]],2,0),"")</f>
        <v>0403034</v>
      </c>
      <c r="M839" s="22">
        <v>0</v>
      </c>
      <c r="N839" s="23">
        <f>+LISTAS[[#This Row],[Precio]]+(LISTAS[[#This Row],[Precio]]*M839)</f>
        <v>1312.88</v>
      </c>
      <c r="O839" s="24">
        <f t="shared" si="27"/>
        <v>531.71640000000002</v>
      </c>
      <c r="Q839" s="21">
        <f>IFERROR(O839/LISTAS[[#This Row],[COSTO]]-1,"")</f>
        <v>1.7392812248851155</v>
      </c>
      <c r="R839" t="str">
        <f>+LISTAS[[#This Row],[ID]]</f>
        <v>SEEGER DIN 47134</v>
      </c>
      <c r="T839" s="29"/>
      <c r="U839" s="25">
        <f>LISTAS[[#This Row],[COSTO]]+(LISTAS[[#This Row],[COSTO]]*T839)</f>
        <v>194.108</v>
      </c>
      <c r="V839" s="30">
        <f>IF(T839="",0,U839/LISTAS[[#This Row],[VENTA NETA]]-1)</f>
        <v>0</v>
      </c>
      <c r="X839" s="25">
        <v>250.9402</v>
      </c>
      <c r="Y839" s="31">
        <f>IFERROR(LISTAS[[#This Row],[COSTO]]/X839-1,"")</f>
        <v>-0.22647706505374587</v>
      </c>
      <c r="AF839" t="str">
        <v>RESORTES</v>
      </c>
      <c r="AG839" t="str">
        <v>RESORTES LINEA COMPLEMENTARIA</v>
      </c>
      <c r="AH839" s="15">
        <v>349</v>
      </c>
      <c r="AI839" s="9">
        <v>507.59864999999996</v>
      </c>
      <c r="AJ839" s="9">
        <v>282</v>
      </c>
      <c r="AK839" s="66">
        <v>0.79999521276595731</v>
      </c>
      <c r="AL839" s="8">
        <v>6.6013449914378741E-2</v>
      </c>
      <c r="AM839" s="9">
        <v>541.10698805838138</v>
      </c>
      <c r="AN839" s="66">
        <v>0.91881910659000487</v>
      </c>
      <c r="AO839" s="13">
        <f t="shared" si="28"/>
        <v>33.508338058381412</v>
      </c>
      <c r="AQ839" s="66">
        <v>0.79999999999999982</v>
      </c>
      <c r="AR839" s="13">
        <v>19.920599999999979</v>
      </c>
    </row>
    <row r="840" spans="1:44" x14ac:dyDescent="0.2">
      <c r="A840" s="6" t="s">
        <v>1266</v>
      </c>
      <c r="B840" t="s">
        <v>1204</v>
      </c>
      <c r="C840">
        <v>35</v>
      </c>
      <c r="D840" t="s">
        <v>1267</v>
      </c>
      <c r="E840" s="2">
        <v>1974</v>
      </c>
      <c r="F840" s="6" t="str">
        <f>+_xlfn.XLOOKUP(LISTAS[[#This Row],[ID]],_01_CODIGOS_Y_COSTOS_xlsm[Producto y N°],_01_CODIGOS_Y_COSTOS_xlsm[FABRICA],"",0,1)</f>
        <v>OTIA</v>
      </c>
      <c r="G840" s="13">
        <f>LISTAS[[#This Row],[Precio]]*(1-0.46)*(1-IF($C$3520="",0,$C$3520))</f>
        <v>799.47</v>
      </c>
      <c r="H840" s="1">
        <f>+_xlfn.XLOOKUP(LISTAS[[#This Row],[ID]],_01_CODIGOS_Y_COSTOS_xlsm[Producto y N°],_01_CODIGOS_Y_COSTOS_xlsm[COSTO],0,0,1)</f>
        <v>194.108</v>
      </c>
      <c r="I840" s="115">
        <f>+IFERROR(LISTAS[[#This Row],[VENTA NETA]]/LISTAS[[#This Row],[COSTO]]-1,0)</f>
        <v>3.1186865044202197</v>
      </c>
      <c r="J840" s="33" t="str">
        <f>IFERROR(VLOOKUP(LISTAS[[#This Row],[ID]],_01_CODIGOS_Y_COSTOS_xlsm[[Producto y N°]:[CODIGO]],2,0),"")</f>
        <v>0403035</v>
      </c>
      <c r="M840" s="22">
        <v>0</v>
      </c>
      <c r="N840" s="23">
        <f>+LISTAS[[#This Row],[Precio]]+(LISTAS[[#This Row],[Precio]]*M840)</f>
        <v>1974</v>
      </c>
      <c r="O840" s="24">
        <f t="shared" si="27"/>
        <v>799.47</v>
      </c>
      <c r="Q840" s="21">
        <f>IFERROR(O840/LISTAS[[#This Row],[COSTO]]-1,"")</f>
        <v>3.1186865044202197</v>
      </c>
      <c r="R840" t="str">
        <f>+LISTAS[[#This Row],[ID]]</f>
        <v>SEEGER DIN 47135</v>
      </c>
      <c r="T840" s="29"/>
      <c r="U840" s="25">
        <f>LISTAS[[#This Row],[COSTO]]+(LISTAS[[#This Row],[COSTO]]*T840)</f>
        <v>194.108</v>
      </c>
      <c r="V840" s="30">
        <f>IF(T840="",0,U840/LISTAS[[#This Row],[VENTA NETA]]-1)</f>
        <v>0</v>
      </c>
      <c r="X840" s="25">
        <v>250.9402</v>
      </c>
      <c r="Y840" s="31">
        <f>IFERROR(LISTAS[[#This Row],[COSTO]]/X840-1,"")</f>
        <v>-0.22647706505374587</v>
      </c>
      <c r="AF840" t="str">
        <v>RESORTES</v>
      </c>
      <c r="AG840" t="str">
        <v>RESORTES LINEA BULONERA</v>
      </c>
      <c r="AH840" s="15">
        <v>808</v>
      </c>
      <c r="AI840" s="9">
        <v>1979.6399999999999</v>
      </c>
      <c r="AJ840" s="9">
        <v>1099.8</v>
      </c>
      <c r="AK840" s="66">
        <v>0.8</v>
      </c>
      <c r="AL840" s="8">
        <v>6.5425123805537888E-2</v>
      </c>
      <c r="AM840" s="9">
        <v>2109.1581920903955</v>
      </c>
      <c r="AN840" s="66">
        <v>0.91776522284996864</v>
      </c>
      <c r="AO840" s="13">
        <f t="shared" si="28"/>
        <v>129.51819209039559</v>
      </c>
      <c r="AQ840" s="66">
        <v>0.79999999999999982</v>
      </c>
      <c r="AR840" s="13">
        <v>19.925999999999988</v>
      </c>
    </row>
    <row r="841" spans="1:44" x14ac:dyDescent="0.2">
      <c r="A841" s="6" t="s">
        <v>1268</v>
      </c>
      <c r="B841" t="s">
        <v>1204</v>
      </c>
      <c r="C841">
        <v>36</v>
      </c>
      <c r="D841" t="s">
        <v>1269</v>
      </c>
      <c r="E841" s="2">
        <v>1583.52</v>
      </c>
      <c r="F841" s="6" t="str">
        <f>+_xlfn.XLOOKUP(LISTAS[[#This Row],[ID]],_01_CODIGOS_Y_COSTOS_xlsm[Producto y N°],_01_CODIGOS_Y_COSTOS_xlsm[FABRICA],"",0,1)</f>
        <v>OTIA</v>
      </c>
      <c r="G841" s="13">
        <f>LISTAS[[#This Row],[Precio]]*(1-0.46)*(1-IF($C$3520="",0,$C$3520))</f>
        <v>641.32560000000001</v>
      </c>
      <c r="H841" s="1">
        <f>+_xlfn.XLOOKUP(LISTAS[[#This Row],[ID]],_01_CODIGOS_Y_COSTOS_xlsm[Producto y N°],_01_CODIGOS_Y_COSTOS_xlsm[COSTO],0,0,1)</f>
        <v>250.27279999999999</v>
      </c>
      <c r="I841" s="115">
        <f>+IFERROR(LISTAS[[#This Row],[VENTA NETA]]/LISTAS[[#This Row],[COSTO]]-1,0)</f>
        <v>1.5625061932419344</v>
      </c>
      <c r="J841" s="33" t="str">
        <f>IFERROR(VLOOKUP(LISTAS[[#This Row],[ID]],_01_CODIGOS_Y_COSTOS_xlsm[[Producto y N°]:[CODIGO]],2,0),"")</f>
        <v>0403036</v>
      </c>
      <c r="M841" s="22">
        <v>0</v>
      </c>
      <c r="N841" s="23">
        <f>+LISTAS[[#This Row],[Precio]]+(LISTAS[[#This Row],[Precio]]*M841)</f>
        <v>1583.52</v>
      </c>
      <c r="O841" s="24">
        <f t="shared" si="27"/>
        <v>641.32560000000001</v>
      </c>
      <c r="Q841" s="21">
        <f>IFERROR(O841/LISTAS[[#This Row],[COSTO]]-1,"")</f>
        <v>1.5625061932419344</v>
      </c>
      <c r="R841" t="str">
        <f>+LISTAS[[#This Row],[ID]]</f>
        <v>SEEGER DIN 47136</v>
      </c>
      <c r="T841" s="29"/>
      <c r="U841" s="25">
        <f>LISTAS[[#This Row],[COSTO]]+(LISTAS[[#This Row],[COSTO]]*T841)</f>
        <v>250.27279999999999</v>
      </c>
      <c r="V841" s="30">
        <f>IF(T841="",0,U841/LISTAS[[#This Row],[VENTA NETA]]-1)</f>
        <v>0</v>
      </c>
      <c r="X841" s="25">
        <v>323.54910000000001</v>
      </c>
      <c r="Y841" s="31">
        <f>IFERROR(LISTAS[[#This Row],[COSTO]]/X841-1,"")</f>
        <v>-0.22647659968765177</v>
      </c>
      <c r="AF841" t="str">
        <v>FADER</v>
      </c>
      <c r="AG841" t="str">
        <v>PLASTICOS</v>
      </c>
      <c r="AH841" s="15">
        <v>142</v>
      </c>
      <c r="AI841" s="9">
        <v>368.98335000000003</v>
      </c>
      <c r="AJ841" s="9">
        <v>204.99019999999999</v>
      </c>
      <c r="AK841" s="66">
        <v>0.80000482949916663</v>
      </c>
      <c r="AL841" s="8">
        <v>6.5028003782328758E-2</v>
      </c>
      <c r="AM841" s="9">
        <v>392.97760067941635</v>
      </c>
      <c r="AN841" s="66">
        <v>0.91705555036004838</v>
      </c>
      <c r="AO841" s="13">
        <f t="shared" si="28"/>
        <v>23.994250679416325</v>
      </c>
      <c r="AQ841" s="66">
        <v>0.8</v>
      </c>
      <c r="AR841" s="13">
        <v>39.43889999999999</v>
      </c>
    </row>
    <row r="842" spans="1:44" x14ac:dyDescent="0.2">
      <c r="A842" s="6" t="s">
        <v>1270</v>
      </c>
      <c r="B842" t="s">
        <v>1204</v>
      </c>
      <c r="C842">
        <v>37</v>
      </c>
      <c r="D842" t="s">
        <v>1271</v>
      </c>
      <c r="E842" s="2">
        <v>1583.88</v>
      </c>
      <c r="F842" s="6" t="str">
        <f>+_xlfn.XLOOKUP(LISTAS[[#This Row],[ID]],_01_CODIGOS_Y_COSTOS_xlsm[Producto y N°],_01_CODIGOS_Y_COSTOS_xlsm[FABRICA],"",0,1)</f>
        <v>OTIA</v>
      </c>
      <c r="G842" s="13">
        <f>LISTAS[[#This Row],[Precio]]*(1-0.46)*(1-IF($C$3520="",0,$C$3520))</f>
        <v>641.47140000000013</v>
      </c>
      <c r="H842" s="1">
        <f>+_xlfn.XLOOKUP(LISTAS[[#This Row],[ID]],_01_CODIGOS_Y_COSTOS_xlsm[Producto y N°],_01_CODIGOS_Y_COSTOS_xlsm[COSTO],0,0,1)</f>
        <v>250.27279999999999</v>
      </c>
      <c r="I842" s="115">
        <f>+IFERROR(LISTAS[[#This Row],[VENTA NETA]]/LISTAS[[#This Row],[COSTO]]-1,0)</f>
        <v>1.5630887575477646</v>
      </c>
      <c r="J842" s="33" t="str">
        <f>IFERROR(VLOOKUP(LISTAS[[#This Row],[ID]],_01_CODIGOS_Y_COSTOS_xlsm[[Producto y N°]:[CODIGO]],2,0),"")</f>
        <v>0403037</v>
      </c>
      <c r="M842" s="22">
        <v>0</v>
      </c>
      <c r="N842" s="23">
        <f>+LISTAS[[#This Row],[Precio]]+(LISTAS[[#This Row],[Precio]]*M842)</f>
        <v>1583.88</v>
      </c>
      <c r="O842" s="24">
        <f t="shared" si="27"/>
        <v>641.47140000000013</v>
      </c>
      <c r="Q842" s="21">
        <f>IFERROR(O842/LISTAS[[#This Row],[COSTO]]-1,"")</f>
        <v>1.5630887575477646</v>
      </c>
      <c r="R842" t="str">
        <f>+LISTAS[[#This Row],[ID]]</f>
        <v>SEEGER DIN 47137</v>
      </c>
      <c r="T842" s="29"/>
      <c r="U842" s="25">
        <f>LISTAS[[#This Row],[COSTO]]+(LISTAS[[#This Row],[COSTO]]*T842)</f>
        <v>250.27279999999999</v>
      </c>
      <c r="V842" s="30">
        <f>IF(T842="",0,U842/LISTAS[[#This Row],[VENTA NETA]]-1)</f>
        <v>0</v>
      </c>
      <c r="X842" s="25">
        <v>323.54910000000001</v>
      </c>
      <c r="Y842" s="31">
        <f>IFERROR(LISTAS[[#This Row],[COSTO]]/X842-1,"")</f>
        <v>-0.22647659968765177</v>
      </c>
      <c r="AF842" t="str">
        <v>ALNAT</v>
      </c>
      <c r="AG842" t="str">
        <v>CONECTORES DE COMBUSTIBLE</v>
      </c>
      <c r="AH842" s="15">
        <v>37</v>
      </c>
      <c r="AI842" s="9">
        <v>3572.8573500000007</v>
      </c>
      <c r="AJ842" s="9">
        <v>1984.92</v>
      </c>
      <c r="AK842" s="66">
        <v>0.80000068012816672</v>
      </c>
      <c r="AL842" s="8">
        <v>6.4799839066586262E-2</v>
      </c>
      <c r="AM842" s="9">
        <v>3804.3779312878705</v>
      </c>
      <c r="AN842" s="66">
        <v>0.91664043452021771</v>
      </c>
      <c r="AO842" s="13">
        <f t="shared" si="28"/>
        <v>231.52058128786985</v>
      </c>
      <c r="AQ842" s="66">
        <v>0.8</v>
      </c>
      <c r="AR842" s="13">
        <v>161.95679999999993</v>
      </c>
    </row>
    <row r="843" spans="1:44" x14ac:dyDescent="0.2">
      <c r="A843" s="6" t="s">
        <v>1272</v>
      </c>
      <c r="B843" t="s">
        <v>1204</v>
      </c>
      <c r="C843">
        <v>38</v>
      </c>
      <c r="D843" t="s">
        <v>1273</v>
      </c>
      <c r="E843" s="2">
        <v>2068</v>
      </c>
      <c r="F843" s="6" t="str">
        <f>+_xlfn.XLOOKUP(LISTAS[[#This Row],[ID]],_01_CODIGOS_Y_COSTOS_xlsm[Producto y N°],_01_CODIGOS_Y_COSTOS_xlsm[FABRICA],"",0,1)</f>
        <v>OTIA</v>
      </c>
      <c r="G843" s="13">
        <f>LISTAS[[#This Row],[Precio]]*(1-0.46)*(1-IF($C$3520="",0,$C$3520))</f>
        <v>837.54</v>
      </c>
      <c r="H843" s="1">
        <f>+_xlfn.XLOOKUP(LISTAS[[#This Row],[ID]],_01_CODIGOS_Y_COSTOS_xlsm[Producto y N°],_01_CODIGOS_Y_COSTOS_xlsm[COSTO],0,0,1)</f>
        <v>250.93279999999999</v>
      </c>
      <c r="I843" s="115">
        <f>+IFERROR(LISTAS[[#This Row],[VENTA NETA]]/LISTAS[[#This Row],[COSTO]]-1,0)</f>
        <v>2.3377063500666315</v>
      </c>
      <c r="J843" s="33" t="str">
        <f>IFERROR(VLOOKUP(LISTAS[[#This Row],[ID]],_01_CODIGOS_Y_COSTOS_xlsm[[Producto y N°]:[CODIGO]],2,0),"")</f>
        <v>0403038</v>
      </c>
      <c r="M843" s="22">
        <v>0</v>
      </c>
      <c r="N843" s="23">
        <f>+LISTAS[[#This Row],[Precio]]+(LISTAS[[#This Row],[Precio]]*M843)</f>
        <v>2068</v>
      </c>
      <c r="O843" s="24">
        <f t="shared" si="27"/>
        <v>837.54</v>
      </c>
      <c r="Q843" s="21">
        <f>IFERROR(O843/LISTAS[[#This Row],[COSTO]]-1,"")</f>
        <v>2.3377063500666315</v>
      </c>
      <c r="R843" t="str">
        <f>+LISTAS[[#This Row],[ID]]</f>
        <v>SEEGER DIN 47138</v>
      </c>
      <c r="T843" s="29"/>
      <c r="U843" s="25">
        <f>LISTAS[[#This Row],[COSTO]]+(LISTAS[[#This Row],[COSTO]]*T843)</f>
        <v>250.93279999999999</v>
      </c>
      <c r="V843" s="30">
        <f>IF(T843="",0,U843/LISTAS[[#This Row],[VENTA NETA]]-1)</f>
        <v>0</v>
      </c>
      <c r="X843" s="25">
        <v>324.40199999999999</v>
      </c>
      <c r="Y843" s="31">
        <f>IFERROR(LISTAS[[#This Row],[COSTO]]/X843-1,"")</f>
        <v>-0.22647579238105808</v>
      </c>
      <c r="AF843" t="str">
        <v>ALNAT</v>
      </c>
      <c r="AG843" t="str">
        <v>CONECTORES DE COMBUSTIBLE</v>
      </c>
      <c r="AH843" s="15">
        <v>38</v>
      </c>
      <c r="AI843" s="9">
        <v>3572.8573500000007</v>
      </c>
      <c r="AJ843" s="9">
        <v>1984.92</v>
      </c>
      <c r="AK843" s="66">
        <v>0.80000068012816672</v>
      </c>
      <c r="AL843" s="8">
        <v>6.4799839066586262E-2</v>
      </c>
      <c r="AM843" s="9">
        <v>3804.3779312878705</v>
      </c>
      <c r="AN843" s="66">
        <v>0.91664043452021771</v>
      </c>
      <c r="AO843" s="13">
        <f t="shared" si="28"/>
        <v>231.52058128786985</v>
      </c>
      <c r="AQ843" s="66">
        <v>0.80000000000000027</v>
      </c>
      <c r="AR843" s="13">
        <v>15.782400000000052</v>
      </c>
    </row>
    <row r="844" spans="1:44" x14ac:dyDescent="0.2">
      <c r="A844" s="6" t="s">
        <v>1274</v>
      </c>
      <c r="B844" t="s">
        <v>1204</v>
      </c>
      <c r="C844">
        <v>39</v>
      </c>
      <c r="D844" t="s">
        <v>1275</v>
      </c>
      <c r="E844" s="2">
        <v>1699.27</v>
      </c>
      <c r="F844" s="6" t="str">
        <f>+_xlfn.XLOOKUP(LISTAS[[#This Row],[ID]],_01_CODIGOS_Y_COSTOS_xlsm[Producto y N°],_01_CODIGOS_Y_COSTOS_xlsm[FABRICA],"",0,1)</f>
        <v>OTIA</v>
      </c>
      <c r="G844" s="13">
        <f>LISTAS[[#This Row],[Precio]]*(1-0.46)*(1-IF($C$3520="",0,$C$3520))</f>
        <v>688.20434999999998</v>
      </c>
      <c r="H844" s="1">
        <f>+_xlfn.XLOOKUP(LISTAS[[#This Row],[ID]],_01_CODIGOS_Y_COSTOS_xlsm[Producto y N°],_01_CODIGOS_Y_COSTOS_xlsm[COSTO],0,0,1)</f>
        <v>250.93279999999999</v>
      </c>
      <c r="I844" s="115">
        <f>+IFERROR(LISTAS[[#This Row],[VENTA NETA]]/LISTAS[[#This Row],[COSTO]]-1,0)</f>
        <v>1.742584269573368</v>
      </c>
      <c r="J844" s="33" t="str">
        <f>IFERROR(VLOOKUP(LISTAS[[#This Row],[ID]],_01_CODIGOS_Y_COSTOS_xlsm[[Producto y N°]:[CODIGO]],2,0),"")</f>
        <v>0403039</v>
      </c>
      <c r="M844" s="22">
        <v>0</v>
      </c>
      <c r="N844" s="23">
        <f>+LISTAS[[#This Row],[Precio]]+(LISTAS[[#This Row],[Precio]]*M844)</f>
        <v>1699.27</v>
      </c>
      <c r="O844" s="24">
        <f t="shared" si="27"/>
        <v>688.20434999999998</v>
      </c>
      <c r="Q844" s="21">
        <f>IFERROR(O844/LISTAS[[#This Row],[COSTO]]-1,"")</f>
        <v>1.742584269573368</v>
      </c>
      <c r="R844" t="str">
        <f>+LISTAS[[#This Row],[ID]]</f>
        <v>SEEGER DIN 47139</v>
      </c>
      <c r="T844" s="29"/>
      <c r="U844" s="25">
        <f>LISTAS[[#This Row],[COSTO]]+(LISTAS[[#This Row],[COSTO]]*T844)</f>
        <v>250.93279999999999</v>
      </c>
      <c r="V844" s="30">
        <f>IF(T844="",0,U844/LISTAS[[#This Row],[VENTA NETA]]-1)</f>
        <v>0</v>
      </c>
      <c r="X844" s="25">
        <v>324.40199999999999</v>
      </c>
      <c r="Y844" s="31">
        <f>IFERROR(LISTAS[[#This Row],[COSTO]]/X844-1,"")</f>
        <v>-0.22647579238105808</v>
      </c>
      <c r="AF844" t="str">
        <v>REGATONES</v>
      </c>
      <c r="AG844" t="str">
        <v>REGATONES</v>
      </c>
      <c r="AH844" s="15">
        <v>12</v>
      </c>
      <c r="AI844" s="9">
        <v>73.872000000000014</v>
      </c>
      <c r="AJ844" s="9">
        <v>41.04</v>
      </c>
      <c r="AK844" s="66">
        <v>0.80000000000000049</v>
      </c>
      <c r="AL844" s="8">
        <v>6.2937062937062915E-2</v>
      </c>
      <c r="AM844" s="9">
        <v>78.521286713286713</v>
      </c>
      <c r="AN844" s="66">
        <v>0.91328671328671329</v>
      </c>
      <c r="AO844" s="13">
        <f t="shared" si="28"/>
        <v>4.6492867132866991</v>
      </c>
      <c r="AQ844" s="66">
        <v>0.79999999999999982</v>
      </c>
      <c r="AR844" s="13">
        <v>16.76879999999997</v>
      </c>
    </row>
    <row r="845" spans="1:44" x14ac:dyDescent="0.2">
      <c r="A845" s="6" t="s">
        <v>1276</v>
      </c>
      <c r="B845" t="s">
        <v>1204</v>
      </c>
      <c r="C845">
        <v>40</v>
      </c>
      <c r="D845" t="s">
        <v>1277</v>
      </c>
      <c r="E845" s="2">
        <v>1791.64</v>
      </c>
      <c r="F845" s="6" t="str">
        <f>+_xlfn.XLOOKUP(LISTAS[[#This Row],[ID]],_01_CODIGOS_Y_COSTOS_xlsm[Producto y N°],_01_CODIGOS_Y_COSTOS_xlsm[FABRICA],"",0,1)</f>
        <v>OTIA</v>
      </c>
      <c r="G845" s="13">
        <f>LISTAS[[#This Row],[Precio]]*(1-0.46)*(1-IF($C$3520="",0,$C$3520))</f>
        <v>725.6142000000001</v>
      </c>
      <c r="H845" s="1">
        <f>+_xlfn.XLOOKUP(LISTAS[[#This Row],[ID]],_01_CODIGOS_Y_COSTOS_xlsm[Producto y N°],_01_CODIGOS_Y_COSTOS_xlsm[COSTO],0,0,1)</f>
        <v>256.86419999999998</v>
      </c>
      <c r="I845" s="115">
        <f>+IFERROR(LISTAS[[#This Row],[VENTA NETA]]/LISTAS[[#This Row],[COSTO]]-1,0)</f>
        <v>1.8248942437287878</v>
      </c>
      <c r="J845" s="33" t="str">
        <f>IFERROR(VLOOKUP(LISTAS[[#This Row],[ID]],_01_CODIGOS_Y_COSTOS_xlsm[[Producto y N°]:[CODIGO]],2,0),"")</f>
        <v>0403040</v>
      </c>
      <c r="M845" s="22">
        <v>0</v>
      </c>
      <c r="N845" s="23">
        <f>+LISTAS[[#This Row],[Precio]]+(LISTAS[[#This Row],[Precio]]*M845)</f>
        <v>1791.64</v>
      </c>
      <c r="O845" s="24">
        <f t="shared" si="27"/>
        <v>725.6142000000001</v>
      </c>
      <c r="Q845" s="21">
        <f>IFERROR(O845/LISTAS[[#This Row],[COSTO]]-1,"")</f>
        <v>1.8248942437287878</v>
      </c>
      <c r="R845" t="str">
        <f>+LISTAS[[#This Row],[ID]]</f>
        <v>SEEGER DIN 47140</v>
      </c>
      <c r="T845" s="29"/>
      <c r="U845" s="25">
        <f>LISTAS[[#This Row],[COSTO]]+(LISTAS[[#This Row],[COSTO]]*T845)</f>
        <v>256.86419999999998</v>
      </c>
      <c r="V845" s="30">
        <f>IF(T845="",0,U845/LISTAS[[#This Row],[VENTA NETA]]-1)</f>
        <v>0</v>
      </c>
      <c r="X845" s="25">
        <v>332.06639999999999</v>
      </c>
      <c r="Y845" s="31">
        <f>IFERROR(LISTAS[[#This Row],[COSTO]]/X845-1,"")</f>
        <v>-0.22646735713098343</v>
      </c>
      <c r="AF845" t="str">
        <v>FADER</v>
      </c>
      <c r="AG845" t="str">
        <v>PLASTICOS</v>
      </c>
      <c r="AH845" s="15">
        <v>45</v>
      </c>
      <c r="AI845" s="9">
        <v>283.69035000000002</v>
      </c>
      <c r="AJ845" s="9">
        <v>157.60499999999999</v>
      </c>
      <c r="AK845" s="66">
        <v>0.80000856571809287</v>
      </c>
      <c r="AL845" s="8">
        <v>6.2762352703180868E-2</v>
      </c>
      <c r="AM845" s="9">
        <v>301.49542380518886</v>
      </c>
      <c r="AN845" s="66">
        <v>0.91298133818843863</v>
      </c>
      <c r="AO845" s="13">
        <f t="shared" si="28"/>
        <v>17.80507380518884</v>
      </c>
      <c r="AQ845" s="66">
        <v>0.8</v>
      </c>
      <c r="AR845" s="13">
        <v>14.795999999999964</v>
      </c>
    </row>
    <row r="846" spans="1:44" x14ac:dyDescent="0.2">
      <c r="A846" s="6" t="s">
        <v>1278</v>
      </c>
      <c r="B846" t="s">
        <v>1204</v>
      </c>
      <c r="C846">
        <v>41</v>
      </c>
      <c r="D846" t="s">
        <v>1279</v>
      </c>
      <c r="E846" s="2">
        <v>1791.64</v>
      </c>
      <c r="F846" s="6" t="str">
        <f>+_xlfn.XLOOKUP(LISTAS[[#This Row],[ID]],_01_CODIGOS_Y_COSTOS_xlsm[Producto y N°],_01_CODIGOS_Y_COSTOS_xlsm[FABRICA],"",0,1)</f>
        <v>OTIA</v>
      </c>
      <c r="G846" s="13">
        <f>LISTAS[[#This Row],[Precio]]*(1-0.46)*(1-IF($C$3520="",0,$C$3520))</f>
        <v>725.6142000000001</v>
      </c>
      <c r="H846" s="1">
        <f>+_xlfn.XLOOKUP(LISTAS[[#This Row],[ID]],_01_CODIGOS_Y_COSTOS_xlsm[Producto y N°],_01_CODIGOS_Y_COSTOS_xlsm[COSTO],0,0,1)</f>
        <v>311.95960000000002</v>
      </c>
      <c r="I846" s="115">
        <f>+IFERROR(LISTAS[[#This Row],[VENTA NETA]]/LISTAS[[#This Row],[COSTO]]-1,0)</f>
        <v>1.3259877240514477</v>
      </c>
      <c r="J846" s="33" t="str">
        <f>IFERROR(VLOOKUP(LISTAS[[#This Row],[ID]],_01_CODIGOS_Y_COSTOS_xlsm[[Producto y N°]:[CODIGO]],2,0),"")</f>
        <v>0403041</v>
      </c>
      <c r="M846" s="22">
        <v>0</v>
      </c>
      <c r="N846" s="23">
        <f>+LISTAS[[#This Row],[Precio]]+(LISTAS[[#This Row],[Precio]]*M846)</f>
        <v>1791.64</v>
      </c>
      <c r="O846" s="24">
        <f t="shared" si="27"/>
        <v>725.6142000000001</v>
      </c>
      <c r="Q846" s="21">
        <f>IFERROR(O846/LISTAS[[#This Row],[COSTO]]-1,"")</f>
        <v>1.3259877240514477</v>
      </c>
      <c r="R846" t="str">
        <f>+LISTAS[[#This Row],[ID]]</f>
        <v>SEEGER DIN 47141</v>
      </c>
      <c r="T846" s="29"/>
      <c r="U846" s="25">
        <f>LISTAS[[#This Row],[COSTO]]+(LISTAS[[#This Row],[COSTO]]*T846)</f>
        <v>311.95960000000002</v>
      </c>
      <c r="V846" s="30">
        <f>IF(T846="",0,U846/LISTAS[[#This Row],[VENTA NETA]]-1)</f>
        <v>0</v>
      </c>
      <c r="X846" s="25">
        <v>403.29590000000002</v>
      </c>
      <c r="Y846" s="31">
        <f>IFERROR(LISTAS[[#This Row],[COSTO]]/X846-1,"")</f>
        <v>-0.22647465545769241</v>
      </c>
      <c r="AF846" t="str">
        <v>MIGUEL.ALEMITES</v>
      </c>
      <c r="AG846" t="str">
        <v>ALEMITES</v>
      </c>
      <c r="AH846" s="15" t="str">
        <v>19 - 1/8 SAE 34 mm</v>
      </c>
      <c r="AI846" s="9">
        <v>1504.8018000000002</v>
      </c>
      <c r="AJ846" s="9">
        <v>836</v>
      </c>
      <c r="AK846" s="66">
        <v>0.80000215311004808</v>
      </c>
      <c r="AL846" s="8">
        <v>6.2735055447184385E-2</v>
      </c>
      <c r="AM846" s="9">
        <v>1599.2056243600232</v>
      </c>
      <c r="AN846" s="66">
        <v>0.91292538799045841</v>
      </c>
      <c r="AO846" s="13">
        <f t="shared" si="28"/>
        <v>94.403824360023009</v>
      </c>
      <c r="AQ846" s="66">
        <v>0.8</v>
      </c>
      <c r="AR846" s="13">
        <v>14.179499999999962</v>
      </c>
    </row>
    <row r="847" spans="1:44" x14ac:dyDescent="0.2">
      <c r="A847" s="6" t="s">
        <v>1280</v>
      </c>
      <c r="B847" t="s">
        <v>1204</v>
      </c>
      <c r="C847">
        <v>42</v>
      </c>
      <c r="D847" t="s">
        <v>1281</v>
      </c>
      <c r="E847" s="2">
        <v>1964.44</v>
      </c>
      <c r="F847" s="6" t="str">
        <f>+_xlfn.XLOOKUP(LISTAS[[#This Row],[ID]],_01_CODIGOS_Y_COSTOS_xlsm[Producto y N°],_01_CODIGOS_Y_COSTOS_xlsm[FABRICA],"",0,1)</f>
        <v>OTIA</v>
      </c>
      <c r="G847" s="13">
        <f>LISTAS[[#This Row],[Precio]]*(1-0.46)*(1-IF($C$3520="",0,$C$3520))</f>
        <v>795.59820000000013</v>
      </c>
      <c r="H847" s="1">
        <f>+_xlfn.XLOOKUP(LISTAS[[#This Row],[ID]],_01_CODIGOS_Y_COSTOS_xlsm[Producto y N°],_01_CODIGOS_Y_COSTOS_xlsm[COSTO],0,0,1)</f>
        <v>311.95960000000002</v>
      </c>
      <c r="I847" s="115">
        <f>+IFERROR(LISTAS[[#This Row],[VENTA NETA]]/LISTAS[[#This Row],[COSTO]]-1,0)</f>
        <v>1.5503244650909926</v>
      </c>
      <c r="J847" s="33" t="str">
        <f>IFERROR(VLOOKUP(LISTAS[[#This Row],[ID]],_01_CODIGOS_Y_COSTOS_xlsm[[Producto y N°]:[CODIGO]],2,0),"")</f>
        <v>0403042</v>
      </c>
      <c r="M847" s="22">
        <v>0</v>
      </c>
      <c r="N847" s="23">
        <f>+LISTAS[[#This Row],[Precio]]+(LISTAS[[#This Row],[Precio]]*M847)</f>
        <v>1964.44</v>
      </c>
      <c r="O847" s="24">
        <f t="shared" si="27"/>
        <v>795.59820000000013</v>
      </c>
      <c r="Q847" s="21">
        <f>IFERROR(O847/LISTAS[[#This Row],[COSTO]]-1,"")</f>
        <v>1.5503244650909926</v>
      </c>
      <c r="R847" t="str">
        <f>+LISTAS[[#This Row],[ID]]</f>
        <v>SEEGER DIN 47142</v>
      </c>
      <c r="T847" s="29"/>
      <c r="U847" s="25">
        <f>LISTAS[[#This Row],[COSTO]]+(LISTAS[[#This Row],[COSTO]]*T847)</f>
        <v>311.95960000000002</v>
      </c>
      <c r="V847" s="30">
        <f>IF(T847="",0,U847/LISTAS[[#This Row],[VENTA NETA]]-1)</f>
        <v>0</v>
      </c>
      <c r="X847" s="25">
        <v>403.29590000000002</v>
      </c>
      <c r="Y847" s="31">
        <f>IFERROR(LISTAS[[#This Row],[COSTO]]/X847-1,"")</f>
        <v>-0.22647465545769241</v>
      </c>
      <c r="AF847" t="str">
        <v>OTIA</v>
      </c>
      <c r="AG847" t="str">
        <v>RETENES SEGURIDAD</v>
      </c>
      <c r="AH847" s="15">
        <v>2.2999999999999998</v>
      </c>
      <c r="AI847" s="9">
        <v>18.058950000000003</v>
      </c>
      <c r="AJ847" s="9">
        <v>10.033200000000001</v>
      </c>
      <c r="AK847" s="66">
        <v>0.79991926803014013</v>
      </c>
      <c r="AL847" s="8">
        <v>6.2726406101048626E-2</v>
      </c>
      <c r="AM847" s="9">
        <v>19.191723031458533</v>
      </c>
      <c r="AN847" s="66">
        <v>0.91282173498570063</v>
      </c>
      <c r="AO847" s="13">
        <f t="shared" si="28"/>
        <v>1.1327730314585303</v>
      </c>
      <c r="AQ847" s="66">
        <v>0.8</v>
      </c>
      <c r="AR847" s="13">
        <v>15.412499999999966</v>
      </c>
    </row>
    <row r="848" spans="1:44" x14ac:dyDescent="0.2">
      <c r="A848" s="6" t="s">
        <v>1282</v>
      </c>
      <c r="B848" t="s">
        <v>1204</v>
      </c>
      <c r="C848">
        <v>44</v>
      </c>
      <c r="D848" t="s">
        <v>1283</v>
      </c>
      <c r="E848" s="2">
        <v>1964.44</v>
      </c>
      <c r="F848" s="6" t="str">
        <f>+_xlfn.XLOOKUP(LISTAS[[#This Row],[ID]],_01_CODIGOS_Y_COSTOS_xlsm[Producto y N°],_01_CODIGOS_Y_COSTOS_xlsm[FABRICA],"",0,1)</f>
        <v>OTIA</v>
      </c>
      <c r="G848" s="13">
        <f>LISTAS[[#This Row],[Precio]]*(1-0.46)*(1-IF($C$3520="",0,$C$3520))</f>
        <v>795.59820000000013</v>
      </c>
      <c r="H848" s="1">
        <f>+_xlfn.XLOOKUP(LISTAS[[#This Row],[ID]],_01_CODIGOS_Y_COSTOS_xlsm[Producto y N°],_01_CODIGOS_Y_COSTOS_xlsm[COSTO],0,0,1)</f>
        <v>342.04700000000003</v>
      </c>
      <c r="I848" s="115">
        <f>+IFERROR(LISTAS[[#This Row],[VENTA NETA]]/LISTAS[[#This Row],[COSTO]]-1,0)</f>
        <v>1.3259908725993799</v>
      </c>
      <c r="J848" s="33" t="str">
        <f>IFERROR(VLOOKUP(LISTAS[[#This Row],[ID]],_01_CODIGOS_Y_COSTOS_xlsm[[Producto y N°]:[CODIGO]],2,0),"")</f>
        <v>0403044</v>
      </c>
      <c r="M848" s="22">
        <v>0</v>
      </c>
      <c r="N848" s="23">
        <f>+LISTAS[[#This Row],[Precio]]+(LISTAS[[#This Row],[Precio]]*M848)</f>
        <v>1964.44</v>
      </c>
      <c r="O848" s="24">
        <f t="shared" si="27"/>
        <v>795.59820000000013</v>
      </c>
      <c r="Q848" s="21">
        <f>IFERROR(O848/LISTAS[[#This Row],[COSTO]]-1,"")</f>
        <v>1.3259908725993799</v>
      </c>
      <c r="R848" t="str">
        <f>+LISTAS[[#This Row],[ID]]</f>
        <v>SEEGER DIN 47144</v>
      </c>
      <c r="T848" s="29"/>
      <c r="U848" s="25">
        <f>LISTAS[[#This Row],[COSTO]]+(LISTAS[[#This Row],[COSTO]]*T848)</f>
        <v>342.04700000000003</v>
      </c>
      <c r="V848" s="30">
        <f>IF(T848="",0,U848/LISTAS[[#This Row],[VENTA NETA]]-1)</f>
        <v>0</v>
      </c>
      <c r="X848" s="25">
        <v>442.19040000000001</v>
      </c>
      <c r="Y848" s="31">
        <f>IFERROR(LISTAS[[#This Row],[COSTO]]/X848-1,"")</f>
        <v>-0.22647122144668896</v>
      </c>
      <c r="AF848" t="str">
        <v>FADER</v>
      </c>
      <c r="AG848" t="str">
        <v>PLASTICOS</v>
      </c>
      <c r="AH848" s="15">
        <v>249</v>
      </c>
      <c r="AI848" s="9">
        <v>391.42035000000004</v>
      </c>
      <c r="AJ848" s="9">
        <v>217.45500000000001</v>
      </c>
      <c r="AK848" s="66">
        <v>0.8000062081810031</v>
      </c>
      <c r="AL848" s="8">
        <v>6.1794584459434754E-2</v>
      </c>
      <c r="AM848" s="9">
        <v>415.60800787721649</v>
      </c>
      <c r="AN848" s="66">
        <v>0.91123684383995074</v>
      </c>
      <c r="AO848" s="13">
        <f t="shared" si="28"/>
        <v>24.187657877216452</v>
      </c>
      <c r="AQ848" s="66">
        <v>0.8</v>
      </c>
      <c r="AR848" s="13">
        <v>73.979999999999905</v>
      </c>
    </row>
    <row r="849" spans="1:44" x14ac:dyDescent="0.2">
      <c r="A849" s="6" t="s">
        <v>1284</v>
      </c>
      <c r="B849" t="s">
        <v>1204</v>
      </c>
      <c r="C849">
        <v>45</v>
      </c>
      <c r="D849" t="s">
        <v>1285</v>
      </c>
      <c r="E849" s="2">
        <v>2626.82</v>
      </c>
      <c r="F849" s="6" t="str">
        <f>+_xlfn.XLOOKUP(LISTAS[[#This Row],[ID]],_01_CODIGOS_Y_COSTOS_xlsm[Producto y N°],_01_CODIGOS_Y_COSTOS_xlsm[FABRICA],"",0,1)</f>
        <v>OTIA</v>
      </c>
      <c r="G849" s="13">
        <f>LISTAS[[#This Row],[Precio]]*(1-0.46)*(1-IF($C$3520="",0,$C$3520))</f>
        <v>1063.8621000000003</v>
      </c>
      <c r="H849" s="1">
        <f>+_xlfn.XLOOKUP(LISTAS[[#This Row],[ID]],_01_CODIGOS_Y_COSTOS_xlsm[Producto y N°],_01_CODIGOS_Y_COSTOS_xlsm[COSTO],0,0,1)</f>
        <v>342.04700000000003</v>
      </c>
      <c r="I849" s="115">
        <f>+IFERROR(LISTAS[[#This Row],[VENTA NETA]]/LISTAS[[#This Row],[COSTO]]-1,0)</f>
        <v>2.1102804585334769</v>
      </c>
      <c r="J849" s="33" t="str">
        <f>IFERROR(VLOOKUP(LISTAS[[#This Row],[ID]],_01_CODIGOS_Y_COSTOS_xlsm[[Producto y N°]:[CODIGO]],2,0),"")</f>
        <v>0403045</v>
      </c>
      <c r="M849" s="22">
        <v>0</v>
      </c>
      <c r="N849" s="23">
        <f>+LISTAS[[#This Row],[Precio]]+(LISTAS[[#This Row],[Precio]]*M849)</f>
        <v>2626.82</v>
      </c>
      <c r="O849" s="24">
        <f t="shared" si="27"/>
        <v>1063.8621000000003</v>
      </c>
      <c r="Q849" s="21">
        <f>IFERROR(O849/LISTAS[[#This Row],[COSTO]]-1,"")</f>
        <v>2.1102804585334769</v>
      </c>
      <c r="R849" t="str">
        <f>+LISTAS[[#This Row],[ID]]</f>
        <v>SEEGER DIN 47145</v>
      </c>
      <c r="T849" s="29"/>
      <c r="U849" s="25">
        <f>LISTAS[[#This Row],[COSTO]]+(LISTAS[[#This Row],[COSTO]]*T849)</f>
        <v>342.04700000000003</v>
      </c>
      <c r="V849" s="30">
        <f>IF(T849="",0,U849/LISTAS[[#This Row],[VENTA NETA]]-1)</f>
        <v>0</v>
      </c>
      <c r="X849" s="25">
        <v>442.19040000000001</v>
      </c>
      <c r="Y849" s="31">
        <f>IFERROR(LISTAS[[#This Row],[COSTO]]/X849-1,"")</f>
        <v>-0.22647122144668896</v>
      </c>
      <c r="AF849" t="str">
        <v>FADER</v>
      </c>
      <c r="AG849" t="str">
        <v>PLASTICOS</v>
      </c>
      <c r="AH849" s="15">
        <v>357</v>
      </c>
      <c r="AI849" s="9">
        <v>423.35865000000001</v>
      </c>
      <c r="AJ849" s="9">
        <v>235.19929999999999</v>
      </c>
      <c r="AK849" s="66">
        <v>0.79999961734579994</v>
      </c>
      <c r="AL849" s="8">
        <v>6.1119683106852118E-2</v>
      </c>
      <c r="AM849" s="9">
        <v>449.23419652854471</v>
      </c>
      <c r="AN849" s="66">
        <v>0.91001502355043029</v>
      </c>
      <c r="AO849" s="13">
        <f t="shared" si="28"/>
        <v>25.875546528544703</v>
      </c>
      <c r="AQ849" s="66">
        <v>0.8</v>
      </c>
      <c r="AR849" s="13">
        <v>254.57141700000011</v>
      </c>
    </row>
    <row r="850" spans="1:44" x14ac:dyDescent="0.2">
      <c r="A850" s="6" t="s">
        <v>1286</v>
      </c>
      <c r="B850" t="s">
        <v>1204</v>
      </c>
      <c r="C850">
        <v>46</v>
      </c>
      <c r="D850" t="s">
        <v>1287</v>
      </c>
      <c r="E850" s="2">
        <v>2143.02</v>
      </c>
      <c r="F850" s="6" t="str">
        <f>+_xlfn.XLOOKUP(LISTAS[[#This Row],[ID]],_01_CODIGOS_Y_COSTOS_xlsm[Producto y N°],_01_CODIGOS_Y_COSTOS_xlsm[FABRICA],"",0,1)</f>
        <v>OTIA</v>
      </c>
      <c r="G850" s="13">
        <f>LISTAS[[#This Row],[Precio]]*(1-0.46)*(1-IF($C$3520="",0,$C$3520))</f>
        <v>867.92309999999998</v>
      </c>
      <c r="H850" s="1">
        <f>+_xlfn.XLOOKUP(LISTAS[[#This Row],[ID]],_01_CODIGOS_Y_COSTOS_xlsm[Producto y N°],_01_CODIGOS_Y_COSTOS_xlsm[COSTO],0,0,1)</f>
        <v>373.14940000000001</v>
      </c>
      <c r="I850" s="115">
        <f>+IFERROR(LISTAS[[#This Row],[VENTA NETA]]/LISTAS[[#This Row],[COSTO]]-1,0)</f>
        <v>1.3259399586331906</v>
      </c>
      <c r="J850" s="33" t="str">
        <f>IFERROR(VLOOKUP(LISTAS[[#This Row],[ID]],_01_CODIGOS_Y_COSTOS_xlsm[[Producto y N°]:[CODIGO]],2,0),"")</f>
        <v>0403046</v>
      </c>
      <c r="M850" s="22">
        <v>0</v>
      </c>
      <c r="N850" s="23">
        <f>+LISTAS[[#This Row],[Precio]]+(LISTAS[[#This Row],[Precio]]*M850)</f>
        <v>2143.02</v>
      </c>
      <c r="O850" s="24">
        <f t="shared" si="27"/>
        <v>867.92309999999998</v>
      </c>
      <c r="Q850" s="21">
        <f>IFERROR(O850/LISTAS[[#This Row],[COSTO]]-1,"")</f>
        <v>1.3259399586331906</v>
      </c>
      <c r="R850" t="str">
        <f>+LISTAS[[#This Row],[ID]]</f>
        <v>SEEGER DIN 47146</v>
      </c>
      <c r="T850" s="29"/>
      <c r="U850" s="25">
        <f>LISTAS[[#This Row],[COSTO]]+(LISTAS[[#This Row],[COSTO]]*T850)</f>
        <v>373.14940000000001</v>
      </c>
      <c r="V850" s="30">
        <f>IF(T850="",0,U850/LISTAS[[#This Row],[VENTA NETA]]-1)</f>
        <v>0</v>
      </c>
      <c r="X850" s="25">
        <v>482.39580000000001</v>
      </c>
      <c r="Y850" s="31">
        <f>IFERROR(LISTAS[[#This Row],[COSTO]]/X850-1,"")</f>
        <v>-0.22646631666361938</v>
      </c>
      <c r="AF850" t="str">
        <v>RESORTES</v>
      </c>
      <c r="AG850" t="str">
        <v>RESORTES LINEA BULONERA</v>
      </c>
      <c r="AH850" s="15">
        <v>816</v>
      </c>
      <c r="AI850" s="9">
        <v>3172.49865</v>
      </c>
      <c r="AJ850" s="9">
        <v>1762.5</v>
      </c>
      <c r="AK850" s="66">
        <v>0.79999923404255324</v>
      </c>
      <c r="AL850" s="8">
        <v>6.0392751425889735E-2</v>
      </c>
      <c r="AM850" s="9">
        <v>3364.0945723684208</v>
      </c>
      <c r="AN850" s="66">
        <v>0.90870614035087716</v>
      </c>
      <c r="AO850" s="13">
        <f t="shared" si="28"/>
        <v>191.59592236842082</v>
      </c>
      <c r="AQ850" s="66">
        <v>0.8</v>
      </c>
      <c r="AR850" s="13">
        <v>254.57141700000011</v>
      </c>
    </row>
    <row r="851" spans="1:44" x14ac:dyDescent="0.2">
      <c r="A851" s="6" t="s">
        <v>1288</v>
      </c>
      <c r="B851" t="s">
        <v>1204</v>
      </c>
      <c r="C851">
        <v>47</v>
      </c>
      <c r="D851" t="s">
        <v>1289</v>
      </c>
      <c r="E851" s="2">
        <v>2143.02</v>
      </c>
      <c r="F851" s="6" t="str">
        <f>+_xlfn.XLOOKUP(LISTAS[[#This Row],[ID]],_01_CODIGOS_Y_COSTOS_xlsm[Producto y N°],_01_CODIGOS_Y_COSTOS_xlsm[FABRICA],"",0,1)</f>
        <v>OTIA</v>
      </c>
      <c r="G851" s="13">
        <f>LISTAS[[#This Row],[Precio]]*(1-0.46)*(1-IF($C$3520="",0,$C$3520))</f>
        <v>867.92309999999998</v>
      </c>
      <c r="H851" s="1">
        <f>+_xlfn.XLOOKUP(LISTAS[[#This Row],[ID]],_01_CODIGOS_Y_COSTOS_xlsm[Producto y N°],_01_CODIGOS_Y_COSTOS_xlsm[COSTO],0,0,1)</f>
        <v>373.14940000000001</v>
      </c>
      <c r="I851" s="115">
        <f>+IFERROR(LISTAS[[#This Row],[VENTA NETA]]/LISTAS[[#This Row],[COSTO]]-1,0)</f>
        <v>1.3259399586331906</v>
      </c>
      <c r="J851" s="33" t="str">
        <f>IFERROR(VLOOKUP(LISTAS[[#This Row],[ID]],_01_CODIGOS_Y_COSTOS_xlsm[[Producto y N°]:[CODIGO]],2,0),"")</f>
        <v>0403047</v>
      </c>
      <c r="M851" s="22">
        <v>0</v>
      </c>
      <c r="N851" s="23">
        <f>+LISTAS[[#This Row],[Precio]]+(LISTAS[[#This Row],[Precio]]*M851)</f>
        <v>2143.02</v>
      </c>
      <c r="O851" s="24">
        <f t="shared" si="27"/>
        <v>867.92309999999998</v>
      </c>
      <c r="Q851" s="21">
        <f>IFERROR(O851/LISTAS[[#This Row],[COSTO]]-1,"")</f>
        <v>1.3259399586331906</v>
      </c>
      <c r="R851" t="str">
        <f>+LISTAS[[#This Row],[ID]]</f>
        <v>SEEGER DIN 47147</v>
      </c>
      <c r="T851" s="29"/>
      <c r="U851" s="25">
        <f>LISTAS[[#This Row],[COSTO]]+(LISTAS[[#This Row],[COSTO]]*T851)</f>
        <v>373.14940000000001</v>
      </c>
      <c r="V851" s="30">
        <f>IF(T851="",0,U851/LISTAS[[#This Row],[VENTA NETA]]-1)</f>
        <v>0</v>
      </c>
      <c r="X851" s="25">
        <v>482.39580000000001</v>
      </c>
      <c r="Y851" s="31">
        <f>IFERROR(LISTAS[[#This Row],[COSTO]]/X851-1,"")</f>
        <v>-0.22646631666361938</v>
      </c>
      <c r="AF851" t="str">
        <v>RESORTES</v>
      </c>
      <c r="AG851" t="str">
        <v>RESORTES LINEA BULONERA</v>
      </c>
      <c r="AH851" s="15">
        <v>822</v>
      </c>
      <c r="AI851" s="9">
        <v>3172.49865</v>
      </c>
      <c r="AJ851" s="9">
        <v>1762.5</v>
      </c>
      <c r="AK851" s="66">
        <v>0.79999923404255324</v>
      </c>
      <c r="AL851" s="8">
        <v>6.0392751425889735E-2</v>
      </c>
      <c r="AM851" s="9">
        <v>3364.0945723684208</v>
      </c>
      <c r="AN851" s="66">
        <v>0.90870614035087716</v>
      </c>
      <c r="AO851" s="13">
        <f t="shared" si="28"/>
        <v>191.59592236842082</v>
      </c>
      <c r="AQ851" s="66">
        <v>0.80000000000000027</v>
      </c>
      <c r="AR851" s="13">
        <v>8.2057499999999948</v>
      </c>
    </row>
    <row r="852" spans="1:44" x14ac:dyDescent="0.2">
      <c r="A852" s="6" t="s">
        <v>1290</v>
      </c>
      <c r="B852" t="s">
        <v>1204</v>
      </c>
      <c r="C852">
        <v>48</v>
      </c>
      <c r="D852" t="s">
        <v>1291</v>
      </c>
      <c r="E852" s="2">
        <v>2532.3000000000002</v>
      </c>
      <c r="F852" s="6" t="str">
        <f>+_xlfn.XLOOKUP(LISTAS[[#This Row],[ID]],_01_CODIGOS_Y_COSTOS_xlsm[Producto y N°],_01_CODIGOS_Y_COSTOS_xlsm[FABRICA],"",0,1)</f>
        <v>OTIA</v>
      </c>
      <c r="G852" s="13">
        <f>LISTAS[[#This Row],[Precio]]*(1-0.46)*(1-IF($C$3520="",0,$C$3520))</f>
        <v>1025.5815000000002</v>
      </c>
      <c r="H852" s="1">
        <f>+_xlfn.XLOOKUP(LISTAS[[#This Row],[ID]],_01_CODIGOS_Y_COSTOS_xlsm[Producto y N°],_01_CODIGOS_Y_COSTOS_xlsm[COSTO],0,0,1)</f>
        <v>373.14940000000001</v>
      </c>
      <c r="I852" s="115">
        <f>+IFERROR(LISTAS[[#This Row],[VENTA NETA]]/LISTAS[[#This Row],[COSTO]]-1,0)</f>
        <v>1.7484474047124294</v>
      </c>
      <c r="J852" s="33" t="str">
        <f>IFERROR(VLOOKUP(LISTAS[[#This Row],[ID]],_01_CODIGOS_Y_COSTOS_xlsm[[Producto y N°]:[CODIGO]],2,0),"")</f>
        <v>0403048</v>
      </c>
      <c r="M852" s="22">
        <v>0</v>
      </c>
      <c r="N852" s="23">
        <f>+LISTAS[[#This Row],[Precio]]+(LISTAS[[#This Row],[Precio]]*M852)</f>
        <v>2532.3000000000002</v>
      </c>
      <c r="O852" s="24">
        <f t="shared" si="27"/>
        <v>1025.5815000000002</v>
      </c>
      <c r="Q852" s="21">
        <f>IFERROR(O852/LISTAS[[#This Row],[COSTO]]-1,"")</f>
        <v>1.7484474047124294</v>
      </c>
      <c r="R852" t="str">
        <f>+LISTAS[[#This Row],[ID]]</f>
        <v>SEEGER DIN 47148</v>
      </c>
      <c r="T852" s="29"/>
      <c r="U852" s="25">
        <f>LISTAS[[#This Row],[COSTO]]+(LISTAS[[#This Row],[COSTO]]*T852)</f>
        <v>373.14940000000001</v>
      </c>
      <c r="V852" s="30">
        <f>IF(T852="",0,U852/LISTAS[[#This Row],[VENTA NETA]]-1)</f>
        <v>0</v>
      </c>
      <c r="X852" s="25">
        <v>482.39580000000001</v>
      </c>
      <c r="Y852" s="31">
        <f>IFERROR(LISTAS[[#This Row],[COSTO]]/X852-1,"")</f>
        <v>-0.22646631666361938</v>
      </c>
      <c r="AF852" t="str">
        <v>FADER</v>
      </c>
      <c r="AG852" t="str">
        <v>PLASTICOS</v>
      </c>
      <c r="AH852" s="15">
        <v>207</v>
      </c>
      <c r="AI852" s="9">
        <v>312.41700000000003</v>
      </c>
      <c r="AJ852" s="9">
        <v>173.565</v>
      </c>
      <c r="AK852" s="66">
        <v>0.80000000000000027</v>
      </c>
      <c r="AL852" s="8">
        <v>6.018333997608627E-2</v>
      </c>
      <c r="AM852" s="9">
        <v>331.21929852530894</v>
      </c>
      <c r="AN852" s="66">
        <v>0.90833001195695529</v>
      </c>
      <c r="AO852" s="13">
        <f t="shared" si="28"/>
        <v>18.802298525308913</v>
      </c>
      <c r="AQ852" s="66">
        <v>0.8</v>
      </c>
      <c r="AR852" s="13">
        <v>274.77459450000015</v>
      </c>
    </row>
    <row r="853" spans="1:44" x14ac:dyDescent="0.2">
      <c r="A853" s="6" t="s">
        <v>1292</v>
      </c>
      <c r="B853" t="s">
        <v>1204</v>
      </c>
      <c r="C853">
        <v>50</v>
      </c>
      <c r="D853" t="s">
        <v>1293</v>
      </c>
      <c r="E853" s="2">
        <v>2656.54</v>
      </c>
      <c r="F853" s="6" t="str">
        <f>+_xlfn.XLOOKUP(LISTAS[[#This Row],[ID]],_01_CODIGOS_Y_COSTOS_xlsm[Producto y N°],_01_CODIGOS_Y_COSTOS_xlsm[FABRICA],"",0,1)</f>
        <v>OTIA</v>
      </c>
      <c r="G853" s="13">
        <f>LISTAS[[#This Row],[Precio]]*(1-0.46)*(1-IF($C$3520="",0,$C$3520))</f>
        <v>1075.8987</v>
      </c>
      <c r="H853" s="1">
        <f>+_xlfn.XLOOKUP(LISTAS[[#This Row],[ID]],_01_CODIGOS_Y_COSTOS_xlsm[Producto y N°],_01_CODIGOS_Y_COSTOS_xlsm[COSTO],0,0,1)</f>
        <v>378.30680000000001</v>
      </c>
      <c r="I853" s="115">
        <f>+IFERROR(LISTAS[[#This Row],[VENTA NETA]]/LISTAS[[#This Row],[COSTO]]-1,0)</f>
        <v>1.843984564908693</v>
      </c>
      <c r="J853" s="33" t="str">
        <f>IFERROR(VLOOKUP(LISTAS[[#This Row],[ID]],_01_CODIGOS_Y_COSTOS_xlsm[[Producto y N°]:[CODIGO]],2,0),"")</f>
        <v>0403050</v>
      </c>
      <c r="M853" s="22">
        <v>0</v>
      </c>
      <c r="N853" s="23">
        <f>+LISTAS[[#This Row],[Precio]]+(LISTAS[[#This Row],[Precio]]*M853)</f>
        <v>2656.54</v>
      </c>
      <c r="O853" s="24">
        <f t="shared" si="27"/>
        <v>1075.8987</v>
      </c>
      <c r="Q853" s="21">
        <f>IFERROR(O853/LISTAS[[#This Row],[COSTO]]-1,"")</f>
        <v>1.843984564908693</v>
      </c>
      <c r="R853" t="str">
        <f>+LISTAS[[#This Row],[ID]]</f>
        <v>SEEGER DIN 47150</v>
      </c>
      <c r="T853" s="29"/>
      <c r="U853" s="25">
        <f>LISTAS[[#This Row],[COSTO]]+(LISTAS[[#This Row],[COSTO]]*T853)</f>
        <v>378.30680000000001</v>
      </c>
      <c r="V853" s="30">
        <f>IF(T853="",0,U853/LISTAS[[#This Row],[VENTA NETA]]-1)</f>
        <v>0</v>
      </c>
      <c r="X853" s="25">
        <v>597.96910000000003</v>
      </c>
      <c r="Y853" s="31">
        <f>IFERROR(LISTAS[[#This Row],[COSTO]]/X853-1,"")</f>
        <v>-0.36734724252473916</v>
      </c>
      <c r="AF853" t="str">
        <v>FADER</v>
      </c>
      <c r="AG853" t="str">
        <v>PLASTICOS</v>
      </c>
      <c r="AH853" s="15">
        <v>323</v>
      </c>
      <c r="AI853" s="9">
        <v>312.41700000000003</v>
      </c>
      <c r="AJ853" s="9">
        <v>173.565</v>
      </c>
      <c r="AK853" s="66">
        <v>0.80000000000000027</v>
      </c>
      <c r="AL853" s="8">
        <v>6.018333997608627E-2</v>
      </c>
      <c r="AM853" s="9">
        <v>331.21929852530894</v>
      </c>
      <c r="AN853" s="66">
        <v>0.90833001195695529</v>
      </c>
      <c r="AO853" s="13">
        <f t="shared" si="28"/>
        <v>18.802298525308913</v>
      </c>
      <c r="AQ853" s="66">
        <v>0.80000000000000027</v>
      </c>
      <c r="AR853" s="13">
        <v>4.7250000000000085</v>
      </c>
    </row>
    <row r="854" spans="1:44" x14ac:dyDescent="0.2">
      <c r="A854" s="6" t="s">
        <v>1294</v>
      </c>
      <c r="B854" t="s">
        <v>1204</v>
      </c>
      <c r="C854">
        <v>52</v>
      </c>
      <c r="D854" t="s">
        <v>1295</v>
      </c>
      <c r="E854" s="2">
        <v>2665.25</v>
      </c>
      <c r="F854" s="6" t="str">
        <f>+_xlfn.XLOOKUP(LISTAS[[#This Row],[ID]],_01_CODIGOS_Y_COSTOS_xlsm[Producto y N°],_01_CODIGOS_Y_COSTOS_xlsm[FABRICA],"",0,1)</f>
        <v>OTIA</v>
      </c>
      <c r="G854" s="13">
        <f>LISTAS[[#This Row],[Precio]]*(1-0.46)*(1-IF($C$3520="",0,$C$3520))</f>
        <v>1079.42625</v>
      </c>
      <c r="H854" s="1">
        <f>+_xlfn.XLOOKUP(LISTAS[[#This Row],[ID]],_01_CODIGOS_Y_COSTOS_xlsm[Producto y N°],_01_CODIGOS_Y_COSTOS_xlsm[COSTO],0,0,1)</f>
        <v>421.25240000000002</v>
      </c>
      <c r="I854" s="115">
        <f>+IFERROR(LISTAS[[#This Row],[VENTA NETA]]/LISTAS[[#This Row],[COSTO]]-1,0)</f>
        <v>1.5624216028205415</v>
      </c>
      <c r="J854" s="33" t="str">
        <f>IFERROR(VLOOKUP(LISTAS[[#This Row],[ID]],_01_CODIGOS_Y_COSTOS_xlsm[[Producto y N°]:[CODIGO]],2,0),"")</f>
        <v>0403052</v>
      </c>
      <c r="M854" s="22">
        <v>0</v>
      </c>
      <c r="N854" s="23">
        <f>+LISTAS[[#This Row],[Precio]]+(LISTAS[[#This Row],[Precio]]*M854)</f>
        <v>2665.25</v>
      </c>
      <c r="O854" s="24">
        <f t="shared" si="27"/>
        <v>1079.42625</v>
      </c>
      <c r="Q854" s="21">
        <f>IFERROR(O854/LISTAS[[#This Row],[COSTO]]-1,"")</f>
        <v>1.5624216028205415</v>
      </c>
      <c r="R854" t="str">
        <f>+LISTAS[[#This Row],[ID]]</f>
        <v>SEEGER DIN 47152</v>
      </c>
      <c r="T854" s="29"/>
      <c r="U854" s="25">
        <f>LISTAS[[#This Row],[COSTO]]+(LISTAS[[#This Row],[COSTO]]*T854)</f>
        <v>421.25240000000002</v>
      </c>
      <c r="V854" s="30">
        <f>IF(T854="",0,U854/LISTAS[[#This Row],[VENTA NETA]]-1)</f>
        <v>0</v>
      </c>
      <c r="X854" s="25">
        <v>544.58709999999996</v>
      </c>
      <c r="Y854" s="31">
        <f>IFERROR(LISTAS[[#This Row],[COSTO]]/X854-1,"")</f>
        <v>-0.2264737816962612</v>
      </c>
      <c r="AF854" t="str">
        <v>FADER</v>
      </c>
      <c r="AG854" t="str">
        <v>PLASTICOS</v>
      </c>
      <c r="AH854" s="15">
        <v>49</v>
      </c>
      <c r="AI854" s="9">
        <v>287.27865000000008</v>
      </c>
      <c r="AJ854" s="9">
        <v>159.6</v>
      </c>
      <c r="AK854" s="66">
        <v>0.79999154135338402</v>
      </c>
      <c r="AL854" s="8">
        <v>5.9576269076605071E-2</v>
      </c>
      <c r="AM854" s="9">
        <v>304.3936401523639</v>
      </c>
      <c r="AN854" s="66">
        <v>0.90722832175666612</v>
      </c>
      <c r="AO854" s="13">
        <f t="shared" si="28"/>
        <v>17.114990152363816</v>
      </c>
      <c r="AQ854" s="66">
        <v>0.80000000000000027</v>
      </c>
      <c r="AR854" s="13">
        <v>30.018600000000106</v>
      </c>
    </row>
    <row r="855" spans="1:44" x14ac:dyDescent="0.2">
      <c r="A855" s="6" t="s">
        <v>1296</v>
      </c>
      <c r="B855" t="s">
        <v>1204</v>
      </c>
      <c r="C855">
        <v>54</v>
      </c>
      <c r="D855" t="s">
        <v>1297</v>
      </c>
      <c r="E855" s="2">
        <v>2665.25</v>
      </c>
      <c r="F855" s="6" t="str">
        <f>+_xlfn.XLOOKUP(LISTAS[[#This Row],[ID]],_01_CODIGOS_Y_COSTOS_xlsm[Producto y N°],_01_CODIGOS_Y_COSTOS_xlsm[FABRICA],"",0,1)</f>
        <v>OTIA</v>
      </c>
      <c r="G855" s="13">
        <f>LISTAS[[#This Row],[Precio]]*(1-0.46)*(1-IF($C$3520="",0,$C$3520))</f>
        <v>1079.42625</v>
      </c>
      <c r="H855" s="1">
        <f>+_xlfn.XLOOKUP(LISTAS[[#This Row],[ID]],_01_CODIGOS_Y_COSTOS_xlsm[Producto y N°],_01_CODIGOS_Y_COSTOS_xlsm[COSTO],0,0,1)</f>
        <v>464.07560000000001</v>
      </c>
      <c r="I855" s="115">
        <f>+IFERROR(LISTAS[[#This Row],[VENTA NETA]]/LISTAS[[#This Row],[COSTO]]-1,0)</f>
        <v>1.3259707039111732</v>
      </c>
      <c r="J855" s="33" t="str">
        <f>IFERROR(VLOOKUP(LISTAS[[#This Row],[ID]],_01_CODIGOS_Y_COSTOS_xlsm[[Producto y N°]:[CODIGO]],2,0),"")</f>
        <v>0403054</v>
      </c>
      <c r="M855" s="22">
        <v>0</v>
      </c>
      <c r="N855" s="23">
        <f>+LISTAS[[#This Row],[Precio]]+(LISTAS[[#This Row],[Precio]]*M855)</f>
        <v>2665.25</v>
      </c>
      <c r="O855" s="24">
        <f t="shared" si="27"/>
        <v>1079.42625</v>
      </c>
      <c r="Q855" s="21">
        <f>IFERROR(O855/LISTAS[[#This Row],[COSTO]]-1,"")</f>
        <v>1.3259707039111732</v>
      </c>
      <c r="R855" t="str">
        <f>+LISTAS[[#This Row],[ID]]</f>
        <v>SEEGER DIN 47154</v>
      </c>
      <c r="T855" s="29"/>
      <c r="U855" s="25">
        <f>LISTAS[[#This Row],[COSTO]]+(LISTAS[[#This Row],[COSTO]]*T855)</f>
        <v>464.07560000000001</v>
      </c>
      <c r="V855" s="30">
        <f>IF(T855="",0,U855/LISTAS[[#This Row],[VENTA NETA]]-1)</f>
        <v>0</v>
      </c>
      <c r="X855" s="25">
        <v>599.94389999999999</v>
      </c>
      <c r="Y855" s="31">
        <f>IFERROR(LISTAS[[#This Row],[COSTO]]/X855-1,"")</f>
        <v>-0.22646834145659278</v>
      </c>
      <c r="AF855" t="str">
        <v>LCT</v>
      </c>
      <c r="AG855" t="str">
        <v>TERMINALES</v>
      </c>
      <c r="AH855" s="15">
        <v>3</v>
      </c>
      <c r="AI855" s="9">
        <v>395.59185000000002</v>
      </c>
      <c r="AJ855" s="9">
        <v>228.50399999999999</v>
      </c>
      <c r="AK855" s="66">
        <v>0.7312250551412669</v>
      </c>
      <c r="AL855" s="8">
        <v>0.05</v>
      </c>
      <c r="AM855" s="9">
        <v>415.37144250000006</v>
      </c>
      <c r="AN855" s="66">
        <v>0.81778630789833029</v>
      </c>
      <c r="AO855" s="13">
        <f t="shared" si="28"/>
        <v>19.779592500000035</v>
      </c>
      <c r="AQ855" s="66">
        <v>0.79999999999999982</v>
      </c>
      <c r="AR855" s="13">
        <v>7.2143999999999693</v>
      </c>
    </row>
    <row r="856" spans="1:44" x14ac:dyDescent="0.2">
      <c r="A856" s="6" t="s">
        <v>1298</v>
      </c>
      <c r="B856" t="s">
        <v>1204</v>
      </c>
      <c r="C856">
        <v>55</v>
      </c>
      <c r="D856" t="s">
        <v>1299</v>
      </c>
      <c r="E856" s="2">
        <v>2849.25</v>
      </c>
      <c r="F856" s="6" t="str">
        <f>+_xlfn.XLOOKUP(LISTAS[[#This Row],[ID]],_01_CODIGOS_Y_COSTOS_xlsm[Producto y N°],_01_CODIGOS_Y_COSTOS_xlsm[FABRICA],"",0,1)</f>
        <v>OTIA</v>
      </c>
      <c r="G856" s="13">
        <f>LISTAS[[#This Row],[Precio]]*(1-0.46)*(1-IF($C$3520="",0,$C$3520))</f>
        <v>1153.94625</v>
      </c>
      <c r="H856" s="1">
        <f>+_xlfn.XLOOKUP(LISTAS[[#This Row],[ID]],_01_CODIGOS_Y_COSTOS_xlsm[Producto y N°],_01_CODIGOS_Y_COSTOS_xlsm[COSTO],0,0,1)</f>
        <v>496.11369999999999</v>
      </c>
      <c r="I856" s="115">
        <f>+IFERROR(LISTAS[[#This Row],[VENTA NETA]]/LISTAS[[#This Row],[COSTO]]-1,0)</f>
        <v>1.3259713448751769</v>
      </c>
      <c r="J856" s="33" t="str">
        <f>IFERROR(VLOOKUP(LISTAS[[#This Row],[ID]],_01_CODIGOS_Y_COSTOS_xlsm[[Producto y N°]:[CODIGO]],2,0),"")</f>
        <v>0403055</v>
      </c>
      <c r="M856" s="22">
        <v>0</v>
      </c>
      <c r="N856" s="23">
        <f>+LISTAS[[#This Row],[Precio]]+(LISTAS[[#This Row],[Precio]]*M856)</f>
        <v>2849.25</v>
      </c>
      <c r="O856" s="24">
        <f t="shared" si="27"/>
        <v>1153.94625</v>
      </c>
      <c r="Q856" s="21">
        <f>IFERROR(O856/LISTAS[[#This Row],[COSTO]]-1,"")</f>
        <v>1.3259713448751769</v>
      </c>
      <c r="R856" t="str">
        <f>+LISTAS[[#This Row],[ID]]</f>
        <v>SEEGER DIN 47155</v>
      </c>
      <c r="T856" s="29"/>
      <c r="U856" s="25">
        <f>LISTAS[[#This Row],[COSTO]]+(LISTAS[[#This Row],[COSTO]]*T856)</f>
        <v>496.11369999999999</v>
      </c>
      <c r="V856" s="30">
        <f>IF(T856="",0,U856/LISTAS[[#This Row],[VENTA NETA]]-1)</f>
        <v>0</v>
      </c>
      <c r="X856" s="25">
        <v>641.36279999999999</v>
      </c>
      <c r="Y856" s="31">
        <f>IFERROR(LISTAS[[#This Row],[COSTO]]/X856-1,"")</f>
        <v>-0.22646948030038538</v>
      </c>
      <c r="AF856" t="str">
        <v>ALNAT</v>
      </c>
      <c r="AG856" t="str">
        <v>CONECTORES NEUMÁTICOS</v>
      </c>
      <c r="AH856" s="15">
        <v>231</v>
      </c>
      <c r="AI856" s="9">
        <v>1601.3011500000002</v>
      </c>
      <c r="AJ856" s="9">
        <v>1216.08</v>
      </c>
      <c r="AK856" s="66">
        <v>0.31677286856127918</v>
      </c>
      <c r="AL856" s="8">
        <v>0.05</v>
      </c>
      <c r="AM856" s="9">
        <v>1681.3662075</v>
      </c>
      <c r="AN856" s="66">
        <v>0.38261151198934296</v>
      </c>
      <c r="AO856" s="13">
        <f t="shared" si="28"/>
        <v>80.065057499999739</v>
      </c>
      <c r="AQ856" s="66">
        <v>0.79999999999999982</v>
      </c>
      <c r="AR856" s="13">
        <v>35.908650000000023</v>
      </c>
    </row>
    <row r="857" spans="1:44" x14ac:dyDescent="0.2">
      <c r="A857" s="6" t="s">
        <v>1300</v>
      </c>
      <c r="B857" t="s">
        <v>1204</v>
      </c>
      <c r="C857">
        <v>56</v>
      </c>
      <c r="D857" t="s">
        <v>1301</v>
      </c>
      <c r="E857" s="2">
        <v>2858.99</v>
      </c>
      <c r="F857" s="6" t="str">
        <f>+_xlfn.XLOOKUP(LISTAS[[#This Row],[ID]],_01_CODIGOS_Y_COSTOS_xlsm[Producto y N°],_01_CODIGOS_Y_COSTOS_xlsm[FABRICA],"",0,1)</f>
        <v>OTIA</v>
      </c>
      <c r="G857" s="13">
        <f>LISTAS[[#This Row],[Precio]]*(1-0.46)*(1-IF($C$3520="",0,$C$3520))</f>
        <v>1157.89095</v>
      </c>
      <c r="H857" s="1">
        <f>+_xlfn.XLOOKUP(LISTAS[[#This Row],[ID]],_01_CODIGOS_Y_COSTOS_xlsm[Producto y N°],_01_CODIGOS_Y_COSTOS_xlsm[COSTO],0,0,1)</f>
        <v>497.80959999999999</v>
      </c>
      <c r="I857" s="115">
        <f>+IFERROR(LISTAS[[#This Row],[VENTA NETA]]/LISTAS[[#This Row],[COSTO]]-1,0)</f>
        <v>1.3259715160173688</v>
      </c>
      <c r="J857" s="33" t="str">
        <f>IFERROR(VLOOKUP(LISTAS[[#This Row],[ID]],_01_CODIGOS_Y_COSTOS_xlsm[[Producto y N°]:[CODIGO]],2,0),"")</f>
        <v>0403056</v>
      </c>
      <c r="M857" s="22">
        <v>0</v>
      </c>
      <c r="N857" s="23">
        <f>+LISTAS[[#This Row],[Precio]]+(LISTAS[[#This Row],[Precio]]*M857)</f>
        <v>2858.99</v>
      </c>
      <c r="O857" s="24">
        <f t="shared" si="27"/>
        <v>1157.89095</v>
      </c>
      <c r="Q857" s="21">
        <f>IFERROR(O857/LISTAS[[#This Row],[COSTO]]-1,"")</f>
        <v>1.3259715160173688</v>
      </c>
      <c r="R857" t="str">
        <f>+LISTAS[[#This Row],[ID]]</f>
        <v>SEEGER DIN 47156</v>
      </c>
      <c r="T857" s="29"/>
      <c r="U857" s="25">
        <f>LISTAS[[#This Row],[COSTO]]+(LISTAS[[#This Row],[COSTO]]*T857)</f>
        <v>497.80959999999999</v>
      </c>
      <c r="V857" s="30">
        <f>IF(T857="",0,U857/LISTAS[[#This Row],[VENTA NETA]]-1)</f>
        <v>0</v>
      </c>
      <c r="X857" s="25">
        <v>643.55499999999995</v>
      </c>
      <c r="Y857" s="31">
        <f>IFERROR(LISTAS[[#This Row],[COSTO]]/X857-1,"")</f>
        <v>-0.22646922174483919</v>
      </c>
      <c r="AF857" t="str">
        <v>ALNAT</v>
      </c>
      <c r="AG857" t="str">
        <v>CONECTORES NUEVA INCORPORACION</v>
      </c>
      <c r="AH857" s="15">
        <v>340</v>
      </c>
      <c r="AI857" s="9">
        <v>655.71929999999998</v>
      </c>
      <c r="AJ857" s="9">
        <v>406.89190000000002</v>
      </c>
      <c r="AK857" s="66">
        <v>0.61153195725940956</v>
      </c>
      <c r="AL857" s="8">
        <v>0.05</v>
      </c>
      <c r="AM857" s="9">
        <v>688.50526500000001</v>
      </c>
      <c r="AN857" s="66">
        <v>0.69210855512238001</v>
      </c>
      <c r="AO857" s="13">
        <f t="shared" si="28"/>
        <v>32.785965000000033</v>
      </c>
      <c r="AQ857" s="66">
        <v>0.8</v>
      </c>
      <c r="AR857" s="13">
        <v>29.791800000000023</v>
      </c>
    </row>
    <row r="858" spans="1:44" x14ac:dyDescent="0.2">
      <c r="A858" s="6" t="s">
        <v>1302</v>
      </c>
      <c r="B858" t="s">
        <v>1204</v>
      </c>
      <c r="C858">
        <v>57</v>
      </c>
      <c r="D858" t="s">
        <v>1303</v>
      </c>
      <c r="E858" s="2">
        <v>3041.36</v>
      </c>
      <c r="F858" s="6" t="str">
        <f>+_xlfn.XLOOKUP(LISTAS[[#This Row],[ID]],_01_CODIGOS_Y_COSTOS_xlsm[Producto y N°],_01_CODIGOS_Y_COSTOS_xlsm[FABRICA],"",0,1)</f>
        <v>OTIA</v>
      </c>
      <c r="G858" s="13">
        <f>LISTAS[[#This Row],[Precio]]*(1-0.46)*(1-IF($C$3520="",0,$C$3520))</f>
        <v>1231.7508000000003</v>
      </c>
      <c r="H858" s="1">
        <f>+_xlfn.XLOOKUP(LISTAS[[#This Row],[ID]],_01_CODIGOS_Y_COSTOS_xlsm[Producto y N°],_01_CODIGOS_Y_COSTOS_xlsm[COSTO],0,0,1)</f>
        <v>529.55939999999998</v>
      </c>
      <c r="I858" s="115">
        <f>+IFERROR(LISTAS[[#This Row],[VENTA NETA]]/LISTAS[[#This Row],[COSTO]]-1,0)</f>
        <v>1.3259917584316327</v>
      </c>
      <c r="J858" s="33" t="str">
        <f>IFERROR(VLOOKUP(LISTAS[[#This Row],[ID]],_01_CODIGOS_Y_COSTOS_xlsm[[Producto y N°]:[CODIGO]],2,0),"")</f>
        <v>0403057</v>
      </c>
      <c r="M858" s="22">
        <v>0</v>
      </c>
      <c r="N858" s="23">
        <f>+LISTAS[[#This Row],[Precio]]+(LISTAS[[#This Row],[Precio]]*M858)</f>
        <v>3041.36</v>
      </c>
      <c r="O858" s="24">
        <f t="shared" si="27"/>
        <v>1231.7508000000003</v>
      </c>
      <c r="Q858" s="21">
        <f>IFERROR(O858/LISTAS[[#This Row],[COSTO]]-1,"")</f>
        <v>1.3259917584316327</v>
      </c>
      <c r="R858" t="str">
        <f>+LISTAS[[#This Row],[ID]]</f>
        <v>SEEGER DIN 47157</v>
      </c>
      <c r="T858" s="29"/>
      <c r="U858" s="25">
        <f>LISTAS[[#This Row],[COSTO]]+(LISTAS[[#This Row],[COSTO]]*T858)</f>
        <v>529.55939999999998</v>
      </c>
      <c r="V858" s="30">
        <f>IF(T858="",0,U858/LISTAS[[#This Row],[VENTA NETA]]-1)</f>
        <v>0</v>
      </c>
      <c r="X858" s="25">
        <v>684.60180000000003</v>
      </c>
      <c r="Y858" s="31">
        <f>IFERROR(LISTAS[[#This Row],[COSTO]]/X858-1,"")</f>
        <v>-0.22647092076006814</v>
      </c>
      <c r="AF858" t="str">
        <v>NEPLASTIC</v>
      </c>
      <c r="AG858" t="str">
        <v>PERILLAS DE COCINA</v>
      </c>
      <c r="AH858" s="15">
        <v>1</v>
      </c>
      <c r="AI858" s="9">
        <v>3645</v>
      </c>
      <c r="AJ858" s="9">
        <v>2070</v>
      </c>
      <c r="AK858" s="66">
        <v>0.76086956521739135</v>
      </c>
      <c r="AL858" s="8">
        <v>0.05</v>
      </c>
      <c r="AM858" s="9">
        <v>3827.25</v>
      </c>
      <c r="AN858" s="66">
        <v>0.8489130434782608</v>
      </c>
      <c r="AO858" s="13">
        <f t="shared" si="28"/>
        <v>182.25</v>
      </c>
      <c r="AQ858" s="66">
        <v>0.7999999999999996</v>
      </c>
      <c r="AR858" s="13">
        <v>146.57144399999925</v>
      </c>
    </row>
    <row r="859" spans="1:44" x14ac:dyDescent="0.2">
      <c r="A859" s="6" t="s">
        <v>1304</v>
      </c>
      <c r="B859" t="s">
        <v>1204</v>
      </c>
      <c r="C859">
        <v>58</v>
      </c>
      <c r="D859" t="s">
        <v>1305</v>
      </c>
      <c r="E859" s="2">
        <v>3541.4</v>
      </c>
      <c r="F859" s="6" t="str">
        <f>+_xlfn.XLOOKUP(LISTAS[[#This Row],[ID]],_01_CODIGOS_Y_COSTOS_xlsm[Producto y N°],_01_CODIGOS_Y_COSTOS_xlsm[FABRICA],"",0,1)</f>
        <v>OTIA</v>
      </c>
      <c r="G859" s="13">
        <f>LISTAS[[#This Row],[Precio]]*(1-0.46)*(1-IF($C$3520="",0,$C$3520))</f>
        <v>1434.2670000000003</v>
      </c>
      <c r="H859" s="1">
        <f>+_xlfn.XLOOKUP(LISTAS[[#This Row],[ID]],_01_CODIGOS_Y_COSTOS_xlsm[Producto y N°],_01_CODIGOS_Y_COSTOS_xlsm[COSTO],0,0,1)</f>
        <v>529.53020000000004</v>
      </c>
      <c r="I859" s="115">
        <f>+IFERROR(LISTAS[[#This Row],[VENTA NETA]]/LISTAS[[#This Row],[COSTO]]-1,0)</f>
        <v>1.7085650639000387</v>
      </c>
      <c r="J859" s="33" t="str">
        <f>IFERROR(VLOOKUP(LISTAS[[#This Row],[ID]],_01_CODIGOS_Y_COSTOS_xlsm[[Producto y N°]:[CODIGO]],2,0),"")</f>
        <v>0403058</v>
      </c>
      <c r="M859" s="22">
        <v>0</v>
      </c>
      <c r="N859" s="23">
        <f>+LISTAS[[#This Row],[Precio]]+(LISTAS[[#This Row],[Precio]]*M859)</f>
        <v>3541.4</v>
      </c>
      <c r="O859" s="24">
        <f t="shared" si="27"/>
        <v>1434.2670000000003</v>
      </c>
      <c r="Q859" s="21">
        <f>IFERROR(O859/LISTAS[[#This Row],[COSTO]]-1,"")</f>
        <v>1.7085650639000387</v>
      </c>
      <c r="R859" t="str">
        <f>+LISTAS[[#This Row],[ID]]</f>
        <v>SEEGER DIN 47158</v>
      </c>
      <c r="T859" s="29"/>
      <c r="U859" s="25">
        <f>LISTAS[[#This Row],[COSTO]]+(LISTAS[[#This Row],[COSTO]]*T859)</f>
        <v>529.53020000000004</v>
      </c>
      <c r="V859" s="30">
        <f>IF(T859="",0,U859/LISTAS[[#This Row],[VENTA NETA]]-1)</f>
        <v>0</v>
      </c>
      <c r="X859" s="25">
        <v>684.56179999999995</v>
      </c>
      <c r="Y859" s="31">
        <f>IFERROR(LISTAS[[#This Row],[COSTO]]/X859-1,"")</f>
        <v>-0.22646837728894587</v>
      </c>
      <c r="AF859" t="str">
        <v>NEPLASTIC</v>
      </c>
      <c r="AG859" t="str">
        <v>PERILLAS DE COCINA</v>
      </c>
      <c r="AH859" s="15">
        <v>2</v>
      </c>
      <c r="AI859" s="9">
        <v>4050</v>
      </c>
      <c r="AJ859" s="9">
        <v>2340</v>
      </c>
      <c r="AK859" s="66">
        <v>0.73076923076923084</v>
      </c>
      <c r="AL859" s="8">
        <v>0.05</v>
      </c>
      <c r="AM859" s="9">
        <v>4252.5</v>
      </c>
      <c r="AN859" s="66">
        <v>0.81730769230769229</v>
      </c>
      <c r="AO859" s="13">
        <f t="shared" si="28"/>
        <v>202.5</v>
      </c>
      <c r="AQ859" s="66">
        <v>0.7999999999999996</v>
      </c>
      <c r="AR859" s="13">
        <v>146.57144399999925</v>
      </c>
    </row>
    <row r="860" spans="1:44" x14ac:dyDescent="0.2">
      <c r="A860" s="6" t="s">
        <v>1306</v>
      </c>
      <c r="B860" t="s">
        <v>1204</v>
      </c>
      <c r="C860">
        <v>60</v>
      </c>
      <c r="D860" t="s">
        <v>1307</v>
      </c>
      <c r="E860" s="2">
        <v>3344.69</v>
      </c>
      <c r="F860" s="6" t="str">
        <f>+_xlfn.XLOOKUP(LISTAS[[#This Row],[ID]],_01_CODIGOS_Y_COSTOS_xlsm[Producto y N°],_01_CODIGOS_Y_COSTOS_xlsm[FABRICA],"",0,1)</f>
        <v>OTIA</v>
      </c>
      <c r="G860" s="13">
        <f>LISTAS[[#This Row],[Precio]]*(1-0.46)*(1-IF($C$3520="",0,$C$3520))</f>
        <v>1354.5994500000002</v>
      </c>
      <c r="H860" s="1">
        <f>+_xlfn.XLOOKUP(LISTAS[[#This Row],[ID]],_01_CODIGOS_Y_COSTOS_xlsm[Producto y N°],_01_CODIGOS_Y_COSTOS_xlsm[COSTO],0,0,1)</f>
        <v>536.64369999999997</v>
      </c>
      <c r="I860" s="115">
        <f>+IFERROR(LISTAS[[#This Row],[VENTA NETA]]/LISTAS[[#This Row],[COSTO]]-1,0)</f>
        <v>1.5242063775275851</v>
      </c>
      <c r="J860" s="33" t="str">
        <f>IFERROR(VLOOKUP(LISTAS[[#This Row],[ID]],_01_CODIGOS_Y_COSTOS_xlsm[[Producto y N°]:[CODIGO]],2,0),"")</f>
        <v>0403060</v>
      </c>
      <c r="M860" s="22">
        <v>0</v>
      </c>
      <c r="N860" s="23">
        <f>+LISTAS[[#This Row],[Precio]]+(LISTAS[[#This Row],[Precio]]*M860)</f>
        <v>3344.69</v>
      </c>
      <c r="O860" s="24">
        <f t="shared" si="27"/>
        <v>1354.5994500000002</v>
      </c>
      <c r="Q860" s="21">
        <f>IFERROR(O860/LISTAS[[#This Row],[COSTO]]-1,"")</f>
        <v>1.5242063775275851</v>
      </c>
      <c r="R860" t="str">
        <f>+LISTAS[[#This Row],[ID]]</f>
        <v>SEEGER DIN 47160</v>
      </c>
      <c r="T860" s="29"/>
      <c r="U860" s="25">
        <f>LISTAS[[#This Row],[COSTO]]+(LISTAS[[#This Row],[COSTO]]*T860)</f>
        <v>536.64369999999997</v>
      </c>
      <c r="V860" s="30">
        <f>IF(T860="",0,U860/LISTAS[[#This Row],[VENTA NETA]]-1)</f>
        <v>0</v>
      </c>
      <c r="X860" s="25">
        <v>693.76020000000005</v>
      </c>
      <c r="Y860" s="31">
        <f>IFERROR(LISTAS[[#This Row],[COSTO]]/X860-1,"")</f>
        <v>-0.22647090449985463</v>
      </c>
      <c r="AF860" t="str">
        <v>NEPLASTIC</v>
      </c>
      <c r="AG860" t="str">
        <v>PERILLAS DE COCINA</v>
      </c>
      <c r="AH860" s="15">
        <v>3</v>
      </c>
      <c r="AI860" s="9">
        <v>3037.5000000000005</v>
      </c>
      <c r="AJ860" s="9">
        <v>1710</v>
      </c>
      <c r="AK860" s="66">
        <v>0.77631578947368451</v>
      </c>
      <c r="AL860" s="8">
        <v>0.05</v>
      </c>
      <c r="AM860" s="9">
        <v>3189.375</v>
      </c>
      <c r="AN860" s="66">
        <v>0.86513157894736836</v>
      </c>
      <c r="AO860" s="13">
        <f t="shared" si="28"/>
        <v>151.87499999999955</v>
      </c>
      <c r="AQ860" s="66">
        <v>0.8</v>
      </c>
      <c r="AR860" s="13">
        <v>6.8998500000000007</v>
      </c>
    </row>
    <row r="861" spans="1:44" x14ac:dyDescent="0.2">
      <c r="A861" s="6" t="s">
        <v>1308</v>
      </c>
      <c r="B861" t="s">
        <v>1204</v>
      </c>
      <c r="C861">
        <v>62</v>
      </c>
      <c r="D861" t="s">
        <v>1309</v>
      </c>
      <c r="E861" s="2">
        <v>3384.01</v>
      </c>
      <c r="F861" s="6" t="str">
        <f>+_xlfn.XLOOKUP(LISTAS[[#This Row],[ID]],_01_CODIGOS_Y_COSTOS_xlsm[Producto y N°],_01_CODIGOS_Y_COSTOS_xlsm[FABRICA],"",0,1)</f>
        <v>OTIA</v>
      </c>
      <c r="G861" s="13">
        <f>LISTAS[[#This Row],[Precio]]*(1-0.46)*(1-IF($C$3520="",0,$C$3520))</f>
        <v>1370.52405</v>
      </c>
      <c r="H861" s="1">
        <f>+_xlfn.XLOOKUP(LISTAS[[#This Row],[ID]],_01_CODIGOS_Y_COSTOS_xlsm[Producto y N°],_01_CODIGOS_Y_COSTOS_xlsm[COSTO],0,0,1)</f>
        <v>557.19479999999999</v>
      </c>
      <c r="I861" s="115">
        <f>+IFERROR(LISTAS[[#This Row],[VENTA NETA]]/LISTAS[[#This Row],[COSTO]]-1,0)</f>
        <v>1.4596856431538843</v>
      </c>
      <c r="J861" s="33" t="str">
        <f>IFERROR(VLOOKUP(LISTAS[[#This Row],[ID]],_01_CODIGOS_Y_COSTOS_xlsm[[Producto y N°]:[CODIGO]],2,0),"")</f>
        <v>0403062</v>
      </c>
      <c r="M861" s="22">
        <v>0</v>
      </c>
      <c r="N861" s="23">
        <f>+LISTAS[[#This Row],[Precio]]+(LISTAS[[#This Row],[Precio]]*M861)</f>
        <v>3384.01</v>
      </c>
      <c r="O861" s="24">
        <f t="shared" si="27"/>
        <v>1370.52405</v>
      </c>
      <c r="Q861" s="21">
        <f>IFERROR(O861/LISTAS[[#This Row],[COSTO]]-1,"")</f>
        <v>1.4596856431538843</v>
      </c>
      <c r="R861" t="str">
        <f>+LISTAS[[#This Row],[ID]]</f>
        <v>SEEGER DIN 47162</v>
      </c>
      <c r="T861" s="29"/>
      <c r="U861" s="25">
        <f>LISTAS[[#This Row],[COSTO]]+(LISTAS[[#This Row],[COSTO]]*T861)</f>
        <v>557.19479999999999</v>
      </c>
      <c r="V861" s="30">
        <f>IF(T861="",0,U861/LISTAS[[#This Row],[VENTA NETA]]-1)</f>
        <v>0</v>
      </c>
      <c r="X861" s="25">
        <v>720.32529999999997</v>
      </c>
      <c r="Y861" s="31">
        <f>IFERROR(LISTAS[[#This Row],[COSTO]]/X861-1,"")</f>
        <v>-0.2264678194698978</v>
      </c>
      <c r="AF861" t="str">
        <v>NEPLASTIC</v>
      </c>
      <c r="AG861" t="str">
        <v>PERILLAS DE COCINA</v>
      </c>
      <c r="AH861" s="15">
        <v>11</v>
      </c>
      <c r="AI861" s="9">
        <v>4050</v>
      </c>
      <c r="AJ861" s="9">
        <v>2340</v>
      </c>
      <c r="AK861" s="66">
        <v>0.73076923076923084</v>
      </c>
      <c r="AL861" s="8">
        <v>0.05</v>
      </c>
      <c r="AM861" s="9">
        <v>4252.5</v>
      </c>
      <c r="AN861" s="66">
        <v>0.81730769230769229</v>
      </c>
      <c r="AO861" s="13">
        <f t="shared" si="28"/>
        <v>202.5</v>
      </c>
      <c r="AQ861" s="66">
        <v>0.80000000000000049</v>
      </c>
      <c r="AR861" s="13">
        <v>22.461300000000051</v>
      </c>
    </row>
    <row r="862" spans="1:44" x14ac:dyDescent="0.2">
      <c r="A862" s="6" t="s">
        <v>1310</v>
      </c>
      <c r="B862" t="s">
        <v>1204</v>
      </c>
      <c r="C862">
        <v>63</v>
      </c>
      <c r="D862" t="s">
        <v>1311</v>
      </c>
      <c r="E862" s="2">
        <v>3384.01</v>
      </c>
      <c r="F862" s="6" t="str">
        <f>+_xlfn.XLOOKUP(LISTAS[[#This Row],[ID]],_01_CODIGOS_Y_COSTOS_xlsm[Producto y N°],_01_CODIGOS_Y_COSTOS_xlsm[FABRICA],"",0,1)</f>
        <v>OTIA</v>
      </c>
      <c r="G862" s="13">
        <f>LISTAS[[#This Row],[Precio]]*(1-0.46)*(1-IF($C$3520="",0,$C$3520))</f>
        <v>1370.52405</v>
      </c>
      <c r="H862" s="1">
        <f>+_xlfn.XLOOKUP(LISTAS[[#This Row],[ID]],_01_CODIGOS_Y_COSTOS_xlsm[Producto y N°],_01_CODIGOS_Y_COSTOS_xlsm[COSTO],0,0,1)</f>
        <v>623.88580000000002</v>
      </c>
      <c r="I862" s="115">
        <f>+IFERROR(LISTAS[[#This Row],[VENTA NETA]]/LISTAS[[#This Row],[COSTO]]-1,0)</f>
        <v>1.1967546785004561</v>
      </c>
      <c r="J862" s="33" t="str">
        <f>IFERROR(VLOOKUP(LISTAS[[#This Row],[ID]],_01_CODIGOS_Y_COSTOS_xlsm[[Producto y N°]:[CODIGO]],2,0),"")</f>
        <v>0403063</v>
      </c>
      <c r="M862" s="22">
        <v>0</v>
      </c>
      <c r="N862" s="23">
        <f>+LISTAS[[#This Row],[Precio]]+(LISTAS[[#This Row],[Precio]]*M862)</f>
        <v>3384.01</v>
      </c>
      <c r="O862" s="24">
        <f t="shared" si="27"/>
        <v>1370.52405</v>
      </c>
      <c r="Q862" s="21">
        <f>IFERROR(O862/LISTAS[[#This Row],[COSTO]]-1,"")</f>
        <v>1.1967546785004561</v>
      </c>
      <c r="R862" t="str">
        <f>+LISTAS[[#This Row],[ID]]</f>
        <v>SEEGER DIN 47163</v>
      </c>
      <c r="T862" s="29"/>
      <c r="U862" s="25">
        <f>LISTAS[[#This Row],[COSTO]]+(LISTAS[[#This Row],[COSTO]]*T862)</f>
        <v>623.88580000000002</v>
      </c>
      <c r="V862" s="30">
        <f>IF(T862="",0,U862/LISTAS[[#This Row],[VENTA NETA]]-1)</f>
        <v>0</v>
      </c>
      <c r="X862" s="25">
        <v>806.54589999999996</v>
      </c>
      <c r="Y862" s="31">
        <f>IFERROR(LISTAS[[#This Row],[COSTO]]/X862-1,"")</f>
        <v>-0.22647204579429381</v>
      </c>
      <c r="AF862" t="str">
        <v>NEPLASTIC</v>
      </c>
      <c r="AG862" t="str">
        <v>PERILLAS DE COCINA</v>
      </c>
      <c r="AH862" s="15">
        <v>12</v>
      </c>
      <c r="AI862" s="9">
        <v>2430</v>
      </c>
      <c r="AJ862" s="9">
        <v>1530</v>
      </c>
      <c r="AK862" s="66">
        <v>0.58823529411764697</v>
      </c>
      <c r="AL862" s="8">
        <v>0.05</v>
      </c>
      <c r="AM862" s="9">
        <v>2551.5</v>
      </c>
      <c r="AN862" s="66">
        <v>0.66764705882352948</v>
      </c>
      <c r="AO862" s="13">
        <f t="shared" si="28"/>
        <v>121.5</v>
      </c>
      <c r="AQ862" s="66">
        <v>0.8</v>
      </c>
      <c r="AR862" s="13">
        <v>92.469600000000128</v>
      </c>
    </row>
    <row r="863" spans="1:44" x14ac:dyDescent="0.2">
      <c r="A863" s="6" t="s">
        <v>1312</v>
      </c>
      <c r="B863" t="s">
        <v>1204</v>
      </c>
      <c r="C863">
        <v>65</v>
      </c>
      <c r="D863" t="s">
        <v>1313</v>
      </c>
      <c r="E863" s="2">
        <v>3534.08</v>
      </c>
      <c r="F863" s="6" t="str">
        <f>+_xlfn.XLOOKUP(LISTAS[[#This Row],[ID]],_01_CODIGOS_Y_COSTOS_xlsm[Producto y N°],_01_CODIGOS_Y_COSTOS_xlsm[FABRICA],"",0,1)</f>
        <v>OTIA</v>
      </c>
      <c r="G863" s="13">
        <f>LISTAS[[#This Row],[Precio]]*(1-0.46)*(1-IF($C$3520="",0,$C$3520))</f>
        <v>1431.3024</v>
      </c>
      <c r="H863" s="1">
        <f>+_xlfn.XLOOKUP(LISTAS[[#This Row],[ID]],_01_CODIGOS_Y_COSTOS_xlsm[Producto y N°],_01_CODIGOS_Y_COSTOS_xlsm[COSTO],0,0,1)</f>
        <v>651.54629999999997</v>
      </c>
      <c r="I863" s="115">
        <f>+IFERROR(LISTAS[[#This Row],[VENTA NETA]]/LISTAS[[#This Row],[COSTO]]-1,0)</f>
        <v>1.1967777270778761</v>
      </c>
      <c r="J863" s="33" t="str">
        <f>IFERROR(VLOOKUP(LISTAS[[#This Row],[ID]],_01_CODIGOS_Y_COSTOS_xlsm[[Producto y N°]:[CODIGO]],2,0),"")</f>
        <v>0403065</v>
      </c>
      <c r="M863" s="22">
        <v>0</v>
      </c>
      <c r="N863" s="23">
        <f>+LISTAS[[#This Row],[Precio]]+(LISTAS[[#This Row],[Precio]]*M863)</f>
        <v>3534.08</v>
      </c>
      <c r="O863" s="24">
        <f t="shared" si="27"/>
        <v>1431.3024</v>
      </c>
      <c r="Q863" s="21">
        <f>IFERROR(O863/LISTAS[[#This Row],[COSTO]]-1,"")</f>
        <v>1.1967777270778761</v>
      </c>
      <c r="R863" t="str">
        <f>+LISTAS[[#This Row],[ID]]</f>
        <v>SEEGER DIN 47165</v>
      </c>
      <c r="T863" s="29"/>
      <c r="U863" s="25">
        <f>LISTAS[[#This Row],[COSTO]]+(LISTAS[[#This Row],[COSTO]]*T863)</f>
        <v>651.54629999999997</v>
      </c>
      <c r="V863" s="30">
        <f>IF(T863="",0,U863/LISTAS[[#This Row],[VENTA NETA]]-1)</f>
        <v>0</v>
      </c>
      <c r="X863" s="25">
        <v>842.30380000000002</v>
      </c>
      <c r="Y863" s="31">
        <f>IFERROR(LISTAS[[#This Row],[COSTO]]/X863-1,"")</f>
        <v>-0.22647113784836304</v>
      </c>
      <c r="AF863" t="str">
        <v>NEPLASTIC</v>
      </c>
      <c r="AG863" t="str">
        <v>PERILLAS DE COCINA</v>
      </c>
      <c r="AH863" s="15">
        <v>13</v>
      </c>
      <c r="AI863" s="9">
        <v>2632.5000000000005</v>
      </c>
      <c r="AJ863" s="9">
        <v>1530</v>
      </c>
      <c r="AK863" s="66">
        <v>0.72058823529411797</v>
      </c>
      <c r="AL863" s="8">
        <v>0.05</v>
      </c>
      <c r="AM863" s="9">
        <v>2764.1250000000005</v>
      </c>
      <c r="AN863" s="66">
        <v>0.80661764705882377</v>
      </c>
      <c r="AO863" s="13">
        <f t="shared" si="28"/>
        <v>131.625</v>
      </c>
      <c r="AQ863" s="66">
        <v>0.8</v>
      </c>
      <c r="AR863" s="13">
        <v>85.427999999999656</v>
      </c>
    </row>
    <row r="864" spans="1:44" x14ac:dyDescent="0.2">
      <c r="A864" s="6" t="s">
        <v>1314</v>
      </c>
      <c r="B864" t="s">
        <v>1204</v>
      </c>
      <c r="C864">
        <v>67</v>
      </c>
      <c r="D864" t="s">
        <v>1315</v>
      </c>
      <c r="E864" s="2">
        <v>4198.05</v>
      </c>
      <c r="F864" s="6" t="str">
        <f>+_xlfn.XLOOKUP(LISTAS[[#This Row],[ID]],_01_CODIGOS_Y_COSTOS_xlsm[Producto y N°],_01_CODIGOS_Y_COSTOS_xlsm[FABRICA],"",0,1)</f>
        <v>OTIA</v>
      </c>
      <c r="G864" s="13">
        <f>LISTAS[[#This Row],[Precio]]*(1-0.46)*(1-IF($C$3520="",0,$C$3520))</f>
        <v>1700.2102500000001</v>
      </c>
      <c r="H864" s="1">
        <f>+_xlfn.XLOOKUP(LISTAS[[#This Row],[ID]],_01_CODIGOS_Y_COSTOS_xlsm[Producto y N°],_01_CODIGOS_Y_COSTOS_xlsm[COSTO],0,0,1)</f>
        <v>773.96339999999998</v>
      </c>
      <c r="I864" s="115">
        <f>+IFERROR(LISTAS[[#This Row],[VENTA NETA]]/LISTAS[[#This Row],[COSTO]]-1,0)</f>
        <v>1.1967579474688339</v>
      </c>
      <c r="J864" s="33" t="str">
        <f>IFERROR(VLOOKUP(LISTAS[[#This Row],[ID]],_01_CODIGOS_Y_COSTOS_xlsm[[Producto y N°]:[CODIGO]],2,0),"")</f>
        <v>0403067</v>
      </c>
      <c r="M864" s="22">
        <v>0</v>
      </c>
      <c r="N864" s="23">
        <f>+LISTAS[[#This Row],[Precio]]+(LISTAS[[#This Row],[Precio]]*M864)</f>
        <v>4198.05</v>
      </c>
      <c r="O864" s="24">
        <f t="shared" si="27"/>
        <v>1700.2102500000001</v>
      </c>
      <c r="Q864" s="21">
        <f>IFERROR(O864/LISTAS[[#This Row],[COSTO]]-1,"")</f>
        <v>1.1967579474688339</v>
      </c>
      <c r="R864" t="str">
        <f>+LISTAS[[#This Row],[ID]]</f>
        <v>SEEGER DIN 47167</v>
      </c>
      <c r="T864" s="29"/>
      <c r="U864" s="25">
        <f>LISTAS[[#This Row],[COSTO]]+(LISTAS[[#This Row],[COSTO]]*T864)</f>
        <v>773.96339999999998</v>
      </c>
      <c r="V864" s="30">
        <f>IF(T864="",0,U864/LISTAS[[#This Row],[VENTA NETA]]-1)</f>
        <v>0</v>
      </c>
      <c r="X864" s="25">
        <v>1000.5608999999999</v>
      </c>
      <c r="Y864" s="31">
        <f>IFERROR(LISTAS[[#This Row],[COSTO]]/X864-1,"")</f>
        <v>-0.22647047271185594</v>
      </c>
      <c r="AF864" t="str">
        <v>NEPLASTIC</v>
      </c>
      <c r="AG864" t="str">
        <v>PERILLAS DE COCINA</v>
      </c>
      <c r="AH864" s="15">
        <v>14</v>
      </c>
      <c r="AI864" s="9">
        <v>2025</v>
      </c>
      <c r="AJ864" s="9">
        <v>1170</v>
      </c>
      <c r="AK864" s="66">
        <v>0.73076923076923084</v>
      </c>
      <c r="AL864" s="8">
        <v>0.05</v>
      </c>
      <c r="AM864" s="9">
        <v>2126.25</v>
      </c>
      <c r="AN864" s="66">
        <v>0.81730769230769229</v>
      </c>
      <c r="AO864" s="13">
        <f t="shared" si="28"/>
        <v>101.25</v>
      </c>
      <c r="AQ864" s="66">
        <v>0.8</v>
      </c>
      <c r="AR864" s="13">
        <v>85.427999999999656</v>
      </c>
    </row>
    <row r="865" spans="1:44" x14ac:dyDescent="0.2">
      <c r="A865" s="6" t="s">
        <v>1316</v>
      </c>
      <c r="B865" t="s">
        <v>1204</v>
      </c>
      <c r="C865">
        <v>68</v>
      </c>
      <c r="D865" t="s">
        <v>1317</v>
      </c>
      <c r="E865" s="2">
        <v>4198.05</v>
      </c>
      <c r="F865" s="6" t="str">
        <f>+_xlfn.XLOOKUP(LISTAS[[#This Row],[ID]],_01_CODIGOS_Y_COSTOS_xlsm[Producto y N°],_01_CODIGOS_Y_COSTOS_xlsm[FABRICA],"",0,1)</f>
        <v>OTIA</v>
      </c>
      <c r="G865" s="13">
        <f>LISTAS[[#This Row],[Precio]]*(1-0.46)*(1-IF($C$3520="",0,$C$3520))</f>
        <v>1700.2102500000001</v>
      </c>
      <c r="H865" s="1">
        <f>+_xlfn.XLOOKUP(LISTAS[[#This Row],[ID]],_01_CODIGOS_Y_COSTOS_xlsm[Producto y N°],_01_CODIGOS_Y_COSTOS_xlsm[COSTO],0,0,1)</f>
        <v>773.96339999999998</v>
      </c>
      <c r="I865" s="115">
        <f>+IFERROR(LISTAS[[#This Row],[VENTA NETA]]/LISTAS[[#This Row],[COSTO]]-1,0)</f>
        <v>1.1967579474688339</v>
      </c>
      <c r="J865" s="33" t="str">
        <f>IFERROR(VLOOKUP(LISTAS[[#This Row],[ID]],_01_CODIGOS_Y_COSTOS_xlsm[[Producto y N°]:[CODIGO]],2,0),"")</f>
        <v>0403068</v>
      </c>
      <c r="M865" s="22">
        <v>0</v>
      </c>
      <c r="N865" s="23">
        <f>+LISTAS[[#This Row],[Precio]]+(LISTAS[[#This Row],[Precio]]*M865)</f>
        <v>4198.05</v>
      </c>
      <c r="O865" s="24">
        <f t="shared" si="27"/>
        <v>1700.2102500000001</v>
      </c>
      <c r="Q865" s="21">
        <f>IFERROR(O865/LISTAS[[#This Row],[COSTO]]-1,"")</f>
        <v>1.1967579474688339</v>
      </c>
      <c r="R865" t="str">
        <f>+LISTAS[[#This Row],[ID]]</f>
        <v>SEEGER DIN 47168</v>
      </c>
      <c r="T865" s="29"/>
      <c r="U865" s="25">
        <f>LISTAS[[#This Row],[COSTO]]+(LISTAS[[#This Row],[COSTO]]*T865)</f>
        <v>773.96339999999998</v>
      </c>
      <c r="V865" s="30">
        <f>IF(T865="",0,U865/LISTAS[[#This Row],[VENTA NETA]]-1)</f>
        <v>0</v>
      </c>
      <c r="X865" s="25">
        <v>1000.5608999999999</v>
      </c>
      <c r="Y865" s="31">
        <f>IFERROR(LISTAS[[#This Row],[COSTO]]/X865-1,"")</f>
        <v>-0.22647047271185594</v>
      </c>
      <c r="AF865" t="str">
        <v>NEPLASTIC</v>
      </c>
      <c r="AG865" t="str">
        <v>PERILLAS DE COCINA</v>
      </c>
      <c r="AH865" s="15">
        <v>15</v>
      </c>
      <c r="AI865" s="9">
        <v>2025</v>
      </c>
      <c r="AJ865" s="9">
        <v>1170</v>
      </c>
      <c r="AK865" s="66">
        <v>0.73076923076923084</v>
      </c>
      <c r="AL865" s="8">
        <v>0.05</v>
      </c>
      <c r="AM865" s="9">
        <v>2126.25</v>
      </c>
      <c r="AN865" s="66">
        <v>0.81730769230769229</v>
      </c>
      <c r="AO865" s="13">
        <f t="shared" si="28"/>
        <v>101.25</v>
      </c>
      <c r="AQ865" s="66">
        <v>0.8</v>
      </c>
      <c r="AR865" s="13">
        <v>85.427999999999656</v>
      </c>
    </row>
    <row r="866" spans="1:44" x14ac:dyDescent="0.2">
      <c r="A866" s="6" t="s">
        <v>1318</v>
      </c>
      <c r="B866" t="s">
        <v>1204</v>
      </c>
      <c r="C866">
        <v>70</v>
      </c>
      <c r="D866" t="s">
        <v>1319</v>
      </c>
      <c r="E866" s="2">
        <v>4735.88</v>
      </c>
      <c r="F866" s="6" t="str">
        <f>+_xlfn.XLOOKUP(LISTAS[[#This Row],[ID]],_01_CODIGOS_Y_COSTOS_xlsm[Producto y N°],_01_CODIGOS_Y_COSTOS_xlsm[FABRICA],"",0,1)</f>
        <v>OTIA</v>
      </c>
      <c r="G866" s="13">
        <f>LISTAS[[#This Row],[Precio]]*(1-0.46)*(1-IF($C$3520="",0,$C$3520))</f>
        <v>1918.0314000000003</v>
      </c>
      <c r="H866" s="1">
        <f>+_xlfn.XLOOKUP(LISTAS[[#This Row],[ID]],_01_CODIGOS_Y_COSTOS_xlsm[Producto y N°],_01_CODIGOS_Y_COSTOS_xlsm[COSTO],0,0,1)</f>
        <v>786.39020000000005</v>
      </c>
      <c r="I866" s="115">
        <f>+IFERROR(LISTAS[[#This Row],[VENTA NETA]]/LISTAS[[#This Row],[COSTO]]-1,0)</f>
        <v>1.4390326837745437</v>
      </c>
      <c r="J866" s="33" t="str">
        <f>IFERROR(VLOOKUP(LISTAS[[#This Row],[ID]],_01_CODIGOS_Y_COSTOS_xlsm[[Producto y N°]:[CODIGO]],2,0),"")</f>
        <v>0403070</v>
      </c>
      <c r="M866" s="22">
        <v>0</v>
      </c>
      <c r="N866" s="23">
        <f>+LISTAS[[#This Row],[Precio]]+(LISTAS[[#This Row],[Precio]]*M866)</f>
        <v>4735.88</v>
      </c>
      <c r="O866" s="24">
        <f t="shared" si="27"/>
        <v>1918.0314000000003</v>
      </c>
      <c r="Q866" s="21">
        <f>IFERROR(O866/LISTAS[[#This Row],[COSTO]]-1,"")</f>
        <v>1.4390326837745437</v>
      </c>
      <c r="R866" t="str">
        <f>+LISTAS[[#This Row],[ID]]</f>
        <v>SEEGER DIN 47170</v>
      </c>
      <c r="T866" s="29"/>
      <c r="U866" s="25">
        <f>LISTAS[[#This Row],[COSTO]]+(LISTAS[[#This Row],[COSTO]]*T866)</f>
        <v>786.39020000000005</v>
      </c>
      <c r="V866" s="30">
        <f>IF(T866="",0,U866/LISTAS[[#This Row],[VENTA NETA]]-1)</f>
        <v>0</v>
      </c>
      <c r="X866" s="25">
        <v>1016.6282</v>
      </c>
      <c r="Y866" s="31">
        <f>IFERROR(LISTAS[[#This Row],[COSTO]]/X866-1,"")</f>
        <v>-0.2264721753734551</v>
      </c>
      <c r="AF866" t="str">
        <v>NEPLASTIC</v>
      </c>
      <c r="AG866" t="str">
        <v>PERILLAS DE COCINA</v>
      </c>
      <c r="AH866" s="15">
        <v>16</v>
      </c>
      <c r="AI866" s="9">
        <v>2632.5000000000005</v>
      </c>
      <c r="AJ866" s="9">
        <v>1530</v>
      </c>
      <c r="AK866" s="66">
        <v>0.72058823529411797</v>
      </c>
      <c r="AL866" s="8">
        <v>0.05</v>
      </c>
      <c r="AM866" s="9">
        <v>2764.1250000000005</v>
      </c>
      <c r="AN866" s="66">
        <v>0.80661764705882377</v>
      </c>
      <c r="AO866" s="13">
        <f t="shared" si="28"/>
        <v>131.625</v>
      </c>
      <c r="AQ866" s="66">
        <v>0.79999999999999982</v>
      </c>
      <c r="AR866" s="13">
        <v>17.38385999999997</v>
      </c>
    </row>
    <row r="867" spans="1:44" x14ac:dyDescent="0.2">
      <c r="A867" s="6" t="s">
        <v>1320</v>
      </c>
      <c r="B867" t="s">
        <v>1204</v>
      </c>
      <c r="C867">
        <v>75</v>
      </c>
      <c r="D867" t="s">
        <v>1321</v>
      </c>
      <c r="E867" s="2">
        <v>4791.59</v>
      </c>
      <c r="F867" s="6" t="str">
        <f>+_xlfn.XLOOKUP(LISTAS[[#This Row],[ID]],_01_CODIGOS_Y_COSTOS_xlsm[Producto y N°],_01_CODIGOS_Y_COSTOS_xlsm[FABRICA],"",0,1)</f>
        <v>OTIA</v>
      </c>
      <c r="G867" s="13">
        <f>LISTAS[[#This Row],[Precio]]*(1-0.46)*(1-IF($C$3520="",0,$C$3520))</f>
        <v>1940.5939500000004</v>
      </c>
      <c r="H867" s="1">
        <f>+_xlfn.XLOOKUP(LISTAS[[#This Row],[ID]],_01_CODIGOS_Y_COSTOS_xlsm[Producto y N°],_01_CODIGOS_Y_COSTOS_xlsm[COSTO],0,0,1)</f>
        <v>869.3759</v>
      </c>
      <c r="I867" s="115">
        <f>+IFERROR(LISTAS[[#This Row],[VENTA NETA]]/LISTAS[[#This Row],[COSTO]]-1,0)</f>
        <v>1.2321690191780106</v>
      </c>
      <c r="J867" s="33" t="str">
        <f>IFERROR(VLOOKUP(LISTAS[[#This Row],[ID]],_01_CODIGOS_Y_COSTOS_xlsm[[Producto y N°]:[CODIGO]],2,0),"")</f>
        <v>0403075</v>
      </c>
      <c r="M867" s="22">
        <v>0</v>
      </c>
      <c r="N867" s="23">
        <f>+LISTAS[[#This Row],[Precio]]+(LISTAS[[#This Row],[Precio]]*M867)</f>
        <v>4791.59</v>
      </c>
      <c r="O867" s="24">
        <f t="shared" si="27"/>
        <v>1940.5939500000004</v>
      </c>
      <c r="Q867" s="21">
        <f>IFERROR(O867/LISTAS[[#This Row],[COSTO]]-1,"")</f>
        <v>1.2321690191780106</v>
      </c>
      <c r="R867" t="str">
        <f>+LISTAS[[#This Row],[ID]]</f>
        <v>SEEGER DIN 47175</v>
      </c>
      <c r="T867" s="29"/>
      <c r="U867" s="25">
        <f>LISTAS[[#This Row],[COSTO]]+(LISTAS[[#This Row],[COSTO]]*T867)</f>
        <v>869.3759</v>
      </c>
      <c r="V867" s="30">
        <f>IF(T867="",0,U867/LISTAS[[#This Row],[VENTA NETA]]-1)</f>
        <v>0</v>
      </c>
      <c r="X867" s="25">
        <v>1123.9074000000001</v>
      </c>
      <c r="Y867" s="31">
        <f>IFERROR(LISTAS[[#This Row],[COSTO]]/X867-1,"")</f>
        <v>-0.22647017005137615</v>
      </c>
      <c r="AF867" t="str">
        <v>NEPLASTIC</v>
      </c>
      <c r="AG867" t="str">
        <v>PERILLAS DE COCINA</v>
      </c>
      <c r="AH867" s="15">
        <v>18</v>
      </c>
      <c r="AI867" s="9">
        <v>3037.5000000000005</v>
      </c>
      <c r="AJ867" s="9">
        <v>1800</v>
      </c>
      <c r="AK867" s="66">
        <v>0.68750000000000022</v>
      </c>
      <c r="AL867" s="8">
        <v>0.05</v>
      </c>
      <c r="AM867" s="9">
        <v>3189.375</v>
      </c>
      <c r="AN867" s="66">
        <v>0.77187500000000009</v>
      </c>
      <c r="AO867" s="13">
        <f t="shared" si="28"/>
        <v>151.87499999999955</v>
      </c>
      <c r="AQ867" s="66">
        <v>0.79999999999999982</v>
      </c>
      <c r="AR867" s="13">
        <v>7.4987999999999744</v>
      </c>
    </row>
    <row r="868" spans="1:44" x14ac:dyDescent="0.2">
      <c r="A868" s="6" t="s">
        <v>1322</v>
      </c>
      <c r="B868" t="s">
        <v>1204</v>
      </c>
      <c r="C868">
        <v>88</v>
      </c>
      <c r="D868" t="s">
        <v>1323</v>
      </c>
      <c r="E868" s="2">
        <v>6726.91</v>
      </c>
      <c r="F868" s="6" t="str">
        <f>+_xlfn.XLOOKUP(LISTAS[[#This Row],[ID]],_01_CODIGOS_Y_COSTOS_xlsm[Producto y N°],_01_CODIGOS_Y_COSTOS_xlsm[FABRICA],"",0,1)</f>
        <v>OTIA</v>
      </c>
      <c r="G868" s="13">
        <f>LISTAS[[#This Row],[Precio]]*(1-0.46)*(1-IF($C$3520="",0,$C$3520))</f>
        <v>2724.3985500000003</v>
      </c>
      <c r="H868" s="1">
        <f>+_xlfn.XLOOKUP(LISTAS[[#This Row],[ID]],_01_CODIGOS_Y_COSTOS_xlsm[Producto y N°],_01_CODIGOS_Y_COSTOS_xlsm[COSTO],0,0,1)</f>
        <v>1240.1944000000001</v>
      </c>
      <c r="I868" s="115">
        <f>+IFERROR(LISTAS[[#This Row],[VENTA NETA]]/LISTAS[[#This Row],[COSTO]]-1,0)</f>
        <v>1.1967512109391882</v>
      </c>
      <c r="J868" s="33" t="str">
        <f>IFERROR(VLOOKUP(LISTAS[[#This Row],[ID]],_01_CODIGOS_Y_COSTOS_xlsm[[Producto y N°]:[CODIGO]],2,0),"")</f>
        <v>0403088</v>
      </c>
      <c r="M868" s="22">
        <v>0</v>
      </c>
      <c r="N868" s="23">
        <f>+LISTAS[[#This Row],[Precio]]+(LISTAS[[#This Row],[Precio]]*M868)</f>
        <v>6726.91</v>
      </c>
      <c r="O868" s="24">
        <f t="shared" si="27"/>
        <v>2724.3985500000003</v>
      </c>
      <c r="Q868" s="21">
        <f>IFERROR(O868/LISTAS[[#This Row],[COSTO]]-1,"")</f>
        <v>1.1967512109391882</v>
      </c>
      <c r="R868" t="str">
        <f>+LISTAS[[#This Row],[ID]]</f>
        <v>SEEGER DIN 47188</v>
      </c>
      <c r="T868" s="29"/>
      <c r="U868" s="25">
        <f>LISTAS[[#This Row],[COSTO]]+(LISTAS[[#This Row],[COSTO]]*T868)</f>
        <v>1240.1944000000001</v>
      </c>
      <c r="V868" s="30">
        <f>IF(T868="",0,U868/LISTAS[[#This Row],[VENTA NETA]]-1)</f>
        <v>0</v>
      </c>
      <c r="X868" s="25">
        <v>1603.2924</v>
      </c>
      <c r="Y868" s="31">
        <f>IFERROR(LISTAS[[#This Row],[COSTO]]/X868-1,"")</f>
        <v>-0.2264702308824017</v>
      </c>
      <c r="AF868" t="str">
        <v>NEPLASTIC</v>
      </c>
      <c r="AG868" t="str">
        <v>PERILLAS DE COCINA</v>
      </c>
      <c r="AH868" s="15">
        <v>54</v>
      </c>
      <c r="AI868" s="9">
        <v>2227.5</v>
      </c>
      <c r="AJ868" s="9">
        <v>1350</v>
      </c>
      <c r="AK868" s="66">
        <v>0.64999999999999991</v>
      </c>
      <c r="AL868" s="8">
        <v>0.05</v>
      </c>
      <c r="AM868" s="9">
        <v>2338.875</v>
      </c>
      <c r="AN868" s="66">
        <v>0.73249999999999993</v>
      </c>
      <c r="AO868" s="13">
        <f t="shared" si="28"/>
        <v>111.375</v>
      </c>
      <c r="AQ868" s="66">
        <v>0.80000000000000049</v>
      </c>
      <c r="AR868" s="13">
        <v>31.43340000000012</v>
      </c>
    </row>
    <row r="869" spans="1:44" x14ac:dyDescent="0.2">
      <c r="A869" s="6" t="s">
        <v>1324</v>
      </c>
      <c r="B869" t="s">
        <v>1204</v>
      </c>
      <c r="C869">
        <v>105</v>
      </c>
      <c r="D869" t="s">
        <v>1325</v>
      </c>
      <c r="E869" s="2">
        <v>19038.97</v>
      </c>
      <c r="F869" s="6" t="str">
        <f>+_xlfn.XLOOKUP(LISTAS[[#This Row],[ID]],_01_CODIGOS_Y_COSTOS_xlsm[Producto y N°],_01_CODIGOS_Y_COSTOS_xlsm[FABRICA],"",0,1)</f>
        <v>OTIA</v>
      </c>
      <c r="G869" s="13">
        <f>LISTAS[[#This Row],[Precio]]*(1-0.46)*(1-IF($C$3520="",0,$C$3520))</f>
        <v>7710.7828500000014</v>
      </c>
      <c r="H869" s="1">
        <f>+_xlfn.XLOOKUP(LISTAS[[#This Row],[ID]],_01_CODIGOS_Y_COSTOS_xlsm[Producto y N°],_01_CODIGOS_Y_COSTOS_xlsm[COSTO],0,0,1)</f>
        <v>3510.0635000000002</v>
      </c>
      <c r="I869" s="115">
        <f>+IFERROR(LISTAS[[#This Row],[VENTA NETA]]/LISTAS[[#This Row],[COSTO]]-1,0)</f>
        <v>1.1967644887336086</v>
      </c>
      <c r="J869" s="33" t="str">
        <f>IFERROR(VLOOKUP(LISTAS[[#This Row],[ID]],_01_CODIGOS_Y_COSTOS_xlsm[[Producto y N°]:[CODIGO]],2,0),"")</f>
        <v>0403105</v>
      </c>
      <c r="M869" s="22">
        <v>0</v>
      </c>
      <c r="N869" s="23">
        <f>+LISTAS[[#This Row],[Precio]]+(LISTAS[[#This Row],[Precio]]*M869)</f>
        <v>19038.97</v>
      </c>
      <c r="O869" s="24">
        <f t="shared" si="27"/>
        <v>7710.7828500000014</v>
      </c>
      <c r="Q869" s="21">
        <f>IFERROR(O869/LISTAS[[#This Row],[COSTO]]-1,"")</f>
        <v>1.1967644887336086</v>
      </c>
      <c r="R869" t="str">
        <f>+LISTAS[[#This Row],[ID]]</f>
        <v>SEEGER DIN 471105</v>
      </c>
      <c r="T869" s="29"/>
      <c r="U869" s="25">
        <f>LISTAS[[#This Row],[COSTO]]+(LISTAS[[#This Row],[COSTO]]*T869)</f>
        <v>3510.0635000000002</v>
      </c>
      <c r="V869" s="30">
        <f>IF(T869="",0,U869/LISTAS[[#This Row],[VENTA NETA]]-1)</f>
        <v>0</v>
      </c>
      <c r="X869" s="25">
        <v>4537.7239</v>
      </c>
      <c r="Y869" s="31">
        <f>IFERROR(LISTAS[[#This Row],[COSTO]]/X869-1,"")</f>
        <v>-0.22647045581596525</v>
      </c>
      <c r="AF869" t="str">
        <v>NEPLASTIC</v>
      </c>
      <c r="AG869" t="str">
        <v>PERILLAS DE COCINA</v>
      </c>
      <c r="AH869" s="15">
        <v>55</v>
      </c>
      <c r="AI869" s="9">
        <v>2227.5</v>
      </c>
      <c r="AJ869" s="9">
        <v>1350</v>
      </c>
      <c r="AK869" s="66">
        <v>0.64999999999999991</v>
      </c>
      <c r="AL869" s="8">
        <v>0.05</v>
      </c>
      <c r="AM869" s="9">
        <v>2338.875</v>
      </c>
      <c r="AN869" s="66">
        <v>0.73249999999999993</v>
      </c>
      <c r="AO869" s="13">
        <f t="shared" si="28"/>
        <v>111.375</v>
      </c>
      <c r="AQ869" s="66">
        <v>0.79999999999999982</v>
      </c>
      <c r="AR869" s="13">
        <v>121.56479999999942</v>
      </c>
    </row>
    <row r="870" spans="1:44" x14ac:dyDescent="0.2">
      <c r="A870" s="6" t="s">
        <v>1326</v>
      </c>
      <c r="B870" t="s">
        <v>1327</v>
      </c>
      <c r="C870">
        <v>8</v>
      </c>
      <c r="D870" t="s">
        <v>1328</v>
      </c>
      <c r="E870" s="2">
        <v>160.38</v>
      </c>
      <c r="F870" s="6" t="str">
        <f>+_xlfn.XLOOKUP(LISTAS[[#This Row],[ID]],_01_CODIGOS_Y_COSTOS_xlsm[Producto y N°],_01_CODIGOS_Y_COSTOS_xlsm[FABRICA],"",0,1)</f>
        <v>OTIA</v>
      </c>
      <c r="G870" s="13">
        <f>LISTAS[[#This Row],[Precio]]*(1-0.46)*(1-IF($C$3520="",0,$C$3520))</f>
        <v>64.953900000000004</v>
      </c>
      <c r="H870" s="1">
        <f>+_xlfn.XLOOKUP(LISTAS[[#This Row],[ID]],_01_CODIGOS_Y_COSTOS_xlsm[Producto y N°],_01_CODIGOS_Y_COSTOS_xlsm[COSTO],0,0,1)</f>
        <v>17.948799999999999</v>
      </c>
      <c r="I870" s="115">
        <f>+IFERROR(LISTAS[[#This Row],[VENTA NETA]]/LISTAS[[#This Row],[COSTO]]-1,0)</f>
        <v>2.6188435995721169</v>
      </c>
      <c r="J870" s="33" t="str">
        <f>IFERROR(VLOOKUP(LISTAS[[#This Row],[ID]],_01_CODIGOS_Y_COSTOS_xlsm[[Producto y N°]:[CODIGO]],2,0),"")</f>
        <v>0401008</v>
      </c>
      <c r="M870" s="22">
        <v>0</v>
      </c>
      <c r="N870" s="23">
        <f>+LISTAS[[#This Row],[Precio]]+(LISTAS[[#This Row],[Precio]]*M870)</f>
        <v>160.38</v>
      </c>
      <c r="O870" s="24">
        <f t="shared" si="27"/>
        <v>64.953900000000004</v>
      </c>
      <c r="Q870" s="21">
        <f>IFERROR(O870/LISTAS[[#This Row],[COSTO]]-1,"")</f>
        <v>2.6188435995721169</v>
      </c>
      <c r="R870" t="str">
        <f>+LISTAS[[#This Row],[ID]]</f>
        <v>SEEGER DIN 4728</v>
      </c>
      <c r="T870" s="29"/>
      <c r="U870" s="25">
        <f>LISTAS[[#This Row],[COSTO]]+(LISTAS[[#This Row],[COSTO]]*T870)</f>
        <v>17.948799999999999</v>
      </c>
      <c r="V870" s="30">
        <f>IF(T870="",0,U870/LISTAS[[#This Row],[VENTA NETA]]-1)</f>
        <v>0</v>
      </c>
      <c r="X870" s="25">
        <v>23.205100000000002</v>
      </c>
      <c r="Y870" s="31">
        <f>IFERROR(LISTAS[[#This Row],[COSTO]]/X870-1,"")</f>
        <v>-0.22651486095728968</v>
      </c>
      <c r="AF870" t="str">
        <v>NEPLASTIC</v>
      </c>
      <c r="AG870" t="str">
        <v>PERILLAS DE COCINA</v>
      </c>
      <c r="AH870" s="15">
        <v>56</v>
      </c>
      <c r="AI870" s="9">
        <v>2349</v>
      </c>
      <c r="AJ870" s="9">
        <v>1350</v>
      </c>
      <c r="AK870" s="66">
        <v>0.74</v>
      </c>
      <c r="AL870" s="8">
        <v>0.05</v>
      </c>
      <c r="AM870" s="9">
        <v>2466.4500000000003</v>
      </c>
      <c r="AN870" s="66">
        <v>0.82700000000000018</v>
      </c>
      <c r="AO870" s="13">
        <f t="shared" si="28"/>
        <v>117.45000000000027</v>
      </c>
      <c r="AQ870" s="66">
        <v>0.8</v>
      </c>
      <c r="AR870" s="13">
        <v>22.529159999999933</v>
      </c>
    </row>
    <row r="871" spans="1:44" x14ac:dyDescent="0.2">
      <c r="A871" s="6" t="s">
        <v>1329</v>
      </c>
      <c r="B871" t="s">
        <v>1327</v>
      </c>
      <c r="C871">
        <v>9</v>
      </c>
      <c r="D871" t="s">
        <v>1330</v>
      </c>
      <c r="E871" s="2">
        <v>160.38</v>
      </c>
      <c r="F871" s="6" t="str">
        <f>+_xlfn.XLOOKUP(LISTAS[[#This Row],[ID]],_01_CODIGOS_Y_COSTOS_xlsm[Producto y N°],_01_CODIGOS_Y_COSTOS_xlsm[FABRICA],"",0,1)</f>
        <v>OTIA</v>
      </c>
      <c r="G871" s="13">
        <f>LISTAS[[#This Row],[Precio]]*(1-0.46)*(1-IF($C$3520="",0,$C$3520))</f>
        <v>64.953900000000004</v>
      </c>
      <c r="H871" s="1">
        <f>+_xlfn.XLOOKUP(LISTAS[[#This Row],[ID]],_01_CODIGOS_Y_COSTOS_xlsm[Producto y N°],_01_CODIGOS_Y_COSTOS_xlsm[COSTO],0,0,1)</f>
        <v>17.948799999999999</v>
      </c>
      <c r="I871" s="115">
        <f>+IFERROR(LISTAS[[#This Row],[VENTA NETA]]/LISTAS[[#This Row],[COSTO]]-1,0)</f>
        <v>2.6188435995721169</v>
      </c>
      <c r="J871" s="33" t="str">
        <f>IFERROR(VLOOKUP(LISTAS[[#This Row],[ID]],_01_CODIGOS_Y_COSTOS_xlsm[[Producto y N°]:[CODIGO]],2,0),"")</f>
        <v>0401009</v>
      </c>
      <c r="M871" s="22">
        <v>0</v>
      </c>
      <c r="N871" s="23">
        <f>+LISTAS[[#This Row],[Precio]]+(LISTAS[[#This Row],[Precio]]*M871)</f>
        <v>160.38</v>
      </c>
      <c r="O871" s="24">
        <f t="shared" si="27"/>
        <v>64.953900000000004</v>
      </c>
      <c r="Q871" s="21">
        <f>IFERROR(O871/LISTAS[[#This Row],[COSTO]]-1,"")</f>
        <v>2.6188435995721169</v>
      </c>
      <c r="R871" t="str">
        <f>+LISTAS[[#This Row],[ID]]</f>
        <v>SEEGER DIN 4729</v>
      </c>
      <c r="T871" s="29"/>
      <c r="U871" s="25">
        <f>LISTAS[[#This Row],[COSTO]]+(LISTAS[[#This Row],[COSTO]]*T871)</f>
        <v>17.948799999999999</v>
      </c>
      <c r="V871" s="30">
        <f>IF(T871="",0,U871/LISTAS[[#This Row],[VENTA NETA]]-1)</f>
        <v>0</v>
      </c>
      <c r="X871" s="25">
        <v>23.205100000000002</v>
      </c>
      <c r="Y871" s="31">
        <f>IFERROR(LISTAS[[#This Row],[COSTO]]/X871-1,"")</f>
        <v>-0.22651486095728968</v>
      </c>
      <c r="AF871" t="str">
        <v>NEPLASTIC</v>
      </c>
      <c r="AG871" t="str">
        <v>PERILLAS DE COCINA</v>
      </c>
      <c r="AH871" s="15">
        <v>57</v>
      </c>
      <c r="AI871" s="9">
        <v>2025</v>
      </c>
      <c r="AJ871" s="9">
        <v>1170</v>
      </c>
      <c r="AK871" s="66">
        <v>0.73076923076923084</v>
      </c>
      <c r="AL871" s="8">
        <v>0.05</v>
      </c>
      <c r="AM871" s="9">
        <v>2126.25</v>
      </c>
      <c r="AN871" s="66">
        <v>0.81730769230769229</v>
      </c>
      <c r="AO871" s="13">
        <f t="shared" si="28"/>
        <v>101.25</v>
      </c>
      <c r="AQ871" s="66">
        <v>0.79999999999999982</v>
      </c>
      <c r="AR871" s="13">
        <v>217.43099999999959</v>
      </c>
    </row>
    <row r="872" spans="1:44" x14ac:dyDescent="0.2">
      <c r="A872" s="6" t="s">
        <v>1331</v>
      </c>
      <c r="B872" t="s">
        <v>1327</v>
      </c>
      <c r="C872">
        <v>10</v>
      </c>
      <c r="D872" t="s">
        <v>1332</v>
      </c>
      <c r="E872" s="2">
        <v>192.93</v>
      </c>
      <c r="F872" s="6" t="str">
        <f>+_xlfn.XLOOKUP(LISTAS[[#This Row],[ID]],_01_CODIGOS_Y_COSTOS_xlsm[Producto y N°],_01_CODIGOS_Y_COSTOS_xlsm[FABRICA],"",0,1)</f>
        <v>OTIA</v>
      </c>
      <c r="G872" s="13">
        <f>LISTAS[[#This Row],[Precio]]*(1-0.46)*(1-IF($C$3520="",0,$C$3520))</f>
        <v>78.136650000000003</v>
      </c>
      <c r="H872" s="1">
        <f>+_xlfn.XLOOKUP(LISTAS[[#This Row],[ID]],_01_CODIGOS_Y_COSTOS_xlsm[Producto y N°],_01_CODIGOS_Y_COSTOS_xlsm[COSTO],0,0,1)</f>
        <v>21.591200000000001</v>
      </c>
      <c r="I872" s="115">
        <f>+IFERROR(LISTAS[[#This Row],[VENTA NETA]]/LISTAS[[#This Row],[COSTO]]-1,0)</f>
        <v>2.6189118715032049</v>
      </c>
      <c r="J872" s="33" t="str">
        <f>IFERROR(VLOOKUP(LISTAS[[#This Row],[ID]],_01_CODIGOS_Y_COSTOS_xlsm[[Producto y N°]:[CODIGO]],2,0),"")</f>
        <v>0401010</v>
      </c>
      <c r="M872" s="22">
        <v>0</v>
      </c>
      <c r="N872" s="23">
        <f>+LISTAS[[#This Row],[Precio]]+(LISTAS[[#This Row],[Precio]]*M872)</f>
        <v>192.93</v>
      </c>
      <c r="O872" s="24">
        <f t="shared" si="27"/>
        <v>78.136650000000003</v>
      </c>
      <c r="Q872" s="21">
        <f>IFERROR(O872/LISTAS[[#This Row],[COSTO]]-1,"")</f>
        <v>2.6189118715032049</v>
      </c>
      <c r="R872" t="str">
        <f>+LISTAS[[#This Row],[ID]]</f>
        <v>SEEGER DIN 47210</v>
      </c>
      <c r="T872" s="29"/>
      <c r="U872" s="25">
        <f>LISTAS[[#This Row],[COSTO]]+(LISTAS[[#This Row],[COSTO]]*T872)</f>
        <v>21.591200000000001</v>
      </c>
      <c r="V872" s="30">
        <f>IF(T872="",0,U872/LISTAS[[#This Row],[VENTA NETA]]-1)</f>
        <v>0</v>
      </c>
      <c r="X872" s="25">
        <v>27.9102</v>
      </c>
      <c r="Y872" s="31">
        <f>IFERROR(LISTAS[[#This Row],[COSTO]]/X872-1,"")</f>
        <v>-0.22640468359237842</v>
      </c>
      <c r="AF872" t="str">
        <v>NEPLASTIC</v>
      </c>
      <c r="AG872" t="str">
        <v>PERILLAS DE COCINA</v>
      </c>
      <c r="AH872" s="15">
        <v>58</v>
      </c>
      <c r="AI872" s="9">
        <v>2025</v>
      </c>
      <c r="AJ872" s="9">
        <v>1170</v>
      </c>
      <c r="AK872" s="66">
        <v>0.73076923076923084</v>
      </c>
      <c r="AL872" s="8">
        <v>0.05</v>
      </c>
      <c r="AM872" s="9">
        <v>2126.25</v>
      </c>
      <c r="AN872" s="66">
        <v>0.81730769230769229</v>
      </c>
      <c r="AO872" s="13">
        <f t="shared" si="28"/>
        <v>101.25</v>
      </c>
      <c r="AQ872" s="66">
        <v>0.79999999999999982</v>
      </c>
      <c r="AR872" s="13">
        <v>217.43099999999959</v>
      </c>
    </row>
    <row r="873" spans="1:44" x14ac:dyDescent="0.2">
      <c r="A873" s="6" t="s">
        <v>1333</v>
      </c>
      <c r="B873" t="s">
        <v>1327</v>
      </c>
      <c r="C873">
        <v>11</v>
      </c>
      <c r="D873" t="s">
        <v>1334</v>
      </c>
      <c r="E873" s="2">
        <v>201.29</v>
      </c>
      <c r="F873" s="6" t="str">
        <f>+_xlfn.XLOOKUP(LISTAS[[#This Row],[ID]],_01_CODIGOS_Y_COSTOS_xlsm[Producto y N°],_01_CODIGOS_Y_COSTOS_xlsm[FABRICA],"",0,1)</f>
        <v>OTIA</v>
      </c>
      <c r="G873" s="13">
        <f>LISTAS[[#This Row],[Precio]]*(1-0.46)*(1-IF($C$3520="",0,$C$3520))</f>
        <v>81.522450000000006</v>
      </c>
      <c r="H873" s="1">
        <f>+_xlfn.XLOOKUP(LISTAS[[#This Row],[ID]],_01_CODIGOS_Y_COSTOS_xlsm[Producto y N°],_01_CODIGOS_Y_COSTOS_xlsm[COSTO],0,0,1)</f>
        <v>21.720700000000001</v>
      </c>
      <c r="I873" s="115">
        <f>+IFERROR(LISTAS[[#This Row],[VENTA NETA]]/LISTAS[[#This Row],[COSTO]]-1,0)</f>
        <v>2.7532146754018059</v>
      </c>
      <c r="J873" s="33" t="str">
        <f>IFERROR(VLOOKUP(LISTAS[[#This Row],[ID]],_01_CODIGOS_Y_COSTOS_xlsm[[Producto y N°]:[CODIGO]],2,0),"")</f>
        <v>0401011</v>
      </c>
      <c r="M873" s="22">
        <v>0</v>
      </c>
      <c r="N873" s="23">
        <f>+LISTAS[[#This Row],[Precio]]+(LISTAS[[#This Row],[Precio]]*M873)</f>
        <v>201.29</v>
      </c>
      <c r="O873" s="24">
        <f t="shared" ref="O873:O936" si="29">N873*(1-0.46)*(1-IF($C$3520="",0,$C$3520))</f>
        <v>81.522450000000006</v>
      </c>
      <c r="Q873" s="21">
        <f>IFERROR(O873/LISTAS[[#This Row],[COSTO]]-1,"")</f>
        <v>2.7532146754018059</v>
      </c>
      <c r="R873" t="str">
        <f>+LISTAS[[#This Row],[ID]]</f>
        <v>SEEGER DIN 47211</v>
      </c>
      <c r="T873" s="29"/>
      <c r="U873" s="25">
        <f>LISTAS[[#This Row],[COSTO]]+(LISTAS[[#This Row],[COSTO]]*T873)</f>
        <v>21.720700000000001</v>
      </c>
      <c r="V873" s="30">
        <f>IF(T873="",0,U873/LISTAS[[#This Row],[VENTA NETA]]-1)</f>
        <v>0</v>
      </c>
      <c r="X873" s="25">
        <v>28.08</v>
      </c>
      <c r="Y873" s="31">
        <f>IFERROR(LISTAS[[#This Row],[COSTO]]/X873-1,"")</f>
        <v>-0.2264707977207977</v>
      </c>
      <c r="AF873" t="str">
        <v>NEPLASTIC</v>
      </c>
      <c r="AG873" t="str">
        <v>PERILLAS DE COCINA</v>
      </c>
      <c r="AH873" s="15">
        <v>111</v>
      </c>
      <c r="AI873" s="9">
        <v>2807.99865</v>
      </c>
      <c r="AJ873" s="9">
        <v>1620</v>
      </c>
      <c r="AK873" s="66">
        <v>0.73333249999999994</v>
      </c>
      <c r="AL873" s="8">
        <v>0.04</v>
      </c>
      <c r="AM873" s="9">
        <v>2920.3185960000001</v>
      </c>
      <c r="AN873" s="66">
        <v>0.80266579999999998</v>
      </c>
      <c r="AO873" s="13">
        <f t="shared" si="28"/>
        <v>112.31994600000007</v>
      </c>
      <c r="AQ873" s="66">
        <v>0.8</v>
      </c>
      <c r="AR873" s="13">
        <v>185.14287449999983</v>
      </c>
    </row>
    <row r="874" spans="1:44" x14ac:dyDescent="0.2">
      <c r="A874" s="6" t="s">
        <v>1335</v>
      </c>
      <c r="B874" t="s">
        <v>1327</v>
      </c>
      <c r="C874">
        <v>12</v>
      </c>
      <c r="D874" t="s">
        <v>1336</v>
      </c>
      <c r="E874" s="2">
        <v>201.29</v>
      </c>
      <c r="F874" s="6" t="str">
        <f>+_xlfn.XLOOKUP(LISTAS[[#This Row],[ID]],_01_CODIGOS_Y_COSTOS_xlsm[Producto y N°],_01_CODIGOS_Y_COSTOS_xlsm[FABRICA],"",0,1)</f>
        <v>OTIA</v>
      </c>
      <c r="G874" s="13">
        <f>LISTAS[[#This Row],[Precio]]*(1-0.46)*(1-IF($C$3520="",0,$C$3520))</f>
        <v>81.522450000000006</v>
      </c>
      <c r="H874" s="1">
        <f>+_xlfn.XLOOKUP(LISTAS[[#This Row],[ID]],_01_CODIGOS_Y_COSTOS_xlsm[Producto y N°],_01_CODIGOS_Y_COSTOS_xlsm[COSTO],0,0,1)</f>
        <v>21.720700000000001</v>
      </c>
      <c r="I874" s="115">
        <f>+IFERROR(LISTAS[[#This Row],[VENTA NETA]]/LISTAS[[#This Row],[COSTO]]-1,0)</f>
        <v>2.7532146754018059</v>
      </c>
      <c r="J874" s="33" t="str">
        <f>IFERROR(VLOOKUP(LISTAS[[#This Row],[ID]],_01_CODIGOS_Y_COSTOS_xlsm[[Producto y N°]:[CODIGO]],2,0),"")</f>
        <v>0401012</v>
      </c>
      <c r="M874" s="22">
        <v>0</v>
      </c>
      <c r="N874" s="23">
        <f>+LISTAS[[#This Row],[Precio]]+(LISTAS[[#This Row],[Precio]]*M874)</f>
        <v>201.29</v>
      </c>
      <c r="O874" s="24">
        <f t="shared" si="29"/>
        <v>81.522450000000006</v>
      </c>
      <c r="Q874" s="21">
        <f>IFERROR(O874/LISTAS[[#This Row],[COSTO]]-1,"")</f>
        <v>2.7532146754018059</v>
      </c>
      <c r="R874" t="str">
        <f>+LISTAS[[#This Row],[ID]]</f>
        <v>SEEGER DIN 47212</v>
      </c>
      <c r="T874" s="29"/>
      <c r="U874" s="25">
        <f>LISTAS[[#This Row],[COSTO]]+(LISTAS[[#This Row],[COSTO]]*T874)</f>
        <v>21.720700000000001</v>
      </c>
      <c r="V874" s="30">
        <f>IF(T874="",0,U874/LISTAS[[#This Row],[VENTA NETA]]-1)</f>
        <v>0</v>
      </c>
      <c r="X874" s="25">
        <v>28.08</v>
      </c>
      <c r="Y874" s="31">
        <f>IFERROR(LISTAS[[#This Row],[COSTO]]/X874-1,"")</f>
        <v>-0.2264707977207977</v>
      </c>
      <c r="AF874" t="str">
        <v>NEPLASTIC</v>
      </c>
      <c r="AG874" t="str">
        <v>PERILLAS DE COCINA</v>
      </c>
      <c r="AH874" s="15">
        <v>112</v>
      </c>
      <c r="AI874" s="9">
        <v>3008.5708500000001</v>
      </c>
      <c r="AJ874" s="9">
        <v>1710</v>
      </c>
      <c r="AK874" s="66">
        <v>0.75939815789473686</v>
      </c>
      <c r="AL874" s="8">
        <v>0.04</v>
      </c>
      <c r="AM874" s="9">
        <v>3128.9136839999996</v>
      </c>
      <c r="AN874" s="66">
        <v>0.82977408421052612</v>
      </c>
      <c r="AO874" s="13">
        <f t="shared" si="28"/>
        <v>120.34283399999958</v>
      </c>
      <c r="AQ874" s="66">
        <v>0.8</v>
      </c>
      <c r="AR874" s="13">
        <v>185.14287449999983</v>
      </c>
    </row>
    <row r="875" spans="1:44" x14ac:dyDescent="0.2">
      <c r="A875" s="6" t="s">
        <v>1337</v>
      </c>
      <c r="B875" t="s">
        <v>1327</v>
      </c>
      <c r="C875">
        <v>13</v>
      </c>
      <c r="D875" t="s">
        <v>1338</v>
      </c>
      <c r="E875" s="2">
        <v>251.84</v>
      </c>
      <c r="F875" s="6" t="str">
        <f>+_xlfn.XLOOKUP(LISTAS[[#This Row],[ID]],_01_CODIGOS_Y_COSTOS_xlsm[Producto y N°],_01_CODIGOS_Y_COSTOS_xlsm[FABRICA],"",0,1)</f>
        <v>OTIA</v>
      </c>
      <c r="G875" s="13">
        <f>LISTAS[[#This Row],[Precio]]*(1-0.46)*(1-IF($C$3520="",0,$C$3520))</f>
        <v>101.99520000000001</v>
      </c>
      <c r="H875" s="1">
        <f>+_xlfn.XLOOKUP(LISTAS[[#This Row],[ID]],_01_CODIGOS_Y_COSTOS_xlsm[Producto y N°],_01_CODIGOS_Y_COSTOS_xlsm[COSTO],0,0,1)</f>
        <v>34.538400000000003</v>
      </c>
      <c r="I875" s="115">
        <f>+IFERROR(LISTAS[[#This Row],[VENTA NETA]]/LISTAS[[#This Row],[COSTO]]-1,0)</f>
        <v>1.9530956848030021</v>
      </c>
      <c r="J875" s="33" t="str">
        <f>IFERROR(VLOOKUP(LISTAS[[#This Row],[ID]],_01_CODIGOS_Y_COSTOS_xlsm[[Producto y N°]:[CODIGO]],2,0),"")</f>
        <v>0401013NH</v>
      </c>
      <c r="M875" s="22">
        <v>0</v>
      </c>
      <c r="N875" s="23">
        <f>+LISTAS[[#This Row],[Precio]]+(LISTAS[[#This Row],[Precio]]*M875)</f>
        <v>251.84</v>
      </c>
      <c r="O875" s="24">
        <f t="shared" si="29"/>
        <v>101.99520000000001</v>
      </c>
      <c r="Q875" s="21">
        <f>IFERROR(O875/LISTAS[[#This Row],[COSTO]]-1,"")</f>
        <v>1.9530956848030021</v>
      </c>
      <c r="R875" t="str">
        <f>+LISTAS[[#This Row],[ID]]</f>
        <v>SEEGER DIN 47213</v>
      </c>
      <c r="T875" s="29"/>
      <c r="U875" s="25">
        <f>LISTAS[[#This Row],[COSTO]]+(LISTAS[[#This Row],[COSTO]]*T875)</f>
        <v>34.538400000000003</v>
      </c>
      <c r="V875" s="30">
        <f>IF(T875="",0,U875/LISTAS[[#This Row],[VENTA NETA]]-1)</f>
        <v>0</v>
      </c>
      <c r="X875" s="25">
        <v>38.880000000000003</v>
      </c>
      <c r="Y875" s="31">
        <f>IFERROR(LISTAS[[#This Row],[COSTO]]/X875-1,"")</f>
        <v>-0.11166666666666669</v>
      </c>
      <c r="AF875" t="str">
        <v>NEPLASTIC</v>
      </c>
      <c r="AG875" t="str">
        <v>PERILLAS DE COCINA</v>
      </c>
      <c r="AH875" s="15">
        <v>113</v>
      </c>
      <c r="AI875" s="9">
        <v>2807.99865</v>
      </c>
      <c r="AJ875" s="9">
        <v>1620</v>
      </c>
      <c r="AK875" s="66">
        <v>0.73333249999999994</v>
      </c>
      <c r="AL875" s="8">
        <v>0.04</v>
      </c>
      <c r="AM875" s="9">
        <v>2920.3185960000001</v>
      </c>
      <c r="AN875" s="66">
        <v>0.80266579999999998</v>
      </c>
      <c r="AO875" s="13">
        <f t="shared" si="28"/>
        <v>112.31994600000007</v>
      </c>
      <c r="AQ875" s="66">
        <v>0.8</v>
      </c>
      <c r="AR875" s="13">
        <v>185.14287449999983</v>
      </c>
    </row>
    <row r="876" spans="1:44" x14ac:dyDescent="0.2">
      <c r="A876" s="6" t="s">
        <v>1339</v>
      </c>
      <c r="B876" t="s">
        <v>1327</v>
      </c>
      <c r="C876">
        <v>14</v>
      </c>
      <c r="D876" t="s">
        <v>1340</v>
      </c>
      <c r="E876" s="2">
        <v>225</v>
      </c>
      <c r="F876" s="6" t="str">
        <f>+_xlfn.XLOOKUP(LISTAS[[#This Row],[ID]],_01_CODIGOS_Y_COSTOS_xlsm[Producto y N°],_01_CODIGOS_Y_COSTOS_xlsm[FABRICA],"",0,1)</f>
        <v>OTIA</v>
      </c>
      <c r="G876" s="13">
        <f>LISTAS[[#This Row],[Precio]]*(1-0.46)*(1-IF($C$3520="",0,$C$3520))</f>
        <v>91.125000000000014</v>
      </c>
      <c r="H876" s="1">
        <f>+_xlfn.XLOOKUP(LISTAS[[#This Row],[ID]],_01_CODIGOS_Y_COSTOS_xlsm[Producto y N°],_01_CODIGOS_Y_COSTOS_xlsm[COSTO],0,0,1)</f>
        <v>25.179300000000001</v>
      </c>
      <c r="I876" s="115">
        <f>+IFERROR(LISTAS[[#This Row],[VENTA NETA]]/LISTAS[[#This Row],[COSTO]]-1,0)</f>
        <v>2.6190442148908035</v>
      </c>
      <c r="J876" s="33" t="str">
        <f>IFERROR(VLOOKUP(LISTAS[[#This Row],[ID]],_01_CODIGOS_Y_COSTOS_xlsm[[Producto y N°]:[CODIGO]],2,0),"")</f>
        <v>0401014</v>
      </c>
      <c r="M876" s="22">
        <v>0</v>
      </c>
      <c r="N876" s="23">
        <f>+LISTAS[[#This Row],[Precio]]+(LISTAS[[#This Row],[Precio]]*M876)</f>
        <v>225</v>
      </c>
      <c r="O876" s="24">
        <f t="shared" si="29"/>
        <v>91.125000000000014</v>
      </c>
      <c r="Q876" s="21">
        <f>IFERROR(O876/LISTAS[[#This Row],[COSTO]]-1,"")</f>
        <v>2.6190442148908035</v>
      </c>
      <c r="R876" t="str">
        <f>+LISTAS[[#This Row],[ID]]</f>
        <v>SEEGER DIN 47214</v>
      </c>
      <c r="T876" s="29"/>
      <c r="U876" s="25">
        <f>LISTAS[[#This Row],[COSTO]]+(LISTAS[[#This Row],[COSTO]]*T876)</f>
        <v>25.179300000000001</v>
      </c>
      <c r="V876" s="30">
        <f>IF(T876="",0,U876/LISTAS[[#This Row],[VENTA NETA]]-1)</f>
        <v>0</v>
      </c>
      <c r="X876" s="25">
        <v>32.552399999999999</v>
      </c>
      <c r="Y876" s="31">
        <f>IFERROR(LISTAS[[#This Row],[COSTO]]/X876-1,"")</f>
        <v>-0.22649942861355843</v>
      </c>
      <c r="AF876" t="str">
        <v>NEPLASTIC</v>
      </c>
      <c r="AG876" t="str">
        <v>PERILLAS DE COCINA</v>
      </c>
      <c r="AH876" s="15">
        <v>120</v>
      </c>
      <c r="AI876" s="9">
        <v>3008.5708500000001</v>
      </c>
      <c r="AJ876" s="9">
        <v>1710</v>
      </c>
      <c r="AK876" s="66">
        <v>0.75939815789473686</v>
      </c>
      <c r="AL876" s="8">
        <v>0.04</v>
      </c>
      <c r="AM876" s="9">
        <v>3128.9136839999996</v>
      </c>
      <c r="AN876" s="66">
        <v>0.82977408421052612</v>
      </c>
      <c r="AO876" s="13">
        <f t="shared" si="28"/>
        <v>120.34283399999958</v>
      </c>
      <c r="AQ876" s="66">
        <v>0.8</v>
      </c>
      <c r="AR876" s="13">
        <v>185.14287449999983</v>
      </c>
    </row>
    <row r="877" spans="1:44" x14ac:dyDescent="0.2">
      <c r="A877" s="6" t="s">
        <v>1341</v>
      </c>
      <c r="B877" t="s">
        <v>1327</v>
      </c>
      <c r="C877">
        <v>15</v>
      </c>
      <c r="D877" t="s">
        <v>1342</v>
      </c>
      <c r="E877" s="2">
        <v>269.63</v>
      </c>
      <c r="F877" s="6" t="str">
        <f>+_xlfn.XLOOKUP(LISTAS[[#This Row],[ID]],_01_CODIGOS_Y_COSTOS_xlsm[Producto y N°],_01_CODIGOS_Y_COSTOS_xlsm[FABRICA],"",0,1)</f>
        <v>OTIA</v>
      </c>
      <c r="G877" s="13">
        <f>LISTAS[[#This Row],[Precio]]*(1-0.46)*(1-IF($C$3520="",0,$C$3520))</f>
        <v>109.20015000000001</v>
      </c>
      <c r="H877" s="1">
        <f>+_xlfn.XLOOKUP(LISTAS[[#This Row],[ID]],_01_CODIGOS_Y_COSTOS_xlsm[Producto y N°],_01_CODIGOS_Y_COSTOS_xlsm[COSTO],0,0,1)</f>
        <v>30.179300000000001</v>
      </c>
      <c r="I877" s="115">
        <f>+IFERROR(LISTAS[[#This Row],[VENTA NETA]]/LISTAS[[#This Row],[COSTO]]-1,0)</f>
        <v>2.6183791539233847</v>
      </c>
      <c r="J877" s="33" t="str">
        <f>IFERROR(VLOOKUP(LISTAS[[#This Row],[ID]],_01_CODIGOS_Y_COSTOS_xlsm[[Producto y N°]:[CODIGO]],2,0),"")</f>
        <v>0401015</v>
      </c>
      <c r="M877" s="22">
        <v>0</v>
      </c>
      <c r="N877" s="23">
        <f>+LISTAS[[#This Row],[Precio]]+(LISTAS[[#This Row],[Precio]]*M877)</f>
        <v>269.63</v>
      </c>
      <c r="O877" s="24">
        <f t="shared" si="29"/>
        <v>109.20015000000001</v>
      </c>
      <c r="Q877" s="21">
        <f>IFERROR(O877/LISTAS[[#This Row],[COSTO]]-1,"")</f>
        <v>2.6183791539233847</v>
      </c>
      <c r="R877" t="str">
        <f>+LISTAS[[#This Row],[ID]]</f>
        <v>SEEGER DIN 47215</v>
      </c>
      <c r="T877" s="29"/>
      <c r="U877" s="25">
        <f>LISTAS[[#This Row],[COSTO]]+(LISTAS[[#This Row],[COSTO]]*T877)</f>
        <v>30.179300000000001</v>
      </c>
      <c r="V877" s="30">
        <f>IF(T877="",0,U877/LISTAS[[#This Row],[VENTA NETA]]-1)</f>
        <v>0</v>
      </c>
      <c r="X877" s="25">
        <v>39.014800000000001</v>
      </c>
      <c r="Y877" s="31">
        <f>IFERROR(LISTAS[[#This Row],[COSTO]]/X877-1,"")</f>
        <v>-0.22646534135763863</v>
      </c>
      <c r="AF877" t="str">
        <v>NEPLASTIC</v>
      </c>
      <c r="AG877" t="str">
        <v>PERILLAS DE COCINA</v>
      </c>
      <c r="AH877" s="15">
        <v>121</v>
      </c>
      <c r="AI877" s="9">
        <v>3008.5708500000001</v>
      </c>
      <c r="AJ877" s="9">
        <v>1710</v>
      </c>
      <c r="AK877" s="66">
        <v>0.75939815789473686</v>
      </c>
      <c r="AL877" s="8">
        <v>0.04</v>
      </c>
      <c r="AM877" s="9">
        <v>3128.9136839999996</v>
      </c>
      <c r="AN877" s="66">
        <v>0.82977408421052612</v>
      </c>
      <c r="AO877" s="13">
        <f t="shared" si="28"/>
        <v>120.34283399999958</v>
      </c>
      <c r="AQ877" s="66">
        <v>0.8</v>
      </c>
      <c r="AR877" s="13">
        <v>4.3739999999999952</v>
      </c>
    </row>
    <row r="878" spans="1:44" x14ac:dyDescent="0.2">
      <c r="A878" s="6" t="s">
        <v>1343</v>
      </c>
      <c r="B878" t="s">
        <v>1327</v>
      </c>
      <c r="C878">
        <v>16</v>
      </c>
      <c r="D878" t="s">
        <v>1344</v>
      </c>
      <c r="E878" s="2">
        <v>308.22000000000003</v>
      </c>
      <c r="F878" s="6" t="str">
        <f>+_xlfn.XLOOKUP(LISTAS[[#This Row],[ID]],_01_CODIGOS_Y_COSTOS_xlsm[Producto y N°],_01_CODIGOS_Y_COSTOS_xlsm[FABRICA],"",0,1)</f>
        <v>OTIA</v>
      </c>
      <c r="G878" s="13">
        <f>LISTAS[[#This Row],[Precio]]*(1-0.46)*(1-IF($C$3520="",0,$C$3520))</f>
        <v>124.82910000000001</v>
      </c>
      <c r="H878" s="1">
        <f>+_xlfn.XLOOKUP(LISTAS[[#This Row],[ID]],_01_CODIGOS_Y_COSTOS_xlsm[Producto y N°],_01_CODIGOS_Y_COSTOS_xlsm[COSTO],0,0,1)</f>
        <v>34.502499999999998</v>
      </c>
      <c r="I878" s="115">
        <f>+IFERROR(LISTAS[[#This Row],[VENTA NETA]]/LISTAS[[#This Row],[COSTO]]-1,0)</f>
        <v>2.6179726106803862</v>
      </c>
      <c r="J878" s="33" t="str">
        <f>IFERROR(VLOOKUP(LISTAS[[#This Row],[ID]],_01_CODIGOS_Y_COSTOS_xlsm[[Producto y N°]:[CODIGO]],2,0),"")</f>
        <v>0401016</v>
      </c>
      <c r="M878" s="22">
        <v>0</v>
      </c>
      <c r="N878" s="23">
        <f>+LISTAS[[#This Row],[Precio]]+(LISTAS[[#This Row],[Precio]]*M878)</f>
        <v>308.22000000000003</v>
      </c>
      <c r="O878" s="24">
        <f t="shared" si="29"/>
        <v>124.82910000000001</v>
      </c>
      <c r="Q878" s="21">
        <f>IFERROR(O878/LISTAS[[#This Row],[COSTO]]-1,"")</f>
        <v>2.6179726106803862</v>
      </c>
      <c r="R878" t="str">
        <f>+LISTAS[[#This Row],[ID]]</f>
        <v>SEEGER DIN 47216</v>
      </c>
      <c r="T878" s="29"/>
      <c r="U878" s="25">
        <f>LISTAS[[#This Row],[COSTO]]+(LISTAS[[#This Row],[COSTO]]*T878)</f>
        <v>34.502499999999998</v>
      </c>
      <c r="V878" s="30">
        <f>IF(T878="",0,U878/LISTAS[[#This Row],[VENTA NETA]]-1)</f>
        <v>0</v>
      </c>
      <c r="X878" s="25">
        <v>44.601399999999998</v>
      </c>
      <c r="Y878" s="31">
        <f>IFERROR(LISTAS[[#This Row],[COSTO]]/X878-1,"")</f>
        <v>-0.22642562789508847</v>
      </c>
      <c r="AF878" t="str">
        <v>NEPLASTIC</v>
      </c>
      <c r="AG878" t="str">
        <v>PERILLAS DE COCINA</v>
      </c>
      <c r="AH878" s="15">
        <v>122</v>
      </c>
      <c r="AI878" s="9">
        <v>2807.99865</v>
      </c>
      <c r="AJ878" s="9">
        <v>1620</v>
      </c>
      <c r="AK878" s="66">
        <v>0.73333249999999994</v>
      </c>
      <c r="AL878" s="8">
        <v>0.04</v>
      </c>
      <c r="AM878" s="9">
        <v>2920.3185960000001</v>
      </c>
      <c r="AN878" s="66">
        <v>0.80266579999999998</v>
      </c>
      <c r="AO878" s="13">
        <f t="shared" si="28"/>
        <v>112.31994600000007</v>
      </c>
      <c r="AQ878" s="66">
        <v>0.79999999999999982</v>
      </c>
      <c r="AR878" s="13">
        <v>16.753499999999917</v>
      </c>
    </row>
    <row r="879" spans="1:44" x14ac:dyDescent="0.2">
      <c r="A879" s="6" t="s">
        <v>1345</v>
      </c>
      <c r="B879" t="s">
        <v>1327</v>
      </c>
      <c r="C879">
        <v>17</v>
      </c>
      <c r="D879" t="s">
        <v>1346</v>
      </c>
      <c r="E879" s="2">
        <v>348.66</v>
      </c>
      <c r="F879" s="6" t="str">
        <f>+_xlfn.XLOOKUP(LISTAS[[#This Row],[ID]],_01_CODIGOS_Y_COSTOS_xlsm[Producto y N°],_01_CODIGOS_Y_COSTOS_xlsm[FABRICA],"",0,1)</f>
        <v>OTIA</v>
      </c>
      <c r="G879" s="13">
        <f>LISTAS[[#This Row],[Precio]]*(1-0.46)*(1-IF($C$3520="",0,$C$3520))</f>
        <v>141.20730000000003</v>
      </c>
      <c r="H879" s="1">
        <f>+_xlfn.XLOOKUP(LISTAS[[#This Row],[ID]],_01_CODIGOS_Y_COSTOS_xlsm[Producto y N°],_01_CODIGOS_Y_COSTOS_xlsm[COSTO],0,0,1)</f>
        <v>39.022100000000002</v>
      </c>
      <c r="I879" s="115">
        <f>+IFERROR(LISTAS[[#This Row],[VENTA NETA]]/LISTAS[[#This Row],[COSTO]]-1,0)</f>
        <v>2.6186494319885405</v>
      </c>
      <c r="J879" s="33" t="str">
        <f>IFERROR(VLOOKUP(LISTAS[[#This Row],[ID]],_01_CODIGOS_Y_COSTOS_xlsm[[Producto y N°]:[CODIGO]],2,0),"")</f>
        <v>0401017</v>
      </c>
      <c r="M879" s="22">
        <v>0</v>
      </c>
      <c r="N879" s="23">
        <f>+LISTAS[[#This Row],[Precio]]+(LISTAS[[#This Row],[Precio]]*M879)</f>
        <v>348.66</v>
      </c>
      <c r="O879" s="24">
        <f t="shared" si="29"/>
        <v>141.20730000000003</v>
      </c>
      <c r="Q879" s="21">
        <f>IFERROR(O879/LISTAS[[#This Row],[COSTO]]-1,"")</f>
        <v>2.6186494319885405</v>
      </c>
      <c r="R879" t="str">
        <f>+LISTAS[[#This Row],[ID]]</f>
        <v>SEEGER DIN 47217</v>
      </c>
      <c r="T879" s="29"/>
      <c r="U879" s="25">
        <f>LISTAS[[#This Row],[COSTO]]+(LISTAS[[#This Row],[COSTO]]*T879)</f>
        <v>39.022100000000002</v>
      </c>
      <c r="V879" s="30">
        <f>IF(T879="",0,U879/LISTAS[[#This Row],[VENTA NETA]]-1)</f>
        <v>0</v>
      </c>
      <c r="X879" s="25">
        <v>50.445599999999999</v>
      </c>
      <c r="Y879" s="31">
        <f>IFERROR(LISTAS[[#This Row],[COSTO]]/X879-1,"")</f>
        <v>-0.22645186101463755</v>
      </c>
      <c r="AF879" t="str">
        <v>NEPLASTIC</v>
      </c>
      <c r="AG879" t="str">
        <v>PERILLAS DE COCINA</v>
      </c>
      <c r="AH879" s="15">
        <v>123</v>
      </c>
      <c r="AI879" s="9">
        <v>2807.99865</v>
      </c>
      <c r="AJ879" s="9">
        <v>1620</v>
      </c>
      <c r="AK879" s="66">
        <v>0.73333249999999994</v>
      </c>
      <c r="AL879" s="8">
        <v>0.04</v>
      </c>
      <c r="AM879" s="9">
        <v>2920.3185960000001</v>
      </c>
      <c r="AN879" s="66">
        <v>0.80266579999999998</v>
      </c>
      <c r="AO879" s="13">
        <f t="shared" si="28"/>
        <v>112.31994600000007</v>
      </c>
      <c r="AQ879" s="66">
        <v>0.7999999999999996</v>
      </c>
      <c r="AR879" s="13">
        <v>88.830899999999701</v>
      </c>
    </row>
    <row r="880" spans="1:44" x14ac:dyDescent="0.2">
      <c r="A880" s="6" t="s">
        <v>1347</v>
      </c>
      <c r="B880" t="s">
        <v>1327</v>
      </c>
      <c r="C880">
        <v>18</v>
      </c>
      <c r="D880" t="s">
        <v>1348</v>
      </c>
      <c r="E880" s="2">
        <v>329.03</v>
      </c>
      <c r="F880" s="6" t="str">
        <f>+_xlfn.XLOOKUP(LISTAS[[#This Row],[ID]],_01_CODIGOS_Y_COSTOS_xlsm[Producto y N°],_01_CODIGOS_Y_COSTOS_xlsm[FABRICA],"",0,1)</f>
        <v>OTIA</v>
      </c>
      <c r="G880" s="13">
        <f>LISTAS[[#This Row],[Precio]]*(1-0.46)*(1-IF($C$3520="",0,$C$3520))</f>
        <v>133.25715</v>
      </c>
      <c r="H880" s="1">
        <f>+_xlfn.XLOOKUP(LISTAS[[#This Row],[ID]],_01_CODIGOS_Y_COSTOS_xlsm[Producto y N°],_01_CODIGOS_Y_COSTOS_xlsm[COSTO],0,0,1)</f>
        <v>46.345199999999998</v>
      </c>
      <c r="I880" s="115">
        <f>+IFERROR(LISTAS[[#This Row],[VENTA NETA]]/LISTAS[[#This Row],[COSTO]]-1,0)</f>
        <v>1.8753171849511925</v>
      </c>
      <c r="J880" s="33" t="str">
        <f>IFERROR(VLOOKUP(LISTAS[[#This Row],[ID]],_01_CODIGOS_Y_COSTOS_xlsm[[Producto y N°]:[CODIGO]],2,0),"")</f>
        <v>0401018</v>
      </c>
      <c r="M880" s="22">
        <v>0</v>
      </c>
      <c r="N880" s="23">
        <f>+LISTAS[[#This Row],[Precio]]+(LISTAS[[#This Row],[Precio]]*M880)</f>
        <v>329.03</v>
      </c>
      <c r="O880" s="24">
        <f t="shared" si="29"/>
        <v>133.25715</v>
      </c>
      <c r="Q880" s="21">
        <f>IFERROR(O880/LISTAS[[#This Row],[COSTO]]-1,"")</f>
        <v>1.8753171849511925</v>
      </c>
      <c r="R880" t="str">
        <f>+LISTAS[[#This Row],[ID]]</f>
        <v>SEEGER DIN 47218</v>
      </c>
      <c r="T880" s="29"/>
      <c r="U880" s="25">
        <f>LISTAS[[#This Row],[COSTO]]+(LISTAS[[#This Row],[COSTO]]*T880)</f>
        <v>46.345199999999998</v>
      </c>
      <c r="V880" s="30">
        <f>IF(T880="",0,U880/LISTAS[[#This Row],[VENTA NETA]]-1)</f>
        <v>0</v>
      </c>
      <c r="X880" s="25">
        <v>64.108800000000002</v>
      </c>
      <c r="Y880" s="31">
        <f>IFERROR(LISTAS[[#This Row],[COSTO]]/X880-1,"")</f>
        <v>-0.27708520515124291</v>
      </c>
      <c r="AF880" t="str">
        <v>NEPLASTIC</v>
      </c>
      <c r="AG880" t="str">
        <v>PERILLAS DE COCINA</v>
      </c>
      <c r="AH880" s="15">
        <v>130</v>
      </c>
      <c r="AI880" s="9">
        <v>3610.2874500000007</v>
      </c>
      <c r="AJ880" s="9">
        <v>2070</v>
      </c>
      <c r="AK880" s="66">
        <v>0.74410021739130472</v>
      </c>
      <c r="AL880" s="8">
        <v>0.04</v>
      </c>
      <c r="AM880" s="9">
        <v>3754.6989480000002</v>
      </c>
      <c r="AN880" s="66">
        <v>0.81386422608695663</v>
      </c>
      <c r="AO880" s="13">
        <f t="shared" si="28"/>
        <v>144.41149799999948</v>
      </c>
      <c r="AQ880" s="66">
        <v>0.79999999999999982</v>
      </c>
      <c r="AR880" s="13">
        <v>1.0659600000000005</v>
      </c>
    </row>
    <row r="881" spans="1:44" x14ac:dyDescent="0.2">
      <c r="A881" s="6" t="s">
        <v>1349</v>
      </c>
      <c r="B881" t="s">
        <v>1327</v>
      </c>
      <c r="C881">
        <v>19</v>
      </c>
      <c r="D881" t="s">
        <v>1350</v>
      </c>
      <c r="E881" s="2">
        <v>442.62</v>
      </c>
      <c r="F881" s="6" t="str">
        <f>+_xlfn.XLOOKUP(LISTAS[[#This Row],[ID]],_01_CODIGOS_Y_COSTOS_xlsm[Producto y N°],_01_CODIGOS_Y_COSTOS_xlsm[FABRICA],"",0,1)</f>
        <v>OTIA</v>
      </c>
      <c r="G881" s="13">
        <f>LISTAS[[#This Row],[Precio]]*(1-0.46)*(1-IF($C$3520="",0,$C$3520))</f>
        <v>179.2611</v>
      </c>
      <c r="H881" s="1">
        <f>+_xlfn.XLOOKUP(LISTAS[[#This Row],[ID]],_01_CODIGOS_Y_COSTOS_xlsm[Producto y N°],_01_CODIGOS_Y_COSTOS_xlsm[COSTO],0,0,1)</f>
        <v>51.724699999999999</v>
      </c>
      <c r="I881" s="115">
        <f>+IFERROR(LISTAS[[#This Row],[VENTA NETA]]/LISTAS[[#This Row],[COSTO]]-1,0)</f>
        <v>2.4656769396439224</v>
      </c>
      <c r="J881" s="33" t="str">
        <f>IFERROR(VLOOKUP(LISTAS[[#This Row],[ID]],_01_CODIGOS_Y_COSTOS_xlsm[[Producto y N°]:[CODIGO]],2,0),"")</f>
        <v>0401019</v>
      </c>
      <c r="M881" s="22">
        <v>0</v>
      </c>
      <c r="N881" s="23">
        <f>+LISTAS[[#This Row],[Precio]]+(LISTAS[[#This Row],[Precio]]*M881)</f>
        <v>442.62</v>
      </c>
      <c r="O881" s="24">
        <f t="shared" si="29"/>
        <v>179.2611</v>
      </c>
      <c r="Q881" s="21">
        <f>IFERROR(O881/LISTAS[[#This Row],[COSTO]]-1,"")</f>
        <v>2.4656769396439224</v>
      </c>
      <c r="R881" t="str">
        <f>+LISTAS[[#This Row],[ID]]</f>
        <v>SEEGER DIN 47219</v>
      </c>
      <c r="T881" s="29"/>
      <c r="U881" s="25">
        <f>LISTAS[[#This Row],[COSTO]]+(LISTAS[[#This Row],[COSTO]]*T881)</f>
        <v>51.724699999999999</v>
      </c>
      <c r="V881" s="30">
        <f>IF(T881="",0,U881/LISTAS[[#This Row],[VENTA NETA]]-1)</f>
        <v>0</v>
      </c>
      <c r="X881" s="25">
        <v>71.55</v>
      </c>
      <c r="Y881" s="31">
        <f>IFERROR(LISTAS[[#This Row],[COSTO]]/X881-1,"")</f>
        <v>-0.2770831586303284</v>
      </c>
      <c r="AF881" t="str">
        <v>ALNAT</v>
      </c>
      <c r="AG881" t="str">
        <v>RACORD - ACOPLES - REDUCCIONES - ENTREROSCAS</v>
      </c>
      <c r="AH881" s="15">
        <v>90</v>
      </c>
      <c r="AI881" s="9">
        <v>4057.0388999999996</v>
      </c>
      <c r="AJ881" s="9">
        <v>2851.2669999999998</v>
      </c>
      <c r="AK881" s="66">
        <v>0.42288985913981381</v>
      </c>
      <c r="AL881" s="8">
        <v>-0.1</v>
      </c>
      <c r="AM881" s="9">
        <v>3651.3350099999998</v>
      </c>
      <c r="AN881" s="66">
        <v>0.28060087322583249</v>
      </c>
      <c r="AO881" s="13">
        <f t="shared" si="28"/>
        <v>-405.70388999999977</v>
      </c>
      <c r="AQ881" s="66">
        <v>0.8</v>
      </c>
      <c r="AR881" s="13">
        <v>22.779899999999998</v>
      </c>
    </row>
    <row r="882" spans="1:44" x14ac:dyDescent="0.2">
      <c r="A882" s="6" t="s">
        <v>1351</v>
      </c>
      <c r="B882" t="s">
        <v>1327</v>
      </c>
      <c r="C882">
        <v>20</v>
      </c>
      <c r="D882" t="s">
        <v>1352</v>
      </c>
      <c r="E882" s="2">
        <v>438.95</v>
      </c>
      <c r="F882" s="6" t="str">
        <f>+_xlfn.XLOOKUP(LISTAS[[#This Row],[ID]],_01_CODIGOS_Y_COSTOS_xlsm[Producto y N°],_01_CODIGOS_Y_COSTOS_xlsm[FABRICA],"",0,1)</f>
        <v>OTIA</v>
      </c>
      <c r="G882" s="13">
        <f>LISTAS[[#This Row],[Precio]]*(1-0.46)*(1-IF($C$3520="",0,$C$3520))</f>
        <v>177.77475000000001</v>
      </c>
      <c r="H882" s="1">
        <f>+_xlfn.XLOOKUP(LISTAS[[#This Row],[ID]],_01_CODIGOS_Y_COSTOS_xlsm[Producto y N°],_01_CODIGOS_Y_COSTOS_xlsm[COSTO],0,0,1)</f>
        <v>51.724699999999999</v>
      </c>
      <c r="I882" s="115">
        <f>+IFERROR(LISTAS[[#This Row],[VENTA NETA]]/LISTAS[[#This Row],[COSTO]]-1,0)</f>
        <v>2.4369411519061495</v>
      </c>
      <c r="J882" s="33" t="str">
        <f>IFERROR(VLOOKUP(LISTAS[[#This Row],[ID]],_01_CODIGOS_Y_COSTOS_xlsm[[Producto y N°]:[CODIGO]],2,0),"")</f>
        <v>0401020</v>
      </c>
      <c r="M882" s="22">
        <v>0</v>
      </c>
      <c r="N882" s="23">
        <f>+LISTAS[[#This Row],[Precio]]+(LISTAS[[#This Row],[Precio]]*M882)</f>
        <v>438.95</v>
      </c>
      <c r="O882" s="24">
        <f t="shared" si="29"/>
        <v>177.77475000000001</v>
      </c>
      <c r="Q882" s="21">
        <f>IFERROR(O882/LISTAS[[#This Row],[COSTO]]-1,"")</f>
        <v>2.4369411519061495</v>
      </c>
      <c r="R882" t="str">
        <f>+LISTAS[[#This Row],[ID]]</f>
        <v>SEEGER DIN 47220</v>
      </c>
      <c r="T882" s="29"/>
      <c r="U882" s="25">
        <f>LISTAS[[#This Row],[COSTO]]+(LISTAS[[#This Row],[COSTO]]*T882)</f>
        <v>51.724699999999999</v>
      </c>
      <c r="V882" s="30">
        <f>IF(T882="",0,U882/LISTAS[[#This Row],[VENTA NETA]]-1)</f>
        <v>0</v>
      </c>
      <c r="X882" s="25">
        <v>71.55</v>
      </c>
      <c r="Y882" s="31">
        <f>IFERROR(LISTAS[[#This Row],[COSTO]]/X882-1,"")</f>
        <v>-0.2770831586303284</v>
      </c>
      <c r="AF882" t="str">
        <v>ALNAT</v>
      </c>
      <c r="AG882" t="str">
        <v>RACORD - ACOPLES - REDUCCIONES - ENTREROSCAS</v>
      </c>
      <c r="AH882" s="15">
        <v>91</v>
      </c>
      <c r="AI882" s="9">
        <v>4057.0388999999996</v>
      </c>
      <c r="AJ882" s="9">
        <v>2851.2669999999998</v>
      </c>
      <c r="AK882" s="66">
        <v>0.42288985913981381</v>
      </c>
      <c r="AL882" s="8">
        <v>-0.1</v>
      </c>
      <c r="AM882" s="9">
        <v>3651.3350099999998</v>
      </c>
      <c r="AN882" s="66">
        <v>0.28060087322583249</v>
      </c>
      <c r="AO882" s="13">
        <f t="shared" si="28"/>
        <v>-405.70388999999977</v>
      </c>
      <c r="AQ882" s="66">
        <v>0.79999999999999982</v>
      </c>
      <c r="AR882" s="13">
        <v>24.385139999999922</v>
      </c>
    </row>
    <row r="883" spans="1:44" x14ac:dyDescent="0.2">
      <c r="A883" s="6" t="s">
        <v>1353</v>
      </c>
      <c r="B883" t="s">
        <v>1327</v>
      </c>
      <c r="C883">
        <v>21</v>
      </c>
      <c r="D883" t="s">
        <v>1354</v>
      </c>
      <c r="E883" s="2">
        <v>427.16</v>
      </c>
      <c r="F883" s="6" t="str">
        <f>+_xlfn.XLOOKUP(LISTAS[[#This Row],[ID]],_01_CODIGOS_Y_COSTOS_xlsm[Producto y N°],_01_CODIGOS_Y_COSTOS_xlsm[FABRICA],"",0,1)</f>
        <v>OTIA</v>
      </c>
      <c r="G883" s="13">
        <f>LISTAS[[#This Row],[Precio]]*(1-0.46)*(1-IF($C$3520="",0,$C$3520))</f>
        <v>172.99980000000002</v>
      </c>
      <c r="H883" s="1">
        <f>+_xlfn.XLOOKUP(LISTAS[[#This Row],[ID]],_01_CODIGOS_Y_COSTOS_xlsm[Producto y N°],_01_CODIGOS_Y_COSTOS_xlsm[COSTO],0,0,1)</f>
        <v>62.552500000000002</v>
      </c>
      <c r="I883" s="115">
        <f>+IFERROR(LISTAS[[#This Row],[VENTA NETA]]/LISTAS[[#This Row],[COSTO]]-1,0)</f>
        <v>1.7656736341473165</v>
      </c>
      <c r="J883" s="33" t="str">
        <f>IFERROR(VLOOKUP(LISTAS[[#This Row],[ID]],_01_CODIGOS_Y_COSTOS_xlsm[[Producto y N°]:[CODIGO]],2,0),"")</f>
        <v>0401021</v>
      </c>
      <c r="M883" s="22">
        <v>0</v>
      </c>
      <c r="N883" s="23">
        <f>+LISTAS[[#This Row],[Precio]]+(LISTAS[[#This Row],[Precio]]*M883)</f>
        <v>427.16</v>
      </c>
      <c r="O883" s="24">
        <f t="shared" si="29"/>
        <v>172.99980000000002</v>
      </c>
      <c r="Q883" s="21">
        <f>IFERROR(O883/LISTAS[[#This Row],[COSTO]]-1,"")</f>
        <v>1.7656736341473165</v>
      </c>
      <c r="R883" t="str">
        <f>+LISTAS[[#This Row],[ID]]</f>
        <v>SEEGER DIN 47221</v>
      </c>
      <c r="T883" s="29"/>
      <c r="U883" s="25">
        <f>LISTAS[[#This Row],[COSTO]]+(LISTAS[[#This Row],[COSTO]]*T883)</f>
        <v>62.552500000000002</v>
      </c>
      <c r="V883" s="30">
        <f>IF(T883="",0,U883/LISTAS[[#This Row],[VENTA NETA]]-1)</f>
        <v>0</v>
      </c>
      <c r="X883" s="25">
        <v>86.529700000000005</v>
      </c>
      <c r="Y883" s="31">
        <f>IFERROR(LISTAS[[#This Row],[COSTO]]/X883-1,"")</f>
        <v>-0.27709792129176458</v>
      </c>
      <c r="AF883" t="str">
        <v>ALNAT</v>
      </c>
      <c r="AG883" t="str">
        <v>CONECTORES NUEVA INCORPORACION</v>
      </c>
      <c r="AH883" s="15">
        <v>300</v>
      </c>
      <c r="AI883" s="9">
        <v>866.09249999999997</v>
      </c>
      <c r="AJ883" s="9">
        <v>478.7937</v>
      </c>
      <c r="AK883" s="66">
        <v>0.80890538033395165</v>
      </c>
      <c r="AL883" s="8">
        <v>-0.2</v>
      </c>
      <c r="AM883" s="9">
        <v>692.87400000000002</v>
      </c>
      <c r="AN883" s="66">
        <v>0.44712430426716154</v>
      </c>
      <c r="AO883" s="13">
        <f t="shared" si="28"/>
        <v>-173.21849999999995</v>
      </c>
      <c r="AQ883" s="66">
        <v>0.8</v>
      </c>
      <c r="AR883" s="13">
        <v>180.68399999999974</v>
      </c>
    </row>
    <row r="884" spans="1:44" x14ac:dyDescent="0.2">
      <c r="A884" s="6" t="s">
        <v>1355</v>
      </c>
      <c r="B884" t="s">
        <v>1327</v>
      </c>
      <c r="C884">
        <v>22</v>
      </c>
      <c r="D884" t="s">
        <v>1356</v>
      </c>
      <c r="E884" s="2">
        <v>502.63</v>
      </c>
      <c r="F884" s="6" t="str">
        <f>+_xlfn.XLOOKUP(LISTAS[[#This Row],[ID]],_01_CODIGOS_Y_COSTOS_xlsm[Producto y N°],_01_CODIGOS_Y_COSTOS_xlsm[FABRICA],"",0,1)</f>
        <v>OTIA</v>
      </c>
      <c r="G884" s="13">
        <f>LISTAS[[#This Row],[Precio]]*(1-0.46)*(1-IF($C$3520="",0,$C$3520))</f>
        <v>203.56515000000002</v>
      </c>
      <c r="H884" s="1">
        <f>+_xlfn.XLOOKUP(LISTAS[[#This Row],[ID]],_01_CODIGOS_Y_COSTOS_xlsm[Producto y N°],_01_CODIGOS_Y_COSTOS_xlsm[COSTO],0,0,1)</f>
        <v>70.447299999999998</v>
      </c>
      <c r="I884" s="115">
        <f>+IFERROR(LISTAS[[#This Row],[VENTA NETA]]/LISTAS[[#This Row],[COSTO]]-1,0)</f>
        <v>1.8896089701095717</v>
      </c>
      <c r="J884" s="33" t="str">
        <f>IFERROR(VLOOKUP(LISTAS[[#This Row],[ID]],_01_CODIGOS_Y_COSTOS_xlsm[[Producto y N°]:[CODIGO]],2,0),"")</f>
        <v>0401022</v>
      </c>
      <c r="M884" s="22">
        <v>0</v>
      </c>
      <c r="N884" s="23">
        <f>+LISTAS[[#This Row],[Precio]]+(LISTAS[[#This Row],[Precio]]*M884)</f>
        <v>502.63</v>
      </c>
      <c r="O884" s="24">
        <f t="shared" si="29"/>
        <v>203.56515000000002</v>
      </c>
      <c r="Q884" s="21">
        <f>IFERROR(O884/LISTAS[[#This Row],[COSTO]]-1,"")</f>
        <v>1.8896089701095717</v>
      </c>
      <c r="R884" t="str">
        <f>+LISTAS[[#This Row],[ID]]</f>
        <v>SEEGER DIN 47222</v>
      </c>
      <c r="T884" s="29"/>
      <c r="U884" s="25">
        <f>LISTAS[[#This Row],[COSTO]]+(LISTAS[[#This Row],[COSTO]]*T884)</f>
        <v>70.447299999999998</v>
      </c>
      <c r="V884" s="30">
        <f>IF(T884="",0,U884/LISTAS[[#This Row],[VENTA NETA]]-1)</f>
        <v>0</v>
      </c>
      <c r="X884" s="25">
        <v>97.451099999999997</v>
      </c>
      <c r="Y884" s="31">
        <f>IFERROR(LISTAS[[#This Row],[COSTO]]/X884-1,"")</f>
        <v>-0.27710102810537796</v>
      </c>
      <c r="AF884" t="str">
        <v>ALNAT</v>
      </c>
      <c r="AG884" t="str">
        <v>CONECTORES NUEVA INCORPORACION</v>
      </c>
      <c r="AH884" s="15">
        <v>304</v>
      </c>
      <c r="AI884" s="9">
        <v>1560.52575</v>
      </c>
      <c r="AJ884" s="9">
        <v>820.78920000000005</v>
      </c>
      <c r="AK884" s="66">
        <v>0.90125034539928151</v>
      </c>
      <c r="AL884" s="8">
        <v>-0.2</v>
      </c>
      <c r="AM884" s="9">
        <v>1248.4206000000001</v>
      </c>
      <c r="AN884" s="66">
        <v>0.52100027631942525</v>
      </c>
      <c r="AO884" s="13">
        <f t="shared" si="28"/>
        <v>-312.10514999999987</v>
      </c>
      <c r="AQ884" s="66">
        <v>0.8</v>
      </c>
      <c r="AR884" s="13">
        <v>180.68399999999974</v>
      </c>
    </row>
    <row r="885" spans="1:44" x14ac:dyDescent="0.2">
      <c r="A885" s="6" t="s">
        <v>1357</v>
      </c>
      <c r="B885" t="s">
        <v>1327</v>
      </c>
      <c r="C885">
        <v>23</v>
      </c>
      <c r="D885" t="s">
        <v>1358</v>
      </c>
      <c r="E885" s="2">
        <v>602.91</v>
      </c>
      <c r="F885" s="6" t="str">
        <f>+_xlfn.XLOOKUP(LISTAS[[#This Row],[ID]],_01_CODIGOS_Y_COSTOS_xlsm[Producto y N°],_01_CODIGOS_Y_COSTOS_xlsm[FABRICA],"",0,1)</f>
        <v>OTIA</v>
      </c>
      <c r="G885" s="13">
        <f>LISTAS[[#This Row],[Precio]]*(1-0.46)*(1-IF($C$3520="",0,$C$3520))</f>
        <v>244.17854999999997</v>
      </c>
      <c r="H885" s="1">
        <f>+_xlfn.XLOOKUP(LISTAS[[#This Row],[ID]],_01_CODIGOS_Y_COSTOS_xlsm[Producto y N°],_01_CODIGOS_Y_COSTOS_xlsm[COSTO],0,0,1)</f>
        <v>127.65600000000001</v>
      </c>
      <c r="I885" s="115">
        <f>+IFERROR(LISTAS[[#This Row],[VENTA NETA]]/LISTAS[[#This Row],[COSTO]]-1,0)</f>
        <v>0.91278553299492349</v>
      </c>
      <c r="J885" s="33" t="str">
        <f>IFERROR(VLOOKUP(LISTAS[[#This Row],[ID]],_01_CODIGOS_Y_COSTOS_xlsm[[Producto y N°]:[CODIGO]],2,0),"")</f>
        <v>0401023N</v>
      </c>
      <c r="M885" s="22">
        <v>0</v>
      </c>
      <c r="N885" s="23">
        <f>+LISTAS[[#This Row],[Precio]]+(LISTAS[[#This Row],[Precio]]*M885)</f>
        <v>602.91</v>
      </c>
      <c r="O885" s="24">
        <f t="shared" si="29"/>
        <v>244.17854999999997</v>
      </c>
      <c r="Q885" s="21">
        <f>IFERROR(O885/LISTAS[[#This Row],[COSTO]]-1,"")</f>
        <v>0.91278553299492349</v>
      </c>
      <c r="R885" t="str">
        <f>+LISTAS[[#This Row],[ID]]</f>
        <v>SEEGER DIN 47223</v>
      </c>
      <c r="T885" s="29"/>
      <c r="U885" s="25">
        <f>LISTAS[[#This Row],[COSTO]]+(LISTAS[[#This Row],[COSTO]]*T885)</f>
        <v>127.65600000000001</v>
      </c>
      <c r="V885" s="30">
        <f>IF(T885="",0,U885/LISTAS[[#This Row],[VENTA NETA]]-1)</f>
        <v>0</v>
      </c>
      <c r="X885" s="25">
        <v>138.78</v>
      </c>
      <c r="Y885" s="31">
        <f>IFERROR(LISTAS[[#This Row],[COSTO]]/X885-1,"")</f>
        <v>-8.0155642023346241E-2</v>
      </c>
      <c r="AF885" t="str">
        <v>ALNAT</v>
      </c>
      <c r="AG885" t="str">
        <v>CONECTORES NUEVA INCORPORACION</v>
      </c>
      <c r="AH885" s="15">
        <v>317</v>
      </c>
      <c r="AI885" s="9">
        <v>702.23760000000004</v>
      </c>
      <c r="AJ885" s="9">
        <v>341.99549999999999</v>
      </c>
      <c r="AK885" s="66">
        <v>1.0533533335964949</v>
      </c>
      <c r="AL885" s="8">
        <v>-0.2</v>
      </c>
      <c r="AM885" s="9">
        <v>561.79007999999999</v>
      </c>
      <c r="AN885" s="66">
        <v>0.64268266687719566</v>
      </c>
      <c r="AO885" s="13">
        <f t="shared" si="28"/>
        <v>-140.44752000000005</v>
      </c>
      <c r="AQ885" s="66">
        <v>0.80000000000000049</v>
      </c>
      <c r="AR885" s="13">
        <v>17.734950000000083</v>
      </c>
    </row>
    <row r="886" spans="1:44" x14ac:dyDescent="0.2">
      <c r="A886" s="6" t="s">
        <v>1359</v>
      </c>
      <c r="B886" t="s">
        <v>1327</v>
      </c>
      <c r="C886">
        <v>24</v>
      </c>
      <c r="D886" t="s">
        <v>1360</v>
      </c>
      <c r="E886" s="2">
        <v>601.29999999999995</v>
      </c>
      <c r="F886" s="6" t="str">
        <f>+_xlfn.XLOOKUP(LISTAS[[#This Row],[ID]],_01_CODIGOS_Y_COSTOS_xlsm[Producto y N°],_01_CODIGOS_Y_COSTOS_xlsm[FABRICA],"",0,1)</f>
        <v>OTIA</v>
      </c>
      <c r="G886" s="13">
        <f>LISTAS[[#This Row],[Precio]]*(1-0.46)*(1-IF($C$3520="",0,$C$3520))</f>
        <v>243.5265</v>
      </c>
      <c r="H886" s="1">
        <f>+_xlfn.XLOOKUP(LISTAS[[#This Row],[ID]],_01_CODIGOS_Y_COSTOS_xlsm[Producto y N°],_01_CODIGOS_Y_COSTOS_xlsm[COSTO],0,0,1)</f>
        <v>92.070300000000003</v>
      </c>
      <c r="I886" s="115">
        <f>+IFERROR(LISTAS[[#This Row],[VENTA NETA]]/LISTAS[[#This Row],[COSTO]]-1,0)</f>
        <v>1.6450060442944139</v>
      </c>
      <c r="J886" s="33" t="str">
        <f>IFERROR(VLOOKUP(LISTAS[[#This Row],[ID]],_01_CODIGOS_Y_COSTOS_xlsm[[Producto y N°]:[CODIGO]],2,0),"")</f>
        <v>0401024</v>
      </c>
      <c r="M886" s="22">
        <v>0</v>
      </c>
      <c r="N886" s="23">
        <f>+LISTAS[[#This Row],[Precio]]+(LISTAS[[#This Row],[Precio]]*M886)</f>
        <v>601.29999999999995</v>
      </c>
      <c r="O886" s="24">
        <f t="shared" si="29"/>
        <v>243.5265</v>
      </c>
      <c r="Q886" s="21">
        <f>IFERROR(O886/LISTAS[[#This Row],[COSTO]]-1,"")</f>
        <v>1.6450060442944139</v>
      </c>
      <c r="R886" t="str">
        <f>+LISTAS[[#This Row],[ID]]</f>
        <v>SEEGER DIN 47224</v>
      </c>
      <c r="T886" s="29"/>
      <c r="U886" s="25">
        <f>LISTAS[[#This Row],[COSTO]]+(LISTAS[[#This Row],[COSTO]]*T886)</f>
        <v>92.070300000000003</v>
      </c>
      <c r="V886" s="30">
        <f>IF(T886="",0,U886/LISTAS[[#This Row],[VENTA NETA]]-1)</f>
        <v>0</v>
      </c>
      <c r="X886" s="25">
        <v>121.8182</v>
      </c>
      <c r="Y886" s="31">
        <f>IFERROR(LISTAS[[#This Row],[COSTO]]/X886-1,"")</f>
        <v>-0.24419914265684439</v>
      </c>
      <c r="AF886" t="str">
        <v>ALNAT</v>
      </c>
      <c r="AG886" t="str">
        <v>CONECTORES NUEVA INCORPORACION</v>
      </c>
      <c r="AH886" s="15">
        <v>319</v>
      </c>
      <c r="AI886" s="9">
        <v>988.33365000000003</v>
      </c>
      <c r="AJ886" s="9">
        <v>478.7937</v>
      </c>
      <c r="AK886" s="66">
        <v>1.0642160705122059</v>
      </c>
      <c r="AL886" s="8">
        <v>-0.2</v>
      </c>
      <c r="AM886" s="9">
        <v>790.66691999999989</v>
      </c>
      <c r="AN886" s="66">
        <v>0.6513728564097645</v>
      </c>
      <c r="AO886" s="13">
        <f t="shared" si="28"/>
        <v>-197.66673000000014</v>
      </c>
      <c r="AQ886" s="66">
        <v>0.80000000000000049</v>
      </c>
      <c r="AR886" s="13">
        <v>17.734950000000083</v>
      </c>
    </row>
    <row r="887" spans="1:44" x14ac:dyDescent="0.2">
      <c r="A887" s="6" t="s">
        <v>1361</v>
      </c>
      <c r="B887" t="s">
        <v>1327</v>
      </c>
      <c r="C887">
        <v>25</v>
      </c>
      <c r="D887" t="s">
        <v>1362</v>
      </c>
      <c r="E887" s="2">
        <v>661.43</v>
      </c>
      <c r="F887" s="6" t="str">
        <f>+_xlfn.XLOOKUP(LISTAS[[#This Row],[ID]],_01_CODIGOS_Y_COSTOS_xlsm[Producto y N°],_01_CODIGOS_Y_COSTOS_xlsm[FABRICA],"",0,1)</f>
        <v>OTIA</v>
      </c>
      <c r="G887" s="13">
        <f>LISTAS[[#This Row],[Precio]]*(1-0.46)*(1-IF($C$3520="",0,$C$3520))</f>
        <v>267.87914999999998</v>
      </c>
      <c r="H887" s="1">
        <f>+_xlfn.XLOOKUP(LISTAS[[#This Row],[ID]],_01_CODIGOS_Y_COSTOS_xlsm[Producto y N°],_01_CODIGOS_Y_COSTOS_xlsm[COSTO],0,0,1)</f>
        <v>97.713800000000006</v>
      </c>
      <c r="I887" s="115">
        <f>+IFERROR(LISTAS[[#This Row],[VENTA NETA]]/LISTAS[[#This Row],[COSTO]]-1,0)</f>
        <v>1.7414669166484158</v>
      </c>
      <c r="J887" s="33" t="str">
        <f>IFERROR(VLOOKUP(LISTAS[[#This Row],[ID]],_01_CODIGOS_Y_COSTOS_xlsm[[Producto y N°]:[CODIGO]],2,0),"")</f>
        <v>0401025</v>
      </c>
      <c r="M887" s="22">
        <v>0</v>
      </c>
      <c r="N887" s="23">
        <f>+LISTAS[[#This Row],[Precio]]+(LISTAS[[#This Row],[Precio]]*M887)</f>
        <v>661.43</v>
      </c>
      <c r="O887" s="24">
        <f t="shared" si="29"/>
        <v>267.87914999999998</v>
      </c>
      <c r="Q887" s="21">
        <f>IFERROR(O887/LISTAS[[#This Row],[COSTO]]-1,"")</f>
        <v>1.7414669166484158</v>
      </c>
      <c r="R887" t="str">
        <f>+LISTAS[[#This Row],[ID]]</f>
        <v>SEEGER DIN 47225</v>
      </c>
      <c r="T887" s="29"/>
      <c r="U887" s="25">
        <f>LISTAS[[#This Row],[COSTO]]+(LISTAS[[#This Row],[COSTO]]*T887)</f>
        <v>97.713800000000006</v>
      </c>
      <c r="V887" s="30">
        <f>IF(T887="",0,U887/LISTAS[[#This Row],[VENTA NETA]]-1)</f>
        <v>0</v>
      </c>
      <c r="X887" s="25">
        <v>133.99879999999999</v>
      </c>
      <c r="Y887" s="31">
        <f>IFERROR(LISTAS[[#This Row],[COSTO]]/X887-1,"")</f>
        <v>-0.2707860070388689</v>
      </c>
      <c r="AF887" t="str">
        <v>ALNAT</v>
      </c>
      <c r="AG887" t="str">
        <v>CONECTORES NUEVA INCORPORACION</v>
      </c>
      <c r="AH887" s="15">
        <v>323</v>
      </c>
      <c r="AI887" s="9">
        <v>754.25580000000002</v>
      </c>
      <c r="AJ887" s="9">
        <v>363.82499999999999</v>
      </c>
      <c r="AK887" s="66">
        <v>1.0731280148423008</v>
      </c>
      <c r="AL887" s="8">
        <v>-0.2</v>
      </c>
      <c r="AM887" s="9">
        <v>603.40463999999997</v>
      </c>
      <c r="AN887" s="66">
        <v>0.65850241187384051</v>
      </c>
      <c r="AO887" s="13">
        <f t="shared" si="28"/>
        <v>-150.85116000000005</v>
      </c>
      <c r="AQ887" s="66">
        <v>0.79999999999999982</v>
      </c>
      <c r="AR887" s="13">
        <v>16.152749999999969</v>
      </c>
    </row>
    <row r="888" spans="1:44" x14ac:dyDescent="0.2">
      <c r="A888" s="6" t="s">
        <v>1363</v>
      </c>
      <c r="B888" t="s">
        <v>1327</v>
      </c>
      <c r="C888">
        <v>26</v>
      </c>
      <c r="D888" t="s">
        <v>1364</v>
      </c>
      <c r="E888" s="2">
        <v>749.64</v>
      </c>
      <c r="F888" s="6" t="str">
        <f>+_xlfn.XLOOKUP(LISTAS[[#This Row],[ID]],_01_CODIGOS_Y_COSTOS_xlsm[Producto y N°],_01_CODIGOS_Y_COSTOS_xlsm[FABRICA],"",0,1)</f>
        <v>OTIA</v>
      </c>
      <c r="G888" s="13">
        <f>LISTAS[[#This Row],[Precio]]*(1-0.46)*(1-IF($C$3520="",0,$C$3520))</f>
        <v>303.60419999999999</v>
      </c>
      <c r="H888" s="1">
        <f>+_xlfn.XLOOKUP(LISTAS[[#This Row],[ID]],_01_CODIGOS_Y_COSTOS_xlsm[Producto y N°],_01_CODIGOS_Y_COSTOS_xlsm[COSTO],0,0,1)</f>
        <v>148.75380000000001</v>
      </c>
      <c r="I888" s="115">
        <f>+IFERROR(LISTAS[[#This Row],[VENTA NETA]]/LISTAS[[#This Row],[COSTO]]-1,0)</f>
        <v>1.0409844992195154</v>
      </c>
      <c r="J888" s="33" t="str">
        <f>IFERROR(VLOOKUP(LISTAS[[#This Row],[ID]],_01_CODIGOS_Y_COSTOS_xlsm[[Producto y N°]:[CODIGO]],2,0),"")</f>
        <v>0401026N</v>
      </c>
      <c r="M888" s="22">
        <v>0</v>
      </c>
      <c r="N888" s="23">
        <f>+LISTAS[[#This Row],[Precio]]+(LISTAS[[#This Row],[Precio]]*M888)</f>
        <v>749.64</v>
      </c>
      <c r="O888" s="24">
        <f t="shared" si="29"/>
        <v>303.60419999999999</v>
      </c>
      <c r="Q888" s="21">
        <f>IFERROR(O888/LISTAS[[#This Row],[COSTO]]-1,"")</f>
        <v>1.0409844992195154</v>
      </c>
      <c r="R888" t="str">
        <f>+LISTAS[[#This Row],[ID]]</f>
        <v>SEEGER DIN 47226</v>
      </c>
      <c r="T888" s="29"/>
      <c r="U888" s="25">
        <f>LISTAS[[#This Row],[COSTO]]+(LISTAS[[#This Row],[COSTO]]*T888)</f>
        <v>148.75380000000001</v>
      </c>
      <c r="V888" s="30">
        <f>IF(T888="",0,U888/LISTAS[[#This Row],[VENTA NETA]]-1)</f>
        <v>0</v>
      </c>
      <c r="X888" s="25">
        <v>155.84399999999999</v>
      </c>
      <c r="Y888" s="31">
        <f>IFERROR(LISTAS[[#This Row],[COSTO]]/X888-1,"")</f>
        <v>-4.5495495495495364E-2</v>
      </c>
      <c r="AF888" t="str">
        <v>ALNAT</v>
      </c>
      <c r="AG888" t="str">
        <v>CONECTORES NUEVA INCORPORACION</v>
      </c>
      <c r="AH888">
        <v>324</v>
      </c>
      <c r="AI888">
        <v>936.31544999999994</v>
      </c>
      <c r="AJ888">
        <v>436.59</v>
      </c>
      <c r="AK888">
        <v>1.1446103896103894</v>
      </c>
      <c r="AL888">
        <v>-0.2</v>
      </c>
      <c r="AM888">
        <v>749.05236000000002</v>
      </c>
      <c r="AN888">
        <v>0.71568831168831193</v>
      </c>
    </row>
    <row r="889" spans="1:44" x14ac:dyDescent="0.2">
      <c r="A889" s="6" t="s">
        <v>1365</v>
      </c>
      <c r="B889" t="s">
        <v>1327</v>
      </c>
      <c r="C889">
        <v>27</v>
      </c>
      <c r="D889" t="s">
        <v>1366</v>
      </c>
      <c r="E889" s="2">
        <v>634.37</v>
      </c>
      <c r="F889" s="6" t="str">
        <f>+_xlfn.XLOOKUP(LISTAS[[#This Row],[ID]],_01_CODIGOS_Y_COSTOS_xlsm[Producto y N°],_01_CODIGOS_Y_COSTOS_xlsm[FABRICA],"",0,1)</f>
        <v>OTIA</v>
      </c>
      <c r="G889" s="13">
        <f>LISTAS[[#This Row],[Precio]]*(1-0.46)*(1-IF($C$3520="",0,$C$3520))</f>
        <v>256.91985000000005</v>
      </c>
      <c r="H889" s="1">
        <f>+_xlfn.XLOOKUP(LISTAS[[#This Row],[ID]],_01_CODIGOS_Y_COSTOS_xlsm[Producto y N°],_01_CODIGOS_Y_COSTOS_xlsm[COSTO],0,0,1)</f>
        <v>106.7072</v>
      </c>
      <c r="I889" s="115">
        <f>+IFERROR(LISTAS[[#This Row],[VENTA NETA]]/LISTAS[[#This Row],[COSTO]]-1,0)</f>
        <v>1.4077086644575068</v>
      </c>
      <c r="J889" s="33" t="str">
        <f>IFERROR(VLOOKUP(LISTAS[[#This Row],[ID]],_01_CODIGOS_Y_COSTOS_xlsm[[Producto y N°]:[CODIGO]],2,0),"")</f>
        <v>0401027</v>
      </c>
      <c r="M889" s="22">
        <v>0</v>
      </c>
      <c r="N889" s="23">
        <f>+LISTAS[[#This Row],[Precio]]+(LISTAS[[#This Row],[Precio]]*M889)</f>
        <v>634.37</v>
      </c>
      <c r="O889" s="24">
        <f t="shared" si="29"/>
        <v>256.91985000000005</v>
      </c>
      <c r="Q889" s="21">
        <f>IFERROR(O889/LISTAS[[#This Row],[COSTO]]-1,"")</f>
        <v>1.4077086644575068</v>
      </c>
      <c r="R889" t="str">
        <f>+LISTAS[[#This Row],[ID]]</f>
        <v>SEEGER DIN 47227</v>
      </c>
      <c r="T889" s="29"/>
      <c r="U889" s="25">
        <f>LISTAS[[#This Row],[COSTO]]+(LISTAS[[#This Row],[COSTO]]*T889)</f>
        <v>106.7072</v>
      </c>
      <c r="V889" s="30">
        <f>IF(T889="",0,U889/LISTAS[[#This Row],[VENTA NETA]]-1)</f>
        <v>0</v>
      </c>
      <c r="X889" s="25">
        <v>137.94839999999999</v>
      </c>
      <c r="Y889" s="31">
        <f>IFERROR(LISTAS[[#This Row],[COSTO]]/X889-1,"")</f>
        <v>-0.22647018740340585</v>
      </c>
      <c r="AF889" t="str">
        <v>ALNAT</v>
      </c>
      <c r="AG889" t="str">
        <v>CONECTORES NUEVA INCORPORACION</v>
      </c>
      <c r="AH889">
        <v>325</v>
      </c>
      <c r="AI889">
        <v>635.13315000000011</v>
      </c>
      <c r="AJ889">
        <v>313.23599999999999</v>
      </c>
      <c r="AK889">
        <v>1.027650557407195</v>
      </c>
      <c r="AL889">
        <v>-0.2</v>
      </c>
      <c r="AM889">
        <v>508.10652000000005</v>
      </c>
      <c r="AN889">
        <v>0.62212044592575588</v>
      </c>
    </row>
    <row r="890" spans="1:44" x14ac:dyDescent="0.2">
      <c r="A890" s="6" t="s">
        <v>1367</v>
      </c>
      <c r="B890" t="s">
        <v>1327</v>
      </c>
      <c r="C890">
        <v>28</v>
      </c>
      <c r="D890" t="s">
        <v>1368</v>
      </c>
      <c r="E890" s="2">
        <v>726.85</v>
      </c>
      <c r="F890" s="6" t="str">
        <f>+_xlfn.XLOOKUP(LISTAS[[#This Row],[ID]],_01_CODIGOS_Y_COSTOS_xlsm[Producto y N°],_01_CODIGOS_Y_COSTOS_xlsm[FABRICA],"",0,1)</f>
        <v>OTIA</v>
      </c>
      <c r="G890" s="13">
        <f>LISTAS[[#This Row],[Precio]]*(1-0.46)*(1-IF($C$3520="",0,$C$3520))</f>
        <v>294.37425000000002</v>
      </c>
      <c r="H890" s="1">
        <f>+_xlfn.XLOOKUP(LISTAS[[#This Row],[ID]],_01_CODIGOS_Y_COSTOS_xlsm[Producto y N°],_01_CODIGOS_Y_COSTOS_xlsm[COSTO],0,0,1)</f>
        <v>107.59269999999999</v>
      </c>
      <c r="I890" s="115">
        <f>+IFERROR(LISTAS[[#This Row],[VENTA NETA]]/LISTAS[[#This Row],[COSTO]]-1,0)</f>
        <v>1.7360057884968034</v>
      </c>
      <c r="J890" s="33" t="str">
        <f>IFERROR(VLOOKUP(LISTAS[[#This Row],[ID]],_01_CODIGOS_Y_COSTOS_xlsm[[Producto y N°]:[CODIGO]],2,0),"")</f>
        <v>0401028</v>
      </c>
      <c r="M890" s="22">
        <v>0</v>
      </c>
      <c r="N890" s="23">
        <f>+LISTAS[[#This Row],[Precio]]+(LISTAS[[#This Row],[Precio]]*M890)</f>
        <v>726.85</v>
      </c>
      <c r="O890" s="24">
        <f t="shared" si="29"/>
        <v>294.37425000000002</v>
      </c>
      <c r="Q890" s="21">
        <f>IFERROR(O890/LISTAS[[#This Row],[COSTO]]-1,"")</f>
        <v>1.7360057884968034</v>
      </c>
      <c r="R890" t="str">
        <f>+LISTAS[[#This Row],[ID]]</f>
        <v>SEEGER DIN 47228</v>
      </c>
      <c r="T890" s="29"/>
      <c r="U890" s="25">
        <f>LISTAS[[#This Row],[COSTO]]+(LISTAS[[#This Row],[COSTO]]*T890)</f>
        <v>107.59269999999999</v>
      </c>
      <c r="V890" s="30">
        <f>IF(T890="",0,U890/LISTAS[[#This Row],[VENTA NETA]]-1)</f>
        <v>0</v>
      </c>
      <c r="X890" s="25">
        <v>139.0932</v>
      </c>
      <c r="Y890" s="31">
        <f>IFERROR(LISTAS[[#This Row],[COSTO]]/X890-1,"")</f>
        <v>-0.22647045290495871</v>
      </c>
      <c r="AF890" t="str">
        <v>ALNAT</v>
      </c>
      <c r="AG890" t="str">
        <v>CONECTORES NUEVA INCORPORACION</v>
      </c>
      <c r="AH890">
        <v>327</v>
      </c>
      <c r="AI890">
        <v>837.22410000000002</v>
      </c>
      <c r="AJ890">
        <v>492.49799999999999</v>
      </c>
      <c r="AK890">
        <v>0.69995431453528756</v>
      </c>
      <c r="AL890">
        <v>-0.2</v>
      </c>
      <c r="AM890">
        <v>669.77927999999997</v>
      </c>
      <c r="AN890">
        <v>0.35996345162822996</v>
      </c>
    </row>
    <row r="891" spans="1:44" x14ac:dyDescent="0.2">
      <c r="A891" s="6" t="s">
        <v>1369</v>
      </c>
      <c r="B891" t="s">
        <v>1327</v>
      </c>
      <c r="C891">
        <v>29</v>
      </c>
      <c r="D891" t="s">
        <v>1370</v>
      </c>
      <c r="E891" s="2">
        <v>660.71</v>
      </c>
      <c r="F891" s="6" t="str">
        <f>+_xlfn.XLOOKUP(LISTAS[[#This Row],[ID]],_01_CODIGOS_Y_COSTOS_xlsm[Producto y N°],_01_CODIGOS_Y_COSTOS_xlsm[FABRICA],"",0,1)</f>
        <v>OTIA</v>
      </c>
      <c r="G891" s="13">
        <f>LISTAS[[#This Row],[Precio]]*(1-0.46)*(1-IF($C$3520="",0,$C$3520))</f>
        <v>267.58755000000002</v>
      </c>
      <c r="H891" s="1">
        <f>+_xlfn.XLOOKUP(LISTAS[[#This Row],[ID]],_01_CODIGOS_Y_COSTOS_xlsm[Producto y N°],_01_CODIGOS_Y_COSTOS_xlsm[COSTO],0,0,1)</f>
        <v>115.0446</v>
      </c>
      <c r="I891" s="115">
        <f>+IFERROR(LISTAS[[#This Row],[VENTA NETA]]/LISTAS[[#This Row],[COSTO]]-1,0)</f>
        <v>1.3259461982570238</v>
      </c>
      <c r="J891" s="33" t="str">
        <f>IFERROR(VLOOKUP(LISTAS[[#This Row],[ID]],_01_CODIGOS_Y_COSTOS_xlsm[[Producto y N°]:[CODIGO]],2,0),"")</f>
        <v>0401029</v>
      </c>
      <c r="M891" s="22">
        <v>0</v>
      </c>
      <c r="N891" s="23">
        <f>+LISTAS[[#This Row],[Precio]]+(LISTAS[[#This Row],[Precio]]*M891)</f>
        <v>660.71</v>
      </c>
      <c r="O891" s="24">
        <f t="shared" si="29"/>
        <v>267.58755000000002</v>
      </c>
      <c r="Q891" s="21">
        <f>IFERROR(O891/LISTAS[[#This Row],[COSTO]]-1,"")</f>
        <v>1.3259461982570238</v>
      </c>
      <c r="R891" t="str">
        <f>+LISTAS[[#This Row],[ID]]</f>
        <v>SEEGER DIN 47229</v>
      </c>
      <c r="T891" s="29"/>
      <c r="U891" s="25">
        <f>LISTAS[[#This Row],[COSTO]]+(LISTAS[[#This Row],[COSTO]]*T891)</f>
        <v>115.0446</v>
      </c>
      <c r="V891" s="30">
        <f>IF(T891="",0,U891/LISTAS[[#This Row],[VENTA NETA]]-1)</f>
        <v>0</v>
      </c>
      <c r="X891" s="25">
        <v>148.72669999999999</v>
      </c>
      <c r="Y891" s="31">
        <f>IFERROR(LISTAS[[#This Row],[COSTO]]/X891-1,"")</f>
        <v>-0.22646975963293736</v>
      </c>
      <c r="AF891" t="str">
        <v>ALNAT</v>
      </c>
      <c r="AG891" t="str">
        <v>CONECTORES NUEVA INCORPORACION</v>
      </c>
      <c r="AH891">
        <v>328</v>
      </c>
      <c r="AI891">
        <v>952.70174999999995</v>
      </c>
      <c r="AJ891">
        <v>492.49799999999999</v>
      </c>
      <c r="AK891">
        <v>0.93442765249808124</v>
      </c>
      <c r="AL891">
        <v>-0.2</v>
      </c>
      <c r="AM891">
        <v>762.16139999999996</v>
      </c>
      <c r="AN891">
        <v>0.54754212199846486</v>
      </c>
    </row>
    <row r="892" spans="1:44" x14ac:dyDescent="0.2">
      <c r="A892" s="6" t="s">
        <v>1371</v>
      </c>
      <c r="B892" t="s">
        <v>1327</v>
      </c>
      <c r="C892">
        <v>30</v>
      </c>
      <c r="D892" t="s">
        <v>1372</v>
      </c>
      <c r="E892" s="2">
        <v>685.56</v>
      </c>
      <c r="F892" s="6" t="str">
        <f>+_xlfn.XLOOKUP(LISTAS[[#This Row],[ID]],_01_CODIGOS_Y_COSTOS_xlsm[Producto y N°],_01_CODIGOS_Y_COSTOS_xlsm[FABRICA],"",0,1)</f>
        <v>OTIA</v>
      </c>
      <c r="G892" s="13">
        <f>LISTAS[[#This Row],[Precio]]*(1-0.46)*(1-IF($C$3520="",0,$C$3520))</f>
        <v>277.65179999999998</v>
      </c>
      <c r="H892" s="1">
        <f>+_xlfn.XLOOKUP(LISTAS[[#This Row],[ID]],_01_CODIGOS_Y_COSTOS_xlsm[Producto y N°],_01_CODIGOS_Y_COSTOS_xlsm[COSTO],0,0,1)</f>
        <v>154.251</v>
      </c>
      <c r="I892" s="115">
        <f>+IFERROR(LISTAS[[#This Row],[VENTA NETA]]/LISTAS[[#This Row],[COSTO]]-1,0)</f>
        <v>0.79999999999999982</v>
      </c>
      <c r="J892" s="33" t="str">
        <f>IFERROR(VLOOKUP(LISTAS[[#This Row],[ID]],_01_CODIGOS_Y_COSTOS_xlsm[[Producto y N°]:[CODIGO]],2,0),"")</f>
        <v>0401030NH</v>
      </c>
      <c r="M892" s="22">
        <v>0.1474959828602036</v>
      </c>
      <c r="N892" s="23">
        <f>+LISTAS[[#This Row],[Precio]]+(LISTAS[[#This Row],[Precio]]*M892)</f>
        <v>786.67734600964116</v>
      </c>
      <c r="O892" s="24">
        <f t="shared" si="29"/>
        <v>318.60432513390469</v>
      </c>
      <c r="Q892" s="21">
        <f>IFERROR(O892/LISTAS[[#This Row],[COSTO]]-1,"")</f>
        <v>1.0654927691483667</v>
      </c>
      <c r="R892" t="str">
        <f>+LISTAS[[#This Row],[ID]]</f>
        <v>SEEGER DIN 47230</v>
      </c>
      <c r="T892" s="29"/>
      <c r="U892" s="25">
        <f>LISTAS[[#This Row],[COSTO]]+(LISTAS[[#This Row],[COSTO]]*T892)</f>
        <v>154.251</v>
      </c>
      <c r="V892" s="30">
        <f>IF(T892="",0,U892/LISTAS[[#This Row],[VENTA NETA]]-1)</f>
        <v>0</v>
      </c>
      <c r="X892" s="25">
        <v>167.4</v>
      </c>
      <c r="Y892" s="31">
        <f>IFERROR(LISTAS[[#This Row],[COSTO]]/X892-1,"")</f>
        <v>-7.8548387096774142E-2</v>
      </c>
      <c r="AF892" t="str">
        <v>ALNAT</v>
      </c>
      <c r="AG892" t="str">
        <v>CONECTORES DE COMBUSTIBLE</v>
      </c>
      <c r="AH892">
        <v>41</v>
      </c>
      <c r="AI892">
        <v>4679.2080000000005</v>
      </c>
      <c r="AJ892">
        <v>2211.768</v>
      </c>
      <c r="AK892">
        <v>1.1155962108141542</v>
      </c>
      <c r="AL892">
        <v>-0.2</v>
      </c>
      <c r="AM892">
        <v>4621.4400000000005</v>
      </c>
      <c r="AN892">
        <v>1.0894777390757078</v>
      </c>
    </row>
    <row r="893" spans="1:44" x14ac:dyDescent="0.2">
      <c r="A893" s="6" t="s">
        <v>1373</v>
      </c>
      <c r="B893" t="s">
        <v>1327</v>
      </c>
      <c r="C893">
        <v>31</v>
      </c>
      <c r="D893" t="s">
        <v>1374</v>
      </c>
      <c r="E893" s="2">
        <v>747.62</v>
      </c>
      <c r="F893" s="6" t="str">
        <f>+_xlfn.XLOOKUP(LISTAS[[#This Row],[ID]],_01_CODIGOS_Y_COSTOS_xlsm[Producto y N°],_01_CODIGOS_Y_COSTOS_xlsm[FABRICA],"",0,1)</f>
        <v>OTIA</v>
      </c>
      <c r="G893" s="13">
        <f>LISTAS[[#This Row],[Precio]]*(1-0.46)*(1-IF($C$3520="",0,$C$3520))</f>
        <v>302.78610000000003</v>
      </c>
      <c r="H893" s="1">
        <f>+_xlfn.XLOOKUP(LISTAS[[#This Row],[ID]],_01_CODIGOS_Y_COSTOS_xlsm[Producto y N°],_01_CODIGOS_Y_COSTOS_xlsm[COSTO],0,0,1)</f>
        <v>130.1781</v>
      </c>
      <c r="I893" s="115">
        <f>+IFERROR(LISTAS[[#This Row],[VENTA NETA]]/LISTAS[[#This Row],[COSTO]]-1,0)</f>
        <v>1.3259373120363565</v>
      </c>
      <c r="J893" s="33" t="str">
        <f>IFERROR(VLOOKUP(LISTAS[[#This Row],[ID]],_01_CODIGOS_Y_COSTOS_xlsm[[Producto y N°]:[CODIGO]],2,0),"")</f>
        <v>0401031</v>
      </c>
      <c r="M893" s="22">
        <v>0</v>
      </c>
      <c r="N893" s="23">
        <f>+LISTAS[[#This Row],[Precio]]+(LISTAS[[#This Row],[Precio]]*M893)</f>
        <v>747.62</v>
      </c>
      <c r="O893" s="24">
        <f t="shared" si="29"/>
        <v>302.78610000000003</v>
      </c>
      <c r="Q893" s="21">
        <f>IFERROR(O893/LISTAS[[#This Row],[COSTO]]-1,"")</f>
        <v>1.3259373120363565</v>
      </c>
      <c r="R893" t="str">
        <f>+LISTAS[[#This Row],[ID]]</f>
        <v>SEEGER DIN 47231</v>
      </c>
      <c r="T893" s="29"/>
      <c r="U893" s="25">
        <f>LISTAS[[#This Row],[COSTO]]+(LISTAS[[#This Row],[COSTO]]*T893)</f>
        <v>130.1781</v>
      </c>
      <c r="V893" s="30">
        <f>IF(T893="",0,U893/LISTAS[[#This Row],[VENTA NETA]]-1)</f>
        <v>0</v>
      </c>
      <c r="X893" s="25">
        <v>168.29130000000001</v>
      </c>
      <c r="Y893" s="31">
        <f>IFERROR(LISTAS[[#This Row],[COSTO]]/X893-1,"")</f>
        <v>-0.2264716001361925</v>
      </c>
      <c r="AF893" t="str">
        <v>ALNAT</v>
      </c>
      <c r="AG893" t="str">
        <v>CONECTORES NUEVA INCORPORACION</v>
      </c>
      <c r="AH893">
        <v>320</v>
      </c>
      <c r="AI893">
        <v>1035.70245</v>
      </c>
      <c r="AJ893">
        <v>615.59190000000001</v>
      </c>
      <c r="AK893">
        <v>0.68244976907590882</v>
      </c>
      <c r="AL893">
        <v>-0.3</v>
      </c>
      <c r="AM893">
        <v>724.99171500000011</v>
      </c>
      <c r="AN893">
        <v>0.1777148383531364</v>
      </c>
    </row>
    <row r="894" spans="1:44" x14ac:dyDescent="0.2">
      <c r="A894" s="6" t="s">
        <v>1375</v>
      </c>
      <c r="B894" t="s">
        <v>1327</v>
      </c>
      <c r="C894">
        <v>32</v>
      </c>
      <c r="D894" t="s">
        <v>1376</v>
      </c>
      <c r="E894" s="2">
        <v>902.07</v>
      </c>
      <c r="F894" s="6" t="str">
        <f>+_xlfn.XLOOKUP(LISTAS[[#This Row],[ID]],_01_CODIGOS_Y_COSTOS_xlsm[Producto y N°],_01_CODIGOS_Y_COSTOS_xlsm[FABRICA],"",0,1)</f>
        <v>OTIA</v>
      </c>
      <c r="G894" s="13">
        <f>LISTAS[[#This Row],[Precio]]*(1-0.46)*(1-IF($C$3520="",0,$C$3520))</f>
        <v>365.33835000000005</v>
      </c>
      <c r="H894" s="1">
        <f>+_xlfn.XLOOKUP(LISTAS[[#This Row],[ID]],_01_CODIGOS_Y_COSTOS_xlsm[Producto y N°],_01_CODIGOS_Y_COSTOS_xlsm[COSTO],0,0,1)</f>
        <v>170.1</v>
      </c>
      <c r="I894" s="115">
        <f>+IFERROR(LISTAS[[#This Row],[VENTA NETA]]/LISTAS[[#This Row],[COSTO]]-1,0)</f>
        <v>1.1477857142857149</v>
      </c>
      <c r="J894" s="33" t="str">
        <f>IFERROR(VLOOKUP(LISTAS[[#This Row],[ID]],_01_CODIGOS_Y_COSTOS_xlsm[[Producto y N°]:[CODIGO]],2,0),"")</f>
        <v>0401032NH</v>
      </c>
      <c r="M894" s="22">
        <v>0</v>
      </c>
      <c r="N894" s="23">
        <f>+LISTAS[[#This Row],[Precio]]+(LISTAS[[#This Row],[Precio]]*M894)</f>
        <v>902.07</v>
      </c>
      <c r="O894" s="24">
        <f t="shared" si="29"/>
        <v>365.33835000000005</v>
      </c>
      <c r="Q894" s="21">
        <f>IFERROR(O894/LISTAS[[#This Row],[COSTO]]-1,"")</f>
        <v>1.1477857142857149</v>
      </c>
      <c r="R894" t="str">
        <f>+LISTAS[[#This Row],[ID]]</f>
        <v>SEEGER DIN 47232</v>
      </c>
      <c r="T894" s="29"/>
      <c r="U894" s="25">
        <f>LISTAS[[#This Row],[COSTO]]+(LISTAS[[#This Row],[COSTO]]*T894)</f>
        <v>170.1</v>
      </c>
      <c r="V894" s="30">
        <f>IF(T894="",0,U894/LISTAS[[#This Row],[VENTA NETA]]-1)</f>
        <v>0</v>
      </c>
      <c r="X894" s="25">
        <v>0</v>
      </c>
      <c r="Y894" s="31" t="str">
        <f>IFERROR(LISTAS[[#This Row],[COSTO]]/X894-1,"")</f>
        <v/>
      </c>
      <c r="AF894" t="str">
        <v>ALNAT</v>
      </c>
      <c r="AG894" t="str">
        <v>CONECTORES DE COMBUSTIBLE</v>
      </c>
      <c r="AH894">
        <v>28</v>
      </c>
      <c r="AI894">
        <v>2348.7975000000001</v>
      </c>
      <c r="AJ894">
        <v>964.10400000000004</v>
      </c>
      <c r="AK894">
        <v>1.4362490976077269</v>
      </c>
      <c r="AL894">
        <v>-0.3</v>
      </c>
      <c r="AM894">
        <v>1644.1582500000002</v>
      </c>
      <c r="AN894">
        <v>0.70537436832540901</v>
      </c>
    </row>
    <row r="895" spans="1:44" x14ac:dyDescent="0.2">
      <c r="A895" s="6" t="s">
        <v>1377</v>
      </c>
      <c r="B895" t="s">
        <v>1327</v>
      </c>
      <c r="C895">
        <v>33</v>
      </c>
      <c r="D895" t="s">
        <v>1378</v>
      </c>
      <c r="E895" s="2">
        <v>866.84</v>
      </c>
      <c r="F895" s="6" t="str">
        <f>+_xlfn.XLOOKUP(LISTAS[[#This Row],[ID]],_01_CODIGOS_Y_COSTOS_xlsm[Producto y N°],_01_CODIGOS_Y_COSTOS_xlsm[FABRICA],"",0,1)</f>
        <v>OTIA</v>
      </c>
      <c r="G895" s="13">
        <f>LISTAS[[#This Row],[Precio]]*(1-0.46)*(1-IF($C$3520="",0,$C$3520))</f>
        <v>351.0702</v>
      </c>
      <c r="H895" s="1">
        <f>+_xlfn.XLOOKUP(LISTAS[[#This Row],[ID]],_01_CODIGOS_Y_COSTOS_xlsm[Producto y N°],_01_CODIGOS_Y_COSTOS_xlsm[COSTO],0,0,1)</f>
        <v>150.93389999999999</v>
      </c>
      <c r="I895" s="115">
        <f>+IFERROR(LISTAS[[#This Row],[VENTA NETA]]/LISTAS[[#This Row],[COSTO]]-1,0)</f>
        <v>1.3259864086199324</v>
      </c>
      <c r="J895" s="33" t="str">
        <f>IFERROR(VLOOKUP(LISTAS[[#This Row],[ID]],_01_CODIGOS_Y_COSTOS_xlsm[[Producto y N°]:[CODIGO]],2,0),"")</f>
        <v>0401033</v>
      </c>
      <c r="M895" s="22">
        <v>0</v>
      </c>
      <c r="N895" s="23">
        <f>+LISTAS[[#This Row],[Precio]]+(LISTAS[[#This Row],[Precio]]*M895)</f>
        <v>866.84</v>
      </c>
      <c r="O895" s="24">
        <f t="shared" si="29"/>
        <v>351.0702</v>
      </c>
      <c r="Q895" s="21">
        <f>IFERROR(O895/LISTAS[[#This Row],[COSTO]]-1,"")</f>
        <v>1.3259864086199324</v>
      </c>
      <c r="R895" t="str">
        <f>+LISTAS[[#This Row],[ID]]</f>
        <v>SEEGER DIN 47233</v>
      </c>
      <c r="T895" s="29"/>
      <c r="U895" s="25">
        <f>LISTAS[[#This Row],[COSTO]]+(LISTAS[[#This Row],[COSTO]]*T895)</f>
        <v>150.93389999999999</v>
      </c>
      <c r="V895" s="30">
        <f>IF(T895="",0,U895/LISTAS[[#This Row],[VENTA NETA]]-1)</f>
        <v>0</v>
      </c>
      <c r="X895" s="25">
        <v>195.12540000000001</v>
      </c>
      <c r="Y895" s="31">
        <f>IFERROR(LISTAS[[#This Row],[COSTO]]/X895-1,"")</f>
        <v>-0.22647743451134505</v>
      </c>
      <c r="AF895" t="str">
        <v>ALNAT</v>
      </c>
      <c r="AG895" t="str">
        <v>CONECTORES DE COMBUSTIBLE</v>
      </c>
      <c r="AH895">
        <v>29</v>
      </c>
      <c r="AI895">
        <v>2348.7975000000001</v>
      </c>
      <c r="AJ895">
        <v>964.10400000000004</v>
      </c>
      <c r="AK895">
        <v>1.4362490976077269</v>
      </c>
      <c r="AL895">
        <v>-0.3</v>
      </c>
      <c r="AM895">
        <v>1644.1582500000002</v>
      </c>
      <c r="AN895">
        <v>0.70537436832540901</v>
      </c>
    </row>
    <row r="896" spans="1:44" x14ac:dyDescent="0.2">
      <c r="A896" s="6" t="s">
        <v>1379</v>
      </c>
      <c r="B896" t="s">
        <v>1327</v>
      </c>
      <c r="C896">
        <v>34</v>
      </c>
      <c r="D896" t="s">
        <v>1380</v>
      </c>
      <c r="E896" s="2">
        <v>828.85</v>
      </c>
      <c r="F896" s="6" t="str">
        <f>+_xlfn.XLOOKUP(LISTAS[[#This Row],[ID]],_01_CODIGOS_Y_COSTOS_xlsm[Producto y N°],_01_CODIGOS_Y_COSTOS_xlsm[FABRICA],"",0,1)</f>
        <v>OTIA</v>
      </c>
      <c r="G896" s="13">
        <f>LISTAS[[#This Row],[Precio]]*(1-0.46)*(1-IF($C$3520="",0,$C$3520))</f>
        <v>335.68425000000002</v>
      </c>
      <c r="H896" s="1">
        <f>+_xlfn.XLOOKUP(LISTAS[[#This Row],[ID]],_01_CODIGOS_Y_COSTOS_xlsm[Producto y N°],_01_CODIGOS_Y_COSTOS_xlsm[COSTO],0,0,1)</f>
        <v>144.32159999999999</v>
      </c>
      <c r="I896" s="115">
        <f>+IFERROR(LISTAS[[#This Row],[VENTA NETA]]/LISTAS[[#This Row],[COSTO]]-1,0)</f>
        <v>1.3259460122393323</v>
      </c>
      <c r="J896" s="33" t="str">
        <f>IFERROR(VLOOKUP(LISTAS[[#This Row],[ID]],_01_CODIGOS_Y_COSTOS_xlsm[[Producto y N°]:[CODIGO]],2,0),"")</f>
        <v>0401034</v>
      </c>
      <c r="M896" s="22">
        <v>0</v>
      </c>
      <c r="N896" s="23">
        <f>+LISTAS[[#This Row],[Precio]]+(LISTAS[[#This Row],[Precio]]*M896)</f>
        <v>828.85</v>
      </c>
      <c r="O896" s="24">
        <f t="shared" si="29"/>
        <v>335.68425000000002</v>
      </c>
      <c r="Q896" s="21">
        <f>IFERROR(O896/LISTAS[[#This Row],[COSTO]]-1,"")</f>
        <v>1.3259460122393323</v>
      </c>
      <c r="R896" t="str">
        <f>+LISTAS[[#This Row],[ID]]</f>
        <v>SEEGER DIN 47234</v>
      </c>
      <c r="T896" s="29"/>
      <c r="U896" s="25">
        <f>LISTAS[[#This Row],[COSTO]]+(LISTAS[[#This Row],[COSTO]]*T896)</f>
        <v>144.32159999999999</v>
      </c>
      <c r="V896" s="30">
        <f>IF(T896="",0,U896/LISTAS[[#This Row],[VENTA NETA]]-1)</f>
        <v>0</v>
      </c>
      <c r="X896" s="25">
        <v>186.57380000000001</v>
      </c>
      <c r="Y896" s="31">
        <f>IFERROR(LISTAS[[#This Row],[COSTO]]/X896-1,"")</f>
        <v>-0.22646373713779755</v>
      </c>
      <c r="AF896" t="str">
        <v>ALNAT</v>
      </c>
      <c r="AG896" t="str">
        <v>CONECTORES DE COMBUSTIBLE</v>
      </c>
      <c r="AH896">
        <v>30</v>
      </c>
      <c r="AI896">
        <v>2348.7975000000001</v>
      </c>
      <c r="AJ896">
        <v>964.10400000000004</v>
      </c>
      <c r="AK896">
        <v>1.4362490976077269</v>
      </c>
      <c r="AL896">
        <v>-0.3</v>
      </c>
      <c r="AM896">
        <v>1644.1582500000002</v>
      </c>
      <c r="AN896">
        <v>0.70537436832540901</v>
      </c>
    </row>
    <row r="897" spans="1:40" x14ac:dyDescent="0.2">
      <c r="A897" s="6" t="s">
        <v>1381</v>
      </c>
      <c r="B897" t="s">
        <v>1327</v>
      </c>
      <c r="C897">
        <v>35</v>
      </c>
      <c r="D897" t="s">
        <v>1382</v>
      </c>
      <c r="E897" s="2">
        <v>1122.48</v>
      </c>
      <c r="F897" s="6" t="str">
        <f>+_xlfn.XLOOKUP(LISTAS[[#This Row],[ID]],_01_CODIGOS_Y_COSTOS_xlsm[Producto y N°],_01_CODIGOS_Y_COSTOS_xlsm[FABRICA],"",0,1)</f>
        <v>OTIA</v>
      </c>
      <c r="G897" s="13">
        <f>LISTAS[[#This Row],[Precio]]*(1-0.46)*(1-IF($C$3520="",0,$C$3520))</f>
        <v>454.60440000000006</v>
      </c>
      <c r="H897" s="1">
        <f>+_xlfn.XLOOKUP(LISTAS[[#This Row],[ID]],_01_CODIGOS_Y_COSTOS_xlsm[Producto y N°],_01_CODIGOS_Y_COSTOS_xlsm[COSTO],0,0,1)</f>
        <v>252.55799999999999</v>
      </c>
      <c r="I897" s="115">
        <f>+IFERROR(LISTAS[[#This Row],[VENTA NETA]]/LISTAS[[#This Row],[COSTO]]-1,0)</f>
        <v>0.80000000000000027</v>
      </c>
      <c r="J897" s="33" t="str">
        <f>IFERROR(VLOOKUP(LISTAS[[#This Row],[ID]],_01_CODIGOS_Y_COSTOS_xlsm[[Producto y N°]:[CODIGO]],2,0),"")</f>
        <v>0401035NH</v>
      </c>
      <c r="M897" s="22">
        <v>7.070090426952591E-2</v>
      </c>
      <c r="N897" s="23">
        <f>+LISTAS[[#This Row],[Precio]]+(LISTAS[[#This Row],[Precio]]*M897)</f>
        <v>1201.8403510244575</v>
      </c>
      <c r="O897" s="24">
        <f t="shared" si="29"/>
        <v>486.74534216490531</v>
      </c>
      <c r="Q897" s="21">
        <f>IFERROR(O897/LISTAS[[#This Row],[COSTO]]-1,"")</f>
        <v>0.92726162768514686</v>
      </c>
      <c r="R897" t="str">
        <f>+LISTAS[[#This Row],[ID]]</f>
        <v>SEEGER DIN 47235</v>
      </c>
      <c r="T897" s="29"/>
      <c r="U897" s="25">
        <f>LISTAS[[#This Row],[COSTO]]+(LISTAS[[#This Row],[COSTO]]*T897)</f>
        <v>252.55799999999999</v>
      </c>
      <c r="V897" s="30">
        <f>IF(T897="",0,U897/LISTAS[[#This Row],[VENTA NETA]]-1)</f>
        <v>0</v>
      </c>
      <c r="X897" s="25">
        <v>271.62</v>
      </c>
      <c r="Y897" s="31">
        <f>IFERROR(LISTAS[[#This Row],[COSTO]]/X897-1,"")</f>
        <v>-7.017892644135193E-2</v>
      </c>
      <c r="AF897" t="str">
        <v>ALNAT</v>
      </c>
      <c r="AG897" t="str">
        <v>CONECTORES DE COMBUSTIBLE</v>
      </c>
      <c r="AH897">
        <v>31</v>
      </c>
      <c r="AI897">
        <v>2348.7975000000001</v>
      </c>
      <c r="AJ897">
        <v>964.10400000000004</v>
      </c>
      <c r="AK897">
        <v>1.4362490976077269</v>
      </c>
      <c r="AL897">
        <v>-0.3</v>
      </c>
      <c r="AM897">
        <v>1644.1582500000002</v>
      </c>
      <c r="AN897">
        <v>0.70537436832540901</v>
      </c>
    </row>
    <row r="898" spans="1:40" x14ac:dyDescent="0.2">
      <c r="A898" s="6" t="s">
        <v>1383</v>
      </c>
      <c r="B898" t="s">
        <v>1327</v>
      </c>
      <c r="C898">
        <v>36</v>
      </c>
      <c r="D898" t="s">
        <v>1384</v>
      </c>
      <c r="E898" s="2">
        <v>1067.27</v>
      </c>
      <c r="F898" s="6" t="str">
        <f>+_xlfn.XLOOKUP(LISTAS[[#This Row],[ID]],_01_CODIGOS_Y_COSTOS_xlsm[Producto y N°],_01_CODIGOS_Y_COSTOS_xlsm[FABRICA],"",0,1)</f>
        <v>OTIA</v>
      </c>
      <c r="G898" s="13">
        <f>LISTAS[[#This Row],[Precio]]*(1-0.46)*(1-IF($C$3520="",0,$C$3520))</f>
        <v>432.24435000000005</v>
      </c>
      <c r="H898" s="1">
        <f>+_xlfn.XLOOKUP(LISTAS[[#This Row],[ID]],_01_CODIGOS_Y_COSTOS_xlsm[Producto y N°],_01_CODIGOS_Y_COSTOS_xlsm[COSTO],0,0,1)</f>
        <v>167.47319999999999</v>
      </c>
      <c r="I898" s="115">
        <f>+IFERROR(LISTAS[[#This Row],[VENTA NETA]]/LISTAS[[#This Row],[COSTO]]-1,0)</f>
        <v>1.5809762397804548</v>
      </c>
      <c r="J898" s="33" t="str">
        <f>IFERROR(VLOOKUP(LISTAS[[#This Row],[ID]],_01_CODIGOS_Y_COSTOS_xlsm[[Producto y N°]:[CODIGO]],2,0),"")</f>
        <v>0401036</v>
      </c>
      <c r="M898" s="22">
        <v>0</v>
      </c>
      <c r="N898" s="23">
        <f>+LISTAS[[#This Row],[Precio]]+(LISTAS[[#This Row],[Precio]]*M898)</f>
        <v>1067.27</v>
      </c>
      <c r="O898" s="24">
        <f t="shared" si="29"/>
        <v>432.24435000000005</v>
      </c>
      <c r="Q898" s="21">
        <f>IFERROR(O898/LISTAS[[#This Row],[COSTO]]-1,"")</f>
        <v>1.5809762397804548</v>
      </c>
      <c r="R898" t="str">
        <f>+LISTAS[[#This Row],[ID]]</f>
        <v>SEEGER DIN 47236</v>
      </c>
      <c r="T898" s="29"/>
      <c r="U898" s="25">
        <f>LISTAS[[#This Row],[COSTO]]+(LISTAS[[#This Row],[COSTO]]*T898)</f>
        <v>167.47319999999999</v>
      </c>
      <c r="V898" s="30">
        <f>IF(T898="",0,U898/LISTAS[[#This Row],[VENTA NETA]]-1)</f>
        <v>0</v>
      </c>
      <c r="X898" s="25">
        <v>240.24199999999999</v>
      </c>
      <c r="Y898" s="31">
        <f>IFERROR(LISTAS[[#This Row],[COSTO]]/X898-1,"")</f>
        <v>-0.30289791127279997</v>
      </c>
      <c r="AF898" t="str">
        <v>ALNAT</v>
      </c>
      <c r="AG898" t="str">
        <v>CONECTORES DE COMBUSTIBLE</v>
      </c>
      <c r="AH898">
        <v>56</v>
      </c>
      <c r="AI898">
        <v>5769.2250000000004</v>
      </c>
      <c r="AJ898">
        <v>2211.768</v>
      </c>
      <c r="AK898">
        <v>1.6084223119242163</v>
      </c>
      <c r="AL898">
        <v>-0.3</v>
      </c>
      <c r="AM898">
        <v>4985.75</v>
      </c>
      <c r="AN898">
        <v>1.2541921214159895</v>
      </c>
    </row>
    <row r="899" spans="1:40" x14ac:dyDescent="0.2">
      <c r="A899" s="6" t="s">
        <v>1385</v>
      </c>
      <c r="B899" t="s">
        <v>1327</v>
      </c>
      <c r="C899">
        <v>37</v>
      </c>
      <c r="D899" t="s">
        <v>1386</v>
      </c>
      <c r="E899" s="2">
        <v>991.69</v>
      </c>
      <c r="F899" s="6" t="str">
        <f>+_xlfn.XLOOKUP(LISTAS[[#This Row],[ID]],_01_CODIGOS_Y_COSTOS_xlsm[Producto y N°],_01_CODIGOS_Y_COSTOS_xlsm[FABRICA],"",0,1)</f>
        <v>OTIA</v>
      </c>
      <c r="G899" s="13">
        <f>LISTAS[[#This Row],[Precio]]*(1-0.46)*(1-IF($C$3520="",0,$C$3520))</f>
        <v>401.63445000000002</v>
      </c>
      <c r="H899" s="1">
        <f>+_xlfn.XLOOKUP(LISTAS[[#This Row],[ID]],_01_CODIGOS_Y_COSTOS_xlsm[Producto y N°],_01_CODIGOS_Y_COSTOS_xlsm[COSTO],0,0,1)</f>
        <v>172.6797</v>
      </c>
      <c r="I899" s="115">
        <f>+IFERROR(LISTAS[[#This Row],[VENTA NETA]]/LISTAS[[#This Row],[COSTO]]-1,0)</f>
        <v>1.3258926787572598</v>
      </c>
      <c r="J899" s="33" t="str">
        <f>IFERROR(VLOOKUP(LISTAS[[#This Row],[ID]],_01_CODIGOS_Y_COSTOS_xlsm[[Producto y N°]:[CODIGO]],2,0),"")</f>
        <v>0401037</v>
      </c>
      <c r="M899" s="22">
        <v>0</v>
      </c>
      <c r="N899" s="23">
        <f>+LISTAS[[#This Row],[Precio]]+(LISTAS[[#This Row],[Precio]]*M899)</f>
        <v>991.69</v>
      </c>
      <c r="O899" s="24">
        <f t="shared" si="29"/>
        <v>401.63445000000002</v>
      </c>
      <c r="Q899" s="21">
        <f>IFERROR(O899/LISTAS[[#This Row],[COSTO]]-1,"")</f>
        <v>1.3258926787572598</v>
      </c>
      <c r="R899" t="str">
        <f>+LISTAS[[#This Row],[ID]]</f>
        <v>SEEGER DIN 47237</v>
      </c>
      <c r="T899" s="29"/>
      <c r="U899" s="25">
        <f>LISTAS[[#This Row],[COSTO]]+(LISTAS[[#This Row],[COSTO]]*T899)</f>
        <v>172.6797</v>
      </c>
      <c r="V899" s="30">
        <f>IF(T899="",0,U899/LISTAS[[#This Row],[VENTA NETA]]-1)</f>
        <v>0</v>
      </c>
      <c r="X899" s="25">
        <v>223.23599999999999</v>
      </c>
      <c r="Y899" s="31">
        <f>IFERROR(LISTAS[[#This Row],[COSTO]]/X899-1,"")</f>
        <v>-0.22647019297962689</v>
      </c>
      <c r="AF899" t="str">
        <v>ALNAT</v>
      </c>
      <c r="AG899" t="str">
        <v>CONECTORES DE COMBUSTIBLE</v>
      </c>
      <c r="AH899">
        <v>57</v>
      </c>
      <c r="AI899">
        <v>5769.2250000000004</v>
      </c>
      <c r="AJ899">
        <v>2211.768</v>
      </c>
      <c r="AK899">
        <v>1.6084223119242163</v>
      </c>
      <c r="AL899">
        <v>-0.3</v>
      </c>
      <c r="AM899">
        <v>4985.75</v>
      </c>
      <c r="AN899">
        <v>1.2541921214159895</v>
      </c>
    </row>
    <row r="900" spans="1:40" x14ac:dyDescent="0.2">
      <c r="A900" s="6" t="s">
        <v>1387</v>
      </c>
      <c r="B900" t="s">
        <v>1327</v>
      </c>
      <c r="C900">
        <v>38</v>
      </c>
      <c r="D900" t="s">
        <v>1388</v>
      </c>
      <c r="E900" s="2">
        <v>1429.2</v>
      </c>
      <c r="F900" s="6" t="str">
        <f>+_xlfn.XLOOKUP(LISTAS[[#This Row],[ID]],_01_CODIGOS_Y_COSTOS_xlsm[Producto y N°],_01_CODIGOS_Y_COSTOS_xlsm[FABRICA],"",0,1)</f>
        <v>OTIA</v>
      </c>
      <c r="G900" s="13">
        <f>LISTAS[[#This Row],[Precio]]*(1-0.46)*(1-IF($C$3520="",0,$C$3520))</f>
        <v>578.82600000000002</v>
      </c>
      <c r="H900" s="1">
        <f>+_xlfn.XLOOKUP(LISTAS[[#This Row],[ID]],_01_CODIGOS_Y_COSTOS_xlsm[Producto y N°],_01_CODIGOS_Y_COSTOS_xlsm[COSTO],0,0,1)</f>
        <v>181.24270000000001</v>
      </c>
      <c r="I900" s="115">
        <f>+IFERROR(LISTAS[[#This Row],[VENTA NETA]]/LISTAS[[#This Row],[COSTO]]-1,0)</f>
        <v>2.1936513856833959</v>
      </c>
      <c r="J900" s="33" t="str">
        <f>IFERROR(VLOOKUP(LISTAS[[#This Row],[ID]],_01_CODIGOS_Y_COSTOS_xlsm[[Producto y N°]:[CODIGO]],2,0),"")</f>
        <v>0401038</v>
      </c>
      <c r="M900" s="22">
        <v>0</v>
      </c>
      <c r="N900" s="23">
        <f>+LISTAS[[#This Row],[Precio]]+(LISTAS[[#This Row],[Precio]]*M900)</f>
        <v>1429.2</v>
      </c>
      <c r="O900" s="24">
        <f t="shared" si="29"/>
        <v>578.82600000000002</v>
      </c>
      <c r="Q900" s="21">
        <f>IFERROR(O900/LISTAS[[#This Row],[COSTO]]-1,"")</f>
        <v>2.1936513856833959</v>
      </c>
      <c r="R900" t="str">
        <f>+LISTAS[[#This Row],[ID]]</f>
        <v>SEEGER DIN 47238</v>
      </c>
      <c r="T900" s="29"/>
      <c r="U900" s="25">
        <f>LISTAS[[#This Row],[COSTO]]+(LISTAS[[#This Row],[COSTO]]*T900)</f>
        <v>181.24270000000001</v>
      </c>
      <c r="V900" s="30">
        <f>IF(T900="",0,U900/LISTAS[[#This Row],[VENTA NETA]]-1)</f>
        <v>0</v>
      </c>
      <c r="X900" s="25">
        <v>234.30619999999999</v>
      </c>
      <c r="Y900" s="31">
        <f>IFERROR(LISTAS[[#This Row],[COSTO]]/X900-1,"")</f>
        <v>-0.22647074639936959</v>
      </c>
      <c r="AF900" t="str">
        <v>ALNAT</v>
      </c>
      <c r="AG900" t="str">
        <v>CONECTORES NUEVA INCORPORACION</v>
      </c>
      <c r="AH900">
        <v>321</v>
      </c>
      <c r="AI900">
        <v>390.13245000000001</v>
      </c>
      <c r="AJ900">
        <v>218.29499999999999</v>
      </c>
      <c r="AK900">
        <v>0.78717996289424863</v>
      </c>
      <c r="AL900">
        <v>-0.4</v>
      </c>
      <c r="AM900">
        <v>234.07946999999999</v>
      </c>
      <c r="AN900">
        <v>7.2307977736549178E-2</v>
      </c>
    </row>
    <row r="901" spans="1:40" x14ac:dyDescent="0.2">
      <c r="A901" s="6" t="s">
        <v>1389</v>
      </c>
      <c r="B901" t="s">
        <v>1327</v>
      </c>
      <c r="C901">
        <v>39</v>
      </c>
      <c r="D901" t="s">
        <v>1390</v>
      </c>
      <c r="E901" s="2">
        <v>1087.75</v>
      </c>
      <c r="F901" s="6" t="str">
        <f>+_xlfn.XLOOKUP(LISTAS[[#This Row],[ID]],_01_CODIGOS_Y_COSTOS_xlsm[Producto y N°],_01_CODIGOS_Y_COSTOS_xlsm[FABRICA],"",0,1)</f>
        <v>OTIA</v>
      </c>
      <c r="G901" s="13">
        <f>LISTAS[[#This Row],[Precio]]*(1-0.46)*(1-IF($C$3520="",0,$C$3520))</f>
        <v>440.53874999999999</v>
      </c>
      <c r="H901" s="1">
        <f>+_xlfn.XLOOKUP(LISTAS[[#This Row],[ID]],_01_CODIGOS_Y_COSTOS_xlsm[Producto y N°],_01_CODIGOS_Y_COSTOS_xlsm[COSTO],0,0,1)</f>
        <v>189.3963</v>
      </c>
      <c r="I901" s="115">
        <f>+IFERROR(LISTAS[[#This Row],[VENTA NETA]]/LISTAS[[#This Row],[COSTO]]-1,0)</f>
        <v>1.3260156085414549</v>
      </c>
      <c r="J901" s="33" t="str">
        <f>IFERROR(VLOOKUP(LISTAS[[#This Row],[ID]],_01_CODIGOS_Y_COSTOS_xlsm[[Producto y N°]:[CODIGO]],2,0),"")</f>
        <v>0401039</v>
      </c>
      <c r="M901" s="22">
        <v>0</v>
      </c>
      <c r="N901" s="23">
        <f>+LISTAS[[#This Row],[Precio]]+(LISTAS[[#This Row],[Precio]]*M901)</f>
        <v>1087.75</v>
      </c>
      <c r="O901" s="24">
        <f t="shared" si="29"/>
        <v>440.53874999999999</v>
      </c>
      <c r="Q901" s="21">
        <f>IFERROR(O901/LISTAS[[#This Row],[COSTO]]-1,"")</f>
        <v>1.3260156085414549</v>
      </c>
      <c r="R901" t="str">
        <f>+LISTAS[[#This Row],[ID]]</f>
        <v>SEEGER DIN 47239</v>
      </c>
      <c r="T901" s="29"/>
      <c r="U901" s="25">
        <f>LISTAS[[#This Row],[COSTO]]+(LISTAS[[#This Row],[COSTO]]*T901)</f>
        <v>189.3963</v>
      </c>
      <c r="V901" s="30">
        <f>IF(T901="",0,U901/LISTAS[[#This Row],[VENTA NETA]]-1)</f>
        <v>0</v>
      </c>
      <c r="X901" s="25">
        <v>244.8441</v>
      </c>
      <c r="Y901" s="31">
        <f>IFERROR(LISTAS[[#This Row],[COSTO]]/X901-1,"")</f>
        <v>-0.22646165457938339</v>
      </c>
    </row>
    <row r="902" spans="1:40" x14ac:dyDescent="0.2">
      <c r="A902" s="6" t="s">
        <v>1391</v>
      </c>
      <c r="B902" t="s">
        <v>1327</v>
      </c>
      <c r="C902">
        <v>40</v>
      </c>
      <c r="D902" t="s">
        <v>1392</v>
      </c>
      <c r="E902" s="2">
        <v>1561.27</v>
      </c>
      <c r="F902" s="6" t="str">
        <f>+_xlfn.XLOOKUP(LISTAS[[#This Row],[ID]],_01_CODIGOS_Y_COSTOS_xlsm[Producto y N°],_01_CODIGOS_Y_COSTOS_xlsm[FABRICA],"",0,1)</f>
        <v>OTIA</v>
      </c>
      <c r="G902" s="13">
        <f>LISTAS[[#This Row],[Precio]]*(1-0.46)*(1-IF($C$3520="",0,$C$3520))</f>
        <v>632.3143500000001</v>
      </c>
      <c r="H902" s="1">
        <f>+_xlfn.XLOOKUP(LISTAS[[#This Row],[ID]],_01_CODIGOS_Y_COSTOS_xlsm[Producto y N°],_01_CODIGOS_Y_COSTOS_xlsm[COSTO],0,0,1)</f>
        <v>216.95660000000001</v>
      </c>
      <c r="I902" s="115">
        <f>+IFERROR(LISTAS[[#This Row],[VENTA NETA]]/LISTAS[[#This Row],[COSTO]]-1,0)</f>
        <v>1.9144739086066065</v>
      </c>
      <c r="J902" s="33" t="str">
        <f>IFERROR(VLOOKUP(LISTAS[[#This Row],[ID]],_01_CODIGOS_Y_COSTOS_xlsm[[Producto y N°]:[CODIGO]],2,0),"")</f>
        <v>0401040</v>
      </c>
      <c r="M902" s="22">
        <v>0</v>
      </c>
      <c r="N902" s="23">
        <f>+LISTAS[[#This Row],[Precio]]+(LISTAS[[#This Row],[Precio]]*M902)</f>
        <v>1561.27</v>
      </c>
      <c r="O902" s="24">
        <f t="shared" si="29"/>
        <v>632.3143500000001</v>
      </c>
      <c r="Q902" s="21">
        <f>IFERROR(O902/LISTAS[[#This Row],[COSTO]]-1,"")</f>
        <v>1.9144739086066065</v>
      </c>
      <c r="R902" t="str">
        <f>+LISTAS[[#This Row],[ID]]</f>
        <v>SEEGER DIN 47240</v>
      </c>
      <c r="T902" s="29"/>
      <c r="U902" s="25">
        <f>LISTAS[[#This Row],[COSTO]]+(LISTAS[[#This Row],[COSTO]]*T902)</f>
        <v>216.95660000000001</v>
      </c>
      <c r="V902" s="30">
        <f>IF(T902="",0,U902/LISTAS[[#This Row],[VENTA NETA]]-1)</f>
        <v>0</v>
      </c>
      <c r="X902" s="25">
        <v>280.476</v>
      </c>
      <c r="Y902" s="31">
        <f>IFERROR(LISTAS[[#This Row],[COSTO]]/X902-1,"")</f>
        <v>-0.22647000099830283</v>
      </c>
    </row>
    <row r="903" spans="1:40" x14ac:dyDescent="0.2">
      <c r="A903" s="6" t="s">
        <v>1393</v>
      </c>
      <c r="B903" t="s">
        <v>1327</v>
      </c>
      <c r="C903">
        <v>41</v>
      </c>
      <c r="D903" t="s">
        <v>1394</v>
      </c>
      <c r="E903" s="2">
        <v>1344.8</v>
      </c>
      <c r="F903" s="6" t="str">
        <f>+_xlfn.XLOOKUP(LISTAS[[#This Row],[ID]],_01_CODIGOS_Y_COSTOS_xlsm[Producto y N°],_01_CODIGOS_Y_COSTOS_xlsm[FABRICA],"",0,1)</f>
        <v>OTIA</v>
      </c>
      <c r="G903" s="13">
        <f>LISTAS[[#This Row],[Precio]]*(1-0.46)*(1-IF($C$3520="",0,$C$3520))</f>
        <v>544.64400000000001</v>
      </c>
      <c r="H903" s="1">
        <f>+_xlfn.XLOOKUP(LISTAS[[#This Row],[ID]],_01_CODIGOS_Y_COSTOS_xlsm[Producto y N°],_01_CODIGOS_Y_COSTOS_xlsm[COSTO],0,0,1)</f>
        <v>234.15350000000001</v>
      </c>
      <c r="I903" s="115">
        <f>+IFERROR(LISTAS[[#This Row],[VENTA NETA]]/LISTAS[[#This Row],[COSTO]]-1,0)</f>
        <v>1.3260126370094829</v>
      </c>
      <c r="J903" s="33" t="str">
        <f>IFERROR(VLOOKUP(LISTAS[[#This Row],[ID]],_01_CODIGOS_Y_COSTOS_xlsm[[Producto y N°]:[CODIGO]],2,0),"")</f>
        <v>0401041</v>
      </c>
      <c r="M903" s="22">
        <v>0</v>
      </c>
      <c r="N903" s="23">
        <f>+LISTAS[[#This Row],[Precio]]+(LISTAS[[#This Row],[Precio]]*M903)</f>
        <v>1344.8</v>
      </c>
      <c r="O903" s="24">
        <f t="shared" si="29"/>
        <v>544.64400000000001</v>
      </c>
      <c r="Q903" s="21">
        <f>IFERROR(O903/LISTAS[[#This Row],[COSTO]]-1,"")</f>
        <v>1.3260126370094829</v>
      </c>
      <c r="R903" t="str">
        <f>+LISTAS[[#This Row],[ID]]</f>
        <v>SEEGER DIN 47241</v>
      </c>
      <c r="T903" s="29"/>
      <c r="U903" s="25">
        <f>LISTAS[[#This Row],[COSTO]]+(LISTAS[[#This Row],[COSTO]]*T903)</f>
        <v>234.15350000000001</v>
      </c>
      <c r="V903" s="30">
        <f>IF(T903="",0,U903/LISTAS[[#This Row],[VENTA NETA]]-1)</f>
        <v>0</v>
      </c>
      <c r="X903" s="25">
        <v>302.70800000000003</v>
      </c>
      <c r="Y903" s="31">
        <f>IFERROR(LISTAS[[#This Row],[COSTO]]/X903-1,"")</f>
        <v>-0.2264707242623254</v>
      </c>
    </row>
    <row r="904" spans="1:40" x14ac:dyDescent="0.2">
      <c r="A904" s="6" t="s">
        <v>1395</v>
      </c>
      <c r="B904" t="s">
        <v>1327</v>
      </c>
      <c r="C904">
        <v>42</v>
      </c>
      <c r="D904" t="s">
        <v>1396</v>
      </c>
      <c r="E904" s="2">
        <v>1955.71</v>
      </c>
      <c r="F904" s="6" t="str">
        <f>+_xlfn.XLOOKUP(LISTAS[[#This Row],[ID]],_01_CODIGOS_Y_COSTOS_xlsm[Producto y N°],_01_CODIGOS_Y_COSTOS_xlsm[FABRICA],"",0,1)</f>
        <v>OTIA</v>
      </c>
      <c r="G904" s="13">
        <f>LISTAS[[#This Row],[Precio]]*(1-0.46)*(1-IF($C$3520="",0,$C$3520))</f>
        <v>792.06254999999999</v>
      </c>
      <c r="H904" s="1">
        <f>+_xlfn.XLOOKUP(LISTAS[[#This Row],[ID]],_01_CODIGOS_Y_COSTOS_xlsm[Producto y N°],_01_CODIGOS_Y_COSTOS_xlsm[COSTO],0,0,1)</f>
        <v>241.30879999999999</v>
      </c>
      <c r="I904" s="115">
        <f>+IFERROR(LISTAS[[#This Row],[VENTA NETA]]/LISTAS[[#This Row],[COSTO]]-1,0)</f>
        <v>2.2823608173427576</v>
      </c>
      <c r="J904" s="33" t="str">
        <f>IFERROR(VLOOKUP(LISTAS[[#This Row],[ID]],_01_CODIGOS_Y_COSTOS_xlsm[[Producto y N°]:[CODIGO]],2,0),"")</f>
        <v>0401042</v>
      </c>
      <c r="M904" s="22">
        <v>0</v>
      </c>
      <c r="N904" s="23">
        <f>+LISTAS[[#This Row],[Precio]]+(LISTAS[[#This Row],[Precio]]*M904)</f>
        <v>1955.71</v>
      </c>
      <c r="O904" s="24">
        <f t="shared" si="29"/>
        <v>792.06254999999999</v>
      </c>
      <c r="Q904" s="21">
        <f>IFERROR(O904/LISTAS[[#This Row],[COSTO]]-1,"")</f>
        <v>2.2823608173427576</v>
      </c>
      <c r="R904" t="str">
        <f>+LISTAS[[#This Row],[ID]]</f>
        <v>SEEGER DIN 47242</v>
      </c>
      <c r="T904" s="29"/>
      <c r="U904" s="25">
        <f>LISTAS[[#This Row],[COSTO]]+(LISTAS[[#This Row],[COSTO]]*T904)</f>
        <v>241.30879999999999</v>
      </c>
      <c r="V904" s="30">
        <f>IF(T904="",0,U904/LISTAS[[#This Row],[VENTA NETA]]-1)</f>
        <v>0</v>
      </c>
      <c r="X904" s="25">
        <v>311.95800000000003</v>
      </c>
      <c r="Y904" s="31">
        <f>IFERROR(LISTAS[[#This Row],[COSTO]]/X904-1,"")</f>
        <v>-0.22647022996685462</v>
      </c>
    </row>
    <row r="905" spans="1:40" x14ac:dyDescent="0.2">
      <c r="A905" s="6" t="s">
        <v>1397</v>
      </c>
      <c r="B905" t="s">
        <v>1327</v>
      </c>
      <c r="C905">
        <v>43</v>
      </c>
      <c r="D905" t="s">
        <v>1398</v>
      </c>
      <c r="E905" s="2">
        <v>1434.09</v>
      </c>
      <c r="F905" s="6" t="str">
        <f>+_xlfn.XLOOKUP(LISTAS[[#This Row],[ID]],_01_CODIGOS_Y_COSTOS_xlsm[Producto y N°],_01_CODIGOS_Y_COSTOS_xlsm[FABRICA],"",0,1)</f>
        <v>OTIA</v>
      </c>
      <c r="G905" s="13">
        <f>LISTAS[[#This Row],[Precio]]*(1-0.46)*(1-IF($C$3520="",0,$C$3520))</f>
        <v>580.80645000000004</v>
      </c>
      <c r="H905" s="1">
        <f>+_xlfn.XLOOKUP(LISTAS[[#This Row],[ID]],_01_CODIGOS_Y_COSTOS_xlsm[Producto y N°],_01_CODIGOS_Y_COSTOS_xlsm[COSTO],0,0,1)</f>
        <v>249.70050000000001</v>
      </c>
      <c r="I905" s="115">
        <f>+IFERROR(LISTAS[[#This Row],[VENTA NETA]]/LISTAS[[#This Row],[COSTO]]-1,0)</f>
        <v>1.3260123628106473</v>
      </c>
      <c r="J905" s="33" t="str">
        <f>IFERROR(VLOOKUP(LISTAS[[#This Row],[ID]],_01_CODIGOS_Y_COSTOS_xlsm[[Producto y N°]:[CODIGO]],2,0),"")</f>
        <v>0401043</v>
      </c>
      <c r="M905" s="22">
        <v>0</v>
      </c>
      <c r="N905" s="23">
        <f>+LISTAS[[#This Row],[Precio]]+(LISTAS[[#This Row],[Precio]]*M905)</f>
        <v>1434.09</v>
      </c>
      <c r="O905" s="24">
        <f t="shared" si="29"/>
        <v>580.80645000000004</v>
      </c>
      <c r="Q905" s="21">
        <f>IFERROR(O905/LISTAS[[#This Row],[COSTO]]-1,"")</f>
        <v>1.3260123628106473</v>
      </c>
      <c r="R905" t="str">
        <f>+LISTAS[[#This Row],[ID]]</f>
        <v>SEEGER DIN 47243</v>
      </c>
      <c r="T905" s="29"/>
      <c r="U905" s="25">
        <f>LISTAS[[#This Row],[COSTO]]+(LISTAS[[#This Row],[COSTO]]*T905)</f>
        <v>249.70050000000001</v>
      </c>
      <c r="V905" s="30">
        <f>IF(T905="",0,U905/LISTAS[[#This Row],[VENTA NETA]]-1)</f>
        <v>0</v>
      </c>
      <c r="X905" s="25">
        <v>322.80500000000001</v>
      </c>
      <c r="Y905" s="31">
        <f>IFERROR(LISTAS[[#This Row],[COSTO]]/X905-1,"")</f>
        <v>-0.22646644258917925</v>
      </c>
    </row>
    <row r="906" spans="1:40" x14ac:dyDescent="0.2">
      <c r="A906" s="6" t="s">
        <v>1399</v>
      </c>
      <c r="B906" t="s">
        <v>1327</v>
      </c>
      <c r="C906">
        <v>44</v>
      </c>
      <c r="D906" t="s">
        <v>1400</v>
      </c>
      <c r="E906" s="2">
        <v>2365.0100000000002</v>
      </c>
      <c r="F906" s="6" t="str">
        <f>+_xlfn.XLOOKUP(LISTAS[[#This Row],[ID]],_01_CODIGOS_Y_COSTOS_xlsm[Producto y N°],_01_CODIGOS_Y_COSTOS_xlsm[FABRICA],"",0,1)</f>
        <v>OTIA</v>
      </c>
      <c r="G906" s="13">
        <f>LISTAS[[#This Row],[Precio]]*(1-0.46)*(1-IF($C$3520="",0,$C$3520))</f>
        <v>957.82905000000005</v>
      </c>
      <c r="H906" s="1">
        <f>+_xlfn.XLOOKUP(LISTAS[[#This Row],[ID]],_01_CODIGOS_Y_COSTOS_xlsm[Producto y N°],_01_CODIGOS_Y_COSTOS_xlsm[COSTO],0,0,1)</f>
        <v>265.66109999999998</v>
      </c>
      <c r="I906" s="115">
        <f>+IFERROR(LISTAS[[#This Row],[VENTA NETA]]/LISTAS[[#This Row],[COSTO]]-1,0)</f>
        <v>2.6054546563271783</v>
      </c>
      <c r="J906" s="33" t="str">
        <f>IFERROR(VLOOKUP(LISTAS[[#This Row],[ID]],_01_CODIGOS_Y_COSTOS_xlsm[[Producto y N°]:[CODIGO]],2,0),"")</f>
        <v>0401044</v>
      </c>
      <c r="M906" s="22">
        <v>0</v>
      </c>
      <c r="N906" s="23">
        <f>+LISTAS[[#This Row],[Precio]]+(LISTAS[[#This Row],[Precio]]*M906)</f>
        <v>2365.0100000000002</v>
      </c>
      <c r="O906" s="24">
        <f t="shared" si="29"/>
        <v>957.82905000000005</v>
      </c>
      <c r="Q906" s="21">
        <f>IFERROR(O906/LISTAS[[#This Row],[COSTO]]-1,"")</f>
        <v>2.6054546563271783</v>
      </c>
      <c r="R906" t="str">
        <f>+LISTAS[[#This Row],[ID]]</f>
        <v>SEEGER DIN 47244</v>
      </c>
      <c r="T906" s="29"/>
      <c r="U906" s="25">
        <f>LISTAS[[#This Row],[COSTO]]+(LISTAS[[#This Row],[COSTO]]*T906)</f>
        <v>265.66109999999998</v>
      </c>
      <c r="V906" s="30">
        <f>IF(T906="",0,U906/LISTAS[[#This Row],[VENTA NETA]]-1)</f>
        <v>0</v>
      </c>
      <c r="X906" s="25">
        <v>343.44</v>
      </c>
      <c r="Y906" s="31">
        <f>IFERROR(LISTAS[[#This Row],[COSTO]]/X906-1,"")</f>
        <v>-0.22647012578616355</v>
      </c>
    </row>
    <row r="907" spans="1:40" x14ac:dyDescent="0.2">
      <c r="A907" s="6" t="s">
        <v>1401</v>
      </c>
      <c r="B907" t="s">
        <v>1327</v>
      </c>
      <c r="C907">
        <v>45</v>
      </c>
      <c r="D907" t="s">
        <v>1402</v>
      </c>
      <c r="E907" s="2">
        <v>1985.13</v>
      </c>
      <c r="F907" s="6" t="str">
        <f>+_xlfn.XLOOKUP(LISTAS[[#This Row],[ID]],_01_CODIGOS_Y_COSTOS_xlsm[Producto y N°],_01_CODIGOS_Y_COSTOS_xlsm[FABRICA],"",0,1)</f>
        <v>OTIA</v>
      </c>
      <c r="G907" s="13">
        <f>LISTAS[[#This Row],[Precio]]*(1-0.46)*(1-IF($C$3520="",0,$C$3520))</f>
        <v>803.97765000000015</v>
      </c>
      <c r="H907" s="1">
        <f>+_xlfn.XLOOKUP(LISTAS[[#This Row],[ID]],_01_CODIGOS_Y_COSTOS_xlsm[Producto y N°],_01_CODIGOS_Y_COSTOS_xlsm[COSTO],0,0,1)</f>
        <v>248.55600000000001</v>
      </c>
      <c r="I907" s="115">
        <f>+IFERROR(LISTAS[[#This Row],[VENTA NETA]]/LISTAS[[#This Row],[COSTO]]-1,0)</f>
        <v>2.2345936127069961</v>
      </c>
      <c r="J907" s="33" t="str">
        <f>IFERROR(VLOOKUP(LISTAS[[#This Row],[ID]],_01_CODIGOS_Y_COSTOS_xlsm[[Producto y N°]:[CODIGO]],2,0),"")</f>
        <v>0401045</v>
      </c>
      <c r="M907" s="22">
        <v>0</v>
      </c>
      <c r="N907" s="23">
        <f>+LISTAS[[#This Row],[Precio]]+(LISTAS[[#This Row],[Precio]]*M907)</f>
        <v>1985.13</v>
      </c>
      <c r="O907" s="24">
        <f t="shared" si="29"/>
        <v>803.97765000000015</v>
      </c>
      <c r="Q907" s="21">
        <f>IFERROR(O907/LISTAS[[#This Row],[COSTO]]-1,"")</f>
        <v>2.2345936127069961</v>
      </c>
      <c r="R907" t="str">
        <f>+LISTAS[[#This Row],[ID]]</f>
        <v>SEEGER DIN 47245</v>
      </c>
      <c r="T907" s="29"/>
      <c r="U907" s="25">
        <f>LISTAS[[#This Row],[COSTO]]+(LISTAS[[#This Row],[COSTO]]*T907)</f>
        <v>248.55600000000001</v>
      </c>
      <c r="V907" s="30">
        <f>IF(T907="",0,U907/LISTAS[[#This Row],[VENTA NETA]]-1)</f>
        <v>0</v>
      </c>
      <c r="X907" s="25">
        <v>321.32819999999998</v>
      </c>
      <c r="Y907" s="31">
        <f>IFERROR(LISTAS[[#This Row],[COSTO]]/X907-1,"")</f>
        <v>-0.22647312000627384</v>
      </c>
    </row>
    <row r="908" spans="1:40" x14ac:dyDescent="0.2">
      <c r="A908" s="6" t="s">
        <v>1403</v>
      </c>
      <c r="B908" t="s">
        <v>1327</v>
      </c>
      <c r="C908">
        <v>46</v>
      </c>
      <c r="D908" t="s">
        <v>1404</v>
      </c>
      <c r="E908" s="2">
        <v>1574.8</v>
      </c>
      <c r="F908" s="6" t="str">
        <f>+_xlfn.XLOOKUP(LISTAS[[#This Row],[ID]],_01_CODIGOS_Y_COSTOS_xlsm[Producto y N°],_01_CODIGOS_Y_COSTOS_xlsm[FABRICA],"",0,1)</f>
        <v>OTIA</v>
      </c>
      <c r="G908" s="13">
        <f>LISTAS[[#This Row],[Precio]]*(1-0.46)*(1-IF($C$3520="",0,$C$3520))</f>
        <v>637.7940000000001</v>
      </c>
      <c r="H908" s="1">
        <f>+_xlfn.XLOOKUP(LISTAS[[#This Row],[ID]],_01_CODIGOS_Y_COSTOS_xlsm[Producto y N°],_01_CODIGOS_Y_COSTOS_xlsm[COSTO],0,0,1)</f>
        <v>274.51650000000001</v>
      </c>
      <c r="I908" s="115">
        <f>+IFERROR(LISTAS[[#This Row],[VENTA NETA]]/LISTAS[[#This Row],[COSTO]]-1,0)</f>
        <v>1.3233357557742433</v>
      </c>
      <c r="J908" s="33" t="str">
        <f>IFERROR(VLOOKUP(LISTAS[[#This Row],[ID]],_01_CODIGOS_Y_COSTOS_xlsm[[Producto y N°]:[CODIGO]],2,0),"")</f>
        <v>0401046</v>
      </c>
      <c r="M908" s="22">
        <v>0</v>
      </c>
      <c r="N908" s="23">
        <f>+LISTAS[[#This Row],[Precio]]+(LISTAS[[#This Row],[Precio]]*M908)</f>
        <v>1574.8</v>
      </c>
      <c r="O908" s="24">
        <f t="shared" si="29"/>
        <v>637.7940000000001</v>
      </c>
      <c r="Q908" s="21">
        <f>IFERROR(O908/LISTAS[[#This Row],[COSTO]]-1,"")</f>
        <v>1.3233357557742433</v>
      </c>
      <c r="R908" t="str">
        <f>+LISTAS[[#This Row],[ID]]</f>
        <v>SEEGER DIN 47246</v>
      </c>
      <c r="T908" s="29"/>
      <c r="U908" s="25">
        <f>LISTAS[[#This Row],[COSTO]]+(LISTAS[[#This Row],[COSTO]]*T908)</f>
        <v>274.51650000000001</v>
      </c>
      <c r="V908" s="30">
        <f>IF(T908="",0,U908/LISTAS[[#This Row],[VENTA NETA]]-1)</f>
        <v>0</v>
      </c>
      <c r="X908" s="25">
        <v>354.88799999999998</v>
      </c>
      <c r="Y908" s="31">
        <f>IFERROR(LISTAS[[#This Row],[COSTO]]/X908-1,"")</f>
        <v>-0.2264700412524514</v>
      </c>
    </row>
    <row r="909" spans="1:40" x14ac:dyDescent="0.2">
      <c r="A909" s="6" t="s">
        <v>1405</v>
      </c>
      <c r="B909" t="s">
        <v>1327</v>
      </c>
      <c r="C909">
        <v>47</v>
      </c>
      <c r="D909" t="s">
        <v>1406</v>
      </c>
      <c r="E909" s="2">
        <v>2092.92</v>
      </c>
      <c r="F909" s="6" t="str">
        <f>+_xlfn.XLOOKUP(LISTAS[[#This Row],[ID]],_01_CODIGOS_Y_COSTOS_xlsm[Producto y N°],_01_CODIGOS_Y_COSTOS_xlsm[FABRICA],"",0,1)</f>
        <v>OTIA</v>
      </c>
      <c r="G909" s="13">
        <f>LISTAS[[#This Row],[Precio]]*(1-0.46)*(1-IF($C$3520="",0,$C$3520))</f>
        <v>847.63260000000014</v>
      </c>
      <c r="H909" s="1">
        <f>+_xlfn.XLOOKUP(LISTAS[[#This Row],[ID]],_01_CODIGOS_Y_COSTOS_xlsm[Producto y N°],_01_CODIGOS_Y_COSTOS_xlsm[COSTO],0,0,1)</f>
        <v>256.8057</v>
      </c>
      <c r="I909" s="115">
        <f>+IFERROR(LISTAS[[#This Row],[VENTA NETA]]/LISTAS[[#This Row],[COSTO]]-1,0)</f>
        <v>2.3006767373154107</v>
      </c>
      <c r="J909" s="33" t="str">
        <f>IFERROR(VLOOKUP(LISTAS[[#This Row],[ID]],_01_CODIGOS_Y_COSTOS_xlsm[[Producto y N°]:[CODIGO]],2,0),"")</f>
        <v>0401047</v>
      </c>
      <c r="M909" s="22">
        <v>0</v>
      </c>
      <c r="N909" s="23">
        <f>+LISTAS[[#This Row],[Precio]]+(LISTAS[[#This Row],[Precio]]*M909)</f>
        <v>2092.92</v>
      </c>
      <c r="O909" s="24">
        <f t="shared" si="29"/>
        <v>847.63260000000014</v>
      </c>
      <c r="Q909" s="21">
        <f>IFERROR(O909/LISTAS[[#This Row],[COSTO]]-1,"")</f>
        <v>2.3006767373154107</v>
      </c>
      <c r="R909" t="str">
        <f>+LISTAS[[#This Row],[ID]]</f>
        <v>SEEGER DIN 47247</v>
      </c>
      <c r="T909" s="29"/>
      <c r="U909" s="25">
        <f>LISTAS[[#This Row],[COSTO]]+(LISTAS[[#This Row],[COSTO]]*T909)</f>
        <v>256.8057</v>
      </c>
      <c r="V909" s="30">
        <f>IF(T909="",0,U909/LISTAS[[#This Row],[VENTA NETA]]-1)</f>
        <v>0</v>
      </c>
      <c r="X909" s="25">
        <v>331.99200000000002</v>
      </c>
      <c r="Y909" s="31">
        <f>IFERROR(LISTAS[[#This Row],[COSTO]]/X909-1,"")</f>
        <v>-0.2264702161497868</v>
      </c>
    </row>
    <row r="910" spans="1:40" x14ac:dyDescent="0.2">
      <c r="A910" s="6" t="s">
        <v>1407</v>
      </c>
      <c r="B910" t="s">
        <v>1327</v>
      </c>
      <c r="C910">
        <v>48</v>
      </c>
      <c r="D910" t="s">
        <v>1408</v>
      </c>
      <c r="E910" s="2">
        <v>1696.56</v>
      </c>
      <c r="F910" s="6" t="str">
        <f>+_xlfn.XLOOKUP(LISTAS[[#This Row],[ID]],_01_CODIGOS_Y_COSTOS_xlsm[Producto y N°],_01_CODIGOS_Y_COSTOS_xlsm[FABRICA],"",0,1)</f>
        <v>OTIA</v>
      </c>
      <c r="G910" s="13">
        <f>LISTAS[[#This Row],[Precio]]*(1-0.46)*(1-IF($C$3520="",0,$C$3520))</f>
        <v>687.10680000000002</v>
      </c>
      <c r="H910" s="1">
        <f>+_xlfn.XLOOKUP(LISTAS[[#This Row],[ID]],_01_CODIGOS_Y_COSTOS_xlsm[Producto y N°],_01_CODIGOS_Y_COSTOS_xlsm[COSTO],0,0,1)</f>
        <v>295.40589999999997</v>
      </c>
      <c r="I910" s="115">
        <f>+IFERROR(LISTAS[[#This Row],[VENTA NETA]]/LISTAS[[#This Row],[COSTO]]-1,0)</f>
        <v>1.325975209025954</v>
      </c>
      <c r="J910" s="33" t="str">
        <f>IFERROR(VLOOKUP(LISTAS[[#This Row],[ID]],_01_CODIGOS_Y_COSTOS_xlsm[[Producto y N°]:[CODIGO]],2,0),"")</f>
        <v>0401048</v>
      </c>
      <c r="M910" s="22">
        <v>0</v>
      </c>
      <c r="N910" s="23">
        <f>+LISTAS[[#This Row],[Precio]]+(LISTAS[[#This Row],[Precio]]*M910)</f>
        <v>1696.56</v>
      </c>
      <c r="O910" s="24">
        <f t="shared" si="29"/>
        <v>687.10680000000002</v>
      </c>
      <c r="Q910" s="21">
        <f>IFERROR(O910/LISTAS[[#This Row],[COSTO]]-1,"")</f>
        <v>1.325975209025954</v>
      </c>
      <c r="R910" t="str">
        <f>+LISTAS[[#This Row],[ID]]</f>
        <v>SEEGER DIN 47248</v>
      </c>
      <c r="T910" s="29"/>
      <c r="U910" s="25">
        <f>LISTAS[[#This Row],[COSTO]]+(LISTAS[[#This Row],[COSTO]]*T910)</f>
        <v>295.40589999999997</v>
      </c>
      <c r="V910" s="30">
        <f>IF(T910="",0,U910/LISTAS[[#This Row],[VENTA NETA]]-1)</f>
        <v>0</v>
      </c>
      <c r="X910" s="25">
        <v>381.8938</v>
      </c>
      <c r="Y910" s="31">
        <f>IFERROR(LISTAS[[#This Row],[COSTO]]/X910-1,"")</f>
        <v>-0.22647107651394194</v>
      </c>
    </row>
    <row r="911" spans="1:40" x14ac:dyDescent="0.2">
      <c r="A911" s="6" t="s">
        <v>1409</v>
      </c>
      <c r="B911" t="s">
        <v>1327</v>
      </c>
      <c r="C911">
        <v>50</v>
      </c>
      <c r="D911" t="s">
        <v>1410</v>
      </c>
      <c r="E911" s="2">
        <v>1861.62</v>
      </c>
      <c r="F911" s="6" t="str">
        <f>+_xlfn.XLOOKUP(LISTAS[[#This Row],[ID]],_01_CODIGOS_Y_COSTOS_xlsm[Producto y N°],_01_CODIGOS_Y_COSTOS_xlsm[FABRICA],"",0,1)</f>
        <v>OTIA</v>
      </c>
      <c r="G911" s="13">
        <f>LISTAS[[#This Row],[Precio]]*(1-0.46)*(1-IF($C$3520="",0,$C$3520))</f>
        <v>753.95609999999999</v>
      </c>
      <c r="H911" s="1">
        <f>+_xlfn.XLOOKUP(LISTAS[[#This Row],[ID]],_01_CODIGOS_Y_COSTOS_xlsm[Producto y N°],_01_CODIGOS_Y_COSTOS_xlsm[COSTO],0,0,1)</f>
        <v>282.28500000000003</v>
      </c>
      <c r="I911" s="115">
        <f>+IFERROR(LISTAS[[#This Row],[VENTA NETA]]/LISTAS[[#This Row],[COSTO]]-1,0)</f>
        <v>1.6709038737446194</v>
      </c>
      <c r="J911" s="33" t="str">
        <f>IFERROR(VLOOKUP(LISTAS[[#This Row],[ID]],_01_CODIGOS_Y_COSTOS_xlsm[[Producto y N°]:[CODIGO]],2,0),"")</f>
        <v>0401050</v>
      </c>
      <c r="M911" s="22">
        <v>0</v>
      </c>
      <c r="N911" s="23">
        <f>+LISTAS[[#This Row],[Precio]]+(LISTAS[[#This Row],[Precio]]*M911)</f>
        <v>1861.62</v>
      </c>
      <c r="O911" s="24">
        <f t="shared" si="29"/>
        <v>753.95609999999999</v>
      </c>
      <c r="Q911" s="21">
        <f>IFERROR(O911/LISTAS[[#This Row],[COSTO]]-1,"")</f>
        <v>1.6709038737446194</v>
      </c>
      <c r="R911" t="str">
        <f>+LISTAS[[#This Row],[ID]]</f>
        <v>SEEGER DIN 47250</v>
      </c>
      <c r="T911" s="29"/>
      <c r="U911" s="25">
        <f>LISTAS[[#This Row],[COSTO]]+(LISTAS[[#This Row],[COSTO]]*T911)</f>
        <v>282.28500000000003</v>
      </c>
      <c r="V911" s="30">
        <f>IF(T911="",0,U911/LISTAS[[#This Row],[VENTA NETA]]-1)</f>
        <v>0</v>
      </c>
      <c r="X911" s="25">
        <v>378.2362</v>
      </c>
      <c r="Y911" s="31">
        <f>IFERROR(LISTAS[[#This Row],[COSTO]]/X911-1,"")</f>
        <v>-0.25368063659692008</v>
      </c>
    </row>
    <row r="912" spans="1:40" x14ac:dyDescent="0.2">
      <c r="A912" s="6" t="s">
        <v>1411</v>
      </c>
      <c r="B912" t="s">
        <v>1327</v>
      </c>
      <c r="C912">
        <v>51</v>
      </c>
      <c r="D912" t="s">
        <v>1412</v>
      </c>
      <c r="E912" s="2">
        <v>1868.11</v>
      </c>
      <c r="F912" s="6" t="str">
        <f>+_xlfn.XLOOKUP(LISTAS[[#This Row],[ID]],_01_CODIGOS_Y_COSTOS_xlsm[Producto y N°],_01_CODIGOS_Y_COSTOS_xlsm[FABRICA],"",0,1)</f>
        <v>OTIA</v>
      </c>
      <c r="G912" s="13">
        <f>LISTAS[[#This Row],[Precio]]*(1-0.46)*(1-IF($C$3520="",0,$C$3520))</f>
        <v>756.58455000000004</v>
      </c>
      <c r="H912" s="1">
        <f>+_xlfn.XLOOKUP(LISTAS[[#This Row],[ID]],_01_CODIGOS_Y_COSTOS_xlsm[Producto y N°],_01_CODIGOS_Y_COSTOS_xlsm[COSTO],0,0,1)</f>
        <v>325.27609999999999</v>
      </c>
      <c r="I912" s="115">
        <f>+IFERROR(LISTAS[[#This Row],[VENTA NETA]]/LISTAS[[#This Row],[COSTO]]-1,0)</f>
        <v>1.325976455079239</v>
      </c>
      <c r="J912" s="33" t="str">
        <f>IFERROR(VLOOKUP(LISTAS[[#This Row],[ID]],_01_CODIGOS_Y_COSTOS_xlsm[[Producto y N°]:[CODIGO]],2,0),"")</f>
        <v>0401051</v>
      </c>
      <c r="M912" s="22">
        <v>0</v>
      </c>
      <c r="N912" s="23">
        <f>+LISTAS[[#This Row],[Precio]]+(LISTAS[[#This Row],[Precio]]*M912)</f>
        <v>1868.11</v>
      </c>
      <c r="O912" s="24">
        <f t="shared" si="29"/>
        <v>756.58455000000004</v>
      </c>
      <c r="Q912" s="21">
        <f>IFERROR(O912/LISTAS[[#This Row],[COSTO]]-1,"")</f>
        <v>1.325976455079239</v>
      </c>
      <c r="R912" t="str">
        <f>+LISTAS[[#This Row],[ID]]</f>
        <v>SEEGER DIN 47251</v>
      </c>
      <c r="T912" s="29"/>
      <c r="U912" s="25">
        <f>LISTAS[[#This Row],[COSTO]]+(LISTAS[[#This Row],[COSTO]]*T912)</f>
        <v>325.27609999999999</v>
      </c>
      <c r="V912" s="30">
        <f>IF(T912="",0,U912/LISTAS[[#This Row],[VENTA NETA]]-1)</f>
        <v>0</v>
      </c>
      <c r="X912" s="25">
        <v>420.50790000000001</v>
      </c>
      <c r="Y912" s="31">
        <f>IFERROR(LISTAS[[#This Row],[COSTO]]/X912-1,"")</f>
        <v>-0.22646851581147465</v>
      </c>
    </row>
    <row r="913" spans="1:25" x14ac:dyDescent="0.2">
      <c r="A913" s="6" t="s">
        <v>1413</v>
      </c>
      <c r="B913" t="s">
        <v>1327</v>
      </c>
      <c r="C913">
        <v>52</v>
      </c>
      <c r="D913" t="s">
        <v>1414</v>
      </c>
      <c r="E913" s="2">
        <v>2029.38</v>
      </c>
      <c r="F913" s="6" t="str">
        <f>+_xlfn.XLOOKUP(LISTAS[[#This Row],[ID]],_01_CODIGOS_Y_COSTOS_xlsm[Producto y N°],_01_CODIGOS_Y_COSTOS_xlsm[FABRICA],"",0,1)</f>
        <v>OTIA</v>
      </c>
      <c r="G913" s="13">
        <f>LISTAS[[#This Row],[Precio]]*(1-0.46)*(1-IF($C$3520="",0,$C$3520))</f>
        <v>821.89890000000014</v>
      </c>
      <c r="H913" s="1">
        <f>+_xlfn.XLOOKUP(LISTAS[[#This Row],[ID]],_01_CODIGOS_Y_COSTOS_xlsm[Producto y N°],_01_CODIGOS_Y_COSTOS_xlsm[COSTO],0,0,1)</f>
        <v>295.1678</v>
      </c>
      <c r="I913" s="115">
        <f>+IFERROR(LISTAS[[#This Row],[VENTA NETA]]/LISTAS[[#This Row],[COSTO]]-1,0)</f>
        <v>1.7845140967273534</v>
      </c>
      <c r="J913" s="33" t="str">
        <f>IFERROR(VLOOKUP(LISTAS[[#This Row],[ID]],_01_CODIGOS_Y_COSTOS_xlsm[[Producto y N°]:[CODIGO]],2,0),"")</f>
        <v>0401052</v>
      </c>
      <c r="M913" s="22">
        <v>0</v>
      </c>
      <c r="N913" s="23">
        <f>+LISTAS[[#This Row],[Precio]]+(LISTAS[[#This Row],[Precio]]*M913)</f>
        <v>2029.38</v>
      </c>
      <c r="O913" s="24">
        <f t="shared" si="29"/>
        <v>821.89890000000014</v>
      </c>
      <c r="Q913" s="21">
        <f>IFERROR(O913/LISTAS[[#This Row],[COSTO]]-1,"")</f>
        <v>1.7845140967273534</v>
      </c>
      <c r="R913" t="str">
        <f>+LISTAS[[#This Row],[ID]]</f>
        <v>SEEGER DIN 47252</v>
      </c>
      <c r="T913" s="29"/>
      <c r="U913" s="25">
        <f>LISTAS[[#This Row],[COSTO]]+(LISTAS[[#This Row],[COSTO]]*T913)</f>
        <v>295.1678</v>
      </c>
      <c r="V913" s="30">
        <f>IF(T913="",0,U913/LISTAS[[#This Row],[VENTA NETA]]-1)</f>
        <v>0</v>
      </c>
      <c r="X913" s="25">
        <v>381.5847</v>
      </c>
      <c r="Y913" s="31">
        <f>IFERROR(LISTAS[[#This Row],[COSTO]]/X913-1,"")</f>
        <v>-0.22646846165477807</v>
      </c>
    </row>
    <row r="914" spans="1:25" x14ac:dyDescent="0.2">
      <c r="A914" s="6" t="s">
        <v>1415</v>
      </c>
      <c r="B914" t="s">
        <v>1327</v>
      </c>
      <c r="C914">
        <v>53</v>
      </c>
      <c r="D914" t="s">
        <v>1416</v>
      </c>
      <c r="E914" s="2">
        <v>2048.3200000000002</v>
      </c>
      <c r="F914" s="6" t="str">
        <f>+_xlfn.XLOOKUP(LISTAS[[#This Row],[ID]],_01_CODIGOS_Y_COSTOS_xlsm[Producto y N°],_01_CODIGOS_Y_COSTOS_xlsm[FABRICA],"",0,1)</f>
        <v>OTIA</v>
      </c>
      <c r="G914" s="13">
        <f>LISTAS[[#This Row],[Precio]]*(1-0.46)*(1-IF($C$3520="",0,$C$3520))</f>
        <v>829.56960000000004</v>
      </c>
      <c r="H914" s="1">
        <f>+_xlfn.XLOOKUP(LISTAS[[#This Row],[ID]],_01_CODIGOS_Y_COSTOS_xlsm[Producto y N°],_01_CODIGOS_Y_COSTOS_xlsm[COSTO],0,0,1)</f>
        <v>356.65</v>
      </c>
      <c r="I914" s="115">
        <f>+IFERROR(LISTAS[[#This Row],[VENTA NETA]]/LISTAS[[#This Row],[COSTO]]-1,0)</f>
        <v>1.3260047665778778</v>
      </c>
      <c r="J914" s="33" t="str">
        <f>IFERROR(VLOOKUP(LISTAS[[#This Row],[ID]],_01_CODIGOS_Y_COSTOS_xlsm[[Producto y N°]:[CODIGO]],2,0),"")</f>
        <v>0401053</v>
      </c>
      <c r="M914" s="22">
        <v>0</v>
      </c>
      <c r="N914" s="23">
        <f>+LISTAS[[#This Row],[Precio]]+(LISTAS[[#This Row],[Precio]]*M914)</f>
        <v>2048.3200000000002</v>
      </c>
      <c r="O914" s="24">
        <f t="shared" si="29"/>
        <v>829.56960000000004</v>
      </c>
      <c r="Q914" s="21">
        <f>IFERROR(O914/LISTAS[[#This Row],[COSTO]]-1,"")</f>
        <v>1.3260047665778778</v>
      </c>
      <c r="R914" t="str">
        <f>+LISTAS[[#This Row],[ID]]</f>
        <v>SEEGER DIN 47253</v>
      </c>
      <c r="T914" s="29"/>
      <c r="U914" s="25">
        <f>LISTAS[[#This Row],[COSTO]]+(LISTAS[[#This Row],[COSTO]]*T914)</f>
        <v>356.65</v>
      </c>
      <c r="V914" s="30">
        <f>IF(T914="",0,U914/LISTAS[[#This Row],[VENTA NETA]]-1)</f>
        <v>0</v>
      </c>
      <c r="X914" s="25">
        <v>461.06819999999999</v>
      </c>
      <c r="Y914" s="31">
        <f>IFERROR(LISTAS[[#This Row],[COSTO]]/X914-1,"")</f>
        <v>-0.22647018380361084</v>
      </c>
    </row>
    <row r="915" spans="1:25" x14ac:dyDescent="0.2">
      <c r="A915" s="6" t="s">
        <v>1417</v>
      </c>
      <c r="B915" t="s">
        <v>1327</v>
      </c>
      <c r="C915">
        <v>54</v>
      </c>
      <c r="D915" t="s">
        <v>1418</v>
      </c>
      <c r="E915" s="2">
        <v>2048.3200000000002</v>
      </c>
      <c r="F915" s="6" t="str">
        <f>+_xlfn.XLOOKUP(LISTAS[[#This Row],[ID]],_01_CODIGOS_Y_COSTOS_xlsm[Producto y N°],_01_CODIGOS_Y_COSTOS_xlsm[FABRICA],"",0,1)</f>
        <v>OTIA</v>
      </c>
      <c r="G915" s="13">
        <f>LISTAS[[#This Row],[Precio]]*(1-0.46)*(1-IF($C$3520="",0,$C$3520))</f>
        <v>829.56960000000004</v>
      </c>
      <c r="H915" s="1">
        <f>+_xlfn.XLOOKUP(LISTAS[[#This Row],[ID]],_01_CODIGOS_Y_COSTOS_xlsm[Producto y N°],_01_CODIGOS_Y_COSTOS_xlsm[COSTO],0,0,1)</f>
        <v>356.65</v>
      </c>
      <c r="I915" s="115">
        <f>+IFERROR(LISTAS[[#This Row],[VENTA NETA]]/LISTAS[[#This Row],[COSTO]]-1,0)</f>
        <v>1.3260047665778778</v>
      </c>
      <c r="J915" s="33" t="str">
        <f>IFERROR(VLOOKUP(LISTAS[[#This Row],[ID]],_01_CODIGOS_Y_COSTOS_xlsm[[Producto y N°]:[CODIGO]],2,0),"")</f>
        <v>0401054</v>
      </c>
      <c r="M915" s="22">
        <v>0</v>
      </c>
      <c r="N915" s="23">
        <f>+LISTAS[[#This Row],[Precio]]+(LISTAS[[#This Row],[Precio]]*M915)</f>
        <v>2048.3200000000002</v>
      </c>
      <c r="O915" s="24">
        <f t="shared" si="29"/>
        <v>829.56960000000004</v>
      </c>
      <c r="Q915" s="21">
        <f>IFERROR(O915/LISTAS[[#This Row],[COSTO]]-1,"")</f>
        <v>1.3260047665778778</v>
      </c>
      <c r="R915" t="str">
        <f>+LISTAS[[#This Row],[ID]]</f>
        <v>SEEGER DIN 47254</v>
      </c>
      <c r="T915" s="29"/>
      <c r="U915" s="25">
        <f>LISTAS[[#This Row],[COSTO]]+(LISTAS[[#This Row],[COSTO]]*T915)</f>
        <v>356.65</v>
      </c>
      <c r="V915" s="30">
        <f>IF(T915="",0,U915/LISTAS[[#This Row],[VENTA NETA]]-1)</f>
        <v>0</v>
      </c>
      <c r="X915" s="25">
        <v>461.06819999999999</v>
      </c>
      <c r="Y915" s="31">
        <f>IFERROR(LISTAS[[#This Row],[COSTO]]/X915-1,"")</f>
        <v>-0.22647018380361084</v>
      </c>
    </row>
    <row r="916" spans="1:25" x14ac:dyDescent="0.2">
      <c r="A916" s="6" t="s">
        <v>1419</v>
      </c>
      <c r="B916" t="s">
        <v>1327</v>
      </c>
      <c r="C916">
        <v>55</v>
      </c>
      <c r="D916" t="s">
        <v>1420</v>
      </c>
      <c r="E916" s="2">
        <v>1961.73</v>
      </c>
      <c r="F916" s="6" t="str">
        <f>+_xlfn.XLOOKUP(LISTAS[[#This Row],[ID]],_01_CODIGOS_Y_COSTOS_xlsm[Producto y N°],_01_CODIGOS_Y_COSTOS_xlsm[FABRICA],"",0,1)</f>
        <v>OTIA</v>
      </c>
      <c r="G916" s="13">
        <f>LISTAS[[#This Row],[Precio]]*(1-0.46)*(1-IF($C$3520="",0,$C$3520))</f>
        <v>794.50064999999995</v>
      </c>
      <c r="H916" s="1">
        <f>+_xlfn.XLOOKUP(LISTAS[[#This Row],[ID]],_01_CODIGOS_Y_COSTOS_xlsm[Producto y N°],_01_CODIGOS_Y_COSTOS_xlsm[COSTO],0,0,1)</f>
        <v>341.58330000000001</v>
      </c>
      <c r="I916" s="115">
        <f>+IFERROR(LISTAS[[#This Row],[VENTA NETA]]/LISTAS[[#This Row],[COSTO]]-1,0)</f>
        <v>1.3259352843069316</v>
      </c>
      <c r="J916" s="33" t="str">
        <f>IFERROR(VLOOKUP(LISTAS[[#This Row],[ID]],_01_CODIGOS_Y_COSTOS_xlsm[[Producto y N°]:[CODIGO]],2,0),"")</f>
        <v>0401055</v>
      </c>
      <c r="M916" s="22">
        <v>0</v>
      </c>
      <c r="N916" s="23">
        <f>+LISTAS[[#This Row],[Precio]]+(LISTAS[[#This Row],[Precio]]*M916)</f>
        <v>1961.73</v>
      </c>
      <c r="O916" s="24">
        <f t="shared" si="29"/>
        <v>794.50064999999995</v>
      </c>
      <c r="Q916" s="21">
        <f>IFERROR(O916/LISTAS[[#This Row],[COSTO]]-1,"")</f>
        <v>1.3259352843069316</v>
      </c>
      <c r="R916" t="str">
        <f>+LISTAS[[#This Row],[ID]]</f>
        <v>SEEGER DIN 47255</v>
      </c>
      <c r="T916" s="29"/>
      <c r="U916" s="25">
        <f>LISTAS[[#This Row],[COSTO]]+(LISTAS[[#This Row],[COSTO]]*T916)</f>
        <v>341.58330000000001</v>
      </c>
      <c r="V916" s="30">
        <f>IF(T916="",0,U916/LISTAS[[#This Row],[VENTA NETA]]-1)</f>
        <v>0</v>
      </c>
      <c r="X916" s="25">
        <v>441.58940000000001</v>
      </c>
      <c r="Y916" s="31">
        <f>IFERROR(LISTAS[[#This Row],[COSTO]]/X916-1,"")</f>
        <v>-0.22646852483325008</v>
      </c>
    </row>
    <row r="917" spans="1:25" x14ac:dyDescent="0.2">
      <c r="A917" s="6" t="s">
        <v>1421</v>
      </c>
      <c r="B917" t="s">
        <v>1327</v>
      </c>
      <c r="C917">
        <v>56</v>
      </c>
      <c r="D917" t="s">
        <v>1422</v>
      </c>
      <c r="E917" s="2">
        <v>2229.61</v>
      </c>
      <c r="F917" s="6" t="str">
        <f>+_xlfn.XLOOKUP(LISTAS[[#This Row],[ID]],_01_CODIGOS_Y_COSTOS_xlsm[Producto y N°],_01_CODIGOS_Y_COSTOS_xlsm[FABRICA],"",0,1)</f>
        <v>OTIA</v>
      </c>
      <c r="G917" s="13">
        <f>LISTAS[[#This Row],[Precio]]*(1-0.46)*(1-IF($C$3520="",0,$C$3520))</f>
        <v>902.99205000000006</v>
      </c>
      <c r="H917" s="1">
        <f>+_xlfn.XLOOKUP(LISTAS[[#This Row],[ID]],_01_CODIGOS_Y_COSTOS_xlsm[Producto y N°],_01_CODIGOS_Y_COSTOS_xlsm[COSTO],0,0,1)</f>
        <v>388.21600000000001</v>
      </c>
      <c r="I917" s="115">
        <f>+IFERROR(LISTAS[[#This Row],[VENTA NETA]]/LISTAS[[#This Row],[COSTO]]-1,0)</f>
        <v>1.3260042089970532</v>
      </c>
      <c r="J917" s="33" t="str">
        <f>IFERROR(VLOOKUP(LISTAS[[#This Row],[ID]],_01_CODIGOS_Y_COSTOS_xlsm[[Producto y N°]:[CODIGO]],2,0),"")</f>
        <v>0401056</v>
      </c>
      <c r="M917" s="22">
        <v>0</v>
      </c>
      <c r="N917" s="23">
        <f>+LISTAS[[#This Row],[Precio]]+(LISTAS[[#This Row],[Precio]]*M917)</f>
        <v>2229.61</v>
      </c>
      <c r="O917" s="24">
        <f t="shared" si="29"/>
        <v>902.99205000000006</v>
      </c>
      <c r="Q917" s="21">
        <f>IFERROR(O917/LISTAS[[#This Row],[COSTO]]-1,"")</f>
        <v>1.3260042089970532</v>
      </c>
      <c r="R917" t="str">
        <f>+LISTAS[[#This Row],[ID]]</f>
        <v>SEEGER DIN 47256</v>
      </c>
      <c r="T917" s="29"/>
      <c r="U917" s="25">
        <f>LISTAS[[#This Row],[COSTO]]+(LISTAS[[#This Row],[COSTO]]*T917)</f>
        <v>388.21600000000001</v>
      </c>
      <c r="V917" s="30">
        <f>IF(T917="",0,U917/LISTAS[[#This Row],[VENTA NETA]]-1)</f>
        <v>0</v>
      </c>
      <c r="X917" s="25">
        <v>501.87459999999999</v>
      </c>
      <c r="Y917" s="31">
        <f>IFERROR(LISTAS[[#This Row],[COSTO]]/X917-1,"")</f>
        <v>-0.22646812570311381</v>
      </c>
    </row>
    <row r="918" spans="1:25" x14ac:dyDescent="0.2">
      <c r="A918" s="6" t="s">
        <v>1423</v>
      </c>
      <c r="B918" t="s">
        <v>1327</v>
      </c>
      <c r="C918">
        <v>57</v>
      </c>
      <c r="D918" t="s">
        <v>1424</v>
      </c>
      <c r="E918" s="2">
        <v>2105.7399999999998</v>
      </c>
      <c r="F918" s="6" t="str">
        <f>+_xlfn.XLOOKUP(LISTAS[[#This Row],[ID]],_01_CODIGOS_Y_COSTOS_xlsm[Producto y N°],_01_CODIGOS_Y_COSTOS_xlsm[FABRICA],"",0,1)</f>
        <v>OTIA</v>
      </c>
      <c r="G918" s="13">
        <f>LISTAS[[#This Row],[Precio]]*(1-0.46)*(1-IF($C$3520="",0,$C$3520))</f>
        <v>852.82470000000001</v>
      </c>
      <c r="H918" s="1">
        <f>+_xlfn.XLOOKUP(LISTAS[[#This Row],[ID]],_01_CODIGOS_Y_COSTOS_xlsm[Producto y N°],_01_CODIGOS_Y_COSTOS_xlsm[COSTO],0,0,1)</f>
        <v>388.21600000000001</v>
      </c>
      <c r="I918" s="115">
        <f>+IFERROR(LISTAS[[#This Row],[VENTA NETA]]/LISTAS[[#This Row],[COSTO]]-1,0)</f>
        <v>1.1967788550703733</v>
      </c>
      <c r="J918" s="33" t="str">
        <f>IFERROR(VLOOKUP(LISTAS[[#This Row],[ID]],_01_CODIGOS_Y_COSTOS_xlsm[[Producto y N°]:[CODIGO]],2,0),"")</f>
        <v>0401057</v>
      </c>
      <c r="M918" s="22">
        <v>0</v>
      </c>
      <c r="N918" s="23">
        <f>+LISTAS[[#This Row],[Precio]]+(LISTAS[[#This Row],[Precio]]*M918)</f>
        <v>2105.7399999999998</v>
      </c>
      <c r="O918" s="24">
        <f t="shared" si="29"/>
        <v>852.82470000000001</v>
      </c>
      <c r="Q918" s="21">
        <f>IFERROR(O918/LISTAS[[#This Row],[COSTO]]-1,"")</f>
        <v>1.1967788550703733</v>
      </c>
      <c r="R918" t="str">
        <f>+LISTAS[[#This Row],[ID]]</f>
        <v>SEEGER DIN 47257</v>
      </c>
      <c r="T918" s="29"/>
      <c r="U918" s="25">
        <f>LISTAS[[#This Row],[COSTO]]+(LISTAS[[#This Row],[COSTO]]*T918)</f>
        <v>388.21600000000001</v>
      </c>
      <c r="V918" s="30">
        <f>IF(T918="",0,U918/LISTAS[[#This Row],[VENTA NETA]]-1)</f>
        <v>0</v>
      </c>
      <c r="X918" s="25">
        <v>501.87459999999999</v>
      </c>
      <c r="Y918" s="31">
        <f>IFERROR(LISTAS[[#This Row],[COSTO]]/X918-1,"")</f>
        <v>-0.22646812570311381</v>
      </c>
    </row>
    <row r="919" spans="1:25" x14ac:dyDescent="0.2">
      <c r="A919" s="6" t="s">
        <v>1425</v>
      </c>
      <c r="B919" t="s">
        <v>1327</v>
      </c>
      <c r="C919">
        <v>58</v>
      </c>
      <c r="D919" t="s">
        <v>1426</v>
      </c>
      <c r="E919" s="2">
        <v>2800.6</v>
      </c>
      <c r="F919" s="6" t="str">
        <f>+_xlfn.XLOOKUP(LISTAS[[#This Row],[ID]],_01_CODIGOS_Y_COSTOS_xlsm[Producto y N°],_01_CODIGOS_Y_COSTOS_xlsm[FABRICA],"",0,1)</f>
        <v>OTIA</v>
      </c>
      <c r="G919" s="13">
        <f>LISTAS[[#This Row],[Precio]]*(1-0.46)*(1-IF($C$3520="",0,$C$3520))</f>
        <v>1134.2429999999999</v>
      </c>
      <c r="H919" s="1">
        <f>+_xlfn.XLOOKUP(LISTAS[[#This Row],[ID]],_01_CODIGOS_Y_COSTOS_xlsm[Producto y N°],_01_CODIGOS_Y_COSTOS_xlsm[COSTO],0,0,1)</f>
        <v>430.73849999999999</v>
      </c>
      <c r="I919" s="115">
        <f>+IFERROR(LISTAS[[#This Row],[VENTA NETA]]/LISTAS[[#This Row],[COSTO]]-1,0)</f>
        <v>1.6332519614568932</v>
      </c>
      <c r="J919" s="33" t="str">
        <f>IFERROR(VLOOKUP(LISTAS[[#This Row],[ID]],_01_CODIGOS_Y_COSTOS_xlsm[[Producto y N°]:[CODIGO]],2,0),"")</f>
        <v>0401058</v>
      </c>
      <c r="M919" s="22">
        <v>0</v>
      </c>
      <c r="N919" s="23">
        <f>+LISTAS[[#This Row],[Precio]]+(LISTAS[[#This Row],[Precio]]*M919)</f>
        <v>2800.6</v>
      </c>
      <c r="O919" s="24">
        <f t="shared" si="29"/>
        <v>1134.2429999999999</v>
      </c>
      <c r="Q919" s="21">
        <f>IFERROR(O919/LISTAS[[#This Row],[COSTO]]-1,"")</f>
        <v>1.6332519614568932</v>
      </c>
      <c r="R919" t="str">
        <f>+LISTAS[[#This Row],[ID]]</f>
        <v>SEEGER DIN 47258</v>
      </c>
      <c r="T919" s="29"/>
      <c r="U919" s="25">
        <f>LISTAS[[#This Row],[COSTO]]+(LISTAS[[#This Row],[COSTO]]*T919)</f>
        <v>430.73849999999999</v>
      </c>
      <c r="V919" s="30">
        <f>IF(T919="",0,U919/LISTAS[[#This Row],[VENTA NETA]]-1)</f>
        <v>0</v>
      </c>
      <c r="X919" s="25">
        <v>556.84789999999998</v>
      </c>
      <c r="Y919" s="31">
        <f>IFERROR(LISTAS[[#This Row],[COSTO]]/X919-1,"")</f>
        <v>-0.22647010072229778</v>
      </c>
    </row>
    <row r="920" spans="1:25" x14ac:dyDescent="0.2">
      <c r="A920" s="6" t="s">
        <v>1427</v>
      </c>
      <c r="B920" t="s">
        <v>1327</v>
      </c>
      <c r="C920">
        <v>60</v>
      </c>
      <c r="D920" t="s">
        <v>1428</v>
      </c>
      <c r="E920" s="2">
        <v>2869.94</v>
      </c>
      <c r="F920" s="6" t="str">
        <f>+_xlfn.XLOOKUP(LISTAS[[#This Row],[ID]],_01_CODIGOS_Y_COSTOS_xlsm[Producto y N°],_01_CODIGOS_Y_COSTOS_xlsm[FABRICA],"",0,1)</f>
        <v>OTIA</v>
      </c>
      <c r="G920" s="13">
        <f>LISTAS[[#This Row],[Precio]]*(1-0.46)*(1-IF($C$3520="",0,$C$3520))</f>
        <v>1162.3257000000001</v>
      </c>
      <c r="H920" s="1">
        <f>+_xlfn.XLOOKUP(LISTAS[[#This Row],[ID]],_01_CODIGOS_Y_COSTOS_xlsm[Producto y N°],_01_CODIGOS_Y_COSTOS_xlsm[COSTO],0,0,1)</f>
        <v>414.9325</v>
      </c>
      <c r="I920" s="115">
        <f>+IFERROR(LISTAS[[#This Row],[VENTA NETA]]/LISTAS[[#This Row],[COSTO]]-1,0)</f>
        <v>1.8012404427226119</v>
      </c>
      <c r="J920" s="33" t="str">
        <f>IFERROR(VLOOKUP(LISTAS[[#This Row],[ID]],_01_CODIGOS_Y_COSTOS_xlsm[[Producto y N°]:[CODIGO]],2,0),"")</f>
        <v>0401060</v>
      </c>
      <c r="M920" s="22">
        <v>0</v>
      </c>
      <c r="N920" s="23">
        <f>+LISTAS[[#This Row],[Precio]]+(LISTAS[[#This Row],[Precio]]*M920)</f>
        <v>2869.94</v>
      </c>
      <c r="O920" s="24">
        <f t="shared" si="29"/>
        <v>1162.3257000000001</v>
      </c>
      <c r="Q920" s="21">
        <f>IFERROR(O920/LISTAS[[#This Row],[COSTO]]-1,"")</f>
        <v>1.8012404427226119</v>
      </c>
      <c r="R920" t="str">
        <f>+LISTAS[[#This Row],[ID]]</f>
        <v>SEEGER DIN 47260</v>
      </c>
      <c r="T920" s="29"/>
      <c r="U920" s="25">
        <f>LISTAS[[#This Row],[COSTO]]+(LISTAS[[#This Row],[COSTO]]*T920)</f>
        <v>414.9325</v>
      </c>
      <c r="V920" s="30">
        <f>IF(T920="",0,U920/LISTAS[[#This Row],[VENTA NETA]]-1)</f>
        <v>0</v>
      </c>
      <c r="X920" s="25">
        <v>536.41319999999996</v>
      </c>
      <c r="Y920" s="31">
        <f>IFERROR(LISTAS[[#This Row],[COSTO]]/X920-1,"")</f>
        <v>-0.2264685134519433</v>
      </c>
    </row>
    <row r="921" spans="1:25" x14ac:dyDescent="0.2">
      <c r="A921" s="6" t="s">
        <v>1429</v>
      </c>
      <c r="B921" t="s">
        <v>1327</v>
      </c>
      <c r="C921">
        <v>62</v>
      </c>
      <c r="D921" t="s">
        <v>1430</v>
      </c>
      <c r="E921" s="2">
        <v>3061.35</v>
      </c>
      <c r="F921" s="6" t="str">
        <f>+_xlfn.XLOOKUP(LISTAS[[#This Row],[ID]],_01_CODIGOS_Y_COSTOS_xlsm[Producto y N°],_01_CODIGOS_Y_COSTOS_xlsm[FABRICA],"",0,1)</f>
        <v>OTIA</v>
      </c>
      <c r="G921" s="13">
        <f>LISTAS[[#This Row],[Precio]]*(1-0.46)*(1-IF($C$3520="",0,$C$3520))</f>
        <v>1239.8467500000002</v>
      </c>
      <c r="H921" s="1">
        <f>+_xlfn.XLOOKUP(LISTAS[[#This Row],[ID]],_01_CODIGOS_Y_COSTOS_xlsm[Producto y N°],_01_CODIGOS_Y_COSTOS_xlsm[COSTO],0,0,1)</f>
        <v>414.9325</v>
      </c>
      <c r="I921" s="115">
        <f>+IFERROR(LISTAS[[#This Row],[VENTA NETA]]/LISTAS[[#This Row],[COSTO]]-1,0)</f>
        <v>1.9880685412687611</v>
      </c>
      <c r="J921" s="33" t="str">
        <f>IFERROR(VLOOKUP(LISTAS[[#This Row],[ID]],_01_CODIGOS_Y_COSTOS_xlsm[[Producto y N°]:[CODIGO]],2,0),"")</f>
        <v>0401062</v>
      </c>
      <c r="M921" s="22">
        <v>0</v>
      </c>
      <c r="N921" s="23">
        <f>+LISTAS[[#This Row],[Precio]]+(LISTAS[[#This Row],[Precio]]*M921)</f>
        <v>3061.35</v>
      </c>
      <c r="O921" s="24">
        <f t="shared" si="29"/>
        <v>1239.8467500000002</v>
      </c>
      <c r="Q921" s="21">
        <f>IFERROR(O921/LISTAS[[#This Row],[COSTO]]-1,"")</f>
        <v>1.9880685412687611</v>
      </c>
      <c r="R921" t="str">
        <f>+LISTAS[[#This Row],[ID]]</f>
        <v>SEEGER DIN 47262</v>
      </c>
      <c r="T921" s="29"/>
      <c r="U921" s="25">
        <f>LISTAS[[#This Row],[COSTO]]+(LISTAS[[#This Row],[COSTO]]*T921)</f>
        <v>414.9325</v>
      </c>
      <c r="V921" s="30">
        <f>IF(T921="",0,U921/LISTAS[[#This Row],[VENTA NETA]]-1)</f>
        <v>0</v>
      </c>
      <c r="X921" s="25">
        <v>536.41319999999996</v>
      </c>
      <c r="Y921" s="31">
        <f>IFERROR(LISTAS[[#This Row],[COSTO]]/X921-1,"")</f>
        <v>-0.2264685134519433</v>
      </c>
    </row>
    <row r="922" spans="1:25" x14ac:dyDescent="0.2">
      <c r="A922" s="6" t="s">
        <v>1431</v>
      </c>
      <c r="B922" t="s">
        <v>1327</v>
      </c>
      <c r="C922">
        <v>63</v>
      </c>
      <c r="D922" t="s">
        <v>1432</v>
      </c>
      <c r="E922" s="2">
        <v>2825.48</v>
      </c>
      <c r="F922" s="6" t="str">
        <f>+_xlfn.XLOOKUP(LISTAS[[#This Row],[ID]],_01_CODIGOS_Y_COSTOS_xlsm[Producto y N°],_01_CODIGOS_Y_COSTOS_xlsm[FABRICA],"",0,1)</f>
        <v>OTIA</v>
      </c>
      <c r="G922" s="13">
        <f>LISTAS[[#This Row],[Precio]]*(1-0.46)*(1-IF($C$3520="",0,$C$3520))</f>
        <v>1144.3194000000001</v>
      </c>
      <c r="H922" s="1">
        <f>+_xlfn.XLOOKUP(LISTAS[[#This Row],[ID]],_01_CODIGOS_Y_COSTOS_xlsm[Producto y N°],_01_CODIGOS_Y_COSTOS_xlsm[COSTO],0,0,1)</f>
        <v>434.69</v>
      </c>
      <c r="I922" s="115">
        <f>+IFERROR(LISTAS[[#This Row],[VENTA NETA]]/LISTAS[[#This Row],[COSTO]]-1,0)</f>
        <v>1.6324953415077412</v>
      </c>
      <c r="J922" s="33" t="str">
        <f>IFERROR(VLOOKUP(LISTAS[[#This Row],[ID]],_01_CODIGOS_Y_COSTOS_xlsm[[Producto y N°]:[CODIGO]],2,0),"")</f>
        <v>0401063</v>
      </c>
      <c r="M922" s="22">
        <v>0</v>
      </c>
      <c r="N922" s="23">
        <f>+LISTAS[[#This Row],[Precio]]+(LISTAS[[#This Row],[Precio]]*M922)</f>
        <v>2825.48</v>
      </c>
      <c r="O922" s="24">
        <f t="shared" si="29"/>
        <v>1144.3194000000001</v>
      </c>
      <c r="Q922" s="21">
        <f>IFERROR(O922/LISTAS[[#This Row],[COSTO]]-1,"")</f>
        <v>1.6324953415077412</v>
      </c>
      <c r="R922" t="str">
        <f>+LISTAS[[#This Row],[ID]]</f>
        <v>SEEGER DIN 47263</v>
      </c>
      <c r="T922" s="29"/>
      <c r="U922" s="25">
        <f>LISTAS[[#This Row],[COSTO]]+(LISTAS[[#This Row],[COSTO]]*T922)</f>
        <v>434.69</v>
      </c>
      <c r="V922" s="30">
        <f>IF(T922="",0,U922/LISTAS[[#This Row],[VENTA NETA]]-1)</f>
        <v>0</v>
      </c>
      <c r="X922" s="25">
        <v>561.95370000000003</v>
      </c>
      <c r="Y922" s="31">
        <f>IFERROR(LISTAS[[#This Row],[COSTO]]/X922-1,"")</f>
        <v>-0.22646652206400641</v>
      </c>
    </row>
    <row r="923" spans="1:25" x14ac:dyDescent="0.2">
      <c r="A923" s="6" t="s">
        <v>1433</v>
      </c>
      <c r="B923" t="s">
        <v>1327</v>
      </c>
      <c r="C923">
        <v>65</v>
      </c>
      <c r="D923" t="s">
        <v>1434</v>
      </c>
      <c r="E923" s="2">
        <v>2825.48</v>
      </c>
      <c r="F923" s="6" t="str">
        <f>+_xlfn.XLOOKUP(LISTAS[[#This Row],[ID]],_01_CODIGOS_Y_COSTOS_xlsm[Producto y N°],_01_CODIGOS_Y_COSTOS_xlsm[FABRICA],"",0,1)</f>
        <v>OTIA</v>
      </c>
      <c r="G923" s="13">
        <f>LISTAS[[#This Row],[Precio]]*(1-0.46)*(1-IF($C$3520="",0,$C$3520))</f>
        <v>1144.3194000000001</v>
      </c>
      <c r="H923" s="1">
        <f>+_xlfn.XLOOKUP(LISTAS[[#This Row],[ID]],_01_CODIGOS_Y_COSTOS_xlsm[Producto y N°],_01_CODIGOS_Y_COSTOS_xlsm[COSTO],0,0,1)</f>
        <v>520.91290000000004</v>
      </c>
      <c r="I923" s="115">
        <f>+IFERROR(LISTAS[[#This Row],[VENTA NETA]]/LISTAS[[#This Row],[COSTO]]-1,0)</f>
        <v>1.1967576537267557</v>
      </c>
      <c r="J923" s="33" t="str">
        <f>IFERROR(VLOOKUP(LISTAS[[#This Row],[ID]],_01_CODIGOS_Y_COSTOS_xlsm[[Producto y N°]:[CODIGO]],2,0),"")</f>
        <v>0401065</v>
      </c>
      <c r="M923" s="22">
        <v>0</v>
      </c>
      <c r="N923" s="23">
        <f>+LISTAS[[#This Row],[Precio]]+(LISTAS[[#This Row],[Precio]]*M923)</f>
        <v>2825.48</v>
      </c>
      <c r="O923" s="24">
        <f t="shared" si="29"/>
        <v>1144.3194000000001</v>
      </c>
      <c r="Q923" s="21">
        <f>IFERROR(O923/LISTAS[[#This Row],[COSTO]]-1,"")</f>
        <v>1.1967576537267557</v>
      </c>
      <c r="R923" t="str">
        <f>+LISTAS[[#This Row],[ID]]</f>
        <v>SEEGER DIN 47265</v>
      </c>
      <c r="T923" s="29"/>
      <c r="U923" s="25">
        <f>LISTAS[[#This Row],[COSTO]]+(LISTAS[[#This Row],[COSTO]]*T923)</f>
        <v>520.91290000000004</v>
      </c>
      <c r="V923" s="30">
        <f>IF(T923="",0,U923/LISTAS[[#This Row],[VENTA NETA]]-1)</f>
        <v>0</v>
      </c>
      <c r="X923" s="25">
        <v>673.42290000000003</v>
      </c>
      <c r="Y923" s="31">
        <f>IFERROR(LISTAS[[#This Row],[COSTO]]/X923-1,"")</f>
        <v>-0.22646987502207006</v>
      </c>
    </row>
    <row r="924" spans="1:25" x14ac:dyDescent="0.2">
      <c r="A924" s="6" t="s">
        <v>1435</v>
      </c>
      <c r="B924" t="s">
        <v>1327</v>
      </c>
      <c r="C924">
        <v>67</v>
      </c>
      <c r="D924" t="s">
        <v>1436</v>
      </c>
      <c r="E924" s="2">
        <v>3175.66</v>
      </c>
      <c r="F924" s="6" t="str">
        <f>+_xlfn.XLOOKUP(LISTAS[[#This Row],[ID]],_01_CODIGOS_Y_COSTOS_xlsm[Producto y N°],_01_CODIGOS_Y_COSTOS_xlsm[FABRICA],"",0,1)</f>
        <v>OTIA</v>
      </c>
      <c r="G924" s="13">
        <f>LISTAS[[#This Row],[Precio]]*(1-0.46)*(1-IF($C$3520="",0,$C$3520))</f>
        <v>1286.1423</v>
      </c>
      <c r="H924" s="1">
        <f>+_xlfn.XLOOKUP(LISTAS[[#This Row],[ID]],_01_CODIGOS_Y_COSTOS_xlsm[Producto y N°],_01_CODIGOS_Y_COSTOS_xlsm[COSTO],0,0,1)</f>
        <v>585.47349999999994</v>
      </c>
      <c r="I924" s="115">
        <f>+IFERROR(LISTAS[[#This Row],[VENTA NETA]]/LISTAS[[#This Row],[COSTO]]-1,0)</f>
        <v>1.1967557882636877</v>
      </c>
      <c r="J924" s="33" t="str">
        <f>IFERROR(VLOOKUP(LISTAS[[#This Row],[ID]],_01_CODIGOS_Y_COSTOS_xlsm[[Producto y N°]:[CODIGO]],2,0),"")</f>
        <v>0401067</v>
      </c>
      <c r="M924" s="22">
        <v>0</v>
      </c>
      <c r="N924" s="23">
        <f>+LISTAS[[#This Row],[Precio]]+(LISTAS[[#This Row],[Precio]]*M924)</f>
        <v>3175.66</v>
      </c>
      <c r="O924" s="24">
        <f t="shared" si="29"/>
        <v>1286.1423</v>
      </c>
      <c r="Q924" s="21">
        <f>IFERROR(O924/LISTAS[[#This Row],[COSTO]]-1,"")</f>
        <v>1.1967557882636877</v>
      </c>
      <c r="R924" t="str">
        <f>+LISTAS[[#This Row],[ID]]</f>
        <v>SEEGER DIN 47267</v>
      </c>
      <c r="T924" s="29"/>
      <c r="U924" s="25">
        <f>LISTAS[[#This Row],[COSTO]]+(LISTAS[[#This Row],[COSTO]]*T924)</f>
        <v>585.47349999999994</v>
      </c>
      <c r="V924" s="30">
        <f>IF(T924="",0,U924/LISTAS[[#This Row],[VENTA NETA]]-1)</f>
        <v>0</v>
      </c>
      <c r="X924" s="25">
        <v>756.8845</v>
      </c>
      <c r="Y924" s="31">
        <f>IFERROR(LISTAS[[#This Row],[COSTO]]/X924-1,"")</f>
        <v>-0.22646916405343231</v>
      </c>
    </row>
    <row r="925" spans="1:25" x14ac:dyDescent="0.2">
      <c r="A925" s="6" t="s">
        <v>1437</v>
      </c>
      <c r="B925" t="s">
        <v>1327</v>
      </c>
      <c r="C925">
        <v>68</v>
      </c>
      <c r="D925" t="s">
        <v>1438</v>
      </c>
      <c r="E925" s="2">
        <v>3368.17</v>
      </c>
      <c r="F925" s="6" t="str">
        <f>+_xlfn.XLOOKUP(LISTAS[[#This Row],[ID]],_01_CODIGOS_Y_COSTOS_xlsm[Producto y N°],_01_CODIGOS_Y_COSTOS_xlsm[FABRICA],"",0,1)</f>
        <v>OTIA</v>
      </c>
      <c r="G925" s="13">
        <f>LISTAS[[#This Row],[Precio]]*(1-0.46)*(1-IF($C$3520="",0,$C$3520))</f>
        <v>1364.1088500000001</v>
      </c>
      <c r="H925" s="1">
        <f>+_xlfn.XLOOKUP(LISTAS[[#This Row],[ID]],_01_CODIGOS_Y_COSTOS_xlsm[Producto y N°],_01_CODIGOS_Y_COSTOS_xlsm[COSTO],0,0,1)</f>
        <v>620.96600000000001</v>
      </c>
      <c r="I925" s="115">
        <f>+IFERROR(LISTAS[[#This Row],[VENTA NETA]]/LISTAS[[#This Row],[COSTO]]-1,0)</f>
        <v>1.1967528818002919</v>
      </c>
      <c r="J925" s="33" t="str">
        <f>IFERROR(VLOOKUP(LISTAS[[#This Row],[ID]],_01_CODIGOS_Y_COSTOS_xlsm[[Producto y N°]:[CODIGO]],2,0),"")</f>
        <v>0401068</v>
      </c>
      <c r="M925" s="22">
        <v>0</v>
      </c>
      <c r="N925" s="23">
        <f>+LISTAS[[#This Row],[Precio]]+(LISTAS[[#This Row],[Precio]]*M925)</f>
        <v>3368.17</v>
      </c>
      <c r="O925" s="24">
        <f t="shared" si="29"/>
        <v>1364.1088500000001</v>
      </c>
      <c r="Q925" s="21">
        <f>IFERROR(O925/LISTAS[[#This Row],[COSTO]]-1,"")</f>
        <v>1.1967528818002919</v>
      </c>
      <c r="R925" t="str">
        <f>+LISTAS[[#This Row],[ID]]</f>
        <v>SEEGER DIN 47268</v>
      </c>
      <c r="T925" s="29"/>
      <c r="U925" s="25">
        <f>LISTAS[[#This Row],[COSTO]]+(LISTAS[[#This Row],[COSTO]]*T925)</f>
        <v>620.96600000000001</v>
      </c>
      <c r="V925" s="30">
        <f>IF(T925="",0,U925/LISTAS[[#This Row],[VENTA NETA]]-1)</f>
        <v>0</v>
      </c>
      <c r="X925" s="25">
        <v>802.7681</v>
      </c>
      <c r="Y925" s="31">
        <f>IFERROR(LISTAS[[#This Row],[COSTO]]/X925-1,"")</f>
        <v>-0.2264690139032679</v>
      </c>
    </row>
    <row r="926" spans="1:25" x14ac:dyDescent="0.2">
      <c r="A926" s="6" t="s">
        <v>1439</v>
      </c>
      <c r="B926" t="s">
        <v>1327</v>
      </c>
      <c r="C926">
        <v>70</v>
      </c>
      <c r="D926" t="s">
        <v>1440</v>
      </c>
      <c r="E926" s="2">
        <v>3368.17</v>
      </c>
      <c r="F926" s="6" t="str">
        <f>+_xlfn.XLOOKUP(LISTAS[[#This Row],[ID]],_01_CODIGOS_Y_COSTOS_xlsm[Producto y N°],_01_CODIGOS_Y_COSTOS_xlsm[FABRICA],"",0,1)</f>
        <v>OTIA</v>
      </c>
      <c r="G926" s="13">
        <f>LISTAS[[#This Row],[Precio]]*(1-0.46)*(1-IF($C$3520="",0,$C$3520))</f>
        <v>1364.1088500000001</v>
      </c>
      <c r="H926" s="1">
        <f>+_xlfn.XLOOKUP(LISTAS[[#This Row],[ID]],_01_CODIGOS_Y_COSTOS_xlsm[Producto y N°],_01_CODIGOS_Y_COSTOS_xlsm[COSTO],0,0,1)</f>
        <v>620.96600000000001</v>
      </c>
      <c r="I926" s="115">
        <f>+IFERROR(LISTAS[[#This Row],[VENTA NETA]]/LISTAS[[#This Row],[COSTO]]-1,0)</f>
        <v>1.1967528818002919</v>
      </c>
      <c r="J926" s="33" t="str">
        <f>IFERROR(VLOOKUP(LISTAS[[#This Row],[ID]],_01_CODIGOS_Y_COSTOS_xlsm[[Producto y N°]:[CODIGO]],2,0),"")</f>
        <v>0401070</v>
      </c>
      <c r="M926" s="22">
        <v>0</v>
      </c>
      <c r="N926" s="23">
        <f>+LISTAS[[#This Row],[Precio]]+(LISTAS[[#This Row],[Precio]]*M926)</f>
        <v>3368.17</v>
      </c>
      <c r="O926" s="24">
        <f t="shared" si="29"/>
        <v>1364.1088500000001</v>
      </c>
      <c r="Q926" s="21">
        <f>IFERROR(O926/LISTAS[[#This Row],[COSTO]]-1,"")</f>
        <v>1.1967528818002919</v>
      </c>
      <c r="R926" t="str">
        <f>+LISTAS[[#This Row],[ID]]</f>
        <v>SEEGER DIN 47270</v>
      </c>
      <c r="T926" s="29"/>
      <c r="U926" s="25">
        <f>LISTAS[[#This Row],[COSTO]]+(LISTAS[[#This Row],[COSTO]]*T926)</f>
        <v>620.96600000000001</v>
      </c>
      <c r="V926" s="30">
        <f>IF(T926="",0,U926/LISTAS[[#This Row],[VENTA NETA]]-1)</f>
        <v>0</v>
      </c>
      <c r="X926" s="25">
        <v>802.7681</v>
      </c>
      <c r="Y926" s="31">
        <f>IFERROR(LISTAS[[#This Row],[COSTO]]/X926-1,"")</f>
        <v>-0.2264690139032679</v>
      </c>
    </row>
    <row r="927" spans="1:25" x14ac:dyDescent="0.2">
      <c r="A927" s="6" t="s">
        <v>4616</v>
      </c>
      <c r="B927" t="s">
        <v>1327</v>
      </c>
      <c r="C927">
        <v>72</v>
      </c>
      <c r="D927" t="s">
        <v>4617</v>
      </c>
      <c r="E927" s="2">
        <v>5246.3</v>
      </c>
      <c r="F927" s="6" t="str">
        <f>+_xlfn.XLOOKUP(LISTAS[[#This Row],[ID]],_01_CODIGOS_Y_COSTOS_xlsm[Producto y N°],_01_CODIGOS_Y_COSTOS_xlsm[FABRICA],"",0,1)</f>
        <v>OTIA</v>
      </c>
      <c r="G927" s="13">
        <f>LISTAS[[#This Row],[Precio]]*(1-0.46)*(1-IF($C$3520="",0,$C$3520))</f>
        <v>2124.7515000000003</v>
      </c>
      <c r="H927" s="1">
        <f>+_xlfn.XLOOKUP(LISTAS[[#This Row],[ID]],_01_CODIGOS_Y_COSTOS_xlsm[Producto y N°],_01_CODIGOS_Y_COSTOS_xlsm[COSTO],0,0,1)</f>
        <v>603.58500000000004</v>
      </c>
      <c r="I927" s="115">
        <f>+IFERROR(LISTAS[[#This Row],[VENTA NETA]]/LISTAS[[#This Row],[COSTO]]-1,0)</f>
        <v>2.5202191903377322</v>
      </c>
      <c r="J927" s="33" t="str">
        <f>IFERROR(VLOOKUP(LISTAS[[#This Row],[ID]],_01_CODIGOS_Y_COSTOS_xlsm[[Producto y N°]:[CODIGO]],2,0),"")</f>
        <v>0401072</v>
      </c>
      <c r="M927" s="22">
        <v>0</v>
      </c>
      <c r="N927" s="23">
        <f>+LISTAS[[#This Row],[Precio]]+(LISTAS[[#This Row],[Precio]]*M927)</f>
        <v>5246.3</v>
      </c>
      <c r="O927" s="24">
        <f t="shared" si="29"/>
        <v>2124.7515000000003</v>
      </c>
      <c r="Q927" s="21">
        <f>IFERROR(O927/LISTAS[[#This Row],[COSTO]]-1,"")</f>
        <v>2.5202191903377322</v>
      </c>
      <c r="R927" t="str">
        <f>+LISTAS[[#This Row],[ID]]</f>
        <v>SEEGER DIN 47272</v>
      </c>
      <c r="T927" s="29"/>
      <c r="U927" s="25">
        <f>LISTAS[[#This Row],[COSTO]]+(LISTAS[[#This Row],[COSTO]]*T927)</f>
        <v>603.58500000000004</v>
      </c>
      <c r="V927" s="30">
        <f>IF(T927="",0,U927/LISTAS[[#This Row],[VENTA NETA]]-1)</f>
        <v>0</v>
      </c>
      <c r="X927" s="25">
        <v>792.173</v>
      </c>
      <c r="Y927" s="31">
        <f>IFERROR(LISTAS[[#This Row],[COSTO]]/X927-1,"")</f>
        <v>-0.238064160227627</v>
      </c>
    </row>
    <row r="928" spans="1:25" x14ac:dyDescent="0.2">
      <c r="A928" s="6" t="s">
        <v>1441</v>
      </c>
      <c r="B928" t="s">
        <v>1327</v>
      </c>
      <c r="C928">
        <v>75</v>
      </c>
      <c r="D928" t="s">
        <v>1442</v>
      </c>
      <c r="E928" s="2">
        <v>3354.87</v>
      </c>
      <c r="F928" s="6" t="str">
        <f>+_xlfn.XLOOKUP(LISTAS[[#This Row],[ID]],_01_CODIGOS_Y_COSTOS_xlsm[Producto y N°],_01_CODIGOS_Y_COSTOS_xlsm[FABRICA],"",0,1)</f>
        <v>OTIA</v>
      </c>
      <c r="G928" s="13">
        <f>LISTAS[[#This Row],[Precio]]*(1-0.46)*(1-IF($C$3520="",0,$C$3520))</f>
        <v>1358.72235</v>
      </c>
      <c r="H928" s="1">
        <f>+_xlfn.XLOOKUP(LISTAS[[#This Row],[ID]],_01_CODIGOS_Y_COSTOS_xlsm[Producto y N°],_01_CODIGOS_Y_COSTOS_xlsm[COSTO],0,0,1)</f>
        <v>618.50580000000002</v>
      </c>
      <c r="I928" s="115">
        <f>+IFERROR(LISTAS[[#This Row],[VENTA NETA]]/LISTAS[[#This Row],[COSTO]]-1,0)</f>
        <v>1.1967819056830185</v>
      </c>
      <c r="J928" s="33" t="str">
        <f>IFERROR(VLOOKUP(LISTAS[[#This Row],[ID]],_01_CODIGOS_Y_COSTOS_xlsm[[Producto y N°]:[CODIGO]],2,0),"")</f>
        <v>0401075</v>
      </c>
      <c r="M928" s="22">
        <v>0</v>
      </c>
      <c r="N928" s="23">
        <f>+LISTAS[[#This Row],[Precio]]+(LISTAS[[#This Row],[Precio]]*M928)</f>
        <v>3354.87</v>
      </c>
      <c r="O928" s="24">
        <f t="shared" si="29"/>
        <v>1358.72235</v>
      </c>
      <c r="Q928" s="21">
        <f>IFERROR(O928/LISTAS[[#This Row],[COSTO]]-1,"")</f>
        <v>1.1967819056830185</v>
      </c>
      <c r="R928" t="str">
        <f>+LISTAS[[#This Row],[ID]]</f>
        <v>SEEGER DIN 47275</v>
      </c>
      <c r="T928" s="29"/>
      <c r="U928" s="25">
        <f>LISTAS[[#This Row],[COSTO]]+(LISTAS[[#This Row],[COSTO]]*T928)</f>
        <v>618.50580000000002</v>
      </c>
      <c r="V928" s="30">
        <f>IF(T928="",0,U928/LISTAS[[#This Row],[VENTA NETA]]-1)</f>
        <v>0</v>
      </c>
      <c r="X928" s="25">
        <v>799.59130000000005</v>
      </c>
      <c r="Y928" s="31">
        <f>IFERROR(LISTAS[[#This Row],[COSTO]]/X928-1,"")</f>
        <v>-0.22647257417633238</v>
      </c>
    </row>
    <row r="929" spans="1:25" x14ac:dyDescent="0.2">
      <c r="A929" s="6" t="s">
        <v>1443</v>
      </c>
      <c r="B929" t="s">
        <v>1327</v>
      </c>
      <c r="C929">
        <v>80</v>
      </c>
      <c r="D929" t="s">
        <v>1444</v>
      </c>
      <c r="E929" s="2">
        <v>7870.65</v>
      </c>
      <c r="F929" s="6" t="str">
        <f>+_xlfn.XLOOKUP(LISTAS[[#This Row],[ID]],_01_CODIGOS_Y_COSTOS_xlsm[Producto y N°],_01_CODIGOS_Y_COSTOS_xlsm[FABRICA],"",0,1)</f>
        <v>OTIA</v>
      </c>
      <c r="G929" s="13">
        <f>LISTAS[[#This Row],[Precio]]*(1-0.46)*(1-IF($C$3520="",0,$C$3520))</f>
        <v>3187.6132499999999</v>
      </c>
      <c r="H929" s="1">
        <f>+_xlfn.XLOOKUP(LISTAS[[#This Row],[ID]],_01_CODIGOS_Y_COSTOS_xlsm[Producto y N°],_01_CODIGOS_Y_COSTOS_xlsm[COSTO],0,0,1)</f>
        <v>686.12819999999999</v>
      </c>
      <c r="I929" s="115">
        <f>+IFERROR(LISTAS[[#This Row],[VENTA NETA]]/LISTAS[[#This Row],[COSTO]]-1,0)</f>
        <v>3.6457983362292934</v>
      </c>
      <c r="J929" s="33" t="str">
        <f>IFERROR(VLOOKUP(LISTAS[[#This Row],[ID]],_01_CODIGOS_Y_COSTOS_xlsm[[Producto y N°]:[CODIGO]],2,0),"")</f>
        <v>0401080</v>
      </c>
      <c r="M929" s="22">
        <v>0</v>
      </c>
      <c r="N929" s="23">
        <f>+LISTAS[[#This Row],[Precio]]+(LISTAS[[#This Row],[Precio]]*M929)</f>
        <v>7870.65</v>
      </c>
      <c r="O929" s="24">
        <f t="shared" si="29"/>
        <v>3187.6132499999999</v>
      </c>
      <c r="Q929" s="21">
        <f>IFERROR(O929/LISTAS[[#This Row],[COSTO]]-1,"")</f>
        <v>3.6457983362292934</v>
      </c>
      <c r="R929" t="str">
        <f>+LISTAS[[#This Row],[ID]]</f>
        <v>SEEGER DIN 47280</v>
      </c>
      <c r="T929" s="29"/>
      <c r="U929" s="25">
        <f>LISTAS[[#This Row],[COSTO]]+(LISTAS[[#This Row],[COSTO]]*T929)</f>
        <v>686.12819999999999</v>
      </c>
      <c r="V929" s="30">
        <f>IF(T929="",0,U929/LISTAS[[#This Row],[VENTA NETA]]-1)</f>
        <v>0</v>
      </c>
      <c r="X929" s="25">
        <v>887.00819999999999</v>
      </c>
      <c r="Y929" s="31">
        <f>IFERROR(LISTAS[[#This Row],[COSTO]]/X929-1,"")</f>
        <v>-0.22646915778230681</v>
      </c>
    </row>
    <row r="930" spans="1:25" x14ac:dyDescent="0.2">
      <c r="A930" s="6" t="s">
        <v>5738</v>
      </c>
      <c r="B930" t="s">
        <v>1327</v>
      </c>
      <c r="C930">
        <v>82</v>
      </c>
      <c r="D930" t="s">
        <v>5739</v>
      </c>
      <c r="E930" s="2">
        <v>3909.94</v>
      </c>
      <c r="F930" s="6" t="str">
        <f>+_xlfn.XLOOKUP(LISTAS[[#This Row],[ID]],_01_CODIGOS_Y_COSTOS_xlsm[Producto y N°],_01_CODIGOS_Y_COSTOS_xlsm[FABRICA],"",0,1)</f>
        <v>OTIA</v>
      </c>
      <c r="G930" s="13">
        <f>LISTAS[[#This Row],[Precio]]*(1-0.46)*(1-IF($C$3520="",0,$C$3520))</f>
        <v>1583.5257000000001</v>
      </c>
      <c r="H930" s="1">
        <f>+_xlfn.XLOOKUP(LISTAS[[#This Row],[ID]],_01_CODIGOS_Y_COSTOS_xlsm[Producto y N°],_01_CODIGOS_Y_COSTOS_xlsm[COSTO],0,0,1)</f>
        <v>720.827</v>
      </c>
      <c r="I930" s="115">
        <f>+IFERROR(LISTAS[[#This Row],[VENTA NETA]]/LISTAS[[#This Row],[COSTO]]-1,0)</f>
        <v>1.1968179604815026</v>
      </c>
      <c r="J930" s="33" t="str">
        <f>IFERROR(VLOOKUP(LISTAS[[#This Row],[ID]],_01_CODIGOS_Y_COSTOS_xlsm[[Producto y N°]:[CODIGO]],2,0),"")</f>
        <v>0401082</v>
      </c>
      <c r="M930" s="22">
        <v>0</v>
      </c>
      <c r="N930" s="23">
        <f>+LISTAS[[#This Row],[Precio]]+(LISTAS[[#This Row],[Precio]]*M930)</f>
        <v>3909.94</v>
      </c>
      <c r="O930" s="24">
        <f t="shared" si="29"/>
        <v>1583.5257000000001</v>
      </c>
      <c r="Q930" s="21">
        <f>IFERROR(O930/LISTAS[[#This Row],[COSTO]]-1,"")</f>
        <v>1.1968179604815026</v>
      </c>
      <c r="R930" t="str">
        <f>+LISTAS[[#This Row],[ID]]</f>
        <v>SEEGER DIN 47282</v>
      </c>
      <c r="T930" s="29"/>
      <c r="U930" s="25">
        <f>LISTAS[[#This Row],[COSTO]]+(LISTAS[[#This Row],[COSTO]]*T930)</f>
        <v>720.827</v>
      </c>
      <c r="V930" s="30">
        <f>IF(T930="",0,U930/LISTAS[[#This Row],[VENTA NETA]]-1)</f>
        <v>0</v>
      </c>
      <c r="X930" s="25">
        <v>931.86720000000003</v>
      </c>
      <c r="Y930" s="31">
        <f>IFERROR(LISTAS[[#This Row],[COSTO]]/X930-1,"")</f>
        <v>-0.22647025241364871</v>
      </c>
    </row>
    <row r="931" spans="1:25" x14ac:dyDescent="0.2">
      <c r="A931" s="6" t="s">
        <v>5740</v>
      </c>
      <c r="B931" t="s">
        <v>1327</v>
      </c>
      <c r="C931">
        <v>85</v>
      </c>
      <c r="D931" t="s">
        <v>5741</v>
      </c>
      <c r="E931" s="2">
        <v>4583.25</v>
      </c>
      <c r="F931" s="6" t="str">
        <f>+_xlfn.XLOOKUP(LISTAS[[#This Row],[ID]],_01_CODIGOS_Y_COSTOS_xlsm[Producto y N°],_01_CODIGOS_Y_COSTOS_xlsm[FABRICA],"",0,1)</f>
        <v>OTIA</v>
      </c>
      <c r="G931" s="13">
        <f>LISTAS[[#This Row],[Precio]]*(1-0.46)*(1-IF($C$3520="",0,$C$3520))</f>
        <v>1856.2162500000004</v>
      </c>
      <c r="H931" s="1">
        <f>+_xlfn.XLOOKUP(LISTAS[[#This Row],[ID]],_01_CODIGOS_Y_COSTOS_xlsm[Producto y N°],_01_CODIGOS_Y_COSTOS_xlsm[COSTO],0,0,1)</f>
        <v>844.97770000000003</v>
      </c>
      <c r="I931" s="115">
        <f>+IFERROR(LISTAS[[#This Row],[VENTA NETA]]/LISTAS[[#This Row],[COSTO]]-1,0)</f>
        <v>1.1967635950629232</v>
      </c>
      <c r="J931" s="33" t="str">
        <f>IFERROR(VLOOKUP(LISTAS[[#This Row],[ID]],_01_CODIGOS_Y_COSTOS_xlsm[[Producto y N°]:[CODIGO]],2,0),"")</f>
        <v>0401085</v>
      </c>
      <c r="M931" s="22">
        <v>0</v>
      </c>
      <c r="N931" s="23">
        <f>+LISTAS[[#This Row],[Precio]]+(LISTAS[[#This Row],[Precio]]*M931)</f>
        <v>4583.25</v>
      </c>
      <c r="O931" s="24">
        <f t="shared" si="29"/>
        <v>1856.2162500000004</v>
      </c>
      <c r="Q931" s="21">
        <f>IFERROR(O931/LISTAS[[#This Row],[COSTO]]-1,"")</f>
        <v>1.1967635950629232</v>
      </c>
      <c r="R931" t="str">
        <f>+LISTAS[[#This Row],[ID]]</f>
        <v>SEEGER DIN 47285</v>
      </c>
      <c r="T931" s="29"/>
      <c r="U931" s="25">
        <f>LISTAS[[#This Row],[COSTO]]+(LISTAS[[#This Row],[COSTO]]*T931)</f>
        <v>844.97770000000003</v>
      </c>
      <c r="V931" s="30">
        <f>IF(T931="",0,U931/LISTAS[[#This Row],[VENTA NETA]]-1)</f>
        <v>0</v>
      </c>
      <c r="X931" s="25">
        <v>1092.3681999999999</v>
      </c>
      <c r="Y931" s="31">
        <f>IFERROR(LISTAS[[#This Row],[COSTO]]/X931-1,"")</f>
        <v>-0.22647171530624921</v>
      </c>
    </row>
    <row r="932" spans="1:25" x14ac:dyDescent="0.2">
      <c r="A932" s="6" t="s">
        <v>5742</v>
      </c>
      <c r="B932" t="s">
        <v>1327</v>
      </c>
      <c r="C932">
        <v>89</v>
      </c>
      <c r="D932" t="s">
        <v>5743</v>
      </c>
      <c r="E932" s="2">
        <v>5300.78</v>
      </c>
      <c r="F932" s="6" t="str">
        <f>+_xlfn.XLOOKUP(LISTAS[[#This Row],[ID]],_01_CODIGOS_Y_COSTOS_xlsm[Producto y N°],_01_CODIGOS_Y_COSTOS_xlsm[FABRICA],"",0,1)</f>
        <v>OTIA</v>
      </c>
      <c r="G932" s="13">
        <f>LISTAS[[#This Row],[Precio]]*(1-0.46)*(1-IF($C$3520="",0,$C$3520))</f>
        <v>2146.8159000000001</v>
      </c>
      <c r="H932" s="1">
        <f>+_xlfn.XLOOKUP(LISTAS[[#This Row],[ID]],_01_CODIGOS_Y_COSTOS_xlsm[Producto y N°],_01_CODIGOS_Y_COSTOS_xlsm[COSTO],0,0,1)</f>
        <v>977.26520000000005</v>
      </c>
      <c r="I932" s="115">
        <f>+IFERROR(LISTAS[[#This Row],[VENTA NETA]]/LISTAS[[#This Row],[COSTO]]-1,0)</f>
        <v>1.1967587713140713</v>
      </c>
      <c r="J932" s="33" t="str">
        <f>IFERROR(VLOOKUP(LISTAS[[#This Row],[ID]],_01_CODIGOS_Y_COSTOS_xlsm[[Producto y N°]:[CODIGO]],2,0),"")</f>
        <v>0401087</v>
      </c>
      <c r="M932" s="22">
        <v>0</v>
      </c>
      <c r="N932" s="23">
        <f>+LISTAS[[#This Row],[Precio]]+(LISTAS[[#This Row],[Precio]]*M932)</f>
        <v>5300.78</v>
      </c>
      <c r="O932" s="24">
        <f t="shared" si="29"/>
        <v>2146.8159000000001</v>
      </c>
      <c r="Q932" s="21">
        <f>IFERROR(O932/LISTAS[[#This Row],[COSTO]]-1,"")</f>
        <v>1.1967587713140713</v>
      </c>
      <c r="R932" t="str">
        <f>+LISTAS[[#This Row],[ID]]</f>
        <v>SEEGER DIN 47289</v>
      </c>
      <c r="T932" s="29"/>
      <c r="U932" s="25">
        <f>LISTAS[[#This Row],[COSTO]]+(LISTAS[[#This Row],[COSTO]]*T932)</f>
        <v>977.26520000000005</v>
      </c>
      <c r="V932" s="30">
        <f>IF(T932="",0,U932/LISTAS[[#This Row],[VENTA NETA]]-1)</f>
        <v>0</v>
      </c>
      <c r="X932" s="25">
        <v>1263.3841</v>
      </c>
      <c r="Y932" s="31">
        <f>IFERROR(LISTAS[[#This Row],[COSTO]]/X932-1,"")</f>
        <v>-0.22647023973152736</v>
      </c>
    </row>
    <row r="933" spans="1:25" x14ac:dyDescent="0.2">
      <c r="A933" s="6" t="s">
        <v>1445</v>
      </c>
      <c r="B933" t="s">
        <v>1327</v>
      </c>
      <c r="C933">
        <v>95</v>
      </c>
      <c r="D933" t="s">
        <v>1446</v>
      </c>
      <c r="E933" s="2">
        <v>5300.78</v>
      </c>
      <c r="F933" s="6" t="str">
        <f>+_xlfn.XLOOKUP(LISTAS[[#This Row],[ID]],_01_CODIGOS_Y_COSTOS_xlsm[Producto y N°],_01_CODIGOS_Y_COSTOS_xlsm[FABRICA],"",0,1)</f>
        <v>OTIA</v>
      </c>
      <c r="G933" s="13">
        <f>LISTAS[[#This Row],[Precio]]*(1-0.46)*(1-IF($C$3520="",0,$C$3520))</f>
        <v>2146.8159000000001</v>
      </c>
      <c r="H933" s="1">
        <f>+_xlfn.XLOOKUP(LISTAS[[#This Row],[ID]],_01_CODIGOS_Y_COSTOS_xlsm[Producto y N°],_01_CODIGOS_Y_COSTOS_xlsm[COSTO],0,0,1)</f>
        <v>977.26520000000005</v>
      </c>
      <c r="I933" s="115">
        <f>+IFERROR(LISTAS[[#This Row],[VENTA NETA]]/LISTAS[[#This Row],[COSTO]]-1,0)</f>
        <v>1.1967587713140713</v>
      </c>
      <c r="J933" s="33" t="str">
        <f>IFERROR(VLOOKUP(LISTAS[[#This Row],[ID]],_01_CODIGOS_Y_COSTOS_xlsm[[Producto y N°]:[CODIGO]],2,0),"")</f>
        <v>0401095</v>
      </c>
      <c r="M933" s="22">
        <v>0</v>
      </c>
      <c r="N933" s="23">
        <f>+LISTAS[[#This Row],[Precio]]+(LISTAS[[#This Row],[Precio]]*M933)</f>
        <v>5300.78</v>
      </c>
      <c r="O933" s="24">
        <f t="shared" si="29"/>
        <v>2146.8159000000001</v>
      </c>
      <c r="Q933" s="21">
        <f>IFERROR(O933/LISTAS[[#This Row],[COSTO]]-1,"")</f>
        <v>1.1967587713140713</v>
      </c>
      <c r="R933" t="str">
        <f>+LISTAS[[#This Row],[ID]]</f>
        <v>SEEGER DIN 47295</v>
      </c>
      <c r="T933" s="29"/>
      <c r="U933" s="25">
        <f>LISTAS[[#This Row],[COSTO]]+(LISTAS[[#This Row],[COSTO]]*T933)</f>
        <v>977.26520000000005</v>
      </c>
      <c r="V933" s="30">
        <f>IF(T933="",0,U933/LISTAS[[#This Row],[VENTA NETA]]-1)</f>
        <v>0</v>
      </c>
      <c r="X933" s="25">
        <v>1263.3841</v>
      </c>
      <c r="Y933" s="31">
        <f>IFERROR(LISTAS[[#This Row],[COSTO]]/X933-1,"")</f>
        <v>-0.22647023973152736</v>
      </c>
    </row>
    <row r="934" spans="1:25" x14ac:dyDescent="0.2">
      <c r="A934" s="6" t="s">
        <v>1447</v>
      </c>
      <c r="B934" t="s">
        <v>1327</v>
      </c>
      <c r="C934">
        <v>100</v>
      </c>
      <c r="D934" t="s">
        <v>1448</v>
      </c>
      <c r="E934" s="2">
        <v>6091.04</v>
      </c>
      <c r="F934" s="6" t="str">
        <f>+_xlfn.XLOOKUP(LISTAS[[#This Row],[ID]],_01_CODIGOS_Y_COSTOS_xlsm[Producto y N°],_01_CODIGOS_Y_COSTOS_xlsm[FABRICA],"",0,1)</f>
        <v>OTIA</v>
      </c>
      <c r="G934" s="13">
        <f>LISTAS[[#This Row],[Precio]]*(1-0.46)*(1-IF($C$3520="",0,$C$3520))</f>
        <v>2466.8712000000005</v>
      </c>
      <c r="H934" s="1">
        <f>+_xlfn.XLOOKUP(LISTAS[[#This Row],[ID]],_01_CODIGOS_Y_COSTOS_xlsm[Producto y N°],_01_CODIGOS_Y_COSTOS_xlsm[COSTO],0,0,1)</f>
        <v>1122.9527</v>
      </c>
      <c r="I934" s="115">
        <f>+IFERROR(LISTAS[[#This Row],[VENTA NETA]]/LISTAS[[#This Row],[COSTO]]-1,0)</f>
        <v>1.1967721347479734</v>
      </c>
      <c r="J934" s="33" t="str">
        <f>IFERROR(VLOOKUP(LISTAS[[#This Row],[ID]],_01_CODIGOS_Y_COSTOS_xlsm[[Producto y N°]:[CODIGO]],2,0),"")</f>
        <v>0401100</v>
      </c>
      <c r="M934" s="22">
        <v>0</v>
      </c>
      <c r="N934" s="23">
        <f>+LISTAS[[#This Row],[Precio]]+(LISTAS[[#This Row],[Precio]]*M934)</f>
        <v>6091.04</v>
      </c>
      <c r="O934" s="24">
        <f t="shared" si="29"/>
        <v>2466.8712000000005</v>
      </c>
      <c r="Q934" s="21">
        <f>IFERROR(O934/LISTAS[[#This Row],[COSTO]]-1,"")</f>
        <v>1.1967721347479734</v>
      </c>
      <c r="R934" t="str">
        <f>+LISTAS[[#This Row],[ID]]</f>
        <v>SEEGER DIN 472100</v>
      </c>
      <c r="T934" s="29"/>
      <c r="U934" s="25">
        <f>LISTAS[[#This Row],[COSTO]]+(LISTAS[[#This Row],[COSTO]]*T934)</f>
        <v>1122.9527</v>
      </c>
      <c r="V934" s="30">
        <f>IF(T934="",0,U934/LISTAS[[#This Row],[VENTA NETA]]-1)</f>
        <v>0</v>
      </c>
      <c r="X934" s="25">
        <v>1451.7266</v>
      </c>
      <c r="Y934" s="31">
        <f>IFERROR(LISTAS[[#This Row],[COSTO]]/X934-1,"")</f>
        <v>-0.22647094845544602</v>
      </c>
    </row>
    <row r="935" spans="1:25" x14ac:dyDescent="0.2">
      <c r="A935" s="6" t="s">
        <v>1449</v>
      </c>
      <c r="B935" t="s">
        <v>1327</v>
      </c>
      <c r="C935">
        <v>105</v>
      </c>
      <c r="D935" t="s">
        <v>1450</v>
      </c>
      <c r="E935" s="2">
        <v>10815.75</v>
      </c>
      <c r="F935" s="6" t="str">
        <f>+_xlfn.XLOOKUP(LISTAS[[#This Row],[ID]],_01_CODIGOS_Y_COSTOS_xlsm[Producto y N°],_01_CODIGOS_Y_COSTOS_xlsm[FABRICA],"",0,1)</f>
        <v>OTIA</v>
      </c>
      <c r="G935" s="13">
        <f>LISTAS[[#This Row],[Precio]]*(1-0.46)*(1-IF($C$3520="",0,$C$3520))</f>
        <v>4380.3787499999999</v>
      </c>
      <c r="H935" s="1">
        <f>+_xlfn.XLOOKUP(LISTAS[[#This Row],[ID]],_01_CODIGOS_Y_COSTOS_xlsm[Producto y N°],_01_CODIGOS_Y_COSTOS_xlsm[COSTO],0,0,1)</f>
        <v>1994.0201999999999</v>
      </c>
      <c r="I935" s="115">
        <f>+IFERROR(LISTAS[[#This Row],[VENTA NETA]]/LISTAS[[#This Row],[COSTO]]-1,0)</f>
        <v>1.1967574601300428</v>
      </c>
      <c r="J935" s="33" t="str">
        <f>IFERROR(VLOOKUP(LISTAS[[#This Row],[ID]],_01_CODIGOS_Y_COSTOS_xlsm[[Producto y N°]:[CODIGO]],2,0),"")</f>
        <v>0401105</v>
      </c>
      <c r="M935" s="22">
        <v>0</v>
      </c>
      <c r="N935" s="23">
        <f>+LISTAS[[#This Row],[Precio]]+(LISTAS[[#This Row],[Precio]]*M935)</f>
        <v>10815.75</v>
      </c>
      <c r="O935" s="24">
        <f t="shared" si="29"/>
        <v>4380.3787499999999</v>
      </c>
      <c r="Q935" s="21">
        <f>IFERROR(O935/LISTAS[[#This Row],[COSTO]]-1,"")</f>
        <v>1.1967574601300428</v>
      </c>
      <c r="R935" t="str">
        <f>+LISTAS[[#This Row],[ID]]</f>
        <v>SEEGER DIN 472105</v>
      </c>
      <c r="T935" s="29"/>
      <c r="U935" s="25">
        <f>LISTAS[[#This Row],[COSTO]]+(LISTAS[[#This Row],[COSTO]]*T935)</f>
        <v>1994.0201999999999</v>
      </c>
      <c r="V935" s="30">
        <f>IF(T935="",0,U935/LISTAS[[#This Row],[VENTA NETA]]-1)</f>
        <v>0</v>
      </c>
      <c r="X935" s="25">
        <v>2577.8206</v>
      </c>
      <c r="Y935" s="31">
        <f>IFERROR(LISTAS[[#This Row],[COSTO]]/X935-1,"")</f>
        <v>-0.22647053095936931</v>
      </c>
    </row>
    <row r="936" spans="1:25" x14ac:dyDescent="0.2">
      <c r="A936" s="6" t="s">
        <v>1451</v>
      </c>
      <c r="B936" t="s">
        <v>1452</v>
      </c>
      <c r="C936">
        <v>5</v>
      </c>
      <c r="D936" t="s">
        <v>1453</v>
      </c>
      <c r="E936" s="2">
        <v>120.67</v>
      </c>
      <c r="F936" s="6" t="str">
        <f>+_xlfn.XLOOKUP(LISTAS[[#This Row],[ID]],_01_CODIGOS_Y_COSTOS_xlsm[Producto y N°],_01_CODIGOS_Y_COSTOS_xlsm[FABRICA],"",0,1)</f>
        <v>OVNISA</v>
      </c>
      <c r="G936" s="13">
        <f>LISTAS[[#This Row],[Precio]]*(1-0.46)*(1-IF($C$3520="",0,$C$3520))</f>
        <v>48.87135</v>
      </c>
      <c r="H936" s="1">
        <f>+_xlfn.XLOOKUP(LISTAS[[#This Row],[ID]],_01_CODIGOS_Y_COSTOS_xlsm[Producto y N°],_01_CODIGOS_Y_COSTOS_xlsm[COSTO],0,0,1)</f>
        <v>13.0914</v>
      </c>
      <c r="I936" s="115">
        <f>+IFERROR(LISTAS[[#This Row],[VENTA NETA]]/LISTAS[[#This Row],[COSTO]]-1,0)</f>
        <v>2.7330881341949675</v>
      </c>
      <c r="J936" s="33" t="str">
        <f>IFERROR(VLOOKUP(LISTAS[[#This Row],[ID]],_01_CODIGOS_Y_COSTOS_xlsm[[Producto y N°]:[CODIGO]],2,0),"")</f>
        <v>5</v>
      </c>
      <c r="M936" s="22">
        <v>0</v>
      </c>
      <c r="N936" s="23">
        <f>+LISTAS[[#This Row],[Precio]]+(LISTAS[[#This Row],[Precio]]*M936)</f>
        <v>120.67</v>
      </c>
      <c r="O936" s="24">
        <f t="shared" si="29"/>
        <v>48.87135</v>
      </c>
      <c r="Q936" s="21">
        <f>IFERROR(O936/LISTAS[[#This Row],[COSTO]]-1,"")</f>
        <v>2.7330881341949675</v>
      </c>
      <c r="R936" t="str">
        <f>+LISTAS[[#This Row],[ID]]</f>
        <v>ORING5</v>
      </c>
      <c r="T936" s="29"/>
      <c r="U936" s="25">
        <f>LISTAS[[#This Row],[COSTO]]+(LISTAS[[#This Row],[COSTO]]*T936)</f>
        <v>13.0914</v>
      </c>
      <c r="V936" s="30">
        <f>IF(T936="",0,U936/LISTAS[[#This Row],[VENTA NETA]]-1)</f>
        <v>0</v>
      </c>
      <c r="X936" s="25">
        <v>26.3977</v>
      </c>
      <c r="Y936" s="31">
        <f>IFERROR(LISTAS[[#This Row],[COSTO]]/X936-1,"")</f>
        <v>-0.50407043037840416</v>
      </c>
    </row>
    <row r="937" spans="1:25" x14ac:dyDescent="0.2">
      <c r="A937" s="6" t="s">
        <v>1454</v>
      </c>
      <c r="B937" t="s">
        <v>1452</v>
      </c>
      <c r="C937">
        <v>6</v>
      </c>
      <c r="D937" t="s">
        <v>1455</v>
      </c>
      <c r="E937" s="2">
        <v>97.43</v>
      </c>
      <c r="F937" s="6" t="str">
        <f>+_xlfn.XLOOKUP(LISTAS[[#This Row],[ID]],_01_CODIGOS_Y_COSTOS_xlsm[Producto y N°],_01_CODIGOS_Y_COSTOS_xlsm[FABRICA],"",0,1)</f>
        <v>OVNISA</v>
      </c>
      <c r="G937" s="13">
        <f>LISTAS[[#This Row],[Precio]]*(1-0.46)*(1-IF($C$3520="",0,$C$3520))</f>
        <v>39.459150000000008</v>
      </c>
      <c r="H937" s="1">
        <f>+_xlfn.XLOOKUP(LISTAS[[#This Row],[ID]],_01_CODIGOS_Y_COSTOS_xlsm[Producto y N°],_01_CODIGOS_Y_COSTOS_xlsm[COSTO],0,0,1)</f>
        <v>11.5763</v>
      </c>
      <c r="I937" s="115">
        <f>+IFERROR(LISTAS[[#This Row],[VENTA NETA]]/LISTAS[[#This Row],[COSTO]]-1,0)</f>
        <v>2.4086150151602852</v>
      </c>
      <c r="J937" s="33" t="str">
        <f>IFERROR(VLOOKUP(LISTAS[[#This Row],[ID]],_01_CODIGOS_Y_COSTOS_xlsm[[Producto y N°]:[CODIGO]],2,0),"")</f>
        <v>6</v>
      </c>
      <c r="M937" s="22">
        <v>0</v>
      </c>
      <c r="N937" s="23">
        <f>+LISTAS[[#This Row],[Precio]]+(LISTAS[[#This Row],[Precio]]*M937)</f>
        <v>97.43</v>
      </c>
      <c r="O937" s="24">
        <f t="shared" ref="O937:O1000" si="30">N937*(1-0.46)*(1-IF($C$3520="",0,$C$3520))</f>
        <v>39.459150000000008</v>
      </c>
      <c r="Q937" s="21">
        <f>IFERROR(O937/LISTAS[[#This Row],[COSTO]]-1,"")</f>
        <v>2.4086150151602852</v>
      </c>
      <c r="R937" t="str">
        <f>+LISTAS[[#This Row],[ID]]</f>
        <v>ORING6</v>
      </c>
      <c r="T937" s="29"/>
      <c r="U937" s="25">
        <f>LISTAS[[#This Row],[COSTO]]+(LISTAS[[#This Row],[COSTO]]*T937)</f>
        <v>11.5763</v>
      </c>
      <c r="V937" s="30">
        <f>IF(T937="",0,U937/LISTAS[[#This Row],[VENTA NETA]]-1)</f>
        <v>0</v>
      </c>
      <c r="X937" s="25">
        <v>21.3339</v>
      </c>
      <c r="Y937" s="31">
        <f>IFERROR(LISTAS[[#This Row],[COSTO]]/X937-1,"")</f>
        <v>-0.45737535096723991</v>
      </c>
    </row>
    <row r="938" spans="1:25" x14ac:dyDescent="0.2">
      <c r="A938" s="6" t="s">
        <v>1456</v>
      </c>
      <c r="B938" t="s">
        <v>1452</v>
      </c>
      <c r="C938">
        <v>7</v>
      </c>
      <c r="D938" t="s">
        <v>1457</v>
      </c>
      <c r="E938" s="2">
        <v>91.94</v>
      </c>
      <c r="F938" s="6" t="str">
        <f>+_xlfn.XLOOKUP(LISTAS[[#This Row],[ID]],_01_CODIGOS_Y_COSTOS_xlsm[Producto y N°],_01_CODIGOS_Y_COSTOS_xlsm[FABRICA],"",0,1)</f>
        <v>OVNISA</v>
      </c>
      <c r="G938" s="13">
        <f>LISTAS[[#This Row],[Precio]]*(1-0.46)*(1-IF($C$3520="",0,$C$3520))</f>
        <v>37.235700000000001</v>
      </c>
      <c r="H938" s="1">
        <f>+_xlfn.XLOOKUP(LISTAS[[#This Row],[ID]],_01_CODIGOS_Y_COSTOS_xlsm[Producto y N°],_01_CODIGOS_Y_COSTOS_xlsm[COSTO],0,0,1)</f>
        <v>11.5763</v>
      </c>
      <c r="I938" s="115">
        <f>+IFERROR(LISTAS[[#This Row],[VENTA NETA]]/LISTAS[[#This Row],[COSTO]]-1,0)</f>
        <v>2.2165458738975321</v>
      </c>
      <c r="J938" s="33" t="str">
        <f>IFERROR(VLOOKUP(LISTAS[[#This Row],[ID]],_01_CODIGOS_Y_COSTOS_xlsm[[Producto y N°]:[CODIGO]],2,0),"")</f>
        <v>7</v>
      </c>
      <c r="M938" s="22">
        <v>0</v>
      </c>
      <c r="N938" s="23">
        <f>+LISTAS[[#This Row],[Precio]]+(LISTAS[[#This Row],[Precio]]*M938)</f>
        <v>91.94</v>
      </c>
      <c r="O938" s="24">
        <f t="shared" si="30"/>
        <v>37.235700000000001</v>
      </c>
      <c r="Q938" s="21">
        <f>IFERROR(O938/LISTAS[[#This Row],[COSTO]]-1,"")</f>
        <v>2.2165458738975321</v>
      </c>
      <c r="R938" t="str">
        <f>+LISTAS[[#This Row],[ID]]</f>
        <v>ORING7</v>
      </c>
      <c r="T938" s="29"/>
      <c r="U938" s="25">
        <f>LISTAS[[#This Row],[COSTO]]+(LISTAS[[#This Row],[COSTO]]*T938)</f>
        <v>11.5763</v>
      </c>
      <c r="V938" s="30">
        <f>IF(T938="",0,U938/LISTAS[[#This Row],[VENTA NETA]]-1)</f>
        <v>0</v>
      </c>
      <c r="X938" s="25">
        <v>20.105399999999999</v>
      </c>
      <c r="Y938" s="31">
        <f>IFERROR(LISTAS[[#This Row],[COSTO]]/X938-1,"")</f>
        <v>-0.42421936395197313</v>
      </c>
    </row>
    <row r="939" spans="1:25" x14ac:dyDescent="0.2">
      <c r="A939" s="6" t="s">
        <v>1458</v>
      </c>
      <c r="B939" t="s">
        <v>1452</v>
      </c>
      <c r="C939">
        <v>8</v>
      </c>
      <c r="D939" t="s">
        <v>1459</v>
      </c>
      <c r="E939" s="2">
        <v>86.93</v>
      </c>
      <c r="F939" s="6" t="str">
        <f>+_xlfn.XLOOKUP(LISTAS[[#This Row],[ID]],_01_CODIGOS_Y_COSTOS_xlsm[Producto y N°],_01_CODIGOS_Y_COSTOS_xlsm[FABRICA],"",0,1)</f>
        <v>OVNISA</v>
      </c>
      <c r="G939" s="13">
        <f>LISTAS[[#This Row],[Precio]]*(1-0.46)*(1-IF($C$3520="",0,$C$3520))</f>
        <v>35.206650000000003</v>
      </c>
      <c r="H939" s="1">
        <f>+_xlfn.XLOOKUP(LISTAS[[#This Row],[ID]],_01_CODIGOS_Y_COSTOS_xlsm[Producto y N°],_01_CODIGOS_Y_COSTOS_xlsm[COSTO],0,0,1)</f>
        <v>11.5763</v>
      </c>
      <c r="I939" s="115">
        <f>+IFERROR(LISTAS[[#This Row],[VENTA NETA]]/LISTAS[[#This Row],[COSTO]]-1,0)</f>
        <v>2.0412696630184088</v>
      </c>
      <c r="J939" s="33" t="str">
        <f>IFERROR(VLOOKUP(LISTAS[[#This Row],[ID]],_01_CODIGOS_Y_COSTOS_xlsm[[Producto y N°]:[CODIGO]],2,0),"")</f>
        <v>8</v>
      </c>
      <c r="M939" s="22">
        <v>0</v>
      </c>
      <c r="N939" s="23">
        <f>+LISTAS[[#This Row],[Precio]]+(LISTAS[[#This Row],[Precio]]*M939)</f>
        <v>86.93</v>
      </c>
      <c r="O939" s="24">
        <f t="shared" si="30"/>
        <v>35.206650000000003</v>
      </c>
      <c r="Q939" s="21">
        <f>IFERROR(O939/LISTAS[[#This Row],[COSTO]]-1,"")</f>
        <v>2.0412696630184088</v>
      </c>
      <c r="R939" t="str">
        <f>+LISTAS[[#This Row],[ID]]</f>
        <v>ORING8</v>
      </c>
      <c r="T939" s="29"/>
      <c r="U939" s="25">
        <f>LISTAS[[#This Row],[COSTO]]+(LISTAS[[#This Row],[COSTO]]*T939)</f>
        <v>11.5763</v>
      </c>
      <c r="V939" s="30">
        <f>IF(T939="",0,U939/LISTAS[[#This Row],[VENTA NETA]]-1)</f>
        <v>0</v>
      </c>
      <c r="X939" s="25">
        <v>19.026700000000002</v>
      </c>
      <c r="Y939" s="31">
        <f>IFERROR(LISTAS[[#This Row],[COSTO]]/X939-1,"")</f>
        <v>-0.39157604839515003</v>
      </c>
    </row>
    <row r="940" spans="1:25" x14ac:dyDescent="0.2">
      <c r="A940" s="6" t="s">
        <v>1460</v>
      </c>
      <c r="B940" t="s">
        <v>1452</v>
      </c>
      <c r="C940">
        <v>9</v>
      </c>
      <c r="D940" t="s">
        <v>1461</v>
      </c>
      <c r="E940" s="2">
        <v>86.93</v>
      </c>
      <c r="F940" s="6" t="str">
        <f>+_xlfn.XLOOKUP(LISTAS[[#This Row],[ID]],_01_CODIGOS_Y_COSTOS_xlsm[Producto y N°],_01_CODIGOS_Y_COSTOS_xlsm[FABRICA],"",0,1)</f>
        <v>OVNISA</v>
      </c>
      <c r="G940" s="13">
        <f>LISTAS[[#This Row],[Precio]]*(1-0.46)*(1-IF($C$3520="",0,$C$3520))</f>
        <v>35.206650000000003</v>
      </c>
      <c r="H940" s="1">
        <f>+_xlfn.XLOOKUP(LISTAS[[#This Row],[ID]],_01_CODIGOS_Y_COSTOS_xlsm[Producto y N°],_01_CODIGOS_Y_COSTOS_xlsm[COSTO],0,0,1)</f>
        <v>11.5763</v>
      </c>
      <c r="I940" s="115">
        <f>+IFERROR(LISTAS[[#This Row],[VENTA NETA]]/LISTAS[[#This Row],[COSTO]]-1,0)</f>
        <v>2.0412696630184088</v>
      </c>
      <c r="J940" s="33" t="str">
        <f>IFERROR(VLOOKUP(LISTAS[[#This Row],[ID]],_01_CODIGOS_Y_COSTOS_xlsm[[Producto y N°]:[CODIGO]],2,0),"")</f>
        <v>9</v>
      </c>
      <c r="M940" s="22">
        <v>0</v>
      </c>
      <c r="N940" s="23">
        <f>+LISTAS[[#This Row],[Precio]]+(LISTAS[[#This Row],[Precio]]*M940)</f>
        <v>86.93</v>
      </c>
      <c r="O940" s="24">
        <f t="shared" si="30"/>
        <v>35.206650000000003</v>
      </c>
      <c r="Q940" s="21">
        <f>IFERROR(O940/LISTAS[[#This Row],[COSTO]]-1,"")</f>
        <v>2.0412696630184088</v>
      </c>
      <c r="R940" t="str">
        <f>+LISTAS[[#This Row],[ID]]</f>
        <v>ORING9</v>
      </c>
      <c r="T940" s="29"/>
      <c r="U940" s="25">
        <f>LISTAS[[#This Row],[COSTO]]+(LISTAS[[#This Row],[COSTO]]*T940)</f>
        <v>11.5763</v>
      </c>
      <c r="V940" s="30">
        <f>IF(T940="",0,U940/LISTAS[[#This Row],[VENTA NETA]]-1)</f>
        <v>0</v>
      </c>
      <c r="X940" s="25">
        <v>19.026700000000002</v>
      </c>
      <c r="Y940" s="31">
        <f>IFERROR(LISTAS[[#This Row],[COSTO]]/X940-1,"")</f>
        <v>-0.39157604839515003</v>
      </c>
    </row>
    <row r="941" spans="1:25" x14ac:dyDescent="0.2">
      <c r="A941" s="6" t="s">
        <v>1462</v>
      </c>
      <c r="B941" t="s">
        <v>1452</v>
      </c>
      <c r="C941">
        <v>10</v>
      </c>
      <c r="D941" t="s">
        <v>1463</v>
      </c>
      <c r="E941" s="2">
        <v>86.93</v>
      </c>
      <c r="F941" s="6" t="str">
        <f>+_xlfn.XLOOKUP(LISTAS[[#This Row],[ID]],_01_CODIGOS_Y_COSTOS_xlsm[Producto y N°],_01_CODIGOS_Y_COSTOS_xlsm[FABRICA],"",0,1)</f>
        <v>OVNISA</v>
      </c>
      <c r="G941" s="13">
        <f>LISTAS[[#This Row],[Precio]]*(1-0.46)*(1-IF($C$3520="",0,$C$3520))</f>
        <v>35.206650000000003</v>
      </c>
      <c r="H941" s="1">
        <f>+_xlfn.XLOOKUP(LISTAS[[#This Row],[ID]],_01_CODIGOS_Y_COSTOS_xlsm[Producto y N°],_01_CODIGOS_Y_COSTOS_xlsm[COSTO],0,0,1)</f>
        <v>11.5763</v>
      </c>
      <c r="I941" s="115">
        <f>+IFERROR(LISTAS[[#This Row],[VENTA NETA]]/LISTAS[[#This Row],[COSTO]]-1,0)</f>
        <v>2.0412696630184088</v>
      </c>
      <c r="J941" s="33" t="str">
        <f>IFERROR(VLOOKUP(LISTAS[[#This Row],[ID]],_01_CODIGOS_Y_COSTOS_xlsm[[Producto y N°]:[CODIGO]],2,0),"")</f>
        <v>10</v>
      </c>
      <c r="M941" s="22">
        <v>0</v>
      </c>
      <c r="N941" s="23">
        <f>+LISTAS[[#This Row],[Precio]]+(LISTAS[[#This Row],[Precio]]*M941)</f>
        <v>86.93</v>
      </c>
      <c r="O941" s="24">
        <f t="shared" si="30"/>
        <v>35.206650000000003</v>
      </c>
      <c r="Q941" s="21">
        <f>IFERROR(O941/LISTAS[[#This Row],[COSTO]]-1,"")</f>
        <v>2.0412696630184088</v>
      </c>
      <c r="R941" t="str">
        <f>+LISTAS[[#This Row],[ID]]</f>
        <v>ORING10</v>
      </c>
      <c r="T941" s="29"/>
      <c r="U941" s="25">
        <f>LISTAS[[#This Row],[COSTO]]+(LISTAS[[#This Row],[COSTO]]*T941)</f>
        <v>11.5763</v>
      </c>
      <c r="V941" s="30">
        <f>IF(T941="",0,U941/LISTAS[[#This Row],[VENTA NETA]]-1)</f>
        <v>0</v>
      </c>
      <c r="X941" s="25">
        <v>19.026700000000002</v>
      </c>
      <c r="Y941" s="31">
        <f>IFERROR(LISTAS[[#This Row],[COSTO]]/X941-1,"")</f>
        <v>-0.39157604839515003</v>
      </c>
    </row>
    <row r="942" spans="1:25" x14ac:dyDescent="0.2">
      <c r="A942" s="6" t="s">
        <v>1464</v>
      </c>
      <c r="B942" t="s">
        <v>1452</v>
      </c>
      <c r="C942">
        <v>11</v>
      </c>
      <c r="D942" t="s">
        <v>1465</v>
      </c>
      <c r="E942" s="2">
        <v>89.62</v>
      </c>
      <c r="F942" s="6" t="str">
        <f>+_xlfn.XLOOKUP(LISTAS[[#This Row],[ID]],_01_CODIGOS_Y_COSTOS_xlsm[Producto y N°],_01_CODIGOS_Y_COSTOS_xlsm[FABRICA],"",0,1)</f>
        <v>OVNISA</v>
      </c>
      <c r="G942" s="13">
        <f>LISTAS[[#This Row],[Precio]]*(1-0.46)*(1-IF($C$3520="",0,$C$3520))</f>
        <v>36.296100000000003</v>
      </c>
      <c r="H942" s="1">
        <f>+_xlfn.XLOOKUP(LISTAS[[#This Row],[ID]],_01_CODIGOS_Y_COSTOS_xlsm[Producto y N°],_01_CODIGOS_Y_COSTOS_xlsm[COSTO],0,0,1)</f>
        <v>11.8535</v>
      </c>
      <c r="I942" s="115">
        <f>+IFERROR(LISTAS[[#This Row],[VENTA NETA]]/LISTAS[[#This Row],[COSTO]]-1,0)</f>
        <v>2.0620576201122032</v>
      </c>
      <c r="J942" s="33" t="str">
        <f>IFERROR(VLOOKUP(LISTAS[[#This Row],[ID]],_01_CODIGOS_Y_COSTOS_xlsm[[Producto y N°]:[CODIGO]],2,0),"")</f>
        <v>11</v>
      </c>
      <c r="M942" s="22">
        <v>0</v>
      </c>
      <c r="N942" s="23">
        <f>+LISTAS[[#This Row],[Precio]]+(LISTAS[[#This Row],[Precio]]*M942)</f>
        <v>89.62</v>
      </c>
      <c r="O942" s="24">
        <f t="shared" si="30"/>
        <v>36.296100000000003</v>
      </c>
      <c r="Q942" s="21">
        <f>IFERROR(O942/LISTAS[[#This Row],[COSTO]]-1,"")</f>
        <v>2.0620576201122032</v>
      </c>
      <c r="R942" t="str">
        <f>+LISTAS[[#This Row],[ID]]</f>
        <v>ORING11</v>
      </c>
      <c r="T942" s="29"/>
      <c r="U942" s="25">
        <f>LISTAS[[#This Row],[COSTO]]+(LISTAS[[#This Row],[COSTO]]*T942)</f>
        <v>11.8535</v>
      </c>
      <c r="V942" s="30">
        <f>IF(T942="",0,U942/LISTAS[[#This Row],[VENTA NETA]]-1)</f>
        <v>0</v>
      </c>
      <c r="X942" s="25">
        <v>19.615500000000001</v>
      </c>
      <c r="Y942" s="31">
        <f>IFERROR(LISTAS[[#This Row],[COSTO]]/X942-1,"")</f>
        <v>-0.39570747623053193</v>
      </c>
    </row>
    <row r="943" spans="1:25" x14ac:dyDescent="0.2">
      <c r="A943" s="6" t="s">
        <v>1466</v>
      </c>
      <c r="B943" t="s">
        <v>1452</v>
      </c>
      <c r="C943">
        <v>12</v>
      </c>
      <c r="D943" t="s">
        <v>1467</v>
      </c>
      <c r="E943" s="2">
        <v>97.43</v>
      </c>
      <c r="F943" s="6" t="str">
        <f>+_xlfn.XLOOKUP(LISTAS[[#This Row],[ID]],_01_CODIGOS_Y_COSTOS_xlsm[Producto y N°],_01_CODIGOS_Y_COSTOS_xlsm[FABRICA],"",0,1)</f>
        <v>OVNISA</v>
      </c>
      <c r="G943" s="13">
        <f>LISTAS[[#This Row],[Precio]]*(1-0.46)*(1-IF($C$3520="",0,$C$3520))</f>
        <v>39.459150000000008</v>
      </c>
      <c r="H943" s="1">
        <f>+_xlfn.XLOOKUP(LISTAS[[#This Row],[ID]],_01_CODIGOS_Y_COSTOS_xlsm[Producto y N°],_01_CODIGOS_Y_COSTOS_xlsm[COSTO],0,0,1)</f>
        <v>12.5543</v>
      </c>
      <c r="I943" s="115">
        <f>+IFERROR(LISTAS[[#This Row],[VENTA NETA]]/LISTAS[[#This Row],[COSTO]]-1,0)</f>
        <v>2.1430784671387499</v>
      </c>
      <c r="J943" s="33" t="str">
        <f>IFERROR(VLOOKUP(LISTAS[[#This Row],[ID]],_01_CODIGOS_Y_COSTOS_xlsm[[Producto y N°]:[CODIGO]],2,0),"")</f>
        <v>12</v>
      </c>
      <c r="M943" s="22">
        <v>0</v>
      </c>
      <c r="N943" s="23">
        <f>+LISTAS[[#This Row],[Precio]]+(LISTAS[[#This Row],[Precio]]*M943)</f>
        <v>97.43</v>
      </c>
      <c r="O943" s="24">
        <f t="shared" si="30"/>
        <v>39.459150000000008</v>
      </c>
      <c r="Q943" s="21">
        <f>IFERROR(O943/LISTAS[[#This Row],[COSTO]]-1,"")</f>
        <v>2.1430784671387499</v>
      </c>
      <c r="R943" t="str">
        <f>+LISTAS[[#This Row],[ID]]</f>
        <v>ORING12</v>
      </c>
      <c r="T943" s="29"/>
      <c r="U943" s="25">
        <f>LISTAS[[#This Row],[COSTO]]+(LISTAS[[#This Row],[COSTO]]*T943)</f>
        <v>12.5543</v>
      </c>
      <c r="V943" s="30">
        <f>IF(T943="",0,U943/LISTAS[[#This Row],[VENTA NETA]]-1)</f>
        <v>0</v>
      </c>
      <c r="X943" s="25">
        <v>21.332899999999999</v>
      </c>
      <c r="Y943" s="31">
        <f>IFERROR(LISTAS[[#This Row],[COSTO]]/X943-1,"")</f>
        <v>-0.41150523370005954</v>
      </c>
    </row>
    <row r="944" spans="1:25" x14ac:dyDescent="0.2">
      <c r="A944" s="6" t="s">
        <v>1468</v>
      </c>
      <c r="B944" t="s">
        <v>1452</v>
      </c>
      <c r="C944">
        <v>13</v>
      </c>
      <c r="D944" t="s">
        <v>1469</v>
      </c>
      <c r="E944" s="2">
        <v>106.54</v>
      </c>
      <c r="F944" s="6" t="str">
        <f>+_xlfn.XLOOKUP(LISTAS[[#This Row],[ID]],_01_CODIGOS_Y_COSTOS_xlsm[Producto y N°],_01_CODIGOS_Y_COSTOS_xlsm[FABRICA],"",0,1)</f>
        <v>OVNISA</v>
      </c>
      <c r="G944" s="13">
        <f>LISTAS[[#This Row],[Precio]]*(1-0.46)*(1-IF($C$3520="",0,$C$3520))</f>
        <v>43.148700000000005</v>
      </c>
      <c r="H944" s="1">
        <f>+_xlfn.XLOOKUP(LISTAS[[#This Row],[ID]],_01_CODIGOS_Y_COSTOS_xlsm[Producto y N°],_01_CODIGOS_Y_COSTOS_xlsm[COSTO],0,0,1)</f>
        <v>14.9231</v>
      </c>
      <c r="I944" s="115">
        <f>+IFERROR(LISTAS[[#This Row],[VENTA NETA]]/LISTAS[[#This Row],[COSTO]]-1,0)</f>
        <v>1.8914032607166074</v>
      </c>
      <c r="J944" s="33" t="str">
        <f>IFERROR(VLOOKUP(LISTAS[[#This Row],[ID]],_01_CODIGOS_Y_COSTOS_xlsm[[Producto y N°]:[CODIGO]],2,0),"")</f>
        <v>13</v>
      </c>
      <c r="M944" s="22">
        <v>0</v>
      </c>
      <c r="N944" s="23">
        <f>+LISTAS[[#This Row],[Precio]]+(LISTAS[[#This Row],[Precio]]*M944)</f>
        <v>106.54</v>
      </c>
      <c r="O944" s="24">
        <f t="shared" si="30"/>
        <v>43.148700000000005</v>
      </c>
      <c r="Q944" s="21">
        <f>IFERROR(O944/LISTAS[[#This Row],[COSTO]]-1,"")</f>
        <v>1.8914032607166074</v>
      </c>
      <c r="R944" t="str">
        <f>+LISTAS[[#This Row],[ID]]</f>
        <v>ORING13</v>
      </c>
      <c r="T944" s="29"/>
      <c r="U944" s="25">
        <f>LISTAS[[#This Row],[COSTO]]+(LISTAS[[#This Row],[COSTO]]*T944)</f>
        <v>14.9231</v>
      </c>
      <c r="V944" s="30">
        <f>IF(T944="",0,U944/LISTAS[[#This Row],[VENTA NETA]]-1)</f>
        <v>0</v>
      </c>
      <c r="X944" s="25">
        <v>23.3003</v>
      </c>
      <c r="Y944" s="31">
        <f>IFERROR(LISTAS[[#This Row],[COSTO]]/X944-1,"")</f>
        <v>-0.35953185152122502</v>
      </c>
    </row>
    <row r="945" spans="1:25" x14ac:dyDescent="0.2">
      <c r="A945" s="6" t="s">
        <v>1470</v>
      </c>
      <c r="B945" t="s">
        <v>1452</v>
      </c>
      <c r="C945">
        <v>14</v>
      </c>
      <c r="D945" t="s">
        <v>1471</v>
      </c>
      <c r="E945" s="2">
        <v>111.02</v>
      </c>
      <c r="F945" s="6" t="str">
        <f>+_xlfn.XLOOKUP(LISTAS[[#This Row],[ID]],_01_CODIGOS_Y_COSTOS_xlsm[Producto y N°],_01_CODIGOS_Y_COSTOS_xlsm[FABRICA],"",0,1)</f>
        <v>OVNISA</v>
      </c>
      <c r="G945" s="13">
        <f>LISTAS[[#This Row],[Precio]]*(1-0.46)*(1-IF($C$3520="",0,$C$3520))</f>
        <v>44.963099999999997</v>
      </c>
      <c r="H945" s="1">
        <f>+_xlfn.XLOOKUP(LISTAS[[#This Row],[ID]],_01_CODIGOS_Y_COSTOS_xlsm[Producto y N°],_01_CODIGOS_Y_COSTOS_xlsm[COSTO],0,0,1)</f>
        <v>16.342199999999998</v>
      </c>
      <c r="I945" s="115">
        <f>+IFERROR(LISTAS[[#This Row],[VENTA NETA]]/LISTAS[[#This Row],[COSTO]]-1,0)</f>
        <v>1.751349267540478</v>
      </c>
      <c r="J945" s="33" t="str">
        <f>IFERROR(VLOOKUP(LISTAS[[#This Row],[ID]],_01_CODIGOS_Y_COSTOS_xlsm[[Producto y N°]:[CODIGO]],2,0),"")</f>
        <v>14</v>
      </c>
      <c r="M945" s="22">
        <v>0</v>
      </c>
      <c r="N945" s="23">
        <f>+LISTAS[[#This Row],[Precio]]+(LISTAS[[#This Row],[Precio]]*M945)</f>
        <v>111.02</v>
      </c>
      <c r="O945" s="24">
        <f t="shared" si="30"/>
        <v>44.963099999999997</v>
      </c>
      <c r="Q945" s="21">
        <f>IFERROR(O945/LISTAS[[#This Row],[COSTO]]-1,"")</f>
        <v>1.751349267540478</v>
      </c>
      <c r="R945" t="str">
        <f>+LISTAS[[#This Row],[ID]]</f>
        <v>ORING14</v>
      </c>
      <c r="T945" s="29"/>
      <c r="U945" s="25">
        <f>LISTAS[[#This Row],[COSTO]]+(LISTAS[[#This Row],[COSTO]]*T945)</f>
        <v>16.342199999999998</v>
      </c>
      <c r="V945" s="30">
        <f>IF(T945="",0,U945/LISTAS[[#This Row],[VENTA NETA]]-1)</f>
        <v>0</v>
      </c>
      <c r="X945" s="25">
        <v>24.285499999999999</v>
      </c>
      <c r="Y945" s="31">
        <f>IFERROR(LISTAS[[#This Row],[COSTO]]/X945-1,"")</f>
        <v>-0.32707994482304259</v>
      </c>
    </row>
    <row r="946" spans="1:25" x14ac:dyDescent="0.2">
      <c r="A946" s="6" t="s">
        <v>1472</v>
      </c>
      <c r="B946" t="s">
        <v>1452</v>
      </c>
      <c r="C946">
        <v>15</v>
      </c>
      <c r="D946" t="s">
        <v>1473</v>
      </c>
      <c r="E946" s="2">
        <v>124.88</v>
      </c>
      <c r="F946" s="6" t="str">
        <f>+_xlfn.XLOOKUP(LISTAS[[#This Row],[ID]],_01_CODIGOS_Y_COSTOS_xlsm[Producto y N°],_01_CODIGOS_Y_COSTOS_xlsm[FABRICA],"",0,1)</f>
        <v>OVNISA</v>
      </c>
      <c r="G946" s="13">
        <f>LISTAS[[#This Row],[Precio]]*(1-0.46)*(1-IF($C$3520="",0,$C$3520))</f>
        <v>50.576400000000007</v>
      </c>
      <c r="H946" s="1">
        <f>+_xlfn.XLOOKUP(LISTAS[[#This Row],[ID]],_01_CODIGOS_Y_COSTOS_xlsm[Producto y N°],_01_CODIGOS_Y_COSTOS_xlsm[COSTO],0,0,1)</f>
        <v>18.051100000000002</v>
      </c>
      <c r="I946" s="115">
        <f>+IFERROR(LISTAS[[#This Row],[VENTA NETA]]/LISTAS[[#This Row],[COSTO]]-1,0)</f>
        <v>1.801845870888755</v>
      </c>
      <c r="J946" s="33" t="str">
        <f>IFERROR(VLOOKUP(LISTAS[[#This Row],[ID]],_01_CODIGOS_Y_COSTOS_xlsm[[Producto y N°]:[CODIGO]],2,0),"")</f>
        <v>15</v>
      </c>
      <c r="M946" s="22">
        <v>0</v>
      </c>
      <c r="N946" s="23">
        <f>+LISTAS[[#This Row],[Precio]]+(LISTAS[[#This Row],[Precio]]*M946)</f>
        <v>124.88</v>
      </c>
      <c r="O946" s="24">
        <f t="shared" si="30"/>
        <v>50.576400000000007</v>
      </c>
      <c r="Q946" s="21">
        <f>IFERROR(O946/LISTAS[[#This Row],[COSTO]]-1,"")</f>
        <v>1.801845870888755</v>
      </c>
      <c r="R946" t="str">
        <f>+LISTAS[[#This Row],[ID]]</f>
        <v>ORING15</v>
      </c>
      <c r="T946" s="29"/>
      <c r="U946" s="25">
        <f>LISTAS[[#This Row],[COSTO]]+(LISTAS[[#This Row],[COSTO]]*T946)</f>
        <v>18.051100000000002</v>
      </c>
      <c r="V946" s="30">
        <f>IF(T946="",0,U946/LISTAS[[#This Row],[VENTA NETA]]-1)</f>
        <v>0</v>
      </c>
      <c r="X946" s="25">
        <v>27.314599999999999</v>
      </c>
      <c r="Y946" s="31">
        <f>IFERROR(LISTAS[[#This Row],[COSTO]]/X946-1,"")</f>
        <v>-0.33914097222730688</v>
      </c>
    </row>
    <row r="947" spans="1:25" x14ac:dyDescent="0.2">
      <c r="A947" s="6" t="s">
        <v>1474</v>
      </c>
      <c r="B947" t="s">
        <v>1452</v>
      </c>
      <c r="C947">
        <v>16</v>
      </c>
      <c r="D947" t="s">
        <v>1475</v>
      </c>
      <c r="E947" s="2">
        <v>134.12</v>
      </c>
      <c r="F947" s="6" t="str">
        <f>+_xlfn.XLOOKUP(LISTAS[[#This Row],[ID]],_01_CODIGOS_Y_COSTOS_xlsm[Producto y N°],_01_CODIGOS_Y_COSTOS_xlsm[FABRICA],"",0,1)</f>
        <v>OVNISA</v>
      </c>
      <c r="G947" s="13">
        <f>LISTAS[[#This Row],[Precio]]*(1-0.46)*(1-IF($C$3520="",0,$C$3520))</f>
        <v>54.318600000000004</v>
      </c>
      <c r="H947" s="1">
        <f>+_xlfn.XLOOKUP(LISTAS[[#This Row],[ID]],_01_CODIGOS_Y_COSTOS_xlsm[Producto y N°],_01_CODIGOS_Y_COSTOS_xlsm[COSTO],0,0,1)</f>
        <v>19.033899999999999</v>
      </c>
      <c r="I947" s="115">
        <f>+IFERROR(LISTAS[[#This Row],[VENTA NETA]]/LISTAS[[#This Row],[COSTO]]-1,0)</f>
        <v>1.853781936439721</v>
      </c>
      <c r="J947" s="33" t="str">
        <f>IFERROR(VLOOKUP(LISTAS[[#This Row],[ID]],_01_CODIGOS_Y_COSTOS_xlsm[[Producto y N°]:[CODIGO]],2,0),"")</f>
        <v>16</v>
      </c>
      <c r="M947" s="22">
        <v>0</v>
      </c>
      <c r="N947" s="23">
        <f>+LISTAS[[#This Row],[Precio]]+(LISTAS[[#This Row],[Precio]]*M947)</f>
        <v>134.12</v>
      </c>
      <c r="O947" s="24">
        <f t="shared" si="30"/>
        <v>54.318600000000004</v>
      </c>
      <c r="Q947" s="21">
        <f>IFERROR(O947/LISTAS[[#This Row],[COSTO]]-1,"")</f>
        <v>1.853781936439721</v>
      </c>
      <c r="R947" t="str">
        <f>+LISTAS[[#This Row],[ID]]</f>
        <v>ORING16</v>
      </c>
      <c r="T947" s="29"/>
      <c r="U947" s="25">
        <f>LISTAS[[#This Row],[COSTO]]+(LISTAS[[#This Row],[COSTO]]*T947)</f>
        <v>19.033899999999999</v>
      </c>
      <c r="V947" s="30">
        <f>IF(T947="",0,U947/LISTAS[[#This Row],[VENTA NETA]]-1)</f>
        <v>0</v>
      </c>
      <c r="X947" s="25">
        <v>29.349699999999999</v>
      </c>
      <c r="Y947" s="31">
        <f>IFERROR(LISTAS[[#This Row],[COSTO]]/X947-1,"")</f>
        <v>-0.35147889075527172</v>
      </c>
    </row>
    <row r="948" spans="1:25" x14ac:dyDescent="0.2">
      <c r="A948" s="6" t="s">
        <v>1476</v>
      </c>
      <c r="B948" t="s">
        <v>1452</v>
      </c>
      <c r="C948">
        <v>17</v>
      </c>
      <c r="D948" t="s">
        <v>1477</v>
      </c>
      <c r="E948" s="2">
        <v>143.08000000000001</v>
      </c>
      <c r="F948" s="6" t="str">
        <f>+_xlfn.XLOOKUP(LISTAS[[#This Row],[ID]],_01_CODIGOS_Y_COSTOS_xlsm[Producto y N°],_01_CODIGOS_Y_COSTOS_xlsm[FABRICA],"",0,1)</f>
        <v>OVNISA</v>
      </c>
      <c r="G948" s="13">
        <f>LISTAS[[#This Row],[Precio]]*(1-0.46)*(1-IF($C$3520="",0,$C$3520))</f>
        <v>57.947400000000009</v>
      </c>
      <c r="H948" s="1">
        <f>+_xlfn.XLOOKUP(LISTAS[[#This Row],[ID]],_01_CODIGOS_Y_COSTOS_xlsm[Producto y N°],_01_CODIGOS_Y_COSTOS_xlsm[COSTO],0,0,1)</f>
        <v>20.955400000000001</v>
      </c>
      <c r="I948" s="115">
        <f>+IFERROR(LISTAS[[#This Row],[VENTA NETA]]/LISTAS[[#This Row],[COSTO]]-1,0)</f>
        <v>1.7652729129484528</v>
      </c>
      <c r="J948" s="33" t="str">
        <f>IFERROR(VLOOKUP(LISTAS[[#This Row],[ID]],_01_CODIGOS_Y_COSTOS_xlsm[[Producto y N°]:[CODIGO]],2,0),"")</f>
        <v>17</v>
      </c>
      <c r="M948" s="22">
        <v>0</v>
      </c>
      <c r="N948" s="23">
        <f>+LISTAS[[#This Row],[Precio]]+(LISTAS[[#This Row],[Precio]]*M948)</f>
        <v>143.08000000000001</v>
      </c>
      <c r="O948" s="24">
        <f t="shared" si="30"/>
        <v>57.947400000000009</v>
      </c>
      <c r="Q948" s="21">
        <f>IFERROR(O948/LISTAS[[#This Row],[COSTO]]-1,"")</f>
        <v>1.7652729129484528</v>
      </c>
      <c r="R948" t="str">
        <f>+LISTAS[[#This Row],[ID]]</f>
        <v>ORING17</v>
      </c>
      <c r="T948" s="29"/>
      <c r="U948" s="25">
        <f>LISTAS[[#This Row],[COSTO]]+(LISTAS[[#This Row],[COSTO]]*T948)</f>
        <v>20.955400000000001</v>
      </c>
      <c r="V948" s="30">
        <f>IF(T948="",0,U948/LISTAS[[#This Row],[VENTA NETA]]-1)</f>
        <v>0</v>
      </c>
      <c r="X948" s="25">
        <v>31.311699999999998</v>
      </c>
      <c r="Y948" s="31">
        <f>IFERROR(LISTAS[[#This Row],[COSTO]]/X948-1,"")</f>
        <v>-0.33074857002334579</v>
      </c>
    </row>
    <row r="949" spans="1:25" x14ac:dyDescent="0.2">
      <c r="A949" s="6" t="s">
        <v>1478</v>
      </c>
      <c r="B949" t="s">
        <v>1452</v>
      </c>
      <c r="C949">
        <v>18</v>
      </c>
      <c r="D949" t="s">
        <v>1479</v>
      </c>
      <c r="E949" s="2">
        <v>161.69</v>
      </c>
      <c r="F949" s="6" t="str">
        <f>+_xlfn.XLOOKUP(LISTAS[[#This Row],[ID]],_01_CODIGOS_Y_COSTOS_xlsm[Producto y N°],_01_CODIGOS_Y_COSTOS_xlsm[FABRICA],"",0,1)</f>
        <v>OVNISA</v>
      </c>
      <c r="G949" s="13">
        <f>LISTAS[[#This Row],[Precio]]*(1-0.46)*(1-IF($C$3520="",0,$C$3520))</f>
        <v>65.48445000000001</v>
      </c>
      <c r="H949" s="1">
        <f>+_xlfn.XLOOKUP(LISTAS[[#This Row],[ID]],_01_CODIGOS_Y_COSTOS_xlsm[Producto y N°],_01_CODIGOS_Y_COSTOS_xlsm[COSTO],0,0,1)</f>
        <v>21.848400000000002</v>
      </c>
      <c r="I949" s="115">
        <f>+IFERROR(LISTAS[[#This Row],[VENTA NETA]]/LISTAS[[#This Row],[COSTO]]-1,0)</f>
        <v>1.9972194760257045</v>
      </c>
      <c r="J949" s="33" t="str">
        <f>IFERROR(VLOOKUP(LISTAS[[#This Row],[ID]],_01_CODIGOS_Y_COSTOS_xlsm[[Producto y N°]:[CODIGO]],2,0),"")</f>
        <v>18</v>
      </c>
      <c r="M949" s="22">
        <v>0</v>
      </c>
      <c r="N949" s="23">
        <f>+LISTAS[[#This Row],[Precio]]+(LISTAS[[#This Row],[Precio]]*M949)</f>
        <v>161.69</v>
      </c>
      <c r="O949" s="24">
        <f t="shared" si="30"/>
        <v>65.48445000000001</v>
      </c>
      <c r="Q949" s="21">
        <f>IFERROR(O949/LISTAS[[#This Row],[COSTO]]-1,"")</f>
        <v>1.9972194760257045</v>
      </c>
      <c r="R949" t="str">
        <f>+LISTAS[[#This Row],[ID]]</f>
        <v>ORING18</v>
      </c>
      <c r="T949" s="29"/>
      <c r="U949" s="25">
        <f>LISTAS[[#This Row],[COSTO]]+(LISTAS[[#This Row],[COSTO]]*T949)</f>
        <v>21.848400000000002</v>
      </c>
      <c r="V949" s="30">
        <f>IF(T949="",0,U949/LISTAS[[#This Row],[VENTA NETA]]-1)</f>
        <v>0</v>
      </c>
      <c r="X949" s="25">
        <v>35.378399999999999</v>
      </c>
      <c r="Y949" s="31">
        <f>IFERROR(LISTAS[[#This Row],[COSTO]]/X949-1,"")</f>
        <v>-0.38243674106234304</v>
      </c>
    </row>
    <row r="950" spans="1:25" x14ac:dyDescent="0.2">
      <c r="A950" s="6" t="s">
        <v>1480</v>
      </c>
      <c r="B950" t="s">
        <v>1452</v>
      </c>
      <c r="C950">
        <v>19</v>
      </c>
      <c r="D950" t="s">
        <v>1481</v>
      </c>
      <c r="E950" s="2">
        <v>173.71</v>
      </c>
      <c r="F950" s="6" t="str">
        <f>+_xlfn.XLOOKUP(LISTAS[[#This Row],[ID]],_01_CODIGOS_Y_COSTOS_xlsm[Producto y N°],_01_CODIGOS_Y_COSTOS_xlsm[FABRICA],"",0,1)</f>
        <v>OVNISA</v>
      </c>
      <c r="G950" s="13">
        <f>LISTAS[[#This Row],[Precio]]*(1-0.46)*(1-IF($C$3520="",0,$C$3520))</f>
        <v>70.352550000000008</v>
      </c>
      <c r="H950" s="1">
        <f>+_xlfn.XLOOKUP(LISTAS[[#This Row],[ID]],_01_CODIGOS_Y_COSTOS_xlsm[Producto y N°],_01_CODIGOS_Y_COSTOS_xlsm[COSTO],0,0,1)</f>
        <v>23.458100000000002</v>
      </c>
      <c r="I950" s="115">
        <f>+IFERROR(LISTAS[[#This Row],[VENTA NETA]]/LISTAS[[#This Row],[COSTO]]-1,0)</f>
        <v>1.9990728149338608</v>
      </c>
      <c r="J950" s="33" t="str">
        <f>IFERROR(VLOOKUP(LISTAS[[#This Row],[ID]],_01_CODIGOS_Y_COSTOS_xlsm[[Producto y N°]:[CODIGO]],2,0),"")</f>
        <v>19</v>
      </c>
      <c r="M950" s="22">
        <v>0</v>
      </c>
      <c r="N950" s="23">
        <f>+LISTAS[[#This Row],[Precio]]+(LISTAS[[#This Row],[Precio]]*M950)</f>
        <v>173.71</v>
      </c>
      <c r="O950" s="24">
        <f t="shared" si="30"/>
        <v>70.352550000000008</v>
      </c>
      <c r="Q950" s="21">
        <f>IFERROR(O950/LISTAS[[#This Row],[COSTO]]-1,"")</f>
        <v>1.9990728149338608</v>
      </c>
      <c r="R950" t="str">
        <f>+LISTAS[[#This Row],[ID]]</f>
        <v>ORING19</v>
      </c>
      <c r="T950" s="29"/>
      <c r="U950" s="25">
        <f>LISTAS[[#This Row],[COSTO]]+(LISTAS[[#This Row],[COSTO]]*T950)</f>
        <v>23.458100000000002</v>
      </c>
      <c r="V950" s="30">
        <f>IF(T950="",0,U950/LISTAS[[#This Row],[VENTA NETA]]-1)</f>
        <v>0</v>
      </c>
      <c r="X950" s="25">
        <v>38.025199999999998</v>
      </c>
      <c r="Y950" s="31">
        <f>IFERROR(LISTAS[[#This Row],[COSTO]]/X950-1,"")</f>
        <v>-0.38309068722846951</v>
      </c>
    </row>
    <row r="951" spans="1:25" x14ac:dyDescent="0.2">
      <c r="A951" s="6" t="s">
        <v>1482</v>
      </c>
      <c r="B951" t="s">
        <v>1452</v>
      </c>
      <c r="C951">
        <v>20</v>
      </c>
      <c r="D951" t="s">
        <v>1483</v>
      </c>
      <c r="E951" s="2">
        <v>194</v>
      </c>
      <c r="F951" s="6" t="str">
        <f>+_xlfn.XLOOKUP(LISTAS[[#This Row],[ID]],_01_CODIGOS_Y_COSTOS_xlsm[Producto y N°],_01_CODIGOS_Y_COSTOS_xlsm[FABRICA],"",0,1)</f>
        <v>OVNISA</v>
      </c>
      <c r="G951" s="13">
        <f>LISTAS[[#This Row],[Precio]]*(1-0.46)*(1-IF($C$3520="",0,$C$3520))</f>
        <v>78.570000000000007</v>
      </c>
      <c r="H951" s="1">
        <f>+_xlfn.XLOOKUP(LISTAS[[#This Row],[ID]],_01_CODIGOS_Y_COSTOS_xlsm[Producto y N°],_01_CODIGOS_Y_COSTOS_xlsm[COSTO],0,0,1)</f>
        <v>25.066099999999999</v>
      </c>
      <c r="I951" s="115">
        <f>+IFERROR(LISTAS[[#This Row],[VENTA NETA]]/LISTAS[[#This Row],[COSTO]]-1,0)</f>
        <v>2.1345123493483236</v>
      </c>
      <c r="J951" s="33" t="str">
        <f>IFERROR(VLOOKUP(LISTAS[[#This Row],[ID]],_01_CODIGOS_Y_COSTOS_xlsm[[Producto y N°]:[CODIGO]],2,0),"")</f>
        <v>20</v>
      </c>
      <c r="M951" s="22">
        <v>0</v>
      </c>
      <c r="N951" s="23">
        <f>+LISTAS[[#This Row],[Precio]]+(LISTAS[[#This Row],[Precio]]*M951)</f>
        <v>194</v>
      </c>
      <c r="O951" s="24">
        <f t="shared" si="30"/>
        <v>78.570000000000007</v>
      </c>
      <c r="Q951" s="21">
        <f>IFERROR(O951/LISTAS[[#This Row],[COSTO]]-1,"")</f>
        <v>2.1345123493483236</v>
      </c>
      <c r="R951" t="str">
        <f>+LISTAS[[#This Row],[ID]]</f>
        <v>ORING20</v>
      </c>
      <c r="T951" s="29"/>
      <c r="U951" s="25">
        <f>LISTAS[[#This Row],[COSTO]]+(LISTAS[[#This Row],[COSTO]]*T951)</f>
        <v>25.066099999999999</v>
      </c>
      <c r="V951" s="30">
        <f>IF(T951="",0,U951/LISTAS[[#This Row],[VENTA NETA]]-1)</f>
        <v>0</v>
      </c>
      <c r="X951" s="25">
        <v>42.454099999999997</v>
      </c>
      <c r="Y951" s="31">
        <f>IFERROR(LISTAS[[#This Row],[COSTO]]/X951-1,"")</f>
        <v>-0.40957174925390005</v>
      </c>
    </row>
    <row r="952" spans="1:25" x14ac:dyDescent="0.2">
      <c r="A952" s="6" t="s">
        <v>1484</v>
      </c>
      <c r="B952" t="s">
        <v>1452</v>
      </c>
      <c r="C952">
        <v>21</v>
      </c>
      <c r="D952" t="s">
        <v>1485</v>
      </c>
      <c r="E952" s="2">
        <v>196.54</v>
      </c>
      <c r="F952" s="6" t="str">
        <f>+_xlfn.XLOOKUP(LISTAS[[#This Row],[ID]],_01_CODIGOS_Y_COSTOS_xlsm[Producto y N°],_01_CODIGOS_Y_COSTOS_xlsm[FABRICA],"",0,1)</f>
        <v>OVNISA</v>
      </c>
      <c r="G952" s="13">
        <f>LISTAS[[#This Row],[Precio]]*(1-0.46)*(1-IF($C$3520="",0,$C$3520))</f>
        <v>79.598700000000008</v>
      </c>
      <c r="H952" s="1">
        <f>+_xlfn.XLOOKUP(LISTAS[[#This Row],[ID]],_01_CODIGOS_Y_COSTOS_xlsm[Producto y N°],_01_CODIGOS_Y_COSTOS_xlsm[COSTO],0,0,1)</f>
        <v>28.238199999999999</v>
      </c>
      <c r="I952" s="115">
        <f>+IFERROR(LISTAS[[#This Row],[VENTA NETA]]/LISTAS[[#This Row],[COSTO]]-1,0)</f>
        <v>1.8188305203589468</v>
      </c>
      <c r="J952" s="33" t="str">
        <f>IFERROR(VLOOKUP(LISTAS[[#This Row],[ID]],_01_CODIGOS_Y_COSTOS_xlsm[[Producto y N°]:[CODIGO]],2,0),"")</f>
        <v>21</v>
      </c>
      <c r="M952" s="22">
        <v>0</v>
      </c>
      <c r="N952" s="23">
        <f>+LISTAS[[#This Row],[Precio]]+(LISTAS[[#This Row],[Precio]]*M952)</f>
        <v>196.54</v>
      </c>
      <c r="O952" s="24">
        <f t="shared" si="30"/>
        <v>79.598700000000008</v>
      </c>
      <c r="Q952" s="21">
        <f>IFERROR(O952/LISTAS[[#This Row],[COSTO]]-1,"")</f>
        <v>1.8188305203589468</v>
      </c>
      <c r="R952" t="str">
        <f>+LISTAS[[#This Row],[ID]]</f>
        <v>ORING21</v>
      </c>
      <c r="T952" s="29"/>
      <c r="U952" s="25">
        <f>LISTAS[[#This Row],[COSTO]]+(LISTAS[[#This Row],[COSTO]]*T952)</f>
        <v>28.238199999999999</v>
      </c>
      <c r="V952" s="30">
        <f>IF(T952="",0,U952/LISTAS[[#This Row],[VENTA NETA]]-1)</f>
        <v>0</v>
      </c>
      <c r="X952" s="25">
        <v>42.997399999999999</v>
      </c>
      <c r="Y952" s="31">
        <f>IFERROR(LISTAS[[#This Row],[COSTO]]/X952-1,"")</f>
        <v>-0.34325796443505885</v>
      </c>
    </row>
    <row r="953" spans="1:25" x14ac:dyDescent="0.2">
      <c r="A953" s="6" t="s">
        <v>1486</v>
      </c>
      <c r="B953" t="s">
        <v>1452</v>
      </c>
      <c r="C953">
        <v>22</v>
      </c>
      <c r="D953" t="s">
        <v>1487</v>
      </c>
      <c r="E953" s="2">
        <v>213.99</v>
      </c>
      <c r="F953" s="6" t="str">
        <f>+_xlfn.XLOOKUP(LISTAS[[#This Row],[ID]],_01_CODIGOS_Y_COSTOS_xlsm[Producto y N°],_01_CODIGOS_Y_COSTOS_xlsm[FABRICA],"",0,1)</f>
        <v>OVNISA</v>
      </c>
      <c r="G953" s="13">
        <f>LISTAS[[#This Row],[Precio]]*(1-0.46)*(1-IF($C$3520="",0,$C$3520))</f>
        <v>86.665950000000009</v>
      </c>
      <c r="H953" s="1">
        <f>+_xlfn.XLOOKUP(LISTAS[[#This Row],[ID]],_01_CODIGOS_Y_COSTOS_xlsm[Producto y N°],_01_CODIGOS_Y_COSTOS_xlsm[COSTO],0,0,1)</f>
        <v>31.514199999999999</v>
      </c>
      <c r="I953" s="115">
        <f>+IFERROR(LISTAS[[#This Row],[VENTA NETA]]/LISTAS[[#This Row],[COSTO]]-1,0)</f>
        <v>1.7500602902818416</v>
      </c>
      <c r="J953" s="33" t="str">
        <f>IFERROR(VLOOKUP(LISTAS[[#This Row],[ID]],_01_CODIGOS_Y_COSTOS_xlsm[[Producto y N°]:[CODIGO]],2,0),"")</f>
        <v>22</v>
      </c>
      <c r="M953" s="22">
        <v>0</v>
      </c>
      <c r="N953" s="23">
        <f>+LISTAS[[#This Row],[Precio]]+(LISTAS[[#This Row],[Precio]]*M953)</f>
        <v>213.99</v>
      </c>
      <c r="O953" s="24">
        <f t="shared" si="30"/>
        <v>86.665950000000009</v>
      </c>
      <c r="Q953" s="21">
        <f>IFERROR(O953/LISTAS[[#This Row],[COSTO]]-1,"")</f>
        <v>1.7500602902818416</v>
      </c>
      <c r="R953" t="str">
        <f>+LISTAS[[#This Row],[ID]]</f>
        <v>ORING22</v>
      </c>
      <c r="T953" s="29"/>
      <c r="U953" s="25">
        <f>LISTAS[[#This Row],[COSTO]]+(LISTAS[[#This Row],[COSTO]]*T953)</f>
        <v>31.514199999999999</v>
      </c>
      <c r="V953" s="30">
        <f>IF(T953="",0,U953/LISTAS[[#This Row],[VENTA NETA]]-1)</f>
        <v>0</v>
      </c>
      <c r="X953" s="25">
        <v>46.832700000000003</v>
      </c>
      <c r="Y953" s="31">
        <f>IFERROR(LISTAS[[#This Row],[COSTO]]/X953-1,"")</f>
        <v>-0.32708983253154322</v>
      </c>
    </row>
    <row r="954" spans="1:25" x14ac:dyDescent="0.2">
      <c r="A954" s="6" t="s">
        <v>1488</v>
      </c>
      <c r="B954" t="s">
        <v>1452</v>
      </c>
      <c r="C954">
        <v>23</v>
      </c>
      <c r="D954" t="s">
        <v>1489</v>
      </c>
      <c r="E954" s="2">
        <v>232.33</v>
      </c>
      <c r="F954" s="6" t="str">
        <f>+_xlfn.XLOOKUP(LISTAS[[#This Row],[ID]],_01_CODIGOS_Y_COSTOS_xlsm[Producto y N°],_01_CODIGOS_Y_COSTOS_xlsm[FABRICA],"",0,1)</f>
        <v>OVNISA</v>
      </c>
      <c r="G954" s="13">
        <f>LISTAS[[#This Row],[Precio]]*(1-0.46)*(1-IF($C$3520="",0,$C$3520))</f>
        <v>94.093650000000011</v>
      </c>
      <c r="H954" s="1">
        <f>+_xlfn.XLOOKUP(LISTAS[[#This Row],[ID]],_01_CODIGOS_Y_COSTOS_xlsm[Producto y N°],_01_CODIGOS_Y_COSTOS_xlsm[COSTO],0,0,1)</f>
        <v>33.511299999999999</v>
      </c>
      <c r="I954" s="115">
        <f>+IFERROR(LISTAS[[#This Row],[VENTA NETA]]/LISTAS[[#This Row],[COSTO]]-1,0)</f>
        <v>1.8078185567256422</v>
      </c>
      <c r="J954" s="33" t="str">
        <f>IFERROR(VLOOKUP(LISTAS[[#This Row],[ID]],_01_CODIGOS_Y_COSTOS_xlsm[[Producto y N°]:[CODIGO]],2,0),"")</f>
        <v>23</v>
      </c>
      <c r="M954" s="22">
        <v>0</v>
      </c>
      <c r="N954" s="23">
        <f>+LISTAS[[#This Row],[Precio]]+(LISTAS[[#This Row],[Precio]]*M954)</f>
        <v>232.33</v>
      </c>
      <c r="O954" s="24">
        <f t="shared" si="30"/>
        <v>94.093650000000011</v>
      </c>
      <c r="Q954" s="21">
        <f>IFERROR(O954/LISTAS[[#This Row],[COSTO]]-1,"")</f>
        <v>1.8078185567256422</v>
      </c>
      <c r="R954" t="str">
        <f>+LISTAS[[#This Row],[ID]]</f>
        <v>ORING23</v>
      </c>
      <c r="T954" s="29"/>
      <c r="U954" s="25">
        <f>LISTAS[[#This Row],[COSTO]]+(LISTAS[[#This Row],[COSTO]]*T954)</f>
        <v>33.511299999999999</v>
      </c>
      <c r="V954" s="30">
        <f>IF(T954="",0,U954/LISTAS[[#This Row],[VENTA NETA]]-1)</f>
        <v>0</v>
      </c>
      <c r="X954" s="25">
        <v>50.817900000000002</v>
      </c>
      <c r="Y954" s="31">
        <f>IFERROR(LISTAS[[#This Row],[COSTO]]/X954-1,"")</f>
        <v>-0.34056110150163632</v>
      </c>
    </row>
    <row r="955" spans="1:25" x14ac:dyDescent="0.2">
      <c r="A955" s="6" t="s">
        <v>1490</v>
      </c>
      <c r="B955" t="s">
        <v>1452</v>
      </c>
      <c r="C955">
        <v>24</v>
      </c>
      <c r="D955" t="s">
        <v>1491</v>
      </c>
      <c r="E955" s="2">
        <v>237.82</v>
      </c>
      <c r="F955" s="6" t="str">
        <f>+_xlfn.XLOOKUP(LISTAS[[#This Row],[ID]],_01_CODIGOS_Y_COSTOS_xlsm[Producto y N°],_01_CODIGOS_Y_COSTOS_xlsm[FABRICA],"",0,1)</f>
        <v>OVNISA</v>
      </c>
      <c r="G955" s="13">
        <f>LISTAS[[#This Row],[Precio]]*(1-0.46)*(1-IF($C$3520="",0,$C$3520))</f>
        <v>96.317099999999996</v>
      </c>
      <c r="H955" s="1">
        <f>+_xlfn.XLOOKUP(LISTAS[[#This Row],[ID]],_01_CODIGOS_Y_COSTOS_xlsm[Producto y N°],_01_CODIGOS_Y_COSTOS_xlsm[COSTO],0,0,1)</f>
        <v>35.023299999999999</v>
      </c>
      <c r="I955" s="115">
        <f>+IFERROR(LISTAS[[#This Row],[VENTA NETA]]/LISTAS[[#This Row],[COSTO]]-1,0)</f>
        <v>1.7500863710729715</v>
      </c>
      <c r="J955" s="33" t="str">
        <f>IFERROR(VLOOKUP(LISTAS[[#This Row],[ID]],_01_CODIGOS_Y_COSTOS_xlsm[[Producto y N°]:[CODIGO]],2,0),"")</f>
        <v>24</v>
      </c>
      <c r="M955" s="22">
        <v>0</v>
      </c>
      <c r="N955" s="23">
        <f>+LISTAS[[#This Row],[Precio]]+(LISTAS[[#This Row],[Precio]]*M955)</f>
        <v>237.82</v>
      </c>
      <c r="O955" s="24">
        <f t="shared" si="30"/>
        <v>96.317099999999996</v>
      </c>
      <c r="Q955" s="21">
        <f>IFERROR(O955/LISTAS[[#This Row],[COSTO]]-1,"")</f>
        <v>1.7500863710729715</v>
      </c>
      <c r="R955" t="str">
        <f>+LISTAS[[#This Row],[ID]]</f>
        <v>ORING24</v>
      </c>
      <c r="T955" s="29"/>
      <c r="U955" s="25">
        <f>LISTAS[[#This Row],[COSTO]]+(LISTAS[[#This Row],[COSTO]]*T955)</f>
        <v>35.023299999999999</v>
      </c>
      <c r="V955" s="30">
        <f>IF(T955="",0,U955/LISTAS[[#This Row],[VENTA NETA]]-1)</f>
        <v>0</v>
      </c>
      <c r="X955" s="25">
        <v>52.046399999999998</v>
      </c>
      <c r="Y955" s="31">
        <f>IFERROR(LISTAS[[#This Row],[COSTO]]/X955-1,"")</f>
        <v>-0.32707545574717944</v>
      </c>
    </row>
    <row r="956" spans="1:25" x14ac:dyDescent="0.2">
      <c r="A956" s="6" t="s">
        <v>1492</v>
      </c>
      <c r="B956" t="s">
        <v>1452</v>
      </c>
      <c r="C956">
        <v>25</v>
      </c>
      <c r="D956" t="s">
        <v>1493</v>
      </c>
      <c r="E956" s="2">
        <v>248.47</v>
      </c>
      <c r="F956" s="6" t="str">
        <f>+_xlfn.XLOOKUP(LISTAS[[#This Row],[ID]],_01_CODIGOS_Y_COSTOS_xlsm[Producto y N°],_01_CODIGOS_Y_COSTOS_xlsm[FABRICA],"",0,1)</f>
        <v>OVNISA</v>
      </c>
      <c r="G956" s="13">
        <f>LISTAS[[#This Row],[Precio]]*(1-0.46)*(1-IF($C$3520="",0,$C$3520))</f>
        <v>100.63034999999999</v>
      </c>
      <c r="H956" s="1">
        <f>+_xlfn.XLOOKUP(LISTAS[[#This Row],[ID]],_01_CODIGOS_Y_COSTOS_xlsm[Producto y N°],_01_CODIGOS_Y_COSTOS_xlsm[COSTO],0,0,1)</f>
        <v>36.5747</v>
      </c>
      <c r="I956" s="115">
        <f>+IFERROR(LISTAS[[#This Row],[VENTA NETA]]/LISTAS[[#This Row],[COSTO]]-1,0)</f>
        <v>1.7513650146139268</v>
      </c>
      <c r="J956" s="33" t="str">
        <f>IFERROR(VLOOKUP(LISTAS[[#This Row],[ID]],_01_CODIGOS_Y_COSTOS_xlsm[[Producto y N°]:[CODIGO]],2,0),"")</f>
        <v>25</v>
      </c>
      <c r="M956" s="22">
        <v>0</v>
      </c>
      <c r="N956" s="23">
        <f>+LISTAS[[#This Row],[Precio]]+(LISTAS[[#This Row],[Precio]]*M956)</f>
        <v>248.47</v>
      </c>
      <c r="O956" s="24">
        <f t="shared" si="30"/>
        <v>100.63034999999999</v>
      </c>
      <c r="Q956" s="21">
        <f>IFERROR(O956/LISTAS[[#This Row],[COSTO]]-1,"")</f>
        <v>1.7513650146139268</v>
      </c>
      <c r="R956" t="str">
        <f>+LISTAS[[#This Row],[ID]]</f>
        <v>ORING25</v>
      </c>
      <c r="T956" s="29"/>
      <c r="U956" s="25">
        <f>LISTAS[[#This Row],[COSTO]]+(LISTAS[[#This Row],[COSTO]]*T956)</f>
        <v>36.5747</v>
      </c>
      <c r="V956" s="30">
        <f>IF(T956="",0,U956/LISTAS[[#This Row],[VENTA NETA]]-1)</f>
        <v>0</v>
      </c>
      <c r="X956" s="25">
        <v>54.353499999999997</v>
      </c>
      <c r="Y956" s="31">
        <f>IFERROR(LISTAS[[#This Row],[COSTO]]/X956-1,"")</f>
        <v>-0.32709577120148647</v>
      </c>
    </row>
    <row r="957" spans="1:25" x14ac:dyDescent="0.2">
      <c r="A957" s="6" t="s">
        <v>1494</v>
      </c>
      <c r="B957" t="s">
        <v>1452</v>
      </c>
      <c r="C957">
        <v>26</v>
      </c>
      <c r="D957" t="s">
        <v>1495</v>
      </c>
      <c r="E957" s="2">
        <v>315.14999999999998</v>
      </c>
      <c r="F957" s="6" t="str">
        <f>+_xlfn.XLOOKUP(LISTAS[[#This Row],[ID]],_01_CODIGOS_Y_COSTOS_xlsm[Producto y N°],_01_CODIGOS_Y_COSTOS_xlsm[FABRICA],"",0,1)</f>
        <v>OVNISA</v>
      </c>
      <c r="G957" s="13">
        <f>LISTAS[[#This Row],[Precio]]*(1-0.46)*(1-IF($C$3520="",0,$C$3520))</f>
        <v>127.63575</v>
      </c>
      <c r="H957" s="1">
        <f>+_xlfn.XLOOKUP(LISTAS[[#This Row],[ID]],_01_CODIGOS_Y_COSTOS_xlsm[Producto y N°],_01_CODIGOS_Y_COSTOS_xlsm[COSTO],0,0,1)</f>
        <v>40.345199999999998</v>
      </c>
      <c r="I957" s="115">
        <f>+IFERROR(LISTAS[[#This Row],[VENTA NETA]]/LISTAS[[#This Row],[COSTO]]-1,0)</f>
        <v>2.1635919514589097</v>
      </c>
      <c r="J957" s="33" t="str">
        <f>IFERROR(VLOOKUP(LISTAS[[#This Row],[ID]],_01_CODIGOS_Y_COSTOS_xlsm[[Producto y N°]:[CODIGO]],2,0),"")</f>
        <v>26</v>
      </c>
      <c r="M957" s="22">
        <v>0</v>
      </c>
      <c r="N957" s="23">
        <f>+LISTAS[[#This Row],[Precio]]+(LISTAS[[#This Row],[Precio]]*M957)</f>
        <v>315.14999999999998</v>
      </c>
      <c r="O957" s="24">
        <f t="shared" si="30"/>
        <v>127.63575</v>
      </c>
      <c r="Q957" s="21">
        <f>IFERROR(O957/LISTAS[[#This Row],[COSTO]]-1,"")</f>
        <v>2.1635919514589097</v>
      </c>
      <c r="R957" t="str">
        <f>+LISTAS[[#This Row],[ID]]</f>
        <v>ORING26</v>
      </c>
      <c r="T957" s="29"/>
      <c r="U957" s="25">
        <f>LISTAS[[#This Row],[COSTO]]+(LISTAS[[#This Row],[COSTO]]*T957)</f>
        <v>40.345199999999998</v>
      </c>
      <c r="V957" s="30">
        <f>IF(T957="",0,U957/LISTAS[[#This Row],[VENTA NETA]]-1)</f>
        <v>0</v>
      </c>
      <c r="X957" s="25">
        <v>68.945700000000002</v>
      </c>
      <c r="Y957" s="31">
        <f>IFERROR(LISTAS[[#This Row],[COSTO]]/X957-1,"")</f>
        <v>-0.41482645038051691</v>
      </c>
    </row>
    <row r="958" spans="1:25" x14ac:dyDescent="0.2">
      <c r="A958" s="6" t="s">
        <v>1496</v>
      </c>
      <c r="B958" t="s">
        <v>1452</v>
      </c>
      <c r="C958">
        <v>27</v>
      </c>
      <c r="D958" t="s">
        <v>1497</v>
      </c>
      <c r="E958" s="2">
        <v>334.65</v>
      </c>
      <c r="F958" s="6" t="str">
        <f>+_xlfn.XLOOKUP(LISTAS[[#This Row],[ID]],_01_CODIGOS_Y_COSTOS_xlsm[Producto y N°],_01_CODIGOS_Y_COSTOS_xlsm[FABRICA],"",0,1)</f>
        <v>OVNISA</v>
      </c>
      <c r="G958" s="13">
        <f>LISTAS[[#This Row],[Precio]]*(1-0.46)*(1-IF($C$3520="",0,$C$3520))</f>
        <v>135.53325000000001</v>
      </c>
      <c r="H958" s="1">
        <f>+_xlfn.XLOOKUP(LISTAS[[#This Row],[ID]],_01_CODIGOS_Y_COSTOS_xlsm[Producto y N°],_01_CODIGOS_Y_COSTOS_xlsm[COSTO],0,0,1)</f>
        <v>42.624200000000002</v>
      </c>
      <c r="I958" s="115">
        <f>+IFERROR(LISTAS[[#This Row],[VENTA NETA]]/LISTAS[[#This Row],[COSTO]]-1,0)</f>
        <v>2.1797253672796204</v>
      </c>
      <c r="J958" s="33" t="str">
        <f>IFERROR(VLOOKUP(LISTAS[[#This Row],[ID]],_01_CODIGOS_Y_COSTOS_xlsm[[Producto y N°]:[CODIGO]],2,0),"")</f>
        <v>27</v>
      </c>
      <c r="M958" s="22">
        <v>0</v>
      </c>
      <c r="N958" s="23">
        <f>+LISTAS[[#This Row],[Precio]]+(LISTAS[[#This Row],[Precio]]*M958)</f>
        <v>334.65</v>
      </c>
      <c r="O958" s="24">
        <f t="shared" si="30"/>
        <v>135.53325000000001</v>
      </c>
      <c r="Q958" s="21">
        <f>IFERROR(O958/LISTAS[[#This Row],[COSTO]]-1,"")</f>
        <v>2.1797253672796204</v>
      </c>
      <c r="R958" t="str">
        <f>+LISTAS[[#This Row],[ID]]</f>
        <v>ORING27</v>
      </c>
      <c r="T958" s="29"/>
      <c r="U958" s="25">
        <f>LISTAS[[#This Row],[COSTO]]+(LISTAS[[#This Row],[COSTO]]*T958)</f>
        <v>42.624200000000002</v>
      </c>
      <c r="V958" s="30">
        <f>IF(T958="",0,U958/LISTAS[[#This Row],[VENTA NETA]]-1)</f>
        <v>0</v>
      </c>
      <c r="X958" s="25">
        <v>73.230400000000003</v>
      </c>
      <c r="Y958" s="31">
        <f>IFERROR(LISTAS[[#This Row],[COSTO]]/X958-1,"")</f>
        <v>-0.41794391400292774</v>
      </c>
    </row>
    <row r="959" spans="1:25" x14ac:dyDescent="0.2">
      <c r="A959" s="6" t="s">
        <v>1498</v>
      </c>
      <c r="B959" t="s">
        <v>1452</v>
      </c>
      <c r="C959">
        <v>28</v>
      </c>
      <c r="D959" t="s">
        <v>1499</v>
      </c>
      <c r="E959" s="2">
        <v>340.29</v>
      </c>
      <c r="F959" s="6" t="str">
        <f>+_xlfn.XLOOKUP(LISTAS[[#This Row],[ID]],_01_CODIGOS_Y_COSTOS_xlsm[Producto y N°],_01_CODIGOS_Y_COSTOS_xlsm[FABRICA],"",0,1)</f>
        <v>OVNISA</v>
      </c>
      <c r="G959" s="13">
        <f>LISTAS[[#This Row],[Precio]]*(1-0.46)*(1-IF($C$3520="",0,$C$3520))</f>
        <v>137.81745000000001</v>
      </c>
      <c r="H959" s="1">
        <f>+_xlfn.XLOOKUP(LISTAS[[#This Row],[ID]],_01_CODIGOS_Y_COSTOS_xlsm[Producto y N°],_01_CODIGOS_Y_COSTOS_xlsm[COSTO],0,0,1)</f>
        <v>47.5839</v>
      </c>
      <c r="I959" s="115">
        <f>+IFERROR(LISTAS[[#This Row],[VENTA NETA]]/LISTAS[[#This Row],[COSTO]]-1,0)</f>
        <v>1.8963042121389799</v>
      </c>
      <c r="J959" s="33" t="str">
        <f>IFERROR(VLOOKUP(LISTAS[[#This Row],[ID]],_01_CODIGOS_Y_COSTOS_xlsm[[Producto y N°]:[CODIGO]],2,0),"")</f>
        <v>28</v>
      </c>
      <c r="M959" s="22">
        <v>0</v>
      </c>
      <c r="N959" s="23">
        <f>+LISTAS[[#This Row],[Precio]]+(LISTAS[[#This Row],[Precio]]*M959)</f>
        <v>340.29</v>
      </c>
      <c r="O959" s="24">
        <f t="shared" si="30"/>
        <v>137.81745000000001</v>
      </c>
      <c r="Q959" s="21">
        <f>IFERROR(O959/LISTAS[[#This Row],[COSTO]]-1,"")</f>
        <v>1.8963042121389799</v>
      </c>
      <c r="R959" t="str">
        <f>+LISTAS[[#This Row],[ID]]</f>
        <v>ORING28</v>
      </c>
      <c r="T959" s="29"/>
      <c r="U959" s="25">
        <f>LISTAS[[#This Row],[COSTO]]+(LISTAS[[#This Row],[COSTO]]*T959)</f>
        <v>47.5839</v>
      </c>
      <c r="V959" s="30">
        <f>IF(T959="",0,U959/LISTAS[[#This Row],[VENTA NETA]]-1)</f>
        <v>0</v>
      </c>
      <c r="X959" s="25">
        <v>74.4589</v>
      </c>
      <c r="Y959" s="31">
        <f>IFERROR(LISTAS[[#This Row],[COSTO]]/X959-1,"")</f>
        <v>-0.36093737619008603</v>
      </c>
    </row>
    <row r="960" spans="1:25" x14ac:dyDescent="0.2">
      <c r="A960" s="6" t="s">
        <v>1500</v>
      </c>
      <c r="B960" t="s">
        <v>1452</v>
      </c>
      <c r="C960">
        <v>29</v>
      </c>
      <c r="D960" t="s">
        <v>1501</v>
      </c>
      <c r="E960" s="2">
        <v>436.45</v>
      </c>
      <c r="F960" s="6" t="str">
        <f>+_xlfn.XLOOKUP(LISTAS[[#This Row],[ID]],_01_CODIGOS_Y_COSTOS_xlsm[Producto y N°],_01_CODIGOS_Y_COSTOS_xlsm[FABRICA],"",0,1)</f>
        <v>OVNISA</v>
      </c>
      <c r="G960" s="13">
        <f>LISTAS[[#This Row],[Precio]]*(1-0.46)*(1-IF($C$3520="",0,$C$3520))</f>
        <v>176.76225000000002</v>
      </c>
      <c r="H960" s="1">
        <f>+_xlfn.XLOOKUP(LISTAS[[#This Row],[ID]],_01_CODIGOS_Y_COSTOS_xlsm[Producto y N°],_01_CODIGOS_Y_COSTOS_xlsm[COSTO],0,0,1)</f>
        <v>57.860799999999998</v>
      </c>
      <c r="I960" s="115">
        <f>+IFERROR(LISTAS[[#This Row],[VENTA NETA]]/LISTAS[[#This Row],[COSTO]]-1,0)</f>
        <v>2.0549568965517246</v>
      </c>
      <c r="J960" s="33" t="str">
        <f>IFERROR(VLOOKUP(LISTAS[[#This Row],[ID]],_01_CODIGOS_Y_COSTOS_xlsm[[Producto y N°]:[CODIGO]],2,0),"")</f>
        <v>29</v>
      </c>
      <c r="M960" s="22">
        <v>0</v>
      </c>
      <c r="N960" s="23">
        <f>+LISTAS[[#This Row],[Precio]]+(LISTAS[[#This Row],[Precio]]*M960)</f>
        <v>436.45</v>
      </c>
      <c r="O960" s="24">
        <f t="shared" si="30"/>
        <v>176.76225000000002</v>
      </c>
      <c r="Q960" s="21">
        <f>IFERROR(O960/LISTAS[[#This Row],[COSTO]]-1,"")</f>
        <v>2.0549568965517246</v>
      </c>
      <c r="R960" t="str">
        <f>+LISTAS[[#This Row],[ID]]</f>
        <v>ORING29</v>
      </c>
      <c r="T960" s="29"/>
      <c r="U960" s="25">
        <f>LISTAS[[#This Row],[COSTO]]+(LISTAS[[#This Row],[COSTO]]*T960)</f>
        <v>57.860799999999998</v>
      </c>
      <c r="V960" s="30">
        <f>IF(T960="",0,U960/LISTAS[[#This Row],[VENTA NETA]]-1)</f>
        <v>0</v>
      </c>
      <c r="X960" s="25">
        <v>95.493200000000002</v>
      </c>
      <c r="Y960" s="31">
        <f>IFERROR(LISTAS[[#This Row],[COSTO]]/X960-1,"")</f>
        <v>-0.3940846049771084</v>
      </c>
    </row>
    <row r="961" spans="1:25" x14ac:dyDescent="0.2">
      <c r="A961" s="6" t="s">
        <v>1502</v>
      </c>
      <c r="B961" t="s">
        <v>1452</v>
      </c>
      <c r="C961">
        <v>30</v>
      </c>
      <c r="D961" t="s">
        <v>1503</v>
      </c>
      <c r="E961" s="2">
        <v>484.91</v>
      </c>
      <c r="F961" s="6" t="str">
        <f>+_xlfn.XLOOKUP(LISTAS[[#This Row],[ID]],_01_CODIGOS_Y_COSTOS_xlsm[Producto y N°],_01_CODIGOS_Y_COSTOS_xlsm[FABRICA],"",0,1)</f>
        <v>OVNISA</v>
      </c>
      <c r="G961" s="13">
        <f>LISTAS[[#This Row],[Precio]]*(1-0.46)*(1-IF($C$3520="",0,$C$3520))</f>
        <v>196.38855000000001</v>
      </c>
      <c r="H961" s="1">
        <f>+_xlfn.XLOOKUP(LISTAS[[#This Row],[ID]],_01_CODIGOS_Y_COSTOS_xlsm[Producto y N°],_01_CODIGOS_Y_COSTOS_xlsm[COSTO],0,0,1)</f>
        <v>67.376900000000006</v>
      </c>
      <c r="I961" s="115">
        <f>+IFERROR(LISTAS[[#This Row],[VENTA NETA]]/LISTAS[[#This Row],[COSTO]]-1,0)</f>
        <v>1.9147756872162418</v>
      </c>
      <c r="J961" s="33" t="str">
        <f>IFERROR(VLOOKUP(LISTAS[[#This Row],[ID]],_01_CODIGOS_Y_COSTOS_xlsm[[Producto y N°]:[CODIGO]],2,0),"")</f>
        <v>30</v>
      </c>
      <c r="M961" s="22">
        <v>0</v>
      </c>
      <c r="N961" s="23">
        <f>+LISTAS[[#This Row],[Precio]]+(LISTAS[[#This Row],[Precio]]*M961)</f>
        <v>484.91</v>
      </c>
      <c r="O961" s="24">
        <f t="shared" si="30"/>
        <v>196.38855000000001</v>
      </c>
      <c r="Q961" s="21">
        <f>IFERROR(O961/LISTAS[[#This Row],[COSTO]]-1,"")</f>
        <v>1.9147756872162418</v>
      </c>
      <c r="R961" t="str">
        <f>+LISTAS[[#This Row],[ID]]</f>
        <v>ORING30</v>
      </c>
      <c r="T961" s="29"/>
      <c r="U961" s="25">
        <f>LISTAS[[#This Row],[COSTO]]+(LISTAS[[#This Row],[COSTO]]*T961)</f>
        <v>67.376900000000006</v>
      </c>
      <c r="V961" s="30">
        <f>IF(T961="",0,U961/LISTAS[[#This Row],[VENTA NETA]]-1)</f>
        <v>0</v>
      </c>
      <c r="X961" s="25">
        <v>106.1003</v>
      </c>
      <c r="Y961" s="31">
        <f>IFERROR(LISTAS[[#This Row],[COSTO]]/X961-1,"")</f>
        <v>-0.3649697503211583</v>
      </c>
    </row>
    <row r="962" spans="1:25" x14ac:dyDescent="0.2">
      <c r="A962" s="6" t="s">
        <v>1504</v>
      </c>
      <c r="B962" t="s">
        <v>1452</v>
      </c>
      <c r="C962">
        <v>31</v>
      </c>
      <c r="D962" t="s">
        <v>1505</v>
      </c>
      <c r="E962" s="2">
        <v>496.19</v>
      </c>
      <c r="F962" s="6" t="str">
        <f>+_xlfn.XLOOKUP(LISTAS[[#This Row],[ID]],_01_CODIGOS_Y_COSTOS_xlsm[Producto y N°],_01_CODIGOS_Y_COSTOS_xlsm[FABRICA],"",0,1)</f>
        <v>OVNISA</v>
      </c>
      <c r="G962" s="13">
        <f>LISTAS[[#This Row],[Precio]]*(1-0.46)*(1-IF($C$3520="",0,$C$3520))</f>
        <v>200.95695000000001</v>
      </c>
      <c r="H962" s="1">
        <f>+_xlfn.XLOOKUP(LISTAS[[#This Row],[ID]],_01_CODIGOS_Y_COSTOS_xlsm[Producto y N°],_01_CODIGOS_Y_COSTOS_xlsm[COSTO],0,0,1)</f>
        <v>73.0501</v>
      </c>
      <c r="I962" s="115">
        <f>+IFERROR(LISTAS[[#This Row],[VENTA NETA]]/LISTAS[[#This Row],[COSTO]]-1,0)</f>
        <v>1.7509469528446915</v>
      </c>
      <c r="J962" s="33" t="str">
        <f>IFERROR(VLOOKUP(LISTAS[[#This Row],[ID]],_01_CODIGOS_Y_COSTOS_xlsm[[Producto y N°]:[CODIGO]],2,0),"")</f>
        <v>31</v>
      </c>
      <c r="M962" s="22">
        <v>0</v>
      </c>
      <c r="N962" s="23">
        <f>+LISTAS[[#This Row],[Precio]]+(LISTAS[[#This Row],[Precio]]*M962)</f>
        <v>496.19</v>
      </c>
      <c r="O962" s="24">
        <f t="shared" si="30"/>
        <v>200.95695000000001</v>
      </c>
      <c r="Q962" s="21">
        <f>IFERROR(O962/LISTAS[[#This Row],[COSTO]]-1,"")</f>
        <v>1.7509469528446915</v>
      </c>
      <c r="R962" t="str">
        <f>+LISTAS[[#This Row],[ID]]</f>
        <v>ORING31</v>
      </c>
      <c r="T962" s="29"/>
      <c r="U962" s="25">
        <f>LISTAS[[#This Row],[COSTO]]+(LISTAS[[#This Row],[COSTO]]*T962)</f>
        <v>73.0501</v>
      </c>
      <c r="V962" s="30">
        <f>IF(T962="",0,U962/LISTAS[[#This Row],[VENTA NETA]]-1)</f>
        <v>0</v>
      </c>
      <c r="X962" s="25">
        <v>108.55719999999999</v>
      </c>
      <c r="Y962" s="31">
        <f>IFERROR(LISTAS[[#This Row],[COSTO]]/X962-1,"")</f>
        <v>-0.32708194389685807</v>
      </c>
    </row>
    <row r="963" spans="1:25" x14ac:dyDescent="0.2">
      <c r="A963" s="6" t="s">
        <v>1506</v>
      </c>
      <c r="B963" t="s">
        <v>1452</v>
      </c>
      <c r="C963">
        <v>32</v>
      </c>
      <c r="D963" t="s">
        <v>1507</v>
      </c>
      <c r="E963" s="2">
        <v>555.66</v>
      </c>
      <c r="F963" s="6" t="str">
        <f>+_xlfn.XLOOKUP(LISTAS[[#This Row],[ID]],_01_CODIGOS_Y_COSTOS_xlsm[Producto y N°],_01_CODIGOS_Y_COSTOS_xlsm[FABRICA],"",0,1)</f>
        <v>OVNISA</v>
      </c>
      <c r="G963" s="13">
        <f>LISTAS[[#This Row],[Precio]]*(1-0.46)*(1-IF($C$3520="",0,$C$3520))</f>
        <v>225.04230000000001</v>
      </c>
      <c r="H963" s="1">
        <f>+_xlfn.XLOOKUP(LISTAS[[#This Row],[ID]],_01_CODIGOS_Y_COSTOS_xlsm[Producto y N°],_01_CODIGOS_Y_COSTOS_xlsm[COSTO],0,0,1)</f>
        <v>78.412999999999997</v>
      </c>
      <c r="I963" s="115">
        <f>+IFERROR(LISTAS[[#This Row],[VENTA NETA]]/LISTAS[[#This Row],[COSTO]]-1,0)</f>
        <v>1.8699616135079644</v>
      </c>
      <c r="J963" s="33" t="str">
        <f>IFERROR(VLOOKUP(LISTAS[[#This Row],[ID]],_01_CODIGOS_Y_COSTOS_xlsm[[Producto y N°]:[CODIGO]],2,0),"")</f>
        <v>32</v>
      </c>
      <c r="M963" s="22">
        <v>0</v>
      </c>
      <c r="N963" s="23">
        <f>+LISTAS[[#This Row],[Precio]]+(LISTAS[[#This Row],[Precio]]*M963)</f>
        <v>555.66</v>
      </c>
      <c r="O963" s="24">
        <f t="shared" si="30"/>
        <v>225.04230000000001</v>
      </c>
      <c r="Q963" s="21">
        <f>IFERROR(O963/LISTAS[[#This Row],[COSTO]]-1,"")</f>
        <v>1.8699616135079644</v>
      </c>
      <c r="R963" t="str">
        <f>+LISTAS[[#This Row],[ID]]</f>
        <v>ORING32</v>
      </c>
      <c r="T963" s="29"/>
      <c r="U963" s="25">
        <f>LISTAS[[#This Row],[COSTO]]+(LISTAS[[#This Row],[COSTO]]*T963)</f>
        <v>78.412999999999997</v>
      </c>
      <c r="V963" s="30">
        <f>IF(T963="",0,U963/LISTAS[[#This Row],[VENTA NETA]]-1)</f>
        <v>0</v>
      </c>
      <c r="X963" s="25">
        <v>121.5913</v>
      </c>
      <c r="Y963" s="31">
        <f>IFERROR(LISTAS[[#This Row],[COSTO]]/X963-1,"")</f>
        <v>-0.35511011067403675</v>
      </c>
    </row>
    <row r="964" spans="1:25" x14ac:dyDescent="0.2">
      <c r="A964" s="6" t="s">
        <v>1508</v>
      </c>
      <c r="B964" t="s">
        <v>1452</v>
      </c>
      <c r="C964">
        <v>33</v>
      </c>
      <c r="D964" t="s">
        <v>1509</v>
      </c>
      <c r="E964" s="2">
        <v>713.65</v>
      </c>
      <c r="F964" s="6" t="str">
        <f>+_xlfn.XLOOKUP(LISTAS[[#This Row],[ID]],_01_CODIGOS_Y_COSTOS_xlsm[Producto y N°],_01_CODIGOS_Y_COSTOS_xlsm[FABRICA],"",0,1)</f>
        <v>OVNISA</v>
      </c>
      <c r="G964" s="13">
        <f>LISTAS[[#This Row],[Precio]]*(1-0.46)*(1-IF($C$3520="",0,$C$3520))</f>
        <v>289.02825000000001</v>
      </c>
      <c r="H964" s="1">
        <f>+_xlfn.XLOOKUP(LISTAS[[#This Row],[ID]],_01_CODIGOS_Y_COSTOS_xlsm[Producto y N°],_01_CODIGOS_Y_COSTOS_xlsm[COSTO],0,0,1)</f>
        <v>83.774299999999997</v>
      </c>
      <c r="I964" s="115">
        <f>+IFERROR(LISTAS[[#This Row],[VENTA NETA]]/LISTAS[[#This Row],[COSTO]]-1,0)</f>
        <v>2.4500825432143274</v>
      </c>
      <c r="J964" s="33" t="str">
        <f>IFERROR(VLOOKUP(LISTAS[[#This Row],[ID]],_01_CODIGOS_Y_COSTOS_xlsm[[Producto y N°]:[CODIGO]],2,0),"")</f>
        <v>33</v>
      </c>
      <c r="M964" s="22">
        <v>0</v>
      </c>
      <c r="N964" s="23">
        <f>+LISTAS[[#This Row],[Precio]]+(LISTAS[[#This Row],[Precio]]*M964)</f>
        <v>713.65</v>
      </c>
      <c r="O964" s="24">
        <f t="shared" si="30"/>
        <v>289.02825000000001</v>
      </c>
      <c r="Q964" s="21">
        <f>IFERROR(O964/LISTAS[[#This Row],[COSTO]]-1,"")</f>
        <v>2.4500825432143274</v>
      </c>
      <c r="R964" t="str">
        <f>+LISTAS[[#This Row],[ID]]</f>
        <v>ORING33</v>
      </c>
      <c r="T964" s="29"/>
      <c r="U964" s="25">
        <f>LISTAS[[#This Row],[COSTO]]+(LISTAS[[#This Row],[COSTO]]*T964)</f>
        <v>83.774299999999997</v>
      </c>
      <c r="V964" s="30">
        <f>IF(T964="",0,U964/LISTAS[[#This Row],[VENTA NETA]]-1)</f>
        <v>0</v>
      </c>
      <c r="X964" s="25">
        <v>156.13910000000001</v>
      </c>
      <c r="Y964" s="31">
        <f>IFERROR(LISTAS[[#This Row],[COSTO]]/X964-1,"")</f>
        <v>-0.46346366797298055</v>
      </c>
    </row>
    <row r="965" spans="1:25" x14ac:dyDescent="0.2">
      <c r="A965" s="6" t="s">
        <v>1510</v>
      </c>
      <c r="B965" t="s">
        <v>1452</v>
      </c>
      <c r="C965">
        <v>34</v>
      </c>
      <c r="D965" t="s">
        <v>1511</v>
      </c>
      <c r="E965" s="2">
        <v>722.09</v>
      </c>
      <c r="F965" s="6" t="str">
        <f>+_xlfn.XLOOKUP(LISTAS[[#This Row],[ID]],_01_CODIGOS_Y_COSTOS_xlsm[Producto y N°],_01_CODIGOS_Y_COSTOS_xlsm[FABRICA],"",0,1)</f>
        <v>OVNISA</v>
      </c>
      <c r="G965" s="13">
        <f>LISTAS[[#This Row],[Precio]]*(1-0.46)*(1-IF($C$3520="",0,$C$3520))</f>
        <v>292.44645000000003</v>
      </c>
      <c r="H965" s="1">
        <f>+_xlfn.XLOOKUP(LISTAS[[#This Row],[ID]],_01_CODIGOS_Y_COSTOS_xlsm[Producto y N°],_01_CODIGOS_Y_COSTOS_xlsm[COSTO],0,0,1)</f>
        <v>89.093000000000004</v>
      </c>
      <c r="I965" s="115">
        <f>+IFERROR(LISTAS[[#This Row],[VENTA NETA]]/LISTAS[[#This Row],[COSTO]]-1,0)</f>
        <v>2.2824851559606256</v>
      </c>
      <c r="J965" s="33" t="str">
        <f>IFERROR(VLOOKUP(LISTAS[[#This Row],[ID]],_01_CODIGOS_Y_COSTOS_xlsm[[Producto y N°]:[CODIGO]],2,0),"")</f>
        <v>34</v>
      </c>
      <c r="M965" s="22">
        <v>0</v>
      </c>
      <c r="N965" s="23">
        <f>+LISTAS[[#This Row],[Precio]]+(LISTAS[[#This Row],[Precio]]*M965)</f>
        <v>722.09</v>
      </c>
      <c r="O965" s="24">
        <f t="shared" si="30"/>
        <v>292.44645000000003</v>
      </c>
      <c r="Q965" s="21">
        <f>IFERROR(O965/LISTAS[[#This Row],[COSTO]]-1,"")</f>
        <v>2.2824851559606256</v>
      </c>
      <c r="R965" t="str">
        <f>+LISTAS[[#This Row],[ID]]</f>
        <v>ORING34</v>
      </c>
      <c r="T965" s="29"/>
      <c r="U965" s="25">
        <f>LISTAS[[#This Row],[COSTO]]+(LISTAS[[#This Row],[COSTO]]*T965)</f>
        <v>89.093000000000004</v>
      </c>
      <c r="V965" s="30">
        <f>IF(T965="",0,U965/LISTAS[[#This Row],[VENTA NETA]]-1)</f>
        <v>0</v>
      </c>
      <c r="X965" s="25">
        <v>157.99680000000001</v>
      </c>
      <c r="Y965" s="31">
        <f>IFERROR(LISTAS[[#This Row],[COSTO]]/X965-1,"")</f>
        <v>-0.43610883258395106</v>
      </c>
    </row>
    <row r="966" spans="1:25" x14ac:dyDescent="0.2">
      <c r="A966" s="6" t="s">
        <v>1512</v>
      </c>
      <c r="B966" t="s">
        <v>1452</v>
      </c>
      <c r="C966">
        <v>35</v>
      </c>
      <c r="D966" t="s">
        <v>1513</v>
      </c>
      <c r="E966" s="2">
        <v>752.88</v>
      </c>
      <c r="F966" s="6" t="str">
        <f>+_xlfn.XLOOKUP(LISTAS[[#This Row],[ID]],_01_CODIGOS_Y_COSTOS_xlsm[Producto y N°],_01_CODIGOS_Y_COSTOS_xlsm[FABRICA],"",0,1)</f>
        <v>OVNISA</v>
      </c>
      <c r="G966" s="13">
        <f>LISTAS[[#This Row],[Precio]]*(1-0.46)*(1-IF($C$3520="",0,$C$3520))</f>
        <v>304.91640000000001</v>
      </c>
      <c r="H966" s="1">
        <f>+_xlfn.XLOOKUP(LISTAS[[#This Row],[ID]],_01_CODIGOS_Y_COSTOS_xlsm[Producto y N°],_01_CODIGOS_Y_COSTOS_xlsm[COSTO],0,0,1)</f>
        <v>93.649500000000003</v>
      </c>
      <c r="I966" s="115">
        <f>+IFERROR(LISTAS[[#This Row],[VENTA NETA]]/LISTAS[[#This Row],[COSTO]]-1,0)</f>
        <v>2.2559319590601126</v>
      </c>
      <c r="J966" s="33" t="str">
        <f>IFERROR(VLOOKUP(LISTAS[[#This Row],[ID]],_01_CODIGOS_Y_COSTOS_xlsm[[Producto y N°]:[CODIGO]],2,0),"")</f>
        <v>35</v>
      </c>
      <c r="M966" s="22">
        <v>0</v>
      </c>
      <c r="N966" s="23">
        <f>+LISTAS[[#This Row],[Precio]]+(LISTAS[[#This Row],[Precio]]*M966)</f>
        <v>752.88</v>
      </c>
      <c r="O966" s="24">
        <f t="shared" si="30"/>
        <v>304.91640000000001</v>
      </c>
      <c r="Q966" s="21">
        <f>IFERROR(O966/LISTAS[[#This Row],[COSTO]]-1,"")</f>
        <v>2.2559319590601126</v>
      </c>
      <c r="R966" t="str">
        <f>+LISTAS[[#This Row],[ID]]</f>
        <v>ORING35</v>
      </c>
      <c r="T966" s="29"/>
      <c r="U966" s="25">
        <f>LISTAS[[#This Row],[COSTO]]+(LISTAS[[#This Row],[COSTO]]*T966)</f>
        <v>93.649500000000003</v>
      </c>
      <c r="V966" s="30">
        <f>IF(T966="",0,U966/LISTAS[[#This Row],[VENTA NETA]]-1)</f>
        <v>0</v>
      </c>
      <c r="X966" s="25">
        <v>164.73849999999999</v>
      </c>
      <c r="Y966" s="31">
        <f>IFERROR(LISTAS[[#This Row],[COSTO]]/X966-1,"")</f>
        <v>-0.43152632808966929</v>
      </c>
    </row>
    <row r="967" spans="1:25" x14ac:dyDescent="0.2">
      <c r="A967" s="6" t="s">
        <v>1514</v>
      </c>
      <c r="B967" t="s">
        <v>1452</v>
      </c>
      <c r="C967">
        <v>36</v>
      </c>
      <c r="D967" t="s">
        <v>1515</v>
      </c>
      <c r="E967" s="2">
        <v>759.26</v>
      </c>
      <c r="F967" s="6" t="str">
        <f>+_xlfn.XLOOKUP(LISTAS[[#This Row],[ID]],_01_CODIGOS_Y_COSTOS_xlsm[Producto y N°],_01_CODIGOS_Y_COSTOS_xlsm[FABRICA],"",0,1)</f>
        <v>OVNISA</v>
      </c>
      <c r="G967" s="13">
        <f>LISTAS[[#This Row],[Precio]]*(1-0.46)*(1-IF($C$3520="",0,$C$3520))</f>
        <v>307.50030000000004</v>
      </c>
      <c r="H967" s="1">
        <f>+_xlfn.XLOOKUP(LISTAS[[#This Row],[ID]],_01_CODIGOS_Y_COSTOS_xlsm[Producto y N°],_01_CODIGOS_Y_COSTOS_xlsm[COSTO],0,0,1)</f>
        <v>111.7809</v>
      </c>
      <c r="I967" s="115">
        <f>+IFERROR(LISTAS[[#This Row],[VENTA NETA]]/LISTAS[[#This Row],[COSTO]]-1,0)</f>
        <v>1.7509198798721428</v>
      </c>
      <c r="J967" s="33" t="str">
        <f>IFERROR(VLOOKUP(LISTAS[[#This Row],[ID]],_01_CODIGOS_Y_COSTOS_xlsm[[Producto y N°]:[CODIGO]],2,0),"")</f>
        <v>36</v>
      </c>
      <c r="M967" s="22">
        <v>0</v>
      </c>
      <c r="N967" s="23">
        <f>+LISTAS[[#This Row],[Precio]]+(LISTAS[[#This Row],[Precio]]*M967)</f>
        <v>759.26</v>
      </c>
      <c r="O967" s="24">
        <f t="shared" si="30"/>
        <v>307.50030000000004</v>
      </c>
      <c r="Q967" s="21">
        <f>IFERROR(O967/LISTAS[[#This Row],[COSTO]]-1,"")</f>
        <v>1.7509198798721428</v>
      </c>
      <c r="R967" t="str">
        <f>+LISTAS[[#This Row],[ID]]</f>
        <v>ORING36</v>
      </c>
      <c r="T967" s="29"/>
      <c r="U967" s="25">
        <f>LISTAS[[#This Row],[COSTO]]+(LISTAS[[#This Row],[COSTO]]*T967)</f>
        <v>111.7809</v>
      </c>
      <c r="V967" s="30">
        <f>IF(T967="",0,U967/LISTAS[[#This Row],[VENTA NETA]]-1)</f>
        <v>0</v>
      </c>
      <c r="X967" s="25">
        <v>166.11689999999999</v>
      </c>
      <c r="Y967" s="31">
        <f>IFERROR(LISTAS[[#This Row],[COSTO]]/X967-1,"")</f>
        <v>-0.32709495541994815</v>
      </c>
    </row>
    <row r="968" spans="1:25" x14ac:dyDescent="0.2">
      <c r="A968" s="6" t="s">
        <v>1516</v>
      </c>
      <c r="B968" t="s">
        <v>1452</v>
      </c>
      <c r="C968">
        <v>37</v>
      </c>
      <c r="D968" t="s">
        <v>1517</v>
      </c>
      <c r="E968" s="2">
        <v>819.66</v>
      </c>
      <c r="F968" s="6" t="str">
        <f>+_xlfn.XLOOKUP(LISTAS[[#This Row],[ID]],_01_CODIGOS_Y_COSTOS_xlsm[Producto y N°],_01_CODIGOS_Y_COSTOS_xlsm[FABRICA],"",0,1)</f>
        <v>OVNISA</v>
      </c>
      <c r="G968" s="13">
        <f>LISTAS[[#This Row],[Precio]]*(1-0.46)*(1-IF($C$3520="",0,$C$3520))</f>
        <v>331.96230000000003</v>
      </c>
      <c r="H968" s="1">
        <f>+_xlfn.XLOOKUP(LISTAS[[#This Row],[ID]],_01_CODIGOS_Y_COSTOS_xlsm[Producto y N°],_01_CODIGOS_Y_COSTOS_xlsm[COSTO],0,0,1)</f>
        <v>118.7597</v>
      </c>
      <c r="I968" s="115">
        <f>+IFERROR(LISTAS[[#This Row],[VENTA NETA]]/LISTAS[[#This Row],[COSTO]]-1,0)</f>
        <v>1.7952436727273651</v>
      </c>
      <c r="J968" s="33" t="str">
        <f>IFERROR(VLOOKUP(LISTAS[[#This Row],[ID]],_01_CODIGOS_Y_COSTOS_xlsm[[Producto y N°]:[CODIGO]],2,0),"")</f>
        <v>37</v>
      </c>
      <c r="M968" s="22">
        <v>0</v>
      </c>
      <c r="N968" s="23">
        <f>+LISTAS[[#This Row],[Precio]]+(LISTAS[[#This Row],[Precio]]*M968)</f>
        <v>819.66</v>
      </c>
      <c r="O968" s="24">
        <f t="shared" si="30"/>
        <v>331.96230000000003</v>
      </c>
      <c r="Q968" s="21">
        <f>IFERROR(O968/LISTAS[[#This Row],[COSTO]]-1,"")</f>
        <v>1.7952436727273651</v>
      </c>
      <c r="R968" t="str">
        <f>+LISTAS[[#This Row],[ID]]</f>
        <v>ORING37</v>
      </c>
      <c r="T968" s="29"/>
      <c r="U968" s="25">
        <f>LISTAS[[#This Row],[COSTO]]+(LISTAS[[#This Row],[COSTO]]*T968)</f>
        <v>118.7597</v>
      </c>
      <c r="V968" s="30">
        <f>IF(T968="",0,U968/LISTAS[[#This Row],[VENTA NETA]]-1)</f>
        <v>0</v>
      </c>
      <c r="X968" s="25">
        <v>179.33070000000001</v>
      </c>
      <c r="Y968" s="31">
        <f>IFERROR(LISTAS[[#This Row],[COSTO]]/X968-1,"")</f>
        <v>-0.3377614652705867</v>
      </c>
    </row>
    <row r="969" spans="1:25" x14ac:dyDescent="0.2">
      <c r="A969" s="6" t="s">
        <v>1518</v>
      </c>
      <c r="B969" t="s">
        <v>1452</v>
      </c>
      <c r="C969">
        <v>38</v>
      </c>
      <c r="D969" t="s">
        <v>1519</v>
      </c>
      <c r="E969" s="2">
        <v>896.07</v>
      </c>
      <c r="F969" s="6" t="str">
        <f>+_xlfn.XLOOKUP(LISTAS[[#This Row],[ID]],_01_CODIGOS_Y_COSTOS_xlsm[Producto y N°],_01_CODIGOS_Y_COSTOS_xlsm[FABRICA],"",0,1)</f>
        <v>OVNISA</v>
      </c>
      <c r="G969" s="13">
        <f>LISTAS[[#This Row],[Precio]]*(1-0.46)*(1-IF($C$3520="",0,$C$3520))</f>
        <v>362.90835000000004</v>
      </c>
      <c r="H969" s="1">
        <f>+_xlfn.XLOOKUP(LISTAS[[#This Row],[ID]],_01_CODIGOS_Y_COSTOS_xlsm[Producto y N°],_01_CODIGOS_Y_COSTOS_xlsm[COSTO],0,0,1)</f>
        <v>123.36190000000001</v>
      </c>
      <c r="I969" s="115">
        <f>+IFERROR(LISTAS[[#This Row],[VENTA NETA]]/LISTAS[[#This Row],[COSTO]]-1,0)</f>
        <v>1.9418187463065988</v>
      </c>
      <c r="J969" s="33" t="str">
        <f>IFERROR(VLOOKUP(LISTAS[[#This Row],[ID]],_01_CODIGOS_Y_COSTOS_xlsm[[Producto y N°]:[CODIGO]],2,0),"")</f>
        <v>38</v>
      </c>
      <c r="M969" s="22">
        <v>0</v>
      </c>
      <c r="N969" s="23">
        <f>+LISTAS[[#This Row],[Precio]]+(LISTAS[[#This Row],[Precio]]*M969)</f>
        <v>896.07</v>
      </c>
      <c r="O969" s="24">
        <f t="shared" si="30"/>
        <v>362.90835000000004</v>
      </c>
      <c r="Q969" s="21">
        <f>IFERROR(O969/LISTAS[[#This Row],[COSTO]]-1,"")</f>
        <v>1.9418187463065988</v>
      </c>
      <c r="R969" t="str">
        <f>+LISTAS[[#This Row],[ID]]</f>
        <v>ORING38</v>
      </c>
      <c r="T969" s="29"/>
      <c r="U969" s="25">
        <f>LISTAS[[#This Row],[COSTO]]+(LISTAS[[#This Row],[COSTO]]*T969)</f>
        <v>123.36190000000001</v>
      </c>
      <c r="V969" s="30">
        <f>IF(T969="",0,U969/LISTAS[[#This Row],[VENTA NETA]]-1)</f>
        <v>0</v>
      </c>
      <c r="X969" s="25">
        <v>196.05029999999999</v>
      </c>
      <c r="Y969" s="31">
        <f>IFERROR(LISTAS[[#This Row],[COSTO]]/X969-1,"")</f>
        <v>-0.37076403351588849</v>
      </c>
    </row>
    <row r="970" spans="1:25" x14ac:dyDescent="0.2">
      <c r="A970" s="6" t="s">
        <v>1520</v>
      </c>
      <c r="B970" t="s">
        <v>1452</v>
      </c>
      <c r="C970">
        <v>39</v>
      </c>
      <c r="D970" t="s">
        <v>1521</v>
      </c>
      <c r="E970" s="2">
        <v>907.23</v>
      </c>
      <c r="F970" s="6" t="str">
        <f>+_xlfn.XLOOKUP(LISTAS[[#This Row],[ID]],_01_CODIGOS_Y_COSTOS_xlsm[Producto y N°],_01_CODIGOS_Y_COSTOS_xlsm[FABRICA],"",0,1)</f>
        <v>OVNISA</v>
      </c>
      <c r="G970" s="13">
        <f>LISTAS[[#This Row],[Precio]]*(1-0.46)*(1-IF($C$3520="",0,$C$3520))</f>
        <v>367.42815000000007</v>
      </c>
      <c r="H970" s="1">
        <f>+_xlfn.XLOOKUP(LISTAS[[#This Row],[ID]],_01_CODIGOS_Y_COSTOS_xlsm[Producto y N°],_01_CODIGOS_Y_COSTOS_xlsm[COSTO],0,0,1)</f>
        <v>126.4016</v>
      </c>
      <c r="I970" s="115">
        <f>+IFERROR(LISTAS[[#This Row],[VENTA NETA]]/LISTAS[[#This Row],[COSTO]]-1,0)</f>
        <v>1.9068314799812667</v>
      </c>
      <c r="J970" s="33" t="str">
        <f>IFERROR(VLOOKUP(LISTAS[[#This Row],[ID]],_01_CODIGOS_Y_COSTOS_xlsm[[Producto y N°]:[CODIGO]],2,0),"")</f>
        <v>39</v>
      </c>
      <c r="M970" s="22">
        <v>0</v>
      </c>
      <c r="N970" s="23">
        <f>+LISTAS[[#This Row],[Precio]]+(LISTAS[[#This Row],[Precio]]*M970)</f>
        <v>907.23</v>
      </c>
      <c r="O970" s="24">
        <f t="shared" si="30"/>
        <v>367.42815000000007</v>
      </c>
      <c r="Q970" s="21">
        <f>IFERROR(O970/LISTAS[[#This Row],[COSTO]]-1,"")</f>
        <v>1.9068314799812667</v>
      </c>
      <c r="R970" t="str">
        <f>+LISTAS[[#This Row],[ID]]</f>
        <v>ORING39</v>
      </c>
      <c r="T970" s="29"/>
      <c r="U970" s="25">
        <f>LISTAS[[#This Row],[COSTO]]+(LISTAS[[#This Row],[COSTO]]*T970)</f>
        <v>126.4016</v>
      </c>
      <c r="V970" s="30">
        <f>IF(T970="",0,U970/LISTAS[[#This Row],[VENTA NETA]]-1)</f>
        <v>0</v>
      </c>
      <c r="X970" s="25">
        <v>198.50729999999999</v>
      </c>
      <c r="Y970" s="31">
        <f>IFERROR(LISTAS[[#This Row],[COSTO]]/X970-1,"")</f>
        <v>-0.36323953829405764</v>
      </c>
    </row>
    <row r="971" spans="1:25" x14ac:dyDescent="0.2">
      <c r="A971" s="6" t="s">
        <v>1522</v>
      </c>
      <c r="B971" t="s">
        <v>1452</v>
      </c>
      <c r="C971">
        <v>40</v>
      </c>
      <c r="D971" t="s">
        <v>1523</v>
      </c>
      <c r="E971" s="2">
        <v>983.78</v>
      </c>
      <c r="F971" s="6" t="str">
        <f>+_xlfn.XLOOKUP(LISTAS[[#This Row],[ID]],_01_CODIGOS_Y_COSTOS_xlsm[Producto y N°],_01_CODIGOS_Y_COSTOS_xlsm[FABRICA],"",0,1)</f>
        <v>OVNISA</v>
      </c>
      <c r="G971" s="13">
        <f>LISTAS[[#This Row],[Precio]]*(1-0.46)*(1-IF($C$3520="",0,$C$3520))</f>
        <v>398.43090000000007</v>
      </c>
      <c r="H971" s="1">
        <f>+_xlfn.XLOOKUP(LISTAS[[#This Row],[ID]],_01_CODIGOS_Y_COSTOS_xlsm[Producto y N°],_01_CODIGOS_Y_COSTOS_xlsm[COSTO],0,0,1)</f>
        <v>138.59690000000001</v>
      </c>
      <c r="I971" s="115">
        <f>+IFERROR(LISTAS[[#This Row],[VENTA NETA]]/LISTAS[[#This Row],[COSTO]]-1,0)</f>
        <v>1.874746116255126</v>
      </c>
      <c r="J971" s="33" t="str">
        <f>IFERROR(VLOOKUP(LISTAS[[#This Row],[ID]],_01_CODIGOS_Y_COSTOS_xlsm[[Producto y N°]:[CODIGO]],2,0),"")</f>
        <v>40</v>
      </c>
      <c r="M971" s="22">
        <v>0</v>
      </c>
      <c r="N971" s="23">
        <f>+LISTAS[[#This Row],[Precio]]+(LISTAS[[#This Row],[Precio]]*M971)</f>
        <v>983.78</v>
      </c>
      <c r="O971" s="24">
        <f t="shared" si="30"/>
        <v>398.43090000000007</v>
      </c>
      <c r="Q971" s="21">
        <f>IFERROR(O971/LISTAS[[#This Row],[COSTO]]-1,"")</f>
        <v>1.874746116255126</v>
      </c>
      <c r="R971" t="str">
        <f>+LISTAS[[#This Row],[ID]]</f>
        <v>ORING40</v>
      </c>
      <c r="T971" s="29"/>
      <c r="U971" s="25">
        <f>LISTAS[[#This Row],[COSTO]]+(LISTAS[[#This Row],[COSTO]]*T971)</f>
        <v>138.59690000000001</v>
      </c>
      <c r="V971" s="30">
        <f>IF(T971="",0,U971/LISTAS[[#This Row],[VENTA NETA]]-1)</f>
        <v>0</v>
      </c>
      <c r="X971" s="25">
        <v>215.2568</v>
      </c>
      <c r="Y971" s="31">
        <f>IFERROR(LISTAS[[#This Row],[COSTO]]/X971-1,"")</f>
        <v>-0.35613230336974255</v>
      </c>
    </row>
    <row r="972" spans="1:25" x14ac:dyDescent="0.2">
      <c r="A972" s="6" t="s">
        <v>1524</v>
      </c>
      <c r="B972" t="s">
        <v>1452</v>
      </c>
      <c r="C972">
        <v>41</v>
      </c>
      <c r="D972" t="s">
        <v>1525</v>
      </c>
      <c r="E972" s="2">
        <v>1034.29</v>
      </c>
      <c r="F972" s="6" t="str">
        <f>+_xlfn.XLOOKUP(LISTAS[[#This Row],[ID]],_01_CODIGOS_Y_COSTOS_xlsm[Producto y N°],_01_CODIGOS_Y_COSTOS_xlsm[FABRICA],"",0,1)</f>
        <v>OVNISA</v>
      </c>
      <c r="G972" s="13">
        <f>LISTAS[[#This Row],[Precio]]*(1-0.46)*(1-IF($C$3520="",0,$C$3520))</f>
        <v>418.88745000000006</v>
      </c>
      <c r="H972" s="1">
        <f>+_xlfn.XLOOKUP(LISTAS[[#This Row],[ID]],_01_CODIGOS_Y_COSTOS_xlsm[Producto y N°],_01_CODIGOS_Y_COSTOS_xlsm[COSTO],0,0,1)</f>
        <v>152.28829999999999</v>
      </c>
      <c r="I972" s="115">
        <f>+IFERROR(LISTAS[[#This Row],[VENTA NETA]]/LISTAS[[#This Row],[COSTO]]-1,0)</f>
        <v>1.7506213543653719</v>
      </c>
      <c r="J972" s="33" t="str">
        <f>IFERROR(VLOOKUP(LISTAS[[#This Row],[ID]],_01_CODIGOS_Y_COSTOS_xlsm[[Producto y N°]:[CODIGO]],2,0),"")</f>
        <v>41</v>
      </c>
      <c r="M972" s="22">
        <v>0</v>
      </c>
      <c r="N972" s="23">
        <f>+LISTAS[[#This Row],[Precio]]+(LISTAS[[#This Row],[Precio]]*M972)</f>
        <v>1034.29</v>
      </c>
      <c r="O972" s="24">
        <f t="shared" si="30"/>
        <v>418.88745000000006</v>
      </c>
      <c r="Q972" s="21">
        <f>IFERROR(O972/LISTAS[[#This Row],[COSTO]]-1,"")</f>
        <v>1.7506213543653719</v>
      </c>
      <c r="R972" t="str">
        <f>+LISTAS[[#This Row],[ID]]</f>
        <v>ORING41</v>
      </c>
      <c r="T972" s="29"/>
      <c r="U972" s="25">
        <f>LISTAS[[#This Row],[COSTO]]+(LISTAS[[#This Row],[COSTO]]*T972)</f>
        <v>152.28829999999999</v>
      </c>
      <c r="V972" s="30">
        <f>IF(T972="",0,U972/LISTAS[[#This Row],[VENTA NETA]]-1)</f>
        <v>0</v>
      </c>
      <c r="X972" s="25">
        <v>226.31319999999999</v>
      </c>
      <c r="Y972" s="31">
        <f>IFERROR(LISTAS[[#This Row],[COSTO]]/X972-1,"")</f>
        <v>-0.327090509965835</v>
      </c>
    </row>
    <row r="973" spans="1:25" x14ac:dyDescent="0.2">
      <c r="A973" s="6" t="s">
        <v>1526</v>
      </c>
      <c r="B973" t="s">
        <v>1452</v>
      </c>
      <c r="C973">
        <v>42</v>
      </c>
      <c r="D973" t="s">
        <v>1527</v>
      </c>
      <c r="E973" s="2">
        <v>1415.98</v>
      </c>
      <c r="F973" s="6" t="str">
        <f>+_xlfn.XLOOKUP(LISTAS[[#This Row],[ID]],_01_CODIGOS_Y_COSTOS_xlsm[Producto y N°],_01_CODIGOS_Y_COSTOS_xlsm[FABRICA],"",0,1)</f>
        <v>OVNISA</v>
      </c>
      <c r="G973" s="13">
        <f>LISTAS[[#This Row],[Precio]]*(1-0.46)*(1-IF($C$3520="",0,$C$3520))</f>
        <v>573.47190000000001</v>
      </c>
      <c r="H973" s="1">
        <f>+_xlfn.XLOOKUP(LISTAS[[#This Row],[ID]],_01_CODIGOS_Y_COSTOS_xlsm[Producto y N°],_01_CODIGOS_Y_COSTOS_xlsm[COSTO],0,0,1)</f>
        <v>201.41890000000001</v>
      </c>
      <c r="I973" s="115">
        <f>+IFERROR(LISTAS[[#This Row],[VENTA NETA]]/LISTAS[[#This Row],[COSTO]]-1,0)</f>
        <v>1.8471603211019421</v>
      </c>
      <c r="J973" s="33" t="str">
        <f>IFERROR(VLOOKUP(LISTAS[[#This Row],[ID]],_01_CODIGOS_Y_COSTOS_xlsm[[Producto y N°]:[CODIGO]],2,0),"")</f>
        <v>42</v>
      </c>
      <c r="M973" s="22">
        <v>0</v>
      </c>
      <c r="N973" s="23">
        <f>+LISTAS[[#This Row],[Precio]]+(LISTAS[[#This Row],[Precio]]*M973)</f>
        <v>1415.98</v>
      </c>
      <c r="O973" s="24">
        <f t="shared" si="30"/>
        <v>573.47190000000001</v>
      </c>
      <c r="Q973" s="21">
        <f>IFERROR(O973/LISTAS[[#This Row],[COSTO]]-1,"")</f>
        <v>1.8471603211019421</v>
      </c>
      <c r="R973" t="str">
        <f>+LISTAS[[#This Row],[ID]]</f>
        <v>ORING42</v>
      </c>
      <c r="T973" s="29"/>
      <c r="U973" s="25">
        <f>LISTAS[[#This Row],[COSTO]]+(LISTAS[[#This Row],[COSTO]]*T973)</f>
        <v>201.41890000000001</v>
      </c>
      <c r="V973" s="30">
        <f>IF(T973="",0,U973/LISTAS[[#This Row],[VENTA NETA]]-1)</f>
        <v>0</v>
      </c>
      <c r="X973" s="25">
        <v>309.8211</v>
      </c>
      <c r="Y973" s="31">
        <f>IFERROR(LISTAS[[#This Row],[COSTO]]/X973-1,"")</f>
        <v>-0.34988643446169421</v>
      </c>
    </row>
    <row r="974" spans="1:25" x14ac:dyDescent="0.2">
      <c r="A974" s="6" t="s">
        <v>1528</v>
      </c>
      <c r="B974" t="s">
        <v>1452</v>
      </c>
      <c r="C974">
        <v>43</v>
      </c>
      <c r="D974" t="s">
        <v>1529</v>
      </c>
      <c r="E974" s="2">
        <v>1436.37</v>
      </c>
      <c r="F974" s="6" t="str">
        <f>+_xlfn.XLOOKUP(LISTAS[[#This Row],[ID]],_01_CODIGOS_Y_COSTOS_xlsm[Producto y N°],_01_CODIGOS_Y_COSTOS_xlsm[FABRICA],"",0,1)</f>
        <v>OVNISA</v>
      </c>
      <c r="G974" s="13">
        <f>LISTAS[[#This Row],[Precio]]*(1-0.46)*(1-IF($C$3520="",0,$C$3520))</f>
        <v>581.72985000000006</v>
      </c>
      <c r="H974" s="1">
        <f>+_xlfn.XLOOKUP(LISTAS[[#This Row],[ID]],_01_CODIGOS_Y_COSTOS_xlsm[Producto y N°],_01_CODIGOS_Y_COSTOS_xlsm[COSTO],0,0,1)</f>
        <v>211.4863</v>
      </c>
      <c r="I974" s="115">
        <f>+IFERROR(LISTAS[[#This Row],[VENTA NETA]]/LISTAS[[#This Row],[COSTO]]-1,0)</f>
        <v>1.7506739207220519</v>
      </c>
      <c r="J974" s="33" t="str">
        <f>IFERROR(VLOOKUP(LISTAS[[#This Row],[ID]],_01_CODIGOS_Y_COSTOS_xlsm[[Producto y N°]:[CODIGO]],2,0),"")</f>
        <v>43</v>
      </c>
      <c r="M974" s="22">
        <v>0</v>
      </c>
      <c r="N974" s="23">
        <f>+LISTAS[[#This Row],[Precio]]+(LISTAS[[#This Row],[Precio]]*M974)</f>
        <v>1436.37</v>
      </c>
      <c r="O974" s="24">
        <f t="shared" si="30"/>
        <v>581.72985000000006</v>
      </c>
      <c r="Q974" s="21">
        <f>IFERROR(O974/LISTAS[[#This Row],[COSTO]]-1,"")</f>
        <v>1.7506739207220519</v>
      </c>
      <c r="R974" t="str">
        <f>+LISTAS[[#This Row],[ID]]</f>
        <v>ORING43</v>
      </c>
      <c r="T974" s="29"/>
      <c r="U974" s="25">
        <f>LISTAS[[#This Row],[COSTO]]+(LISTAS[[#This Row],[COSTO]]*T974)</f>
        <v>211.4863</v>
      </c>
      <c r="V974" s="30">
        <f>IF(T974="",0,U974/LISTAS[[#This Row],[VENTA NETA]]-1)</f>
        <v>0</v>
      </c>
      <c r="X974" s="25">
        <v>314.28570000000002</v>
      </c>
      <c r="Y974" s="31">
        <f>IFERROR(LISTAS[[#This Row],[COSTO]]/X974-1,"")</f>
        <v>-0.32708901486768249</v>
      </c>
    </row>
    <row r="975" spans="1:25" x14ac:dyDescent="0.2">
      <c r="A975" s="6" t="s">
        <v>1530</v>
      </c>
      <c r="B975" t="s">
        <v>1452</v>
      </c>
      <c r="C975">
        <v>44</v>
      </c>
      <c r="D975" t="s">
        <v>1531</v>
      </c>
      <c r="E975" s="2">
        <v>1485.46</v>
      </c>
      <c r="F975" s="6" t="str">
        <f>+_xlfn.XLOOKUP(LISTAS[[#This Row],[ID]],_01_CODIGOS_Y_COSTOS_xlsm[Producto y N°],_01_CODIGOS_Y_COSTOS_xlsm[FABRICA],"",0,1)</f>
        <v>OVNISA</v>
      </c>
      <c r="G975" s="13">
        <f>LISTAS[[#This Row],[Precio]]*(1-0.46)*(1-IF($C$3520="",0,$C$3520))</f>
        <v>601.61130000000003</v>
      </c>
      <c r="H975" s="1">
        <f>+_xlfn.XLOOKUP(LISTAS[[#This Row],[ID]],_01_CODIGOS_Y_COSTOS_xlsm[Producto y N°],_01_CODIGOS_Y_COSTOS_xlsm[COSTO],0,0,1)</f>
        <v>218.7029</v>
      </c>
      <c r="I975" s="115">
        <f>+IFERROR(LISTAS[[#This Row],[VENTA NETA]]/LISTAS[[#This Row],[COSTO]]-1,0)</f>
        <v>1.7508153755620071</v>
      </c>
      <c r="J975" s="33" t="str">
        <f>IFERROR(VLOOKUP(LISTAS[[#This Row],[ID]],_01_CODIGOS_Y_COSTOS_xlsm[[Producto y N°]:[CODIGO]],2,0),"")</f>
        <v>44</v>
      </c>
      <c r="M975" s="22">
        <v>0</v>
      </c>
      <c r="N975" s="23">
        <f>+LISTAS[[#This Row],[Precio]]+(LISTAS[[#This Row],[Precio]]*M975)</f>
        <v>1485.46</v>
      </c>
      <c r="O975" s="24">
        <f t="shared" si="30"/>
        <v>601.61130000000003</v>
      </c>
      <c r="Q975" s="21">
        <f>IFERROR(O975/LISTAS[[#This Row],[COSTO]]-1,"")</f>
        <v>1.7508153755620071</v>
      </c>
      <c r="R975" t="str">
        <f>+LISTAS[[#This Row],[ID]]</f>
        <v>ORING44</v>
      </c>
      <c r="T975" s="29"/>
      <c r="U975" s="25">
        <f>LISTAS[[#This Row],[COSTO]]+(LISTAS[[#This Row],[COSTO]]*T975)</f>
        <v>218.7029</v>
      </c>
      <c r="V975" s="30">
        <f>IF(T975="",0,U975/LISTAS[[#This Row],[VENTA NETA]]-1)</f>
        <v>0</v>
      </c>
      <c r="X975" s="25">
        <v>325.01260000000002</v>
      </c>
      <c r="Y975" s="31">
        <f>IFERROR(LISTAS[[#This Row],[COSTO]]/X975-1,"")</f>
        <v>-0.32709408804458662</v>
      </c>
    </row>
    <row r="976" spans="1:25" x14ac:dyDescent="0.2">
      <c r="A976" s="6" t="s">
        <v>1532</v>
      </c>
      <c r="B976" t="s">
        <v>1452</v>
      </c>
      <c r="C976">
        <v>45</v>
      </c>
      <c r="D976" t="s">
        <v>1533</v>
      </c>
      <c r="E976" s="2">
        <v>1710.72</v>
      </c>
      <c r="F976" s="6" t="str">
        <f>+_xlfn.XLOOKUP(LISTAS[[#This Row],[ID]],_01_CODIGOS_Y_COSTOS_xlsm[Producto y N°],_01_CODIGOS_Y_COSTOS_xlsm[FABRICA],"",0,1)</f>
        <v>OVNISA</v>
      </c>
      <c r="G976" s="13">
        <f>LISTAS[[#This Row],[Precio]]*(1-0.46)*(1-IF($C$3520="",0,$C$3520))</f>
        <v>692.84159999999997</v>
      </c>
      <c r="H976" s="1">
        <f>+_xlfn.XLOOKUP(LISTAS[[#This Row],[ID]],_01_CODIGOS_Y_COSTOS_xlsm[Producto y N°],_01_CODIGOS_Y_COSTOS_xlsm[COSTO],0,0,1)</f>
        <v>249.93989999999999</v>
      </c>
      <c r="I976" s="115">
        <f>+IFERROR(LISTAS[[#This Row],[VENTA NETA]]/LISTAS[[#This Row],[COSTO]]-1,0)</f>
        <v>1.7720327966843228</v>
      </c>
      <c r="J976" s="33" t="str">
        <f>IFERROR(VLOOKUP(LISTAS[[#This Row],[ID]],_01_CODIGOS_Y_COSTOS_xlsm[[Producto y N°]:[CODIGO]],2,0),"")</f>
        <v>45</v>
      </c>
      <c r="M976" s="22">
        <v>0</v>
      </c>
      <c r="N976" s="23">
        <f>+LISTAS[[#This Row],[Precio]]+(LISTAS[[#This Row],[Precio]]*M976)</f>
        <v>1710.72</v>
      </c>
      <c r="O976" s="24">
        <f t="shared" si="30"/>
        <v>692.84159999999997</v>
      </c>
      <c r="Q976" s="21">
        <f>IFERROR(O976/LISTAS[[#This Row],[COSTO]]-1,"")</f>
        <v>1.7720327966843228</v>
      </c>
      <c r="R976" t="str">
        <f>+LISTAS[[#This Row],[ID]]</f>
        <v>ORING45</v>
      </c>
      <c r="T976" s="29"/>
      <c r="U976" s="25">
        <f>LISTAS[[#This Row],[COSTO]]+(LISTAS[[#This Row],[COSTO]]*T976)</f>
        <v>249.93989999999999</v>
      </c>
      <c r="V976" s="30">
        <f>IF(T976="",0,U976/LISTAS[[#This Row],[VENTA NETA]]-1)</f>
        <v>0</v>
      </c>
      <c r="X976" s="25">
        <v>374.3023</v>
      </c>
      <c r="Y976" s="31">
        <f>IFERROR(LISTAS[[#This Row],[COSTO]]/X976-1,"")</f>
        <v>-0.33225123115727584</v>
      </c>
    </row>
    <row r="977" spans="1:25" x14ac:dyDescent="0.2">
      <c r="A977" s="6" t="s">
        <v>1534</v>
      </c>
      <c r="B977" t="s">
        <v>1452</v>
      </c>
      <c r="C977">
        <v>106</v>
      </c>
      <c r="D977" t="s">
        <v>1535</v>
      </c>
      <c r="E977" s="2">
        <v>97.43</v>
      </c>
      <c r="F977" s="6" t="str">
        <f>+_xlfn.XLOOKUP(LISTAS[[#This Row],[ID]],_01_CODIGOS_Y_COSTOS_xlsm[Producto y N°],_01_CODIGOS_Y_COSTOS_xlsm[FABRICA],"",0,1)</f>
        <v>OVNISA</v>
      </c>
      <c r="G977" s="13">
        <f>LISTAS[[#This Row],[Precio]]*(1-0.46)*(1-IF($C$3520="",0,$C$3520))</f>
        <v>39.459150000000008</v>
      </c>
      <c r="H977" s="1">
        <f>+_xlfn.XLOOKUP(LISTAS[[#This Row],[ID]],_01_CODIGOS_Y_COSTOS_xlsm[Producto y N°],_01_CODIGOS_Y_COSTOS_xlsm[COSTO],0,0,1)</f>
        <v>14.2963</v>
      </c>
      <c r="I977" s="115">
        <f>+IFERROR(LISTAS[[#This Row],[VENTA NETA]]/LISTAS[[#This Row],[COSTO]]-1,0)</f>
        <v>1.7600952694053711</v>
      </c>
      <c r="J977" s="33" t="str">
        <f>IFERROR(VLOOKUP(LISTAS[[#This Row],[ID]],_01_CODIGOS_Y_COSTOS_xlsm[[Producto y N°]:[CODIGO]],2,0),"")</f>
        <v>106</v>
      </c>
      <c r="M977" s="22">
        <v>0</v>
      </c>
      <c r="N977" s="23">
        <f>+LISTAS[[#This Row],[Precio]]+(LISTAS[[#This Row],[Precio]]*M977)</f>
        <v>97.43</v>
      </c>
      <c r="O977" s="24">
        <f t="shared" si="30"/>
        <v>39.459150000000008</v>
      </c>
      <c r="Q977" s="21">
        <f>IFERROR(O977/LISTAS[[#This Row],[COSTO]]-1,"")</f>
        <v>1.7600952694053711</v>
      </c>
      <c r="R977" t="str">
        <f>+LISTAS[[#This Row],[ID]]</f>
        <v>ORING106</v>
      </c>
      <c r="T977" s="29"/>
      <c r="U977" s="25">
        <f>LISTAS[[#This Row],[COSTO]]+(LISTAS[[#This Row],[COSTO]]*T977)</f>
        <v>14.2963</v>
      </c>
      <c r="V977" s="30">
        <f>IF(T977="",0,U977/LISTAS[[#This Row],[VENTA NETA]]-1)</f>
        <v>0</v>
      </c>
      <c r="X977" s="25">
        <v>21.3339</v>
      </c>
      <c r="Y977" s="31">
        <f>IFERROR(LISTAS[[#This Row],[COSTO]]/X977-1,"")</f>
        <v>-0.32987873759603259</v>
      </c>
    </row>
    <row r="978" spans="1:25" x14ac:dyDescent="0.2">
      <c r="A978" s="6" t="s">
        <v>1536</v>
      </c>
      <c r="B978" t="s">
        <v>1452</v>
      </c>
      <c r="C978">
        <v>107</v>
      </c>
      <c r="D978" t="s">
        <v>1537</v>
      </c>
      <c r="E978" s="2">
        <v>103.86</v>
      </c>
      <c r="F978" s="6" t="str">
        <f>+_xlfn.XLOOKUP(LISTAS[[#This Row],[ID]],_01_CODIGOS_Y_COSTOS_xlsm[Producto y N°],_01_CODIGOS_Y_COSTOS_xlsm[FABRICA],"",0,1)</f>
        <v>OVNISA</v>
      </c>
      <c r="G978" s="13">
        <f>LISTAS[[#This Row],[Precio]]*(1-0.46)*(1-IF($C$3520="",0,$C$3520))</f>
        <v>42.063299999999998</v>
      </c>
      <c r="H978" s="1">
        <f>+_xlfn.XLOOKUP(LISTAS[[#This Row],[ID]],_01_CODIGOS_Y_COSTOS_xlsm[Producto y N°],_01_CODIGOS_Y_COSTOS_xlsm[COSTO],0,0,1)</f>
        <v>15.283799999999999</v>
      </c>
      <c r="I978" s="115">
        <f>+IFERROR(LISTAS[[#This Row],[VENTA NETA]]/LISTAS[[#This Row],[COSTO]]-1,0)</f>
        <v>1.7521493345895656</v>
      </c>
      <c r="J978" s="33" t="str">
        <f>IFERROR(VLOOKUP(LISTAS[[#This Row],[ID]],_01_CODIGOS_Y_COSTOS_xlsm[[Producto y N°]:[CODIGO]],2,0),"")</f>
        <v>107</v>
      </c>
      <c r="M978" s="22">
        <v>0</v>
      </c>
      <c r="N978" s="23">
        <f>+LISTAS[[#This Row],[Precio]]+(LISTAS[[#This Row],[Precio]]*M978)</f>
        <v>103.86</v>
      </c>
      <c r="O978" s="24">
        <f t="shared" si="30"/>
        <v>42.063299999999998</v>
      </c>
      <c r="Q978" s="21">
        <f>IFERROR(O978/LISTAS[[#This Row],[COSTO]]-1,"")</f>
        <v>1.7521493345895656</v>
      </c>
      <c r="R978" t="str">
        <f>+LISTAS[[#This Row],[ID]]</f>
        <v>ORING107</v>
      </c>
      <c r="T978" s="29"/>
      <c r="U978" s="25">
        <f>LISTAS[[#This Row],[COSTO]]+(LISTAS[[#This Row],[COSTO]]*T978)</f>
        <v>15.283799999999999</v>
      </c>
      <c r="V978" s="30">
        <f>IF(T978="",0,U978/LISTAS[[#This Row],[VENTA NETA]]-1)</f>
        <v>0</v>
      </c>
      <c r="X978" s="25">
        <v>22.712199999999999</v>
      </c>
      <c r="Y978" s="31">
        <f>IFERROR(LISTAS[[#This Row],[COSTO]]/X978-1,"")</f>
        <v>-0.32706651050977009</v>
      </c>
    </row>
    <row r="979" spans="1:25" x14ac:dyDescent="0.2">
      <c r="A979" s="6" t="s">
        <v>1538</v>
      </c>
      <c r="B979" t="s">
        <v>1452</v>
      </c>
      <c r="C979">
        <v>108</v>
      </c>
      <c r="D979" t="s">
        <v>1539</v>
      </c>
      <c r="E979" s="2">
        <v>103.86</v>
      </c>
      <c r="F979" s="6" t="str">
        <f>+_xlfn.XLOOKUP(LISTAS[[#This Row],[ID]],_01_CODIGOS_Y_COSTOS_xlsm[Producto y N°],_01_CODIGOS_Y_COSTOS_xlsm[FABRICA],"",0,1)</f>
        <v>OVNISA</v>
      </c>
      <c r="G979" s="13">
        <f>LISTAS[[#This Row],[Precio]]*(1-0.46)*(1-IF($C$3520="",0,$C$3520))</f>
        <v>42.063299999999998</v>
      </c>
      <c r="H979" s="1">
        <f>+_xlfn.XLOOKUP(LISTAS[[#This Row],[ID]],_01_CODIGOS_Y_COSTOS_xlsm[Producto y N°],_01_CODIGOS_Y_COSTOS_xlsm[COSTO],0,0,1)</f>
        <v>15.283799999999999</v>
      </c>
      <c r="I979" s="115">
        <f>+IFERROR(LISTAS[[#This Row],[VENTA NETA]]/LISTAS[[#This Row],[COSTO]]-1,0)</f>
        <v>1.7521493345895656</v>
      </c>
      <c r="J979" s="33" t="str">
        <f>IFERROR(VLOOKUP(LISTAS[[#This Row],[ID]],_01_CODIGOS_Y_COSTOS_xlsm[[Producto y N°]:[CODIGO]],2,0),"")</f>
        <v>108</v>
      </c>
      <c r="M979" s="22">
        <v>0</v>
      </c>
      <c r="N979" s="23">
        <f>+LISTAS[[#This Row],[Precio]]+(LISTAS[[#This Row],[Precio]]*M979)</f>
        <v>103.86</v>
      </c>
      <c r="O979" s="24">
        <f t="shared" si="30"/>
        <v>42.063299999999998</v>
      </c>
      <c r="Q979" s="21">
        <f>IFERROR(O979/LISTAS[[#This Row],[COSTO]]-1,"")</f>
        <v>1.7521493345895656</v>
      </c>
      <c r="R979" t="str">
        <f>+LISTAS[[#This Row],[ID]]</f>
        <v>ORING108</v>
      </c>
      <c r="T979" s="29"/>
      <c r="U979" s="25">
        <f>LISTAS[[#This Row],[COSTO]]+(LISTAS[[#This Row],[COSTO]]*T979)</f>
        <v>15.283799999999999</v>
      </c>
      <c r="V979" s="30">
        <f>IF(T979="",0,U979/LISTAS[[#This Row],[VENTA NETA]]-1)</f>
        <v>0</v>
      </c>
      <c r="X979" s="25">
        <v>22.712199999999999</v>
      </c>
      <c r="Y979" s="31">
        <f>IFERROR(LISTAS[[#This Row],[COSTO]]/X979-1,"")</f>
        <v>-0.32706651050977009</v>
      </c>
    </row>
    <row r="980" spans="1:25" x14ac:dyDescent="0.2">
      <c r="A980" s="6" t="s">
        <v>1540</v>
      </c>
      <c r="B980" t="s">
        <v>1452</v>
      </c>
      <c r="C980">
        <v>109</v>
      </c>
      <c r="D980" t="s">
        <v>1541</v>
      </c>
      <c r="E980" s="2">
        <v>109.35</v>
      </c>
      <c r="F980" s="6" t="str">
        <f>+_xlfn.XLOOKUP(LISTAS[[#This Row],[ID]],_01_CODIGOS_Y_COSTOS_xlsm[Producto y N°],_01_CODIGOS_Y_COSTOS_xlsm[FABRICA],"",0,1)</f>
        <v>OVNISA</v>
      </c>
      <c r="G980" s="13">
        <f>LISTAS[[#This Row],[Precio]]*(1-0.46)*(1-IF($C$3520="",0,$C$3520))</f>
        <v>44.286749999999998</v>
      </c>
      <c r="H980" s="1">
        <f>+_xlfn.XLOOKUP(LISTAS[[#This Row],[ID]],_01_CODIGOS_Y_COSTOS_xlsm[Producto y N°],_01_CODIGOS_Y_COSTOS_xlsm[COSTO],0,0,1)</f>
        <v>16.110700000000001</v>
      </c>
      <c r="I980" s="115">
        <f>+IFERROR(LISTAS[[#This Row],[VENTA NETA]]/LISTAS[[#This Row],[COSTO]]-1,0)</f>
        <v>1.7489029030395944</v>
      </c>
      <c r="J980" s="33" t="str">
        <f>IFERROR(VLOOKUP(LISTAS[[#This Row],[ID]],_01_CODIGOS_Y_COSTOS_xlsm[[Producto y N°]:[CODIGO]],2,0),"")</f>
        <v>109</v>
      </c>
      <c r="M980" s="22">
        <v>0</v>
      </c>
      <c r="N980" s="23">
        <f>+LISTAS[[#This Row],[Precio]]+(LISTAS[[#This Row],[Precio]]*M980)</f>
        <v>109.35</v>
      </c>
      <c r="O980" s="24">
        <f t="shared" si="30"/>
        <v>44.286749999999998</v>
      </c>
      <c r="Q980" s="21">
        <f>IFERROR(O980/LISTAS[[#This Row],[COSTO]]-1,"")</f>
        <v>1.7489029030395944</v>
      </c>
      <c r="R980" t="str">
        <f>+LISTAS[[#This Row],[ID]]</f>
        <v>ORING109</v>
      </c>
      <c r="T980" s="29"/>
      <c r="U980" s="25">
        <f>LISTAS[[#This Row],[COSTO]]+(LISTAS[[#This Row],[COSTO]]*T980)</f>
        <v>16.110700000000001</v>
      </c>
      <c r="V980" s="30">
        <f>IF(T980="",0,U980/LISTAS[[#This Row],[VENTA NETA]]-1)</f>
        <v>0</v>
      </c>
      <c r="X980" s="25">
        <v>23.9407</v>
      </c>
      <c r="Y980" s="31">
        <f>IFERROR(LISTAS[[#This Row],[COSTO]]/X980-1,"")</f>
        <v>-0.32705810607041563</v>
      </c>
    </row>
    <row r="981" spans="1:25" x14ac:dyDescent="0.2">
      <c r="A981" s="6" t="s">
        <v>1542</v>
      </c>
      <c r="B981" t="s">
        <v>1452</v>
      </c>
      <c r="C981">
        <v>110</v>
      </c>
      <c r="D981" t="s">
        <v>1543</v>
      </c>
      <c r="E981" s="2">
        <v>120.67</v>
      </c>
      <c r="F981" s="6" t="str">
        <f>+_xlfn.XLOOKUP(LISTAS[[#This Row],[ID]],_01_CODIGOS_Y_COSTOS_xlsm[Producto y N°],_01_CODIGOS_Y_COSTOS_xlsm[FABRICA],"",0,1)</f>
        <v>OVNISA</v>
      </c>
      <c r="G981" s="13">
        <f>LISTAS[[#This Row],[Precio]]*(1-0.46)*(1-IF($C$3520="",0,$C$3520))</f>
        <v>48.87135</v>
      </c>
      <c r="H981" s="1">
        <f>+_xlfn.XLOOKUP(LISTAS[[#This Row],[ID]],_01_CODIGOS_Y_COSTOS_xlsm[Producto y N°],_01_CODIGOS_Y_COSTOS_xlsm[COSTO],0,0,1)</f>
        <v>17.764399999999998</v>
      </c>
      <c r="I981" s="115">
        <f>+IFERROR(LISTAS[[#This Row],[VENTA NETA]]/LISTAS[[#This Row],[COSTO]]-1,0)</f>
        <v>1.7510836279300177</v>
      </c>
      <c r="J981" s="33" t="str">
        <f>IFERROR(VLOOKUP(LISTAS[[#This Row],[ID]],_01_CODIGOS_Y_COSTOS_xlsm[[Producto y N°]:[CODIGO]],2,0),"")</f>
        <v>110</v>
      </c>
      <c r="M981" s="22">
        <v>0</v>
      </c>
      <c r="N981" s="23">
        <f>+LISTAS[[#This Row],[Precio]]+(LISTAS[[#This Row],[Precio]]*M981)</f>
        <v>120.67</v>
      </c>
      <c r="O981" s="24">
        <f t="shared" si="30"/>
        <v>48.87135</v>
      </c>
      <c r="Q981" s="21">
        <f>IFERROR(O981/LISTAS[[#This Row],[COSTO]]-1,"")</f>
        <v>1.7510836279300177</v>
      </c>
      <c r="R981" t="str">
        <f>+LISTAS[[#This Row],[ID]]</f>
        <v>ORING110</v>
      </c>
      <c r="T981" s="29"/>
      <c r="U981" s="25">
        <f>LISTAS[[#This Row],[COSTO]]+(LISTAS[[#This Row],[COSTO]]*T981)</f>
        <v>17.764399999999998</v>
      </c>
      <c r="V981" s="30">
        <f>IF(T981="",0,U981/LISTAS[[#This Row],[VENTA NETA]]-1)</f>
        <v>0</v>
      </c>
      <c r="X981" s="25">
        <v>26.3977</v>
      </c>
      <c r="Y981" s="31">
        <f>IFERROR(LISTAS[[#This Row],[COSTO]]/X981-1,"")</f>
        <v>-0.32704743216265064</v>
      </c>
    </row>
    <row r="982" spans="1:25" x14ac:dyDescent="0.2">
      <c r="A982" s="6" t="s">
        <v>1544</v>
      </c>
      <c r="B982" t="s">
        <v>1452</v>
      </c>
      <c r="C982">
        <v>111</v>
      </c>
      <c r="D982" t="s">
        <v>1545</v>
      </c>
      <c r="E982" s="2">
        <v>138.22</v>
      </c>
      <c r="F982" s="6" t="str">
        <f>+_xlfn.XLOOKUP(LISTAS[[#This Row],[ID]],_01_CODIGOS_Y_COSTOS_xlsm[Producto y N°],_01_CODIGOS_Y_COSTOS_xlsm[FABRICA],"",0,1)</f>
        <v>OVNISA</v>
      </c>
      <c r="G982" s="13">
        <f>LISTAS[[#This Row],[Precio]]*(1-0.46)*(1-IF($C$3520="",0,$C$3520))</f>
        <v>55.979100000000003</v>
      </c>
      <c r="H982" s="1">
        <f>+_xlfn.XLOOKUP(LISTAS[[#This Row],[ID]],_01_CODIGOS_Y_COSTOS_xlsm[Producto y N°],_01_CODIGOS_Y_COSTOS_xlsm[COSTO],0,0,1)</f>
        <v>20.3443</v>
      </c>
      <c r="I982" s="115">
        <f>+IFERROR(LISTAS[[#This Row],[VENTA NETA]]/LISTAS[[#This Row],[COSTO]]-1,0)</f>
        <v>1.7515864394449552</v>
      </c>
      <c r="J982" s="33" t="str">
        <f>IFERROR(VLOOKUP(LISTAS[[#This Row],[ID]],_01_CODIGOS_Y_COSTOS_xlsm[[Producto y N°]:[CODIGO]],2,0),"")</f>
        <v>111</v>
      </c>
      <c r="M982" s="22">
        <v>0</v>
      </c>
      <c r="N982" s="23">
        <f>+LISTAS[[#This Row],[Precio]]+(LISTAS[[#This Row],[Precio]]*M982)</f>
        <v>138.22</v>
      </c>
      <c r="O982" s="24">
        <f t="shared" si="30"/>
        <v>55.979100000000003</v>
      </c>
      <c r="Q982" s="21">
        <f>IFERROR(O982/LISTAS[[#This Row],[COSTO]]-1,"")</f>
        <v>1.7515864394449552</v>
      </c>
      <c r="R982" t="str">
        <f>+LISTAS[[#This Row],[ID]]</f>
        <v>ORING111</v>
      </c>
      <c r="T982" s="29"/>
      <c r="U982" s="25">
        <f>LISTAS[[#This Row],[COSTO]]+(LISTAS[[#This Row],[COSTO]]*T982)</f>
        <v>20.3443</v>
      </c>
      <c r="V982" s="30">
        <f>IF(T982="",0,U982/LISTAS[[#This Row],[VENTA NETA]]-1)</f>
        <v>0</v>
      </c>
      <c r="X982" s="25">
        <v>30.233000000000001</v>
      </c>
      <c r="Y982" s="31">
        <f>IFERROR(LISTAS[[#This Row],[COSTO]]/X982-1,"")</f>
        <v>-0.32708298878708697</v>
      </c>
    </row>
    <row r="983" spans="1:25" x14ac:dyDescent="0.2">
      <c r="A983" s="6" t="s">
        <v>1546</v>
      </c>
      <c r="B983" t="s">
        <v>1452</v>
      </c>
      <c r="C983">
        <v>112</v>
      </c>
      <c r="D983" t="s">
        <v>1547</v>
      </c>
      <c r="E983" s="2">
        <v>152.31</v>
      </c>
      <c r="F983" s="6" t="str">
        <f>+_xlfn.XLOOKUP(LISTAS[[#This Row],[ID]],_01_CODIGOS_Y_COSTOS_xlsm[Producto y N°],_01_CODIGOS_Y_COSTOS_xlsm[FABRICA],"",0,1)</f>
        <v>OVNISA</v>
      </c>
      <c r="G983" s="13">
        <f>LISTAS[[#This Row],[Precio]]*(1-0.46)*(1-IF($C$3520="",0,$C$3520))</f>
        <v>61.685550000000006</v>
      </c>
      <c r="H983" s="1">
        <f>+_xlfn.XLOOKUP(LISTAS[[#This Row],[ID]],_01_CODIGOS_Y_COSTOS_xlsm[Producto y N°],_01_CODIGOS_Y_COSTOS_xlsm[COSTO],0,0,1)</f>
        <v>22.421700000000001</v>
      </c>
      <c r="I983" s="115">
        <f>+IFERROR(LISTAS[[#This Row],[VENTA NETA]]/LISTAS[[#This Row],[COSTO]]-1,0)</f>
        <v>1.7511540159755952</v>
      </c>
      <c r="J983" s="33" t="str">
        <f>IFERROR(VLOOKUP(LISTAS[[#This Row],[ID]],_01_CODIGOS_Y_COSTOS_xlsm[[Producto y N°]:[CODIGO]],2,0),"")</f>
        <v>112</v>
      </c>
      <c r="M983" s="22">
        <v>0</v>
      </c>
      <c r="N983" s="23">
        <f>+LISTAS[[#This Row],[Precio]]+(LISTAS[[#This Row],[Precio]]*M983)</f>
        <v>152.31</v>
      </c>
      <c r="O983" s="24">
        <f t="shared" si="30"/>
        <v>61.685550000000006</v>
      </c>
      <c r="Q983" s="21">
        <f>IFERROR(O983/LISTAS[[#This Row],[COSTO]]-1,"")</f>
        <v>1.7511540159755952</v>
      </c>
      <c r="R983" t="str">
        <f>+LISTAS[[#This Row],[ID]]</f>
        <v>ORING112</v>
      </c>
      <c r="T983" s="29"/>
      <c r="U983" s="25">
        <f>LISTAS[[#This Row],[COSTO]]+(LISTAS[[#This Row],[COSTO]]*T983)</f>
        <v>22.421700000000001</v>
      </c>
      <c r="V983" s="30">
        <f>IF(T983="",0,U983/LISTAS[[#This Row],[VENTA NETA]]-1)</f>
        <v>0</v>
      </c>
      <c r="X983" s="25">
        <v>33.319299999999998</v>
      </c>
      <c r="Y983" s="31">
        <f>IFERROR(LISTAS[[#This Row],[COSTO]]/X983-1,"")</f>
        <v>-0.32706569465745072</v>
      </c>
    </row>
    <row r="984" spans="1:25" x14ac:dyDescent="0.2">
      <c r="A984" s="6" t="s">
        <v>1548</v>
      </c>
      <c r="B984" t="s">
        <v>1452</v>
      </c>
      <c r="C984">
        <v>113</v>
      </c>
      <c r="D984" t="s">
        <v>1549</v>
      </c>
      <c r="E984" s="2">
        <v>169.12</v>
      </c>
      <c r="F984" s="6" t="str">
        <f>+_xlfn.XLOOKUP(LISTAS[[#This Row],[ID]],_01_CODIGOS_Y_COSTOS_xlsm[Producto y N°],_01_CODIGOS_Y_COSTOS_xlsm[FABRICA],"",0,1)</f>
        <v>OVNISA</v>
      </c>
      <c r="G984" s="13">
        <f>LISTAS[[#This Row],[Precio]]*(1-0.46)*(1-IF($C$3520="",0,$C$3520))</f>
        <v>68.493600000000015</v>
      </c>
      <c r="H984" s="1">
        <f>+_xlfn.XLOOKUP(LISTAS[[#This Row],[ID]],_01_CODIGOS_Y_COSTOS_xlsm[Producto y N°],_01_CODIGOS_Y_COSTOS_xlsm[COSTO],0,0,1)</f>
        <v>24.9023</v>
      </c>
      <c r="I984" s="115">
        <f>+IFERROR(LISTAS[[#This Row],[VENTA NETA]]/LISTAS[[#This Row],[COSTO]]-1,0)</f>
        <v>1.7504929263562006</v>
      </c>
      <c r="J984" s="33" t="str">
        <f>IFERROR(VLOOKUP(LISTAS[[#This Row],[ID]],_01_CODIGOS_Y_COSTOS_xlsm[[Producto y N°]:[CODIGO]],2,0),"")</f>
        <v>113</v>
      </c>
      <c r="M984" s="22">
        <v>0</v>
      </c>
      <c r="N984" s="23">
        <f>+LISTAS[[#This Row],[Precio]]+(LISTAS[[#This Row],[Precio]]*M984)</f>
        <v>169.12</v>
      </c>
      <c r="O984" s="24">
        <f t="shared" si="30"/>
        <v>68.493600000000015</v>
      </c>
      <c r="Q984" s="21">
        <f>IFERROR(O984/LISTAS[[#This Row],[COSTO]]-1,"")</f>
        <v>1.7504929263562006</v>
      </c>
      <c r="R984" t="str">
        <f>+LISTAS[[#This Row],[ID]]</f>
        <v>ORING113</v>
      </c>
      <c r="T984" s="29"/>
      <c r="U984" s="25">
        <f>LISTAS[[#This Row],[COSTO]]+(LISTAS[[#This Row],[COSTO]]*T984)</f>
        <v>24.9023</v>
      </c>
      <c r="V984" s="30">
        <f>IF(T984="",0,U984/LISTAS[[#This Row],[VENTA NETA]]-1)</f>
        <v>0</v>
      </c>
      <c r="X984" s="25">
        <v>37.0047</v>
      </c>
      <c r="Y984" s="31">
        <f>IFERROR(LISTAS[[#This Row],[COSTO]]/X984-1,"")</f>
        <v>-0.32705034765854069</v>
      </c>
    </row>
    <row r="985" spans="1:25" x14ac:dyDescent="0.2">
      <c r="A985" s="6" t="s">
        <v>1550</v>
      </c>
      <c r="B985" t="s">
        <v>1452</v>
      </c>
      <c r="C985">
        <v>114</v>
      </c>
      <c r="D985" t="s">
        <v>1551</v>
      </c>
      <c r="E985" s="2">
        <v>184.62</v>
      </c>
      <c r="F985" s="6" t="str">
        <f>+_xlfn.XLOOKUP(LISTAS[[#This Row],[ID]],_01_CODIGOS_Y_COSTOS_xlsm[Producto y N°],_01_CODIGOS_Y_COSTOS_xlsm[FABRICA],"",0,1)</f>
        <v>OVNISA</v>
      </c>
      <c r="G985" s="13">
        <f>LISTAS[[#This Row],[Precio]]*(1-0.46)*(1-IF($C$3520="",0,$C$3520))</f>
        <v>74.771100000000018</v>
      </c>
      <c r="H985" s="1">
        <f>+_xlfn.XLOOKUP(LISTAS[[#This Row],[ID]],_01_CODIGOS_Y_COSTOS_xlsm[Producto y N°],_01_CODIGOS_Y_COSTOS_xlsm[COSTO],0,0,1)</f>
        <v>27.1798</v>
      </c>
      <c r="I985" s="115">
        <f>+IFERROR(LISTAS[[#This Row],[VENTA NETA]]/LISTAS[[#This Row],[COSTO]]-1,0)</f>
        <v>1.7509805075828377</v>
      </c>
      <c r="J985" s="33" t="str">
        <f>IFERROR(VLOOKUP(LISTAS[[#This Row],[ID]],_01_CODIGOS_Y_COSTOS_xlsm[[Producto y N°]:[CODIGO]],2,0),"")</f>
        <v>114</v>
      </c>
      <c r="M985" s="22">
        <v>0</v>
      </c>
      <c r="N985" s="23">
        <f>+LISTAS[[#This Row],[Precio]]+(LISTAS[[#This Row],[Precio]]*M985)</f>
        <v>184.62</v>
      </c>
      <c r="O985" s="24">
        <f t="shared" si="30"/>
        <v>74.771100000000018</v>
      </c>
      <c r="Q985" s="21">
        <f>IFERROR(O985/LISTAS[[#This Row],[COSTO]]-1,"")</f>
        <v>1.7509805075828377</v>
      </c>
      <c r="R985" t="str">
        <f>+LISTAS[[#This Row],[ID]]</f>
        <v>ORING114</v>
      </c>
      <c r="T985" s="29"/>
      <c r="U985" s="25">
        <f>LISTAS[[#This Row],[COSTO]]+(LISTAS[[#This Row],[COSTO]]*T985)</f>
        <v>27.1798</v>
      </c>
      <c r="V985" s="30">
        <f>IF(T985="",0,U985/LISTAS[[#This Row],[VENTA NETA]]-1)</f>
        <v>0</v>
      </c>
      <c r="X985" s="25">
        <v>40.390599999999999</v>
      </c>
      <c r="Y985" s="31">
        <f>IFERROR(LISTAS[[#This Row],[COSTO]]/X985-1,"")</f>
        <v>-0.32707610186528546</v>
      </c>
    </row>
    <row r="986" spans="1:25" x14ac:dyDescent="0.2">
      <c r="A986" s="6" t="s">
        <v>1552</v>
      </c>
      <c r="B986" t="s">
        <v>1452</v>
      </c>
      <c r="C986">
        <v>115</v>
      </c>
      <c r="D986" t="s">
        <v>1553</v>
      </c>
      <c r="E986" s="2">
        <v>201.43</v>
      </c>
      <c r="F986" s="6" t="str">
        <f>+_xlfn.XLOOKUP(LISTAS[[#This Row],[ID]],_01_CODIGOS_Y_COSTOS_xlsm[Producto y N°],_01_CODIGOS_Y_COSTOS_xlsm[FABRICA],"",0,1)</f>
        <v>OVNISA</v>
      </c>
      <c r="G986" s="13">
        <f>LISTAS[[#This Row],[Precio]]*(1-0.46)*(1-IF($C$3520="",0,$C$3520))</f>
        <v>81.579150000000013</v>
      </c>
      <c r="H986" s="1">
        <f>+_xlfn.XLOOKUP(LISTAS[[#This Row],[ID]],_01_CODIGOS_Y_COSTOS_xlsm[Producto y N°],_01_CODIGOS_Y_COSTOS_xlsm[COSTO],0,0,1)</f>
        <v>29.658799999999999</v>
      </c>
      <c r="I986" s="115">
        <f>+IFERROR(LISTAS[[#This Row],[VENTA NETA]]/LISTAS[[#This Row],[COSTO]]-1,0)</f>
        <v>1.7505883582612922</v>
      </c>
      <c r="J986" s="33" t="str">
        <f>IFERROR(VLOOKUP(LISTAS[[#This Row],[ID]],_01_CODIGOS_Y_COSTOS_xlsm[[Producto y N°]:[CODIGO]],2,0),"")</f>
        <v>115</v>
      </c>
      <c r="M986" s="22">
        <v>0</v>
      </c>
      <c r="N986" s="23">
        <f>+LISTAS[[#This Row],[Precio]]+(LISTAS[[#This Row],[Precio]]*M986)</f>
        <v>201.43</v>
      </c>
      <c r="O986" s="24">
        <f t="shared" si="30"/>
        <v>81.579150000000013</v>
      </c>
      <c r="Q986" s="21">
        <f>IFERROR(O986/LISTAS[[#This Row],[COSTO]]-1,"")</f>
        <v>1.7505883582612922</v>
      </c>
      <c r="R986" t="str">
        <f>+LISTAS[[#This Row],[ID]]</f>
        <v>ORING115</v>
      </c>
      <c r="T986" s="29"/>
      <c r="U986" s="25">
        <f>LISTAS[[#This Row],[COSTO]]+(LISTAS[[#This Row],[COSTO]]*T986)</f>
        <v>29.658799999999999</v>
      </c>
      <c r="V986" s="30">
        <f>IF(T986="",0,U986/LISTAS[[#This Row],[VENTA NETA]]-1)</f>
        <v>0</v>
      </c>
      <c r="X986" s="25">
        <v>44.076099999999997</v>
      </c>
      <c r="Y986" s="31">
        <f>IFERROR(LISTAS[[#This Row],[COSTO]]/X986-1,"")</f>
        <v>-0.32710017447097173</v>
      </c>
    </row>
    <row r="987" spans="1:25" x14ac:dyDescent="0.2">
      <c r="A987" s="6" t="s">
        <v>1554</v>
      </c>
      <c r="B987" t="s">
        <v>1452</v>
      </c>
      <c r="C987">
        <v>116</v>
      </c>
      <c r="D987" t="s">
        <v>1555</v>
      </c>
      <c r="E987" s="2">
        <v>224.63</v>
      </c>
      <c r="F987" s="6" t="str">
        <f>+_xlfn.XLOOKUP(LISTAS[[#This Row],[ID]],_01_CODIGOS_Y_COSTOS_xlsm[Producto y N°],_01_CODIGOS_Y_COSTOS_xlsm[FABRICA],"",0,1)</f>
        <v>OVNISA</v>
      </c>
      <c r="G987" s="13">
        <f>LISTAS[[#This Row],[Precio]]*(1-0.46)*(1-IF($C$3520="",0,$C$3520))</f>
        <v>90.975149999999999</v>
      </c>
      <c r="H987" s="1">
        <f>+_xlfn.XLOOKUP(LISTAS[[#This Row],[ID]],_01_CODIGOS_Y_COSTOS_xlsm[Producto y N°],_01_CODIGOS_Y_COSTOS_xlsm[COSTO],0,0,1)</f>
        <v>33.065600000000003</v>
      </c>
      <c r="I987" s="115">
        <f>+IFERROR(LISTAS[[#This Row],[VENTA NETA]]/LISTAS[[#This Row],[COSTO]]-1,0)</f>
        <v>1.7513533702700084</v>
      </c>
      <c r="J987" s="33" t="str">
        <f>IFERROR(VLOOKUP(LISTAS[[#This Row],[ID]],_01_CODIGOS_Y_COSTOS_xlsm[[Producto y N°]:[CODIGO]],2,0),"")</f>
        <v>116</v>
      </c>
      <c r="M987" s="22">
        <v>0</v>
      </c>
      <c r="N987" s="23">
        <f>+LISTAS[[#This Row],[Precio]]+(LISTAS[[#This Row],[Precio]]*M987)</f>
        <v>224.63</v>
      </c>
      <c r="O987" s="24">
        <f t="shared" si="30"/>
        <v>90.975149999999999</v>
      </c>
      <c r="Q987" s="21">
        <f>IFERROR(O987/LISTAS[[#This Row],[COSTO]]-1,"")</f>
        <v>1.7513533702700084</v>
      </c>
      <c r="R987" t="str">
        <f>+LISTAS[[#This Row],[ID]]</f>
        <v>ORING116</v>
      </c>
      <c r="T987" s="29"/>
      <c r="U987" s="25">
        <f>LISTAS[[#This Row],[COSTO]]+(LISTAS[[#This Row],[COSTO]]*T987)</f>
        <v>33.065600000000003</v>
      </c>
      <c r="V987" s="30">
        <f>IF(T987="",0,U987/LISTAS[[#This Row],[VENTA NETA]]-1)</f>
        <v>0</v>
      </c>
      <c r="X987" s="25">
        <v>49.139899999999997</v>
      </c>
      <c r="Y987" s="31">
        <f>IFERROR(LISTAS[[#This Row],[COSTO]]/X987-1,"")</f>
        <v>-0.32711299778794822</v>
      </c>
    </row>
    <row r="988" spans="1:25" x14ac:dyDescent="0.2">
      <c r="A988" s="6" t="s">
        <v>1556</v>
      </c>
      <c r="B988" t="s">
        <v>1452</v>
      </c>
      <c r="C988">
        <v>117</v>
      </c>
      <c r="D988" t="s">
        <v>1557</v>
      </c>
      <c r="E988" s="2">
        <v>246.41</v>
      </c>
      <c r="F988" s="6" t="str">
        <f>+_xlfn.XLOOKUP(LISTAS[[#This Row],[ID]],_01_CODIGOS_Y_COSTOS_xlsm[Producto y N°],_01_CODIGOS_Y_COSTOS_xlsm[FABRICA],"",0,1)</f>
        <v>OVNISA</v>
      </c>
      <c r="G988" s="13">
        <f>LISTAS[[#This Row],[Precio]]*(1-0.46)*(1-IF($C$3520="",0,$C$3520))</f>
        <v>99.796050000000008</v>
      </c>
      <c r="H988" s="1">
        <f>+_xlfn.XLOOKUP(LISTAS[[#This Row],[ID]],_01_CODIGOS_Y_COSTOS_xlsm[Producto y N°],_01_CODIGOS_Y_COSTOS_xlsm[COSTO],0,0,1)</f>
        <v>36.272300000000001</v>
      </c>
      <c r="I988" s="115">
        <f>+IFERROR(LISTAS[[#This Row],[VENTA NETA]]/LISTAS[[#This Row],[COSTO]]-1,0)</f>
        <v>1.7513019576922337</v>
      </c>
      <c r="J988" s="33" t="str">
        <f>IFERROR(VLOOKUP(LISTAS[[#This Row],[ID]],_01_CODIGOS_Y_COSTOS_xlsm[[Producto y N°]:[CODIGO]],2,0),"")</f>
        <v>117</v>
      </c>
      <c r="M988" s="22">
        <v>0</v>
      </c>
      <c r="N988" s="23">
        <f>+LISTAS[[#This Row],[Precio]]+(LISTAS[[#This Row],[Precio]]*M988)</f>
        <v>246.41</v>
      </c>
      <c r="O988" s="24">
        <f t="shared" si="30"/>
        <v>99.796050000000008</v>
      </c>
      <c r="Q988" s="21">
        <f>IFERROR(O988/LISTAS[[#This Row],[COSTO]]-1,"")</f>
        <v>1.7513019576922337</v>
      </c>
      <c r="R988" t="str">
        <f>+LISTAS[[#This Row],[ID]]</f>
        <v>ORING117</v>
      </c>
      <c r="T988" s="29"/>
      <c r="U988" s="25">
        <f>LISTAS[[#This Row],[COSTO]]+(LISTAS[[#This Row],[COSTO]]*T988)</f>
        <v>36.272300000000001</v>
      </c>
      <c r="V988" s="30">
        <f>IF(T988="",0,U988/LISTAS[[#This Row],[VENTA NETA]]-1)</f>
        <v>0</v>
      </c>
      <c r="X988" s="25">
        <v>53.9041</v>
      </c>
      <c r="Y988" s="31">
        <f>IFERROR(LISTAS[[#This Row],[COSTO]]/X988-1,"")</f>
        <v>-0.32709571257102887</v>
      </c>
    </row>
    <row r="989" spans="1:25" x14ac:dyDescent="0.2">
      <c r="A989" s="6" t="s">
        <v>1558</v>
      </c>
      <c r="B989" t="s">
        <v>1452</v>
      </c>
      <c r="C989">
        <v>118</v>
      </c>
      <c r="D989" t="s">
        <v>1559</v>
      </c>
      <c r="E989" s="2">
        <v>267.33</v>
      </c>
      <c r="F989" s="6" t="str">
        <f>+_xlfn.XLOOKUP(LISTAS[[#This Row],[ID]],_01_CODIGOS_Y_COSTOS_xlsm[Producto y N°],_01_CODIGOS_Y_COSTOS_xlsm[FABRICA],"",0,1)</f>
        <v>OVNISA</v>
      </c>
      <c r="G989" s="13">
        <f>LISTAS[[#This Row],[Precio]]*(1-0.46)*(1-IF($C$3520="",0,$C$3520))</f>
        <v>108.26865000000001</v>
      </c>
      <c r="H989" s="1">
        <f>+_xlfn.XLOOKUP(LISTAS[[#This Row],[ID]],_01_CODIGOS_Y_COSTOS_xlsm[Producto y N°],_01_CODIGOS_Y_COSTOS_xlsm[COSTO],0,0,1)</f>
        <v>39.357700000000001</v>
      </c>
      <c r="I989" s="115">
        <f>+IFERROR(LISTAS[[#This Row],[VENTA NETA]]/LISTAS[[#This Row],[COSTO]]-1,0)</f>
        <v>1.7508886444075746</v>
      </c>
      <c r="J989" s="33" t="str">
        <f>IFERROR(VLOOKUP(LISTAS[[#This Row],[ID]],_01_CODIGOS_Y_COSTOS_xlsm[[Producto y N°]:[CODIGO]],2,0),"")</f>
        <v>118</v>
      </c>
      <c r="M989" s="22">
        <v>0</v>
      </c>
      <c r="N989" s="23">
        <f>+LISTAS[[#This Row],[Precio]]+(LISTAS[[#This Row],[Precio]]*M989)</f>
        <v>267.33</v>
      </c>
      <c r="O989" s="24">
        <f t="shared" si="30"/>
        <v>108.26865000000001</v>
      </c>
      <c r="Q989" s="21">
        <f>IFERROR(O989/LISTAS[[#This Row],[COSTO]]-1,"")</f>
        <v>1.7508886444075746</v>
      </c>
      <c r="R989" t="str">
        <f>+LISTAS[[#This Row],[ID]]</f>
        <v>ORING118</v>
      </c>
      <c r="T989" s="29"/>
      <c r="U989" s="25">
        <f>LISTAS[[#This Row],[COSTO]]+(LISTAS[[#This Row],[COSTO]]*T989)</f>
        <v>39.357700000000001</v>
      </c>
      <c r="V989" s="30">
        <f>IF(T989="",0,U989/LISTAS[[#This Row],[VENTA NETA]]-1)</f>
        <v>0</v>
      </c>
      <c r="X989" s="25">
        <v>58.488500000000002</v>
      </c>
      <c r="Y989" s="31">
        <f>IFERROR(LISTAS[[#This Row],[COSTO]]/X989-1,"")</f>
        <v>-0.32708652128196136</v>
      </c>
    </row>
    <row r="990" spans="1:25" x14ac:dyDescent="0.2">
      <c r="A990" s="6" t="s">
        <v>1560</v>
      </c>
      <c r="B990" t="s">
        <v>1452</v>
      </c>
      <c r="C990">
        <v>119</v>
      </c>
      <c r="D990" t="s">
        <v>1561</v>
      </c>
      <c r="E990" s="2">
        <v>291.17</v>
      </c>
      <c r="F990" s="6" t="str">
        <f>+_xlfn.XLOOKUP(LISTAS[[#This Row],[ID]],_01_CODIGOS_Y_COSTOS_xlsm[Producto y N°],_01_CODIGOS_Y_COSTOS_xlsm[FABRICA],"",0,1)</f>
        <v>OVNISA</v>
      </c>
      <c r="G990" s="13">
        <f>LISTAS[[#This Row],[Precio]]*(1-0.46)*(1-IF($C$3520="",0,$C$3520))</f>
        <v>117.92385000000002</v>
      </c>
      <c r="H990" s="1">
        <f>+_xlfn.XLOOKUP(LISTAS[[#This Row],[ID]],_01_CODIGOS_Y_COSTOS_xlsm[Producto y N°],_01_CODIGOS_Y_COSTOS_xlsm[COSTO],0,0,1)</f>
        <v>42.866799999999998</v>
      </c>
      <c r="I990" s="115">
        <f>+IFERROR(LISTAS[[#This Row],[VENTA NETA]]/LISTAS[[#This Row],[COSTO]]-1,0)</f>
        <v>1.7509366222811131</v>
      </c>
      <c r="J990" s="33" t="str">
        <f>IFERROR(VLOOKUP(LISTAS[[#This Row],[ID]],_01_CODIGOS_Y_COSTOS_xlsm[[Producto y N°]:[CODIGO]],2,0),"")</f>
        <v>119</v>
      </c>
      <c r="M990" s="22">
        <v>0</v>
      </c>
      <c r="N990" s="23">
        <f>+LISTAS[[#This Row],[Precio]]+(LISTAS[[#This Row],[Precio]]*M990)</f>
        <v>291.17</v>
      </c>
      <c r="O990" s="24">
        <f t="shared" si="30"/>
        <v>117.92385000000002</v>
      </c>
      <c r="Q990" s="21">
        <f>IFERROR(O990/LISTAS[[#This Row],[COSTO]]-1,"")</f>
        <v>1.7509366222811131</v>
      </c>
      <c r="R990" t="str">
        <f>+LISTAS[[#This Row],[ID]]</f>
        <v>ORING119</v>
      </c>
      <c r="T990" s="29"/>
      <c r="U990" s="25">
        <f>LISTAS[[#This Row],[COSTO]]+(LISTAS[[#This Row],[COSTO]]*T990)</f>
        <v>42.866799999999998</v>
      </c>
      <c r="V990" s="30">
        <f>IF(T990="",0,U990/LISTAS[[#This Row],[VENTA NETA]]-1)</f>
        <v>0</v>
      </c>
      <c r="X990" s="25">
        <v>63.702100000000002</v>
      </c>
      <c r="Y990" s="31">
        <f>IFERROR(LISTAS[[#This Row],[COSTO]]/X990-1,"")</f>
        <v>-0.32707398971148527</v>
      </c>
    </row>
    <row r="991" spans="1:25" x14ac:dyDescent="0.2">
      <c r="A991" s="6" t="s">
        <v>1562</v>
      </c>
      <c r="B991" t="s">
        <v>1452</v>
      </c>
      <c r="C991">
        <v>120</v>
      </c>
      <c r="D991" t="s">
        <v>1563</v>
      </c>
      <c r="E991" s="2">
        <v>303.23</v>
      </c>
      <c r="F991" s="6" t="str">
        <f>+_xlfn.XLOOKUP(LISTAS[[#This Row],[ID]],_01_CODIGOS_Y_COSTOS_xlsm[Producto y N°],_01_CODIGOS_Y_COSTOS_xlsm[FABRICA],"",0,1)</f>
        <v>OVNISA</v>
      </c>
      <c r="G991" s="13">
        <f>LISTAS[[#This Row],[Precio]]*(1-0.46)*(1-IF($C$3520="",0,$C$3520))</f>
        <v>122.80815000000001</v>
      </c>
      <c r="H991" s="1">
        <f>+_xlfn.XLOOKUP(LISTAS[[#This Row],[ID]],_01_CODIGOS_Y_COSTOS_xlsm[Producto y N°],_01_CODIGOS_Y_COSTOS_xlsm[COSTO],0,0,1)</f>
        <v>44.6402</v>
      </c>
      <c r="I991" s="115">
        <f>+IFERROR(LISTAS[[#This Row],[VENTA NETA]]/LISTAS[[#This Row],[COSTO]]-1,0)</f>
        <v>1.7510663034663825</v>
      </c>
      <c r="J991" s="33" t="str">
        <f>IFERROR(VLOOKUP(LISTAS[[#This Row],[ID]],_01_CODIGOS_Y_COSTOS_xlsm[[Producto y N°]:[CODIGO]],2,0),"")</f>
        <v>120</v>
      </c>
      <c r="M991" s="22">
        <v>0</v>
      </c>
      <c r="N991" s="23">
        <f>+LISTAS[[#This Row],[Precio]]+(LISTAS[[#This Row],[Precio]]*M991)</f>
        <v>303.23</v>
      </c>
      <c r="O991" s="24">
        <f t="shared" si="30"/>
        <v>122.80815000000001</v>
      </c>
      <c r="Q991" s="21">
        <f>IFERROR(O991/LISTAS[[#This Row],[COSTO]]-1,"")</f>
        <v>1.7510663034663825</v>
      </c>
      <c r="R991" t="str">
        <f>+LISTAS[[#This Row],[ID]]</f>
        <v>ORING120</v>
      </c>
      <c r="T991" s="29"/>
      <c r="U991" s="25">
        <f>LISTAS[[#This Row],[COSTO]]+(LISTAS[[#This Row],[COSTO]]*T991)</f>
        <v>44.6402</v>
      </c>
      <c r="V991" s="30">
        <f>IF(T991="",0,U991/LISTAS[[#This Row],[VENTA NETA]]-1)</f>
        <v>0</v>
      </c>
      <c r="X991" s="25">
        <v>66.338899999999995</v>
      </c>
      <c r="Y991" s="31">
        <f>IFERROR(LISTAS[[#This Row],[COSTO]]/X991-1,"")</f>
        <v>-0.32708863125556797</v>
      </c>
    </row>
    <row r="992" spans="1:25" x14ac:dyDescent="0.2">
      <c r="A992" s="6" t="s">
        <v>1564</v>
      </c>
      <c r="B992" t="s">
        <v>1452</v>
      </c>
      <c r="C992">
        <v>121</v>
      </c>
      <c r="D992" t="s">
        <v>1565</v>
      </c>
      <c r="E992" s="2">
        <v>317.83999999999997</v>
      </c>
      <c r="F992" s="6" t="str">
        <f>+_xlfn.XLOOKUP(LISTAS[[#This Row],[ID]],_01_CODIGOS_Y_COSTOS_xlsm[Producto y N°],_01_CODIGOS_Y_COSTOS_xlsm[FABRICA],"",0,1)</f>
        <v>OVNISA</v>
      </c>
      <c r="G992" s="13">
        <f>LISTAS[[#This Row],[Precio]]*(1-0.46)*(1-IF($C$3520="",0,$C$3520))</f>
        <v>128.7252</v>
      </c>
      <c r="H992" s="1">
        <f>+_xlfn.XLOOKUP(LISTAS[[#This Row],[ID]],_01_CODIGOS_Y_COSTOS_xlsm[Producto y N°],_01_CODIGOS_Y_COSTOS_xlsm[COSTO],0,0,1)</f>
        <v>46.796399999999998</v>
      </c>
      <c r="I992" s="115">
        <f>+IFERROR(LISTAS[[#This Row],[VENTA NETA]]/LISTAS[[#This Row],[COSTO]]-1,0)</f>
        <v>1.7507500576967461</v>
      </c>
      <c r="J992" s="33" t="str">
        <f>IFERROR(VLOOKUP(LISTAS[[#This Row],[ID]],_01_CODIGOS_Y_COSTOS_xlsm[[Producto y N°]:[CODIGO]],2,0),"")</f>
        <v>121</v>
      </c>
      <c r="M992" s="22">
        <v>0</v>
      </c>
      <c r="N992" s="23">
        <f>+LISTAS[[#This Row],[Precio]]+(LISTAS[[#This Row],[Precio]]*M992)</f>
        <v>317.83999999999997</v>
      </c>
      <c r="O992" s="24">
        <f t="shared" si="30"/>
        <v>128.7252</v>
      </c>
      <c r="Q992" s="21">
        <f>IFERROR(O992/LISTAS[[#This Row],[COSTO]]-1,"")</f>
        <v>1.7507500576967461</v>
      </c>
      <c r="R992" t="str">
        <f>+LISTAS[[#This Row],[ID]]</f>
        <v>ORING121</v>
      </c>
      <c r="T992" s="29"/>
      <c r="U992" s="25">
        <f>LISTAS[[#This Row],[COSTO]]+(LISTAS[[#This Row],[COSTO]]*T992)</f>
        <v>46.796399999999998</v>
      </c>
      <c r="V992" s="30">
        <f>IF(T992="",0,U992/LISTAS[[#This Row],[VENTA NETA]]-1)</f>
        <v>0</v>
      </c>
      <c r="X992" s="25">
        <v>69.545000000000002</v>
      </c>
      <c r="Y992" s="31">
        <f>IFERROR(LISTAS[[#This Row],[COSTO]]/X992-1,"")</f>
        <v>-0.32710619023653753</v>
      </c>
    </row>
    <row r="993" spans="1:25" x14ac:dyDescent="0.2">
      <c r="A993" s="6" t="s">
        <v>1566</v>
      </c>
      <c r="B993" t="s">
        <v>1452</v>
      </c>
      <c r="C993">
        <v>122</v>
      </c>
      <c r="D993" t="s">
        <v>1567</v>
      </c>
      <c r="E993" s="2">
        <v>354.38</v>
      </c>
      <c r="F993" s="6" t="str">
        <f>+_xlfn.XLOOKUP(LISTAS[[#This Row],[ID]],_01_CODIGOS_Y_COSTOS_xlsm[Producto y N°],_01_CODIGOS_Y_COSTOS_xlsm[FABRICA],"",0,1)</f>
        <v>OVNISA</v>
      </c>
      <c r="G993" s="13">
        <f>LISTAS[[#This Row],[Precio]]*(1-0.46)*(1-IF($C$3520="",0,$C$3520))</f>
        <v>143.52390000000003</v>
      </c>
      <c r="H993" s="1">
        <f>+_xlfn.XLOOKUP(LISTAS[[#This Row],[ID]],_01_CODIGOS_Y_COSTOS_xlsm[Producto y N°],_01_CODIGOS_Y_COSTOS_xlsm[COSTO],0,0,1)</f>
        <v>52.1813</v>
      </c>
      <c r="I993" s="115">
        <f>+IFERROR(LISTAS[[#This Row],[VENTA NETA]]/LISTAS[[#This Row],[COSTO]]-1,0)</f>
        <v>1.7504853271191023</v>
      </c>
      <c r="J993" s="33" t="str">
        <f>IFERROR(VLOOKUP(LISTAS[[#This Row],[ID]],_01_CODIGOS_Y_COSTOS_xlsm[[Producto y N°]:[CODIGO]],2,0),"")</f>
        <v>122</v>
      </c>
      <c r="M993" s="22">
        <v>0</v>
      </c>
      <c r="N993" s="23">
        <f>+LISTAS[[#This Row],[Precio]]+(LISTAS[[#This Row],[Precio]]*M993)</f>
        <v>354.38</v>
      </c>
      <c r="O993" s="24">
        <f t="shared" si="30"/>
        <v>143.52390000000003</v>
      </c>
      <c r="Q993" s="21">
        <f>IFERROR(O993/LISTAS[[#This Row],[COSTO]]-1,"")</f>
        <v>1.7504853271191023</v>
      </c>
      <c r="R993" t="str">
        <f>+LISTAS[[#This Row],[ID]]</f>
        <v>ORING122</v>
      </c>
      <c r="T993" s="29"/>
      <c r="U993" s="25">
        <f>LISTAS[[#This Row],[COSTO]]+(LISTAS[[#This Row],[COSTO]]*T993)</f>
        <v>52.1813</v>
      </c>
      <c r="V993" s="30">
        <f>IF(T993="",0,U993/LISTAS[[#This Row],[VENTA NETA]]-1)</f>
        <v>0</v>
      </c>
      <c r="X993" s="25">
        <v>77.545199999999994</v>
      </c>
      <c r="Y993" s="31">
        <f>IFERROR(LISTAS[[#This Row],[COSTO]]/X993-1,"")</f>
        <v>-0.32708536440682334</v>
      </c>
    </row>
    <row r="994" spans="1:25" x14ac:dyDescent="0.2">
      <c r="A994" s="6" t="s">
        <v>1568</v>
      </c>
      <c r="B994" t="s">
        <v>1452</v>
      </c>
      <c r="C994">
        <v>123</v>
      </c>
      <c r="D994" t="s">
        <v>1569</v>
      </c>
      <c r="E994" s="2">
        <v>383.22</v>
      </c>
      <c r="F994" s="6" t="str">
        <f>+_xlfn.XLOOKUP(LISTAS[[#This Row],[ID]],_01_CODIGOS_Y_COSTOS_xlsm[Producto y N°],_01_CODIGOS_Y_COSTOS_xlsm[FABRICA],"",0,1)</f>
        <v>OVNISA</v>
      </c>
      <c r="G994" s="13">
        <f>LISTAS[[#This Row],[Precio]]*(1-0.46)*(1-IF($C$3520="",0,$C$3520))</f>
        <v>155.20410000000001</v>
      </c>
      <c r="H994" s="1">
        <f>+_xlfn.XLOOKUP(LISTAS[[#This Row],[ID]],_01_CODIGOS_Y_COSTOS_xlsm[Producto y N°],_01_CODIGOS_Y_COSTOS_xlsm[COSTO],0,0,1)</f>
        <v>56.414900000000003</v>
      </c>
      <c r="I994" s="115">
        <f>+IFERROR(LISTAS[[#This Row],[VENTA NETA]]/LISTAS[[#This Row],[COSTO]]-1,0)</f>
        <v>1.7511189419816398</v>
      </c>
      <c r="J994" s="33" t="str">
        <f>IFERROR(VLOOKUP(LISTAS[[#This Row],[ID]],_01_CODIGOS_Y_COSTOS_xlsm[[Producto y N°]:[CODIGO]],2,0),"")</f>
        <v>123</v>
      </c>
      <c r="M994" s="22">
        <v>0</v>
      </c>
      <c r="N994" s="23">
        <f>+LISTAS[[#This Row],[Precio]]+(LISTAS[[#This Row],[Precio]]*M994)</f>
        <v>383.22</v>
      </c>
      <c r="O994" s="24">
        <f t="shared" si="30"/>
        <v>155.20410000000001</v>
      </c>
      <c r="Q994" s="21">
        <f>IFERROR(O994/LISTAS[[#This Row],[COSTO]]-1,"")</f>
        <v>1.7511189419816398</v>
      </c>
      <c r="R994" t="str">
        <f>+LISTAS[[#This Row],[ID]]</f>
        <v>ORING123</v>
      </c>
      <c r="T994" s="29"/>
      <c r="U994" s="25">
        <f>LISTAS[[#This Row],[COSTO]]+(LISTAS[[#This Row],[COSTO]]*T994)</f>
        <v>56.414900000000003</v>
      </c>
      <c r="V994" s="30">
        <f>IF(T994="",0,U994/LISTAS[[#This Row],[VENTA NETA]]-1)</f>
        <v>0</v>
      </c>
      <c r="X994" s="25">
        <v>83.837500000000006</v>
      </c>
      <c r="Y994" s="31">
        <f>IFERROR(LISTAS[[#This Row],[COSTO]]/X994-1,"")</f>
        <v>-0.3270922916356046</v>
      </c>
    </row>
    <row r="995" spans="1:25" x14ac:dyDescent="0.2">
      <c r="A995" s="6" t="s">
        <v>1570</v>
      </c>
      <c r="B995" t="s">
        <v>1452</v>
      </c>
      <c r="C995">
        <v>124</v>
      </c>
      <c r="D995" t="s">
        <v>1571</v>
      </c>
      <c r="E995" s="2">
        <v>416.17</v>
      </c>
      <c r="F995" s="6" t="str">
        <f>+_xlfn.XLOOKUP(LISTAS[[#This Row],[ID]],_01_CODIGOS_Y_COSTOS_xlsm[Producto y N°],_01_CODIGOS_Y_COSTOS_xlsm[FABRICA],"",0,1)</f>
        <v>OVNISA</v>
      </c>
      <c r="G995" s="13">
        <f>LISTAS[[#This Row],[Precio]]*(1-0.46)*(1-IF($C$3520="",0,$C$3520))</f>
        <v>168.54885000000002</v>
      </c>
      <c r="H995" s="1">
        <f>+_xlfn.XLOOKUP(LISTAS[[#This Row],[ID]],_01_CODIGOS_Y_COSTOS_xlsm[Producto y N°],_01_CODIGOS_Y_COSTOS_xlsm[COSTO],0,0,1)</f>
        <v>61.273800000000001</v>
      </c>
      <c r="I995" s="115">
        <f>+IFERROR(LISTAS[[#This Row],[VENTA NETA]]/LISTAS[[#This Row],[COSTO]]-1,0)</f>
        <v>1.7507490966775361</v>
      </c>
      <c r="J995" s="33" t="str">
        <f>IFERROR(VLOOKUP(LISTAS[[#This Row],[ID]],_01_CODIGOS_Y_COSTOS_xlsm[[Producto y N°]:[CODIGO]],2,0),"")</f>
        <v>124</v>
      </c>
      <c r="M995" s="22">
        <v>0</v>
      </c>
      <c r="N995" s="23">
        <f>+LISTAS[[#This Row],[Precio]]+(LISTAS[[#This Row],[Precio]]*M995)</f>
        <v>416.17</v>
      </c>
      <c r="O995" s="24">
        <f t="shared" si="30"/>
        <v>168.54885000000002</v>
      </c>
      <c r="Q995" s="21">
        <f>IFERROR(O995/LISTAS[[#This Row],[COSTO]]-1,"")</f>
        <v>1.7507490966775361</v>
      </c>
      <c r="R995" t="str">
        <f>+LISTAS[[#This Row],[ID]]</f>
        <v>ORING124</v>
      </c>
      <c r="T995" s="29"/>
      <c r="U995" s="25">
        <f>LISTAS[[#This Row],[COSTO]]+(LISTAS[[#This Row],[COSTO]]*T995)</f>
        <v>61.273800000000001</v>
      </c>
      <c r="V995" s="30">
        <f>IF(T995="",0,U995/LISTAS[[#This Row],[VENTA NETA]]-1)</f>
        <v>0</v>
      </c>
      <c r="X995" s="25">
        <v>91.058599999999998</v>
      </c>
      <c r="Y995" s="31">
        <f>IFERROR(LISTAS[[#This Row],[COSTO]]/X995-1,"")</f>
        <v>-0.32709485979358344</v>
      </c>
    </row>
    <row r="996" spans="1:25" x14ac:dyDescent="0.2">
      <c r="A996" s="6" t="s">
        <v>1572</v>
      </c>
      <c r="B996" t="s">
        <v>1452</v>
      </c>
      <c r="C996">
        <v>125</v>
      </c>
      <c r="D996" t="s">
        <v>1573</v>
      </c>
      <c r="E996" s="2">
        <v>431.56</v>
      </c>
      <c r="F996" s="6" t="str">
        <f>+_xlfn.XLOOKUP(LISTAS[[#This Row],[ID]],_01_CODIGOS_Y_COSTOS_xlsm[Producto y N°],_01_CODIGOS_Y_COSTOS_xlsm[FABRICA],"",0,1)</f>
        <v>OVNISA</v>
      </c>
      <c r="G996" s="13">
        <f>LISTAS[[#This Row],[Precio]]*(1-0.46)*(1-IF($C$3520="",0,$C$3520))</f>
        <v>174.7818</v>
      </c>
      <c r="H996" s="1">
        <f>+_xlfn.XLOOKUP(LISTAS[[#This Row],[ID]],_01_CODIGOS_Y_COSTOS_xlsm[Producto y N°],_01_CODIGOS_Y_COSTOS_xlsm[COSTO],0,0,1)</f>
        <v>63.532400000000003</v>
      </c>
      <c r="I996" s="115">
        <f>+IFERROR(LISTAS[[#This Row],[VENTA NETA]]/LISTAS[[#This Row],[COSTO]]-1,0)</f>
        <v>1.7510655980255745</v>
      </c>
      <c r="J996" s="33" t="str">
        <f>IFERROR(VLOOKUP(LISTAS[[#This Row],[ID]],_01_CODIGOS_Y_COSTOS_xlsm[[Producto y N°]:[CODIGO]],2,0),"")</f>
        <v>125</v>
      </c>
      <c r="M996" s="22">
        <v>0</v>
      </c>
      <c r="N996" s="23">
        <f>+LISTAS[[#This Row],[Precio]]+(LISTAS[[#This Row],[Precio]]*M996)</f>
        <v>431.56</v>
      </c>
      <c r="O996" s="24">
        <f t="shared" si="30"/>
        <v>174.7818</v>
      </c>
      <c r="Q996" s="21">
        <f>IFERROR(O996/LISTAS[[#This Row],[COSTO]]-1,"")</f>
        <v>1.7510655980255745</v>
      </c>
      <c r="R996" t="str">
        <f>+LISTAS[[#This Row],[ID]]</f>
        <v>ORING125</v>
      </c>
      <c r="T996" s="29"/>
      <c r="U996" s="25">
        <f>LISTAS[[#This Row],[COSTO]]+(LISTAS[[#This Row],[COSTO]]*T996)</f>
        <v>63.532400000000003</v>
      </c>
      <c r="V996" s="30">
        <f>IF(T996="",0,U996/LISTAS[[#This Row],[VENTA NETA]]-1)</f>
        <v>0</v>
      </c>
      <c r="X996" s="25">
        <v>94.414500000000004</v>
      </c>
      <c r="Y996" s="31">
        <f>IFERROR(LISTAS[[#This Row],[COSTO]]/X996-1,"")</f>
        <v>-0.32709064815256128</v>
      </c>
    </row>
    <row r="997" spans="1:25" x14ac:dyDescent="0.2">
      <c r="A997" s="6" t="s">
        <v>1574</v>
      </c>
      <c r="B997" t="s">
        <v>1452</v>
      </c>
      <c r="C997">
        <v>126</v>
      </c>
      <c r="D997" t="s">
        <v>1575</v>
      </c>
      <c r="E997" s="2">
        <v>468.72</v>
      </c>
      <c r="F997" s="6" t="str">
        <f>+_xlfn.XLOOKUP(LISTAS[[#This Row],[ID]],_01_CODIGOS_Y_COSTOS_xlsm[Producto y N°],_01_CODIGOS_Y_COSTOS_xlsm[FABRICA],"",0,1)</f>
        <v>OVNISA</v>
      </c>
      <c r="G997" s="13">
        <f>LISTAS[[#This Row],[Precio]]*(1-0.46)*(1-IF($C$3520="",0,$C$3520))</f>
        <v>189.83160000000004</v>
      </c>
      <c r="H997" s="1">
        <f>+_xlfn.XLOOKUP(LISTAS[[#This Row],[ID]],_01_CODIGOS_Y_COSTOS_xlsm[Producto y N°],_01_CODIGOS_Y_COSTOS_xlsm[COSTO],0,0,1)</f>
        <v>69.016499999999994</v>
      </c>
      <c r="I997" s="115">
        <f>+IFERROR(LISTAS[[#This Row],[VENTA NETA]]/LISTAS[[#This Row],[COSTO]]-1,0)</f>
        <v>1.7505248744865365</v>
      </c>
      <c r="J997" s="33" t="str">
        <f>IFERROR(VLOOKUP(LISTAS[[#This Row],[ID]],_01_CODIGOS_Y_COSTOS_xlsm[[Producto y N°]:[CODIGO]],2,0),"")</f>
        <v>126</v>
      </c>
      <c r="M997" s="22">
        <v>0</v>
      </c>
      <c r="N997" s="23">
        <f>+LISTAS[[#This Row],[Precio]]+(LISTAS[[#This Row],[Precio]]*M997)</f>
        <v>468.72</v>
      </c>
      <c r="O997" s="24">
        <f t="shared" si="30"/>
        <v>189.83160000000004</v>
      </c>
      <c r="Q997" s="21">
        <f>IFERROR(O997/LISTAS[[#This Row],[COSTO]]-1,"")</f>
        <v>1.7505248744865365</v>
      </c>
      <c r="R997" t="str">
        <f>+LISTAS[[#This Row],[ID]]</f>
        <v>ORING126</v>
      </c>
      <c r="T997" s="29"/>
      <c r="U997" s="25">
        <f>LISTAS[[#This Row],[COSTO]]+(LISTAS[[#This Row],[COSTO]]*T997)</f>
        <v>69.016499999999994</v>
      </c>
      <c r="V997" s="30">
        <f>IF(T997="",0,U997/LISTAS[[#This Row],[VENTA NETA]]-1)</f>
        <v>0</v>
      </c>
      <c r="X997" s="25">
        <v>102.5646</v>
      </c>
      <c r="Y997" s="31">
        <f>IFERROR(LISTAS[[#This Row],[COSTO]]/X997-1,"")</f>
        <v>-0.32709238860191536</v>
      </c>
    </row>
    <row r="998" spans="1:25" x14ac:dyDescent="0.2">
      <c r="A998" s="6" t="s">
        <v>1576</v>
      </c>
      <c r="B998" t="s">
        <v>1452</v>
      </c>
      <c r="C998">
        <v>127</v>
      </c>
      <c r="D998" t="s">
        <v>1577</v>
      </c>
      <c r="E998" s="2">
        <v>523.35</v>
      </c>
      <c r="F998" s="6" t="str">
        <f>+_xlfn.XLOOKUP(LISTAS[[#This Row],[ID]],_01_CODIGOS_Y_COSTOS_xlsm[Producto y N°],_01_CODIGOS_Y_COSTOS_xlsm[FABRICA],"",0,1)</f>
        <v>OVNISA</v>
      </c>
      <c r="G998" s="13">
        <f>LISTAS[[#This Row],[Precio]]*(1-0.46)*(1-IF($C$3520="",0,$C$3520))</f>
        <v>211.95675000000003</v>
      </c>
      <c r="H998" s="1">
        <f>+_xlfn.XLOOKUP(LISTAS[[#This Row],[ID]],_01_CODIGOS_Y_COSTOS_xlsm[Producto y N°],_01_CODIGOS_Y_COSTOS_xlsm[COSTO],0,0,1)</f>
        <v>77.063199999999995</v>
      </c>
      <c r="I998" s="115">
        <f>+IFERROR(LISTAS[[#This Row],[VENTA NETA]]/LISTAS[[#This Row],[COSTO]]-1,0)</f>
        <v>1.7504275711364183</v>
      </c>
      <c r="J998" s="33" t="str">
        <f>IFERROR(VLOOKUP(LISTAS[[#This Row],[ID]],_01_CODIGOS_Y_COSTOS_xlsm[[Producto y N°]:[CODIGO]],2,0),"")</f>
        <v>127</v>
      </c>
      <c r="M998" s="22">
        <v>0</v>
      </c>
      <c r="N998" s="23">
        <f>+LISTAS[[#This Row],[Precio]]+(LISTAS[[#This Row],[Precio]]*M998)</f>
        <v>523.35</v>
      </c>
      <c r="O998" s="24">
        <f t="shared" si="30"/>
        <v>211.95675000000003</v>
      </c>
      <c r="Q998" s="21">
        <f>IFERROR(O998/LISTAS[[#This Row],[COSTO]]-1,"")</f>
        <v>1.7504275711364183</v>
      </c>
      <c r="R998" t="str">
        <f>+LISTAS[[#This Row],[ID]]</f>
        <v>ORING127</v>
      </c>
      <c r="T998" s="29"/>
      <c r="U998" s="25">
        <f>LISTAS[[#This Row],[COSTO]]+(LISTAS[[#This Row],[COSTO]]*T998)</f>
        <v>77.063199999999995</v>
      </c>
      <c r="V998" s="30">
        <f>IF(T998="",0,U998/LISTAS[[#This Row],[VENTA NETA]]-1)</f>
        <v>0</v>
      </c>
      <c r="X998" s="25">
        <v>114.52290000000001</v>
      </c>
      <c r="Y998" s="31">
        <f>IFERROR(LISTAS[[#This Row],[COSTO]]/X998-1,"")</f>
        <v>-0.32709353325841395</v>
      </c>
    </row>
    <row r="999" spans="1:25" x14ac:dyDescent="0.2">
      <c r="A999" s="6" t="s">
        <v>1578</v>
      </c>
      <c r="B999" t="s">
        <v>1452</v>
      </c>
      <c r="C999">
        <v>128</v>
      </c>
      <c r="D999" t="s">
        <v>1579</v>
      </c>
      <c r="E999" s="2">
        <v>520.65</v>
      </c>
      <c r="F999" s="6" t="str">
        <f>+_xlfn.XLOOKUP(LISTAS[[#This Row],[ID]],_01_CODIGOS_Y_COSTOS_xlsm[Producto y N°],_01_CODIGOS_Y_COSTOS_xlsm[FABRICA],"",0,1)</f>
        <v>OVNISA</v>
      </c>
      <c r="G999" s="13">
        <f>LISTAS[[#This Row],[Precio]]*(1-0.46)*(1-IF($C$3520="",0,$C$3520))</f>
        <v>210.86324999999999</v>
      </c>
      <c r="H999" s="1">
        <f>+_xlfn.XLOOKUP(LISTAS[[#This Row],[ID]],_01_CODIGOS_Y_COSTOS_xlsm[Producto y N°],_01_CODIGOS_Y_COSTOS_xlsm[COSTO],0,0,1)</f>
        <v>76.6584</v>
      </c>
      <c r="I999" s="115">
        <f>+IFERROR(LISTAS[[#This Row],[VENTA NETA]]/LISTAS[[#This Row],[COSTO]]-1,0)</f>
        <v>1.750686813186813</v>
      </c>
      <c r="J999" s="33" t="str">
        <f>IFERROR(VLOOKUP(LISTAS[[#This Row],[ID]],_01_CODIGOS_Y_COSTOS_xlsm[[Producto y N°]:[CODIGO]],2,0),"")</f>
        <v>128</v>
      </c>
      <c r="M999" s="22">
        <v>0</v>
      </c>
      <c r="N999" s="23">
        <f>+LISTAS[[#This Row],[Precio]]+(LISTAS[[#This Row],[Precio]]*M999)</f>
        <v>520.65</v>
      </c>
      <c r="O999" s="24">
        <f t="shared" si="30"/>
        <v>210.86324999999999</v>
      </c>
      <c r="Q999" s="21">
        <f>IFERROR(O999/LISTAS[[#This Row],[COSTO]]-1,"")</f>
        <v>1.750686813186813</v>
      </c>
      <c r="R999" t="str">
        <f>+LISTAS[[#This Row],[ID]]</f>
        <v>ORING128</v>
      </c>
      <c r="T999" s="29"/>
      <c r="U999" s="25">
        <f>LISTAS[[#This Row],[COSTO]]+(LISTAS[[#This Row],[COSTO]]*T999)</f>
        <v>76.6584</v>
      </c>
      <c r="V999" s="30">
        <f>IF(T999="",0,U999/LISTAS[[#This Row],[VENTA NETA]]-1)</f>
        <v>0</v>
      </c>
      <c r="X999" s="25">
        <v>113.9207</v>
      </c>
      <c r="Y999" s="31">
        <f>IFERROR(LISTAS[[#This Row],[COSTO]]/X999-1,"")</f>
        <v>-0.32708980896360362</v>
      </c>
    </row>
    <row r="1000" spans="1:25" x14ac:dyDescent="0.2">
      <c r="A1000" s="6" t="s">
        <v>1580</v>
      </c>
      <c r="B1000" t="s">
        <v>1452</v>
      </c>
      <c r="C1000">
        <v>129</v>
      </c>
      <c r="D1000" t="s">
        <v>1581</v>
      </c>
      <c r="E1000" s="2">
        <v>533.99</v>
      </c>
      <c r="F1000" s="6" t="str">
        <f>+_xlfn.XLOOKUP(LISTAS[[#This Row],[ID]],_01_CODIGOS_Y_COSTOS_xlsm[Producto y N°],_01_CODIGOS_Y_COSTOS_xlsm[FABRICA],"",0,1)</f>
        <v>OVNISA</v>
      </c>
      <c r="G1000" s="13">
        <f>LISTAS[[#This Row],[Precio]]*(1-0.46)*(1-IF($C$3520="",0,$C$3520))</f>
        <v>216.26595</v>
      </c>
      <c r="H1000" s="1">
        <f>+_xlfn.XLOOKUP(LISTAS[[#This Row],[ID]],_01_CODIGOS_Y_COSTOS_xlsm[Producto y N°],_01_CODIGOS_Y_COSTOS_xlsm[COSTO],0,0,1)</f>
        <v>78.614599999999996</v>
      </c>
      <c r="I1000" s="115">
        <f>+IFERROR(LISTAS[[#This Row],[VENTA NETA]]/LISTAS[[#This Row],[COSTO]]-1,0)</f>
        <v>1.7509641974900338</v>
      </c>
      <c r="J1000" s="33" t="str">
        <f>IFERROR(VLOOKUP(LISTAS[[#This Row],[ID]],_01_CODIGOS_Y_COSTOS_xlsm[[Producto y N°]:[CODIGO]],2,0),"")</f>
        <v>129</v>
      </c>
      <c r="M1000" s="22">
        <v>0</v>
      </c>
      <c r="N1000" s="23">
        <f>+LISTAS[[#This Row],[Precio]]+(LISTAS[[#This Row],[Precio]]*M1000)</f>
        <v>533.99</v>
      </c>
      <c r="O1000" s="24">
        <f t="shared" si="30"/>
        <v>216.26595</v>
      </c>
      <c r="Q1000" s="21">
        <f>IFERROR(O1000/LISTAS[[#This Row],[COSTO]]-1,"")</f>
        <v>1.7509641974900338</v>
      </c>
      <c r="R1000" t="str">
        <f>+LISTAS[[#This Row],[ID]]</f>
        <v>ORING129</v>
      </c>
      <c r="T1000" s="29"/>
      <c r="U1000" s="25">
        <f>LISTAS[[#This Row],[COSTO]]+(LISTAS[[#This Row],[COSTO]]*T1000)</f>
        <v>78.614599999999996</v>
      </c>
      <c r="V1000" s="30">
        <f>IF(T1000="",0,U1000/LISTAS[[#This Row],[VENTA NETA]]-1)</f>
        <v>0</v>
      </c>
      <c r="X1000" s="25">
        <v>116.8271</v>
      </c>
      <c r="Y1000" s="31">
        <f>IFERROR(LISTAS[[#This Row],[COSTO]]/X1000-1,"")</f>
        <v>-0.3270859244130857</v>
      </c>
    </row>
    <row r="1001" spans="1:25" x14ac:dyDescent="0.2">
      <c r="A1001" s="6" t="s">
        <v>1582</v>
      </c>
      <c r="B1001" t="s">
        <v>1452</v>
      </c>
      <c r="C1001">
        <v>130</v>
      </c>
      <c r="D1001" t="s">
        <v>1583</v>
      </c>
      <c r="E1001" s="2">
        <v>559.24</v>
      </c>
      <c r="F1001" s="6" t="str">
        <f>+_xlfn.XLOOKUP(LISTAS[[#This Row],[ID]],_01_CODIGOS_Y_COSTOS_xlsm[Producto y N°],_01_CODIGOS_Y_COSTOS_xlsm[FABRICA],"",0,1)</f>
        <v>OVNISA</v>
      </c>
      <c r="G1001" s="13">
        <f>LISTAS[[#This Row],[Precio]]*(1-0.46)*(1-IF($C$3520="",0,$C$3520))</f>
        <v>226.49220000000003</v>
      </c>
      <c r="H1001" s="1">
        <f>+_xlfn.XLOOKUP(LISTAS[[#This Row],[ID]],_01_CODIGOS_Y_COSTOS_xlsm[Producto y N°],_01_CODIGOS_Y_COSTOS_xlsm[COSTO],0,0,1)</f>
        <v>82.344200000000001</v>
      </c>
      <c r="I1001" s="115">
        <f>+IFERROR(LISTAS[[#This Row],[VENTA NETA]]/LISTAS[[#This Row],[COSTO]]-1,0)</f>
        <v>1.7505543802720775</v>
      </c>
      <c r="J1001" s="33" t="str">
        <f>IFERROR(VLOOKUP(LISTAS[[#This Row],[ID]],_01_CODIGOS_Y_COSTOS_xlsm[[Producto y N°]:[CODIGO]],2,0),"")</f>
        <v>130</v>
      </c>
      <c r="M1001" s="22">
        <v>0</v>
      </c>
      <c r="N1001" s="23">
        <f>+LISTAS[[#This Row],[Precio]]+(LISTAS[[#This Row],[Precio]]*M1001)</f>
        <v>559.24</v>
      </c>
      <c r="O1001" s="24">
        <f t="shared" ref="O1001:O1064" si="31">N1001*(1-0.46)*(1-IF($C$3520="",0,$C$3520))</f>
        <v>226.49220000000003</v>
      </c>
      <c r="Q1001" s="21">
        <f>IFERROR(O1001/LISTAS[[#This Row],[COSTO]]-1,"")</f>
        <v>1.7505543802720775</v>
      </c>
      <c r="R1001" t="str">
        <f>+LISTAS[[#This Row],[ID]]</f>
        <v>ORING130</v>
      </c>
      <c r="T1001" s="29"/>
      <c r="U1001" s="25">
        <f>LISTAS[[#This Row],[COSTO]]+(LISTAS[[#This Row],[COSTO]]*T1001)</f>
        <v>82.344200000000001</v>
      </c>
      <c r="V1001" s="30">
        <f>IF(T1001="",0,U1001/LISTAS[[#This Row],[VENTA NETA]]-1)</f>
        <v>0</v>
      </c>
      <c r="X1001" s="25">
        <v>122.3704</v>
      </c>
      <c r="Y1001" s="31">
        <f>IFERROR(LISTAS[[#This Row],[COSTO]]/X1001-1,"")</f>
        <v>-0.32709053823473655</v>
      </c>
    </row>
    <row r="1002" spans="1:25" x14ac:dyDescent="0.2">
      <c r="A1002" s="6" t="s">
        <v>1584</v>
      </c>
      <c r="B1002" t="s">
        <v>1452</v>
      </c>
      <c r="C1002">
        <v>131</v>
      </c>
      <c r="D1002" t="s">
        <v>1585</v>
      </c>
      <c r="E1002" s="2">
        <v>589.39</v>
      </c>
      <c r="F1002" s="6" t="str">
        <f>+_xlfn.XLOOKUP(LISTAS[[#This Row],[ID]],_01_CODIGOS_Y_COSTOS_xlsm[Producto y N°],_01_CODIGOS_Y_COSTOS_xlsm[FABRICA],"",0,1)</f>
        <v>OVNISA</v>
      </c>
      <c r="G1002" s="13">
        <f>LISTAS[[#This Row],[Precio]]*(1-0.46)*(1-IF($C$3520="",0,$C$3520))</f>
        <v>238.70294999999999</v>
      </c>
      <c r="H1002" s="1">
        <f>+_xlfn.XLOOKUP(LISTAS[[#This Row],[ID]],_01_CODIGOS_Y_COSTOS_xlsm[Producto y N°],_01_CODIGOS_Y_COSTOS_xlsm[COSTO],0,0,1)</f>
        <v>86.780900000000003</v>
      </c>
      <c r="I1002" s="115">
        <f>+IFERROR(LISTAS[[#This Row],[VENTA NETA]]/LISTAS[[#This Row],[COSTO]]-1,0)</f>
        <v>1.7506392535684694</v>
      </c>
      <c r="J1002" s="33" t="str">
        <f>IFERROR(VLOOKUP(LISTAS[[#This Row],[ID]],_01_CODIGOS_Y_COSTOS_xlsm[[Producto y N°]:[CODIGO]],2,0),"")</f>
        <v>131</v>
      </c>
      <c r="M1002" s="22">
        <v>0</v>
      </c>
      <c r="N1002" s="23">
        <f>+LISTAS[[#This Row],[Precio]]+(LISTAS[[#This Row],[Precio]]*M1002)</f>
        <v>589.39</v>
      </c>
      <c r="O1002" s="24">
        <f t="shared" si="31"/>
        <v>238.70294999999999</v>
      </c>
      <c r="Q1002" s="21">
        <f>IFERROR(O1002/LISTAS[[#This Row],[COSTO]]-1,"")</f>
        <v>1.7506392535684694</v>
      </c>
      <c r="R1002" t="str">
        <f>+LISTAS[[#This Row],[ID]]</f>
        <v>ORING131</v>
      </c>
      <c r="T1002" s="29"/>
      <c r="U1002" s="25">
        <f>LISTAS[[#This Row],[COSTO]]+(LISTAS[[#This Row],[COSTO]]*T1002)</f>
        <v>86.780900000000003</v>
      </c>
      <c r="V1002" s="30">
        <f>IF(T1002="",0,U1002/LISTAS[[#This Row],[VENTA NETA]]-1)</f>
        <v>0</v>
      </c>
      <c r="X1002" s="25">
        <v>128.9623</v>
      </c>
      <c r="Y1002" s="31">
        <f>IFERROR(LISTAS[[#This Row],[COSTO]]/X1002-1,"")</f>
        <v>-0.32708318632654654</v>
      </c>
    </row>
    <row r="1003" spans="1:25" x14ac:dyDescent="0.2">
      <c r="A1003" s="6" t="s">
        <v>1586</v>
      </c>
      <c r="B1003" t="s">
        <v>1452</v>
      </c>
      <c r="C1003">
        <v>132</v>
      </c>
      <c r="D1003" t="s">
        <v>1587</v>
      </c>
      <c r="E1003" s="2">
        <v>612.59</v>
      </c>
      <c r="F1003" s="6" t="str">
        <f>+_xlfn.XLOOKUP(LISTAS[[#This Row],[ID]],_01_CODIGOS_Y_COSTOS_xlsm[Producto y N°],_01_CODIGOS_Y_COSTOS_xlsm[FABRICA],"",0,1)</f>
        <v>OVNISA</v>
      </c>
      <c r="G1003" s="13">
        <f>LISTAS[[#This Row],[Precio]]*(1-0.46)*(1-IF($C$3520="",0,$C$3520))</f>
        <v>248.09895</v>
      </c>
      <c r="H1003" s="1">
        <f>+_xlfn.XLOOKUP(LISTAS[[#This Row],[ID]],_01_CODIGOS_Y_COSTOS_xlsm[Producto y N°],_01_CODIGOS_Y_COSTOS_xlsm[COSTO],0,0,1)</f>
        <v>90.187700000000007</v>
      </c>
      <c r="I1003" s="115">
        <f>+IFERROR(LISTAS[[#This Row],[VENTA NETA]]/LISTAS[[#This Row],[COSTO]]-1,0)</f>
        <v>1.7509178080824768</v>
      </c>
      <c r="J1003" s="33" t="str">
        <f>IFERROR(VLOOKUP(LISTAS[[#This Row],[ID]],_01_CODIGOS_Y_COSTOS_xlsm[[Producto y N°]:[CODIGO]],2,0),"")</f>
        <v>132</v>
      </c>
      <c r="M1003" s="22">
        <v>0</v>
      </c>
      <c r="N1003" s="23">
        <f>+LISTAS[[#This Row],[Precio]]+(LISTAS[[#This Row],[Precio]]*M1003)</f>
        <v>612.59</v>
      </c>
      <c r="O1003" s="24">
        <f t="shared" si="31"/>
        <v>248.09895</v>
      </c>
      <c r="Q1003" s="21">
        <f>IFERROR(O1003/LISTAS[[#This Row],[COSTO]]-1,"")</f>
        <v>1.7509178080824768</v>
      </c>
      <c r="R1003" t="str">
        <f>+LISTAS[[#This Row],[ID]]</f>
        <v>ORING132</v>
      </c>
      <c r="T1003" s="29"/>
      <c r="U1003" s="25">
        <f>LISTAS[[#This Row],[COSTO]]+(LISTAS[[#This Row],[COSTO]]*T1003)</f>
        <v>90.187700000000007</v>
      </c>
      <c r="V1003" s="30">
        <f>IF(T1003="",0,U1003/LISTAS[[#This Row],[VENTA NETA]]-1)</f>
        <v>0</v>
      </c>
      <c r="X1003" s="25">
        <v>134.02610000000001</v>
      </c>
      <c r="Y1003" s="31">
        <f>IFERROR(LISTAS[[#This Row],[COSTO]]/X1003-1,"")</f>
        <v>-0.3270885297714401</v>
      </c>
    </row>
    <row r="1004" spans="1:25" x14ac:dyDescent="0.2">
      <c r="A1004" s="6" t="s">
        <v>1588</v>
      </c>
      <c r="B1004" t="s">
        <v>1452</v>
      </c>
      <c r="C1004">
        <v>133</v>
      </c>
      <c r="D1004" t="s">
        <v>1589</v>
      </c>
      <c r="E1004" s="2">
        <v>621.71</v>
      </c>
      <c r="F1004" s="6" t="str">
        <f>+_xlfn.XLOOKUP(LISTAS[[#This Row],[ID]],_01_CODIGOS_Y_COSTOS_xlsm[Producto y N°],_01_CODIGOS_Y_COSTOS_xlsm[FABRICA],"",0,1)</f>
        <v>OVNISA</v>
      </c>
      <c r="G1004" s="13">
        <f>LISTAS[[#This Row],[Precio]]*(1-0.46)*(1-IF($C$3520="",0,$C$3520))</f>
        <v>251.79255000000001</v>
      </c>
      <c r="H1004" s="1">
        <f>+_xlfn.XLOOKUP(LISTAS[[#This Row],[ID]],_01_CODIGOS_Y_COSTOS_xlsm[Producto y N°],_01_CODIGOS_Y_COSTOS_xlsm[COSTO],0,0,1)</f>
        <v>91.539000000000001</v>
      </c>
      <c r="I1004" s="115">
        <f>+IFERROR(LISTAS[[#This Row],[VENTA NETA]]/LISTAS[[#This Row],[COSTO]]-1,0)</f>
        <v>1.7506587356208829</v>
      </c>
      <c r="J1004" s="33" t="str">
        <f>IFERROR(VLOOKUP(LISTAS[[#This Row],[ID]],_01_CODIGOS_Y_COSTOS_xlsm[[Producto y N°]:[CODIGO]],2,0),"")</f>
        <v>133</v>
      </c>
      <c r="M1004" s="22">
        <v>0</v>
      </c>
      <c r="N1004" s="23">
        <f>+LISTAS[[#This Row],[Precio]]+(LISTAS[[#This Row],[Precio]]*M1004)</f>
        <v>621.71</v>
      </c>
      <c r="O1004" s="24">
        <f t="shared" si="31"/>
        <v>251.79255000000001</v>
      </c>
      <c r="Q1004" s="21">
        <f>IFERROR(O1004/LISTAS[[#This Row],[COSTO]]-1,"")</f>
        <v>1.7506587356208829</v>
      </c>
      <c r="R1004" t="str">
        <f>+LISTAS[[#This Row],[ID]]</f>
        <v>ORING133</v>
      </c>
      <c r="T1004" s="29"/>
      <c r="U1004" s="25">
        <f>LISTAS[[#This Row],[COSTO]]+(LISTAS[[#This Row],[COSTO]]*T1004)</f>
        <v>91.539000000000001</v>
      </c>
      <c r="V1004" s="30">
        <f>IF(T1004="",0,U1004/LISTAS[[#This Row],[VENTA NETA]]-1)</f>
        <v>0</v>
      </c>
      <c r="X1004" s="25">
        <v>136.03360000000001</v>
      </c>
      <c r="Y1004" s="31">
        <f>IFERROR(LISTAS[[#This Row],[COSTO]]/X1004-1,"")</f>
        <v>-0.3270853671445878</v>
      </c>
    </row>
    <row r="1005" spans="1:25" x14ac:dyDescent="0.2">
      <c r="A1005" s="6" t="s">
        <v>1590</v>
      </c>
      <c r="B1005" t="s">
        <v>1452</v>
      </c>
      <c r="C1005">
        <v>134</v>
      </c>
      <c r="D1005" t="s">
        <v>1591</v>
      </c>
      <c r="E1005" s="2">
        <v>643.49</v>
      </c>
      <c r="F1005" s="6" t="str">
        <f>+_xlfn.XLOOKUP(LISTAS[[#This Row],[ID]],_01_CODIGOS_Y_COSTOS_xlsm[Producto y N°],_01_CODIGOS_Y_COSTOS_xlsm[FABRICA],"",0,1)</f>
        <v>OVNISA</v>
      </c>
      <c r="G1005" s="13">
        <f>LISTAS[[#This Row],[Precio]]*(1-0.46)*(1-IF($C$3520="",0,$C$3520))</f>
        <v>260.61345</v>
      </c>
      <c r="H1005" s="1">
        <f>+_xlfn.XLOOKUP(LISTAS[[#This Row],[ID]],_01_CODIGOS_Y_COSTOS_xlsm[Producto y N°],_01_CODIGOS_Y_COSTOS_xlsm[COSTO],0,0,1)</f>
        <v>94.744100000000003</v>
      </c>
      <c r="I1005" s="115">
        <f>+IFERROR(LISTAS[[#This Row],[VENTA NETA]]/LISTAS[[#This Row],[COSTO]]-1,0)</f>
        <v>1.7507090151260076</v>
      </c>
      <c r="J1005" s="33" t="str">
        <f>IFERROR(VLOOKUP(LISTAS[[#This Row],[ID]],_01_CODIGOS_Y_COSTOS_xlsm[[Producto y N°]:[CODIGO]],2,0),"")</f>
        <v>134</v>
      </c>
      <c r="M1005" s="22">
        <v>0</v>
      </c>
      <c r="N1005" s="23">
        <f>+LISTAS[[#This Row],[Precio]]+(LISTAS[[#This Row],[Precio]]*M1005)</f>
        <v>643.49</v>
      </c>
      <c r="O1005" s="24">
        <f t="shared" si="31"/>
        <v>260.61345</v>
      </c>
      <c r="Q1005" s="21">
        <f>IFERROR(O1005/LISTAS[[#This Row],[COSTO]]-1,"")</f>
        <v>1.7507090151260076</v>
      </c>
      <c r="R1005" t="str">
        <f>+LISTAS[[#This Row],[ID]]</f>
        <v>ORING134</v>
      </c>
      <c r="T1005" s="29"/>
      <c r="U1005" s="25">
        <f>LISTAS[[#This Row],[COSTO]]+(LISTAS[[#This Row],[COSTO]]*T1005)</f>
        <v>94.744100000000003</v>
      </c>
      <c r="V1005" s="30">
        <f>IF(T1005="",0,U1005/LISTAS[[#This Row],[VENTA NETA]]-1)</f>
        <v>0</v>
      </c>
      <c r="X1005" s="25">
        <v>140.7978</v>
      </c>
      <c r="Y1005" s="31">
        <f>IFERROR(LISTAS[[#This Row],[COSTO]]/X1005-1,"")</f>
        <v>-0.32709104829762958</v>
      </c>
    </row>
    <row r="1006" spans="1:25" x14ac:dyDescent="0.2">
      <c r="A1006" s="6" t="s">
        <v>1592</v>
      </c>
      <c r="B1006" t="s">
        <v>1452</v>
      </c>
      <c r="C1006">
        <v>135</v>
      </c>
      <c r="D1006" t="s">
        <v>1593</v>
      </c>
      <c r="E1006" s="2">
        <v>657.06</v>
      </c>
      <c r="F1006" s="6" t="str">
        <f>+_xlfn.XLOOKUP(LISTAS[[#This Row],[ID]],_01_CODIGOS_Y_COSTOS_xlsm[Producto y N°],_01_CODIGOS_Y_COSTOS_xlsm[FABRICA],"",0,1)</f>
        <v>OVNISA</v>
      </c>
      <c r="G1006" s="13">
        <f>LISTAS[[#This Row],[Precio]]*(1-0.46)*(1-IF($C$3520="",0,$C$3520))</f>
        <v>266.10929999999996</v>
      </c>
      <c r="H1006" s="1">
        <f>+_xlfn.XLOOKUP(LISTAS[[#This Row],[ID]],_01_CODIGOS_Y_COSTOS_xlsm[Producto y N°],_01_CODIGOS_Y_COSTOS_xlsm[COSTO],0,0,1)</f>
        <v>99.906999999999996</v>
      </c>
      <c r="I1006" s="115">
        <f>+IFERROR(LISTAS[[#This Row],[VENTA NETA]]/LISTAS[[#This Row],[COSTO]]-1,0)</f>
        <v>1.6635701202117965</v>
      </c>
      <c r="J1006" s="33" t="str">
        <f>IFERROR(VLOOKUP(LISTAS[[#This Row],[ID]],_01_CODIGOS_Y_COSTOS_xlsm[[Producto y N°]:[CODIGO]],2,0),"")</f>
        <v>135</v>
      </c>
      <c r="M1006" s="22">
        <v>0</v>
      </c>
      <c r="N1006" s="23">
        <f>+LISTAS[[#This Row],[Precio]]+(LISTAS[[#This Row],[Precio]]*M1006)</f>
        <v>657.06</v>
      </c>
      <c r="O1006" s="24">
        <f t="shared" si="31"/>
        <v>266.10929999999996</v>
      </c>
      <c r="Q1006" s="21">
        <f>IFERROR(O1006/LISTAS[[#This Row],[COSTO]]-1,"")</f>
        <v>1.6635701202117965</v>
      </c>
      <c r="R1006" t="str">
        <f>+LISTAS[[#This Row],[ID]]</f>
        <v>ORING135</v>
      </c>
      <c r="T1006" s="29"/>
      <c r="U1006" s="25">
        <f>LISTAS[[#This Row],[COSTO]]+(LISTAS[[#This Row],[COSTO]]*T1006)</f>
        <v>99.906999999999996</v>
      </c>
      <c r="V1006" s="30">
        <f>IF(T1006="",0,U1006/LISTAS[[#This Row],[VENTA NETA]]-1)</f>
        <v>0</v>
      </c>
      <c r="X1006" s="25">
        <v>148.4684</v>
      </c>
      <c r="Y1006" s="31">
        <f>IFERROR(LISTAS[[#This Row],[COSTO]]/X1006-1,"")</f>
        <v>-0.32708239598460009</v>
      </c>
    </row>
    <row r="1007" spans="1:25" x14ac:dyDescent="0.2">
      <c r="A1007" s="6" t="s">
        <v>1594</v>
      </c>
      <c r="B1007" t="s">
        <v>1452</v>
      </c>
      <c r="C1007">
        <v>136</v>
      </c>
      <c r="D1007" t="s">
        <v>1595</v>
      </c>
      <c r="E1007" s="2">
        <v>769.18</v>
      </c>
      <c r="F1007" s="6" t="str">
        <f>+_xlfn.XLOOKUP(LISTAS[[#This Row],[ID]],_01_CODIGOS_Y_COSTOS_xlsm[Producto y N°],_01_CODIGOS_Y_COSTOS_xlsm[FABRICA],"",0,1)</f>
        <v>OVNISA</v>
      </c>
      <c r="G1007" s="13">
        <f>LISTAS[[#This Row],[Precio]]*(1-0.46)*(1-IF($C$3520="",0,$C$3520))</f>
        <v>311.5179</v>
      </c>
      <c r="H1007" s="1">
        <f>+_xlfn.XLOOKUP(LISTAS[[#This Row],[ID]],_01_CODIGOS_Y_COSTOS_xlsm[Producto y N°],_01_CODIGOS_Y_COSTOS_xlsm[COSTO],0,0,1)</f>
        <v>111.6108</v>
      </c>
      <c r="I1007" s="115">
        <f>+IFERROR(LISTAS[[#This Row],[VENTA NETA]]/LISTAS[[#This Row],[COSTO]]-1,0)</f>
        <v>1.7911089249427476</v>
      </c>
      <c r="J1007" s="33" t="str">
        <f>IFERROR(VLOOKUP(LISTAS[[#This Row],[ID]],_01_CODIGOS_Y_COSTOS_xlsm[[Producto y N°]:[CODIGO]],2,0),"")</f>
        <v>136</v>
      </c>
      <c r="M1007" s="22">
        <v>0</v>
      </c>
      <c r="N1007" s="23">
        <f>+LISTAS[[#This Row],[Precio]]+(LISTAS[[#This Row],[Precio]]*M1007)</f>
        <v>769.18</v>
      </c>
      <c r="O1007" s="24">
        <f t="shared" si="31"/>
        <v>311.5179</v>
      </c>
      <c r="Q1007" s="21">
        <f>IFERROR(O1007/LISTAS[[#This Row],[COSTO]]-1,"")</f>
        <v>1.7911089249427476</v>
      </c>
      <c r="R1007" t="str">
        <f>+LISTAS[[#This Row],[ID]]</f>
        <v>ORING136</v>
      </c>
      <c r="T1007" s="29"/>
      <c r="U1007" s="25">
        <f>LISTAS[[#This Row],[COSTO]]+(LISTAS[[#This Row],[COSTO]]*T1007)</f>
        <v>111.6108</v>
      </c>
      <c r="V1007" s="30">
        <f>IF(T1007="",0,U1007/LISTAS[[#This Row],[VENTA NETA]]-1)</f>
        <v>0</v>
      </c>
      <c r="X1007" s="25">
        <v>173.78749999999999</v>
      </c>
      <c r="Y1007" s="31">
        <f>IFERROR(LISTAS[[#This Row],[COSTO]]/X1007-1,"")</f>
        <v>-0.35777429331798893</v>
      </c>
    </row>
    <row r="1008" spans="1:25" x14ac:dyDescent="0.2">
      <c r="A1008" s="6" t="s">
        <v>1596</v>
      </c>
      <c r="B1008" t="s">
        <v>1452</v>
      </c>
      <c r="C1008">
        <v>137</v>
      </c>
      <c r="D1008" t="s">
        <v>1597</v>
      </c>
      <c r="E1008" s="2">
        <v>777.4</v>
      </c>
      <c r="F1008" s="6" t="str">
        <f>+_xlfn.XLOOKUP(LISTAS[[#This Row],[ID]],_01_CODIGOS_Y_COSTOS_xlsm[Producto y N°],_01_CODIGOS_Y_COSTOS_xlsm[FABRICA],"",0,1)</f>
        <v>OVNISA</v>
      </c>
      <c r="G1008" s="13">
        <f>LISTAS[[#This Row],[Precio]]*(1-0.46)*(1-IF($C$3520="",0,$C$3520))</f>
        <v>314.84699999999998</v>
      </c>
      <c r="H1008" s="1">
        <f>+_xlfn.XLOOKUP(LISTAS[[#This Row],[ID]],_01_CODIGOS_Y_COSTOS_xlsm[Producto y N°],_01_CODIGOS_Y_COSTOS_xlsm[COSTO],0,0,1)</f>
        <v>115.7216</v>
      </c>
      <c r="I1008" s="115">
        <f>+IFERROR(LISTAS[[#This Row],[VENTA NETA]]/LISTAS[[#This Row],[COSTO]]-1,0)</f>
        <v>1.7207280231175512</v>
      </c>
      <c r="J1008" s="33" t="str">
        <f>IFERROR(VLOOKUP(LISTAS[[#This Row],[ID]],_01_CODIGOS_Y_COSTOS_xlsm[[Producto y N°]:[CODIGO]],2,0),"")</f>
        <v>137</v>
      </c>
      <c r="M1008" s="22">
        <v>0</v>
      </c>
      <c r="N1008" s="23">
        <f>+LISTAS[[#This Row],[Precio]]+(LISTAS[[#This Row],[Precio]]*M1008)</f>
        <v>777.4</v>
      </c>
      <c r="O1008" s="24">
        <f t="shared" si="31"/>
        <v>314.84699999999998</v>
      </c>
      <c r="Q1008" s="21">
        <f>IFERROR(O1008/LISTAS[[#This Row],[COSTO]]-1,"")</f>
        <v>1.7207280231175512</v>
      </c>
      <c r="R1008" t="str">
        <f>+LISTAS[[#This Row],[ID]]</f>
        <v>ORING137</v>
      </c>
      <c r="T1008" s="29"/>
      <c r="U1008" s="25">
        <f>LISTAS[[#This Row],[COSTO]]+(LISTAS[[#This Row],[COSTO]]*T1008)</f>
        <v>115.7216</v>
      </c>
      <c r="V1008" s="30">
        <f>IF(T1008="",0,U1008/LISTAS[[#This Row],[VENTA NETA]]-1)</f>
        <v>0</v>
      </c>
      <c r="X1008" s="25">
        <v>175.64519999999999</v>
      </c>
      <c r="Y1008" s="31">
        <f>IFERROR(LISTAS[[#This Row],[COSTO]]/X1008-1,"")</f>
        <v>-0.34116275309544464</v>
      </c>
    </row>
    <row r="1009" spans="1:25" x14ac:dyDescent="0.2">
      <c r="A1009" s="6" t="s">
        <v>1598</v>
      </c>
      <c r="B1009" t="s">
        <v>1452</v>
      </c>
      <c r="C1009">
        <v>138</v>
      </c>
      <c r="D1009" t="s">
        <v>1599</v>
      </c>
      <c r="E1009" s="2">
        <v>805.32</v>
      </c>
      <c r="F1009" s="6" t="str">
        <f>+_xlfn.XLOOKUP(LISTAS[[#This Row],[ID]],_01_CODIGOS_Y_COSTOS_xlsm[Producto y N°],_01_CODIGOS_Y_COSTOS_xlsm[FABRICA],"",0,1)</f>
        <v>OVNISA</v>
      </c>
      <c r="G1009" s="13">
        <f>LISTAS[[#This Row],[Precio]]*(1-0.46)*(1-IF($C$3520="",0,$C$3520))</f>
        <v>326.15460000000002</v>
      </c>
      <c r="H1009" s="1">
        <f>+_xlfn.XLOOKUP(LISTAS[[#This Row],[ID]],_01_CODIGOS_Y_COSTOS_xlsm[Producto y N°],_01_CODIGOS_Y_COSTOS_xlsm[COSTO],0,0,1)</f>
        <v>121.2183</v>
      </c>
      <c r="I1009" s="115">
        <f>+IFERROR(LISTAS[[#This Row],[VENTA NETA]]/LISTAS[[#This Row],[COSTO]]-1,0)</f>
        <v>1.6906382947129273</v>
      </c>
      <c r="J1009" s="33" t="str">
        <f>IFERROR(VLOOKUP(LISTAS[[#This Row],[ID]],_01_CODIGOS_Y_COSTOS_xlsm[[Producto y N°]:[CODIGO]],2,0),"")</f>
        <v>138</v>
      </c>
      <c r="M1009" s="22">
        <v>0</v>
      </c>
      <c r="N1009" s="23">
        <f>+LISTAS[[#This Row],[Precio]]+(LISTAS[[#This Row],[Precio]]*M1009)</f>
        <v>805.32</v>
      </c>
      <c r="O1009" s="24">
        <f t="shared" si="31"/>
        <v>326.15460000000002</v>
      </c>
      <c r="Q1009" s="21">
        <f>IFERROR(O1009/LISTAS[[#This Row],[COSTO]]-1,"")</f>
        <v>1.6906382947129273</v>
      </c>
      <c r="R1009" t="str">
        <f>+LISTAS[[#This Row],[ID]]</f>
        <v>ORING138</v>
      </c>
      <c r="T1009" s="29"/>
      <c r="U1009" s="25">
        <f>LISTAS[[#This Row],[COSTO]]+(LISTAS[[#This Row],[COSTO]]*T1009)</f>
        <v>121.2183</v>
      </c>
      <c r="V1009" s="30">
        <f>IF(T1009="",0,U1009/LISTAS[[#This Row],[VENTA NETA]]-1)</f>
        <v>0</v>
      </c>
      <c r="X1009" s="25">
        <v>181.9375</v>
      </c>
      <c r="Y1009" s="31">
        <f>IFERROR(LISTAS[[#This Row],[COSTO]]/X1009-1,"")</f>
        <v>-0.33373658536585371</v>
      </c>
    </row>
    <row r="1010" spans="1:25" x14ac:dyDescent="0.2">
      <c r="A1010" s="6" t="s">
        <v>1600</v>
      </c>
      <c r="B1010" t="s">
        <v>1452</v>
      </c>
      <c r="C1010">
        <v>139</v>
      </c>
      <c r="D1010" t="s">
        <v>1601</v>
      </c>
      <c r="E1010" s="2">
        <v>812.63</v>
      </c>
      <c r="F1010" s="6" t="str">
        <f>+_xlfn.XLOOKUP(LISTAS[[#This Row],[ID]],_01_CODIGOS_Y_COSTOS_xlsm[Producto y N°],_01_CODIGOS_Y_COSTOS_xlsm[FABRICA],"",0,1)</f>
        <v>OVNISA</v>
      </c>
      <c r="G1010" s="13">
        <f>LISTAS[[#This Row],[Precio]]*(1-0.46)*(1-IF($C$3520="",0,$C$3520))</f>
        <v>329.11514999999997</v>
      </c>
      <c r="H1010" s="1">
        <f>+_xlfn.XLOOKUP(LISTAS[[#This Row],[ID]],_01_CODIGOS_Y_COSTOS_xlsm[Producto y N°],_01_CODIGOS_Y_COSTOS_xlsm[COSTO],0,0,1)</f>
        <v>123.55719999999999</v>
      </c>
      <c r="I1010" s="115">
        <f>+IFERROR(LISTAS[[#This Row],[VENTA NETA]]/LISTAS[[#This Row],[COSTO]]-1,0)</f>
        <v>1.6636663019233198</v>
      </c>
      <c r="J1010" s="33" t="str">
        <f>IFERROR(VLOOKUP(LISTAS[[#This Row],[ID]],_01_CODIGOS_Y_COSTOS_xlsm[[Producto y N°]:[CODIGO]],2,0),"")</f>
        <v>139</v>
      </c>
      <c r="M1010" s="22">
        <v>0</v>
      </c>
      <c r="N1010" s="23">
        <f>+LISTAS[[#This Row],[Precio]]+(LISTAS[[#This Row],[Precio]]*M1010)</f>
        <v>812.63</v>
      </c>
      <c r="O1010" s="24">
        <f t="shared" si="31"/>
        <v>329.11514999999997</v>
      </c>
      <c r="Q1010" s="21">
        <f>IFERROR(O1010/LISTAS[[#This Row],[COSTO]]-1,"")</f>
        <v>1.6636663019233198</v>
      </c>
      <c r="R1010" t="str">
        <f>+LISTAS[[#This Row],[ID]]</f>
        <v>ORING139</v>
      </c>
      <c r="T1010" s="29"/>
      <c r="U1010" s="25">
        <f>LISTAS[[#This Row],[COSTO]]+(LISTAS[[#This Row],[COSTO]]*T1010)</f>
        <v>123.55719999999999</v>
      </c>
      <c r="V1010" s="30">
        <f>IF(T1010="",0,U1010/LISTAS[[#This Row],[VENTA NETA]]-1)</f>
        <v>0</v>
      </c>
      <c r="X1010" s="25">
        <v>183.6155</v>
      </c>
      <c r="Y1010" s="31">
        <f>IFERROR(LISTAS[[#This Row],[COSTO]]/X1010-1,"")</f>
        <v>-0.32708731016716996</v>
      </c>
    </row>
    <row r="1011" spans="1:25" x14ac:dyDescent="0.2">
      <c r="A1011" s="6" t="s">
        <v>1602</v>
      </c>
      <c r="B1011" t="s">
        <v>1452</v>
      </c>
      <c r="C1011">
        <v>140</v>
      </c>
      <c r="D1011" t="s">
        <v>1603</v>
      </c>
      <c r="E1011" s="2">
        <v>822.22</v>
      </c>
      <c r="F1011" s="6" t="str">
        <f>+_xlfn.XLOOKUP(LISTAS[[#This Row],[ID]],_01_CODIGOS_Y_COSTOS_xlsm[Producto y N°],_01_CODIGOS_Y_COSTOS_xlsm[FABRICA],"",0,1)</f>
        <v>OVNISA</v>
      </c>
      <c r="G1011" s="13">
        <f>LISTAS[[#This Row],[Precio]]*(1-0.46)*(1-IF($C$3520="",0,$C$3520))</f>
        <v>332.9991</v>
      </c>
      <c r="H1011" s="1">
        <f>+_xlfn.XLOOKUP(LISTAS[[#This Row],[ID]],_01_CODIGOS_Y_COSTOS_xlsm[Producto y N°],_01_CODIGOS_Y_COSTOS_xlsm[COSTO],0,0,1)</f>
        <v>125.0093</v>
      </c>
      <c r="I1011" s="115">
        <f>+IFERROR(LISTAS[[#This Row],[VENTA NETA]]/LISTAS[[#This Row],[COSTO]]-1,0)</f>
        <v>1.6637946136807424</v>
      </c>
      <c r="J1011" s="33" t="str">
        <f>IFERROR(VLOOKUP(LISTAS[[#This Row],[ID]],_01_CODIGOS_Y_COSTOS_xlsm[[Producto y N°]:[CODIGO]],2,0),"")</f>
        <v>140</v>
      </c>
      <c r="M1011" s="22">
        <v>0</v>
      </c>
      <c r="N1011" s="23">
        <f>+LISTAS[[#This Row],[Precio]]+(LISTAS[[#This Row],[Precio]]*M1011)</f>
        <v>822.22</v>
      </c>
      <c r="O1011" s="24">
        <f t="shared" si="31"/>
        <v>332.9991</v>
      </c>
      <c r="Q1011" s="21">
        <f>IFERROR(O1011/LISTAS[[#This Row],[COSTO]]-1,"")</f>
        <v>1.6637946136807424</v>
      </c>
      <c r="R1011" t="str">
        <f>+LISTAS[[#This Row],[ID]]</f>
        <v>ORING140</v>
      </c>
      <c r="T1011" s="29"/>
      <c r="U1011" s="25">
        <f>LISTAS[[#This Row],[COSTO]]+(LISTAS[[#This Row],[COSTO]]*T1011)</f>
        <v>125.0093</v>
      </c>
      <c r="V1011" s="30">
        <f>IF(T1011="",0,U1011/LISTAS[[#This Row],[VENTA NETA]]-1)</f>
        <v>0</v>
      </c>
      <c r="X1011" s="25">
        <v>185.77279999999999</v>
      </c>
      <c r="Y1011" s="31">
        <f>IFERROR(LISTAS[[#This Row],[COSTO]]/X1011-1,"")</f>
        <v>-0.32708501998139661</v>
      </c>
    </row>
    <row r="1012" spans="1:25" x14ac:dyDescent="0.2">
      <c r="A1012" s="6" t="s">
        <v>1604</v>
      </c>
      <c r="B1012" t="s">
        <v>1452</v>
      </c>
      <c r="C1012">
        <v>141</v>
      </c>
      <c r="D1012" t="s">
        <v>1605</v>
      </c>
      <c r="E1012" s="2">
        <v>822.94</v>
      </c>
      <c r="F1012" s="6" t="str">
        <f>+_xlfn.XLOOKUP(LISTAS[[#This Row],[ID]],_01_CODIGOS_Y_COSTOS_xlsm[Producto y N°],_01_CODIGOS_Y_COSTOS_xlsm[FABRICA],"",0,1)</f>
        <v>OVNISA</v>
      </c>
      <c r="G1012" s="13">
        <f>LISTAS[[#This Row],[Precio]]*(1-0.46)*(1-IF($C$3520="",0,$C$3520))</f>
        <v>333.29070000000007</v>
      </c>
      <c r="H1012" s="1">
        <f>+_xlfn.XLOOKUP(LISTAS[[#This Row],[ID]],_01_CODIGOS_Y_COSTOS_xlsm[Producto y N°],_01_CODIGOS_Y_COSTOS_xlsm[COSTO],0,0,1)</f>
        <v>125.1101</v>
      </c>
      <c r="I1012" s="115">
        <f>+IFERROR(LISTAS[[#This Row],[VENTA NETA]]/LISTAS[[#This Row],[COSTO]]-1,0)</f>
        <v>1.6639791671495754</v>
      </c>
      <c r="J1012" s="33" t="str">
        <f>IFERROR(VLOOKUP(LISTAS[[#This Row],[ID]],_01_CODIGOS_Y_COSTOS_xlsm[[Producto y N°]:[CODIGO]],2,0),"")</f>
        <v>141</v>
      </c>
      <c r="M1012" s="22">
        <v>0</v>
      </c>
      <c r="N1012" s="23">
        <f>+LISTAS[[#This Row],[Precio]]+(LISTAS[[#This Row],[Precio]]*M1012)</f>
        <v>822.94</v>
      </c>
      <c r="O1012" s="24">
        <f t="shared" si="31"/>
        <v>333.29070000000007</v>
      </c>
      <c r="Q1012" s="21">
        <f>IFERROR(O1012/LISTAS[[#This Row],[COSTO]]-1,"")</f>
        <v>1.6639791671495754</v>
      </c>
      <c r="R1012" t="str">
        <f>+LISTAS[[#This Row],[ID]]</f>
        <v>ORING141</v>
      </c>
      <c r="T1012" s="29"/>
      <c r="U1012" s="25">
        <f>LISTAS[[#This Row],[COSTO]]+(LISTAS[[#This Row],[COSTO]]*T1012)</f>
        <v>125.1101</v>
      </c>
      <c r="V1012" s="30">
        <f>IF(T1012="",0,U1012/LISTAS[[#This Row],[VENTA NETA]]-1)</f>
        <v>0</v>
      </c>
      <c r="X1012" s="25">
        <v>185.92259999999999</v>
      </c>
      <c r="Y1012" s="31">
        <f>IFERROR(LISTAS[[#This Row],[COSTO]]/X1012-1,"")</f>
        <v>-0.32708503430997626</v>
      </c>
    </row>
    <row r="1013" spans="1:25" x14ac:dyDescent="0.2">
      <c r="A1013" s="6" t="s">
        <v>1606</v>
      </c>
      <c r="B1013" t="s">
        <v>1452</v>
      </c>
      <c r="C1013">
        <v>142</v>
      </c>
      <c r="D1013" t="s">
        <v>1607</v>
      </c>
      <c r="E1013" s="2">
        <v>900.29</v>
      </c>
      <c r="F1013" s="6" t="str">
        <f>+_xlfn.XLOOKUP(LISTAS[[#This Row],[ID]],_01_CODIGOS_Y_COSTOS_xlsm[Producto y N°],_01_CODIGOS_Y_COSTOS_xlsm[FABRICA],"",0,1)</f>
        <v>OVNISA</v>
      </c>
      <c r="G1013" s="13">
        <f>LISTAS[[#This Row],[Precio]]*(1-0.46)*(1-IF($C$3520="",0,$C$3520))</f>
        <v>364.61745000000002</v>
      </c>
      <c r="H1013" s="1">
        <f>+_xlfn.XLOOKUP(LISTAS[[#This Row],[ID]],_01_CODIGOS_Y_COSTOS_xlsm[Producto y N°],_01_CODIGOS_Y_COSTOS_xlsm[COSTO],0,0,1)</f>
        <v>136.3194</v>
      </c>
      <c r="I1013" s="115">
        <f>+IFERROR(LISTAS[[#This Row],[VENTA NETA]]/LISTAS[[#This Row],[COSTO]]-1,0)</f>
        <v>1.6747289820817874</v>
      </c>
      <c r="J1013" s="33" t="str">
        <f>IFERROR(VLOOKUP(LISTAS[[#This Row],[ID]],_01_CODIGOS_Y_COSTOS_xlsm[[Producto y N°]:[CODIGO]],2,0),"")</f>
        <v>142</v>
      </c>
      <c r="M1013" s="22">
        <v>0</v>
      </c>
      <c r="N1013" s="23">
        <f>+LISTAS[[#This Row],[Precio]]+(LISTAS[[#This Row],[Precio]]*M1013)</f>
        <v>900.29</v>
      </c>
      <c r="O1013" s="24">
        <f t="shared" si="31"/>
        <v>364.61745000000002</v>
      </c>
      <c r="Q1013" s="21">
        <f>IFERROR(O1013/LISTAS[[#This Row],[COSTO]]-1,"")</f>
        <v>1.6747289820817874</v>
      </c>
      <c r="R1013" t="str">
        <f>+LISTAS[[#This Row],[ID]]</f>
        <v>ORING142</v>
      </c>
      <c r="T1013" s="29"/>
      <c r="U1013" s="25">
        <f>LISTAS[[#This Row],[COSTO]]+(LISTAS[[#This Row],[COSTO]]*T1013)</f>
        <v>136.3194</v>
      </c>
      <c r="V1013" s="30">
        <f>IF(T1013="",0,U1013/LISTAS[[#This Row],[VENTA NETA]]-1)</f>
        <v>0</v>
      </c>
      <c r="X1013" s="25">
        <v>203.4212</v>
      </c>
      <c r="Y1013" s="31">
        <f>IFERROR(LISTAS[[#This Row],[COSTO]]/X1013-1,"")</f>
        <v>-0.32986630695325758</v>
      </c>
    </row>
    <row r="1014" spans="1:25" x14ac:dyDescent="0.2">
      <c r="A1014" s="6" t="s">
        <v>1608</v>
      </c>
      <c r="B1014" t="s">
        <v>1452</v>
      </c>
      <c r="C1014">
        <v>143</v>
      </c>
      <c r="D1014" t="s">
        <v>1609</v>
      </c>
      <c r="E1014" s="2">
        <v>935.82</v>
      </c>
      <c r="F1014" s="6" t="str">
        <f>+_xlfn.XLOOKUP(LISTAS[[#This Row],[ID]],_01_CODIGOS_Y_COSTOS_xlsm[Producto y N°],_01_CODIGOS_Y_COSTOS_xlsm[FABRICA],"",0,1)</f>
        <v>OVNISA</v>
      </c>
      <c r="G1014" s="13">
        <f>LISTAS[[#This Row],[Precio]]*(1-0.46)*(1-IF($C$3520="",0,$C$3520))</f>
        <v>379.00710000000004</v>
      </c>
      <c r="H1014" s="1">
        <f>+_xlfn.XLOOKUP(LISTAS[[#This Row],[ID]],_01_CODIGOS_Y_COSTOS_xlsm[Producto y N°],_01_CODIGOS_Y_COSTOS_xlsm[COSTO],0,0,1)</f>
        <v>141.63499999999999</v>
      </c>
      <c r="I1014" s="115">
        <f>+IFERROR(LISTAS[[#This Row],[VENTA NETA]]/LISTAS[[#This Row],[COSTO]]-1,0)</f>
        <v>1.6759423871218275</v>
      </c>
      <c r="J1014" s="33" t="str">
        <f>IFERROR(VLOOKUP(LISTAS[[#This Row],[ID]],_01_CODIGOS_Y_COSTOS_xlsm[[Producto y N°]:[CODIGO]],2,0),"")</f>
        <v>143</v>
      </c>
      <c r="M1014" s="22">
        <v>0</v>
      </c>
      <c r="N1014" s="23">
        <f>+LISTAS[[#This Row],[Precio]]+(LISTAS[[#This Row],[Precio]]*M1014)</f>
        <v>935.82</v>
      </c>
      <c r="O1014" s="24">
        <f t="shared" si="31"/>
        <v>379.00710000000004</v>
      </c>
      <c r="Q1014" s="21">
        <f>IFERROR(O1014/LISTAS[[#This Row],[COSTO]]-1,"")</f>
        <v>1.6759423871218275</v>
      </c>
      <c r="R1014" t="str">
        <f>+LISTAS[[#This Row],[ID]]</f>
        <v>ORING143</v>
      </c>
      <c r="T1014" s="29"/>
      <c r="U1014" s="25">
        <f>LISTAS[[#This Row],[COSTO]]+(LISTAS[[#This Row],[COSTO]]*T1014)</f>
        <v>141.63499999999999</v>
      </c>
      <c r="V1014" s="30">
        <f>IF(T1014="",0,U1014/LISTAS[[#This Row],[VENTA NETA]]-1)</f>
        <v>0</v>
      </c>
      <c r="X1014" s="25">
        <v>211.42150000000001</v>
      </c>
      <c r="Y1014" s="31">
        <f>IFERROR(LISTAS[[#This Row],[COSTO]]/X1014-1,"")</f>
        <v>-0.33008232369933999</v>
      </c>
    </row>
    <row r="1015" spans="1:25" x14ac:dyDescent="0.2">
      <c r="A1015" s="6" t="s">
        <v>1610</v>
      </c>
      <c r="B1015" t="s">
        <v>1452</v>
      </c>
      <c r="C1015">
        <v>144</v>
      </c>
      <c r="D1015" t="s">
        <v>1611</v>
      </c>
      <c r="E1015" s="2">
        <v>935.06</v>
      </c>
      <c r="F1015" s="6" t="str">
        <f>+_xlfn.XLOOKUP(LISTAS[[#This Row],[ID]],_01_CODIGOS_Y_COSTOS_xlsm[Producto y N°],_01_CODIGOS_Y_COSTOS_xlsm[FABRICA],"",0,1)</f>
        <v>OVNISA</v>
      </c>
      <c r="G1015" s="13">
        <f>LISTAS[[#This Row],[Precio]]*(1-0.46)*(1-IF($C$3520="",0,$C$3520))</f>
        <v>378.69929999999999</v>
      </c>
      <c r="H1015" s="1">
        <f>+_xlfn.XLOOKUP(LISTAS[[#This Row],[ID]],_01_CODIGOS_Y_COSTOS_xlsm[Producto y N°],_01_CODIGOS_Y_COSTOS_xlsm[COSTO],0,0,1)</f>
        <v>142.16579999999999</v>
      </c>
      <c r="I1015" s="115">
        <f>+IFERROR(LISTAS[[#This Row],[VENTA NETA]]/LISTAS[[#This Row],[COSTO]]-1,0)</f>
        <v>1.6637862270672694</v>
      </c>
      <c r="J1015" s="33" t="str">
        <f>IFERROR(VLOOKUP(LISTAS[[#This Row],[ID]],_01_CODIGOS_Y_COSTOS_xlsm[[Producto y N°]:[CODIGO]],2,0),"")</f>
        <v>144</v>
      </c>
      <c r="M1015" s="22">
        <v>0</v>
      </c>
      <c r="N1015" s="23">
        <f>+LISTAS[[#This Row],[Precio]]+(LISTAS[[#This Row],[Precio]]*M1015)</f>
        <v>935.06</v>
      </c>
      <c r="O1015" s="24">
        <f t="shared" si="31"/>
        <v>378.69929999999999</v>
      </c>
      <c r="Q1015" s="21">
        <f>IFERROR(O1015/LISTAS[[#This Row],[COSTO]]-1,"")</f>
        <v>1.6637862270672694</v>
      </c>
      <c r="R1015" t="str">
        <f>+LISTAS[[#This Row],[ID]]</f>
        <v>ORING144</v>
      </c>
      <c r="T1015" s="29"/>
      <c r="U1015" s="25">
        <f>LISTAS[[#This Row],[COSTO]]+(LISTAS[[#This Row],[COSTO]]*T1015)</f>
        <v>142.16579999999999</v>
      </c>
      <c r="V1015" s="30">
        <f>IF(T1015="",0,U1015/LISTAS[[#This Row],[VENTA NETA]]-1)</f>
        <v>0</v>
      </c>
      <c r="X1015" s="25">
        <v>211.27160000000001</v>
      </c>
      <c r="Y1015" s="31">
        <f>IFERROR(LISTAS[[#This Row],[COSTO]]/X1015-1,"")</f>
        <v>-0.32709460239805077</v>
      </c>
    </row>
    <row r="1016" spans="1:25" x14ac:dyDescent="0.2">
      <c r="A1016" s="6" t="s">
        <v>1612</v>
      </c>
      <c r="B1016" t="s">
        <v>1452</v>
      </c>
      <c r="C1016">
        <v>145</v>
      </c>
      <c r="D1016" t="s">
        <v>1613</v>
      </c>
      <c r="E1016" s="2">
        <v>940.52</v>
      </c>
      <c r="F1016" s="6" t="str">
        <f>+_xlfn.XLOOKUP(LISTAS[[#This Row],[ID]],_01_CODIGOS_Y_COSTOS_xlsm[Producto y N°],_01_CODIGOS_Y_COSTOS_xlsm[FABRICA],"",0,1)</f>
        <v>OVNISA</v>
      </c>
      <c r="G1016" s="13">
        <f>LISTAS[[#This Row],[Precio]]*(1-0.46)*(1-IF($C$3520="",0,$C$3520))</f>
        <v>380.91060000000004</v>
      </c>
      <c r="H1016" s="1">
        <f>+_xlfn.XLOOKUP(LISTAS[[#This Row],[ID]],_01_CODIGOS_Y_COSTOS_xlsm[Producto y N°],_01_CODIGOS_Y_COSTOS_xlsm[COSTO],0,0,1)</f>
        <v>142.99270000000001</v>
      </c>
      <c r="I1016" s="115">
        <f>+IFERROR(LISTAS[[#This Row],[VENTA NETA]]/LISTAS[[#This Row],[COSTO]]-1,0)</f>
        <v>1.6638464760788487</v>
      </c>
      <c r="J1016" s="33" t="str">
        <f>IFERROR(VLOOKUP(LISTAS[[#This Row],[ID]],_01_CODIGOS_Y_COSTOS_xlsm[[Producto y N°]:[CODIGO]],2,0),"")</f>
        <v>145</v>
      </c>
      <c r="M1016" s="22">
        <v>0</v>
      </c>
      <c r="N1016" s="23">
        <f>+LISTAS[[#This Row],[Precio]]+(LISTAS[[#This Row],[Precio]]*M1016)</f>
        <v>940.52</v>
      </c>
      <c r="O1016" s="24">
        <f t="shared" si="31"/>
        <v>380.91060000000004</v>
      </c>
      <c r="Q1016" s="21">
        <f>IFERROR(O1016/LISTAS[[#This Row],[COSTO]]-1,"")</f>
        <v>1.6638464760788487</v>
      </c>
      <c r="R1016" t="str">
        <f>+LISTAS[[#This Row],[ID]]</f>
        <v>ORING145</v>
      </c>
      <c r="T1016" s="29"/>
      <c r="U1016" s="25">
        <f>LISTAS[[#This Row],[COSTO]]+(LISTAS[[#This Row],[COSTO]]*T1016)</f>
        <v>142.99270000000001</v>
      </c>
      <c r="V1016" s="30">
        <f>IF(T1016="",0,U1016/LISTAS[[#This Row],[VENTA NETA]]-1)</f>
        <v>0</v>
      </c>
      <c r="X1016" s="25">
        <v>212.5001</v>
      </c>
      <c r="Y1016" s="31">
        <f>IFERROR(LISTAS[[#This Row],[COSTO]]/X1016-1,"")</f>
        <v>-0.32709349313247382</v>
      </c>
    </row>
    <row r="1017" spans="1:25" x14ac:dyDescent="0.2">
      <c r="A1017" s="6" t="s">
        <v>1614</v>
      </c>
      <c r="B1017" t="s">
        <v>1452</v>
      </c>
      <c r="C1017">
        <v>146</v>
      </c>
      <c r="D1017" t="s">
        <v>1615</v>
      </c>
      <c r="E1017" s="2">
        <v>964.87</v>
      </c>
      <c r="F1017" s="6" t="str">
        <f>+_xlfn.XLOOKUP(LISTAS[[#This Row],[ID]],_01_CODIGOS_Y_COSTOS_xlsm[Producto y N°],_01_CODIGOS_Y_COSTOS_xlsm[FABRICA],"",0,1)</f>
        <v>OVNISA</v>
      </c>
      <c r="G1017" s="13">
        <f>LISTAS[[#This Row],[Precio]]*(1-0.46)*(1-IF($C$3520="",0,$C$3520))</f>
        <v>390.77235000000002</v>
      </c>
      <c r="H1017" s="1">
        <f>+_xlfn.XLOOKUP(LISTAS[[#This Row],[ID]],_01_CODIGOS_Y_COSTOS_xlsm[Producto y N°],_01_CODIGOS_Y_COSTOS_xlsm[COSTO],0,0,1)</f>
        <v>146.70339999999999</v>
      </c>
      <c r="I1017" s="115">
        <f>+IFERROR(LISTAS[[#This Row],[VENTA NETA]]/LISTAS[[#This Row],[COSTO]]-1,0)</f>
        <v>1.663689798600442</v>
      </c>
      <c r="J1017" s="33" t="str">
        <f>IFERROR(VLOOKUP(LISTAS[[#This Row],[ID]],_01_CODIGOS_Y_COSTOS_xlsm[[Producto y N°]:[CODIGO]],2,0),"")</f>
        <v>146</v>
      </c>
      <c r="M1017" s="22">
        <v>0</v>
      </c>
      <c r="N1017" s="23">
        <f>+LISTAS[[#This Row],[Precio]]+(LISTAS[[#This Row],[Precio]]*M1017)</f>
        <v>964.87</v>
      </c>
      <c r="O1017" s="24">
        <f t="shared" si="31"/>
        <v>390.77235000000002</v>
      </c>
      <c r="Q1017" s="21">
        <f>IFERROR(O1017/LISTAS[[#This Row],[COSTO]]-1,"")</f>
        <v>1.663689798600442</v>
      </c>
      <c r="R1017" t="str">
        <f>+LISTAS[[#This Row],[ID]]</f>
        <v>ORING146</v>
      </c>
      <c r="T1017" s="29"/>
      <c r="U1017" s="25">
        <f>LISTAS[[#This Row],[COSTO]]+(LISTAS[[#This Row],[COSTO]]*T1017)</f>
        <v>146.70339999999999</v>
      </c>
      <c r="V1017" s="30">
        <f>IF(T1017="",0,U1017/LISTAS[[#This Row],[VENTA NETA]]-1)</f>
        <v>0</v>
      </c>
      <c r="X1017" s="25">
        <v>218.01339999999999</v>
      </c>
      <c r="Y1017" s="31">
        <f>IFERROR(LISTAS[[#This Row],[COSTO]]/X1017-1,"")</f>
        <v>-0.3270899862118567</v>
      </c>
    </row>
    <row r="1018" spans="1:25" x14ac:dyDescent="0.2">
      <c r="A1018" s="6" t="s">
        <v>1616</v>
      </c>
      <c r="B1018" t="s">
        <v>1452</v>
      </c>
      <c r="C1018">
        <v>147</v>
      </c>
      <c r="D1018" t="s">
        <v>1617</v>
      </c>
      <c r="E1018" s="2">
        <v>1077.1300000000001</v>
      </c>
      <c r="F1018" s="6" t="str">
        <f>+_xlfn.XLOOKUP(LISTAS[[#This Row],[ID]],_01_CODIGOS_Y_COSTOS_xlsm[Producto y N°],_01_CODIGOS_Y_COSTOS_xlsm[FABRICA],"",0,1)</f>
        <v>OVNISA</v>
      </c>
      <c r="G1018" s="13">
        <f>LISTAS[[#This Row],[Precio]]*(1-0.46)*(1-IF($C$3520="",0,$C$3520))</f>
        <v>436.23765000000003</v>
      </c>
      <c r="H1018" s="1">
        <f>+_xlfn.XLOOKUP(LISTAS[[#This Row],[ID]],_01_CODIGOS_Y_COSTOS_xlsm[Producto y N°],_01_CODIGOS_Y_COSTOS_xlsm[COSTO],0,0,1)</f>
        <v>163.76060000000001</v>
      </c>
      <c r="I1018" s="115">
        <f>+IFERROR(LISTAS[[#This Row],[VENTA NETA]]/LISTAS[[#This Row],[COSTO]]-1,0)</f>
        <v>1.6638742774513529</v>
      </c>
      <c r="J1018" s="33" t="str">
        <f>IFERROR(VLOOKUP(LISTAS[[#This Row],[ID]],_01_CODIGOS_Y_COSTOS_xlsm[[Producto y N°]:[CODIGO]],2,0),"")</f>
        <v>147</v>
      </c>
      <c r="M1018" s="22">
        <v>0</v>
      </c>
      <c r="N1018" s="23">
        <f>+LISTAS[[#This Row],[Precio]]+(LISTAS[[#This Row],[Precio]]*M1018)</f>
        <v>1077.1300000000001</v>
      </c>
      <c r="O1018" s="24">
        <f t="shared" si="31"/>
        <v>436.23765000000003</v>
      </c>
      <c r="Q1018" s="21">
        <f>IFERROR(O1018/LISTAS[[#This Row],[COSTO]]-1,"")</f>
        <v>1.6638742774513529</v>
      </c>
      <c r="R1018" t="str">
        <f>+LISTAS[[#This Row],[ID]]</f>
        <v>ORING147</v>
      </c>
      <c r="T1018" s="29"/>
      <c r="U1018" s="25">
        <f>LISTAS[[#This Row],[COSTO]]+(LISTAS[[#This Row],[COSTO]]*T1018)</f>
        <v>163.76060000000001</v>
      </c>
      <c r="V1018" s="30">
        <f>IF(T1018="",0,U1018/LISTAS[[#This Row],[VENTA NETA]]-1)</f>
        <v>0</v>
      </c>
      <c r="X1018" s="25">
        <v>243.36240000000001</v>
      </c>
      <c r="Y1018" s="31">
        <f>IFERROR(LISTAS[[#This Row],[COSTO]]/X1018-1,"")</f>
        <v>-0.32709161316620805</v>
      </c>
    </row>
    <row r="1019" spans="1:25" x14ac:dyDescent="0.2">
      <c r="A1019" s="6" t="s">
        <v>1618</v>
      </c>
      <c r="B1019" t="s">
        <v>1452</v>
      </c>
      <c r="C1019">
        <v>201</v>
      </c>
      <c r="D1019" t="s">
        <v>1619</v>
      </c>
      <c r="E1019" s="2">
        <v>174.87</v>
      </c>
      <c r="F1019" s="6" t="str">
        <f>+_xlfn.XLOOKUP(LISTAS[[#This Row],[ID]],_01_CODIGOS_Y_COSTOS_xlsm[Producto y N°],_01_CODIGOS_Y_COSTOS_xlsm[FABRICA],"",0,1)</f>
        <v>OVNISA</v>
      </c>
      <c r="G1019" s="13">
        <f>LISTAS[[#This Row],[Precio]]*(1-0.46)*(1-IF($C$3520="",0,$C$3520))</f>
        <v>70.822350000000014</v>
      </c>
      <c r="H1019" s="1">
        <f>+_xlfn.XLOOKUP(LISTAS[[#This Row],[ID]],_01_CODIGOS_Y_COSTOS_xlsm[Producto y N°],_01_CODIGOS_Y_COSTOS_xlsm[COSTO],0,0,1)</f>
        <v>23.590399999999999</v>
      </c>
      <c r="I1019" s="115">
        <f>+IFERROR(LISTAS[[#This Row],[VENTA NETA]]/LISTAS[[#This Row],[COSTO]]-1,0)</f>
        <v>2.002168254883343</v>
      </c>
      <c r="J1019" s="33" t="str">
        <f>IFERROR(VLOOKUP(LISTAS[[#This Row],[ID]],_01_CODIGOS_Y_COSTOS_xlsm[[Producto y N°]:[CODIGO]],2,0),"")</f>
        <v>201</v>
      </c>
      <c r="M1019" s="22">
        <v>0</v>
      </c>
      <c r="N1019" s="23">
        <f>+LISTAS[[#This Row],[Precio]]+(LISTAS[[#This Row],[Precio]]*M1019)</f>
        <v>174.87</v>
      </c>
      <c r="O1019" s="24">
        <f t="shared" si="31"/>
        <v>70.822350000000014</v>
      </c>
      <c r="Q1019" s="21">
        <f>IFERROR(O1019/LISTAS[[#This Row],[COSTO]]-1,"")</f>
        <v>2.002168254883343</v>
      </c>
      <c r="R1019" t="str">
        <f>+LISTAS[[#This Row],[ID]]</f>
        <v>ORING201</v>
      </c>
      <c r="T1019" s="29"/>
      <c r="U1019" s="25">
        <f>LISTAS[[#This Row],[COSTO]]+(LISTAS[[#This Row],[COSTO]]*T1019)</f>
        <v>23.590399999999999</v>
      </c>
      <c r="V1019" s="30">
        <f>IF(T1019="",0,U1019/LISTAS[[#This Row],[VENTA NETA]]-1)</f>
        <v>0</v>
      </c>
      <c r="X1019" s="25">
        <v>38.265300000000003</v>
      </c>
      <c r="Y1019" s="31">
        <f>IFERROR(LISTAS[[#This Row],[COSTO]]/X1019-1,"")</f>
        <v>-0.38350411469399182</v>
      </c>
    </row>
    <row r="1020" spans="1:25" x14ac:dyDescent="0.2">
      <c r="A1020" s="6" t="s">
        <v>1620</v>
      </c>
      <c r="B1020" t="s">
        <v>1452</v>
      </c>
      <c r="C1020">
        <v>202</v>
      </c>
      <c r="D1020" t="s">
        <v>1621</v>
      </c>
      <c r="E1020" s="2">
        <v>194.11</v>
      </c>
      <c r="F1020" s="6" t="str">
        <f>+_xlfn.XLOOKUP(LISTAS[[#This Row],[ID]],_01_CODIGOS_Y_COSTOS_xlsm[Producto y N°],_01_CODIGOS_Y_COSTOS_xlsm[FABRICA],"",0,1)</f>
        <v>OVNISA</v>
      </c>
      <c r="G1020" s="13">
        <f>LISTAS[[#This Row],[Precio]]*(1-0.46)*(1-IF($C$3520="",0,$C$3520))</f>
        <v>78.614550000000008</v>
      </c>
      <c r="H1020" s="1">
        <f>+_xlfn.XLOOKUP(LISTAS[[#This Row],[ID]],_01_CODIGOS_Y_COSTOS_xlsm[Producto y N°],_01_CODIGOS_Y_COSTOS_xlsm[COSTO],0,0,1)</f>
        <v>25.825299999999999</v>
      </c>
      <c r="I1020" s="115">
        <f>+IFERROR(LISTAS[[#This Row],[VENTA NETA]]/LISTAS[[#This Row],[COSTO]]-1,0)</f>
        <v>2.0440904849120827</v>
      </c>
      <c r="J1020" s="33" t="str">
        <f>IFERROR(VLOOKUP(LISTAS[[#This Row],[ID]],_01_CODIGOS_Y_COSTOS_xlsm[[Producto y N°]:[CODIGO]],2,0),"")</f>
        <v>202</v>
      </c>
      <c r="M1020" s="22">
        <v>0</v>
      </c>
      <c r="N1020" s="23">
        <f>+LISTAS[[#This Row],[Precio]]+(LISTAS[[#This Row],[Precio]]*M1020)</f>
        <v>194.11</v>
      </c>
      <c r="O1020" s="24">
        <f t="shared" si="31"/>
        <v>78.614550000000008</v>
      </c>
      <c r="Q1020" s="21">
        <f>IFERROR(O1020/LISTAS[[#This Row],[COSTO]]-1,"")</f>
        <v>2.0440904849120827</v>
      </c>
      <c r="R1020" t="str">
        <f>+LISTAS[[#This Row],[ID]]</f>
        <v>ORING202</v>
      </c>
      <c r="T1020" s="29"/>
      <c r="U1020" s="25">
        <f>LISTAS[[#This Row],[COSTO]]+(LISTAS[[#This Row],[COSTO]]*T1020)</f>
        <v>25.825299999999999</v>
      </c>
      <c r="V1020" s="30">
        <f>IF(T1020="",0,U1020/LISTAS[[#This Row],[VENTA NETA]]-1)</f>
        <v>0</v>
      </c>
      <c r="X1020" s="25">
        <v>42.469700000000003</v>
      </c>
      <c r="Y1020" s="31">
        <f>IFERROR(LISTAS[[#This Row],[COSTO]]/X1020-1,"")</f>
        <v>-0.39191235162951477</v>
      </c>
    </row>
    <row r="1021" spans="1:25" x14ac:dyDescent="0.2">
      <c r="A1021" s="6" t="s">
        <v>1622</v>
      </c>
      <c r="B1021" t="s">
        <v>1452</v>
      </c>
      <c r="C1021">
        <v>203</v>
      </c>
      <c r="D1021" t="s">
        <v>1623</v>
      </c>
      <c r="E1021" s="2">
        <v>203.72</v>
      </c>
      <c r="F1021" s="6" t="str">
        <f>+_xlfn.XLOOKUP(LISTAS[[#This Row],[ID]],_01_CODIGOS_Y_COSTOS_xlsm[Producto y N°],_01_CODIGOS_Y_COSTOS_xlsm[FABRICA],"",0,1)</f>
        <v>OVNISA</v>
      </c>
      <c r="G1021" s="13">
        <f>LISTAS[[#This Row],[Precio]]*(1-0.46)*(1-IF($C$3520="",0,$C$3520))</f>
        <v>82.506600000000006</v>
      </c>
      <c r="H1021" s="1">
        <f>+_xlfn.XLOOKUP(LISTAS[[#This Row],[ID]],_01_CODIGOS_Y_COSTOS_xlsm[Producto y N°],_01_CODIGOS_Y_COSTOS_xlsm[COSTO],0,0,1)</f>
        <v>28.951699999999999</v>
      </c>
      <c r="I1021" s="115">
        <f>+IFERROR(LISTAS[[#This Row],[VENTA NETA]]/LISTAS[[#This Row],[COSTO]]-1,0)</f>
        <v>1.8498015660565703</v>
      </c>
      <c r="J1021" s="33" t="str">
        <f>IFERROR(VLOOKUP(LISTAS[[#This Row],[ID]],_01_CODIGOS_Y_COSTOS_xlsm[[Producto y N°]:[CODIGO]],2,0),"")</f>
        <v>203</v>
      </c>
      <c r="M1021" s="22">
        <v>0</v>
      </c>
      <c r="N1021" s="23">
        <f>+LISTAS[[#This Row],[Precio]]+(LISTAS[[#This Row],[Precio]]*M1021)</f>
        <v>203.72</v>
      </c>
      <c r="O1021" s="24">
        <f t="shared" si="31"/>
        <v>82.506600000000006</v>
      </c>
      <c r="Q1021" s="21">
        <f>IFERROR(O1021/LISTAS[[#This Row],[COSTO]]-1,"")</f>
        <v>1.8498015660565703</v>
      </c>
      <c r="R1021" t="str">
        <f>+LISTAS[[#This Row],[ID]]</f>
        <v>ORING203</v>
      </c>
      <c r="T1021" s="29"/>
      <c r="U1021" s="25">
        <f>LISTAS[[#This Row],[COSTO]]+(LISTAS[[#This Row],[COSTO]]*T1021)</f>
        <v>28.951699999999999</v>
      </c>
      <c r="V1021" s="30">
        <f>IF(T1021="",0,U1021/LISTAS[[#This Row],[VENTA NETA]]-1)</f>
        <v>0</v>
      </c>
      <c r="X1021" s="25">
        <v>44.572000000000003</v>
      </c>
      <c r="Y1021" s="31">
        <f>IFERROR(LISTAS[[#This Row],[COSTO]]/X1021-1,"")</f>
        <v>-0.35045095575697749</v>
      </c>
    </row>
    <row r="1022" spans="1:25" x14ac:dyDescent="0.2">
      <c r="A1022" s="6" t="s">
        <v>1624</v>
      </c>
      <c r="B1022" t="s">
        <v>1452</v>
      </c>
      <c r="C1022">
        <v>204</v>
      </c>
      <c r="D1022" t="s">
        <v>1625</v>
      </c>
      <c r="E1022" s="2">
        <v>204.87</v>
      </c>
      <c r="F1022" s="6" t="str">
        <f>+_xlfn.XLOOKUP(LISTAS[[#This Row],[ID]],_01_CODIGOS_Y_COSTOS_xlsm[Producto y N°],_01_CODIGOS_Y_COSTOS_xlsm[FABRICA],"",0,1)</f>
        <v>OVNISA</v>
      </c>
      <c r="G1022" s="13">
        <f>LISTAS[[#This Row],[Precio]]*(1-0.46)*(1-IF($C$3520="",0,$C$3520))</f>
        <v>82.972350000000006</v>
      </c>
      <c r="H1022" s="1">
        <f>+_xlfn.XLOOKUP(LISTAS[[#This Row],[ID]],_01_CODIGOS_Y_COSTOS_xlsm[Producto y N°],_01_CODIGOS_Y_COSTOS_xlsm[COSTO],0,0,1)</f>
        <v>30.162800000000001</v>
      </c>
      <c r="I1022" s="115">
        <f>+IFERROR(LISTAS[[#This Row],[VENTA NETA]]/LISTAS[[#This Row],[COSTO]]-1,0)</f>
        <v>1.7508172318219795</v>
      </c>
      <c r="J1022" s="33" t="str">
        <f>IFERROR(VLOOKUP(LISTAS[[#This Row],[ID]],_01_CODIGOS_Y_COSTOS_xlsm[[Producto y N°]:[CODIGO]],2,0),"")</f>
        <v>204</v>
      </c>
      <c r="M1022" s="22">
        <v>0</v>
      </c>
      <c r="N1022" s="23">
        <f>+LISTAS[[#This Row],[Precio]]+(LISTAS[[#This Row],[Precio]]*M1022)</f>
        <v>204.87</v>
      </c>
      <c r="O1022" s="24">
        <f t="shared" si="31"/>
        <v>82.972350000000006</v>
      </c>
      <c r="Q1022" s="21">
        <f>IFERROR(O1022/LISTAS[[#This Row],[COSTO]]-1,"")</f>
        <v>1.7508172318219795</v>
      </c>
      <c r="R1022" t="str">
        <f>+LISTAS[[#This Row],[ID]]</f>
        <v>ORING204</v>
      </c>
      <c r="T1022" s="29"/>
      <c r="U1022" s="25">
        <f>LISTAS[[#This Row],[COSTO]]+(LISTAS[[#This Row],[COSTO]]*T1022)</f>
        <v>30.162800000000001</v>
      </c>
      <c r="V1022" s="30">
        <f>IF(T1022="",0,U1022/LISTAS[[#This Row],[VENTA NETA]]-1)</f>
        <v>0</v>
      </c>
      <c r="X1022" s="25">
        <v>44.825200000000002</v>
      </c>
      <c r="Y1022" s="31">
        <f>IFERROR(LISTAS[[#This Row],[COSTO]]/X1022-1,"")</f>
        <v>-0.32710171956845702</v>
      </c>
    </row>
    <row r="1023" spans="1:25" x14ac:dyDescent="0.2">
      <c r="A1023" s="6" t="s">
        <v>1626</v>
      </c>
      <c r="B1023" t="s">
        <v>1452</v>
      </c>
      <c r="C1023">
        <v>205</v>
      </c>
      <c r="D1023" t="s">
        <v>1627</v>
      </c>
      <c r="E1023" s="2">
        <v>220.41</v>
      </c>
      <c r="F1023" s="6" t="str">
        <f>+_xlfn.XLOOKUP(LISTAS[[#This Row],[ID]],_01_CODIGOS_Y_COSTOS_xlsm[Producto y N°],_01_CODIGOS_Y_COSTOS_xlsm[FABRICA],"",0,1)</f>
        <v>OVNISA</v>
      </c>
      <c r="G1023" s="13">
        <f>LISTAS[[#This Row],[Precio]]*(1-0.46)*(1-IF($C$3520="",0,$C$3520))</f>
        <v>89.266050000000007</v>
      </c>
      <c r="H1023" s="1">
        <f>+_xlfn.XLOOKUP(LISTAS[[#This Row],[ID]],_01_CODIGOS_Y_COSTOS_xlsm[Producto y N°],_01_CODIGOS_Y_COSTOS_xlsm[COSTO],0,0,1)</f>
        <v>32.441899999999997</v>
      </c>
      <c r="I1023" s="115">
        <f>+IFERROR(LISTAS[[#This Row],[VENTA NETA]]/LISTAS[[#This Row],[COSTO]]-1,0)</f>
        <v>1.7515666468363449</v>
      </c>
      <c r="J1023" s="33" t="str">
        <f>IFERROR(VLOOKUP(LISTAS[[#This Row],[ID]],_01_CODIGOS_Y_COSTOS_xlsm[[Producto y N°]:[CODIGO]],2,0),"")</f>
        <v>205</v>
      </c>
      <c r="M1023" s="22">
        <v>0</v>
      </c>
      <c r="N1023" s="23">
        <f>+LISTAS[[#This Row],[Precio]]+(LISTAS[[#This Row],[Precio]]*M1023)</f>
        <v>220.41</v>
      </c>
      <c r="O1023" s="24">
        <f t="shared" si="31"/>
        <v>89.266050000000007</v>
      </c>
      <c r="Q1023" s="21">
        <f>IFERROR(O1023/LISTAS[[#This Row],[COSTO]]-1,"")</f>
        <v>1.7515666468363449</v>
      </c>
      <c r="R1023" t="str">
        <f>+LISTAS[[#This Row],[ID]]</f>
        <v>ORING205</v>
      </c>
      <c r="T1023" s="29"/>
      <c r="U1023" s="25">
        <f>LISTAS[[#This Row],[COSTO]]+(LISTAS[[#This Row],[COSTO]]*T1023)</f>
        <v>32.441899999999997</v>
      </c>
      <c r="V1023" s="30">
        <f>IF(T1023="",0,U1023/LISTAS[[#This Row],[VENTA NETA]]-1)</f>
        <v>0</v>
      </c>
      <c r="X1023" s="25">
        <v>48.210999999999999</v>
      </c>
      <c r="Y1023" s="31">
        <f>IFERROR(LISTAS[[#This Row],[COSTO]]/X1023-1,"")</f>
        <v>-0.32708510505901145</v>
      </c>
    </row>
    <row r="1024" spans="1:25" x14ac:dyDescent="0.2">
      <c r="A1024" s="6" t="s">
        <v>1628</v>
      </c>
      <c r="B1024" t="s">
        <v>1452</v>
      </c>
      <c r="C1024">
        <v>206</v>
      </c>
      <c r="D1024" t="s">
        <v>1629</v>
      </c>
      <c r="E1024" s="2">
        <v>240.77</v>
      </c>
      <c r="F1024" s="6" t="str">
        <f>+_xlfn.XLOOKUP(LISTAS[[#This Row],[ID]],_01_CODIGOS_Y_COSTOS_xlsm[Producto y N°],_01_CODIGOS_Y_COSTOS_xlsm[FABRICA],"",0,1)</f>
        <v>OVNISA</v>
      </c>
      <c r="G1024" s="13">
        <f>LISTAS[[#This Row],[Precio]]*(1-0.46)*(1-IF($C$3520="",0,$C$3520))</f>
        <v>97.51185000000001</v>
      </c>
      <c r="H1024" s="1">
        <f>+_xlfn.XLOOKUP(LISTAS[[#This Row],[ID]],_01_CODIGOS_Y_COSTOS_xlsm[Producto y N°],_01_CODIGOS_Y_COSTOS_xlsm[COSTO],0,0,1)</f>
        <v>35.447000000000003</v>
      </c>
      <c r="I1024" s="115">
        <f>+IFERROR(LISTAS[[#This Row],[VENTA NETA]]/LISTAS[[#This Row],[COSTO]]-1,0)</f>
        <v>1.7509196829068752</v>
      </c>
      <c r="J1024" s="33" t="str">
        <f>IFERROR(VLOOKUP(LISTAS[[#This Row],[ID]],_01_CODIGOS_Y_COSTOS_xlsm[[Producto y N°]:[CODIGO]],2,0),"")</f>
        <v>206</v>
      </c>
      <c r="M1024" s="22">
        <v>0</v>
      </c>
      <c r="N1024" s="23">
        <f>+LISTAS[[#This Row],[Precio]]+(LISTAS[[#This Row],[Precio]]*M1024)</f>
        <v>240.77</v>
      </c>
      <c r="O1024" s="24">
        <f t="shared" si="31"/>
        <v>97.51185000000001</v>
      </c>
      <c r="Q1024" s="21">
        <f>IFERROR(O1024/LISTAS[[#This Row],[COSTO]]-1,"")</f>
        <v>1.7509196829068752</v>
      </c>
      <c r="R1024" t="str">
        <f>+LISTAS[[#This Row],[ID]]</f>
        <v>ORING206</v>
      </c>
      <c r="T1024" s="29"/>
      <c r="U1024" s="25">
        <f>LISTAS[[#This Row],[COSTO]]+(LISTAS[[#This Row],[COSTO]]*T1024)</f>
        <v>35.447000000000003</v>
      </c>
      <c r="V1024" s="30">
        <f>IF(T1024="",0,U1024/LISTAS[[#This Row],[VENTA NETA]]-1)</f>
        <v>0</v>
      </c>
      <c r="X1024" s="25">
        <v>52.675600000000003</v>
      </c>
      <c r="Y1024" s="31">
        <f>IFERROR(LISTAS[[#This Row],[COSTO]]/X1024-1,"")</f>
        <v>-0.32706983878683871</v>
      </c>
    </row>
    <row r="1025" spans="1:25" x14ac:dyDescent="0.2">
      <c r="A1025" s="6" t="s">
        <v>1630</v>
      </c>
      <c r="B1025" t="s">
        <v>1452</v>
      </c>
      <c r="C1025">
        <v>207</v>
      </c>
      <c r="D1025" t="s">
        <v>1631</v>
      </c>
      <c r="E1025" s="2">
        <v>269.5</v>
      </c>
      <c r="F1025" s="6" t="str">
        <f>+_xlfn.XLOOKUP(LISTAS[[#This Row],[ID]],_01_CODIGOS_Y_COSTOS_xlsm[Producto y N°],_01_CODIGOS_Y_COSTOS_xlsm[FABRICA],"",0,1)</f>
        <v>OVNISA</v>
      </c>
      <c r="G1025" s="13">
        <f>LISTAS[[#This Row],[Precio]]*(1-0.46)*(1-IF($C$3520="",0,$C$3520))</f>
        <v>109.14750000000001</v>
      </c>
      <c r="H1025" s="1">
        <f>+_xlfn.XLOOKUP(LISTAS[[#This Row],[ID]],_01_CODIGOS_Y_COSTOS_xlsm[Producto y N°],_01_CODIGOS_Y_COSTOS_xlsm[COSTO],0,0,1)</f>
        <v>39.680599999999998</v>
      </c>
      <c r="I1025" s="115">
        <f>+IFERROR(LISTAS[[#This Row],[VENTA NETA]]/LISTAS[[#This Row],[COSTO]]-1,0)</f>
        <v>1.7506514518429666</v>
      </c>
      <c r="J1025" s="33" t="str">
        <f>IFERROR(VLOOKUP(LISTAS[[#This Row],[ID]],_01_CODIGOS_Y_COSTOS_xlsm[[Producto y N°]:[CODIGO]],2,0),"")</f>
        <v>207</v>
      </c>
      <c r="M1025" s="22">
        <v>0</v>
      </c>
      <c r="N1025" s="23">
        <f>+LISTAS[[#This Row],[Precio]]+(LISTAS[[#This Row],[Precio]]*M1025)</f>
        <v>269.5</v>
      </c>
      <c r="O1025" s="24">
        <f t="shared" si="31"/>
        <v>109.14750000000001</v>
      </c>
      <c r="Q1025" s="21">
        <f>IFERROR(O1025/LISTAS[[#This Row],[COSTO]]-1,"")</f>
        <v>1.7506514518429666</v>
      </c>
      <c r="R1025" t="str">
        <f>+LISTAS[[#This Row],[ID]]</f>
        <v>ORING207</v>
      </c>
      <c r="T1025" s="29"/>
      <c r="U1025" s="25">
        <f>LISTAS[[#This Row],[COSTO]]+(LISTAS[[#This Row],[COSTO]]*T1025)</f>
        <v>39.680599999999998</v>
      </c>
      <c r="V1025" s="30">
        <f>IF(T1025="",0,U1025/LISTAS[[#This Row],[VENTA NETA]]-1)</f>
        <v>0</v>
      </c>
      <c r="X1025" s="25">
        <v>58.9679</v>
      </c>
      <c r="Y1025" s="31">
        <f>IFERROR(LISTAS[[#This Row],[COSTO]]/X1025-1,"")</f>
        <v>-0.32708134425679058</v>
      </c>
    </row>
    <row r="1026" spans="1:25" x14ac:dyDescent="0.2">
      <c r="A1026" s="6" t="s">
        <v>1632</v>
      </c>
      <c r="B1026" t="s">
        <v>1452</v>
      </c>
      <c r="C1026">
        <v>208</v>
      </c>
      <c r="D1026" t="s">
        <v>1633</v>
      </c>
      <c r="E1026" s="2">
        <v>291.95</v>
      </c>
      <c r="F1026" s="6" t="str">
        <f>+_xlfn.XLOOKUP(LISTAS[[#This Row],[ID]],_01_CODIGOS_Y_COSTOS_xlsm[Producto y N°],_01_CODIGOS_Y_COSTOS_xlsm[FABRICA],"",0,1)</f>
        <v>OVNISA</v>
      </c>
      <c r="G1026" s="13">
        <f>LISTAS[[#This Row],[Precio]]*(1-0.46)*(1-IF($C$3520="",0,$C$3520))</f>
        <v>118.23974999999999</v>
      </c>
      <c r="H1026" s="1">
        <f>+_xlfn.XLOOKUP(LISTAS[[#This Row],[ID]],_01_CODIGOS_Y_COSTOS_xlsm[Producto y N°],_01_CODIGOS_Y_COSTOS_xlsm[COSTO],0,0,1)</f>
        <v>42.986499999999999</v>
      </c>
      <c r="I1026" s="115">
        <f>+IFERROR(LISTAS[[#This Row],[VENTA NETA]]/LISTAS[[#This Row],[COSTO]]-1,0)</f>
        <v>1.7506251962825536</v>
      </c>
      <c r="J1026" s="33" t="str">
        <f>IFERROR(VLOOKUP(LISTAS[[#This Row],[ID]],_01_CODIGOS_Y_COSTOS_xlsm[[Producto y N°]:[CODIGO]],2,0),"")</f>
        <v>208</v>
      </c>
      <c r="M1026" s="22">
        <v>0</v>
      </c>
      <c r="N1026" s="23">
        <f>+LISTAS[[#This Row],[Precio]]+(LISTAS[[#This Row],[Precio]]*M1026)</f>
        <v>291.95</v>
      </c>
      <c r="O1026" s="24">
        <f t="shared" si="31"/>
        <v>118.23974999999999</v>
      </c>
      <c r="Q1026" s="21">
        <f>IFERROR(O1026/LISTAS[[#This Row],[COSTO]]-1,"")</f>
        <v>1.7506251962825536</v>
      </c>
      <c r="R1026" t="str">
        <f>+LISTAS[[#This Row],[ID]]</f>
        <v>ORING208</v>
      </c>
      <c r="T1026" s="29"/>
      <c r="U1026" s="25">
        <f>LISTAS[[#This Row],[COSTO]]+(LISTAS[[#This Row],[COSTO]]*T1026)</f>
        <v>42.986499999999999</v>
      </c>
      <c r="V1026" s="30">
        <f>IF(T1026="",0,U1026/LISTAS[[#This Row],[VENTA NETA]]-1)</f>
        <v>0</v>
      </c>
      <c r="X1026" s="25">
        <v>63.881900000000002</v>
      </c>
      <c r="Y1026" s="31">
        <f>IFERROR(LISTAS[[#This Row],[COSTO]]/X1026-1,"")</f>
        <v>-0.32709421604554656</v>
      </c>
    </row>
    <row r="1027" spans="1:25" x14ac:dyDescent="0.2">
      <c r="A1027" s="6" t="s">
        <v>1634</v>
      </c>
      <c r="B1027" t="s">
        <v>1452</v>
      </c>
      <c r="C1027">
        <v>209</v>
      </c>
      <c r="D1027" t="s">
        <v>1635</v>
      </c>
      <c r="E1027" s="2">
        <v>324.12</v>
      </c>
      <c r="F1027" s="6" t="str">
        <f>+_xlfn.XLOOKUP(LISTAS[[#This Row],[ID]],_01_CODIGOS_Y_COSTOS_xlsm[Producto y N°],_01_CODIGOS_Y_COSTOS_xlsm[FABRICA],"",0,1)</f>
        <v>OVNISA</v>
      </c>
      <c r="G1027" s="13">
        <f>LISTAS[[#This Row],[Precio]]*(1-0.46)*(1-IF($C$3520="",0,$C$3520))</f>
        <v>131.26860000000002</v>
      </c>
      <c r="H1027" s="1">
        <f>+_xlfn.XLOOKUP(LISTAS[[#This Row],[ID]],_01_CODIGOS_Y_COSTOS_xlsm[Producto y N°],_01_CODIGOS_Y_COSTOS_xlsm[COSTO],0,0,1)</f>
        <v>47.725700000000003</v>
      </c>
      <c r="I1027" s="115">
        <f>+IFERROR(LISTAS[[#This Row],[VENTA NETA]]/LISTAS[[#This Row],[COSTO]]-1,0)</f>
        <v>1.750480349161982</v>
      </c>
      <c r="J1027" s="33" t="str">
        <f>IFERROR(VLOOKUP(LISTAS[[#This Row],[ID]],_01_CODIGOS_Y_COSTOS_xlsm[[Producto y N°]:[CODIGO]],2,0),"")</f>
        <v>209</v>
      </c>
      <c r="M1027" s="22">
        <v>0</v>
      </c>
      <c r="N1027" s="23">
        <f>+LISTAS[[#This Row],[Precio]]+(LISTAS[[#This Row],[Precio]]*M1027)</f>
        <v>324.12</v>
      </c>
      <c r="O1027" s="24">
        <f t="shared" si="31"/>
        <v>131.26860000000002</v>
      </c>
      <c r="Q1027" s="21">
        <f>IFERROR(O1027/LISTAS[[#This Row],[COSTO]]-1,"")</f>
        <v>1.750480349161982</v>
      </c>
      <c r="R1027" t="str">
        <f>+LISTAS[[#This Row],[ID]]</f>
        <v>ORING209</v>
      </c>
      <c r="T1027" s="29"/>
      <c r="U1027" s="25">
        <f>LISTAS[[#This Row],[COSTO]]+(LISTAS[[#This Row],[COSTO]]*T1027)</f>
        <v>47.725700000000003</v>
      </c>
      <c r="V1027" s="30">
        <f>IF(T1027="",0,U1027/LISTAS[[#This Row],[VENTA NETA]]-1)</f>
        <v>0</v>
      </c>
      <c r="X1027" s="25">
        <v>70.923299999999998</v>
      </c>
      <c r="Y1027" s="31">
        <f>IFERROR(LISTAS[[#This Row],[COSTO]]/X1027-1,"")</f>
        <v>-0.32708009920576164</v>
      </c>
    </row>
    <row r="1028" spans="1:25" x14ac:dyDescent="0.2">
      <c r="A1028" s="6" t="s">
        <v>1636</v>
      </c>
      <c r="B1028" t="s">
        <v>1452</v>
      </c>
      <c r="C1028">
        <v>210</v>
      </c>
      <c r="D1028" t="s">
        <v>1637</v>
      </c>
      <c r="E1028" s="2">
        <v>333.98</v>
      </c>
      <c r="F1028" s="6" t="str">
        <f>+_xlfn.XLOOKUP(LISTAS[[#This Row],[ID]],_01_CODIGOS_Y_COSTOS_xlsm[Producto y N°],_01_CODIGOS_Y_COSTOS_xlsm[FABRICA],"",0,1)</f>
        <v>OVNISA</v>
      </c>
      <c r="G1028" s="13">
        <f>LISTAS[[#This Row],[Precio]]*(1-0.46)*(1-IF($C$3520="",0,$C$3520))</f>
        <v>135.26190000000003</v>
      </c>
      <c r="H1028" s="1">
        <f>+_xlfn.XLOOKUP(LISTAS[[#This Row],[ID]],_01_CODIGOS_Y_COSTOS_xlsm[Producto y N°],_01_CODIGOS_Y_COSTOS_xlsm[COSTO],0,0,1)</f>
        <v>49.176200000000001</v>
      </c>
      <c r="I1028" s="115">
        <f>+IFERROR(LISTAS[[#This Row],[VENTA NETA]]/LISTAS[[#This Row],[COSTO]]-1,0)</f>
        <v>1.7505561633473108</v>
      </c>
      <c r="J1028" s="33" t="str">
        <f>IFERROR(VLOOKUP(LISTAS[[#This Row],[ID]],_01_CODIGOS_Y_COSTOS_xlsm[[Producto y N°]:[CODIGO]],2,0),"")</f>
        <v>210</v>
      </c>
      <c r="M1028" s="22">
        <v>0</v>
      </c>
      <c r="N1028" s="23">
        <f>+LISTAS[[#This Row],[Precio]]+(LISTAS[[#This Row],[Precio]]*M1028)</f>
        <v>333.98</v>
      </c>
      <c r="O1028" s="24">
        <f t="shared" si="31"/>
        <v>135.26190000000003</v>
      </c>
      <c r="Q1028" s="21">
        <f>IFERROR(O1028/LISTAS[[#This Row],[COSTO]]-1,"")</f>
        <v>1.7505561633473108</v>
      </c>
      <c r="R1028" t="str">
        <f>+LISTAS[[#This Row],[ID]]</f>
        <v>ORING210</v>
      </c>
      <c r="T1028" s="29"/>
      <c r="U1028" s="25">
        <f>LISTAS[[#This Row],[COSTO]]+(LISTAS[[#This Row],[COSTO]]*T1028)</f>
        <v>49.176200000000001</v>
      </c>
      <c r="V1028" s="30">
        <f>IF(T1028="",0,U1028/LISTAS[[#This Row],[VENTA NETA]]-1)</f>
        <v>0</v>
      </c>
      <c r="X1028" s="25">
        <v>73.080600000000004</v>
      </c>
      <c r="Y1028" s="31">
        <f>IFERROR(LISTAS[[#This Row],[COSTO]]/X1028-1,"")</f>
        <v>-0.32709638399246865</v>
      </c>
    </row>
    <row r="1029" spans="1:25" x14ac:dyDescent="0.2">
      <c r="A1029" s="6" t="s">
        <v>1638</v>
      </c>
      <c r="B1029" t="s">
        <v>1452</v>
      </c>
      <c r="C1029">
        <v>211</v>
      </c>
      <c r="D1029" t="s">
        <v>1639</v>
      </c>
      <c r="E1029" s="2">
        <v>353.59</v>
      </c>
      <c r="F1029" s="6" t="str">
        <f>+_xlfn.XLOOKUP(LISTAS[[#This Row],[ID]],_01_CODIGOS_Y_COSTOS_xlsm[Producto y N°],_01_CODIGOS_Y_COSTOS_xlsm[FABRICA],"",0,1)</f>
        <v>OVNISA</v>
      </c>
      <c r="G1029" s="13">
        <f>LISTAS[[#This Row],[Precio]]*(1-0.46)*(1-IF($C$3520="",0,$C$3520))</f>
        <v>143.20395000000002</v>
      </c>
      <c r="H1029" s="1">
        <f>+_xlfn.XLOOKUP(LISTAS[[#This Row],[ID]],_01_CODIGOS_Y_COSTOS_xlsm[Producto y N°],_01_CODIGOS_Y_COSTOS_xlsm[COSTO],0,0,1)</f>
        <v>52.060099999999998</v>
      </c>
      <c r="I1029" s="115">
        <f>+IFERROR(LISTAS[[#This Row],[VENTA NETA]]/LISTAS[[#This Row],[COSTO]]-1,0)</f>
        <v>1.7507428913889913</v>
      </c>
      <c r="J1029" s="33" t="str">
        <f>IFERROR(VLOOKUP(LISTAS[[#This Row],[ID]],_01_CODIGOS_Y_COSTOS_xlsm[[Producto y N°]:[CODIGO]],2,0),"")</f>
        <v>211</v>
      </c>
      <c r="M1029" s="22">
        <v>0</v>
      </c>
      <c r="N1029" s="23">
        <f>+LISTAS[[#This Row],[Precio]]+(LISTAS[[#This Row],[Precio]]*M1029)</f>
        <v>353.59</v>
      </c>
      <c r="O1029" s="24">
        <f t="shared" si="31"/>
        <v>143.20395000000002</v>
      </c>
      <c r="Q1029" s="21">
        <f>IFERROR(O1029/LISTAS[[#This Row],[COSTO]]-1,"")</f>
        <v>1.7507428913889913</v>
      </c>
      <c r="R1029" t="str">
        <f>+LISTAS[[#This Row],[ID]]</f>
        <v>ORING211</v>
      </c>
      <c r="T1029" s="29"/>
      <c r="U1029" s="25">
        <f>LISTAS[[#This Row],[COSTO]]+(LISTAS[[#This Row],[COSTO]]*T1029)</f>
        <v>52.060099999999998</v>
      </c>
      <c r="V1029" s="30">
        <f>IF(T1029="",0,U1029/LISTAS[[#This Row],[VENTA NETA]]-1)</f>
        <v>0</v>
      </c>
      <c r="X1029" s="25">
        <v>77.365399999999994</v>
      </c>
      <c r="Y1029" s="31">
        <f>IFERROR(LISTAS[[#This Row],[COSTO]]/X1029-1,"")</f>
        <v>-0.32708807813311891</v>
      </c>
    </row>
    <row r="1030" spans="1:25" x14ac:dyDescent="0.2">
      <c r="A1030" s="6" t="s">
        <v>1640</v>
      </c>
      <c r="B1030" t="s">
        <v>1452</v>
      </c>
      <c r="C1030">
        <v>212</v>
      </c>
      <c r="D1030" t="s">
        <v>1641</v>
      </c>
      <c r="E1030" s="2">
        <v>376.04</v>
      </c>
      <c r="F1030" s="6" t="str">
        <f>+_xlfn.XLOOKUP(LISTAS[[#This Row],[ID]],_01_CODIGOS_Y_COSTOS_xlsm[Producto y N°],_01_CODIGOS_Y_COSTOS_xlsm[FABRICA],"",0,1)</f>
        <v>OVNISA</v>
      </c>
      <c r="G1030" s="13">
        <f>LISTAS[[#This Row],[Precio]]*(1-0.46)*(1-IF($C$3520="",0,$C$3520))</f>
        <v>152.29620000000003</v>
      </c>
      <c r="H1030" s="1">
        <f>+_xlfn.XLOOKUP(LISTAS[[#This Row],[ID]],_01_CODIGOS_Y_COSTOS_xlsm[Producto y N°],_01_CODIGOS_Y_COSTOS_xlsm[COSTO],0,0,1)</f>
        <v>55.366</v>
      </c>
      <c r="I1030" s="115">
        <f>+IFERROR(LISTAS[[#This Row],[VENTA NETA]]/LISTAS[[#This Row],[COSTO]]-1,0)</f>
        <v>1.750717046562873</v>
      </c>
      <c r="J1030" s="33" t="str">
        <f>IFERROR(VLOOKUP(LISTAS[[#This Row],[ID]],_01_CODIGOS_Y_COSTOS_xlsm[[Producto y N°]:[CODIGO]],2,0),"")</f>
        <v>212</v>
      </c>
      <c r="M1030" s="22">
        <v>0</v>
      </c>
      <c r="N1030" s="23">
        <f>+LISTAS[[#This Row],[Precio]]+(LISTAS[[#This Row],[Precio]]*M1030)</f>
        <v>376.04</v>
      </c>
      <c r="O1030" s="24">
        <f t="shared" si="31"/>
        <v>152.29620000000003</v>
      </c>
      <c r="Q1030" s="21">
        <f>IFERROR(O1030/LISTAS[[#This Row],[COSTO]]-1,"")</f>
        <v>1.750717046562873</v>
      </c>
      <c r="R1030" t="str">
        <f>+LISTAS[[#This Row],[ID]]</f>
        <v>ORING212</v>
      </c>
      <c r="T1030" s="29"/>
      <c r="U1030" s="25">
        <f>LISTAS[[#This Row],[COSTO]]+(LISTAS[[#This Row],[COSTO]]*T1030)</f>
        <v>55.366</v>
      </c>
      <c r="V1030" s="30">
        <f>IF(T1030="",0,U1030/LISTAS[[#This Row],[VENTA NETA]]-1)</f>
        <v>0</v>
      </c>
      <c r="X1030" s="25">
        <v>82.279399999999995</v>
      </c>
      <c r="Y1030" s="31">
        <f>IFERROR(LISTAS[[#This Row],[COSTO]]/X1030-1,"")</f>
        <v>-0.3270976696475667</v>
      </c>
    </row>
    <row r="1031" spans="1:25" x14ac:dyDescent="0.2">
      <c r="A1031" s="6" t="s">
        <v>1642</v>
      </c>
      <c r="B1031" t="s">
        <v>1452</v>
      </c>
      <c r="C1031">
        <v>213</v>
      </c>
      <c r="D1031" t="s">
        <v>1643</v>
      </c>
      <c r="E1031" s="2">
        <v>405.67</v>
      </c>
      <c r="F1031" s="6" t="str">
        <f>+_xlfn.XLOOKUP(LISTAS[[#This Row],[ID]],_01_CODIGOS_Y_COSTOS_xlsm[Producto y N°],_01_CODIGOS_Y_COSTOS_xlsm[FABRICA],"",0,1)</f>
        <v>OVNISA</v>
      </c>
      <c r="G1031" s="13">
        <f>LISTAS[[#This Row],[Precio]]*(1-0.46)*(1-IF($C$3520="",0,$C$3520))</f>
        <v>164.29635000000002</v>
      </c>
      <c r="H1031" s="1">
        <f>+_xlfn.XLOOKUP(LISTAS[[#This Row],[ID]],_01_CODIGOS_Y_COSTOS_xlsm[Producto y N°],_01_CODIGOS_Y_COSTOS_xlsm[COSTO],0,0,1)</f>
        <v>59.7209</v>
      </c>
      <c r="I1031" s="115">
        <f>+IFERROR(LISTAS[[#This Row],[VENTA NETA]]/LISTAS[[#This Row],[COSTO]]-1,0)</f>
        <v>1.7510695585632505</v>
      </c>
      <c r="J1031" s="33" t="str">
        <f>IFERROR(VLOOKUP(LISTAS[[#This Row],[ID]],_01_CODIGOS_Y_COSTOS_xlsm[[Producto y N°]:[CODIGO]],2,0),"")</f>
        <v>213</v>
      </c>
      <c r="M1031" s="22">
        <v>0</v>
      </c>
      <c r="N1031" s="23">
        <f>+LISTAS[[#This Row],[Precio]]+(LISTAS[[#This Row],[Precio]]*M1031)</f>
        <v>405.67</v>
      </c>
      <c r="O1031" s="24">
        <f t="shared" si="31"/>
        <v>164.29635000000002</v>
      </c>
      <c r="Q1031" s="21">
        <f>IFERROR(O1031/LISTAS[[#This Row],[COSTO]]-1,"")</f>
        <v>1.7510695585632505</v>
      </c>
      <c r="R1031" t="str">
        <f>+LISTAS[[#This Row],[ID]]</f>
        <v>ORING213</v>
      </c>
      <c r="T1031" s="29"/>
      <c r="U1031" s="25">
        <f>LISTAS[[#This Row],[COSTO]]+(LISTAS[[#This Row],[COSTO]]*T1031)</f>
        <v>59.7209</v>
      </c>
      <c r="V1031" s="30">
        <f>IF(T1031="",0,U1031/LISTAS[[#This Row],[VENTA NETA]]-1)</f>
        <v>0</v>
      </c>
      <c r="X1031" s="25">
        <v>88.751499999999993</v>
      </c>
      <c r="Y1031" s="31">
        <f>IFERROR(LISTAS[[#This Row],[COSTO]]/X1031-1,"")</f>
        <v>-0.32709982366495205</v>
      </c>
    </row>
    <row r="1032" spans="1:25" x14ac:dyDescent="0.2">
      <c r="A1032" s="6" t="s">
        <v>1644</v>
      </c>
      <c r="B1032" t="s">
        <v>1452</v>
      </c>
      <c r="C1032">
        <v>214</v>
      </c>
      <c r="D1032" t="s">
        <v>1645</v>
      </c>
      <c r="E1032" s="2">
        <v>422.44</v>
      </c>
      <c r="F1032" s="6" t="str">
        <f>+_xlfn.XLOOKUP(LISTAS[[#This Row],[ID]],_01_CODIGOS_Y_COSTOS_xlsm[Producto y N°],_01_CODIGOS_Y_COSTOS_xlsm[FABRICA],"",0,1)</f>
        <v>OVNISA</v>
      </c>
      <c r="G1032" s="13">
        <f>LISTAS[[#This Row],[Precio]]*(1-0.46)*(1-IF($C$3520="",0,$C$3520))</f>
        <v>171.0882</v>
      </c>
      <c r="H1032" s="1">
        <f>+_xlfn.XLOOKUP(LISTAS[[#This Row],[ID]],_01_CODIGOS_Y_COSTOS_xlsm[Producto y N°],_01_CODIGOS_Y_COSTOS_xlsm[COSTO],0,0,1)</f>
        <v>62.201500000000003</v>
      </c>
      <c r="I1032" s="115">
        <f>+IFERROR(LISTAS[[#This Row],[VENTA NETA]]/LISTAS[[#This Row],[COSTO]]-1,0)</f>
        <v>1.7505478163709878</v>
      </c>
      <c r="J1032" s="33" t="str">
        <f>IFERROR(VLOOKUP(LISTAS[[#This Row],[ID]],_01_CODIGOS_Y_COSTOS_xlsm[[Producto y N°]:[CODIGO]],2,0),"")</f>
        <v>214</v>
      </c>
      <c r="M1032" s="22">
        <v>0</v>
      </c>
      <c r="N1032" s="23">
        <f>+LISTAS[[#This Row],[Precio]]+(LISTAS[[#This Row],[Precio]]*M1032)</f>
        <v>422.44</v>
      </c>
      <c r="O1032" s="24">
        <f t="shared" si="31"/>
        <v>171.0882</v>
      </c>
      <c r="Q1032" s="21">
        <f>IFERROR(O1032/LISTAS[[#This Row],[COSTO]]-1,"")</f>
        <v>1.7505478163709878</v>
      </c>
      <c r="R1032" t="str">
        <f>+LISTAS[[#This Row],[ID]]</f>
        <v>ORING214</v>
      </c>
      <c r="T1032" s="29"/>
      <c r="U1032" s="25">
        <f>LISTAS[[#This Row],[COSTO]]+(LISTAS[[#This Row],[COSTO]]*T1032)</f>
        <v>62.201500000000003</v>
      </c>
      <c r="V1032" s="30">
        <f>IF(T1032="",0,U1032/LISTAS[[#This Row],[VENTA NETA]]-1)</f>
        <v>0</v>
      </c>
      <c r="X1032" s="25">
        <v>92.436999999999998</v>
      </c>
      <c r="Y1032" s="31">
        <f>IFERROR(LISTAS[[#This Row],[COSTO]]/X1032-1,"")</f>
        <v>-0.32709304715644161</v>
      </c>
    </row>
    <row r="1033" spans="1:25" x14ac:dyDescent="0.2">
      <c r="A1033" s="6" t="s">
        <v>1646</v>
      </c>
      <c r="B1033" t="s">
        <v>1452</v>
      </c>
      <c r="C1033">
        <v>215</v>
      </c>
      <c r="D1033" t="s">
        <v>1647</v>
      </c>
      <c r="E1033" s="2">
        <v>449.75</v>
      </c>
      <c r="F1033" s="6" t="str">
        <f>+_xlfn.XLOOKUP(LISTAS[[#This Row],[ID]],_01_CODIGOS_Y_COSTOS_xlsm[Producto y N°],_01_CODIGOS_Y_COSTOS_xlsm[FABRICA],"",0,1)</f>
        <v>OVNISA</v>
      </c>
      <c r="G1033" s="13">
        <f>LISTAS[[#This Row],[Precio]]*(1-0.46)*(1-IF($C$3520="",0,$C$3520))</f>
        <v>182.14875000000001</v>
      </c>
      <c r="H1033" s="1">
        <f>+_xlfn.XLOOKUP(LISTAS[[#This Row],[ID]],_01_CODIGOS_Y_COSTOS_xlsm[Producto y N°],_01_CODIGOS_Y_COSTOS_xlsm[COSTO],0,0,1)</f>
        <v>66.212999999999994</v>
      </c>
      <c r="I1033" s="115">
        <f>+IFERROR(LISTAS[[#This Row],[VENTA NETA]]/LISTAS[[#This Row],[COSTO]]-1,0)</f>
        <v>1.7509514747859187</v>
      </c>
      <c r="J1033" s="33" t="str">
        <f>IFERROR(VLOOKUP(LISTAS[[#This Row],[ID]],_01_CODIGOS_Y_COSTOS_xlsm[[Producto y N°]:[CODIGO]],2,0),"")</f>
        <v>215</v>
      </c>
      <c r="M1033" s="22">
        <v>0</v>
      </c>
      <c r="N1033" s="23">
        <f>+LISTAS[[#This Row],[Precio]]+(LISTAS[[#This Row],[Precio]]*M1033)</f>
        <v>449.75</v>
      </c>
      <c r="O1033" s="24">
        <f t="shared" si="31"/>
        <v>182.14875000000001</v>
      </c>
      <c r="Q1033" s="21">
        <f>IFERROR(O1033/LISTAS[[#This Row],[COSTO]]-1,"")</f>
        <v>1.7509514747859187</v>
      </c>
      <c r="R1033" t="str">
        <f>+LISTAS[[#This Row],[ID]]</f>
        <v>ORING215</v>
      </c>
      <c r="T1033" s="29"/>
      <c r="U1033" s="25">
        <f>LISTAS[[#This Row],[COSTO]]+(LISTAS[[#This Row],[COSTO]]*T1033)</f>
        <v>66.212999999999994</v>
      </c>
      <c r="V1033" s="30">
        <f>IF(T1033="",0,U1033/LISTAS[[#This Row],[VENTA NETA]]-1)</f>
        <v>0</v>
      </c>
      <c r="X1033" s="25">
        <v>98.399699999999996</v>
      </c>
      <c r="Y1033" s="31">
        <f>IFERROR(LISTAS[[#This Row],[COSTO]]/X1033-1,"")</f>
        <v>-0.32710160701709456</v>
      </c>
    </row>
    <row r="1034" spans="1:25" x14ac:dyDescent="0.2">
      <c r="A1034" s="6" t="s">
        <v>1648</v>
      </c>
      <c r="B1034" t="s">
        <v>1452</v>
      </c>
      <c r="C1034">
        <v>216</v>
      </c>
      <c r="D1034" t="s">
        <v>1649</v>
      </c>
      <c r="E1034" s="2">
        <v>477.84</v>
      </c>
      <c r="F1034" s="6" t="str">
        <f>+_xlfn.XLOOKUP(LISTAS[[#This Row],[ID]],_01_CODIGOS_Y_COSTOS_xlsm[Producto y N°],_01_CODIGOS_Y_COSTOS_xlsm[FABRICA],"",0,1)</f>
        <v>OVNISA</v>
      </c>
      <c r="G1034" s="13">
        <f>LISTAS[[#This Row],[Precio]]*(1-0.46)*(1-IF($C$3520="",0,$C$3520))</f>
        <v>193.52519999999998</v>
      </c>
      <c r="H1034" s="1">
        <f>+_xlfn.XLOOKUP(LISTAS[[#This Row],[ID]],_01_CODIGOS_Y_COSTOS_xlsm[Producto y N°],_01_CODIGOS_Y_COSTOS_xlsm[COSTO],0,0,1)</f>
        <v>70.347399999999993</v>
      </c>
      <c r="I1034" s="115">
        <f>+IFERROR(LISTAS[[#This Row],[VENTA NETA]]/LISTAS[[#This Row],[COSTO]]-1,0)</f>
        <v>1.7509929293762103</v>
      </c>
      <c r="J1034" s="33" t="str">
        <f>IFERROR(VLOOKUP(LISTAS[[#This Row],[ID]],_01_CODIGOS_Y_COSTOS_xlsm[[Producto y N°]:[CODIGO]],2,0),"")</f>
        <v>216</v>
      </c>
      <c r="M1034" s="22">
        <v>0</v>
      </c>
      <c r="N1034" s="23">
        <f>+LISTAS[[#This Row],[Precio]]+(LISTAS[[#This Row],[Precio]]*M1034)</f>
        <v>477.84</v>
      </c>
      <c r="O1034" s="24">
        <f t="shared" si="31"/>
        <v>193.52519999999998</v>
      </c>
      <c r="Q1034" s="21">
        <f>IFERROR(O1034/LISTAS[[#This Row],[COSTO]]-1,"")</f>
        <v>1.7509929293762103</v>
      </c>
      <c r="R1034" t="str">
        <f>+LISTAS[[#This Row],[ID]]</f>
        <v>ORING216</v>
      </c>
      <c r="T1034" s="29"/>
      <c r="U1034" s="25">
        <f>LISTAS[[#This Row],[COSTO]]+(LISTAS[[#This Row],[COSTO]]*T1034)</f>
        <v>70.347399999999993</v>
      </c>
      <c r="V1034" s="30">
        <f>IF(T1034="",0,U1034/LISTAS[[#This Row],[VENTA NETA]]-1)</f>
        <v>0</v>
      </c>
      <c r="X1034" s="25">
        <v>104.54219999999999</v>
      </c>
      <c r="Y1034" s="31">
        <f>IFERROR(LISTAS[[#This Row],[COSTO]]/X1034-1,"")</f>
        <v>-0.32709087813342363</v>
      </c>
    </row>
    <row r="1035" spans="1:25" x14ac:dyDescent="0.2">
      <c r="A1035" s="6" t="s">
        <v>1650</v>
      </c>
      <c r="B1035" t="s">
        <v>1452</v>
      </c>
      <c r="C1035">
        <v>217</v>
      </c>
      <c r="D1035" t="s">
        <v>1651</v>
      </c>
      <c r="E1035" s="2">
        <v>501.83</v>
      </c>
      <c r="F1035" s="6" t="str">
        <f>+_xlfn.XLOOKUP(LISTAS[[#This Row],[ID]],_01_CODIGOS_Y_COSTOS_xlsm[Producto y N°],_01_CODIGOS_Y_COSTOS_xlsm[FABRICA],"",0,1)</f>
        <v>OVNISA</v>
      </c>
      <c r="G1035" s="13">
        <f>LISTAS[[#This Row],[Precio]]*(1-0.46)*(1-IF($C$3520="",0,$C$3520))</f>
        <v>203.24115</v>
      </c>
      <c r="H1035" s="1">
        <f>+_xlfn.XLOOKUP(LISTAS[[#This Row],[ID]],_01_CODIGOS_Y_COSTOS_xlsm[Producto y N°],_01_CODIGOS_Y_COSTOS_xlsm[COSTO],0,0,1)</f>
        <v>73.875399999999999</v>
      </c>
      <c r="I1035" s="115">
        <f>+IFERROR(LISTAS[[#This Row],[VENTA NETA]]/LISTAS[[#This Row],[COSTO]]-1,0)</f>
        <v>1.751134342419804</v>
      </c>
      <c r="J1035" s="33" t="str">
        <f>IFERROR(VLOOKUP(LISTAS[[#This Row],[ID]],_01_CODIGOS_Y_COSTOS_xlsm[[Producto y N°]:[CODIGO]],2,0),"")</f>
        <v>217</v>
      </c>
      <c r="M1035" s="22">
        <v>0</v>
      </c>
      <c r="N1035" s="23">
        <f>+LISTAS[[#This Row],[Precio]]+(LISTAS[[#This Row],[Precio]]*M1035)</f>
        <v>501.83</v>
      </c>
      <c r="O1035" s="24">
        <f t="shared" si="31"/>
        <v>203.24115</v>
      </c>
      <c r="Q1035" s="21">
        <f>IFERROR(O1035/LISTAS[[#This Row],[COSTO]]-1,"")</f>
        <v>1.751134342419804</v>
      </c>
      <c r="R1035" t="str">
        <f>+LISTAS[[#This Row],[ID]]</f>
        <v>ORING217</v>
      </c>
      <c r="T1035" s="29"/>
      <c r="U1035" s="25">
        <f>LISTAS[[#This Row],[COSTO]]+(LISTAS[[#This Row],[COSTO]]*T1035)</f>
        <v>73.875399999999999</v>
      </c>
      <c r="V1035" s="30">
        <f>IF(T1035="",0,U1035/LISTAS[[#This Row],[VENTA NETA]]-1)</f>
        <v>0</v>
      </c>
      <c r="X1035" s="25">
        <v>109.78570000000001</v>
      </c>
      <c r="Y1035" s="31">
        <f>IFERROR(LISTAS[[#This Row],[COSTO]]/X1035-1,"")</f>
        <v>-0.32709451230898012</v>
      </c>
    </row>
    <row r="1036" spans="1:25" x14ac:dyDescent="0.2">
      <c r="A1036" s="6" t="s">
        <v>1652</v>
      </c>
      <c r="B1036" t="s">
        <v>1452</v>
      </c>
      <c r="C1036">
        <v>218</v>
      </c>
      <c r="D1036" t="s">
        <v>1653</v>
      </c>
      <c r="E1036" s="2">
        <v>529.77</v>
      </c>
      <c r="F1036" s="6" t="str">
        <f>+_xlfn.XLOOKUP(LISTAS[[#This Row],[ID]],_01_CODIGOS_Y_COSTOS_xlsm[Producto y N°],_01_CODIGOS_Y_COSTOS_xlsm[FABRICA],"",0,1)</f>
        <v>OVNISA</v>
      </c>
      <c r="G1036" s="13">
        <f>LISTAS[[#This Row],[Precio]]*(1-0.46)*(1-IF($C$3520="",0,$C$3520))</f>
        <v>214.55685</v>
      </c>
      <c r="H1036" s="1">
        <f>+_xlfn.XLOOKUP(LISTAS[[#This Row],[ID]],_01_CODIGOS_Y_COSTOS_xlsm[Producto y N°],_01_CODIGOS_Y_COSTOS_xlsm[COSTO],0,0,1)</f>
        <v>78.009799999999998</v>
      </c>
      <c r="I1036" s="115">
        <f>+IFERROR(LISTAS[[#This Row],[VENTA NETA]]/LISTAS[[#This Row],[COSTO]]-1,0)</f>
        <v>1.7503832851769907</v>
      </c>
      <c r="J1036" s="33" t="str">
        <f>IFERROR(VLOOKUP(LISTAS[[#This Row],[ID]],_01_CODIGOS_Y_COSTOS_xlsm[[Producto y N°]:[CODIGO]],2,0),"")</f>
        <v>218</v>
      </c>
      <c r="M1036" s="22">
        <v>0</v>
      </c>
      <c r="N1036" s="23">
        <f>+LISTAS[[#This Row],[Precio]]+(LISTAS[[#This Row],[Precio]]*M1036)</f>
        <v>529.77</v>
      </c>
      <c r="O1036" s="24">
        <f t="shared" si="31"/>
        <v>214.55685</v>
      </c>
      <c r="Q1036" s="21">
        <f>IFERROR(O1036/LISTAS[[#This Row],[COSTO]]-1,"")</f>
        <v>1.7503832851769907</v>
      </c>
      <c r="R1036" t="str">
        <f>+LISTAS[[#This Row],[ID]]</f>
        <v>ORING218</v>
      </c>
      <c r="T1036" s="29"/>
      <c r="U1036" s="25">
        <f>LISTAS[[#This Row],[COSTO]]+(LISTAS[[#This Row],[COSTO]]*T1036)</f>
        <v>78.009799999999998</v>
      </c>
      <c r="V1036" s="30">
        <f>IF(T1036="",0,U1036/LISTAS[[#This Row],[VENTA NETA]]-1)</f>
        <v>0</v>
      </c>
      <c r="X1036" s="25">
        <v>115.9282</v>
      </c>
      <c r="Y1036" s="31">
        <f>IFERROR(LISTAS[[#This Row],[COSTO]]/X1036-1,"")</f>
        <v>-0.32708521308879124</v>
      </c>
    </row>
    <row r="1037" spans="1:25" x14ac:dyDescent="0.2">
      <c r="A1037" s="6" t="s">
        <v>1654</v>
      </c>
      <c r="B1037" t="s">
        <v>1452</v>
      </c>
      <c r="C1037">
        <v>219</v>
      </c>
      <c r="D1037" t="s">
        <v>1655</v>
      </c>
      <c r="E1037" s="2">
        <v>599.25</v>
      </c>
      <c r="F1037" s="6" t="str">
        <f>+_xlfn.XLOOKUP(LISTAS[[#This Row],[ID]],_01_CODIGOS_Y_COSTOS_xlsm[Producto y N°],_01_CODIGOS_Y_COSTOS_xlsm[FABRICA],"",0,1)</f>
        <v>OVNISA</v>
      </c>
      <c r="G1037" s="13">
        <f>LISTAS[[#This Row],[Precio]]*(1-0.46)*(1-IF($C$3520="",0,$C$3520))</f>
        <v>242.69625000000002</v>
      </c>
      <c r="H1037" s="1">
        <f>+_xlfn.XLOOKUP(LISTAS[[#This Row],[ID]],_01_CODIGOS_Y_COSTOS_xlsm[Producto y N°],_01_CODIGOS_Y_COSTOS_xlsm[COSTO],0,0,1)</f>
        <v>88.231499999999997</v>
      </c>
      <c r="I1037" s="115">
        <f>+IFERROR(LISTAS[[#This Row],[VENTA NETA]]/LISTAS[[#This Row],[COSTO]]-1,0)</f>
        <v>1.7506757790584997</v>
      </c>
      <c r="J1037" s="33" t="str">
        <f>IFERROR(VLOOKUP(LISTAS[[#This Row],[ID]],_01_CODIGOS_Y_COSTOS_xlsm[[Producto y N°]:[CODIGO]],2,0),"")</f>
        <v>219</v>
      </c>
      <c r="M1037" s="22">
        <v>0</v>
      </c>
      <c r="N1037" s="23">
        <f>+LISTAS[[#This Row],[Precio]]+(LISTAS[[#This Row],[Precio]]*M1037)</f>
        <v>599.25</v>
      </c>
      <c r="O1037" s="24">
        <f t="shared" si="31"/>
        <v>242.69625000000002</v>
      </c>
      <c r="Q1037" s="21">
        <f>IFERROR(O1037/LISTAS[[#This Row],[COSTO]]-1,"")</f>
        <v>1.7506757790584997</v>
      </c>
      <c r="R1037" t="str">
        <f>+LISTAS[[#This Row],[ID]]</f>
        <v>ORING219</v>
      </c>
      <c r="T1037" s="29"/>
      <c r="U1037" s="25">
        <f>LISTAS[[#This Row],[COSTO]]+(LISTAS[[#This Row],[COSTO]]*T1037)</f>
        <v>88.231499999999997</v>
      </c>
      <c r="V1037" s="30">
        <f>IF(T1037="",0,U1037/LISTAS[[#This Row],[VENTA NETA]]-1)</f>
        <v>0</v>
      </c>
      <c r="X1037" s="25">
        <v>131.11969999999999</v>
      </c>
      <c r="Y1037" s="31">
        <f>IFERROR(LISTAS[[#This Row],[COSTO]]/X1037-1,"")</f>
        <v>-0.32709196253499662</v>
      </c>
    </row>
    <row r="1038" spans="1:25" x14ac:dyDescent="0.2">
      <c r="A1038" s="6" t="s">
        <v>1656</v>
      </c>
      <c r="B1038" t="s">
        <v>1452</v>
      </c>
      <c r="C1038">
        <v>220</v>
      </c>
      <c r="D1038" t="s">
        <v>1657</v>
      </c>
      <c r="E1038" s="2">
        <v>624.51</v>
      </c>
      <c r="F1038" s="6" t="str">
        <f>+_xlfn.XLOOKUP(LISTAS[[#This Row],[ID]],_01_CODIGOS_Y_COSTOS_xlsm[Producto y N°],_01_CODIGOS_Y_COSTOS_xlsm[FABRICA],"",0,1)</f>
        <v>OVNISA</v>
      </c>
      <c r="G1038" s="13">
        <f>LISTAS[[#This Row],[Precio]]*(1-0.46)*(1-IF($C$3520="",0,$C$3520))</f>
        <v>252.92655000000002</v>
      </c>
      <c r="H1038" s="1">
        <f>+_xlfn.XLOOKUP(LISTAS[[#This Row],[ID]],_01_CODIGOS_Y_COSTOS_xlsm[Producto y N°],_01_CODIGOS_Y_COSTOS_xlsm[COSTO],0,0,1)</f>
        <v>91.940600000000003</v>
      </c>
      <c r="I1038" s="115">
        <f>+IFERROR(LISTAS[[#This Row],[VENTA NETA]]/LISTAS[[#This Row],[COSTO]]-1,0)</f>
        <v>1.7509778052351193</v>
      </c>
      <c r="J1038" s="33" t="str">
        <f>IFERROR(VLOOKUP(LISTAS[[#This Row],[ID]],_01_CODIGOS_Y_COSTOS_xlsm[[Producto y N°]:[CODIGO]],2,0),"")</f>
        <v>220</v>
      </c>
      <c r="M1038" s="22">
        <v>0</v>
      </c>
      <c r="N1038" s="23">
        <f>+LISTAS[[#This Row],[Precio]]+(LISTAS[[#This Row],[Precio]]*M1038)</f>
        <v>624.51</v>
      </c>
      <c r="O1038" s="24">
        <f t="shared" si="31"/>
        <v>252.92655000000002</v>
      </c>
      <c r="Q1038" s="21">
        <f>IFERROR(O1038/LISTAS[[#This Row],[COSTO]]-1,"")</f>
        <v>1.7509778052351193</v>
      </c>
      <c r="R1038" t="str">
        <f>+LISTAS[[#This Row],[ID]]</f>
        <v>ORING220</v>
      </c>
      <c r="T1038" s="29"/>
      <c r="U1038" s="25">
        <f>LISTAS[[#This Row],[COSTO]]+(LISTAS[[#This Row],[COSTO]]*T1038)</f>
        <v>91.940600000000003</v>
      </c>
      <c r="V1038" s="30">
        <f>IF(T1038="",0,U1038/LISTAS[[#This Row],[VENTA NETA]]-1)</f>
        <v>0</v>
      </c>
      <c r="X1038" s="25">
        <v>136.63290000000001</v>
      </c>
      <c r="Y1038" s="31">
        <f>IFERROR(LISTAS[[#This Row],[COSTO]]/X1038-1,"")</f>
        <v>-0.3270976463209081</v>
      </c>
    </row>
    <row r="1039" spans="1:25" x14ac:dyDescent="0.2">
      <c r="A1039" s="6" t="s">
        <v>1658</v>
      </c>
      <c r="B1039" t="s">
        <v>1452</v>
      </c>
      <c r="C1039">
        <v>221</v>
      </c>
      <c r="D1039" t="s">
        <v>1659</v>
      </c>
      <c r="E1039" s="2">
        <v>640.69000000000005</v>
      </c>
      <c r="F1039" s="6" t="str">
        <f>+_xlfn.XLOOKUP(LISTAS[[#This Row],[ID]],_01_CODIGOS_Y_COSTOS_xlsm[Producto y N°],_01_CODIGOS_Y_COSTOS_xlsm[FABRICA],"",0,1)</f>
        <v>OVNISA</v>
      </c>
      <c r="G1039" s="13">
        <f>LISTAS[[#This Row],[Precio]]*(1-0.46)*(1-IF($C$3520="",0,$C$3520))</f>
        <v>259.47945000000004</v>
      </c>
      <c r="H1039" s="1">
        <f>+_xlfn.XLOOKUP(LISTAS[[#This Row],[ID]],_01_CODIGOS_Y_COSTOS_xlsm[Producto y N°],_01_CODIGOS_Y_COSTOS_xlsm[COSTO],0,0,1)</f>
        <v>94.320499999999996</v>
      </c>
      <c r="I1039" s="115">
        <f>+IFERROR(LISTAS[[#This Row],[VENTA NETA]]/LISTAS[[#This Row],[COSTO]]-1,0)</f>
        <v>1.7510398057686301</v>
      </c>
      <c r="J1039" s="33" t="str">
        <f>IFERROR(VLOOKUP(LISTAS[[#This Row],[ID]],_01_CODIGOS_Y_COSTOS_xlsm[[Producto y N°]:[CODIGO]],2,0),"")</f>
        <v>221</v>
      </c>
      <c r="M1039" s="22">
        <v>0</v>
      </c>
      <c r="N1039" s="23">
        <f>+LISTAS[[#This Row],[Precio]]+(LISTAS[[#This Row],[Precio]]*M1039)</f>
        <v>640.69000000000005</v>
      </c>
      <c r="O1039" s="24">
        <f t="shared" si="31"/>
        <v>259.47945000000004</v>
      </c>
      <c r="Q1039" s="21">
        <f>IFERROR(O1039/LISTAS[[#This Row],[COSTO]]-1,"")</f>
        <v>1.7510398057686301</v>
      </c>
      <c r="R1039" t="str">
        <f>+LISTAS[[#This Row],[ID]]</f>
        <v>ORING221</v>
      </c>
      <c r="T1039" s="29"/>
      <c r="U1039" s="25">
        <f>LISTAS[[#This Row],[COSTO]]+(LISTAS[[#This Row],[COSTO]]*T1039)</f>
        <v>94.320499999999996</v>
      </c>
      <c r="V1039" s="30">
        <f>IF(T1039="",0,U1039/LISTAS[[#This Row],[VENTA NETA]]-1)</f>
        <v>0</v>
      </c>
      <c r="X1039" s="25">
        <v>140.1686</v>
      </c>
      <c r="Y1039" s="31">
        <f>IFERROR(LISTAS[[#This Row],[COSTO]]/X1039-1,"")</f>
        <v>-0.32709251572748821</v>
      </c>
    </row>
    <row r="1040" spans="1:25" x14ac:dyDescent="0.2">
      <c r="A1040" s="6" t="s">
        <v>1660</v>
      </c>
      <c r="B1040" t="s">
        <v>1452</v>
      </c>
      <c r="C1040">
        <v>222</v>
      </c>
      <c r="D1040" t="s">
        <v>1661</v>
      </c>
      <c r="E1040" s="2">
        <v>665.31</v>
      </c>
      <c r="F1040" s="6" t="str">
        <f>+_xlfn.XLOOKUP(LISTAS[[#This Row],[ID]],_01_CODIGOS_Y_COSTOS_xlsm[Producto y N°],_01_CODIGOS_Y_COSTOS_xlsm[FABRICA],"",0,1)</f>
        <v>OVNISA</v>
      </c>
      <c r="G1040" s="13">
        <f>LISTAS[[#This Row],[Precio]]*(1-0.46)*(1-IF($C$3520="",0,$C$3520))</f>
        <v>269.45055000000002</v>
      </c>
      <c r="H1040" s="1">
        <f>+_xlfn.XLOOKUP(LISTAS[[#This Row],[ID]],_01_CODIGOS_Y_COSTOS_xlsm[Producto y N°],_01_CODIGOS_Y_COSTOS_xlsm[COSTO],0,0,1)</f>
        <v>97.949299999999994</v>
      </c>
      <c r="I1040" s="115">
        <f>+IFERROR(LISTAS[[#This Row],[VENTA NETA]]/LISTAS[[#This Row],[COSTO]]-1,0)</f>
        <v>1.7509185874733157</v>
      </c>
      <c r="J1040" s="33" t="str">
        <f>IFERROR(VLOOKUP(LISTAS[[#This Row],[ID]],_01_CODIGOS_Y_COSTOS_xlsm[[Producto y N°]:[CODIGO]],2,0),"")</f>
        <v>222</v>
      </c>
      <c r="M1040" s="22">
        <v>0</v>
      </c>
      <c r="N1040" s="23">
        <f>+LISTAS[[#This Row],[Precio]]+(LISTAS[[#This Row],[Precio]]*M1040)</f>
        <v>665.31</v>
      </c>
      <c r="O1040" s="24">
        <f t="shared" si="31"/>
        <v>269.45055000000002</v>
      </c>
      <c r="Q1040" s="21">
        <f>IFERROR(O1040/LISTAS[[#This Row],[COSTO]]-1,"")</f>
        <v>1.7509185874733157</v>
      </c>
      <c r="R1040" t="str">
        <f>+LISTAS[[#This Row],[ID]]</f>
        <v>ORING222</v>
      </c>
      <c r="T1040" s="29"/>
      <c r="U1040" s="25">
        <f>LISTAS[[#This Row],[COSTO]]+(LISTAS[[#This Row],[COSTO]]*T1040)</f>
        <v>97.949299999999994</v>
      </c>
      <c r="V1040" s="30">
        <f>IF(T1040="",0,U1040/LISTAS[[#This Row],[VENTA NETA]]-1)</f>
        <v>0</v>
      </c>
      <c r="X1040" s="25">
        <v>145.56200000000001</v>
      </c>
      <c r="Y1040" s="31">
        <f>IFERROR(LISTAS[[#This Row],[COSTO]]/X1040-1,"")</f>
        <v>-0.32709567057336397</v>
      </c>
    </row>
    <row r="1041" spans="1:25" x14ac:dyDescent="0.2">
      <c r="A1041" s="6" t="s">
        <v>1662</v>
      </c>
      <c r="B1041" t="s">
        <v>1452</v>
      </c>
      <c r="C1041">
        <v>223</v>
      </c>
      <c r="D1041" t="s">
        <v>1663</v>
      </c>
      <c r="E1041" s="2">
        <v>740.96</v>
      </c>
      <c r="F1041" s="6" t="str">
        <f>+_xlfn.XLOOKUP(LISTAS[[#This Row],[ID]],_01_CODIGOS_Y_COSTOS_xlsm[Producto y N°],_01_CODIGOS_Y_COSTOS_xlsm[FABRICA],"",0,1)</f>
        <v>OVNISA</v>
      </c>
      <c r="G1041" s="13">
        <f>LISTAS[[#This Row],[Precio]]*(1-0.46)*(1-IF($C$3520="",0,$C$3520))</f>
        <v>300.08880000000005</v>
      </c>
      <c r="H1041" s="1">
        <f>+_xlfn.XLOOKUP(LISTAS[[#This Row],[ID]],_01_CODIGOS_Y_COSTOS_xlsm[Producto y N°],_01_CODIGOS_Y_COSTOS_xlsm[COSTO],0,0,1)</f>
        <v>109.1003</v>
      </c>
      <c r="I1041" s="115">
        <f>+IFERROR(LISTAS[[#This Row],[VENTA NETA]]/LISTAS[[#This Row],[COSTO]]-1,0)</f>
        <v>1.7505772211442134</v>
      </c>
      <c r="J1041" s="33" t="str">
        <f>IFERROR(VLOOKUP(LISTAS[[#This Row],[ID]],_01_CODIGOS_Y_COSTOS_xlsm[[Producto y N°]:[CODIGO]],2,0),"")</f>
        <v>223</v>
      </c>
      <c r="M1041" s="22">
        <v>0</v>
      </c>
      <c r="N1041" s="23">
        <f>+LISTAS[[#This Row],[Precio]]+(LISTAS[[#This Row],[Precio]]*M1041)</f>
        <v>740.96</v>
      </c>
      <c r="O1041" s="24">
        <f t="shared" si="31"/>
        <v>300.08880000000005</v>
      </c>
      <c r="Q1041" s="21">
        <f>IFERROR(O1041/LISTAS[[#This Row],[COSTO]]-1,"")</f>
        <v>1.7505772211442134</v>
      </c>
      <c r="R1041" t="str">
        <f>+LISTAS[[#This Row],[ID]]</f>
        <v>ORING223</v>
      </c>
      <c r="T1041" s="29"/>
      <c r="U1041" s="25">
        <f>LISTAS[[#This Row],[COSTO]]+(LISTAS[[#This Row],[COSTO]]*T1041)</f>
        <v>109.1003</v>
      </c>
      <c r="V1041" s="30">
        <f>IF(T1041="",0,U1041/LISTAS[[#This Row],[VENTA NETA]]-1)</f>
        <v>0</v>
      </c>
      <c r="X1041" s="25">
        <v>162.1317</v>
      </c>
      <c r="Y1041" s="31">
        <f>IFERROR(LISTAS[[#This Row],[COSTO]]/X1041-1,"")</f>
        <v>-0.32708841022452728</v>
      </c>
    </row>
    <row r="1042" spans="1:25" x14ac:dyDescent="0.2">
      <c r="A1042" s="6" t="s">
        <v>1664</v>
      </c>
      <c r="B1042" t="s">
        <v>1452</v>
      </c>
      <c r="C1042">
        <v>224</v>
      </c>
      <c r="D1042" t="s">
        <v>1665</v>
      </c>
      <c r="E1042" s="2">
        <v>784.51</v>
      </c>
      <c r="F1042" s="6" t="str">
        <f>+_xlfn.XLOOKUP(LISTAS[[#This Row],[ID]],_01_CODIGOS_Y_COSTOS_xlsm[Producto y N°],_01_CODIGOS_Y_COSTOS_xlsm[FABRICA],"",0,1)</f>
        <v>OVNISA</v>
      </c>
      <c r="G1042" s="13">
        <f>LISTAS[[#This Row],[Precio]]*(1-0.46)*(1-IF($C$3520="",0,$C$3520))</f>
        <v>317.72654999999997</v>
      </c>
      <c r="H1042" s="1">
        <f>+_xlfn.XLOOKUP(LISTAS[[#This Row],[ID]],_01_CODIGOS_Y_COSTOS_xlsm[Producto y N°],_01_CODIGOS_Y_COSTOS_xlsm[COSTO],0,0,1)</f>
        <v>115.5121</v>
      </c>
      <c r="I1042" s="115">
        <f>+IFERROR(LISTAS[[#This Row],[VENTA NETA]]/LISTAS[[#This Row],[COSTO]]-1,0)</f>
        <v>1.7505910636201745</v>
      </c>
      <c r="J1042" s="33" t="str">
        <f>IFERROR(VLOOKUP(LISTAS[[#This Row],[ID]],_01_CODIGOS_Y_COSTOS_xlsm[[Producto y N°]:[CODIGO]],2,0),"")</f>
        <v>224</v>
      </c>
      <c r="M1042" s="22">
        <v>0</v>
      </c>
      <c r="N1042" s="23">
        <f>+LISTAS[[#This Row],[Precio]]+(LISTAS[[#This Row],[Precio]]*M1042)</f>
        <v>784.51</v>
      </c>
      <c r="O1042" s="24">
        <f t="shared" si="31"/>
        <v>317.72654999999997</v>
      </c>
      <c r="Q1042" s="21">
        <f>IFERROR(O1042/LISTAS[[#This Row],[COSTO]]-1,"")</f>
        <v>1.7505910636201745</v>
      </c>
      <c r="R1042" t="str">
        <f>+LISTAS[[#This Row],[ID]]</f>
        <v>ORING224</v>
      </c>
      <c r="T1042" s="29"/>
      <c r="U1042" s="25">
        <f>LISTAS[[#This Row],[COSTO]]+(LISTAS[[#This Row],[COSTO]]*T1042)</f>
        <v>115.5121</v>
      </c>
      <c r="V1042" s="30">
        <f>IF(T1042="",0,U1042/LISTAS[[#This Row],[VENTA NETA]]-1)</f>
        <v>0</v>
      </c>
      <c r="X1042" s="25">
        <v>171.6601</v>
      </c>
      <c r="Y1042" s="31">
        <f>IFERROR(LISTAS[[#This Row],[COSTO]]/X1042-1,"")</f>
        <v>-0.32708824007442616</v>
      </c>
    </row>
    <row r="1043" spans="1:25" x14ac:dyDescent="0.2">
      <c r="A1043" s="6" t="s">
        <v>1666</v>
      </c>
      <c r="B1043" t="s">
        <v>1452</v>
      </c>
      <c r="C1043">
        <v>225</v>
      </c>
      <c r="D1043" t="s">
        <v>1667</v>
      </c>
      <c r="E1043" s="2">
        <v>915.68</v>
      </c>
      <c r="F1043" s="6" t="str">
        <f>+_xlfn.XLOOKUP(LISTAS[[#This Row],[ID]],_01_CODIGOS_Y_COSTOS_xlsm[Producto y N°],_01_CODIGOS_Y_COSTOS_xlsm[FABRICA],"",0,1)</f>
        <v>OVNISA</v>
      </c>
      <c r="G1043" s="13">
        <f>LISTAS[[#This Row],[Precio]]*(1-0.46)*(1-IF($C$3520="",0,$C$3520))</f>
        <v>370.85039999999998</v>
      </c>
      <c r="H1043" s="1">
        <f>+_xlfn.XLOOKUP(LISTAS[[#This Row],[ID]],_01_CODIGOS_Y_COSTOS_xlsm[Producto y N°],_01_CODIGOS_Y_COSTOS_xlsm[COSTO],0,0,1)</f>
        <v>132.47640000000001</v>
      </c>
      <c r="I1043" s="115">
        <f>+IFERROR(LISTAS[[#This Row],[VENTA NETA]]/LISTAS[[#This Row],[COSTO]]-1,0)</f>
        <v>1.7993695480855454</v>
      </c>
      <c r="J1043" s="33" t="str">
        <f>IFERROR(VLOOKUP(LISTAS[[#This Row],[ID]],_01_CODIGOS_Y_COSTOS_xlsm[[Producto y N°]:[CODIGO]],2,0),"")</f>
        <v>225</v>
      </c>
      <c r="M1043" s="22">
        <v>0</v>
      </c>
      <c r="N1043" s="23">
        <f>+LISTAS[[#This Row],[Precio]]+(LISTAS[[#This Row],[Precio]]*M1043)</f>
        <v>915.68</v>
      </c>
      <c r="O1043" s="24">
        <f t="shared" si="31"/>
        <v>370.85039999999998</v>
      </c>
      <c r="Q1043" s="21">
        <f>IFERROR(O1043/LISTAS[[#This Row],[COSTO]]-1,"")</f>
        <v>1.7993695480855454</v>
      </c>
      <c r="R1043" t="str">
        <f>+LISTAS[[#This Row],[ID]]</f>
        <v>ORING225</v>
      </c>
      <c r="T1043" s="29"/>
      <c r="U1043" s="25">
        <f>LISTAS[[#This Row],[COSTO]]+(LISTAS[[#This Row],[COSTO]]*T1043)</f>
        <v>132.47640000000001</v>
      </c>
      <c r="V1043" s="30">
        <f>IF(T1043="",0,U1043/LISTAS[[#This Row],[VENTA NETA]]-1)</f>
        <v>0</v>
      </c>
      <c r="X1043" s="25">
        <v>200.36500000000001</v>
      </c>
      <c r="Y1043" s="31">
        <f>IFERROR(LISTAS[[#This Row],[COSTO]]/X1043-1,"")</f>
        <v>-0.33882464502283327</v>
      </c>
    </row>
    <row r="1044" spans="1:25" x14ac:dyDescent="0.2">
      <c r="A1044" s="6" t="s">
        <v>1668</v>
      </c>
      <c r="B1044" t="s">
        <v>1452</v>
      </c>
      <c r="C1044">
        <v>226</v>
      </c>
      <c r="D1044" t="s">
        <v>1669</v>
      </c>
      <c r="E1044" s="2">
        <v>940.93</v>
      </c>
      <c r="F1044" s="6" t="str">
        <f>+_xlfn.XLOOKUP(LISTAS[[#This Row],[ID]],_01_CODIGOS_Y_COSTOS_xlsm[Producto y N°],_01_CODIGOS_Y_COSTOS_xlsm[FABRICA],"",0,1)</f>
        <v>OVNISA</v>
      </c>
      <c r="G1044" s="13">
        <f>LISTAS[[#This Row],[Precio]]*(1-0.46)*(1-IF($C$3520="",0,$C$3520))</f>
        <v>381.07664999999997</v>
      </c>
      <c r="H1044" s="1">
        <f>+_xlfn.XLOOKUP(LISTAS[[#This Row],[ID]],_01_CODIGOS_Y_COSTOS_xlsm[Producto y N°],_01_CODIGOS_Y_COSTOS_xlsm[COSTO],0,0,1)</f>
        <v>138.1968</v>
      </c>
      <c r="I1044" s="115">
        <f>+IFERROR(LISTAS[[#This Row],[VENTA NETA]]/LISTAS[[#This Row],[COSTO]]-1,0)</f>
        <v>1.7574925758049389</v>
      </c>
      <c r="J1044" s="33" t="str">
        <f>IFERROR(VLOOKUP(LISTAS[[#This Row],[ID]],_01_CODIGOS_Y_COSTOS_xlsm[[Producto y N°]:[CODIGO]],2,0),"")</f>
        <v>226</v>
      </c>
      <c r="M1044" s="22">
        <v>0</v>
      </c>
      <c r="N1044" s="23">
        <f>+LISTAS[[#This Row],[Precio]]+(LISTAS[[#This Row],[Precio]]*M1044)</f>
        <v>940.93</v>
      </c>
      <c r="O1044" s="24">
        <f t="shared" si="31"/>
        <v>381.07664999999997</v>
      </c>
      <c r="Q1044" s="21">
        <f>IFERROR(O1044/LISTAS[[#This Row],[COSTO]]-1,"")</f>
        <v>1.7574925758049389</v>
      </c>
      <c r="R1044" t="str">
        <f>+LISTAS[[#This Row],[ID]]</f>
        <v>ORING226</v>
      </c>
      <c r="T1044" s="29"/>
      <c r="U1044" s="25">
        <f>LISTAS[[#This Row],[COSTO]]+(LISTAS[[#This Row],[COSTO]]*T1044)</f>
        <v>138.1968</v>
      </c>
      <c r="V1044" s="30">
        <f>IF(T1044="",0,U1044/LISTAS[[#This Row],[VENTA NETA]]-1)</f>
        <v>0</v>
      </c>
      <c r="X1044" s="25">
        <v>205.87819999999999</v>
      </c>
      <c r="Y1044" s="31">
        <f>IFERROR(LISTAS[[#This Row],[COSTO]]/X1044-1,"")</f>
        <v>-0.32874485982488677</v>
      </c>
    </row>
    <row r="1045" spans="1:25" x14ac:dyDescent="0.2">
      <c r="A1045" s="6" t="s">
        <v>1670</v>
      </c>
      <c r="B1045" t="s">
        <v>1452</v>
      </c>
      <c r="C1045">
        <v>227</v>
      </c>
      <c r="D1045" t="s">
        <v>1671</v>
      </c>
      <c r="E1045" s="2">
        <v>964.02</v>
      </c>
      <c r="F1045" s="6" t="str">
        <f>+_xlfn.XLOOKUP(LISTAS[[#This Row],[ID]],_01_CODIGOS_Y_COSTOS_xlsm[Producto y N°],_01_CODIGOS_Y_COSTOS_xlsm[FABRICA],"",0,1)</f>
        <v>OVNISA</v>
      </c>
      <c r="G1045" s="13">
        <f>LISTAS[[#This Row],[Precio]]*(1-0.46)*(1-IF($C$3520="",0,$C$3520))</f>
        <v>390.42810000000009</v>
      </c>
      <c r="H1045" s="1">
        <f>+_xlfn.XLOOKUP(LISTAS[[#This Row],[ID]],_01_CODIGOS_Y_COSTOS_xlsm[Producto y N°],_01_CODIGOS_Y_COSTOS_xlsm[COSTO],0,0,1)</f>
        <v>141.9453</v>
      </c>
      <c r="I1045" s="115">
        <f>+IFERROR(LISTAS[[#This Row],[VENTA NETA]]/LISTAS[[#This Row],[COSTO]]-1,0)</f>
        <v>1.7505532060589544</v>
      </c>
      <c r="J1045" s="33" t="str">
        <f>IFERROR(VLOOKUP(LISTAS[[#This Row],[ID]],_01_CODIGOS_Y_COSTOS_xlsm[[Producto y N°]:[CODIGO]],2,0),"")</f>
        <v>227</v>
      </c>
      <c r="M1045" s="22">
        <v>0</v>
      </c>
      <c r="N1045" s="23">
        <f>+LISTAS[[#This Row],[Precio]]+(LISTAS[[#This Row],[Precio]]*M1045)</f>
        <v>964.02</v>
      </c>
      <c r="O1045" s="24">
        <f t="shared" si="31"/>
        <v>390.42810000000009</v>
      </c>
      <c r="Q1045" s="21">
        <f>IFERROR(O1045/LISTAS[[#This Row],[COSTO]]-1,"")</f>
        <v>1.7505532060589544</v>
      </c>
      <c r="R1045" t="str">
        <f>+LISTAS[[#This Row],[ID]]</f>
        <v>ORING227</v>
      </c>
      <c r="T1045" s="29"/>
      <c r="U1045" s="25">
        <f>LISTAS[[#This Row],[COSTO]]+(LISTAS[[#This Row],[COSTO]]*T1045)</f>
        <v>141.9453</v>
      </c>
      <c r="V1045" s="30">
        <f>IF(T1045="",0,U1045/LISTAS[[#This Row],[VENTA NETA]]-1)</f>
        <v>0</v>
      </c>
      <c r="X1045" s="25">
        <v>210.94200000000001</v>
      </c>
      <c r="Y1045" s="31">
        <f>IFERROR(LISTAS[[#This Row],[COSTO]]/X1045-1,"")</f>
        <v>-0.32708848877890606</v>
      </c>
    </row>
    <row r="1046" spans="1:25" x14ac:dyDescent="0.2">
      <c r="A1046" s="6" t="s">
        <v>1672</v>
      </c>
      <c r="B1046" t="s">
        <v>1452</v>
      </c>
      <c r="C1046">
        <v>228</v>
      </c>
      <c r="D1046" t="s">
        <v>1673</v>
      </c>
      <c r="E1046" s="2">
        <v>1077.0999999999999</v>
      </c>
      <c r="F1046" s="6" t="str">
        <f>+_xlfn.XLOOKUP(LISTAS[[#This Row],[ID]],_01_CODIGOS_Y_COSTOS_xlsm[Producto y N°],_01_CODIGOS_Y_COSTOS_xlsm[FABRICA],"",0,1)</f>
        <v>OVNISA</v>
      </c>
      <c r="G1046" s="13">
        <f>LISTAS[[#This Row],[Precio]]*(1-0.46)*(1-IF($C$3520="",0,$C$3520))</f>
        <v>436.22550000000001</v>
      </c>
      <c r="H1046" s="1">
        <f>+_xlfn.XLOOKUP(LISTAS[[#This Row],[ID]],_01_CODIGOS_Y_COSTOS_xlsm[Producto y N°],_01_CODIGOS_Y_COSTOS_xlsm[COSTO],0,0,1)</f>
        <v>158.5805</v>
      </c>
      <c r="I1046" s="115">
        <f>+IFERROR(LISTAS[[#This Row],[VENTA NETA]]/LISTAS[[#This Row],[COSTO]]-1,0)</f>
        <v>1.7508142552205346</v>
      </c>
      <c r="J1046" s="33" t="str">
        <f>IFERROR(VLOOKUP(LISTAS[[#This Row],[ID]],_01_CODIGOS_Y_COSTOS_xlsm[[Producto y N°]:[CODIGO]],2,0),"")</f>
        <v>228</v>
      </c>
      <c r="M1046" s="22">
        <v>0</v>
      </c>
      <c r="N1046" s="23">
        <f>+LISTAS[[#This Row],[Precio]]+(LISTAS[[#This Row],[Precio]]*M1046)</f>
        <v>1077.0999999999999</v>
      </c>
      <c r="O1046" s="24">
        <f t="shared" si="31"/>
        <v>436.22550000000001</v>
      </c>
      <c r="Q1046" s="21">
        <f>IFERROR(O1046/LISTAS[[#This Row],[COSTO]]-1,"")</f>
        <v>1.7508142552205346</v>
      </c>
      <c r="R1046" t="str">
        <f>+LISTAS[[#This Row],[ID]]</f>
        <v>ORING228</v>
      </c>
      <c r="T1046" s="29"/>
      <c r="U1046" s="25">
        <f>LISTAS[[#This Row],[COSTO]]+(LISTAS[[#This Row],[COSTO]]*T1046)</f>
        <v>158.5805</v>
      </c>
      <c r="V1046" s="30">
        <f>IF(T1046="",0,U1046/LISTAS[[#This Row],[VENTA NETA]]-1)</f>
        <v>0</v>
      </c>
      <c r="X1046" s="25">
        <v>235.6618</v>
      </c>
      <c r="Y1046" s="31">
        <f>IFERROR(LISTAS[[#This Row],[COSTO]]/X1046-1,"")</f>
        <v>-0.32708440655210136</v>
      </c>
    </row>
    <row r="1047" spans="1:25" x14ac:dyDescent="0.2">
      <c r="A1047" s="6" t="s">
        <v>1674</v>
      </c>
      <c r="B1047" t="s">
        <v>1452</v>
      </c>
      <c r="C1047">
        <v>229</v>
      </c>
      <c r="D1047" t="s">
        <v>1675</v>
      </c>
      <c r="E1047" s="2">
        <v>1111.47</v>
      </c>
      <c r="F1047" s="6" t="str">
        <f>+_xlfn.XLOOKUP(LISTAS[[#This Row],[ID]],_01_CODIGOS_Y_COSTOS_xlsm[Producto y N°],_01_CODIGOS_Y_COSTOS_xlsm[FABRICA],"",0,1)</f>
        <v>OVNISA</v>
      </c>
      <c r="G1047" s="13">
        <f>LISTAS[[#This Row],[Precio]]*(1-0.46)*(1-IF($C$3520="",0,$C$3520))</f>
        <v>450.14535000000001</v>
      </c>
      <c r="H1047" s="1">
        <f>+_xlfn.XLOOKUP(LISTAS[[#This Row],[ID]],_01_CODIGOS_Y_COSTOS_xlsm[Producto y N°],_01_CODIGOS_Y_COSTOS_xlsm[COSTO],0,0,1)</f>
        <v>163.63939999999999</v>
      </c>
      <c r="I1047" s="115">
        <f>+IFERROR(LISTAS[[#This Row],[VENTA NETA]]/LISTAS[[#This Row],[COSTO]]-1,0)</f>
        <v>1.750837206687387</v>
      </c>
      <c r="J1047" s="33" t="str">
        <f>IFERROR(VLOOKUP(LISTAS[[#This Row],[ID]],_01_CODIGOS_Y_COSTOS_xlsm[[Producto y N°]:[CODIGO]],2,0),"")</f>
        <v>229</v>
      </c>
      <c r="M1047" s="22">
        <v>0</v>
      </c>
      <c r="N1047" s="23">
        <f>+LISTAS[[#This Row],[Precio]]+(LISTAS[[#This Row],[Precio]]*M1047)</f>
        <v>1111.47</v>
      </c>
      <c r="O1047" s="24">
        <f t="shared" si="31"/>
        <v>450.14535000000001</v>
      </c>
      <c r="Q1047" s="21">
        <f>IFERROR(O1047/LISTAS[[#This Row],[COSTO]]-1,"")</f>
        <v>1.750837206687387</v>
      </c>
      <c r="R1047" t="str">
        <f>+LISTAS[[#This Row],[ID]]</f>
        <v>ORING229</v>
      </c>
      <c r="T1047" s="29"/>
      <c r="U1047" s="25">
        <f>LISTAS[[#This Row],[COSTO]]+(LISTAS[[#This Row],[COSTO]]*T1047)</f>
        <v>163.63939999999999</v>
      </c>
      <c r="V1047" s="30">
        <f>IF(T1047="",0,U1047/LISTAS[[#This Row],[VENTA NETA]]-1)</f>
        <v>0</v>
      </c>
      <c r="X1047" s="25">
        <v>243.18260000000001</v>
      </c>
      <c r="Y1047" s="31">
        <f>IFERROR(LISTAS[[#This Row],[COSTO]]/X1047-1,"")</f>
        <v>-0.3270924811232383</v>
      </c>
    </row>
    <row r="1048" spans="1:25" x14ac:dyDescent="0.2">
      <c r="A1048" s="6" t="s">
        <v>1676</v>
      </c>
      <c r="B1048" t="s">
        <v>1452</v>
      </c>
      <c r="C1048">
        <v>230</v>
      </c>
      <c r="D1048" t="s">
        <v>1677</v>
      </c>
      <c r="E1048" s="2">
        <v>1188.02</v>
      </c>
      <c r="F1048" s="6" t="str">
        <f>+_xlfn.XLOOKUP(LISTAS[[#This Row],[ID]],_01_CODIGOS_Y_COSTOS_xlsm[Producto y N°],_01_CODIGOS_Y_COSTOS_xlsm[FABRICA],"",0,1)</f>
        <v>OVNISA</v>
      </c>
      <c r="G1048" s="13">
        <f>LISTAS[[#This Row],[Precio]]*(1-0.46)*(1-IF($C$3520="",0,$C$3520))</f>
        <v>481.1481</v>
      </c>
      <c r="H1048" s="1">
        <f>+_xlfn.XLOOKUP(LISTAS[[#This Row],[ID]],_01_CODIGOS_Y_COSTOS_xlsm[Producto y N°],_01_CODIGOS_Y_COSTOS_xlsm[COSTO],0,0,1)</f>
        <v>174.91159999999999</v>
      </c>
      <c r="I1048" s="115">
        <f>+IFERROR(LISTAS[[#This Row],[VENTA NETA]]/LISTAS[[#This Row],[COSTO]]-1,0)</f>
        <v>1.7508072649269688</v>
      </c>
      <c r="J1048" s="33" t="str">
        <f>IFERROR(VLOOKUP(LISTAS[[#This Row],[ID]],_01_CODIGOS_Y_COSTOS_xlsm[[Producto y N°]:[CODIGO]],2,0),"")</f>
        <v>230</v>
      </c>
      <c r="M1048" s="22">
        <v>0</v>
      </c>
      <c r="N1048" s="23">
        <f>+LISTAS[[#This Row],[Precio]]+(LISTAS[[#This Row],[Precio]]*M1048)</f>
        <v>1188.02</v>
      </c>
      <c r="O1048" s="24">
        <f t="shared" si="31"/>
        <v>481.1481</v>
      </c>
      <c r="Q1048" s="21">
        <f>IFERROR(O1048/LISTAS[[#This Row],[COSTO]]-1,"")</f>
        <v>1.7508072649269688</v>
      </c>
      <c r="R1048" t="str">
        <f>+LISTAS[[#This Row],[ID]]</f>
        <v>ORING230</v>
      </c>
      <c r="T1048" s="29"/>
      <c r="U1048" s="25">
        <f>LISTAS[[#This Row],[COSTO]]+(LISTAS[[#This Row],[COSTO]]*T1048)</f>
        <v>174.91159999999999</v>
      </c>
      <c r="V1048" s="30">
        <f>IF(T1048="",0,U1048/LISTAS[[#This Row],[VENTA NETA]]-1)</f>
        <v>0</v>
      </c>
      <c r="X1048" s="25">
        <v>259.93209999999999</v>
      </c>
      <c r="Y1048" s="31">
        <f>IFERROR(LISTAS[[#This Row],[COSTO]]/X1048-1,"")</f>
        <v>-0.32708734319462662</v>
      </c>
    </row>
    <row r="1049" spans="1:25" x14ac:dyDescent="0.2">
      <c r="A1049" s="6" t="s">
        <v>1678</v>
      </c>
      <c r="B1049" t="s">
        <v>1452</v>
      </c>
      <c r="C1049">
        <v>231</v>
      </c>
      <c r="D1049" t="s">
        <v>1679</v>
      </c>
      <c r="E1049" s="2">
        <v>1225.97</v>
      </c>
      <c r="F1049" s="6" t="str">
        <f>+_xlfn.XLOOKUP(LISTAS[[#This Row],[ID]],_01_CODIGOS_Y_COSTOS_xlsm[Producto y N°],_01_CODIGOS_Y_COSTOS_xlsm[FABRICA],"",0,1)</f>
        <v>OVNISA</v>
      </c>
      <c r="G1049" s="13">
        <f>LISTAS[[#This Row],[Precio]]*(1-0.46)*(1-IF($C$3520="",0,$C$3520))</f>
        <v>496.51785000000007</v>
      </c>
      <c r="H1049" s="1">
        <f>+_xlfn.XLOOKUP(LISTAS[[#This Row],[ID]],_01_CODIGOS_Y_COSTOS_xlsm[Producto y N°],_01_CODIGOS_Y_COSTOS_xlsm[COSTO],0,0,1)</f>
        <v>180.4966</v>
      </c>
      <c r="I1049" s="115">
        <f>+IFERROR(LISTAS[[#This Row],[VENTA NETA]]/LISTAS[[#This Row],[COSTO]]-1,0)</f>
        <v>1.7508432291799405</v>
      </c>
      <c r="J1049" s="33" t="str">
        <f>IFERROR(VLOOKUP(LISTAS[[#This Row],[ID]],_01_CODIGOS_Y_COSTOS_xlsm[[Producto y N°]:[CODIGO]],2,0),"")</f>
        <v>231</v>
      </c>
      <c r="M1049" s="22">
        <v>0</v>
      </c>
      <c r="N1049" s="23">
        <f>+LISTAS[[#This Row],[Precio]]+(LISTAS[[#This Row],[Precio]]*M1049)</f>
        <v>1225.97</v>
      </c>
      <c r="O1049" s="24">
        <f t="shared" si="31"/>
        <v>496.51785000000007</v>
      </c>
      <c r="Q1049" s="21">
        <f>IFERROR(O1049/LISTAS[[#This Row],[COSTO]]-1,"")</f>
        <v>1.7508432291799405</v>
      </c>
      <c r="R1049" t="str">
        <f>+LISTAS[[#This Row],[ID]]</f>
        <v>ORING231</v>
      </c>
      <c r="T1049" s="29"/>
      <c r="U1049" s="25">
        <f>LISTAS[[#This Row],[COSTO]]+(LISTAS[[#This Row],[COSTO]]*T1049)</f>
        <v>180.4966</v>
      </c>
      <c r="V1049" s="30">
        <f>IF(T1049="",0,U1049/LISTAS[[#This Row],[VENTA NETA]]-1)</f>
        <v>0</v>
      </c>
      <c r="X1049" s="25">
        <v>268.23200000000003</v>
      </c>
      <c r="Y1049" s="31">
        <f>IFERROR(LISTAS[[#This Row],[COSTO]]/X1049-1,"")</f>
        <v>-0.32708774493721859</v>
      </c>
    </row>
    <row r="1050" spans="1:25" x14ac:dyDescent="0.2">
      <c r="A1050" s="6" t="s">
        <v>1680</v>
      </c>
      <c r="B1050" t="s">
        <v>1452</v>
      </c>
      <c r="C1050">
        <v>232</v>
      </c>
      <c r="D1050" t="s">
        <v>1681</v>
      </c>
      <c r="E1050" s="2">
        <v>1264.4100000000001</v>
      </c>
      <c r="F1050" s="6" t="str">
        <f>+_xlfn.XLOOKUP(LISTAS[[#This Row],[ID]],_01_CODIGOS_Y_COSTOS_xlsm[Producto y N°],_01_CODIGOS_Y_COSTOS_xlsm[FABRICA],"",0,1)</f>
        <v>OVNISA</v>
      </c>
      <c r="G1050" s="13">
        <f>LISTAS[[#This Row],[Precio]]*(1-0.46)*(1-IF($C$3520="",0,$C$3520))</f>
        <v>512.08605000000011</v>
      </c>
      <c r="H1050" s="1">
        <f>+_xlfn.XLOOKUP(LISTAS[[#This Row],[ID]],_01_CODIGOS_Y_COSTOS_xlsm[Producto y N°],_01_CODIGOS_Y_COSTOS_xlsm[COSTO],0,0,1)</f>
        <v>186.1619</v>
      </c>
      <c r="I1050" s="115">
        <f>+IFERROR(LISTAS[[#This Row],[VENTA NETA]]/LISTAS[[#This Row],[COSTO]]-1,0)</f>
        <v>1.7507564652058241</v>
      </c>
      <c r="J1050" s="33" t="str">
        <f>IFERROR(VLOOKUP(LISTAS[[#This Row],[ID]],_01_CODIGOS_Y_COSTOS_xlsm[[Producto y N°]:[CODIGO]],2,0),"")</f>
        <v>232</v>
      </c>
      <c r="M1050" s="22">
        <v>0</v>
      </c>
      <c r="N1050" s="23">
        <f>+LISTAS[[#This Row],[Precio]]+(LISTAS[[#This Row],[Precio]]*M1050)</f>
        <v>1264.4100000000001</v>
      </c>
      <c r="O1050" s="24">
        <f t="shared" si="31"/>
        <v>512.08605000000011</v>
      </c>
      <c r="Q1050" s="21">
        <f>IFERROR(O1050/LISTAS[[#This Row],[COSTO]]-1,"")</f>
        <v>1.7507564652058241</v>
      </c>
      <c r="R1050" t="str">
        <f>+LISTAS[[#This Row],[ID]]</f>
        <v>ORING232</v>
      </c>
      <c r="T1050" s="29"/>
      <c r="U1050" s="25">
        <f>LISTAS[[#This Row],[COSTO]]+(LISTAS[[#This Row],[COSTO]]*T1050)</f>
        <v>186.1619</v>
      </c>
      <c r="V1050" s="30">
        <f>IF(T1050="",0,U1050/LISTAS[[#This Row],[VENTA NETA]]-1)</f>
        <v>0</v>
      </c>
      <c r="X1050" s="25">
        <v>276.65170000000001</v>
      </c>
      <c r="Y1050" s="31">
        <f>IFERROR(LISTAS[[#This Row],[COSTO]]/X1050-1,"")</f>
        <v>-0.32708926061180899</v>
      </c>
    </row>
    <row r="1051" spans="1:25" x14ac:dyDescent="0.2">
      <c r="A1051" s="6" t="s">
        <v>1682</v>
      </c>
      <c r="B1051" t="s">
        <v>1452</v>
      </c>
      <c r="C1051">
        <v>233</v>
      </c>
      <c r="D1051" t="s">
        <v>1683</v>
      </c>
      <c r="E1051" s="2">
        <v>1471.48</v>
      </c>
      <c r="F1051" s="6" t="str">
        <f>+_xlfn.XLOOKUP(LISTAS[[#This Row],[ID]],_01_CODIGOS_Y_COSTOS_xlsm[Producto y N°],_01_CODIGOS_Y_COSTOS_xlsm[FABRICA],"",0,1)</f>
        <v>OVNISA</v>
      </c>
      <c r="G1051" s="13">
        <f>LISTAS[[#This Row],[Precio]]*(1-0.46)*(1-IF($C$3520="",0,$C$3520))</f>
        <v>595.94940000000008</v>
      </c>
      <c r="H1051" s="1">
        <f>+_xlfn.XLOOKUP(LISTAS[[#This Row],[ID]],_01_CODIGOS_Y_COSTOS_xlsm[Producto y N°],_01_CODIGOS_Y_COSTOS_xlsm[COSTO],0,0,1)</f>
        <v>213.2141</v>
      </c>
      <c r="I1051" s="115">
        <f>+IFERROR(LISTAS[[#This Row],[VENTA NETA]]/LISTAS[[#This Row],[COSTO]]-1,0)</f>
        <v>1.7950749973852576</v>
      </c>
      <c r="J1051" s="33" t="str">
        <f>IFERROR(VLOOKUP(LISTAS[[#This Row],[ID]],_01_CODIGOS_Y_COSTOS_xlsm[[Producto y N°]:[CODIGO]],2,0),"")</f>
        <v>233</v>
      </c>
      <c r="M1051" s="22">
        <v>0</v>
      </c>
      <c r="N1051" s="23">
        <f>+LISTAS[[#This Row],[Precio]]+(LISTAS[[#This Row],[Precio]]*M1051)</f>
        <v>1471.48</v>
      </c>
      <c r="O1051" s="24">
        <f t="shared" si="31"/>
        <v>595.94940000000008</v>
      </c>
      <c r="Q1051" s="21">
        <f>IFERROR(O1051/LISTAS[[#This Row],[COSTO]]-1,"")</f>
        <v>1.7950749973852576</v>
      </c>
      <c r="R1051" t="str">
        <f>+LISTAS[[#This Row],[ID]]</f>
        <v>ORING233</v>
      </c>
      <c r="T1051" s="29"/>
      <c r="U1051" s="25">
        <f>LISTAS[[#This Row],[COSTO]]+(LISTAS[[#This Row],[COSTO]]*T1051)</f>
        <v>213.2141</v>
      </c>
      <c r="V1051" s="30">
        <f>IF(T1051="",0,U1051/LISTAS[[#This Row],[VENTA NETA]]-1)</f>
        <v>0</v>
      </c>
      <c r="X1051" s="25">
        <v>321.9563</v>
      </c>
      <c r="Y1051" s="31">
        <f>IFERROR(LISTAS[[#This Row],[COSTO]]/X1051-1,"")</f>
        <v>-0.33775453376747089</v>
      </c>
    </row>
    <row r="1052" spans="1:25" x14ac:dyDescent="0.2">
      <c r="A1052" s="6" t="s">
        <v>1684</v>
      </c>
      <c r="B1052" t="s">
        <v>1452</v>
      </c>
      <c r="C1052">
        <v>234</v>
      </c>
      <c r="D1052" t="s">
        <v>1685</v>
      </c>
      <c r="E1052" s="2">
        <v>1721.26</v>
      </c>
      <c r="F1052" s="6" t="str">
        <f>+_xlfn.XLOOKUP(LISTAS[[#This Row],[ID]],_01_CODIGOS_Y_COSTOS_xlsm[Producto y N°],_01_CODIGOS_Y_COSTOS_xlsm[FABRICA],"",0,1)</f>
        <v>OVNISA</v>
      </c>
      <c r="G1052" s="13">
        <f>LISTAS[[#This Row],[Precio]]*(1-0.46)*(1-IF($C$3520="",0,$C$3520))</f>
        <v>697.11030000000005</v>
      </c>
      <c r="H1052" s="1">
        <f>+_xlfn.XLOOKUP(LISTAS[[#This Row],[ID]],_01_CODIGOS_Y_COSTOS_xlsm[Producto y N°],_01_CODIGOS_Y_COSTOS_xlsm[COSTO],0,0,1)</f>
        <v>237.56360000000001</v>
      </c>
      <c r="I1052" s="115">
        <f>+IFERROR(LISTAS[[#This Row],[VENTA NETA]]/LISTAS[[#This Row],[COSTO]]-1,0)</f>
        <v>1.9344154575869368</v>
      </c>
      <c r="J1052" s="33" t="str">
        <f>IFERROR(VLOOKUP(LISTAS[[#This Row],[ID]],_01_CODIGOS_Y_COSTOS_xlsm[[Producto y N°]:[CODIGO]],2,0),"")</f>
        <v>234</v>
      </c>
      <c r="M1052" s="22">
        <v>0</v>
      </c>
      <c r="N1052" s="23">
        <f>+LISTAS[[#This Row],[Precio]]+(LISTAS[[#This Row],[Precio]]*M1052)</f>
        <v>1721.26</v>
      </c>
      <c r="O1052" s="24">
        <f t="shared" si="31"/>
        <v>697.11030000000005</v>
      </c>
      <c r="Q1052" s="21">
        <f>IFERROR(O1052/LISTAS[[#This Row],[COSTO]]-1,"")</f>
        <v>1.9344154575869368</v>
      </c>
      <c r="R1052" t="str">
        <f>+LISTAS[[#This Row],[ID]]</f>
        <v>ORING234</v>
      </c>
      <c r="T1052" s="29"/>
      <c r="U1052" s="25">
        <f>LISTAS[[#This Row],[COSTO]]+(LISTAS[[#This Row],[COSTO]]*T1052)</f>
        <v>237.56360000000001</v>
      </c>
      <c r="V1052" s="30">
        <f>IF(T1052="",0,U1052/LISTAS[[#This Row],[VENTA NETA]]-1)</f>
        <v>0</v>
      </c>
      <c r="X1052" s="25">
        <v>376.60950000000003</v>
      </c>
      <c r="Y1052" s="31">
        <f>IFERROR(LISTAS[[#This Row],[COSTO]]/X1052-1,"")</f>
        <v>-0.36920444120501472</v>
      </c>
    </row>
    <row r="1053" spans="1:25" x14ac:dyDescent="0.2">
      <c r="A1053" s="6" t="s">
        <v>1686</v>
      </c>
      <c r="B1053" t="s">
        <v>1452</v>
      </c>
      <c r="C1053">
        <v>235</v>
      </c>
      <c r="D1053" t="s">
        <v>1687</v>
      </c>
      <c r="E1053" s="2">
        <v>1738.28</v>
      </c>
      <c r="F1053" s="6" t="str">
        <f>+_xlfn.XLOOKUP(LISTAS[[#This Row],[ID]],_01_CODIGOS_Y_COSTOS_xlsm[Producto y N°],_01_CODIGOS_Y_COSTOS_xlsm[FABRICA],"",0,1)</f>
        <v>OVNISA</v>
      </c>
      <c r="G1053" s="13">
        <f>LISTAS[[#This Row],[Precio]]*(1-0.46)*(1-IF($C$3520="",0,$C$3520))</f>
        <v>704.00340000000006</v>
      </c>
      <c r="H1053" s="1">
        <f>+_xlfn.XLOOKUP(LISTAS[[#This Row],[ID]],_01_CODIGOS_Y_COSTOS_xlsm[Producto y N°],_01_CODIGOS_Y_COSTOS_xlsm[COSTO],0,0,1)</f>
        <v>254.5421</v>
      </c>
      <c r="I1053" s="115">
        <f>+IFERROR(LISTAS[[#This Row],[VENTA NETA]]/LISTAS[[#This Row],[COSTO]]-1,0)</f>
        <v>1.7657640916767798</v>
      </c>
      <c r="J1053" s="33" t="str">
        <f>IFERROR(VLOOKUP(LISTAS[[#This Row],[ID]],_01_CODIGOS_Y_COSTOS_xlsm[[Producto y N°]:[CODIGO]],2,0),"")</f>
        <v>235</v>
      </c>
      <c r="M1053" s="22">
        <v>0</v>
      </c>
      <c r="N1053" s="23">
        <f>+LISTAS[[#This Row],[Precio]]+(LISTAS[[#This Row],[Precio]]*M1053)</f>
        <v>1738.28</v>
      </c>
      <c r="O1053" s="24">
        <f t="shared" si="31"/>
        <v>704.00340000000006</v>
      </c>
      <c r="Q1053" s="21">
        <f>IFERROR(O1053/LISTAS[[#This Row],[COSTO]]-1,"")</f>
        <v>1.7657640916767798</v>
      </c>
      <c r="R1053" t="str">
        <f>+LISTAS[[#This Row],[ID]]</f>
        <v>ORING235</v>
      </c>
      <c r="T1053" s="29"/>
      <c r="U1053" s="25">
        <f>LISTAS[[#This Row],[COSTO]]+(LISTAS[[#This Row],[COSTO]]*T1053)</f>
        <v>254.5421</v>
      </c>
      <c r="V1053" s="30">
        <f>IF(T1053="",0,U1053/LISTAS[[#This Row],[VENTA NETA]]-1)</f>
        <v>0</v>
      </c>
      <c r="X1053" s="25">
        <v>392.72969999999998</v>
      </c>
      <c r="Y1053" s="31">
        <f>IFERROR(LISTAS[[#This Row],[COSTO]]/X1053-1,"")</f>
        <v>-0.35186439935660574</v>
      </c>
    </row>
    <row r="1054" spans="1:25" x14ac:dyDescent="0.2">
      <c r="A1054" s="6" t="s">
        <v>1688</v>
      </c>
      <c r="B1054" t="s">
        <v>1452</v>
      </c>
      <c r="C1054">
        <v>236</v>
      </c>
      <c r="D1054" t="s">
        <v>1689</v>
      </c>
      <c r="E1054" s="2">
        <v>1869.39</v>
      </c>
      <c r="F1054" s="6" t="str">
        <f>+_xlfn.XLOOKUP(LISTAS[[#This Row],[ID]],_01_CODIGOS_Y_COSTOS_xlsm[Producto y N°],_01_CODIGOS_Y_COSTOS_xlsm[FABRICA],"",0,1)</f>
        <v>OVNISA</v>
      </c>
      <c r="G1054" s="13">
        <f>LISTAS[[#This Row],[Precio]]*(1-0.46)*(1-IF($C$3520="",0,$C$3520))</f>
        <v>757.10295000000008</v>
      </c>
      <c r="H1054" s="1">
        <f>+_xlfn.XLOOKUP(LISTAS[[#This Row],[ID]],_01_CODIGOS_Y_COSTOS_xlsm[Producto y N°],_01_CODIGOS_Y_COSTOS_xlsm[COSTO],0,0,1)</f>
        <v>260.48450000000003</v>
      </c>
      <c r="I1054" s="115">
        <f>+IFERROR(LISTAS[[#This Row],[VENTA NETA]]/LISTAS[[#This Row],[COSTO]]-1,0)</f>
        <v>1.906518238129332</v>
      </c>
      <c r="J1054" s="33" t="str">
        <f>IFERROR(VLOOKUP(LISTAS[[#This Row],[ID]],_01_CODIGOS_Y_COSTOS_xlsm[[Producto y N°]:[CODIGO]],2,0),"")</f>
        <v>236</v>
      </c>
      <c r="M1054" s="22">
        <v>0</v>
      </c>
      <c r="N1054" s="23">
        <f>+LISTAS[[#This Row],[Precio]]+(LISTAS[[#This Row],[Precio]]*M1054)</f>
        <v>1869.39</v>
      </c>
      <c r="O1054" s="24">
        <f t="shared" si="31"/>
        <v>757.10295000000008</v>
      </c>
      <c r="Q1054" s="21">
        <f>IFERROR(O1054/LISTAS[[#This Row],[COSTO]]-1,"")</f>
        <v>1.906518238129332</v>
      </c>
      <c r="R1054" t="str">
        <f>+LISTAS[[#This Row],[ID]]</f>
        <v>ORING236</v>
      </c>
      <c r="T1054" s="29"/>
      <c r="U1054" s="25">
        <f>LISTAS[[#This Row],[COSTO]]+(LISTAS[[#This Row],[COSTO]]*T1054)</f>
        <v>260.48450000000003</v>
      </c>
      <c r="V1054" s="30">
        <f>IF(T1054="",0,U1054/LISTAS[[#This Row],[VENTA NETA]]-1)</f>
        <v>0</v>
      </c>
      <c r="X1054" s="25">
        <v>422.36349999999999</v>
      </c>
      <c r="Y1054" s="31">
        <f>IFERROR(LISTAS[[#This Row],[COSTO]]/X1054-1,"")</f>
        <v>-0.3832693876246408</v>
      </c>
    </row>
    <row r="1055" spans="1:25" x14ac:dyDescent="0.2">
      <c r="A1055" s="6" t="s">
        <v>1690</v>
      </c>
      <c r="B1055" t="s">
        <v>1452</v>
      </c>
      <c r="C1055">
        <v>237</v>
      </c>
      <c r="D1055" t="s">
        <v>1691</v>
      </c>
      <c r="E1055" s="2">
        <v>1965.99</v>
      </c>
      <c r="F1055" s="6" t="str">
        <f>+_xlfn.XLOOKUP(LISTAS[[#This Row],[ID]],_01_CODIGOS_Y_COSTOS_xlsm[Producto y N°],_01_CODIGOS_Y_COSTOS_xlsm[FABRICA],"",0,1)</f>
        <v>OVNISA</v>
      </c>
      <c r="G1055" s="13">
        <f>LISTAS[[#This Row],[Precio]]*(1-0.46)*(1-IF($C$3520="",0,$C$3520))</f>
        <v>796.22595000000001</v>
      </c>
      <c r="H1055" s="1">
        <f>+_xlfn.XLOOKUP(LISTAS[[#This Row],[ID]],_01_CODIGOS_Y_COSTOS_xlsm[Producto y N°],_01_CODIGOS_Y_COSTOS_xlsm[COSTO],0,0,1)</f>
        <v>266.51679999999999</v>
      </c>
      <c r="I1055" s="115">
        <f>+IFERROR(LISTAS[[#This Row],[VENTA NETA]]/LISTAS[[#This Row],[COSTO]]-1,0)</f>
        <v>1.9875263022818825</v>
      </c>
      <c r="J1055" s="33" t="str">
        <f>IFERROR(VLOOKUP(LISTAS[[#This Row],[ID]],_01_CODIGOS_Y_COSTOS_xlsm[[Producto y N°]:[CODIGO]],2,0),"")</f>
        <v>237</v>
      </c>
      <c r="M1055" s="22">
        <v>0</v>
      </c>
      <c r="N1055" s="23">
        <f>+LISTAS[[#This Row],[Precio]]+(LISTAS[[#This Row],[Precio]]*M1055)</f>
        <v>1965.99</v>
      </c>
      <c r="O1055" s="24">
        <f t="shared" si="31"/>
        <v>796.22595000000001</v>
      </c>
      <c r="Q1055" s="21">
        <f>IFERROR(O1055/LISTAS[[#This Row],[COSTO]]-1,"")</f>
        <v>1.9875263022818825</v>
      </c>
      <c r="R1055" t="str">
        <f>+LISTAS[[#This Row],[ID]]</f>
        <v>ORING237</v>
      </c>
      <c r="T1055" s="29"/>
      <c r="U1055" s="25">
        <f>LISTAS[[#This Row],[COSTO]]+(LISTAS[[#This Row],[COSTO]]*T1055)</f>
        <v>266.51679999999999</v>
      </c>
      <c r="V1055" s="30">
        <f>IF(T1055="",0,U1055/LISTAS[[#This Row],[VENTA NETA]]-1)</f>
        <v>0</v>
      </c>
      <c r="X1055" s="25">
        <v>444.17680000000001</v>
      </c>
      <c r="Y1055" s="31">
        <f>IFERROR(LISTAS[[#This Row],[COSTO]]/X1055-1,"")</f>
        <v>-0.3999758654661838</v>
      </c>
    </row>
    <row r="1056" spans="1:25" x14ac:dyDescent="0.2">
      <c r="A1056" s="6" t="s">
        <v>1692</v>
      </c>
      <c r="B1056" t="s">
        <v>1452</v>
      </c>
      <c r="C1056">
        <v>238</v>
      </c>
      <c r="D1056" t="s">
        <v>1693</v>
      </c>
      <c r="E1056" s="2">
        <v>2073.29</v>
      </c>
      <c r="F1056" s="6" t="str">
        <f>+_xlfn.XLOOKUP(LISTAS[[#This Row],[ID]],_01_CODIGOS_Y_COSTOS_xlsm[Producto y N°],_01_CODIGOS_Y_COSTOS_xlsm[FABRICA],"",0,1)</f>
        <v>OVNISA</v>
      </c>
      <c r="G1056" s="13">
        <f>LISTAS[[#This Row],[Precio]]*(1-0.46)*(1-IF($C$3520="",0,$C$3520))</f>
        <v>839.68245000000002</v>
      </c>
      <c r="H1056" s="1">
        <f>+_xlfn.XLOOKUP(LISTAS[[#This Row],[ID]],_01_CODIGOS_Y_COSTOS_xlsm[Producto y N°],_01_CODIGOS_Y_COSTOS_xlsm[COSTO],0,0,1)</f>
        <v>278.84899999999999</v>
      </c>
      <c r="I1056" s="115">
        <f>+IFERROR(LISTAS[[#This Row],[VENTA NETA]]/LISTAS[[#This Row],[COSTO]]-1,0)</f>
        <v>2.0112442576448188</v>
      </c>
      <c r="J1056" s="33" t="str">
        <f>IFERROR(VLOOKUP(LISTAS[[#This Row],[ID]],_01_CODIGOS_Y_COSTOS_xlsm[[Producto y N°]:[CODIGO]],2,0),"")</f>
        <v>238</v>
      </c>
      <c r="M1056" s="22">
        <v>0</v>
      </c>
      <c r="N1056" s="23">
        <f>+LISTAS[[#This Row],[Precio]]+(LISTAS[[#This Row],[Precio]]*M1056)</f>
        <v>2073.29</v>
      </c>
      <c r="O1056" s="24">
        <f t="shared" si="31"/>
        <v>839.68245000000002</v>
      </c>
      <c r="Q1056" s="21">
        <f>IFERROR(O1056/LISTAS[[#This Row],[COSTO]]-1,"")</f>
        <v>2.0112442576448188</v>
      </c>
      <c r="R1056" t="str">
        <f>+LISTAS[[#This Row],[ID]]</f>
        <v>ORING238</v>
      </c>
      <c r="T1056" s="29"/>
      <c r="U1056" s="25">
        <f>LISTAS[[#This Row],[COSTO]]+(LISTAS[[#This Row],[COSTO]]*T1056)</f>
        <v>278.84899999999999</v>
      </c>
      <c r="V1056" s="30">
        <f>IF(T1056="",0,U1056/LISTAS[[#This Row],[VENTA NETA]]-1)</f>
        <v>0</v>
      </c>
      <c r="X1056" s="25">
        <v>468.41719999999998</v>
      </c>
      <c r="Y1056" s="31">
        <f>IFERROR(LISTAS[[#This Row],[COSTO]]/X1056-1,"")</f>
        <v>-0.40469948584296223</v>
      </c>
    </row>
    <row r="1057" spans="1:25" x14ac:dyDescent="0.2">
      <c r="A1057" s="6" t="s">
        <v>1694</v>
      </c>
      <c r="B1057" t="s">
        <v>1452</v>
      </c>
      <c r="C1057">
        <v>239</v>
      </c>
      <c r="D1057" t="s">
        <v>1695</v>
      </c>
      <c r="E1057" s="2">
        <v>2194.1999999999998</v>
      </c>
      <c r="F1057" s="6" t="str">
        <f>+_xlfn.XLOOKUP(LISTAS[[#This Row],[ID]],_01_CODIGOS_Y_COSTOS_xlsm[Producto y N°],_01_CODIGOS_Y_COSTOS_xlsm[FABRICA],"",0,1)</f>
        <v>OVNISA</v>
      </c>
      <c r="G1057" s="13">
        <f>LISTAS[[#This Row],[Precio]]*(1-0.46)*(1-IF($C$3520="",0,$C$3520))</f>
        <v>888.65099999999995</v>
      </c>
      <c r="H1057" s="1">
        <f>+_xlfn.XLOOKUP(LISTAS[[#This Row],[ID]],_01_CODIGOS_Y_COSTOS_xlsm[Producto y N°],_01_CODIGOS_Y_COSTOS_xlsm[COSTO],0,0,1)</f>
        <v>290.1087</v>
      </c>
      <c r="I1057" s="115">
        <f>+IFERROR(LISTAS[[#This Row],[VENTA NETA]]/LISTAS[[#This Row],[COSTO]]-1,0)</f>
        <v>2.0631656341226581</v>
      </c>
      <c r="J1057" s="33" t="str">
        <f>IFERROR(VLOOKUP(LISTAS[[#This Row],[ID]],_01_CODIGOS_Y_COSTOS_xlsm[[Producto y N°]:[CODIGO]],2,0),"")</f>
        <v>239</v>
      </c>
      <c r="M1057" s="22">
        <v>0</v>
      </c>
      <c r="N1057" s="23">
        <f>+LISTAS[[#This Row],[Precio]]+(LISTAS[[#This Row],[Precio]]*M1057)</f>
        <v>2194.1999999999998</v>
      </c>
      <c r="O1057" s="24">
        <f t="shared" si="31"/>
        <v>888.65099999999995</v>
      </c>
      <c r="Q1057" s="21">
        <f>IFERROR(O1057/LISTAS[[#This Row],[COSTO]]-1,"")</f>
        <v>2.0631656341226581</v>
      </c>
      <c r="R1057" t="str">
        <f>+LISTAS[[#This Row],[ID]]</f>
        <v>ORING239</v>
      </c>
      <c r="T1057" s="29"/>
      <c r="U1057" s="25">
        <f>LISTAS[[#This Row],[COSTO]]+(LISTAS[[#This Row],[COSTO]]*T1057)</f>
        <v>290.1087</v>
      </c>
      <c r="V1057" s="30">
        <f>IF(T1057="",0,U1057/LISTAS[[#This Row],[VENTA NETA]]-1)</f>
        <v>0</v>
      </c>
      <c r="X1057" s="25">
        <v>495.74380000000002</v>
      </c>
      <c r="Y1057" s="31">
        <f>IFERROR(LISTAS[[#This Row],[COSTO]]/X1057-1,"")</f>
        <v>-0.41480115333767165</v>
      </c>
    </row>
    <row r="1058" spans="1:25" x14ac:dyDescent="0.2">
      <c r="A1058" s="6" t="s">
        <v>1696</v>
      </c>
      <c r="B1058" t="s">
        <v>1452</v>
      </c>
      <c r="C1058">
        <v>240</v>
      </c>
      <c r="D1058" t="s">
        <v>1697</v>
      </c>
      <c r="E1058" s="2">
        <v>2216.56</v>
      </c>
      <c r="F1058" s="6" t="str">
        <f>+_xlfn.XLOOKUP(LISTAS[[#This Row],[ID]],_01_CODIGOS_Y_COSTOS_xlsm[Producto y N°],_01_CODIGOS_Y_COSTOS_xlsm[FABRICA],"",0,1)</f>
        <v>OVNISA</v>
      </c>
      <c r="G1058" s="13">
        <f>LISTAS[[#This Row],[Precio]]*(1-0.46)*(1-IF($C$3520="",0,$C$3520))</f>
        <v>897.70680000000016</v>
      </c>
      <c r="H1058" s="1">
        <f>+_xlfn.XLOOKUP(LISTAS[[#This Row],[ID]],_01_CODIGOS_Y_COSTOS_xlsm[Producto y N°],_01_CODIGOS_Y_COSTOS_xlsm[COSTO],0,0,1)</f>
        <v>308.38189999999997</v>
      </c>
      <c r="I1058" s="115">
        <f>+IFERROR(LISTAS[[#This Row],[VENTA NETA]]/LISTAS[[#This Row],[COSTO]]-1,0)</f>
        <v>1.9110229880547474</v>
      </c>
      <c r="J1058" s="33" t="str">
        <f>IFERROR(VLOOKUP(LISTAS[[#This Row],[ID]],_01_CODIGOS_Y_COSTOS_xlsm[[Producto y N°]:[CODIGO]],2,0),"")</f>
        <v>240</v>
      </c>
      <c r="M1058" s="22">
        <v>0</v>
      </c>
      <c r="N1058" s="23">
        <f>+LISTAS[[#This Row],[Precio]]+(LISTAS[[#This Row],[Precio]]*M1058)</f>
        <v>2216.56</v>
      </c>
      <c r="O1058" s="24">
        <f t="shared" si="31"/>
        <v>897.70680000000016</v>
      </c>
      <c r="Q1058" s="21">
        <f>IFERROR(O1058/LISTAS[[#This Row],[COSTO]]-1,"")</f>
        <v>1.9110229880547474</v>
      </c>
      <c r="R1058" t="str">
        <f>+LISTAS[[#This Row],[ID]]</f>
        <v>ORING240</v>
      </c>
      <c r="T1058" s="29"/>
      <c r="U1058" s="25">
        <f>LISTAS[[#This Row],[COSTO]]+(LISTAS[[#This Row],[COSTO]]*T1058)</f>
        <v>308.38189999999997</v>
      </c>
      <c r="V1058" s="30">
        <f>IF(T1058="",0,U1058/LISTAS[[#This Row],[VENTA NETA]]-1)</f>
        <v>0</v>
      </c>
      <c r="X1058" s="25">
        <v>500.80759999999998</v>
      </c>
      <c r="Y1058" s="31">
        <f>IFERROR(LISTAS[[#This Row],[COSTO]]/X1058-1,"")</f>
        <v>-0.3842307904273019</v>
      </c>
    </row>
    <row r="1059" spans="1:25" x14ac:dyDescent="0.2">
      <c r="A1059" s="6" t="s">
        <v>1698</v>
      </c>
      <c r="B1059" t="s">
        <v>1452</v>
      </c>
      <c r="C1059">
        <v>309</v>
      </c>
      <c r="D1059" t="s">
        <v>6037</v>
      </c>
      <c r="E1059" s="2">
        <v>437.83</v>
      </c>
      <c r="F1059" s="6" t="str">
        <f>+_xlfn.XLOOKUP(LISTAS[[#This Row],[ID]],_01_CODIGOS_Y_COSTOS_xlsm[Producto y N°],_01_CODIGOS_Y_COSTOS_xlsm[FABRICA],"",0,1)</f>
        <v>OVNISA</v>
      </c>
      <c r="G1059" s="13">
        <f>LISTAS[[#This Row],[Precio]]*(1-0.46)*(1-IF($C$3520="",0,$C$3520))</f>
        <v>177.32114999999999</v>
      </c>
      <c r="H1059" s="1">
        <f>+_xlfn.XLOOKUP(LISTAS[[#This Row],[ID]],_01_CODIGOS_Y_COSTOS_xlsm[Producto y N°],_01_CODIGOS_Y_COSTOS_xlsm[COSTO],0,0,1)</f>
        <v>64.459999999999994</v>
      </c>
      <c r="I1059" s="115">
        <f>+IFERROR(LISTAS[[#This Row],[VENTA NETA]]/LISTAS[[#This Row],[COSTO]]-1,0)</f>
        <v>1.7508710828420728</v>
      </c>
      <c r="J1059" s="33" t="str">
        <f>IFERROR(VLOOKUP(LISTAS[[#This Row],[ID]],_01_CODIGOS_Y_COSTOS_xlsm[[Producto y N°]:[CODIGO]],2,0),"")</f>
        <v>309</v>
      </c>
      <c r="M1059" s="22">
        <v>0</v>
      </c>
      <c r="N1059" s="23">
        <f>+LISTAS[[#This Row],[Precio]]+(LISTAS[[#This Row],[Precio]]*M1059)</f>
        <v>437.83</v>
      </c>
      <c r="O1059" s="24">
        <f t="shared" si="31"/>
        <v>177.32114999999999</v>
      </c>
      <c r="Q1059" s="21">
        <f>IFERROR(O1059/LISTAS[[#This Row],[COSTO]]-1,"")</f>
        <v>1.7508710828420728</v>
      </c>
      <c r="R1059" t="str">
        <f>+LISTAS[[#This Row],[ID]]</f>
        <v>ORING309</v>
      </c>
      <c r="T1059" s="29"/>
      <c r="U1059" s="25">
        <f>LISTAS[[#This Row],[COSTO]]+(LISTAS[[#This Row],[COSTO]]*T1059)</f>
        <v>64.459999999999994</v>
      </c>
      <c r="V1059" s="30">
        <f>IF(T1059="",0,U1059/LISTAS[[#This Row],[VENTA NETA]]-1)</f>
        <v>0</v>
      </c>
      <c r="X1059" s="25">
        <v>95.792900000000003</v>
      </c>
      <c r="Y1059" s="31">
        <f>IFERROR(LISTAS[[#This Row],[COSTO]]/X1059-1,"")</f>
        <v>-0.32709000353888451</v>
      </c>
    </row>
    <row r="1060" spans="1:25" x14ac:dyDescent="0.2">
      <c r="A1060" s="6" t="s">
        <v>1700</v>
      </c>
      <c r="B1060" t="s">
        <v>1452</v>
      </c>
      <c r="C1060">
        <v>310</v>
      </c>
      <c r="D1060" t="s">
        <v>6038</v>
      </c>
      <c r="E1060" s="2">
        <v>479.26</v>
      </c>
      <c r="F1060" s="6" t="str">
        <f>+_xlfn.XLOOKUP(LISTAS[[#This Row],[ID]],_01_CODIGOS_Y_COSTOS_xlsm[Producto y N°],_01_CODIGOS_Y_COSTOS_xlsm[FABRICA],"",0,1)</f>
        <v>OVNISA</v>
      </c>
      <c r="G1060" s="13">
        <f>LISTAS[[#This Row],[Precio]]*(1-0.46)*(1-IF($C$3520="",0,$C$3520))</f>
        <v>194.1003</v>
      </c>
      <c r="H1060" s="1">
        <f>+_xlfn.XLOOKUP(LISTAS[[#This Row],[ID]],_01_CODIGOS_Y_COSTOS_xlsm[Producto y N°],_01_CODIGOS_Y_COSTOS_xlsm[COSTO],0,0,1)</f>
        <v>70.569500000000005</v>
      </c>
      <c r="I1060" s="115">
        <f>+IFERROR(LISTAS[[#This Row],[VENTA NETA]]/LISTAS[[#This Row],[COSTO]]-1,0)</f>
        <v>1.7504842743678215</v>
      </c>
      <c r="J1060" s="33" t="str">
        <f>IFERROR(VLOOKUP(LISTAS[[#This Row],[ID]],_01_CODIGOS_Y_COSTOS_xlsm[[Producto y N°]:[CODIGO]],2,0),"")</f>
        <v>310</v>
      </c>
      <c r="M1060" s="22">
        <v>0</v>
      </c>
      <c r="N1060" s="23">
        <f>+LISTAS[[#This Row],[Precio]]+(LISTAS[[#This Row],[Precio]]*M1060)</f>
        <v>479.26</v>
      </c>
      <c r="O1060" s="24">
        <f t="shared" si="31"/>
        <v>194.1003</v>
      </c>
      <c r="Q1060" s="21">
        <f>IFERROR(O1060/LISTAS[[#This Row],[COSTO]]-1,"")</f>
        <v>1.7504842743678215</v>
      </c>
      <c r="R1060" t="str">
        <f>+LISTAS[[#This Row],[ID]]</f>
        <v>ORING310</v>
      </c>
      <c r="T1060" s="29"/>
      <c r="U1060" s="25">
        <f>LISTAS[[#This Row],[COSTO]]+(LISTAS[[#This Row],[COSTO]]*T1060)</f>
        <v>70.569500000000005</v>
      </c>
      <c r="V1060" s="30">
        <f>IF(T1060="",0,U1060/LISTAS[[#This Row],[VENTA NETA]]-1)</f>
        <v>0</v>
      </c>
      <c r="X1060" s="25">
        <v>104.87179999999999</v>
      </c>
      <c r="Y1060" s="31">
        <f>IFERROR(LISTAS[[#This Row],[COSTO]]/X1060-1,"")</f>
        <v>-0.327087930215749</v>
      </c>
    </row>
    <row r="1061" spans="1:25" x14ac:dyDescent="0.2">
      <c r="A1061" s="6" t="s">
        <v>1701</v>
      </c>
      <c r="B1061" t="s">
        <v>1452</v>
      </c>
      <c r="C1061">
        <v>311</v>
      </c>
      <c r="D1061" t="s">
        <v>6039</v>
      </c>
      <c r="E1061" s="2">
        <v>524.91999999999996</v>
      </c>
      <c r="F1061" s="6" t="str">
        <f>+_xlfn.XLOOKUP(LISTAS[[#This Row],[ID]],_01_CODIGOS_Y_COSTOS_xlsm[Producto y N°],_01_CODIGOS_Y_COSTOS_xlsm[FABRICA],"",0,1)</f>
        <v>OVNISA</v>
      </c>
      <c r="G1061" s="13">
        <f>LISTAS[[#This Row],[Precio]]*(1-0.46)*(1-IF($C$3520="",0,$C$3520))</f>
        <v>212.5926</v>
      </c>
      <c r="H1061" s="1">
        <f>+_xlfn.XLOOKUP(LISTAS[[#This Row],[ID]],_01_CODIGOS_Y_COSTOS_xlsm[Producto y N°],_01_CODIGOS_Y_COSTOS_xlsm[COSTO],0,0,1)</f>
        <v>77.283699999999996</v>
      </c>
      <c r="I1061" s="115">
        <f>+IFERROR(LISTAS[[#This Row],[VENTA NETA]]/LISTAS[[#This Row],[COSTO]]-1,0)</f>
        <v>1.7508077382423464</v>
      </c>
      <c r="J1061" s="33" t="str">
        <f>IFERROR(VLOOKUP(LISTAS[[#This Row],[ID]],_01_CODIGOS_Y_COSTOS_xlsm[[Producto y N°]:[CODIGO]],2,0),"")</f>
        <v>311</v>
      </c>
      <c r="M1061" s="22">
        <v>0</v>
      </c>
      <c r="N1061" s="23">
        <f>+LISTAS[[#This Row],[Precio]]+(LISTAS[[#This Row],[Precio]]*M1061)</f>
        <v>524.91999999999996</v>
      </c>
      <c r="O1061" s="24">
        <f t="shared" si="31"/>
        <v>212.5926</v>
      </c>
      <c r="Q1061" s="21">
        <f>IFERROR(O1061/LISTAS[[#This Row],[COSTO]]-1,"")</f>
        <v>1.7508077382423464</v>
      </c>
      <c r="R1061" t="str">
        <f>+LISTAS[[#This Row],[ID]]</f>
        <v>ORING311</v>
      </c>
      <c r="T1061" s="29"/>
      <c r="U1061" s="25">
        <f>LISTAS[[#This Row],[COSTO]]+(LISTAS[[#This Row],[COSTO]]*T1061)</f>
        <v>77.283699999999996</v>
      </c>
      <c r="V1061" s="30">
        <f>IF(T1061="",0,U1061/LISTAS[[#This Row],[VENTA NETA]]-1)</f>
        <v>0</v>
      </c>
      <c r="X1061" s="25">
        <v>114.8496</v>
      </c>
      <c r="Y1061" s="31">
        <f>IFERROR(LISTAS[[#This Row],[COSTO]]/X1061-1,"")</f>
        <v>-0.32708777392346167</v>
      </c>
    </row>
    <row r="1062" spans="1:25" x14ac:dyDescent="0.2">
      <c r="A1062" s="6" t="s">
        <v>1702</v>
      </c>
      <c r="B1062" t="s">
        <v>1452</v>
      </c>
      <c r="C1062">
        <v>312</v>
      </c>
      <c r="D1062" t="s">
        <v>6040</v>
      </c>
      <c r="E1062" s="2">
        <v>563.51</v>
      </c>
      <c r="F1062" s="6" t="str">
        <f>+_xlfn.XLOOKUP(LISTAS[[#This Row],[ID]],_01_CODIGOS_Y_COSTOS_xlsm[Producto y N°],_01_CODIGOS_Y_COSTOS_xlsm[FABRICA],"",0,1)</f>
        <v>OVNISA</v>
      </c>
      <c r="G1062" s="13">
        <f>LISTAS[[#This Row],[Precio]]*(1-0.46)*(1-IF($C$3520="",0,$C$3520))</f>
        <v>228.22155000000004</v>
      </c>
      <c r="H1062" s="1">
        <f>+_xlfn.XLOOKUP(LISTAS[[#This Row],[ID]],_01_CODIGOS_Y_COSTOS_xlsm[Producto y N°],_01_CODIGOS_Y_COSTOS_xlsm[COSTO],0,0,1)</f>
        <v>82.969399999999993</v>
      </c>
      <c r="I1062" s="115">
        <f>+IFERROR(LISTAS[[#This Row],[VENTA NETA]]/LISTAS[[#This Row],[COSTO]]-1,0)</f>
        <v>1.7506713318404139</v>
      </c>
      <c r="J1062" s="33" t="str">
        <f>IFERROR(VLOOKUP(LISTAS[[#This Row],[ID]],_01_CODIGOS_Y_COSTOS_xlsm[[Producto y N°]:[CODIGO]],2,0),"")</f>
        <v>312</v>
      </c>
      <c r="M1062" s="22">
        <v>0</v>
      </c>
      <c r="N1062" s="23">
        <f>+LISTAS[[#This Row],[Precio]]+(LISTAS[[#This Row],[Precio]]*M1062)</f>
        <v>563.51</v>
      </c>
      <c r="O1062" s="24">
        <f t="shared" si="31"/>
        <v>228.22155000000004</v>
      </c>
      <c r="Q1062" s="21">
        <f>IFERROR(O1062/LISTAS[[#This Row],[COSTO]]-1,"")</f>
        <v>1.7506713318404139</v>
      </c>
      <c r="R1062" t="str">
        <f>+LISTAS[[#This Row],[ID]]</f>
        <v>ORING312</v>
      </c>
      <c r="T1062" s="29"/>
      <c r="U1062" s="25">
        <f>LISTAS[[#This Row],[COSTO]]+(LISTAS[[#This Row],[COSTO]]*T1062)</f>
        <v>82.969399999999993</v>
      </c>
      <c r="V1062" s="30">
        <f>IF(T1062="",0,U1062/LISTAS[[#This Row],[VENTA NETA]]-1)</f>
        <v>0</v>
      </c>
      <c r="X1062" s="25">
        <v>123.2992</v>
      </c>
      <c r="Y1062" s="31">
        <f>IFERROR(LISTAS[[#This Row],[COSTO]]/X1062-1,"")</f>
        <v>-0.32708890244218947</v>
      </c>
    </row>
    <row r="1063" spans="1:25" x14ac:dyDescent="0.2">
      <c r="A1063" s="6" t="s">
        <v>1703</v>
      </c>
      <c r="B1063" t="s">
        <v>1452</v>
      </c>
      <c r="C1063">
        <v>313</v>
      </c>
      <c r="D1063" t="s">
        <v>6041</v>
      </c>
      <c r="E1063" s="2">
        <v>613.23</v>
      </c>
      <c r="F1063" s="6" t="str">
        <f>+_xlfn.XLOOKUP(LISTAS[[#This Row],[ID]],_01_CODIGOS_Y_COSTOS_xlsm[Producto y N°],_01_CODIGOS_Y_COSTOS_xlsm[FABRICA],"",0,1)</f>
        <v>OVNISA</v>
      </c>
      <c r="G1063" s="13">
        <f>LISTAS[[#This Row],[Precio]]*(1-0.46)*(1-IF($C$3520="",0,$C$3520))</f>
        <v>248.35815000000002</v>
      </c>
      <c r="H1063" s="1">
        <f>+_xlfn.XLOOKUP(LISTAS[[#This Row],[ID]],_01_CODIGOS_Y_COSTOS_xlsm[Producto y N°],_01_CODIGOS_Y_COSTOS_xlsm[COSTO],0,0,1)</f>
        <v>90.288499999999999</v>
      </c>
      <c r="I1063" s="115">
        <f>+IFERROR(LISTAS[[#This Row],[VENTA NETA]]/LISTAS[[#This Row],[COSTO]]-1,0)</f>
        <v>1.7507174224845912</v>
      </c>
      <c r="J1063" s="33" t="str">
        <f>IFERROR(VLOOKUP(LISTAS[[#This Row],[ID]],_01_CODIGOS_Y_COSTOS_xlsm[[Producto y N°]:[CODIGO]],2,0),"")</f>
        <v>313</v>
      </c>
      <c r="M1063" s="22">
        <v>0</v>
      </c>
      <c r="N1063" s="23">
        <f>+LISTAS[[#This Row],[Precio]]+(LISTAS[[#This Row],[Precio]]*M1063)</f>
        <v>613.23</v>
      </c>
      <c r="O1063" s="24">
        <f t="shared" si="31"/>
        <v>248.35815000000002</v>
      </c>
      <c r="Q1063" s="21">
        <f>IFERROR(O1063/LISTAS[[#This Row],[COSTO]]-1,"")</f>
        <v>1.7507174224845912</v>
      </c>
      <c r="R1063" t="str">
        <f>+LISTAS[[#This Row],[ID]]</f>
        <v>ORING313</v>
      </c>
      <c r="T1063" s="29"/>
      <c r="U1063" s="25">
        <f>LISTAS[[#This Row],[COSTO]]+(LISTAS[[#This Row],[COSTO]]*T1063)</f>
        <v>90.288499999999999</v>
      </c>
      <c r="V1063" s="30">
        <f>IF(T1063="",0,U1063/LISTAS[[#This Row],[VENTA NETA]]-1)</f>
        <v>0</v>
      </c>
      <c r="X1063" s="25">
        <v>134.17590000000001</v>
      </c>
      <c r="Y1063" s="31">
        <f>IFERROR(LISTAS[[#This Row],[COSTO]]/X1063-1,"")</f>
        <v>-0.32708854570753776</v>
      </c>
    </row>
    <row r="1064" spans="1:25" x14ac:dyDescent="0.2">
      <c r="A1064" s="6" t="s">
        <v>1704</v>
      </c>
      <c r="B1064" t="s">
        <v>1452</v>
      </c>
      <c r="C1064">
        <v>314</v>
      </c>
      <c r="D1064" t="s">
        <v>6042</v>
      </c>
      <c r="E1064" s="2">
        <v>655.41</v>
      </c>
      <c r="F1064" s="6" t="str">
        <f>+_xlfn.XLOOKUP(LISTAS[[#This Row],[ID]],_01_CODIGOS_Y_COSTOS_xlsm[Producto y N°],_01_CODIGOS_Y_COSTOS_xlsm[FABRICA],"",0,1)</f>
        <v>OVNISA</v>
      </c>
      <c r="G1064" s="13">
        <f>LISTAS[[#This Row],[Precio]]*(1-0.46)*(1-IF($C$3520="",0,$C$3520))</f>
        <v>265.44105000000002</v>
      </c>
      <c r="H1064" s="1">
        <f>+_xlfn.XLOOKUP(LISTAS[[#This Row],[ID]],_01_CODIGOS_Y_COSTOS_xlsm[Producto y N°],_01_CODIGOS_Y_COSTOS_xlsm[COSTO],0,0,1)</f>
        <v>96.498699999999999</v>
      </c>
      <c r="I1064" s="115">
        <f>+IFERROR(LISTAS[[#This Row],[VENTA NETA]]/LISTAS[[#This Row],[COSTO]]-1,0)</f>
        <v>1.7507215123105286</v>
      </c>
      <c r="J1064" s="33" t="str">
        <f>IFERROR(VLOOKUP(LISTAS[[#This Row],[ID]],_01_CODIGOS_Y_COSTOS_xlsm[[Producto y N°]:[CODIGO]],2,0),"")</f>
        <v>314</v>
      </c>
      <c r="M1064" s="22">
        <v>0</v>
      </c>
      <c r="N1064" s="23">
        <f>+LISTAS[[#This Row],[Precio]]+(LISTAS[[#This Row],[Precio]]*M1064)</f>
        <v>655.41</v>
      </c>
      <c r="O1064" s="24">
        <f t="shared" si="31"/>
        <v>265.44105000000002</v>
      </c>
      <c r="Q1064" s="21">
        <f>IFERROR(O1064/LISTAS[[#This Row],[COSTO]]-1,"")</f>
        <v>1.7507215123105286</v>
      </c>
      <c r="R1064" t="str">
        <f>+LISTAS[[#This Row],[ID]]</f>
        <v>ORING314</v>
      </c>
      <c r="T1064" s="29"/>
      <c r="U1064" s="25">
        <f>LISTAS[[#This Row],[COSTO]]+(LISTAS[[#This Row],[COSTO]]*T1064)</f>
        <v>96.498699999999999</v>
      </c>
      <c r="V1064" s="30">
        <f>IF(T1064="",0,U1064/LISTAS[[#This Row],[VENTA NETA]]-1)</f>
        <v>0</v>
      </c>
      <c r="X1064" s="25">
        <v>143.40459999999999</v>
      </c>
      <c r="Y1064" s="31">
        <f>IFERROR(LISTAS[[#This Row],[COSTO]]/X1064-1,"")</f>
        <v>-0.32708783400253538</v>
      </c>
    </row>
    <row r="1065" spans="1:25" x14ac:dyDescent="0.2">
      <c r="A1065" s="6" t="s">
        <v>1705</v>
      </c>
      <c r="B1065" t="s">
        <v>1452</v>
      </c>
      <c r="C1065">
        <v>315</v>
      </c>
      <c r="D1065" t="s">
        <v>6043</v>
      </c>
      <c r="E1065" s="2">
        <v>684.14</v>
      </c>
      <c r="F1065" s="6" t="str">
        <f>+_xlfn.XLOOKUP(LISTAS[[#This Row],[ID]],_01_CODIGOS_Y_COSTOS_xlsm[Producto y N°],_01_CODIGOS_Y_COSTOS_xlsm[FABRICA],"",0,1)</f>
        <v>OVNISA</v>
      </c>
      <c r="G1065" s="13">
        <f>LISTAS[[#This Row],[Precio]]*(1-0.46)*(1-IF($C$3520="",0,$C$3520))</f>
        <v>277.07670000000002</v>
      </c>
      <c r="H1065" s="1">
        <f>+_xlfn.XLOOKUP(LISTAS[[#This Row],[ID]],_01_CODIGOS_Y_COSTOS_xlsm[Producto y N°],_01_CODIGOS_Y_COSTOS_xlsm[COSTO],0,0,1)</f>
        <v>100.7323</v>
      </c>
      <c r="I1065" s="115">
        <f>+IFERROR(LISTAS[[#This Row],[VENTA NETA]]/LISTAS[[#This Row],[COSTO]]-1,0)</f>
        <v>1.7506241791361861</v>
      </c>
      <c r="J1065" s="33" t="str">
        <f>IFERROR(VLOOKUP(LISTAS[[#This Row],[ID]],_01_CODIGOS_Y_COSTOS_xlsm[[Producto y N°]:[CODIGO]],2,0),"")</f>
        <v>315</v>
      </c>
      <c r="M1065" s="22">
        <v>0</v>
      </c>
      <c r="N1065" s="23">
        <f>+LISTAS[[#This Row],[Precio]]+(LISTAS[[#This Row],[Precio]]*M1065)</f>
        <v>684.14</v>
      </c>
      <c r="O1065" s="24">
        <f t="shared" ref="O1065:O1128" si="32">N1065*(1-0.46)*(1-IF($C$3520="",0,$C$3520))</f>
        <v>277.07670000000002</v>
      </c>
      <c r="Q1065" s="21">
        <f>IFERROR(O1065/LISTAS[[#This Row],[COSTO]]-1,"")</f>
        <v>1.7506241791361861</v>
      </c>
      <c r="R1065" t="str">
        <f>+LISTAS[[#This Row],[ID]]</f>
        <v>ORING315</v>
      </c>
      <c r="T1065" s="29"/>
      <c r="U1065" s="25">
        <f>LISTAS[[#This Row],[COSTO]]+(LISTAS[[#This Row],[COSTO]]*T1065)</f>
        <v>100.7323</v>
      </c>
      <c r="V1065" s="30">
        <f>IF(T1065="",0,U1065/LISTAS[[#This Row],[VENTA NETA]]-1)</f>
        <v>0</v>
      </c>
      <c r="X1065" s="25">
        <v>149.6969</v>
      </c>
      <c r="Y1065" s="31">
        <f>IFERROR(LISTAS[[#This Row],[COSTO]]/X1065-1,"")</f>
        <v>-0.32709160977949447</v>
      </c>
    </row>
    <row r="1066" spans="1:25" x14ac:dyDescent="0.2">
      <c r="A1066" s="6" t="s">
        <v>1707</v>
      </c>
      <c r="B1066" t="s">
        <v>1452</v>
      </c>
      <c r="C1066">
        <v>316</v>
      </c>
      <c r="D1066" t="s">
        <v>6044</v>
      </c>
      <c r="E1066" s="2">
        <v>757.88</v>
      </c>
      <c r="F1066" s="6" t="str">
        <f>+_xlfn.XLOOKUP(LISTAS[[#This Row],[ID]],_01_CODIGOS_Y_COSTOS_xlsm[Producto y N°],_01_CODIGOS_Y_COSTOS_xlsm[FABRICA],"",0,1)</f>
        <v>OVNISA</v>
      </c>
      <c r="G1066" s="13">
        <f>LISTAS[[#This Row],[Precio]]*(1-0.46)*(1-IF($C$3520="",0,$C$3520))</f>
        <v>306.94139999999999</v>
      </c>
      <c r="H1066" s="1">
        <f>+_xlfn.XLOOKUP(LISTAS[[#This Row],[ID]],_01_CODIGOS_Y_COSTOS_xlsm[Producto y N°],_01_CODIGOS_Y_COSTOS_xlsm[COSTO],0,0,1)</f>
        <v>111.5793</v>
      </c>
      <c r="I1066" s="115">
        <f>+IFERROR(LISTAS[[#This Row],[VENTA NETA]]/LISTAS[[#This Row],[COSTO]]-1,0)</f>
        <v>1.7508812118376795</v>
      </c>
      <c r="J1066" s="33" t="str">
        <f>IFERROR(VLOOKUP(LISTAS[[#This Row],[ID]],_01_CODIGOS_Y_COSTOS_xlsm[[Producto y N°]:[CODIGO]],2,0),"")</f>
        <v>316</v>
      </c>
      <c r="M1066" s="22">
        <v>0</v>
      </c>
      <c r="N1066" s="23">
        <f>+LISTAS[[#This Row],[Precio]]+(LISTAS[[#This Row],[Precio]]*M1066)</f>
        <v>757.88</v>
      </c>
      <c r="O1066" s="24">
        <f t="shared" si="32"/>
        <v>306.94139999999999</v>
      </c>
      <c r="Q1066" s="21">
        <f>IFERROR(O1066/LISTAS[[#This Row],[COSTO]]-1,"")</f>
        <v>1.7508812118376795</v>
      </c>
      <c r="R1066" t="str">
        <f>+LISTAS[[#This Row],[ID]]</f>
        <v>ORING316</v>
      </c>
      <c r="T1066" s="29"/>
      <c r="U1066" s="25">
        <f>LISTAS[[#This Row],[COSTO]]+(LISTAS[[#This Row],[COSTO]]*T1066)</f>
        <v>111.5793</v>
      </c>
      <c r="V1066" s="30">
        <f>IF(T1066="",0,U1066/LISTAS[[#This Row],[VENTA NETA]]-1)</f>
        <v>0</v>
      </c>
      <c r="X1066" s="25">
        <v>165.81720000000001</v>
      </c>
      <c r="Y1066" s="31">
        <f>IFERROR(LISTAS[[#This Row],[COSTO]]/X1066-1,"")</f>
        <v>-0.32709453542817035</v>
      </c>
    </row>
    <row r="1067" spans="1:25" x14ac:dyDescent="0.2">
      <c r="A1067" s="6" t="s">
        <v>1708</v>
      </c>
      <c r="B1067" t="s">
        <v>1452</v>
      </c>
      <c r="C1067">
        <v>317</v>
      </c>
      <c r="D1067" t="s">
        <v>6045</v>
      </c>
      <c r="E1067" s="2">
        <v>812.61</v>
      </c>
      <c r="F1067" s="6" t="str">
        <f>+_xlfn.XLOOKUP(LISTAS[[#This Row],[ID]],_01_CODIGOS_Y_COSTOS_xlsm[Producto y N°],_01_CODIGOS_Y_COSTOS_xlsm[FABRICA],"",0,1)</f>
        <v>OVNISA</v>
      </c>
      <c r="G1067" s="13">
        <f>LISTAS[[#This Row],[Precio]]*(1-0.46)*(1-IF($C$3520="",0,$C$3520))</f>
        <v>329.10705000000002</v>
      </c>
      <c r="H1067" s="1">
        <f>+_xlfn.XLOOKUP(LISTAS[[#This Row],[ID]],_01_CODIGOS_Y_COSTOS_xlsm[Producto y N°],_01_CODIGOS_Y_COSTOS_xlsm[COSTO],0,0,1)</f>
        <v>119.6465</v>
      </c>
      <c r="I1067" s="115">
        <f>+IFERROR(LISTAS[[#This Row],[VENTA NETA]]/LISTAS[[#This Row],[COSTO]]-1,0)</f>
        <v>1.7506617410454965</v>
      </c>
      <c r="J1067" s="33" t="str">
        <f>IFERROR(VLOOKUP(LISTAS[[#This Row],[ID]],_01_CODIGOS_Y_COSTOS_xlsm[[Producto y N°]:[CODIGO]],2,0),"")</f>
        <v>317</v>
      </c>
      <c r="M1067" s="22">
        <v>0</v>
      </c>
      <c r="N1067" s="23">
        <f>+LISTAS[[#This Row],[Precio]]+(LISTAS[[#This Row],[Precio]]*M1067)</f>
        <v>812.61</v>
      </c>
      <c r="O1067" s="24">
        <f t="shared" si="32"/>
        <v>329.10705000000002</v>
      </c>
      <c r="Q1067" s="21">
        <f>IFERROR(O1067/LISTAS[[#This Row],[COSTO]]-1,"")</f>
        <v>1.7506617410454965</v>
      </c>
      <c r="R1067" t="str">
        <f>+LISTAS[[#This Row],[ID]]</f>
        <v>ORING317</v>
      </c>
      <c r="T1067" s="29"/>
      <c r="U1067" s="25">
        <f>LISTAS[[#This Row],[COSTO]]+(LISTAS[[#This Row],[COSTO]]*T1067)</f>
        <v>119.6465</v>
      </c>
      <c r="V1067" s="30">
        <f>IF(T1067="",0,U1067/LISTAS[[#This Row],[VENTA NETA]]-1)</f>
        <v>0</v>
      </c>
      <c r="X1067" s="25">
        <v>177.80260000000001</v>
      </c>
      <c r="Y1067" s="31">
        <f>IFERROR(LISTAS[[#This Row],[COSTO]]/X1067-1,"")</f>
        <v>-0.32708239362079072</v>
      </c>
    </row>
    <row r="1068" spans="1:25" x14ac:dyDescent="0.2">
      <c r="A1068" s="6" t="s">
        <v>1709</v>
      </c>
      <c r="B1068" t="s">
        <v>1452</v>
      </c>
      <c r="C1068">
        <v>318</v>
      </c>
      <c r="D1068" t="s">
        <v>6046</v>
      </c>
      <c r="E1068" s="2">
        <v>892.63</v>
      </c>
      <c r="F1068" s="6" t="str">
        <f>+_xlfn.XLOOKUP(LISTAS[[#This Row],[ID]],_01_CODIGOS_Y_COSTOS_xlsm[Producto y N°],_01_CODIGOS_Y_COSTOS_xlsm[FABRICA],"",0,1)</f>
        <v>OVNISA</v>
      </c>
      <c r="G1068" s="13">
        <f>LISTAS[[#This Row],[Precio]]*(1-0.46)*(1-IF($C$3520="",0,$C$3520))</f>
        <v>361.51515000000006</v>
      </c>
      <c r="H1068" s="1">
        <f>+_xlfn.XLOOKUP(LISTAS[[#This Row],[ID]],_01_CODIGOS_Y_COSTOS_xlsm[Producto y N°],_01_CODIGOS_Y_COSTOS_xlsm[COSTO],0,0,1)</f>
        <v>131.4196</v>
      </c>
      <c r="I1068" s="115">
        <f>+IFERROR(LISTAS[[#This Row],[VENTA NETA]]/LISTAS[[#This Row],[COSTO]]-1,0)</f>
        <v>1.7508465251758496</v>
      </c>
      <c r="J1068" s="33" t="str">
        <f>IFERROR(VLOOKUP(LISTAS[[#This Row],[ID]],_01_CODIGOS_Y_COSTOS_xlsm[[Producto y N°]:[CODIGO]],2,0),"")</f>
        <v>318</v>
      </c>
      <c r="M1068" s="22">
        <v>0</v>
      </c>
      <c r="N1068" s="23">
        <f>+LISTAS[[#This Row],[Precio]]+(LISTAS[[#This Row],[Precio]]*M1068)</f>
        <v>892.63</v>
      </c>
      <c r="O1068" s="24">
        <f t="shared" si="32"/>
        <v>361.51515000000006</v>
      </c>
      <c r="Q1068" s="21">
        <f>IFERROR(O1068/LISTAS[[#This Row],[COSTO]]-1,"")</f>
        <v>1.7508465251758496</v>
      </c>
      <c r="R1068" t="str">
        <f>+LISTAS[[#This Row],[ID]]</f>
        <v>ORING318</v>
      </c>
      <c r="T1068" s="29"/>
      <c r="U1068" s="25">
        <f>LISTAS[[#This Row],[COSTO]]+(LISTAS[[#This Row],[COSTO]]*T1068)</f>
        <v>131.4196</v>
      </c>
      <c r="V1068" s="30">
        <f>IF(T1068="",0,U1068/LISTAS[[#This Row],[VENTA NETA]]-1)</f>
        <v>0</v>
      </c>
      <c r="X1068" s="25">
        <v>195.30119999999999</v>
      </c>
      <c r="Y1068" s="31">
        <f>IFERROR(LISTAS[[#This Row],[COSTO]]/X1068-1,"")</f>
        <v>-0.32709271627619285</v>
      </c>
    </row>
    <row r="1069" spans="1:25" x14ac:dyDescent="0.2">
      <c r="A1069" s="6" t="s">
        <v>1710</v>
      </c>
      <c r="B1069" t="s">
        <v>1452</v>
      </c>
      <c r="C1069">
        <v>319</v>
      </c>
      <c r="D1069" t="s">
        <v>6047</v>
      </c>
      <c r="E1069" s="2">
        <v>931.85</v>
      </c>
      <c r="F1069" s="6" t="str">
        <f>+_xlfn.XLOOKUP(LISTAS[[#This Row],[ID]],_01_CODIGOS_Y_COSTOS_xlsm[Producto y N°],_01_CODIGOS_Y_COSTOS_xlsm[FABRICA],"",0,1)</f>
        <v>OVNISA</v>
      </c>
      <c r="G1069" s="13">
        <f>LISTAS[[#This Row],[Precio]]*(1-0.46)*(1-IF($C$3520="",0,$C$3520))</f>
        <v>377.39925000000005</v>
      </c>
      <c r="H1069" s="1">
        <f>+_xlfn.XLOOKUP(LISTAS[[#This Row],[ID]],_01_CODIGOS_Y_COSTOS_xlsm[Producto y N°],_01_CODIGOS_Y_COSTOS_xlsm[COSTO],0,0,1)</f>
        <v>137.20609999999999</v>
      </c>
      <c r="I1069" s="115">
        <f>+IFERROR(LISTAS[[#This Row],[VENTA NETA]]/LISTAS[[#This Row],[COSTO]]-1,0)</f>
        <v>1.7506011030121842</v>
      </c>
      <c r="J1069" s="33" t="str">
        <f>IFERROR(VLOOKUP(LISTAS[[#This Row],[ID]],_01_CODIGOS_Y_COSTOS_xlsm[[Producto y N°]:[CODIGO]],2,0),"")</f>
        <v>319</v>
      </c>
      <c r="M1069" s="22">
        <v>0</v>
      </c>
      <c r="N1069" s="23">
        <f>+LISTAS[[#This Row],[Precio]]+(LISTAS[[#This Row],[Precio]]*M1069)</f>
        <v>931.85</v>
      </c>
      <c r="O1069" s="24">
        <f t="shared" si="32"/>
        <v>377.39925000000005</v>
      </c>
      <c r="Q1069" s="21">
        <f>IFERROR(O1069/LISTAS[[#This Row],[COSTO]]-1,"")</f>
        <v>1.7506011030121842</v>
      </c>
      <c r="R1069" t="str">
        <f>+LISTAS[[#This Row],[ID]]</f>
        <v>ORING319</v>
      </c>
      <c r="T1069" s="29"/>
      <c r="U1069" s="25">
        <f>LISTAS[[#This Row],[COSTO]]+(LISTAS[[#This Row],[COSTO]]*T1069)</f>
        <v>137.20609999999999</v>
      </c>
      <c r="V1069" s="30">
        <f>IF(T1069="",0,U1069/LISTAS[[#This Row],[VENTA NETA]]-1)</f>
        <v>0</v>
      </c>
      <c r="X1069" s="25">
        <v>203.9007</v>
      </c>
      <c r="Y1069" s="31">
        <f>IFERROR(LISTAS[[#This Row],[COSTO]]/X1069-1,"")</f>
        <v>-0.32709353131205532</v>
      </c>
    </row>
    <row r="1070" spans="1:25" x14ac:dyDescent="0.2">
      <c r="A1070" s="6" t="s">
        <v>1711</v>
      </c>
      <c r="B1070" t="s">
        <v>1452</v>
      </c>
      <c r="C1070">
        <v>320</v>
      </c>
      <c r="D1070" t="s">
        <v>6048</v>
      </c>
      <c r="E1070" s="2">
        <v>990.8</v>
      </c>
      <c r="F1070" s="6" t="str">
        <f>+_xlfn.XLOOKUP(LISTAS[[#This Row],[ID]],_01_CODIGOS_Y_COSTOS_xlsm[Producto y N°],_01_CODIGOS_Y_COSTOS_xlsm[FABRICA],"",0,1)</f>
        <v>OVNISA</v>
      </c>
      <c r="G1070" s="13">
        <f>LISTAS[[#This Row],[Precio]]*(1-0.46)*(1-IF($C$3520="",0,$C$3520))</f>
        <v>401.274</v>
      </c>
      <c r="H1070" s="1">
        <f>+_xlfn.XLOOKUP(LISTAS[[#This Row],[ID]],_01_CODIGOS_Y_COSTOS_xlsm[Producto y N°],_01_CODIGOS_Y_COSTOS_xlsm[COSTO],0,0,1)</f>
        <v>145.87649999999999</v>
      </c>
      <c r="I1070" s="115">
        <f>+IFERROR(LISTAS[[#This Row],[VENTA NETA]]/LISTAS[[#This Row],[COSTO]]-1,0)</f>
        <v>1.7507789122991024</v>
      </c>
      <c r="J1070" s="33" t="str">
        <f>IFERROR(VLOOKUP(LISTAS[[#This Row],[ID]],_01_CODIGOS_Y_COSTOS_xlsm[[Producto y N°]:[CODIGO]],2,0),"")</f>
        <v>320</v>
      </c>
      <c r="M1070" s="22">
        <v>0</v>
      </c>
      <c r="N1070" s="23">
        <f>+LISTAS[[#This Row],[Precio]]+(LISTAS[[#This Row],[Precio]]*M1070)</f>
        <v>990.8</v>
      </c>
      <c r="O1070" s="24">
        <f t="shared" si="32"/>
        <v>401.274</v>
      </c>
      <c r="Q1070" s="21">
        <f>IFERROR(O1070/LISTAS[[#This Row],[COSTO]]-1,"")</f>
        <v>1.7507789122991024</v>
      </c>
      <c r="R1070" t="str">
        <f>+LISTAS[[#This Row],[ID]]</f>
        <v>ORING320</v>
      </c>
      <c r="T1070" s="29"/>
      <c r="U1070" s="25">
        <f>LISTAS[[#This Row],[COSTO]]+(LISTAS[[#This Row],[COSTO]]*T1070)</f>
        <v>145.87649999999999</v>
      </c>
      <c r="V1070" s="30">
        <f>IF(T1070="",0,U1070/LISTAS[[#This Row],[VENTA NETA]]-1)</f>
        <v>0</v>
      </c>
      <c r="X1070" s="25">
        <v>216.78489999999999</v>
      </c>
      <c r="Y1070" s="31">
        <f>IFERROR(LISTAS[[#This Row],[COSTO]]/X1070-1,"")</f>
        <v>-0.32709104739306105</v>
      </c>
    </row>
    <row r="1071" spans="1:25" x14ac:dyDescent="0.2">
      <c r="A1071" s="6" t="s">
        <v>1712</v>
      </c>
      <c r="B1071" t="s">
        <v>1452</v>
      </c>
      <c r="C1071">
        <v>321</v>
      </c>
      <c r="D1071" t="s">
        <v>6049</v>
      </c>
      <c r="E1071" s="2">
        <v>1041.3499999999999</v>
      </c>
      <c r="F1071" s="6" t="str">
        <f>+_xlfn.XLOOKUP(LISTAS[[#This Row],[ID]],_01_CODIGOS_Y_COSTOS_xlsm[Producto y N°],_01_CODIGOS_Y_COSTOS_xlsm[FABRICA],"",0,1)</f>
        <v>OVNISA</v>
      </c>
      <c r="G1071" s="13">
        <f>LISTAS[[#This Row],[Precio]]*(1-0.46)*(1-IF($C$3520="",0,$C$3520))</f>
        <v>421.74674999999996</v>
      </c>
      <c r="H1071" s="1">
        <f>+_xlfn.XLOOKUP(LISTAS[[#This Row],[ID]],_01_CODIGOS_Y_COSTOS_xlsm[Producto y N°],_01_CODIGOS_Y_COSTOS_xlsm[COSTO],0,0,1)</f>
        <v>153.3168</v>
      </c>
      <c r="I1071" s="115">
        <f>+IFERROR(LISTAS[[#This Row],[VENTA NETA]]/LISTAS[[#This Row],[COSTO]]-1,0)</f>
        <v>1.7508188926458153</v>
      </c>
      <c r="J1071" s="33" t="str">
        <f>IFERROR(VLOOKUP(LISTAS[[#This Row],[ID]],_01_CODIGOS_Y_COSTOS_xlsm[[Producto y N°]:[CODIGO]],2,0),"")</f>
        <v>321</v>
      </c>
      <c r="M1071" s="22">
        <v>0</v>
      </c>
      <c r="N1071" s="23">
        <f>+LISTAS[[#This Row],[Precio]]+(LISTAS[[#This Row],[Precio]]*M1071)</f>
        <v>1041.3499999999999</v>
      </c>
      <c r="O1071" s="24">
        <f t="shared" si="32"/>
        <v>421.74674999999996</v>
      </c>
      <c r="Q1071" s="21">
        <f>IFERROR(O1071/LISTAS[[#This Row],[COSTO]]-1,"")</f>
        <v>1.7508188926458153</v>
      </c>
      <c r="R1071" t="str">
        <f>+LISTAS[[#This Row],[ID]]</f>
        <v>ORING321</v>
      </c>
      <c r="T1071" s="29"/>
      <c r="U1071" s="25">
        <f>LISTAS[[#This Row],[COSTO]]+(LISTAS[[#This Row],[COSTO]]*T1071)</f>
        <v>153.3168</v>
      </c>
      <c r="V1071" s="30">
        <f>IF(T1071="",0,U1071/LISTAS[[#This Row],[VENTA NETA]]-1)</f>
        <v>0</v>
      </c>
      <c r="X1071" s="25">
        <v>227.84139999999999</v>
      </c>
      <c r="Y1071" s="31">
        <f>IFERROR(LISTAS[[#This Row],[COSTO]]/X1071-1,"")</f>
        <v>-0.32708980896360362</v>
      </c>
    </row>
    <row r="1072" spans="1:25" x14ac:dyDescent="0.2">
      <c r="A1072" s="6" t="s">
        <v>1713</v>
      </c>
      <c r="B1072" t="s">
        <v>1452</v>
      </c>
      <c r="C1072">
        <v>322</v>
      </c>
      <c r="D1072" t="s">
        <v>6050</v>
      </c>
      <c r="E1072" s="2">
        <v>1058.9000000000001</v>
      </c>
      <c r="F1072" s="6" t="str">
        <f>+_xlfn.XLOOKUP(LISTAS[[#This Row],[ID]],_01_CODIGOS_Y_COSTOS_xlsm[Producto y N°],_01_CODIGOS_Y_COSTOS_xlsm[FABRICA],"",0,1)</f>
        <v>OVNISA</v>
      </c>
      <c r="G1072" s="13">
        <f>LISTAS[[#This Row],[Precio]]*(1-0.46)*(1-IF($C$3520="",0,$C$3520))</f>
        <v>428.85450000000003</v>
      </c>
      <c r="H1072" s="1">
        <f>+_xlfn.XLOOKUP(LISTAS[[#This Row],[ID]],_01_CODIGOS_Y_COSTOS_xlsm[Producto y N°],_01_CODIGOS_Y_COSTOS_xlsm[COSTO],0,0,1)</f>
        <v>155.89670000000001</v>
      </c>
      <c r="I1072" s="115">
        <f>+IFERROR(LISTAS[[#This Row],[VENTA NETA]]/LISTAS[[#This Row],[COSTO]]-1,0)</f>
        <v>1.7508888898867006</v>
      </c>
      <c r="J1072" s="33" t="str">
        <f>IFERROR(VLOOKUP(LISTAS[[#This Row],[ID]],_01_CODIGOS_Y_COSTOS_xlsm[[Producto y N°]:[CODIGO]],2,0),"")</f>
        <v>322</v>
      </c>
      <c r="M1072" s="22">
        <v>0</v>
      </c>
      <c r="N1072" s="23">
        <f>+LISTAS[[#This Row],[Precio]]+(LISTAS[[#This Row],[Precio]]*M1072)</f>
        <v>1058.9000000000001</v>
      </c>
      <c r="O1072" s="24">
        <f t="shared" si="32"/>
        <v>428.85450000000003</v>
      </c>
      <c r="Q1072" s="21">
        <f>IFERROR(O1072/LISTAS[[#This Row],[COSTO]]-1,"")</f>
        <v>1.7508888898867006</v>
      </c>
      <c r="R1072" t="str">
        <f>+LISTAS[[#This Row],[ID]]</f>
        <v>ORING322</v>
      </c>
      <c r="T1072" s="29"/>
      <c r="U1072" s="25">
        <f>LISTAS[[#This Row],[COSTO]]+(LISTAS[[#This Row],[COSTO]]*T1072)</f>
        <v>155.89670000000001</v>
      </c>
      <c r="V1072" s="30">
        <f>IF(T1072="",0,U1072/LISTAS[[#This Row],[VENTA NETA]]-1)</f>
        <v>0</v>
      </c>
      <c r="X1072" s="25">
        <v>231.67670000000001</v>
      </c>
      <c r="Y1072" s="31">
        <f>IFERROR(LISTAS[[#This Row],[COSTO]]/X1072-1,"")</f>
        <v>-0.32709374745065001</v>
      </c>
    </row>
    <row r="1073" spans="1:25" x14ac:dyDescent="0.2">
      <c r="A1073" s="6" t="s">
        <v>1714</v>
      </c>
      <c r="B1073" t="s">
        <v>1452</v>
      </c>
      <c r="C1073">
        <v>323</v>
      </c>
      <c r="D1073" t="s">
        <v>6051</v>
      </c>
      <c r="E1073" s="2">
        <v>1126.22</v>
      </c>
      <c r="F1073" s="6" t="str">
        <f>+_xlfn.XLOOKUP(LISTAS[[#This Row],[ID]],_01_CODIGOS_Y_COSTOS_xlsm[Producto y N°],_01_CODIGOS_Y_COSTOS_xlsm[FABRICA],"",0,1)</f>
        <v>OVNISA</v>
      </c>
      <c r="G1073" s="13">
        <f>LISTAS[[#This Row],[Precio]]*(1-0.46)*(1-IF($C$3520="",0,$C$3520))</f>
        <v>456.1191</v>
      </c>
      <c r="H1073" s="1">
        <f>+_xlfn.XLOOKUP(LISTAS[[#This Row],[ID]],_01_CODIGOS_Y_COSTOS_xlsm[Producto y N°],_01_CODIGOS_Y_COSTOS_xlsm[COSTO],0,0,1)</f>
        <v>165.816</v>
      </c>
      <c r="I1073" s="115">
        <f>+IFERROR(LISTAS[[#This Row],[VENTA NETA]]/LISTAS[[#This Row],[COSTO]]-1,0)</f>
        <v>1.7507544507164567</v>
      </c>
      <c r="J1073" s="33" t="str">
        <f>IFERROR(VLOOKUP(LISTAS[[#This Row],[ID]],_01_CODIGOS_Y_COSTOS_xlsm[[Producto y N°]:[CODIGO]],2,0),"")</f>
        <v>323</v>
      </c>
      <c r="M1073" s="22">
        <v>0</v>
      </c>
      <c r="N1073" s="23">
        <f>+LISTAS[[#This Row],[Precio]]+(LISTAS[[#This Row],[Precio]]*M1073)</f>
        <v>1126.22</v>
      </c>
      <c r="O1073" s="24">
        <f t="shared" si="32"/>
        <v>456.1191</v>
      </c>
      <c r="Q1073" s="21">
        <f>IFERROR(O1073/LISTAS[[#This Row],[COSTO]]-1,"")</f>
        <v>1.7507544507164567</v>
      </c>
      <c r="R1073" t="str">
        <f>+LISTAS[[#This Row],[ID]]</f>
        <v>ORING323</v>
      </c>
      <c r="T1073" s="29"/>
      <c r="U1073" s="25">
        <f>LISTAS[[#This Row],[COSTO]]+(LISTAS[[#This Row],[COSTO]]*T1073)</f>
        <v>165.816</v>
      </c>
      <c r="V1073" s="30">
        <f>IF(T1073="",0,U1073/LISTAS[[#This Row],[VENTA NETA]]-1)</f>
        <v>0</v>
      </c>
      <c r="X1073" s="25">
        <v>246.4187</v>
      </c>
      <c r="Y1073" s="31">
        <f>IFERROR(LISTAS[[#This Row],[COSTO]]/X1073-1,"")</f>
        <v>-0.32709652311289683</v>
      </c>
    </row>
    <row r="1074" spans="1:25" x14ac:dyDescent="0.2">
      <c r="A1074" s="6" t="s">
        <v>1715</v>
      </c>
      <c r="B1074" t="s">
        <v>1452</v>
      </c>
      <c r="C1074">
        <v>324</v>
      </c>
      <c r="D1074" t="s">
        <v>6052</v>
      </c>
      <c r="E1074" s="2">
        <v>1179.53</v>
      </c>
      <c r="F1074" s="6" t="str">
        <f>+_xlfn.XLOOKUP(LISTAS[[#This Row],[ID]],_01_CODIGOS_Y_COSTOS_xlsm[Producto y N°],_01_CODIGOS_Y_COSTOS_xlsm[FABRICA],"",0,1)</f>
        <v>OVNISA</v>
      </c>
      <c r="G1074" s="13">
        <f>LISTAS[[#This Row],[Precio]]*(1-0.46)*(1-IF($C$3520="",0,$C$3520))</f>
        <v>477.70965000000001</v>
      </c>
      <c r="H1074" s="1">
        <f>+_xlfn.XLOOKUP(LISTAS[[#This Row],[ID]],_01_CODIGOS_Y_COSTOS_xlsm[Producto y N°],_01_CODIGOS_Y_COSTOS_xlsm[COSTO],0,0,1)</f>
        <v>173.65950000000001</v>
      </c>
      <c r="I1074" s="115">
        <f>+IFERROR(LISTAS[[#This Row],[VENTA NETA]]/LISTAS[[#This Row],[COSTO]]-1,0)</f>
        <v>1.7508408696328157</v>
      </c>
      <c r="J1074" s="33" t="str">
        <f>IFERROR(VLOOKUP(LISTAS[[#This Row],[ID]],_01_CODIGOS_Y_COSTOS_xlsm[[Producto y N°]:[CODIGO]],2,0),"")</f>
        <v>324</v>
      </c>
      <c r="M1074" s="22">
        <v>0</v>
      </c>
      <c r="N1074" s="23">
        <f>+LISTAS[[#This Row],[Precio]]+(LISTAS[[#This Row],[Precio]]*M1074)</f>
        <v>1179.53</v>
      </c>
      <c r="O1074" s="24">
        <f t="shared" si="32"/>
        <v>477.70965000000001</v>
      </c>
      <c r="Q1074" s="21">
        <f>IFERROR(O1074/LISTAS[[#This Row],[COSTO]]-1,"")</f>
        <v>1.7508408696328157</v>
      </c>
      <c r="R1074" t="str">
        <f>+LISTAS[[#This Row],[ID]]</f>
        <v>ORING324</v>
      </c>
      <c r="T1074" s="29"/>
      <c r="U1074" s="25">
        <f>LISTAS[[#This Row],[COSTO]]+(LISTAS[[#This Row],[COSTO]]*T1074)</f>
        <v>173.65950000000001</v>
      </c>
      <c r="V1074" s="30">
        <f>IF(T1074="",0,U1074/LISTAS[[#This Row],[VENTA NETA]]-1)</f>
        <v>0</v>
      </c>
      <c r="X1074" s="25">
        <v>258.07440000000003</v>
      </c>
      <c r="Y1074" s="31">
        <f>IFERROR(LISTAS[[#This Row],[COSTO]]/X1074-1,"")</f>
        <v>-0.32709520975346651</v>
      </c>
    </row>
    <row r="1075" spans="1:25" x14ac:dyDescent="0.2">
      <c r="A1075" s="6" t="s">
        <v>1716</v>
      </c>
      <c r="B1075" t="s">
        <v>1452</v>
      </c>
      <c r="C1075">
        <v>325</v>
      </c>
      <c r="D1075" t="s">
        <v>6053</v>
      </c>
      <c r="E1075" s="2">
        <v>1244.8</v>
      </c>
      <c r="F1075" s="6" t="str">
        <f>+_xlfn.XLOOKUP(LISTAS[[#This Row],[ID]],_01_CODIGOS_Y_COSTOS_xlsm[Producto y N°],_01_CODIGOS_Y_COSTOS_xlsm[FABRICA],"",0,1)</f>
        <v>OVNISA</v>
      </c>
      <c r="G1075" s="13">
        <f>LISTAS[[#This Row],[Precio]]*(1-0.46)*(1-IF($C$3520="",0,$C$3520))</f>
        <v>504.14400000000001</v>
      </c>
      <c r="H1075" s="1">
        <f>+_xlfn.XLOOKUP(LISTAS[[#This Row],[ID]],_01_CODIGOS_Y_COSTOS_xlsm[Producto y N°],_01_CODIGOS_Y_COSTOS_xlsm[COSTO],0,0,1)</f>
        <v>183.27799999999999</v>
      </c>
      <c r="I1075" s="115">
        <f>+IFERROR(LISTAS[[#This Row],[VENTA NETA]]/LISTAS[[#This Row],[COSTO]]-1,0)</f>
        <v>1.7507065768941175</v>
      </c>
      <c r="J1075" s="33" t="str">
        <f>IFERROR(VLOOKUP(LISTAS[[#This Row],[ID]],_01_CODIGOS_Y_COSTOS_xlsm[[Producto y N°]:[CODIGO]],2,0),"")</f>
        <v>325</v>
      </c>
      <c r="M1075" s="22">
        <v>0</v>
      </c>
      <c r="N1075" s="23">
        <f>+LISTAS[[#This Row],[Precio]]+(LISTAS[[#This Row],[Precio]]*M1075)</f>
        <v>1244.8</v>
      </c>
      <c r="O1075" s="24">
        <f t="shared" si="32"/>
        <v>504.14400000000001</v>
      </c>
      <c r="Q1075" s="21">
        <f>IFERROR(O1075/LISTAS[[#This Row],[COSTO]]-1,"")</f>
        <v>1.7507065768941175</v>
      </c>
      <c r="R1075" t="str">
        <f>+LISTAS[[#This Row],[ID]]</f>
        <v>ORING325</v>
      </c>
      <c r="T1075" s="29"/>
      <c r="U1075" s="25">
        <f>LISTAS[[#This Row],[COSTO]]+(LISTAS[[#This Row],[COSTO]]*T1075)</f>
        <v>183.27799999999999</v>
      </c>
      <c r="V1075" s="30">
        <f>IF(T1075="",0,U1075/LISTAS[[#This Row],[VENTA NETA]]-1)</f>
        <v>0</v>
      </c>
      <c r="X1075" s="25">
        <v>272.36689999999999</v>
      </c>
      <c r="Y1075" s="31">
        <f>IFERROR(LISTAS[[#This Row],[COSTO]]/X1075-1,"")</f>
        <v>-0.32709150781537699</v>
      </c>
    </row>
    <row r="1076" spans="1:25" x14ac:dyDescent="0.2">
      <c r="A1076" s="6" t="s">
        <v>1717</v>
      </c>
      <c r="B1076" t="s">
        <v>1452</v>
      </c>
      <c r="C1076">
        <v>326</v>
      </c>
      <c r="D1076" t="s">
        <v>6054</v>
      </c>
      <c r="E1076" s="2">
        <v>1350.07</v>
      </c>
      <c r="F1076" s="6" t="str">
        <f>+_xlfn.XLOOKUP(LISTAS[[#This Row],[ID]],_01_CODIGOS_Y_COSTOS_xlsm[Producto y N°],_01_CODIGOS_Y_COSTOS_xlsm[FABRICA],"",0,1)</f>
        <v>OVNISA</v>
      </c>
      <c r="G1076" s="13">
        <f>LISTAS[[#This Row],[Precio]]*(1-0.46)*(1-IF($C$3520="",0,$C$3520))</f>
        <v>546.77835000000005</v>
      </c>
      <c r="H1076" s="1">
        <f>+_xlfn.XLOOKUP(LISTAS[[#This Row],[ID]],_01_CODIGOS_Y_COSTOS_xlsm[Producto y N°],_01_CODIGOS_Y_COSTOS_xlsm[COSTO],0,0,1)</f>
        <v>198.78389999999999</v>
      </c>
      <c r="I1076" s="115">
        <f>+IFERROR(LISTAS[[#This Row],[VENTA NETA]]/LISTAS[[#This Row],[COSTO]]-1,0)</f>
        <v>1.7506168759139955</v>
      </c>
      <c r="J1076" s="33" t="str">
        <f>IFERROR(VLOOKUP(LISTAS[[#This Row],[ID]],_01_CODIGOS_Y_COSTOS_xlsm[[Producto y N°]:[CODIGO]],2,0),"")</f>
        <v>326</v>
      </c>
      <c r="M1076" s="22">
        <v>0</v>
      </c>
      <c r="N1076" s="23">
        <f>+LISTAS[[#This Row],[Precio]]+(LISTAS[[#This Row],[Precio]]*M1076)</f>
        <v>1350.07</v>
      </c>
      <c r="O1076" s="24">
        <f t="shared" si="32"/>
        <v>546.77835000000005</v>
      </c>
      <c r="Q1076" s="21">
        <f>IFERROR(O1076/LISTAS[[#This Row],[COSTO]]-1,"")</f>
        <v>1.7506168759139955</v>
      </c>
      <c r="R1076" t="str">
        <f>+LISTAS[[#This Row],[ID]]</f>
        <v>ORING326</v>
      </c>
      <c r="T1076" s="29"/>
      <c r="U1076" s="25">
        <f>LISTAS[[#This Row],[COSTO]]+(LISTAS[[#This Row],[COSTO]]*T1076)</f>
        <v>198.78389999999999</v>
      </c>
      <c r="V1076" s="30">
        <f>IF(T1076="",0,U1076/LISTAS[[#This Row],[VENTA NETA]]-1)</f>
        <v>0</v>
      </c>
      <c r="X1076" s="25">
        <v>295.40879999999999</v>
      </c>
      <c r="Y1076" s="31">
        <f>IFERROR(LISTAS[[#This Row],[COSTO]]/X1076-1,"")</f>
        <v>-0.32708876648224428</v>
      </c>
    </row>
    <row r="1077" spans="1:25" x14ac:dyDescent="0.2">
      <c r="A1077" s="6" t="s">
        <v>1718</v>
      </c>
      <c r="B1077" t="s">
        <v>1452</v>
      </c>
      <c r="C1077">
        <v>327</v>
      </c>
      <c r="D1077" t="s">
        <v>6055</v>
      </c>
      <c r="E1077" s="2">
        <v>1473.54</v>
      </c>
      <c r="F1077" s="6" t="str">
        <f>+_xlfn.XLOOKUP(LISTAS[[#This Row],[ID]],_01_CODIGOS_Y_COSTOS_xlsm[Producto y N°],_01_CODIGOS_Y_COSTOS_xlsm[FABRICA],"",0,1)</f>
        <v>OVNISA</v>
      </c>
      <c r="G1077" s="13">
        <f>LISTAS[[#This Row],[Precio]]*(1-0.46)*(1-IF($C$3520="",0,$C$3520))</f>
        <v>596.78370000000007</v>
      </c>
      <c r="H1077" s="1">
        <f>+_xlfn.XLOOKUP(LISTAS[[#This Row],[ID]],_01_CODIGOS_Y_COSTOS_xlsm[Producto y N°],_01_CODIGOS_Y_COSTOS_xlsm[COSTO],0,0,1)</f>
        <v>216.95</v>
      </c>
      <c r="I1077" s="115">
        <f>+IFERROR(LISTAS[[#This Row],[VENTA NETA]]/LISTAS[[#This Row],[COSTO]]-1,0)</f>
        <v>1.7507891219174931</v>
      </c>
      <c r="J1077" s="33" t="str">
        <f>IFERROR(VLOOKUP(LISTAS[[#This Row],[ID]],_01_CODIGOS_Y_COSTOS_xlsm[[Producto y N°]:[CODIGO]],2,0),"")</f>
        <v>327</v>
      </c>
      <c r="M1077" s="22">
        <v>0</v>
      </c>
      <c r="N1077" s="23">
        <f>+LISTAS[[#This Row],[Precio]]+(LISTAS[[#This Row],[Precio]]*M1077)</f>
        <v>1473.54</v>
      </c>
      <c r="O1077" s="24">
        <f t="shared" si="32"/>
        <v>596.78370000000007</v>
      </c>
      <c r="Q1077" s="21">
        <f>IFERROR(O1077/LISTAS[[#This Row],[COSTO]]-1,"")</f>
        <v>1.7507891219174931</v>
      </c>
      <c r="R1077" t="str">
        <f>+LISTAS[[#This Row],[ID]]</f>
        <v>ORING327</v>
      </c>
      <c r="T1077" s="29"/>
      <c r="U1077" s="25">
        <f>LISTAS[[#This Row],[COSTO]]+(LISTAS[[#This Row],[COSTO]]*T1077)</f>
        <v>216.95</v>
      </c>
      <c r="V1077" s="30">
        <f>IF(T1077="",0,U1077/LISTAS[[#This Row],[VENTA NETA]]-1)</f>
        <v>0</v>
      </c>
      <c r="X1077" s="25">
        <v>322.40570000000002</v>
      </c>
      <c r="Y1077" s="31">
        <f>IFERROR(LISTAS[[#This Row],[COSTO]]/X1077-1,"")</f>
        <v>-0.32709006075264802</v>
      </c>
    </row>
    <row r="1078" spans="1:25" x14ac:dyDescent="0.2">
      <c r="A1078" s="6" t="s">
        <v>1720</v>
      </c>
      <c r="B1078" t="s">
        <v>1452</v>
      </c>
      <c r="C1078">
        <v>328</v>
      </c>
      <c r="D1078" t="s">
        <v>6056</v>
      </c>
      <c r="E1078" s="2">
        <v>1583.78</v>
      </c>
      <c r="F1078" s="6" t="str">
        <f>+_xlfn.XLOOKUP(LISTAS[[#This Row],[ID]],_01_CODIGOS_Y_COSTOS_xlsm[Producto y N°],_01_CODIGOS_Y_COSTOS_xlsm[FABRICA],"",0,1)</f>
        <v>OVNISA</v>
      </c>
      <c r="G1078" s="13">
        <f>LISTAS[[#This Row],[Precio]]*(1-0.46)*(1-IF($C$3520="",0,$C$3520))</f>
        <v>641.43090000000007</v>
      </c>
      <c r="H1078" s="1">
        <f>+_xlfn.XLOOKUP(LISTAS[[#This Row],[ID]],_01_CODIGOS_Y_COSTOS_xlsm[Producto y N°],_01_CODIGOS_Y_COSTOS_xlsm[COSTO],0,0,1)</f>
        <v>233.18029999999999</v>
      </c>
      <c r="I1078" s="115">
        <f>+IFERROR(LISTAS[[#This Row],[VENTA NETA]]/LISTAS[[#This Row],[COSTO]]-1,0)</f>
        <v>1.7507936991246691</v>
      </c>
      <c r="J1078" s="33" t="str">
        <f>IFERROR(VLOOKUP(LISTAS[[#This Row],[ID]],_01_CODIGOS_Y_COSTOS_xlsm[[Producto y N°]:[CODIGO]],2,0),"")</f>
        <v>328</v>
      </c>
      <c r="M1078" s="22">
        <v>0</v>
      </c>
      <c r="N1078" s="23">
        <f>+LISTAS[[#This Row],[Precio]]+(LISTAS[[#This Row],[Precio]]*M1078)</f>
        <v>1583.78</v>
      </c>
      <c r="O1078" s="24">
        <f t="shared" si="32"/>
        <v>641.43090000000007</v>
      </c>
      <c r="Q1078" s="21">
        <f>IFERROR(O1078/LISTAS[[#This Row],[COSTO]]-1,"")</f>
        <v>1.7507936991246691</v>
      </c>
      <c r="R1078" t="str">
        <f>+LISTAS[[#This Row],[ID]]</f>
        <v>ORING328</v>
      </c>
      <c r="T1078" s="29"/>
      <c r="U1078" s="25">
        <f>LISTAS[[#This Row],[COSTO]]+(LISTAS[[#This Row],[COSTO]]*T1078)</f>
        <v>233.18029999999999</v>
      </c>
      <c r="V1078" s="30">
        <f>IF(T1078="",0,U1078/LISTAS[[#This Row],[VENTA NETA]]-1)</f>
        <v>0</v>
      </c>
      <c r="X1078" s="25">
        <v>346.52620000000002</v>
      </c>
      <c r="Y1078" s="31">
        <f>IFERROR(LISTAS[[#This Row],[COSTO]]/X1078-1,"")</f>
        <v>-0.32709186202948004</v>
      </c>
    </row>
    <row r="1079" spans="1:25" x14ac:dyDescent="0.2">
      <c r="A1079" s="6" t="s">
        <v>1721</v>
      </c>
      <c r="B1079" t="s">
        <v>1452</v>
      </c>
      <c r="C1079">
        <v>329</v>
      </c>
      <c r="D1079" t="s">
        <v>6057</v>
      </c>
      <c r="E1079" s="2">
        <v>1750.73</v>
      </c>
      <c r="F1079" s="6" t="str">
        <f>+_xlfn.XLOOKUP(LISTAS[[#This Row],[ID]],_01_CODIGOS_Y_COSTOS_xlsm[Producto y N°],_01_CODIGOS_Y_COSTOS_xlsm[FABRICA],"",0,1)</f>
        <v>OVNISA</v>
      </c>
      <c r="G1079" s="13">
        <f>LISTAS[[#This Row],[Precio]]*(1-0.46)*(1-IF($C$3520="",0,$C$3520))</f>
        <v>709.04565000000002</v>
      </c>
      <c r="H1079" s="1">
        <f>+_xlfn.XLOOKUP(LISTAS[[#This Row],[ID]],_01_CODIGOS_Y_COSTOS_xlsm[Producto y N°],_01_CODIGOS_Y_COSTOS_xlsm[COSTO],0,0,1)</f>
        <v>257.75979999999998</v>
      </c>
      <c r="I1079" s="115">
        <f>+IFERROR(LISTAS[[#This Row],[VENTA NETA]]/LISTAS[[#This Row],[COSTO]]-1,0)</f>
        <v>1.7507999695840861</v>
      </c>
      <c r="J1079" s="33" t="str">
        <f>IFERROR(VLOOKUP(LISTAS[[#This Row],[ID]],_01_CODIGOS_Y_COSTOS_xlsm[[Producto y N°]:[CODIGO]],2,0),"")</f>
        <v>329</v>
      </c>
      <c r="M1079" s="22">
        <v>0</v>
      </c>
      <c r="N1079" s="23">
        <f>+LISTAS[[#This Row],[Precio]]+(LISTAS[[#This Row],[Precio]]*M1079)</f>
        <v>1750.73</v>
      </c>
      <c r="O1079" s="24">
        <f t="shared" si="32"/>
        <v>709.04565000000002</v>
      </c>
      <c r="Q1079" s="21">
        <f>IFERROR(O1079/LISTAS[[#This Row],[COSTO]]-1,"")</f>
        <v>1.7507999695840861</v>
      </c>
      <c r="R1079" t="str">
        <f>+LISTAS[[#This Row],[ID]]</f>
        <v>ORING329</v>
      </c>
      <c r="T1079" s="29"/>
      <c r="U1079" s="25">
        <f>LISTAS[[#This Row],[COSTO]]+(LISTAS[[#This Row],[COSTO]]*T1079)</f>
        <v>257.75979999999998</v>
      </c>
      <c r="V1079" s="30">
        <f>IF(T1079="",0,U1079/LISTAS[[#This Row],[VENTA NETA]]-1)</f>
        <v>0</v>
      </c>
      <c r="X1079" s="25">
        <v>383.05160000000001</v>
      </c>
      <c r="Y1079" s="31">
        <f>IFERROR(LISTAS[[#This Row],[COSTO]]/X1079-1,"")</f>
        <v>-0.32708856979059742</v>
      </c>
    </row>
    <row r="1080" spans="1:25" x14ac:dyDescent="0.2">
      <c r="A1080" s="6" t="s">
        <v>1722</v>
      </c>
      <c r="B1080" t="s">
        <v>1452</v>
      </c>
      <c r="C1080">
        <v>330</v>
      </c>
      <c r="D1080" t="s">
        <v>6058</v>
      </c>
      <c r="E1080" s="2">
        <v>1847.53</v>
      </c>
      <c r="F1080" s="6" t="str">
        <f>+_xlfn.XLOOKUP(LISTAS[[#This Row],[ID]],_01_CODIGOS_Y_COSTOS_xlsm[Producto y N°],_01_CODIGOS_Y_COSTOS_xlsm[FABRICA],"",0,1)</f>
        <v>OVNISA</v>
      </c>
      <c r="G1080" s="13">
        <f>LISTAS[[#This Row],[Precio]]*(1-0.46)*(1-IF($C$3520="",0,$C$3520))</f>
        <v>748.24964999999997</v>
      </c>
      <c r="H1080" s="1">
        <f>+_xlfn.XLOOKUP(LISTAS[[#This Row],[ID]],_01_CODIGOS_Y_COSTOS_xlsm[Producto y N°],_01_CODIGOS_Y_COSTOS_xlsm[COSTO],0,0,1)</f>
        <v>272.01350000000002</v>
      </c>
      <c r="I1080" s="115">
        <f>+IFERROR(LISTAS[[#This Row],[VENTA NETA]]/LISTAS[[#This Row],[COSTO]]-1,0)</f>
        <v>1.7507813031338517</v>
      </c>
      <c r="J1080" s="33" t="str">
        <f>IFERROR(VLOOKUP(LISTAS[[#This Row],[ID]],_01_CODIGOS_Y_COSTOS_xlsm[[Producto y N°]:[CODIGO]],2,0),"")</f>
        <v>330</v>
      </c>
      <c r="M1080" s="22">
        <v>0</v>
      </c>
      <c r="N1080" s="23">
        <f>+LISTAS[[#This Row],[Precio]]+(LISTAS[[#This Row],[Precio]]*M1080)</f>
        <v>1847.53</v>
      </c>
      <c r="O1080" s="24">
        <f t="shared" si="32"/>
        <v>748.24964999999997</v>
      </c>
      <c r="Q1080" s="21">
        <f>IFERROR(O1080/LISTAS[[#This Row],[COSTO]]-1,"")</f>
        <v>1.7507813031338517</v>
      </c>
      <c r="R1080" t="str">
        <f>+LISTAS[[#This Row],[ID]]</f>
        <v>ORING330</v>
      </c>
      <c r="T1080" s="29"/>
      <c r="U1080" s="25">
        <f>LISTAS[[#This Row],[COSTO]]+(LISTAS[[#This Row],[COSTO]]*T1080)</f>
        <v>272.01350000000002</v>
      </c>
      <c r="V1080" s="30">
        <f>IF(T1080="",0,U1080/LISTAS[[#This Row],[VENTA NETA]]-1)</f>
        <v>0</v>
      </c>
      <c r="X1080" s="25">
        <v>404.23570000000001</v>
      </c>
      <c r="Y1080" s="31">
        <f>IFERROR(LISTAS[[#This Row],[COSTO]]/X1080-1,"")</f>
        <v>-0.32709184270463987</v>
      </c>
    </row>
    <row r="1081" spans="1:25" x14ac:dyDescent="0.2">
      <c r="A1081" s="6" t="s">
        <v>1723</v>
      </c>
      <c r="B1081" t="s">
        <v>1452</v>
      </c>
      <c r="C1081">
        <v>331</v>
      </c>
      <c r="D1081" t="s">
        <v>6059</v>
      </c>
      <c r="E1081" s="2">
        <v>2050.38</v>
      </c>
      <c r="F1081" s="6" t="str">
        <f>+_xlfn.XLOOKUP(LISTAS[[#This Row],[ID]],_01_CODIGOS_Y_COSTOS_xlsm[Producto y N°],_01_CODIGOS_Y_COSTOS_xlsm[FABRICA],"",0,1)</f>
        <v>OVNISA</v>
      </c>
      <c r="G1081" s="13">
        <f>LISTAS[[#This Row],[Precio]]*(1-0.46)*(1-IF($C$3520="",0,$C$3520))</f>
        <v>830.40390000000002</v>
      </c>
      <c r="H1081" s="1">
        <f>+_xlfn.XLOOKUP(LISTAS[[#This Row],[ID]],_01_CODIGOS_Y_COSTOS_xlsm[Producto y N°],_01_CODIGOS_Y_COSTOS_xlsm[COSTO],0,0,1)</f>
        <v>301.87549999999999</v>
      </c>
      <c r="I1081" s="115">
        <f>+IFERROR(LISTAS[[#This Row],[VENTA NETA]]/LISTAS[[#This Row],[COSTO]]-1,0)</f>
        <v>1.7508158164541343</v>
      </c>
      <c r="J1081" s="33" t="str">
        <f>IFERROR(VLOOKUP(LISTAS[[#This Row],[ID]],_01_CODIGOS_Y_COSTOS_xlsm[[Producto y N°]:[CODIGO]],2,0),"")</f>
        <v>331</v>
      </c>
      <c r="M1081" s="22">
        <v>0</v>
      </c>
      <c r="N1081" s="23">
        <f>+LISTAS[[#This Row],[Precio]]+(LISTAS[[#This Row],[Precio]]*M1081)</f>
        <v>2050.38</v>
      </c>
      <c r="O1081" s="24">
        <f t="shared" si="32"/>
        <v>830.40390000000002</v>
      </c>
      <c r="Q1081" s="21">
        <f>IFERROR(O1081/LISTAS[[#This Row],[COSTO]]-1,"")</f>
        <v>1.7508158164541343</v>
      </c>
      <c r="R1081" t="str">
        <f>+LISTAS[[#This Row],[ID]]</f>
        <v>ORING331</v>
      </c>
      <c r="T1081" s="29"/>
      <c r="U1081" s="25">
        <f>LISTAS[[#This Row],[COSTO]]+(LISTAS[[#This Row],[COSTO]]*T1081)</f>
        <v>301.87549999999999</v>
      </c>
      <c r="V1081" s="30">
        <f>IF(T1081="",0,U1081/LISTAS[[#This Row],[VENTA NETA]]-1)</f>
        <v>0</v>
      </c>
      <c r="X1081" s="25">
        <v>448.6114</v>
      </c>
      <c r="Y1081" s="31">
        <f>IFERROR(LISTAS[[#This Row],[COSTO]]/X1081-1,"")</f>
        <v>-0.32708910206026864</v>
      </c>
    </row>
    <row r="1082" spans="1:25" x14ac:dyDescent="0.2">
      <c r="A1082" s="6" t="s">
        <v>1725</v>
      </c>
      <c r="B1082" t="s">
        <v>1452</v>
      </c>
      <c r="C1082">
        <v>400</v>
      </c>
      <c r="D1082" t="s">
        <v>1726</v>
      </c>
      <c r="E1082" s="2">
        <v>2196.7199999999998</v>
      </c>
      <c r="F1082" s="6" t="str">
        <f>+_xlfn.XLOOKUP(LISTAS[[#This Row],[ID]],_01_CODIGOS_Y_COSTOS_xlsm[Producto y N°],_01_CODIGOS_Y_COSTOS_xlsm[FABRICA],"",0,1)</f>
        <v>OVNISA</v>
      </c>
      <c r="G1082" s="13">
        <f>LISTAS[[#This Row],[Precio]]*(1-0.46)*(1-IF($C$3520="",0,$C$3520))</f>
        <v>889.6715999999999</v>
      </c>
      <c r="H1082" s="1">
        <f>+_xlfn.XLOOKUP(LISTAS[[#This Row],[ID]],_01_CODIGOS_Y_COSTOS_xlsm[Producto y N°],_01_CODIGOS_Y_COSTOS_xlsm[COSTO],0,0,1)</f>
        <v>514.52850000000001</v>
      </c>
      <c r="I1082" s="115">
        <f>+IFERROR(LISTAS[[#This Row],[VENTA NETA]]/LISTAS[[#This Row],[COSTO]]-1,0)</f>
        <v>0.72910072036825935</v>
      </c>
      <c r="J1082" s="33" t="str">
        <f>IFERROR(VLOOKUP(LISTAS[[#This Row],[ID]],_01_CODIGOS_Y_COSTOS_xlsm[[Producto y N°]:[CODIGO]],2,0),"")</f>
        <v>400</v>
      </c>
      <c r="M1082" s="22">
        <v>0</v>
      </c>
      <c r="N1082" s="23">
        <f>+LISTAS[[#This Row],[Precio]]+(LISTAS[[#This Row],[Precio]]*M1082)</f>
        <v>2196.7199999999998</v>
      </c>
      <c r="O1082" s="24">
        <f t="shared" si="32"/>
        <v>889.6715999999999</v>
      </c>
      <c r="Q1082" s="21">
        <f>IFERROR(O1082/LISTAS[[#This Row],[COSTO]]-1,"")</f>
        <v>0.72910072036825935</v>
      </c>
      <c r="R1082" t="str">
        <f>+LISTAS[[#This Row],[ID]]</f>
        <v>ORING400</v>
      </c>
      <c r="T1082" s="29"/>
      <c r="U1082" s="25">
        <f>LISTAS[[#This Row],[COSTO]]+(LISTAS[[#This Row],[COSTO]]*T1082)</f>
        <v>514.52850000000001</v>
      </c>
      <c r="V1082" s="30">
        <f>IF(T1082="",0,U1082/LISTAS[[#This Row],[VENTA NETA]]-1)</f>
        <v>0</v>
      </c>
      <c r="X1082" s="25">
        <v>0</v>
      </c>
      <c r="Y1082" s="31" t="str">
        <f>IFERROR(LISTAS[[#This Row],[COSTO]]/X1082-1,"")</f>
        <v/>
      </c>
    </row>
    <row r="1083" spans="1:25" x14ac:dyDescent="0.2">
      <c r="A1083" s="6" t="s">
        <v>1727</v>
      </c>
      <c r="B1083" t="s">
        <v>1452</v>
      </c>
      <c r="C1083">
        <v>401</v>
      </c>
      <c r="D1083" t="s">
        <v>1728</v>
      </c>
      <c r="E1083" s="2">
        <v>2684.88</v>
      </c>
      <c r="F1083" s="6" t="str">
        <f>+_xlfn.XLOOKUP(LISTAS[[#This Row],[ID]],_01_CODIGOS_Y_COSTOS_xlsm[Producto y N°],_01_CODIGOS_Y_COSTOS_xlsm[FABRICA],"",0,1)</f>
        <v>OVNISA</v>
      </c>
      <c r="G1083" s="13">
        <f>LISTAS[[#This Row],[Precio]]*(1-0.46)*(1-IF($C$3520="",0,$C$3520))</f>
        <v>1087.3764000000001</v>
      </c>
      <c r="H1083" s="1">
        <f>+_xlfn.XLOOKUP(LISTAS[[#This Row],[ID]],_01_CODIGOS_Y_COSTOS_xlsm[Producto y N°],_01_CODIGOS_Y_COSTOS_xlsm[COSTO],0,0,1)</f>
        <v>556.22249999999997</v>
      </c>
      <c r="I1083" s="115">
        <f>+IFERROR(LISTAS[[#This Row],[VENTA NETA]]/LISTAS[[#This Row],[COSTO]]-1,0)</f>
        <v>0.95493062578374688</v>
      </c>
      <c r="J1083" s="33" t="str">
        <f>IFERROR(VLOOKUP(LISTAS[[#This Row],[ID]],_01_CODIGOS_Y_COSTOS_xlsm[[Producto y N°]:[CODIGO]],2,0),"")</f>
        <v>401</v>
      </c>
      <c r="M1083" s="22">
        <v>0</v>
      </c>
      <c r="N1083" s="23">
        <f>+LISTAS[[#This Row],[Precio]]+(LISTAS[[#This Row],[Precio]]*M1083)</f>
        <v>2684.88</v>
      </c>
      <c r="O1083" s="24">
        <f t="shared" si="32"/>
        <v>1087.3764000000001</v>
      </c>
      <c r="Q1083" s="21">
        <f>IFERROR(O1083/LISTAS[[#This Row],[COSTO]]-1,"")</f>
        <v>0.95493062578374688</v>
      </c>
      <c r="R1083" t="str">
        <f>+LISTAS[[#This Row],[ID]]</f>
        <v>ORING401</v>
      </c>
      <c r="T1083" s="29"/>
      <c r="U1083" s="25">
        <f>LISTAS[[#This Row],[COSTO]]+(LISTAS[[#This Row],[COSTO]]*T1083)</f>
        <v>556.22249999999997</v>
      </c>
      <c r="V1083" s="30">
        <f>IF(T1083="",0,U1083/LISTAS[[#This Row],[VENTA NETA]]-1)</f>
        <v>0</v>
      </c>
      <c r="X1083" s="25">
        <v>0</v>
      </c>
      <c r="Y1083" s="31" t="str">
        <f>IFERROR(LISTAS[[#This Row],[COSTO]]/X1083-1,"")</f>
        <v/>
      </c>
    </row>
    <row r="1084" spans="1:25" x14ac:dyDescent="0.2">
      <c r="A1084" s="6" t="s">
        <v>1729</v>
      </c>
      <c r="B1084" t="s">
        <v>1452</v>
      </c>
      <c r="C1084">
        <v>402</v>
      </c>
      <c r="D1084" t="s">
        <v>1730</v>
      </c>
      <c r="E1084" s="2">
        <v>4474.8</v>
      </c>
      <c r="F1084" s="6" t="str">
        <f>+_xlfn.XLOOKUP(LISTAS[[#This Row],[ID]],_01_CODIGOS_Y_COSTOS_xlsm[Producto y N°],_01_CODIGOS_Y_COSTOS_xlsm[FABRICA],"",0,1)</f>
        <v>OVNISA</v>
      </c>
      <c r="G1084" s="13">
        <f>LISTAS[[#This Row],[Precio]]*(1-0.46)*(1-IF($C$3520="",0,$C$3520))</f>
        <v>1812.2940000000003</v>
      </c>
      <c r="H1084" s="1">
        <f>+_xlfn.XLOOKUP(LISTAS[[#This Row],[ID]],_01_CODIGOS_Y_COSTOS_xlsm[Producto y N°],_01_CODIGOS_Y_COSTOS_xlsm[COSTO],0,0,1)</f>
        <v>612.11099999999999</v>
      </c>
      <c r="I1084" s="115">
        <f>+IFERROR(LISTAS[[#This Row],[VENTA NETA]]/LISTAS[[#This Row],[COSTO]]-1,0)</f>
        <v>1.9607277111504291</v>
      </c>
      <c r="J1084" s="33" t="str">
        <f>IFERROR(VLOOKUP(LISTAS[[#This Row],[ID]],_01_CODIGOS_Y_COSTOS_xlsm[[Producto y N°]:[CODIGO]],2,0),"")</f>
        <v>402</v>
      </c>
      <c r="M1084" s="22">
        <v>0</v>
      </c>
      <c r="N1084" s="23">
        <f>+LISTAS[[#This Row],[Precio]]+(LISTAS[[#This Row],[Precio]]*M1084)</f>
        <v>4474.8</v>
      </c>
      <c r="O1084" s="24">
        <f t="shared" si="32"/>
        <v>1812.2940000000003</v>
      </c>
      <c r="Q1084" s="21">
        <f>IFERROR(O1084/LISTAS[[#This Row],[COSTO]]-1,"")</f>
        <v>1.9607277111504291</v>
      </c>
      <c r="R1084" t="str">
        <f>+LISTAS[[#This Row],[ID]]</f>
        <v>ORING402</v>
      </c>
      <c r="T1084" s="29"/>
      <c r="U1084" s="25">
        <f>LISTAS[[#This Row],[COSTO]]+(LISTAS[[#This Row],[COSTO]]*T1084)</f>
        <v>612.11099999999999</v>
      </c>
      <c r="V1084" s="30">
        <f>IF(T1084="",0,U1084/LISTAS[[#This Row],[VENTA NETA]]-1)</f>
        <v>0</v>
      </c>
      <c r="X1084" s="25">
        <v>0</v>
      </c>
      <c r="Y1084" s="31" t="str">
        <f>IFERROR(LISTAS[[#This Row],[COSTO]]/X1084-1,"")</f>
        <v/>
      </c>
    </row>
    <row r="1085" spans="1:25" x14ac:dyDescent="0.2">
      <c r="A1085" s="6" t="s">
        <v>1731</v>
      </c>
      <c r="B1085" t="s">
        <v>1732</v>
      </c>
      <c r="C1085" t="s">
        <v>1733</v>
      </c>
      <c r="D1085" t="s">
        <v>1733</v>
      </c>
      <c r="E1085" s="2">
        <v>1861.56</v>
      </c>
      <c r="F1085" s="6" t="str">
        <f>+_xlfn.XLOOKUP(LISTAS[[#This Row],[ID]],_01_CODIGOS_Y_COSTOS_xlsm[Producto y N°],_01_CODIGOS_Y_COSTOS_xlsm[FABRICA],"",0,1)</f>
        <v>INSERTOS</v>
      </c>
      <c r="G1085" s="13">
        <f>LISTAS[[#This Row],[Precio]]*(1-0.46)*(1-IF($C$3520="",0,$C$3520))</f>
        <v>753.93180000000007</v>
      </c>
      <c r="H1085" s="1">
        <f>+_xlfn.XLOOKUP(LISTAS[[#This Row],[ID]],_01_CODIGOS_Y_COSTOS_xlsm[Producto y N°],_01_CODIGOS_Y_COSTOS_xlsm[COSTO],0,0,1)</f>
        <v>220</v>
      </c>
      <c r="I1085" s="115">
        <f>+IFERROR(LISTAS[[#This Row],[VENTA NETA]]/LISTAS[[#This Row],[COSTO]]-1,0)</f>
        <v>2.4269627272727274</v>
      </c>
      <c r="J1085" s="33" t="str">
        <f>IFERROR(VLOOKUP(LISTAS[[#This Row],[ID]],_01_CODIGOS_Y_COSTOS_xlsm[[Producto y N°]:[CODIGO]],2,0),"")</f>
        <v>4X6</v>
      </c>
      <c r="M1085" s="22">
        <v>0</v>
      </c>
      <c r="N1085" s="23">
        <f>+LISTAS[[#This Row],[Precio]]+(LISTAS[[#This Row],[Precio]]*M1085)</f>
        <v>1861.56</v>
      </c>
      <c r="O1085" s="24">
        <f t="shared" si="32"/>
        <v>753.93180000000007</v>
      </c>
      <c r="Q1085" s="21">
        <f>IFERROR(O1085/LISTAS[[#This Row],[COSTO]]-1,"")</f>
        <v>2.4269627272727274</v>
      </c>
      <c r="R1085" t="str">
        <f>+LISTAS[[#This Row],[ID]]</f>
        <v>INSERTOS4X6</v>
      </c>
      <c r="T1085" s="29"/>
      <c r="U1085" s="25">
        <f>LISTAS[[#This Row],[COSTO]]+(LISTAS[[#This Row],[COSTO]]*T1085)</f>
        <v>220</v>
      </c>
      <c r="V1085" s="30">
        <f>IF(T1085="",0,U1085/LISTAS[[#This Row],[VENTA NETA]]-1)</f>
        <v>0</v>
      </c>
      <c r="X1085" s="25">
        <v>85.171499999999995</v>
      </c>
      <c r="Y1085" s="31">
        <f>IFERROR(LISTAS[[#This Row],[COSTO]]/X1085-1,"")</f>
        <v>1.5830236640190676</v>
      </c>
    </row>
    <row r="1086" spans="1:25" x14ac:dyDescent="0.2">
      <c r="A1086" s="6" t="s">
        <v>1734</v>
      </c>
      <c r="B1086" t="s">
        <v>1732</v>
      </c>
      <c r="C1086" t="s">
        <v>1735</v>
      </c>
      <c r="D1086" t="s">
        <v>1735</v>
      </c>
      <c r="E1086" s="2">
        <v>1861.56</v>
      </c>
      <c r="F1086" s="6" t="str">
        <f>+_xlfn.XLOOKUP(LISTAS[[#This Row],[ID]],_01_CODIGOS_Y_COSTOS_xlsm[Producto y N°],_01_CODIGOS_Y_COSTOS_xlsm[FABRICA],"",0,1)</f>
        <v>INSERTOS</v>
      </c>
      <c r="G1086" s="13">
        <f>LISTAS[[#This Row],[Precio]]*(1-0.46)*(1-IF($C$3520="",0,$C$3520))</f>
        <v>753.93180000000007</v>
      </c>
      <c r="H1086" s="1">
        <f>+_xlfn.XLOOKUP(LISTAS[[#This Row],[ID]],_01_CODIGOS_Y_COSTOS_xlsm[Producto y N°],_01_CODIGOS_Y_COSTOS_xlsm[COSTO],0,0,1)</f>
        <v>230</v>
      </c>
      <c r="I1086" s="115">
        <f>+IFERROR(LISTAS[[#This Row],[VENTA NETA]]/LISTAS[[#This Row],[COSTO]]-1,0)</f>
        <v>2.2779643478260874</v>
      </c>
      <c r="J1086" s="33" t="str">
        <f>IFERROR(VLOOKUP(LISTAS[[#This Row],[ID]],_01_CODIGOS_Y_COSTOS_xlsm[[Producto y N°]:[CODIGO]],2,0),"")</f>
        <v>5X7</v>
      </c>
      <c r="M1086" s="22">
        <v>0</v>
      </c>
      <c r="N1086" s="23">
        <f>+LISTAS[[#This Row],[Precio]]+(LISTAS[[#This Row],[Precio]]*M1086)</f>
        <v>1861.56</v>
      </c>
      <c r="O1086" s="24">
        <f t="shared" si="32"/>
        <v>753.93180000000007</v>
      </c>
      <c r="Q1086" s="21">
        <f>IFERROR(O1086/LISTAS[[#This Row],[COSTO]]-1,"")</f>
        <v>2.2779643478260874</v>
      </c>
      <c r="R1086" t="str">
        <f>+LISTAS[[#This Row],[ID]]</f>
        <v>INSERTOS5X7</v>
      </c>
      <c r="T1086" s="29"/>
      <c r="U1086" s="25">
        <f>LISTAS[[#This Row],[COSTO]]+(LISTAS[[#This Row],[COSTO]]*T1086)</f>
        <v>230</v>
      </c>
      <c r="V1086" s="30">
        <f>IF(T1086="",0,U1086/LISTAS[[#This Row],[VENTA NETA]]-1)</f>
        <v>0</v>
      </c>
      <c r="X1086" s="25">
        <v>94.635000000000005</v>
      </c>
      <c r="Y1086" s="31">
        <f>IFERROR(LISTAS[[#This Row],[COSTO]]/X1086-1,"")</f>
        <v>1.4303904475088496</v>
      </c>
    </row>
    <row r="1087" spans="1:25" x14ac:dyDescent="0.2">
      <c r="A1087" s="6" t="s">
        <v>1736</v>
      </c>
      <c r="B1087" t="s">
        <v>1732</v>
      </c>
      <c r="C1087" t="s">
        <v>1737</v>
      </c>
      <c r="D1087" t="s">
        <v>1737</v>
      </c>
      <c r="E1087" s="2">
        <v>1861.56</v>
      </c>
      <c r="F1087" s="6" t="str">
        <f>+_xlfn.XLOOKUP(LISTAS[[#This Row],[ID]],_01_CODIGOS_Y_COSTOS_xlsm[Producto y N°],_01_CODIGOS_Y_COSTOS_xlsm[FABRICA],"",0,1)</f>
        <v>INSERTOS</v>
      </c>
      <c r="G1087" s="13">
        <f>LISTAS[[#This Row],[Precio]]*(1-0.46)*(1-IF($C$3520="",0,$C$3520))</f>
        <v>753.93180000000007</v>
      </c>
      <c r="H1087" s="1">
        <f>+_xlfn.XLOOKUP(LISTAS[[#This Row],[ID]],_01_CODIGOS_Y_COSTOS_xlsm[Producto y N°],_01_CODIGOS_Y_COSTOS_xlsm[COSTO],0,0,1)</f>
        <v>249</v>
      </c>
      <c r="I1087" s="115">
        <f>+IFERROR(LISTAS[[#This Row],[VENTA NETA]]/LISTAS[[#This Row],[COSTO]]-1,0)</f>
        <v>2.0278385542168675</v>
      </c>
      <c r="J1087" s="33" t="str">
        <f>IFERROR(VLOOKUP(LISTAS[[#This Row],[ID]],_01_CODIGOS_Y_COSTOS_xlsm[[Producto y N°]:[CODIGO]],2,0),"")</f>
        <v>6X8</v>
      </c>
      <c r="M1087" s="22">
        <v>0</v>
      </c>
      <c r="N1087" s="23">
        <f>+LISTAS[[#This Row],[Precio]]+(LISTAS[[#This Row],[Precio]]*M1087)</f>
        <v>1861.56</v>
      </c>
      <c r="O1087" s="24">
        <f t="shared" si="32"/>
        <v>753.93180000000007</v>
      </c>
      <c r="Q1087" s="21">
        <f>IFERROR(O1087/LISTAS[[#This Row],[COSTO]]-1,"")</f>
        <v>2.0278385542168675</v>
      </c>
      <c r="R1087" t="str">
        <f>+LISTAS[[#This Row],[ID]]</f>
        <v>INSERTOS6X8</v>
      </c>
      <c r="T1087" s="29"/>
      <c r="U1087" s="25">
        <f>LISTAS[[#This Row],[COSTO]]+(LISTAS[[#This Row],[COSTO]]*T1087)</f>
        <v>249</v>
      </c>
      <c r="V1087" s="30">
        <f>IF(T1087="",0,U1087/LISTAS[[#This Row],[VENTA NETA]]-1)</f>
        <v>0</v>
      </c>
      <c r="X1087" s="25">
        <v>105.15</v>
      </c>
      <c r="Y1087" s="31">
        <f>IFERROR(LISTAS[[#This Row],[COSTO]]/X1087-1,"")</f>
        <v>1.3680456490727533</v>
      </c>
    </row>
    <row r="1088" spans="1:25" x14ac:dyDescent="0.2">
      <c r="A1088" s="6" t="s">
        <v>1738</v>
      </c>
      <c r="B1088" t="s">
        <v>1732</v>
      </c>
      <c r="C1088" t="s">
        <v>1739</v>
      </c>
      <c r="D1088" t="s">
        <v>1739</v>
      </c>
      <c r="E1088" s="2">
        <v>1861.56</v>
      </c>
      <c r="F1088" s="6" t="str">
        <f>+_xlfn.XLOOKUP(LISTAS[[#This Row],[ID]],_01_CODIGOS_Y_COSTOS_xlsm[Producto y N°],_01_CODIGOS_Y_COSTOS_xlsm[FABRICA],"",0,1)</f>
        <v>INSERTOS</v>
      </c>
      <c r="G1088" s="13">
        <f>LISTAS[[#This Row],[Precio]]*(1-0.46)*(1-IF($C$3520="",0,$C$3520))</f>
        <v>753.93180000000007</v>
      </c>
      <c r="H1088" s="1">
        <f>+_xlfn.XLOOKUP(LISTAS[[#This Row],[ID]],_01_CODIGOS_Y_COSTOS_xlsm[Producto y N°],_01_CODIGOS_Y_COSTOS_xlsm[COSTO],0,0,1)</f>
        <v>260</v>
      </c>
      <c r="I1088" s="115">
        <f>+IFERROR(LISTAS[[#This Row],[VENTA NETA]]/LISTAS[[#This Row],[COSTO]]-1,0)</f>
        <v>1.8997376923076925</v>
      </c>
      <c r="J1088" s="33" t="str">
        <f>IFERROR(VLOOKUP(LISTAS[[#This Row],[ID]],_01_CODIGOS_Y_COSTOS_xlsm[[Producto y N°]:[CODIGO]],2,0),"")</f>
        <v>7X10</v>
      </c>
      <c r="M1088" s="22">
        <v>0</v>
      </c>
      <c r="N1088" s="23">
        <f>+LISTAS[[#This Row],[Precio]]+(LISTAS[[#This Row],[Precio]]*M1088)</f>
        <v>1861.56</v>
      </c>
      <c r="O1088" s="24">
        <f t="shared" si="32"/>
        <v>753.93180000000007</v>
      </c>
      <c r="Q1088" s="21">
        <f>IFERROR(O1088/LISTAS[[#This Row],[COSTO]]-1,"")</f>
        <v>1.8997376923076925</v>
      </c>
      <c r="R1088" t="str">
        <f>+LISTAS[[#This Row],[ID]]</f>
        <v>INSERTOS7X10</v>
      </c>
      <c r="T1088" s="29"/>
      <c r="U1088" s="25">
        <f>LISTAS[[#This Row],[COSTO]]+(LISTAS[[#This Row],[COSTO]]*T1088)</f>
        <v>260</v>
      </c>
      <c r="V1088" s="30">
        <f>IF(T1088="",0,U1088/LISTAS[[#This Row],[VENTA NETA]]-1)</f>
        <v>0</v>
      </c>
      <c r="X1088" s="25">
        <v>115.66500000000001</v>
      </c>
      <c r="Y1088" s="31">
        <f>IFERROR(LISTAS[[#This Row],[COSTO]]/X1088-1,"")</f>
        <v>1.2478710067868413</v>
      </c>
    </row>
    <row r="1089" spans="1:25" x14ac:dyDescent="0.2">
      <c r="A1089" s="6" t="s">
        <v>1740</v>
      </c>
      <c r="B1089" t="s">
        <v>1732</v>
      </c>
      <c r="C1089" t="s">
        <v>1741</v>
      </c>
      <c r="D1089" t="s">
        <v>1741</v>
      </c>
      <c r="E1089" s="2">
        <v>1861.56</v>
      </c>
      <c r="F1089" s="6" t="str">
        <f>+_xlfn.XLOOKUP(LISTAS[[#This Row],[ID]],_01_CODIGOS_Y_COSTOS_xlsm[Producto y N°],_01_CODIGOS_Y_COSTOS_xlsm[FABRICA],"",0,1)</f>
        <v>INSERTOS</v>
      </c>
      <c r="G1089" s="13">
        <f>LISTAS[[#This Row],[Precio]]*(1-0.46)*(1-IF($C$3520="",0,$C$3520))</f>
        <v>753.93180000000007</v>
      </c>
      <c r="H1089" s="1">
        <f>+_xlfn.XLOOKUP(LISTAS[[#This Row],[ID]],_01_CODIGOS_Y_COSTOS_xlsm[Producto y N°],_01_CODIGOS_Y_COSTOS_xlsm[COSTO],0,0,1)</f>
        <v>360</v>
      </c>
      <c r="I1089" s="115">
        <f>+IFERROR(LISTAS[[#This Row],[VENTA NETA]]/LISTAS[[#This Row],[COSTO]]-1,0)</f>
        <v>1.094255</v>
      </c>
      <c r="J1089" s="33" t="str">
        <f>IFERROR(VLOOKUP(LISTAS[[#This Row],[ID]],_01_CODIGOS_Y_COSTOS_xlsm[[Producto y N°]:[CODIGO]],2,0),"")</f>
        <v>8X1X11</v>
      </c>
      <c r="M1089" s="22">
        <v>0</v>
      </c>
      <c r="N1089" s="23">
        <f>+LISTAS[[#This Row],[Precio]]+(LISTAS[[#This Row],[Precio]]*M1089)</f>
        <v>1861.56</v>
      </c>
      <c r="O1089" s="24">
        <f t="shared" si="32"/>
        <v>753.93180000000007</v>
      </c>
      <c r="Q1089" s="21">
        <f>IFERROR(O1089/LISTAS[[#This Row],[COSTO]]-1,"")</f>
        <v>1.094255</v>
      </c>
      <c r="R1089" t="str">
        <f>+LISTAS[[#This Row],[ID]]</f>
        <v>INSERTOS8X1X11</v>
      </c>
      <c r="T1089" s="29"/>
      <c r="U1089" s="25">
        <f>LISTAS[[#This Row],[COSTO]]+(LISTAS[[#This Row],[COSTO]]*T1089)</f>
        <v>360</v>
      </c>
      <c r="V1089" s="30">
        <f>IF(T1089="",0,U1089/LISTAS[[#This Row],[VENTA NETA]]-1)</f>
        <v>0</v>
      </c>
      <c r="X1089" s="25">
        <v>127.2315</v>
      </c>
      <c r="Y1089" s="31">
        <f>IFERROR(LISTAS[[#This Row],[COSTO]]/X1089-1,"")</f>
        <v>1.8294879805708493</v>
      </c>
    </row>
    <row r="1090" spans="1:25" x14ac:dyDescent="0.2">
      <c r="A1090" s="6" t="s">
        <v>1742</v>
      </c>
      <c r="B1090" t="s">
        <v>1732</v>
      </c>
      <c r="C1090" t="s">
        <v>1743</v>
      </c>
      <c r="D1090" t="s">
        <v>1743</v>
      </c>
      <c r="E1090" s="2">
        <v>1861.56</v>
      </c>
      <c r="F1090" s="6" t="str">
        <f>+_xlfn.XLOOKUP(LISTAS[[#This Row],[ID]],_01_CODIGOS_Y_COSTOS_xlsm[Producto y N°],_01_CODIGOS_Y_COSTOS_xlsm[FABRICA],"",0,1)</f>
        <v>INSERTOS</v>
      </c>
      <c r="G1090" s="13">
        <f>LISTAS[[#This Row],[Precio]]*(1-0.46)*(1-IF($C$3520="",0,$C$3520))</f>
        <v>753.93180000000007</v>
      </c>
      <c r="H1090" s="1">
        <f>+_xlfn.XLOOKUP(LISTAS[[#This Row],[ID]],_01_CODIGOS_Y_COSTOS_xlsm[Producto y N°],_01_CODIGOS_Y_COSTOS_xlsm[COSTO],0,0,1)</f>
        <v>362</v>
      </c>
      <c r="I1090" s="115">
        <f>+IFERROR(LISTAS[[#This Row],[VENTA NETA]]/LISTAS[[#This Row],[COSTO]]-1,0)</f>
        <v>1.0826845303867407</v>
      </c>
      <c r="J1090" s="33" t="str">
        <f>IFERROR(VLOOKUP(LISTAS[[#This Row],[ID]],_01_CODIGOS_Y_COSTOS_xlsm[[Producto y N°]:[CODIGO]],2,0),"")</f>
        <v>8X11</v>
      </c>
      <c r="M1090" s="22">
        <v>0</v>
      </c>
      <c r="N1090" s="23">
        <f>+LISTAS[[#This Row],[Precio]]+(LISTAS[[#This Row],[Precio]]*M1090)</f>
        <v>1861.56</v>
      </c>
      <c r="O1090" s="24">
        <f t="shared" si="32"/>
        <v>753.93180000000007</v>
      </c>
      <c r="Q1090" s="21">
        <f>IFERROR(O1090/LISTAS[[#This Row],[COSTO]]-1,"")</f>
        <v>1.0826845303867407</v>
      </c>
      <c r="R1090" t="str">
        <f>+LISTAS[[#This Row],[ID]]</f>
        <v>INSERTOS8X11</v>
      </c>
      <c r="T1090" s="29"/>
      <c r="U1090" s="25">
        <f>LISTAS[[#This Row],[COSTO]]+(LISTAS[[#This Row],[COSTO]]*T1090)</f>
        <v>362</v>
      </c>
      <c r="V1090" s="30">
        <f>IF(T1090="",0,U1090/LISTAS[[#This Row],[VENTA NETA]]-1)</f>
        <v>0</v>
      </c>
      <c r="X1090" s="25">
        <v>76.58</v>
      </c>
      <c r="Y1090" s="31">
        <f>IFERROR(LISTAS[[#This Row],[COSTO]]/X1090-1,"")</f>
        <v>3.7270827892400105</v>
      </c>
    </row>
    <row r="1091" spans="1:25" x14ac:dyDescent="0.2">
      <c r="A1091" s="6" t="s">
        <v>1744</v>
      </c>
      <c r="B1091" t="s">
        <v>1732</v>
      </c>
      <c r="C1091" t="s">
        <v>1745</v>
      </c>
      <c r="D1091" t="s">
        <v>1745</v>
      </c>
      <c r="E1091" s="2">
        <v>1861.56</v>
      </c>
      <c r="F1091" s="6" t="str">
        <f>+_xlfn.XLOOKUP(LISTAS[[#This Row],[ID]],_01_CODIGOS_Y_COSTOS_xlsm[Producto y N°],_01_CODIGOS_Y_COSTOS_xlsm[FABRICA],"",0,1)</f>
        <v>INSERTOS</v>
      </c>
      <c r="G1091" s="13">
        <f>LISTAS[[#This Row],[Precio]]*(1-0.46)*(1-IF($C$3520="",0,$C$3520))</f>
        <v>753.93180000000007</v>
      </c>
      <c r="H1091" s="1">
        <f>+_xlfn.XLOOKUP(LISTAS[[#This Row],[ID]],_01_CODIGOS_Y_COSTOS_xlsm[Producto y N°],_01_CODIGOS_Y_COSTOS_xlsm[COSTO],0,0,1)</f>
        <v>380</v>
      </c>
      <c r="I1091" s="115">
        <f>+IFERROR(LISTAS[[#This Row],[VENTA NETA]]/LISTAS[[#This Row],[COSTO]]-1,0)</f>
        <v>0.9840310526315792</v>
      </c>
      <c r="J1091" s="33" t="str">
        <f>IFERROR(VLOOKUP(LISTAS[[#This Row],[ID]],_01_CODIGOS_Y_COSTOS_xlsm[[Producto y N°]:[CODIGO]],2,0),"")</f>
        <v>9X12</v>
      </c>
      <c r="M1091" s="22">
        <v>0</v>
      </c>
      <c r="N1091" s="23">
        <f>+LISTAS[[#This Row],[Precio]]+(LISTAS[[#This Row],[Precio]]*M1091)</f>
        <v>1861.56</v>
      </c>
      <c r="O1091" s="24">
        <f t="shared" si="32"/>
        <v>753.93180000000007</v>
      </c>
      <c r="Q1091" s="21">
        <f>IFERROR(O1091/LISTAS[[#This Row],[COSTO]]-1,"")</f>
        <v>0.9840310526315792</v>
      </c>
      <c r="R1091" t="str">
        <f>+LISTAS[[#This Row],[ID]]</f>
        <v>INSERTOS9X12</v>
      </c>
      <c r="T1091" s="29"/>
      <c r="U1091" s="25">
        <f>LISTAS[[#This Row],[COSTO]]+(LISTAS[[#This Row],[COSTO]]*T1091)</f>
        <v>380</v>
      </c>
      <c r="V1091" s="30">
        <f>IF(T1091="",0,U1091/LISTAS[[#This Row],[VENTA NETA]]-1)</f>
        <v>0</v>
      </c>
      <c r="X1091" s="25">
        <v>84.238</v>
      </c>
      <c r="Y1091" s="31">
        <f>IFERROR(LISTAS[[#This Row],[COSTO]]/X1091-1,"")</f>
        <v>3.5110282770246206</v>
      </c>
    </row>
    <row r="1092" spans="1:25" x14ac:dyDescent="0.2">
      <c r="A1092" s="6" t="s">
        <v>1746</v>
      </c>
      <c r="B1092" t="s">
        <v>1732</v>
      </c>
      <c r="C1092" t="s">
        <v>1747</v>
      </c>
      <c r="D1092" t="s">
        <v>1747</v>
      </c>
      <c r="E1092" s="2">
        <v>1861.56</v>
      </c>
      <c r="F1092" s="6" t="str">
        <f>+_xlfn.XLOOKUP(LISTAS[[#This Row],[ID]],_01_CODIGOS_Y_COSTOS_xlsm[Producto y N°],_01_CODIGOS_Y_COSTOS_xlsm[FABRICA],"",0,1)</f>
        <v>INSERTOS</v>
      </c>
      <c r="G1092" s="13">
        <f>LISTAS[[#This Row],[Precio]]*(1-0.46)*(1-IF($C$3520="",0,$C$3520))</f>
        <v>753.93180000000007</v>
      </c>
      <c r="H1092" s="1">
        <f>+_xlfn.XLOOKUP(LISTAS[[#This Row],[ID]],_01_CODIGOS_Y_COSTOS_xlsm[Producto y N°],_01_CODIGOS_Y_COSTOS_xlsm[COSTO],0,0,1)</f>
        <v>400</v>
      </c>
      <c r="I1092" s="115">
        <f>+IFERROR(LISTAS[[#This Row],[VENTA NETA]]/LISTAS[[#This Row],[COSTO]]-1,0)</f>
        <v>0.88482950000000016</v>
      </c>
      <c r="J1092" s="33" t="str">
        <f>IFERROR(VLOOKUP(LISTAS[[#This Row],[ID]],_01_CODIGOS_Y_COSTOS_xlsm[[Producto y N°]:[CODIGO]],2,0),"")</f>
        <v>10X1X1/2</v>
      </c>
      <c r="M1092" s="22">
        <v>0</v>
      </c>
      <c r="N1092" s="23">
        <f>+LISTAS[[#This Row],[Precio]]+(LISTAS[[#This Row],[Precio]]*M1092)</f>
        <v>1861.56</v>
      </c>
      <c r="O1092" s="24">
        <f t="shared" si="32"/>
        <v>753.93180000000007</v>
      </c>
      <c r="Q1092" s="21">
        <f>IFERROR(O1092/LISTAS[[#This Row],[COSTO]]-1,"")</f>
        <v>0.88482950000000016</v>
      </c>
      <c r="R1092" t="str">
        <f>+LISTAS[[#This Row],[ID]]</f>
        <v>INSERTOS10X1X1/2</v>
      </c>
      <c r="T1092" s="29"/>
      <c r="U1092" s="25">
        <f>LISTAS[[#This Row],[COSTO]]+(LISTAS[[#This Row],[COSTO]]*T1092)</f>
        <v>400</v>
      </c>
      <c r="V1092" s="30">
        <f>IF(T1092="",0,U1092/LISTAS[[#This Row],[VENTA NETA]]-1)</f>
        <v>0</v>
      </c>
      <c r="X1092" s="25">
        <v>92.661799999999999</v>
      </c>
      <c r="Y1092" s="31">
        <f>IFERROR(LISTAS[[#This Row],[COSTO]]/X1092-1,"")</f>
        <v>3.3167734708369574</v>
      </c>
    </row>
    <row r="1093" spans="1:25" x14ac:dyDescent="0.2">
      <c r="A1093" s="6" t="s">
        <v>1748</v>
      </c>
      <c r="B1093" t="s">
        <v>1732</v>
      </c>
      <c r="C1093" t="s">
        <v>1749</v>
      </c>
      <c r="D1093" t="s">
        <v>1749</v>
      </c>
      <c r="E1093" s="2">
        <v>1861.56</v>
      </c>
      <c r="F1093" s="6" t="str">
        <f>+_xlfn.XLOOKUP(LISTAS[[#This Row],[ID]],_01_CODIGOS_Y_COSTOS_xlsm[Producto y N°],_01_CODIGOS_Y_COSTOS_xlsm[FABRICA],"",0,1)</f>
        <v>INSERTOS</v>
      </c>
      <c r="G1093" s="13">
        <f>LISTAS[[#This Row],[Precio]]*(1-0.46)*(1-IF($C$3520="",0,$C$3520))</f>
        <v>753.93180000000007</v>
      </c>
      <c r="H1093" s="1">
        <f>+_xlfn.XLOOKUP(LISTAS[[#This Row],[ID]],_01_CODIGOS_Y_COSTOS_xlsm[Producto y N°],_01_CODIGOS_Y_COSTOS_xlsm[COSTO],0,0,1)</f>
        <v>395</v>
      </c>
      <c r="I1093" s="115">
        <f>+IFERROR(LISTAS[[#This Row],[VENTA NETA]]/LISTAS[[#This Row],[COSTO]]-1,0)</f>
        <v>0.908688101265823</v>
      </c>
      <c r="J1093" s="33" t="str">
        <f>IFERROR(VLOOKUP(LISTAS[[#This Row],[ID]],_01_CODIGOS_Y_COSTOS_xlsm[[Producto y N°]:[CODIGO]],2,0),"")</f>
        <v>10X1,25X1/2</v>
      </c>
      <c r="M1093" s="22">
        <v>0</v>
      </c>
      <c r="N1093" s="23">
        <f>+LISTAS[[#This Row],[Precio]]+(LISTAS[[#This Row],[Precio]]*M1093)</f>
        <v>1861.56</v>
      </c>
      <c r="O1093" s="24">
        <f t="shared" si="32"/>
        <v>753.93180000000007</v>
      </c>
      <c r="Q1093" s="21">
        <f>IFERROR(O1093/LISTAS[[#This Row],[COSTO]]-1,"")</f>
        <v>0.908688101265823</v>
      </c>
      <c r="R1093" t="str">
        <f>+LISTAS[[#This Row],[ID]]</f>
        <v>INSERTOS10X1,25X1/2</v>
      </c>
      <c r="T1093" s="29"/>
      <c r="U1093" s="25">
        <f>LISTAS[[#This Row],[COSTO]]+(LISTAS[[#This Row],[COSTO]]*T1093)</f>
        <v>395</v>
      </c>
      <c r="V1093" s="30">
        <f>IF(T1093="",0,U1093/LISTAS[[#This Row],[VENTA NETA]]-1)</f>
        <v>0</v>
      </c>
      <c r="X1093" s="25">
        <v>101.928</v>
      </c>
      <c r="Y1093" s="31">
        <f>IFERROR(LISTAS[[#This Row],[COSTO]]/X1093-1,"")</f>
        <v>2.8752845145592967</v>
      </c>
    </row>
    <row r="1094" spans="1:25" x14ac:dyDescent="0.2">
      <c r="A1094" s="6" t="s">
        <v>1750</v>
      </c>
      <c r="B1094" t="s">
        <v>1732</v>
      </c>
      <c r="C1094" t="s">
        <v>1751</v>
      </c>
      <c r="D1094" t="s">
        <v>1751</v>
      </c>
      <c r="E1094" s="2">
        <v>1861.56</v>
      </c>
      <c r="F1094" s="6" t="str">
        <f>+_xlfn.XLOOKUP(LISTAS[[#This Row],[ID]],_01_CODIGOS_Y_COSTOS_xlsm[Producto y N°],_01_CODIGOS_Y_COSTOS_xlsm[FABRICA],"",0,1)</f>
        <v>INSERTOS</v>
      </c>
      <c r="G1094" s="13">
        <f>LISTAS[[#This Row],[Precio]]*(1-0.46)*(1-IF($C$3520="",0,$C$3520))</f>
        <v>753.93180000000007</v>
      </c>
      <c r="H1094" s="1">
        <f>+_xlfn.XLOOKUP(LISTAS[[#This Row],[ID]],_01_CODIGOS_Y_COSTOS_xlsm[Producto y N°],_01_CODIGOS_Y_COSTOS_xlsm[COSTO],0,0,1)</f>
        <v>410</v>
      </c>
      <c r="I1094" s="115">
        <f>+IFERROR(LISTAS[[#This Row],[VENTA NETA]]/LISTAS[[#This Row],[COSTO]]-1,0)</f>
        <v>0.83885804878048797</v>
      </c>
      <c r="J1094" s="33" t="str">
        <f>IFERROR(VLOOKUP(LISTAS[[#This Row],[ID]],_01_CODIGOS_Y_COSTOS_xlsm[[Producto y N°]:[CODIGO]],2,0),"")</f>
        <v>10x1,5x1/2</v>
      </c>
      <c r="M1094" s="22">
        <v>0</v>
      </c>
      <c r="N1094" s="23">
        <f>+LISTAS[[#This Row],[Precio]]+(LISTAS[[#This Row],[Precio]]*M1094)</f>
        <v>1861.56</v>
      </c>
      <c r="O1094" s="24">
        <f t="shared" si="32"/>
        <v>753.93180000000007</v>
      </c>
      <c r="Q1094" s="21">
        <f>IFERROR(O1094/LISTAS[[#This Row],[COSTO]]-1,"")</f>
        <v>0.83885804878048797</v>
      </c>
      <c r="R1094" t="str">
        <f>+LISTAS[[#This Row],[ID]]</f>
        <v>INSERTOS10x1,5x1/2</v>
      </c>
      <c r="T1094" s="29"/>
      <c r="U1094" s="25">
        <f>LISTAS[[#This Row],[COSTO]]+(LISTAS[[#This Row],[COSTO]]*T1094)</f>
        <v>410</v>
      </c>
      <c r="V1094" s="30">
        <f>IF(T1094="",0,U1094/LISTAS[[#This Row],[VENTA NETA]]-1)</f>
        <v>0</v>
      </c>
      <c r="X1094" s="25">
        <v>112.1208</v>
      </c>
      <c r="Y1094" s="31">
        <f>IFERROR(LISTAS[[#This Row],[COSTO]]/X1094-1,"")</f>
        <v>2.6567701978580245</v>
      </c>
    </row>
    <row r="1095" spans="1:25" x14ac:dyDescent="0.2">
      <c r="A1095" s="6" t="s">
        <v>1752</v>
      </c>
      <c r="B1095" t="s">
        <v>1732</v>
      </c>
      <c r="C1095" t="s">
        <v>1753</v>
      </c>
      <c r="D1095" t="s">
        <v>1753</v>
      </c>
      <c r="E1095" s="2">
        <v>2349.1999999999998</v>
      </c>
      <c r="F1095" s="6" t="str">
        <f>+_xlfn.XLOOKUP(LISTAS[[#This Row],[ID]],_01_CODIGOS_Y_COSTOS_xlsm[Producto y N°],_01_CODIGOS_Y_COSTOS_xlsm[FABRICA],"",0,1)</f>
        <v>INSERTOS</v>
      </c>
      <c r="G1095" s="13">
        <f>LISTAS[[#This Row],[Precio]]*(1-0.46)*(1-IF($C$3520="",0,$C$3520))</f>
        <v>951.42599999999993</v>
      </c>
      <c r="H1095" s="1">
        <f>+_xlfn.XLOOKUP(LISTAS[[#This Row],[ID]],_01_CODIGOS_Y_COSTOS_xlsm[Producto y N°],_01_CODIGOS_Y_COSTOS_xlsm[COSTO],0,0,1)</f>
        <v>430</v>
      </c>
      <c r="I1095" s="115">
        <f>+IFERROR(LISTAS[[#This Row],[VENTA NETA]]/LISTAS[[#This Row],[COSTO]]-1,0)</f>
        <v>1.2126186046511624</v>
      </c>
      <c r="J1095" s="33" t="str">
        <f>IFERROR(VLOOKUP(LISTAS[[#This Row],[ID]],_01_CODIGOS_Y_COSTOS_xlsm[[Producto y N°]:[CODIGO]],2,0),"")</f>
        <v>11x14</v>
      </c>
      <c r="M1095" s="22">
        <v>0</v>
      </c>
      <c r="N1095" s="23">
        <f>+LISTAS[[#This Row],[Precio]]+(LISTAS[[#This Row],[Precio]]*M1095)</f>
        <v>2349.1999999999998</v>
      </c>
      <c r="O1095" s="24">
        <f t="shared" si="32"/>
        <v>951.42599999999993</v>
      </c>
      <c r="Q1095" s="21">
        <f>IFERROR(O1095/LISTAS[[#This Row],[COSTO]]-1,"")</f>
        <v>1.2126186046511624</v>
      </c>
      <c r="R1095" t="str">
        <f>+LISTAS[[#This Row],[ID]]</f>
        <v>INSERTOS11x14</v>
      </c>
      <c r="T1095" s="29"/>
      <c r="U1095" s="25">
        <f>LISTAS[[#This Row],[COSTO]]+(LISTAS[[#This Row],[COSTO]]*T1095)</f>
        <v>430</v>
      </c>
      <c r="V1095" s="30">
        <f>IF(T1095="",0,U1095/LISTAS[[#This Row],[VENTA NETA]]-1)</f>
        <v>0</v>
      </c>
      <c r="X1095" s="25">
        <v>123.3329</v>
      </c>
      <c r="Y1095" s="31">
        <f>IFERROR(LISTAS[[#This Row],[COSTO]]/X1095-1,"")</f>
        <v>2.4864987363469115</v>
      </c>
    </row>
    <row r="1096" spans="1:25" x14ac:dyDescent="0.2">
      <c r="A1096" s="6" t="s">
        <v>1754</v>
      </c>
      <c r="B1096" t="s">
        <v>1732</v>
      </c>
      <c r="C1096" t="s">
        <v>1755</v>
      </c>
      <c r="D1096" t="s">
        <v>1755</v>
      </c>
      <c r="E1096" s="2">
        <v>2811.11</v>
      </c>
      <c r="F1096" s="6" t="str">
        <f>+_xlfn.XLOOKUP(LISTAS[[#This Row],[ID]],_01_CODIGOS_Y_COSTOS_xlsm[Producto y N°],_01_CODIGOS_Y_COSTOS_xlsm[FABRICA],"",0,1)</f>
        <v>INSERTOS</v>
      </c>
      <c r="G1096" s="13">
        <f>LISTAS[[#This Row],[Precio]]*(1-0.46)*(1-IF($C$3520="",0,$C$3520))</f>
        <v>1138.49955</v>
      </c>
      <c r="H1096" s="1">
        <f>+_xlfn.XLOOKUP(LISTAS[[#This Row],[ID]],_01_CODIGOS_Y_COSTOS_xlsm[Producto y N°],_01_CODIGOS_Y_COSTOS_xlsm[COSTO],0,0,1)</f>
        <v>632.5</v>
      </c>
      <c r="I1096" s="115">
        <f>+IFERROR(LISTAS[[#This Row],[VENTA NETA]]/LISTAS[[#This Row],[COSTO]]-1,0)</f>
        <v>0.79999928853754931</v>
      </c>
      <c r="J1096" s="33" t="str">
        <f>IFERROR(VLOOKUP(LISTAS[[#This Row],[ID]],_01_CODIGOS_Y_COSTOS_xlsm[[Producto y N°]:[CODIGO]],2,0),"")</f>
        <v>12x1,25x16</v>
      </c>
      <c r="M1096" s="22">
        <v>0.14494351310304121</v>
      </c>
      <c r="N1096" s="23">
        <f>+LISTAS[[#This Row],[Precio]]+(LISTAS[[#This Row],[Precio]]*M1096)</f>
        <v>3218.5621591190902</v>
      </c>
      <c r="O1096" s="24">
        <f t="shared" si="32"/>
        <v>1303.5176744432315</v>
      </c>
      <c r="Q1096" s="21">
        <f>IFERROR(O1096/LISTAS[[#This Row],[COSTO]]-1,"")</f>
        <v>1.0608975090011565</v>
      </c>
      <c r="R1096" t="str">
        <f>+LISTAS[[#This Row],[ID]]</f>
        <v>INSERTOS12x1,25x16</v>
      </c>
      <c r="T1096" s="29"/>
      <c r="U1096" s="25">
        <f>LISTAS[[#This Row],[COSTO]]+(LISTAS[[#This Row],[COSTO]]*T1096)</f>
        <v>632.5</v>
      </c>
      <c r="V1096" s="30">
        <f>IF(T1096="",0,U1096/LISTAS[[#This Row],[VENTA NETA]]-1)</f>
        <v>0</v>
      </c>
      <c r="X1096" s="25">
        <v>135.6661</v>
      </c>
      <c r="Y1096" s="31">
        <f>IFERROR(LISTAS[[#This Row],[COSTO]]/X1096-1,"")</f>
        <v>3.6621816356481096</v>
      </c>
    </row>
    <row r="1097" spans="1:25" x14ac:dyDescent="0.2">
      <c r="A1097" s="6" t="s">
        <v>1756</v>
      </c>
      <c r="B1097" t="s">
        <v>1732</v>
      </c>
      <c r="C1097" t="s">
        <v>1757</v>
      </c>
      <c r="D1097" t="s">
        <v>1757</v>
      </c>
      <c r="E1097" s="2">
        <v>2811.11</v>
      </c>
      <c r="F1097" s="6" t="str">
        <f>+_xlfn.XLOOKUP(LISTAS[[#This Row],[ID]],_01_CODIGOS_Y_COSTOS_xlsm[Producto y N°],_01_CODIGOS_Y_COSTOS_xlsm[FABRICA],"",0,1)</f>
        <v>INSERTOS</v>
      </c>
      <c r="G1097" s="13">
        <f>LISTAS[[#This Row],[Precio]]*(1-0.46)*(1-IF($C$3520="",0,$C$3520))</f>
        <v>1138.49955</v>
      </c>
      <c r="H1097" s="1">
        <f>+_xlfn.XLOOKUP(LISTAS[[#This Row],[ID]],_01_CODIGOS_Y_COSTOS_xlsm[Producto y N°],_01_CODIGOS_Y_COSTOS_xlsm[COSTO],0,0,1)</f>
        <v>632.5</v>
      </c>
      <c r="I1097" s="115">
        <f>+IFERROR(LISTAS[[#This Row],[VENTA NETA]]/LISTAS[[#This Row],[COSTO]]-1,0)</f>
        <v>0.79999928853754931</v>
      </c>
      <c r="J1097" s="33" t="str">
        <f>IFERROR(VLOOKUP(LISTAS[[#This Row],[ID]],_01_CODIGOS_Y_COSTOS_xlsm[[Producto y N°]:[CODIGO]],2,0),"")</f>
        <v>12x1,5x16</v>
      </c>
      <c r="M1097" s="22">
        <v>0.14494351310304121</v>
      </c>
      <c r="N1097" s="23">
        <f>+LISTAS[[#This Row],[Precio]]+(LISTAS[[#This Row],[Precio]]*M1097)</f>
        <v>3218.5621591190902</v>
      </c>
      <c r="O1097" s="24">
        <f t="shared" si="32"/>
        <v>1303.5176744432315</v>
      </c>
      <c r="Q1097" s="21">
        <f>IFERROR(O1097/LISTAS[[#This Row],[COSTO]]-1,"")</f>
        <v>1.0608975090011565</v>
      </c>
      <c r="R1097" t="str">
        <f>+LISTAS[[#This Row],[ID]]</f>
        <v>INSERTOS12x1,5x16</v>
      </c>
      <c r="T1097" s="29"/>
      <c r="U1097" s="25">
        <f>LISTAS[[#This Row],[COSTO]]+(LISTAS[[#This Row],[COSTO]]*T1097)</f>
        <v>632.5</v>
      </c>
      <c r="V1097" s="30">
        <f>IF(T1097="",0,U1097/LISTAS[[#This Row],[VENTA NETA]]-1)</f>
        <v>0</v>
      </c>
      <c r="X1097" s="25">
        <v>149.2328</v>
      </c>
      <c r="Y1097" s="31">
        <f>IFERROR(LISTAS[[#This Row],[COSTO]]/X1097-1,"")</f>
        <v>3.2383443854166112</v>
      </c>
    </row>
    <row r="1098" spans="1:25" x14ac:dyDescent="0.2">
      <c r="A1098" s="6" t="s">
        <v>1758</v>
      </c>
      <c r="B1098" t="s">
        <v>1732</v>
      </c>
      <c r="C1098" t="s">
        <v>1759</v>
      </c>
      <c r="D1098" t="s">
        <v>1759</v>
      </c>
      <c r="E1098" s="2">
        <v>3092.22</v>
      </c>
      <c r="F1098" s="6" t="str">
        <f>+_xlfn.XLOOKUP(LISTAS[[#This Row],[ID]],_01_CODIGOS_Y_COSTOS_xlsm[Producto y N°],_01_CODIGOS_Y_COSTOS_xlsm[FABRICA],"",0,1)</f>
        <v>INSERTOS</v>
      </c>
      <c r="G1098" s="13">
        <f>LISTAS[[#This Row],[Precio]]*(1-0.46)*(1-IF($C$3520="",0,$C$3520))</f>
        <v>1252.3490999999999</v>
      </c>
      <c r="H1098" s="1">
        <f>+_xlfn.XLOOKUP(LISTAS[[#This Row],[ID]],_01_CODIGOS_Y_COSTOS_xlsm[Producto y N°],_01_CODIGOS_Y_COSTOS_xlsm[COSTO],0,0,1)</f>
        <v>695.75</v>
      </c>
      <c r="I1098" s="115">
        <f>+IFERROR(LISTAS[[#This Row],[VENTA NETA]]/LISTAS[[#This Row],[COSTO]]-1,0)</f>
        <v>0.79999870643190785</v>
      </c>
      <c r="J1098" s="33" t="str">
        <f>IFERROR(VLOOKUP(LISTAS[[#This Row],[ID]],_01_CODIGOS_Y_COSTOS_xlsm[[Producto y N°]:[CODIGO]],2,0),"")</f>
        <v>12x1,75x16</v>
      </c>
      <c r="M1098" s="22">
        <v>0.25943786441334549</v>
      </c>
      <c r="N1098" s="23">
        <f>+LISTAS[[#This Row],[Precio]]+(LISTAS[[#This Row],[Precio]]*M1098)</f>
        <v>3894.4589530962348</v>
      </c>
      <c r="O1098" s="24">
        <f t="shared" si="32"/>
        <v>1577.2558760039751</v>
      </c>
      <c r="Q1098" s="21">
        <f>IFERROR(O1098/LISTAS[[#This Row],[COSTO]]-1,"")</f>
        <v>1.2669865267753866</v>
      </c>
      <c r="R1098" t="str">
        <f>+LISTAS[[#This Row],[ID]]</f>
        <v>INSERTOS12x1,75x16</v>
      </c>
      <c r="T1098" s="29"/>
      <c r="U1098" s="25">
        <f>LISTAS[[#This Row],[COSTO]]+(LISTAS[[#This Row],[COSTO]]*T1098)</f>
        <v>695.75</v>
      </c>
      <c r="V1098" s="30">
        <f>IF(T1098="",0,U1098/LISTAS[[#This Row],[VENTA NETA]]-1)</f>
        <v>0</v>
      </c>
      <c r="X1098" s="25">
        <v>164.15600000000001</v>
      </c>
      <c r="Y1098" s="31">
        <f>IFERROR(LISTAS[[#This Row],[COSTO]]/X1098-1,"")</f>
        <v>3.2383464509369135</v>
      </c>
    </row>
    <row r="1099" spans="1:25" x14ac:dyDescent="0.2">
      <c r="A1099" s="6" t="s">
        <v>1760</v>
      </c>
      <c r="B1099" t="s">
        <v>1732</v>
      </c>
      <c r="C1099" t="s">
        <v>1761</v>
      </c>
      <c r="D1099" t="s">
        <v>1761</v>
      </c>
      <c r="E1099" s="2">
        <v>1861.56</v>
      </c>
      <c r="F1099" s="6" t="str">
        <f>+_xlfn.XLOOKUP(LISTAS[[#This Row],[ID]],_01_CODIGOS_Y_COSTOS_xlsm[Producto y N°],_01_CODIGOS_Y_COSTOS_xlsm[FABRICA],"",0,1)</f>
        <v>INSERTOS</v>
      </c>
      <c r="G1099" s="13">
        <f>LISTAS[[#This Row],[Precio]]*(1-0.46)*(1-IF($C$3520="",0,$C$3520))</f>
        <v>753.93180000000007</v>
      </c>
      <c r="H1099" s="1">
        <f>+_xlfn.XLOOKUP(LISTAS[[#This Row],[ID]],_01_CODIGOS_Y_COSTOS_xlsm[Producto y N°],_01_CODIGOS_Y_COSTOS_xlsm[COSTO],0,0,1)</f>
        <v>340</v>
      </c>
      <c r="I1099" s="115">
        <f>+IFERROR(LISTAS[[#This Row],[VENTA NETA]]/LISTAS[[#This Row],[COSTO]]-1,0)</f>
        <v>1.2174464705882353</v>
      </c>
      <c r="J1099" s="33" t="str">
        <f>IFERROR(VLOOKUP(LISTAS[[#This Row],[ID]],_01_CODIGOS_Y_COSTOS_xlsm[[Producto y N°]:[CODIGO]],2,0),"")</f>
        <v>1/4x3/8</v>
      </c>
      <c r="M1099" s="22">
        <v>0</v>
      </c>
      <c r="N1099" s="23">
        <f>+LISTAS[[#This Row],[Precio]]+(LISTAS[[#This Row],[Precio]]*M1099)</f>
        <v>1861.56</v>
      </c>
      <c r="O1099" s="24">
        <f t="shared" si="32"/>
        <v>753.93180000000007</v>
      </c>
      <c r="Q1099" s="21">
        <f>IFERROR(O1099/LISTAS[[#This Row],[COSTO]]-1,"")</f>
        <v>1.2174464705882353</v>
      </c>
      <c r="R1099" t="str">
        <f>+LISTAS[[#This Row],[ID]]</f>
        <v>INSERTOS1/4x3/8</v>
      </c>
      <c r="T1099" s="29"/>
      <c r="U1099" s="25">
        <f>LISTAS[[#This Row],[COSTO]]+(LISTAS[[#This Row],[COSTO]]*T1099)</f>
        <v>340</v>
      </c>
      <c r="V1099" s="30">
        <f>IF(T1099="",0,U1099/LISTAS[[#This Row],[VENTA NETA]]-1)</f>
        <v>0</v>
      </c>
      <c r="X1099" s="25">
        <v>123.3329</v>
      </c>
      <c r="Y1099" s="31">
        <f>IFERROR(LISTAS[[#This Row],[COSTO]]/X1099-1,"")</f>
        <v>1.756766442692907</v>
      </c>
    </row>
    <row r="1100" spans="1:25" x14ac:dyDescent="0.2">
      <c r="A1100" s="6" t="s">
        <v>1762</v>
      </c>
      <c r="B1100" t="s">
        <v>1732</v>
      </c>
      <c r="C1100" t="s">
        <v>1763</v>
      </c>
      <c r="D1100" t="s">
        <v>1763</v>
      </c>
      <c r="E1100" s="2">
        <v>1861.56</v>
      </c>
      <c r="F1100" s="6" t="str">
        <f>+_xlfn.XLOOKUP(LISTAS[[#This Row],[ID]],_01_CODIGOS_Y_COSTOS_xlsm[Producto y N°],_01_CODIGOS_Y_COSTOS_xlsm[FABRICA],"",0,1)</f>
        <v>INSERTOS</v>
      </c>
      <c r="G1100" s="13">
        <f>LISTAS[[#This Row],[Precio]]*(1-0.46)*(1-IF($C$3520="",0,$C$3520))</f>
        <v>753.93180000000007</v>
      </c>
      <c r="H1100" s="1">
        <f>+_xlfn.XLOOKUP(LISTAS[[#This Row],[ID]],_01_CODIGOS_Y_COSTOS_xlsm[Producto y N°],_01_CODIGOS_Y_COSTOS_xlsm[COSTO],0,0,1)</f>
        <v>340</v>
      </c>
      <c r="I1100" s="115">
        <f>+IFERROR(LISTAS[[#This Row],[VENTA NETA]]/LISTAS[[#This Row],[COSTO]]-1,0)</f>
        <v>1.2174464705882353</v>
      </c>
      <c r="J1100" s="33" t="str">
        <f>IFERROR(VLOOKUP(LISTAS[[#This Row],[ID]],_01_CODIGOS_Y_COSTOS_xlsm[[Producto y N°]:[CODIGO]],2,0),"")</f>
        <v>5/16x7/16</v>
      </c>
      <c r="M1100" s="22">
        <v>0</v>
      </c>
      <c r="N1100" s="23">
        <f>+LISTAS[[#This Row],[Precio]]+(LISTAS[[#This Row],[Precio]]*M1100)</f>
        <v>1861.56</v>
      </c>
      <c r="O1100" s="24">
        <f t="shared" si="32"/>
        <v>753.93180000000007</v>
      </c>
      <c r="Q1100" s="21">
        <f>IFERROR(O1100/LISTAS[[#This Row],[COSTO]]-1,"")</f>
        <v>1.2174464705882353</v>
      </c>
      <c r="R1100" t="str">
        <f>+LISTAS[[#This Row],[ID]]</f>
        <v>INSERTOS5/16x7/16</v>
      </c>
      <c r="T1100" s="29"/>
      <c r="U1100" s="25">
        <f>LISTAS[[#This Row],[COSTO]]+(LISTAS[[#This Row],[COSTO]]*T1100)</f>
        <v>340</v>
      </c>
      <c r="V1100" s="30">
        <f>IF(T1100="",0,U1100/LISTAS[[#This Row],[VENTA NETA]]-1)</f>
        <v>0</v>
      </c>
      <c r="X1100" s="25">
        <v>123.3329</v>
      </c>
      <c r="Y1100" s="31">
        <f>IFERROR(LISTAS[[#This Row],[COSTO]]/X1100-1,"")</f>
        <v>1.756766442692907</v>
      </c>
    </row>
    <row r="1101" spans="1:25" x14ac:dyDescent="0.2">
      <c r="A1101" s="6" t="s">
        <v>1764</v>
      </c>
      <c r="B1101" t="s">
        <v>1732</v>
      </c>
      <c r="C1101" t="s">
        <v>1765</v>
      </c>
      <c r="D1101" t="s">
        <v>1765</v>
      </c>
      <c r="E1101" s="2">
        <v>1861.56</v>
      </c>
      <c r="F1101" s="6" t="str">
        <f>+_xlfn.XLOOKUP(LISTAS[[#This Row],[ID]],_01_CODIGOS_Y_COSTOS_xlsm[Producto y N°],_01_CODIGOS_Y_COSTOS_xlsm[FABRICA],"",0,1)</f>
        <v>INSERTOS</v>
      </c>
      <c r="G1101" s="13">
        <f>LISTAS[[#This Row],[Precio]]*(1-0.46)*(1-IF($C$3520="",0,$C$3520))</f>
        <v>753.93180000000007</v>
      </c>
      <c r="H1101" s="1">
        <f>+_xlfn.XLOOKUP(LISTAS[[#This Row],[ID]],_01_CODIGOS_Y_COSTOS_xlsm[Producto y N°],_01_CODIGOS_Y_COSTOS_xlsm[COSTO],0,0,1)</f>
        <v>340</v>
      </c>
      <c r="I1101" s="115">
        <f>+IFERROR(LISTAS[[#This Row],[VENTA NETA]]/LISTAS[[#This Row],[COSTO]]-1,0)</f>
        <v>1.2174464705882353</v>
      </c>
      <c r="J1101" s="33" t="str">
        <f>IFERROR(VLOOKUP(LISTAS[[#This Row],[ID]],_01_CODIGOS_Y_COSTOS_xlsm[[Producto y N°]:[CODIGO]],2,0),"")</f>
        <v>5/16x11</v>
      </c>
      <c r="M1101" s="22">
        <v>0</v>
      </c>
      <c r="N1101" s="23">
        <f>+LISTAS[[#This Row],[Precio]]+(LISTAS[[#This Row],[Precio]]*M1101)</f>
        <v>1861.56</v>
      </c>
      <c r="O1101" s="24">
        <f t="shared" si="32"/>
        <v>753.93180000000007</v>
      </c>
      <c r="Q1101" s="21">
        <f>IFERROR(O1101/LISTAS[[#This Row],[COSTO]]-1,"")</f>
        <v>1.2174464705882353</v>
      </c>
      <c r="R1101" t="str">
        <f>+LISTAS[[#This Row],[ID]]</f>
        <v>INSERTOS5/16x11</v>
      </c>
      <c r="T1101" s="29"/>
      <c r="U1101" s="25">
        <f>LISTAS[[#This Row],[COSTO]]+(LISTAS[[#This Row],[COSTO]]*T1101)</f>
        <v>340</v>
      </c>
      <c r="V1101" s="30">
        <f>IF(T1101="",0,U1101/LISTAS[[#This Row],[VENTA NETA]]-1)</f>
        <v>0</v>
      </c>
      <c r="X1101" s="25">
        <v>123.3329</v>
      </c>
      <c r="Y1101" s="31">
        <f>IFERROR(LISTAS[[#This Row],[COSTO]]/X1101-1,"")</f>
        <v>1.756766442692907</v>
      </c>
    </row>
    <row r="1102" spans="1:25" x14ac:dyDescent="0.2">
      <c r="A1102" s="6" t="s">
        <v>1766</v>
      </c>
      <c r="B1102" t="s">
        <v>1732</v>
      </c>
      <c r="C1102" t="s">
        <v>1767</v>
      </c>
      <c r="D1102" t="s">
        <v>1767</v>
      </c>
      <c r="E1102" s="2">
        <v>1957.68</v>
      </c>
      <c r="F1102" s="6" t="str">
        <f>+_xlfn.XLOOKUP(LISTAS[[#This Row],[ID]],_01_CODIGOS_Y_COSTOS_xlsm[Producto y N°],_01_CODIGOS_Y_COSTOS_xlsm[FABRICA],"",0,1)</f>
        <v>INSERTOS</v>
      </c>
      <c r="G1102" s="13">
        <f>LISTAS[[#This Row],[Precio]]*(1-0.46)*(1-IF($C$3520="",0,$C$3520))</f>
        <v>792.86040000000003</v>
      </c>
      <c r="H1102" s="1">
        <f>+_xlfn.XLOOKUP(LISTAS[[#This Row],[ID]],_01_CODIGOS_Y_COSTOS_xlsm[Producto y N°],_01_CODIGOS_Y_COSTOS_xlsm[COSTO],0,0,1)</f>
        <v>340</v>
      </c>
      <c r="I1102" s="115">
        <f>+IFERROR(LISTAS[[#This Row],[VENTA NETA]]/LISTAS[[#This Row],[COSTO]]-1,0)</f>
        <v>1.3319423529411765</v>
      </c>
      <c r="J1102" s="33" t="str">
        <f>IFERROR(VLOOKUP(LISTAS[[#This Row],[ID]],_01_CODIGOS_Y_COSTOS_xlsm[[Producto y N°]:[CODIGO]],2,0),"")</f>
        <v>7/16 × 14</v>
      </c>
      <c r="M1102" s="22">
        <v>0</v>
      </c>
      <c r="N1102" s="23">
        <f>+LISTAS[[#This Row],[Precio]]+(LISTAS[[#This Row],[Precio]]*M1102)</f>
        <v>1957.68</v>
      </c>
      <c r="O1102" s="24">
        <f t="shared" si="32"/>
        <v>792.86040000000003</v>
      </c>
      <c r="Q1102" s="21">
        <f>IFERROR(O1102/LISTAS[[#This Row],[COSTO]]-1,"")</f>
        <v>1.3319423529411765</v>
      </c>
      <c r="R1102" t="str">
        <f>+LISTAS[[#This Row],[ID]]</f>
        <v>INSERTOS7/16 × 14</v>
      </c>
      <c r="T1102" s="29"/>
      <c r="U1102" s="25">
        <f>LISTAS[[#This Row],[COSTO]]+(LISTAS[[#This Row],[COSTO]]*T1102)</f>
        <v>340</v>
      </c>
      <c r="V1102" s="30">
        <f>IF(T1102="",0,U1102/LISTAS[[#This Row],[VENTA NETA]]-1)</f>
        <v>0</v>
      </c>
      <c r="X1102" s="25">
        <v>123.3329</v>
      </c>
      <c r="Y1102" s="31">
        <f>IFERROR(LISTAS[[#This Row],[COSTO]]/X1102-1,"")</f>
        <v>1.756766442692907</v>
      </c>
    </row>
    <row r="1103" spans="1:25" x14ac:dyDescent="0.2">
      <c r="A1103" s="6" t="s">
        <v>5744</v>
      </c>
      <c r="B1103" t="s">
        <v>1732</v>
      </c>
      <c r="C1103" t="s">
        <v>1768</v>
      </c>
      <c r="D1103" t="s">
        <v>1768</v>
      </c>
      <c r="E1103" s="2">
        <v>1861.56</v>
      </c>
      <c r="F1103" s="6" t="str">
        <f>+_xlfn.XLOOKUP(LISTAS[[#This Row],[ID]],_01_CODIGOS_Y_COSTOS_xlsm[Producto y N°],_01_CODIGOS_Y_COSTOS_xlsm[FABRICA],"",0,1)</f>
        <v>INSERTOS</v>
      </c>
      <c r="G1103" s="13">
        <f>LISTAS[[#This Row],[Precio]]*(1-0.46)*(1-IF($C$3520="",0,$C$3520))</f>
        <v>753.93180000000007</v>
      </c>
      <c r="H1103" s="1">
        <f>+_xlfn.XLOOKUP(LISTAS[[#This Row],[ID]],_01_CODIGOS_Y_COSTOS_xlsm[Producto y N°],_01_CODIGOS_Y_COSTOS_xlsm[COSTO],0,0,1)</f>
        <v>340</v>
      </c>
      <c r="I1103" s="115">
        <f>+IFERROR(LISTAS[[#This Row],[VENTA NETA]]/LISTAS[[#This Row],[COSTO]]-1,0)</f>
        <v>1.2174464705882353</v>
      </c>
      <c r="J1103" s="33" t="str">
        <f>IFERROR(VLOOKUP(LISTAS[[#This Row],[ID]],_01_CODIGOS_Y_COSTOS_xlsm[[Producto y N°]:[CODIGO]],2,0),"")</f>
        <v>3/8x1/2</v>
      </c>
      <c r="M1103" s="22">
        <v>0</v>
      </c>
      <c r="N1103" s="23">
        <f>+LISTAS[[#This Row],[Precio]]+(LISTAS[[#This Row],[Precio]]*M1103)</f>
        <v>1861.56</v>
      </c>
      <c r="O1103" s="24">
        <f t="shared" si="32"/>
        <v>753.93180000000007</v>
      </c>
      <c r="Q1103" s="21">
        <f>IFERROR(O1103/LISTAS[[#This Row],[COSTO]]-1,"")</f>
        <v>1.2174464705882353</v>
      </c>
      <c r="R1103" t="str">
        <f>+LISTAS[[#This Row],[ID]]</f>
        <v>INSERTOS3/8x1/2</v>
      </c>
      <c r="T1103" s="29"/>
      <c r="U1103" s="25">
        <f>LISTAS[[#This Row],[COSTO]]+(LISTAS[[#This Row],[COSTO]]*T1103)</f>
        <v>340</v>
      </c>
      <c r="V1103" s="30">
        <f>IF(T1103="",0,U1103/LISTAS[[#This Row],[VENTA NETA]]-1)</f>
        <v>0</v>
      </c>
      <c r="X1103" s="25">
        <v>123.3329</v>
      </c>
      <c r="Y1103" s="31">
        <f>IFERROR(LISTAS[[#This Row],[COSTO]]/X1103-1,"")</f>
        <v>1.756766442692907</v>
      </c>
    </row>
    <row r="1104" spans="1:25" x14ac:dyDescent="0.2">
      <c r="A1104" s="6" t="s">
        <v>1769</v>
      </c>
      <c r="B1104" t="s">
        <v>1732</v>
      </c>
      <c r="C1104" t="s">
        <v>1770</v>
      </c>
      <c r="D1104" t="s">
        <v>1770</v>
      </c>
      <c r="E1104" s="2">
        <v>4973.33</v>
      </c>
      <c r="F1104" s="6" t="str">
        <f>+_xlfn.XLOOKUP(LISTAS[[#This Row],[ID]],_01_CODIGOS_Y_COSTOS_xlsm[Producto y N°],_01_CODIGOS_Y_COSTOS_xlsm[FABRICA],"",0,1)</f>
        <v>INSERTOS</v>
      </c>
      <c r="G1104" s="13">
        <f>LISTAS[[#This Row],[Precio]]*(1-0.46)*(1-IF($C$3520="",0,$C$3520))</f>
        <v>2014.1986500000003</v>
      </c>
      <c r="H1104" s="1">
        <f>+_xlfn.XLOOKUP(LISTAS[[#This Row],[ID]],_01_CODIGOS_Y_COSTOS_xlsm[Producto y N°],_01_CODIGOS_Y_COSTOS_xlsm[COSTO],0,0,1)</f>
        <v>1119</v>
      </c>
      <c r="I1104" s="115">
        <f>+IFERROR(LISTAS[[#This Row],[VENTA NETA]]/LISTAS[[#This Row],[COSTO]]-1,0)</f>
        <v>0.79999879356568382</v>
      </c>
      <c r="J1104" s="33" t="str">
        <f>IFERROR(VLOOKUP(LISTAS[[#This Row],[ID]],_01_CODIGOS_Y_COSTOS_xlsm[[Producto y N°]:[CODIGO]],2,0),"")</f>
        <v>BUJIA</v>
      </c>
      <c r="M1104" s="22">
        <v>0.27141897856994324</v>
      </c>
      <c r="N1104" s="23">
        <f>+LISTAS[[#This Row],[Precio]]+(LISTAS[[#This Row],[Precio]]*M1104)</f>
        <v>6323.1861486912558</v>
      </c>
      <c r="O1104" s="24">
        <f t="shared" si="32"/>
        <v>2560.890390219959</v>
      </c>
      <c r="Q1104" s="21">
        <f>IFERROR(O1104/LISTAS[[#This Row],[COSTO]]-1,"")</f>
        <v>1.288552627542412</v>
      </c>
      <c r="R1104" t="str">
        <f>+LISTAS[[#This Row],[ID]]</f>
        <v>INSERTOSBUJIA</v>
      </c>
      <c r="T1104" s="29"/>
      <c r="U1104" s="25">
        <f>LISTAS[[#This Row],[COSTO]]+(LISTAS[[#This Row],[COSTO]]*T1104)</f>
        <v>1119</v>
      </c>
      <c r="V1104" s="30">
        <f>IF(T1104="",0,U1104/LISTAS[[#This Row],[VENTA NETA]]-1)</f>
        <v>0</v>
      </c>
      <c r="X1104" s="25">
        <v>150</v>
      </c>
      <c r="Y1104" s="31">
        <f>IFERROR(LISTAS[[#This Row],[COSTO]]/X1104-1,"")</f>
        <v>6.46</v>
      </c>
    </row>
    <row r="1105" spans="1:25" x14ac:dyDescent="0.2">
      <c r="A1105" s="6" t="s">
        <v>1771</v>
      </c>
      <c r="B1105" t="s">
        <v>1732</v>
      </c>
      <c r="C1105" t="s">
        <v>1772</v>
      </c>
      <c r="D1105" t="s">
        <v>1772</v>
      </c>
      <c r="E1105" s="2">
        <v>1333.33</v>
      </c>
      <c r="F1105" s="6" t="str">
        <f>+_xlfn.XLOOKUP(LISTAS[[#This Row],[ID]],_01_CODIGOS_Y_COSTOS_xlsm[Producto y N°],_01_CODIGOS_Y_COSTOS_xlsm[FABRICA],"",0,1)</f>
        <v>INSERTOS</v>
      </c>
      <c r="G1105" s="13">
        <f>LISTAS[[#This Row],[Precio]]*(1-0.46)*(1-IF($C$3520="",0,$C$3520))</f>
        <v>539.99865</v>
      </c>
      <c r="H1105" s="1">
        <f>+_xlfn.XLOOKUP(LISTAS[[#This Row],[ID]],_01_CODIGOS_Y_COSTOS_xlsm[Producto y N°],_01_CODIGOS_Y_COSTOS_xlsm[COSTO],0,0,1)</f>
        <v>300</v>
      </c>
      <c r="I1105" s="115">
        <f>+IFERROR(LISTAS[[#This Row],[VENTA NETA]]/LISTAS[[#This Row],[COSTO]]-1,0)</f>
        <v>0.79999550000000008</v>
      </c>
      <c r="J1105" s="33" t="str">
        <f>IFERROR(VLOOKUP(LISTAS[[#This Row],[ID]],_01_CODIGOS_Y_COSTOS_xlsm[[Producto y N°]:[CODIGO]],2,0),"")</f>
        <v>Arand. Tapa - 8x18</v>
      </c>
      <c r="M1105" s="22">
        <v>0.15772899879596158</v>
      </c>
      <c r="N1105" s="23">
        <f>+LISTAS[[#This Row],[Precio]]+(LISTAS[[#This Row],[Precio]]*M1105)</f>
        <v>1543.6348059646193</v>
      </c>
      <c r="O1105" s="24">
        <f t="shared" si="32"/>
        <v>625.17209641567092</v>
      </c>
      <c r="Q1105" s="21">
        <f>IFERROR(O1105/LISTAS[[#This Row],[COSTO]]-1,"")</f>
        <v>1.0839069880522363</v>
      </c>
      <c r="R1105" t="str">
        <f>+LISTAS[[#This Row],[ID]]</f>
        <v>INSERTOSArand. Tapa - 8x18</v>
      </c>
      <c r="T1105" s="29"/>
      <c r="U1105" s="25">
        <f>LISTAS[[#This Row],[COSTO]]+(LISTAS[[#This Row],[COSTO]]*T1105)</f>
        <v>300</v>
      </c>
      <c r="V1105" s="30">
        <f>IF(T1105="",0,U1105/LISTAS[[#This Row],[VENTA NETA]]-1)</f>
        <v>0</v>
      </c>
      <c r="X1105" s="25">
        <v>72.0398</v>
      </c>
      <c r="Y1105" s="31">
        <f>IFERROR(LISTAS[[#This Row],[COSTO]]/X1105-1,"")</f>
        <v>3.1643646984028271</v>
      </c>
    </row>
    <row r="1106" spans="1:25" x14ac:dyDescent="0.2">
      <c r="A1106" s="6" t="s">
        <v>1773</v>
      </c>
      <c r="B1106" t="s">
        <v>1732</v>
      </c>
      <c r="C1106" t="s">
        <v>1774</v>
      </c>
      <c r="D1106" t="s">
        <v>1774</v>
      </c>
      <c r="E1106" s="2">
        <v>1466.67</v>
      </c>
      <c r="F1106" s="6" t="str">
        <f>+_xlfn.XLOOKUP(LISTAS[[#This Row],[ID]],_01_CODIGOS_Y_COSTOS_xlsm[Producto y N°],_01_CODIGOS_Y_COSTOS_xlsm[FABRICA],"",0,1)</f>
        <v>INSERTOS</v>
      </c>
      <c r="G1106" s="13">
        <f>LISTAS[[#This Row],[Precio]]*(1-0.46)*(1-IF($C$3520="",0,$C$3520))</f>
        <v>594.00135000000012</v>
      </c>
      <c r="H1106" s="1">
        <f>+_xlfn.XLOOKUP(LISTAS[[#This Row],[ID]],_01_CODIGOS_Y_COSTOS_xlsm[Producto y N°],_01_CODIGOS_Y_COSTOS_xlsm[COSTO],0,0,1)</f>
        <v>330</v>
      </c>
      <c r="I1106" s="115">
        <f>+IFERROR(LISTAS[[#This Row],[VENTA NETA]]/LISTAS[[#This Row],[COSTO]]-1,0)</f>
        <v>0.8000040909090913</v>
      </c>
      <c r="J1106" s="33" t="str">
        <f>IFERROR(VLOOKUP(LISTAS[[#This Row],[ID]],_01_CODIGOS_Y_COSTOS_xlsm[[Producto y N°]:[CODIGO]],2,0),"")</f>
        <v>Arand. Tapa - 10x20</v>
      </c>
      <c r="M1106" s="22">
        <v>0.12346927311538036</v>
      </c>
      <c r="N1106" s="23">
        <f>+LISTAS[[#This Row],[Precio]]+(LISTAS[[#This Row],[Precio]]*M1106)</f>
        <v>1647.7586788001349</v>
      </c>
      <c r="O1106" s="24">
        <f t="shared" si="32"/>
        <v>667.34226491405468</v>
      </c>
      <c r="Q1106" s="21">
        <f>IFERROR(O1106/LISTAS[[#This Row],[COSTO]]-1,"")</f>
        <v>1.0222492876183473</v>
      </c>
      <c r="R1106" t="str">
        <f>+LISTAS[[#This Row],[ID]]</f>
        <v>INSERTOSArand. Tapa - 10x20</v>
      </c>
      <c r="T1106" s="29"/>
      <c r="U1106" s="25">
        <f>LISTAS[[#This Row],[COSTO]]+(LISTAS[[#This Row],[COSTO]]*T1106)</f>
        <v>330</v>
      </c>
      <c r="V1106" s="30">
        <f>IF(T1106="",0,U1106/LISTAS[[#This Row],[VENTA NETA]]-1)</f>
        <v>0</v>
      </c>
      <c r="X1106" s="25">
        <v>80.044200000000004</v>
      </c>
      <c r="Y1106" s="31">
        <f>IFERROR(LISTAS[[#This Row],[COSTO]]/X1106-1,"")</f>
        <v>3.1227221959867171</v>
      </c>
    </row>
    <row r="1107" spans="1:25" x14ac:dyDescent="0.2">
      <c r="A1107" s="6" t="s">
        <v>1775</v>
      </c>
      <c r="B1107" t="s">
        <v>1732</v>
      </c>
      <c r="C1107" t="s">
        <v>1776</v>
      </c>
      <c r="D1107" t="s">
        <v>1776</v>
      </c>
      <c r="E1107" s="2">
        <v>1458.92</v>
      </c>
      <c r="F1107" s="6" t="str">
        <f>+_xlfn.XLOOKUP(LISTAS[[#This Row],[ID]],_01_CODIGOS_Y_COSTOS_xlsm[Producto y N°],_01_CODIGOS_Y_COSTOS_xlsm[FABRICA],"",0,1)</f>
        <v>INSERTOS</v>
      </c>
      <c r="G1107" s="13">
        <f>LISTAS[[#This Row],[Precio]]*(1-0.46)*(1-IF($C$3520="",0,$C$3520))</f>
        <v>590.86260000000004</v>
      </c>
      <c r="H1107" s="1">
        <f>+_xlfn.XLOOKUP(LISTAS[[#This Row],[ID]],_01_CODIGOS_Y_COSTOS_xlsm[Producto y N°],_01_CODIGOS_Y_COSTOS_xlsm[COSTO],0,0,1)</f>
        <v>346</v>
      </c>
      <c r="I1107" s="115">
        <f>+IFERROR(LISTAS[[#This Row],[VENTA NETA]]/LISTAS[[#This Row],[COSTO]]-1,0)</f>
        <v>0.70769537572254348</v>
      </c>
      <c r="J1107" s="33" t="str">
        <f>IFERROR(VLOOKUP(LISTAS[[#This Row],[ID]],_01_CODIGOS_Y_COSTOS_xlsm[[Producto y N°]:[CODIGO]],2,0),"")</f>
        <v>Arand. Tapa - 11x22</v>
      </c>
      <c r="M1107" s="22">
        <v>0</v>
      </c>
      <c r="N1107" s="23">
        <f>+LISTAS[[#This Row],[Precio]]+(LISTAS[[#This Row],[Precio]]*M1107)</f>
        <v>1458.92</v>
      </c>
      <c r="O1107" s="24">
        <f t="shared" si="32"/>
        <v>590.86260000000004</v>
      </c>
      <c r="Q1107" s="21">
        <f>IFERROR(O1107/LISTAS[[#This Row],[COSTO]]-1,"")</f>
        <v>0.70769537572254348</v>
      </c>
      <c r="R1107" t="str">
        <f>+LISTAS[[#This Row],[ID]]</f>
        <v>INSERTOSArand. Tapa - 11x22</v>
      </c>
      <c r="T1107" s="29"/>
      <c r="U1107" s="25">
        <f>LISTAS[[#This Row],[COSTO]]+(LISTAS[[#This Row],[COSTO]]*T1107)</f>
        <v>346</v>
      </c>
      <c r="V1107" s="30">
        <f>IF(T1107="",0,U1107/LISTAS[[#This Row],[VENTA NETA]]-1)</f>
        <v>0</v>
      </c>
      <c r="X1107" s="25">
        <v>88.938000000000002</v>
      </c>
      <c r="Y1107" s="31">
        <f>IFERROR(LISTAS[[#This Row],[COSTO]]/X1107-1,"")</f>
        <v>2.8903505813038297</v>
      </c>
    </row>
    <row r="1108" spans="1:25" x14ac:dyDescent="0.2">
      <c r="A1108" s="6" t="s">
        <v>1777</v>
      </c>
      <c r="B1108" t="s">
        <v>1732</v>
      </c>
      <c r="C1108" t="s">
        <v>1778</v>
      </c>
      <c r="D1108" t="s">
        <v>1778</v>
      </c>
      <c r="E1108" s="2">
        <v>1612.72</v>
      </c>
      <c r="F1108" s="6" t="str">
        <f>+_xlfn.XLOOKUP(LISTAS[[#This Row],[ID]],_01_CODIGOS_Y_COSTOS_xlsm[Producto y N°],_01_CODIGOS_Y_COSTOS_xlsm[FABRICA],"",0,1)</f>
        <v>INSERTOS</v>
      </c>
      <c r="G1108" s="13">
        <f>LISTAS[[#This Row],[Precio]]*(1-0.46)*(1-IF($C$3520="",0,$C$3520))</f>
        <v>653.15160000000003</v>
      </c>
      <c r="H1108" s="1">
        <f>+_xlfn.XLOOKUP(LISTAS[[#This Row],[ID]],_01_CODIGOS_Y_COSTOS_xlsm[Producto y N°],_01_CODIGOS_Y_COSTOS_xlsm[COSTO],0,0,1)</f>
        <v>363</v>
      </c>
      <c r="I1108" s="115">
        <f>+IFERROR(LISTAS[[#This Row],[VENTA NETA]]/LISTAS[[#This Row],[COSTO]]-1,0)</f>
        <v>0.79931570247933892</v>
      </c>
      <c r="J1108" s="33" t="str">
        <f>IFERROR(VLOOKUP(LISTAS[[#This Row],[ID]],_01_CODIGOS_Y_COSTOS_xlsm[[Producto y N°]:[CODIGO]],2,0),"")</f>
        <v>Arand. Tapa - 12x24</v>
      </c>
      <c r="M1108" s="22">
        <v>0</v>
      </c>
      <c r="N1108" s="23">
        <f>+LISTAS[[#This Row],[Precio]]+(LISTAS[[#This Row],[Precio]]*M1108)</f>
        <v>1612.72</v>
      </c>
      <c r="O1108" s="24">
        <f t="shared" si="32"/>
        <v>653.15160000000003</v>
      </c>
      <c r="Q1108" s="21">
        <f>IFERROR(O1108/LISTAS[[#This Row],[COSTO]]-1,"")</f>
        <v>0.79931570247933892</v>
      </c>
      <c r="R1108" t="str">
        <f>+LISTAS[[#This Row],[ID]]</f>
        <v>INSERTOSArand. Tapa - 12x24</v>
      </c>
      <c r="T1108" s="29"/>
      <c r="U1108" s="25">
        <f>LISTAS[[#This Row],[COSTO]]+(LISTAS[[#This Row],[COSTO]]*T1108)</f>
        <v>363</v>
      </c>
      <c r="V1108" s="30">
        <f>IF(T1108="",0,U1108/LISTAS[[#This Row],[VENTA NETA]]-1)</f>
        <v>0</v>
      </c>
      <c r="X1108" s="25">
        <v>98.82</v>
      </c>
      <c r="Y1108" s="31">
        <f>IFERROR(LISTAS[[#This Row],[COSTO]]/X1108-1,"")</f>
        <v>2.6733454766241653</v>
      </c>
    </row>
    <row r="1109" spans="1:25" x14ac:dyDescent="0.2">
      <c r="A1109" s="6" t="s">
        <v>1779</v>
      </c>
      <c r="B1109" t="s">
        <v>1732</v>
      </c>
      <c r="C1109" t="s">
        <v>1780</v>
      </c>
      <c r="D1109" t="s">
        <v>1780</v>
      </c>
      <c r="E1109" s="2">
        <v>1777.78</v>
      </c>
      <c r="F1109" s="6" t="str">
        <f>+_xlfn.XLOOKUP(LISTAS[[#This Row],[ID]],_01_CODIGOS_Y_COSTOS_xlsm[Producto y N°],_01_CODIGOS_Y_COSTOS_xlsm[FABRICA],"",0,1)</f>
        <v>INSERTOS</v>
      </c>
      <c r="G1109" s="13">
        <f>LISTAS[[#This Row],[Precio]]*(1-0.46)*(1-IF($C$3520="",0,$C$3520))</f>
        <v>720.0009</v>
      </c>
      <c r="H1109" s="1">
        <f>+_xlfn.XLOOKUP(LISTAS[[#This Row],[ID]],_01_CODIGOS_Y_COSTOS_xlsm[Producto y N°],_01_CODIGOS_Y_COSTOS_xlsm[COSTO],0,0,1)</f>
        <v>400</v>
      </c>
      <c r="I1109" s="115">
        <f>+IFERROR(LISTAS[[#This Row],[VENTA NETA]]/LISTAS[[#This Row],[COSTO]]-1,0)</f>
        <v>0.80000224999999991</v>
      </c>
      <c r="J1109" s="33" t="str">
        <f>IFERROR(VLOOKUP(LISTAS[[#This Row],[ID]],_01_CODIGOS_Y_COSTOS_xlsm[[Producto y N°]:[CODIGO]],2,0),"")</f>
        <v>Arand. Tapa - 13x24</v>
      </c>
      <c r="M1109" s="22">
        <v>0.10234744889241632</v>
      </c>
      <c r="N1109" s="23">
        <f>+LISTAS[[#This Row],[Precio]]+(LISTAS[[#This Row],[Precio]]*M1109)</f>
        <v>1959.7312476919599</v>
      </c>
      <c r="O1109" s="24">
        <f t="shared" si="32"/>
        <v>793.6911553152438</v>
      </c>
      <c r="Q1109" s="21">
        <f>IFERROR(O1109/LISTAS[[#This Row],[COSTO]]-1,"")</f>
        <v>0.98422788828810948</v>
      </c>
      <c r="R1109" t="str">
        <f>+LISTAS[[#This Row],[ID]]</f>
        <v>INSERTOSArand. Tapa - 13x24</v>
      </c>
      <c r="T1109" s="29"/>
      <c r="U1109" s="25">
        <f>LISTAS[[#This Row],[COSTO]]+(LISTAS[[#This Row],[COSTO]]*T1109)</f>
        <v>400</v>
      </c>
      <c r="V1109" s="30">
        <f>IF(T1109="",0,U1109/LISTAS[[#This Row],[VENTA NETA]]-1)</f>
        <v>0</v>
      </c>
      <c r="X1109" s="25">
        <v>109.8</v>
      </c>
      <c r="Y1109" s="31">
        <f>IFERROR(LISTAS[[#This Row],[COSTO]]/X1109-1,"")</f>
        <v>2.6429872495446265</v>
      </c>
    </row>
    <row r="1110" spans="1:25" x14ac:dyDescent="0.2">
      <c r="A1110" s="6" t="s">
        <v>1781</v>
      </c>
      <c r="B1110" t="s">
        <v>1732</v>
      </c>
      <c r="C1110" t="s">
        <v>1782</v>
      </c>
      <c r="D1110" t="s">
        <v>1782</v>
      </c>
      <c r="E1110" s="2">
        <v>1866.67</v>
      </c>
      <c r="F1110" s="6" t="str">
        <f>+_xlfn.XLOOKUP(LISTAS[[#This Row],[ID]],_01_CODIGOS_Y_COSTOS_xlsm[Producto y N°],_01_CODIGOS_Y_COSTOS_xlsm[FABRICA],"",0,1)</f>
        <v>INSERTOS</v>
      </c>
      <c r="G1110" s="13">
        <f>LISTAS[[#This Row],[Precio]]*(1-0.46)*(1-IF($C$3520="",0,$C$3520))</f>
        <v>756.00135000000012</v>
      </c>
      <c r="H1110" s="1">
        <f>+_xlfn.XLOOKUP(LISTAS[[#This Row],[ID]],_01_CODIGOS_Y_COSTOS_xlsm[Producto y N°],_01_CODIGOS_Y_COSTOS_xlsm[COSTO],0,0,1)</f>
        <v>420</v>
      </c>
      <c r="I1110" s="115">
        <f>+IFERROR(LISTAS[[#This Row],[VENTA NETA]]/LISTAS[[#This Row],[COSTO]]-1,0)</f>
        <v>0.80000321428571453</v>
      </c>
      <c r="J1110" s="33" t="str">
        <f>IFERROR(VLOOKUP(LISTAS[[#This Row],[ID]],_01_CODIGOS_Y_COSTOS_xlsm[[Producto y N°]:[CODIGO]],2,0),"")</f>
        <v>Arand. Tapa - 14x26</v>
      </c>
      <c r="M1110" s="22">
        <v>0.10503342726117459</v>
      </c>
      <c r="N1110" s="23">
        <f>+LISTAS[[#This Row],[Precio]]+(LISTAS[[#This Row],[Precio]]*M1110)</f>
        <v>2062.7327476656169</v>
      </c>
      <c r="O1110" s="24">
        <f t="shared" si="32"/>
        <v>835.40676280457501</v>
      </c>
      <c r="Q1110" s="21">
        <f>IFERROR(O1110/LISTAS[[#This Row],[COSTO]]-1,"")</f>
        <v>0.98906372096327377</v>
      </c>
      <c r="R1110" t="str">
        <f>+LISTAS[[#This Row],[ID]]</f>
        <v>INSERTOSArand. Tapa - 14x26</v>
      </c>
      <c r="T1110" s="29"/>
      <c r="U1110" s="25">
        <f>LISTAS[[#This Row],[COSTO]]+(LISTAS[[#This Row],[COSTO]]*T1110)</f>
        <v>420</v>
      </c>
      <c r="V1110" s="30">
        <f>IF(T1110="",0,U1110/LISTAS[[#This Row],[VENTA NETA]]-1)</f>
        <v>0</v>
      </c>
      <c r="X1110" s="25">
        <v>122</v>
      </c>
      <c r="Y1110" s="31">
        <f>IFERROR(LISTAS[[#This Row],[COSTO]]/X1110-1,"")</f>
        <v>2.442622950819672</v>
      </c>
    </row>
    <row r="1111" spans="1:25" x14ac:dyDescent="0.2">
      <c r="A1111" s="6" t="s">
        <v>5085</v>
      </c>
      <c r="B1111" t="s">
        <v>4707</v>
      </c>
      <c r="C1111">
        <v>1</v>
      </c>
      <c r="D1111" t="s">
        <v>4768</v>
      </c>
      <c r="E1111" s="2">
        <v>1985.8</v>
      </c>
      <c r="F1111" s="6" t="str">
        <f>+_xlfn.XLOOKUP(LISTAS[[#This Row],[ID]],_01_CODIGOS_Y_COSTOS_xlsm[Producto y N°],_01_CODIGOS_Y_COSTOS_xlsm[FABRICA],"",0,1)</f>
        <v>DQAUTOPARTES</v>
      </c>
      <c r="G1111" s="13">
        <f>LISTAS[[#This Row],[Precio]]*(1-0.46)*(1-IF($C$3520="",0,$C$3520))</f>
        <v>804.24900000000002</v>
      </c>
      <c r="H1111" s="1">
        <f>+_xlfn.XLOOKUP(LISTAS[[#This Row],[ID]],_01_CODIGOS_Y_COSTOS_xlsm[Producto y N°],_01_CODIGOS_Y_COSTOS_xlsm[COSTO],0,0,1)</f>
        <v>573.44000000000005</v>
      </c>
      <c r="I1111" s="115">
        <f>+IFERROR(LISTAS[[#This Row],[VENTA NETA]]/LISTAS[[#This Row],[COSTO]]-1,0)</f>
        <v>0.40249895368303568</v>
      </c>
      <c r="J1111" s="33" t="str">
        <f>IFERROR(VLOOKUP(LISTAS[[#This Row],[ID]],_01_CODIGOS_Y_COSTOS_xlsm[[Producto y N°]:[CODIGO]],2,0),"")</f>
        <v>2030</v>
      </c>
      <c r="M1111" s="22">
        <v>0.1</v>
      </c>
      <c r="N1111" s="23">
        <f>+LISTAS[[#This Row],[Precio]]+(LISTAS[[#This Row],[Precio]]*M1111)</f>
        <v>2184.38</v>
      </c>
      <c r="O1111" s="24">
        <f t="shared" si="32"/>
        <v>884.67390000000023</v>
      </c>
      <c r="Q1111" s="21">
        <f>IFERROR(O1111/LISTAS[[#This Row],[COSTO]]-1,"")</f>
        <v>0.54274884905133947</v>
      </c>
      <c r="R1111" t="str">
        <f>+LISTAS[[#This Row],[ID]]</f>
        <v>TOPES Y TAPONES DE GOMA1</v>
      </c>
      <c r="T1111" s="29"/>
      <c r="U1111" s="25">
        <f>LISTAS[[#This Row],[COSTO]]+(LISTAS[[#This Row],[COSTO]]*T1111)</f>
        <v>573.44000000000005</v>
      </c>
      <c r="V1111" s="30">
        <f>IF(T1111="",0,U1111/LISTAS[[#This Row],[VENTA NETA]]-1)</f>
        <v>0</v>
      </c>
      <c r="X1111" s="25">
        <v>55.910400000000003</v>
      </c>
      <c r="Y1111" s="31">
        <f>IFERROR(LISTAS[[#This Row],[COSTO]]/X1111-1,"")</f>
        <v>9.2564102564102573</v>
      </c>
    </row>
    <row r="1112" spans="1:25" x14ac:dyDescent="0.2">
      <c r="A1112" s="6" t="s">
        <v>5084</v>
      </c>
      <c r="B1112" t="s">
        <v>4707</v>
      </c>
      <c r="C1112">
        <v>2</v>
      </c>
      <c r="D1112" t="s">
        <v>4768</v>
      </c>
      <c r="E1112" s="2">
        <v>1985.8</v>
      </c>
      <c r="F1112" s="6" t="str">
        <f>+_xlfn.XLOOKUP(LISTAS[[#This Row],[ID]],_01_CODIGOS_Y_COSTOS_xlsm[Producto y N°],_01_CODIGOS_Y_COSTOS_xlsm[FABRICA],"",0,1)</f>
        <v>DQAUTOPARTES</v>
      </c>
      <c r="G1112" s="13">
        <f>LISTAS[[#This Row],[Precio]]*(1-0.46)*(1-IF($C$3520="",0,$C$3520))</f>
        <v>804.24900000000002</v>
      </c>
      <c r="H1112" s="1">
        <f>+_xlfn.XLOOKUP(LISTAS[[#This Row],[ID]],_01_CODIGOS_Y_COSTOS_xlsm[Producto y N°],_01_CODIGOS_Y_COSTOS_xlsm[COSTO],0,0,1)</f>
        <v>573.44000000000005</v>
      </c>
      <c r="I1112" s="115">
        <f>+IFERROR(LISTAS[[#This Row],[VENTA NETA]]/LISTAS[[#This Row],[COSTO]]-1,0)</f>
        <v>0.40249895368303568</v>
      </c>
      <c r="J1112" s="33" t="str">
        <f>IFERROR(VLOOKUP(LISTAS[[#This Row],[ID]],_01_CODIGOS_Y_COSTOS_xlsm[[Producto y N°]:[CODIGO]],2,0),"")</f>
        <v>2031</v>
      </c>
      <c r="M1112" s="22">
        <v>0.1</v>
      </c>
      <c r="N1112" s="23">
        <f>+LISTAS[[#This Row],[Precio]]+(LISTAS[[#This Row],[Precio]]*M1112)</f>
        <v>2184.38</v>
      </c>
      <c r="O1112" s="24">
        <f t="shared" si="32"/>
        <v>884.67390000000023</v>
      </c>
      <c r="Q1112" s="21">
        <f>IFERROR(O1112/LISTAS[[#This Row],[COSTO]]-1,"")</f>
        <v>0.54274884905133947</v>
      </c>
      <c r="R1112" t="str">
        <f>+LISTAS[[#This Row],[ID]]</f>
        <v>TOPES Y TAPONES DE GOMA2</v>
      </c>
      <c r="T1112" s="29"/>
      <c r="U1112" s="25">
        <f>LISTAS[[#This Row],[COSTO]]+(LISTAS[[#This Row],[COSTO]]*T1112)</f>
        <v>573.44000000000005</v>
      </c>
      <c r="V1112" s="30">
        <f>IF(T1112="",0,U1112/LISTAS[[#This Row],[VENTA NETA]]-1)</f>
        <v>0</v>
      </c>
      <c r="X1112" s="25">
        <v>55.910400000000003</v>
      </c>
      <c r="Y1112" s="31">
        <f>IFERROR(LISTAS[[#This Row],[COSTO]]/X1112-1,"")</f>
        <v>9.2564102564102573</v>
      </c>
    </row>
    <row r="1113" spans="1:25" x14ac:dyDescent="0.2">
      <c r="A1113" s="6" t="s">
        <v>5083</v>
      </c>
      <c r="B1113" t="s">
        <v>4707</v>
      </c>
      <c r="C1113">
        <v>3</v>
      </c>
      <c r="D1113" t="s">
        <v>4769</v>
      </c>
      <c r="E1113" s="2">
        <v>3745.54</v>
      </c>
      <c r="F1113" s="6" t="str">
        <f>+_xlfn.XLOOKUP(LISTAS[[#This Row],[ID]],_01_CODIGOS_Y_COSTOS_xlsm[Producto y N°],_01_CODIGOS_Y_COSTOS_xlsm[FABRICA],"",0,1)</f>
        <v>DQAUTOPARTES</v>
      </c>
      <c r="G1113" s="13">
        <f>LISTAS[[#This Row],[Precio]]*(1-0.46)*(1-IF($C$3520="",0,$C$3520))</f>
        <v>1516.9437000000003</v>
      </c>
      <c r="H1113" s="1">
        <f>+_xlfn.XLOOKUP(LISTAS[[#This Row],[ID]],_01_CODIGOS_Y_COSTOS_xlsm[Producto y N°],_01_CODIGOS_Y_COSTOS_xlsm[COSTO],0,0,1)</f>
        <v>1081.5999999999999</v>
      </c>
      <c r="I1113" s="115">
        <f>+IFERROR(LISTAS[[#This Row],[VENTA NETA]]/LISTAS[[#This Row],[COSTO]]-1,0)</f>
        <v>0.40249972263313638</v>
      </c>
      <c r="J1113" s="33" t="str">
        <f>IFERROR(VLOOKUP(LISTAS[[#This Row],[ID]],_01_CODIGOS_Y_COSTOS_xlsm[[Producto y N°]:[CODIGO]],2,0),"")</f>
        <v>2058</v>
      </c>
      <c r="M1113" s="22">
        <v>0.1</v>
      </c>
      <c r="N1113" s="23">
        <f>+LISTAS[[#This Row],[Precio]]+(LISTAS[[#This Row],[Precio]]*M1113)</f>
        <v>4120.0940000000001</v>
      </c>
      <c r="O1113" s="24">
        <f t="shared" si="32"/>
        <v>1668.6380700000002</v>
      </c>
      <c r="Q1113" s="21">
        <f>IFERROR(O1113/LISTAS[[#This Row],[COSTO]]-1,"")</f>
        <v>0.54274969489645009</v>
      </c>
      <c r="R1113" t="str">
        <f>+LISTAS[[#This Row],[ID]]</f>
        <v>TOPES Y TAPONES DE GOMA3</v>
      </c>
      <c r="T1113" s="29"/>
      <c r="U1113" s="25">
        <f>LISTAS[[#This Row],[COSTO]]+(LISTAS[[#This Row],[COSTO]]*T1113)</f>
        <v>1081.5999999999999</v>
      </c>
      <c r="V1113" s="30">
        <f>IF(T1113="",0,U1113/LISTAS[[#This Row],[VENTA NETA]]-1)</f>
        <v>0</v>
      </c>
      <c r="X1113" s="25">
        <v>105.456</v>
      </c>
      <c r="Y1113" s="31">
        <f>IFERROR(LISTAS[[#This Row],[COSTO]]/X1113-1,"")</f>
        <v>9.2564102564102555</v>
      </c>
    </row>
    <row r="1114" spans="1:25" x14ac:dyDescent="0.2">
      <c r="A1114" s="6" t="s">
        <v>5262</v>
      </c>
      <c r="B1114" t="s">
        <v>4707</v>
      </c>
      <c r="C1114">
        <v>4</v>
      </c>
      <c r="D1114" t="s">
        <v>4770</v>
      </c>
      <c r="E1114" s="2">
        <v>2340.4</v>
      </c>
      <c r="F1114" s="6" t="str">
        <f>+_xlfn.XLOOKUP(LISTAS[[#This Row],[ID]],_01_CODIGOS_Y_COSTOS_xlsm[Producto y N°],_01_CODIGOS_Y_COSTOS_xlsm[FABRICA],"",0,1)</f>
        <v>DQAUTOPARTES</v>
      </c>
      <c r="G1114" s="13">
        <f>LISTAS[[#This Row],[Precio]]*(1-0.46)*(1-IF($C$3520="",0,$C$3520))</f>
        <v>947.86200000000008</v>
      </c>
      <c r="H1114" s="1">
        <f>+_xlfn.XLOOKUP(LISTAS[[#This Row],[ID]],_01_CODIGOS_Y_COSTOS_xlsm[Producto y N°],_01_CODIGOS_Y_COSTOS_xlsm[COSTO],0,0,1)</f>
        <v>675.84</v>
      </c>
      <c r="I1114" s="115">
        <f>+IFERROR(LISTAS[[#This Row],[VENTA NETA]]/LISTAS[[#This Row],[COSTO]]-1,0)</f>
        <v>0.40249467329545463</v>
      </c>
      <c r="J1114" s="33" t="str">
        <f>IFERROR(VLOOKUP(LISTAS[[#This Row],[ID]],_01_CODIGOS_Y_COSTOS_xlsm[[Producto y N°]:[CODIGO]],2,0),"")</f>
        <v>2103/1</v>
      </c>
      <c r="M1114" s="22">
        <v>0.1</v>
      </c>
      <c r="N1114" s="23">
        <f>+LISTAS[[#This Row],[Precio]]+(LISTAS[[#This Row],[Precio]]*M1114)</f>
        <v>2574.44</v>
      </c>
      <c r="O1114" s="24">
        <f t="shared" si="32"/>
        <v>1042.6482000000001</v>
      </c>
      <c r="Q1114" s="21">
        <f>IFERROR(O1114/LISTAS[[#This Row],[COSTO]]-1,"")</f>
        <v>0.54274414062499998</v>
      </c>
      <c r="R1114" t="str">
        <f>+LISTAS[[#This Row],[ID]]</f>
        <v>TOPES Y TAPONES DE GOMA4</v>
      </c>
      <c r="T1114" s="29"/>
      <c r="U1114" s="25">
        <f>LISTAS[[#This Row],[COSTO]]+(LISTAS[[#This Row],[COSTO]]*T1114)</f>
        <v>675.84</v>
      </c>
      <c r="V1114" s="30">
        <f>IF(T1114="",0,U1114/LISTAS[[#This Row],[VENTA NETA]]-1)</f>
        <v>0</v>
      </c>
      <c r="X1114" s="25">
        <v>0</v>
      </c>
      <c r="Y1114" s="31" t="str">
        <f>IFERROR(LISTAS[[#This Row],[COSTO]]/X1114-1,"")</f>
        <v/>
      </c>
    </row>
    <row r="1115" spans="1:25" x14ac:dyDescent="0.2">
      <c r="A1115" s="6" t="s">
        <v>5263</v>
      </c>
      <c r="B1115" t="s">
        <v>4707</v>
      </c>
      <c r="C1115">
        <v>5</v>
      </c>
      <c r="D1115" t="s">
        <v>4771</v>
      </c>
      <c r="E1115" s="2">
        <v>2340.4</v>
      </c>
      <c r="F1115" s="6" t="str">
        <f>+_xlfn.XLOOKUP(LISTAS[[#This Row],[ID]],_01_CODIGOS_Y_COSTOS_xlsm[Producto y N°],_01_CODIGOS_Y_COSTOS_xlsm[FABRICA],"",0,1)</f>
        <v>DQAUTOPARTES</v>
      </c>
      <c r="G1115" s="13">
        <f>LISTAS[[#This Row],[Precio]]*(1-0.46)*(1-IF($C$3520="",0,$C$3520))</f>
        <v>947.86200000000008</v>
      </c>
      <c r="H1115" s="1">
        <f>+_xlfn.XLOOKUP(LISTAS[[#This Row],[ID]],_01_CODIGOS_Y_COSTOS_xlsm[Producto y N°],_01_CODIGOS_Y_COSTOS_xlsm[COSTO],0,0,1)</f>
        <v>675.84</v>
      </c>
      <c r="I1115" s="115">
        <f>+IFERROR(LISTAS[[#This Row],[VENTA NETA]]/LISTAS[[#This Row],[COSTO]]-1,0)</f>
        <v>0.40249467329545463</v>
      </c>
      <c r="J1115" s="33" t="str">
        <f>IFERROR(VLOOKUP(LISTAS[[#This Row],[ID]],_01_CODIGOS_Y_COSTOS_xlsm[[Producto y N°]:[CODIGO]],2,0),"")</f>
        <v>2103/2</v>
      </c>
      <c r="M1115" s="22">
        <v>0.1</v>
      </c>
      <c r="N1115" s="23">
        <f>+LISTAS[[#This Row],[Precio]]+(LISTAS[[#This Row],[Precio]]*M1115)</f>
        <v>2574.44</v>
      </c>
      <c r="O1115" s="24">
        <f t="shared" si="32"/>
        <v>1042.6482000000001</v>
      </c>
      <c r="Q1115" s="21">
        <f>IFERROR(O1115/LISTAS[[#This Row],[COSTO]]-1,"")</f>
        <v>0.54274414062499998</v>
      </c>
      <c r="R1115" t="str">
        <f>+LISTAS[[#This Row],[ID]]</f>
        <v>TOPES Y TAPONES DE GOMA5</v>
      </c>
      <c r="T1115" s="29"/>
      <c r="U1115" s="25">
        <f>LISTAS[[#This Row],[COSTO]]+(LISTAS[[#This Row],[COSTO]]*T1115)</f>
        <v>675.84</v>
      </c>
      <c r="V1115" s="30">
        <f>IF(T1115="",0,U1115/LISTAS[[#This Row],[VENTA NETA]]-1)</f>
        <v>0</v>
      </c>
      <c r="X1115" s="25">
        <v>0</v>
      </c>
      <c r="Y1115" s="31" t="str">
        <f>IFERROR(LISTAS[[#This Row],[COSTO]]/X1115-1,"")</f>
        <v/>
      </c>
    </row>
    <row r="1116" spans="1:25" x14ac:dyDescent="0.2">
      <c r="A1116" s="6" t="s">
        <v>5264</v>
      </c>
      <c r="B1116" t="s">
        <v>4707</v>
      </c>
      <c r="C1116">
        <v>6</v>
      </c>
      <c r="D1116" t="s">
        <v>4772</v>
      </c>
      <c r="E1116" s="2">
        <v>2836.86</v>
      </c>
      <c r="F1116" s="6" t="str">
        <f>+_xlfn.XLOOKUP(LISTAS[[#This Row],[ID]],_01_CODIGOS_Y_COSTOS_xlsm[Producto y N°],_01_CODIGOS_Y_COSTOS_xlsm[FABRICA],"",0,1)</f>
        <v>DQAUTOPARTES</v>
      </c>
      <c r="G1116" s="13">
        <f>LISTAS[[#This Row],[Precio]]*(1-0.46)*(1-IF($C$3520="",0,$C$3520))</f>
        <v>1148.9283</v>
      </c>
      <c r="H1116" s="1">
        <f>+_xlfn.XLOOKUP(LISTAS[[#This Row],[ID]],_01_CODIGOS_Y_COSTOS_xlsm[Producto y N°],_01_CODIGOS_Y_COSTOS_xlsm[COSTO],0,0,1)</f>
        <v>819.2</v>
      </c>
      <c r="I1116" s="115">
        <f>+IFERROR(LISTAS[[#This Row],[VENTA NETA]]/LISTAS[[#This Row],[COSTO]]-1,0)</f>
        <v>0.40250036621093743</v>
      </c>
      <c r="J1116" s="33" t="str">
        <f>IFERROR(VLOOKUP(LISTAS[[#This Row],[ID]],_01_CODIGOS_Y_COSTOS_xlsm[[Producto y N°]:[CODIGO]],2,0),"")</f>
        <v>2103/3</v>
      </c>
      <c r="M1116" s="22">
        <v>0.1</v>
      </c>
      <c r="N1116" s="23">
        <f>+LISTAS[[#This Row],[Precio]]+(LISTAS[[#This Row],[Precio]]*M1116)</f>
        <v>3120.5460000000003</v>
      </c>
      <c r="O1116" s="24">
        <f t="shared" si="32"/>
        <v>1263.8211300000003</v>
      </c>
      <c r="Q1116" s="21">
        <f>IFERROR(O1116/LISTAS[[#This Row],[COSTO]]-1,"")</f>
        <v>0.54275040283203158</v>
      </c>
      <c r="R1116" t="str">
        <f>+LISTAS[[#This Row],[ID]]</f>
        <v>TOPES Y TAPONES DE GOMA6</v>
      </c>
      <c r="T1116" s="29"/>
      <c r="U1116" s="25">
        <f>LISTAS[[#This Row],[COSTO]]+(LISTAS[[#This Row],[COSTO]]*T1116)</f>
        <v>819.2</v>
      </c>
      <c r="V1116" s="30">
        <f>IF(T1116="",0,U1116/LISTAS[[#This Row],[VENTA NETA]]-1)</f>
        <v>0</v>
      </c>
      <c r="X1116" s="25">
        <v>0</v>
      </c>
      <c r="Y1116" s="31" t="str">
        <f>IFERROR(LISTAS[[#This Row],[COSTO]]/X1116-1,"")</f>
        <v/>
      </c>
    </row>
    <row r="1117" spans="1:25" x14ac:dyDescent="0.2">
      <c r="A1117" s="6" t="s">
        <v>5265</v>
      </c>
      <c r="B1117" t="s">
        <v>4707</v>
      </c>
      <c r="C1117">
        <v>7</v>
      </c>
      <c r="D1117" t="s">
        <v>4773</v>
      </c>
      <c r="E1117" s="2">
        <v>2340.4</v>
      </c>
      <c r="F1117" s="6" t="str">
        <f>+_xlfn.XLOOKUP(LISTAS[[#This Row],[ID]],_01_CODIGOS_Y_COSTOS_xlsm[Producto y N°],_01_CODIGOS_Y_COSTOS_xlsm[FABRICA],"",0,1)</f>
        <v>DQAUTOPARTES</v>
      </c>
      <c r="G1117" s="13">
        <f>LISTAS[[#This Row],[Precio]]*(1-0.46)*(1-IF($C$3520="",0,$C$3520))</f>
        <v>947.86200000000008</v>
      </c>
      <c r="H1117" s="1">
        <f>+_xlfn.XLOOKUP(LISTAS[[#This Row],[ID]],_01_CODIGOS_Y_COSTOS_xlsm[Producto y N°],_01_CODIGOS_Y_COSTOS_xlsm[COSTO],0,0,1)</f>
        <v>675.84</v>
      </c>
      <c r="I1117" s="115">
        <f>+IFERROR(LISTAS[[#This Row],[VENTA NETA]]/LISTAS[[#This Row],[COSTO]]-1,0)</f>
        <v>0.40249467329545463</v>
      </c>
      <c r="J1117" s="33" t="str">
        <f>IFERROR(VLOOKUP(LISTAS[[#This Row],[ID]],_01_CODIGOS_Y_COSTOS_xlsm[[Producto y N°]:[CODIGO]],2,0),"")</f>
        <v>2104</v>
      </c>
      <c r="M1117" s="22">
        <v>0.1</v>
      </c>
      <c r="N1117" s="23">
        <f>+LISTAS[[#This Row],[Precio]]+(LISTAS[[#This Row],[Precio]]*M1117)</f>
        <v>2574.44</v>
      </c>
      <c r="O1117" s="24">
        <f t="shared" si="32"/>
        <v>1042.6482000000001</v>
      </c>
      <c r="Q1117" s="21">
        <f>IFERROR(O1117/LISTAS[[#This Row],[COSTO]]-1,"")</f>
        <v>0.54274414062499998</v>
      </c>
      <c r="R1117" t="str">
        <f>+LISTAS[[#This Row],[ID]]</f>
        <v>TOPES Y TAPONES DE GOMA7</v>
      </c>
      <c r="T1117" s="29"/>
      <c r="U1117" s="25">
        <f>LISTAS[[#This Row],[COSTO]]+(LISTAS[[#This Row],[COSTO]]*T1117)</f>
        <v>675.84</v>
      </c>
      <c r="V1117" s="30">
        <f>IF(T1117="",0,U1117/LISTAS[[#This Row],[VENTA NETA]]-1)</f>
        <v>0</v>
      </c>
      <c r="X1117" s="25">
        <v>0</v>
      </c>
      <c r="Y1117" s="31" t="str">
        <f>IFERROR(LISTAS[[#This Row],[COSTO]]/X1117-1,"")</f>
        <v/>
      </c>
    </row>
    <row r="1118" spans="1:25" x14ac:dyDescent="0.2">
      <c r="A1118" s="6" t="s">
        <v>5266</v>
      </c>
      <c r="B1118" t="s">
        <v>4707</v>
      </c>
      <c r="C1118">
        <v>8</v>
      </c>
      <c r="D1118" t="s">
        <v>4774</v>
      </c>
      <c r="E1118" s="2">
        <v>2216.29</v>
      </c>
      <c r="F1118" s="6" t="str">
        <f>+_xlfn.XLOOKUP(LISTAS[[#This Row],[ID]],_01_CODIGOS_Y_COSTOS_xlsm[Producto y N°],_01_CODIGOS_Y_COSTOS_xlsm[FABRICA],"",0,1)</f>
        <v>DQAUTOPARTES</v>
      </c>
      <c r="G1118" s="13">
        <f>LISTAS[[#This Row],[Precio]]*(1-0.46)*(1-IF($C$3520="",0,$C$3520))</f>
        <v>897.59745000000009</v>
      </c>
      <c r="H1118" s="1">
        <f>+_xlfn.XLOOKUP(LISTAS[[#This Row],[ID]],_01_CODIGOS_Y_COSTOS_xlsm[Producto y N°],_01_CODIGOS_Y_COSTOS_xlsm[COSTO],0,0,1)</f>
        <v>640</v>
      </c>
      <c r="I1118" s="115">
        <f>+IFERROR(LISTAS[[#This Row],[VENTA NETA]]/LISTAS[[#This Row],[COSTO]]-1,0)</f>
        <v>0.40249601562500015</v>
      </c>
      <c r="J1118" s="33" t="str">
        <f>IFERROR(VLOOKUP(LISTAS[[#This Row],[ID]],_01_CODIGOS_Y_COSTOS_xlsm[[Producto y N°]:[CODIGO]],2,0),"")</f>
        <v>2106</v>
      </c>
      <c r="M1118" s="22">
        <v>0.1</v>
      </c>
      <c r="N1118" s="23">
        <f>+LISTAS[[#This Row],[Precio]]+(LISTAS[[#This Row],[Precio]]*M1118)</f>
        <v>2437.9189999999999</v>
      </c>
      <c r="O1118" s="24">
        <f t="shared" si="32"/>
        <v>987.35719499999993</v>
      </c>
      <c r="Q1118" s="21">
        <f>IFERROR(O1118/LISTAS[[#This Row],[COSTO]]-1,"")</f>
        <v>0.54274561718749981</v>
      </c>
      <c r="R1118" t="str">
        <f>+LISTAS[[#This Row],[ID]]</f>
        <v>TOPES Y TAPONES DE GOMA8</v>
      </c>
      <c r="T1118" s="29"/>
      <c r="U1118" s="25">
        <f>LISTAS[[#This Row],[COSTO]]+(LISTAS[[#This Row],[COSTO]]*T1118)</f>
        <v>640</v>
      </c>
      <c r="V1118" s="30">
        <f>IF(T1118="",0,U1118/LISTAS[[#This Row],[VENTA NETA]]-1)</f>
        <v>0</v>
      </c>
      <c r="X1118" s="25">
        <v>0</v>
      </c>
      <c r="Y1118" s="31" t="str">
        <f>IFERROR(LISTAS[[#This Row],[COSTO]]/X1118-1,"")</f>
        <v/>
      </c>
    </row>
    <row r="1119" spans="1:25" x14ac:dyDescent="0.2">
      <c r="A1119" s="6" t="s">
        <v>5267</v>
      </c>
      <c r="B1119" t="s">
        <v>4707</v>
      </c>
      <c r="C1119">
        <v>9</v>
      </c>
      <c r="D1119" t="s">
        <v>4775</v>
      </c>
      <c r="E1119" s="2">
        <v>2127.7399999999998</v>
      </c>
      <c r="F1119" s="6" t="str">
        <f>+_xlfn.XLOOKUP(LISTAS[[#This Row],[ID]],_01_CODIGOS_Y_COSTOS_xlsm[Producto y N°],_01_CODIGOS_Y_COSTOS_xlsm[FABRICA],"",0,1)</f>
        <v>DQAUTOPARTES</v>
      </c>
      <c r="G1119" s="13">
        <f>LISTAS[[#This Row],[Precio]]*(1-0.46)*(1-IF($C$3520="",0,$C$3520))</f>
        <v>861.73469999999998</v>
      </c>
      <c r="H1119" s="1">
        <f>+_xlfn.XLOOKUP(LISTAS[[#This Row],[ID]],_01_CODIGOS_Y_COSTOS_xlsm[Producto y N°],_01_CODIGOS_Y_COSTOS_xlsm[COSTO],0,0,1)</f>
        <v>0</v>
      </c>
      <c r="I1119" s="115">
        <f>+IFERROR(LISTAS[[#This Row],[VENTA NETA]]/LISTAS[[#This Row],[COSTO]]-1,0)</f>
        <v>0</v>
      </c>
      <c r="J1119" s="33" t="str">
        <f>IFERROR(VLOOKUP(LISTAS[[#This Row],[ID]],_01_CODIGOS_Y_COSTOS_xlsm[[Producto y N°]:[CODIGO]],2,0),"")</f>
        <v>2108</v>
      </c>
      <c r="M1119" s="22">
        <v>0</v>
      </c>
      <c r="N1119" s="23">
        <f>+LISTAS[[#This Row],[Precio]]+(LISTAS[[#This Row],[Precio]]*M1119)</f>
        <v>2127.7399999999998</v>
      </c>
      <c r="O1119" s="24">
        <f t="shared" si="32"/>
        <v>861.73469999999998</v>
      </c>
      <c r="Q1119" s="21" t="str">
        <f>IFERROR(O1119/LISTAS[[#This Row],[COSTO]]-1,"")</f>
        <v/>
      </c>
      <c r="R1119" t="str">
        <f>+LISTAS[[#This Row],[ID]]</f>
        <v>TOPES Y TAPONES DE GOMA9</v>
      </c>
      <c r="T1119" s="29"/>
      <c r="U1119" s="25">
        <f>LISTAS[[#This Row],[COSTO]]+(LISTAS[[#This Row],[COSTO]]*T1119)</f>
        <v>0</v>
      </c>
      <c r="V1119" s="30">
        <f>IF(T1119="",0,U1119/LISTAS[[#This Row],[VENTA NETA]]-1)</f>
        <v>0</v>
      </c>
      <c r="X1119" s="25">
        <v>0</v>
      </c>
      <c r="Y1119" s="31" t="str">
        <f>IFERROR(LISTAS[[#This Row],[COSTO]]/X1119-1,"")</f>
        <v/>
      </c>
    </row>
    <row r="1120" spans="1:25" x14ac:dyDescent="0.2">
      <c r="A1120" s="6" t="s">
        <v>5106</v>
      </c>
      <c r="B1120" t="s">
        <v>4707</v>
      </c>
      <c r="C1120">
        <v>10</v>
      </c>
      <c r="D1120" t="s">
        <v>4776</v>
      </c>
      <c r="E1120" s="2">
        <v>4421.5200000000004</v>
      </c>
      <c r="F1120" s="6" t="str">
        <f>+_xlfn.XLOOKUP(LISTAS[[#This Row],[ID]],_01_CODIGOS_Y_COSTOS_xlsm[Producto y N°],_01_CODIGOS_Y_COSTOS_xlsm[FABRICA],"",0,1)</f>
        <v>DQAUTOPARTES</v>
      </c>
      <c r="G1120" s="13">
        <f>LISTAS[[#This Row],[Precio]]*(1-0.46)*(1-IF($C$3520="",0,$C$3520))</f>
        <v>1790.7156000000004</v>
      </c>
      <c r="H1120" s="1">
        <f>+_xlfn.XLOOKUP(LISTAS[[#This Row],[ID]],_01_CODIGOS_Y_COSTOS_xlsm[Producto y N°],_01_CODIGOS_Y_COSTOS_xlsm[COSTO],0,0,1)</f>
        <v>1276.8</v>
      </c>
      <c r="I1120" s="115">
        <f>+IFERROR(LISTAS[[#This Row],[VENTA NETA]]/LISTAS[[#This Row],[COSTO]]-1,0)</f>
        <v>0.40250281954887268</v>
      </c>
      <c r="J1120" s="33" t="str">
        <f>IFERROR(VLOOKUP(LISTAS[[#This Row],[ID]],_01_CODIGOS_Y_COSTOS_xlsm[[Producto y N°]:[CODIGO]],2,0),"")</f>
        <v>2150</v>
      </c>
      <c r="M1120" s="22">
        <v>0.1</v>
      </c>
      <c r="N1120" s="23">
        <f>+LISTAS[[#This Row],[Precio]]+(LISTAS[[#This Row],[Precio]]*M1120)</f>
        <v>4863.6720000000005</v>
      </c>
      <c r="O1120" s="24">
        <f t="shared" si="32"/>
        <v>1969.7871600000003</v>
      </c>
      <c r="Q1120" s="21">
        <f>IFERROR(O1120/LISTAS[[#This Row],[COSTO]]-1,"")</f>
        <v>0.54275310150375966</v>
      </c>
      <c r="R1120" t="str">
        <f>+LISTAS[[#This Row],[ID]]</f>
        <v>TOPES Y TAPONES DE GOMA10</v>
      </c>
      <c r="T1120" s="29"/>
      <c r="U1120" s="25">
        <f>LISTAS[[#This Row],[COSTO]]+(LISTAS[[#This Row],[COSTO]]*T1120)</f>
        <v>1276.8</v>
      </c>
      <c r="V1120" s="30">
        <f>IF(T1120="",0,U1120/LISTAS[[#This Row],[VENTA NETA]]-1)</f>
        <v>0</v>
      </c>
      <c r="X1120" s="25">
        <v>189.696</v>
      </c>
      <c r="Y1120" s="31">
        <f>IFERROR(LISTAS[[#This Row],[COSTO]]/X1120-1,"")</f>
        <v>5.7307692307692308</v>
      </c>
    </row>
    <row r="1121" spans="1:25" x14ac:dyDescent="0.2">
      <c r="A1121" s="6" t="s">
        <v>5078</v>
      </c>
      <c r="B1121" t="s">
        <v>4707</v>
      </c>
      <c r="C1121">
        <v>11</v>
      </c>
      <c r="D1121" t="s">
        <v>4777</v>
      </c>
      <c r="E1121" s="2">
        <v>2482.25</v>
      </c>
      <c r="F1121" s="6" t="str">
        <f>+_xlfn.XLOOKUP(LISTAS[[#This Row],[ID]],_01_CODIGOS_Y_COSTOS_xlsm[Producto y N°],_01_CODIGOS_Y_COSTOS_xlsm[FABRICA],"",0,1)</f>
        <v>DQAUTOPARTES</v>
      </c>
      <c r="G1121" s="13">
        <f>LISTAS[[#This Row],[Precio]]*(1-0.46)*(1-IF($C$3520="",0,$C$3520))</f>
        <v>1005.3112500000002</v>
      </c>
      <c r="H1121" s="1">
        <f>+_xlfn.XLOOKUP(LISTAS[[#This Row],[ID]],_01_CODIGOS_Y_COSTOS_xlsm[Producto y N°],_01_CODIGOS_Y_COSTOS_xlsm[COSTO],0,0,1)</f>
        <v>716.8</v>
      </c>
      <c r="I1121" s="115">
        <f>+IFERROR(LISTAS[[#This Row],[VENTA NETA]]/LISTAS[[#This Row],[COSTO]]-1,0)</f>
        <v>0.40249895368303612</v>
      </c>
      <c r="J1121" s="33" t="str">
        <f>IFERROR(VLOOKUP(LISTAS[[#This Row],[ID]],_01_CODIGOS_Y_COSTOS_xlsm[[Producto y N°]:[CODIGO]],2,0),"")</f>
        <v>6104</v>
      </c>
      <c r="M1121" s="22">
        <v>0.1</v>
      </c>
      <c r="N1121" s="23">
        <f>+LISTAS[[#This Row],[Precio]]+(LISTAS[[#This Row],[Precio]]*M1121)</f>
        <v>2730.4749999999999</v>
      </c>
      <c r="O1121" s="24">
        <f t="shared" si="32"/>
        <v>1105.8423749999999</v>
      </c>
      <c r="Q1121" s="21">
        <f>IFERROR(O1121/LISTAS[[#This Row],[COSTO]]-1,"")</f>
        <v>0.54274884905133924</v>
      </c>
      <c r="R1121" t="str">
        <f>+LISTAS[[#This Row],[ID]]</f>
        <v>TOPES Y TAPONES DE GOMA11</v>
      </c>
      <c r="T1121" s="29"/>
      <c r="U1121" s="25">
        <f>LISTAS[[#This Row],[COSTO]]+(LISTAS[[#This Row],[COSTO]]*T1121)</f>
        <v>716.8</v>
      </c>
      <c r="V1121" s="30">
        <f>IF(T1121="",0,U1121/LISTAS[[#This Row],[VENTA NETA]]-1)</f>
        <v>0</v>
      </c>
      <c r="X1121" s="25">
        <v>69.888000000000005</v>
      </c>
      <c r="Y1121" s="31">
        <f>IFERROR(LISTAS[[#This Row],[COSTO]]/X1121-1,"")</f>
        <v>9.2564102564102555</v>
      </c>
    </row>
    <row r="1122" spans="1:25" x14ac:dyDescent="0.2">
      <c r="A1122" s="6" t="s">
        <v>5082</v>
      </c>
      <c r="B1122" t="s">
        <v>4707</v>
      </c>
      <c r="C1122">
        <v>12</v>
      </c>
      <c r="D1122" t="s">
        <v>4778</v>
      </c>
      <c r="E1122" s="2">
        <v>1843.96</v>
      </c>
      <c r="F1122" s="6" t="str">
        <f>+_xlfn.XLOOKUP(LISTAS[[#This Row],[ID]],_01_CODIGOS_Y_COSTOS_xlsm[Producto y N°],_01_CODIGOS_Y_COSTOS_xlsm[FABRICA],"",0,1)</f>
        <v>DQAUTOPARTES</v>
      </c>
      <c r="G1122" s="13">
        <f>LISTAS[[#This Row],[Precio]]*(1-0.46)*(1-IF($C$3520="",0,$C$3520))</f>
        <v>746.80380000000002</v>
      </c>
      <c r="H1122" s="1">
        <f>+_xlfn.XLOOKUP(LISTAS[[#This Row],[ID]],_01_CODIGOS_Y_COSTOS_xlsm[Producto y N°],_01_CODIGOS_Y_COSTOS_xlsm[COSTO],0,0,1)</f>
        <v>532.48</v>
      </c>
      <c r="I1122" s="115">
        <f>+IFERROR(LISTAS[[#This Row],[VENTA NETA]]/LISTAS[[#This Row],[COSTO]]-1,0)</f>
        <v>0.40250112680288463</v>
      </c>
      <c r="J1122" s="33" t="str">
        <f>IFERROR(VLOOKUP(LISTAS[[#This Row],[ID]],_01_CODIGOS_Y_COSTOS_xlsm[[Producto y N°]:[CODIGO]],2,0),"")</f>
        <v>3061</v>
      </c>
      <c r="M1122" s="22">
        <v>0.1</v>
      </c>
      <c r="N1122" s="23">
        <f>+LISTAS[[#This Row],[Precio]]+(LISTAS[[#This Row],[Precio]]*M1122)</f>
        <v>2028.356</v>
      </c>
      <c r="O1122" s="24">
        <f t="shared" si="32"/>
        <v>821.48417999999992</v>
      </c>
      <c r="Q1122" s="21">
        <f>IFERROR(O1122/LISTAS[[#This Row],[COSTO]]-1,"")</f>
        <v>0.54275123948317283</v>
      </c>
      <c r="R1122" t="str">
        <f>+LISTAS[[#This Row],[ID]]</f>
        <v>TOPES Y TAPONES DE GOMA12</v>
      </c>
      <c r="T1122" s="29"/>
      <c r="U1122" s="25">
        <f>LISTAS[[#This Row],[COSTO]]+(LISTAS[[#This Row],[COSTO]]*T1122)</f>
        <v>532.48</v>
      </c>
      <c r="V1122" s="30">
        <f>IF(T1122="",0,U1122/LISTAS[[#This Row],[VENTA NETA]]-1)</f>
        <v>0</v>
      </c>
      <c r="X1122" s="25">
        <v>51.916800000000002</v>
      </c>
      <c r="Y1122" s="31">
        <f>IFERROR(LISTAS[[#This Row],[COSTO]]/X1122-1,"")</f>
        <v>9.2564102564102555</v>
      </c>
    </row>
    <row r="1123" spans="1:25" x14ac:dyDescent="0.2">
      <c r="A1123" s="6" t="s">
        <v>5105</v>
      </c>
      <c r="B1123" t="s">
        <v>4707</v>
      </c>
      <c r="C1123">
        <v>13</v>
      </c>
      <c r="D1123" t="s">
        <v>4779</v>
      </c>
      <c r="E1123" s="2">
        <v>3967.17</v>
      </c>
      <c r="F1123" s="6" t="str">
        <f>+_xlfn.XLOOKUP(LISTAS[[#This Row],[ID]],_01_CODIGOS_Y_COSTOS_xlsm[Producto y N°],_01_CODIGOS_Y_COSTOS_xlsm[FABRICA],"",0,1)</f>
        <v>DQAUTOPARTES</v>
      </c>
      <c r="G1123" s="13">
        <f>LISTAS[[#This Row],[Precio]]*(1-0.46)*(1-IF($C$3520="",0,$C$3520))</f>
        <v>1606.7038499999999</v>
      </c>
      <c r="H1123" s="1">
        <f>+_xlfn.XLOOKUP(LISTAS[[#This Row],[ID]],_01_CODIGOS_Y_COSTOS_xlsm[Producto y N°],_01_CODIGOS_Y_COSTOS_xlsm[COSTO],0,0,1)</f>
        <v>1145.5999999999999</v>
      </c>
      <c r="I1123" s="115">
        <f>+IFERROR(LISTAS[[#This Row],[VENTA NETA]]/LISTAS[[#This Row],[COSTO]]-1,0)</f>
        <v>0.40249986906424584</v>
      </c>
      <c r="J1123" s="33" t="str">
        <f>IFERROR(VLOOKUP(LISTAS[[#This Row],[ID]],_01_CODIGOS_Y_COSTOS_xlsm[[Producto y N°]:[CODIGO]],2,0),"")</f>
        <v>3235</v>
      </c>
      <c r="M1123" s="22">
        <v>0.1</v>
      </c>
      <c r="N1123" s="23">
        <f>+LISTAS[[#This Row],[Precio]]+(LISTAS[[#This Row],[Precio]]*M1123)</f>
        <v>4363.8869999999997</v>
      </c>
      <c r="O1123" s="24">
        <f t="shared" si="32"/>
        <v>1767.3742349999998</v>
      </c>
      <c r="Q1123" s="21">
        <f>IFERROR(O1123/LISTAS[[#This Row],[COSTO]]-1,"")</f>
        <v>0.54274985597067027</v>
      </c>
      <c r="R1123" t="str">
        <f>+LISTAS[[#This Row],[ID]]</f>
        <v>TOPES Y TAPONES DE GOMA13</v>
      </c>
      <c r="T1123" s="29"/>
      <c r="U1123" s="25">
        <f>LISTAS[[#This Row],[COSTO]]+(LISTAS[[#This Row],[COSTO]]*T1123)</f>
        <v>1145.5999999999999</v>
      </c>
      <c r="V1123" s="30">
        <f>IF(T1123="",0,U1123/LISTAS[[#This Row],[VENTA NETA]]-1)</f>
        <v>0</v>
      </c>
      <c r="X1123" s="25">
        <v>111.696</v>
      </c>
      <c r="Y1123" s="31">
        <f>IFERROR(LISTAS[[#This Row],[COSTO]]/X1123-1,"")</f>
        <v>9.2564102564102555</v>
      </c>
    </row>
    <row r="1124" spans="1:25" x14ac:dyDescent="0.2">
      <c r="A1124" s="6" t="s">
        <v>5102</v>
      </c>
      <c r="B1124" t="s">
        <v>4707</v>
      </c>
      <c r="C1124">
        <v>14</v>
      </c>
      <c r="D1124" t="s">
        <v>4780</v>
      </c>
      <c r="E1124" s="2">
        <v>3280.12</v>
      </c>
      <c r="F1124" s="6" t="str">
        <f>+_xlfn.XLOOKUP(LISTAS[[#This Row],[ID]],_01_CODIGOS_Y_COSTOS_xlsm[Producto y N°],_01_CODIGOS_Y_COSTOS_xlsm[FABRICA],"",0,1)</f>
        <v>DQAUTOPARTES</v>
      </c>
      <c r="G1124" s="13">
        <f>LISTAS[[#This Row],[Precio]]*(1-0.46)*(1-IF($C$3520="",0,$C$3520))</f>
        <v>1328.4486000000002</v>
      </c>
      <c r="H1124" s="1">
        <f>+_xlfn.XLOOKUP(LISTAS[[#This Row],[ID]],_01_CODIGOS_Y_COSTOS_xlsm[Producto y N°],_01_CODIGOS_Y_COSTOS_xlsm[COSTO],0,0,1)</f>
        <v>947.2</v>
      </c>
      <c r="I1124" s="115">
        <f>+IFERROR(LISTAS[[#This Row],[VENTA NETA]]/LISTAS[[#This Row],[COSTO]]-1,0)</f>
        <v>0.402500633445946</v>
      </c>
      <c r="J1124" s="33" t="str">
        <f>IFERROR(VLOOKUP(LISTAS[[#This Row],[ID]],_01_CODIGOS_Y_COSTOS_xlsm[[Producto y N°]:[CODIGO]],2,0),"")</f>
        <v>3142</v>
      </c>
      <c r="M1124" s="22">
        <v>0.1</v>
      </c>
      <c r="N1124" s="23">
        <f>+LISTAS[[#This Row],[Precio]]+(LISTAS[[#This Row],[Precio]]*M1124)</f>
        <v>3608.1320000000001</v>
      </c>
      <c r="O1124" s="24">
        <f t="shared" si="32"/>
        <v>1461.2934600000001</v>
      </c>
      <c r="Q1124" s="21">
        <f>IFERROR(O1124/LISTAS[[#This Row],[COSTO]]-1,"")</f>
        <v>0.54275069679054067</v>
      </c>
      <c r="R1124" t="str">
        <f>+LISTAS[[#This Row],[ID]]</f>
        <v>TOPES Y TAPONES DE GOMA14</v>
      </c>
      <c r="T1124" s="29"/>
      <c r="U1124" s="25">
        <f>LISTAS[[#This Row],[COSTO]]+(LISTAS[[#This Row],[COSTO]]*T1124)</f>
        <v>947.2</v>
      </c>
      <c r="V1124" s="30">
        <f>IF(T1124="",0,U1124/LISTAS[[#This Row],[VENTA NETA]]-1)</f>
        <v>0</v>
      </c>
      <c r="X1124" s="25">
        <v>92.352000000000004</v>
      </c>
      <c r="Y1124" s="31">
        <f>IFERROR(LISTAS[[#This Row],[COSTO]]/X1124-1,"")</f>
        <v>9.2564102564102573</v>
      </c>
    </row>
    <row r="1125" spans="1:25" x14ac:dyDescent="0.2">
      <c r="A1125" s="6" t="s">
        <v>5268</v>
      </c>
      <c r="B1125" t="s">
        <v>4707</v>
      </c>
      <c r="C1125">
        <v>15</v>
      </c>
      <c r="D1125" t="s">
        <v>4781</v>
      </c>
      <c r="E1125" s="2">
        <v>4233.13</v>
      </c>
      <c r="F1125" s="6" t="str">
        <f>+_xlfn.XLOOKUP(LISTAS[[#This Row],[ID]],_01_CODIGOS_Y_COSTOS_xlsm[Producto y N°],_01_CODIGOS_Y_COSTOS_xlsm[FABRICA],"",0,1)</f>
        <v>DQAUTOPARTES</v>
      </c>
      <c r="G1125" s="13">
        <f>LISTAS[[#This Row],[Precio]]*(1-0.46)*(1-IF($C$3520="",0,$C$3520))</f>
        <v>1714.4176500000003</v>
      </c>
      <c r="H1125" s="1">
        <f>+_xlfn.XLOOKUP(LISTAS[[#This Row],[ID]],_01_CODIGOS_Y_COSTOS_xlsm[Producto y N°],_01_CODIGOS_Y_COSTOS_xlsm[COSTO],0,0,1)</f>
        <v>1222.4000000000001</v>
      </c>
      <c r="I1125" s="115">
        <f>+IFERROR(LISTAS[[#This Row],[VENTA NETA]]/LISTAS[[#This Row],[COSTO]]-1,0)</f>
        <v>0.40250134980366514</v>
      </c>
      <c r="J1125" s="33" t="str">
        <f>IFERROR(VLOOKUP(LISTAS[[#This Row],[ID]],_01_CODIGOS_Y_COSTOS_xlsm[[Producto y N°]:[CODIGO]],2,0),"")</f>
        <v>4215</v>
      </c>
      <c r="M1125" s="22">
        <v>0.1</v>
      </c>
      <c r="N1125" s="23">
        <f>+LISTAS[[#This Row],[Precio]]+(LISTAS[[#This Row],[Precio]]*M1125)</f>
        <v>4656.4430000000002</v>
      </c>
      <c r="O1125" s="24">
        <f t="shared" si="32"/>
        <v>1885.8594150000001</v>
      </c>
      <c r="Q1125" s="21">
        <f>IFERROR(O1125/LISTAS[[#This Row],[COSTO]]-1,"")</f>
        <v>0.54275148478403135</v>
      </c>
      <c r="R1125" t="str">
        <f>+LISTAS[[#This Row],[ID]]</f>
        <v>TOPES Y TAPONES DE GOMA15</v>
      </c>
      <c r="T1125" s="29"/>
      <c r="U1125" s="25">
        <f>LISTAS[[#This Row],[COSTO]]+(LISTAS[[#This Row],[COSTO]]*T1125)</f>
        <v>1222.4000000000001</v>
      </c>
      <c r="V1125" s="30">
        <f>IF(T1125="",0,U1125/LISTAS[[#This Row],[VENTA NETA]]-1)</f>
        <v>0</v>
      </c>
      <c r="X1125" s="25">
        <v>0</v>
      </c>
      <c r="Y1125" s="31" t="str">
        <f>IFERROR(LISTAS[[#This Row],[COSTO]]/X1125-1,"")</f>
        <v/>
      </c>
    </row>
    <row r="1126" spans="1:25" x14ac:dyDescent="0.2">
      <c r="A1126" s="6" t="s">
        <v>5092</v>
      </c>
      <c r="B1126" t="s">
        <v>4707</v>
      </c>
      <c r="C1126">
        <v>16</v>
      </c>
      <c r="D1126" t="s">
        <v>4782</v>
      </c>
      <c r="E1126" s="2">
        <v>2570.91</v>
      </c>
      <c r="F1126" s="6" t="str">
        <f>+_xlfn.XLOOKUP(LISTAS[[#This Row],[ID]],_01_CODIGOS_Y_COSTOS_xlsm[Producto y N°],_01_CODIGOS_Y_COSTOS_xlsm[FABRICA],"",0,1)</f>
        <v>DQAUTOPARTES</v>
      </c>
      <c r="G1126" s="13">
        <f>LISTAS[[#This Row],[Precio]]*(1-0.46)*(1-IF($C$3520="",0,$C$3520))</f>
        <v>1041.2185500000001</v>
      </c>
      <c r="H1126" s="1">
        <f>+_xlfn.XLOOKUP(LISTAS[[#This Row],[ID]],_01_CODIGOS_Y_COSTOS_xlsm[Producto y N°],_01_CODIGOS_Y_COSTOS_xlsm[COSTO],0,0,1)</f>
        <v>742.4</v>
      </c>
      <c r="I1126" s="115">
        <f>+IFERROR(LISTAS[[#This Row],[VENTA NETA]]/LISTAS[[#This Row],[COSTO]]-1,0)</f>
        <v>0.40250343480603457</v>
      </c>
      <c r="J1126" s="33" t="str">
        <f>IFERROR(VLOOKUP(LISTAS[[#This Row],[ID]],_01_CODIGOS_Y_COSTOS_xlsm[[Producto y N°]:[CODIGO]],2,0),"")</f>
        <v>4220</v>
      </c>
      <c r="M1126" s="22">
        <v>0.1</v>
      </c>
      <c r="N1126" s="23">
        <f>+LISTAS[[#This Row],[Precio]]+(LISTAS[[#This Row],[Precio]]*M1126)</f>
        <v>2828.0009999999997</v>
      </c>
      <c r="O1126" s="24">
        <f t="shared" si="32"/>
        <v>1145.3404049999999</v>
      </c>
      <c r="Q1126" s="21">
        <f>IFERROR(O1126/LISTAS[[#This Row],[COSTO]]-1,"")</f>
        <v>0.54275377828663784</v>
      </c>
      <c r="R1126" t="str">
        <f>+LISTAS[[#This Row],[ID]]</f>
        <v>TOPES Y TAPONES DE GOMA16</v>
      </c>
      <c r="T1126" s="29"/>
      <c r="U1126" s="25">
        <f>LISTAS[[#This Row],[COSTO]]+(LISTAS[[#This Row],[COSTO]]*T1126)</f>
        <v>742.4</v>
      </c>
      <c r="V1126" s="30">
        <f>IF(T1126="",0,U1126/LISTAS[[#This Row],[VENTA NETA]]-1)</f>
        <v>0</v>
      </c>
      <c r="X1126" s="25">
        <v>72.384</v>
      </c>
      <c r="Y1126" s="31">
        <f>IFERROR(LISTAS[[#This Row],[COSTO]]/X1126-1,"")</f>
        <v>9.2564102564102555</v>
      </c>
    </row>
    <row r="1127" spans="1:25" x14ac:dyDescent="0.2">
      <c r="A1127" s="6" t="s">
        <v>5269</v>
      </c>
      <c r="B1127" t="s">
        <v>4707</v>
      </c>
      <c r="C1127">
        <v>17</v>
      </c>
      <c r="D1127" t="s">
        <v>4783</v>
      </c>
      <c r="E1127" s="2">
        <v>2482.25</v>
      </c>
      <c r="F1127" s="6" t="str">
        <f>+_xlfn.XLOOKUP(LISTAS[[#This Row],[ID]],_01_CODIGOS_Y_COSTOS_xlsm[Producto y N°],_01_CODIGOS_Y_COSTOS_xlsm[FABRICA],"",0,1)</f>
        <v>DQAUTOPARTES</v>
      </c>
      <c r="G1127" s="13">
        <f>LISTAS[[#This Row],[Precio]]*(1-0.46)*(1-IF($C$3520="",0,$C$3520))</f>
        <v>1005.3112500000002</v>
      </c>
      <c r="H1127" s="1">
        <f>+_xlfn.XLOOKUP(LISTAS[[#This Row],[ID]],_01_CODIGOS_Y_COSTOS_xlsm[Producto y N°],_01_CODIGOS_Y_COSTOS_xlsm[COSTO],0,0,1)</f>
        <v>716.8</v>
      </c>
      <c r="I1127" s="115">
        <f>+IFERROR(LISTAS[[#This Row],[VENTA NETA]]/LISTAS[[#This Row],[COSTO]]-1,0)</f>
        <v>0.40249895368303612</v>
      </c>
      <c r="J1127" s="33" t="str">
        <f>IFERROR(VLOOKUP(LISTAS[[#This Row],[ID]],_01_CODIGOS_Y_COSTOS_xlsm[[Producto y N°]:[CODIGO]],2,0),"")</f>
        <v>4223</v>
      </c>
      <c r="M1127" s="22">
        <v>0.1</v>
      </c>
      <c r="N1127" s="23">
        <f>+LISTAS[[#This Row],[Precio]]+(LISTAS[[#This Row],[Precio]]*M1127)</f>
        <v>2730.4749999999999</v>
      </c>
      <c r="O1127" s="24">
        <f t="shared" si="32"/>
        <v>1105.8423749999999</v>
      </c>
      <c r="Q1127" s="21">
        <f>IFERROR(O1127/LISTAS[[#This Row],[COSTO]]-1,"")</f>
        <v>0.54274884905133924</v>
      </c>
      <c r="R1127" t="str">
        <f>+LISTAS[[#This Row],[ID]]</f>
        <v>TOPES Y TAPONES DE GOMA17</v>
      </c>
      <c r="T1127" s="29"/>
      <c r="U1127" s="25">
        <f>LISTAS[[#This Row],[COSTO]]+(LISTAS[[#This Row],[COSTO]]*T1127)</f>
        <v>716.8</v>
      </c>
      <c r="V1127" s="30">
        <f>IF(T1127="",0,U1127/LISTAS[[#This Row],[VENTA NETA]]-1)</f>
        <v>0</v>
      </c>
      <c r="X1127" s="25">
        <v>0</v>
      </c>
      <c r="Y1127" s="31" t="str">
        <f>IFERROR(LISTAS[[#This Row],[COSTO]]/X1127-1,"")</f>
        <v/>
      </c>
    </row>
    <row r="1128" spans="1:25" x14ac:dyDescent="0.2">
      <c r="A1128" s="6" t="s">
        <v>5091</v>
      </c>
      <c r="B1128" t="s">
        <v>4707</v>
      </c>
      <c r="C1128">
        <v>18</v>
      </c>
      <c r="D1128" t="s">
        <v>4784</v>
      </c>
      <c r="E1128" s="2">
        <v>9929.01</v>
      </c>
      <c r="F1128" s="6" t="str">
        <f>+_xlfn.XLOOKUP(LISTAS[[#This Row],[ID]],_01_CODIGOS_Y_COSTOS_xlsm[Producto y N°],_01_CODIGOS_Y_COSTOS_xlsm[FABRICA],"",0,1)</f>
        <v>DQAUTOPARTES</v>
      </c>
      <c r="G1128" s="13">
        <f>LISTAS[[#This Row],[Precio]]*(1-0.46)*(1-IF($C$3520="",0,$C$3520))</f>
        <v>4021.2490500000004</v>
      </c>
      <c r="H1128" s="1">
        <f>+_xlfn.XLOOKUP(LISTAS[[#This Row],[ID]],_01_CODIGOS_Y_COSTOS_xlsm[Producto y N°],_01_CODIGOS_Y_COSTOS_xlsm[COSTO],0,0,1)</f>
        <v>2867.2</v>
      </c>
      <c r="I1128" s="115">
        <f>+IFERROR(LISTAS[[#This Row],[VENTA NETA]]/LISTAS[[#This Row],[COSTO]]-1,0)</f>
        <v>0.40250036621093765</v>
      </c>
      <c r="J1128" s="33" t="str">
        <f>IFERROR(VLOOKUP(LISTAS[[#This Row],[ID]],_01_CODIGOS_Y_COSTOS_xlsm[[Producto y N°]:[CODIGO]],2,0),"")</f>
        <v>4263</v>
      </c>
      <c r="M1128" s="22">
        <v>0.1</v>
      </c>
      <c r="N1128" s="23">
        <f>+LISTAS[[#This Row],[Precio]]+(LISTAS[[#This Row],[Precio]]*M1128)</f>
        <v>10921.911</v>
      </c>
      <c r="O1128" s="24">
        <f t="shared" si="32"/>
        <v>4423.373955</v>
      </c>
      <c r="Q1128" s="21">
        <f>IFERROR(O1128/LISTAS[[#This Row],[COSTO]]-1,"")</f>
        <v>0.54275040283203135</v>
      </c>
      <c r="R1128" t="str">
        <f>+LISTAS[[#This Row],[ID]]</f>
        <v>TOPES Y TAPONES DE GOMA18</v>
      </c>
      <c r="T1128" s="29"/>
      <c r="U1128" s="25">
        <f>LISTAS[[#This Row],[COSTO]]+(LISTAS[[#This Row],[COSTO]]*T1128)</f>
        <v>2867.2</v>
      </c>
      <c r="V1128" s="30">
        <f>IF(T1128="",0,U1128/LISTAS[[#This Row],[VENTA NETA]]-1)</f>
        <v>0</v>
      </c>
      <c r="X1128" s="25">
        <v>279.55200000000002</v>
      </c>
      <c r="Y1128" s="31">
        <f>IFERROR(LISTAS[[#This Row],[COSTO]]/X1128-1,"")</f>
        <v>9.2564102564102555</v>
      </c>
    </row>
    <row r="1129" spans="1:25" x14ac:dyDescent="0.2">
      <c r="A1129" s="6" t="s">
        <v>5270</v>
      </c>
      <c r="B1129" t="s">
        <v>4707</v>
      </c>
      <c r="C1129">
        <v>19</v>
      </c>
      <c r="D1129" t="s">
        <v>4785</v>
      </c>
      <c r="E1129" s="2">
        <v>6626.73</v>
      </c>
      <c r="F1129" s="6" t="str">
        <f>+_xlfn.XLOOKUP(LISTAS[[#This Row],[ID]],_01_CODIGOS_Y_COSTOS_xlsm[Producto y N°],_01_CODIGOS_Y_COSTOS_xlsm[FABRICA],"",0,1)</f>
        <v>DQAUTOPARTES</v>
      </c>
      <c r="G1129" s="13">
        <f>LISTAS[[#This Row],[Precio]]*(1-0.46)*(1-IF($C$3520="",0,$C$3520))</f>
        <v>2683.8256500000002</v>
      </c>
      <c r="H1129" s="1">
        <f>+_xlfn.XLOOKUP(LISTAS[[#This Row],[ID]],_01_CODIGOS_Y_COSTOS_xlsm[Producto y N°],_01_CODIGOS_Y_COSTOS_xlsm[COSTO],0,0,1)</f>
        <v>1913.6</v>
      </c>
      <c r="I1129" s="115">
        <f>+IFERROR(LISTAS[[#This Row],[VENTA NETA]]/LISTAS[[#This Row],[COSTO]]-1,0)</f>
        <v>0.40250086224916415</v>
      </c>
      <c r="J1129" s="33" t="str">
        <f>IFERROR(VLOOKUP(LISTAS[[#This Row],[ID]],_01_CODIGOS_Y_COSTOS_xlsm[[Producto y N°]:[CODIGO]],2,0),"")</f>
        <v>4264</v>
      </c>
      <c r="M1129" s="22">
        <v>0.1</v>
      </c>
      <c r="N1129" s="23">
        <f>+LISTAS[[#This Row],[Precio]]+(LISTAS[[#This Row],[Precio]]*M1129)</f>
        <v>7289.4029999999993</v>
      </c>
      <c r="O1129" s="24">
        <f t="shared" ref="O1129:O1192" si="33">N1129*(1-0.46)*(1-IF($C$3520="",0,$C$3520))</f>
        <v>2952.2082149999997</v>
      </c>
      <c r="Q1129" s="21">
        <f>IFERROR(O1129/LISTAS[[#This Row],[COSTO]]-1,"")</f>
        <v>0.54275094847408023</v>
      </c>
      <c r="R1129" t="str">
        <f>+LISTAS[[#This Row],[ID]]</f>
        <v>TOPES Y TAPONES DE GOMA19</v>
      </c>
      <c r="T1129" s="29"/>
      <c r="U1129" s="25">
        <f>LISTAS[[#This Row],[COSTO]]+(LISTAS[[#This Row],[COSTO]]*T1129)</f>
        <v>1913.6</v>
      </c>
      <c r="V1129" s="30">
        <f>IF(T1129="",0,U1129/LISTAS[[#This Row],[VENTA NETA]]-1)</f>
        <v>0</v>
      </c>
      <c r="X1129" s="25">
        <v>0</v>
      </c>
      <c r="Y1129" s="31" t="str">
        <f>IFERROR(LISTAS[[#This Row],[COSTO]]/X1129-1,"")</f>
        <v/>
      </c>
    </row>
    <row r="1130" spans="1:25" x14ac:dyDescent="0.2">
      <c r="A1130" s="6" t="s">
        <v>5090</v>
      </c>
      <c r="B1130" t="s">
        <v>4707</v>
      </c>
      <c r="C1130">
        <v>20</v>
      </c>
      <c r="D1130" t="s">
        <v>4786</v>
      </c>
      <c r="E1130" s="2">
        <v>6382.94</v>
      </c>
      <c r="F1130" s="6" t="str">
        <f>+_xlfn.XLOOKUP(LISTAS[[#This Row],[ID]],_01_CODIGOS_Y_COSTOS_xlsm[Producto y N°],_01_CODIGOS_Y_COSTOS_xlsm[FABRICA],"",0,1)</f>
        <v>DQAUTOPARTES</v>
      </c>
      <c r="G1130" s="13">
        <f>LISTAS[[#This Row],[Precio]]*(1-0.46)*(1-IF($C$3520="",0,$C$3520))</f>
        <v>2585.0907000000002</v>
      </c>
      <c r="H1130" s="1">
        <f>+_xlfn.XLOOKUP(LISTAS[[#This Row],[ID]],_01_CODIGOS_Y_COSTOS_xlsm[Producto y N°],_01_CODIGOS_Y_COSTOS_xlsm[COSTO],0,0,1)</f>
        <v>1843.2</v>
      </c>
      <c r="I1130" s="115">
        <f>+IFERROR(LISTAS[[#This Row],[VENTA NETA]]/LISTAS[[#This Row],[COSTO]]-1,0)</f>
        <v>0.40250146484375016</v>
      </c>
      <c r="J1130" s="33" t="str">
        <f>IFERROR(VLOOKUP(LISTAS[[#This Row],[ID]],_01_CODIGOS_Y_COSTOS_xlsm[[Producto y N°]:[CODIGO]],2,0),"")</f>
        <v>4267</v>
      </c>
      <c r="M1130" s="22">
        <v>0.1</v>
      </c>
      <c r="N1130" s="23">
        <f>+LISTAS[[#This Row],[Precio]]+(LISTAS[[#This Row],[Precio]]*M1130)</f>
        <v>7021.2339999999995</v>
      </c>
      <c r="O1130" s="24">
        <f t="shared" si="33"/>
        <v>2843.5997699999998</v>
      </c>
      <c r="Q1130" s="21">
        <f>IFERROR(O1130/LISTAS[[#This Row],[COSTO]]-1,"")</f>
        <v>0.54275161132812477</v>
      </c>
      <c r="R1130" t="str">
        <f>+LISTAS[[#This Row],[ID]]</f>
        <v>TOPES Y TAPONES DE GOMA20</v>
      </c>
      <c r="T1130" s="29"/>
      <c r="U1130" s="25">
        <f>LISTAS[[#This Row],[COSTO]]+(LISTAS[[#This Row],[COSTO]]*T1130)</f>
        <v>1843.2</v>
      </c>
      <c r="V1130" s="30">
        <f>IF(T1130="",0,U1130/LISTAS[[#This Row],[VENTA NETA]]-1)</f>
        <v>0</v>
      </c>
      <c r="X1130" s="25">
        <v>179.71199999999999</v>
      </c>
      <c r="Y1130" s="31">
        <f>IFERROR(LISTAS[[#This Row],[COSTO]]/X1130-1,"")</f>
        <v>9.2564102564102573</v>
      </c>
    </row>
    <row r="1131" spans="1:25" x14ac:dyDescent="0.2">
      <c r="A1131" s="6" t="s">
        <v>5089</v>
      </c>
      <c r="B1131" t="s">
        <v>4707</v>
      </c>
      <c r="C1131">
        <v>21</v>
      </c>
      <c r="D1131" t="s">
        <v>4787</v>
      </c>
      <c r="E1131" s="2">
        <v>4893.58</v>
      </c>
      <c r="F1131" s="6" t="str">
        <f>+_xlfn.XLOOKUP(LISTAS[[#This Row],[ID]],_01_CODIGOS_Y_COSTOS_xlsm[Producto y N°],_01_CODIGOS_Y_COSTOS_xlsm[FABRICA],"",0,1)</f>
        <v>DQAUTOPARTES</v>
      </c>
      <c r="G1131" s="13">
        <f>LISTAS[[#This Row],[Precio]]*(1-0.46)*(1-IF($C$3520="",0,$C$3520))</f>
        <v>1981.8999000000003</v>
      </c>
      <c r="H1131" s="1">
        <f>+_xlfn.XLOOKUP(LISTAS[[#This Row],[ID]],_01_CODIGOS_Y_COSTOS_xlsm[Producto y N°],_01_CODIGOS_Y_COSTOS_xlsm[COSTO],0,0,1)</f>
        <v>1413.12</v>
      </c>
      <c r="I1131" s="115">
        <f>+IFERROR(LISTAS[[#This Row],[VENTA NETA]]/LISTAS[[#This Row],[COSTO]]-1,0)</f>
        <v>0.40249936311141332</v>
      </c>
      <c r="J1131" s="33" t="str">
        <f>IFERROR(VLOOKUP(LISTAS[[#This Row],[ID]],_01_CODIGOS_Y_COSTOS_xlsm[[Producto y N°]:[CODIGO]],2,0),"")</f>
        <v>4269</v>
      </c>
      <c r="M1131" s="22">
        <v>0.1</v>
      </c>
      <c r="N1131" s="23">
        <f>+LISTAS[[#This Row],[Precio]]+(LISTAS[[#This Row],[Precio]]*M1131)</f>
        <v>5382.9380000000001</v>
      </c>
      <c r="O1131" s="24">
        <f t="shared" si="33"/>
        <v>2180.0898900000002</v>
      </c>
      <c r="Q1131" s="21">
        <f>IFERROR(O1131/LISTAS[[#This Row],[COSTO]]-1,"")</f>
        <v>0.54274929942255468</v>
      </c>
      <c r="R1131" t="str">
        <f>+LISTAS[[#This Row],[ID]]</f>
        <v>TOPES Y TAPONES DE GOMA21</v>
      </c>
      <c r="T1131" s="29"/>
      <c r="U1131" s="25">
        <f>LISTAS[[#This Row],[COSTO]]+(LISTAS[[#This Row],[COSTO]]*T1131)</f>
        <v>1413.12</v>
      </c>
      <c r="V1131" s="30">
        <f>IF(T1131="",0,U1131/LISTAS[[#This Row],[VENTA NETA]]-1)</f>
        <v>0</v>
      </c>
      <c r="X1131" s="25">
        <v>137.7792</v>
      </c>
      <c r="Y1131" s="31">
        <f>IFERROR(LISTAS[[#This Row],[COSTO]]/X1131-1,"")</f>
        <v>9.2564102564102555</v>
      </c>
    </row>
    <row r="1132" spans="1:25" x14ac:dyDescent="0.2">
      <c r="A1132" s="6" t="s">
        <v>5081</v>
      </c>
      <c r="B1132" t="s">
        <v>4707</v>
      </c>
      <c r="C1132">
        <v>22</v>
      </c>
      <c r="D1132" t="s">
        <v>4788</v>
      </c>
      <c r="E1132" s="2">
        <v>5602.8</v>
      </c>
      <c r="F1132" s="6" t="str">
        <f>+_xlfn.XLOOKUP(LISTAS[[#This Row],[ID]],_01_CODIGOS_Y_COSTOS_xlsm[Producto y N°],_01_CODIGOS_Y_COSTOS_xlsm[FABRICA],"",0,1)</f>
        <v>DQAUTOPARTES</v>
      </c>
      <c r="G1132" s="13">
        <f>LISTAS[[#This Row],[Precio]]*(1-0.46)*(1-IF($C$3520="",0,$C$3520))</f>
        <v>2269.134</v>
      </c>
      <c r="H1132" s="1">
        <f>+_xlfn.XLOOKUP(LISTAS[[#This Row],[ID]],_01_CODIGOS_Y_COSTOS_xlsm[Producto y N°],_01_CODIGOS_Y_COSTOS_xlsm[COSTO],0,0,1)</f>
        <v>1617.92</v>
      </c>
      <c r="I1132" s="115">
        <f>+IFERROR(LISTAS[[#This Row],[VENTA NETA]]/LISTAS[[#This Row],[COSTO]]-1,0)</f>
        <v>0.40250074169303796</v>
      </c>
      <c r="J1132" s="33" t="str">
        <f>IFERROR(VLOOKUP(LISTAS[[#This Row],[ID]],_01_CODIGOS_Y_COSTOS_xlsm[[Producto y N°]:[CODIGO]],2,0),"")</f>
        <v>4282</v>
      </c>
      <c r="M1132" s="22">
        <v>0.1</v>
      </c>
      <c r="N1132" s="23">
        <f>+LISTAS[[#This Row],[Precio]]+(LISTAS[[#This Row],[Precio]]*M1132)</f>
        <v>6163.08</v>
      </c>
      <c r="O1132" s="24">
        <f t="shared" si="33"/>
        <v>2496.0473999999999</v>
      </c>
      <c r="Q1132" s="21">
        <f>IFERROR(O1132/LISTAS[[#This Row],[COSTO]]-1,"")</f>
        <v>0.54275081586234175</v>
      </c>
      <c r="R1132" t="str">
        <f>+LISTAS[[#This Row],[ID]]</f>
        <v>TOPES Y TAPONES DE GOMA22</v>
      </c>
      <c r="T1132" s="29"/>
      <c r="U1132" s="25">
        <f>LISTAS[[#This Row],[COSTO]]+(LISTAS[[#This Row],[COSTO]]*T1132)</f>
        <v>1617.92</v>
      </c>
      <c r="V1132" s="30">
        <f>IF(T1132="",0,U1132/LISTAS[[#This Row],[VENTA NETA]]-1)</f>
        <v>0</v>
      </c>
      <c r="X1132" s="25">
        <v>157.74719999999999</v>
      </c>
      <c r="Y1132" s="31">
        <f>IFERROR(LISTAS[[#This Row],[COSTO]]/X1132-1,"")</f>
        <v>9.2564102564102573</v>
      </c>
    </row>
    <row r="1133" spans="1:25" x14ac:dyDescent="0.2">
      <c r="A1133" s="6" t="s">
        <v>5101</v>
      </c>
      <c r="B1133" t="s">
        <v>4707</v>
      </c>
      <c r="C1133">
        <v>23</v>
      </c>
      <c r="D1133" t="s">
        <v>4789</v>
      </c>
      <c r="E1133" s="2">
        <v>7202.97</v>
      </c>
      <c r="F1133" s="6" t="str">
        <f>+_xlfn.XLOOKUP(LISTAS[[#This Row],[ID]],_01_CODIGOS_Y_COSTOS_xlsm[Producto y N°],_01_CODIGOS_Y_COSTOS_xlsm[FABRICA],"",0,1)</f>
        <v>DQAUTOPARTES</v>
      </c>
      <c r="G1133" s="13">
        <f>LISTAS[[#This Row],[Precio]]*(1-0.46)*(1-IF($C$3520="",0,$C$3520))</f>
        <v>2917.2028500000001</v>
      </c>
      <c r="H1133" s="1">
        <f>+_xlfn.XLOOKUP(LISTAS[[#This Row],[ID]],_01_CODIGOS_Y_COSTOS_xlsm[Producto y N°],_01_CODIGOS_Y_COSTOS_xlsm[COSTO],0,0,1)</f>
        <v>2080</v>
      </c>
      <c r="I1133" s="115">
        <f>+IFERROR(LISTAS[[#This Row],[VENTA NETA]]/LISTAS[[#This Row],[COSTO]]-1,0)</f>
        <v>0.40250137019230769</v>
      </c>
      <c r="J1133" s="33" t="str">
        <f>IFERROR(VLOOKUP(LISTAS[[#This Row],[ID]],_01_CODIGOS_Y_COSTOS_xlsm[[Producto y N°]:[CODIGO]],2,0),"")</f>
        <v>4284</v>
      </c>
      <c r="M1133" s="22">
        <v>0.1</v>
      </c>
      <c r="N1133" s="23">
        <f>+LISTAS[[#This Row],[Precio]]+(LISTAS[[#This Row],[Precio]]*M1133)</f>
        <v>7923.2669999999998</v>
      </c>
      <c r="O1133" s="24">
        <f t="shared" si="33"/>
        <v>3208.923135</v>
      </c>
      <c r="Q1133" s="21">
        <f>IFERROR(O1133/LISTAS[[#This Row],[COSTO]]-1,"")</f>
        <v>0.54275150721153853</v>
      </c>
      <c r="R1133" t="str">
        <f>+LISTAS[[#This Row],[ID]]</f>
        <v>TOPES Y TAPONES DE GOMA23</v>
      </c>
      <c r="T1133" s="29"/>
      <c r="U1133" s="25">
        <f>LISTAS[[#This Row],[COSTO]]+(LISTAS[[#This Row],[COSTO]]*T1133)</f>
        <v>2080</v>
      </c>
      <c r="V1133" s="30">
        <f>IF(T1133="",0,U1133/LISTAS[[#This Row],[VENTA NETA]]-1)</f>
        <v>0</v>
      </c>
      <c r="X1133" s="25">
        <v>202.8</v>
      </c>
      <c r="Y1133" s="31">
        <f>IFERROR(LISTAS[[#This Row],[COSTO]]/X1133-1,"")</f>
        <v>9.2564102564102555</v>
      </c>
    </row>
    <row r="1134" spans="1:25" x14ac:dyDescent="0.2">
      <c r="A1134" s="6" t="s">
        <v>5080</v>
      </c>
      <c r="B1134" t="s">
        <v>4707</v>
      </c>
      <c r="C1134">
        <v>24</v>
      </c>
      <c r="D1134" t="s">
        <v>4790</v>
      </c>
      <c r="E1134" s="2">
        <v>4893.58</v>
      </c>
      <c r="F1134" s="6" t="str">
        <f>+_xlfn.XLOOKUP(LISTAS[[#This Row],[ID]],_01_CODIGOS_Y_COSTOS_xlsm[Producto y N°],_01_CODIGOS_Y_COSTOS_xlsm[FABRICA],"",0,1)</f>
        <v>DQAUTOPARTES</v>
      </c>
      <c r="G1134" s="13">
        <f>LISTAS[[#This Row],[Precio]]*(1-0.46)*(1-IF($C$3520="",0,$C$3520))</f>
        <v>1981.8999000000003</v>
      </c>
      <c r="H1134" s="1">
        <f>+_xlfn.XLOOKUP(LISTAS[[#This Row],[ID]],_01_CODIGOS_Y_COSTOS_xlsm[Producto y N°],_01_CODIGOS_Y_COSTOS_xlsm[COSTO],0,0,1)</f>
        <v>1413.12</v>
      </c>
      <c r="I1134" s="115">
        <f>+IFERROR(LISTAS[[#This Row],[VENTA NETA]]/LISTAS[[#This Row],[COSTO]]-1,0)</f>
        <v>0.40249936311141332</v>
      </c>
      <c r="J1134" s="33" t="str">
        <f>IFERROR(VLOOKUP(LISTAS[[#This Row],[ID]],_01_CODIGOS_Y_COSTOS_xlsm[[Producto y N°]:[CODIGO]],2,0),"")</f>
        <v>5122</v>
      </c>
      <c r="M1134" s="22">
        <v>0.1</v>
      </c>
      <c r="N1134" s="23">
        <f>+LISTAS[[#This Row],[Precio]]+(LISTAS[[#This Row],[Precio]]*M1134)</f>
        <v>5382.9380000000001</v>
      </c>
      <c r="O1134" s="24">
        <f t="shared" si="33"/>
        <v>2180.0898900000002</v>
      </c>
      <c r="Q1134" s="21">
        <f>IFERROR(O1134/LISTAS[[#This Row],[COSTO]]-1,"")</f>
        <v>0.54274929942255468</v>
      </c>
      <c r="R1134" t="str">
        <f>+LISTAS[[#This Row],[ID]]</f>
        <v>TOPES Y TAPONES DE GOMA24</v>
      </c>
      <c r="T1134" s="29"/>
      <c r="U1134" s="25">
        <f>LISTAS[[#This Row],[COSTO]]+(LISTAS[[#This Row],[COSTO]]*T1134)</f>
        <v>1413.12</v>
      </c>
      <c r="V1134" s="30">
        <f>IF(T1134="",0,U1134/LISTAS[[#This Row],[VENTA NETA]]-1)</f>
        <v>0</v>
      </c>
      <c r="X1134" s="25">
        <v>137.7792</v>
      </c>
      <c r="Y1134" s="31">
        <f>IFERROR(LISTAS[[#This Row],[COSTO]]/X1134-1,"")</f>
        <v>9.2564102564102555</v>
      </c>
    </row>
    <row r="1135" spans="1:25" x14ac:dyDescent="0.2">
      <c r="A1135" s="6" t="s">
        <v>5271</v>
      </c>
      <c r="B1135" t="s">
        <v>4707</v>
      </c>
      <c r="C1135">
        <v>25</v>
      </c>
      <c r="D1135" t="s">
        <v>4790</v>
      </c>
      <c r="E1135" s="2">
        <v>4893.58</v>
      </c>
      <c r="F1135" s="6" t="str">
        <f>+_xlfn.XLOOKUP(LISTAS[[#This Row],[ID]],_01_CODIGOS_Y_COSTOS_xlsm[Producto y N°],_01_CODIGOS_Y_COSTOS_xlsm[FABRICA],"",0,1)</f>
        <v>DQAUTOPARTES</v>
      </c>
      <c r="G1135" s="13">
        <f>LISTAS[[#This Row],[Precio]]*(1-0.46)*(1-IF($C$3520="",0,$C$3520))</f>
        <v>1981.8999000000003</v>
      </c>
      <c r="H1135" s="1">
        <f>+_xlfn.XLOOKUP(LISTAS[[#This Row],[ID]],_01_CODIGOS_Y_COSTOS_xlsm[Producto y N°],_01_CODIGOS_Y_COSTOS_xlsm[COSTO],0,0,1)</f>
        <v>1413.12</v>
      </c>
      <c r="I1135" s="115">
        <f>+IFERROR(LISTAS[[#This Row],[VENTA NETA]]/LISTAS[[#This Row],[COSTO]]-1,0)</f>
        <v>0.40249936311141332</v>
      </c>
      <c r="J1135" s="33" t="str">
        <f>IFERROR(VLOOKUP(LISTAS[[#This Row],[ID]],_01_CODIGOS_Y_COSTOS_xlsm[[Producto y N°]:[CODIGO]],2,0),"")</f>
        <v>5122/A</v>
      </c>
      <c r="M1135" s="22">
        <v>0.1</v>
      </c>
      <c r="N1135" s="23">
        <f>+LISTAS[[#This Row],[Precio]]+(LISTAS[[#This Row],[Precio]]*M1135)</f>
        <v>5382.9380000000001</v>
      </c>
      <c r="O1135" s="24">
        <f t="shared" si="33"/>
        <v>2180.0898900000002</v>
      </c>
      <c r="Q1135" s="21">
        <f>IFERROR(O1135/LISTAS[[#This Row],[COSTO]]-1,"")</f>
        <v>0.54274929942255468</v>
      </c>
      <c r="R1135" t="str">
        <f>+LISTAS[[#This Row],[ID]]</f>
        <v>TOPES Y TAPONES DE GOMA25</v>
      </c>
      <c r="T1135" s="29"/>
      <c r="U1135" s="25">
        <f>LISTAS[[#This Row],[COSTO]]+(LISTAS[[#This Row],[COSTO]]*T1135)</f>
        <v>1413.12</v>
      </c>
      <c r="V1135" s="30">
        <f>IF(T1135="",0,U1135/LISTAS[[#This Row],[VENTA NETA]]-1)</f>
        <v>0</v>
      </c>
      <c r="X1135" s="25">
        <v>0</v>
      </c>
      <c r="Y1135" s="31" t="str">
        <f>IFERROR(LISTAS[[#This Row],[COSTO]]/X1135-1,"")</f>
        <v/>
      </c>
    </row>
    <row r="1136" spans="1:25" x14ac:dyDescent="0.2">
      <c r="A1136" s="6" t="s">
        <v>5272</v>
      </c>
      <c r="B1136" t="s">
        <v>4707</v>
      </c>
      <c r="C1136">
        <v>26</v>
      </c>
      <c r="D1136" t="s">
        <v>4791</v>
      </c>
      <c r="E1136" s="2">
        <v>3457.42</v>
      </c>
      <c r="F1136" s="6" t="str">
        <f>+_xlfn.XLOOKUP(LISTAS[[#This Row],[ID]],_01_CODIGOS_Y_COSTOS_xlsm[Producto y N°],_01_CODIGOS_Y_COSTOS_xlsm[FABRICA],"",0,1)</f>
        <v>DQAUTOPARTES</v>
      </c>
      <c r="G1136" s="13">
        <f>LISTAS[[#This Row],[Precio]]*(1-0.46)*(1-IF($C$3520="",0,$C$3520))</f>
        <v>1400.2551000000001</v>
      </c>
      <c r="H1136" s="1">
        <f>+_xlfn.XLOOKUP(LISTAS[[#This Row],[ID]],_01_CODIGOS_Y_COSTOS_xlsm[Producto y N°],_01_CODIGOS_Y_COSTOS_xlsm[COSTO],0,0,1)</f>
        <v>998.4</v>
      </c>
      <c r="I1136" s="115">
        <f>+IFERROR(LISTAS[[#This Row],[VENTA NETA]]/LISTAS[[#This Row],[COSTO]]-1,0)</f>
        <v>0.40249909855769239</v>
      </c>
      <c r="J1136" s="33" t="str">
        <f>IFERROR(VLOOKUP(LISTAS[[#This Row],[ID]],_01_CODIGOS_Y_COSTOS_xlsm[[Producto y N°]:[CODIGO]],2,0),"")</f>
        <v>5126</v>
      </c>
      <c r="M1136" s="22">
        <v>0.1</v>
      </c>
      <c r="N1136" s="23">
        <f>+LISTAS[[#This Row],[Precio]]+(LISTAS[[#This Row],[Precio]]*M1136)</f>
        <v>3803.1620000000003</v>
      </c>
      <c r="O1136" s="24">
        <f t="shared" si="33"/>
        <v>1540.2806100000003</v>
      </c>
      <c r="Q1136" s="21">
        <f>IFERROR(O1136/LISTAS[[#This Row],[COSTO]]-1,"")</f>
        <v>0.54274900841346185</v>
      </c>
      <c r="R1136" t="str">
        <f>+LISTAS[[#This Row],[ID]]</f>
        <v>TOPES Y TAPONES DE GOMA26</v>
      </c>
      <c r="T1136" s="29"/>
      <c r="U1136" s="25">
        <f>LISTAS[[#This Row],[COSTO]]+(LISTAS[[#This Row],[COSTO]]*T1136)</f>
        <v>998.4</v>
      </c>
      <c r="V1136" s="30">
        <f>IF(T1136="",0,U1136/LISTAS[[#This Row],[VENTA NETA]]-1)</f>
        <v>0</v>
      </c>
      <c r="X1136" s="25">
        <v>0</v>
      </c>
      <c r="Y1136" s="31" t="str">
        <f>IFERROR(LISTAS[[#This Row],[COSTO]]/X1136-1,"")</f>
        <v/>
      </c>
    </row>
    <row r="1137" spans="1:25" x14ac:dyDescent="0.2">
      <c r="A1137" s="6" t="s">
        <v>5273</v>
      </c>
      <c r="B1137" t="s">
        <v>4707</v>
      </c>
      <c r="C1137">
        <v>27</v>
      </c>
      <c r="D1137" t="s">
        <v>4792</v>
      </c>
      <c r="E1137" s="2">
        <v>3188.32</v>
      </c>
      <c r="F1137" s="6" t="str">
        <f>+_xlfn.XLOOKUP(LISTAS[[#This Row],[ID]],_01_CODIGOS_Y_COSTOS_xlsm[Producto y N°],_01_CODIGOS_Y_COSTOS_xlsm[FABRICA],"",0,1)</f>
        <v>DQAUTOPARTES</v>
      </c>
      <c r="G1137" s="13">
        <f>LISTAS[[#This Row],[Precio]]*(1-0.46)*(1-IF($C$3520="",0,$C$3520))</f>
        <v>1291.2696000000001</v>
      </c>
      <c r="H1137" s="1">
        <f>+_xlfn.XLOOKUP(LISTAS[[#This Row],[ID]],_01_CODIGOS_Y_COSTOS_xlsm[Producto y N°],_01_CODIGOS_Y_COSTOS_xlsm[COSTO],0,0,1)</f>
        <v>0</v>
      </c>
      <c r="I1137" s="115">
        <f>+IFERROR(LISTAS[[#This Row],[VENTA NETA]]/LISTAS[[#This Row],[COSTO]]-1,0)</f>
        <v>0</v>
      </c>
      <c r="J1137" s="33" t="str">
        <f>IFERROR(VLOOKUP(LISTAS[[#This Row],[ID]],_01_CODIGOS_Y_COSTOS_xlsm[[Producto y N°]:[CODIGO]],2,0),"")</f>
        <v>0</v>
      </c>
      <c r="M1137" s="22">
        <v>0</v>
      </c>
      <c r="N1137" s="23">
        <f>+LISTAS[[#This Row],[Precio]]+(LISTAS[[#This Row],[Precio]]*M1137)</f>
        <v>3188.32</v>
      </c>
      <c r="O1137" s="24">
        <f t="shared" si="33"/>
        <v>1291.2696000000001</v>
      </c>
      <c r="Q1137" s="21" t="str">
        <f>IFERROR(O1137/LISTAS[[#This Row],[COSTO]]-1,"")</f>
        <v/>
      </c>
      <c r="R1137" t="str">
        <f>+LISTAS[[#This Row],[ID]]</f>
        <v>TOPES Y TAPONES DE GOMA27</v>
      </c>
      <c r="T1137" s="29"/>
      <c r="U1137" s="25">
        <f>LISTAS[[#This Row],[COSTO]]+(LISTAS[[#This Row],[COSTO]]*T1137)</f>
        <v>0</v>
      </c>
      <c r="V1137" s="30">
        <f>IF(T1137="",0,U1137/LISTAS[[#This Row],[VENTA NETA]]-1)</f>
        <v>0</v>
      </c>
      <c r="X1137" s="25">
        <v>0</v>
      </c>
      <c r="Y1137" s="31" t="str">
        <f>IFERROR(LISTAS[[#This Row],[COSTO]]/X1137-1,"")</f>
        <v/>
      </c>
    </row>
    <row r="1138" spans="1:25" x14ac:dyDescent="0.2">
      <c r="A1138" s="6" t="s">
        <v>5274</v>
      </c>
      <c r="B1138" t="s">
        <v>4707</v>
      </c>
      <c r="C1138">
        <v>28</v>
      </c>
      <c r="D1138" t="s">
        <v>4793</v>
      </c>
      <c r="E1138" s="2">
        <v>3598.59</v>
      </c>
      <c r="F1138" s="6" t="str">
        <f>+_xlfn.XLOOKUP(LISTAS[[#This Row],[ID]],_01_CODIGOS_Y_COSTOS_xlsm[Producto y N°],_01_CODIGOS_Y_COSTOS_xlsm[FABRICA],"",0,1)</f>
        <v>DQAUTOPARTES</v>
      </c>
      <c r="G1138" s="13">
        <f>LISTAS[[#This Row],[Precio]]*(1-0.46)*(1-IF($C$3520="",0,$C$3520))</f>
        <v>1457.42895</v>
      </c>
      <c r="H1138" s="1">
        <f>+_xlfn.XLOOKUP(LISTAS[[#This Row],[ID]],_01_CODIGOS_Y_COSTOS_xlsm[Producto y N°],_01_CODIGOS_Y_COSTOS_xlsm[COSTO],0,0,1)</f>
        <v>0</v>
      </c>
      <c r="I1138" s="115">
        <f>+IFERROR(LISTAS[[#This Row],[VENTA NETA]]/LISTAS[[#This Row],[COSTO]]-1,0)</f>
        <v>0</v>
      </c>
      <c r="J1138" s="33" t="str">
        <f>IFERROR(VLOOKUP(LISTAS[[#This Row],[ID]],_01_CODIGOS_Y_COSTOS_xlsm[[Producto y N°]:[CODIGO]],2,0),"")</f>
        <v>5168</v>
      </c>
      <c r="M1138" s="22">
        <v>0</v>
      </c>
      <c r="N1138" s="23">
        <f>+LISTAS[[#This Row],[Precio]]+(LISTAS[[#This Row],[Precio]]*M1138)</f>
        <v>3598.59</v>
      </c>
      <c r="O1138" s="24">
        <f t="shared" si="33"/>
        <v>1457.42895</v>
      </c>
      <c r="Q1138" s="21" t="str">
        <f>IFERROR(O1138/LISTAS[[#This Row],[COSTO]]-1,"")</f>
        <v/>
      </c>
      <c r="R1138" t="str">
        <f>+LISTAS[[#This Row],[ID]]</f>
        <v>TOPES Y TAPONES DE GOMA28</v>
      </c>
      <c r="T1138" s="29"/>
      <c r="U1138" s="25">
        <f>LISTAS[[#This Row],[COSTO]]+(LISTAS[[#This Row],[COSTO]]*T1138)</f>
        <v>0</v>
      </c>
      <c r="V1138" s="30">
        <f>IF(T1138="",0,U1138/LISTAS[[#This Row],[VENTA NETA]]-1)</f>
        <v>0</v>
      </c>
      <c r="X1138" s="25">
        <v>0</v>
      </c>
      <c r="Y1138" s="31" t="str">
        <f>IFERROR(LISTAS[[#This Row],[COSTO]]/X1138-1,"")</f>
        <v/>
      </c>
    </row>
    <row r="1139" spans="1:25" x14ac:dyDescent="0.2">
      <c r="A1139" s="6" t="s">
        <v>5079</v>
      </c>
      <c r="B1139" t="s">
        <v>4707</v>
      </c>
      <c r="C1139">
        <v>29</v>
      </c>
      <c r="D1139" t="s">
        <v>4794</v>
      </c>
      <c r="E1139" s="2">
        <v>5939.67</v>
      </c>
      <c r="F1139" s="6" t="str">
        <f>+_xlfn.XLOOKUP(LISTAS[[#This Row],[ID]],_01_CODIGOS_Y_COSTOS_xlsm[Producto y N°],_01_CODIGOS_Y_COSTOS_xlsm[FABRICA],"",0,1)</f>
        <v>DQAUTOPARTES</v>
      </c>
      <c r="G1139" s="13">
        <f>LISTAS[[#This Row],[Precio]]*(1-0.46)*(1-IF($C$3520="",0,$C$3520))</f>
        <v>2405.5663500000001</v>
      </c>
      <c r="H1139" s="1">
        <f>+_xlfn.XLOOKUP(LISTAS[[#This Row],[ID]],_01_CODIGOS_Y_COSTOS_xlsm[Producto y N°],_01_CODIGOS_Y_COSTOS_xlsm[COSTO],0,0,1)</f>
        <v>1715.2</v>
      </c>
      <c r="I1139" s="115">
        <f>+IFERROR(LISTAS[[#This Row],[VENTA NETA]]/LISTAS[[#This Row],[COSTO]]-1,0)</f>
        <v>0.40249903801305975</v>
      </c>
      <c r="J1139" s="33" t="str">
        <f>IFERROR(VLOOKUP(LISTAS[[#This Row],[ID]],_01_CODIGOS_Y_COSTOS_xlsm[[Producto y N°]:[CODIGO]],2,0),"")</f>
        <v>5169</v>
      </c>
      <c r="M1139" s="22">
        <v>0.1</v>
      </c>
      <c r="N1139" s="23">
        <f>+LISTAS[[#This Row],[Precio]]+(LISTAS[[#This Row],[Precio]]*M1139)</f>
        <v>6533.6369999999997</v>
      </c>
      <c r="O1139" s="24">
        <f t="shared" si="33"/>
        <v>2646.122985</v>
      </c>
      <c r="Q1139" s="21">
        <f>IFERROR(O1139/LISTAS[[#This Row],[COSTO]]-1,"")</f>
        <v>0.54274894181436562</v>
      </c>
      <c r="R1139" t="str">
        <f>+LISTAS[[#This Row],[ID]]</f>
        <v>TOPES Y TAPONES DE GOMA29</v>
      </c>
      <c r="T1139" s="29"/>
      <c r="U1139" s="25">
        <f>LISTAS[[#This Row],[COSTO]]+(LISTAS[[#This Row],[COSTO]]*T1139)</f>
        <v>1715.2</v>
      </c>
      <c r="V1139" s="30">
        <f>IF(T1139="",0,U1139/LISTAS[[#This Row],[VENTA NETA]]-1)</f>
        <v>0</v>
      </c>
      <c r="X1139" s="25">
        <v>167.232</v>
      </c>
      <c r="Y1139" s="31">
        <f>IFERROR(LISTAS[[#This Row],[COSTO]]/X1139-1,"")</f>
        <v>9.2564102564102573</v>
      </c>
    </row>
    <row r="1140" spans="1:25" x14ac:dyDescent="0.2">
      <c r="A1140" s="6" t="s">
        <v>5275</v>
      </c>
      <c r="B1140" t="s">
        <v>4707</v>
      </c>
      <c r="C1140">
        <v>30</v>
      </c>
      <c r="D1140" t="s">
        <v>4795</v>
      </c>
      <c r="E1140" s="2">
        <v>3767.36</v>
      </c>
      <c r="F1140" s="6" t="str">
        <f>+_xlfn.XLOOKUP(LISTAS[[#This Row],[ID]],_01_CODIGOS_Y_COSTOS_xlsm[Producto y N°],_01_CODIGOS_Y_COSTOS_xlsm[FABRICA],"",0,1)</f>
        <v>DQAUTOPARTES</v>
      </c>
      <c r="G1140" s="13">
        <f>LISTAS[[#This Row],[Precio]]*(1-0.46)*(1-IF($C$3520="",0,$C$3520))</f>
        <v>1525.7808</v>
      </c>
      <c r="H1140" s="1">
        <f>+_xlfn.XLOOKUP(LISTAS[[#This Row],[ID]],_01_CODIGOS_Y_COSTOS_xlsm[Producto y N°],_01_CODIGOS_Y_COSTOS_xlsm[COSTO],0,0,1)</f>
        <v>0</v>
      </c>
      <c r="I1140" s="115">
        <f>+IFERROR(LISTAS[[#This Row],[VENTA NETA]]/LISTAS[[#This Row],[COSTO]]-1,0)</f>
        <v>0</v>
      </c>
      <c r="J1140" s="33" t="str">
        <f>IFERROR(VLOOKUP(LISTAS[[#This Row],[ID]],_01_CODIGOS_Y_COSTOS_xlsm[[Producto y N°]:[CODIGO]],2,0),"")</f>
        <v>0</v>
      </c>
      <c r="M1140" s="22">
        <v>0</v>
      </c>
      <c r="N1140" s="23">
        <f>+LISTAS[[#This Row],[Precio]]+(LISTAS[[#This Row],[Precio]]*M1140)</f>
        <v>3767.36</v>
      </c>
      <c r="O1140" s="24">
        <f t="shared" si="33"/>
        <v>1525.7808</v>
      </c>
      <c r="Q1140" s="21" t="str">
        <f>IFERROR(O1140/LISTAS[[#This Row],[COSTO]]-1,"")</f>
        <v/>
      </c>
      <c r="R1140" t="str">
        <f>+LISTAS[[#This Row],[ID]]</f>
        <v>TOPES Y TAPONES DE GOMA30</v>
      </c>
      <c r="T1140" s="29"/>
      <c r="U1140" s="25">
        <f>LISTAS[[#This Row],[COSTO]]+(LISTAS[[#This Row],[COSTO]]*T1140)</f>
        <v>0</v>
      </c>
      <c r="V1140" s="30">
        <f>IF(T1140="",0,U1140/LISTAS[[#This Row],[VENTA NETA]]-1)</f>
        <v>0</v>
      </c>
      <c r="X1140" s="25">
        <v>0</v>
      </c>
      <c r="Y1140" s="31" t="str">
        <f>IFERROR(LISTAS[[#This Row],[COSTO]]/X1140-1,"")</f>
        <v/>
      </c>
    </row>
    <row r="1141" spans="1:25" x14ac:dyDescent="0.2">
      <c r="A1141" s="6" t="s">
        <v>5276</v>
      </c>
      <c r="B1141" t="s">
        <v>4707</v>
      </c>
      <c r="C1141">
        <v>31</v>
      </c>
      <c r="D1141" t="s">
        <v>4796</v>
      </c>
      <c r="E1141" s="2">
        <v>5602.45</v>
      </c>
      <c r="F1141" s="6" t="str">
        <f>+_xlfn.XLOOKUP(LISTAS[[#This Row],[ID]],_01_CODIGOS_Y_COSTOS_xlsm[Producto y N°],_01_CODIGOS_Y_COSTOS_xlsm[FABRICA],"",0,1)</f>
        <v>DQAUTOPARTES</v>
      </c>
      <c r="G1141" s="13">
        <f>LISTAS[[#This Row],[Precio]]*(1-0.46)*(1-IF($C$3520="",0,$C$3520))</f>
        <v>2268.9922500000002</v>
      </c>
      <c r="H1141" s="1">
        <f>+_xlfn.XLOOKUP(LISTAS[[#This Row],[ID]],_01_CODIGOS_Y_COSTOS_xlsm[Producto y N°],_01_CODIGOS_Y_COSTOS_xlsm[COSTO],0,0,1)</f>
        <v>0</v>
      </c>
      <c r="I1141" s="115">
        <f>+IFERROR(LISTAS[[#This Row],[VENTA NETA]]/LISTAS[[#This Row],[COSTO]]-1,0)</f>
        <v>0</v>
      </c>
      <c r="J1141" s="33" t="str">
        <f>IFERROR(VLOOKUP(LISTAS[[#This Row],[ID]],_01_CODIGOS_Y_COSTOS_xlsm[[Producto y N°]:[CODIGO]],2,0),"")</f>
        <v>0</v>
      </c>
      <c r="M1141" s="22">
        <v>0</v>
      </c>
      <c r="N1141" s="23">
        <f>+LISTAS[[#This Row],[Precio]]+(LISTAS[[#This Row],[Precio]]*M1141)</f>
        <v>5602.45</v>
      </c>
      <c r="O1141" s="24">
        <f t="shared" si="33"/>
        <v>2268.9922500000002</v>
      </c>
      <c r="Q1141" s="21" t="str">
        <f>IFERROR(O1141/LISTAS[[#This Row],[COSTO]]-1,"")</f>
        <v/>
      </c>
      <c r="R1141" t="str">
        <f>+LISTAS[[#This Row],[ID]]</f>
        <v>TOPES Y TAPONES DE GOMA31</v>
      </c>
      <c r="T1141" s="29"/>
      <c r="U1141" s="25">
        <f>LISTAS[[#This Row],[COSTO]]+(LISTAS[[#This Row],[COSTO]]*T1141)</f>
        <v>0</v>
      </c>
      <c r="V1141" s="30">
        <f>IF(T1141="",0,U1141/LISTAS[[#This Row],[VENTA NETA]]-1)</f>
        <v>0</v>
      </c>
      <c r="X1141" s="25">
        <v>0</v>
      </c>
      <c r="Y1141" s="31" t="str">
        <f>IFERROR(LISTAS[[#This Row],[COSTO]]/X1141-1,"")</f>
        <v/>
      </c>
    </row>
    <row r="1142" spans="1:25" x14ac:dyDescent="0.2">
      <c r="A1142" s="6" t="s">
        <v>5277</v>
      </c>
      <c r="B1142" t="s">
        <v>4707</v>
      </c>
      <c r="C1142">
        <v>32</v>
      </c>
      <c r="D1142" t="s">
        <v>4797</v>
      </c>
      <c r="E1142" s="2">
        <v>2989.4</v>
      </c>
      <c r="F1142" s="6" t="str">
        <f>+_xlfn.XLOOKUP(LISTAS[[#This Row],[ID]],_01_CODIGOS_Y_COSTOS_xlsm[Producto y N°],_01_CODIGOS_Y_COSTOS_xlsm[FABRICA],"",0,1)</f>
        <v>DQAUTOPARTES</v>
      </c>
      <c r="G1142" s="13">
        <f>LISTAS[[#This Row],[Precio]]*(1-0.46)*(1-IF($C$3520="",0,$C$3520))</f>
        <v>1210.7070000000001</v>
      </c>
      <c r="H1142" s="1">
        <f>+_xlfn.XLOOKUP(LISTAS[[#This Row],[ID]],_01_CODIGOS_Y_COSTOS_xlsm[Producto y N°],_01_CODIGOS_Y_COSTOS_xlsm[COSTO],0,0,1)</f>
        <v>0</v>
      </c>
      <c r="I1142" s="115">
        <f>+IFERROR(LISTAS[[#This Row],[VENTA NETA]]/LISTAS[[#This Row],[COSTO]]-1,0)</f>
        <v>0</v>
      </c>
      <c r="J1142" s="33" t="str">
        <f>IFERROR(VLOOKUP(LISTAS[[#This Row],[ID]],_01_CODIGOS_Y_COSTOS_xlsm[[Producto y N°]:[CODIGO]],2,0),"")</f>
        <v>0</v>
      </c>
      <c r="M1142" s="22">
        <v>0</v>
      </c>
      <c r="N1142" s="23">
        <f>+LISTAS[[#This Row],[Precio]]+(LISTAS[[#This Row],[Precio]]*M1142)</f>
        <v>2989.4</v>
      </c>
      <c r="O1142" s="24">
        <f t="shared" si="33"/>
        <v>1210.7070000000001</v>
      </c>
      <c r="Q1142" s="21" t="str">
        <f>IFERROR(O1142/LISTAS[[#This Row],[COSTO]]-1,"")</f>
        <v/>
      </c>
      <c r="R1142" t="str">
        <f>+LISTAS[[#This Row],[ID]]</f>
        <v>TOPES Y TAPONES DE GOMA32</v>
      </c>
      <c r="T1142" s="29"/>
      <c r="U1142" s="25">
        <f>LISTAS[[#This Row],[COSTO]]+(LISTAS[[#This Row],[COSTO]]*T1142)</f>
        <v>0</v>
      </c>
      <c r="V1142" s="30">
        <f>IF(T1142="",0,U1142/LISTAS[[#This Row],[VENTA NETA]]-1)</f>
        <v>0</v>
      </c>
      <c r="X1142" s="25">
        <v>0</v>
      </c>
      <c r="Y1142" s="31" t="str">
        <f>IFERROR(LISTAS[[#This Row],[COSTO]]/X1142-1,"")</f>
        <v/>
      </c>
    </row>
    <row r="1143" spans="1:25" x14ac:dyDescent="0.2">
      <c r="A1143" s="6" t="s">
        <v>5278</v>
      </c>
      <c r="B1143" t="s">
        <v>4707</v>
      </c>
      <c r="C1143">
        <v>33</v>
      </c>
      <c r="D1143" t="s">
        <v>4798</v>
      </c>
      <c r="E1143" s="2">
        <v>3903.74</v>
      </c>
      <c r="F1143" s="6" t="str">
        <f>+_xlfn.XLOOKUP(LISTAS[[#This Row],[ID]],_01_CODIGOS_Y_COSTOS_xlsm[Producto y N°],_01_CODIGOS_Y_COSTOS_xlsm[FABRICA],"",0,1)</f>
        <v>DQAUTOPARTES</v>
      </c>
      <c r="G1143" s="13">
        <f>LISTAS[[#This Row],[Precio]]*(1-0.46)*(1-IF($C$3520="",0,$C$3520))</f>
        <v>1581.0147000000002</v>
      </c>
      <c r="H1143" s="1">
        <f>+_xlfn.XLOOKUP(LISTAS[[#This Row],[ID]],_01_CODIGOS_Y_COSTOS_xlsm[Producto y N°],_01_CODIGOS_Y_COSTOS_xlsm[COSTO],0,0,1)</f>
        <v>0</v>
      </c>
      <c r="I1143" s="115">
        <f>+IFERROR(LISTAS[[#This Row],[VENTA NETA]]/LISTAS[[#This Row],[COSTO]]-1,0)</f>
        <v>0</v>
      </c>
      <c r="J1143" s="33" t="str">
        <f>IFERROR(VLOOKUP(LISTAS[[#This Row],[ID]],_01_CODIGOS_Y_COSTOS_xlsm[[Producto y N°]:[CODIGO]],2,0),"")</f>
        <v>0</v>
      </c>
      <c r="M1143" s="22">
        <v>0</v>
      </c>
      <c r="N1143" s="23">
        <f>+LISTAS[[#This Row],[Precio]]+(LISTAS[[#This Row],[Precio]]*M1143)</f>
        <v>3903.74</v>
      </c>
      <c r="O1143" s="24">
        <f t="shared" si="33"/>
        <v>1581.0147000000002</v>
      </c>
      <c r="Q1143" s="21" t="str">
        <f>IFERROR(O1143/LISTAS[[#This Row],[COSTO]]-1,"")</f>
        <v/>
      </c>
      <c r="R1143" t="str">
        <f>+LISTAS[[#This Row],[ID]]</f>
        <v>TOPES Y TAPONES DE GOMA33</v>
      </c>
      <c r="T1143" s="29"/>
      <c r="U1143" s="25">
        <f>LISTAS[[#This Row],[COSTO]]+(LISTAS[[#This Row],[COSTO]]*T1143)</f>
        <v>0</v>
      </c>
      <c r="V1143" s="30">
        <f>IF(T1143="",0,U1143/LISTAS[[#This Row],[VENTA NETA]]-1)</f>
        <v>0</v>
      </c>
      <c r="X1143" s="25">
        <v>0</v>
      </c>
      <c r="Y1143" s="31" t="str">
        <f>IFERROR(LISTAS[[#This Row],[COSTO]]/X1143-1,"")</f>
        <v/>
      </c>
    </row>
    <row r="1144" spans="1:25" x14ac:dyDescent="0.2">
      <c r="A1144" s="6" t="s">
        <v>5279</v>
      </c>
      <c r="B1144" t="s">
        <v>4707</v>
      </c>
      <c r="C1144">
        <v>34</v>
      </c>
      <c r="D1144" t="s">
        <v>4799</v>
      </c>
      <c r="E1144" s="2">
        <v>6737.54</v>
      </c>
      <c r="F1144" s="6" t="str">
        <f>+_xlfn.XLOOKUP(LISTAS[[#This Row],[ID]],_01_CODIGOS_Y_COSTOS_xlsm[Producto y N°],_01_CODIGOS_Y_COSTOS_xlsm[FABRICA],"",0,1)</f>
        <v>DQAUTOPARTES</v>
      </c>
      <c r="G1144" s="13">
        <f>LISTAS[[#This Row],[Precio]]*(1-0.46)*(1-IF($C$3520="",0,$C$3520))</f>
        <v>2728.7037</v>
      </c>
      <c r="H1144" s="1">
        <f>+_xlfn.XLOOKUP(LISTAS[[#This Row],[ID]],_01_CODIGOS_Y_COSTOS_xlsm[Producto y N°],_01_CODIGOS_Y_COSTOS_xlsm[COSTO],0,0,1)</f>
        <v>1945.6</v>
      </c>
      <c r="I1144" s="115">
        <f>+IFERROR(LISTAS[[#This Row],[VENTA NETA]]/LISTAS[[#This Row],[COSTO]]-1,0)</f>
        <v>0.40249984580592124</v>
      </c>
      <c r="J1144" s="33" t="str">
        <f>IFERROR(VLOOKUP(LISTAS[[#This Row],[ID]],_01_CODIGOS_Y_COSTOS_xlsm[[Producto y N°]:[CODIGO]],2,0),"")</f>
        <v>6108</v>
      </c>
      <c r="M1144" s="22">
        <v>0.1</v>
      </c>
      <c r="N1144" s="23">
        <f>+LISTAS[[#This Row],[Precio]]+(LISTAS[[#This Row],[Precio]]*M1144)</f>
        <v>7411.2939999999999</v>
      </c>
      <c r="O1144" s="24">
        <f t="shared" si="33"/>
        <v>3001.5740700000001</v>
      </c>
      <c r="Q1144" s="21">
        <f>IFERROR(O1144/LISTAS[[#This Row],[COSTO]]-1,"")</f>
        <v>0.54274983038651325</v>
      </c>
      <c r="R1144" t="str">
        <f>+LISTAS[[#This Row],[ID]]</f>
        <v>TOPES Y TAPONES DE GOMA34</v>
      </c>
      <c r="T1144" s="29"/>
      <c r="U1144" s="25">
        <f>LISTAS[[#This Row],[COSTO]]+(LISTAS[[#This Row],[COSTO]]*T1144)</f>
        <v>1945.6</v>
      </c>
      <c r="V1144" s="30">
        <f>IF(T1144="",0,U1144/LISTAS[[#This Row],[VENTA NETA]]-1)</f>
        <v>0</v>
      </c>
      <c r="X1144" s="25">
        <v>0</v>
      </c>
      <c r="Y1144" s="31" t="str">
        <f>IFERROR(LISTAS[[#This Row],[COSTO]]/X1144-1,"")</f>
        <v/>
      </c>
    </row>
    <row r="1145" spans="1:25" x14ac:dyDescent="0.2">
      <c r="A1145" s="6" t="s">
        <v>5100</v>
      </c>
      <c r="B1145" t="s">
        <v>4707</v>
      </c>
      <c r="C1145">
        <v>35</v>
      </c>
      <c r="D1145" t="s">
        <v>4800</v>
      </c>
      <c r="E1145" s="2">
        <v>4964.51</v>
      </c>
      <c r="F1145" s="6" t="str">
        <f>+_xlfn.XLOOKUP(LISTAS[[#This Row],[ID]],_01_CODIGOS_Y_COSTOS_xlsm[Producto y N°],_01_CODIGOS_Y_COSTOS_xlsm[FABRICA],"",0,1)</f>
        <v>DQAUTOPARTES</v>
      </c>
      <c r="G1145" s="13">
        <f>LISTAS[[#This Row],[Precio]]*(1-0.46)*(1-IF($C$3520="",0,$C$3520))</f>
        <v>2010.6265500000004</v>
      </c>
      <c r="H1145" s="1">
        <f>+_xlfn.XLOOKUP(LISTAS[[#This Row],[ID]],_01_CODIGOS_Y_COSTOS_xlsm[Producto y N°],_01_CODIGOS_Y_COSTOS_xlsm[COSTO],0,0,1)</f>
        <v>1433.6</v>
      </c>
      <c r="I1145" s="115">
        <f>+IFERROR(LISTAS[[#This Row],[VENTA NETA]]/LISTAS[[#This Row],[COSTO]]-1,0)</f>
        <v>0.40250177873883963</v>
      </c>
      <c r="J1145" s="33" t="str">
        <f>IFERROR(VLOOKUP(LISTAS[[#This Row],[ID]],_01_CODIGOS_Y_COSTOS_xlsm[[Producto y N°]:[CODIGO]],2,0),"")</f>
        <v>6109</v>
      </c>
      <c r="M1145" s="22">
        <v>0.1</v>
      </c>
      <c r="N1145" s="23">
        <f>+LISTAS[[#This Row],[Precio]]+(LISTAS[[#This Row],[Precio]]*M1145)</f>
        <v>5460.9610000000002</v>
      </c>
      <c r="O1145" s="24">
        <f t="shared" si="33"/>
        <v>2211.6892050000006</v>
      </c>
      <c r="Q1145" s="21">
        <f>IFERROR(O1145/LISTAS[[#This Row],[COSTO]]-1,"")</f>
        <v>0.54275195661272368</v>
      </c>
      <c r="R1145" t="str">
        <f>+LISTAS[[#This Row],[ID]]</f>
        <v>TOPES Y TAPONES DE GOMA35</v>
      </c>
      <c r="T1145" s="29"/>
      <c r="U1145" s="25">
        <f>LISTAS[[#This Row],[COSTO]]+(LISTAS[[#This Row],[COSTO]]*T1145)</f>
        <v>1433.6</v>
      </c>
      <c r="V1145" s="30">
        <f>IF(T1145="",0,U1145/LISTAS[[#This Row],[VENTA NETA]]-1)</f>
        <v>0</v>
      </c>
      <c r="X1145" s="25">
        <v>139.77600000000001</v>
      </c>
      <c r="Y1145" s="31">
        <f>IFERROR(LISTAS[[#This Row],[COSTO]]/X1145-1,"")</f>
        <v>9.2564102564102555</v>
      </c>
    </row>
    <row r="1146" spans="1:25" x14ac:dyDescent="0.2">
      <c r="A1146" s="6" t="s">
        <v>5099</v>
      </c>
      <c r="B1146" t="s">
        <v>4707</v>
      </c>
      <c r="C1146">
        <v>36</v>
      </c>
      <c r="D1146" t="s">
        <v>4801</v>
      </c>
      <c r="E1146" s="2">
        <v>7801.37</v>
      </c>
      <c r="F1146" s="6" t="str">
        <f>+_xlfn.XLOOKUP(LISTAS[[#This Row],[ID]],_01_CODIGOS_Y_COSTOS_xlsm[Producto y N°],_01_CODIGOS_Y_COSTOS_xlsm[FABRICA],"",0,1)</f>
        <v>DQAUTOPARTES</v>
      </c>
      <c r="G1146" s="13">
        <f>LISTAS[[#This Row],[Precio]]*(1-0.46)*(1-IF($C$3520="",0,$C$3520))</f>
        <v>3159.5548500000004</v>
      </c>
      <c r="H1146" s="1">
        <f>+_xlfn.XLOOKUP(LISTAS[[#This Row],[ID]],_01_CODIGOS_Y_COSTOS_xlsm[Producto y N°],_01_CODIGOS_Y_COSTOS_xlsm[COSTO],0,0,1)</f>
        <v>2252.8000000000002</v>
      </c>
      <c r="I1146" s="115">
        <f>+IFERROR(LISTAS[[#This Row],[VENTA NETA]]/LISTAS[[#This Row],[COSTO]]-1,0)</f>
        <v>0.40250126509232964</v>
      </c>
      <c r="J1146" s="33" t="str">
        <f>IFERROR(VLOOKUP(LISTAS[[#This Row],[ID]],_01_CODIGOS_Y_COSTOS_xlsm[[Producto y N°]:[CODIGO]],2,0),"")</f>
        <v>6110</v>
      </c>
      <c r="M1146" s="22">
        <v>0.1</v>
      </c>
      <c r="N1146" s="23">
        <f>+LISTAS[[#This Row],[Precio]]+(LISTAS[[#This Row],[Precio]]*M1146)</f>
        <v>8581.5069999999996</v>
      </c>
      <c r="O1146" s="24">
        <f t="shared" si="33"/>
        <v>3475.5103349999999</v>
      </c>
      <c r="Q1146" s="21">
        <f>IFERROR(O1146/LISTAS[[#This Row],[COSTO]]-1,"")</f>
        <v>0.54275139160156227</v>
      </c>
      <c r="R1146" t="str">
        <f>+LISTAS[[#This Row],[ID]]</f>
        <v>TOPES Y TAPONES DE GOMA36</v>
      </c>
      <c r="T1146" s="29"/>
      <c r="U1146" s="25">
        <f>LISTAS[[#This Row],[COSTO]]+(LISTAS[[#This Row],[COSTO]]*T1146)</f>
        <v>2252.8000000000002</v>
      </c>
      <c r="V1146" s="30">
        <f>IF(T1146="",0,U1146/LISTAS[[#This Row],[VENTA NETA]]-1)</f>
        <v>0</v>
      </c>
      <c r="X1146" s="25">
        <v>219.648</v>
      </c>
      <c r="Y1146" s="31">
        <f>IFERROR(LISTAS[[#This Row],[COSTO]]/X1146-1,"")</f>
        <v>9.2564102564102573</v>
      </c>
    </row>
    <row r="1147" spans="1:25" x14ac:dyDescent="0.2">
      <c r="A1147" s="6" t="s">
        <v>5280</v>
      </c>
      <c r="B1147" t="s">
        <v>4707</v>
      </c>
      <c r="C1147">
        <v>37</v>
      </c>
      <c r="D1147" t="s">
        <v>4802</v>
      </c>
      <c r="E1147" s="2">
        <v>3049.63</v>
      </c>
      <c r="F1147" s="6" t="str">
        <f>+_xlfn.XLOOKUP(LISTAS[[#This Row],[ID]],_01_CODIGOS_Y_COSTOS_xlsm[Producto y N°],_01_CODIGOS_Y_COSTOS_xlsm[FABRICA],"",0,1)</f>
        <v>DQAUTOPARTES</v>
      </c>
      <c r="G1147" s="13">
        <f>LISTAS[[#This Row],[Precio]]*(1-0.46)*(1-IF($C$3520="",0,$C$3520))</f>
        <v>1235.1001500000002</v>
      </c>
      <c r="H1147" s="1">
        <f>+_xlfn.XLOOKUP(LISTAS[[#This Row],[ID]],_01_CODIGOS_Y_COSTOS_xlsm[Producto y N°],_01_CODIGOS_Y_COSTOS_xlsm[COSTO],0,0,1)</f>
        <v>880.64</v>
      </c>
      <c r="I1147" s="115">
        <f>+IFERROR(LISTAS[[#This Row],[VENTA NETA]]/LISTAS[[#This Row],[COSTO]]-1,0)</f>
        <v>0.40250289562136654</v>
      </c>
      <c r="J1147" s="33" t="str">
        <f>IFERROR(VLOOKUP(LISTAS[[#This Row],[ID]],_01_CODIGOS_Y_COSTOS_xlsm[[Producto y N°]:[CODIGO]],2,0),"")</f>
        <v>6111</v>
      </c>
      <c r="M1147" s="22">
        <v>0.1</v>
      </c>
      <c r="N1147" s="23">
        <f>+LISTAS[[#This Row],[Precio]]+(LISTAS[[#This Row],[Precio]]*M1147)</f>
        <v>3354.5930000000003</v>
      </c>
      <c r="O1147" s="24">
        <f t="shared" si="33"/>
        <v>1358.6101650000003</v>
      </c>
      <c r="Q1147" s="21">
        <f>IFERROR(O1147/LISTAS[[#This Row],[COSTO]]-1,"")</f>
        <v>0.54275318518350324</v>
      </c>
      <c r="R1147" t="str">
        <f>+LISTAS[[#This Row],[ID]]</f>
        <v>TOPES Y TAPONES DE GOMA37</v>
      </c>
      <c r="T1147" s="29"/>
      <c r="U1147" s="25">
        <f>LISTAS[[#This Row],[COSTO]]+(LISTAS[[#This Row],[COSTO]]*T1147)</f>
        <v>880.64</v>
      </c>
      <c r="V1147" s="30">
        <f>IF(T1147="",0,U1147/LISTAS[[#This Row],[VENTA NETA]]-1)</f>
        <v>0</v>
      </c>
      <c r="X1147" s="25">
        <v>0</v>
      </c>
      <c r="Y1147" s="31" t="str">
        <f>IFERROR(LISTAS[[#This Row],[COSTO]]/X1147-1,"")</f>
        <v/>
      </c>
    </row>
    <row r="1148" spans="1:25" x14ac:dyDescent="0.2">
      <c r="A1148" s="6" t="s">
        <v>5103</v>
      </c>
      <c r="B1148" t="s">
        <v>4707</v>
      </c>
      <c r="C1148">
        <v>38</v>
      </c>
      <c r="D1148" t="s">
        <v>4803</v>
      </c>
      <c r="E1148" s="2">
        <v>1985.8</v>
      </c>
      <c r="F1148" s="6" t="str">
        <f>+_xlfn.XLOOKUP(LISTAS[[#This Row],[ID]],_01_CODIGOS_Y_COSTOS_xlsm[Producto y N°],_01_CODIGOS_Y_COSTOS_xlsm[FABRICA],"",0,1)</f>
        <v>DQAUTOPARTES</v>
      </c>
      <c r="G1148" s="13">
        <f>LISTAS[[#This Row],[Precio]]*(1-0.46)*(1-IF($C$3520="",0,$C$3520))</f>
        <v>804.24900000000002</v>
      </c>
      <c r="H1148" s="1">
        <f>+_xlfn.XLOOKUP(LISTAS[[#This Row],[ID]],_01_CODIGOS_Y_COSTOS_xlsm[Producto y N°],_01_CODIGOS_Y_COSTOS_xlsm[COSTO],0,0,1)</f>
        <v>573.44000000000005</v>
      </c>
      <c r="I1148" s="115">
        <f>+IFERROR(LISTAS[[#This Row],[VENTA NETA]]/LISTAS[[#This Row],[COSTO]]-1,0)</f>
        <v>0.40249895368303568</v>
      </c>
      <c r="J1148" s="33" t="str">
        <f>IFERROR(VLOOKUP(LISTAS[[#This Row],[ID]],_01_CODIGOS_Y_COSTOS_xlsm[[Producto y N°]:[CODIGO]],2,0),"")</f>
        <v>6112</v>
      </c>
      <c r="M1148" s="22">
        <v>0.1</v>
      </c>
      <c r="N1148" s="23">
        <f>+LISTAS[[#This Row],[Precio]]+(LISTAS[[#This Row],[Precio]]*M1148)</f>
        <v>2184.38</v>
      </c>
      <c r="O1148" s="24">
        <f t="shared" si="33"/>
        <v>884.67390000000023</v>
      </c>
      <c r="Q1148" s="21">
        <f>IFERROR(O1148/LISTAS[[#This Row],[COSTO]]-1,"")</f>
        <v>0.54274884905133947</v>
      </c>
      <c r="R1148" t="str">
        <f>+LISTAS[[#This Row],[ID]]</f>
        <v>TOPES Y TAPONES DE GOMA38</v>
      </c>
      <c r="T1148" s="29"/>
      <c r="U1148" s="25">
        <f>LISTAS[[#This Row],[COSTO]]+(LISTAS[[#This Row],[COSTO]]*T1148)</f>
        <v>573.44000000000005</v>
      </c>
      <c r="V1148" s="30">
        <f>IF(T1148="",0,U1148/LISTAS[[#This Row],[VENTA NETA]]-1)</f>
        <v>0</v>
      </c>
      <c r="X1148" s="25">
        <v>55.910400000000003</v>
      </c>
      <c r="Y1148" s="31">
        <f>IFERROR(LISTAS[[#This Row],[COSTO]]/X1148-1,"")</f>
        <v>9.2564102564102573</v>
      </c>
    </row>
    <row r="1149" spans="1:25" x14ac:dyDescent="0.2">
      <c r="A1149" s="6" t="s">
        <v>5281</v>
      </c>
      <c r="B1149" t="s">
        <v>4707</v>
      </c>
      <c r="C1149">
        <v>39</v>
      </c>
      <c r="D1149" t="s">
        <v>4804</v>
      </c>
      <c r="E1149" s="2">
        <v>1728.72</v>
      </c>
      <c r="F1149" s="6" t="str">
        <f>+_xlfn.XLOOKUP(LISTAS[[#This Row],[ID]],_01_CODIGOS_Y_COSTOS_xlsm[Producto y N°],_01_CODIGOS_Y_COSTOS_xlsm[FABRICA],"",0,1)</f>
        <v>DQAUTOPARTES</v>
      </c>
      <c r="G1149" s="13">
        <f>LISTAS[[#This Row],[Precio]]*(1-0.46)*(1-IF($C$3520="",0,$C$3520))</f>
        <v>700.13160000000005</v>
      </c>
      <c r="H1149" s="1">
        <f>+_xlfn.XLOOKUP(LISTAS[[#This Row],[ID]],_01_CODIGOS_Y_COSTOS_xlsm[Producto y N°],_01_CODIGOS_Y_COSTOS_xlsm[COSTO],0,0,1)</f>
        <v>499.2</v>
      </c>
      <c r="I1149" s="115">
        <f>+IFERROR(LISTAS[[#This Row],[VENTA NETA]]/LISTAS[[#This Row],[COSTO]]-1,0)</f>
        <v>0.40250721153846158</v>
      </c>
      <c r="J1149" s="33" t="str">
        <f>IFERROR(VLOOKUP(LISTAS[[#This Row],[ID]],_01_CODIGOS_Y_COSTOS_xlsm[[Producto y N°]:[CODIGO]],2,0),"")</f>
        <v>5061/1</v>
      </c>
      <c r="M1149" s="22">
        <v>0.1</v>
      </c>
      <c r="N1149" s="23">
        <f>+LISTAS[[#This Row],[Precio]]+(LISTAS[[#This Row],[Precio]]*M1149)</f>
        <v>1901.5920000000001</v>
      </c>
      <c r="O1149" s="24">
        <f t="shared" si="33"/>
        <v>770.14476000000002</v>
      </c>
      <c r="Q1149" s="21">
        <f>IFERROR(O1149/LISTAS[[#This Row],[COSTO]]-1,"")</f>
        <v>0.54275793269230777</v>
      </c>
      <c r="R1149" t="str">
        <f>+LISTAS[[#This Row],[ID]]</f>
        <v>TOPES Y TAPONES DE GOMA39</v>
      </c>
      <c r="T1149" s="29"/>
      <c r="U1149" s="25">
        <f>LISTAS[[#This Row],[COSTO]]+(LISTAS[[#This Row],[COSTO]]*T1149)</f>
        <v>499.2</v>
      </c>
      <c r="V1149" s="30">
        <f>IF(T1149="",0,U1149/LISTAS[[#This Row],[VENTA NETA]]-1)</f>
        <v>0</v>
      </c>
      <c r="X1149" s="25">
        <v>0</v>
      </c>
      <c r="Y1149" s="31" t="str">
        <f>IFERROR(LISTAS[[#This Row],[COSTO]]/X1149-1,"")</f>
        <v/>
      </c>
    </row>
    <row r="1150" spans="1:25" x14ac:dyDescent="0.2">
      <c r="A1150" s="6" t="s">
        <v>5282</v>
      </c>
      <c r="B1150" t="s">
        <v>4707</v>
      </c>
      <c r="C1150">
        <v>40</v>
      </c>
      <c r="D1150" t="s">
        <v>4805</v>
      </c>
      <c r="E1150" s="2">
        <v>1489.36</v>
      </c>
      <c r="F1150" s="6" t="str">
        <f>+_xlfn.XLOOKUP(LISTAS[[#This Row],[ID]],_01_CODIGOS_Y_COSTOS_xlsm[Producto y N°],_01_CODIGOS_Y_COSTOS_xlsm[FABRICA],"",0,1)</f>
        <v>DQAUTOPARTES</v>
      </c>
      <c r="G1150" s="13">
        <f>LISTAS[[#This Row],[Precio]]*(1-0.46)*(1-IF($C$3520="",0,$C$3520))</f>
        <v>603.19080000000008</v>
      </c>
      <c r="H1150" s="1">
        <f>+_xlfn.XLOOKUP(LISTAS[[#This Row],[ID]],_01_CODIGOS_Y_COSTOS_xlsm[Producto y N°],_01_CODIGOS_Y_COSTOS_xlsm[COSTO],0,0,1)</f>
        <v>430.08</v>
      </c>
      <c r="I1150" s="115">
        <f>+IFERROR(LISTAS[[#This Row],[VENTA NETA]]/LISTAS[[#This Row],[COSTO]]-1,0)</f>
        <v>0.40250837053571442</v>
      </c>
      <c r="J1150" s="33" t="str">
        <f>IFERROR(VLOOKUP(LISTAS[[#This Row],[ID]],_01_CODIGOS_Y_COSTOS_xlsm[[Producto y N°]:[CODIGO]],2,0),"")</f>
        <v>6515</v>
      </c>
      <c r="M1150" s="22">
        <v>0.1</v>
      </c>
      <c r="N1150" s="23">
        <f>+LISTAS[[#This Row],[Precio]]+(LISTAS[[#This Row],[Precio]]*M1150)</f>
        <v>1638.2959999999998</v>
      </c>
      <c r="O1150" s="24">
        <f t="shared" si="33"/>
        <v>663.50988000000007</v>
      </c>
      <c r="Q1150" s="21">
        <f>IFERROR(O1150/LISTAS[[#This Row],[COSTO]]-1,"")</f>
        <v>0.54275920758928597</v>
      </c>
      <c r="R1150" t="str">
        <f>+LISTAS[[#This Row],[ID]]</f>
        <v>TOPES Y TAPONES DE GOMA40</v>
      </c>
      <c r="T1150" s="29"/>
      <c r="U1150" s="25">
        <f>LISTAS[[#This Row],[COSTO]]+(LISTAS[[#This Row],[COSTO]]*T1150)</f>
        <v>430.08</v>
      </c>
      <c r="V1150" s="30">
        <f>IF(T1150="",0,U1150/LISTAS[[#This Row],[VENTA NETA]]-1)</f>
        <v>0</v>
      </c>
      <c r="X1150" s="25">
        <v>0</v>
      </c>
      <c r="Y1150" s="31" t="str">
        <f>IFERROR(LISTAS[[#This Row],[COSTO]]/X1150-1,"")</f>
        <v/>
      </c>
    </row>
    <row r="1151" spans="1:25" x14ac:dyDescent="0.2">
      <c r="A1151" s="6" t="s">
        <v>5283</v>
      </c>
      <c r="B1151" t="s">
        <v>4707</v>
      </c>
      <c r="C1151">
        <v>41</v>
      </c>
      <c r="D1151" t="s">
        <v>4806</v>
      </c>
      <c r="E1151" s="2">
        <v>2978.7</v>
      </c>
      <c r="F1151" s="6" t="str">
        <f>+_xlfn.XLOOKUP(LISTAS[[#This Row],[ID]],_01_CODIGOS_Y_COSTOS_xlsm[Producto y N°],_01_CODIGOS_Y_COSTOS_xlsm[FABRICA],"",0,1)</f>
        <v>DQAUTOPARTES</v>
      </c>
      <c r="G1151" s="13">
        <f>LISTAS[[#This Row],[Precio]]*(1-0.46)*(1-IF($C$3520="",0,$C$3520))</f>
        <v>1206.3735000000001</v>
      </c>
      <c r="H1151" s="1">
        <f>+_xlfn.XLOOKUP(LISTAS[[#This Row],[ID]],_01_CODIGOS_Y_COSTOS_xlsm[Producto y N°],_01_CODIGOS_Y_COSTOS_xlsm[COSTO],0,0,1)</f>
        <v>860.16</v>
      </c>
      <c r="I1151" s="115">
        <f>+IFERROR(LISTAS[[#This Row],[VENTA NETA]]/LISTAS[[#This Row],[COSTO]]-1,0)</f>
        <v>0.4024989536830359</v>
      </c>
      <c r="J1151" s="33" t="str">
        <f>IFERROR(VLOOKUP(LISTAS[[#This Row],[ID]],_01_CODIGOS_Y_COSTOS_xlsm[[Producto y N°]:[CODIGO]],2,0),"")</f>
        <v>6517</v>
      </c>
      <c r="M1151" s="22">
        <v>0.1</v>
      </c>
      <c r="N1151" s="23">
        <f>+LISTAS[[#This Row],[Precio]]+(LISTAS[[#This Row],[Precio]]*M1151)</f>
        <v>3276.5699999999997</v>
      </c>
      <c r="O1151" s="24">
        <f t="shared" si="33"/>
        <v>1327.0108500000001</v>
      </c>
      <c r="Q1151" s="21">
        <f>IFERROR(O1151/LISTAS[[#This Row],[COSTO]]-1,"")</f>
        <v>0.54274884905133947</v>
      </c>
      <c r="R1151" t="str">
        <f>+LISTAS[[#This Row],[ID]]</f>
        <v>TOPES Y TAPONES DE GOMA41</v>
      </c>
      <c r="T1151" s="29"/>
      <c r="U1151" s="25">
        <f>LISTAS[[#This Row],[COSTO]]+(LISTAS[[#This Row],[COSTO]]*T1151)</f>
        <v>860.16</v>
      </c>
      <c r="V1151" s="30">
        <f>IF(T1151="",0,U1151/LISTAS[[#This Row],[VENTA NETA]]-1)</f>
        <v>0</v>
      </c>
      <c r="X1151" s="25">
        <v>0</v>
      </c>
      <c r="Y1151" s="31" t="str">
        <f>IFERROR(LISTAS[[#This Row],[COSTO]]/X1151-1,"")</f>
        <v/>
      </c>
    </row>
    <row r="1152" spans="1:25" x14ac:dyDescent="0.2">
      <c r="A1152" s="6" t="s">
        <v>5098</v>
      </c>
      <c r="B1152" t="s">
        <v>4707</v>
      </c>
      <c r="C1152">
        <v>42</v>
      </c>
      <c r="D1152" t="s">
        <v>4807</v>
      </c>
      <c r="E1152" s="2">
        <v>2836.86</v>
      </c>
      <c r="F1152" s="6" t="str">
        <f>+_xlfn.XLOOKUP(LISTAS[[#This Row],[ID]],_01_CODIGOS_Y_COSTOS_xlsm[Producto y N°],_01_CODIGOS_Y_COSTOS_xlsm[FABRICA],"",0,1)</f>
        <v>DQAUTOPARTES</v>
      </c>
      <c r="G1152" s="13">
        <f>LISTAS[[#This Row],[Precio]]*(1-0.46)*(1-IF($C$3520="",0,$C$3520))</f>
        <v>1148.9283</v>
      </c>
      <c r="H1152" s="1">
        <f>+_xlfn.XLOOKUP(LISTAS[[#This Row],[ID]],_01_CODIGOS_Y_COSTOS_xlsm[Producto y N°],_01_CODIGOS_Y_COSTOS_xlsm[COSTO],0,0,1)</f>
        <v>819.2</v>
      </c>
      <c r="I1152" s="115">
        <f>+IFERROR(LISTAS[[#This Row],[VENTA NETA]]/LISTAS[[#This Row],[COSTO]]-1,0)</f>
        <v>0.40250036621093743</v>
      </c>
      <c r="J1152" s="33" t="str">
        <f>IFERROR(VLOOKUP(LISTAS[[#This Row],[ID]],_01_CODIGOS_Y_COSTOS_xlsm[[Producto y N°]:[CODIGO]],2,0),"")</f>
        <v>6518</v>
      </c>
      <c r="M1152" s="22">
        <v>0.1</v>
      </c>
      <c r="N1152" s="23">
        <f>+LISTAS[[#This Row],[Precio]]+(LISTAS[[#This Row],[Precio]]*M1152)</f>
        <v>3120.5460000000003</v>
      </c>
      <c r="O1152" s="24">
        <f t="shared" si="33"/>
        <v>1263.8211300000003</v>
      </c>
      <c r="Q1152" s="21">
        <f>IFERROR(O1152/LISTAS[[#This Row],[COSTO]]-1,"")</f>
        <v>0.54275040283203158</v>
      </c>
      <c r="R1152" t="str">
        <f>+LISTAS[[#This Row],[ID]]</f>
        <v>TOPES Y TAPONES DE GOMA42</v>
      </c>
      <c r="T1152" s="29"/>
      <c r="U1152" s="25">
        <f>LISTAS[[#This Row],[COSTO]]+(LISTAS[[#This Row],[COSTO]]*T1152)</f>
        <v>819.2</v>
      </c>
      <c r="V1152" s="30">
        <f>IF(T1152="",0,U1152/LISTAS[[#This Row],[VENTA NETA]]-1)</f>
        <v>0</v>
      </c>
      <c r="X1152" s="25">
        <v>79.872</v>
      </c>
      <c r="Y1152" s="31">
        <f>IFERROR(LISTAS[[#This Row],[COSTO]]/X1152-1,"")</f>
        <v>9.2564102564102573</v>
      </c>
    </row>
    <row r="1153" spans="1:25" x14ac:dyDescent="0.2">
      <c r="A1153" s="6" t="s">
        <v>5284</v>
      </c>
      <c r="B1153" t="s">
        <v>4707</v>
      </c>
      <c r="C1153">
        <v>43</v>
      </c>
      <c r="D1153" t="s">
        <v>4808</v>
      </c>
      <c r="E1153" s="2">
        <v>3967.17</v>
      </c>
      <c r="F1153" s="6" t="str">
        <f>+_xlfn.XLOOKUP(LISTAS[[#This Row],[ID]],_01_CODIGOS_Y_COSTOS_xlsm[Producto y N°],_01_CODIGOS_Y_COSTOS_xlsm[FABRICA],"",0,1)</f>
        <v>DQAUTOPARTES</v>
      </c>
      <c r="G1153" s="13">
        <f>LISTAS[[#This Row],[Precio]]*(1-0.46)*(1-IF($C$3520="",0,$C$3520))</f>
        <v>1606.7038499999999</v>
      </c>
      <c r="H1153" s="1">
        <f>+_xlfn.XLOOKUP(LISTAS[[#This Row],[ID]],_01_CODIGOS_Y_COSTOS_xlsm[Producto y N°],_01_CODIGOS_Y_COSTOS_xlsm[COSTO],0,0,1)</f>
        <v>1145.5999999999999</v>
      </c>
      <c r="I1153" s="115">
        <f>+IFERROR(LISTAS[[#This Row],[VENTA NETA]]/LISTAS[[#This Row],[COSTO]]-1,0)</f>
        <v>0.40249986906424584</v>
      </c>
      <c r="J1153" s="33" t="str">
        <f>IFERROR(VLOOKUP(LISTAS[[#This Row],[ID]],_01_CODIGOS_Y_COSTOS_xlsm[[Producto y N°]:[CODIGO]],2,0),"")</f>
        <v>6519</v>
      </c>
      <c r="M1153" s="22">
        <v>0.1</v>
      </c>
      <c r="N1153" s="23">
        <f>+LISTAS[[#This Row],[Precio]]+(LISTAS[[#This Row],[Precio]]*M1153)</f>
        <v>4363.8869999999997</v>
      </c>
      <c r="O1153" s="24">
        <f t="shared" si="33"/>
        <v>1767.3742349999998</v>
      </c>
      <c r="Q1153" s="21">
        <f>IFERROR(O1153/LISTAS[[#This Row],[COSTO]]-1,"")</f>
        <v>0.54274985597067027</v>
      </c>
      <c r="R1153" t="str">
        <f>+LISTAS[[#This Row],[ID]]</f>
        <v>TOPES Y TAPONES DE GOMA43</v>
      </c>
      <c r="T1153" s="29"/>
      <c r="U1153" s="25">
        <f>LISTAS[[#This Row],[COSTO]]+(LISTAS[[#This Row],[COSTO]]*T1153)</f>
        <v>1145.5999999999999</v>
      </c>
      <c r="V1153" s="30">
        <f>IF(T1153="",0,U1153/LISTAS[[#This Row],[VENTA NETA]]-1)</f>
        <v>0</v>
      </c>
      <c r="X1153" s="25">
        <v>0</v>
      </c>
      <c r="Y1153" s="31" t="str">
        <f>IFERROR(LISTAS[[#This Row],[COSTO]]/X1153-1,"")</f>
        <v/>
      </c>
    </row>
    <row r="1154" spans="1:25" x14ac:dyDescent="0.2">
      <c r="A1154" s="6" t="s">
        <v>5285</v>
      </c>
      <c r="B1154" t="s">
        <v>4707</v>
      </c>
      <c r="C1154">
        <v>44</v>
      </c>
      <c r="D1154" t="s">
        <v>4809</v>
      </c>
      <c r="E1154" s="2">
        <v>1484.92</v>
      </c>
      <c r="F1154" s="6" t="str">
        <f>+_xlfn.XLOOKUP(LISTAS[[#This Row],[ID]],_01_CODIGOS_Y_COSTOS_xlsm[Producto y N°],_01_CODIGOS_Y_COSTOS_xlsm[FABRICA],"",0,1)</f>
        <v>DQAUTOPARTES</v>
      </c>
      <c r="G1154" s="13">
        <f>LISTAS[[#This Row],[Precio]]*(1-0.46)*(1-IF($C$3520="",0,$C$3520))</f>
        <v>601.39260000000013</v>
      </c>
      <c r="H1154" s="1">
        <f>+_xlfn.XLOOKUP(LISTAS[[#This Row],[ID]],_01_CODIGOS_Y_COSTOS_xlsm[Producto y N°],_01_CODIGOS_Y_COSTOS_xlsm[COSTO],0,0,1)</f>
        <v>428.8</v>
      </c>
      <c r="I1154" s="115">
        <f>+IFERROR(LISTAS[[#This Row],[VENTA NETA]]/LISTAS[[#This Row],[COSTO]]-1,0)</f>
        <v>0.40250139925373163</v>
      </c>
      <c r="J1154" s="33" t="str">
        <f>IFERROR(VLOOKUP(LISTAS[[#This Row],[ID]],_01_CODIGOS_Y_COSTOS_xlsm[[Producto y N°]:[CODIGO]],2,0),"")</f>
        <v>6520</v>
      </c>
      <c r="M1154" s="22">
        <v>0.1</v>
      </c>
      <c r="N1154" s="23">
        <f>+LISTAS[[#This Row],[Precio]]+(LISTAS[[#This Row],[Precio]]*M1154)</f>
        <v>1633.412</v>
      </c>
      <c r="O1154" s="24">
        <f t="shared" si="33"/>
        <v>661.53186000000005</v>
      </c>
      <c r="Q1154" s="21">
        <f>IFERROR(O1154/LISTAS[[#This Row],[COSTO]]-1,"")</f>
        <v>0.54275153917910446</v>
      </c>
      <c r="R1154" t="str">
        <f>+LISTAS[[#This Row],[ID]]</f>
        <v>TOPES Y TAPONES DE GOMA44</v>
      </c>
      <c r="T1154" s="29"/>
      <c r="U1154" s="25">
        <f>LISTAS[[#This Row],[COSTO]]+(LISTAS[[#This Row],[COSTO]]*T1154)</f>
        <v>428.8</v>
      </c>
      <c r="V1154" s="30">
        <f>IF(T1154="",0,U1154/LISTAS[[#This Row],[VENTA NETA]]-1)</f>
        <v>0</v>
      </c>
      <c r="X1154" s="25">
        <v>0</v>
      </c>
      <c r="Y1154" s="31" t="str">
        <f>IFERROR(LISTAS[[#This Row],[COSTO]]/X1154-1,"")</f>
        <v/>
      </c>
    </row>
    <row r="1155" spans="1:25" x14ac:dyDescent="0.2">
      <c r="A1155" s="6" t="s">
        <v>5097</v>
      </c>
      <c r="B1155" t="s">
        <v>4707</v>
      </c>
      <c r="C1155">
        <v>45</v>
      </c>
      <c r="D1155" t="s">
        <v>4810</v>
      </c>
      <c r="E1155" s="2">
        <v>1134.75</v>
      </c>
      <c r="F1155" s="6" t="str">
        <f>+_xlfn.XLOOKUP(LISTAS[[#This Row],[ID]],_01_CODIGOS_Y_COSTOS_xlsm[Producto y N°],_01_CODIGOS_Y_COSTOS_xlsm[FABRICA],"",0,1)</f>
        <v>DQAUTOPARTES</v>
      </c>
      <c r="G1155" s="13">
        <f>LISTAS[[#This Row],[Precio]]*(1-0.46)*(1-IF($C$3520="",0,$C$3520))</f>
        <v>459.57375000000002</v>
      </c>
      <c r="H1155" s="1">
        <f>+_xlfn.XLOOKUP(LISTAS[[#This Row],[ID]],_01_CODIGOS_Y_COSTOS_xlsm[Producto y N°],_01_CODIGOS_Y_COSTOS_xlsm[COSTO],0,0,1)</f>
        <v>327.68</v>
      </c>
      <c r="I1155" s="115">
        <f>+IFERROR(LISTAS[[#This Row],[VENTA NETA]]/LISTAS[[#This Row],[COSTO]]-1,0)</f>
        <v>0.40250778198242188</v>
      </c>
      <c r="J1155" s="33" t="str">
        <f>IFERROR(VLOOKUP(LISTAS[[#This Row],[ID]],_01_CODIGOS_Y_COSTOS_xlsm[[Producto y N°]:[CODIGO]],2,0),"")</f>
        <v>6538</v>
      </c>
      <c r="M1155" s="22">
        <v>0.1</v>
      </c>
      <c r="N1155" s="23">
        <f>+LISTAS[[#This Row],[Precio]]+(LISTAS[[#This Row],[Precio]]*M1155)</f>
        <v>1248.2249999999999</v>
      </c>
      <c r="O1155" s="24">
        <f t="shared" si="33"/>
        <v>505.53112500000003</v>
      </c>
      <c r="Q1155" s="21">
        <f>IFERROR(O1155/LISTAS[[#This Row],[COSTO]]-1,"")</f>
        <v>0.54275856018066415</v>
      </c>
      <c r="R1155" t="str">
        <f>+LISTAS[[#This Row],[ID]]</f>
        <v>TOPES Y TAPONES DE GOMA45</v>
      </c>
      <c r="T1155" s="29"/>
      <c r="U1155" s="25">
        <f>LISTAS[[#This Row],[COSTO]]+(LISTAS[[#This Row],[COSTO]]*T1155)</f>
        <v>327.68</v>
      </c>
      <c r="V1155" s="30">
        <f>IF(T1155="",0,U1155/LISTAS[[#This Row],[VENTA NETA]]-1)</f>
        <v>0</v>
      </c>
      <c r="X1155" s="25">
        <v>31.948799999999999</v>
      </c>
      <c r="Y1155" s="31">
        <f>IFERROR(LISTAS[[#This Row],[COSTO]]/X1155-1,"")</f>
        <v>9.2564102564102573</v>
      </c>
    </row>
    <row r="1156" spans="1:25" x14ac:dyDescent="0.2">
      <c r="A1156" s="6" t="s">
        <v>5286</v>
      </c>
      <c r="B1156" t="s">
        <v>4707</v>
      </c>
      <c r="C1156">
        <v>46</v>
      </c>
      <c r="D1156" t="s">
        <v>4811</v>
      </c>
      <c r="E1156" s="2">
        <v>1134.75</v>
      </c>
      <c r="F1156" s="6" t="str">
        <f>+_xlfn.XLOOKUP(LISTAS[[#This Row],[ID]],_01_CODIGOS_Y_COSTOS_xlsm[Producto y N°],_01_CODIGOS_Y_COSTOS_xlsm[FABRICA],"",0,1)</f>
        <v>DQAUTOPARTES</v>
      </c>
      <c r="G1156" s="13">
        <f>LISTAS[[#This Row],[Precio]]*(1-0.46)*(1-IF($C$3520="",0,$C$3520))</f>
        <v>459.57375000000002</v>
      </c>
      <c r="H1156" s="1">
        <f>+_xlfn.XLOOKUP(LISTAS[[#This Row],[ID]],_01_CODIGOS_Y_COSTOS_xlsm[Producto y N°],_01_CODIGOS_Y_COSTOS_xlsm[COSTO],0,0,1)</f>
        <v>327.68</v>
      </c>
      <c r="I1156" s="115">
        <f>+IFERROR(LISTAS[[#This Row],[VENTA NETA]]/LISTAS[[#This Row],[COSTO]]-1,0)</f>
        <v>0.40250778198242188</v>
      </c>
      <c r="J1156" s="33" t="str">
        <f>IFERROR(VLOOKUP(LISTAS[[#This Row],[ID]],_01_CODIGOS_Y_COSTOS_xlsm[[Producto y N°]:[CODIGO]],2,0),"")</f>
        <v>6559</v>
      </c>
      <c r="M1156" s="22">
        <v>0.1</v>
      </c>
      <c r="N1156" s="23">
        <f>+LISTAS[[#This Row],[Precio]]+(LISTAS[[#This Row],[Precio]]*M1156)</f>
        <v>1248.2249999999999</v>
      </c>
      <c r="O1156" s="24">
        <f t="shared" si="33"/>
        <v>505.53112500000003</v>
      </c>
      <c r="Q1156" s="21">
        <f>IFERROR(O1156/LISTAS[[#This Row],[COSTO]]-1,"")</f>
        <v>0.54275856018066415</v>
      </c>
      <c r="R1156" t="str">
        <f>+LISTAS[[#This Row],[ID]]</f>
        <v>TOPES Y TAPONES DE GOMA46</v>
      </c>
      <c r="T1156" s="29"/>
      <c r="U1156" s="25">
        <f>LISTAS[[#This Row],[COSTO]]+(LISTAS[[#This Row],[COSTO]]*T1156)</f>
        <v>327.68</v>
      </c>
      <c r="V1156" s="30">
        <f>IF(T1156="",0,U1156/LISTAS[[#This Row],[VENTA NETA]]-1)</f>
        <v>0</v>
      </c>
      <c r="X1156" s="25">
        <v>0</v>
      </c>
      <c r="Y1156" s="31" t="str">
        <f>IFERROR(LISTAS[[#This Row],[COSTO]]/X1156-1,"")</f>
        <v/>
      </c>
    </row>
    <row r="1157" spans="1:25" x14ac:dyDescent="0.2">
      <c r="A1157" s="6" t="s">
        <v>5287</v>
      </c>
      <c r="B1157" t="s">
        <v>4707</v>
      </c>
      <c r="C1157">
        <v>47</v>
      </c>
      <c r="D1157" t="s">
        <v>4812</v>
      </c>
      <c r="E1157" s="2">
        <v>6338.61</v>
      </c>
      <c r="F1157" s="6" t="str">
        <f>+_xlfn.XLOOKUP(LISTAS[[#This Row],[ID]],_01_CODIGOS_Y_COSTOS_xlsm[Producto y N°],_01_CODIGOS_Y_COSTOS_xlsm[FABRICA],"",0,1)</f>
        <v>DQAUTOPARTES</v>
      </c>
      <c r="G1157" s="13">
        <f>LISTAS[[#This Row],[Precio]]*(1-0.46)*(1-IF($C$3520="",0,$C$3520))</f>
        <v>2567.1370500000003</v>
      </c>
      <c r="H1157" s="1">
        <f>+_xlfn.XLOOKUP(LISTAS[[#This Row],[ID]],_01_CODIGOS_Y_COSTOS_xlsm[Producto y N°],_01_CODIGOS_Y_COSTOS_xlsm[COSTO],0,0,1)</f>
        <v>1830.4</v>
      </c>
      <c r="I1157" s="115">
        <f>+IFERROR(LISTAS[[#This Row],[VENTA NETA]]/LISTAS[[#This Row],[COSTO]]-1,0)</f>
        <v>0.40250057364510505</v>
      </c>
      <c r="J1157" s="33" t="str">
        <f>IFERROR(VLOOKUP(LISTAS[[#This Row],[ID]],_01_CODIGOS_Y_COSTOS_xlsm[[Producto y N°]:[CODIGO]],2,0),"")</f>
        <v>6591</v>
      </c>
      <c r="M1157" s="22">
        <v>0.1</v>
      </c>
      <c r="N1157" s="23">
        <f>+LISTAS[[#This Row],[Precio]]+(LISTAS[[#This Row],[Precio]]*M1157)</f>
        <v>6972.4709999999995</v>
      </c>
      <c r="O1157" s="24">
        <f t="shared" si="33"/>
        <v>2823.8507549999999</v>
      </c>
      <c r="Q1157" s="21">
        <f>IFERROR(O1157/LISTAS[[#This Row],[COSTO]]-1,"")</f>
        <v>0.54275063100961529</v>
      </c>
      <c r="R1157" t="str">
        <f>+LISTAS[[#This Row],[ID]]</f>
        <v>TOPES Y TAPONES DE GOMA47</v>
      </c>
      <c r="T1157" s="29"/>
      <c r="U1157" s="25">
        <f>LISTAS[[#This Row],[COSTO]]+(LISTAS[[#This Row],[COSTO]]*T1157)</f>
        <v>1830.4</v>
      </c>
      <c r="V1157" s="30">
        <f>IF(T1157="",0,U1157/LISTAS[[#This Row],[VENTA NETA]]-1)</f>
        <v>0</v>
      </c>
      <c r="X1157" s="25">
        <v>0</v>
      </c>
      <c r="Y1157" s="31" t="str">
        <f>IFERROR(LISTAS[[#This Row],[COSTO]]/X1157-1,"")</f>
        <v/>
      </c>
    </row>
    <row r="1158" spans="1:25" x14ac:dyDescent="0.2">
      <c r="A1158" s="6" t="s">
        <v>5288</v>
      </c>
      <c r="B1158" t="s">
        <v>4707</v>
      </c>
      <c r="C1158">
        <v>48</v>
      </c>
      <c r="D1158" t="s">
        <v>4813</v>
      </c>
      <c r="E1158" s="2">
        <v>2038.99</v>
      </c>
      <c r="F1158" s="6" t="str">
        <f>+_xlfn.XLOOKUP(LISTAS[[#This Row],[ID]],_01_CODIGOS_Y_COSTOS_xlsm[Producto y N°],_01_CODIGOS_Y_COSTOS_xlsm[FABRICA],"",0,1)</f>
        <v>DQAUTOPARTES</v>
      </c>
      <c r="G1158" s="13">
        <f>LISTAS[[#This Row],[Precio]]*(1-0.46)*(1-IF($C$3520="",0,$C$3520))</f>
        <v>825.79095000000007</v>
      </c>
      <c r="H1158" s="1">
        <f>+_xlfn.XLOOKUP(LISTAS[[#This Row],[ID]],_01_CODIGOS_Y_COSTOS_xlsm[Producto y N°],_01_CODIGOS_Y_COSTOS_xlsm[COSTO],0,0,1)</f>
        <v>588.79999999999995</v>
      </c>
      <c r="I1158" s="115">
        <f>+IFERROR(LISTAS[[#This Row],[VENTA NETA]]/LISTAS[[#This Row],[COSTO]]-1,0)</f>
        <v>0.40249821671195685</v>
      </c>
      <c r="J1158" s="33" t="str">
        <f>IFERROR(VLOOKUP(LISTAS[[#This Row],[ID]],_01_CODIGOS_Y_COSTOS_xlsm[[Producto y N°]:[CODIGO]],2,0),"")</f>
        <v>6700</v>
      </c>
      <c r="M1158" s="22">
        <v>0.1</v>
      </c>
      <c r="N1158" s="23">
        <f>+LISTAS[[#This Row],[Precio]]+(LISTAS[[#This Row],[Precio]]*M1158)</f>
        <v>2242.8890000000001</v>
      </c>
      <c r="O1158" s="24">
        <f t="shared" si="33"/>
        <v>908.37004500000012</v>
      </c>
      <c r="Q1158" s="21">
        <f>IFERROR(O1158/LISTAS[[#This Row],[COSTO]]-1,"")</f>
        <v>0.54274803838315244</v>
      </c>
      <c r="R1158" t="str">
        <f>+LISTAS[[#This Row],[ID]]</f>
        <v>TOPES Y TAPONES DE GOMA48</v>
      </c>
      <c r="T1158" s="29"/>
      <c r="U1158" s="25">
        <f>LISTAS[[#This Row],[COSTO]]+(LISTAS[[#This Row],[COSTO]]*T1158)</f>
        <v>588.79999999999995</v>
      </c>
      <c r="V1158" s="30">
        <f>IF(T1158="",0,U1158/LISTAS[[#This Row],[VENTA NETA]]-1)</f>
        <v>0</v>
      </c>
      <c r="X1158" s="25">
        <v>0</v>
      </c>
      <c r="Y1158" s="31" t="str">
        <f>IFERROR(LISTAS[[#This Row],[COSTO]]/X1158-1,"")</f>
        <v/>
      </c>
    </row>
    <row r="1159" spans="1:25" x14ac:dyDescent="0.2">
      <c r="A1159" s="6" t="s">
        <v>5096</v>
      </c>
      <c r="B1159" t="s">
        <v>4707</v>
      </c>
      <c r="C1159">
        <v>49</v>
      </c>
      <c r="D1159" t="s">
        <v>4814</v>
      </c>
      <c r="E1159" s="2">
        <v>6737.54</v>
      </c>
      <c r="F1159" s="6" t="str">
        <f>+_xlfn.XLOOKUP(LISTAS[[#This Row],[ID]],_01_CODIGOS_Y_COSTOS_xlsm[Producto y N°],_01_CODIGOS_Y_COSTOS_xlsm[FABRICA],"",0,1)</f>
        <v>DQAUTOPARTES</v>
      </c>
      <c r="G1159" s="13">
        <f>LISTAS[[#This Row],[Precio]]*(1-0.46)*(1-IF($C$3520="",0,$C$3520))</f>
        <v>2728.7037</v>
      </c>
      <c r="H1159" s="1">
        <f>+_xlfn.XLOOKUP(LISTAS[[#This Row],[ID]],_01_CODIGOS_Y_COSTOS_xlsm[Producto y N°],_01_CODIGOS_Y_COSTOS_xlsm[COSTO],0,0,1)</f>
        <v>1945.6</v>
      </c>
      <c r="I1159" s="115">
        <f>+IFERROR(LISTAS[[#This Row],[VENTA NETA]]/LISTAS[[#This Row],[COSTO]]-1,0)</f>
        <v>0.40249984580592124</v>
      </c>
      <c r="J1159" s="33" t="str">
        <f>IFERROR(VLOOKUP(LISTAS[[#This Row],[ID]],_01_CODIGOS_Y_COSTOS_xlsm[[Producto y N°]:[CODIGO]],2,0),"")</f>
        <v>6705</v>
      </c>
      <c r="M1159" s="22">
        <v>0.1</v>
      </c>
      <c r="N1159" s="23">
        <f>+LISTAS[[#This Row],[Precio]]+(LISTAS[[#This Row],[Precio]]*M1159)</f>
        <v>7411.2939999999999</v>
      </c>
      <c r="O1159" s="24">
        <f t="shared" si="33"/>
        <v>3001.5740700000001</v>
      </c>
      <c r="Q1159" s="21">
        <f>IFERROR(O1159/LISTAS[[#This Row],[COSTO]]-1,"")</f>
        <v>0.54274983038651325</v>
      </c>
      <c r="R1159" t="str">
        <f>+LISTAS[[#This Row],[ID]]</f>
        <v>TOPES Y TAPONES DE GOMA49</v>
      </c>
      <c r="T1159" s="29"/>
      <c r="U1159" s="25">
        <f>LISTAS[[#This Row],[COSTO]]+(LISTAS[[#This Row],[COSTO]]*T1159)</f>
        <v>1945.6</v>
      </c>
      <c r="V1159" s="30">
        <f>IF(T1159="",0,U1159/LISTAS[[#This Row],[VENTA NETA]]-1)</f>
        <v>0</v>
      </c>
      <c r="X1159" s="25">
        <v>189.696</v>
      </c>
      <c r="Y1159" s="31">
        <f>IFERROR(LISTAS[[#This Row],[COSTO]]/X1159-1,"")</f>
        <v>9.2564102564102555</v>
      </c>
    </row>
    <row r="1160" spans="1:25" x14ac:dyDescent="0.2">
      <c r="A1160" s="6" t="s">
        <v>5086</v>
      </c>
      <c r="B1160" t="s">
        <v>4707</v>
      </c>
      <c r="C1160">
        <v>50</v>
      </c>
      <c r="D1160" t="s">
        <v>4815</v>
      </c>
      <c r="E1160" s="2">
        <v>7446.76</v>
      </c>
      <c r="F1160" s="6" t="str">
        <f>+_xlfn.XLOOKUP(LISTAS[[#This Row],[ID]],_01_CODIGOS_Y_COSTOS_xlsm[Producto y N°],_01_CODIGOS_Y_COSTOS_xlsm[FABRICA],"",0,1)</f>
        <v>DQAUTOPARTES</v>
      </c>
      <c r="G1160" s="13">
        <f>LISTAS[[#This Row],[Precio]]*(1-0.46)*(1-IF($C$3520="",0,$C$3520))</f>
        <v>3015.9378000000002</v>
      </c>
      <c r="H1160" s="1">
        <f>+_xlfn.XLOOKUP(LISTAS[[#This Row],[ID]],_01_CODIGOS_Y_COSTOS_xlsm[Producto y N°],_01_CODIGOS_Y_COSTOS_xlsm[COSTO],0,0,1)</f>
        <v>2150.4</v>
      </c>
      <c r="I1160" s="115">
        <f>+IFERROR(LISTAS[[#This Row],[VENTA NETA]]/LISTAS[[#This Row],[COSTO]]-1,0)</f>
        <v>0.40250083705357143</v>
      </c>
      <c r="J1160" s="33" t="str">
        <f>IFERROR(VLOOKUP(LISTAS[[#This Row],[ID]],_01_CODIGOS_Y_COSTOS_xlsm[[Producto y N°]:[CODIGO]],2,0),"")</f>
        <v>6709</v>
      </c>
      <c r="M1160" s="22">
        <v>0.1</v>
      </c>
      <c r="N1160" s="23">
        <f>+LISTAS[[#This Row],[Precio]]+(LISTAS[[#This Row],[Precio]]*M1160)</f>
        <v>8191.4360000000006</v>
      </c>
      <c r="O1160" s="24">
        <f t="shared" si="33"/>
        <v>3317.5315800000008</v>
      </c>
      <c r="Q1160" s="21">
        <f>IFERROR(O1160/LISTAS[[#This Row],[COSTO]]-1,"")</f>
        <v>0.54275092075892895</v>
      </c>
      <c r="R1160" t="str">
        <f>+LISTAS[[#This Row],[ID]]</f>
        <v>TOPES Y TAPONES DE GOMA50</v>
      </c>
      <c r="T1160" s="29"/>
      <c r="U1160" s="25">
        <f>LISTAS[[#This Row],[COSTO]]+(LISTAS[[#This Row],[COSTO]]*T1160)</f>
        <v>2150.4</v>
      </c>
      <c r="V1160" s="30">
        <f>IF(T1160="",0,U1160/LISTAS[[#This Row],[VENTA NETA]]-1)</f>
        <v>0</v>
      </c>
      <c r="X1160" s="25">
        <v>209.66399999999999</v>
      </c>
      <c r="Y1160" s="31">
        <f>IFERROR(LISTAS[[#This Row],[COSTO]]/X1160-1,"")</f>
        <v>9.2564102564102573</v>
      </c>
    </row>
    <row r="1161" spans="1:25" x14ac:dyDescent="0.2">
      <c r="A1161" s="6" t="s">
        <v>5289</v>
      </c>
      <c r="B1161" t="s">
        <v>4707</v>
      </c>
      <c r="C1161">
        <v>51</v>
      </c>
      <c r="D1161" t="s">
        <v>4816</v>
      </c>
      <c r="E1161" s="2">
        <v>2836.86</v>
      </c>
      <c r="F1161" s="6" t="str">
        <f>+_xlfn.XLOOKUP(LISTAS[[#This Row],[ID]],_01_CODIGOS_Y_COSTOS_xlsm[Producto y N°],_01_CODIGOS_Y_COSTOS_xlsm[FABRICA],"",0,1)</f>
        <v>DQAUTOPARTES</v>
      </c>
      <c r="G1161" s="13">
        <f>LISTAS[[#This Row],[Precio]]*(1-0.46)*(1-IF($C$3520="",0,$C$3520))</f>
        <v>1148.9283</v>
      </c>
      <c r="H1161" s="1">
        <f>+_xlfn.XLOOKUP(LISTAS[[#This Row],[ID]],_01_CODIGOS_Y_COSTOS_xlsm[Producto y N°],_01_CODIGOS_Y_COSTOS_xlsm[COSTO],0,0,1)</f>
        <v>819.2</v>
      </c>
      <c r="I1161" s="115">
        <f>+IFERROR(LISTAS[[#This Row],[VENTA NETA]]/LISTAS[[#This Row],[COSTO]]-1,0)</f>
        <v>0.40250036621093743</v>
      </c>
      <c r="J1161" s="33" t="str">
        <f>IFERROR(VLOOKUP(LISTAS[[#This Row],[ID]],_01_CODIGOS_Y_COSTOS_xlsm[[Producto y N°]:[CODIGO]],2,0),"")</f>
        <v>4061</v>
      </c>
      <c r="M1161" s="22">
        <v>0.1</v>
      </c>
      <c r="N1161" s="23">
        <f>+LISTAS[[#This Row],[Precio]]+(LISTAS[[#This Row],[Precio]]*M1161)</f>
        <v>3120.5460000000003</v>
      </c>
      <c r="O1161" s="24">
        <f t="shared" si="33"/>
        <v>1263.8211300000003</v>
      </c>
      <c r="Q1161" s="21">
        <f>IFERROR(O1161/LISTAS[[#This Row],[COSTO]]-1,"")</f>
        <v>0.54275040283203158</v>
      </c>
      <c r="R1161" t="str">
        <f>+LISTAS[[#This Row],[ID]]</f>
        <v>TOPES Y TAPONES DE GOMA51</v>
      </c>
      <c r="T1161" s="29"/>
      <c r="U1161" s="25">
        <f>LISTAS[[#This Row],[COSTO]]+(LISTAS[[#This Row],[COSTO]]*T1161)</f>
        <v>819.2</v>
      </c>
      <c r="V1161" s="30">
        <f>IF(T1161="",0,U1161/LISTAS[[#This Row],[VENTA NETA]]-1)</f>
        <v>0</v>
      </c>
      <c r="X1161" s="25">
        <v>0</v>
      </c>
      <c r="Y1161" s="31" t="str">
        <f>IFERROR(LISTAS[[#This Row],[COSTO]]/X1161-1,"")</f>
        <v/>
      </c>
    </row>
    <row r="1162" spans="1:25" x14ac:dyDescent="0.2">
      <c r="A1162" s="6" t="s">
        <v>5290</v>
      </c>
      <c r="B1162" t="s">
        <v>4707</v>
      </c>
      <c r="C1162">
        <v>52</v>
      </c>
      <c r="D1162" t="s">
        <v>4816</v>
      </c>
      <c r="E1162" s="2">
        <v>4609.8900000000003</v>
      </c>
      <c r="F1162" s="6" t="str">
        <f>+_xlfn.XLOOKUP(LISTAS[[#This Row],[ID]],_01_CODIGOS_Y_COSTOS_xlsm[Producto y N°],_01_CODIGOS_Y_COSTOS_xlsm[FABRICA],"",0,1)</f>
        <v>DQAUTOPARTES</v>
      </c>
      <c r="G1162" s="13">
        <f>LISTAS[[#This Row],[Precio]]*(1-0.46)*(1-IF($C$3520="",0,$C$3520))</f>
        <v>1867.0054500000003</v>
      </c>
      <c r="H1162" s="1">
        <f>+_xlfn.XLOOKUP(LISTAS[[#This Row],[ID]],_01_CODIGOS_Y_COSTOS_xlsm[Producto y N°],_01_CODIGOS_Y_COSTOS_xlsm[COSTO],0,0,1)</f>
        <v>1331.2</v>
      </c>
      <c r="I1162" s="115">
        <f>+IFERROR(LISTAS[[#This Row],[VENTA NETA]]/LISTAS[[#This Row],[COSTO]]-1,0)</f>
        <v>0.40249808443509627</v>
      </c>
      <c r="J1162" s="33" t="str">
        <f>IFERROR(VLOOKUP(LISTAS[[#This Row],[ID]],_01_CODIGOS_Y_COSTOS_xlsm[[Producto y N°]:[CODIGO]],2,0),"")</f>
        <v>4066</v>
      </c>
      <c r="M1162" s="22">
        <v>0.1</v>
      </c>
      <c r="N1162" s="23">
        <f>+LISTAS[[#This Row],[Precio]]+(LISTAS[[#This Row],[Precio]]*M1162)</f>
        <v>5070.8790000000008</v>
      </c>
      <c r="O1162" s="24">
        <f t="shared" si="33"/>
        <v>2053.7059950000003</v>
      </c>
      <c r="Q1162" s="21">
        <f>IFERROR(O1162/LISTAS[[#This Row],[COSTO]]-1,"")</f>
        <v>0.54274789287860581</v>
      </c>
      <c r="R1162" t="str">
        <f>+LISTAS[[#This Row],[ID]]</f>
        <v>TOPES Y TAPONES DE GOMA52</v>
      </c>
      <c r="T1162" s="29"/>
      <c r="U1162" s="25">
        <f>LISTAS[[#This Row],[COSTO]]+(LISTAS[[#This Row],[COSTO]]*T1162)</f>
        <v>1331.2</v>
      </c>
      <c r="V1162" s="30">
        <f>IF(T1162="",0,U1162/LISTAS[[#This Row],[VENTA NETA]]-1)</f>
        <v>0</v>
      </c>
      <c r="X1162" s="25">
        <v>0</v>
      </c>
      <c r="Y1162" s="31" t="str">
        <f>IFERROR(LISTAS[[#This Row],[COSTO]]/X1162-1,"")</f>
        <v/>
      </c>
    </row>
    <row r="1163" spans="1:25" x14ac:dyDescent="0.2">
      <c r="A1163" s="6" t="s">
        <v>5291</v>
      </c>
      <c r="B1163" t="s">
        <v>4707</v>
      </c>
      <c r="C1163">
        <v>53</v>
      </c>
      <c r="D1163" t="s">
        <v>4816</v>
      </c>
      <c r="E1163" s="2">
        <v>2198.5700000000002</v>
      </c>
      <c r="F1163" s="6" t="str">
        <f>+_xlfn.XLOOKUP(LISTAS[[#This Row],[ID]],_01_CODIGOS_Y_COSTOS_xlsm[Producto y N°],_01_CODIGOS_Y_COSTOS_xlsm[FABRICA],"",0,1)</f>
        <v>DQAUTOPARTES</v>
      </c>
      <c r="G1163" s="13">
        <f>LISTAS[[#This Row],[Precio]]*(1-0.46)*(1-IF($C$3520="",0,$C$3520))</f>
        <v>890.42085000000009</v>
      </c>
      <c r="H1163" s="1">
        <f>+_xlfn.XLOOKUP(LISTAS[[#This Row],[ID]],_01_CODIGOS_Y_COSTOS_xlsm[Producto y N°],_01_CODIGOS_Y_COSTOS_xlsm[COSTO],0,0,1)</f>
        <v>634.88</v>
      </c>
      <c r="I1163" s="115">
        <f>+IFERROR(LISTAS[[#This Row],[VENTA NETA]]/LISTAS[[#This Row],[COSTO]]-1,0)</f>
        <v>0.40250259891633089</v>
      </c>
      <c r="J1163" s="33" t="str">
        <f>IFERROR(VLOOKUP(LISTAS[[#This Row],[ID]],_01_CODIGOS_Y_COSTOS_xlsm[[Producto y N°]:[CODIGO]],2,0),"")</f>
        <v>4069</v>
      </c>
      <c r="M1163" s="22">
        <v>0.1</v>
      </c>
      <c r="N1163" s="23">
        <f>+LISTAS[[#This Row],[Precio]]+(LISTAS[[#This Row],[Precio]]*M1163)</f>
        <v>2418.4270000000001</v>
      </c>
      <c r="O1163" s="24">
        <f t="shared" si="33"/>
        <v>979.46293500000013</v>
      </c>
      <c r="Q1163" s="21">
        <f>IFERROR(O1163/LISTAS[[#This Row],[COSTO]]-1,"")</f>
        <v>0.54275285880796398</v>
      </c>
      <c r="R1163" t="str">
        <f>+LISTAS[[#This Row],[ID]]</f>
        <v>TOPES Y TAPONES DE GOMA53</v>
      </c>
      <c r="T1163" s="29"/>
      <c r="U1163" s="25">
        <f>LISTAS[[#This Row],[COSTO]]+(LISTAS[[#This Row],[COSTO]]*T1163)</f>
        <v>634.88</v>
      </c>
      <c r="V1163" s="30">
        <f>IF(T1163="",0,U1163/LISTAS[[#This Row],[VENTA NETA]]-1)</f>
        <v>0</v>
      </c>
      <c r="X1163" s="25">
        <v>0</v>
      </c>
      <c r="Y1163" s="31" t="str">
        <f>IFERROR(LISTAS[[#This Row],[COSTO]]/X1163-1,"")</f>
        <v/>
      </c>
    </row>
    <row r="1164" spans="1:25" x14ac:dyDescent="0.2">
      <c r="A1164" s="6" t="s">
        <v>5292</v>
      </c>
      <c r="B1164" t="s">
        <v>4707</v>
      </c>
      <c r="C1164">
        <v>54</v>
      </c>
      <c r="D1164" t="s">
        <v>4816</v>
      </c>
      <c r="E1164" s="2">
        <v>2460.08</v>
      </c>
      <c r="F1164" s="6" t="str">
        <f>+_xlfn.XLOOKUP(LISTAS[[#This Row],[ID]],_01_CODIGOS_Y_COSTOS_xlsm[Producto y N°],_01_CODIGOS_Y_COSTOS_xlsm[FABRICA],"",0,1)</f>
        <v>DQAUTOPARTES</v>
      </c>
      <c r="G1164" s="13">
        <f>LISTAS[[#This Row],[Precio]]*(1-0.46)*(1-IF($C$3520="",0,$C$3520))</f>
        <v>996.33240000000012</v>
      </c>
      <c r="H1164" s="1">
        <f>+_xlfn.XLOOKUP(LISTAS[[#This Row],[ID]],_01_CODIGOS_Y_COSTOS_xlsm[Producto y N°],_01_CODIGOS_Y_COSTOS_xlsm[COSTO],0,0,1)</f>
        <v>710.4</v>
      </c>
      <c r="I1164" s="115">
        <f>+IFERROR(LISTAS[[#This Row],[VENTA NETA]]/LISTAS[[#This Row],[COSTO]]-1,0)</f>
        <v>0.40249493243243273</v>
      </c>
      <c r="J1164" s="33" t="str">
        <f>IFERROR(VLOOKUP(LISTAS[[#This Row],[ID]],_01_CODIGOS_Y_COSTOS_xlsm[[Producto y N°]:[CODIGO]],2,0),"")</f>
        <v>4083/1</v>
      </c>
      <c r="M1164" s="22">
        <v>0.1</v>
      </c>
      <c r="N1164" s="23">
        <f>+LISTAS[[#This Row],[Precio]]+(LISTAS[[#This Row],[Precio]]*M1164)</f>
        <v>2706.0879999999997</v>
      </c>
      <c r="O1164" s="24">
        <f t="shared" si="33"/>
        <v>1095.9656399999999</v>
      </c>
      <c r="Q1164" s="21">
        <f>IFERROR(O1164/LISTAS[[#This Row],[COSTO]]-1,"")</f>
        <v>0.54274442567567549</v>
      </c>
      <c r="R1164" t="str">
        <f>+LISTAS[[#This Row],[ID]]</f>
        <v>TOPES Y TAPONES DE GOMA54</v>
      </c>
      <c r="T1164" s="29"/>
      <c r="U1164" s="25">
        <f>LISTAS[[#This Row],[COSTO]]+(LISTAS[[#This Row],[COSTO]]*T1164)</f>
        <v>710.4</v>
      </c>
      <c r="V1164" s="30">
        <f>IF(T1164="",0,U1164/LISTAS[[#This Row],[VENTA NETA]]-1)</f>
        <v>0</v>
      </c>
      <c r="X1164" s="25">
        <v>0</v>
      </c>
      <c r="Y1164" s="31" t="str">
        <f>IFERROR(LISTAS[[#This Row],[COSTO]]/X1164-1,"")</f>
        <v/>
      </c>
    </row>
    <row r="1165" spans="1:25" x14ac:dyDescent="0.2">
      <c r="A1165" s="6" t="s">
        <v>5095</v>
      </c>
      <c r="B1165" t="s">
        <v>4707</v>
      </c>
      <c r="C1165">
        <v>55</v>
      </c>
      <c r="D1165" t="s">
        <v>4816</v>
      </c>
      <c r="E1165" s="2">
        <v>2836.86</v>
      </c>
      <c r="F1165" s="6" t="str">
        <f>+_xlfn.XLOOKUP(LISTAS[[#This Row],[ID]],_01_CODIGOS_Y_COSTOS_xlsm[Producto y N°],_01_CODIGOS_Y_COSTOS_xlsm[FABRICA],"",0,1)</f>
        <v>DQAUTOPARTES</v>
      </c>
      <c r="G1165" s="13">
        <f>LISTAS[[#This Row],[Precio]]*(1-0.46)*(1-IF($C$3520="",0,$C$3520))</f>
        <v>1148.9283</v>
      </c>
      <c r="H1165" s="1">
        <f>+_xlfn.XLOOKUP(LISTAS[[#This Row],[ID]],_01_CODIGOS_Y_COSTOS_xlsm[Producto y N°],_01_CODIGOS_Y_COSTOS_xlsm[COSTO],0,0,1)</f>
        <v>819.2</v>
      </c>
      <c r="I1165" s="115">
        <f>+IFERROR(LISTAS[[#This Row],[VENTA NETA]]/LISTAS[[#This Row],[COSTO]]-1,0)</f>
        <v>0.40250036621093743</v>
      </c>
      <c r="J1165" s="33" t="str">
        <f>IFERROR(VLOOKUP(LISTAS[[#This Row],[ID]],_01_CODIGOS_Y_COSTOS_xlsm[[Producto y N°]:[CODIGO]],2,0),"")</f>
        <v>4085</v>
      </c>
      <c r="M1165" s="22">
        <v>0.1</v>
      </c>
      <c r="N1165" s="23">
        <f>+LISTAS[[#This Row],[Precio]]+(LISTAS[[#This Row],[Precio]]*M1165)</f>
        <v>3120.5460000000003</v>
      </c>
      <c r="O1165" s="24">
        <f t="shared" si="33"/>
        <v>1263.8211300000003</v>
      </c>
      <c r="Q1165" s="21">
        <f>IFERROR(O1165/LISTAS[[#This Row],[COSTO]]-1,"")</f>
        <v>0.54275040283203158</v>
      </c>
      <c r="R1165" t="str">
        <f>+LISTAS[[#This Row],[ID]]</f>
        <v>TOPES Y TAPONES DE GOMA55</v>
      </c>
      <c r="T1165" s="29"/>
      <c r="U1165" s="25">
        <f>LISTAS[[#This Row],[COSTO]]+(LISTAS[[#This Row],[COSTO]]*T1165)</f>
        <v>819.2</v>
      </c>
      <c r="V1165" s="30">
        <f>IF(T1165="",0,U1165/LISTAS[[#This Row],[VENTA NETA]]-1)</f>
        <v>0</v>
      </c>
      <c r="X1165" s="25">
        <v>79.872</v>
      </c>
      <c r="Y1165" s="31">
        <f>IFERROR(LISTAS[[#This Row],[COSTO]]/X1165-1,"")</f>
        <v>9.2564102564102573</v>
      </c>
    </row>
    <row r="1166" spans="1:25" x14ac:dyDescent="0.2">
      <c r="A1166" s="6" t="s">
        <v>5094</v>
      </c>
      <c r="B1166" t="s">
        <v>4707</v>
      </c>
      <c r="C1166">
        <v>56</v>
      </c>
      <c r="D1166" t="s">
        <v>4816</v>
      </c>
      <c r="E1166" s="2">
        <v>2127.64</v>
      </c>
      <c r="F1166" s="6" t="str">
        <f>+_xlfn.XLOOKUP(LISTAS[[#This Row],[ID]],_01_CODIGOS_Y_COSTOS_xlsm[Producto y N°],_01_CODIGOS_Y_COSTOS_xlsm[FABRICA],"",0,1)</f>
        <v>DQAUTOPARTES</v>
      </c>
      <c r="G1166" s="13">
        <f>LISTAS[[#This Row],[Precio]]*(1-0.46)*(1-IF($C$3520="",0,$C$3520))</f>
        <v>861.69420000000002</v>
      </c>
      <c r="H1166" s="1">
        <f>+_xlfn.XLOOKUP(LISTAS[[#This Row],[ID]],_01_CODIGOS_Y_COSTOS_xlsm[Producto y N°],_01_CODIGOS_Y_COSTOS_xlsm[COSTO],0,0,1)</f>
        <v>614.4</v>
      </c>
      <c r="I1166" s="115">
        <f>+IFERROR(LISTAS[[#This Row],[VENTA NETA]]/LISTAS[[#This Row],[COSTO]]-1,0)</f>
        <v>0.40249707031250015</v>
      </c>
      <c r="J1166" s="33" t="str">
        <f>IFERROR(VLOOKUP(LISTAS[[#This Row],[ID]],_01_CODIGOS_Y_COSTOS_xlsm[[Producto y N°]:[CODIGO]],2,0),"")</f>
        <v>4111</v>
      </c>
      <c r="M1166" s="22">
        <v>0.1</v>
      </c>
      <c r="N1166" s="23">
        <f>+LISTAS[[#This Row],[Precio]]+(LISTAS[[#This Row],[Precio]]*M1166)</f>
        <v>2340.404</v>
      </c>
      <c r="O1166" s="24">
        <f t="shared" si="33"/>
        <v>947.86362000000008</v>
      </c>
      <c r="Q1166" s="21">
        <f>IFERROR(O1166/LISTAS[[#This Row],[COSTO]]-1,"")</f>
        <v>0.54274677734375021</v>
      </c>
      <c r="R1166" t="str">
        <f>+LISTAS[[#This Row],[ID]]</f>
        <v>TOPES Y TAPONES DE GOMA56</v>
      </c>
      <c r="T1166" s="29"/>
      <c r="U1166" s="25">
        <f>LISTAS[[#This Row],[COSTO]]+(LISTAS[[#This Row],[COSTO]]*T1166)</f>
        <v>614.4</v>
      </c>
      <c r="V1166" s="30">
        <f>IF(T1166="",0,U1166/LISTAS[[#This Row],[VENTA NETA]]-1)</f>
        <v>0</v>
      </c>
      <c r="X1166" s="25">
        <v>59.904000000000003</v>
      </c>
      <c r="Y1166" s="31">
        <f>IFERROR(LISTAS[[#This Row],[COSTO]]/X1166-1,"")</f>
        <v>9.2564102564102555</v>
      </c>
    </row>
    <row r="1167" spans="1:25" x14ac:dyDescent="0.2">
      <c r="A1167" s="6" t="s">
        <v>5088</v>
      </c>
      <c r="B1167" t="s">
        <v>4707</v>
      </c>
      <c r="C1167">
        <v>57</v>
      </c>
      <c r="D1167" t="s">
        <v>4816</v>
      </c>
      <c r="E1167" s="2">
        <v>1972.51</v>
      </c>
      <c r="F1167" s="6" t="str">
        <f>+_xlfn.XLOOKUP(LISTAS[[#This Row],[ID]],_01_CODIGOS_Y_COSTOS_xlsm[Producto y N°],_01_CODIGOS_Y_COSTOS_xlsm[FABRICA],"",0,1)</f>
        <v>DQAUTOPARTES</v>
      </c>
      <c r="G1167" s="13">
        <f>LISTAS[[#This Row],[Precio]]*(1-0.46)*(1-IF($C$3520="",0,$C$3520))</f>
        <v>798.86655000000007</v>
      </c>
      <c r="H1167" s="1">
        <f>+_xlfn.XLOOKUP(LISTAS[[#This Row],[ID]],_01_CODIGOS_Y_COSTOS_xlsm[Producto y N°],_01_CODIGOS_Y_COSTOS_xlsm[COSTO],0,0,1)</f>
        <v>569.6</v>
      </c>
      <c r="I1167" s="115">
        <f>+IFERROR(LISTAS[[#This Row],[VENTA NETA]]/LISTAS[[#This Row],[COSTO]]-1,0)</f>
        <v>0.40250447682584278</v>
      </c>
      <c r="J1167" s="33" t="str">
        <f>IFERROR(VLOOKUP(LISTAS[[#This Row],[ID]],_01_CODIGOS_Y_COSTOS_xlsm[[Producto y N°]:[CODIGO]],2,0),"")</f>
        <v>5051</v>
      </c>
      <c r="M1167" s="22">
        <v>0.1</v>
      </c>
      <c r="N1167" s="23">
        <f>+LISTAS[[#This Row],[Precio]]+(LISTAS[[#This Row],[Precio]]*M1167)</f>
        <v>2169.761</v>
      </c>
      <c r="O1167" s="24">
        <f t="shared" si="33"/>
        <v>878.75320499999998</v>
      </c>
      <c r="Q1167" s="21">
        <f>IFERROR(O1167/LISTAS[[#This Row],[COSTO]]-1,"")</f>
        <v>0.54275492450842688</v>
      </c>
      <c r="R1167" t="str">
        <f>+LISTAS[[#This Row],[ID]]</f>
        <v>TOPES Y TAPONES DE GOMA57</v>
      </c>
      <c r="T1167" s="29"/>
      <c r="U1167" s="25">
        <f>LISTAS[[#This Row],[COSTO]]+(LISTAS[[#This Row],[COSTO]]*T1167)</f>
        <v>569.6</v>
      </c>
      <c r="V1167" s="30">
        <f>IF(T1167="",0,U1167/LISTAS[[#This Row],[VENTA NETA]]-1)</f>
        <v>0</v>
      </c>
      <c r="X1167" s="25">
        <v>55.536000000000001</v>
      </c>
      <c r="Y1167" s="31">
        <f>IFERROR(LISTAS[[#This Row],[COSTO]]/X1167-1,"")</f>
        <v>9.2564102564102573</v>
      </c>
    </row>
    <row r="1168" spans="1:25" x14ac:dyDescent="0.2">
      <c r="A1168" s="6" t="s">
        <v>5293</v>
      </c>
      <c r="B1168" t="s">
        <v>4707</v>
      </c>
      <c r="C1168">
        <v>58</v>
      </c>
      <c r="D1168" t="s">
        <v>4816</v>
      </c>
      <c r="E1168" s="2">
        <v>1861.68</v>
      </c>
      <c r="F1168" s="6" t="str">
        <f>+_xlfn.XLOOKUP(LISTAS[[#This Row],[ID]],_01_CODIGOS_Y_COSTOS_xlsm[Producto y N°],_01_CODIGOS_Y_COSTOS_xlsm[FABRICA],"",0,1)</f>
        <v>DQAUTOPARTES</v>
      </c>
      <c r="G1168" s="13">
        <f>LISTAS[[#This Row],[Precio]]*(1-0.46)*(1-IF($C$3520="",0,$C$3520))</f>
        <v>753.98040000000003</v>
      </c>
      <c r="H1168" s="1">
        <f>+_xlfn.XLOOKUP(LISTAS[[#This Row],[ID]],_01_CODIGOS_Y_COSTOS_xlsm[Producto y N°],_01_CODIGOS_Y_COSTOS_xlsm[COSTO],0,0,1)</f>
        <v>537.6</v>
      </c>
      <c r="I1168" s="115">
        <f>+IFERROR(LISTAS[[#This Row],[VENTA NETA]]/LISTAS[[#This Row],[COSTO]]-1,0)</f>
        <v>0.40249330357142865</v>
      </c>
      <c r="J1168" s="33" t="str">
        <f>IFERROR(VLOOKUP(LISTAS[[#This Row],[ID]],_01_CODIGOS_Y_COSTOS_xlsm[[Producto y N°]:[CODIGO]],2,0),"")</f>
        <v>5055</v>
      </c>
      <c r="M1168" s="22">
        <v>0.1</v>
      </c>
      <c r="N1168" s="23">
        <f>+LISTAS[[#This Row],[Precio]]+(LISTAS[[#This Row],[Precio]]*M1168)</f>
        <v>2047.848</v>
      </c>
      <c r="O1168" s="24">
        <f t="shared" si="33"/>
        <v>829.37843999999996</v>
      </c>
      <c r="Q1168" s="21">
        <f>IFERROR(O1168/LISTAS[[#This Row],[COSTO]]-1,"")</f>
        <v>0.54274263392857125</v>
      </c>
      <c r="R1168" t="str">
        <f>+LISTAS[[#This Row],[ID]]</f>
        <v>TOPES Y TAPONES DE GOMA58</v>
      </c>
      <c r="T1168" s="29"/>
      <c r="U1168" s="25">
        <f>LISTAS[[#This Row],[COSTO]]+(LISTAS[[#This Row],[COSTO]]*T1168)</f>
        <v>537.6</v>
      </c>
      <c r="V1168" s="30">
        <f>IF(T1168="",0,U1168/LISTAS[[#This Row],[VENTA NETA]]-1)</f>
        <v>0</v>
      </c>
      <c r="X1168" s="25">
        <v>0</v>
      </c>
      <c r="Y1168" s="31" t="str">
        <f>IFERROR(LISTAS[[#This Row],[COSTO]]/X1168-1,"")</f>
        <v/>
      </c>
    </row>
    <row r="1169" spans="1:25" x14ac:dyDescent="0.2">
      <c r="A1169" s="6" t="s">
        <v>5104</v>
      </c>
      <c r="B1169" t="s">
        <v>4707</v>
      </c>
      <c r="C1169">
        <v>59</v>
      </c>
      <c r="D1169" t="s">
        <v>4816</v>
      </c>
      <c r="E1169" s="2">
        <v>1972.51</v>
      </c>
      <c r="F1169" s="6" t="str">
        <f>+_xlfn.XLOOKUP(LISTAS[[#This Row],[ID]],_01_CODIGOS_Y_COSTOS_xlsm[Producto y N°],_01_CODIGOS_Y_COSTOS_xlsm[FABRICA],"",0,1)</f>
        <v>DQAUTOPARTES</v>
      </c>
      <c r="G1169" s="13">
        <f>LISTAS[[#This Row],[Precio]]*(1-0.46)*(1-IF($C$3520="",0,$C$3520))</f>
        <v>798.86655000000007</v>
      </c>
      <c r="H1169" s="1">
        <f>+_xlfn.XLOOKUP(LISTAS[[#This Row],[ID]],_01_CODIGOS_Y_COSTOS_xlsm[Producto y N°],_01_CODIGOS_Y_COSTOS_xlsm[COSTO],0,0,1)</f>
        <v>569.6</v>
      </c>
      <c r="I1169" s="115">
        <f>+IFERROR(LISTAS[[#This Row],[VENTA NETA]]/LISTAS[[#This Row],[COSTO]]-1,0)</f>
        <v>0.40250447682584278</v>
      </c>
      <c r="J1169" s="33" t="str">
        <f>IFERROR(VLOOKUP(LISTAS[[#This Row],[ID]],_01_CODIGOS_Y_COSTOS_xlsm[[Producto y N°]:[CODIGO]],2,0),"")</f>
        <v>5058</v>
      </c>
      <c r="M1169" s="22">
        <v>0.1</v>
      </c>
      <c r="N1169" s="23">
        <f>+LISTAS[[#This Row],[Precio]]+(LISTAS[[#This Row],[Precio]]*M1169)</f>
        <v>2169.761</v>
      </c>
      <c r="O1169" s="24">
        <f t="shared" si="33"/>
        <v>878.75320499999998</v>
      </c>
      <c r="Q1169" s="21">
        <f>IFERROR(O1169/LISTAS[[#This Row],[COSTO]]-1,"")</f>
        <v>0.54275492450842688</v>
      </c>
      <c r="R1169" t="str">
        <f>+LISTAS[[#This Row],[ID]]</f>
        <v>TOPES Y TAPONES DE GOMA59</v>
      </c>
      <c r="T1169" s="29"/>
      <c r="U1169" s="25">
        <f>LISTAS[[#This Row],[COSTO]]+(LISTAS[[#This Row],[COSTO]]*T1169)</f>
        <v>569.6</v>
      </c>
      <c r="V1169" s="30">
        <f>IF(T1169="",0,U1169/LISTAS[[#This Row],[VENTA NETA]]-1)</f>
        <v>0</v>
      </c>
      <c r="X1169" s="25">
        <v>55.536000000000001</v>
      </c>
      <c r="Y1169" s="31">
        <f>IFERROR(LISTAS[[#This Row],[COSTO]]/X1169-1,"")</f>
        <v>9.2564102564102573</v>
      </c>
    </row>
    <row r="1170" spans="1:25" x14ac:dyDescent="0.2">
      <c r="A1170" s="6" t="s">
        <v>5087</v>
      </c>
      <c r="B1170" t="s">
        <v>4707</v>
      </c>
      <c r="C1170">
        <v>60</v>
      </c>
      <c r="D1170" t="s">
        <v>4816</v>
      </c>
      <c r="E1170" s="2">
        <v>1972.51</v>
      </c>
      <c r="F1170" s="6" t="str">
        <f>+_xlfn.XLOOKUP(LISTAS[[#This Row],[ID]],_01_CODIGOS_Y_COSTOS_xlsm[Producto y N°],_01_CODIGOS_Y_COSTOS_xlsm[FABRICA],"",0,1)</f>
        <v>DQAUTOPARTES</v>
      </c>
      <c r="G1170" s="13">
        <f>LISTAS[[#This Row],[Precio]]*(1-0.46)*(1-IF($C$3520="",0,$C$3520))</f>
        <v>798.86655000000007</v>
      </c>
      <c r="H1170" s="1">
        <f>+_xlfn.XLOOKUP(LISTAS[[#This Row],[ID]],_01_CODIGOS_Y_COSTOS_xlsm[Producto y N°],_01_CODIGOS_Y_COSTOS_xlsm[COSTO],0,0,1)</f>
        <v>569.6</v>
      </c>
      <c r="I1170" s="115">
        <f>+IFERROR(LISTAS[[#This Row],[VENTA NETA]]/LISTAS[[#This Row],[COSTO]]-1,0)</f>
        <v>0.40250447682584278</v>
      </c>
      <c r="J1170" s="33" t="str">
        <f>IFERROR(VLOOKUP(LISTAS[[#This Row],[ID]],_01_CODIGOS_Y_COSTOS_xlsm[[Producto y N°]:[CODIGO]],2,0),"")</f>
        <v>5061</v>
      </c>
      <c r="M1170" s="22">
        <v>0.1</v>
      </c>
      <c r="N1170" s="23">
        <f>+LISTAS[[#This Row],[Precio]]+(LISTAS[[#This Row],[Precio]]*M1170)</f>
        <v>2169.761</v>
      </c>
      <c r="O1170" s="24">
        <f t="shared" si="33"/>
        <v>878.75320499999998</v>
      </c>
      <c r="Q1170" s="21">
        <f>IFERROR(O1170/LISTAS[[#This Row],[COSTO]]-1,"")</f>
        <v>0.54275492450842688</v>
      </c>
      <c r="R1170" t="str">
        <f>+LISTAS[[#This Row],[ID]]</f>
        <v>TOPES Y TAPONES DE GOMA60</v>
      </c>
      <c r="T1170" s="29"/>
      <c r="U1170" s="25">
        <f>LISTAS[[#This Row],[COSTO]]+(LISTAS[[#This Row],[COSTO]]*T1170)</f>
        <v>569.6</v>
      </c>
      <c r="V1170" s="30">
        <f>IF(T1170="",0,U1170/LISTAS[[#This Row],[VENTA NETA]]-1)</f>
        <v>0</v>
      </c>
      <c r="X1170" s="25">
        <v>55.536000000000001</v>
      </c>
      <c r="Y1170" s="31">
        <f>IFERROR(LISTAS[[#This Row],[COSTO]]/X1170-1,"")</f>
        <v>9.2564102564102573</v>
      </c>
    </row>
    <row r="1171" spans="1:25" x14ac:dyDescent="0.2">
      <c r="A1171" s="6" t="s">
        <v>5294</v>
      </c>
      <c r="B1171" t="s">
        <v>4707</v>
      </c>
      <c r="C1171">
        <v>61</v>
      </c>
      <c r="D1171" t="s">
        <v>4816</v>
      </c>
      <c r="E1171" s="2">
        <v>1972.51</v>
      </c>
      <c r="F1171" s="6" t="str">
        <f>+_xlfn.XLOOKUP(LISTAS[[#This Row],[ID]],_01_CODIGOS_Y_COSTOS_xlsm[Producto y N°],_01_CODIGOS_Y_COSTOS_xlsm[FABRICA],"",0,1)</f>
        <v>DQAUTOPARTES</v>
      </c>
      <c r="G1171" s="13">
        <f>LISTAS[[#This Row],[Precio]]*(1-0.46)*(1-IF($C$3520="",0,$C$3520))</f>
        <v>798.86655000000007</v>
      </c>
      <c r="H1171" s="1">
        <f>+_xlfn.XLOOKUP(LISTAS[[#This Row],[ID]],_01_CODIGOS_Y_COSTOS_xlsm[Producto y N°],_01_CODIGOS_Y_COSTOS_xlsm[COSTO],0,0,1)</f>
        <v>569.6</v>
      </c>
      <c r="I1171" s="115">
        <f>+IFERROR(LISTAS[[#This Row],[VENTA NETA]]/LISTAS[[#This Row],[COSTO]]-1,0)</f>
        <v>0.40250447682584278</v>
      </c>
      <c r="J1171" s="33" t="str">
        <f>IFERROR(VLOOKUP(LISTAS[[#This Row],[ID]],_01_CODIGOS_Y_COSTOS_xlsm[[Producto y N°]:[CODIGO]],2,0),"")</f>
        <v>5097/A</v>
      </c>
      <c r="M1171" s="22">
        <v>0.1</v>
      </c>
      <c r="N1171" s="23">
        <f>+LISTAS[[#This Row],[Precio]]+(LISTAS[[#This Row],[Precio]]*M1171)</f>
        <v>2169.761</v>
      </c>
      <c r="O1171" s="24">
        <f t="shared" si="33"/>
        <v>878.75320499999998</v>
      </c>
      <c r="Q1171" s="21">
        <f>IFERROR(O1171/LISTAS[[#This Row],[COSTO]]-1,"")</f>
        <v>0.54275492450842688</v>
      </c>
      <c r="R1171" t="str">
        <f>+LISTAS[[#This Row],[ID]]</f>
        <v>TOPES Y TAPONES DE GOMA61</v>
      </c>
      <c r="T1171" s="29"/>
      <c r="U1171" s="25">
        <f>LISTAS[[#This Row],[COSTO]]+(LISTAS[[#This Row],[COSTO]]*T1171)</f>
        <v>569.6</v>
      </c>
      <c r="V1171" s="30">
        <f>IF(T1171="",0,U1171/LISTAS[[#This Row],[VENTA NETA]]-1)</f>
        <v>0</v>
      </c>
      <c r="X1171" s="25">
        <v>0</v>
      </c>
      <c r="Y1171" s="31" t="str">
        <f>IFERROR(LISTAS[[#This Row],[COSTO]]/X1171-1,"")</f>
        <v/>
      </c>
    </row>
    <row r="1172" spans="1:25" x14ac:dyDescent="0.2">
      <c r="A1172" s="6" t="s">
        <v>5295</v>
      </c>
      <c r="B1172" t="s">
        <v>4707</v>
      </c>
      <c r="C1172">
        <v>62</v>
      </c>
      <c r="D1172" t="s">
        <v>4816</v>
      </c>
      <c r="E1172" s="2">
        <v>2449.0100000000002</v>
      </c>
      <c r="F1172" s="6" t="str">
        <f>+_xlfn.XLOOKUP(LISTAS[[#This Row],[ID]],_01_CODIGOS_Y_COSTOS_xlsm[Producto y N°],_01_CODIGOS_Y_COSTOS_xlsm[FABRICA],"",0,1)</f>
        <v>DQAUTOPARTES</v>
      </c>
      <c r="G1172" s="13">
        <f>LISTAS[[#This Row],[Precio]]*(1-0.46)*(1-IF($C$3520="",0,$C$3520))</f>
        <v>991.84905000000026</v>
      </c>
      <c r="H1172" s="1">
        <f>+_xlfn.XLOOKUP(LISTAS[[#This Row],[ID]],_01_CODIGOS_Y_COSTOS_xlsm[Producto y N°],_01_CODIGOS_Y_COSTOS_xlsm[COSTO],0,0,1)</f>
        <v>707.2</v>
      </c>
      <c r="I1172" s="115">
        <f>+IFERROR(LISTAS[[#This Row],[VENTA NETA]]/LISTAS[[#This Row],[COSTO]]-1,0)</f>
        <v>0.40250148472850711</v>
      </c>
      <c r="J1172" s="33" t="str">
        <f>IFERROR(VLOOKUP(LISTAS[[#This Row],[ID]],_01_CODIGOS_Y_COSTOS_xlsm[[Producto y N°]:[CODIGO]],2,0),"")</f>
        <v>5097/B</v>
      </c>
      <c r="M1172" s="22">
        <v>0.1</v>
      </c>
      <c r="N1172" s="23">
        <f>+LISTAS[[#This Row],[Precio]]+(LISTAS[[#This Row],[Precio]]*M1172)</f>
        <v>2693.9110000000001</v>
      </c>
      <c r="O1172" s="24">
        <f t="shared" si="33"/>
        <v>1091.0339550000001</v>
      </c>
      <c r="Q1172" s="21">
        <f>IFERROR(O1172/LISTAS[[#This Row],[COSTO]]-1,"")</f>
        <v>0.54275163320135755</v>
      </c>
      <c r="R1172" t="str">
        <f>+LISTAS[[#This Row],[ID]]</f>
        <v>TOPES Y TAPONES DE GOMA62</v>
      </c>
      <c r="T1172" s="29"/>
      <c r="U1172" s="25">
        <f>LISTAS[[#This Row],[COSTO]]+(LISTAS[[#This Row],[COSTO]]*T1172)</f>
        <v>707.2</v>
      </c>
      <c r="V1172" s="30">
        <f>IF(T1172="",0,U1172/LISTAS[[#This Row],[VENTA NETA]]-1)</f>
        <v>0</v>
      </c>
      <c r="X1172" s="25">
        <v>0</v>
      </c>
      <c r="Y1172" s="31" t="str">
        <f>IFERROR(LISTAS[[#This Row],[COSTO]]/X1172-1,"")</f>
        <v/>
      </c>
    </row>
    <row r="1173" spans="1:25" x14ac:dyDescent="0.2">
      <c r="A1173" s="6" t="s">
        <v>5296</v>
      </c>
      <c r="B1173" t="s">
        <v>4707</v>
      </c>
      <c r="C1173">
        <v>63</v>
      </c>
      <c r="D1173" t="s">
        <v>4816</v>
      </c>
      <c r="E1173" s="2">
        <v>3235.79</v>
      </c>
      <c r="F1173" s="6" t="str">
        <f>+_xlfn.XLOOKUP(LISTAS[[#This Row],[ID]],_01_CODIGOS_Y_COSTOS_xlsm[Producto y N°],_01_CODIGOS_Y_COSTOS_xlsm[FABRICA],"",0,1)</f>
        <v>DQAUTOPARTES</v>
      </c>
      <c r="G1173" s="13">
        <f>LISTAS[[#This Row],[Precio]]*(1-0.46)*(1-IF($C$3520="",0,$C$3520))</f>
        <v>1310.49495</v>
      </c>
      <c r="H1173" s="1">
        <f>+_xlfn.XLOOKUP(LISTAS[[#This Row],[ID]],_01_CODIGOS_Y_COSTOS_xlsm[Producto y N°],_01_CODIGOS_Y_COSTOS_xlsm[COSTO],0,0,1)</f>
        <v>934.4</v>
      </c>
      <c r="I1173" s="115">
        <f>+IFERROR(LISTAS[[#This Row],[VENTA NETA]]/LISTAS[[#This Row],[COSTO]]-1,0)</f>
        <v>0.40249887628424652</v>
      </c>
      <c r="J1173" s="33" t="str">
        <f>IFERROR(VLOOKUP(LISTAS[[#This Row],[ID]],_01_CODIGOS_Y_COSTOS_xlsm[[Producto y N°]:[CODIGO]],2,0),"")</f>
        <v>5102</v>
      </c>
      <c r="M1173" s="22">
        <v>0.1</v>
      </c>
      <c r="N1173" s="23">
        <f>+LISTAS[[#This Row],[Precio]]+(LISTAS[[#This Row],[Precio]]*M1173)</f>
        <v>3559.3690000000001</v>
      </c>
      <c r="O1173" s="24">
        <f t="shared" si="33"/>
        <v>1441.5444450000002</v>
      </c>
      <c r="Q1173" s="21">
        <f>IFERROR(O1173/LISTAS[[#This Row],[COSTO]]-1,"")</f>
        <v>0.54274876391267157</v>
      </c>
      <c r="R1173" t="str">
        <f>+LISTAS[[#This Row],[ID]]</f>
        <v>TOPES Y TAPONES DE GOMA63</v>
      </c>
      <c r="T1173" s="29"/>
      <c r="U1173" s="25">
        <f>LISTAS[[#This Row],[COSTO]]+(LISTAS[[#This Row],[COSTO]]*T1173)</f>
        <v>934.4</v>
      </c>
      <c r="V1173" s="30">
        <f>IF(T1173="",0,U1173/LISTAS[[#This Row],[VENTA NETA]]-1)</f>
        <v>0</v>
      </c>
      <c r="X1173" s="25">
        <v>0</v>
      </c>
      <c r="Y1173" s="31" t="str">
        <f>IFERROR(LISTAS[[#This Row],[COSTO]]/X1173-1,"")</f>
        <v/>
      </c>
    </row>
    <row r="1174" spans="1:25" x14ac:dyDescent="0.2">
      <c r="A1174" s="6" t="s">
        <v>5297</v>
      </c>
      <c r="B1174" t="s">
        <v>4707</v>
      </c>
      <c r="C1174">
        <v>64</v>
      </c>
      <c r="D1174" t="s">
        <v>4816</v>
      </c>
      <c r="E1174" s="2">
        <v>2836.86</v>
      </c>
      <c r="F1174" s="6" t="str">
        <f>+_xlfn.XLOOKUP(LISTAS[[#This Row],[ID]],_01_CODIGOS_Y_COSTOS_xlsm[Producto y N°],_01_CODIGOS_Y_COSTOS_xlsm[FABRICA],"",0,1)</f>
        <v>DQAUTOPARTES</v>
      </c>
      <c r="G1174" s="13">
        <f>LISTAS[[#This Row],[Precio]]*(1-0.46)*(1-IF($C$3520="",0,$C$3520))</f>
        <v>1148.9283</v>
      </c>
      <c r="H1174" s="1">
        <f>+_xlfn.XLOOKUP(LISTAS[[#This Row],[ID]],_01_CODIGOS_Y_COSTOS_xlsm[Producto y N°],_01_CODIGOS_Y_COSTOS_xlsm[COSTO],0,0,1)</f>
        <v>819.2</v>
      </c>
      <c r="I1174" s="115">
        <f>+IFERROR(LISTAS[[#This Row],[VENTA NETA]]/LISTAS[[#This Row],[COSTO]]-1,0)</f>
        <v>0.40250036621093743</v>
      </c>
      <c r="J1174" s="33" t="str">
        <f>IFERROR(VLOOKUP(LISTAS[[#This Row],[ID]],_01_CODIGOS_Y_COSTOS_xlsm[[Producto y N°]:[CODIGO]],2,0),"")</f>
        <v>6005</v>
      </c>
      <c r="M1174" s="22">
        <v>0.1</v>
      </c>
      <c r="N1174" s="23">
        <f>+LISTAS[[#This Row],[Precio]]+(LISTAS[[#This Row],[Precio]]*M1174)</f>
        <v>3120.5460000000003</v>
      </c>
      <c r="O1174" s="24">
        <f t="shared" si="33"/>
        <v>1263.8211300000003</v>
      </c>
      <c r="Q1174" s="21">
        <f>IFERROR(O1174/LISTAS[[#This Row],[COSTO]]-1,"")</f>
        <v>0.54275040283203158</v>
      </c>
      <c r="R1174" t="str">
        <f>+LISTAS[[#This Row],[ID]]</f>
        <v>TOPES Y TAPONES DE GOMA64</v>
      </c>
      <c r="T1174" s="29"/>
      <c r="U1174" s="25">
        <f>LISTAS[[#This Row],[COSTO]]+(LISTAS[[#This Row],[COSTO]]*T1174)</f>
        <v>819.2</v>
      </c>
      <c r="V1174" s="30">
        <f>IF(T1174="",0,U1174/LISTAS[[#This Row],[VENTA NETA]]-1)</f>
        <v>0</v>
      </c>
      <c r="X1174" s="25">
        <v>0</v>
      </c>
      <c r="Y1174" s="31" t="str">
        <f>IFERROR(LISTAS[[#This Row],[COSTO]]/X1174-1,"")</f>
        <v/>
      </c>
    </row>
    <row r="1175" spans="1:25" x14ac:dyDescent="0.2">
      <c r="A1175" s="6" t="s">
        <v>5298</v>
      </c>
      <c r="B1175" t="s">
        <v>4707</v>
      </c>
      <c r="C1175">
        <v>65</v>
      </c>
      <c r="D1175" t="s">
        <v>4816</v>
      </c>
      <c r="E1175" s="2">
        <v>1906.01</v>
      </c>
      <c r="F1175" s="6" t="str">
        <f>+_xlfn.XLOOKUP(LISTAS[[#This Row],[ID]],_01_CODIGOS_Y_COSTOS_xlsm[Producto y N°],_01_CODIGOS_Y_COSTOS_xlsm[FABRICA],"",0,1)</f>
        <v>DQAUTOPARTES</v>
      </c>
      <c r="G1175" s="13">
        <f>LISTAS[[#This Row],[Precio]]*(1-0.46)*(1-IF($C$3520="",0,$C$3520))</f>
        <v>771.93405000000007</v>
      </c>
      <c r="H1175" s="1">
        <f>+_xlfn.XLOOKUP(LISTAS[[#This Row],[ID]],_01_CODIGOS_Y_COSTOS_xlsm[Producto y N°],_01_CODIGOS_Y_COSTOS_xlsm[COSTO],0,0,1)</f>
        <v>550.4</v>
      </c>
      <c r="I1175" s="115">
        <f>+IFERROR(LISTAS[[#This Row],[VENTA NETA]]/LISTAS[[#This Row],[COSTO]]-1,0)</f>
        <v>0.40249645712209325</v>
      </c>
      <c r="J1175" s="33" t="str">
        <f>IFERROR(VLOOKUP(LISTAS[[#This Row],[ID]],_01_CODIGOS_Y_COSTOS_xlsm[[Producto y N°]:[CODIGO]],2,0),"")</f>
        <v>6019</v>
      </c>
      <c r="M1175" s="22">
        <v>0.1</v>
      </c>
      <c r="N1175" s="23">
        <f>+LISTAS[[#This Row],[Precio]]+(LISTAS[[#This Row],[Precio]]*M1175)</f>
        <v>2096.6109999999999</v>
      </c>
      <c r="O1175" s="24">
        <f t="shared" si="33"/>
        <v>849.12745500000005</v>
      </c>
      <c r="Q1175" s="21">
        <f>IFERROR(O1175/LISTAS[[#This Row],[COSTO]]-1,"")</f>
        <v>0.54274610283430258</v>
      </c>
      <c r="R1175" t="str">
        <f>+LISTAS[[#This Row],[ID]]</f>
        <v>TOPES Y TAPONES DE GOMA65</v>
      </c>
      <c r="T1175" s="29"/>
      <c r="U1175" s="25">
        <f>LISTAS[[#This Row],[COSTO]]+(LISTAS[[#This Row],[COSTO]]*T1175)</f>
        <v>550.4</v>
      </c>
      <c r="V1175" s="30">
        <f>IF(T1175="",0,U1175/LISTAS[[#This Row],[VENTA NETA]]-1)</f>
        <v>0</v>
      </c>
      <c r="X1175" s="25">
        <v>0</v>
      </c>
      <c r="Y1175" s="31" t="str">
        <f>IFERROR(LISTAS[[#This Row],[COSTO]]/X1175-1,"")</f>
        <v/>
      </c>
    </row>
    <row r="1176" spans="1:25" x14ac:dyDescent="0.2">
      <c r="A1176" s="6" t="s">
        <v>5093</v>
      </c>
      <c r="B1176" t="s">
        <v>4707</v>
      </c>
      <c r="C1176">
        <v>66</v>
      </c>
      <c r="D1176" t="s">
        <v>4817</v>
      </c>
      <c r="E1176" s="2">
        <v>3479.59</v>
      </c>
      <c r="F1176" s="6" t="str">
        <f>+_xlfn.XLOOKUP(LISTAS[[#This Row],[ID]],_01_CODIGOS_Y_COSTOS_xlsm[Producto y N°],_01_CODIGOS_Y_COSTOS_xlsm[FABRICA],"",0,1)</f>
        <v>DQAUTOPARTES</v>
      </c>
      <c r="G1176" s="13">
        <f>LISTAS[[#This Row],[Precio]]*(1-0.46)*(1-IF($C$3520="",0,$C$3520))</f>
        <v>1409.23395</v>
      </c>
      <c r="H1176" s="1">
        <f>+_xlfn.XLOOKUP(LISTAS[[#This Row],[ID]],_01_CODIGOS_Y_COSTOS_xlsm[Producto y N°],_01_CODIGOS_Y_COSTOS_xlsm[COSTO],0,0,1)</f>
        <v>1004.8</v>
      </c>
      <c r="I1176" s="115">
        <f>+IFERROR(LISTAS[[#This Row],[VENTA NETA]]/LISTAS[[#This Row],[COSTO]]-1,0)</f>
        <v>0.40250194068471346</v>
      </c>
      <c r="J1176" s="33" t="str">
        <f>IFERROR(VLOOKUP(LISTAS[[#This Row],[ID]],_01_CODIGOS_Y_COSTOS_xlsm[[Producto y N°]:[CODIGO]],2,0),"")</f>
        <v>6107</v>
      </c>
      <c r="M1176" s="22">
        <v>0.1</v>
      </c>
      <c r="N1176" s="23">
        <f>+LISTAS[[#This Row],[Precio]]+(LISTAS[[#This Row],[Precio]]*M1176)</f>
        <v>3827.549</v>
      </c>
      <c r="O1176" s="24">
        <f t="shared" si="33"/>
        <v>1550.1573450000001</v>
      </c>
      <c r="Q1176" s="21">
        <f>IFERROR(O1176/LISTAS[[#This Row],[COSTO]]-1,"")</f>
        <v>0.54275213475318496</v>
      </c>
      <c r="R1176" t="str">
        <f>+LISTAS[[#This Row],[ID]]</f>
        <v>TOPES Y TAPONES DE GOMA66</v>
      </c>
      <c r="T1176" s="29"/>
      <c r="U1176" s="25">
        <f>LISTAS[[#This Row],[COSTO]]+(LISTAS[[#This Row],[COSTO]]*T1176)</f>
        <v>1004.8</v>
      </c>
      <c r="V1176" s="30">
        <f>IF(T1176="",0,U1176/LISTAS[[#This Row],[VENTA NETA]]-1)</f>
        <v>0</v>
      </c>
      <c r="X1176" s="25">
        <v>127.79519999999999</v>
      </c>
      <c r="Y1176" s="31">
        <f>IFERROR(LISTAS[[#This Row],[COSTO]]/X1176-1,"")</f>
        <v>6.8625801282051286</v>
      </c>
    </row>
    <row r="1177" spans="1:25" x14ac:dyDescent="0.2">
      <c r="A1177" s="6" t="s">
        <v>6733</v>
      </c>
      <c r="B1177" t="s">
        <v>1783</v>
      </c>
      <c r="C1177">
        <v>2</v>
      </c>
      <c r="D1177" t="s">
        <v>1827</v>
      </c>
      <c r="E1177" s="2">
        <v>752.45</v>
      </c>
      <c r="F1177" s="6" t="str">
        <f>+_xlfn.XLOOKUP(LISTAS[[#This Row],[ID]],_01_CODIGOS_Y_COSTOS_xlsm[Producto y N°],_01_CODIGOS_Y_COSTOS_xlsm[FABRICA],"",0,1)</f>
        <v>JorgeManguera</v>
      </c>
      <c r="G1177" s="13">
        <f>LISTAS[[#This Row],[Precio]]*(1-0.46)*(1-IF($C$3520="",0,$C$3520))</f>
        <v>304.74225000000001</v>
      </c>
      <c r="H1177" s="1">
        <f>+_xlfn.XLOOKUP(LISTAS[[#This Row],[ID]],_01_CODIGOS_Y_COSTOS_xlsm[Producto y N°],_01_CODIGOS_Y_COSTOS_xlsm[COSTO],0,0,1)</f>
        <v>0</v>
      </c>
      <c r="I1177" s="115">
        <f>+IFERROR(LISTAS[[#This Row],[VENTA NETA]]/LISTAS[[#This Row],[COSTO]]-1,0)</f>
        <v>0</v>
      </c>
      <c r="J1177" s="33" t="str">
        <f>IFERROR(VLOOKUP(LISTAS[[#This Row],[ID]],_01_CODIGOS_Y_COSTOS_xlsm[[Producto y N°]:[CODIGO]],2,0),"")</f>
        <v>0</v>
      </c>
      <c r="M1177" s="22">
        <v>0</v>
      </c>
      <c r="N1177" s="23">
        <f>+LISTAS[[#This Row],[Precio]]+(LISTAS[[#This Row],[Precio]]*M1177)</f>
        <v>752.45</v>
      </c>
      <c r="O1177" s="24">
        <f t="shared" si="33"/>
        <v>304.74225000000001</v>
      </c>
      <c r="Q1177" s="21" t="str">
        <f>IFERROR(O1177/LISTAS[[#This Row],[COSTO]]-1,"")</f>
        <v/>
      </c>
      <c r="R1177" t="str">
        <f>+LISTAS[[#This Row],[ID]]</f>
        <v>CONECTORES PLASTICOS MANGUERAS2</v>
      </c>
      <c r="T1177" s="29"/>
      <c r="U1177" s="25">
        <f>LISTAS[[#This Row],[COSTO]]+(LISTAS[[#This Row],[COSTO]]*T1177)</f>
        <v>0</v>
      </c>
      <c r="V1177" s="30">
        <f>IF(T1177="",0,U1177/LISTAS[[#This Row],[VENTA NETA]]-1)</f>
        <v>0</v>
      </c>
      <c r="X1177" s="25">
        <v>0</v>
      </c>
      <c r="Y1177" s="31" t="str">
        <f>IFERROR(LISTAS[[#This Row],[COSTO]]/X1177-1,"")</f>
        <v/>
      </c>
    </row>
    <row r="1178" spans="1:25" x14ac:dyDescent="0.2">
      <c r="A1178" s="6" t="s">
        <v>6734</v>
      </c>
      <c r="B1178" t="s">
        <v>1783</v>
      </c>
      <c r="C1178">
        <v>3</v>
      </c>
      <c r="D1178" t="s">
        <v>6735</v>
      </c>
      <c r="E1178" s="2">
        <v>950</v>
      </c>
      <c r="F1178" s="6" t="str">
        <f>+_xlfn.XLOOKUP(LISTAS[[#This Row],[ID]],_01_CODIGOS_Y_COSTOS_xlsm[Producto y N°],_01_CODIGOS_Y_COSTOS_xlsm[FABRICA],"",0,1)</f>
        <v>JorgeManguera</v>
      </c>
      <c r="G1178" s="13">
        <f>LISTAS[[#This Row],[Precio]]*(1-0.46)*(1-IF($C$3520="",0,$C$3520))</f>
        <v>384.75</v>
      </c>
      <c r="H1178" s="1">
        <f>+_xlfn.XLOOKUP(LISTAS[[#This Row],[ID]],_01_CODIGOS_Y_COSTOS_xlsm[Producto y N°],_01_CODIGOS_Y_COSTOS_xlsm[COSTO],0,0,1)</f>
        <v>0</v>
      </c>
      <c r="I1178" s="115">
        <f>+IFERROR(LISTAS[[#This Row],[VENTA NETA]]/LISTAS[[#This Row],[COSTO]]-1,0)</f>
        <v>0</v>
      </c>
      <c r="J1178" s="33" t="str">
        <f>IFERROR(VLOOKUP(LISTAS[[#This Row],[ID]],_01_CODIGOS_Y_COSTOS_xlsm[[Producto y N°]:[CODIGO]],2,0),"")</f>
        <v>0</v>
      </c>
      <c r="M1178" s="22">
        <v>0</v>
      </c>
      <c r="N1178" s="23">
        <f>+LISTAS[[#This Row],[Precio]]+(LISTAS[[#This Row],[Precio]]*M1178)</f>
        <v>950</v>
      </c>
      <c r="O1178" s="24">
        <f t="shared" si="33"/>
        <v>384.75</v>
      </c>
      <c r="Q1178" s="21" t="str">
        <f>IFERROR(O1178/LISTAS[[#This Row],[COSTO]]-1,"")</f>
        <v/>
      </c>
      <c r="R1178" t="str">
        <f>+LISTAS[[#This Row],[ID]]</f>
        <v>CONECTORES PLASTICOS MANGUERAS3</v>
      </c>
      <c r="T1178" s="29"/>
      <c r="U1178" s="25">
        <f>LISTAS[[#This Row],[COSTO]]+(LISTAS[[#This Row],[COSTO]]*T1178)</f>
        <v>0</v>
      </c>
      <c r="V1178" s="30">
        <f>IF(T1178="",0,U1178/LISTAS[[#This Row],[VENTA NETA]]-1)</f>
        <v>0</v>
      </c>
      <c r="X1178" s="25">
        <v>0</v>
      </c>
      <c r="Y1178" s="31" t="str">
        <f>IFERROR(LISTAS[[#This Row],[COSTO]]/X1178-1,"")</f>
        <v/>
      </c>
    </row>
    <row r="1179" spans="1:25" x14ac:dyDescent="0.2">
      <c r="A1179" s="6" t="s">
        <v>6736</v>
      </c>
      <c r="B1179" t="s">
        <v>1783</v>
      </c>
      <c r="C1179">
        <v>4</v>
      </c>
      <c r="D1179" t="s">
        <v>1828</v>
      </c>
      <c r="E1179" s="2">
        <v>1320.1</v>
      </c>
      <c r="F1179" s="6" t="str">
        <f>+_xlfn.XLOOKUP(LISTAS[[#This Row],[ID]],_01_CODIGOS_Y_COSTOS_xlsm[Producto y N°],_01_CODIGOS_Y_COSTOS_xlsm[FABRICA],"",0,1)</f>
        <v>JorgeManguera</v>
      </c>
      <c r="G1179" s="13">
        <f>LISTAS[[#This Row],[Precio]]*(1-0.46)*(1-IF($C$3520="",0,$C$3520))</f>
        <v>534.64049999999997</v>
      </c>
      <c r="H1179" s="1">
        <f>+_xlfn.XLOOKUP(LISTAS[[#This Row],[ID]],_01_CODIGOS_Y_COSTOS_xlsm[Producto y N°],_01_CODIGOS_Y_COSTOS_xlsm[COSTO],0,0,1)</f>
        <v>0</v>
      </c>
      <c r="I1179" s="115">
        <f>+IFERROR(LISTAS[[#This Row],[VENTA NETA]]/LISTAS[[#This Row],[COSTO]]-1,0)</f>
        <v>0</v>
      </c>
      <c r="J1179" s="33" t="str">
        <f>IFERROR(VLOOKUP(LISTAS[[#This Row],[ID]],_01_CODIGOS_Y_COSTOS_xlsm[[Producto y N°]:[CODIGO]],2,0),"")</f>
        <v>0</v>
      </c>
      <c r="M1179" s="22">
        <v>0</v>
      </c>
      <c r="N1179" s="23">
        <f>+LISTAS[[#This Row],[Precio]]+(LISTAS[[#This Row],[Precio]]*M1179)</f>
        <v>1320.1</v>
      </c>
      <c r="O1179" s="24">
        <f t="shared" si="33"/>
        <v>534.64049999999997</v>
      </c>
      <c r="Q1179" s="21" t="str">
        <f>IFERROR(O1179/LISTAS[[#This Row],[COSTO]]-1,"")</f>
        <v/>
      </c>
      <c r="R1179" t="str">
        <f>+LISTAS[[#This Row],[ID]]</f>
        <v>CONECTORES PLASTICOS MANGUERAS4</v>
      </c>
      <c r="T1179" s="29"/>
      <c r="U1179" s="25">
        <f>LISTAS[[#This Row],[COSTO]]+(LISTAS[[#This Row],[COSTO]]*T1179)</f>
        <v>0</v>
      </c>
      <c r="V1179" s="30">
        <f>IF(T1179="",0,U1179/LISTAS[[#This Row],[VENTA NETA]]-1)</f>
        <v>0</v>
      </c>
      <c r="X1179" s="25">
        <v>0</v>
      </c>
      <c r="Y1179" s="31" t="str">
        <f>IFERROR(LISTAS[[#This Row],[COSTO]]/X1179-1,"")</f>
        <v/>
      </c>
    </row>
    <row r="1180" spans="1:25" x14ac:dyDescent="0.2">
      <c r="A1180" s="6" t="s">
        <v>6737</v>
      </c>
      <c r="B1180" t="s">
        <v>1783</v>
      </c>
      <c r="C1180">
        <v>5</v>
      </c>
      <c r="D1180" t="s">
        <v>6738</v>
      </c>
      <c r="E1180" s="2">
        <v>1889.06</v>
      </c>
      <c r="F1180" s="6" t="str">
        <f>+_xlfn.XLOOKUP(LISTAS[[#This Row],[ID]],_01_CODIGOS_Y_COSTOS_xlsm[Producto y N°],_01_CODIGOS_Y_COSTOS_xlsm[FABRICA],"",0,1)</f>
        <v>JorgeManguera</v>
      </c>
      <c r="G1180" s="13">
        <f>LISTAS[[#This Row],[Precio]]*(1-0.46)*(1-IF($C$3520="",0,$C$3520))</f>
        <v>765.0693</v>
      </c>
      <c r="H1180" s="1">
        <f>+_xlfn.XLOOKUP(LISTAS[[#This Row],[ID]],_01_CODIGOS_Y_COSTOS_xlsm[Producto y N°],_01_CODIGOS_Y_COSTOS_xlsm[COSTO],0,0,1)</f>
        <v>0</v>
      </c>
      <c r="I1180" s="115">
        <f>+IFERROR(LISTAS[[#This Row],[VENTA NETA]]/LISTAS[[#This Row],[COSTO]]-1,0)</f>
        <v>0</v>
      </c>
      <c r="J1180" s="33" t="str">
        <f>IFERROR(VLOOKUP(LISTAS[[#This Row],[ID]],_01_CODIGOS_Y_COSTOS_xlsm[[Producto y N°]:[CODIGO]],2,0),"")</f>
        <v>0</v>
      </c>
      <c r="M1180" s="22">
        <v>0</v>
      </c>
      <c r="N1180" s="23">
        <f>+LISTAS[[#This Row],[Precio]]+(LISTAS[[#This Row],[Precio]]*M1180)</f>
        <v>1889.06</v>
      </c>
      <c r="O1180" s="24">
        <f t="shared" si="33"/>
        <v>765.0693</v>
      </c>
      <c r="Q1180" s="21" t="str">
        <f>IFERROR(O1180/LISTAS[[#This Row],[COSTO]]-1,"")</f>
        <v/>
      </c>
      <c r="R1180" t="str">
        <f>+LISTAS[[#This Row],[ID]]</f>
        <v>CONECTORES PLASTICOS MANGUERAS5</v>
      </c>
      <c r="T1180" s="29"/>
      <c r="U1180" s="25">
        <f>LISTAS[[#This Row],[COSTO]]+(LISTAS[[#This Row],[COSTO]]*T1180)</f>
        <v>0</v>
      </c>
      <c r="V1180" s="30">
        <f>IF(T1180="",0,U1180/LISTAS[[#This Row],[VENTA NETA]]-1)</f>
        <v>0</v>
      </c>
      <c r="X1180" s="25">
        <v>0</v>
      </c>
      <c r="Y1180" s="31" t="str">
        <f>IFERROR(LISTAS[[#This Row],[COSTO]]/X1180-1,"")</f>
        <v/>
      </c>
    </row>
    <row r="1181" spans="1:25" x14ac:dyDescent="0.2">
      <c r="A1181" s="6" t="s">
        <v>1784</v>
      </c>
      <c r="B1181" t="s">
        <v>1783</v>
      </c>
      <c r="C1181">
        <v>7</v>
      </c>
      <c r="D1181" t="s">
        <v>6739</v>
      </c>
      <c r="E1181" s="2">
        <v>1988.5</v>
      </c>
      <c r="F1181" s="6" t="str">
        <f>+_xlfn.XLOOKUP(LISTAS[[#This Row],[ID]],_01_CODIGOS_Y_COSTOS_xlsm[Producto y N°],_01_CODIGOS_Y_COSTOS_xlsm[FABRICA],"",0,1)</f>
        <v>JorgeManguera</v>
      </c>
      <c r="G1181" s="13">
        <f>LISTAS[[#This Row],[Precio]]*(1-0.46)*(1-IF($C$3520="",0,$C$3520))</f>
        <v>805.34249999999997</v>
      </c>
      <c r="H1181" s="1">
        <f>+_xlfn.XLOOKUP(LISTAS[[#This Row],[ID]],_01_CODIGOS_Y_COSTOS_xlsm[Producto y N°],_01_CODIGOS_Y_COSTOS_xlsm[COSTO],0,0,1)</f>
        <v>0</v>
      </c>
      <c r="I1181" s="115">
        <f>+IFERROR(LISTAS[[#This Row],[VENTA NETA]]/LISTAS[[#This Row],[COSTO]]-1,0)</f>
        <v>0</v>
      </c>
      <c r="J1181" s="33" t="str">
        <f>IFERROR(VLOOKUP(LISTAS[[#This Row],[ID]],_01_CODIGOS_Y_COSTOS_xlsm[[Producto y N°]:[CODIGO]],2,0),"")</f>
        <v>3065</v>
      </c>
      <c r="M1181" s="22">
        <v>0</v>
      </c>
      <c r="N1181" s="23">
        <f>+LISTAS[[#This Row],[Precio]]+(LISTAS[[#This Row],[Precio]]*M1181)</f>
        <v>1988.5</v>
      </c>
      <c r="O1181" s="24">
        <f t="shared" si="33"/>
        <v>805.34249999999997</v>
      </c>
      <c r="Q1181" s="21" t="str">
        <f>IFERROR(O1181/LISTAS[[#This Row],[COSTO]]-1,"")</f>
        <v/>
      </c>
      <c r="R1181" t="str">
        <f>+LISTAS[[#This Row],[ID]]</f>
        <v>CONECTORES PLASTICOS MANGUERAS7</v>
      </c>
      <c r="T1181" s="29"/>
      <c r="U1181" s="25">
        <f>LISTAS[[#This Row],[COSTO]]+(LISTAS[[#This Row],[COSTO]]*T1181)</f>
        <v>0</v>
      </c>
      <c r="V1181" s="30">
        <f>IF(T1181="",0,U1181/LISTAS[[#This Row],[VENTA NETA]]-1)</f>
        <v>0</v>
      </c>
      <c r="X1181" s="25">
        <v>0</v>
      </c>
      <c r="Y1181" s="31" t="str">
        <f>IFERROR(LISTAS[[#This Row],[COSTO]]/X1181-1,"")</f>
        <v/>
      </c>
    </row>
    <row r="1182" spans="1:25" x14ac:dyDescent="0.2">
      <c r="A1182" s="6" t="s">
        <v>1786</v>
      </c>
      <c r="B1182" t="s">
        <v>1783</v>
      </c>
      <c r="C1182">
        <v>8</v>
      </c>
      <c r="D1182" t="s">
        <v>1789</v>
      </c>
      <c r="E1182" s="2">
        <v>1390.2</v>
      </c>
      <c r="F1182" s="6" t="str">
        <f>+_xlfn.XLOOKUP(LISTAS[[#This Row],[ID]],_01_CODIGOS_Y_COSTOS_xlsm[Producto y N°],_01_CODIGOS_Y_COSTOS_xlsm[FABRICA],"",0,1)</f>
        <v>JorgeManguera</v>
      </c>
      <c r="G1182" s="13">
        <f>LISTAS[[#This Row],[Precio]]*(1-0.46)*(1-IF($C$3520="",0,$C$3520))</f>
        <v>563.03100000000006</v>
      </c>
      <c r="H1182" s="1">
        <f>+_xlfn.XLOOKUP(LISTAS[[#This Row],[ID]],_01_CODIGOS_Y_COSTOS_xlsm[Producto y N°],_01_CODIGOS_Y_COSTOS_xlsm[COSTO],0,0,1)</f>
        <v>0</v>
      </c>
      <c r="I1182" s="115">
        <f>+IFERROR(LISTAS[[#This Row],[VENTA NETA]]/LISTAS[[#This Row],[COSTO]]-1,0)</f>
        <v>0</v>
      </c>
      <c r="J1182" s="33" t="str">
        <f>IFERROR(VLOOKUP(LISTAS[[#This Row],[ID]],_01_CODIGOS_Y_COSTOS_xlsm[[Producto y N°]:[CODIGO]],2,0),"")</f>
        <v>3062</v>
      </c>
      <c r="M1182" s="22">
        <v>0</v>
      </c>
      <c r="N1182" s="23">
        <f>+LISTAS[[#This Row],[Precio]]+(LISTAS[[#This Row],[Precio]]*M1182)</f>
        <v>1390.2</v>
      </c>
      <c r="O1182" s="24">
        <f t="shared" si="33"/>
        <v>563.03100000000006</v>
      </c>
      <c r="Q1182" s="21" t="str">
        <f>IFERROR(O1182/LISTAS[[#This Row],[COSTO]]-1,"")</f>
        <v/>
      </c>
      <c r="R1182" t="str">
        <f>+LISTAS[[#This Row],[ID]]</f>
        <v>CONECTORES PLASTICOS MANGUERAS8</v>
      </c>
      <c r="T1182" s="29"/>
      <c r="U1182" s="25">
        <f>LISTAS[[#This Row],[COSTO]]+(LISTAS[[#This Row],[COSTO]]*T1182)</f>
        <v>0</v>
      </c>
      <c r="V1182" s="30">
        <f>IF(T1182="",0,U1182/LISTAS[[#This Row],[VENTA NETA]]-1)</f>
        <v>0</v>
      </c>
      <c r="X1182" s="25">
        <v>0</v>
      </c>
      <c r="Y1182" s="31" t="str">
        <f>IFERROR(LISTAS[[#This Row],[COSTO]]/X1182-1,"")</f>
        <v/>
      </c>
    </row>
    <row r="1183" spans="1:25" x14ac:dyDescent="0.2">
      <c r="A1183" s="6" t="s">
        <v>1788</v>
      </c>
      <c r="B1183" t="s">
        <v>1783</v>
      </c>
      <c r="C1183">
        <v>9</v>
      </c>
      <c r="D1183" t="s">
        <v>6740</v>
      </c>
      <c r="E1183" s="2">
        <v>1390.2</v>
      </c>
      <c r="F1183" s="6" t="str">
        <f>+_xlfn.XLOOKUP(LISTAS[[#This Row],[ID]],_01_CODIGOS_Y_COSTOS_xlsm[Producto y N°],_01_CODIGOS_Y_COSTOS_xlsm[FABRICA],"",0,1)</f>
        <v>JorgeManguera</v>
      </c>
      <c r="G1183" s="13">
        <f>LISTAS[[#This Row],[Precio]]*(1-0.46)*(1-IF($C$3520="",0,$C$3520))</f>
        <v>563.03100000000006</v>
      </c>
      <c r="H1183" s="1">
        <f>+_xlfn.XLOOKUP(LISTAS[[#This Row],[ID]],_01_CODIGOS_Y_COSTOS_xlsm[Producto y N°],_01_CODIGOS_Y_COSTOS_xlsm[COSTO],0,0,1)</f>
        <v>0</v>
      </c>
      <c r="I1183" s="115">
        <f>+IFERROR(LISTAS[[#This Row],[VENTA NETA]]/LISTAS[[#This Row],[COSTO]]-1,0)</f>
        <v>0</v>
      </c>
      <c r="J1183" s="33" t="str">
        <f>IFERROR(VLOOKUP(LISTAS[[#This Row],[ID]],_01_CODIGOS_Y_COSTOS_xlsm[[Producto y N°]:[CODIGO]],2,0),"")</f>
        <v>3063</v>
      </c>
      <c r="M1183" s="22">
        <v>0</v>
      </c>
      <c r="N1183" s="23">
        <f>+LISTAS[[#This Row],[Precio]]+(LISTAS[[#This Row],[Precio]]*M1183)</f>
        <v>1390.2</v>
      </c>
      <c r="O1183" s="24">
        <f t="shared" si="33"/>
        <v>563.03100000000006</v>
      </c>
      <c r="Q1183" s="21" t="str">
        <f>IFERROR(O1183/LISTAS[[#This Row],[COSTO]]-1,"")</f>
        <v/>
      </c>
      <c r="R1183" t="str">
        <f>+LISTAS[[#This Row],[ID]]</f>
        <v>CONECTORES PLASTICOS MANGUERAS9</v>
      </c>
      <c r="T1183" s="29"/>
      <c r="U1183" s="25">
        <f>LISTAS[[#This Row],[COSTO]]+(LISTAS[[#This Row],[COSTO]]*T1183)</f>
        <v>0</v>
      </c>
      <c r="V1183" s="30">
        <f>IF(T1183="",0,U1183/LISTAS[[#This Row],[VENTA NETA]]-1)</f>
        <v>0</v>
      </c>
      <c r="X1183" s="25">
        <v>0</v>
      </c>
      <c r="Y1183" s="31" t="str">
        <f>IFERROR(LISTAS[[#This Row],[COSTO]]/X1183-1,"")</f>
        <v/>
      </c>
    </row>
    <row r="1184" spans="1:25" x14ac:dyDescent="0.2">
      <c r="A1184" s="6" t="s">
        <v>1790</v>
      </c>
      <c r="B1184" t="s">
        <v>1783</v>
      </c>
      <c r="C1184">
        <v>10</v>
      </c>
      <c r="D1184" t="s">
        <v>6741</v>
      </c>
      <c r="E1184" s="2">
        <v>1549.45</v>
      </c>
      <c r="F1184" s="6" t="str">
        <f>+_xlfn.XLOOKUP(LISTAS[[#This Row],[ID]],_01_CODIGOS_Y_COSTOS_xlsm[Producto y N°],_01_CODIGOS_Y_COSTOS_xlsm[FABRICA],"",0,1)</f>
        <v>JorgeManguera</v>
      </c>
      <c r="G1184" s="13">
        <f>LISTAS[[#This Row],[Precio]]*(1-0.46)*(1-IF($C$3520="",0,$C$3520))</f>
        <v>627.52725000000009</v>
      </c>
      <c r="H1184" s="1">
        <f>+_xlfn.XLOOKUP(LISTAS[[#This Row],[ID]],_01_CODIGOS_Y_COSTOS_xlsm[Producto y N°],_01_CODIGOS_Y_COSTOS_xlsm[COSTO],0,0,1)</f>
        <v>0</v>
      </c>
      <c r="I1184" s="115">
        <f>+IFERROR(LISTAS[[#This Row],[VENTA NETA]]/LISTAS[[#This Row],[COSTO]]-1,0)</f>
        <v>0</v>
      </c>
      <c r="J1184" s="33" t="str">
        <f>IFERROR(VLOOKUP(LISTAS[[#This Row],[ID]],_01_CODIGOS_Y_COSTOS_xlsm[[Producto y N°]:[CODIGO]],2,0),"")</f>
        <v>3061</v>
      </c>
      <c r="M1184" s="22">
        <v>0</v>
      </c>
      <c r="N1184" s="23">
        <f>+LISTAS[[#This Row],[Precio]]+(LISTAS[[#This Row],[Precio]]*M1184)</f>
        <v>1549.45</v>
      </c>
      <c r="O1184" s="24">
        <f t="shared" si="33"/>
        <v>627.52725000000009</v>
      </c>
      <c r="Q1184" s="21" t="str">
        <f>IFERROR(O1184/LISTAS[[#This Row],[COSTO]]-1,"")</f>
        <v/>
      </c>
      <c r="R1184" t="str">
        <f>+LISTAS[[#This Row],[ID]]</f>
        <v>CONECTORES PLASTICOS MANGUERAS10</v>
      </c>
      <c r="T1184" s="29"/>
      <c r="U1184" s="25">
        <f>LISTAS[[#This Row],[COSTO]]+(LISTAS[[#This Row],[COSTO]]*T1184)</f>
        <v>0</v>
      </c>
      <c r="V1184" s="30">
        <f>IF(T1184="",0,U1184/LISTAS[[#This Row],[VENTA NETA]]-1)</f>
        <v>0</v>
      </c>
      <c r="X1184" s="25">
        <v>0</v>
      </c>
      <c r="Y1184" s="31" t="str">
        <f>IFERROR(LISTAS[[#This Row],[COSTO]]/X1184-1,"")</f>
        <v/>
      </c>
    </row>
    <row r="1185" spans="1:25" x14ac:dyDescent="0.2">
      <c r="A1185" s="6" t="s">
        <v>1792</v>
      </c>
      <c r="B1185" t="s">
        <v>1783</v>
      </c>
      <c r="C1185">
        <v>11</v>
      </c>
      <c r="D1185" t="s">
        <v>6742</v>
      </c>
      <c r="E1185" s="2">
        <v>1750.45</v>
      </c>
      <c r="F1185" s="6" t="str">
        <f>+_xlfn.XLOOKUP(LISTAS[[#This Row],[ID]],_01_CODIGOS_Y_COSTOS_xlsm[Producto y N°],_01_CODIGOS_Y_COSTOS_xlsm[FABRICA],"",0,1)</f>
        <v>JorgeManguera</v>
      </c>
      <c r="G1185" s="13">
        <f>LISTAS[[#This Row],[Precio]]*(1-0.46)*(1-IF($C$3520="",0,$C$3520))</f>
        <v>708.93225000000007</v>
      </c>
      <c r="H1185" s="1">
        <f>+_xlfn.XLOOKUP(LISTAS[[#This Row],[ID]],_01_CODIGOS_Y_COSTOS_xlsm[Producto y N°],_01_CODIGOS_Y_COSTOS_xlsm[COSTO],0,0,1)</f>
        <v>93.897499999999994</v>
      </c>
      <c r="I1185" s="115">
        <f>+IFERROR(LISTAS[[#This Row],[VENTA NETA]]/LISTAS[[#This Row],[COSTO]]-1,0)</f>
        <v>6.5500652307036944</v>
      </c>
      <c r="J1185" s="33" t="str">
        <f>IFERROR(VLOOKUP(LISTAS[[#This Row],[ID]],_01_CODIGOS_Y_COSTOS_xlsm[[Producto y N°]:[CODIGO]],2,0),"")</f>
        <v>3046</v>
      </c>
      <c r="M1185" s="22">
        <v>0</v>
      </c>
      <c r="N1185" s="23">
        <f>+LISTAS[[#This Row],[Precio]]+(LISTAS[[#This Row],[Precio]]*M1185)</f>
        <v>1750.45</v>
      </c>
      <c r="O1185" s="24">
        <f t="shared" si="33"/>
        <v>708.93225000000007</v>
      </c>
      <c r="Q1185" s="21">
        <f>IFERROR(O1185/LISTAS[[#This Row],[COSTO]]-1,"")</f>
        <v>6.5500652307036944</v>
      </c>
      <c r="R1185" t="str">
        <f>+LISTAS[[#This Row],[ID]]</f>
        <v>CONECTORES PLASTICOS MANGUERAS11</v>
      </c>
      <c r="T1185" s="29"/>
      <c r="U1185" s="25">
        <f>LISTAS[[#This Row],[COSTO]]+(LISTAS[[#This Row],[COSTO]]*T1185)</f>
        <v>93.897499999999994</v>
      </c>
      <c r="V1185" s="30">
        <f>IF(T1185="",0,U1185/LISTAS[[#This Row],[VENTA NETA]]-1)</f>
        <v>0</v>
      </c>
      <c r="X1185" s="25">
        <v>93.897499999999994</v>
      </c>
      <c r="Y1185" s="31">
        <f>IFERROR(LISTAS[[#This Row],[COSTO]]/X1185-1,"")</f>
        <v>0</v>
      </c>
    </row>
    <row r="1186" spans="1:25" x14ac:dyDescent="0.2">
      <c r="A1186" s="6" t="s">
        <v>6743</v>
      </c>
      <c r="B1186" t="s">
        <v>1783</v>
      </c>
      <c r="C1186">
        <v>12</v>
      </c>
      <c r="D1186" t="s">
        <v>6744</v>
      </c>
      <c r="E1186" s="2">
        <v>942</v>
      </c>
      <c r="F1186" s="6" t="str">
        <f>+_xlfn.XLOOKUP(LISTAS[[#This Row],[ID]],_01_CODIGOS_Y_COSTOS_xlsm[Producto y N°],_01_CODIGOS_Y_COSTOS_xlsm[FABRICA],"",0,1)</f>
        <v>JorgeManguera</v>
      </c>
      <c r="G1186" s="13">
        <f>LISTAS[[#This Row],[Precio]]*(1-0.46)*(1-IF($C$3520="",0,$C$3520))</f>
        <v>381.51</v>
      </c>
      <c r="H1186" s="1">
        <f>+_xlfn.XLOOKUP(LISTAS[[#This Row],[ID]],_01_CODIGOS_Y_COSTOS_xlsm[Producto y N°],_01_CODIGOS_Y_COSTOS_xlsm[COSTO],0,0,1)</f>
        <v>0</v>
      </c>
      <c r="I1186" s="115">
        <f>+IFERROR(LISTAS[[#This Row],[VENTA NETA]]/LISTAS[[#This Row],[COSTO]]-1,0)</f>
        <v>0</v>
      </c>
      <c r="J1186" s="33" t="str">
        <f>IFERROR(VLOOKUP(LISTAS[[#This Row],[ID]],_01_CODIGOS_Y_COSTOS_xlsm[[Producto y N°]:[CODIGO]],2,0),"")</f>
        <v>0</v>
      </c>
      <c r="M1186" s="22">
        <v>0</v>
      </c>
      <c r="N1186" s="23">
        <f>+LISTAS[[#This Row],[Precio]]+(LISTAS[[#This Row],[Precio]]*M1186)</f>
        <v>942</v>
      </c>
      <c r="O1186" s="24">
        <f t="shared" si="33"/>
        <v>381.51</v>
      </c>
      <c r="Q1186" s="21" t="str">
        <f>IFERROR(O1186/LISTAS[[#This Row],[COSTO]]-1,"")</f>
        <v/>
      </c>
      <c r="R1186" t="str">
        <f>+LISTAS[[#This Row],[ID]]</f>
        <v>CONECTORES PLASTICOS MANGUERAS12</v>
      </c>
      <c r="T1186" s="29"/>
      <c r="U1186" s="25">
        <f>LISTAS[[#This Row],[COSTO]]+(LISTAS[[#This Row],[COSTO]]*T1186)</f>
        <v>0</v>
      </c>
      <c r="V1186" s="30">
        <f>IF(T1186="",0,U1186/LISTAS[[#This Row],[VENTA NETA]]-1)</f>
        <v>0</v>
      </c>
      <c r="X1186" s="25">
        <v>0</v>
      </c>
      <c r="Y1186" s="31" t="str">
        <f>IFERROR(LISTAS[[#This Row],[COSTO]]/X1186-1,"")</f>
        <v/>
      </c>
    </row>
    <row r="1187" spans="1:25" x14ac:dyDescent="0.2">
      <c r="A1187" s="6" t="s">
        <v>1794</v>
      </c>
      <c r="B1187" t="s">
        <v>1783</v>
      </c>
      <c r="C1187">
        <v>13</v>
      </c>
      <c r="D1187" t="s">
        <v>1795</v>
      </c>
      <c r="E1187" s="2">
        <v>1819.48</v>
      </c>
      <c r="F1187" s="6" t="str">
        <f>+_xlfn.XLOOKUP(LISTAS[[#This Row],[ID]],_01_CODIGOS_Y_COSTOS_xlsm[Producto y N°],_01_CODIGOS_Y_COSTOS_xlsm[FABRICA],"",0,1)</f>
        <v>JorgeManguera</v>
      </c>
      <c r="G1187" s="13">
        <f>LISTAS[[#This Row],[Precio]]*(1-0.46)*(1-IF($C$3520="",0,$C$3520))</f>
        <v>736.88940000000002</v>
      </c>
      <c r="H1187" s="1">
        <f>+_xlfn.XLOOKUP(LISTAS[[#This Row],[ID]],_01_CODIGOS_Y_COSTOS_xlsm[Producto y N°],_01_CODIGOS_Y_COSTOS_xlsm[COSTO],0,0,1)</f>
        <v>181.1825</v>
      </c>
      <c r="I1187" s="115">
        <f>+IFERROR(LISTAS[[#This Row],[VENTA NETA]]/LISTAS[[#This Row],[COSTO]]-1,0)</f>
        <v>3.067111338015537</v>
      </c>
      <c r="J1187" s="33" t="str">
        <f>IFERROR(VLOOKUP(LISTAS[[#This Row],[ID]],_01_CODIGOS_Y_COSTOS_xlsm[[Producto y N°]:[CODIGO]],2,0),"")</f>
        <v>3015</v>
      </c>
      <c r="M1187" s="22">
        <v>0</v>
      </c>
      <c r="N1187" s="23">
        <f>+LISTAS[[#This Row],[Precio]]+(LISTAS[[#This Row],[Precio]]*M1187)</f>
        <v>1819.48</v>
      </c>
      <c r="O1187" s="24">
        <f t="shared" si="33"/>
        <v>736.88940000000002</v>
      </c>
      <c r="Q1187" s="21">
        <f>IFERROR(O1187/LISTAS[[#This Row],[COSTO]]-1,"")</f>
        <v>3.067111338015537</v>
      </c>
      <c r="R1187" t="str">
        <f>+LISTAS[[#This Row],[ID]]</f>
        <v>CONECTORES PLASTICOS MANGUERAS13</v>
      </c>
      <c r="T1187" s="29"/>
      <c r="U1187" s="25">
        <f>LISTAS[[#This Row],[COSTO]]+(LISTAS[[#This Row],[COSTO]]*T1187)</f>
        <v>181.1825</v>
      </c>
      <c r="V1187" s="30">
        <f>IF(T1187="",0,U1187/LISTAS[[#This Row],[VENTA NETA]]-1)</f>
        <v>0</v>
      </c>
      <c r="X1187" s="25">
        <v>181.1825</v>
      </c>
      <c r="Y1187" s="31">
        <f>IFERROR(LISTAS[[#This Row],[COSTO]]/X1187-1,"")</f>
        <v>0</v>
      </c>
    </row>
    <row r="1188" spans="1:25" x14ac:dyDescent="0.2">
      <c r="A1188" s="6" t="s">
        <v>1796</v>
      </c>
      <c r="B1188" t="s">
        <v>1783</v>
      </c>
      <c r="C1188">
        <v>14</v>
      </c>
      <c r="D1188" t="s">
        <v>6745</v>
      </c>
      <c r="E1188" s="2">
        <v>1849.32</v>
      </c>
      <c r="F1188" s="6" t="str">
        <f>+_xlfn.XLOOKUP(LISTAS[[#This Row],[ID]],_01_CODIGOS_Y_COSTOS_xlsm[Producto y N°],_01_CODIGOS_Y_COSTOS_xlsm[FABRICA],"",0,1)</f>
        <v>JorgeManguera</v>
      </c>
      <c r="G1188" s="13">
        <f>LISTAS[[#This Row],[Precio]]*(1-0.46)*(1-IF($C$3520="",0,$C$3520))</f>
        <v>748.97460000000001</v>
      </c>
      <c r="H1188" s="1">
        <f>+_xlfn.XLOOKUP(LISTAS[[#This Row],[ID]],_01_CODIGOS_Y_COSTOS_xlsm[Producto y N°],_01_CODIGOS_Y_COSTOS_xlsm[COSTO],0,0,1)</f>
        <v>181.1825</v>
      </c>
      <c r="I1188" s="115">
        <f>+IFERROR(LISTAS[[#This Row],[VENTA NETA]]/LISTAS[[#This Row],[COSTO]]-1,0)</f>
        <v>3.133813144205428</v>
      </c>
      <c r="J1188" s="33" t="str">
        <f>IFERROR(VLOOKUP(LISTAS[[#This Row],[ID]],_01_CODIGOS_Y_COSTOS_xlsm[[Producto y N°]:[CODIGO]],2,0),"")</f>
        <v>3035</v>
      </c>
      <c r="M1188" s="22">
        <v>0</v>
      </c>
      <c r="N1188" s="23">
        <f>+LISTAS[[#This Row],[Precio]]+(LISTAS[[#This Row],[Precio]]*M1188)</f>
        <v>1849.32</v>
      </c>
      <c r="O1188" s="24">
        <f t="shared" si="33"/>
        <v>748.97460000000001</v>
      </c>
      <c r="Q1188" s="21">
        <f>IFERROR(O1188/LISTAS[[#This Row],[COSTO]]-1,"")</f>
        <v>3.133813144205428</v>
      </c>
      <c r="R1188" t="str">
        <f>+LISTAS[[#This Row],[ID]]</f>
        <v>CONECTORES PLASTICOS MANGUERAS14</v>
      </c>
      <c r="T1188" s="29"/>
      <c r="U1188" s="25">
        <f>LISTAS[[#This Row],[COSTO]]+(LISTAS[[#This Row],[COSTO]]*T1188)</f>
        <v>181.1825</v>
      </c>
      <c r="V1188" s="30">
        <f>IF(T1188="",0,U1188/LISTAS[[#This Row],[VENTA NETA]]-1)</f>
        <v>0</v>
      </c>
      <c r="X1188" s="25">
        <v>181.1825</v>
      </c>
      <c r="Y1188" s="31">
        <f>IFERROR(LISTAS[[#This Row],[COSTO]]/X1188-1,"")</f>
        <v>0</v>
      </c>
    </row>
    <row r="1189" spans="1:25" x14ac:dyDescent="0.2">
      <c r="A1189" s="6" t="s">
        <v>1798</v>
      </c>
      <c r="B1189" t="s">
        <v>1783</v>
      </c>
      <c r="C1189">
        <v>15</v>
      </c>
      <c r="D1189" t="s">
        <v>6746</v>
      </c>
      <c r="E1189" s="2">
        <v>1951.09</v>
      </c>
      <c r="F1189" s="6" t="str">
        <f>+_xlfn.XLOOKUP(LISTAS[[#This Row],[ID]],_01_CODIGOS_Y_COSTOS_xlsm[Producto y N°],_01_CODIGOS_Y_COSTOS_xlsm[FABRICA],"",0,1)</f>
        <v>JorgeManguera</v>
      </c>
      <c r="G1189" s="13">
        <f>LISTAS[[#This Row],[Precio]]*(1-0.46)*(1-IF($C$3520="",0,$C$3520))</f>
        <v>790.19145000000003</v>
      </c>
      <c r="H1189" s="1">
        <f>+_xlfn.XLOOKUP(LISTAS[[#This Row],[ID]],_01_CODIGOS_Y_COSTOS_xlsm[Producto y N°],_01_CODIGOS_Y_COSTOS_xlsm[COSTO],0,0,1)</f>
        <v>194.4075</v>
      </c>
      <c r="I1189" s="115">
        <f>+IFERROR(LISTAS[[#This Row],[VENTA NETA]]/LISTAS[[#This Row],[COSTO]]-1,0)</f>
        <v>3.0646140195208522</v>
      </c>
      <c r="J1189" s="33" t="str">
        <f>IFERROR(VLOOKUP(LISTAS[[#This Row],[ID]],_01_CODIGOS_Y_COSTOS_xlsm[[Producto y N°]:[CODIGO]],2,0),"")</f>
        <v>3010</v>
      </c>
      <c r="M1189" s="22">
        <v>0</v>
      </c>
      <c r="N1189" s="23">
        <f>+LISTAS[[#This Row],[Precio]]+(LISTAS[[#This Row],[Precio]]*M1189)</f>
        <v>1951.09</v>
      </c>
      <c r="O1189" s="24">
        <f t="shared" si="33"/>
        <v>790.19145000000003</v>
      </c>
      <c r="Q1189" s="21">
        <f>IFERROR(O1189/LISTAS[[#This Row],[COSTO]]-1,"")</f>
        <v>3.0646140195208522</v>
      </c>
      <c r="R1189" t="str">
        <f>+LISTAS[[#This Row],[ID]]</f>
        <v>CONECTORES PLASTICOS MANGUERAS15</v>
      </c>
      <c r="T1189" s="29"/>
      <c r="U1189" s="25">
        <f>LISTAS[[#This Row],[COSTO]]+(LISTAS[[#This Row],[COSTO]]*T1189)</f>
        <v>194.4075</v>
      </c>
      <c r="V1189" s="30">
        <f>IF(T1189="",0,U1189/LISTAS[[#This Row],[VENTA NETA]]-1)</f>
        <v>0</v>
      </c>
      <c r="X1189" s="25">
        <v>194.4075</v>
      </c>
      <c r="Y1189" s="31">
        <f>IFERROR(LISTAS[[#This Row],[COSTO]]/X1189-1,"")</f>
        <v>0</v>
      </c>
    </row>
    <row r="1190" spans="1:25" x14ac:dyDescent="0.2">
      <c r="A1190" s="6" t="s">
        <v>1800</v>
      </c>
      <c r="B1190" t="s">
        <v>1783</v>
      </c>
      <c r="C1190">
        <v>17</v>
      </c>
      <c r="D1190" t="s">
        <v>1801</v>
      </c>
      <c r="E1190" s="2">
        <v>1849.32</v>
      </c>
      <c r="F1190" s="6" t="str">
        <f>+_xlfn.XLOOKUP(LISTAS[[#This Row],[ID]],_01_CODIGOS_Y_COSTOS_xlsm[Producto y N°],_01_CODIGOS_Y_COSTOS_xlsm[FABRICA],"",0,1)</f>
        <v>JorgeManguera</v>
      </c>
      <c r="G1190" s="13">
        <f>LISTAS[[#This Row],[Precio]]*(1-0.46)*(1-IF($C$3520="",0,$C$3520))</f>
        <v>748.97460000000001</v>
      </c>
      <c r="H1190" s="1">
        <f>+_xlfn.XLOOKUP(LISTAS[[#This Row],[ID]],_01_CODIGOS_Y_COSTOS_xlsm[Producto y N°],_01_CODIGOS_Y_COSTOS_xlsm[COSTO],0,0,1)</f>
        <v>181.1825</v>
      </c>
      <c r="I1190" s="115">
        <f>+IFERROR(LISTAS[[#This Row],[VENTA NETA]]/LISTAS[[#This Row],[COSTO]]-1,0)</f>
        <v>3.133813144205428</v>
      </c>
      <c r="J1190" s="33" t="str">
        <f>IFERROR(VLOOKUP(LISTAS[[#This Row],[ID]],_01_CODIGOS_Y_COSTOS_xlsm[[Producto y N°]:[CODIGO]],2,0),"")</f>
        <v>3034</v>
      </c>
      <c r="M1190" s="22">
        <v>0</v>
      </c>
      <c r="N1190" s="23">
        <f>+LISTAS[[#This Row],[Precio]]+(LISTAS[[#This Row],[Precio]]*M1190)</f>
        <v>1849.32</v>
      </c>
      <c r="O1190" s="24">
        <f t="shared" si="33"/>
        <v>748.97460000000001</v>
      </c>
      <c r="Q1190" s="21">
        <f>IFERROR(O1190/LISTAS[[#This Row],[COSTO]]-1,"")</f>
        <v>3.133813144205428</v>
      </c>
      <c r="R1190" t="str">
        <f>+LISTAS[[#This Row],[ID]]</f>
        <v>CONECTORES PLASTICOS MANGUERAS17</v>
      </c>
      <c r="T1190" s="29"/>
      <c r="U1190" s="25">
        <f>LISTAS[[#This Row],[COSTO]]+(LISTAS[[#This Row],[COSTO]]*T1190)</f>
        <v>181.1825</v>
      </c>
      <c r="V1190" s="30">
        <f>IF(T1190="",0,U1190/LISTAS[[#This Row],[VENTA NETA]]-1)</f>
        <v>0</v>
      </c>
      <c r="X1190" s="25">
        <v>181.1825</v>
      </c>
      <c r="Y1190" s="31">
        <f>IFERROR(LISTAS[[#This Row],[COSTO]]/X1190-1,"")</f>
        <v>0</v>
      </c>
    </row>
    <row r="1191" spans="1:25" x14ac:dyDescent="0.2">
      <c r="A1191" s="6" t="s">
        <v>1802</v>
      </c>
      <c r="B1191" t="s">
        <v>1783</v>
      </c>
      <c r="C1191">
        <v>18</v>
      </c>
      <c r="D1191" t="s">
        <v>6747</v>
      </c>
      <c r="E1191" s="2">
        <v>1995.87</v>
      </c>
      <c r="F1191" s="6" t="str">
        <f>+_xlfn.XLOOKUP(LISTAS[[#This Row],[ID]],_01_CODIGOS_Y_COSTOS_xlsm[Producto y N°],_01_CODIGOS_Y_COSTOS_xlsm[FABRICA],"",0,1)</f>
        <v>JorgeManguera</v>
      </c>
      <c r="G1191" s="13">
        <f>LISTAS[[#This Row],[Precio]]*(1-0.46)*(1-IF($C$3520="",0,$C$3520))</f>
        <v>808.32735000000002</v>
      </c>
      <c r="H1191" s="1">
        <f>+_xlfn.XLOOKUP(LISTAS[[#This Row],[ID]],_01_CODIGOS_Y_COSTOS_xlsm[Producto y N°],_01_CODIGOS_Y_COSTOS_xlsm[COSTO],0,0,1)</f>
        <v>194.4075</v>
      </c>
      <c r="I1191" s="115">
        <f>+IFERROR(LISTAS[[#This Row],[VENTA NETA]]/LISTAS[[#This Row],[COSTO]]-1,0)</f>
        <v>3.1579020871108368</v>
      </c>
      <c r="J1191" s="33" t="str">
        <f>IFERROR(VLOOKUP(LISTAS[[#This Row],[ID]],_01_CODIGOS_Y_COSTOS_xlsm[[Producto y N°]:[CODIGO]],2,0),"")</f>
        <v>3002</v>
      </c>
      <c r="M1191" s="22">
        <v>0</v>
      </c>
      <c r="N1191" s="23">
        <f>+LISTAS[[#This Row],[Precio]]+(LISTAS[[#This Row],[Precio]]*M1191)</f>
        <v>1995.87</v>
      </c>
      <c r="O1191" s="24">
        <f t="shared" si="33"/>
        <v>808.32735000000002</v>
      </c>
      <c r="Q1191" s="21">
        <f>IFERROR(O1191/LISTAS[[#This Row],[COSTO]]-1,"")</f>
        <v>3.1579020871108368</v>
      </c>
      <c r="R1191" t="str">
        <f>+LISTAS[[#This Row],[ID]]</f>
        <v>CONECTORES PLASTICOS MANGUERAS18</v>
      </c>
      <c r="T1191" s="29"/>
      <c r="U1191" s="25">
        <f>LISTAS[[#This Row],[COSTO]]+(LISTAS[[#This Row],[COSTO]]*T1191)</f>
        <v>194.4075</v>
      </c>
      <c r="V1191" s="30">
        <f>IF(T1191="",0,U1191/LISTAS[[#This Row],[VENTA NETA]]-1)</f>
        <v>0</v>
      </c>
      <c r="X1191" s="25">
        <v>194.4075</v>
      </c>
      <c r="Y1191" s="31">
        <f>IFERROR(LISTAS[[#This Row],[COSTO]]/X1191-1,"")</f>
        <v>0</v>
      </c>
    </row>
    <row r="1192" spans="1:25" x14ac:dyDescent="0.2">
      <c r="A1192" s="6" t="s">
        <v>1804</v>
      </c>
      <c r="B1192" t="s">
        <v>1783</v>
      </c>
      <c r="C1192">
        <v>19</v>
      </c>
      <c r="D1192" t="s">
        <v>1795</v>
      </c>
      <c r="E1192" s="2">
        <v>1819.48</v>
      </c>
      <c r="F1192" s="6" t="str">
        <f>+_xlfn.XLOOKUP(LISTAS[[#This Row],[ID]],_01_CODIGOS_Y_COSTOS_xlsm[Producto y N°],_01_CODIGOS_Y_COSTOS_xlsm[FABRICA],"",0,1)</f>
        <v>JorgeManguera</v>
      </c>
      <c r="G1192" s="13">
        <f>LISTAS[[#This Row],[Precio]]*(1-0.46)*(1-IF($C$3520="",0,$C$3520))</f>
        <v>736.88940000000002</v>
      </c>
      <c r="H1192" s="1">
        <f>+_xlfn.XLOOKUP(LISTAS[[#This Row],[ID]],_01_CODIGOS_Y_COSTOS_xlsm[Producto y N°],_01_CODIGOS_Y_COSTOS_xlsm[COSTO],0,0,1)</f>
        <v>181.1825</v>
      </c>
      <c r="I1192" s="115">
        <f>+IFERROR(LISTAS[[#This Row],[VENTA NETA]]/LISTAS[[#This Row],[COSTO]]-1,0)</f>
        <v>3.067111338015537</v>
      </c>
      <c r="J1192" s="33" t="str">
        <f>IFERROR(VLOOKUP(LISTAS[[#This Row],[ID]],_01_CODIGOS_Y_COSTOS_xlsm[[Producto y N°]:[CODIGO]],2,0),"")</f>
        <v>3016</v>
      </c>
      <c r="M1192" s="22">
        <v>0</v>
      </c>
      <c r="N1192" s="23">
        <f>+LISTAS[[#This Row],[Precio]]+(LISTAS[[#This Row],[Precio]]*M1192)</f>
        <v>1819.48</v>
      </c>
      <c r="O1192" s="24">
        <f t="shared" si="33"/>
        <v>736.88940000000002</v>
      </c>
      <c r="Q1192" s="21">
        <f>IFERROR(O1192/LISTAS[[#This Row],[COSTO]]-1,"")</f>
        <v>3.067111338015537</v>
      </c>
      <c r="R1192" t="str">
        <f>+LISTAS[[#This Row],[ID]]</f>
        <v>CONECTORES PLASTICOS MANGUERAS19</v>
      </c>
      <c r="T1192" s="29"/>
      <c r="U1192" s="25">
        <f>LISTAS[[#This Row],[COSTO]]+(LISTAS[[#This Row],[COSTO]]*T1192)</f>
        <v>181.1825</v>
      </c>
      <c r="V1192" s="30">
        <f>IF(T1192="",0,U1192/LISTAS[[#This Row],[VENTA NETA]]-1)</f>
        <v>0</v>
      </c>
      <c r="X1192" s="25">
        <v>181.1825</v>
      </c>
      <c r="Y1192" s="31">
        <f>IFERROR(LISTAS[[#This Row],[COSTO]]/X1192-1,"")</f>
        <v>0</v>
      </c>
    </row>
    <row r="1193" spans="1:25" x14ac:dyDescent="0.2">
      <c r="A1193" s="6" t="s">
        <v>1805</v>
      </c>
      <c r="B1193" t="s">
        <v>1783</v>
      </c>
      <c r="C1193">
        <v>20</v>
      </c>
      <c r="D1193" t="s">
        <v>6748</v>
      </c>
      <c r="E1193" s="2">
        <v>2860.32</v>
      </c>
      <c r="F1193" s="6" t="str">
        <f>+_xlfn.XLOOKUP(LISTAS[[#This Row],[ID]],_01_CODIGOS_Y_COSTOS_xlsm[Producto y N°],_01_CODIGOS_Y_COSTOS_xlsm[FABRICA],"",0,1)</f>
        <v>JorgeManguera</v>
      </c>
      <c r="G1193" s="13">
        <f>LISTAS[[#This Row],[Precio]]*(1-0.46)*(1-IF($C$3520="",0,$C$3520))</f>
        <v>1158.4296000000002</v>
      </c>
      <c r="H1193" s="1">
        <f>+_xlfn.XLOOKUP(LISTAS[[#This Row],[ID]],_01_CODIGOS_Y_COSTOS_xlsm[Producto y N°],_01_CODIGOS_Y_COSTOS_xlsm[COSTO],0,0,1)</f>
        <v>0</v>
      </c>
      <c r="I1193" s="115">
        <f>+IFERROR(LISTAS[[#This Row],[VENTA NETA]]/LISTAS[[#This Row],[COSTO]]-1,0)</f>
        <v>0</v>
      </c>
      <c r="J1193" s="33" t="str">
        <f>IFERROR(VLOOKUP(LISTAS[[#This Row],[ID]],_01_CODIGOS_Y_COSTOS_xlsm[[Producto y N°]:[CODIGO]],2,0),"")</f>
        <v>3067</v>
      </c>
      <c r="M1193" s="22">
        <v>0</v>
      </c>
      <c r="N1193" s="23">
        <f>+LISTAS[[#This Row],[Precio]]+(LISTAS[[#This Row],[Precio]]*M1193)</f>
        <v>2860.32</v>
      </c>
      <c r="O1193" s="24">
        <f t="shared" ref="O1193:O1256" si="34">N1193*(1-0.46)*(1-IF($C$3520="",0,$C$3520))</f>
        <v>1158.4296000000002</v>
      </c>
      <c r="Q1193" s="21" t="str">
        <f>IFERROR(O1193/LISTAS[[#This Row],[COSTO]]-1,"")</f>
        <v/>
      </c>
      <c r="R1193" t="str">
        <f>+LISTAS[[#This Row],[ID]]</f>
        <v>CONECTORES PLASTICOS MANGUERAS20</v>
      </c>
      <c r="T1193" s="29"/>
      <c r="U1193" s="25">
        <f>LISTAS[[#This Row],[COSTO]]+(LISTAS[[#This Row],[COSTO]]*T1193)</f>
        <v>0</v>
      </c>
      <c r="V1193" s="30">
        <f>IF(T1193="",0,U1193/LISTAS[[#This Row],[VENTA NETA]]-1)</f>
        <v>0</v>
      </c>
      <c r="X1193" s="25">
        <v>0</v>
      </c>
      <c r="Y1193" s="31" t="str">
        <f>IFERROR(LISTAS[[#This Row],[COSTO]]/X1193-1,"")</f>
        <v/>
      </c>
    </row>
    <row r="1194" spans="1:25" x14ac:dyDescent="0.2">
      <c r="A1194" s="6" t="s">
        <v>1807</v>
      </c>
      <c r="B1194" t="s">
        <v>1783</v>
      </c>
      <c r="C1194">
        <v>21</v>
      </c>
      <c r="D1194" t="s">
        <v>6749</v>
      </c>
      <c r="E1194" s="2">
        <v>2860.32</v>
      </c>
      <c r="F1194" s="6" t="str">
        <f>+_xlfn.XLOOKUP(LISTAS[[#This Row],[ID]],_01_CODIGOS_Y_COSTOS_xlsm[Producto y N°],_01_CODIGOS_Y_COSTOS_xlsm[FABRICA],"",0,1)</f>
        <v>JorgeManguera</v>
      </c>
      <c r="G1194" s="13">
        <f>LISTAS[[#This Row],[Precio]]*(1-0.46)*(1-IF($C$3520="",0,$C$3520))</f>
        <v>1158.4296000000002</v>
      </c>
      <c r="H1194" s="1">
        <f>+_xlfn.XLOOKUP(LISTAS[[#This Row],[ID]],_01_CODIGOS_Y_COSTOS_xlsm[Producto y N°],_01_CODIGOS_Y_COSTOS_xlsm[COSTO],0,0,1)</f>
        <v>0</v>
      </c>
      <c r="I1194" s="115">
        <f>+IFERROR(LISTAS[[#This Row],[VENTA NETA]]/LISTAS[[#This Row],[COSTO]]-1,0)</f>
        <v>0</v>
      </c>
      <c r="J1194" s="33" t="str">
        <f>IFERROR(VLOOKUP(LISTAS[[#This Row],[ID]],_01_CODIGOS_Y_COSTOS_xlsm[[Producto y N°]:[CODIGO]],2,0),"")</f>
        <v>3069</v>
      </c>
      <c r="M1194" s="22">
        <v>0</v>
      </c>
      <c r="N1194" s="23">
        <f>+LISTAS[[#This Row],[Precio]]+(LISTAS[[#This Row],[Precio]]*M1194)</f>
        <v>2860.32</v>
      </c>
      <c r="O1194" s="24">
        <f t="shared" si="34"/>
        <v>1158.4296000000002</v>
      </c>
      <c r="Q1194" s="21" t="str">
        <f>IFERROR(O1194/LISTAS[[#This Row],[COSTO]]-1,"")</f>
        <v/>
      </c>
      <c r="R1194" t="str">
        <f>+LISTAS[[#This Row],[ID]]</f>
        <v>CONECTORES PLASTICOS MANGUERAS21</v>
      </c>
      <c r="T1194" s="29"/>
      <c r="U1194" s="25">
        <f>LISTAS[[#This Row],[COSTO]]+(LISTAS[[#This Row],[COSTO]]*T1194)</f>
        <v>0</v>
      </c>
      <c r="V1194" s="30">
        <f>IF(T1194="",0,U1194/LISTAS[[#This Row],[VENTA NETA]]-1)</f>
        <v>0</v>
      </c>
      <c r="X1194" s="25">
        <v>0</v>
      </c>
      <c r="Y1194" s="31" t="str">
        <f>IFERROR(LISTAS[[#This Row],[COSTO]]/X1194-1,"")</f>
        <v/>
      </c>
    </row>
    <row r="1195" spans="1:25" x14ac:dyDescent="0.2">
      <c r="A1195" s="6" t="s">
        <v>1809</v>
      </c>
      <c r="B1195" t="s">
        <v>1783</v>
      </c>
      <c r="C1195">
        <v>30</v>
      </c>
      <c r="D1195" t="s">
        <v>6750</v>
      </c>
      <c r="E1195" s="2">
        <v>1646.5</v>
      </c>
      <c r="F1195" s="6" t="str">
        <f>+_xlfn.XLOOKUP(LISTAS[[#This Row],[ID]],_01_CODIGOS_Y_COSTOS_xlsm[Producto y N°],_01_CODIGOS_Y_COSTOS_xlsm[FABRICA],"",0,1)</f>
        <v>JorgeManguera</v>
      </c>
      <c r="G1195" s="13">
        <f>LISTAS[[#This Row],[Precio]]*(1-0.46)*(1-IF($C$3520="",0,$C$3520))</f>
        <v>666.83249999999998</v>
      </c>
      <c r="H1195" s="1">
        <f>+_xlfn.XLOOKUP(LISTAS[[#This Row],[ID]],_01_CODIGOS_Y_COSTOS_xlsm[Producto y N°],_01_CODIGOS_Y_COSTOS_xlsm[COSTO],0,0,1)</f>
        <v>181.1825</v>
      </c>
      <c r="I1195" s="115">
        <f>+IFERROR(LISTAS[[#This Row],[VENTA NETA]]/LISTAS[[#This Row],[COSTO]]-1,0)</f>
        <v>2.680446511114484</v>
      </c>
      <c r="J1195" s="33" t="str">
        <f>IFERROR(VLOOKUP(LISTAS[[#This Row],[ID]],_01_CODIGOS_Y_COSTOS_xlsm[[Producto y N°]:[CODIGO]],2,0),"")</f>
        <v>3003</v>
      </c>
      <c r="M1195" s="22">
        <v>0</v>
      </c>
      <c r="N1195" s="23">
        <f>+LISTAS[[#This Row],[Precio]]+(LISTAS[[#This Row],[Precio]]*M1195)</f>
        <v>1646.5</v>
      </c>
      <c r="O1195" s="24">
        <f t="shared" si="34"/>
        <v>666.83249999999998</v>
      </c>
      <c r="Q1195" s="21">
        <f>IFERROR(O1195/LISTAS[[#This Row],[COSTO]]-1,"")</f>
        <v>2.680446511114484</v>
      </c>
      <c r="R1195" t="str">
        <f>+LISTAS[[#This Row],[ID]]</f>
        <v>CONECTORES PLASTICOS MANGUERAS30</v>
      </c>
      <c r="T1195" s="29"/>
      <c r="U1195" s="25">
        <f>LISTAS[[#This Row],[COSTO]]+(LISTAS[[#This Row],[COSTO]]*T1195)</f>
        <v>181.1825</v>
      </c>
      <c r="V1195" s="30">
        <f>IF(T1195="",0,U1195/LISTAS[[#This Row],[VENTA NETA]]-1)</f>
        <v>0</v>
      </c>
      <c r="X1195" s="25">
        <v>181.1825</v>
      </c>
      <c r="Y1195" s="31">
        <f>IFERROR(LISTAS[[#This Row],[COSTO]]/X1195-1,"")</f>
        <v>0</v>
      </c>
    </row>
    <row r="1196" spans="1:25" x14ac:dyDescent="0.2">
      <c r="A1196" s="6" t="s">
        <v>1811</v>
      </c>
      <c r="B1196" t="s">
        <v>1783</v>
      </c>
      <c r="C1196">
        <v>31</v>
      </c>
      <c r="D1196" t="s">
        <v>1812</v>
      </c>
      <c r="E1196" s="2">
        <v>1646.5</v>
      </c>
      <c r="F1196" s="6" t="str">
        <f>+_xlfn.XLOOKUP(LISTAS[[#This Row],[ID]],_01_CODIGOS_Y_COSTOS_xlsm[Producto y N°],_01_CODIGOS_Y_COSTOS_xlsm[FABRICA],"",0,1)</f>
        <v>JorgeManguera</v>
      </c>
      <c r="G1196" s="13">
        <f>LISTAS[[#This Row],[Precio]]*(1-0.46)*(1-IF($C$3520="",0,$C$3520))</f>
        <v>666.83249999999998</v>
      </c>
      <c r="H1196" s="1">
        <f>+_xlfn.XLOOKUP(LISTAS[[#This Row],[ID]],_01_CODIGOS_Y_COSTOS_xlsm[Producto y N°],_01_CODIGOS_Y_COSTOS_xlsm[COSTO],0,0,1)</f>
        <v>181.1825</v>
      </c>
      <c r="I1196" s="115">
        <f>+IFERROR(LISTAS[[#This Row],[VENTA NETA]]/LISTAS[[#This Row],[COSTO]]-1,0)</f>
        <v>2.680446511114484</v>
      </c>
      <c r="J1196" s="33" t="str">
        <f>IFERROR(VLOOKUP(LISTAS[[#This Row],[ID]],_01_CODIGOS_Y_COSTOS_xlsm[[Producto y N°]:[CODIGO]],2,0),"")</f>
        <v>3004</v>
      </c>
      <c r="M1196" s="22">
        <v>0</v>
      </c>
      <c r="N1196" s="23">
        <f>+LISTAS[[#This Row],[Precio]]+(LISTAS[[#This Row],[Precio]]*M1196)</f>
        <v>1646.5</v>
      </c>
      <c r="O1196" s="24">
        <f t="shared" si="34"/>
        <v>666.83249999999998</v>
      </c>
      <c r="Q1196" s="21">
        <f>IFERROR(O1196/LISTAS[[#This Row],[COSTO]]-1,"")</f>
        <v>2.680446511114484</v>
      </c>
      <c r="R1196" t="str">
        <f>+LISTAS[[#This Row],[ID]]</f>
        <v>CONECTORES PLASTICOS MANGUERAS31</v>
      </c>
      <c r="T1196" s="29"/>
      <c r="U1196" s="25">
        <f>LISTAS[[#This Row],[COSTO]]+(LISTAS[[#This Row],[COSTO]]*T1196)</f>
        <v>181.1825</v>
      </c>
      <c r="V1196" s="30">
        <f>IF(T1196="",0,U1196/LISTAS[[#This Row],[VENTA NETA]]-1)</f>
        <v>0</v>
      </c>
      <c r="X1196" s="25">
        <v>181.1825</v>
      </c>
      <c r="Y1196" s="31">
        <f>IFERROR(LISTAS[[#This Row],[COSTO]]/X1196-1,"")</f>
        <v>0</v>
      </c>
    </row>
    <row r="1197" spans="1:25" x14ac:dyDescent="0.2">
      <c r="A1197" s="6" t="s">
        <v>1813</v>
      </c>
      <c r="B1197" t="s">
        <v>1783</v>
      </c>
      <c r="C1197">
        <v>32</v>
      </c>
      <c r="D1197" t="s">
        <v>1814</v>
      </c>
      <c r="E1197" s="2">
        <v>1646.5</v>
      </c>
      <c r="F1197" s="6" t="str">
        <f>+_xlfn.XLOOKUP(LISTAS[[#This Row],[ID]],_01_CODIGOS_Y_COSTOS_xlsm[Producto y N°],_01_CODIGOS_Y_COSTOS_xlsm[FABRICA],"",0,1)</f>
        <v>JorgeManguera</v>
      </c>
      <c r="G1197" s="13">
        <f>LISTAS[[#This Row],[Precio]]*(1-0.46)*(1-IF($C$3520="",0,$C$3520))</f>
        <v>666.83249999999998</v>
      </c>
      <c r="H1197" s="1">
        <f>+_xlfn.XLOOKUP(LISTAS[[#This Row],[ID]],_01_CODIGOS_Y_COSTOS_xlsm[Producto y N°],_01_CODIGOS_Y_COSTOS_xlsm[COSTO],0,0,1)</f>
        <v>181.1825</v>
      </c>
      <c r="I1197" s="115">
        <f>+IFERROR(LISTAS[[#This Row],[VENTA NETA]]/LISTAS[[#This Row],[COSTO]]-1,0)</f>
        <v>2.680446511114484</v>
      </c>
      <c r="J1197" s="33" t="str">
        <f>IFERROR(VLOOKUP(LISTAS[[#This Row],[ID]],_01_CODIGOS_Y_COSTOS_xlsm[[Producto y N°]:[CODIGO]],2,0),"")</f>
        <v>3005</v>
      </c>
      <c r="M1197" s="22">
        <v>0</v>
      </c>
      <c r="N1197" s="23">
        <f>+LISTAS[[#This Row],[Precio]]+(LISTAS[[#This Row],[Precio]]*M1197)</f>
        <v>1646.5</v>
      </c>
      <c r="O1197" s="24">
        <f t="shared" si="34"/>
        <v>666.83249999999998</v>
      </c>
      <c r="Q1197" s="21">
        <f>IFERROR(O1197/LISTAS[[#This Row],[COSTO]]-1,"")</f>
        <v>2.680446511114484</v>
      </c>
      <c r="R1197" t="str">
        <f>+LISTAS[[#This Row],[ID]]</f>
        <v>CONECTORES PLASTICOS MANGUERAS32</v>
      </c>
      <c r="T1197" s="29"/>
      <c r="U1197" s="25">
        <f>LISTAS[[#This Row],[COSTO]]+(LISTAS[[#This Row],[COSTO]]*T1197)</f>
        <v>181.1825</v>
      </c>
      <c r="V1197" s="30">
        <f>IF(T1197="",0,U1197/LISTAS[[#This Row],[VENTA NETA]]-1)</f>
        <v>0</v>
      </c>
      <c r="X1197" s="25">
        <v>181.1825</v>
      </c>
      <c r="Y1197" s="31">
        <f>IFERROR(LISTAS[[#This Row],[COSTO]]/X1197-1,"")</f>
        <v>0</v>
      </c>
    </row>
    <row r="1198" spans="1:25" x14ac:dyDescent="0.2">
      <c r="A1198" s="6" t="s">
        <v>1815</v>
      </c>
      <c r="B1198" t="s">
        <v>1783</v>
      </c>
      <c r="C1198">
        <v>37</v>
      </c>
      <c r="D1198" t="s">
        <v>1816</v>
      </c>
      <c r="E1198" s="2">
        <v>1988.5</v>
      </c>
      <c r="F1198" s="6" t="str">
        <f>+_xlfn.XLOOKUP(LISTAS[[#This Row],[ID]],_01_CODIGOS_Y_COSTOS_xlsm[Producto y N°],_01_CODIGOS_Y_COSTOS_xlsm[FABRICA],"",0,1)</f>
        <v>JorgeManguera</v>
      </c>
      <c r="G1198" s="13">
        <f>LISTAS[[#This Row],[Precio]]*(1-0.46)*(1-IF($C$3520="",0,$C$3520))</f>
        <v>805.34249999999997</v>
      </c>
      <c r="H1198" s="1">
        <f>+_xlfn.XLOOKUP(LISTAS[[#This Row],[ID]],_01_CODIGOS_Y_COSTOS_xlsm[Producto y N°],_01_CODIGOS_Y_COSTOS_xlsm[COSTO],0,0,1)</f>
        <v>0</v>
      </c>
      <c r="I1198" s="115">
        <f>+IFERROR(LISTAS[[#This Row],[VENTA NETA]]/LISTAS[[#This Row],[COSTO]]-1,0)</f>
        <v>0</v>
      </c>
      <c r="J1198" s="33" t="str">
        <f>IFERROR(VLOOKUP(LISTAS[[#This Row],[ID]],_01_CODIGOS_Y_COSTOS_xlsm[[Producto y N°]:[CODIGO]],2,0),"")</f>
        <v>3042</v>
      </c>
      <c r="M1198" s="22">
        <v>0</v>
      </c>
      <c r="N1198" s="23">
        <f>+LISTAS[[#This Row],[Precio]]+(LISTAS[[#This Row],[Precio]]*M1198)</f>
        <v>1988.5</v>
      </c>
      <c r="O1198" s="24">
        <f t="shared" si="34"/>
        <v>805.34249999999997</v>
      </c>
      <c r="Q1198" s="21" t="str">
        <f>IFERROR(O1198/LISTAS[[#This Row],[COSTO]]-1,"")</f>
        <v/>
      </c>
      <c r="R1198" t="str">
        <f>+LISTAS[[#This Row],[ID]]</f>
        <v>CONECTORES PLASTICOS MANGUERAS37</v>
      </c>
      <c r="T1198" s="29"/>
      <c r="U1198" s="25">
        <f>LISTAS[[#This Row],[COSTO]]+(LISTAS[[#This Row],[COSTO]]*T1198)</f>
        <v>0</v>
      </c>
      <c r="V1198" s="30">
        <f>IF(T1198="",0,U1198/LISTAS[[#This Row],[VENTA NETA]]-1)</f>
        <v>0</v>
      </c>
      <c r="X1198" s="25">
        <v>0</v>
      </c>
      <c r="Y1198" s="31" t="str">
        <f>IFERROR(LISTAS[[#This Row],[COSTO]]/X1198-1,"")</f>
        <v/>
      </c>
    </row>
    <row r="1199" spans="1:25" x14ac:dyDescent="0.2">
      <c r="A1199" s="6" t="s">
        <v>1817</v>
      </c>
      <c r="B1199" t="s">
        <v>1783</v>
      </c>
      <c r="C1199">
        <v>40</v>
      </c>
      <c r="D1199" t="s">
        <v>1818</v>
      </c>
      <c r="E1199" s="2">
        <v>1646.5</v>
      </c>
      <c r="F1199" s="6" t="str">
        <f>+_xlfn.XLOOKUP(LISTAS[[#This Row],[ID]],_01_CODIGOS_Y_COSTOS_xlsm[Producto y N°],_01_CODIGOS_Y_COSTOS_xlsm[FABRICA],"",0,1)</f>
        <v>JorgeManguera</v>
      </c>
      <c r="G1199" s="13">
        <f>LISTAS[[#This Row],[Precio]]*(1-0.46)*(1-IF($C$3520="",0,$C$3520))</f>
        <v>666.83249999999998</v>
      </c>
      <c r="H1199" s="1">
        <f>+_xlfn.XLOOKUP(LISTAS[[#This Row],[ID]],_01_CODIGOS_Y_COSTOS_xlsm[Producto y N°],_01_CODIGOS_Y_COSTOS_xlsm[COSTO],0,0,1)</f>
        <v>181.1825</v>
      </c>
      <c r="I1199" s="115">
        <f>+IFERROR(LISTAS[[#This Row],[VENTA NETA]]/LISTAS[[#This Row],[COSTO]]-1,0)</f>
        <v>2.680446511114484</v>
      </c>
      <c r="J1199" s="33" t="str">
        <f>IFERROR(VLOOKUP(LISTAS[[#This Row],[ID]],_01_CODIGOS_Y_COSTOS_xlsm[[Producto y N°]:[CODIGO]],2,0),"")</f>
        <v>3011</v>
      </c>
      <c r="M1199" s="22">
        <v>0</v>
      </c>
      <c r="N1199" s="23">
        <f>+LISTAS[[#This Row],[Precio]]+(LISTAS[[#This Row],[Precio]]*M1199)</f>
        <v>1646.5</v>
      </c>
      <c r="O1199" s="24">
        <f t="shared" si="34"/>
        <v>666.83249999999998</v>
      </c>
      <c r="Q1199" s="21">
        <f>IFERROR(O1199/LISTAS[[#This Row],[COSTO]]-1,"")</f>
        <v>2.680446511114484</v>
      </c>
      <c r="R1199" t="str">
        <f>+LISTAS[[#This Row],[ID]]</f>
        <v>CONECTORES PLASTICOS MANGUERAS40</v>
      </c>
      <c r="T1199" s="29"/>
      <c r="U1199" s="25">
        <f>LISTAS[[#This Row],[COSTO]]+(LISTAS[[#This Row],[COSTO]]*T1199)</f>
        <v>181.1825</v>
      </c>
      <c r="V1199" s="30">
        <f>IF(T1199="",0,U1199/LISTAS[[#This Row],[VENTA NETA]]-1)</f>
        <v>0</v>
      </c>
      <c r="X1199" s="25">
        <v>181.1825</v>
      </c>
      <c r="Y1199" s="31">
        <f>IFERROR(LISTAS[[#This Row],[COSTO]]/X1199-1,"")</f>
        <v>0</v>
      </c>
    </row>
    <row r="1200" spans="1:25" x14ac:dyDescent="0.2">
      <c r="A1200" s="6" t="s">
        <v>1819</v>
      </c>
      <c r="B1200" t="s">
        <v>1783</v>
      </c>
      <c r="C1200">
        <v>41</v>
      </c>
      <c r="D1200" t="s">
        <v>1820</v>
      </c>
      <c r="E1200" s="2">
        <v>1646.5</v>
      </c>
      <c r="F1200" s="6" t="str">
        <f>+_xlfn.XLOOKUP(LISTAS[[#This Row],[ID]],_01_CODIGOS_Y_COSTOS_xlsm[Producto y N°],_01_CODIGOS_Y_COSTOS_xlsm[FABRICA],"",0,1)</f>
        <v>JorgeManguera</v>
      </c>
      <c r="G1200" s="13">
        <f>LISTAS[[#This Row],[Precio]]*(1-0.46)*(1-IF($C$3520="",0,$C$3520))</f>
        <v>666.83249999999998</v>
      </c>
      <c r="H1200" s="1">
        <f>+_xlfn.XLOOKUP(LISTAS[[#This Row],[ID]],_01_CODIGOS_Y_COSTOS_xlsm[Producto y N°],_01_CODIGOS_Y_COSTOS_xlsm[COSTO],0,0,1)</f>
        <v>181.1825</v>
      </c>
      <c r="I1200" s="115">
        <f>+IFERROR(LISTAS[[#This Row],[VENTA NETA]]/LISTAS[[#This Row],[COSTO]]-1,0)</f>
        <v>2.680446511114484</v>
      </c>
      <c r="J1200" s="33" t="str">
        <f>IFERROR(VLOOKUP(LISTAS[[#This Row],[ID]],_01_CODIGOS_Y_COSTOS_xlsm[[Producto y N°]:[CODIGO]],2,0),"")</f>
        <v>3012</v>
      </c>
      <c r="M1200" s="22">
        <v>0</v>
      </c>
      <c r="N1200" s="23">
        <f>+LISTAS[[#This Row],[Precio]]+(LISTAS[[#This Row],[Precio]]*M1200)</f>
        <v>1646.5</v>
      </c>
      <c r="O1200" s="24">
        <f t="shared" si="34"/>
        <v>666.83249999999998</v>
      </c>
      <c r="Q1200" s="21">
        <f>IFERROR(O1200/LISTAS[[#This Row],[COSTO]]-1,"")</f>
        <v>2.680446511114484</v>
      </c>
      <c r="R1200" t="str">
        <f>+LISTAS[[#This Row],[ID]]</f>
        <v>CONECTORES PLASTICOS MANGUERAS41</v>
      </c>
      <c r="T1200" s="29"/>
      <c r="U1200" s="25">
        <f>LISTAS[[#This Row],[COSTO]]+(LISTAS[[#This Row],[COSTO]]*T1200)</f>
        <v>181.1825</v>
      </c>
      <c r="V1200" s="30">
        <f>IF(T1200="",0,U1200/LISTAS[[#This Row],[VENTA NETA]]-1)</f>
        <v>0</v>
      </c>
      <c r="X1200" s="25">
        <v>181.1825</v>
      </c>
      <c r="Y1200" s="31">
        <f>IFERROR(LISTAS[[#This Row],[COSTO]]/X1200-1,"")</f>
        <v>0</v>
      </c>
    </row>
    <row r="1201" spans="1:25" x14ac:dyDescent="0.2">
      <c r="A1201" s="6" t="s">
        <v>1821</v>
      </c>
      <c r="B1201" t="s">
        <v>1783</v>
      </c>
      <c r="C1201">
        <v>43</v>
      </c>
      <c r="D1201" t="s">
        <v>1822</v>
      </c>
      <c r="E1201" s="2">
        <v>1789.65</v>
      </c>
      <c r="F1201" s="6" t="str">
        <f>+_xlfn.XLOOKUP(LISTAS[[#This Row],[ID]],_01_CODIGOS_Y_COSTOS_xlsm[Producto y N°],_01_CODIGOS_Y_COSTOS_xlsm[FABRICA],"",0,1)</f>
        <v>JorgeManguera</v>
      </c>
      <c r="G1201" s="13">
        <f>LISTAS[[#This Row],[Precio]]*(1-0.46)*(1-IF($C$3520="",0,$C$3520))</f>
        <v>724.80825000000004</v>
      </c>
      <c r="H1201" s="1">
        <f>+_xlfn.XLOOKUP(LISTAS[[#This Row],[ID]],_01_CODIGOS_Y_COSTOS_xlsm[Producto y N°],_01_CODIGOS_Y_COSTOS_xlsm[COSTO],0,0,1)</f>
        <v>181.1825</v>
      </c>
      <c r="I1201" s="115">
        <f>+IFERROR(LISTAS[[#This Row],[VENTA NETA]]/LISTAS[[#This Row],[COSTO]]-1,0)</f>
        <v>3.0004318849778544</v>
      </c>
      <c r="J1201" s="33" t="str">
        <f>IFERROR(VLOOKUP(LISTAS[[#This Row],[ID]],_01_CODIGOS_Y_COSTOS_xlsm[[Producto y N°]:[CODIGO]],2,0),"")</f>
        <v>3017</v>
      </c>
      <c r="M1201" s="22">
        <v>0</v>
      </c>
      <c r="N1201" s="23">
        <f>+LISTAS[[#This Row],[Precio]]+(LISTAS[[#This Row],[Precio]]*M1201)</f>
        <v>1789.65</v>
      </c>
      <c r="O1201" s="24">
        <f t="shared" si="34"/>
        <v>724.80825000000004</v>
      </c>
      <c r="Q1201" s="21">
        <f>IFERROR(O1201/LISTAS[[#This Row],[COSTO]]-1,"")</f>
        <v>3.0004318849778544</v>
      </c>
      <c r="R1201" t="str">
        <f>+LISTAS[[#This Row],[ID]]</f>
        <v>CONECTORES PLASTICOS MANGUERAS43</v>
      </c>
      <c r="T1201" s="29"/>
      <c r="U1201" s="25">
        <f>LISTAS[[#This Row],[COSTO]]+(LISTAS[[#This Row],[COSTO]]*T1201)</f>
        <v>181.1825</v>
      </c>
      <c r="V1201" s="30">
        <f>IF(T1201="",0,U1201/LISTAS[[#This Row],[VENTA NETA]]-1)</f>
        <v>0</v>
      </c>
      <c r="X1201" s="25">
        <v>181.1825</v>
      </c>
      <c r="Y1201" s="31">
        <f>IFERROR(LISTAS[[#This Row],[COSTO]]/X1201-1,"")</f>
        <v>0</v>
      </c>
    </row>
    <row r="1202" spans="1:25" x14ac:dyDescent="0.2">
      <c r="A1202" s="6" t="s">
        <v>1823</v>
      </c>
      <c r="B1202" t="s">
        <v>1783</v>
      </c>
      <c r="C1202">
        <v>47</v>
      </c>
      <c r="D1202" t="s">
        <v>1824</v>
      </c>
      <c r="E1202" s="2">
        <v>1988.5</v>
      </c>
      <c r="F1202" s="6" t="str">
        <f>+_xlfn.XLOOKUP(LISTAS[[#This Row],[ID]],_01_CODIGOS_Y_COSTOS_xlsm[Producto y N°],_01_CODIGOS_Y_COSTOS_xlsm[FABRICA],"",0,1)</f>
        <v>JorgeManguera</v>
      </c>
      <c r="G1202" s="13">
        <f>LISTAS[[#This Row],[Precio]]*(1-0.46)*(1-IF($C$3520="",0,$C$3520))</f>
        <v>805.34249999999997</v>
      </c>
      <c r="H1202" s="1">
        <f>+_xlfn.XLOOKUP(LISTAS[[#This Row],[ID]],_01_CODIGOS_Y_COSTOS_xlsm[Producto y N°],_01_CODIGOS_Y_COSTOS_xlsm[COSTO],0,0,1)</f>
        <v>0</v>
      </c>
      <c r="I1202" s="115">
        <f>+IFERROR(LISTAS[[#This Row],[VENTA NETA]]/LISTAS[[#This Row],[COSTO]]-1,0)</f>
        <v>0</v>
      </c>
      <c r="J1202" s="33" t="str">
        <f>IFERROR(VLOOKUP(LISTAS[[#This Row],[ID]],_01_CODIGOS_Y_COSTOS_xlsm[[Producto y N°]:[CODIGO]],2,0),"")</f>
        <v>3051</v>
      </c>
      <c r="M1202" s="22">
        <v>0</v>
      </c>
      <c r="N1202" s="23">
        <f>+LISTAS[[#This Row],[Precio]]+(LISTAS[[#This Row],[Precio]]*M1202)</f>
        <v>1988.5</v>
      </c>
      <c r="O1202" s="24">
        <f t="shared" si="34"/>
        <v>805.34249999999997</v>
      </c>
      <c r="Q1202" s="21" t="str">
        <f>IFERROR(O1202/LISTAS[[#This Row],[COSTO]]-1,"")</f>
        <v/>
      </c>
      <c r="R1202" t="str">
        <f>+LISTAS[[#This Row],[ID]]</f>
        <v>CONECTORES PLASTICOS MANGUERAS47</v>
      </c>
      <c r="T1202" s="29"/>
      <c r="U1202" s="25">
        <f>LISTAS[[#This Row],[COSTO]]+(LISTAS[[#This Row],[COSTO]]*T1202)</f>
        <v>0</v>
      </c>
      <c r="V1202" s="30">
        <f>IF(T1202="",0,U1202/LISTAS[[#This Row],[VENTA NETA]]-1)</f>
        <v>0</v>
      </c>
      <c r="X1202" s="25">
        <v>0</v>
      </c>
      <c r="Y1202" s="31" t="str">
        <f>IFERROR(LISTAS[[#This Row],[COSTO]]/X1202-1,"")</f>
        <v/>
      </c>
    </row>
    <row r="1203" spans="1:25" x14ac:dyDescent="0.2">
      <c r="A1203" s="6" t="s">
        <v>1825</v>
      </c>
      <c r="B1203" t="s">
        <v>1783</v>
      </c>
      <c r="C1203">
        <v>49</v>
      </c>
      <c r="D1203" t="s">
        <v>1826</v>
      </c>
      <c r="E1203" s="2">
        <v>3877.64</v>
      </c>
      <c r="F1203" s="6" t="str">
        <f>+_xlfn.XLOOKUP(LISTAS[[#This Row],[ID]],_01_CODIGOS_Y_COSTOS_xlsm[Producto y N°],_01_CODIGOS_Y_COSTOS_xlsm[FABRICA],"",0,1)</f>
        <v>JorgeManguera</v>
      </c>
      <c r="G1203" s="13">
        <f>LISTAS[[#This Row],[Precio]]*(1-0.46)*(1-IF($C$3520="",0,$C$3520))</f>
        <v>1570.4441999999999</v>
      </c>
      <c r="H1203" s="1">
        <f>+_xlfn.XLOOKUP(LISTAS[[#This Row],[ID]],_01_CODIGOS_Y_COSTOS_xlsm[Producto y N°],_01_CODIGOS_Y_COSTOS_xlsm[COSTO],0,0,1)</f>
        <v>0</v>
      </c>
      <c r="I1203" s="115">
        <f>+IFERROR(LISTAS[[#This Row],[VENTA NETA]]/LISTAS[[#This Row],[COSTO]]-1,0)</f>
        <v>0</v>
      </c>
      <c r="J1203" s="33" t="str">
        <f>IFERROR(VLOOKUP(LISTAS[[#This Row],[ID]],_01_CODIGOS_Y_COSTOS_xlsm[[Producto y N°]:[CODIGO]],2,0),"")</f>
        <v>3056</v>
      </c>
      <c r="M1203" s="22">
        <v>0</v>
      </c>
      <c r="N1203" s="23">
        <f>+LISTAS[[#This Row],[Precio]]+(LISTAS[[#This Row],[Precio]]*M1203)</f>
        <v>3877.64</v>
      </c>
      <c r="O1203" s="24">
        <f t="shared" si="34"/>
        <v>1570.4441999999999</v>
      </c>
      <c r="Q1203" s="21" t="str">
        <f>IFERROR(O1203/LISTAS[[#This Row],[COSTO]]-1,"")</f>
        <v/>
      </c>
      <c r="R1203" t="str">
        <f>+LISTAS[[#This Row],[ID]]</f>
        <v>CONECTORES PLASTICOS MANGUERAS49</v>
      </c>
      <c r="T1203" s="29"/>
      <c r="U1203" s="25">
        <f>LISTAS[[#This Row],[COSTO]]+(LISTAS[[#This Row],[COSTO]]*T1203)</f>
        <v>0</v>
      </c>
      <c r="V1203" s="30">
        <f>IF(T1203="",0,U1203/LISTAS[[#This Row],[VENTA NETA]]-1)</f>
        <v>0</v>
      </c>
      <c r="X1203" s="25">
        <v>0</v>
      </c>
      <c r="Y1203" s="31" t="str">
        <f>IFERROR(LISTAS[[#This Row],[COSTO]]/X1203-1,"")</f>
        <v/>
      </c>
    </row>
    <row r="1204" spans="1:25" x14ac:dyDescent="0.2">
      <c r="A1204" s="6" t="s">
        <v>1829</v>
      </c>
      <c r="B1204" t="s">
        <v>1783</v>
      </c>
      <c r="C1204">
        <v>53</v>
      </c>
      <c r="D1204" t="s">
        <v>1830</v>
      </c>
      <c r="E1204" s="2">
        <v>2636.12</v>
      </c>
      <c r="F1204" s="6" t="str">
        <f>+_xlfn.XLOOKUP(LISTAS[[#This Row],[ID]],_01_CODIGOS_Y_COSTOS_xlsm[Producto y N°],_01_CODIGOS_Y_COSTOS_xlsm[FABRICA],"",0,1)</f>
        <v>JorgeManguera</v>
      </c>
      <c r="G1204" s="13">
        <f>LISTAS[[#This Row],[Precio]]*(1-0.46)*(1-IF($C$3520="",0,$C$3520))</f>
        <v>1067.6286</v>
      </c>
      <c r="H1204" s="1">
        <f>+_xlfn.XLOOKUP(LISTAS[[#This Row],[ID]],_01_CODIGOS_Y_COSTOS_xlsm[Producto y N°],_01_CODIGOS_Y_COSTOS_xlsm[COSTO],0,0,1)</f>
        <v>0</v>
      </c>
      <c r="I1204" s="115">
        <f>+IFERROR(LISTAS[[#This Row],[VENTA NETA]]/LISTAS[[#This Row],[COSTO]]-1,0)</f>
        <v>0</v>
      </c>
      <c r="J1204" s="33" t="str">
        <f>IFERROR(VLOOKUP(LISTAS[[#This Row],[ID]],_01_CODIGOS_Y_COSTOS_xlsm[[Producto y N°]:[CODIGO]],2,0),"")</f>
        <v>0</v>
      </c>
      <c r="M1204" s="22">
        <v>0</v>
      </c>
      <c r="N1204" s="23">
        <f>+LISTAS[[#This Row],[Precio]]+(LISTAS[[#This Row],[Precio]]*M1204)</f>
        <v>2636.12</v>
      </c>
      <c r="O1204" s="24">
        <f t="shared" si="34"/>
        <v>1067.6286</v>
      </c>
      <c r="Q1204" s="21" t="str">
        <f>IFERROR(O1204/LISTAS[[#This Row],[COSTO]]-1,"")</f>
        <v/>
      </c>
      <c r="R1204" t="str">
        <f>+LISTAS[[#This Row],[ID]]</f>
        <v>CONECTORES PLASTICOS MANGUERAS53</v>
      </c>
      <c r="T1204" s="29"/>
      <c r="U1204" s="25">
        <f>LISTAS[[#This Row],[COSTO]]+(LISTAS[[#This Row],[COSTO]]*T1204)</f>
        <v>0</v>
      </c>
      <c r="V1204" s="30">
        <f>IF(T1204="",0,U1204/LISTAS[[#This Row],[VENTA NETA]]-1)</f>
        <v>0</v>
      </c>
      <c r="X1204" s="25">
        <v>0</v>
      </c>
      <c r="Y1204" s="31" t="str">
        <f>IFERROR(LISTAS[[#This Row],[COSTO]]/X1204-1,"")</f>
        <v/>
      </c>
    </row>
    <row r="1205" spans="1:25" x14ac:dyDescent="0.2">
      <c r="A1205" s="6" t="s">
        <v>1831</v>
      </c>
      <c r="B1205" t="s">
        <v>1783</v>
      </c>
      <c r="C1205">
        <v>54</v>
      </c>
      <c r="D1205" t="s">
        <v>1832</v>
      </c>
      <c r="E1205" s="2">
        <v>2636.12</v>
      </c>
      <c r="F1205" s="6" t="str">
        <f>+_xlfn.XLOOKUP(LISTAS[[#This Row],[ID]],_01_CODIGOS_Y_COSTOS_xlsm[Producto y N°],_01_CODIGOS_Y_COSTOS_xlsm[FABRICA],"",0,1)</f>
        <v>JorgeManguera</v>
      </c>
      <c r="G1205" s="13">
        <f>LISTAS[[#This Row],[Precio]]*(1-0.46)*(1-IF($C$3520="",0,$C$3520))</f>
        <v>1067.6286</v>
      </c>
      <c r="H1205" s="1">
        <f>+_xlfn.XLOOKUP(LISTAS[[#This Row],[ID]],_01_CODIGOS_Y_COSTOS_xlsm[Producto y N°],_01_CODIGOS_Y_COSTOS_xlsm[COSTO],0,0,1)</f>
        <v>0</v>
      </c>
      <c r="I1205" s="115">
        <f>+IFERROR(LISTAS[[#This Row],[VENTA NETA]]/LISTAS[[#This Row],[COSTO]]-1,0)</f>
        <v>0</v>
      </c>
      <c r="J1205" s="33" t="str">
        <f>IFERROR(VLOOKUP(LISTAS[[#This Row],[ID]],_01_CODIGOS_Y_COSTOS_xlsm[[Producto y N°]:[CODIGO]],2,0),"")</f>
        <v>0</v>
      </c>
      <c r="M1205" s="22">
        <v>0</v>
      </c>
      <c r="N1205" s="23">
        <f>+LISTAS[[#This Row],[Precio]]+(LISTAS[[#This Row],[Precio]]*M1205)</f>
        <v>2636.12</v>
      </c>
      <c r="O1205" s="24">
        <f t="shared" si="34"/>
        <v>1067.6286</v>
      </c>
      <c r="Q1205" s="21" t="str">
        <f>IFERROR(O1205/LISTAS[[#This Row],[COSTO]]-1,"")</f>
        <v/>
      </c>
      <c r="R1205" t="str">
        <f>+LISTAS[[#This Row],[ID]]</f>
        <v>CONECTORES PLASTICOS MANGUERAS54</v>
      </c>
      <c r="T1205" s="29"/>
      <c r="U1205" s="25">
        <f>LISTAS[[#This Row],[COSTO]]+(LISTAS[[#This Row],[COSTO]]*T1205)</f>
        <v>0</v>
      </c>
      <c r="V1205" s="30">
        <f>IF(T1205="",0,U1205/LISTAS[[#This Row],[VENTA NETA]]-1)</f>
        <v>0</v>
      </c>
      <c r="X1205" s="25">
        <v>0</v>
      </c>
      <c r="Y1205" s="31" t="str">
        <f>IFERROR(LISTAS[[#This Row],[COSTO]]/X1205-1,"")</f>
        <v/>
      </c>
    </row>
    <row r="1206" spans="1:25" x14ac:dyDescent="0.2">
      <c r="A1206" s="6" t="s">
        <v>1833</v>
      </c>
      <c r="B1206" t="s">
        <v>1783</v>
      </c>
      <c r="C1206">
        <v>55</v>
      </c>
      <c r="D1206" t="s">
        <v>1834</v>
      </c>
      <c r="E1206" s="2">
        <v>2636.12</v>
      </c>
      <c r="F1206" s="6" t="str">
        <f>+_xlfn.XLOOKUP(LISTAS[[#This Row],[ID]],_01_CODIGOS_Y_COSTOS_xlsm[Producto y N°],_01_CODIGOS_Y_COSTOS_xlsm[FABRICA],"",0,1)</f>
        <v>JorgeManguera</v>
      </c>
      <c r="G1206" s="13">
        <f>LISTAS[[#This Row],[Precio]]*(1-0.46)*(1-IF($C$3520="",0,$C$3520))</f>
        <v>1067.6286</v>
      </c>
      <c r="H1206" s="1">
        <f>+_xlfn.XLOOKUP(LISTAS[[#This Row],[ID]],_01_CODIGOS_Y_COSTOS_xlsm[Producto y N°],_01_CODIGOS_Y_COSTOS_xlsm[COSTO],0,0,1)</f>
        <v>0</v>
      </c>
      <c r="I1206" s="115">
        <f>+IFERROR(LISTAS[[#This Row],[VENTA NETA]]/LISTAS[[#This Row],[COSTO]]-1,0)</f>
        <v>0</v>
      </c>
      <c r="J1206" s="33" t="str">
        <f>IFERROR(VLOOKUP(LISTAS[[#This Row],[ID]],_01_CODIGOS_Y_COSTOS_xlsm[[Producto y N°]:[CODIGO]],2,0),"")</f>
        <v>0</v>
      </c>
      <c r="M1206" s="22">
        <v>0</v>
      </c>
      <c r="N1206" s="23">
        <f>+LISTAS[[#This Row],[Precio]]+(LISTAS[[#This Row],[Precio]]*M1206)</f>
        <v>2636.12</v>
      </c>
      <c r="O1206" s="24">
        <f t="shared" si="34"/>
        <v>1067.6286</v>
      </c>
      <c r="Q1206" s="21" t="str">
        <f>IFERROR(O1206/LISTAS[[#This Row],[COSTO]]-1,"")</f>
        <v/>
      </c>
      <c r="R1206" t="str">
        <f>+LISTAS[[#This Row],[ID]]</f>
        <v>CONECTORES PLASTICOS MANGUERAS55</v>
      </c>
      <c r="T1206" s="29"/>
      <c r="U1206" s="25">
        <f>LISTAS[[#This Row],[COSTO]]+(LISTAS[[#This Row],[COSTO]]*T1206)</f>
        <v>0</v>
      </c>
      <c r="V1206" s="30">
        <f>IF(T1206="",0,U1206/LISTAS[[#This Row],[VENTA NETA]]-1)</f>
        <v>0</v>
      </c>
      <c r="X1206" s="25">
        <v>0</v>
      </c>
      <c r="Y1206" s="31" t="str">
        <f>IFERROR(LISTAS[[#This Row],[COSTO]]/X1206-1,"")</f>
        <v/>
      </c>
    </row>
    <row r="1207" spans="1:25" x14ac:dyDescent="0.2">
      <c r="A1207" s="6" t="s">
        <v>1835</v>
      </c>
      <c r="B1207" t="s">
        <v>1783</v>
      </c>
      <c r="C1207">
        <v>56</v>
      </c>
      <c r="D1207" t="s">
        <v>1836</v>
      </c>
      <c r="E1207" s="2">
        <v>2636.12</v>
      </c>
      <c r="F1207" s="6" t="str">
        <f>+_xlfn.XLOOKUP(LISTAS[[#This Row],[ID]],_01_CODIGOS_Y_COSTOS_xlsm[Producto y N°],_01_CODIGOS_Y_COSTOS_xlsm[FABRICA],"",0,1)</f>
        <v>JorgeManguera</v>
      </c>
      <c r="G1207" s="13">
        <f>LISTAS[[#This Row],[Precio]]*(1-0.46)*(1-IF($C$3520="",0,$C$3520))</f>
        <v>1067.6286</v>
      </c>
      <c r="H1207" s="1">
        <f>+_xlfn.XLOOKUP(LISTAS[[#This Row],[ID]],_01_CODIGOS_Y_COSTOS_xlsm[Producto y N°],_01_CODIGOS_Y_COSTOS_xlsm[COSTO],0,0,1)</f>
        <v>0</v>
      </c>
      <c r="I1207" s="115">
        <f>+IFERROR(LISTAS[[#This Row],[VENTA NETA]]/LISTAS[[#This Row],[COSTO]]-1,0)</f>
        <v>0</v>
      </c>
      <c r="J1207" s="33" t="str">
        <f>IFERROR(VLOOKUP(LISTAS[[#This Row],[ID]],_01_CODIGOS_Y_COSTOS_xlsm[[Producto y N°]:[CODIGO]],2,0),"")</f>
        <v>0</v>
      </c>
      <c r="M1207" s="22">
        <v>0</v>
      </c>
      <c r="N1207" s="23">
        <f>+LISTAS[[#This Row],[Precio]]+(LISTAS[[#This Row],[Precio]]*M1207)</f>
        <v>2636.12</v>
      </c>
      <c r="O1207" s="24">
        <f t="shared" si="34"/>
        <v>1067.6286</v>
      </c>
      <c r="Q1207" s="21" t="str">
        <f>IFERROR(O1207/LISTAS[[#This Row],[COSTO]]-1,"")</f>
        <v/>
      </c>
      <c r="R1207" t="str">
        <f>+LISTAS[[#This Row],[ID]]</f>
        <v>CONECTORES PLASTICOS MANGUERAS56</v>
      </c>
      <c r="T1207" s="29"/>
      <c r="U1207" s="25">
        <f>LISTAS[[#This Row],[COSTO]]+(LISTAS[[#This Row],[COSTO]]*T1207)</f>
        <v>0</v>
      </c>
      <c r="V1207" s="30">
        <f>IF(T1207="",0,U1207/LISTAS[[#This Row],[VENTA NETA]]-1)</f>
        <v>0</v>
      </c>
      <c r="X1207" s="25">
        <v>0</v>
      </c>
      <c r="Y1207" s="31" t="str">
        <f>IFERROR(LISTAS[[#This Row],[COSTO]]/X1207-1,"")</f>
        <v/>
      </c>
    </row>
    <row r="1208" spans="1:25" x14ac:dyDescent="0.2">
      <c r="A1208" s="6" t="s">
        <v>1837</v>
      </c>
      <c r="B1208" t="s">
        <v>1783</v>
      </c>
      <c r="C1208">
        <v>57</v>
      </c>
      <c r="D1208" t="s">
        <v>1838</v>
      </c>
      <c r="E1208" s="2">
        <v>2636.12</v>
      </c>
      <c r="F1208" s="6" t="str">
        <f>+_xlfn.XLOOKUP(LISTAS[[#This Row],[ID]],_01_CODIGOS_Y_COSTOS_xlsm[Producto y N°],_01_CODIGOS_Y_COSTOS_xlsm[FABRICA],"",0,1)</f>
        <v>CASERGOM</v>
      </c>
      <c r="G1208" s="13">
        <f>LISTAS[[#This Row],[Precio]]*(1-0.46)*(1-IF($C$3520="",0,$C$3520))</f>
        <v>1067.6286</v>
      </c>
      <c r="H1208" s="1">
        <f>+_xlfn.XLOOKUP(LISTAS[[#This Row],[ID]],_01_CODIGOS_Y_COSTOS_xlsm[Producto y N°],_01_CODIGOS_Y_COSTOS_xlsm[COSTO],0,0,1)</f>
        <v>579.91989999999998</v>
      </c>
      <c r="I1208" s="115">
        <f>+IFERROR(LISTAS[[#This Row],[VENTA NETA]]/LISTAS[[#This Row],[COSTO]]-1,0)</f>
        <v>0.84099321302821317</v>
      </c>
      <c r="J1208" s="33" t="str">
        <f>IFERROR(VLOOKUP(LISTAS[[#This Row],[ID]],_01_CODIGOS_Y_COSTOS_xlsm[[Producto y N°]:[CODIGO]],2,0),"")</f>
        <v>1237 epdm</v>
      </c>
      <c r="M1208" s="22">
        <v>0</v>
      </c>
      <c r="N1208" s="23">
        <f>+LISTAS[[#This Row],[Precio]]+(LISTAS[[#This Row],[Precio]]*M1208)</f>
        <v>2636.12</v>
      </c>
      <c r="O1208" s="24">
        <f t="shared" si="34"/>
        <v>1067.6286</v>
      </c>
      <c r="Q1208" s="21">
        <f>IFERROR(O1208/LISTAS[[#This Row],[COSTO]]-1,"")</f>
        <v>0.84099321302821317</v>
      </c>
      <c r="R1208" t="str">
        <f>+LISTAS[[#This Row],[ID]]</f>
        <v>CONECTORES PLASTICOS MANGUERAS57</v>
      </c>
      <c r="T1208" s="29"/>
      <c r="U1208" s="25">
        <f>LISTAS[[#This Row],[COSTO]]+(LISTAS[[#This Row],[COSTO]]*T1208)</f>
        <v>579.91989999999998</v>
      </c>
      <c r="V1208" s="30">
        <f>IF(T1208="",0,U1208/LISTAS[[#This Row],[VENTA NETA]]-1)</f>
        <v>0</v>
      </c>
      <c r="X1208" s="25">
        <v>524.73379999999997</v>
      </c>
      <c r="Y1208" s="31">
        <f>IFERROR(LISTAS[[#This Row],[COSTO]]/X1208-1,"")</f>
        <v>0.10516970700191219</v>
      </c>
    </row>
    <row r="1209" spans="1:25" x14ac:dyDescent="0.2">
      <c r="A1209" s="6" t="s">
        <v>1839</v>
      </c>
      <c r="B1209" t="s">
        <v>1783</v>
      </c>
      <c r="C1209">
        <v>58</v>
      </c>
      <c r="D1209" t="s">
        <v>1840</v>
      </c>
      <c r="E1209" s="2">
        <v>2636.12</v>
      </c>
      <c r="F1209" s="6" t="str">
        <f>+_xlfn.XLOOKUP(LISTAS[[#This Row],[ID]],_01_CODIGOS_Y_COSTOS_xlsm[Producto y N°],_01_CODIGOS_Y_COSTOS_xlsm[FABRICA],"",0,1)</f>
        <v>CASERGOM</v>
      </c>
      <c r="G1209" s="13">
        <f>LISTAS[[#This Row],[Precio]]*(1-0.46)*(1-IF($C$3520="",0,$C$3520))</f>
        <v>1067.6286</v>
      </c>
      <c r="H1209" s="1">
        <f>+_xlfn.XLOOKUP(LISTAS[[#This Row],[ID]],_01_CODIGOS_Y_COSTOS_xlsm[Producto y N°],_01_CODIGOS_Y_COSTOS_xlsm[COSTO],0,0,1)</f>
        <v>579.91989999999998</v>
      </c>
      <c r="I1209" s="115">
        <f>+IFERROR(LISTAS[[#This Row],[VENTA NETA]]/LISTAS[[#This Row],[COSTO]]-1,0)</f>
        <v>0.84099321302821317</v>
      </c>
      <c r="J1209" s="33" t="str">
        <f>IFERROR(VLOOKUP(LISTAS[[#This Row],[ID]],_01_CODIGOS_Y_COSTOS_xlsm[[Producto y N°]:[CODIGO]],2,0),"")</f>
        <v>1238 epdm</v>
      </c>
      <c r="M1209" s="22">
        <v>0</v>
      </c>
      <c r="N1209" s="23">
        <f>+LISTAS[[#This Row],[Precio]]+(LISTAS[[#This Row],[Precio]]*M1209)</f>
        <v>2636.12</v>
      </c>
      <c r="O1209" s="24">
        <f t="shared" si="34"/>
        <v>1067.6286</v>
      </c>
      <c r="Q1209" s="21">
        <f>IFERROR(O1209/LISTAS[[#This Row],[COSTO]]-1,"")</f>
        <v>0.84099321302821317</v>
      </c>
      <c r="R1209" t="str">
        <f>+LISTAS[[#This Row],[ID]]</f>
        <v>CONECTORES PLASTICOS MANGUERAS58</v>
      </c>
      <c r="T1209" s="29"/>
      <c r="U1209" s="25">
        <f>LISTAS[[#This Row],[COSTO]]+(LISTAS[[#This Row],[COSTO]]*T1209)</f>
        <v>579.91989999999998</v>
      </c>
      <c r="V1209" s="30">
        <f>IF(T1209="",0,U1209/LISTAS[[#This Row],[VENTA NETA]]-1)</f>
        <v>0</v>
      </c>
      <c r="X1209" s="25">
        <v>524.73379999999997</v>
      </c>
      <c r="Y1209" s="31">
        <f>IFERROR(LISTAS[[#This Row],[COSTO]]/X1209-1,"")</f>
        <v>0.10516970700191219</v>
      </c>
    </row>
    <row r="1210" spans="1:25" x14ac:dyDescent="0.2">
      <c r="A1210" s="6" t="s">
        <v>1841</v>
      </c>
      <c r="B1210" t="s">
        <v>1783</v>
      </c>
      <c r="C1210">
        <v>59</v>
      </c>
      <c r="D1210" t="s">
        <v>1842</v>
      </c>
      <c r="E1210" s="2">
        <v>2636.12</v>
      </c>
      <c r="F1210" s="6" t="str">
        <f>+_xlfn.XLOOKUP(LISTAS[[#This Row],[ID]],_01_CODIGOS_Y_COSTOS_xlsm[Producto y N°],_01_CODIGOS_Y_COSTOS_xlsm[FABRICA],"",0,1)</f>
        <v>CASERGOM</v>
      </c>
      <c r="G1210" s="13">
        <f>LISTAS[[#This Row],[Precio]]*(1-0.46)*(1-IF($C$3520="",0,$C$3520))</f>
        <v>1067.6286</v>
      </c>
      <c r="H1210" s="1">
        <f>+_xlfn.XLOOKUP(LISTAS[[#This Row],[ID]],_01_CODIGOS_Y_COSTOS_xlsm[Producto y N°],_01_CODIGOS_Y_COSTOS_xlsm[COSTO],0,0,1)</f>
        <v>497.15190000000001</v>
      </c>
      <c r="I1210" s="115">
        <f>+IFERROR(LISTAS[[#This Row],[VENTA NETA]]/LISTAS[[#This Row],[COSTO]]-1,0)</f>
        <v>1.1474897310057548</v>
      </c>
      <c r="J1210" s="33" t="str">
        <f>IFERROR(VLOOKUP(LISTAS[[#This Row],[ID]],_01_CODIGOS_Y_COSTOS_xlsm[[Producto y N°]:[CODIGO]],2,0),"")</f>
        <v>1490epdm</v>
      </c>
      <c r="M1210" s="22">
        <v>0</v>
      </c>
      <c r="N1210" s="23">
        <f>+LISTAS[[#This Row],[Precio]]+(LISTAS[[#This Row],[Precio]]*M1210)</f>
        <v>2636.12</v>
      </c>
      <c r="O1210" s="24">
        <f t="shared" si="34"/>
        <v>1067.6286</v>
      </c>
      <c r="Q1210" s="21">
        <f>IFERROR(O1210/LISTAS[[#This Row],[COSTO]]-1,"")</f>
        <v>1.1474897310057548</v>
      </c>
      <c r="R1210" t="str">
        <f>+LISTAS[[#This Row],[ID]]</f>
        <v>CONECTORES PLASTICOS MANGUERAS59</v>
      </c>
      <c r="T1210" s="29"/>
      <c r="U1210" s="25">
        <f>LISTAS[[#This Row],[COSTO]]+(LISTAS[[#This Row],[COSTO]]*T1210)</f>
        <v>497.15190000000001</v>
      </c>
      <c r="V1210" s="30">
        <f>IF(T1210="",0,U1210/LISTAS[[#This Row],[VENTA NETA]]-1)</f>
        <v>0</v>
      </c>
      <c r="X1210" s="25">
        <v>449.84179999999998</v>
      </c>
      <c r="Y1210" s="31">
        <f>IFERROR(LISTAS[[#This Row],[COSTO]]/X1210-1,"")</f>
        <v>0.10517052883924971</v>
      </c>
    </row>
    <row r="1211" spans="1:25" x14ac:dyDescent="0.2">
      <c r="A1211" s="6" t="s">
        <v>6751</v>
      </c>
      <c r="B1211" t="s">
        <v>1783</v>
      </c>
      <c r="C1211">
        <v>70</v>
      </c>
      <c r="D1211" t="s">
        <v>6752</v>
      </c>
      <c r="E1211" s="2">
        <v>1380</v>
      </c>
      <c r="F1211" s="6" t="str">
        <f>+_xlfn.XLOOKUP(LISTAS[[#This Row],[ID]],_01_CODIGOS_Y_COSTOS_xlsm[Producto y N°],_01_CODIGOS_Y_COSTOS_xlsm[FABRICA],"",0,1)</f>
        <v>CASERGOM</v>
      </c>
      <c r="G1211" s="13">
        <f>LISTAS[[#This Row],[Precio]]*(1-0.46)*(1-IF($C$3520="",0,$C$3520))</f>
        <v>558.90000000000009</v>
      </c>
      <c r="H1211" s="1">
        <f>+_xlfn.XLOOKUP(LISTAS[[#This Row],[ID]],_01_CODIGOS_Y_COSTOS_xlsm[Producto y N°],_01_CODIGOS_Y_COSTOS_xlsm[COSTO],0,0,1)</f>
        <v>0</v>
      </c>
      <c r="I1211" s="115">
        <f>+IFERROR(LISTAS[[#This Row],[VENTA NETA]]/LISTAS[[#This Row],[COSTO]]-1,0)</f>
        <v>0</v>
      </c>
      <c r="J1211" s="33" t="str">
        <f>IFERROR(VLOOKUP(LISTAS[[#This Row],[ID]],_01_CODIGOS_Y_COSTOS_xlsm[[Producto y N°]:[CODIGO]],2,0),"")</f>
        <v>0</v>
      </c>
      <c r="M1211" s="22">
        <v>0</v>
      </c>
      <c r="N1211" s="23">
        <f>+LISTAS[[#This Row],[Precio]]+(LISTAS[[#This Row],[Precio]]*M1211)</f>
        <v>1380</v>
      </c>
      <c r="O1211" s="24">
        <f t="shared" si="34"/>
        <v>558.90000000000009</v>
      </c>
      <c r="Q1211" s="21" t="str">
        <f>IFERROR(O1211/LISTAS[[#This Row],[COSTO]]-1,"")</f>
        <v/>
      </c>
      <c r="R1211" t="str">
        <f>+LISTAS[[#This Row],[ID]]</f>
        <v>CONECTORES PLASTICOS MANGUERAS70</v>
      </c>
      <c r="T1211" s="29"/>
      <c r="U1211" s="25">
        <f>LISTAS[[#This Row],[COSTO]]+(LISTAS[[#This Row],[COSTO]]*T1211)</f>
        <v>0</v>
      </c>
      <c r="V1211" s="30">
        <f>IF(T1211="",0,U1211/LISTAS[[#This Row],[VENTA NETA]]-1)</f>
        <v>0</v>
      </c>
      <c r="X1211" s="25">
        <v>0</v>
      </c>
      <c r="Y1211" s="31" t="str">
        <f>IFERROR(LISTAS[[#This Row],[COSTO]]/X1211-1,"")</f>
        <v/>
      </c>
    </row>
    <row r="1212" spans="1:25" x14ac:dyDescent="0.2">
      <c r="A1212" s="6" t="s">
        <v>6753</v>
      </c>
      <c r="B1212" t="s">
        <v>1783</v>
      </c>
      <c r="C1212">
        <v>71</v>
      </c>
      <c r="D1212" t="s">
        <v>6754</v>
      </c>
      <c r="E1212" s="2">
        <v>1420</v>
      </c>
      <c r="F1212" s="6" t="str">
        <f>+_xlfn.XLOOKUP(LISTAS[[#This Row],[ID]],_01_CODIGOS_Y_COSTOS_xlsm[Producto y N°],_01_CODIGOS_Y_COSTOS_xlsm[FABRICA],"",0,1)</f>
        <v>CASERGOM</v>
      </c>
      <c r="G1212" s="13">
        <f>LISTAS[[#This Row],[Precio]]*(1-0.46)*(1-IF($C$3520="",0,$C$3520))</f>
        <v>575.1</v>
      </c>
      <c r="H1212" s="1">
        <f>+_xlfn.XLOOKUP(LISTAS[[#This Row],[ID]],_01_CODIGOS_Y_COSTOS_xlsm[Producto y N°],_01_CODIGOS_Y_COSTOS_xlsm[COSTO],0,0,1)</f>
        <v>0</v>
      </c>
      <c r="I1212" s="115">
        <f>+IFERROR(LISTAS[[#This Row],[VENTA NETA]]/LISTAS[[#This Row],[COSTO]]-1,0)</f>
        <v>0</v>
      </c>
      <c r="J1212" s="33" t="str">
        <f>IFERROR(VLOOKUP(LISTAS[[#This Row],[ID]],_01_CODIGOS_Y_COSTOS_xlsm[[Producto y N°]:[CODIGO]],2,0),"")</f>
        <v>0</v>
      </c>
      <c r="M1212" s="22">
        <v>0</v>
      </c>
      <c r="N1212" s="23">
        <f>+LISTAS[[#This Row],[Precio]]+(LISTAS[[#This Row],[Precio]]*M1212)</f>
        <v>1420</v>
      </c>
      <c r="O1212" s="24">
        <f t="shared" si="34"/>
        <v>575.1</v>
      </c>
      <c r="Q1212" s="21" t="str">
        <f>IFERROR(O1212/LISTAS[[#This Row],[COSTO]]-1,"")</f>
        <v/>
      </c>
      <c r="R1212" t="str">
        <f>+LISTAS[[#This Row],[ID]]</f>
        <v>CONECTORES PLASTICOS MANGUERAS71</v>
      </c>
      <c r="T1212" s="29"/>
      <c r="U1212" s="25">
        <f>LISTAS[[#This Row],[COSTO]]+(LISTAS[[#This Row],[COSTO]]*T1212)</f>
        <v>0</v>
      </c>
      <c r="V1212" s="30">
        <f>IF(T1212="",0,U1212/LISTAS[[#This Row],[VENTA NETA]]-1)</f>
        <v>0</v>
      </c>
      <c r="X1212" s="25">
        <v>0</v>
      </c>
      <c r="Y1212" s="31" t="str">
        <f>IFERROR(LISTAS[[#This Row],[COSTO]]/X1212-1,"")</f>
        <v/>
      </c>
    </row>
    <row r="1213" spans="1:25" x14ac:dyDescent="0.2">
      <c r="A1213" s="6" t="s">
        <v>6755</v>
      </c>
      <c r="B1213" t="s">
        <v>1783</v>
      </c>
      <c r="C1213">
        <v>72</v>
      </c>
      <c r="D1213" t="s">
        <v>6756</v>
      </c>
      <c r="E1213" s="2">
        <v>1580</v>
      </c>
      <c r="F1213" s="6" t="str">
        <f>+_xlfn.XLOOKUP(LISTAS[[#This Row],[ID]],_01_CODIGOS_Y_COSTOS_xlsm[Producto y N°],_01_CODIGOS_Y_COSTOS_xlsm[FABRICA],"",0,1)</f>
        <v>CASERGOM</v>
      </c>
      <c r="G1213" s="13">
        <f>LISTAS[[#This Row],[Precio]]*(1-0.46)*(1-IF($C$3520="",0,$C$3520))</f>
        <v>639.90000000000009</v>
      </c>
      <c r="H1213" s="1">
        <f>+_xlfn.XLOOKUP(LISTAS[[#This Row],[ID]],_01_CODIGOS_Y_COSTOS_xlsm[Producto y N°],_01_CODIGOS_Y_COSTOS_xlsm[COSTO],0,0,1)</f>
        <v>0</v>
      </c>
      <c r="I1213" s="115">
        <f>+IFERROR(LISTAS[[#This Row],[VENTA NETA]]/LISTAS[[#This Row],[COSTO]]-1,0)</f>
        <v>0</v>
      </c>
      <c r="J1213" s="33" t="str">
        <f>IFERROR(VLOOKUP(LISTAS[[#This Row],[ID]],_01_CODIGOS_Y_COSTOS_xlsm[[Producto y N°]:[CODIGO]],2,0),"")</f>
        <v>0</v>
      </c>
      <c r="M1213" s="22">
        <v>0</v>
      </c>
      <c r="N1213" s="23">
        <f>+LISTAS[[#This Row],[Precio]]+(LISTAS[[#This Row],[Precio]]*M1213)</f>
        <v>1580</v>
      </c>
      <c r="O1213" s="24">
        <f t="shared" si="34"/>
        <v>639.90000000000009</v>
      </c>
      <c r="Q1213" s="21" t="str">
        <f>IFERROR(O1213/LISTAS[[#This Row],[COSTO]]-1,"")</f>
        <v/>
      </c>
      <c r="R1213" t="str">
        <f>+LISTAS[[#This Row],[ID]]</f>
        <v>CONECTORES PLASTICOS MANGUERAS72</v>
      </c>
      <c r="T1213" s="29"/>
      <c r="U1213" s="25">
        <f>LISTAS[[#This Row],[COSTO]]+(LISTAS[[#This Row],[COSTO]]*T1213)</f>
        <v>0</v>
      </c>
      <c r="V1213" s="30">
        <f>IF(T1213="",0,U1213/LISTAS[[#This Row],[VENTA NETA]]-1)</f>
        <v>0</v>
      </c>
      <c r="X1213" s="25">
        <v>0</v>
      </c>
      <c r="Y1213" s="31" t="str">
        <f>IFERROR(LISTAS[[#This Row],[COSTO]]/X1213-1,"")</f>
        <v/>
      </c>
    </row>
    <row r="1214" spans="1:25" x14ac:dyDescent="0.2">
      <c r="A1214" s="6" t="s">
        <v>6757</v>
      </c>
      <c r="B1214" t="s">
        <v>1783</v>
      </c>
      <c r="C1214">
        <v>78</v>
      </c>
      <c r="D1214" t="s">
        <v>6758</v>
      </c>
      <c r="E1214" s="2">
        <v>1420</v>
      </c>
      <c r="F1214" s="6" t="str">
        <f>+_xlfn.XLOOKUP(LISTAS[[#This Row],[ID]],_01_CODIGOS_Y_COSTOS_xlsm[Producto y N°],_01_CODIGOS_Y_COSTOS_xlsm[FABRICA],"",0,1)</f>
        <v>CASERGOM</v>
      </c>
      <c r="G1214" s="13">
        <f>LISTAS[[#This Row],[Precio]]*(1-0.46)*(1-IF($C$3520="",0,$C$3520))</f>
        <v>575.1</v>
      </c>
      <c r="H1214" s="1">
        <f>+_xlfn.XLOOKUP(LISTAS[[#This Row],[ID]],_01_CODIGOS_Y_COSTOS_xlsm[Producto y N°],_01_CODIGOS_Y_COSTOS_xlsm[COSTO],0,0,1)</f>
        <v>0</v>
      </c>
      <c r="I1214" s="115">
        <f>+IFERROR(LISTAS[[#This Row],[VENTA NETA]]/LISTAS[[#This Row],[COSTO]]-1,0)</f>
        <v>0</v>
      </c>
      <c r="J1214" s="33" t="str">
        <f>IFERROR(VLOOKUP(LISTAS[[#This Row],[ID]],_01_CODIGOS_Y_COSTOS_xlsm[[Producto y N°]:[CODIGO]],2,0),"")</f>
        <v>0</v>
      </c>
      <c r="M1214" s="22">
        <v>0</v>
      </c>
      <c r="N1214" s="23">
        <f>+LISTAS[[#This Row],[Precio]]+(LISTAS[[#This Row],[Precio]]*M1214)</f>
        <v>1420</v>
      </c>
      <c r="O1214" s="24">
        <f t="shared" si="34"/>
        <v>575.1</v>
      </c>
      <c r="Q1214" s="21" t="str">
        <f>IFERROR(O1214/LISTAS[[#This Row],[COSTO]]-1,"")</f>
        <v/>
      </c>
      <c r="R1214" t="str">
        <f>+LISTAS[[#This Row],[ID]]</f>
        <v>CONECTORES PLASTICOS MANGUERAS78</v>
      </c>
      <c r="T1214" s="29"/>
      <c r="U1214" s="25">
        <f>LISTAS[[#This Row],[COSTO]]+(LISTAS[[#This Row],[COSTO]]*T1214)</f>
        <v>0</v>
      </c>
      <c r="V1214" s="30">
        <f>IF(T1214="",0,U1214/LISTAS[[#This Row],[VENTA NETA]]-1)</f>
        <v>0</v>
      </c>
      <c r="X1214" s="25">
        <v>0</v>
      </c>
      <c r="Y1214" s="31" t="str">
        <f>IFERROR(LISTAS[[#This Row],[COSTO]]/X1214-1,"")</f>
        <v/>
      </c>
    </row>
    <row r="1215" spans="1:25" x14ac:dyDescent="0.2">
      <c r="A1215" s="6" t="s">
        <v>6759</v>
      </c>
      <c r="B1215" t="s">
        <v>1783</v>
      </c>
      <c r="C1215">
        <v>79</v>
      </c>
      <c r="D1215" t="s">
        <v>6760</v>
      </c>
      <c r="E1215" s="2">
        <v>1600</v>
      </c>
      <c r="F1215" s="6" t="str">
        <f>+_xlfn.XLOOKUP(LISTAS[[#This Row],[ID]],_01_CODIGOS_Y_COSTOS_xlsm[Producto y N°],_01_CODIGOS_Y_COSTOS_xlsm[FABRICA],"",0,1)</f>
        <v>JorgeManguera</v>
      </c>
      <c r="G1215" s="13">
        <f>LISTAS[[#This Row],[Precio]]*(1-0.46)*(1-IF($C$3520="",0,$C$3520))</f>
        <v>648</v>
      </c>
      <c r="H1215" s="1">
        <f>+_xlfn.XLOOKUP(LISTAS[[#This Row],[ID]],_01_CODIGOS_Y_COSTOS_xlsm[Producto y N°],_01_CODIGOS_Y_COSTOS_xlsm[COSTO],0,0,1)</f>
        <v>0</v>
      </c>
      <c r="I1215" s="115">
        <f>+IFERROR(LISTAS[[#This Row],[VENTA NETA]]/LISTAS[[#This Row],[COSTO]]-1,0)</f>
        <v>0</v>
      </c>
      <c r="J1215" s="33" t="str">
        <f>IFERROR(VLOOKUP(LISTAS[[#This Row],[ID]],_01_CODIGOS_Y_COSTOS_xlsm[[Producto y N°]:[CODIGO]],2,0),"")</f>
        <v>0</v>
      </c>
      <c r="M1215" s="22">
        <v>0</v>
      </c>
      <c r="N1215" s="23">
        <f>+LISTAS[[#This Row],[Precio]]+(LISTAS[[#This Row],[Precio]]*M1215)</f>
        <v>1600</v>
      </c>
      <c r="O1215" s="24">
        <f t="shared" si="34"/>
        <v>648</v>
      </c>
      <c r="Q1215" s="21" t="str">
        <f>IFERROR(O1215/LISTAS[[#This Row],[COSTO]]-1,"")</f>
        <v/>
      </c>
      <c r="R1215" t="str">
        <f>+LISTAS[[#This Row],[ID]]</f>
        <v>CONECTORES PLASTICOS MANGUERAS79</v>
      </c>
      <c r="T1215" s="29"/>
      <c r="U1215" s="25">
        <f>LISTAS[[#This Row],[COSTO]]+(LISTAS[[#This Row],[COSTO]]*T1215)</f>
        <v>0</v>
      </c>
      <c r="V1215" s="30">
        <f>IF(T1215="",0,U1215/LISTAS[[#This Row],[VENTA NETA]]-1)</f>
        <v>0</v>
      </c>
      <c r="X1215" s="25">
        <v>0</v>
      </c>
      <c r="Y1215" s="31" t="str">
        <f>IFERROR(LISTAS[[#This Row],[COSTO]]/X1215-1,"")</f>
        <v/>
      </c>
    </row>
    <row r="1216" spans="1:25" x14ac:dyDescent="0.2">
      <c r="A1216" s="6" t="s">
        <v>6761</v>
      </c>
      <c r="B1216" t="s">
        <v>1783</v>
      </c>
      <c r="C1216">
        <v>80</v>
      </c>
      <c r="D1216" t="s">
        <v>6762</v>
      </c>
      <c r="E1216" s="2">
        <v>1650</v>
      </c>
      <c r="F1216" s="6" t="str">
        <f>+_xlfn.XLOOKUP(LISTAS[[#This Row],[ID]],_01_CODIGOS_Y_COSTOS_xlsm[Producto y N°],_01_CODIGOS_Y_COSTOS_xlsm[FABRICA],"",0,1)</f>
        <v>JorgeManguera</v>
      </c>
      <c r="G1216" s="13">
        <f>LISTAS[[#This Row],[Precio]]*(1-0.46)*(1-IF($C$3520="",0,$C$3520))</f>
        <v>668.25000000000011</v>
      </c>
      <c r="H1216" s="1">
        <f>+_xlfn.XLOOKUP(LISTAS[[#This Row],[ID]],_01_CODIGOS_Y_COSTOS_xlsm[Producto y N°],_01_CODIGOS_Y_COSTOS_xlsm[COSTO],0,0,1)</f>
        <v>0</v>
      </c>
      <c r="I1216" s="115">
        <f>+IFERROR(LISTAS[[#This Row],[VENTA NETA]]/LISTAS[[#This Row],[COSTO]]-1,0)</f>
        <v>0</v>
      </c>
      <c r="J1216" s="33" t="str">
        <f>IFERROR(VLOOKUP(LISTAS[[#This Row],[ID]],_01_CODIGOS_Y_COSTOS_xlsm[[Producto y N°]:[CODIGO]],2,0),"")</f>
        <v>0</v>
      </c>
      <c r="M1216" s="22">
        <v>0</v>
      </c>
      <c r="N1216" s="23">
        <f>+LISTAS[[#This Row],[Precio]]+(LISTAS[[#This Row],[Precio]]*M1216)</f>
        <v>1650</v>
      </c>
      <c r="O1216" s="24">
        <f t="shared" si="34"/>
        <v>668.25000000000011</v>
      </c>
      <c r="Q1216" s="21" t="str">
        <f>IFERROR(O1216/LISTAS[[#This Row],[COSTO]]-1,"")</f>
        <v/>
      </c>
      <c r="R1216" t="str">
        <f>+LISTAS[[#This Row],[ID]]</f>
        <v>CONECTORES PLASTICOS MANGUERAS80</v>
      </c>
      <c r="T1216" s="29"/>
      <c r="U1216" s="25">
        <f>LISTAS[[#This Row],[COSTO]]+(LISTAS[[#This Row],[COSTO]]*T1216)</f>
        <v>0</v>
      </c>
      <c r="V1216" s="30">
        <f>IF(T1216="",0,U1216/LISTAS[[#This Row],[VENTA NETA]]-1)</f>
        <v>0</v>
      </c>
      <c r="X1216" s="25">
        <v>0</v>
      </c>
      <c r="Y1216" s="31" t="str">
        <f>IFERROR(LISTAS[[#This Row],[COSTO]]/X1216-1,"")</f>
        <v/>
      </c>
    </row>
    <row r="1217" spans="1:25" x14ac:dyDescent="0.2">
      <c r="A1217" s="6" t="s">
        <v>6719</v>
      </c>
      <c r="B1217" t="s">
        <v>1783</v>
      </c>
      <c r="C1217">
        <v>90</v>
      </c>
      <c r="D1217" t="s">
        <v>6720</v>
      </c>
      <c r="E1217" s="2">
        <v>604.44000000000005</v>
      </c>
      <c r="F1217" s="6" t="str">
        <f>+_xlfn.XLOOKUP(LISTAS[[#This Row],[ID]],_01_CODIGOS_Y_COSTOS_xlsm[Producto y N°],_01_CODIGOS_Y_COSTOS_xlsm[FABRICA],"",0,1)</f>
        <v>JorgeManguera</v>
      </c>
      <c r="G1217" s="13">
        <f>LISTAS[[#This Row],[Precio]]*(1-0.46)*(1-IF($C$3520="",0,$C$3520))</f>
        <v>244.79820000000007</v>
      </c>
      <c r="H1217" s="1">
        <f>+_xlfn.XLOOKUP(LISTAS[[#This Row],[ID]],_01_CODIGOS_Y_COSTOS_xlsm[Producto y N°],_01_CODIGOS_Y_COSTOS_xlsm[COSTO],0,0,1)</f>
        <v>136</v>
      </c>
      <c r="I1217" s="115">
        <f>+IFERROR(LISTAS[[#This Row],[VENTA NETA]]/LISTAS[[#This Row],[COSTO]]-1,0)</f>
        <v>0.79998676470588292</v>
      </c>
      <c r="J1217" s="33" t="str">
        <f>IFERROR(VLOOKUP(LISTAS[[#This Row],[ID]],_01_CODIGOS_Y_COSTOS_xlsm[[Producto y N°]:[CODIGO]],2,0),"")</f>
        <v>3019</v>
      </c>
      <c r="M1217" s="22">
        <v>7.3537305421363275E-2</v>
      </c>
      <c r="N1217" s="23">
        <f>+LISTAS[[#This Row],[Precio]]+(LISTAS[[#This Row],[Precio]]*M1217)</f>
        <v>648.88888888888891</v>
      </c>
      <c r="O1217" s="24">
        <f t="shared" si="34"/>
        <v>262.8</v>
      </c>
      <c r="Q1217" s="21">
        <f>IFERROR(O1217/LISTAS[[#This Row],[COSTO]]-1,"")</f>
        <v>0.93235294117647061</v>
      </c>
      <c r="R1217" t="str">
        <f>+LISTAS[[#This Row],[ID]]</f>
        <v>CONECTORES PLASTICOS MANGUERAS90</v>
      </c>
      <c r="T1217" s="29"/>
      <c r="U1217" s="25">
        <f>LISTAS[[#This Row],[COSTO]]+(LISTAS[[#This Row],[COSTO]]*T1217)</f>
        <v>136</v>
      </c>
      <c r="V1217" s="30">
        <f>IF(T1217="",0,U1217/LISTAS[[#This Row],[VENTA NETA]]-1)</f>
        <v>0</v>
      </c>
      <c r="X1217" s="25">
        <v>136</v>
      </c>
      <c r="Y1217" s="31">
        <f>IFERROR(LISTAS[[#This Row],[COSTO]]/X1217-1,"")</f>
        <v>0</v>
      </c>
    </row>
    <row r="1218" spans="1:25" x14ac:dyDescent="0.2">
      <c r="A1218" s="6" t="s">
        <v>6721</v>
      </c>
      <c r="B1218" t="s">
        <v>1783</v>
      </c>
      <c r="C1218">
        <v>91</v>
      </c>
      <c r="D1218" t="s">
        <v>6722</v>
      </c>
      <c r="E1218" s="2">
        <v>533.33000000000004</v>
      </c>
      <c r="F1218" s="6" t="str">
        <f>+_xlfn.XLOOKUP(LISTAS[[#This Row],[ID]],_01_CODIGOS_Y_COSTOS_xlsm[Producto y N°],_01_CODIGOS_Y_COSTOS_xlsm[FABRICA],"",0,1)</f>
        <v>JorgeManguera</v>
      </c>
      <c r="G1218" s="13">
        <f>LISTAS[[#This Row],[Precio]]*(1-0.46)*(1-IF($C$3520="",0,$C$3520))</f>
        <v>215.99865000000005</v>
      </c>
      <c r="H1218" s="1">
        <f>+_xlfn.XLOOKUP(LISTAS[[#This Row],[ID]],_01_CODIGOS_Y_COSTOS_xlsm[Producto y N°],_01_CODIGOS_Y_COSTOS_xlsm[COSTO],0,0,1)</f>
        <v>120</v>
      </c>
      <c r="I1218" s="115">
        <f>+IFERROR(LISTAS[[#This Row],[VENTA NETA]]/LISTAS[[#This Row],[COSTO]]-1,0)</f>
        <v>0.79998875000000047</v>
      </c>
      <c r="J1218" s="33" t="str">
        <f>IFERROR(VLOOKUP(LISTAS[[#This Row],[ID]],_01_CODIGOS_Y_COSTOS_xlsm[[Producto y N°]:[CODIGO]],2,0),"")</f>
        <v>3021</v>
      </c>
      <c r="M1218" s="22">
        <v>7.3537305421363275E-2</v>
      </c>
      <c r="N1218" s="23">
        <f>+LISTAS[[#This Row],[Precio]]+(LISTAS[[#This Row],[Precio]]*M1218)</f>
        <v>572.54965110037574</v>
      </c>
      <c r="O1218" s="24">
        <f t="shared" si="34"/>
        <v>231.88260869565221</v>
      </c>
      <c r="Q1218" s="21">
        <f>IFERROR(O1218/LISTAS[[#This Row],[COSTO]]-1,"")</f>
        <v>0.93235507246376836</v>
      </c>
      <c r="R1218" t="str">
        <f>+LISTAS[[#This Row],[ID]]</f>
        <v>CONECTORES PLASTICOS MANGUERAS91</v>
      </c>
      <c r="T1218" s="29"/>
      <c r="U1218" s="25">
        <f>LISTAS[[#This Row],[COSTO]]+(LISTAS[[#This Row],[COSTO]]*T1218)</f>
        <v>120</v>
      </c>
      <c r="V1218" s="30">
        <f>IF(T1218="",0,U1218/LISTAS[[#This Row],[VENTA NETA]]-1)</f>
        <v>0</v>
      </c>
      <c r="X1218" s="25">
        <v>120</v>
      </c>
      <c r="Y1218" s="31">
        <f>IFERROR(LISTAS[[#This Row],[COSTO]]/X1218-1,"")</f>
        <v>0</v>
      </c>
    </row>
    <row r="1219" spans="1:25" x14ac:dyDescent="0.2">
      <c r="A1219" s="6" t="s">
        <v>6723</v>
      </c>
      <c r="B1219" t="s">
        <v>1783</v>
      </c>
      <c r="C1219">
        <v>92</v>
      </c>
      <c r="D1219" t="s">
        <v>6724</v>
      </c>
      <c r="E1219" s="2">
        <v>511.11</v>
      </c>
      <c r="F1219" s="6" t="str">
        <f>+_xlfn.XLOOKUP(LISTAS[[#This Row],[ID]],_01_CODIGOS_Y_COSTOS_xlsm[Producto y N°],_01_CODIGOS_Y_COSTOS_xlsm[FABRICA],"",0,1)</f>
        <v>JorgeManguera</v>
      </c>
      <c r="G1219" s="13">
        <f>LISTAS[[#This Row],[Precio]]*(1-0.46)*(1-IF($C$3520="",0,$C$3520))</f>
        <v>206.99955000000003</v>
      </c>
      <c r="H1219" s="1">
        <f>+_xlfn.XLOOKUP(LISTAS[[#This Row],[ID]],_01_CODIGOS_Y_COSTOS_xlsm[Producto y N°],_01_CODIGOS_Y_COSTOS_xlsm[COSTO],0,0,1)</f>
        <v>115</v>
      </c>
      <c r="I1219" s="115">
        <f>+IFERROR(LISTAS[[#This Row],[VENTA NETA]]/LISTAS[[#This Row],[COSTO]]-1,0)</f>
        <v>0.79999608695652191</v>
      </c>
      <c r="J1219" s="33" t="str">
        <f>IFERROR(VLOOKUP(LISTAS[[#This Row],[ID]],_01_CODIGOS_Y_COSTOS_xlsm[[Producto y N°]:[CODIGO]],2,0),"")</f>
        <v>3039</v>
      </c>
      <c r="M1219" s="22">
        <v>7.3537305421363275E-2</v>
      </c>
      <c r="N1219" s="23">
        <f>+LISTAS[[#This Row],[Precio]]+(LISTAS[[#This Row],[Precio]]*M1219)</f>
        <v>548.695652173913</v>
      </c>
      <c r="O1219" s="24">
        <f t="shared" si="34"/>
        <v>222.22173913043477</v>
      </c>
      <c r="Q1219" s="21">
        <f>IFERROR(O1219/LISTAS[[#This Row],[COSTO]]-1,"")</f>
        <v>0.93236294896030225</v>
      </c>
      <c r="R1219" t="str">
        <f>+LISTAS[[#This Row],[ID]]</f>
        <v>CONECTORES PLASTICOS MANGUERAS92</v>
      </c>
      <c r="T1219" s="29"/>
      <c r="U1219" s="25">
        <f>LISTAS[[#This Row],[COSTO]]+(LISTAS[[#This Row],[COSTO]]*T1219)</f>
        <v>115</v>
      </c>
      <c r="V1219" s="30">
        <f>IF(T1219="",0,U1219/LISTAS[[#This Row],[VENTA NETA]]-1)</f>
        <v>0</v>
      </c>
      <c r="X1219" s="25">
        <v>115</v>
      </c>
      <c r="Y1219" s="31">
        <f>IFERROR(LISTAS[[#This Row],[COSTO]]/X1219-1,"")</f>
        <v>0</v>
      </c>
    </row>
    <row r="1220" spans="1:25" x14ac:dyDescent="0.2">
      <c r="A1220" s="6" t="s">
        <v>6725</v>
      </c>
      <c r="B1220" t="s">
        <v>1783</v>
      </c>
      <c r="C1220">
        <v>93</v>
      </c>
      <c r="D1220" t="s">
        <v>6726</v>
      </c>
      <c r="E1220" s="2">
        <v>555.55999999999995</v>
      </c>
      <c r="F1220" s="6" t="str">
        <f>+_xlfn.XLOOKUP(LISTAS[[#This Row],[ID]],_01_CODIGOS_Y_COSTOS_xlsm[Producto y N°],_01_CODIGOS_Y_COSTOS_xlsm[FABRICA],"",0,1)</f>
        <v>JorgeManguera</v>
      </c>
      <c r="G1220" s="13">
        <f>LISTAS[[#This Row],[Precio]]*(1-0.46)*(1-IF($C$3520="",0,$C$3520))</f>
        <v>225.00179999999997</v>
      </c>
      <c r="H1220" s="1">
        <f>+_xlfn.XLOOKUP(LISTAS[[#This Row],[ID]],_01_CODIGOS_Y_COSTOS_xlsm[Producto y N°],_01_CODIGOS_Y_COSTOS_xlsm[COSTO],0,0,1)</f>
        <v>125</v>
      </c>
      <c r="I1220" s="115">
        <f>+IFERROR(LISTAS[[#This Row],[VENTA NETA]]/LISTAS[[#This Row],[COSTO]]-1,0)</f>
        <v>0.80001439999999979</v>
      </c>
      <c r="J1220" s="33" t="str">
        <f>IFERROR(VLOOKUP(LISTAS[[#This Row],[ID]],_01_CODIGOS_Y_COSTOS_xlsm[[Producto y N°]:[CODIGO]],2,0),"")</f>
        <v>3014</v>
      </c>
      <c r="M1220" s="22">
        <v>7.3537305421363275E-2</v>
      </c>
      <c r="N1220" s="23">
        <f>+LISTAS[[#This Row],[Precio]]+(LISTAS[[#This Row],[Precio]]*M1220)</f>
        <v>596.41438539989258</v>
      </c>
      <c r="O1220" s="24">
        <f t="shared" si="34"/>
        <v>241.54782608695652</v>
      </c>
      <c r="Q1220" s="21">
        <f>IFERROR(O1220/LISTAS[[#This Row],[COSTO]]-1,"")</f>
        <v>0.93238260869565215</v>
      </c>
      <c r="R1220" t="str">
        <f>+LISTAS[[#This Row],[ID]]</f>
        <v>CONECTORES PLASTICOS MANGUERAS93</v>
      </c>
      <c r="T1220" s="29"/>
      <c r="U1220" s="25">
        <f>LISTAS[[#This Row],[COSTO]]+(LISTAS[[#This Row],[COSTO]]*T1220)</f>
        <v>125</v>
      </c>
      <c r="V1220" s="30">
        <f>IF(T1220="",0,U1220/LISTAS[[#This Row],[VENTA NETA]]-1)</f>
        <v>0</v>
      </c>
      <c r="X1220" s="25">
        <v>125</v>
      </c>
      <c r="Y1220" s="31">
        <f>IFERROR(LISTAS[[#This Row],[COSTO]]/X1220-1,"")</f>
        <v>0</v>
      </c>
    </row>
    <row r="1221" spans="1:25" x14ac:dyDescent="0.2">
      <c r="A1221" s="6" t="s">
        <v>6727</v>
      </c>
      <c r="B1221" t="s">
        <v>1783</v>
      </c>
      <c r="C1221">
        <v>94</v>
      </c>
      <c r="D1221" t="s">
        <v>6728</v>
      </c>
      <c r="E1221" s="2">
        <v>568.89</v>
      </c>
      <c r="F1221" s="6" t="str">
        <f>+_xlfn.XLOOKUP(LISTAS[[#This Row],[ID]],_01_CODIGOS_Y_COSTOS_xlsm[Producto y N°],_01_CODIGOS_Y_COSTOS_xlsm[FABRICA],"",0,1)</f>
        <v>JorgeManguera</v>
      </c>
      <c r="G1221" s="13">
        <f>LISTAS[[#This Row],[Precio]]*(1-0.46)*(1-IF($C$3520="",0,$C$3520))</f>
        <v>230.40045000000001</v>
      </c>
      <c r="H1221" s="1">
        <f>+_xlfn.XLOOKUP(LISTAS[[#This Row],[ID]],_01_CODIGOS_Y_COSTOS_xlsm[Producto y N°],_01_CODIGOS_Y_COSTOS_xlsm[COSTO],0,0,1)</f>
        <v>128</v>
      </c>
      <c r="I1221" s="115">
        <f>+IFERROR(LISTAS[[#This Row],[VENTA NETA]]/LISTAS[[#This Row],[COSTO]]-1,0)</f>
        <v>0.80000351562500005</v>
      </c>
      <c r="J1221" s="33" t="str">
        <f>IFERROR(VLOOKUP(LISTAS[[#This Row],[ID]],_01_CODIGOS_Y_COSTOS_xlsm[[Producto y N°]:[CODIGO]],2,0),"")</f>
        <v>3013</v>
      </c>
      <c r="M1221" s="22">
        <v>7.3537305421363497E-2</v>
      </c>
      <c r="N1221" s="23">
        <f>+LISTAS[[#This Row],[Precio]]+(LISTAS[[#This Row],[Precio]]*M1221)</f>
        <v>610.72463768115949</v>
      </c>
      <c r="O1221" s="24">
        <f t="shared" si="34"/>
        <v>247.34347826086963</v>
      </c>
      <c r="Q1221" s="21">
        <f>IFERROR(O1221/LISTAS[[#This Row],[COSTO]]-1,"")</f>
        <v>0.93237092391304399</v>
      </c>
      <c r="R1221" t="str">
        <f>+LISTAS[[#This Row],[ID]]</f>
        <v>CONECTORES PLASTICOS MANGUERAS94</v>
      </c>
      <c r="T1221" s="29"/>
      <c r="U1221" s="25">
        <f>LISTAS[[#This Row],[COSTO]]+(LISTAS[[#This Row],[COSTO]]*T1221)</f>
        <v>128</v>
      </c>
      <c r="V1221" s="30">
        <f>IF(T1221="",0,U1221/LISTAS[[#This Row],[VENTA NETA]]-1)</f>
        <v>0</v>
      </c>
      <c r="X1221" s="25">
        <v>128</v>
      </c>
      <c r="Y1221" s="31">
        <f>IFERROR(LISTAS[[#This Row],[COSTO]]/X1221-1,"")</f>
        <v>0</v>
      </c>
    </row>
    <row r="1222" spans="1:25" x14ac:dyDescent="0.2">
      <c r="A1222" s="6" t="s">
        <v>6729</v>
      </c>
      <c r="B1222" t="s">
        <v>1783</v>
      </c>
      <c r="C1222">
        <v>95</v>
      </c>
      <c r="D1222" t="s">
        <v>6730</v>
      </c>
      <c r="E1222" s="2">
        <v>2666.67</v>
      </c>
      <c r="F1222" s="6" t="str">
        <f>+_xlfn.XLOOKUP(LISTAS[[#This Row],[ID]],_01_CODIGOS_Y_COSTOS_xlsm[Producto y N°],_01_CODIGOS_Y_COSTOS_xlsm[FABRICA],"",0,1)</f>
        <v>JorgeManguera</v>
      </c>
      <c r="G1222" s="13">
        <f>LISTAS[[#This Row],[Precio]]*(1-0.46)*(1-IF($C$3520="",0,$C$3520))</f>
        <v>1080.0013500000002</v>
      </c>
      <c r="H1222" s="1">
        <f>+_xlfn.XLOOKUP(LISTAS[[#This Row],[ID]],_01_CODIGOS_Y_COSTOS_xlsm[Producto y N°],_01_CODIGOS_Y_COSTOS_xlsm[COSTO],0,0,1)</f>
        <v>600</v>
      </c>
      <c r="I1222" s="115">
        <f>+IFERROR(LISTAS[[#This Row],[VENTA NETA]]/LISTAS[[#This Row],[COSTO]]-1,0)</f>
        <v>0.80000225000000036</v>
      </c>
      <c r="J1222" s="33" t="str">
        <f>IFERROR(VLOOKUP(LISTAS[[#This Row],[ID]],_01_CODIGOS_Y_COSTOS_xlsm[[Producto y N°]:[CODIGO]],2,0),"")</f>
        <v>3125</v>
      </c>
      <c r="M1222" s="22">
        <v>7.3537305421363275E-2</v>
      </c>
      <c r="N1222" s="23">
        <f>+LISTAS[[#This Row],[Precio]]+(LISTAS[[#This Row],[Precio]]*M1222)</f>
        <v>2862.7697262479869</v>
      </c>
      <c r="O1222" s="24">
        <f t="shared" si="34"/>
        <v>1159.4217391304348</v>
      </c>
      <c r="Q1222" s="21">
        <f>IFERROR(O1222/LISTAS[[#This Row],[COSTO]]-1,"")</f>
        <v>0.93236956521739134</v>
      </c>
      <c r="R1222" t="str">
        <f>+LISTAS[[#This Row],[ID]]</f>
        <v>CONECTORES PLASTICOS MANGUERAS95</v>
      </c>
      <c r="T1222" s="29"/>
      <c r="U1222" s="25">
        <f>LISTAS[[#This Row],[COSTO]]+(LISTAS[[#This Row],[COSTO]]*T1222)</f>
        <v>600</v>
      </c>
      <c r="V1222" s="30">
        <f>IF(T1222="",0,U1222/LISTAS[[#This Row],[VENTA NETA]]-1)</f>
        <v>0</v>
      </c>
      <c r="X1222" s="25">
        <v>600</v>
      </c>
      <c r="Y1222" s="31">
        <f>IFERROR(LISTAS[[#This Row],[COSTO]]/X1222-1,"")</f>
        <v>0</v>
      </c>
    </row>
    <row r="1223" spans="1:25" x14ac:dyDescent="0.2">
      <c r="A1223" s="6" t="s">
        <v>1843</v>
      </c>
      <c r="B1223" t="s">
        <v>1844</v>
      </c>
      <c r="C1223" s="15">
        <v>2</v>
      </c>
      <c r="D1223" t="s">
        <v>1845</v>
      </c>
      <c r="E1223" s="2">
        <v>1255</v>
      </c>
      <c r="F1223" s="6" t="str">
        <f>+_xlfn.XLOOKUP(LISTAS[[#This Row],[ID]],_01_CODIGOS_Y_COSTOS_xlsm[Producto y N°],_01_CODIGOS_Y_COSTOS_xlsm[FABRICA],"",0,1)</f>
        <v>TOBAR</v>
      </c>
      <c r="G1223" s="13">
        <f>LISTAS[[#This Row],[Precio]]*(1-0.46)*(1-IF($C$3520="",0,$C$3520))</f>
        <v>508.27500000000003</v>
      </c>
      <c r="H1223" s="1">
        <f>+_xlfn.XLOOKUP(LISTAS[[#This Row],[ID]],_01_CODIGOS_Y_COSTOS_xlsm[Producto y N°],_01_CODIGOS_Y_COSTOS_xlsm[COSTO],0,0,1)</f>
        <v>276</v>
      </c>
      <c r="I1223" s="115">
        <f>+IFERROR(LISTAS[[#This Row],[VENTA NETA]]/LISTAS[[#This Row],[COSTO]]-1,0)</f>
        <v>0.84157608695652186</v>
      </c>
      <c r="J1223" s="33" t="str">
        <f>IFERROR(VLOOKUP(LISTAS[[#This Row],[ID]],_01_CODIGOS_Y_COSTOS_xlsm[[Producto y N°]:[CODIGO]],2,0),"")</f>
        <v>Tuerca Reten Doble - 1/4pulg</v>
      </c>
      <c r="M1223" s="22">
        <v>0</v>
      </c>
      <c r="N1223" s="23">
        <f>+LISTAS[[#This Row],[Precio]]+(LISTAS[[#This Row],[Precio]]*M1223)</f>
        <v>1255</v>
      </c>
      <c r="O1223" s="24">
        <f t="shared" si="34"/>
        <v>508.27500000000003</v>
      </c>
      <c r="Q1223" s="21">
        <f>IFERROR(O1223/LISTAS[[#This Row],[COSTO]]-1,"")</f>
        <v>0.84157608695652186</v>
      </c>
      <c r="R1223" t="str">
        <f>+LISTAS[[#This Row],[ID]]</f>
        <v>TUERCAS RAPIDAS2</v>
      </c>
      <c r="T1223" s="29"/>
      <c r="U1223" s="25">
        <f>LISTAS[[#This Row],[COSTO]]+(LISTAS[[#This Row],[COSTO]]*T1223)</f>
        <v>276</v>
      </c>
      <c r="V1223" s="30">
        <f>IF(T1223="",0,U1223/LISTAS[[#This Row],[VENTA NETA]]-1)</f>
        <v>0</v>
      </c>
      <c r="X1223" s="25">
        <v>175.1</v>
      </c>
      <c r="Y1223" s="31">
        <f>IFERROR(LISTAS[[#This Row],[COSTO]]/X1223-1,"")</f>
        <v>0.57624214734437462</v>
      </c>
    </row>
    <row r="1224" spans="1:25" x14ac:dyDescent="0.2">
      <c r="A1224" s="6" t="s">
        <v>1846</v>
      </c>
      <c r="B1224" t="s">
        <v>1844</v>
      </c>
      <c r="C1224" s="15">
        <v>3</v>
      </c>
      <c r="D1224" t="s">
        <v>1847</v>
      </c>
      <c r="E1224" s="2">
        <v>1255</v>
      </c>
      <c r="F1224" s="6" t="str">
        <f>+_xlfn.XLOOKUP(LISTAS[[#This Row],[ID]],_01_CODIGOS_Y_COSTOS_xlsm[Producto y N°],_01_CODIGOS_Y_COSTOS_xlsm[FABRICA],"",0,1)</f>
        <v>TOBAR</v>
      </c>
      <c r="G1224" s="13">
        <f>LISTAS[[#This Row],[Precio]]*(1-0.46)*(1-IF($C$3520="",0,$C$3520))</f>
        <v>508.27500000000003</v>
      </c>
      <c r="H1224" s="1">
        <f>+_xlfn.XLOOKUP(LISTAS[[#This Row],[ID]],_01_CODIGOS_Y_COSTOS_xlsm[Producto y N°],_01_CODIGOS_Y_COSTOS_xlsm[COSTO],0,0,1)</f>
        <v>276</v>
      </c>
      <c r="I1224" s="115">
        <f>+IFERROR(LISTAS[[#This Row],[VENTA NETA]]/LISTAS[[#This Row],[COSTO]]-1,0)</f>
        <v>0.84157608695652186</v>
      </c>
      <c r="J1224" s="33" t="str">
        <f>IFERROR(VLOOKUP(LISTAS[[#This Row],[ID]],_01_CODIGOS_Y_COSTOS_xlsm[[Producto y N°]:[CODIGO]],2,0),"")</f>
        <v>Tuerca Reten Doble - 5/16pulg</v>
      </c>
      <c r="M1224" s="22">
        <v>0</v>
      </c>
      <c r="N1224" s="23">
        <f>+LISTAS[[#This Row],[Precio]]+(LISTAS[[#This Row],[Precio]]*M1224)</f>
        <v>1255</v>
      </c>
      <c r="O1224" s="24">
        <f t="shared" si="34"/>
        <v>508.27500000000003</v>
      </c>
      <c r="Q1224" s="21">
        <f>IFERROR(O1224/LISTAS[[#This Row],[COSTO]]-1,"")</f>
        <v>0.84157608695652186</v>
      </c>
      <c r="R1224" t="str">
        <f>+LISTAS[[#This Row],[ID]]</f>
        <v>TUERCAS RAPIDAS3</v>
      </c>
      <c r="T1224" s="29"/>
      <c r="U1224" s="25">
        <f>LISTAS[[#This Row],[COSTO]]+(LISTAS[[#This Row],[COSTO]]*T1224)</f>
        <v>276</v>
      </c>
      <c r="V1224" s="30">
        <f>IF(T1224="",0,U1224/LISTAS[[#This Row],[VENTA NETA]]-1)</f>
        <v>0</v>
      </c>
      <c r="X1224" s="25">
        <v>175.1</v>
      </c>
      <c r="Y1224" s="31">
        <f>IFERROR(LISTAS[[#This Row],[COSTO]]/X1224-1,"")</f>
        <v>0.57624214734437462</v>
      </c>
    </row>
    <row r="1225" spans="1:25" x14ac:dyDescent="0.2">
      <c r="A1225" s="6" t="s">
        <v>1848</v>
      </c>
      <c r="B1225" t="s">
        <v>1844</v>
      </c>
      <c r="C1225" s="15">
        <v>5</v>
      </c>
      <c r="D1225" t="s">
        <v>1849</v>
      </c>
      <c r="E1225" s="2">
        <v>1255</v>
      </c>
      <c r="F1225" s="6" t="str">
        <f>+_xlfn.XLOOKUP(LISTAS[[#This Row],[ID]],_01_CODIGOS_Y_COSTOS_xlsm[Producto y N°],_01_CODIGOS_Y_COSTOS_xlsm[FABRICA],"",0,1)</f>
        <v>TOBAR</v>
      </c>
      <c r="G1225" s="13">
        <f>LISTAS[[#This Row],[Precio]]*(1-0.46)*(1-IF($C$3520="",0,$C$3520))</f>
        <v>508.27500000000003</v>
      </c>
      <c r="H1225" s="1">
        <f>+_xlfn.XLOOKUP(LISTAS[[#This Row],[ID]],_01_CODIGOS_Y_COSTOS_xlsm[Producto y N°],_01_CODIGOS_Y_COSTOS_xlsm[COSTO],0,0,1)</f>
        <v>276</v>
      </c>
      <c r="I1225" s="115">
        <f>+IFERROR(LISTAS[[#This Row],[VENTA NETA]]/LISTAS[[#This Row],[COSTO]]-1,0)</f>
        <v>0.84157608695652186</v>
      </c>
      <c r="J1225" s="33" t="str">
        <f>IFERROR(VLOOKUP(LISTAS[[#This Row],[ID]],_01_CODIGOS_Y_COSTOS_xlsm[[Producto y N°]:[CODIGO]],2,0),"")</f>
        <v>Tuerca Reten Doble - 6mm</v>
      </c>
      <c r="M1225" s="22">
        <v>0</v>
      </c>
      <c r="N1225" s="23">
        <f>+LISTAS[[#This Row],[Precio]]+(LISTAS[[#This Row],[Precio]]*M1225)</f>
        <v>1255</v>
      </c>
      <c r="O1225" s="24">
        <f t="shared" si="34"/>
        <v>508.27500000000003</v>
      </c>
      <c r="Q1225" s="21">
        <f>IFERROR(O1225/LISTAS[[#This Row],[COSTO]]-1,"")</f>
        <v>0.84157608695652186</v>
      </c>
      <c r="R1225" t="str">
        <f>+LISTAS[[#This Row],[ID]]</f>
        <v>TUERCAS RAPIDAS5</v>
      </c>
      <c r="T1225" s="29"/>
      <c r="U1225" s="25">
        <f>LISTAS[[#This Row],[COSTO]]+(LISTAS[[#This Row],[COSTO]]*T1225)</f>
        <v>276</v>
      </c>
      <c r="V1225" s="30">
        <f>IF(T1225="",0,U1225/LISTAS[[#This Row],[VENTA NETA]]-1)</f>
        <v>0</v>
      </c>
      <c r="X1225" s="25">
        <v>175.1</v>
      </c>
      <c r="Y1225" s="31">
        <f>IFERROR(LISTAS[[#This Row],[COSTO]]/X1225-1,"")</f>
        <v>0.57624214734437462</v>
      </c>
    </row>
    <row r="1226" spans="1:25" x14ac:dyDescent="0.2">
      <c r="A1226" s="6" t="s">
        <v>1850</v>
      </c>
      <c r="B1226" t="s">
        <v>1844</v>
      </c>
      <c r="C1226" s="15">
        <v>6</v>
      </c>
      <c r="D1226" t="s">
        <v>1851</v>
      </c>
      <c r="E1226" s="2">
        <v>1255</v>
      </c>
      <c r="F1226" s="6" t="str">
        <f>+_xlfn.XLOOKUP(LISTAS[[#This Row],[ID]],_01_CODIGOS_Y_COSTOS_xlsm[Producto y N°],_01_CODIGOS_Y_COSTOS_xlsm[FABRICA],"",0,1)</f>
        <v>TOBAR</v>
      </c>
      <c r="G1226" s="13">
        <f>LISTAS[[#This Row],[Precio]]*(1-0.46)*(1-IF($C$3520="",0,$C$3520))</f>
        <v>508.27500000000003</v>
      </c>
      <c r="H1226" s="1">
        <f>+_xlfn.XLOOKUP(LISTAS[[#This Row],[ID]],_01_CODIGOS_Y_COSTOS_xlsm[Producto y N°],_01_CODIGOS_Y_COSTOS_xlsm[COSTO],0,0,1)</f>
        <v>276</v>
      </c>
      <c r="I1226" s="115">
        <f>+IFERROR(LISTAS[[#This Row],[VENTA NETA]]/LISTAS[[#This Row],[COSTO]]-1,0)</f>
        <v>0.84157608695652186</v>
      </c>
      <c r="J1226" s="33" t="str">
        <f>IFERROR(VLOOKUP(LISTAS[[#This Row],[ID]],_01_CODIGOS_Y_COSTOS_xlsm[[Producto y N°]:[CODIGO]],2,0),"")</f>
        <v>Tuerca Reten Doble - 8mm</v>
      </c>
      <c r="M1226" s="22">
        <v>0</v>
      </c>
      <c r="N1226" s="23">
        <f>+LISTAS[[#This Row],[Precio]]+(LISTAS[[#This Row],[Precio]]*M1226)</f>
        <v>1255</v>
      </c>
      <c r="O1226" s="24">
        <f t="shared" si="34"/>
        <v>508.27500000000003</v>
      </c>
      <c r="Q1226" s="21">
        <f>IFERROR(O1226/LISTAS[[#This Row],[COSTO]]-1,"")</f>
        <v>0.84157608695652186</v>
      </c>
      <c r="R1226" t="str">
        <f>+LISTAS[[#This Row],[ID]]</f>
        <v>TUERCAS RAPIDAS6</v>
      </c>
      <c r="T1226" s="29"/>
      <c r="U1226" s="25">
        <f>LISTAS[[#This Row],[COSTO]]+(LISTAS[[#This Row],[COSTO]]*T1226)</f>
        <v>276</v>
      </c>
      <c r="V1226" s="30">
        <f>IF(T1226="",0,U1226/LISTAS[[#This Row],[VENTA NETA]]-1)</f>
        <v>0</v>
      </c>
      <c r="X1226" s="25">
        <v>175.1</v>
      </c>
      <c r="Y1226" s="31">
        <f>IFERROR(LISTAS[[#This Row],[COSTO]]/X1226-1,"")</f>
        <v>0.57624214734437462</v>
      </c>
    </row>
    <row r="1227" spans="1:25" x14ac:dyDescent="0.2">
      <c r="A1227" s="6" t="s">
        <v>1852</v>
      </c>
      <c r="B1227" t="s">
        <v>1844</v>
      </c>
      <c r="C1227" s="15">
        <v>7</v>
      </c>
      <c r="D1227" t="s">
        <v>1853</v>
      </c>
      <c r="E1227" s="2">
        <v>1055</v>
      </c>
      <c r="F1227" s="6" t="str">
        <f>+_xlfn.XLOOKUP(LISTAS[[#This Row],[ID]],_01_CODIGOS_Y_COSTOS_xlsm[Producto y N°],_01_CODIGOS_Y_COSTOS_xlsm[FABRICA],"",0,1)</f>
        <v>TOBAR</v>
      </c>
      <c r="G1227" s="13">
        <f>LISTAS[[#This Row],[Precio]]*(1-0.46)*(1-IF($C$3520="",0,$C$3520))</f>
        <v>427.27500000000003</v>
      </c>
      <c r="H1227" s="1">
        <f>+_xlfn.XLOOKUP(LISTAS[[#This Row],[ID]],_01_CODIGOS_Y_COSTOS_xlsm[Producto y N°],_01_CODIGOS_Y_COSTOS_xlsm[COSTO],0,0,1)</f>
        <v>232</v>
      </c>
      <c r="I1227" s="115">
        <f>+IFERROR(LISTAS[[#This Row],[VENTA NETA]]/LISTAS[[#This Row],[COSTO]]-1,0)</f>
        <v>0.84170258620689675</v>
      </c>
      <c r="J1227" s="33" t="str">
        <f>IFERROR(VLOOKUP(LISTAS[[#This Row],[ID]],_01_CODIGOS_Y_COSTOS_xlsm[[Producto y N°]:[CODIGO]],2,0),"")</f>
        <v>Tuerca Reten Embutida - Larga M6mm</v>
      </c>
      <c r="M1227" s="22">
        <v>0</v>
      </c>
      <c r="N1227" s="23">
        <f>+LISTAS[[#This Row],[Precio]]+(LISTAS[[#This Row],[Precio]]*M1227)</f>
        <v>1055</v>
      </c>
      <c r="O1227" s="24">
        <f t="shared" si="34"/>
        <v>427.27500000000003</v>
      </c>
      <c r="Q1227" s="21">
        <f>IFERROR(O1227/LISTAS[[#This Row],[COSTO]]-1,"")</f>
        <v>0.84170258620689675</v>
      </c>
      <c r="R1227" t="str">
        <f>+LISTAS[[#This Row],[ID]]</f>
        <v>TUERCAS RAPIDAS7</v>
      </c>
      <c r="T1227" s="29"/>
      <c r="U1227" s="25">
        <f>LISTAS[[#This Row],[COSTO]]+(LISTAS[[#This Row],[COSTO]]*T1227)</f>
        <v>232</v>
      </c>
      <c r="V1227" s="30">
        <f>IF(T1227="",0,U1227/LISTAS[[#This Row],[VENTA NETA]]-1)</f>
        <v>0</v>
      </c>
      <c r="X1227" s="25">
        <v>144.19999999999999</v>
      </c>
      <c r="Y1227" s="31">
        <f>IFERROR(LISTAS[[#This Row],[COSTO]]/X1227-1,"")</f>
        <v>0.60887656033287119</v>
      </c>
    </row>
    <row r="1228" spans="1:25" x14ac:dyDescent="0.2">
      <c r="A1228" s="6" t="s">
        <v>1854</v>
      </c>
      <c r="B1228" t="s">
        <v>1844</v>
      </c>
      <c r="C1228" s="15">
        <v>8</v>
      </c>
      <c r="D1228" t="s">
        <v>1855</v>
      </c>
      <c r="E1228" s="2">
        <v>1055</v>
      </c>
      <c r="F1228" s="6" t="str">
        <f>+_xlfn.XLOOKUP(LISTAS[[#This Row],[ID]],_01_CODIGOS_Y_COSTOS_xlsm[Producto y N°],_01_CODIGOS_Y_COSTOS_xlsm[FABRICA],"",0,1)</f>
        <v>TOBAR</v>
      </c>
      <c r="G1228" s="13">
        <f>LISTAS[[#This Row],[Precio]]*(1-0.46)*(1-IF($C$3520="",0,$C$3520))</f>
        <v>427.27500000000003</v>
      </c>
      <c r="H1228" s="1">
        <f>+_xlfn.XLOOKUP(LISTAS[[#This Row],[ID]],_01_CODIGOS_Y_COSTOS_xlsm[Producto y N°],_01_CODIGOS_Y_COSTOS_xlsm[COSTO],0,0,1)</f>
        <v>232</v>
      </c>
      <c r="I1228" s="115">
        <f>+IFERROR(LISTAS[[#This Row],[VENTA NETA]]/LISTAS[[#This Row],[COSTO]]-1,0)</f>
        <v>0.84170258620689675</v>
      </c>
      <c r="J1228" s="33" t="str">
        <f>IFERROR(VLOOKUP(LISTAS[[#This Row],[ID]],_01_CODIGOS_Y_COSTOS_xlsm[[Producto y N°]:[CODIGO]],2,0),"")</f>
        <v>Tuerca Reten Embutida - Larga ¼mm</v>
      </c>
      <c r="M1228" s="22">
        <v>0</v>
      </c>
      <c r="N1228" s="23">
        <f>+LISTAS[[#This Row],[Precio]]+(LISTAS[[#This Row],[Precio]]*M1228)</f>
        <v>1055</v>
      </c>
      <c r="O1228" s="24">
        <f t="shared" si="34"/>
        <v>427.27500000000003</v>
      </c>
      <c r="Q1228" s="21">
        <f>IFERROR(O1228/LISTAS[[#This Row],[COSTO]]-1,"")</f>
        <v>0.84170258620689675</v>
      </c>
      <c r="R1228" t="str">
        <f>+LISTAS[[#This Row],[ID]]</f>
        <v>TUERCAS RAPIDAS8</v>
      </c>
      <c r="T1228" s="29"/>
      <c r="U1228" s="25">
        <f>LISTAS[[#This Row],[COSTO]]+(LISTAS[[#This Row],[COSTO]]*T1228)</f>
        <v>232</v>
      </c>
      <c r="V1228" s="30">
        <f>IF(T1228="",0,U1228/LISTAS[[#This Row],[VENTA NETA]]-1)</f>
        <v>0</v>
      </c>
      <c r="X1228" s="25">
        <v>144.19999999999999</v>
      </c>
      <c r="Y1228" s="31">
        <f>IFERROR(LISTAS[[#This Row],[COSTO]]/X1228-1,"")</f>
        <v>0.60887656033287119</v>
      </c>
    </row>
    <row r="1229" spans="1:25" x14ac:dyDescent="0.2">
      <c r="A1229" s="6" t="s">
        <v>1856</v>
      </c>
      <c r="B1229" t="s">
        <v>1844</v>
      </c>
      <c r="C1229" s="15" t="s">
        <v>1857</v>
      </c>
      <c r="D1229" t="s">
        <v>1858</v>
      </c>
      <c r="E1229" s="2">
        <v>660</v>
      </c>
      <c r="F1229" s="6" t="str">
        <f>+_xlfn.XLOOKUP(LISTAS[[#This Row],[ID]],_01_CODIGOS_Y_COSTOS_xlsm[Producto y N°],_01_CODIGOS_Y_COSTOS_xlsm[FABRICA],"",0,1)</f>
        <v>TOBAR</v>
      </c>
      <c r="G1229" s="13">
        <f>LISTAS[[#This Row],[Precio]]*(1-0.46)*(1-IF($C$3520="",0,$C$3520))</f>
        <v>267.3</v>
      </c>
      <c r="H1229" s="1">
        <f>+_xlfn.XLOOKUP(LISTAS[[#This Row],[ID]],_01_CODIGOS_Y_COSTOS_xlsm[Producto y N°],_01_CODIGOS_Y_COSTOS_xlsm[COSTO],0,0,1)</f>
        <v>145</v>
      </c>
      <c r="I1229" s="115">
        <f>+IFERROR(LISTAS[[#This Row],[VENTA NETA]]/LISTAS[[#This Row],[COSTO]]-1,0)</f>
        <v>0.84344827586206894</v>
      </c>
      <c r="J1229" s="33" t="str">
        <f>IFERROR(VLOOKUP(LISTAS[[#This Row],[ID]],_01_CODIGOS_Y_COSTOS_xlsm[[Producto y N°]:[CODIGO]],2,0),"")</f>
        <v>Tuerca Reten Embutida - Moto 5mm</v>
      </c>
      <c r="M1229" s="22">
        <v>0</v>
      </c>
      <c r="N1229" s="23">
        <f>+LISTAS[[#This Row],[Precio]]+(LISTAS[[#This Row],[Precio]]*M1229)</f>
        <v>660</v>
      </c>
      <c r="O1229" s="24">
        <f t="shared" si="34"/>
        <v>267.3</v>
      </c>
      <c r="Q1229" s="21">
        <f>IFERROR(O1229/LISTAS[[#This Row],[COSTO]]-1,"")</f>
        <v>0.84344827586206894</v>
      </c>
      <c r="R1229" t="str">
        <f>+LISTAS[[#This Row],[ID]]</f>
        <v>TUERCAS RAPIDAS9 CH</v>
      </c>
      <c r="T1229" s="29"/>
      <c r="U1229" s="25">
        <f>LISTAS[[#This Row],[COSTO]]+(LISTAS[[#This Row],[COSTO]]*T1229)</f>
        <v>145</v>
      </c>
      <c r="V1229" s="30">
        <f>IF(T1229="",0,U1229/LISTAS[[#This Row],[VENTA NETA]]-1)</f>
        <v>0</v>
      </c>
      <c r="X1229" s="25">
        <v>82.4</v>
      </c>
      <c r="Y1229" s="31">
        <f>IFERROR(LISTAS[[#This Row],[COSTO]]/X1229-1,"")</f>
        <v>0.75970873786407744</v>
      </c>
    </row>
    <row r="1230" spans="1:25" x14ac:dyDescent="0.2">
      <c r="A1230" s="6" t="s">
        <v>1859</v>
      </c>
      <c r="B1230" t="s">
        <v>1844</v>
      </c>
      <c r="C1230" s="15" t="s">
        <v>1860</v>
      </c>
      <c r="D1230" t="s">
        <v>1861</v>
      </c>
      <c r="E1230" s="2">
        <v>660</v>
      </c>
      <c r="F1230" s="6" t="str">
        <f>+_xlfn.XLOOKUP(LISTAS[[#This Row],[ID]],_01_CODIGOS_Y_COSTOS_xlsm[Producto y N°],_01_CODIGOS_Y_COSTOS_xlsm[FABRICA],"",0,1)</f>
        <v>TOBAR</v>
      </c>
      <c r="G1230" s="13">
        <f>LISTAS[[#This Row],[Precio]]*(1-0.46)*(1-IF($C$3520="",0,$C$3520))</f>
        <v>267.3</v>
      </c>
      <c r="H1230" s="1">
        <f>+_xlfn.XLOOKUP(LISTAS[[#This Row],[ID]],_01_CODIGOS_Y_COSTOS_xlsm[Producto y N°],_01_CODIGOS_Y_COSTOS_xlsm[COSTO],0,0,1)</f>
        <v>145</v>
      </c>
      <c r="I1230" s="115">
        <f>+IFERROR(LISTAS[[#This Row],[VENTA NETA]]/LISTAS[[#This Row],[COSTO]]-1,0)</f>
        <v>0.84344827586206894</v>
      </c>
      <c r="J1230" s="33" t="str">
        <f>IFERROR(VLOOKUP(LISTAS[[#This Row],[ID]],_01_CODIGOS_Y_COSTOS_xlsm[[Producto y N°]:[CODIGO]],2,0),"")</f>
        <v>Tuerca Reten Embutida - Moto 6mm</v>
      </c>
      <c r="M1230" s="22">
        <v>0</v>
      </c>
      <c r="N1230" s="23">
        <f>+LISTAS[[#This Row],[Precio]]+(LISTAS[[#This Row],[Precio]]*M1230)</f>
        <v>660</v>
      </c>
      <c r="O1230" s="24">
        <f t="shared" si="34"/>
        <v>267.3</v>
      </c>
      <c r="Q1230" s="21">
        <f>IFERROR(O1230/LISTAS[[#This Row],[COSTO]]-1,"")</f>
        <v>0.84344827586206894</v>
      </c>
      <c r="R1230" t="str">
        <f>+LISTAS[[#This Row],[ID]]</f>
        <v>TUERCAS RAPIDAS10 CH</v>
      </c>
      <c r="T1230" s="29"/>
      <c r="U1230" s="25">
        <f>LISTAS[[#This Row],[COSTO]]+(LISTAS[[#This Row],[COSTO]]*T1230)</f>
        <v>145</v>
      </c>
      <c r="V1230" s="30">
        <f>IF(T1230="",0,U1230/LISTAS[[#This Row],[VENTA NETA]]-1)</f>
        <v>0</v>
      </c>
      <c r="X1230" s="25">
        <v>82.4</v>
      </c>
      <c r="Y1230" s="31">
        <f>IFERROR(LISTAS[[#This Row],[COSTO]]/X1230-1,"")</f>
        <v>0.75970873786407744</v>
      </c>
    </row>
    <row r="1231" spans="1:25" x14ac:dyDescent="0.2">
      <c r="A1231" s="6" t="s">
        <v>1862</v>
      </c>
      <c r="B1231" t="s">
        <v>1844</v>
      </c>
      <c r="C1231" s="15">
        <v>9</v>
      </c>
      <c r="D1231" t="s">
        <v>1863</v>
      </c>
      <c r="E1231" s="2">
        <v>860</v>
      </c>
      <c r="F1231" s="6" t="str">
        <f>+_xlfn.XLOOKUP(LISTAS[[#This Row],[ID]],_01_CODIGOS_Y_COSTOS_xlsm[Producto y N°],_01_CODIGOS_Y_COSTOS_xlsm[FABRICA],"",0,1)</f>
        <v>TOBAR</v>
      </c>
      <c r="G1231" s="13">
        <f>LISTAS[[#This Row],[Precio]]*(1-0.46)*(1-IF($C$3520="",0,$C$3520))</f>
        <v>348.3</v>
      </c>
      <c r="H1231" s="1">
        <f>+_xlfn.XLOOKUP(LISTAS[[#This Row],[ID]],_01_CODIGOS_Y_COSTOS_xlsm[Producto y N°],_01_CODIGOS_Y_COSTOS_xlsm[COSTO],0,0,1)</f>
        <v>189</v>
      </c>
      <c r="I1231" s="115">
        <f>+IFERROR(LISTAS[[#This Row],[VENTA NETA]]/LISTAS[[#This Row],[COSTO]]-1,0)</f>
        <v>0.84285714285714297</v>
      </c>
      <c r="J1231" s="33" t="str">
        <f>IFERROR(VLOOKUP(LISTAS[[#This Row],[ID]],_01_CODIGOS_Y_COSTOS_xlsm[[Producto y N°]:[CODIGO]],2,0),"")</f>
        <v>Tuerca Reten Embutida - 5mm</v>
      </c>
      <c r="M1231" s="22">
        <v>0</v>
      </c>
      <c r="N1231" s="23">
        <f>+LISTAS[[#This Row],[Precio]]+(LISTAS[[#This Row],[Precio]]*M1231)</f>
        <v>860</v>
      </c>
      <c r="O1231" s="24">
        <f t="shared" si="34"/>
        <v>348.3</v>
      </c>
      <c r="Q1231" s="21">
        <f>IFERROR(O1231/LISTAS[[#This Row],[COSTO]]-1,"")</f>
        <v>0.84285714285714297</v>
      </c>
      <c r="R1231" t="str">
        <f>+LISTAS[[#This Row],[ID]]</f>
        <v>TUERCAS RAPIDAS9</v>
      </c>
      <c r="T1231" s="29"/>
      <c r="U1231" s="25">
        <f>LISTAS[[#This Row],[COSTO]]+(LISTAS[[#This Row],[COSTO]]*T1231)</f>
        <v>189</v>
      </c>
      <c r="V1231" s="30">
        <f>IF(T1231="",0,U1231/LISTAS[[#This Row],[VENTA NETA]]-1)</f>
        <v>0</v>
      </c>
      <c r="X1231" s="25">
        <v>113.3</v>
      </c>
      <c r="Y1231" s="31">
        <f>IFERROR(LISTAS[[#This Row],[COSTO]]/X1231-1,"")</f>
        <v>0.66813768755516323</v>
      </c>
    </row>
    <row r="1232" spans="1:25" x14ac:dyDescent="0.2">
      <c r="A1232" s="6" t="s">
        <v>1864</v>
      </c>
      <c r="B1232" t="s">
        <v>1844</v>
      </c>
      <c r="C1232" s="15">
        <v>10</v>
      </c>
      <c r="D1232" t="s">
        <v>1865</v>
      </c>
      <c r="E1232" s="2">
        <v>860</v>
      </c>
      <c r="F1232" s="6" t="str">
        <f>+_xlfn.XLOOKUP(LISTAS[[#This Row],[ID]],_01_CODIGOS_Y_COSTOS_xlsm[Producto y N°],_01_CODIGOS_Y_COSTOS_xlsm[FABRICA],"",0,1)</f>
        <v>TOBAR</v>
      </c>
      <c r="G1232" s="13">
        <f>LISTAS[[#This Row],[Precio]]*(1-0.46)*(1-IF($C$3520="",0,$C$3520))</f>
        <v>348.3</v>
      </c>
      <c r="H1232" s="1">
        <f>+_xlfn.XLOOKUP(LISTAS[[#This Row],[ID]],_01_CODIGOS_Y_COSTOS_xlsm[Producto y N°],_01_CODIGOS_Y_COSTOS_xlsm[COSTO],0,0,1)</f>
        <v>189</v>
      </c>
      <c r="I1232" s="115">
        <f>+IFERROR(LISTAS[[#This Row],[VENTA NETA]]/LISTAS[[#This Row],[COSTO]]-1,0)</f>
        <v>0.84285714285714297</v>
      </c>
      <c r="J1232" s="33" t="str">
        <f>IFERROR(VLOOKUP(LISTAS[[#This Row],[ID]],_01_CODIGOS_Y_COSTOS_xlsm[[Producto y N°]:[CODIGO]],2,0),"")</f>
        <v>Tuerca Reten Embutida - 6mm</v>
      </c>
      <c r="M1232" s="22">
        <v>0</v>
      </c>
      <c r="N1232" s="23">
        <f>+LISTAS[[#This Row],[Precio]]+(LISTAS[[#This Row],[Precio]]*M1232)</f>
        <v>860</v>
      </c>
      <c r="O1232" s="24">
        <f t="shared" si="34"/>
        <v>348.3</v>
      </c>
      <c r="Q1232" s="21">
        <f>IFERROR(O1232/LISTAS[[#This Row],[COSTO]]-1,"")</f>
        <v>0.84285714285714297</v>
      </c>
      <c r="R1232" t="str">
        <f>+LISTAS[[#This Row],[ID]]</f>
        <v>TUERCAS RAPIDAS10</v>
      </c>
      <c r="T1232" s="29"/>
      <c r="U1232" s="25">
        <f>LISTAS[[#This Row],[COSTO]]+(LISTAS[[#This Row],[COSTO]]*T1232)</f>
        <v>189</v>
      </c>
      <c r="V1232" s="30">
        <f>IF(T1232="",0,U1232/LISTAS[[#This Row],[VENTA NETA]]-1)</f>
        <v>0</v>
      </c>
      <c r="X1232" s="25">
        <v>113.3</v>
      </c>
      <c r="Y1232" s="31">
        <f>IFERROR(LISTAS[[#This Row],[COSTO]]/X1232-1,"")</f>
        <v>0.66813768755516323</v>
      </c>
    </row>
    <row r="1233" spans="1:25" x14ac:dyDescent="0.2">
      <c r="A1233" s="6" t="s">
        <v>1866</v>
      </c>
      <c r="B1233" t="s">
        <v>1844</v>
      </c>
      <c r="C1233" s="15">
        <v>12</v>
      </c>
      <c r="D1233" t="s">
        <v>1867</v>
      </c>
      <c r="E1233" s="2">
        <v>925</v>
      </c>
      <c r="F1233" s="6" t="str">
        <f>+_xlfn.XLOOKUP(LISTAS[[#This Row],[ID]],_01_CODIGOS_Y_COSTOS_xlsm[Producto y N°],_01_CODIGOS_Y_COSTOS_xlsm[FABRICA],"",0,1)</f>
        <v>TOBAR</v>
      </c>
      <c r="G1233" s="13">
        <f>LISTAS[[#This Row],[Precio]]*(1-0.46)*(1-IF($C$3520="",0,$C$3520))</f>
        <v>374.62500000000006</v>
      </c>
      <c r="H1233" s="1">
        <f>+_xlfn.XLOOKUP(LISTAS[[#This Row],[ID]],_01_CODIGOS_Y_COSTOS_xlsm[Producto y N°],_01_CODIGOS_Y_COSTOS_xlsm[COSTO],0,0,1)</f>
        <v>203</v>
      </c>
      <c r="I1233" s="115">
        <f>+IFERROR(LISTAS[[#This Row],[VENTA NETA]]/LISTAS[[#This Row],[COSTO]]-1,0)</f>
        <v>0.84544334975369484</v>
      </c>
      <c r="J1233" s="33" t="str">
        <f>IFERROR(VLOOKUP(LISTAS[[#This Row],[ID]],_01_CODIGOS_Y_COSTOS_xlsm[[Producto y N°]:[CODIGO]],2,0),"")</f>
        <v>Tuerca Jaula - 5mm a=8x8</v>
      </c>
      <c r="M1233" s="22">
        <v>0</v>
      </c>
      <c r="N1233" s="23">
        <f>+LISTAS[[#This Row],[Precio]]+(LISTAS[[#This Row],[Precio]]*M1233)</f>
        <v>925</v>
      </c>
      <c r="O1233" s="24">
        <f t="shared" si="34"/>
        <v>374.62500000000006</v>
      </c>
      <c r="Q1233" s="21">
        <f>IFERROR(O1233/LISTAS[[#This Row],[COSTO]]-1,"")</f>
        <v>0.84544334975369484</v>
      </c>
      <c r="R1233" t="str">
        <f>+LISTAS[[#This Row],[ID]]</f>
        <v>TUERCAS RAPIDAS12</v>
      </c>
      <c r="T1233" s="29"/>
      <c r="U1233" s="25">
        <f>LISTAS[[#This Row],[COSTO]]+(LISTAS[[#This Row],[COSTO]]*T1233)</f>
        <v>203</v>
      </c>
      <c r="V1233" s="30">
        <f>IF(T1233="",0,U1233/LISTAS[[#This Row],[VENTA NETA]]-1)</f>
        <v>0</v>
      </c>
      <c r="X1233" s="25">
        <v>123.6</v>
      </c>
      <c r="Y1233" s="31">
        <f>IFERROR(LISTAS[[#This Row],[COSTO]]/X1233-1,"")</f>
        <v>0.64239482200647258</v>
      </c>
    </row>
    <row r="1234" spans="1:25" x14ac:dyDescent="0.2">
      <c r="A1234" s="6" t="s">
        <v>1868</v>
      </c>
      <c r="B1234" t="s">
        <v>1844</v>
      </c>
      <c r="C1234" s="15">
        <v>13</v>
      </c>
      <c r="D1234" t="s">
        <v>1869</v>
      </c>
      <c r="E1234" s="2">
        <v>925</v>
      </c>
      <c r="F1234" s="6" t="str">
        <f>+_xlfn.XLOOKUP(LISTAS[[#This Row],[ID]],_01_CODIGOS_Y_COSTOS_xlsm[Producto y N°],_01_CODIGOS_Y_COSTOS_xlsm[FABRICA],"",0,1)</f>
        <v>TOBAR</v>
      </c>
      <c r="G1234" s="13">
        <f>LISTAS[[#This Row],[Precio]]*(1-0.46)*(1-IF($C$3520="",0,$C$3520))</f>
        <v>374.62500000000006</v>
      </c>
      <c r="H1234" s="1">
        <f>+_xlfn.XLOOKUP(LISTAS[[#This Row],[ID]],_01_CODIGOS_Y_COSTOS_xlsm[Producto y N°],_01_CODIGOS_Y_COSTOS_xlsm[COSTO],0,0,1)</f>
        <v>203</v>
      </c>
      <c r="I1234" s="115">
        <f>+IFERROR(LISTAS[[#This Row],[VENTA NETA]]/LISTAS[[#This Row],[COSTO]]-1,0)</f>
        <v>0.84544334975369484</v>
      </c>
      <c r="J1234" s="33" t="str">
        <f>IFERROR(VLOOKUP(LISTAS[[#This Row],[ID]],_01_CODIGOS_Y_COSTOS_xlsm[[Producto y N°]:[CODIGO]],2,0),"")</f>
        <v>Tuerca Jaula - 6mm a=8x8</v>
      </c>
      <c r="M1234" s="22">
        <v>0</v>
      </c>
      <c r="N1234" s="23">
        <f>+LISTAS[[#This Row],[Precio]]+(LISTAS[[#This Row],[Precio]]*M1234)</f>
        <v>925</v>
      </c>
      <c r="O1234" s="24">
        <f t="shared" si="34"/>
        <v>374.62500000000006</v>
      </c>
      <c r="Q1234" s="21">
        <f>IFERROR(O1234/LISTAS[[#This Row],[COSTO]]-1,"")</f>
        <v>0.84544334975369484</v>
      </c>
      <c r="R1234" t="str">
        <f>+LISTAS[[#This Row],[ID]]</f>
        <v>TUERCAS RAPIDAS13</v>
      </c>
      <c r="T1234" s="29"/>
      <c r="U1234" s="25">
        <f>LISTAS[[#This Row],[COSTO]]+(LISTAS[[#This Row],[COSTO]]*T1234)</f>
        <v>203</v>
      </c>
      <c r="V1234" s="30">
        <f>IF(T1234="",0,U1234/LISTAS[[#This Row],[VENTA NETA]]-1)</f>
        <v>0</v>
      </c>
      <c r="X1234" s="25">
        <v>123.6</v>
      </c>
      <c r="Y1234" s="31">
        <f>IFERROR(LISTAS[[#This Row],[COSTO]]/X1234-1,"")</f>
        <v>0.64239482200647258</v>
      </c>
    </row>
    <row r="1235" spans="1:25" x14ac:dyDescent="0.2">
      <c r="A1235" s="6" t="s">
        <v>1870</v>
      </c>
      <c r="B1235" t="s">
        <v>1844</v>
      </c>
      <c r="C1235" s="15">
        <v>14</v>
      </c>
      <c r="D1235" t="s">
        <v>1871</v>
      </c>
      <c r="E1235" s="2">
        <v>530</v>
      </c>
      <c r="F1235" s="6" t="str">
        <f>+_xlfn.XLOOKUP(LISTAS[[#This Row],[ID]],_01_CODIGOS_Y_COSTOS_xlsm[Producto y N°],_01_CODIGOS_Y_COSTOS_xlsm[FABRICA],"",0,1)</f>
        <v>TOBAR</v>
      </c>
      <c r="G1235" s="13">
        <f>LISTAS[[#This Row],[Precio]]*(1-0.46)*(1-IF($C$3520="",0,$C$3520))</f>
        <v>214.65000000000003</v>
      </c>
      <c r="H1235" s="1">
        <f>+_xlfn.XLOOKUP(LISTAS[[#This Row],[ID]],_01_CODIGOS_Y_COSTOS_xlsm[Producto y N°],_01_CODIGOS_Y_COSTOS_xlsm[COSTO],0,0,1)</f>
        <v>117</v>
      </c>
      <c r="I1235" s="115">
        <f>+IFERROR(LISTAS[[#This Row],[VENTA NETA]]/LISTAS[[#This Row],[COSTO]]-1,0)</f>
        <v>0.83461538461538498</v>
      </c>
      <c r="J1235" s="33" t="str">
        <f>IFERROR(VLOOKUP(LISTAS[[#This Row],[ID]],_01_CODIGOS_Y_COSTOS_xlsm[[Producto y N°]:[CODIGO]],2,0),"")</f>
        <v>Tuerca Reten para Tornillo Parker - 4</v>
      </c>
      <c r="M1235" s="22">
        <v>0</v>
      </c>
      <c r="N1235" s="23">
        <f>+LISTAS[[#This Row],[Precio]]+(LISTAS[[#This Row],[Precio]]*M1235)</f>
        <v>530</v>
      </c>
      <c r="O1235" s="24">
        <f t="shared" si="34"/>
        <v>214.65000000000003</v>
      </c>
      <c r="Q1235" s="21">
        <f>IFERROR(O1235/LISTAS[[#This Row],[COSTO]]-1,"")</f>
        <v>0.83461538461538498</v>
      </c>
      <c r="R1235" t="str">
        <f>+LISTAS[[#This Row],[ID]]</f>
        <v>TUERCAS RAPIDAS14</v>
      </c>
      <c r="T1235" s="29"/>
      <c r="U1235" s="25">
        <f>LISTAS[[#This Row],[COSTO]]+(LISTAS[[#This Row],[COSTO]]*T1235)</f>
        <v>117</v>
      </c>
      <c r="V1235" s="30">
        <f>IF(T1235="",0,U1235/LISTAS[[#This Row],[VENTA NETA]]-1)</f>
        <v>0</v>
      </c>
      <c r="X1235" s="25">
        <v>61.8</v>
      </c>
      <c r="Y1235" s="31">
        <f>IFERROR(LISTAS[[#This Row],[COSTO]]/X1235-1,"")</f>
        <v>0.89320388349514568</v>
      </c>
    </row>
    <row r="1236" spans="1:25" x14ac:dyDescent="0.2">
      <c r="A1236" s="6" t="s">
        <v>1872</v>
      </c>
      <c r="B1236" t="s">
        <v>1844</v>
      </c>
      <c r="C1236" s="15">
        <v>15</v>
      </c>
      <c r="D1236" t="s">
        <v>1873</v>
      </c>
      <c r="E1236" s="2">
        <v>595</v>
      </c>
      <c r="F1236" s="6" t="str">
        <f>+_xlfn.XLOOKUP(LISTAS[[#This Row],[ID]],_01_CODIGOS_Y_COSTOS_xlsm[Producto y N°],_01_CODIGOS_Y_COSTOS_xlsm[FABRICA],"",0,1)</f>
        <v>TOBAR</v>
      </c>
      <c r="G1236" s="13">
        <f>LISTAS[[#This Row],[Precio]]*(1-0.46)*(1-IF($C$3520="",0,$C$3520))</f>
        <v>240.97500000000002</v>
      </c>
      <c r="H1236" s="1">
        <f>+_xlfn.XLOOKUP(LISTAS[[#This Row],[ID]],_01_CODIGOS_Y_COSTOS_xlsm[Producto y N°],_01_CODIGOS_Y_COSTOS_xlsm[COSTO],0,0,1)</f>
        <v>131</v>
      </c>
      <c r="I1236" s="115">
        <f>+IFERROR(LISTAS[[#This Row],[VENTA NETA]]/LISTAS[[#This Row],[COSTO]]-1,0)</f>
        <v>0.8395038167938933</v>
      </c>
      <c r="J1236" s="33" t="str">
        <f>IFERROR(VLOOKUP(LISTAS[[#This Row],[ID]],_01_CODIGOS_Y_COSTOS_xlsm[[Producto y N°]:[CODIGO]],2,0),"")</f>
        <v>Tuerca Reten para Tornillo Parker - #6 automotor</v>
      </c>
      <c r="M1236" s="22">
        <v>0</v>
      </c>
      <c r="N1236" s="23">
        <f>+LISTAS[[#This Row],[Precio]]+(LISTAS[[#This Row],[Precio]]*M1236)</f>
        <v>595</v>
      </c>
      <c r="O1236" s="24">
        <f t="shared" si="34"/>
        <v>240.97500000000002</v>
      </c>
      <c r="Q1236" s="21">
        <f>IFERROR(O1236/LISTAS[[#This Row],[COSTO]]-1,"")</f>
        <v>0.8395038167938933</v>
      </c>
      <c r="R1236" t="str">
        <f>+LISTAS[[#This Row],[ID]]</f>
        <v>TUERCAS RAPIDAS15</v>
      </c>
      <c r="T1236" s="29"/>
      <c r="U1236" s="25">
        <f>LISTAS[[#This Row],[COSTO]]+(LISTAS[[#This Row],[COSTO]]*T1236)</f>
        <v>131</v>
      </c>
      <c r="V1236" s="30">
        <f>IF(T1236="",0,U1236/LISTAS[[#This Row],[VENTA NETA]]-1)</f>
        <v>0</v>
      </c>
      <c r="X1236" s="25">
        <v>72.099999999999994</v>
      </c>
      <c r="Y1236" s="31">
        <f>IFERROR(LISTAS[[#This Row],[COSTO]]/X1236-1,"")</f>
        <v>0.81692094313453545</v>
      </c>
    </row>
    <row r="1237" spans="1:25" x14ac:dyDescent="0.2">
      <c r="A1237" s="6" t="s">
        <v>1874</v>
      </c>
      <c r="B1237" t="s">
        <v>1844</v>
      </c>
      <c r="C1237" s="15">
        <v>16</v>
      </c>
      <c r="D1237" t="s">
        <v>1875</v>
      </c>
      <c r="E1237" s="2">
        <v>530</v>
      </c>
      <c r="F1237" s="6" t="str">
        <f>+_xlfn.XLOOKUP(LISTAS[[#This Row],[ID]],_01_CODIGOS_Y_COSTOS_xlsm[Producto y N°],_01_CODIGOS_Y_COSTOS_xlsm[FABRICA],"",0,1)</f>
        <v>TOBAR</v>
      </c>
      <c r="G1237" s="13">
        <f>LISTAS[[#This Row],[Precio]]*(1-0.46)*(1-IF($C$3520="",0,$C$3520))</f>
        <v>214.65000000000003</v>
      </c>
      <c r="H1237" s="1">
        <f>+_xlfn.XLOOKUP(LISTAS[[#This Row],[ID]],_01_CODIGOS_Y_COSTOS_xlsm[Producto y N°],_01_CODIGOS_Y_COSTOS_xlsm[COSTO],0,0,1)</f>
        <v>117</v>
      </c>
      <c r="I1237" s="115">
        <f>+IFERROR(LISTAS[[#This Row],[VENTA NETA]]/LISTAS[[#This Row],[COSTO]]-1,0)</f>
        <v>0.83461538461538498</v>
      </c>
      <c r="J1237" s="33" t="str">
        <f>IFERROR(VLOOKUP(LISTAS[[#This Row],[ID]],_01_CODIGOS_Y_COSTOS_xlsm[[Producto y N°]:[CODIGO]],2,0),"")</f>
        <v>Tuerca Reten para Tornillo Parker - 7</v>
      </c>
      <c r="M1237" s="22">
        <v>0</v>
      </c>
      <c r="N1237" s="23">
        <f>+LISTAS[[#This Row],[Precio]]+(LISTAS[[#This Row],[Precio]]*M1237)</f>
        <v>530</v>
      </c>
      <c r="O1237" s="24">
        <f t="shared" si="34"/>
        <v>214.65000000000003</v>
      </c>
      <c r="Q1237" s="21">
        <f>IFERROR(O1237/LISTAS[[#This Row],[COSTO]]-1,"")</f>
        <v>0.83461538461538498</v>
      </c>
      <c r="R1237" t="str">
        <f>+LISTAS[[#This Row],[ID]]</f>
        <v>TUERCAS RAPIDAS16</v>
      </c>
      <c r="T1237" s="29"/>
      <c r="U1237" s="25">
        <f>LISTAS[[#This Row],[COSTO]]+(LISTAS[[#This Row],[COSTO]]*T1237)</f>
        <v>117</v>
      </c>
      <c r="V1237" s="30">
        <f>IF(T1237="",0,U1237/LISTAS[[#This Row],[VENTA NETA]]-1)</f>
        <v>0</v>
      </c>
      <c r="X1237" s="25">
        <v>61.8</v>
      </c>
      <c r="Y1237" s="31">
        <f>IFERROR(LISTAS[[#This Row],[COSTO]]/X1237-1,"")</f>
        <v>0.89320388349514568</v>
      </c>
    </row>
    <row r="1238" spans="1:25" x14ac:dyDescent="0.2">
      <c r="A1238" s="6" t="s">
        <v>1876</v>
      </c>
      <c r="B1238" t="s">
        <v>1844</v>
      </c>
      <c r="C1238" s="15">
        <v>17</v>
      </c>
      <c r="D1238" t="s">
        <v>1877</v>
      </c>
      <c r="E1238" s="2">
        <v>595</v>
      </c>
      <c r="F1238" s="6" t="str">
        <f>+_xlfn.XLOOKUP(LISTAS[[#This Row],[ID]],_01_CODIGOS_Y_COSTOS_xlsm[Producto y N°],_01_CODIGOS_Y_COSTOS_xlsm[FABRICA],"",0,1)</f>
        <v>TOBAR</v>
      </c>
      <c r="G1238" s="13">
        <f>LISTAS[[#This Row],[Precio]]*(1-0.46)*(1-IF($C$3520="",0,$C$3520))</f>
        <v>240.97500000000002</v>
      </c>
      <c r="H1238" s="1">
        <f>+_xlfn.XLOOKUP(LISTAS[[#This Row],[ID]],_01_CODIGOS_Y_COSTOS_xlsm[Producto y N°],_01_CODIGOS_Y_COSTOS_xlsm[COSTO],0,0,1)</f>
        <v>131</v>
      </c>
      <c r="I1238" s="115">
        <f>+IFERROR(LISTAS[[#This Row],[VENTA NETA]]/LISTAS[[#This Row],[COSTO]]-1,0)</f>
        <v>0.8395038167938933</v>
      </c>
      <c r="J1238" s="33" t="str">
        <f>IFERROR(VLOOKUP(LISTAS[[#This Row],[ID]],_01_CODIGOS_Y_COSTOS_xlsm[[Producto y N°]:[CODIGO]],2,0),"")</f>
        <v>Tuerca Reten para Tornillo Parker - #8 automotor</v>
      </c>
      <c r="M1238" s="22">
        <v>0</v>
      </c>
      <c r="N1238" s="23">
        <f>+LISTAS[[#This Row],[Precio]]+(LISTAS[[#This Row],[Precio]]*M1238)</f>
        <v>595</v>
      </c>
      <c r="O1238" s="24">
        <f t="shared" si="34"/>
        <v>240.97500000000002</v>
      </c>
      <c r="Q1238" s="21">
        <f>IFERROR(O1238/LISTAS[[#This Row],[COSTO]]-1,"")</f>
        <v>0.8395038167938933</v>
      </c>
      <c r="R1238" t="str">
        <f>+LISTAS[[#This Row],[ID]]</f>
        <v>TUERCAS RAPIDAS17</v>
      </c>
      <c r="T1238" s="29"/>
      <c r="U1238" s="25">
        <f>LISTAS[[#This Row],[COSTO]]+(LISTAS[[#This Row],[COSTO]]*T1238)</f>
        <v>131</v>
      </c>
      <c r="V1238" s="30">
        <f>IF(T1238="",0,U1238/LISTAS[[#This Row],[VENTA NETA]]-1)</f>
        <v>0</v>
      </c>
      <c r="X1238" s="25">
        <v>72.099999999999994</v>
      </c>
      <c r="Y1238" s="31">
        <f>IFERROR(LISTAS[[#This Row],[COSTO]]/X1238-1,"")</f>
        <v>0.81692094313453545</v>
      </c>
    </row>
    <row r="1239" spans="1:25" x14ac:dyDescent="0.2">
      <c r="A1239" s="6" t="s">
        <v>1878</v>
      </c>
      <c r="B1239" t="s">
        <v>1844</v>
      </c>
      <c r="C1239" s="15">
        <v>18</v>
      </c>
      <c r="D1239" t="s">
        <v>1879</v>
      </c>
      <c r="E1239" s="2">
        <v>530</v>
      </c>
      <c r="F1239" s="6" t="str">
        <f>+_xlfn.XLOOKUP(LISTAS[[#This Row],[ID]],_01_CODIGOS_Y_COSTOS_xlsm[Producto y N°],_01_CODIGOS_Y_COSTOS_xlsm[FABRICA],"",0,1)</f>
        <v>TOBAR</v>
      </c>
      <c r="G1239" s="13">
        <f>LISTAS[[#This Row],[Precio]]*(1-0.46)*(1-IF($C$3520="",0,$C$3520))</f>
        <v>214.65000000000003</v>
      </c>
      <c r="H1239" s="1">
        <f>+_xlfn.XLOOKUP(LISTAS[[#This Row],[ID]],_01_CODIGOS_Y_COSTOS_xlsm[Producto y N°],_01_CODIGOS_Y_COSTOS_xlsm[COSTO],0,0,1)</f>
        <v>117</v>
      </c>
      <c r="I1239" s="115">
        <f>+IFERROR(LISTAS[[#This Row],[VENTA NETA]]/LISTAS[[#This Row],[COSTO]]-1,0)</f>
        <v>0.83461538461538498</v>
      </c>
      <c r="J1239" s="33" t="str">
        <f>IFERROR(VLOOKUP(LISTAS[[#This Row],[ID]],_01_CODIGOS_Y_COSTOS_xlsm[[Producto y N°]:[CODIGO]],2,0),"")</f>
        <v>Tuerca Reten para Tornillo Parker - 6</v>
      </c>
      <c r="M1239" s="22">
        <v>0</v>
      </c>
      <c r="N1239" s="23">
        <f>+LISTAS[[#This Row],[Precio]]+(LISTAS[[#This Row],[Precio]]*M1239)</f>
        <v>530</v>
      </c>
      <c r="O1239" s="24">
        <f t="shared" si="34"/>
        <v>214.65000000000003</v>
      </c>
      <c r="Q1239" s="21">
        <f>IFERROR(O1239/LISTAS[[#This Row],[COSTO]]-1,"")</f>
        <v>0.83461538461538498</v>
      </c>
      <c r="R1239" t="str">
        <f>+LISTAS[[#This Row],[ID]]</f>
        <v>TUERCAS RAPIDAS18</v>
      </c>
      <c r="T1239" s="29"/>
      <c r="U1239" s="25">
        <f>LISTAS[[#This Row],[COSTO]]+(LISTAS[[#This Row],[COSTO]]*T1239)</f>
        <v>117</v>
      </c>
      <c r="V1239" s="30">
        <f>IF(T1239="",0,U1239/LISTAS[[#This Row],[VENTA NETA]]-1)</f>
        <v>0</v>
      </c>
      <c r="X1239" s="25">
        <v>61.8</v>
      </c>
      <c r="Y1239" s="31">
        <f>IFERROR(LISTAS[[#This Row],[COSTO]]/X1239-1,"")</f>
        <v>0.89320388349514568</v>
      </c>
    </row>
    <row r="1240" spans="1:25" x14ac:dyDescent="0.2">
      <c r="A1240" s="6" t="s">
        <v>1880</v>
      </c>
      <c r="B1240" t="s">
        <v>1844</v>
      </c>
      <c r="C1240" s="15">
        <v>19</v>
      </c>
      <c r="D1240" t="s">
        <v>1881</v>
      </c>
      <c r="E1240" s="2">
        <v>170</v>
      </c>
      <c r="F1240" s="6" t="str">
        <f>+_xlfn.XLOOKUP(LISTAS[[#This Row],[ID]],_01_CODIGOS_Y_COSTOS_xlsm[Producto y N°],_01_CODIGOS_Y_COSTOS_xlsm[FABRICA],"",0,1)</f>
        <v>TOBAR</v>
      </c>
      <c r="G1240" s="13">
        <f>LISTAS[[#This Row],[Precio]]*(1-0.46)*(1-IF($C$3520="",0,$C$3520))</f>
        <v>68.850000000000009</v>
      </c>
      <c r="H1240" s="1">
        <f>+_xlfn.XLOOKUP(LISTAS[[#This Row],[ID]],_01_CODIGOS_Y_COSTOS_xlsm[Producto y N°],_01_CODIGOS_Y_COSTOS_xlsm[COSTO],0,0,1)</f>
        <v>0</v>
      </c>
      <c r="I1240" s="115">
        <f>+IFERROR(LISTAS[[#This Row],[VENTA NETA]]/LISTAS[[#This Row],[COSTO]]-1,0)</f>
        <v>0</v>
      </c>
      <c r="J1240" s="33" t="str">
        <f>IFERROR(VLOOKUP(LISTAS[[#This Row],[ID]],_01_CODIGOS_Y_COSTOS_xlsm[[Producto y N°]:[CODIGO]],2,0),"")</f>
        <v>0</v>
      </c>
      <c r="M1240" s="22">
        <v>0</v>
      </c>
      <c r="N1240" s="23">
        <f>+LISTAS[[#This Row],[Precio]]+(LISTAS[[#This Row],[Precio]]*M1240)</f>
        <v>170</v>
      </c>
      <c r="O1240" s="24">
        <f t="shared" si="34"/>
        <v>68.850000000000009</v>
      </c>
      <c r="Q1240" s="21" t="str">
        <f>IFERROR(O1240/LISTAS[[#This Row],[COSTO]]-1,"")</f>
        <v/>
      </c>
      <c r="R1240" t="str">
        <f>+LISTAS[[#This Row],[ID]]</f>
        <v>TUERCAS RAPIDAS19</v>
      </c>
      <c r="T1240" s="29"/>
      <c r="U1240" s="25">
        <f>LISTAS[[#This Row],[COSTO]]+(LISTAS[[#This Row],[COSTO]]*T1240)</f>
        <v>0</v>
      </c>
      <c r="V1240" s="30">
        <f>IF(T1240="",0,U1240/LISTAS[[#This Row],[VENTA NETA]]-1)</f>
        <v>0</v>
      </c>
      <c r="X1240" s="25">
        <v>0</v>
      </c>
      <c r="Y1240" s="31" t="str">
        <f>IFERROR(LISTAS[[#This Row],[COSTO]]/X1240-1,"")</f>
        <v/>
      </c>
    </row>
    <row r="1241" spans="1:25" x14ac:dyDescent="0.2">
      <c r="A1241" s="6" t="s">
        <v>1882</v>
      </c>
      <c r="B1241" t="s">
        <v>1844</v>
      </c>
      <c r="C1241" s="15">
        <v>20</v>
      </c>
      <c r="D1241" t="s">
        <v>1883</v>
      </c>
      <c r="E1241" s="2">
        <v>160</v>
      </c>
      <c r="F1241" s="6" t="str">
        <f>+_xlfn.XLOOKUP(LISTAS[[#This Row],[ID]],_01_CODIGOS_Y_COSTOS_xlsm[Producto y N°],_01_CODIGOS_Y_COSTOS_xlsm[FABRICA],"",0,1)</f>
        <v>TOBAR</v>
      </c>
      <c r="G1241" s="13">
        <f>LISTAS[[#This Row],[Precio]]*(1-0.46)*(1-IF($C$3520="",0,$C$3520))</f>
        <v>64.800000000000011</v>
      </c>
      <c r="H1241" s="1">
        <f>+_xlfn.XLOOKUP(LISTAS[[#This Row],[ID]],_01_CODIGOS_Y_COSTOS_xlsm[Producto y N°],_01_CODIGOS_Y_COSTOS_xlsm[COSTO],0,0,1)</f>
        <v>0</v>
      </c>
      <c r="I1241" s="115">
        <f>+IFERROR(LISTAS[[#This Row],[VENTA NETA]]/LISTAS[[#This Row],[COSTO]]-1,0)</f>
        <v>0</v>
      </c>
      <c r="J1241" s="33" t="str">
        <f>IFERROR(VLOOKUP(LISTAS[[#This Row],[ID]],_01_CODIGOS_Y_COSTOS_xlsm[[Producto y N°]:[CODIGO]],2,0),"")</f>
        <v>0</v>
      </c>
      <c r="M1241" s="22">
        <v>0</v>
      </c>
      <c r="N1241" s="23">
        <f>+LISTAS[[#This Row],[Precio]]+(LISTAS[[#This Row],[Precio]]*M1241)</f>
        <v>160</v>
      </c>
      <c r="O1241" s="24">
        <f t="shared" si="34"/>
        <v>64.800000000000011</v>
      </c>
      <c r="Q1241" s="21" t="str">
        <f>IFERROR(O1241/LISTAS[[#This Row],[COSTO]]-1,"")</f>
        <v/>
      </c>
      <c r="R1241" t="str">
        <f>+LISTAS[[#This Row],[ID]]</f>
        <v>TUERCAS RAPIDAS20</v>
      </c>
      <c r="T1241" s="29"/>
      <c r="U1241" s="25">
        <f>LISTAS[[#This Row],[COSTO]]+(LISTAS[[#This Row],[COSTO]]*T1241)</f>
        <v>0</v>
      </c>
      <c r="V1241" s="30">
        <f>IF(T1241="",0,U1241/LISTAS[[#This Row],[VENTA NETA]]-1)</f>
        <v>0</v>
      </c>
      <c r="X1241" s="25">
        <v>0</v>
      </c>
      <c r="Y1241" s="31" t="str">
        <f>IFERROR(LISTAS[[#This Row],[COSTO]]/X1241-1,"")</f>
        <v/>
      </c>
    </row>
    <row r="1242" spans="1:25" x14ac:dyDescent="0.2">
      <c r="A1242" s="6" t="s">
        <v>1884</v>
      </c>
      <c r="B1242" t="s">
        <v>1844</v>
      </c>
      <c r="C1242" s="15">
        <v>21</v>
      </c>
      <c r="D1242" t="s">
        <v>1885</v>
      </c>
      <c r="E1242" s="2">
        <v>595</v>
      </c>
      <c r="F1242" s="6" t="str">
        <f>+_xlfn.XLOOKUP(LISTAS[[#This Row],[ID]],_01_CODIGOS_Y_COSTOS_xlsm[Producto y N°],_01_CODIGOS_Y_COSTOS_xlsm[FABRICA],"",0,1)</f>
        <v>TOBAR</v>
      </c>
      <c r="G1242" s="13">
        <f>LISTAS[[#This Row],[Precio]]*(1-0.46)*(1-IF($C$3520="",0,$C$3520))</f>
        <v>240.97500000000002</v>
      </c>
      <c r="H1242" s="1">
        <f>+_xlfn.XLOOKUP(LISTAS[[#This Row],[ID]],_01_CODIGOS_Y_COSTOS_xlsm[Producto y N°],_01_CODIGOS_Y_COSTOS_xlsm[COSTO],0,0,1)</f>
        <v>131</v>
      </c>
      <c r="I1242" s="115">
        <f>+IFERROR(LISTAS[[#This Row],[VENTA NETA]]/LISTAS[[#This Row],[COSTO]]-1,0)</f>
        <v>0.8395038167938933</v>
      </c>
      <c r="J1242" s="33" t="str">
        <f>IFERROR(VLOOKUP(LISTAS[[#This Row],[ID]],_01_CODIGOS_Y_COSTOS_xlsm[[Producto y N°]:[CODIGO]],2,0),"")</f>
        <v>Tuerca Reten para Tornillo Parker - #10 automotor</v>
      </c>
      <c r="M1242" s="22">
        <v>0</v>
      </c>
      <c r="N1242" s="23">
        <f>+LISTAS[[#This Row],[Precio]]+(LISTAS[[#This Row],[Precio]]*M1242)</f>
        <v>595</v>
      </c>
      <c r="O1242" s="24">
        <f t="shared" si="34"/>
        <v>240.97500000000002</v>
      </c>
      <c r="Q1242" s="21">
        <f>IFERROR(O1242/LISTAS[[#This Row],[COSTO]]-1,"")</f>
        <v>0.8395038167938933</v>
      </c>
      <c r="R1242" t="str">
        <f>+LISTAS[[#This Row],[ID]]</f>
        <v>TUERCAS RAPIDAS21</v>
      </c>
      <c r="T1242" s="29"/>
      <c r="U1242" s="25">
        <f>LISTAS[[#This Row],[COSTO]]+(LISTAS[[#This Row],[COSTO]]*T1242)</f>
        <v>131</v>
      </c>
      <c r="V1242" s="30">
        <f>IF(T1242="",0,U1242/LISTAS[[#This Row],[VENTA NETA]]-1)</f>
        <v>0</v>
      </c>
      <c r="X1242" s="25">
        <v>72.099999999999994</v>
      </c>
      <c r="Y1242" s="31">
        <f>IFERROR(LISTAS[[#This Row],[COSTO]]/X1242-1,"")</f>
        <v>0.81692094313453545</v>
      </c>
    </row>
    <row r="1243" spans="1:25" x14ac:dyDescent="0.2">
      <c r="A1243" s="6" t="s">
        <v>1886</v>
      </c>
      <c r="B1243" t="s">
        <v>1844</v>
      </c>
      <c r="C1243" s="15">
        <v>22</v>
      </c>
      <c r="D1243" t="s">
        <v>1887</v>
      </c>
      <c r="E1243" s="2">
        <v>530</v>
      </c>
      <c r="F1243" s="6" t="str">
        <f>+_xlfn.XLOOKUP(LISTAS[[#This Row],[ID]],_01_CODIGOS_Y_COSTOS_xlsm[Producto y N°],_01_CODIGOS_Y_COSTOS_xlsm[FABRICA],"",0,1)</f>
        <v>TOBAR</v>
      </c>
      <c r="G1243" s="13">
        <f>LISTAS[[#This Row],[Precio]]*(1-0.46)*(1-IF($C$3520="",0,$C$3520))</f>
        <v>214.65000000000003</v>
      </c>
      <c r="H1243" s="1">
        <f>+_xlfn.XLOOKUP(LISTAS[[#This Row],[ID]],_01_CODIGOS_Y_COSTOS_xlsm[Producto y N°],_01_CODIGOS_Y_COSTOS_xlsm[COSTO],0,0,1)</f>
        <v>117</v>
      </c>
      <c r="I1243" s="115">
        <f>+IFERROR(LISTAS[[#This Row],[VENTA NETA]]/LISTAS[[#This Row],[COSTO]]-1,0)</f>
        <v>0.83461538461538498</v>
      </c>
      <c r="J1243" s="33" t="str">
        <f>IFERROR(VLOOKUP(LISTAS[[#This Row],[ID]],_01_CODIGOS_Y_COSTOS_xlsm[[Producto y N°]:[CODIGO]],2,0),"")</f>
        <v>Tuerca Reten para Tornillo Parker - 8</v>
      </c>
      <c r="M1243" s="22">
        <v>0</v>
      </c>
      <c r="N1243" s="23">
        <f>+LISTAS[[#This Row],[Precio]]+(LISTAS[[#This Row],[Precio]]*M1243)</f>
        <v>530</v>
      </c>
      <c r="O1243" s="24">
        <f t="shared" si="34"/>
        <v>214.65000000000003</v>
      </c>
      <c r="Q1243" s="21">
        <f>IFERROR(O1243/LISTAS[[#This Row],[COSTO]]-1,"")</f>
        <v>0.83461538461538498</v>
      </c>
      <c r="R1243" t="str">
        <f>+LISTAS[[#This Row],[ID]]</f>
        <v>TUERCAS RAPIDAS22</v>
      </c>
      <c r="T1243" s="29"/>
      <c r="U1243" s="25">
        <f>LISTAS[[#This Row],[COSTO]]+(LISTAS[[#This Row],[COSTO]]*T1243)</f>
        <v>117</v>
      </c>
      <c r="V1243" s="30">
        <f>IF(T1243="",0,U1243/LISTAS[[#This Row],[VENTA NETA]]-1)</f>
        <v>0</v>
      </c>
      <c r="X1243" s="25">
        <v>61.8</v>
      </c>
      <c r="Y1243" s="31">
        <f>IFERROR(LISTAS[[#This Row],[COSTO]]/X1243-1,"")</f>
        <v>0.89320388349514568</v>
      </c>
    </row>
    <row r="1244" spans="1:25" x14ac:dyDescent="0.2">
      <c r="A1244" s="6" t="s">
        <v>1888</v>
      </c>
      <c r="B1244" t="s">
        <v>1844</v>
      </c>
      <c r="C1244" s="15">
        <v>24</v>
      </c>
      <c r="D1244" t="s">
        <v>1889</v>
      </c>
      <c r="E1244" s="2">
        <v>530</v>
      </c>
      <c r="F1244" s="6" t="str">
        <f>+_xlfn.XLOOKUP(LISTAS[[#This Row],[ID]],_01_CODIGOS_Y_COSTOS_xlsm[Producto y N°],_01_CODIGOS_Y_COSTOS_xlsm[FABRICA],"",0,1)</f>
        <v>TOBAR</v>
      </c>
      <c r="G1244" s="13">
        <f>LISTAS[[#This Row],[Precio]]*(1-0.46)*(1-IF($C$3520="",0,$C$3520))</f>
        <v>214.65000000000003</v>
      </c>
      <c r="H1244" s="1">
        <f>+_xlfn.XLOOKUP(LISTAS[[#This Row],[ID]],_01_CODIGOS_Y_COSTOS_xlsm[Producto y N°],_01_CODIGOS_Y_COSTOS_xlsm[COSTO],0,0,1)</f>
        <v>117</v>
      </c>
      <c r="I1244" s="115">
        <f>+IFERROR(LISTAS[[#This Row],[VENTA NETA]]/LISTAS[[#This Row],[COSTO]]-1,0)</f>
        <v>0.83461538461538498</v>
      </c>
      <c r="J1244" s="33" t="str">
        <f>IFERROR(VLOOKUP(LISTAS[[#This Row],[ID]],_01_CODIGOS_Y_COSTOS_xlsm[[Producto y N°]:[CODIGO]],2,0),"")</f>
        <v>Tuerca Reten para Tornillo Parker - 10</v>
      </c>
      <c r="M1244" s="22">
        <v>0</v>
      </c>
      <c r="N1244" s="23">
        <f>+LISTAS[[#This Row],[Precio]]+(LISTAS[[#This Row],[Precio]]*M1244)</f>
        <v>530</v>
      </c>
      <c r="O1244" s="24">
        <f t="shared" si="34"/>
        <v>214.65000000000003</v>
      </c>
      <c r="Q1244" s="21">
        <f>IFERROR(O1244/LISTAS[[#This Row],[COSTO]]-1,"")</f>
        <v>0.83461538461538498</v>
      </c>
      <c r="R1244" t="str">
        <f>+LISTAS[[#This Row],[ID]]</f>
        <v>TUERCAS RAPIDAS24</v>
      </c>
      <c r="T1244" s="29"/>
      <c r="U1244" s="25">
        <f>LISTAS[[#This Row],[COSTO]]+(LISTAS[[#This Row],[COSTO]]*T1244)</f>
        <v>117</v>
      </c>
      <c r="V1244" s="30">
        <f>IF(T1244="",0,U1244/LISTAS[[#This Row],[VENTA NETA]]-1)</f>
        <v>0</v>
      </c>
      <c r="X1244" s="25">
        <v>61.8</v>
      </c>
      <c r="Y1244" s="31">
        <f>IFERROR(LISTAS[[#This Row],[COSTO]]/X1244-1,"")</f>
        <v>0.89320388349514568</v>
      </c>
    </row>
    <row r="1245" spans="1:25" x14ac:dyDescent="0.2">
      <c r="A1245" s="6" t="s">
        <v>1890</v>
      </c>
      <c r="B1245" t="s">
        <v>1844</v>
      </c>
      <c r="C1245" s="15">
        <v>25</v>
      </c>
      <c r="D1245" t="s">
        <v>1891</v>
      </c>
      <c r="E1245" s="2">
        <v>595</v>
      </c>
      <c r="F1245" s="6" t="str">
        <f>+_xlfn.XLOOKUP(LISTAS[[#This Row],[ID]],_01_CODIGOS_Y_COSTOS_xlsm[Producto y N°],_01_CODIGOS_Y_COSTOS_xlsm[FABRICA],"",0,1)</f>
        <v>TOBAR</v>
      </c>
      <c r="G1245" s="13">
        <f>LISTAS[[#This Row],[Precio]]*(1-0.46)*(1-IF($C$3520="",0,$C$3520))</f>
        <v>240.97500000000002</v>
      </c>
      <c r="H1245" s="1">
        <f>+_xlfn.XLOOKUP(LISTAS[[#This Row],[ID]],_01_CODIGOS_Y_COSTOS_xlsm[Producto y N°],_01_CODIGOS_Y_COSTOS_xlsm[COSTO],0,0,1)</f>
        <v>131</v>
      </c>
      <c r="I1245" s="115">
        <f>+IFERROR(LISTAS[[#This Row],[VENTA NETA]]/LISTAS[[#This Row],[COSTO]]-1,0)</f>
        <v>0.8395038167938933</v>
      </c>
      <c r="J1245" s="33" t="str">
        <f>IFERROR(VLOOKUP(LISTAS[[#This Row],[ID]],_01_CODIGOS_Y_COSTOS_xlsm[[Producto y N°]:[CODIGO]],2,0),"")</f>
        <v>Tuerca Reten para Tornillo Parker - 12</v>
      </c>
      <c r="M1245" s="22">
        <v>0</v>
      </c>
      <c r="N1245" s="23">
        <f>+LISTAS[[#This Row],[Precio]]+(LISTAS[[#This Row],[Precio]]*M1245)</f>
        <v>595</v>
      </c>
      <c r="O1245" s="24">
        <f t="shared" si="34"/>
        <v>240.97500000000002</v>
      </c>
      <c r="Q1245" s="21">
        <f>IFERROR(O1245/LISTAS[[#This Row],[COSTO]]-1,"")</f>
        <v>0.8395038167938933</v>
      </c>
      <c r="R1245" t="str">
        <f>+LISTAS[[#This Row],[ID]]</f>
        <v>TUERCAS RAPIDAS25</v>
      </c>
      <c r="T1245" s="29"/>
      <c r="U1245" s="25">
        <f>LISTAS[[#This Row],[COSTO]]+(LISTAS[[#This Row],[COSTO]]*T1245)</f>
        <v>131</v>
      </c>
      <c r="V1245" s="30">
        <f>IF(T1245="",0,U1245/LISTAS[[#This Row],[VENTA NETA]]-1)</f>
        <v>0</v>
      </c>
      <c r="X1245" s="25">
        <v>72.099999999999994</v>
      </c>
      <c r="Y1245" s="31">
        <f>IFERROR(LISTAS[[#This Row],[COSTO]]/X1245-1,"")</f>
        <v>0.81692094313453545</v>
      </c>
    </row>
    <row r="1246" spans="1:25" x14ac:dyDescent="0.2">
      <c r="A1246" s="6" t="s">
        <v>1892</v>
      </c>
      <c r="B1246" t="s">
        <v>1844</v>
      </c>
      <c r="C1246" s="15">
        <v>26</v>
      </c>
      <c r="D1246" t="s">
        <v>1893</v>
      </c>
      <c r="E1246" s="2">
        <v>595</v>
      </c>
      <c r="F1246" s="6" t="str">
        <f>+_xlfn.XLOOKUP(LISTAS[[#This Row],[ID]],_01_CODIGOS_Y_COSTOS_xlsm[Producto y N°],_01_CODIGOS_Y_COSTOS_xlsm[FABRICA],"",0,1)</f>
        <v>TOBAR</v>
      </c>
      <c r="G1246" s="13">
        <f>LISTAS[[#This Row],[Precio]]*(1-0.46)*(1-IF($C$3520="",0,$C$3520))</f>
        <v>240.97500000000002</v>
      </c>
      <c r="H1246" s="1">
        <f>+_xlfn.XLOOKUP(LISTAS[[#This Row],[ID]],_01_CODIGOS_Y_COSTOS_xlsm[Producto y N°],_01_CODIGOS_Y_COSTOS_xlsm[COSTO],0,0,1)</f>
        <v>131</v>
      </c>
      <c r="I1246" s="115">
        <f>+IFERROR(LISTAS[[#This Row],[VENTA NETA]]/LISTAS[[#This Row],[COSTO]]-1,0)</f>
        <v>0.8395038167938933</v>
      </c>
      <c r="J1246" s="33" t="str">
        <f>IFERROR(VLOOKUP(LISTAS[[#This Row],[ID]],_01_CODIGOS_Y_COSTOS_xlsm[[Producto y N°]:[CODIGO]],2,0),"")</f>
        <v>Tuerca Reten para Tornillo Parker - 12 LARGA</v>
      </c>
      <c r="M1246" s="22">
        <v>0</v>
      </c>
      <c r="N1246" s="23">
        <f>+LISTAS[[#This Row],[Precio]]+(LISTAS[[#This Row],[Precio]]*M1246)</f>
        <v>595</v>
      </c>
      <c r="O1246" s="24">
        <f t="shared" si="34"/>
        <v>240.97500000000002</v>
      </c>
      <c r="Q1246" s="21">
        <f>IFERROR(O1246/LISTAS[[#This Row],[COSTO]]-1,"")</f>
        <v>0.8395038167938933</v>
      </c>
      <c r="R1246" t="str">
        <f>+LISTAS[[#This Row],[ID]]</f>
        <v>TUERCAS RAPIDAS26</v>
      </c>
      <c r="T1246" s="29"/>
      <c r="U1246" s="25">
        <f>LISTAS[[#This Row],[COSTO]]+(LISTAS[[#This Row],[COSTO]]*T1246)</f>
        <v>131</v>
      </c>
      <c r="V1246" s="30">
        <f>IF(T1246="",0,U1246/LISTAS[[#This Row],[VENTA NETA]]-1)</f>
        <v>0</v>
      </c>
      <c r="X1246" s="25">
        <v>72.099999999999994</v>
      </c>
      <c r="Y1246" s="31">
        <f>IFERROR(LISTAS[[#This Row],[COSTO]]/X1246-1,"")</f>
        <v>0.81692094313453545</v>
      </c>
    </row>
    <row r="1247" spans="1:25" x14ac:dyDescent="0.2">
      <c r="A1247" s="6" t="s">
        <v>1894</v>
      </c>
      <c r="B1247" t="s">
        <v>1844</v>
      </c>
      <c r="C1247" s="15">
        <v>28</v>
      </c>
      <c r="D1247" t="s">
        <v>1895</v>
      </c>
      <c r="E1247" s="2">
        <v>595</v>
      </c>
      <c r="F1247" s="6" t="str">
        <f>+_xlfn.XLOOKUP(LISTAS[[#This Row],[ID]],_01_CODIGOS_Y_COSTOS_xlsm[Producto y N°],_01_CODIGOS_Y_COSTOS_xlsm[FABRICA],"",0,1)</f>
        <v>TOBAR</v>
      </c>
      <c r="G1247" s="13">
        <f>LISTAS[[#This Row],[Precio]]*(1-0.46)*(1-IF($C$3520="",0,$C$3520))</f>
        <v>240.97500000000002</v>
      </c>
      <c r="H1247" s="1">
        <f>+_xlfn.XLOOKUP(LISTAS[[#This Row],[ID]],_01_CODIGOS_Y_COSTOS_xlsm[Producto y N°],_01_CODIGOS_Y_COSTOS_xlsm[COSTO],0,0,1)</f>
        <v>131</v>
      </c>
      <c r="I1247" s="115">
        <f>+IFERROR(LISTAS[[#This Row],[VENTA NETA]]/LISTAS[[#This Row],[COSTO]]-1,0)</f>
        <v>0.8395038167938933</v>
      </c>
      <c r="J1247" s="33" t="str">
        <f>IFERROR(VLOOKUP(LISTAS[[#This Row],[ID]],_01_CODIGOS_Y_COSTOS_xlsm[[Producto y N°]:[CODIGO]],2,0),"")</f>
        <v>Tuerca Reten para Tornillo Parker - 14</v>
      </c>
      <c r="M1247" s="22">
        <v>0</v>
      </c>
      <c r="N1247" s="23">
        <f>+LISTAS[[#This Row],[Precio]]+(LISTAS[[#This Row],[Precio]]*M1247)</f>
        <v>595</v>
      </c>
      <c r="O1247" s="24">
        <f t="shared" si="34"/>
        <v>240.97500000000002</v>
      </c>
      <c r="Q1247" s="21">
        <f>IFERROR(O1247/LISTAS[[#This Row],[COSTO]]-1,"")</f>
        <v>0.8395038167938933</v>
      </c>
      <c r="R1247" t="str">
        <f>+LISTAS[[#This Row],[ID]]</f>
        <v>TUERCAS RAPIDAS28</v>
      </c>
      <c r="T1247" s="29"/>
      <c r="U1247" s="25">
        <f>LISTAS[[#This Row],[COSTO]]+(LISTAS[[#This Row],[COSTO]]*T1247)</f>
        <v>131</v>
      </c>
      <c r="V1247" s="30">
        <f>IF(T1247="",0,U1247/LISTAS[[#This Row],[VENTA NETA]]-1)</f>
        <v>0</v>
      </c>
      <c r="X1247" s="25">
        <v>72.099999999999994</v>
      </c>
      <c r="Y1247" s="31">
        <f>IFERROR(LISTAS[[#This Row],[COSTO]]/X1247-1,"")</f>
        <v>0.81692094313453545</v>
      </c>
    </row>
    <row r="1248" spans="1:25" x14ac:dyDescent="0.2">
      <c r="A1248" s="6" t="s">
        <v>1896</v>
      </c>
      <c r="B1248" t="s">
        <v>1844</v>
      </c>
      <c r="C1248" s="15">
        <v>32</v>
      </c>
      <c r="D1248" t="s">
        <v>1897</v>
      </c>
      <c r="E1248" s="2">
        <v>295.95999999999998</v>
      </c>
      <c r="F1248" s="6" t="str">
        <f>+_xlfn.XLOOKUP(LISTAS[[#This Row],[ID]],_01_CODIGOS_Y_COSTOS_xlsm[Producto y N°],_01_CODIGOS_Y_COSTOS_xlsm[FABRICA],"",0,1)</f>
        <v>OTIA</v>
      </c>
      <c r="G1248" s="13">
        <f>LISTAS[[#This Row],[Precio]]*(1-0.46)*(1-IF($C$3520="",0,$C$3520))</f>
        <v>119.8638</v>
      </c>
      <c r="H1248" s="1">
        <f>+_xlfn.XLOOKUP(LISTAS[[#This Row],[ID]],_01_CODIGOS_Y_COSTOS_xlsm[Producto y N°],_01_CODIGOS_Y_COSTOS_xlsm[COSTO],0,0,1)</f>
        <v>23.608799999999999</v>
      </c>
      <c r="I1248" s="115">
        <f>+IFERROR(LISTAS[[#This Row],[VENTA NETA]]/LISTAS[[#This Row],[COSTO]]-1,0)</f>
        <v>4.0770814272644103</v>
      </c>
      <c r="J1248" s="33" t="str">
        <f>IFERROR(VLOOKUP(LISTAS[[#This Row],[ID]],_01_CODIGOS_Y_COSTOS_xlsm[[Producto y N°]:[CODIGO]],2,0),"")</f>
        <v>07506-15H</v>
      </c>
      <c r="M1248" s="22">
        <v>0</v>
      </c>
      <c r="N1248" s="23">
        <f>+LISTAS[[#This Row],[Precio]]+(LISTAS[[#This Row],[Precio]]*M1248)</f>
        <v>295.95999999999998</v>
      </c>
      <c r="O1248" s="24">
        <f t="shared" si="34"/>
        <v>119.8638</v>
      </c>
      <c r="Q1248" s="21">
        <f>IFERROR(O1248/LISTAS[[#This Row],[COSTO]]-1,"")</f>
        <v>4.0770814272644103</v>
      </c>
      <c r="R1248" t="str">
        <f>+LISTAS[[#This Row],[ID]]</f>
        <v>TUERCAS RAPIDAS32</v>
      </c>
      <c r="T1248" s="29"/>
      <c r="U1248" s="25">
        <f>LISTAS[[#This Row],[COSTO]]+(LISTAS[[#This Row],[COSTO]]*T1248)</f>
        <v>23.608799999999999</v>
      </c>
      <c r="V1248" s="30">
        <f>IF(T1248="",0,U1248/LISTAS[[#This Row],[VENTA NETA]]-1)</f>
        <v>0</v>
      </c>
      <c r="X1248" s="25">
        <v>61.8</v>
      </c>
      <c r="Y1248" s="31">
        <f>IFERROR(LISTAS[[#This Row],[COSTO]]/X1248-1,"")</f>
        <v>-0.6179805825242719</v>
      </c>
    </row>
    <row r="1249" spans="1:25" x14ac:dyDescent="0.2">
      <c r="A1249" s="6" t="s">
        <v>1898</v>
      </c>
      <c r="B1249" t="s">
        <v>1844</v>
      </c>
      <c r="C1249" s="15">
        <v>33</v>
      </c>
      <c r="D1249" t="s">
        <v>1899</v>
      </c>
      <c r="E1249" s="2">
        <v>295.95999999999998</v>
      </c>
      <c r="F1249" s="6" t="str">
        <f>+_xlfn.XLOOKUP(LISTAS[[#This Row],[ID]],_01_CODIGOS_Y_COSTOS_xlsm[Producto y N°],_01_CODIGOS_Y_COSTOS_xlsm[FABRICA],"",0,1)</f>
        <v>OTIA</v>
      </c>
      <c r="G1249" s="13">
        <f>LISTAS[[#This Row],[Precio]]*(1-0.46)*(1-IF($C$3520="",0,$C$3520))</f>
        <v>119.8638</v>
      </c>
      <c r="H1249" s="1">
        <f>+_xlfn.XLOOKUP(LISTAS[[#This Row],[ID]],_01_CODIGOS_Y_COSTOS_xlsm[Producto y N°],_01_CODIGOS_Y_COSTOS_xlsm[COSTO],0,0,1)</f>
        <v>25.876799999999999</v>
      </c>
      <c r="I1249" s="115">
        <f>+IFERROR(LISTAS[[#This Row],[VENTA NETA]]/LISTAS[[#This Row],[COSTO]]-1,0)</f>
        <v>3.6320951585976626</v>
      </c>
      <c r="J1249" s="33" t="str">
        <f>IFERROR(VLOOKUP(LISTAS[[#This Row],[ID]],_01_CODIGOS_Y_COSTOS_xlsm[[Producto y N°]:[CODIGO]],2,0),"")</f>
        <v>07507-15</v>
      </c>
      <c r="M1249" s="22">
        <v>0</v>
      </c>
      <c r="N1249" s="23">
        <f>+LISTAS[[#This Row],[Precio]]+(LISTAS[[#This Row],[Precio]]*M1249)</f>
        <v>295.95999999999998</v>
      </c>
      <c r="O1249" s="24">
        <f t="shared" si="34"/>
        <v>119.8638</v>
      </c>
      <c r="Q1249" s="21">
        <f>IFERROR(O1249/LISTAS[[#This Row],[COSTO]]-1,"")</f>
        <v>3.6320951585976626</v>
      </c>
      <c r="R1249" t="str">
        <f>+LISTAS[[#This Row],[ID]]</f>
        <v>TUERCAS RAPIDAS33</v>
      </c>
      <c r="T1249" s="29"/>
      <c r="U1249" s="25">
        <f>LISTAS[[#This Row],[COSTO]]+(LISTAS[[#This Row],[COSTO]]*T1249)</f>
        <v>25.876799999999999</v>
      </c>
      <c r="V1249" s="30">
        <f>IF(T1249="",0,U1249/LISTAS[[#This Row],[VENTA NETA]]-1)</f>
        <v>0</v>
      </c>
      <c r="X1249" s="25">
        <v>61.8</v>
      </c>
      <c r="Y1249" s="31">
        <f>IFERROR(LISTAS[[#This Row],[COSTO]]/X1249-1,"")</f>
        <v>-0.5812815533980582</v>
      </c>
    </row>
    <row r="1250" spans="1:25" x14ac:dyDescent="0.2">
      <c r="A1250" s="6" t="s">
        <v>1900</v>
      </c>
      <c r="B1250" t="s">
        <v>1844</v>
      </c>
      <c r="C1250" s="15">
        <v>34</v>
      </c>
      <c r="D1250" t="s">
        <v>1901</v>
      </c>
      <c r="E1250" s="2">
        <v>280.61</v>
      </c>
      <c r="F1250" s="6" t="str">
        <f>+_xlfn.XLOOKUP(LISTAS[[#This Row],[ID]],_01_CODIGOS_Y_COSTOS_xlsm[Producto y N°],_01_CODIGOS_Y_COSTOS_xlsm[FABRICA],"",0,1)</f>
        <v>OTIA</v>
      </c>
      <c r="G1250" s="13">
        <f>LISTAS[[#This Row],[Precio]]*(1-0.46)*(1-IF($C$3520="",0,$C$3520))</f>
        <v>113.64705000000001</v>
      </c>
      <c r="H1250" s="1">
        <f>+_xlfn.XLOOKUP(LISTAS[[#This Row],[ID]],_01_CODIGOS_Y_COSTOS_xlsm[Producto y N°],_01_CODIGOS_Y_COSTOS_xlsm[COSTO],0,0,1)</f>
        <v>25.876799999999999</v>
      </c>
      <c r="I1250" s="115">
        <f>+IFERROR(LISTAS[[#This Row],[VENTA NETA]]/LISTAS[[#This Row],[COSTO]]-1,0)</f>
        <v>3.3918510016694494</v>
      </c>
      <c r="J1250" s="33" t="str">
        <f>IFERROR(VLOOKUP(LISTAS[[#This Row],[ID]],_01_CODIGOS_Y_COSTOS_xlsm[[Producto y N°]:[CODIGO]],2,0),"")</f>
        <v>07508-15</v>
      </c>
      <c r="M1250" s="22">
        <v>0</v>
      </c>
      <c r="N1250" s="23">
        <f>+LISTAS[[#This Row],[Precio]]+(LISTAS[[#This Row],[Precio]]*M1250)</f>
        <v>280.61</v>
      </c>
      <c r="O1250" s="24">
        <f t="shared" si="34"/>
        <v>113.64705000000001</v>
      </c>
      <c r="Q1250" s="21">
        <f>IFERROR(O1250/LISTAS[[#This Row],[COSTO]]-1,"")</f>
        <v>3.3918510016694494</v>
      </c>
      <c r="R1250" t="str">
        <f>+LISTAS[[#This Row],[ID]]</f>
        <v>TUERCAS RAPIDAS34</v>
      </c>
      <c r="T1250" s="29"/>
      <c r="U1250" s="25">
        <f>LISTAS[[#This Row],[COSTO]]+(LISTAS[[#This Row],[COSTO]]*T1250)</f>
        <v>25.876799999999999</v>
      </c>
      <c r="V1250" s="30">
        <f>IF(T1250="",0,U1250/LISTAS[[#This Row],[VENTA NETA]]-1)</f>
        <v>0</v>
      </c>
      <c r="X1250" s="25">
        <v>61.8</v>
      </c>
      <c r="Y1250" s="31">
        <f>IFERROR(LISTAS[[#This Row],[COSTO]]/X1250-1,"")</f>
        <v>-0.5812815533980582</v>
      </c>
    </row>
    <row r="1251" spans="1:25" x14ac:dyDescent="0.2">
      <c r="A1251" s="6" t="s">
        <v>1902</v>
      </c>
      <c r="B1251" t="s">
        <v>1844</v>
      </c>
      <c r="C1251" s="15">
        <v>35</v>
      </c>
      <c r="D1251" t="s">
        <v>1903</v>
      </c>
      <c r="E1251" s="2">
        <v>155.9</v>
      </c>
      <c r="F1251" s="6" t="str">
        <f>+_xlfn.XLOOKUP(LISTAS[[#This Row],[ID]],_01_CODIGOS_Y_COSTOS_xlsm[Producto y N°],_01_CODIGOS_Y_COSTOS_xlsm[FABRICA],"",0,1)</f>
        <v>OTIA</v>
      </c>
      <c r="G1251" s="13">
        <f>LISTAS[[#This Row],[Precio]]*(1-0.46)*(1-IF($C$3520="",0,$C$3520))</f>
        <v>63.139500000000005</v>
      </c>
      <c r="H1251" s="1">
        <f>+_xlfn.XLOOKUP(LISTAS[[#This Row],[ID]],_01_CODIGOS_Y_COSTOS_xlsm[Producto y N°],_01_CODIGOS_Y_COSTOS_xlsm[COSTO],0,0,1)</f>
        <v>34.0578</v>
      </c>
      <c r="I1251" s="115">
        <f>+IFERROR(LISTAS[[#This Row],[VENTA NETA]]/LISTAS[[#This Row],[COSTO]]-1,0)</f>
        <v>0.85389250039638509</v>
      </c>
      <c r="J1251" s="33" t="str">
        <f>IFERROR(VLOOKUP(LISTAS[[#This Row],[ID]],_01_CODIGOS_Y_COSTOS_xlsm[[Producto y N°]:[CODIGO]],2,0),"")</f>
        <v>07509-18</v>
      </c>
      <c r="M1251" s="22">
        <v>0</v>
      </c>
      <c r="N1251" s="23">
        <f>+LISTAS[[#This Row],[Precio]]+(LISTAS[[#This Row],[Precio]]*M1251)</f>
        <v>155.9</v>
      </c>
      <c r="O1251" s="24">
        <f t="shared" si="34"/>
        <v>63.139500000000005</v>
      </c>
      <c r="Q1251" s="21">
        <f>IFERROR(O1251/LISTAS[[#This Row],[COSTO]]-1,"")</f>
        <v>0.85389250039638509</v>
      </c>
      <c r="R1251" t="str">
        <f>+LISTAS[[#This Row],[ID]]</f>
        <v>TUERCAS RAPIDAS35</v>
      </c>
      <c r="T1251" s="29"/>
      <c r="U1251" s="25">
        <f>LISTAS[[#This Row],[COSTO]]+(LISTAS[[#This Row],[COSTO]]*T1251)</f>
        <v>34.0578</v>
      </c>
      <c r="V1251" s="30">
        <f>IF(T1251="",0,U1251/LISTAS[[#This Row],[VENTA NETA]]-1)</f>
        <v>0</v>
      </c>
      <c r="X1251" s="25">
        <v>0</v>
      </c>
      <c r="Y1251" s="31" t="str">
        <f>IFERROR(LISTAS[[#This Row],[COSTO]]/X1251-1,"")</f>
        <v/>
      </c>
    </row>
    <row r="1252" spans="1:25" x14ac:dyDescent="0.2">
      <c r="A1252" s="6" t="s">
        <v>1904</v>
      </c>
      <c r="B1252" t="s">
        <v>1844</v>
      </c>
      <c r="C1252" s="15">
        <v>36</v>
      </c>
      <c r="D1252" t="s">
        <v>1905</v>
      </c>
      <c r="E1252" s="2">
        <v>276.37</v>
      </c>
      <c r="F1252" s="6" t="str">
        <f>+_xlfn.XLOOKUP(LISTAS[[#This Row],[ID]],_01_CODIGOS_Y_COSTOS_xlsm[Producto y N°],_01_CODIGOS_Y_COSTOS_xlsm[FABRICA],"",0,1)</f>
        <v>OTIA</v>
      </c>
      <c r="G1252" s="13">
        <f>LISTAS[[#This Row],[Precio]]*(1-0.46)*(1-IF($C$3520="",0,$C$3520))</f>
        <v>111.92985</v>
      </c>
      <c r="H1252" s="1">
        <f>+_xlfn.XLOOKUP(LISTAS[[#This Row],[ID]],_01_CODIGOS_Y_COSTOS_xlsm[Producto y N°],_01_CODIGOS_Y_COSTOS_xlsm[COSTO],0,0,1)</f>
        <v>34.020000000000003</v>
      </c>
      <c r="I1252" s="115">
        <f>+IFERROR(LISTAS[[#This Row],[VENTA NETA]]/LISTAS[[#This Row],[COSTO]]-1,0)</f>
        <v>2.2901190476190472</v>
      </c>
      <c r="J1252" s="33" t="str">
        <f>IFERROR(VLOOKUP(LISTAS[[#This Row],[ID]],_01_CODIGOS_Y_COSTOS_xlsm[[Producto y N°]:[CODIGO]],2,0),"")</f>
        <v>075010-18</v>
      </c>
      <c r="M1252" s="22">
        <v>0</v>
      </c>
      <c r="N1252" s="23">
        <f>+LISTAS[[#This Row],[Precio]]+(LISTAS[[#This Row],[Precio]]*M1252)</f>
        <v>276.37</v>
      </c>
      <c r="O1252" s="24">
        <f t="shared" si="34"/>
        <v>111.92985</v>
      </c>
      <c r="Q1252" s="21">
        <f>IFERROR(O1252/LISTAS[[#This Row],[COSTO]]-1,"")</f>
        <v>2.2901190476190472</v>
      </c>
      <c r="R1252" t="str">
        <f>+LISTAS[[#This Row],[ID]]</f>
        <v>TUERCAS RAPIDAS36</v>
      </c>
      <c r="T1252" s="29"/>
      <c r="U1252" s="25">
        <f>LISTAS[[#This Row],[COSTO]]+(LISTAS[[#This Row],[COSTO]]*T1252)</f>
        <v>34.020000000000003</v>
      </c>
      <c r="V1252" s="30">
        <f>IF(T1252="",0,U1252/LISTAS[[#This Row],[VENTA NETA]]-1)</f>
        <v>0</v>
      </c>
      <c r="X1252" s="25">
        <v>61.8</v>
      </c>
      <c r="Y1252" s="31">
        <f>IFERROR(LISTAS[[#This Row],[COSTO]]/X1252-1,"")</f>
        <v>-0.44951456310679605</v>
      </c>
    </row>
    <row r="1253" spans="1:25" x14ac:dyDescent="0.2">
      <c r="A1253" s="6" t="s">
        <v>1906</v>
      </c>
      <c r="B1253" t="s">
        <v>1844</v>
      </c>
      <c r="C1253" s="15">
        <v>42</v>
      </c>
      <c r="D1253" t="s">
        <v>1907</v>
      </c>
      <c r="E1253" s="2">
        <v>660</v>
      </c>
      <c r="F1253" s="6" t="str">
        <f>+_xlfn.XLOOKUP(LISTAS[[#This Row],[ID]],_01_CODIGOS_Y_COSTOS_xlsm[Producto y N°],_01_CODIGOS_Y_COSTOS_xlsm[FABRICA],"",0,1)</f>
        <v>TOBAR</v>
      </c>
      <c r="G1253" s="13">
        <f>LISTAS[[#This Row],[Precio]]*(1-0.46)*(1-IF($C$3520="",0,$C$3520))</f>
        <v>267.3</v>
      </c>
      <c r="H1253" s="1">
        <f>+_xlfn.XLOOKUP(LISTAS[[#This Row],[ID]],_01_CODIGOS_Y_COSTOS_xlsm[Producto y N°],_01_CODIGOS_Y_COSTOS_xlsm[COSTO],0,0,1)</f>
        <v>145</v>
      </c>
      <c r="I1253" s="115">
        <f>+IFERROR(LISTAS[[#This Row],[VENTA NETA]]/LISTAS[[#This Row],[COSTO]]-1,0)</f>
        <v>0.84344827586206894</v>
      </c>
      <c r="J1253" s="33" t="str">
        <f>IFERROR(VLOOKUP(LISTAS[[#This Row],[ID]],_01_CODIGOS_Y_COSTOS_xlsm[[Producto y N°]:[CODIGO]],2,0),"")</f>
        <v>Tuerca Tina  Inserto para Madera - W 3/16</v>
      </c>
      <c r="M1253" s="22">
        <v>0</v>
      </c>
      <c r="N1253" s="23">
        <f>+LISTAS[[#This Row],[Precio]]+(LISTAS[[#This Row],[Precio]]*M1253)</f>
        <v>660</v>
      </c>
      <c r="O1253" s="24">
        <f t="shared" si="34"/>
        <v>267.3</v>
      </c>
      <c r="Q1253" s="21">
        <f>IFERROR(O1253/LISTAS[[#This Row],[COSTO]]-1,"")</f>
        <v>0.84344827586206894</v>
      </c>
      <c r="R1253" t="str">
        <f>+LISTAS[[#This Row],[ID]]</f>
        <v>TUERCAS RAPIDAS42</v>
      </c>
      <c r="T1253" s="29"/>
      <c r="U1253" s="25">
        <f>LISTAS[[#This Row],[COSTO]]+(LISTAS[[#This Row],[COSTO]]*T1253)</f>
        <v>145</v>
      </c>
      <c r="V1253" s="30">
        <f>IF(T1253="",0,U1253/LISTAS[[#This Row],[VENTA NETA]]-1)</f>
        <v>0</v>
      </c>
      <c r="X1253" s="25">
        <v>72.099999999999994</v>
      </c>
      <c r="Y1253" s="31">
        <f>IFERROR(LISTAS[[#This Row],[COSTO]]/X1253-1,"")</f>
        <v>1.0110957004160888</v>
      </c>
    </row>
    <row r="1254" spans="1:25" x14ac:dyDescent="0.2">
      <c r="A1254" s="6" t="s">
        <v>1908</v>
      </c>
      <c r="B1254" t="s">
        <v>1844</v>
      </c>
      <c r="C1254" s="15">
        <v>43</v>
      </c>
      <c r="D1254" t="s">
        <v>1909</v>
      </c>
      <c r="E1254" s="2">
        <v>660</v>
      </c>
      <c r="F1254" s="6" t="str">
        <f>+_xlfn.XLOOKUP(LISTAS[[#This Row],[ID]],_01_CODIGOS_Y_COSTOS_xlsm[Producto y N°],_01_CODIGOS_Y_COSTOS_xlsm[FABRICA],"",0,1)</f>
        <v>TOBAR</v>
      </c>
      <c r="G1254" s="13">
        <f>LISTAS[[#This Row],[Precio]]*(1-0.46)*(1-IF($C$3520="",0,$C$3520))</f>
        <v>267.3</v>
      </c>
      <c r="H1254" s="1">
        <f>+_xlfn.XLOOKUP(LISTAS[[#This Row],[ID]],_01_CODIGOS_Y_COSTOS_xlsm[Producto y N°],_01_CODIGOS_Y_COSTOS_xlsm[COSTO],0,0,1)</f>
        <v>145</v>
      </c>
      <c r="I1254" s="115">
        <f>+IFERROR(LISTAS[[#This Row],[VENTA NETA]]/LISTAS[[#This Row],[COSTO]]-1,0)</f>
        <v>0.84344827586206894</v>
      </c>
      <c r="J1254" s="33" t="str">
        <f>IFERROR(VLOOKUP(LISTAS[[#This Row],[ID]],_01_CODIGOS_Y_COSTOS_xlsm[[Producto y N°]:[CODIGO]],2,0),"")</f>
        <v>Tuerca Tina  Inserto para Madera - M 5</v>
      </c>
      <c r="M1254" s="22">
        <v>0</v>
      </c>
      <c r="N1254" s="23">
        <f>+LISTAS[[#This Row],[Precio]]+(LISTAS[[#This Row],[Precio]]*M1254)</f>
        <v>660</v>
      </c>
      <c r="O1254" s="24">
        <f t="shared" si="34"/>
        <v>267.3</v>
      </c>
      <c r="Q1254" s="21">
        <f>IFERROR(O1254/LISTAS[[#This Row],[COSTO]]-1,"")</f>
        <v>0.84344827586206894</v>
      </c>
      <c r="R1254" t="str">
        <f>+LISTAS[[#This Row],[ID]]</f>
        <v>TUERCAS RAPIDAS43</v>
      </c>
      <c r="T1254" s="29"/>
      <c r="U1254" s="25">
        <f>LISTAS[[#This Row],[COSTO]]+(LISTAS[[#This Row],[COSTO]]*T1254)</f>
        <v>145</v>
      </c>
      <c r="V1254" s="30">
        <f>IF(T1254="",0,U1254/LISTAS[[#This Row],[VENTA NETA]]-1)</f>
        <v>0</v>
      </c>
      <c r="X1254" s="25">
        <v>72.099999999999994</v>
      </c>
      <c r="Y1254" s="31">
        <f>IFERROR(LISTAS[[#This Row],[COSTO]]/X1254-1,"")</f>
        <v>1.0110957004160888</v>
      </c>
    </row>
    <row r="1255" spans="1:25" x14ac:dyDescent="0.2">
      <c r="A1255" s="6" t="s">
        <v>1910</v>
      </c>
      <c r="B1255" t="s">
        <v>1844</v>
      </c>
      <c r="C1255" s="15">
        <v>44</v>
      </c>
      <c r="D1255" t="s">
        <v>1911</v>
      </c>
      <c r="E1255" s="2">
        <v>725</v>
      </c>
      <c r="F1255" s="6" t="str">
        <f>+_xlfn.XLOOKUP(LISTAS[[#This Row],[ID]],_01_CODIGOS_Y_COSTOS_xlsm[Producto y N°],_01_CODIGOS_Y_COSTOS_xlsm[FABRICA],"",0,1)</f>
        <v>TOBAR</v>
      </c>
      <c r="G1255" s="13">
        <f>LISTAS[[#This Row],[Precio]]*(1-0.46)*(1-IF($C$3520="",0,$C$3520))</f>
        <v>293.625</v>
      </c>
      <c r="H1255" s="1">
        <f>+_xlfn.XLOOKUP(LISTAS[[#This Row],[ID]],_01_CODIGOS_Y_COSTOS_xlsm[Producto y N°],_01_CODIGOS_Y_COSTOS_xlsm[COSTO],0,0,1)</f>
        <v>159</v>
      </c>
      <c r="I1255" s="115">
        <f>+IFERROR(LISTAS[[#This Row],[VENTA NETA]]/LISTAS[[#This Row],[COSTO]]-1,0)</f>
        <v>0.84669811320754707</v>
      </c>
      <c r="J1255" s="33" t="str">
        <f>IFERROR(VLOOKUP(LISTAS[[#This Row],[ID]],_01_CODIGOS_Y_COSTOS_xlsm[[Producto y N°]:[CODIGO]],2,0),"")</f>
        <v>Tuerca Tina  Inserto para Madera - W ¼</v>
      </c>
      <c r="M1255" s="22">
        <v>0</v>
      </c>
      <c r="N1255" s="23">
        <f>+LISTAS[[#This Row],[Precio]]+(LISTAS[[#This Row],[Precio]]*M1255)</f>
        <v>725</v>
      </c>
      <c r="O1255" s="24">
        <f t="shared" si="34"/>
        <v>293.625</v>
      </c>
      <c r="Q1255" s="21">
        <f>IFERROR(O1255/LISTAS[[#This Row],[COSTO]]-1,"")</f>
        <v>0.84669811320754707</v>
      </c>
      <c r="R1255" t="str">
        <f>+LISTAS[[#This Row],[ID]]</f>
        <v>TUERCAS RAPIDAS44</v>
      </c>
      <c r="T1255" s="29"/>
      <c r="U1255" s="25">
        <f>LISTAS[[#This Row],[COSTO]]+(LISTAS[[#This Row],[COSTO]]*T1255)</f>
        <v>159</v>
      </c>
      <c r="V1255" s="30">
        <f>IF(T1255="",0,U1255/LISTAS[[#This Row],[VENTA NETA]]-1)</f>
        <v>0</v>
      </c>
      <c r="X1255" s="25">
        <v>82.4</v>
      </c>
      <c r="Y1255" s="31">
        <f>IFERROR(LISTAS[[#This Row],[COSTO]]/X1255-1,"")</f>
        <v>0.92961165048543681</v>
      </c>
    </row>
    <row r="1256" spans="1:25" x14ac:dyDescent="0.2">
      <c r="A1256" s="6" t="s">
        <v>1912</v>
      </c>
      <c r="B1256" t="s">
        <v>1844</v>
      </c>
      <c r="C1256" s="15">
        <v>45</v>
      </c>
      <c r="D1256" t="s">
        <v>1913</v>
      </c>
      <c r="E1256" s="2">
        <v>725</v>
      </c>
      <c r="F1256" s="6" t="str">
        <f>+_xlfn.XLOOKUP(LISTAS[[#This Row],[ID]],_01_CODIGOS_Y_COSTOS_xlsm[Producto y N°],_01_CODIGOS_Y_COSTOS_xlsm[FABRICA],"",0,1)</f>
        <v>TOBAR</v>
      </c>
      <c r="G1256" s="13">
        <f>LISTAS[[#This Row],[Precio]]*(1-0.46)*(1-IF($C$3520="",0,$C$3520))</f>
        <v>293.625</v>
      </c>
      <c r="H1256" s="1">
        <f>+_xlfn.XLOOKUP(LISTAS[[#This Row],[ID]],_01_CODIGOS_Y_COSTOS_xlsm[Producto y N°],_01_CODIGOS_Y_COSTOS_xlsm[COSTO],0,0,1)</f>
        <v>159</v>
      </c>
      <c r="I1256" s="115">
        <f>+IFERROR(LISTAS[[#This Row],[VENTA NETA]]/LISTAS[[#This Row],[COSTO]]-1,0)</f>
        <v>0.84669811320754707</v>
      </c>
      <c r="J1256" s="33" t="str">
        <f>IFERROR(VLOOKUP(LISTAS[[#This Row],[ID]],_01_CODIGOS_Y_COSTOS_xlsm[[Producto y N°]:[CODIGO]],2,0),"")</f>
        <v>Tuerca Tina  Inserto para Madera - M 6</v>
      </c>
      <c r="M1256" s="22">
        <v>0</v>
      </c>
      <c r="N1256" s="23">
        <f>+LISTAS[[#This Row],[Precio]]+(LISTAS[[#This Row],[Precio]]*M1256)</f>
        <v>725</v>
      </c>
      <c r="O1256" s="24">
        <f t="shared" si="34"/>
        <v>293.625</v>
      </c>
      <c r="Q1256" s="21">
        <f>IFERROR(O1256/LISTAS[[#This Row],[COSTO]]-1,"")</f>
        <v>0.84669811320754707</v>
      </c>
      <c r="R1256" t="str">
        <f>+LISTAS[[#This Row],[ID]]</f>
        <v>TUERCAS RAPIDAS45</v>
      </c>
      <c r="T1256" s="29"/>
      <c r="U1256" s="25">
        <f>LISTAS[[#This Row],[COSTO]]+(LISTAS[[#This Row],[COSTO]]*T1256)</f>
        <v>159</v>
      </c>
      <c r="V1256" s="30">
        <f>IF(T1256="",0,U1256/LISTAS[[#This Row],[VENTA NETA]]-1)</f>
        <v>0</v>
      </c>
      <c r="X1256" s="25">
        <v>82.4</v>
      </c>
      <c r="Y1256" s="31">
        <f>IFERROR(LISTAS[[#This Row],[COSTO]]/X1256-1,"")</f>
        <v>0.92961165048543681</v>
      </c>
    </row>
    <row r="1257" spans="1:25" x14ac:dyDescent="0.2">
      <c r="A1257" s="6" t="s">
        <v>1914</v>
      </c>
      <c r="B1257" t="s">
        <v>1844</v>
      </c>
      <c r="C1257" s="15">
        <v>46</v>
      </c>
      <c r="D1257" t="s">
        <v>1915</v>
      </c>
      <c r="E1257" s="2">
        <v>790</v>
      </c>
      <c r="F1257" s="6" t="str">
        <f>+_xlfn.XLOOKUP(LISTAS[[#This Row],[ID]],_01_CODIGOS_Y_COSTOS_xlsm[Producto y N°],_01_CODIGOS_Y_COSTOS_xlsm[FABRICA],"",0,1)</f>
        <v>TOBAR</v>
      </c>
      <c r="G1257" s="13">
        <f>LISTAS[[#This Row],[Precio]]*(1-0.46)*(1-IF($C$3520="",0,$C$3520))</f>
        <v>319.95000000000005</v>
      </c>
      <c r="H1257" s="1">
        <f>+_xlfn.XLOOKUP(LISTAS[[#This Row],[ID]],_01_CODIGOS_Y_COSTOS_xlsm[Producto y N°],_01_CODIGOS_Y_COSTOS_xlsm[COSTO],0,0,1)</f>
        <v>174</v>
      </c>
      <c r="I1257" s="115">
        <f>+IFERROR(LISTAS[[#This Row],[VENTA NETA]]/LISTAS[[#This Row],[COSTO]]-1,0)</f>
        <v>0.83879310344827607</v>
      </c>
      <c r="J1257" s="33" t="str">
        <f>IFERROR(VLOOKUP(LISTAS[[#This Row],[ID]],_01_CODIGOS_Y_COSTOS_xlsm[[Producto y N°]:[CODIGO]],2,0),"")</f>
        <v>Tuerca Tina  Inserto para Madera - W 5/16</v>
      </c>
      <c r="M1257" s="22">
        <v>0</v>
      </c>
      <c r="N1257" s="23">
        <f>+LISTAS[[#This Row],[Precio]]+(LISTAS[[#This Row],[Precio]]*M1257)</f>
        <v>790</v>
      </c>
      <c r="O1257" s="24">
        <f t="shared" ref="O1257:O1320" si="35">N1257*(1-0.46)*(1-IF($C$3520="",0,$C$3520))</f>
        <v>319.95000000000005</v>
      </c>
      <c r="Q1257" s="21">
        <f>IFERROR(O1257/LISTAS[[#This Row],[COSTO]]-1,"")</f>
        <v>0.83879310344827607</v>
      </c>
      <c r="R1257" t="str">
        <f>+LISTAS[[#This Row],[ID]]</f>
        <v>TUERCAS RAPIDAS46</v>
      </c>
      <c r="T1257" s="29"/>
      <c r="U1257" s="25">
        <f>LISTAS[[#This Row],[COSTO]]+(LISTAS[[#This Row],[COSTO]]*T1257)</f>
        <v>174</v>
      </c>
      <c r="V1257" s="30">
        <f>IF(T1257="",0,U1257/LISTAS[[#This Row],[VENTA NETA]]-1)</f>
        <v>0</v>
      </c>
      <c r="X1257" s="25">
        <v>92.7</v>
      </c>
      <c r="Y1257" s="31">
        <f>IFERROR(LISTAS[[#This Row],[COSTO]]/X1257-1,"")</f>
        <v>0.87702265372168275</v>
      </c>
    </row>
    <row r="1258" spans="1:25" x14ac:dyDescent="0.2">
      <c r="A1258" s="6" t="s">
        <v>1916</v>
      </c>
      <c r="B1258" t="s">
        <v>1844</v>
      </c>
      <c r="C1258" s="15">
        <v>47</v>
      </c>
      <c r="D1258" t="s">
        <v>1917</v>
      </c>
      <c r="E1258" s="2">
        <v>790</v>
      </c>
      <c r="F1258" s="6" t="str">
        <f>+_xlfn.XLOOKUP(LISTAS[[#This Row],[ID]],_01_CODIGOS_Y_COSTOS_xlsm[Producto y N°],_01_CODIGOS_Y_COSTOS_xlsm[FABRICA],"",0,1)</f>
        <v>TOBAR</v>
      </c>
      <c r="G1258" s="13">
        <f>LISTAS[[#This Row],[Precio]]*(1-0.46)*(1-IF($C$3520="",0,$C$3520))</f>
        <v>319.95000000000005</v>
      </c>
      <c r="H1258" s="1">
        <f>+_xlfn.XLOOKUP(LISTAS[[#This Row],[ID]],_01_CODIGOS_Y_COSTOS_xlsm[Producto y N°],_01_CODIGOS_Y_COSTOS_xlsm[COSTO],0,0,1)</f>
        <v>174</v>
      </c>
      <c r="I1258" s="115">
        <f>+IFERROR(LISTAS[[#This Row],[VENTA NETA]]/LISTAS[[#This Row],[COSTO]]-1,0)</f>
        <v>0.83879310344827607</v>
      </c>
      <c r="J1258" s="33" t="str">
        <f>IFERROR(VLOOKUP(LISTAS[[#This Row],[ID]],_01_CODIGOS_Y_COSTOS_xlsm[[Producto y N°]:[CODIGO]],2,0),"")</f>
        <v>Tuerca Tina  Inserto para Madera - M 8</v>
      </c>
      <c r="M1258" s="22">
        <v>0</v>
      </c>
      <c r="N1258" s="23">
        <f>+LISTAS[[#This Row],[Precio]]+(LISTAS[[#This Row],[Precio]]*M1258)</f>
        <v>790</v>
      </c>
      <c r="O1258" s="24">
        <f t="shared" si="35"/>
        <v>319.95000000000005</v>
      </c>
      <c r="Q1258" s="21">
        <f>IFERROR(O1258/LISTAS[[#This Row],[COSTO]]-1,"")</f>
        <v>0.83879310344827607</v>
      </c>
      <c r="R1258" t="str">
        <f>+LISTAS[[#This Row],[ID]]</f>
        <v>TUERCAS RAPIDAS47</v>
      </c>
      <c r="T1258" s="29"/>
      <c r="U1258" s="25">
        <f>LISTAS[[#This Row],[COSTO]]+(LISTAS[[#This Row],[COSTO]]*T1258)</f>
        <v>174</v>
      </c>
      <c r="V1258" s="30">
        <f>IF(T1258="",0,U1258/LISTAS[[#This Row],[VENTA NETA]]-1)</f>
        <v>0</v>
      </c>
      <c r="X1258" s="25">
        <v>92.7</v>
      </c>
      <c r="Y1258" s="31">
        <f>IFERROR(LISTAS[[#This Row],[COSTO]]/X1258-1,"")</f>
        <v>0.87702265372168275</v>
      </c>
    </row>
    <row r="1259" spans="1:25" x14ac:dyDescent="0.2">
      <c r="A1259" s="6" t="s">
        <v>1918</v>
      </c>
      <c r="B1259" t="s">
        <v>1919</v>
      </c>
      <c r="C1259" t="s">
        <v>1920</v>
      </c>
      <c r="D1259" t="s">
        <v>1921</v>
      </c>
      <c r="E1259" s="2">
        <v>1136</v>
      </c>
      <c r="F1259" s="6" t="str">
        <f>+_xlfn.XLOOKUP(LISTAS[[#This Row],[ID]],_01_CODIGOS_Y_COSTOS_xlsm[Producto y N°],_01_CODIGOS_Y_COSTOS_xlsm[FABRICA],"",0,1)</f>
        <v>KLOSTER</v>
      </c>
      <c r="G1259" s="13">
        <f>LISTAS[[#This Row],[Precio]]*(1-0.46)*(1-IF($C$3520="",0,$C$3520))</f>
        <v>460.08000000000004</v>
      </c>
      <c r="H1259" s="1">
        <f>+_xlfn.XLOOKUP(LISTAS[[#This Row],[ID]],_01_CODIGOS_Y_COSTOS_xlsm[Producto y N°],_01_CODIGOS_Y_COSTOS_xlsm[COSTO],0,0,1)</f>
        <v>256.29239999999999</v>
      </c>
      <c r="I1259" s="115">
        <f>+IFERROR(LISTAS[[#This Row],[VENTA NETA]]/LISTAS[[#This Row],[COSTO]]-1,0)</f>
        <v>0.79513711682437749</v>
      </c>
      <c r="J1259" s="33" t="str">
        <f>IFERROR(VLOOKUP(LISTAS[[#This Row],[ID]],_01_CODIGOS_Y_COSTOS_xlsm[[Producto y N°]:[CODIGO]],2,0),"")</f>
        <v>Co7,5.15.1,5</v>
      </c>
      <c r="M1259" s="22">
        <v>0</v>
      </c>
      <c r="N1259" s="23">
        <f>+LISTAS[[#This Row],[Precio]]+(LISTAS[[#This Row],[Precio]]*M1259)</f>
        <v>1136</v>
      </c>
      <c r="O1259" s="24">
        <f t="shared" si="35"/>
        <v>460.08000000000004</v>
      </c>
      <c r="Q1259" s="21">
        <f>IFERROR(O1259/LISTAS[[#This Row],[COSTO]]-1,"")</f>
        <v>0.79513711682437749</v>
      </c>
      <c r="R1259" t="str">
        <f>+LISTAS[[#This Row],[ID]]</f>
        <v>ARANDELAS DE COBRE7,5 x 15 x 1,5</v>
      </c>
      <c r="T1259" s="29"/>
      <c r="U1259" s="25">
        <f>LISTAS[[#This Row],[COSTO]]+(LISTAS[[#This Row],[COSTO]]*T1259)</f>
        <v>256.29239999999999</v>
      </c>
      <c r="V1259" s="30">
        <f>IF(T1259="",0,U1259/LISTAS[[#This Row],[VENTA NETA]]-1)</f>
        <v>0</v>
      </c>
      <c r="X1259" s="25">
        <v>223.18799999999999</v>
      </c>
      <c r="Y1259" s="31">
        <f>IFERROR(LISTAS[[#This Row],[COSTO]]/X1259-1,"")</f>
        <v>0.1483251787730524</v>
      </c>
    </row>
    <row r="1260" spans="1:25" x14ac:dyDescent="0.2">
      <c r="A1260" s="6" t="s">
        <v>1922</v>
      </c>
      <c r="B1260" t="s">
        <v>1919</v>
      </c>
      <c r="C1260" t="s">
        <v>1923</v>
      </c>
      <c r="D1260" t="s">
        <v>1921</v>
      </c>
      <c r="E1260" s="2">
        <v>1420.21</v>
      </c>
      <c r="F1260" s="6" t="str">
        <f>+_xlfn.XLOOKUP(LISTAS[[#This Row],[ID]],_01_CODIGOS_Y_COSTOS_xlsm[Producto y N°],_01_CODIGOS_Y_COSTOS_xlsm[FABRICA],"",0,1)</f>
        <v>KLOSTER</v>
      </c>
      <c r="G1260" s="13">
        <f>LISTAS[[#This Row],[Precio]]*(1-0.46)*(1-IF($C$3520="",0,$C$3520))</f>
        <v>575.18505000000005</v>
      </c>
      <c r="H1260" s="1">
        <f>+_xlfn.XLOOKUP(LISTAS[[#This Row],[ID]],_01_CODIGOS_Y_COSTOS_xlsm[Producto y N°],_01_CODIGOS_Y_COSTOS_xlsm[COSTO],0,0,1)</f>
        <v>320.4126</v>
      </c>
      <c r="I1260" s="115">
        <f>+IFERROR(LISTAS[[#This Row],[VENTA NETA]]/LISTAS[[#This Row],[COSTO]]-1,0)</f>
        <v>0.79513867432179652</v>
      </c>
      <c r="J1260" s="33" t="str">
        <f>IFERROR(VLOOKUP(LISTAS[[#This Row],[ID]],_01_CODIGOS_Y_COSTOS_xlsm[[Producto y N°]:[CODIGO]],2,0),"")</f>
        <v>Co7,5.15.2</v>
      </c>
      <c r="M1260" s="22">
        <v>0</v>
      </c>
      <c r="N1260" s="23">
        <f>+LISTAS[[#This Row],[Precio]]+(LISTAS[[#This Row],[Precio]]*M1260)</f>
        <v>1420.21</v>
      </c>
      <c r="O1260" s="24">
        <f t="shared" si="35"/>
        <v>575.18505000000005</v>
      </c>
      <c r="Q1260" s="21">
        <f>IFERROR(O1260/LISTAS[[#This Row],[COSTO]]-1,"")</f>
        <v>0.79513867432179652</v>
      </c>
      <c r="R1260" t="str">
        <f>+LISTAS[[#This Row],[ID]]</f>
        <v>ARANDELAS DE COBRE7,5 x 15 x 2</v>
      </c>
      <c r="T1260" s="29"/>
      <c r="U1260" s="25">
        <f>LISTAS[[#This Row],[COSTO]]+(LISTAS[[#This Row],[COSTO]]*T1260)</f>
        <v>320.4126</v>
      </c>
      <c r="V1260" s="30">
        <f>IF(T1260="",0,U1260/LISTAS[[#This Row],[VENTA NETA]]-1)</f>
        <v>0</v>
      </c>
      <c r="X1260" s="25">
        <v>279.02600000000001</v>
      </c>
      <c r="Y1260" s="31">
        <f>IFERROR(LISTAS[[#This Row],[COSTO]]/X1260-1,"")</f>
        <v>0.14832524567603023</v>
      </c>
    </row>
    <row r="1261" spans="1:25" x14ac:dyDescent="0.2">
      <c r="A1261" s="6" t="s">
        <v>1924</v>
      </c>
      <c r="B1261" t="s">
        <v>1919</v>
      </c>
      <c r="C1261" t="s">
        <v>1925</v>
      </c>
      <c r="D1261" t="s">
        <v>1926</v>
      </c>
      <c r="E1261" s="2">
        <v>2366.09</v>
      </c>
      <c r="F1261" s="6" t="str">
        <f>+_xlfn.XLOOKUP(LISTAS[[#This Row],[ID]],_01_CODIGOS_Y_COSTOS_xlsm[Producto y N°],_01_CODIGOS_Y_COSTOS_xlsm[FABRICA],"",0,1)</f>
        <v>KLOSTER</v>
      </c>
      <c r="G1261" s="13">
        <f>LISTAS[[#This Row],[Precio]]*(1-0.46)*(1-IF($C$3520="",0,$C$3520))</f>
        <v>958.26645000000008</v>
      </c>
      <c r="H1261" s="1">
        <f>+_xlfn.XLOOKUP(LISTAS[[#This Row],[ID]],_01_CODIGOS_Y_COSTOS_xlsm[Producto y N°],_01_CODIGOS_Y_COSTOS_xlsm[COSTO],0,0,1)</f>
        <v>533.81399999999996</v>
      </c>
      <c r="I1261" s="115">
        <f>+IFERROR(LISTAS[[#This Row],[VENTA NETA]]/LISTAS[[#This Row],[COSTO]]-1,0)</f>
        <v>0.79513173127718662</v>
      </c>
      <c r="J1261" s="33" t="str">
        <f>IFERROR(VLOOKUP(LISTAS[[#This Row],[ID]],_01_CODIGOS_Y_COSTOS_xlsm[[Producto y N°]:[CODIGO]],2,0),"")</f>
        <v>Co7,5.15.3</v>
      </c>
      <c r="M1261" s="22">
        <v>0</v>
      </c>
      <c r="N1261" s="23">
        <f>+LISTAS[[#This Row],[Precio]]+(LISTAS[[#This Row],[Precio]]*M1261)</f>
        <v>2366.09</v>
      </c>
      <c r="O1261" s="24">
        <f t="shared" si="35"/>
        <v>958.26645000000008</v>
      </c>
      <c r="Q1261" s="21">
        <f>IFERROR(O1261/LISTAS[[#This Row],[COSTO]]-1,"")</f>
        <v>0.79513173127718662</v>
      </c>
      <c r="R1261" t="str">
        <f>+LISTAS[[#This Row],[ID]]</f>
        <v>ARANDELAS DE COBRE7,5 x 15 x 3</v>
      </c>
      <c r="T1261" s="29"/>
      <c r="U1261" s="25">
        <f>LISTAS[[#This Row],[COSTO]]+(LISTAS[[#This Row],[COSTO]]*T1261)</f>
        <v>533.81399999999996</v>
      </c>
      <c r="V1261" s="30">
        <f>IF(T1261="",0,U1261/LISTAS[[#This Row],[VENTA NETA]]-1)</f>
        <v>0</v>
      </c>
      <c r="X1261" s="25">
        <v>464.863</v>
      </c>
      <c r="Y1261" s="31">
        <f>IFERROR(LISTAS[[#This Row],[COSTO]]/X1261-1,"")</f>
        <v>0.14832542060779197</v>
      </c>
    </row>
    <row r="1262" spans="1:25" x14ac:dyDescent="0.2">
      <c r="A1262" s="6" t="s">
        <v>1927</v>
      </c>
      <c r="B1262" t="s">
        <v>1919</v>
      </c>
      <c r="C1262" t="s">
        <v>1928</v>
      </c>
      <c r="D1262" t="s">
        <v>1929</v>
      </c>
      <c r="E1262" s="2">
        <v>1578.18</v>
      </c>
      <c r="F1262" s="6" t="str">
        <f>+_xlfn.XLOOKUP(LISTAS[[#This Row],[ID]],_01_CODIGOS_Y_COSTOS_xlsm[Producto y N°],_01_CODIGOS_Y_COSTOS_xlsm[FABRICA],"",0,1)</f>
        <v>KLOSTER</v>
      </c>
      <c r="G1262" s="13">
        <f>LISTAS[[#This Row],[Precio]]*(1-0.46)*(1-IF($C$3520="",0,$C$3520))</f>
        <v>639.16290000000004</v>
      </c>
      <c r="H1262" s="1">
        <f>+_xlfn.XLOOKUP(LISTAS[[#This Row],[ID]],_01_CODIGOS_Y_COSTOS_xlsm[Producto y N°],_01_CODIGOS_Y_COSTOS_xlsm[COSTO],0,0,1)</f>
        <v>300</v>
      </c>
      <c r="I1262" s="115">
        <f>+IFERROR(LISTAS[[#This Row],[VENTA NETA]]/LISTAS[[#This Row],[COSTO]]-1,0)</f>
        <v>1.1305430000000003</v>
      </c>
      <c r="J1262" s="33" t="str">
        <f>IFERROR(VLOOKUP(LISTAS[[#This Row],[ID]],_01_CODIGOS_Y_COSTOS_xlsm[[Producto y N°]:[CODIGO]],2,0),"")</f>
        <v>Co8.13.2,5</v>
      </c>
      <c r="M1262" s="22">
        <v>0</v>
      </c>
      <c r="N1262" s="23">
        <f>+LISTAS[[#This Row],[Precio]]+(LISTAS[[#This Row],[Precio]]*M1262)</f>
        <v>1578.18</v>
      </c>
      <c r="O1262" s="24">
        <f t="shared" si="35"/>
        <v>639.16290000000004</v>
      </c>
      <c r="Q1262" s="21">
        <f>IFERROR(O1262/LISTAS[[#This Row],[COSTO]]-1,"")</f>
        <v>1.1305430000000003</v>
      </c>
      <c r="R1262" t="str">
        <f>+LISTAS[[#This Row],[ID]]</f>
        <v>ARANDELAS DE COBRE8 x 13 x 2,5</v>
      </c>
      <c r="T1262" s="29"/>
      <c r="U1262" s="25">
        <f>LISTAS[[#This Row],[COSTO]]+(LISTAS[[#This Row],[COSTO]]*T1262)</f>
        <v>300</v>
      </c>
      <c r="V1262" s="30">
        <f>IF(T1262="",0,U1262/LISTAS[[#This Row],[VENTA NETA]]-1)</f>
        <v>0</v>
      </c>
      <c r="X1262" s="25">
        <v>310.0625</v>
      </c>
      <c r="Y1262" s="31">
        <f>IFERROR(LISTAS[[#This Row],[COSTO]]/X1262-1,"")</f>
        <v>-3.2453134448699905E-2</v>
      </c>
    </row>
    <row r="1263" spans="1:25" x14ac:dyDescent="0.2">
      <c r="A1263" s="6" t="s">
        <v>1930</v>
      </c>
      <c r="B1263" t="s">
        <v>1919</v>
      </c>
      <c r="C1263" t="s">
        <v>1931</v>
      </c>
      <c r="D1263" t="s">
        <v>1932</v>
      </c>
      <c r="E1263" s="2">
        <v>1893.47</v>
      </c>
      <c r="F1263" s="6" t="str">
        <f>+_xlfn.XLOOKUP(LISTAS[[#This Row],[ID]],_01_CODIGOS_Y_COSTOS_xlsm[Producto y N°],_01_CODIGOS_Y_COSTOS_xlsm[FABRICA],"",0,1)</f>
        <v>KLOSTER</v>
      </c>
      <c r="G1263" s="13">
        <f>LISTAS[[#This Row],[Precio]]*(1-0.46)*(1-IF($C$3520="",0,$C$3520))</f>
        <v>766.85535000000004</v>
      </c>
      <c r="H1263" s="1">
        <f>+_xlfn.XLOOKUP(LISTAS[[#This Row],[ID]],_01_CODIGOS_Y_COSTOS_xlsm[Producto y N°],_01_CODIGOS_Y_COSTOS_xlsm[COSTO],0,0,1)</f>
        <v>427.18560000000002</v>
      </c>
      <c r="I1263" s="115">
        <f>+IFERROR(LISTAS[[#This Row],[VENTA NETA]]/LISTAS[[#This Row],[COSTO]]-1,0)</f>
        <v>0.79513389496275155</v>
      </c>
      <c r="J1263" s="33" t="str">
        <f>IFERROR(VLOOKUP(LISTAS[[#This Row],[ID]],_01_CODIGOS_Y_COSTOS_xlsm[[Producto y N°]:[CODIGO]],2,0),"")</f>
        <v>Co10.19.2</v>
      </c>
      <c r="M1263" s="22">
        <v>0</v>
      </c>
      <c r="N1263" s="23">
        <f>+LISTAS[[#This Row],[Precio]]+(LISTAS[[#This Row],[Precio]]*M1263)</f>
        <v>1893.47</v>
      </c>
      <c r="O1263" s="24">
        <f t="shared" si="35"/>
        <v>766.85535000000004</v>
      </c>
      <c r="Q1263" s="21">
        <f>IFERROR(O1263/LISTAS[[#This Row],[COSTO]]-1,"")</f>
        <v>0.79513389496275155</v>
      </c>
      <c r="R1263" t="str">
        <f>+LISTAS[[#This Row],[ID]]</f>
        <v>ARANDELAS DE COBRE10 x 19 x 2</v>
      </c>
      <c r="T1263" s="29"/>
      <c r="U1263" s="25">
        <f>LISTAS[[#This Row],[COSTO]]+(LISTAS[[#This Row],[COSTO]]*T1263)</f>
        <v>427.18560000000002</v>
      </c>
      <c r="V1263" s="30">
        <f>IF(T1263="",0,U1263/LISTAS[[#This Row],[VENTA NETA]]-1)</f>
        <v>0</v>
      </c>
      <c r="X1263" s="25">
        <v>372.00749999999999</v>
      </c>
      <c r="Y1263" s="31">
        <f>IFERROR(LISTAS[[#This Row],[COSTO]]/X1263-1,"")</f>
        <v>0.1483252353783191</v>
      </c>
    </row>
    <row r="1264" spans="1:25" x14ac:dyDescent="0.2">
      <c r="A1264" s="6" t="s">
        <v>1933</v>
      </c>
      <c r="B1264" t="s">
        <v>1919</v>
      </c>
      <c r="C1264" t="s">
        <v>1934</v>
      </c>
      <c r="D1264" t="s">
        <v>1935</v>
      </c>
      <c r="E1264" s="2">
        <v>1017.84</v>
      </c>
      <c r="F1264" s="6" t="str">
        <f>+_xlfn.XLOOKUP(LISTAS[[#This Row],[ID]],_01_CODIGOS_Y_COSTOS_xlsm[Producto y N°],_01_CODIGOS_Y_COSTOS_xlsm[FABRICA],"",0,1)</f>
        <v>KLOSTER</v>
      </c>
      <c r="G1264" s="13">
        <f>LISTAS[[#This Row],[Precio]]*(1-0.46)*(1-IF($C$3520="",0,$C$3520))</f>
        <v>412.22519999999997</v>
      </c>
      <c r="H1264" s="1">
        <f>+_xlfn.XLOOKUP(LISTAS[[#This Row],[ID]],_01_CODIGOS_Y_COSTOS_xlsm[Producto y N°],_01_CODIGOS_Y_COSTOS_xlsm[COSTO],0,0,1)</f>
        <v>229.63499999999999</v>
      </c>
      <c r="I1264" s="115">
        <f>+IFERROR(LISTAS[[#This Row],[VENTA NETA]]/LISTAS[[#This Row],[COSTO]]-1,0)</f>
        <v>0.79513227513227513</v>
      </c>
      <c r="J1264" s="33" t="str">
        <f>IFERROR(VLOOKUP(LISTAS[[#This Row],[ID]],_01_CODIGOS_Y_COSTOS_xlsm[[Producto y N°]:[CODIGO]],2,0),"")</f>
        <v>Co10.20.1</v>
      </c>
      <c r="M1264" s="22">
        <v>0</v>
      </c>
      <c r="N1264" s="23">
        <f>+LISTAS[[#This Row],[Precio]]+(LISTAS[[#This Row],[Precio]]*M1264)</f>
        <v>1017.84</v>
      </c>
      <c r="O1264" s="24">
        <f t="shared" si="35"/>
        <v>412.22519999999997</v>
      </c>
      <c r="Q1264" s="21">
        <f>IFERROR(O1264/LISTAS[[#This Row],[COSTO]]-1,"")</f>
        <v>0.79513227513227513</v>
      </c>
      <c r="R1264" t="str">
        <f>+LISTAS[[#This Row],[ID]]</f>
        <v>ARANDELAS DE COBRE10 x 20 x 1</v>
      </c>
      <c r="T1264" s="29"/>
      <c r="U1264" s="25">
        <f>LISTAS[[#This Row],[COSTO]]+(LISTAS[[#This Row],[COSTO]]*T1264)</f>
        <v>229.63499999999999</v>
      </c>
      <c r="V1264" s="30">
        <f>IF(T1264="",0,U1264/LISTAS[[#This Row],[VENTA NETA]]-1)</f>
        <v>0</v>
      </c>
      <c r="X1264" s="25">
        <v>199.97380000000001</v>
      </c>
      <c r="Y1264" s="31">
        <f>IFERROR(LISTAS[[#This Row],[COSTO]]/X1264-1,"")</f>
        <v>0.14832543063141257</v>
      </c>
    </row>
    <row r="1265" spans="1:25" x14ac:dyDescent="0.2">
      <c r="A1265" s="6" t="s">
        <v>1936</v>
      </c>
      <c r="B1265" t="s">
        <v>1919</v>
      </c>
      <c r="C1265" t="s">
        <v>1937</v>
      </c>
      <c r="D1265" t="s">
        <v>1938</v>
      </c>
      <c r="E1265" s="2">
        <v>1656.73</v>
      </c>
      <c r="F1265" s="6" t="str">
        <f>+_xlfn.XLOOKUP(LISTAS[[#This Row],[ID]],_01_CODIGOS_Y_COSTOS_xlsm[Producto y N°],_01_CODIGOS_Y_COSTOS_xlsm[FABRICA],"",0,1)</f>
        <v>KLOSTER</v>
      </c>
      <c r="G1265" s="13">
        <f>LISTAS[[#This Row],[Precio]]*(1-0.46)*(1-IF($C$3520="",0,$C$3520))</f>
        <v>670.97565000000009</v>
      </c>
      <c r="H1265" s="1">
        <f>+_xlfn.XLOOKUP(LISTAS[[#This Row],[ID]],_01_CODIGOS_Y_COSTOS_xlsm[Producto y N°],_01_CODIGOS_Y_COSTOS_xlsm[COSTO],0,0,1)</f>
        <v>373.77480000000003</v>
      </c>
      <c r="I1265" s="115">
        <f>+IFERROR(LISTAS[[#This Row],[VENTA NETA]]/LISTAS[[#This Row],[COSTO]]-1,0)</f>
        <v>0.795133460040645</v>
      </c>
      <c r="J1265" s="33" t="str">
        <f>IFERROR(VLOOKUP(LISTAS[[#This Row],[ID]],_01_CODIGOS_Y_COSTOS_xlsm[[Producto y N°]:[CODIGO]],2,0),"")</f>
        <v>Co14.20.1,5</v>
      </c>
      <c r="M1265" s="22">
        <v>0</v>
      </c>
      <c r="N1265" s="23">
        <f>+LISTAS[[#This Row],[Precio]]+(LISTAS[[#This Row],[Precio]]*M1265)</f>
        <v>1656.73</v>
      </c>
      <c r="O1265" s="24">
        <f t="shared" si="35"/>
        <v>670.97565000000009</v>
      </c>
      <c r="Q1265" s="21">
        <f>IFERROR(O1265/LISTAS[[#This Row],[COSTO]]-1,"")</f>
        <v>0.795133460040645</v>
      </c>
      <c r="R1265" t="str">
        <f>+LISTAS[[#This Row],[ID]]</f>
        <v>ARANDELAS DE COBRE14 x 20 x 1,5</v>
      </c>
      <c r="T1265" s="29"/>
      <c r="U1265" s="25">
        <f>LISTAS[[#This Row],[COSTO]]+(LISTAS[[#This Row],[COSTO]]*T1265)</f>
        <v>373.77480000000003</v>
      </c>
      <c r="V1265" s="30">
        <f>IF(T1265="",0,U1265/LISTAS[[#This Row],[VENTA NETA]]-1)</f>
        <v>0</v>
      </c>
      <c r="X1265" s="25">
        <v>325.49560000000002</v>
      </c>
      <c r="Y1265" s="31">
        <f>IFERROR(LISTAS[[#This Row],[COSTO]]/X1265-1,"")</f>
        <v>0.14832520009487071</v>
      </c>
    </row>
    <row r="1266" spans="1:25" x14ac:dyDescent="0.2">
      <c r="A1266" s="6" t="s">
        <v>1939</v>
      </c>
      <c r="B1266" t="s">
        <v>1919</v>
      </c>
      <c r="C1266" t="s">
        <v>1940</v>
      </c>
      <c r="D1266" t="s">
        <v>1941</v>
      </c>
      <c r="E1266" s="2">
        <v>1893.47</v>
      </c>
      <c r="F1266" s="6" t="str">
        <f>+_xlfn.XLOOKUP(LISTAS[[#This Row],[ID]],_01_CODIGOS_Y_COSTOS_xlsm[Producto y N°],_01_CODIGOS_Y_COSTOS_xlsm[FABRICA],"",0,1)</f>
        <v>KLOSTER</v>
      </c>
      <c r="G1266" s="13">
        <f>LISTAS[[#This Row],[Precio]]*(1-0.46)*(1-IF($C$3520="",0,$C$3520))</f>
        <v>766.85535000000004</v>
      </c>
      <c r="H1266" s="1">
        <f>+_xlfn.XLOOKUP(LISTAS[[#This Row],[ID]],_01_CODIGOS_Y_COSTOS_xlsm[Producto y N°],_01_CODIGOS_Y_COSTOS_xlsm[COSTO],0,0,1)</f>
        <v>427.18560000000002</v>
      </c>
      <c r="I1266" s="115">
        <f>+IFERROR(LISTAS[[#This Row],[VENTA NETA]]/LISTAS[[#This Row],[COSTO]]-1,0)</f>
        <v>0.79513389496275155</v>
      </c>
      <c r="J1266" s="33" t="str">
        <f>IFERROR(VLOOKUP(LISTAS[[#This Row],[ID]],_01_CODIGOS_Y_COSTOS_xlsm[[Producto y N°]:[CODIGO]],2,0),"")</f>
        <v>Co14.20.2</v>
      </c>
      <c r="M1266" s="22">
        <v>0</v>
      </c>
      <c r="N1266" s="23">
        <f>+LISTAS[[#This Row],[Precio]]+(LISTAS[[#This Row],[Precio]]*M1266)</f>
        <v>1893.47</v>
      </c>
      <c r="O1266" s="24">
        <f t="shared" si="35"/>
        <v>766.85535000000004</v>
      </c>
      <c r="Q1266" s="21">
        <f>IFERROR(O1266/LISTAS[[#This Row],[COSTO]]-1,"")</f>
        <v>0.79513389496275155</v>
      </c>
      <c r="R1266" t="str">
        <f>+LISTAS[[#This Row],[ID]]</f>
        <v>ARANDELAS DE COBRE14 x 20 x 2</v>
      </c>
      <c r="T1266" s="29"/>
      <c r="U1266" s="25">
        <f>LISTAS[[#This Row],[COSTO]]+(LISTAS[[#This Row],[COSTO]]*T1266)</f>
        <v>427.18560000000002</v>
      </c>
      <c r="V1266" s="30">
        <f>IF(T1266="",0,U1266/LISTAS[[#This Row],[VENTA NETA]]-1)</f>
        <v>0</v>
      </c>
      <c r="X1266" s="25">
        <v>372.00749999999999</v>
      </c>
      <c r="Y1266" s="31">
        <f>IFERROR(LISTAS[[#This Row],[COSTO]]/X1266-1,"")</f>
        <v>0.1483252353783191</v>
      </c>
    </row>
    <row r="1267" spans="1:25" x14ac:dyDescent="0.2">
      <c r="A1267" s="6" t="s">
        <v>1942</v>
      </c>
      <c r="B1267" t="s">
        <v>1919</v>
      </c>
      <c r="C1267" t="s">
        <v>1943</v>
      </c>
      <c r="D1267" t="s">
        <v>1944</v>
      </c>
      <c r="E1267" s="2">
        <v>2130.42</v>
      </c>
      <c r="F1267" s="6" t="str">
        <f>+_xlfn.XLOOKUP(LISTAS[[#This Row],[ID]],_01_CODIGOS_Y_COSTOS_xlsm[Producto y N°],_01_CODIGOS_Y_COSTOS_xlsm[FABRICA],"",0,1)</f>
        <v>KLOSTER</v>
      </c>
      <c r="G1267" s="13">
        <f>LISTAS[[#This Row],[Precio]]*(1-0.46)*(1-IF($C$3520="",0,$C$3520))</f>
        <v>862.82010000000014</v>
      </c>
      <c r="H1267" s="1">
        <f>+_xlfn.XLOOKUP(LISTAS[[#This Row],[ID]],_01_CODIGOS_Y_COSTOS_xlsm[Producto y N°],_01_CODIGOS_Y_COSTOS_xlsm[COSTO],0,0,1)</f>
        <v>480.64319999999998</v>
      </c>
      <c r="I1267" s="115">
        <f>+IFERROR(LISTAS[[#This Row],[VENTA NETA]]/LISTAS[[#This Row],[COSTO]]-1,0)</f>
        <v>0.79513639223440635</v>
      </c>
      <c r="J1267" s="33" t="str">
        <f>IFERROR(VLOOKUP(LISTAS[[#This Row],[ID]],_01_CODIGOS_Y_COSTOS_xlsm[[Producto y N°]:[CODIGO]],2,0),"")</f>
        <v>Co14,5.21.2</v>
      </c>
      <c r="M1267" s="22">
        <v>0</v>
      </c>
      <c r="N1267" s="23">
        <f>+LISTAS[[#This Row],[Precio]]+(LISTAS[[#This Row],[Precio]]*M1267)</f>
        <v>2130.42</v>
      </c>
      <c r="O1267" s="24">
        <f t="shared" si="35"/>
        <v>862.82010000000014</v>
      </c>
      <c r="Q1267" s="21">
        <f>IFERROR(O1267/LISTAS[[#This Row],[COSTO]]-1,"")</f>
        <v>0.79513639223440635</v>
      </c>
      <c r="R1267" t="str">
        <f>+LISTAS[[#This Row],[ID]]</f>
        <v>ARANDELAS DE COBRE14,5 x 21 x 2</v>
      </c>
      <c r="T1267" s="29"/>
      <c r="U1267" s="25">
        <f>LISTAS[[#This Row],[COSTO]]+(LISTAS[[#This Row],[COSTO]]*T1267)</f>
        <v>480.64319999999998</v>
      </c>
      <c r="V1267" s="30">
        <f>IF(T1267="",0,U1267/LISTAS[[#This Row],[VENTA NETA]]-1)</f>
        <v>0</v>
      </c>
      <c r="X1267" s="25">
        <v>418.56009999999998</v>
      </c>
      <c r="Y1267" s="31">
        <f>IFERROR(LISTAS[[#This Row],[COSTO]]/X1267-1,"")</f>
        <v>0.1483254137219483</v>
      </c>
    </row>
    <row r="1268" spans="1:25" x14ac:dyDescent="0.2">
      <c r="A1268" s="6" t="s">
        <v>1945</v>
      </c>
      <c r="B1268" t="s">
        <v>1919</v>
      </c>
      <c r="C1268" t="s">
        <v>1946</v>
      </c>
      <c r="D1268" t="s">
        <v>1947</v>
      </c>
      <c r="E1268" s="2">
        <v>2130.42</v>
      </c>
      <c r="F1268" s="6" t="str">
        <f>+_xlfn.XLOOKUP(LISTAS[[#This Row],[ID]],_01_CODIGOS_Y_COSTOS_xlsm[Producto y N°],_01_CODIGOS_Y_COSTOS_xlsm[FABRICA],"",0,1)</f>
        <v>KLOSTER</v>
      </c>
      <c r="G1268" s="13">
        <f>LISTAS[[#This Row],[Precio]]*(1-0.46)*(1-IF($C$3520="",0,$C$3520))</f>
        <v>862.82010000000014</v>
      </c>
      <c r="H1268" s="1">
        <f>+_xlfn.XLOOKUP(LISTAS[[#This Row],[ID]],_01_CODIGOS_Y_COSTOS_xlsm[Producto y N°],_01_CODIGOS_Y_COSTOS_xlsm[COSTO],0,0,1)</f>
        <v>480.64319999999998</v>
      </c>
      <c r="I1268" s="115">
        <f>+IFERROR(LISTAS[[#This Row],[VENTA NETA]]/LISTAS[[#This Row],[COSTO]]-1,0)</f>
        <v>0.79513639223440635</v>
      </c>
      <c r="J1268" s="33" t="str">
        <f>IFERROR(VLOOKUP(LISTAS[[#This Row],[ID]],_01_CODIGOS_Y_COSTOS_xlsm[[Producto y N°]:[CODIGO]],2,0),"")</f>
        <v>Co16.21.2</v>
      </c>
      <c r="M1268" s="22">
        <v>0</v>
      </c>
      <c r="N1268" s="23">
        <f>+LISTAS[[#This Row],[Precio]]+(LISTAS[[#This Row],[Precio]]*M1268)</f>
        <v>2130.42</v>
      </c>
      <c r="O1268" s="24">
        <f t="shared" si="35"/>
        <v>862.82010000000014</v>
      </c>
      <c r="Q1268" s="21">
        <f>IFERROR(O1268/LISTAS[[#This Row],[COSTO]]-1,"")</f>
        <v>0.79513639223440635</v>
      </c>
      <c r="R1268" t="str">
        <f>+LISTAS[[#This Row],[ID]]</f>
        <v>ARANDELAS DE COBRE16 x 21 x 2</v>
      </c>
      <c r="T1268" s="29"/>
      <c r="U1268" s="25">
        <f>LISTAS[[#This Row],[COSTO]]+(LISTAS[[#This Row],[COSTO]]*T1268)</f>
        <v>480.64319999999998</v>
      </c>
      <c r="V1268" s="30">
        <f>IF(T1268="",0,U1268/LISTAS[[#This Row],[VENTA NETA]]-1)</f>
        <v>0</v>
      </c>
      <c r="X1268" s="25">
        <v>418.56009999999998</v>
      </c>
      <c r="Y1268" s="31">
        <f>IFERROR(LISTAS[[#This Row],[COSTO]]/X1268-1,"")</f>
        <v>0.1483254137219483</v>
      </c>
    </row>
    <row r="1269" spans="1:25" x14ac:dyDescent="0.2">
      <c r="A1269" s="6" t="s">
        <v>1948</v>
      </c>
      <c r="B1269" t="s">
        <v>1919</v>
      </c>
      <c r="C1269" t="s">
        <v>1949</v>
      </c>
      <c r="D1269" t="s">
        <v>1950</v>
      </c>
      <c r="E1269" s="2">
        <v>1775.1</v>
      </c>
      <c r="F1269" s="6" t="str">
        <f>+_xlfn.XLOOKUP(LISTAS[[#This Row],[ID]],_01_CODIGOS_Y_COSTOS_xlsm[Producto y N°],_01_CODIGOS_Y_COSTOS_xlsm[FABRICA],"",0,1)</f>
        <v>KLOSTER</v>
      </c>
      <c r="G1269" s="13">
        <f>LISTAS[[#This Row],[Precio]]*(1-0.46)*(1-IF($C$3520="",0,$C$3520))</f>
        <v>718.91549999999995</v>
      </c>
      <c r="H1269" s="1">
        <f>+_xlfn.XLOOKUP(LISTAS[[#This Row],[ID]],_01_CODIGOS_Y_COSTOS_xlsm[Producto y N°],_01_CODIGOS_Y_COSTOS_xlsm[COSTO],0,0,1)</f>
        <v>400.48020000000002</v>
      </c>
      <c r="I1269" s="115">
        <f>+IFERROR(LISTAS[[#This Row],[VENTA NETA]]/LISTAS[[#This Row],[COSTO]]-1,0)</f>
        <v>0.79513369200275053</v>
      </c>
      <c r="J1269" s="33" t="str">
        <f>IFERROR(VLOOKUP(LISTAS[[#This Row],[ID]],_01_CODIGOS_Y_COSTOS_xlsm[[Producto y N°]:[CODIGO]],2,0),"")</f>
        <v>Co17.20.1,5</v>
      </c>
      <c r="M1269" s="22">
        <v>0</v>
      </c>
      <c r="N1269" s="23">
        <f>+LISTAS[[#This Row],[Precio]]+(LISTAS[[#This Row],[Precio]]*M1269)</f>
        <v>1775.1</v>
      </c>
      <c r="O1269" s="24">
        <f t="shared" si="35"/>
        <v>718.91549999999995</v>
      </c>
      <c r="Q1269" s="21">
        <f>IFERROR(O1269/LISTAS[[#This Row],[COSTO]]-1,"")</f>
        <v>0.79513369200275053</v>
      </c>
      <c r="R1269" t="str">
        <f>+LISTAS[[#This Row],[ID]]</f>
        <v>ARANDELAS DE COBRE17 x 20 x 1,5</v>
      </c>
      <c r="T1269" s="29"/>
      <c r="U1269" s="25">
        <f>LISTAS[[#This Row],[COSTO]]+(LISTAS[[#This Row],[COSTO]]*T1269)</f>
        <v>400.48020000000002</v>
      </c>
      <c r="V1269" s="30">
        <f>IF(T1269="",0,U1269/LISTAS[[#This Row],[VENTA NETA]]-1)</f>
        <v>0</v>
      </c>
      <c r="X1269" s="25">
        <v>348.75150000000002</v>
      </c>
      <c r="Y1269" s="31">
        <f>IFERROR(LISTAS[[#This Row],[COSTO]]/X1269-1,"")</f>
        <v>0.14832538354673752</v>
      </c>
    </row>
    <row r="1270" spans="1:25" x14ac:dyDescent="0.2">
      <c r="A1270" s="6" t="s">
        <v>1951</v>
      </c>
      <c r="B1270" t="s">
        <v>1919</v>
      </c>
      <c r="C1270" t="s">
        <v>1952</v>
      </c>
      <c r="D1270" t="s">
        <v>1952</v>
      </c>
      <c r="E1270" s="2">
        <v>402.79</v>
      </c>
      <c r="F1270" s="6" t="str">
        <f>+_xlfn.XLOOKUP(LISTAS[[#This Row],[ID]],_01_CODIGOS_Y_COSTOS_xlsm[Producto y N°],_01_CODIGOS_Y_COSTOS_xlsm[FABRICA],"",0,1)</f>
        <v>KLOSTER</v>
      </c>
      <c r="G1270" s="13">
        <f>LISTAS[[#This Row],[Precio]]*(1-0.46)*(1-IF($C$3520="",0,$C$3520))</f>
        <v>163.12995000000001</v>
      </c>
      <c r="H1270" s="1">
        <f>+_xlfn.XLOOKUP(LISTAS[[#This Row],[ID]],_01_CODIGOS_Y_COSTOS_xlsm[Producto y N°],_01_CODIGOS_Y_COSTOS_xlsm[COSTO],0,0,1)</f>
        <v>90.873599999999996</v>
      </c>
      <c r="I1270" s="115">
        <f>+IFERROR(LISTAS[[#This Row],[VENTA NETA]]/LISTAS[[#This Row],[COSTO]]-1,0)</f>
        <v>0.79513026885696192</v>
      </c>
      <c r="J1270" s="33" t="str">
        <f>IFERROR(VLOOKUP(LISTAS[[#This Row],[ID]],_01_CODIGOS_Y_COSTOS_xlsm[[Producto y N°]:[CODIGO]],2,0),"")</f>
        <v>Co6.10</v>
      </c>
      <c r="M1270" s="22">
        <v>0</v>
      </c>
      <c r="N1270" s="23">
        <f>+LISTAS[[#This Row],[Precio]]+(LISTAS[[#This Row],[Precio]]*M1270)</f>
        <v>402.79</v>
      </c>
      <c r="O1270" s="24">
        <f t="shared" si="35"/>
        <v>163.12995000000001</v>
      </c>
      <c r="Q1270" s="21">
        <f>IFERROR(O1270/LISTAS[[#This Row],[COSTO]]-1,"")</f>
        <v>0.79513026885696192</v>
      </c>
      <c r="R1270" t="str">
        <f>+LISTAS[[#This Row],[ID]]</f>
        <v>ARANDELAS DE COBRE6x10</v>
      </c>
      <c r="T1270" s="29"/>
      <c r="U1270" s="25">
        <f>LISTAS[[#This Row],[COSTO]]+(LISTAS[[#This Row],[COSTO]]*T1270)</f>
        <v>90.873599999999996</v>
      </c>
      <c r="V1270" s="30">
        <f>IF(T1270="",0,U1270/LISTAS[[#This Row],[VENTA NETA]]-1)</f>
        <v>0</v>
      </c>
      <c r="X1270" s="25">
        <v>79.135800000000003</v>
      </c>
      <c r="Y1270" s="31">
        <f>IFERROR(LISTAS[[#This Row],[COSTO]]/X1270-1,"")</f>
        <v>0.14832477841886971</v>
      </c>
    </row>
    <row r="1271" spans="1:25" x14ac:dyDescent="0.2">
      <c r="A1271" s="6" t="s">
        <v>1953</v>
      </c>
      <c r="B1271" t="s">
        <v>1919</v>
      </c>
      <c r="C1271" t="s">
        <v>1954</v>
      </c>
      <c r="D1271" t="s">
        <v>1954</v>
      </c>
      <c r="E1271" s="2">
        <v>520.52</v>
      </c>
      <c r="F1271" s="6" t="str">
        <f>+_xlfn.XLOOKUP(LISTAS[[#This Row],[ID]],_01_CODIGOS_Y_COSTOS_xlsm[Producto y N°],_01_CODIGOS_Y_COSTOS_xlsm[FABRICA],"",0,1)</f>
        <v>KLOSTER</v>
      </c>
      <c r="G1271" s="13">
        <f>LISTAS[[#This Row],[Precio]]*(1-0.46)*(1-IF($C$3520="",0,$C$3520))</f>
        <v>210.81060000000002</v>
      </c>
      <c r="H1271" s="1">
        <f>+_xlfn.XLOOKUP(LISTAS[[#This Row],[ID]],_01_CODIGOS_Y_COSTOS_xlsm[Producto y N°],_01_CODIGOS_Y_COSTOS_xlsm[COSTO],0,0,1)</f>
        <v>117.435</v>
      </c>
      <c r="I1271" s="115">
        <f>+IFERROR(LISTAS[[#This Row],[VENTA NETA]]/LISTAS[[#This Row],[COSTO]]-1,0)</f>
        <v>0.79512581428024021</v>
      </c>
      <c r="J1271" s="33" t="str">
        <f>IFERROR(VLOOKUP(LISTAS[[#This Row],[ID]],_01_CODIGOS_Y_COSTOS_xlsm[[Producto y N°]:[CODIGO]],2,0),"")</f>
        <v>Co8.13</v>
      </c>
      <c r="M1271" s="22">
        <v>0</v>
      </c>
      <c r="N1271" s="23">
        <f>+LISTAS[[#This Row],[Precio]]+(LISTAS[[#This Row],[Precio]]*M1271)</f>
        <v>520.52</v>
      </c>
      <c r="O1271" s="24">
        <f t="shared" si="35"/>
        <v>210.81060000000002</v>
      </c>
      <c r="Q1271" s="21">
        <f>IFERROR(O1271/LISTAS[[#This Row],[COSTO]]-1,"")</f>
        <v>0.79512581428024021</v>
      </c>
      <c r="R1271" t="str">
        <f>+LISTAS[[#This Row],[ID]]</f>
        <v>ARANDELAS DE COBRE8x13</v>
      </c>
      <c r="T1271" s="29"/>
      <c r="U1271" s="25">
        <f>LISTAS[[#This Row],[COSTO]]+(LISTAS[[#This Row],[COSTO]]*T1271)</f>
        <v>117.435</v>
      </c>
      <c r="V1271" s="30">
        <f>IF(T1271="",0,U1271/LISTAS[[#This Row],[VENTA NETA]]-1)</f>
        <v>0</v>
      </c>
      <c r="X1271" s="25">
        <v>102.2663</v>
      </c>
      <c r="Y1271" s="31">
        <f>IFERROR(LISTAS[[#This Row],[COSTO]]/X1271-1,"")</f>
        <v>0.14832549921137272</v>
      </c>
    </row>
    <row r="1272" spans="1:25" x14ac:dyDescent="0.2">
      <c r="A1272" s="6" t="s">
        <v>1955</v>
      </c>
      <c r="B1272" t="s">
        <v>1919</v>
      </c>
      <c r="C1272" t="s">
        <v>1956</v>
      </c>
      <c r="D1272" t="s">
        <v>1956</v>
      </c>
      <c r="E1272" s="2">
        <v>710.42</v>
      </c>
      <c r="F1272" s="6" t="str">
        <f>+_xlfn.XLOOKUP(LISTAS[[#This Row],[ID]],_01_CODIGOS_Y_COSTOS_xlsm[Producto y N°],_01_CODIGOS_Y_COSTOS_xlsm[FABRICA],"",0,1)</f>
        <v>KLOSTER</v>
      </c>
      <c r="G1272" s="13">
        <f>LISTAS[[#This Row],[Precio]]*(1-0.46)*(1-IF($C$3520="",0,$C$3520))</f>
        <v>287.7201</v>
      </c>
      <c r="H1272" s="1">
        <f>+_xlfn.XLOOKUP(LISTAS[[#This Row],[ID]],_01_CODIGOS_Y_COSTOS_xlsm[Producto y N°],_01_CODIGOS_Y_COSTOS_xlsm[COSTO],0,0,1)</f>
        <v>160.27799999999999</v>
      </c>
      <c r="I1272" s="115">
        <f>+IFERROR(LISTAS[[#This Row],[VENTA NETA]]/LISTAS[[#This Row],[COSTO]]-1,0)</f>
        <v>0.79513158387302063</v>
      </c>
      <c r="J1272" s="33" t="str">
        <f>IFERROR(VLOOKUP(LISTAS[[#This Row],[ID]],_01_CODIGOS_Y_COSTOS_xlsm[[Producto y N°]:[CODIGO]],2,0),"")</f>
        <v>Co9.14</v>
      </c>
      <c r="M1272" s="22">
        <v>0</v>
      </c>
      <c r="N1272" s="23">
        <f>+LISTAS[[#This Row],[Precio]]+(LISTAS[[#This Row],[Precio]]*M1272)</f>
        <v>710.42</v>
      </c>
      <c r="O1272" s="24">
        <f t="shared" si="35"/>
        <v>287.7201</v>
      </c>
      <c r="Q1272" s="21">
        <f>IFERROR(O1272/LISTAS[[#This Row],[COSTO]]-1,"")</f>
        <v>0.79513158387302063</v>
      </c>
      <c r="R1272" t="str">
        <f>+LISTAS[[#This Row],[ID]]</f>
        <v>ARANDELAS DE COBRE9x14</v>
      </c>
      <c r="T1272" s="29"/>
      <c r="U1272" s="25">
        <f>LISTAS[[#This Row],[COSTO]]+(LISTAS[[#This Row],[COSTO]]*T1272)</f>
        <v>160.27799999999999</v>
      </c>
      <c r="V1272" s="30">
        <f>IF(T1272="",0,U1272/LISTAS[[#This Row],[VENTA NETA]]-1)</f>
        <v>0</v>
      </c>
      <c r="X1272" s="25">
        <v>139.5754</v>
      </c>
      <c r="Y1272" s="31">
        <f>IFERROR(LISTAS[[#This Row],[COSTO]]/X1272-1,"")</f>
        <v>0.14832556453357815</v>
      </c>
    </row>
    <row r="1273" spans="1:25" x14ac:dyDescent="0.2">
      <c r="A1273" s="6" t="s">
        <v>1957</v>
      </c>
      <c r="B1273" t="s">
        <v>1919</v>
      </c>
      <c r="C1273" t="s">
        <v>1958</v>
      </c>
      <c r="D1273" t="s">
        <v>1958</v>
      </c>
      <c r="E1273" s="2">
        <v>710.42</v>
      </c>
      <c r="F1273" s="6" t="str">
        <f>+_xlfn.XLOOKUP(LISTAS[[#This Row],[ID]],_01_CODIGOS_Y_COSTOS_xlsm[Producto y N°],_01_CODIGOS_Y_COSTOS_xlsm[FABRICA],"",0,1)</f>
        <v>KLOSTER</v>
      </c>
      <c r="G1273" s="13">
        <f>LISTAS[[#This Row],[Precio]]*(1-0.46)*(1-IF($C$3520="",0,$C$3520))</f>
        <v>287.7201</v>
      </c>
      <c r="H1273" s="1">
        <f>+_xlfn.XLOOKUP(LISTAS[[#This Row],[ID]],_01_CODIGOS_Y_COSTOS_xlsm[Producto y N°],_01_CODIGOS_Y_COSTOS_xlsm[COSTO],0,0,1)</f>
        <v>160.27799999999999</v>
      </c>
      <c r="I1273" s="115">
        <f>+IFERROR(LISTAS[[#This Row],[VENTA NETA]]/LISTAS[[#This Row],[COSTO]]-1,0)</f>
        <v>0.79513158387302063</v>
      </c>
      <c r="J1273" s="33" t="str">
        <f>IFERROR(VLOOKUP(LISTAS[[#This Row],[ID]],_01_CODIGOS_Y_COSTOS_xlsm[[Producto y N°]:[CODIGO]],2,0),"")</f>
        <v>Co10.14</v>
      </c>
      <c r="M1273" s="22">
        <v>0</v>
      </c>
      <c r="N1273" s="23">
        <f>+LISTAS[[#This Row],[Precio]]+(LISTAS[[#This Row],[Precio]]*M1273)</f>
        <v>710.42</v>
      </c>
      <c r="O1273" s="24">
        <f t="shared" si="35"/>
        <v>287.7201</v>
      </c>
      <c r="Q1273" s="21">
        <f>IFERROR(O1273/LISTAS[[#This Row],[COSTO]]-1,"")</f>
        <v>0.79513158387302063</v>
      </c>
      <c r="R1273" t="str">
        <f>+LISTAS[[#This Row],[ID]]</f>
        <v>ARANDELAS DE COBRE10x14</v>
      </c>
      <c r="T1273" s="29"/>
      <c r="U1273" s="25">
        <f>LISTAS[[#This Row],[COSTO]]+(LISTAS[[#This Row],[COSTO]]*T1273)</f>
        <v>160.27799999999999</v>
      </c>
      <c r="V1273" s="30">
        <f>IF(T1273="",0,U1273/LISTAS[[#This Row],[VENTA NETA]]-1)</f>
        <v>0</v>
      </c>
      <c r="X1273" s="25">
        <v>139.5754</v>
      </c>
      <c r="Y1273" s="31">
        <f>IFERROR(LISTAS[[#This Row],[COSTO]]/X1273-1,"")</f>
        <v>0.14832556453357815</v>
      </c>
    </row>
    <row r="1274" spans="1:25" x14ac:dyDescent="0.2">
      <c r="A1274" s="6" t="s">
        <v>1959</v>
      </c>
      <c r="B1274" t="s">
        <v>1919</v>
      </c>
      <c r="C1274" t="s">
        <v>1960</v>
      </c>
      <c r="D1274" t="s">
        <v>1960</v>
      </c>
      <c r="E1274" s="2">
        <v>1065.53</v>
      </c>
      <c r="F1274" s="6" t="str">
        <f>+_xlfn.XLOOKUP(LISTAS[[#This Row],[ID]],_01_CODIGOS_Y_COSTOS_xlsm[Producto y N°],_01_CODIGOS_Y_COSTOS_xlsm[FABRICA],"",0,1)</f>
        <v>KLOSTER</v>
      </c>
      <c r="G1274" s="13">
        <f>LISTAS[[#This Row],[Precio]]*(1-0.46)*(1-IF($C$3520="",0,$C$3520))</f>
        <v>431.53965000000005</v>
      </c>
      <c r="H1274" s="1">
        <f>+_xlfn.XLOOKUP(LISTAS[[#This Row],[ID]],_01_CODIGOS_Y_COSTOS_xlsm[Producto y N°],_01_CODIGOS_Y_COSTOS_xlsm[COSTO],0,0,1)</f>
        <v>240.39359999999999</v>
      </c>
      <c r="I1274" s="115">
        <f>+IFERROR(LISTAS[[#This Row],[VENTA NETA]]/LISTAS[[#This Row],[COSTO]]-1,0)</f>
        <v>0.79513784892775874</v>
      </c>
      <c r="J1274" s="33" t="str">
        <f>IFERROR(VLOOKUP(LISTAS[[#This Row],[ID]],_01_CODIGOS_Y_COSTOS_xlsm[[Producto y N°]:[CODIGO]],2,0),"")</f>
        <v>Co11.17</v>
      </c>
      <c r="M1274" s="22">
        <v>0</v>
      </c>
      <c r="N1274" s="23">
        <f>+LISTAS[[#This Row],[Precio]]+(LISTAS[[#This Row],[Precio]]*M1274)</f>
        <v>1065.53</v>
      </c>
      <c r="O1274" s="24">
        <f t="shared" si="35"/>
        <v>431.53965000000005</v>
      </c>
      <c r="Q1274" s="21">
        <f>IFERROR(O1274/LISTAS[[#This Row],[COSTO]]-1,"")</f>
        <v>0.79513784892775874</v>
      </c>
      <c r="R1274" t="str">
        <f>+LISTAS[[#This Row],[ID]]</f>
        <v>ARANDELAS DE COBRE11x17</v>
      </c>
      <c r="T1274" s="29"/>
      <c r="U1274" s="25">
        <f>LISTAS[[#This Row],[COSTO]]+(LISTAS[[#This Row],[COSTO]]*T1274)</f>
        <v>240.39359999999999</v>
      </c>
      <c r="V1274" s="30">
        <f>IF(T1274="",0,U1274/LISTAS[[#This Row],[VENTA NETA]]-1)</f>
        <v>0</v>
      </c>
      <c r="X1274" s="25">
        <v>209.34280000000001</v>
      </c>
      <c r="Y1274" s="31">
        <f>IFERROR(LISTAS[[#This Row],[COSTO]]/X1274-1,"")</f>
        <v>0.14832513943636938</v>
      </c>
    </row>
    <row r="1275" spans="1:25" x14ac:dyDescent="0.2">
      <c r="A1275" s="6" t="s">
        <v>1961</v>
      </c>
      <c r="B1275" t="s">
        <v>1919</v>
      </c>
      <c r="C1275" t="s">
        <v>1962</v>
      </c>
      <c r="D1275" t="s">
        <v>1962</v>
      </c>
      <c r="E1275" s="2">
        <v>946.95</v>
      </c>
      <c r="F1275" s="6" t="str">
        <f>+_xlfn.XLOOKUP(LISTAS[[#This Row],[ID]],_01_CODIGOS_Y_COSTOS_xlsm[Producto y N°],_01_CODIGOS_Y_COSTOS_xlsm[FABRICA],"",0,1)</f>
        <v>KLOSTER</v>
      </c>
      <c r="G1275" s="13">
        <f>LISTAS[[#This Row],[Precio]]*(1-0.46)*(1-IF($C$3520="",0,$C$3520))</f>
        <v>383.51475000000005</v>
      </c>
      <c r="H1275" s="1">
        <f>+_xlfn.XLOOKUP(LISTAS[[#This Row],[ID]],_01_CODIGOS_Y_COSTOS_xlsm[Producto y N°],_01_CODIGOS_Y_COSTOS_xlsm[COSTO],0,0,1)</f>
        <v>213.6414</v>
      </c>
      <c r="I1275" s="115">
        <f>+IFERROR(LISTAS[[#This Row],[VENTA NETA]]/LISTAS[[#This Row],[COSTO]]-1,0)</f>
        <v>0.79513310622379385</v>
      </c>
      <c r="J1275" s="33" t="str">
        <f>IFERROR(VLOOKUP(LISTAS[[#This Row],[ID]],_01_CODIGOS_Y_COSTOS_xlsm[[Producto y N°]:[CODIGO]],2,0),"")</f>
        <v>Co12.17</v>
      </c>
      <c r="M1275" s="22">
        <v>0</v>
      </c>
      <c r="N1275" s="23">
        <f>+LISTAS[[#This Row],[Precio]]+(LISTAS[[#This Row],[Precio]]*M1275)</f>
        <v>946.95</v>
      </c>
      <c r="O1275" s="24">
        <f t="shared" si="35"/>
        <v>383.51475000000005</v>
      </c>
      <c r="Q1275" s="21">
        <f>IFERROR(O1275/LISTAS[[#This Row],[COSTO]]-1,"")</f>
        <v>0.79513310622379385</v>
      </c>
      <c r="R1275" t="str">
        <f>+LISTAS[[#This Row],[ID]]</f>
        <v>ARANDELAS DE COBRE12x17</v>
      </c>
      <c r="T1275" s="29"/>
      <c r="U1275" s="25">
        <f>LISTAS[[#This Row],[COSTO]]+(LISTAS[[#This Row],[COSTO]]*T1275)</f>
        <v>213.6414</v>
      </c>
      <c r="V1275" s="30">
        <f>IF(T1275="",0,U1275/LISTAS[[#This Row],[VENTA NETA]]-1)</f>
        <v>0</v>
      </c>
      <c r="X1275" s="25">
        <v>186.0461</v>
      </c>
      <c r="Y1275" s="31">
        <f>IFERROR(LISTAS[[#This Row],[COSTO]]/X1275-1,"")</f>
        <v>0.14832506566920789</v>
      </c>
    </row>
    <row r="1276" spans="1:25" x14ac:dyDescent="0.2">
      <c r="A1276" s="6" t="s">
        <v>1963</v>
      </c>
      <c r="B1276" t="s">
        <v>1919</v>
      </c>
      <c r="C1276" t="s">
        <v>1964</v>
      </c>
      <c r="D1276" t="s">
        <v>1964</v>
      </c>
      <c r="E1276" s="2">
        <v>1349.74</v>
      </c>
      <c r="F1276" s="6" t="str">
        <f>+_xlfn.XLOOKUP(LISTAS[[#This Row],[ID]],_01_CODIGOS_Y_COSTOS_xlsm[Producto y N°],_01_CODIGOS_Y_COSTOS_xlsm[FABRICA],"",0,1)</f>
        <v>KLOSTER</v>
      </c>
      <c r="G1276" s="13">
        <f>LISTAS[[#This Row],[Precio]]*(1-0.46)*(1-IF($C$3520="",0,$C$3520))</f>
        <v>546.64470000000006</v>
      </c>
      <c r="H1276" s="1">
        <f>+_xlfn.XLOOKUP(LISTAS[[#This Row],[ID]],_01_CODIGOS_Y_COSTOS_xlsm[Producto y N°],_01_CODIGOS_Y_COSTOS_xlsm[COSTO],0,0,1)</f>
        <v>304.51499999999999</v>
      </c>
      <c r="I1276" s="115">
        <f>+IFERROR(LISTAS[[#This Row],[VENTA NETA]]/LISTAS[[#This Row],[COSTO]]-1,0)</f>
        <v>0.79513225949460642</v>
      </c>
      <c r="J1276" s="33" t="str">
        <f>IFERROR(VLOOKUP(LISTAS[[#This Row],[ID]],_01_CODIGOS_Y_COSTOS_xlsm[[Producto y N°]:[CODIGO]],2,0),"")</f>
        <v>Co13.20</v>
      </c>
      <c r="M1276" s="22">
        <v>0</v>
      </c>
      <c r="N1276" s="23">
        <f>+LISTAS[[#This Row],[Precio]]+(LISTAS[[#This Row],[Precio]]*M1276)</f>
        <v>1349.74</v>
      </c>
      <c r="O1276" s="24">
        <f t="shared" si="35"/>
        <v>546.64470000000006</v>
      </c>
      <c r="Q1276" s="21">
        <f>IFERROR(O1276/LISTAS[[#This Row],[COSTO]]-1,"")</f>
        <v>0.79513225949460642</v>
      </c>
      <c r="R1276" t="str">
        <f>+LISTAS[[#This Row],[ID]]</f>
        <v>ARANDELAS DE COBRE13x20</v>
      </c>
      <c r="T1276" s="29"/>
      <c r="U1276" s="25">
        <f>LISTAS[[#This Row],[COSTO]]+(LISTAS[[#This Row],[COSTO]]*T1276)</f>
        <v>304.51499999999999</v>
      </c>
      <c r="V1276" s="30">
        <f>IF(T1276="",0,U1276/LISTAS[[#This Row],[VENTA NETA]]-1)</f>
        <v>0</v>
      </c>
      <c r="X1276" s="25">
        <v>265.18180000000001</v>
      </c>
      <c r="Y1276" s="31">
        <f>IFERROR(LISTAS[[#This Row],[COSTO]]/X1276-1,"")</f>
        <v>0.14832541298083046</v>
      </c>
    </row>
    <row r="1277" spans="1:25" x14ac:dyDescent="0.2">
      <c r="A1277" s="6" t="s">
        <v>1965</v>
      </c>
      <c r="B1277" t="s">
        <v>1919</v>
      </c>
      <c r="C1277" t="s">
        <v>1966</v>
      </c>
      <c r="D1277" t="s">
        <v>1966</v>
      </c>
      <c r="E1277" s="2">
        <v>1301.42</v>
      </c>
      <c r="F1277" s="6" t="str">
        <f>+_xlfn.XLOOKUP(LISTAS[[#This Row],[ID]],_01_CODIGOS_Y_COSTOS_xlsm[Producto y N°],_01_CODIGOS_Y_COSTOS_xlsm[FABRICA],"",0,1)</f>
        <v>KLOSTER</v>
      </c>
      <c r="G1277" s="13">
        <f>LISTAS[[#This Row],[Precio]]*(1-0.46)*(1-IF($C$3520="",0,$C$3520))</f>
        <v>527.07510000000002</v>
      </c>
      <c r="H1277" s="1">
        <f>+_xlfn.XLOOKUP(LISTAS[[#This Row],[ID]],_01_CODIGOS_Y_COSTOS_xlsm[Producto y N°],_01_CODIGOS_Y_COSTOS_xlsm[COSTO],0,0,1)</f>
        <v>293.61239999999998</v>
      </c>
      <c r="I1277" s="115">
        <f>+IFERROR(LISTAS[[#This Row],[VENTA NETA]]/LISTAS[[#This Row],[COSTO]]-1,0)</f>
        <v>0.79513910175455815</v>
      </c>
      <c r="J1277" s="33" t="str">
        <f>IFERROR(VLOOKUP(LISTAS[[#This Row],[ID]],_01_CODIGOS_Y_COSTOS_xlsm[[Producto y N°]:[CODIGO]],2,0),"")</f>
        <v>Co14.20</v>
      </c>
      <c r="M1277" s="22">
        <v>0</v>
      </c>
      <c r="N1277" s="23">
        <f>+LISTAS[[#This Row],[Precio]]+(LISTAS[[#This Row],[Precio]]*M1277)</f>
        <v>1301.42</v>
      </c>
      <c r="O1277" s="24">
        <f t="shared" si="35"/>
        <v>527.07510000000002</v>
      </c>
      <c r="Q1277" s="21">
        <f>IFERROR(O1277/LISTAS[[#This Row],[COSTO]]-1,"")</f>
        <v>0.79513910175455815</v>
      </c>
      <c r="R1277" t="str">
        <f>+LISTAS[[#This Row],[ID]]</f>
        <v>ARANDELAS DE COBRE14x20</v>
      </c>
      <c r="T1277" s="29"/>
      <c r="U1277" s="25">
        <f>LISTAS[[#This Row],[COSTO]]+(LISTAS[[#This Row],[COSTO]]*T1277)</f>
        <v>293.61239999999998</v>
      </c>
      <c r="V1277" s="30">
        <f>IF(T1277="",0,U1277/LISTAS[[#This Row],[VENTA NETA]]-1)</f>
        <v>0</v>
      </c>
      <c r="X1277" s="25">
        <v>255.6875</v>
      </c>
      <c r="Y1277" s="31">
        <f>IFERROR(LISTAS[[#This Row],[COSTO]]/X1277-1,"")</f>
        <v>0.14832520166218521</v>
      </c>
    </row>
    <row r="1278" spans="1:25" x14ac:dyDescent="0.2">
      <c r="A1278" s="6" t="s">
        <v>1967</v>
      </c>
      <c r="B1278" t="s">
        <v>1919</v>
      </c>
      <c r="C1278" t="s">
        <v>1968</v>
      </c>
      <c r="D1278" t="s">
        <v>1968</v>
      </c>
      <c r="E1278" s="2">
        <v>1538.79</v>
      </c>
      <c r="F1278" s="6" t="str">
        <f>+_xlfn.XLOOKUP(LISTAS[[#This Row],[ID]],_01_CODIGOS_Y_COSTOS_xlsm[Producto y N°],_01_CODIGOS_Y_COSTOS_xlsm[FABRICA],"",0,1)</f>
        <v>KLOSTER</v>
      </c>
      <c r="G1278" s="13">
        <f>LISTAS[[#This Row],[Precio]]*(1-0.46)*(1-IF($C$3520="",0,$C$3520))</f>
        <v>623.20994999999994</v>
      </c>
      <c r="H1278" s="1">
        <f>+_xlfn.XLOOKUP(LISTAS[[#This Row],[ID]],_01_CODIGOS_Y_COSTOS_xlsm[Producto y N°],_01_CODIGOS_Y_COSTOS_xlsm[COSTO],0,0,1)</f>
        <v>347.16660000000002</v>
      </c>
      <c r="I1278" s="115">
        <f>+IFERROR(LISTAS[[#This Row],[VENTA NETA]]/LISTAS[[#This Row],[COSTO]]-1,0)</f>
        <v>0.79513222182087762</v>
      </c>
      <c r="J1278" s="33" t="str">
        <f>IFERROR(VLOOKUP(LISTAS[[#This Row],[ID]],_01_CODIGOS_Y_COSTOS_xlsm[[Producto y N°]:[CODIGO]],2,0),"")</f>
        <v>Co15.21</v>
      </c>
      <c r="M1278" s="22">
        <v>0</v>
      </c>
      <c r="N1278" s="23">
        <f>+LISTAS[[#This Row],[Precio]]+(LISTAS[[#This Row],[Precio]]*M1278)</f>
        <v>1538.79</v>
      </c>
      <c r="O1278" s="24">
        <f t="shared" si="35"/>
        <v>623.20994999999994</v>
      </c>
      <c r="Q1278" s="21">
        <f>IFERROR(O1278/LISTAS[[#This Row],[COSTO]]-1,"")</f>
        <v>0.79513222182087762</v>
      </c>
      <c r="R1278" t="str">
        <f>+LISTAS[[#This Row],[ID]]</f>
        <v>ARANDELAS DE COBRE15x21</v>
      </c>
      <c r="T1278" s="29"/>
      <c r="U1278" s="25">
        <f>LISTAS[[#This Row],[COSTO]]+(LISTAS[[#This Row],[COSTO]]*T1278)</f>
        <v>347.16660000000002</v>
      </c>
      <c r="V1278" s="30">
        <f>IF(T1278="",0,U1278/LISTAS[[#This Row],[VENTA NETA]]-1)</f>
        <v>0</v>
      </c>
      <c r="X1278" s="25">
        <v>302.32420000000002</v>
      </c>
      <c r="Y1278" s="31">
        <f>IFERROR(LISTAS[[#This Row],[COSTO]]/X1278-1,"")</f>
        <v>0.14832553927207948</v>
      </c>
    </row>
    <row r="1279" spans="1:25" x14ac:dyDescent="0.2">
      <c r="A1279" s="6" t="s">
        <v>1969</v>
      </c>
      <c r="B1279" t="s">
        <v>1919</v>
      </c>
      <c r="C1279" t="s">
        <v>1970</v>
      </c>
      <c r="D1279" t="s">
        <v>1970</v>
      </c>
      <c r="E1279" s="2">
        <v>1420.21</v>
      </c>
      <c r="F1279" s="6" t="str">
        <f>+_xlfn.XLOOKUP(LISTAS[[#This Row],[ID]],_01_CODIGOS_Y_COSTOS_xlsm[Producto y N°],_01_CODIGOS_Y_COSTOS_xlsm[FABRICA],"",0,1)</f>
        <v>KLOSTER</v>
      </c>
      <c r="G1279" s="13">
        <f>LISTAS[[#This Row],[Precio]]*(1-0.46)*(1-IF($C$3520="",0,$C$3520))</f>
        <v>575.18505000000005</v>
      </c>
      <c r="H1279" s="1">
        <f>+_xlfn.XLOOKUP(LISTAS[[#This Row],[ID]],_01_CODIGOS_Y_COSTOS_xlsm[Producto y N°],_01_CODIGOS_Y_COSTOS_xlsm[COSTO],0,0,1)</f>
        <v>320.4126</v>
      </c>
      <c r="I1279" s="115">
        <f>+IFERROR(LISTAS[[#This Row],[VENTA NETA]]/LISTAS[[#This Row],[COSTO]]-1,0)</f>
        <v>0.79513867432179652</v>
      </c>
      <c r="J1279" s="33" t="str">
        <f>IFERROR(VLOOKUP(LISTAS[[#This Row],[ID]],_01_CODIGOS_Y_COSTOS_xlsm[[Producto y N°]:[CODIGO]],2,0),"")</f>
        <v>Co16.21</v>
      </c>
      <c r="M1279" s="22">
        <v>0</v>
      </c>
      <c r="N1279" s="23">
        <f>+LISTAS[[#This Row],[Precio]]+(LISTAS[[#This Row],[Precio]]*M1279)</f>
        <v>1420.21</v>
      </c>
      <c r="O1279" s="24">
        <f t="shared" si="35"/>
        <v>575.18505000000005</v>
      </c>
      <c r="Q1279" s="21">
        <f>IFERROR(O1279/LISTAS[[#This Row],[COSTO]]-1,"")</f>
        <v>0.79513867432179652</v>
      </c>
      <c r="R1279" t="str">
        <f>+LISTAS[[#This Row],[ID]]</f>
        <v>ARANDELAS DE COBRE16x21</v>
      </c>
      <c r="T1279" s="29"/>
      <c r="U1279" s="25">
        <f>LISTAS[[#This Row],[COSTO]]+(LISTAS[[#This Row],[COSTO]]*T1279)</f>
        <v>320.4126</v>
      </c>
      <c r="V1279" s="30">
        <f>IF(T1279="",0,U1279/LISTAS[[#This Row],[VENTA NETA]]-1)</f>
        <v>0</v>
      </c>
      <c r="X1279" s="25">
        <v>279.02600000000001</v>
      </c>
      <c r="Y1279" s="31">
        <f>IFERROR(LISTAS[[#This Row],[COSTO]]/X1279-1,"")</f>
        <v>0.14832524567603023</v>
      </c>
    </row>
    <row r="1280" spans="1:25" x14ac:dyDescent="0.2">
      <c r="A1280" s="6" t="s">
        <v>1971</v>
      </c>
      <c r="B1280" t="s">
        <v>1919</v>
      </c>
      <c r="C1280" t="s">
        <v>1972</v>
      </c>
      <c r="D1280" t="s">
        <v>1972</v>
      </c>
      <c r="E1280" s="2">
        <v>1656.73</v>
      </c>
      <c r="F1280" s="6" t="str">
        <f>+_xlfn.XLOOKUP(LISTAS[[#This Row],[ID]],_01_CODIGOS_Y_COSTOS_xlsm[Producto y N°],_01_CODIGOS_Y_COSTOS_xlsm[FABRICA],"",0,1)</f>
        <v>KLOSTER</v>
      </c>
      <c r="G1280" s="13">
        <f>LISTAS[[#This Row],[Precio]]*(1-0.46)*(1-IF($C$3520="",0,$C$3520))</f>
        <v>670.97565000000009</v>
      </c>
      <c r="H1280" s="1">
        <f>+_xlfn.XLOOKUP(LISTAS[[#This Row],[ID]],_01_CODIGOS_Y_COSTOS_xlsm[Producto y N°],_01_CODIGOS_Y_COSTOS_xlsm[COSTO],0,0,1)</f>
        <v>373.77480000000003</v>
      </c>
      <c r="I1280" s="115">
        <f>+IFERROR(LISTAS[[#This Row],[VENTA NETA]]/LISTAS[[#This Row],[COSTO]]-1,0)</f>
        <v>0.795133460040645</v>
      </c>
      <c r="J1280" s="33" t="str">
        <f>IFERROR(VLOOKUP(LISTAS[[#This Row],[ID]],_01_CODIGOS_Y_COSTOS_xlsm[[Producto y N°]:[CODIGO]],2,0),"")</f>
        <v>Co17.22</v>
      </c>
      <c r="M1280" s="22">
        <v>0</v>
      </c>
      <c r="N1280" s="23">
        <f>+LISTAS[[#This Row],[Precio]]+(LISTAS[[#This Row],[Precio]]*M1280)</f>
        <v>1656.73</v>
      </c>
      <c r="O1280" s="24">
        <f t="shared" si="35"/>
        <v>670.97565000000009</v>
      </c>
      <c r="Q1280" s="21">
        <f>IFERROR(O1280/LISTAS[[#This Row],[COSTO]]-1,"")</f>
        <v>0.795133460040645</v>
      </c>
      <c r="R1280" t="str">
        <f>+LISTAS[[#This Row],[ID]]</f>
        <v>ARANDELAS DE COBRE17x22</v>
      </c>
      <c r="T1280" s="29"/>
      <c r="U1280" s="25">
        <f>LISTAS[[#This Row],[COSTO]]+(LISTAS[[#This Row],[COSTO]]*T1280)</f>
        <v>373.77480000000003</v>
      </c>
      <c r="V1280" s="30">
        <f>IF(T1280="",0,U1280/LISTAS[[#This Row],[VENTA NETA]]-1)</f>
        <v>0</v>
      </c>
      <c r="X1280" s="25">
        <v>325.49560000000002</v>
      </c>
      <c r="Y1280" s="31">
        <f>IFERROR(LISTAS[[#This Row],[COSTO]]/X1280-1,"")</f>
        <v>0.14832520009487071</v>
      </c>
    </row>
    <row r="1281" spans="1:25" x14ac:dyDescent="0.2">
      <c r="A1281" s="6" t="s">
        <v>1973</v>
      </c>
      <c r="B1281" t="s">
        <v>1919</v>
      </c>
      <c r="C1281" t="s">
        <v>1974</v>
      </c>
      <c r="D1281" t="s">
        <v>1974</v>
      </c>
      <c r="E1281" s="2">
        <v>1656.73</v>
      </c>
      <c r="F1281" s="6" t="str">
        <f>+_xlfn.XLOOKUP(LISTAS[[#This Row],[ID]],_01_CODIGOS_Y_COSTOS_xlsm[Producto y N°],_01_CODIGOS_Y_COSTOS_xlsm[FABRICA],"",0,1)</f>
        <v>KLOSTER</v>
      </c>
      <c r="G1281" s="13">
        <f>LISTAS[[#This Row],[Precio]]*(1-0.46)*(1-IF($C$3520="",0,$C$3520))</f>
        <v>670.97565000000009</v>
      </c>
      <c r="H1281" s="1">
        <f>+_xlfn.XLOOKUP(LISTAS[[#This Row],[ID]],_01_CODIGOS_Y_COSTOS_xlsm[Producto y N°],_01_CODIGOS_Y_COSTOS_xlsm[COSTO],0,0,1)</f>
        <v>373.77480000000003</v>
      </c>
      <c r="I1281" s="115">
        <f>+IFERROR(LISTAS[[#This Row],[VENTA NETA]]/LISTAS[[#This Row],[COSTO]]-1,0)</f>
        <v>0.795133460040645</v>
      </c>
      <c r="J1281" s="33" t="str">
        <f>IFERROR(VLOOKUP(LISTAS[[#This Row],[ID]],_01_CODIGOS_Y_COSTOS_xlsm[[Producto y N°]:[CODIGO]],2,0),"")</f>
        <v>Co18.23</v>
      </c>
      <c r="M1281" s="22">
        <v>0</v>
      </c>
      <c r="N1281" s="23">
        <f>+LISTAS[[#This Row],[Precio]]+(LISTAS[[#This Row],[Precio]]*M1281)</f>
        <v>1656.73</v>
      </c>
      <c r="O1281" s="24">
        <f t="shared" si="35"/>
        <v>670.97565000000009</v>
      </c>
      <c r="Q1281" s="21">
        <f>IFERROR(O1281/LISTAS[[#This Row],[COSTO]]-1,"")</f>
        <v>0.795133460040645</v>
      </c>
      <c r="R1281" t="str">
        <f>+LISTAS[[#This Row],[ID]]</f>
        <v>ARANDELAS DE COBRE18x23</v>
      </c>
      <c r="T1281" s="29"/>
      <c r="U1281" s="25">
        <f>LISTAS[[#This Row],[COSTO]]+(LISTAS[[#This Row],[COSTO]]*T1281)</f>
        <v>373.77480000000003</v>
      </c>
      <c r="V1281" s="30">
        <f>IF(T1281="",0,U1281/LISTAS[[#This Row],[VENTA NETA]]-1)</f>
        <v>0</v>
      </c>
      <c r="X1281" s="25">
        <v>325.49560000000002</v>
      </c>
      <c r="Y1281" s="31">
        <f>IFERROR(LISTAS[[#This Row],[COSTO]]/X1281-1,"")</f>
        <v>0.14832520009487071</v>
      </c>
    </row>
    <row r="1282" spans="1:25" x14ac:dyDescent="0.2">
      <c r="A1282" s="6" t="s">
        <v>1975</v>
      </c>
      <c r="B1282" t="s">
        <v>1919</v>
      </c>
      <c r="C1282" t="s">
        <v>1976</v>
      </c>
      <c r="D1282" t="s">
        <v>1976</v>
      </c>
      <c r="E1282" s="2">
        <v>1940.73</v>
      </c>
      <c r="F1282" s="6" t="str">
        <f>+_xlfn.XLOOKUP(LISTAS[[#This Row],[ID]],_01_CODIGOS_Y_COSTOS_xlsm[Producto y N°],_01_CODIGOS_Y_COSTOS_xlsm[FABRICA],"",0,1)</f>
        <v>KLOSTER</v>
      </c>
      <c r="G1282" s="13">
        <f>LISTAS[[#This Row],[Precio]]*(1-0.46)*(1-IF($C$3520="",0,$C$3520))</f>
        <v>785.99565000000007</v>
      </c>
      <c r="H1282" s="1">
        <f>+_xlfn.XLOOKUP(LISTAS[[#This Row],[ID]],_01_CODIGOS_Y_COSTOS_xlsm[Producto y N°],_01_CODIGOS_Y_COSTOS_xlsm[COSTO],0,0,1)</f>
        <v>437.84820000000002</v>
      </c>
      <c r="I1282" s="115">
        <f>+IFERROR(LISTAS[[#This Row],[VENTA NETA]]/LISTAS[[#This Row],[COSTO]]-1,0)</f>
        <v>0.79513276519122389</v>
      </c>
      <c r="J1282" s="33" t="str">
        <f>IFERROR(VLOOKUP(LISTAS[[#This Row],[ID]],_01_CODIGOS_Y_COSTOS_xlsm[[Producto y N°]:[CODIGO]],2,0),"")</f>
        <v>Co19.24</v>
      </c>
      <c r="M1282" s="22">
        <v>0</v>
      </c>
      <c r="N1282" s="23">
        <f>+LISTAS[[#This Row],[Precio]]+(LISTAS[[#This Row],[Precio]]*M1282)</f>
        <v>1940.73</v>
      </c>
      <c r="O1282" s="24">
        <f t="shared" si="35"/>
        <v>785.99565000000007</v>
      </c>
      <c r="Q1282" s="21">
        <f>IFERROR(O1282/LISTAS[[#This Row],[COSTO]]-1,"")</f>
        <v>0.79513276519122389</v>
      </c>
      <c r="R1282" t="str">
        <f>+LISTAS[[#This Row],[ID]]</f>
        <v>ARANDELAS DE COBRE19x24</v>
      </c>
      <c r="T1282" s="29"/>
      <c r="U1282" s="25">
        <f>LISTAS[[#This Row],[COSTO]]+(LISTAS[[#This Row],[COSTO]]*T1282)</f>
        <v>437.84820000000002</v>
      </c>
      <c r="V1282" s="30">
        <f>IF(T1282="",0,U1282/LISTAS[[#This Row],[VENTA NETA]]-1)</f>
        <v>0</v>
      </c>
      <c r="X1282" s="25">
        <v>381.2928</v>
      </c>
      <c r="Y1282" s="31">
        <f>IFERROR(LISTAS[[#This Row],[COSTO]]/X1282-1,"")</f>
        <v>0.14832538143914609</v>
      </c>
    </row>
    <row r="1283" spans="1:25" x14ac:dyDescent="0.2">
      <c r="A1283" s="6" t="s">
        <v>1977</v>
      </c>
      <c r="B1283" t="s">
        <v>1919</v>
      </c>
      <c r="C1283" t="s">
        <v>1978</v>
      </c>
      <c r="D1283" t="s">
        <v>1978</v>
      </c>
      <c r="E1283" s="2">
        <v>2130.42</v>
      </c>
      <c r="F1283" s="6" t="str">
        <f>+_xlfn.XLOOKUP(LISTAS[[#This Row],[ID]],_01_CODIGOS_Y_COSTOS_xlsm[Producto y N°],_01_CODIGOS_Y_COSTOS_xlsm[FABRICA],"",0,1)</f>
        <v>KLOSTER</v>
      </c>
      <c r="G1283" s="13">
        <f>LISTAS[[#This Row],[Precio]]*(1-0.46)*(1-IF($C$3520="",0,$C$3520))</f>
        <v>862.82010000000014</v>
      </c>
      <c r="H1283" s="1">
        <f>+_xlfn.XLOOKUP(LISTAS[[#This Row],[ID]],_01_CODIGOS_Y_COSTOS_xlsm[Producto y N°],_01_CODIGOS_Y_COSTOS_xlsm[COSTO],0,0,1)</f>
        <v>480.64319999999998</v>
      </c>
      <c r="I1283" s="115">
        <f>+IFERROR(LISTAS[[#This Row],[VENTA NETA]]/LISTAS[[#This Row],[COSTO]]-1,0)</f>
        <v>0.79513639223440635</v>
      </c>
      <c r="J1283" s="33" t="str">
        <f>IFERROR(VLOOKUP(LISTAS[[#This Row],[ID]],_01_CODIGOS_Y_COSTOS_xlsm[[Producto y N°]:[CODIGO]],2,0),"")</f>
        <v>Co20.26</v>
      </c>
      <c r="M1283" s="22">
        <v>0</v>
      </c>
      <c r="N1283" s="23">
        <f>+LISTAS[[#This Row],[Precio]]+(LISTAS[[#This Row],[Precio]]*M1283)</f>
        <v>2130.42</v>
      </c>
      <c r="O1283" s="24">
        <f t="shared" si="35"/>
        <v>862.82010000000014</v>
      </c>
      <c r="Q1283" s="21">
        <f>IFERROR(O1283/LISTAS[[#This Row],[COSTO]]-1,"")</f>
        <v>0.79513639223440635</v>
      </c>
      <c r="R1283" t="str">
        <f>+LISTAS[[#This Row],[ID]]</f>
        <v>ARANDELAS DE COBRE20x26</v>
      </c>
      <c r="T1283" s="29"/>
      <c r="U1283" s="25">
        <f>LISTAS[[#This Row],[COSTO]]+(LISTAS[[#This Row],[COSTO]]*T1283)</f>
        <v>480.64319999999998</v>
      </c>
      <c r="V1283" s="30">
        <f>IF(T1283="",0,U1283/LISTAS[[#This Row],[VENTA NETA]]-1)</f>
        <v>0</v>
      </c>
      <c r="X1283" s="25">
        <v>418.56009999999998</v>
      </c>
      <c r="Y1283" s="31">
        <f>IFERROR(LISTAS[[#This Row],[COSTO]]/X1283-1,"")</f>
        <v>0.1483254137219483</v>
      </c>
    </row>
    <row r="1284" spans="1:25" x14ac:dyDescent="0.2">
      <c r="A1284" s="6" t="s">
        <v>1979</v>
      </c>
      <c r="B1284" t="s">
        <v>1919</v>
      </c>
      <c r="C1284" t="s">
        <v>1980</v>
      </c>
      <c r="D1284" t="s">
        <v>1980</v>
      </c>
      <c r="E1284" s="2">
        <v>2366.09</v>
      </c>
      <c r="F1284" s="6" t="str">
        <f>+_xlfn.XLOOKUP(LISTAS[[#This Row],[ID]],_01_CODIGOS_Y_COSTOS_xlsm[Producto y N°],_01_CODIGOS_Y_COSTOS_xlsm[FABRICA],"",0,1)</f>
        <v>KLOSTER</v>
      </c>
      <c r="G1284" s="13">
        <f>LISTAS[[#This Row],[Precio]]*(1-0.46)*(1-IF($C$3520="",0,$C$3520))</f>
        <v>958.26645000000008</v>
      </c>
      <c r="H1284" s="1">
        <f>+_xlfn.XLOOKUP(LISTAS[[#This Row],[ID]],_01_CODIGOS_Y_COSTOS_xlsm[Producto y N°],_01_CODIGOS_Y_COSTOS_xlsm[COSTO],0,0,1)</f>
        <v>533.81399999999996</v>
      </c>
      <c r="I1284" s="115">
        <f>+IFERROR(LISTAS[[#This Row],[VENTA NETA]]/LISTAS[[#This Row],[COSTO]]-1,0)</f>
        <v>0.79513173127718662</v>
      </c>
      <c r="J1284" s="33" t="str">
        <f>IFERROR(VLOOKUP(LISTAS[[#This Row],[ID]],_01_CODIGOS_Y_COSTOS_xlsm[[Producto y N°]:[CODIGO]],2,0),"")</f>
        <v>Co21.26</v>
      </c>
      <c r="M1284" s="22">
        <v>0</v>
      </c>
      <c r="N1284" s="23">
        <f>+LISTAS[[#This Row],[Precio]]+(LISTAS[[#This Row],[Precio]]*M1284)</f>
        <v>2366.09</v>
      </c>
      <c r="O1284" s="24">
        <f t="shared" si="35"/>
        <v>958.26645000000008</v>
      </c>
      <c r="Q1284" s="21">
        <f>IFERROR(O1284/LISTAS[[#This Row],[COSTO]]-1,"")</f>
        <v>0.79513173127718662</v>
      </c>
      <c r="R1284" t="str">
        <f>+LISTAS[[#This Row],[ID]]</f>
        <v>ARANDELAS DE COBRE21x26</v>
      </c>
      <c r="T1284" s="29"/>
      <c r="U1284" s="25">
        <f>LISTAS[[#This Row],[COSTO]]+(LISTAS[[#This Row],[COSTO]]*T1284)</f>
        <v>533.81399999999996</v>
      </c>
      <c r="V1284" s="30">
        <f>IF(T1284="",0,U1284/LISTAS[[#This Row],[VENTA NETA]]-1)</f>
        <v>0</v>
      </c>
      <c r="X1284" s="25">
        <v>464.863</v>
      </c>
      <c r="Y1284" s="31">
        <f>IFERROR(LISTAS[[#This Row],[COSTO]]/X1284-1,"")</f>
        <v>0.14832542060779197</v>
      </c>
    </row>
    <row r="1285" spans="1:25" x14ac:dyDescent="0.2">
      <c r="A1285" s="6" t="s">
        <v>1981</v>
      </c>
      <c r="B1285" t="s">
        <v>1919</v>
      </c>
      <c r="C1285" t="s">
        <v>1982</v>
      </c>
      <c r="D1285" t="s">
        <v>1982</v>
      </c>
      <c r="E1285" s="2">
        <v>2603.4699999999998</v>
      </c>
      <c r="F1285" s="6" t="str">
        <f>+_xlfn.XLOOKUP(LISTAS[[#This Row],[ID]],_01_CODIGOS_Y_COSTOS_xlsm[Producto y N°],_01_CODIGOS_Y_COSTOS_xlsm[FABRICA],"",0,1)</f>
        <v>KLOSTER</v>
      </c>
      <c r="G1285" s="13">
        <f>LISTAS[[#This Row],[Precio]]*(1-0.46)*(1-IF($C$3520="",0,$C$3520))</f>
        <v>1054.40535</v>
      </c>
      <c r="H1285" s="1">
        <f>+_xlfn.XLOOKUP(LISTAS[[#This Row],[ID]],_01_CODIGOS_Y_COSTOS_xlsm[Producto y N°],_01_CODIGOS_Y_COSTOS_xlsm[COSTO],0,0,1)</f>
        <v>587.3682</v>
      </c>
      <c r="I1285" s="115">
        <f>+IFERROR(LISTAS[[#This Row],[VENTA NETA]]/LISTAS[[#This Row],[COSTO]]-1,0)</f>
        <v>0.79513523204014103</v>
      </c>
      <c r="J1285" s="33" t="str">
        <f>IFERROR(VLOOKUP(LISTAS[[#This Row],[ID]],_01_CODIGOS_Y_COSTOS_xlsm[[Producto y N°]:[CODIGO]],2,0),"")</f>
        <v>Co22.28</v>
      </c>
      <c r="M1285" s="22">
        <v>0</v>
      </c>
      <c r="N1285" s="23">
        <f>+LISTAS[[#This Row],[Precio]]+(LISTAS[[#This Row],[Precio]]*M1285)</f>
        <v>2603.4699999999998</v>
      </c>
      <c r="O1285" s="24">
        <f t="shared" si="35"/>
        <v>1054.40535</v>
      </c>
      <c r="Q1285" s="21">
        <f>IFERROR(O1285/LISTAS[[#This Row],[COSTO]]-1,"")</f>
        <v>0.79513523204014103</v>
      </c>
      <c r="R1285" t="str">
        <f>+LISTAS[[#This Row],[ID]]</f>
        <v>ARANDELAS DE COBRE22x28</v>
      </c>
      <c r="T1285" s="29"/>
      <c r="U1285" s="25">
        <f>LISTAS[[#This Row],[COSTO]]+(LISTAS[[#This Row],[COSTO]]*T1285)</f>
        <v>587.3682</v>
      </c>
      <c r="V1285" s="30">
        <f>IF(T1285="",0,U1285/LISTAS[[#This Row],[VENTA NETA]]-1)</f>
        <v>0</v>
      </c>
      <c r="X1285" s="25">
        <v>511.49979999999999</v>
      </c>
      <c r="Y1285" s="31">
        <f>IFERROR(LISTAS[[#This Row],[COSTO]]/X1285-1,"")</f>
        <v>0.14832537568929638</v>
      </c>
    </row>
    <row r="1286" spans="1:25" x14ac:dyDescent="0.2">
      <c r="A1286" s="6" t="s">
        <v>1983</v>
      </c>
      <c r="B1286" t="s">
        <v>1919</v>
      </c>
      <c r="C1286" t="s">
        <v>1984</v>
      </c>
      <c r="D1286" t="s">
        <v>1984</v>
      </c>
      <c r="E1286" s="2">
        <v>3313.04</v>
      </c>
      <c r="F1286" s="6" t="str">
        <f>+_xlfn.XLOOKUP(LISTAS[[#This Row],[ID]],_01_CODIGOS_Y_COSTOS_xlsm[Producto y N°],_01_CODIGOS_Y_COSTOS_xlsm[FABRICA],"",0,1)</f>
        <v>KLOSTER</v>
      </c>
      <c r="G1286" s="13">
        <f>LISTAS[[#This Row],[Precio]]*(1-0.46)*(1-IF($C$3520="",0,$C$3520))</f>
        <v>1341.7811999999999</v>
      </c>
      <c r="H1286" s="1">
        <f>+_xlfn.XLOOKUP(LISTAS[[#This Row],[ID]],_01_CODIGOS_Y_COSTOS_xlsm[Producto y N°],_01_CODIGOS_Y_COSTOS_xlsm[COSTO],0,0,1)</f>
        <v>747.45420000000001</v>
      </c>
      <c r="I1286" s="115">
        <f>+IFERROR(LISTAS[[#This Row],[VENTA NETA]]/LISTAS[[#This Row],[COSTO]]-1,0)</f>
        <v>0.79513500626526668</v>
      </c>
      <c r="J1286" s="33" t="str">
        <f>IFERROR(VLOOKUP(LISTAS[[#This Row],[ID]],_01_CODIGOS_Y_COSTOS_xlsm[[Producto y N°]:[CODIGO]],2,0),"")</f>
        <v>Co24.32</v>
      </c>
      <c r="M1286" s="22">
        <v>0</v>
      </c>
      <c r="N1286" s="23">
        <f>+LISTAS[[#This Row],[Precio]]+(LISTAS[[#This Row],[Precio]]*M1286)</f>
        <v>3313.04</v>
      </c>
      <c r="O1286" s="24">
        <f t="shared" si="35"/>
        <v>1341.7811999999999</v>
      </c>
      <c r="Q1286" s="21">
        <f>IFERROR(O1286/LISTAS[[#This Row],[COSTO]]-1,"")</f>
        <v>0.79513500626526668</v>
      </c>
      <c r="R1286" t="str">
        <f>+LISTAS[[#This Row],[ID]]</f>
        <v>ARANDELAS DE COBRE24x32</v>
      </c>
      <c r="T1286" s="29"/>
      <c r="U1286" s="25">
        <f>LISTAS[[#This Row],[COSTO]]+(LISTAS[[#This Row],[COSTO]]*T1286)</f>
        <v>747.45420000000001</v>
      </c>
      <c r="V1286" s="30">
        <f>IF(T1286="",0,U1286/LISTAS[[#This Row],[VENTA NETA]]-1)</f>
        <v>0</v>
      </c>
      <c r="X1286" s="25">
        <v>650.90800000000002</v>
      </c>
      <c r="Y1286" s="31">
        <f>IFERROR(LISTAS[[#This Row],[COSTO]]/X1286-1,"")</f>
        <v>0.14832541618784845</v>
      </c>
    </row>
    <row r="1287" spans="1:25" x14ac:dyDescent="0.2">
      <c r="A1287" s="6" t="s">
        <v>1985</v>
      </c>
      <c r="B1287" t="s">
        <v>1919</v>
      </c>
      <c r="C1287" t="s">
        <v>1986</v>
      </c>
      <c r="D1287" t="s">
        <v>1986</v>
      </c>
      <c r="E1287" s="2">
        <v>3549.99</v>
      </c>
      <c r="F1287" s="6" t="str">
        <f>+_xlfn.XLOOKUP(LISTAS[[#This Row],[ID]],_01_CODIGOS_Y_COSTOS_xlsm[Producto y N°],_01_CODIGOS_Y_COSTOS_xlsm[FABRICA],"",0,1)</f>
        <v>KLOSTER</v>
      </c>
      <c r="G1287" s="13">
        <f>LISTAS[[#This Row],[Precio]]*(1-0.46)*(1-IF($C$3520="",0,$C$3520))</f>
        <v>1437.74595</v>
      </c>
      <c r="H1287" s="1">
        <f>+_xlfn.XLOOKUP(LISTAS[[#This Row],[ID]],_01_CODIGOS_Y_COSTOS_xlsm[Producto y N°],_01_CODIGOS_Y_COSTOS_xlsm[COSTO],0,0,1)</f>
        <v>800.91240000000005</v>
      </c>
      <c r="I1287" s="115">
        <f>+IFERROR(LISTAS[[#This Row],[VENTA NETA]]/LISTAS[[#This Row],[COSTO]]-1,0)</f>
        <v>0.79513508593449167</v>
      </c>
      <c r="J1287" s="33" t="str">
        <f>IFERROR(VLOOKUP(LISTAS[[#This Row],[ID]],_01_CODIGOS_Y_COSTOS_xlsm[[Producto y N°]:[CODIGO]],2,0),"")</f>
        <v>Co26.34</v>
      </c>
      <c r="M1287" s="22">
        <v>0</v>
      </c>
      <c r="N1287" s="23">
        <f>+LISTAS[[#This Row],[Precio]]+(LISTAS[[#This Row],[Precio]]*M1287)</f>
        <v>3549.99</v>
      </c>
      <c r="O1287" s="24">
        <f t="shared" si="35"/>
        <v>1437.74595</v>
      </c>
      <c r="Q1287" s="21">
        <f>IFERROR(O1287/LISTAS[[#This Row],[COSTO]]-1,"")</f>
        <v>0.79513508593449167</v>
      </c>
      <c r="R1287" t="str">
        <f>+LISTAS[[#This Row],[ID]]</f>
        <v>ARANDELAS DE COBRE26x34</v>
      </c>
      <c r="T1287" s="29"/>
      <c r="U1287" s="25">
        <f>LISTAS[[#This Row],[COSTO]]+(LISTAS[[#This Row],[COSTO]]*T1287)</f>
        <v>800.91240000000005</v>
      </c>
      <c r="V1287" s="30">
        <f>IF(T1287="",0,U1287/LISTAS[[#This Row],[VENTA NETA]]-1)</f>
        <v>0</v>
      </c>
      <c r="X1287" s="25">
        <v>697.46119999999996</v>
      </c>
      <c r="Y1287" s="31">
        <f>IFERROR(LISTAS[[#This Row],[COSTO]]/X1287-1,"")</f>
        <v>0.14832538354821767</v>
      </c>
    </row>
    <row r="1288" spans="1:25" x14ac:dyDescent="0.2">
      <c r="A1288" s="6" t="s">
        <v>1987</v>
      </c>
      <c r="B1288" t="s">
        <v>1988</v>
      </c>
      <c r="C1288" t="s">
        <v>1989</v>
      </c>
      <c r="D1288" t="s">
        <v>1989</v>
      </c>
      <c r="E1288" s="2">
        <v>87.11</v>
      </c>
      <c r="F1288" s="6" t="str">
        <f>+_xlfn.XLOOKUP(LISTAS[[#This Row],[ID]],_01_CODIGOS_Y_COSTOS_xlsm[Producto y N°],_01_CODIGOS_Y_COSTOS_xlsm[FABRICA],"",0,1)</f>
        <v>KLOSTER</v>
      </c>
      <c r="G1288" s="13">
        <f>LISTAS[[#This Row],[Precio]]*(1-0.46)*(1-IF($C$3520="",0,$C$3520))</f>
        <v>35.27955</v>
      </c>
      <c r="H1288" s="1">
        <f>+_xlfn.XLOOKUP(LISTAS[[#This Row],[ID]],_01_CODIGOS_Y_COSTOS_xlsm[Producto y N°],_01_CODIGOS_Y_COSTOS_xlsm[COSTO],0,0,1)</f>
        <v>18.226299999999998</v>
      </c>
      <c r="I1288" s="115">
        <f>+IFERROR(LISTAS[[#This Row],[VENTA NETA]]/LISTAS[[#This Row],[COSTO]]-1,0)</f>
        <v>0.9356397074557099</v>
      </c>
      <c r="J1288" s="33" t="str">
        <f>IFERROR(VLOOKUP(LISTAS[[#This Row],[ID]],_01_CODIGOS_Y_COSTOS_xlsm[[Producto y N°]:[CODIGO]],2,0),"")</f>
        <v>Al3,5.8</v>
      </c>
      <c r="M1288" s="22">
        <v>0</v>
      </c>
      <c r="N1288" s="23">
        <f>+LISTAS[[#This Row],[Precio]]+(LISTAS[[#This Row],[Precio]]*M1288)</f>
        <v>87.11</v>
      </c>
      <c r="O1288" s="24">
        <f t="shared" si="35"/>
        <v>35.27955</v>
      </c>
      <c r="Q1288" s="21">
        <f>IFERROR(O1288/LISTAS[[#This Row],[COSTO]]-1,"")</f>
        <v>0.9356397074557099</v>
      </c>
      <c r="R1288" t="str">
        <f>+LISTAS[[#This Row],[ID]]</f>
        <v>ARANDELAS DE ALUMINIO1/8 3x8</v>
      </c>
      <c r="T1288" s="29"/>
      <c r="U1288" s="25">
        <f>LISTAS[[#This Row],[COSTO]]+(LISTAS[[#This Row],[COSTO]]*T1288)</f>
        <v>18.226299999999998</v>
      </c>
      <c r="V1288" s="30">
        <f>IF(T1288="",0,U1288/LISTAS[[#This Row],[VENTA NETA]]-1)</f>
        <v>0</v>
      </c>
      <c r="X1288" s="25">
        <v>12.5306</v>
      </c>
      <c r="Y1288" s="31">
        <f>IFERROR(LISTAS[[#This Row],[COSTO]]/X1288-1,"")</f>
        <v>0.45454327805532047</v>
      </c>
    </row>
    <row r="1289" spans="1:25" x14ac:dyDescent="0.2">
      <c r="A1289" s="6" t="s">
        <v>1990</v>
      </c>
      <c r="B1289" t="s">
        <v>1988</v>
      </c>
      <c r="C1289" t="s">
        <v>1991</v>
      </c>
      <c r="D1289" t="s">
        <v>1991</v>
      </c>
      <c r="E1289" s="2">
        <v>92.7</v>
      </c>
      <c r="F1289" s="6" t="str">
        <f>+_xlfn.XLOOKUP(LISTAS[[#This Row],[ID]],_01_CODIGOS_Y_COSTOS_xlsm[Producto y N°],_01_CODIGOS_Y_COSTOS_xlsm[FABRICA],"",0,1)</f>
        <v>KLOSTER</v>
      </c>
      <c r="G1289" s="13">
        <f>LISTAS[[#This Row],[Precio]]*(1-0.46)*(1-IF($C$3520="",0,$C$3520))</f>
        <v>37.543500000000009</v>
      </c>
      <c r="H1289" s="1">
        <f>+_xlfn.XLOOKUP(LISTAS[[#This Row],[ID]],_01_CODIGOS_Y_COSTOS_xlsm[Producto y N°],_01_CODIGOS_Y_COSTOS_xlsm[COSTO],0,0,1)</f>
        <v>19.394400000000001</v>
      </c>
      <c r="I1289" s="115">
        <f>+IFERROR(LISTAS[[#This Row],[VENTA NETA]]/LISTAS[[#This Row],[COSTO]]-1,0)</f>
        <v>0.93579074371983695</v>
      </c>
      <c r="J1289" s="33" t="str">
        <f>IFERROR(VLOOKUP(LISTAS[[#This Row],[ID]],_01_CODIGOS_Y_COSTOS_xlsm[[Producto y N°]:[CODIGO]],2,0),"")</f>
        <v>Al4.10</v>
      </c>
      <c r="M1289" s="22">
        <v>0</v>
      </c>
      <c r="N1289" s="23">
        <f>+LISTAS[[#This Row],[Precio]]+(LISTAS[[#This Row],[Precio]]*M1289)</f>
        <v>92.7</v>
      </c>
      <c r="O1289" s="24">
        <f t="shared" si="35"/>
        <v>37.543500000000009</v>
      </c>
      <c r="Q1289" s="21">
        <f>IFERROR(O1289/LISTAS[[#This Row],[COSTO]]-1,"")</f>
        <v>0.93579074371983695</v>
      </c>
      <c r="R1289" t="str">
        <f>+LISTAS[[#This Row],[ID]]</f>
        <v>ARANDELAS DE ALUMINIO5/32 4x10</v>
      </c>
      <c r="T1289" s="29"/>
      <c r="U1289" s="25">
        <f>LISTAS[[#This Row],[COSTO]]+(LISTAS[[#This Row],[COSTO]]*T1289)</f>
        <v>19.394400000000001</v>
      </c>
      <c r="V1289" s="30">
        <f>IF(T1289="",0,U1289/LISTAS[[#This Row],[VENTA NETA]]-1)</f>
        <v>0</v>
      </c>
      <c r="X1289" s="25">
        <v>13.3337</v>
      </c>
      <c r="Y1289" s="31">
        <f>IFERROR(LISTAS[[#This Row],[COSTO]]/X1289-1,"")</f>
        <v>0.45454000014999596</v>
      </c>
    </row>
    <row r="1290" spans="1:25" x14ac:dyDescent="0.2">
      <c r="A1290" s="6" t="s">
        <v>1992</v>
      </c>
      <c r="B1290" t="s">
        <v>1988</v>
      </c>
      <c r="C1290" t="s">
        <v>1993</v>
      </c>
      <c r="D1290" t="s">
        <v>1993</v>
      </c>
      <c r="E1290" s="2">
        <v>108.65</v>
      </c>
      <c r="F1290" s="6" t="str">
        <f>+_xlfn.XLOOKUP(LISTAS[[#This Row],[ID]],_01_CODIGOS_Y_COSTOS_xlsm[Producto y N°],_01_CODIGOS_Y_COSTOS_xlsm[FABRICA],"",0,1)</f>
        <v>KLOSTER</v>
      </c>
      <c r="G1290" s="13">
        <f>LISTAS[[#This Row],[Precio]]*(1-0.46)*(1-IF($C$3520="",0,$C$3520))</f>
        <v>44.003250000000008</v>
      </c>
      <c r="H1290" s="1">
        <f>+_xlfn.XLOOKUP(LISTAS[[#This Row],[ID]],_01_CODIGOS_Y_COSTOS_xlsm[Producto y N°],_01_CODIGOS_Y_COSTOS_xlsm[COSTO],0,0,1)</f>
        <v>22.7316</v>
      </c>
      <c r="I1290" s="115">
        <f>+IFERROR(LISTAS[[#This Row],[VENTA NETA]]/LISTAS[[#This Row],[COSTO]]-1,0)</f>
        <v>0.93577442854880455</v>
      </c>
      <c r="J1290" s="33" t="str">
        <f>IFERROR(VLOOKUP(LISTAS[[#This Row],[ID]],_01_CODIGOS_Y_COSTOS_xlsm[[Producto y N°]:[CODIGO]],2,0),"")</f>
        <v>Al5.12</v>
      </c>
      <c r="M1290" s="22">
        <v>0</v>
      </c>
      <c r="N1290" s="23">
        <f>+LISTAS[[#This Row],[Precio]]+(LISTAS[[#This Row],[Precio]]*M1290)</f>
        <v>108.65</v>
      </c>
      <c r="O1290" s="24">
        <f t="shared" si="35"/>
        <v>44.003250000000008</v>
      </c>
      <c r="Q1290" s="21">
        <f>IFERROR(O1290/LISTAS[[#This Row],[COSTO]]-1,"")</f>
        <v>0.93577442854880455</v>
      </c>
      <c r="R1290" t="str">
        <f>+LISTAS[[#This Row],[ID]]</f>
        <v>ARANDELAS DE ALUMINIO3/16  5x12</v>
      </c>
      <c r="T1290" s="29"/>
      <c r="U1290" s="25">
        <f>LISTAS[[#This Row],[COSTO]]+(LISTAS[[#This Row],[COSTO]]*T1290)</f>
        <v>22.7316</v>
      </c>
      <c r="V1290" s="30">
        <f>IF(T1290="",0,U1290/LISTAS[[#This Row],[VENTA NETA]]-1)</f>
        <v>0</v>
      </c>
      <c r="X1290" s="25">
        <v>15.628</v>
      </c>
      <c r="Y1290" s="31">
        <f>IFERROR(LISTAS[[#This Row],[COSTO]]/X1290-1,"")</f>
        <v>0.4545431277194778</v>
      </c>
    </row>
    <row r="1291" spans="1:25" x14ac:dyDescent="0.2">
      <c r="A1291" s="6" t="s">
        <v>1994</v>
      </c>
      <c r="B1291" t="s">
        <v>1988</v>
      </c>
      <c r="C1291" t="s">
        <v>1995</v>
      </c>
      <c r="D1291" t="s">
        <v>1995</v>
      </c>
      <c r="E1291" s="2">
        <v>136.35</v>
      </c>
      <c r="F1291" s="6" t="str">
        <f>+_xlfn.XLOOKUP(LISTAS[[#This Row],[ID]],_01_CODIGOS_Y_COSTOS_xlsm[Producto y N°],_01_CODIGOS_Y_COSTOS_xlsm[FABRICA],"",0,1)</f>
        <v>KLOSTER</v>
      </c>
      <c r="G1291" s="13">
        <f>LISTAS[[#This Row],[Precio]]*(1-0.46)*(1-IF($C$3520="",0,$C$3520))</f>
        <v>55.22175</v>
      </c>
      <c r="H1291" s="1">
        <f>+_xlfn.XLOOKUP(LISTAS[[#This Row],[ID]],_01_CODIGOS_Y_COSTOS_xlsm[Producto y N°],_01_CODIGOS_Y_COSTOS_xlsm[COSTO],0,0,1)</f>
        <v>28.5289</v>
      </c>
      <c r="I1291" s="115">
        <f>+IFERROR(LISTAS[[#This Row],[VENTA NETA]]/LISTAS[[#This Row],[COSTO]]-1,0)</f>
        <v>0.93564245379247013</v>
      </c>
      <c r="J1291" s="33" t="str">
        <f>IFERROR(VLOOKUP(LISTAS[[#This Row],[ID]],_01_CODIGOS_Y_COSTOS_xlsm[[Producto y N°]:[CODIGO]],2,0),"")</f>
        <v>Al6,5.13</v>
      </c>
      <c r="M1291" s="22">
        <v>0</v>
      </c>
      <c r="N1291" s="23">
        <f>+LISTAS[[#This Row],[Precio]]+(LISTAS[[#This Row],[Precio]]*M1291)</f>
        <v>136.35</v>
      </c>
      <c r="O1291" s="24">
        <f t="shared" si="35"/>
        <v>55.22175</v>
      </c>
      <c r="Q1291" s="21">
        <f>IFERROR(O1291/LISTAS[[#This Row],[COSTO]]-1,"")</f>
        <v>0.93564245379247013</v>
      </c>
      <c r="R1291" t="str">
        <f>+LISTAS[[#This Row],[ID]]</f>
        <v>ARANDELAS DE ALUMINIO1/4  6,5x14</v>
      </c>
      <c r="T1291" s="29"/>
      <c r="U1291" s="25">
        <f>LISTAS[[#This Row],[COSTO]]+(LISTAS[[#This Row],[COSTO]]*T1291)</f>
        <v>28.5289</v>
      </c>
      <c r="V1291" s="30">
        <f>IF(T1291="",0,U1291/LISTAS[[#This Row],[VENTA NETA]]-1)</f>
        <v>0</v>
      </c>
      <c r="X1291" s="25">
        <v>19.613600000000002</v>
      </c>
      <c r="Y1291" s="31">
        <f>IFERROR(LISTAS[[#This Row],[COSTO]]/X1291-1,"")</f>
        <v>0.45454684504629439</v>
      </c>
    </row>
    <row r="1292" spans="1:25" x14ac:dyDescent="0.2">
      <c r="A1292" s="6" t="s">
        <v>1996</v>
      </c>
      <c r="B1292" t="s">
        <v>1988</v>
      </c>
      <c r="C1292" t="s">
        <v>1997</v>
      </c>
      <c r="D1292" t="s">
        <v>1997</v>
      </c>
      <c r="E1292" s="2">
        <v>269.72000000000003</v>
      </c>
      <c r="F1292" s="6" t="str">
        <f>+_xlfn.XLOOKUP(LISTAS[[#This Row],[ID]],_01_CODIGOS_Y_COSTOS_xlsm[Producto y N°],_01_CODIGOS_Y_COSTOS_xlsm[FABRICA],"",0,1)</f>
        <v>KLOSTER</v>
      </c>
      <c r="G1292" s="13">
        <f>LISTAS[[#This Row],[Precio]]*(1-0.46)*(1-IF($C$3520="",0,$C$3520))</f>
        <v>109.23660000000001</v>
      </c>
      <c r="H1292" s="1">
        <f>+_xlfn.XLOOKUP(LISTAS[[#This Row],[ID]],_01_CODIGOS_Y_COSTOS_xlsm[Producto y N°],_01_CODIGOS_Y_COSTOS_xlsm[COSTO],0,0,1)</f>
        <v>56.432299999999998</v>
      </c>
      <c r="I1292" s="115">
        <f>+IFERROR(LISTAS[[#This Row],[VENTA NETA]]/LISTAS[[#This Row],[COSTO]]-1,0)</f>
        <v>0.93571057709857675</v>
      </c>
      <c r="J1292" s="33" t="str">
        <f>IFERROR(VLOOKUP(LISTAS[[#This Row],[ID]],_01_CODIGOS_Y_COSTOS_xlsm[[Producto y N°]:[CODIGO]],2,0),"")</f>
        <v>Al8.20</v>
      </c>
      <c r="M1292" s="22">
        <v>0</v>
      </c>
      <c r="N1292" s="23">
        <f>+LISTAS[[#This Row],[Precio]]+(LISTAS[[#This Row],[Precio]]*M1292)</f>
        <v>269.72000000000003</v>
      </c>
      <c r="O1292" s="24">
        <f t="shared" si="35"/>
        <v>109.23660000000001</v>
      </c>
      <c r="Q1292" s="21">
        <f>IFERROR(O1292/LISTAS[[#This Row],[COSTO]]-1,"")</f>
        <v>0.93571057709857675</v>
      </c>
      <c r="R1292" t="str">
        <f>+LISTAS[[#This Row],[ID]]</f>
        <v>ARANDELAS DE ALUMINIO5/16  8x16</v>
      </c>
      <c r="T1292" s="29"/>
      <c r="U1292" s="25">
        <f>LISTAS[[#This Row],[COSTO]]+(LISTAS[[#This Row],[COSTO]]*T1292)</f>
        <v>56.432299999999998</v>
      </c>
      <c r="V1292" s="30">
        <f>IF(T1292="",0,U1292/LISTAS[[#This Row],[VENTA NETA]]-1)</f>
        <v>0</v>
      </c>
      <c r="X1292" s="25">
        <v>38.797199999999997</v>
      </c>
      <c r="Y1292" s="31">
        <f>IFERROR(LISTAS[[#This Row],[COSTO]]/X1292-1,"")</f>
        <v>0.45454568886414481</v>
      </c>
    </row>
    <row r="1293" spans="1:25" x14ac:dyDescent="0.2">
      <c r="A1293" s="6" t="s">
        <v>1998</v>
      </c>
      <c r="B1293" t="s">
        <v>1988</v>
      </c>
      <c r="C1293" t="s">
        <v>1999</v>
      </c>
      <c r="D1293" t="s">
        <v>1999</v>
      </c>
      <c r="E1293" s="2">
        <v>269.72000000000003</v>
      </c>
      <c r="F1293" s="6" t="str">
        <f>+_xlfn.XLOOKUP(LISTAS[[#This Row],[ID]],_01_CODIGOS_Y_COSTOS_xlsm[Producto y N°],_01_CODIGOS_Y_COSTOS_xlsm[FABRICA],"",0,1)</f>
        <v>KLOSTER</v>
      </c>
      <c r="G1293" s="13">
        <f>LISTAS[[#This Row],[Precio]]*(1-0.46)*(1-IF($C$3520="",0,$C$3520))</f>
        <v>109.23660000000001</v>
      </c>
      <c r="H1293" s="1">
        <f>+_xlfn.XLOOKUP(LISTAS[[#This Row],[ID]],_01_CODIGOS_Y_COSTOS_xlsm[Producto y N°],_01_CODIGOS_Y_COSTOS_xlsm[COSTO],0,0,1)</f>
        <v>56.432299999999998</v>
      </c>
      <c r="I1293" s="115">
        <f>+IFERROR(LISTAS[[#This Row],[VENTA NETA]]/LISTAS[[#This Row],[COSTO]]-1,0)</f>
        <v>0.93571057709857675</v>
      </c>
      <c r="J1293" s="33" t="str">
        <f>IFERROR(VLOOKUP(LISTAS[[#This Row],[ID]],_01_CODIGOS_Y_COSTOS_xlsm[[Producto y N°]:[CODIGO]],2,0),"")</f>
        <v>Al10.21</v>
      </c>
      <c r="M1293" s="22">
        <v>0</v>
      </c>
      <c r="N1293" s="23">
        <f>+LISTAS[[#This Row],[Precio]]+(LISTAS[[#This Row],[Precio]]*M1293)</f>
        <v>269.72000000000003</v>
      </c>
      <c r="O1293" s="24">
        <f t="shared" si="35"/>
        <v>109.23660000000001</v>
      </c>
      <c r="Q1293" s="21">
        <f>IFERROR(O1293/LISTAS[[#This Row],[COSTO]]-1,"")</f>
        <v>0.93571057709857675</v>
      </c>
      <c r="R1293" t="str">
        <f>+LISTAS[[#This Row],[ID]]</f>
        <v>ARANDELAS DE ALUMINIO3/8  10x18</v>
      </c>
      <c r="T1293" s="29"/>
      <c r="U1293" s="25">
        <f>LISTAS[[#This Row],[COSTO]]+(LISTAS[[#This Row],[COSTO]]*T1293)</f>
        <v>56.432299999999998</v>
      </c>
      <c r="V1293" s="30">
        <f>IF(T1293="",0,U1293/LISTAS[[#This Row],[VENTA NETA]]-1)</f>
        <v>0</v>
      </c>
      <c r="X1293" s="25">
        <v>38.797199999999997</v>
      </c>
      <c r="Y1293" s="31">
        <f>IFERROR(LISTAS[[#This Row],[COSTO]]/X1293-1,"")</f>
        <v>0.45454568886414481</v>
      </c>
    </row>
    <row r="1294" spans="1:25" x14ac:dyDescent="0.2">
      <c r="A1294" s="6" t="s">
        <v>2000</v>
      </c>
      <c r="B1294" t="s">
        <v>1988</v>
      </c>
      <c r="C1294" t="s">
        <v>2001</v>
      </c>
      <c r="D1294" t="s">
        <v>2001</v>
      </c>
      <c r="E1294" s="2">
        <v>341.28</v>
      </c>
      <c r="F1294" s="6" t="str">
        <f>+_xlfn.XLOOKUP(LISTAS[[#This Row],[ID]],_01_CODIGOS_Y_COSTOS_xlsm[Producto y N°],_01_CODIGOS_Y_COSTOS_xlsm[FABRICA],"",0,1)</f>
        <v>KLOSTER</v>
      </c>
      <c r="G1294" s="13">
        <f>LISTAS[[#This Row],[Precio]]*(1-0.46)*(1-IF($C$3520="",0,$C$3520))</f>
        <v>138.2184</v>
      </c>
      <c r="H1294" s="1">
        <f>+_xlfn.XLOOKUP(LISTAS[[#This Row],[ID]],_01_CODIGOS_Y_COSTOS_xlsm[Producto y N°],_01_CODIGOS_Y_COSTOS_xlsm[COSTO],0,0,1)</f>
        <v>71.405000000000001</v>
      </c>
      <c r="I1294" s="115">
        <f>+IFERROR(LISTAS[[#This Row],[VENTA NETA]]/LISTAS[[#This Row],[COSTO]]-1,0)</f>
        <v>0.93569637980533571</v>
      </c>
      <c r="J1294" s="33" t="str">
        <f>IFERROR(VLOOKUP(LISTAS[[#This Row],[ID]],_01_CODIGOS_Y_COSTOS_xlsm[[Producto y N°]:[CODIGO]],2,0),"")</f>
        <v>Al13.24</v>
      </c>
      <c r="M1294" s="22">
        <v>0</v>
      </c>
      <c r="N1294" s="23">
        <f>+LISTAS[[#This Row],[Precio]]+(LISTAS[[#This Row],[Precio]]*M1294)</f>
        <v>341.28</v>
      </c>
      <c r="O1294" s="24">
        <f t="shared" si="35"/>
        <v>138.2184</v>
      </c>
      <c r="Q1294" s="21">
        <f>IFERROR(O1294/LISTAS[[#This Row],[COSTO]]-1,"")</f>
        <v>0.93569637980533571</v>
      </c>
      <c r="R1294" t="str">
        <f>+LISTAS[[#This Row],[ID]]</f>
        <v>ARANDELAS DE ALUMINIO1/2  13x24</v>
      </c>
      <c r="T1294" s="29"/>
      <c r="U1294" s="25">
        <f>LISTAS[[#This Row],[COSTO]]+(LISTAS[[#This Row],[COSTO]]*T1294)</f>
        <v>71.405000000000001</v>
      </c>
      <c r="V1294" s="30">
        <f>IF(T1294="",0,U1294/LISTAS[[#This Row],[VENTA NETA]]-1)</f>
        <v>0</v>
      </c>
      <c r="X1294" s="25">
        <v>49.091000000000001</v>
      </c>
      <c r="Y1294" s="31">
        <f>IFERROR(LISTAS[[#This Row],[COSTO]]/X1294-1,"")</f>
        <v>0.45454360269703198</v>
      </c>
    </row>
    <row r="1295" spans="1:25" x14ac:dyDescent="0.2">
      <c r="A1295" s="6" t="s">
        <v>2002</v>
      </c>
      <c r="B1295" t="s">
        <v>1988</v>
      </c>
      <c r="C1295" t="s">
        <v>1952</v>
      </c>
      <c r="D1295" t="s">
        <v>1952</v>
      </c>
      <c r="E1295" s="2">
        <v>78.14</v>
      </c>
      <c r="F1295" s="6" t="str">
        <f>+_xlfn.XLOOKUP(LISTAS[[#This Row],[ID]],_01_CODIGOS_Y_COSTOS_xlsm[Producto y N°],_01_CODIGOS_Y_COSTOS_xlsm[FABRICA],"",0,1)</f>
        <v>KLOSTER</v>
      </c>
      <c r="G1295" s="13">
        <f>LISTAS[[#This Row],[Precio]]*(1-0.46)*(1-IF($C$3520="",0,$C$3520))</f>
        <v>31.646700000000003</v>
      </c>
      <c r="H1295" s="1">
        <f>+_xlfn.XLOOKUP(LISTAS[[#This Row],[ID]],_01_CODIGOS_Y_COSTOS_xlsm[Producto y N°],_01_CODIGOS_Y_COSTOS_xlsm[COSTO],0,0,1)</f>
        <v>16.3491</v>
      </c>
      <c r="I1295" s="115">
        <f>+IFERROR(LISTAS[[#This Row],[VENTA NETA]]/LISTAS[[#This Row],[COSTO]]-1,0)</f>
        <v>0.93568453309356503</v>
      </c>
      <c r="J1295" s="33" t="str">
        <f>IFERROR(VLOOKUP(LISTAS[[#This Row],[ID]],_01_CODIGOS_Y_COSTOS_xlsm[[Producto y N°]:[CODIGO]],2,0),"")</f>
        <v>Al6.10</v>
      </c>
      <c r="M1295" s="22">
        <v>0</v>
      </c>
      <c r="N1295" s="23">
        <f>+LISTAS[[#This Row],[Precio]]+(LISTAS[[#This Row],[Precio]]*M1295)</f>
        <v>78.14</v>
      </c>
      <c r="O1295" s="24">
        <f t="shared" si="35"/>
        <v>31.646700000000003</v>
      </c>
      <c r="Q1295" s="21">
        <f>IFERROR(O1295/LISTAS[[#This Row],[COSTO]]-1,"")</f>
        <v>0.93568453309356503</v>
      </c>
      <c r="R1295" t="str">
        <f>+LISTAS[[#This Row],[ID]]</f>
        <v>ARANDELAS DE ALUMINIO6x10</v>
      </c>
      <c r="T1295" s="29"/>
      <c r="U1295" s="25">
        <f>LISTAS[[#This Row],[COSTO]]+(LISTAS[[#This Row],[COSTO]]*T1295)</f>
        <v>16.3491</v>
      </c>
      <c r="V1295" s="30">
        <f>IF(T1295="",0,U1295/LISTAS[[#This Row],[VENTA NETA]]-1)</f>
        <v>0</v>
      </c>
      <c r="X1295" s="25">
        <v>11.24</v>
      </c>
      <c r="Y1295" s="31">
        <f>IFERROR(LISTAS[[#This Row],[COSTO]]/X1295-1,"")</f>
        <v>0.45454626334519577</v>
      </c>
    </row>
    <row r="1296" spans="1:25" x14ac:dyDescent="0.2">
      <c r="A1296" s="6" t="s">
        <v>2003</v>
      </c>
      <c r="B1296" t="s">
        <v>1988</v>
      </c>
      <c r="C1296" t="s">
        <v>1954</v>
      </c>
      <c r="D1296" t="s">
        <v>1954</v>
      </c>
      <c r="E1296" s="2">
        <v>84.72</v>
      </c>
      <c r="F1296" s="6" t="str">
        <f>+_xlfn.XLOOKUP(LISTAS[[#This Row],[ID]],_01_CODIGOS_Y_COSTOS_xlsm[Producto y N°],_01_CODIGOS_Y_COSTOS_xlsm[FABRICA],"",0,1)</f>
        <v>KLOSTER</v>
      </c>
      <c r="G1296" s="13">
        <f>LISTAS[[#This Row],[Precio]]*(1-0.46)*(1-IF($C$3520="",0,$C$3520))</f>
        <v>34.311599999999999</v>
      </c>
      <c r="H1296" s="1">
        <f>+_xlfn.XLOOKUP(LISTAS[[#This Row],[ID]],_01_CODIGOS_Y_COSTOS_xlsm[Producto y N°],_01_CODIGOS_Y_COSTOS_xlsm[COSTO],0,0,1)</f>
        <v>17.726199999999999</v>
      </c>
      <c r="I1296" s="115">
        <f>+IFERROR(LISTAS[[#This Row],[VENTA NETA]]/LISTAS[[#This Row],[COSTO]]-1,0)</f>
        <v>0.93564328508084094</v>
      </c>
      <c r="J1296" s="33" t="str">
        <f>IFERROR(VLOOKUP(LISTAS[[#This Row],[ID]],_01_CODIGOS_Y_COSTOS_xlsm[[Producto y N°]:[CODIGO]],2,0),"")</f>
        <v>Al8.13</v>
      </c>
      <c r="M1296" s="22">
        <v>0</v>
      </c>
      <c r="N1296" s="23">
        <f>+LISTAS[[#This Row],[Precio]]+(LISTAS[[#This Row],[Precio]]*M1296)</f>
        <v>84.72</v>
      </c>
      <c r="O1296" s="24">
        <f t="shared" si="35"/>
        <v>34.311599999999999</v>
      </c>
      <c r="Q1296" s="21">
        <f>IFERROR(O1296/LISTAS[[#This Row],[COSTO]]-1,"")</f>
        <v>0.93564328508084094</v>
      </c>
      <c r="R1296" t="str">
        <f>+LISTAS[[#This Row],[ID]]</f>
        <v>ARANDELAS DE ALUMINIO8x13</v>
      </c>
      <c r="T1296" s="29"/>
      <c r="U1296" s="25">
        <f>LISTAS[[#This Row],[COSTO]]+(LISTAS[[#This Row],[COSTO]]*T1296)</f>
        <v>17.726199999999999</v>
      </c>
      <c r="V1296" s="30">
        <f>IF(T1296="",0,U1296/LISTAS[[#This Row],[VENTA NETA]]-1)</f>
        <v>0</v>
      </c>
      <c r="X1296" s="25">
        <v>12.1868</v>
      </c>
      <c r="Y1296" s="31">
        <f>IFERROR(LISTAS[[#This Row],[COSTO]]/X1296-1,"")</f>
        <v>0.45454097876390831</v>
      </c>
    </row>
    <row r="1297" spans="1:25" x14ac:dyDescent="0.2">
      <c r="A1297" s="6" t="s">
        <v>2004</v>
      </c>
      <c r="B1297" t="s">
        <v>1988</v>
      </c>
      <c r="C1297" t="s">
        <v>1956</v>
      </c>
      <c r="D1297" t="s">
        <v>1956</v>
      </c>
      <c r="E1297" s="2">
        <v>136.35</v>
      </c>
      <c r="F1297" s="6" t="str">
        <f>+_xlfn.XLOOKUP(LISTAS[[#This Row],[ID]],_01_CODIGOS_Y_COSTOS_xlsm[Producto y N°],_01_CODIGOS_Y_COSTOS_xlsm[FABRICA],"",0,1)</f>
        <v>KLOSTER</v>
      </c>
      <c r="G1297" s="13">
        <f>LISTAS[[#This Row],[Precio]]*(1-0.46)*(1-IF($C$3520="",0,$C$3520))</f>
        <v>55.22175</v>
      </c>
      <c r="H1297" s="1">
        <f>+_xlfn.XLOOKUP(LISTAS[[#This Row],[ID]],_01_CODIGOS_Y_COSTOS_xlsm[Producto y N°],_01_CODIGOS_Y_COSTOS_xlsm[COSTO],0,0,1)</f>
        <v>28.5289</v>
      </c>
      <c r="I1297" s="115">
        <f>+IFERROR(LISTAS[[#This Row],[VENTA NETA]]/LISTAS[[#This Row],[COSTO]]-1,0)</f>
        <v>0.93564245379247013</v>
      </c>
      <c r="J1297" s="33" t="str">
        <f>IFERROR(VLOOKUP(LISTAS[[#This Row],[ID]],_01_CODIGOS_Y_COSTOS_xlsm[[Producto y N°]:[CODIGO]],2,0),"")</f>
        <v>Al9.14</v>
      </c>
      <c r="M1297" s="22">
        <v>0</v>
      </c>
      <c r="N1297" s="23">
        <f>+LISTAS[[#This Row],[Precio]]+(LISTAS[[#This Row],[Precio]]*M1297)</f>
        <v>136.35</v>
      </c>
      <c r="O1297" s="24">
        <f t="shared" si="35"/>
        <v>55.22175</v>
      </c>
      <c r="Q1297" s="21">
        <f>IFERROR(O1297/LISTAS[[#This Row],[COSTO]]-1,"")</f>
        <v>0.93564245379247013</v>
      </c>
      <c r="R1297" t="str">
        <f>+LISTAS[[#This Row],[ID]]</f>
        <v>ARANDELAS DE ALUMINIO9x14</v>
      </c>
      <c r="T1297" s="29"/>
      <c r="U1297" s="25">
        <f>LISTAS[[#This Row],[COSTO]]+(LISTAS[[#This Row],[COSTO]]*T1297)</f>
        <v>28.5289</v>
      </c>
      <c r="V1297" s="30">
        <f>IF(T1297="",0,U1297/LISTAS[[#This Row],[VENTA NETA]]-1)</f>
        <v>0</v>
      </c>
      <c r="X1297" s="25">
        <v>19.613600000000002</v>
      </c>
      <c r="Y1297" s="31">
        <f>IFERROR(LISTAS[[#This Row],[COSTO]]/X1297-1,"")</f>
        <v>0.45454684504629439</v>
      </c>
    </row>
    <row r="1298" spans="1:25" x14ac:dyDescent="0.2">
      <c r="A1298" s="6" t="s">
        <v>2005</v>
      </c>
      <c r="B1298" t="s">
        <v>1988</v>
      </c>
      <c r="C1298" t="s">
        <v>1958</v>
      </c>
      <c r="D1298" t="s">
        <v>1958</v>
      </c>
      <c r="E1298" s="2">
        <v>123.99</v>
      </c>
      <c r="F1298" s="6" t="str">
        <f>+_xlfn.XLOOKUP(LISTAS[[#This Row],[ID]],_01_CODIGOS_Y_COSTOS_xlsm[Producto y N°],_01_CODIGOS_Y_COSTOS_xlsm[FABRICA],"",0,1)</f>
        <v>KLOSTER</v>
      </c>
      <c r="G1298" s="13">
        <f>LISTAS[[#This Row],[Precio]]*(1-0.46)*(1-IF($C$3520="",0,$C$3520))</f>
        <v>50.215949999999999</v>
      </c>
      <c r="H1298" s="1">
        <f>+_xlfn.XLOOKUP(LISTAS[[#This Row],[ID]],_01_CODIGOS_Y_COSTOS_xlsm[Producto y N°],_01_CODIGOS_Y_COSTOS_xlsm[COSTO],0,0,1)</f>
        <v>25.942599999999999</v>
      </c>
      <c r="I1298" s="115">
        <f>+IFERROR(LISTAS[[#This Row],[VENTA NETA]]/LISTAS[[#This Row],[COSTO]]-1,0)</f>
        <v>0.93565602522491975</v>
      </c>
      <c r="J1298" s="33" t="str">
        <f>IFERROR(VLOOKUP(LISTAS[[#This Row],[ID]],_01_CODIGOS_Y_COSTOS_xlsm[[Producto y N°]:[CODIGO]],2,0),"")</f>
        <v>Al10.14</v>
      </c>
      <c r="M1298" s="22">
        <v>0</v>
      </c>
      <c r="N1298" s="23">
        <f>+LISTAS[[#This Row],[Precio]]+(LISTAS[[#This Row],[Precio]]*M1298)</f>
        <v>123.99</v>
      </c>
      <c r="O1298" s="24">
        <f t="shared" si="35"/>
        <v>50.215949999999999</v>
      </c>
      <c r="Q1298" s="21">
        <f>IFERROR(O1298/LISTAS[[#This Row],[COSTO]]-1,"")</f>
        <v>0.93565602522491975</v>
      </c>
      <c r="R1298" t="str">
        <f>+LISTAS[[#This Row],[ID]]</f>
        <v>ARANDELAS DE ALUMINIO10x14</v>
      </c>
      <c r="T1298" s="29"/>
      <c r="U1298" s="25">
        <f>LISTAS[[#This Row],[COSTO]]+(LISTAS[[#This Row],[COSTO]]*T1298)</f>
        <v>25.942599999999999</v>
      </c>
      <c r="V1298" s="30">
        <f>IF(T1298="",0,U1298/LISTAS[[#This Row],[VENTA NETA]]-1)</f>
        <v>0</v>
      </c>
      <c r="X1298" s="25">
        <v>17.8355</v>
      </c>
      <c r="Y1298" s="31">
        <f>IFERROR(LISTAS[[#This Row],[COSTO]]/X1298-1,"")</f>
        <v>0.45454851279751063</v>
      </c>
    </row>
    <row r="1299" spans="1:25" x14ac:dyDescent="0.2">
      <c r="A1299" s="6" t="s">
        <v>2006</v>
      </c>
      <c r="B1299" t="s">
        <v>1988</v>
      </c>
      <c r="C1299" t="s">
        <v>1960</v>
      </c>
      <c r="D1299" t="s">
        <v>1960</v>
      </c>
      <c r="E1299" s="2">
        <v>180.21</v>
      </c>
      <c r="F1299" s="6" t="str">
        <f>+_xlfn.XLOOKUP(LISTAS[[#This Row],[ID]],_01_CODIGOS_Y_COSTOS_xlsm[Producto y N°],_01_CODIGOS_Y_COSTOS_xlsm[FABRICA],"",0,1)</f>
        <v>KLOSTER</v>
      </c>
      <c r="G1299" s="13">
        <f>LISTAS[[#This Row],[Precio]]*(1-0.46)*(1-IF($C$3520="",0,$C$3520))</f>
        <v>72.985050000000015</v>
      </c>
      <c r="H1299" s="1">
        <f>+_xlfn.XLOOKUP(LISTAS[[#This Row],[ID]],_01_CODIGOS_Y_COSTOS_xlsm[Producto y N°],_01_CODIGOS_Y_COSTOS_xlsm[COSTO],0,0,1)</f>
        <v>37.705100000000002</v>
      </c>
      <c r="I1299" s="115">
        <f>+IFERROR(LISTAS[[#This Row],[VENTA NETA]]/LISTAS[[#This Row],[COSTO]]-1,0)</f>
        <v>0.93568111475635951</v>
      </c>
      <c r="J1299" s="33" t="str">
        <f>IFERROR(VLOOKUP(LISTAS[[#This Row],[ID]],_01_CODIGOS_Y_COSTOS_xlsm[[Producto y N°]:[CODIGO]],2,0),"")</f>
        <v>Al11.17</v>
      </c>
      <c r="M1299" s="22">
        <v>0</v>
      </c>
      <c r="N1299" s="23">
        <f>+LISTAS[[#This Row],[Precio]]+(LISTAS[[#This Row],[Precio]]*M1299)</f>
        <v>180.21</v>
      </c>
      <c r="O1299" s="24">
        <f t="shared" si="35"/>
        <v>72.985050000000015</v>
      </c>
      <c r="Q1299" s="21">
        <f>IFERROR(O1299/LISTAS[[#This Row],[COSTO]]-1,"")</f>
        <v>0.93568111475635951</v>
      </c>
      <c r="R1299" t="str">
        <f>+LISTAS[[#This Row],[ID]]</f>
        <v>ARANDELAS DE ALUMINIO11x17</v>
      </c>
      <c r="T1299" s="29"/>
      <c r="U1299" s="25">
        <f>LISTAS[[#This Row],[COSTO]]+(LISTAS[[#This Row],[COSTO]]*T1299)</f>
        <v>37.705100000000002</v>
      </c>
      <c r="V1299" s="30">
        <f>IF(T1299="",0,U1299/LISTAS[[#This Row],[VENTA NETA]]-1)</f>
        <v>0</v>
      </c>
      <c r="X1299" s="25">
        <v>25.9223</v>
      </c>
      <c r="Y1299" s="31">
        <f>IFERROR(LISTAS[[#This Row],[COSTO]]/X1299-1,"")</f>
        <v>0.45454299965666634</v>
      </c>
    </row>
    <row r="1300" spans="1:25" x14ac:dyDescent="0.2">
      <c r="A1300" s="6" t="s">
        <v>2007</v>
      </c>
      <c r="B1300" t="s">
        <v>1988</v>
      </c>
      <c r="C1300" t="s">
        <v>1962</v>
      </c>
      <c r="D1300" t="s">
        <v>1962</v>
      </c>
      <c r="E1300" s="2">
        <v>170.84</v>
      </c>
      <c r="F1300" s="6" t="str">
        <f>+_xlfn.XLOOKUP(LISTAS[[#This Row],[ID]],_01_CODIGOS_Y_COSTOS_xlsm[Producto y N°],_01_CODIGOS_Y_COSTOS_xlsm[FABRICA],"",0,1)</f>
        <v>KLOSTER</v>
      </c>
      <c r="G1300" s="13">
        <f>LISTAS[[#This Row],[Precio]]*(1-0.46)*(1-IF($C$3520="",0,$C$3520))</f>
        <v>69.190200000000004</v>
      </c>
      <c r="H1300" s="1">
        <f>+_xlfn.XLOOKUP(LISTAS[[#This Row],[ID]],_01_CODIGOS_Y_COSTOS_xlsm[Producto y N°],_01_CODIGOS_Y_COSTOS_xlsm[COSTO],0,0,1)</f>
        <v>35.744300000000003</v>
      </c>
      <c r="I1300" s="115">
        <f>+IFERROR(LISTAS[[#This Row],[VENTA NETA]]/LISTAS[[#This Row],[COSTO]]-1,0)</f>
        <v>0.93569883869595993</v>
      </c>
      <c r="J1300" s="33" t="str">
        <f>IFERROR(VLOOKUP(LISTAS[[#This Row],[ID]],_01_CODIGOS_Y_COSTOS_xlsm[[Producto y N°]:[CODIGO]],2,0),"")</f>
        <v>Al12.17</v>
      </c>
      <c r="M1300" s="22">
        <v>0</v>
      </c>
      <c r="N1300" s="23">
        <f>+LISTAS[[#This Row],[Precio]]+(LISTAS[[#This Row],[Precio]]*M1300)</f>
        <v>170.84</v>
      </c>
      <c r="O1300" s="24">
        <f t="shared" si="35"/>
        <v>69.190200000000004</v>
      </c>
      <c r="Q1300" s="21">
        <f>IFERROR(O1300/LISTAS[[#This Row],[COSTO]]-1,"")</f>
        <v>0.93569883869595993</v>
      </c>
      <c r="R1300" t="str">
        <f>+LISTAS[[#This Row],[ID]]</f>
        <v>ARANDELAS DE ALUMINIO12x17</v>
      </c>
      <c r="T1300" s="29"/>
      <c r="U1300" s="25">
        <f>LISTAS[[#This Row],[COSTO]]+(LISTAS[[#This Row],[COSTO]]*T1300)</f>
        <v>35.744300000000003</v>
      </c>
      <c r="V1300" s="30">
        <f>IF(T1300="",0,U1300/LISTAS[[#This Row],[VENTA NETA]]-1)</f>
        <v>0</v>
      </c>
      <c r="X1300" s="25">
        <v>24.574200000000001</v>
      </c>
      <c r="Y1300" s="31">
        <f>IFERROR(LISTAS[[#This Row],[COSTO]]/X1300-1,"")</f>
        <v>0.45454582448258751</v>
      </c>
    </row>
    <row r="1301" spans="1:25" x14ac:dyDescent="0.2">
      <c r="A1301" s="6" t="s">
        <v>2008</v>
      </c>
      <c r="B1301" t="s">
        <v>1988</v>
      </c>
      <c r="C1301" t="s">
        <v>1964</v>
      </c>
      <c r="D1301" t="s">
        <v>1964</v>
      </c>
      <c r="E1301" s="2">
        <v>187.78</v>
      </c>
      <c r="F1301" s="6" t="str">
        <f>+_xlfn.XLOOKUP(LISTAS[[#This Row],[ID]],_01_CODIGOS_Y_COSTOS_xlsm[Producto y N°],_01_CODIGOS_Y_COSTOS_xlsm[FABRICA],"",0,1)</f>
        <v>KLOSTER</v>
      </c>
      <c r="G1301" s="13">
        <f>LISTAS[[#This Row],[Precio]]*(1-0.46)*(1-IF($C$3520="",0,$C$3520))</f>
        <v>76.050899999999999</v>
      </c>
      <c r="H1301" s="1">
        <f>+_xlfn.XLOOKUP(LISTAS[[#This Row],[ID]],_01_CODIGOS_Y_COSTOS_xlsm[Producto y N°],_01_CODIGOS_Y_COSTOS_xlsm[COSTO],0,0,1)</f>
        <v>42.251399999999997</v>
      </c>
      <c r="I1301" s="115">
        <f>+IFERROR(LISTAS[[#This Row],[VENTA NETA]]/LISTAS[[#This Row],[COSTO]]-1,0)</f>
        <v>0.79996165807523556</v>
      </c>
      <c r="J1301" s="33" t="str">
        <f>IFERROR(VLOOKUP(LISTAS[[#This Row],[ID]],_01_CODIGOS_Y_COSTOS_xlsm[[Producto y N°]:[CODIGO]],2,0),"")</f>
        <v>Al13.20</v>
      </c>
      <c r="M1301" s="22">
        <v>0.3131748251748252</v>
      </c>
      <c r="N1301" s="23">
        <f>+LISTAS[[#This Row],[Precio]]+(LISTAS[[#This Row],[Precio]]*M1301)</f>
        <v>246.58796867132867</v>
      </c>
      <c r="O1301" s="24">
        <f t="shared" si="35"/>
        <v>99.868127311888117</v>
      </c>
      <c r="Q1301" s="21">
        <f>IFERROR(O1301/LISTAS[[#This Row],[COSTO]]-1,"")</f>
        <v>1.3636643356643359</v>
      </c>
      <c r="R1301" t="str">
        <f>+LISTAS[[#This Row],[ID]]</f>
        <v>ARANDELAS DE ALUMINIO13x20</v>
      </c>
      <c r="T1301" s="29"/>
      <c r="U1301" s="25">
        <f>LISTAS[[#This Row],[COSTO]]+(LISTAS[[#This Row],[COSTO]]*T1301)</f>
        <v>42.251399999999997</v>
      </c>
      <c r="V1301" s="30">
        <f>IF(T1301="",0,U1301/LISTAS[[#This Row],[VENTA NETA]]-1)</f>
        <v>0</v>
      </c>
      <c r="X1301" s="25">
        <v>29.047899999999998</v>
      </c>
      <c r="Y1301" s="31">
        <f>IFERROR(LISTAS[[#This Row],[COSTO]]/X1301-1,"")</f>
        <v>0.45454232491849655</v>
      </c>
    </row>
    <row r="1302" spans="1:25" x14ac:dyDescent="0.2">
      <c r="A1302" s="6" t="s">
        <v>2009</v>
      </c>
      <c r="B1302" t="s">
        <v>1988</v>
      </c>
      <c r="C1302" t="s">
        <v>1966</v>
      </c>
      <c r="D1302" t="s">
        <v>1966</v>
      </c>
      <c r="E1302" s="2">
        <v>187.78</v>
      </c>
      <c r="F1302" s="6" t="str">
        <f>+_xlfn.XLOOKUP(LISTAS[[#This Row],[ID]],_01_CODIGOS_Y_COSTOS_xlsm[Producto y N°],_01_CODIGOS_Y_COSTOS_xlsm[FABRICA],"",0,1)</f>
        <v>KLOSTER</v>
      </c>
      <c r="G1302" s="13">
        <f>LISTAS[[#This Row],[Precio]]*(1-0.46)*(1-IF($C$3520="",0,$C$3520))</f>
        <v>76.050899999999999</v>
      </c>
      <c r="H1302" s="1">
        <f>+_xlfn.XLOOKUP(LISTAS[[#This Row],[ID]],_01_CODIGOS_Y_COSTOS_xlsm[Producto y N°],_01_CODIGOS_Y_COSTOS_xlsm[COSTO],0,0,1)</f>
        <v>42.251399999999997</v>
      </c>
      <c r="I1302" s="115">
        <f>+IFERROR(LISTAS[[#This Row],[VENTA NETA]]/LISTAS[[#This Row],[COSTO]]-1,0)</f>
        <v>0.79996165807523556</v>
      </c>
      <c r="J1302" s="33" t="str">
        <f>IFERROR(VLOOKUP(LISTAS[[#This Row],[ID]],_01_CODIGOS_Y_COSTOS_xlsm[[Producto y N°]:[CODIGO]],2,0),"")</f>
        <v>Al14.20</v>
      </c>
      <c r="M1302" s="22">
        <v>0.3131748251748252</v>
      </c>
      <c r="N1302" s="23">
        <f>+LISTAS[[#This Row],[Precio]]+(LISTAS[[#This Row],[Precio]]*M1302)</f>
        <v>246.58796867132867</v>
      </c>
      <c r="O1302" s="24">
        <f t="shared" si="35"/>
        <v>99.868127311888117</v>
      </c>
      <c r="Q1302" s="21">
        <f>IFERROR(O1302/LISTAS[[#This Row],[COSTO]]-1,"")</f>
        <v>1.3636643356643359</v>
      </c>
      <c r="R1302" t="str">
        <f>+LISTAS[[#This Row],[ID]]</f>
        <v>ARANDELAS DE ALUMINIO14x20</v>
      </c>
      <c r="T1302" s="29"/>
      <c r="U1302" s="25">
        <f>LISTAS[[#This Row],[COSTO]]+(LISTAS[[#This Row],[COSTO]]*T1302)</f>
        <v>42.251399999999997</v>
      </c>
      <c r="V1302" s="30">
        <f>IF(T1302="",0,U1302/LISTAS[[#This Row],[VENTA NETA]]-1)</f>
        <v>0</v>
      </c>
      <c r="X1302" s="25">
        <v>26.811</v>
      </c>
      <c r="Y1302" s="31">
        <f>IFERROR(LISTAS[[#This Row],[COSTO]]/X1302-1,"")</f>
        <v>0.57589795233299745</v>
      </c>
    </row>
    <row r="1303" spans="1:25" x14ac:dyDescent="0.2">
      <c r="A1303" s="6" t="s">
        <v>2010</v>
      </c>
      <c r="B1303" t="s">
        <v>1988</v>
      </c>
      <c r="C1303" t="s">
        <v>1968</v>
      </c>
      <c r="D1303" t="s">
        <v>1968</v>
      </c>
      <c r="E1303" s="2">
        <v>263.54000000000002</v>
      </c>
      <c r="F1303" s="6" t="str">
        <f>+_xlfn.XLOOKUP(LISTAS[[#This Row],[ID]],_01_CODIGOS_Y_COSTOS_xlsm[Producto y N°],_01_CODIGOS_Y_COSTOS_xlsm[FABRICA],"",0,1)</f>
        <v>KLOSTER</v>
      </c>
      <c r="G1303" s="13">
        <f>LISTAS[[#This Row],[Precio]]*(1-0.46)*(1-IF($C$3520="",0,$C$3520))</f>
        <v>106.73370000000003</v>
      </c>
      <c r="H1303" s="1">
        <f>+_xlfn.XLOOKUP(LISTAS[[#This Row],[ID]],_01_CODIGOS_Y_COSTOS_xlsm[Producto y N°],_01_CODIGOS_Y_COSTOS_xlsm[COSTO],0,0,1)</f>
        <v>55.138800000000003</v>
      </c>
      <c r="I1303" s="115">
        <f>+IFERROR(LISTAS[[#This Row],[VENTA NETA]]/LISTAS[[#This Row],[COSTO]]-1,0)</f>
        <v>0.93572765457354934</v>
      </c>
      <c r="J1303" s="33" t="str">
        <f>IFERROR(VLOOKUP(LISTAS[[#This Row],[ID]],_01_CODIGOS_Y_COSTOS_xlsm[[Producto y N°]:[CODIGO]],2,0),"")</f>
        <v>Al15.21</v>
      </c>
      <c r="M1303" s="22">
        <v>0</v>
      </c>
      <c r="N1303" s="23">
        <f>+LISTAS[[#This Row],[Precio]]+(LISTAS[[#This Row],[Precio]]*M1303)</f>
        <v>263.54000000000002</v>
      </c>
      <c r="O1303" s="24">
        <f t="shared" si="35"/>
        <v>106.73370000000003</v>
      </c>
      <c r="Q1303" s="21">
        <f>IFERROR(O1303/LISTAS[[#This Row],[COSTO]]-1,"")</f>
        <v>0.93572765457354934</v>
      </c>
      <c r="R1303" t="str">
        <f>+LISTAS[[#This Row],[ID]]</f>
        <v>ARANDELAS DE ALUMINIO15x21</v>
      </c>
      <c r="T1303" s="29"/>
      <c r="U1303" s="25">
        <f>LISTAS[[#This Row],[COSTO]]+(LISTAS[[#This Row],[COSTO]]*T1303)</f>
        <v>55.138800000000003</v>
      </c>
      <c r="V1303" s="30">
        <f>IF(T1303="",0,U1303/LISTAS[[#This Row],[VENTA NETA]]-1)</f>
        <v>0</v>
      </c>
      <c r="X1303" s="25">
        <v>37.907899999999998</v>
      </c>
      <c r="Y1303" s="31">
        <f>IFERROR(LISTAS[[#This Row],[COSTO]]/X1303-1,"")</f>
        <v>0.45454641380820382</v>
      </c>
    </row>
    <row r="1304" spans="1:25" x14ac:dyDescent="0.2">
      <c r="A1304" s="6" t="s">
        <v>2011</v>
      </c>
      <c r="B1304" t="s">
        <v>1988</v>
      </c>
      <c r="C1304" t="s">
        <v>1970</v>
      </c>
      <c r="D1304" t="s">
        <v>1970</v>
      </c>
      <c r="E1304" s="2">
        <v>206.01</v>
      </c>
      <c r="F1304" s="6" t="str">
        <f>+_xlfn.XLOOKUP(LISTAS[[#This Row],[ID]],_01_CODIGOS_Y_COSTOS_xlsm[Producto y N°],_01_CODIGOS_Y_COSTOS_xlsm[FABRICA],"",0,1)</f>
        <v>KLOSTER</v>
      </c>
      <c r="G1304" s="13">
        <f>LISTAS[[#This Row],[Precio]]*(1-0.46)*(1-IF($C$3520="",0,$C$3520))</f>
        <v>83.434049999999999</v>
      </c>
      <c r="H1304" s="1">
        <f>+_xlfn.XLOOKUP(LISTAS[[#This Row],[ID]],_01_CODIGOS_Y_COSTOS_xlsm[Producto y N°],_01_CODIGOS_Y_COSTOS_xlsm[COSTO],0,0,1)</f>
        <v>51.886000000000003</v>
      </c>
      <c r="I1304" s="115">
        <f>+IFERROR(LISTAS[[#This Row],[VENTA NETA]]/LISTAS[[#This Row],[COSTO]]-1,0)</f>
        <v>0.60802624985545228</v>
      </c>
      <c r="J1304" s="33" t="str">
        <f>IFERROR(VLOOKUP(LISTAS[[#This Row],[ID]],_01_CODIGOS_Y_COSTOS_xlsm[[Producto y N°]:[CODIGO]],2,0),"")</f>
        <v>Al16.21</v>
      </c>
      <c r="M1304" s="22">
        <v>0.15</v>
      </c>
      <c r="N1304" s="23">
        <f>+LISTAS[[#This Row],[Precio]]+(LISTAS[[#This Row],[Precio]]*M1304)</f>
        <v>236.91149999999999</v>
      </c>
      <c r="O1304" s="24">
        <f t="shared" si="35"/>
        <v>95.949157499999998</v>
      </c>
      <c r="Q1304" s="21">
        <f>IFERROR(O1304/LISTAS[[#This Row],[COSTO]]-1,"")</f>
        <v>0.84923018733376998</v>
      </c>
      <c r="R1304" t="str">
        <f>+LISTAS[[#This Row],[ID]]</f>
        <v>ARANDELAS DE ALUMINIO16x21</v>
      </c>
      <c r="T1304" s="29"/>
      <c r="U1304" s="25">
        <f>LISTAS[[#This Row],[COSTO]]+(LISTAS[[#This Row],[COSTO]]*T1304)</f>
        <v>51.886000000000003</v>
      </c>
      <c r="V1304" s="30">
        <f>IF(T1304="",0,U1304/LISTAS[[#This Row],[VENTA NETA]]-1)</f>
        <v>0</v>
      </c>
      <c r="X1304" s="25">
        <v>35.671599999999998</v>
      </c>
      <c r="Y1304" s="31">
        <f>IFERROR(LISTAS[[#This Row],[COSTO]]/X1304-1,"")</f>
        <v>0.45454647394565995</v>
      </c>
    </row>
    <row r="1305" spans="1:25" x14ac:dyDescent="0.2">
      <c r="A1305" s="6" t="s">
        <v>2012</v>
      </c>
      <c r="B1305" t="s">
        <v>1988</v>
      </c>
      <c r="C1305" t="s">
        <v>1972</v>
      </c>
      <c r="D1305" t="s">
        <v>1972</v>
      </c>
      <c r="E1305" s="2">
        <v>279.29000000000002</v>
      </c>
      <c r="F1305" s="6" t="str">
        <f>+_xlfn.XLOOKUP(LISTAS[[#This Row],[ID]],_01_CODIGOS_Y_COSTOS_xlsm[Producto y N°],_01_CODIGOS_Y_COSTOS_xlsm[FABRICA],"",0,1)</f>
        <v>KLOSTER</v>
      </c>
      <c r="G1305" s="13">
        <f>LISTAS[[#This Row],[Precio]]*(1-0.46)*(1-IF($C$3520="",0,$C$3520))</f>
        <v>113.11245000000002</v>
      </c>
      <c r="H1305" s="1">
        <f>+_xlfn.XLOOKUP(LISTAS[[#This Row],[ID]],_01_CODIGOS_Y_COSTOS_xlsm[Producto y N°],_01_CODIGOS_Y_COSTOS_xlsm[COSTO],0,0,1)</f>
        <v>58.434100000000001</v>
      </c>
      <c r="I1305" s="115">
        <f>+IFERROR(LISTAS[[#This Row],[VENTA NETA]]/LISTAS[[#This Row],[COSTO]]-1,0)</f>
        <v>0.93572674174839721</v>
      </c>
      <c r="J1305" s="33" t="str">
        <f>IFERROR(VLOOKUP(LISTAS[[#This Row],[ID]],_01_CODIGOS_Y_COSTOS_xlsm[[Producto y N°]:[CODIGO]],2,0),"")</f>
        <v>Al17.22</v>
      </c>
      <c r="M1305" s="22">
        <v>0</v>
      </c>
      <c r="N1305" s="23">
        <f>+LISTAS[[#This Row],[Precio]]+(LISTAS[[#This Row],[Precio]]*M1305)</f>
        <v>279.29000000000002</v>
      </c>
      <c r="O1305" s="24">
        <f t="shared" si="35"/>
        <v>113.11245000000002</v>
      </c>
      <c r="Q1305" s="21">
        <f>IFERROR(O1305/LISTAS[[#This Row],[COSTO]]-1,"")</f>
        <v>0.93572674174839721</v>
      </c>
      <c r="R1305" t="str">
        <f>+LISTAS[[#This Row],[ID]]</f>
        <v>ARANDELAS DE ALUMINIO17x22</v>
      </c>
      <c r="T1305" s="29"/>
      <c r="U1305" s="25">
        <f>LISTAS[[#This Row],[COSTO]]+(LISTAS[[#This Row],[COSTO]]*T1305)</f>
        <v>58.434100000000001</v>
      </c>
      <c r="V1305" s="30">
        <f>IF(T1305="",0,U1305/LISTAS[[#This Row],[VENTA NETA]]-1)</f>
        <v>0</v>
      </c>
      <c r="X1305" s="25">
        <v>40.173499999999997</v>
      </c>
      <c r="Y1305" s="31">
        <f>IFERROR(LISTAS[[#This Row],[COSTO]]/X1305-1,"")</f>
        <v>0.45454341792475161</v>
      </c>
    </row>
    <row r="1306" spans="1:25" x14ac:dyDescent="0.2">
      <c r="A1306" s="6" t="s">
        <v>2013</v>
      </c>
      <c r="B1306" t="s">
        <v>1988</v>
      </c>
      <c r="C1306" t="s">
        <v>1974</v>
      </c>
      <c r="D1306" t="s">
        <v>1974</v>
      </c>
      <c r="E1306" s="2">
        <v>279.29000000000002</v>
      </c>
      <c r="F1306" s="6" t="str">
        <f>+_xlfn.XLOOKUP(LISTAS[[#This Row],[ID]],_01_CODIGOS_Y_COSTOS_xlsm[Producto y N°],_01_CODIGOS_Y_COSTOS_xlsm[FABRICA],"",0,1)</f>
        <v>KLOSTER</v>
      </c>
      <c r="G1306" s="13">
        <f>LISTAS[[#This Row],[Precio]]*(1-0.46)*(1-IF($C$3520="",0,$C$3520))</f>
        <v>113.11245000000002</v>
      </c>
      <c r="H1306" s="1">
        <f>+_xlfn.XLOOKUP(LISTAS[[#This Row],[ID]],_01_CODIGOS_Y_COSTOS_xlsm[Producto y N°],_01_CODIGOS_Y_COSTOS_xlsm[COSTO],0,0,1)</f>
        <v>58.434100000000001</v>
      </c>
      <c r="I1306" s="115">
        <f>+IFERROR(LISTAS[[#This Row],[VENTA NETA]]/LISTAS[[#This Row],[COSTO]]-1,0)</f>
        <v>0.93572674174839721</v>
      </c>
      <c r="J1306" s="33" t="str">
        <f>IFERROR(VLOOKUP(LISTAS[[#This Row],[ID]],_01_CODIGOS_Y_COSTOS_xlsm[[Producto y N°]:[CODIGO]],2,0),"")</f>
        <v>Al18.23</v>
      </c>
      <c r="M1306" s="22">
        <v>0</v>
      </c>
      <c r="N1306" s="23">
        <f>+LISTAS[[#This Row],[Precio]]+(LISTAS[[#This Row],[Precio]]*M1306)</f>
        <v>279.29000000000002</v>
      </c>
      <c r="O1306" s="24">
        <f t="shared" si="35"/>
        <v>113.11245000000002</v>
      </c>
      <c r="Q1306" s="21">
        <f>IFERROR(O1306/LISTAS[[#This Row],[COSTO]]-1,"")</f>
        <v>0.93572674174839721</v>
      </c>
      <c r="R1306" t="str">
        <f>+LISTAS[[#This Row],[ID]]</f>
        <v>ARANDELAS DE ALUMINIO18x23</v>
      </c>
      <c r="T1306" s="29"/>
      <c r="U1306" s="25">
        <f>LISTAS[[#This Row],[COSTO]]+(LISTAS[[#This Row],[COSTO]]*T1306)</f>
        <v>58.434100000000001</v>
      </c>
      <c r="V1306" s="30">
        <f>IF(T1306="",0,U1306/LISTAS[[#This Row],[VENTA NETA]]-1)</f>
        <v>0</v>
      </c>
      <c r="X1306" s="25">
        <v>40.173499999999997</v>
      </c>
      <c r="Y1306" s="31">
        <f>IFERROR(LISTAS[[#This Row],[COSTO]]/X1306-1,"")</f>
        <v>0.45454341792475161</v>
      </c>
    </row>
    <row r="1307" spans="1:25" x14ac:dyDescent="0.2">
      <c r="A1307" s="6" t="s">
        <v>2014</v>
      </c>
      <c r="B1307" t="s">
        <v>1988</v>
      </c>
      <c r="C1307" t="s">
        <v>1976</v>
      </c>
      <c r="D1307" t="s">
        <v>1976</v>
      </c>
      <c r="E1307" s="2">
        <v>310.58999999999997</v>
      </c>
      <c r="F1307" s="6" t="str">
        <f>+_xlfn.XLOOKUP(LISTAS[[#This Row],[ID]],_01_CODIGOS_Y_COSTOS_xlsm[Producto y N°],_01_CODIGOS_Y_COSTOS_xlsm[FABRICA],"",0,1)</f>
        <v>KLOSTER</v>
      </c>
      <c r="G1307" s="13">
        <f>LISTAS[[#This Row],[Precio]]*(1-0.46)*(1-IF($C$3520="",0,$C$3520))</f>
        <v>125.78895</v>
      </c>
      <c r="H1307" s="1">
        <f>+_xlfn.XLOOKUP(LISTAS[[#This Row],[ID]],_01_CODIGOS_Y_COSTOS_xlsm[Producto y N°],_01_CODIGOS_Y_COSTOS_xlsm[COSTO],0,0,1)</f>
        <v>64.983000000000004</v>
      </c>
      <c r="I1307" s="115">
        <f>+IFERROR(LISTAS[[#This Row],[VENTA NETA]]/LISTAS[[#This Row],[COSTO]]-1,0)</f>
        <v>0.93572088084575955</v>
      </c>
      <c r="J1307" s="33" t="str">
        <f>IFERROR(VLOOKUP(LISTAS[[#This Row],[ID]],_01_CODIGOS_Y_COSTOS_xlsm[[Producto y N°]:[CODIGO]],2,0),"")</f>
        <v>Al19.24</v>
      </c>
      <c r="M1307" s="22">
        <v>0</v>
      </c>
      <c r="N1307" s="23">
        <f>+LISTAS[[#This Row],[Precio]]+(LISTAS[[#This Row],[Precio]]*M1307)</f>
        <v>310.58999999999997</v>
      </c>
      <c r="O1307" s="24">
        <f t="shared" si="35"/>
        <v>125.78895</v>
      </c>
      <c r="Q1307" s="21">
        <f>IFERROR(O1307/LISTAS[[#This Row],[COSTO]]-1,"")</f>
        <v>0.93572088084575955</v>
      </c>
      <c r="R1307" t="str">
        <f>+LISTAS[[#This Row],[ID]]</f>
        <v>ARANDELAS DE ALUMINIO19x24</v>
      </c>
      <c r="T1307" s="29"/>
      <c r="U1307" s="25">
        <f>LISTAS[[#This Row],[COSTO]]+(LISTAS[[#This Row],[COSTO]]*T1307)</f>
        <v>64.983000000000004</v>
      </c>
      <c r="V1307" s="30">
        <f>IF(T1307="",0,U1307/LISTAS[[#This Row],[VENTA NETA]]-1)</f>
        <v>0</v>
      </c>
      <c r="X1307" s="25">
        <v>44.675800000000002</v>
      </c>
      <c r="Y1307" s="31">
        <f>IFERROR(LISTAS[[#This Row],[COSTO]]/X1307-1,"")</f>
        <v>0.4545458615178688</v>
      </c>
    </row>
    <row r="1308" spans="1:25" x14ac:dyDescent="0.2">
      <c r="A1308" s="6" t="s">
        <v>2015</v>
      </c>
      <c r="B1308" t="s">
        <v>1988</v>
      </c>
      <c r="C1308" t="s">
        <v>1978</v>
      </c>
      <c r="D1308" t="s">
        <v>1978</v>
      </c>
      <c r="E1308" s="2">
        <v>341.28</v>
      </c>
      <c r="F1308" s="6" t="str">
        <f>+_xlfn.XLOOKUP(LISTAS[[#This Row],[ID]],_01_CODIGOS_Y_COSTOS_xlsm[Producto y N°],_01_CODIGOS_Y_COSTOS_xlsm[FABRICA],"",0,1)</f>
        <v>KLOSTER</v>
      </c>
      <c r="G1308" s="13">
        <f>LISTAS[[#This Row],[Precio]]*(1-0.46)*(1-IF($C$3520="",0,$C$3520))</f>
        <v>138.2184</v>
      </c>
      <c r="H1308" s="1">
        <f>+_xlfn.XLOOKUP(LISTAS[[#This Row],[ID]],_01_CODIGOS_Y_COSTOS_xlsm[Producto y N°],_01_CODIGOS_Y_COSTOS_xlsm[COSTO],0,0,1)</f>
        <v>71.405000000000001</v>
      </c>
      <c r="I1308" s="115">
        <f>+IFERROR(LISTAS[[#This Row],[VENTA NETA]]/LISTAS[[#This Row],[COSTO]]-1,0)</f>
        <v>0.93569637980533571</v>
      </c>
      <c r="J1308" s="33" t="str">
        <f>IFERROR(VLOOKUP(LISTAS[[#This Row],[ID]],_01_CODIGOS_Y_COSTOS_xlsm[[Producto y N°]:[CODIGO]],2,0),"")</f>
        <v>Al20.26</v>
      </c>
      <c r="M1308" s="22">
        <v>0</v>
      </c>
      <c r="N1308" s="23">
        <f>+LISTAS[[#This Row],[Precio]]+(LISTAS[[#This Row],[Precio]]*M1308)</f>
        <v>341.28</v>
      </c>
      <c r="O1308" s="24">
        <f t="shared" si="35"/>
        <v>138.2184</v>
      </c>
      <c r="Q1308" s="21">
        <f>IFERROR(O1308/LISTAS[[#This Row],[COSTO]]-1,"")</f>
        <v>0.93569637980533571</v>
      </c>
      <c r="R1308" t="str">
        <f>+LISTAS[[#This Row],[ID]]</f>
        <v>ARANDELAS DE ALUMINIO20x26</v>
      </c>
      <c r="T1308" s="29"/>
      <c r="U1308" s="25">
        <f>LISTAS[[#This Row],[COSTO]]+(LISTAS[[#This Row],[COSTO]]*T1308)</f>
        <v>71.405000000000001</v>
      </c>
      <c r="V1308" s="30">
        <f>IF(T1308="",0,U1308/LISTAS[[#This Row],[VENTA NETA]]-1)</f>
        <v>0</v>
      </c>
      <c r="X1308" s="25">
        <v>49.091000000000001</v>
      </c>
      <c r="Y1308" s="31">
        <f>IFERROR(LISTAS[[#This Row],[COSTO]]/X1308-1,"")</f>
        <v>0.45454360269703198</v>
      </c>
    </row>
    <row r="1309" spans="1:25" x14ac:dyDescent="0.2">
      <c r="A1309" s="6" t="s">
        <v>2016</v>
      </c>
      <c r="B1309" t="s">
        <v>1988</v>
      </c>
      <c r="C1309" t="s">
        <v>1980</v>
      </c>
      <c r="D1309" t="s">
        <v>1980</v>
      </c>
      <c r="E1309" s="2">
        <v>371.98</v>
      </c>
      <c r="F1309" s="6" t="str">
        <f>+_xlfn.XLOOKUP(LISTAS[[#This Row],[ID]],_01_CODIGOS_Y_COSTOS_xlsm[Producto y N°],_01_CODIGOS_Y_COSTOS_xlsm[FABRICA],"",0,1)</f>
        <v>KLOSTER</v>
      </c>
      <c r="G1309" s="13">
        <f>LISTAS[[#This Row],[Precio]]*(1-0.46)*(1-IF($C$3520="",0,$C$3520))</f>
        <v>150.65190000000001</v>
      </c>
      <c r="H1309" s="1">
        <f>+_xlfn.XLOOKUP(LISTAS[[#This Row],[ID]],_01_CODIGOS_Y_COSTOS_xlsm[Producto y N°],_01_CODIGOS_Y_COSTOS_xlsm[COSTO],0,0,1)</f>
        <v>77.828599999999994</v>
      </c>
      <c r="I1309" s="115">
        <f>+IFERROR(LISTAS[[#This Row],[VENTA NETA]]/LISTAS[[#This Row],[COSTO]]-1,0)</f>
        <v>0.93568816604692895</v>
      </c>
      <c r="J1309" s="33" t="str">
        <f>IFERROR(VLOOKUP(LISTAS[[#This Row],[ID]],_01_CODIGOS_Y_COSTOS_xlsm[[Producto y N°]:[CODIGO]],2,0),"")</f>
        <v>Al21.26</v>
      </c>
      <c r="M1309" s="22">
        <v>0</v>
      </c>
      <c r="N1309" s="23">
        <f>+LISTAS[[#This Row],[Precio]]+(LISTAS[[#This Row],[Precio]]*M1309)</f>
        <v>371.98</v>
      </c>
      <c r="O1309" s="24">
        <f t="shared" si="35"/>
        <v>150.65190000000001</v>
      </c>
      <c r="Q1309" s="21">
        <f>IFERROR(O1309/LISTAS[[#This Row],[COSTO]]-1,"")</f>
        <v>0.93568816604692895</v>
      </c>
      <c r="R1309" t="str">
        <f>+LISTAS[[#This Row],[ID]]</f>
        <v>ARANDELAS DE ALUMINIO21x26</v>
      </c>
      <c r="T1309" s="29"/>
      <c r="U1309" s="25">
        <f>LISTAS[[#This Row],[COSTO]]+(LISTAS[[#This Row],[COSTO]]*T1309)</f>
        <v>77.828599999999994</v>
      </c>
      <c r="V1309" s="30">
        <f>IF(T1309="",0,U1309/LISTAS[[#This Row],[VENTA NETA]]-1)</f>
        <v>0</v>
      </c>
      <c r="X1309" s="25">
        <v>53.507100000000001</v>
      </c>
      <c r="Y1309" s="31">
        <f>IFERROR(LISTAS[[#This Row],[COSTO]]/X1309-1,"")</f>
        <v>0.45454715355532249</v>
      </c>
    </row>
    <row r="1310" spans="1:25" x14ac:dyDescent="0.2">
      <c r="A1310" s="6" t="s">
        <v>2017</v>
      </c>
      <c r="B1310" t="s">
        <v>1988</v>
      </c>
      <c r="C1310" t="s">
        <v>1982</v>
      </c>
      <c r="D1310" t="s">
        <v>1982</v>
      </c>
      <c r="E1310" s="2">
        <v>403.28</v>
      </c>
      <c r="F1310" s="6" t="str">
        <f>+_xlfn.XLOOKUP(LISTAS[[#This Row],[ID]],_01_CODIGOS_Y_COSTOS_xlsm[Producto y N°],_01_CODIGOS_Y_COSTOS_xlsm[FABRICA],"",0,1)</f>
        <v>KLOSTER</v>
      </c>
      <c r="G1310" s="13">
        <f>LISTAS[[#This Row],[Precio]]*(1-0.46)*(1-IF($C$3520="",0,$C$3520))</f>
        <v>163.32839999999999</v>
      </c>
      <c r="H1310" s="1">
        <f>+_xlfn.XLOOKUP(LISTAS[[#This Row],[ID]],_01_CODIGOS_Y_COSTOS_xlsm[Producto y N°],_01_CODIGOS_Y_COSTOS_xlsm[COSTO],0,0,1)</f>
        <v>84.377499999999998</v>
      </c>
      <c r="I1310" s="115">
        <f>+IFERROR(LISTAS[[#This Row],[VENTA NETA]]/LISTAS[[#This Row],[COSTO]]-1,0)</f>
        <v>0.93568664632159049</v>
      </c>
      <c r="J1310" s="33" t="str">
        <f>IFERROR(VLOOKUP(LISTAS[[#This Row],[ID]],_01_CODIGOS_Y_COSTOS_xlsm[[Producto y N°]:[CODIGO]],2,0),"")</f>
        <v>Al22.28</v>
      </c>
      <c r="M1310" s="22">
        <v>0</v>
      </c>
      <c r="N1310" s="23">
        <f>+LISTAS[[#This Row],[Precio]]+(LISTAS[[#This Row],[Precio]]*M1310)</f>
        <v>403.28</v>
      </c>
      <c r="O1310" s="24">
        <f t="shared" si="35"/>
        <v>163.32839999999999</v>
      </c>
      <c r="Q1310" s="21">
        <f>IFERROR(O1310/LISTAS[[#This Row],[COSTO]]-1,"")</f>
        <v>0.93568664632159049</v>
      </c>
      <c r="R1310" t="str">
        <f>+LISTAS[[#This Row],[ID]]</f>
        <v>ARANDELAS DE ALUMINIO22x28</v>
      </c>
      <c r="T1310" s="29"/>
      <c r="U1310" s="25">
        <f>LISTAS[[#This Row],[COSTO]]+(LISTAS[[#This Row],[COSTO]]*T1310)</f>
        <v>84.377499999999998</v>
      </c>
      <c r="V1310" s="30">
        <f>IF(T1310="",0,U1310/LISTAS[[#This Row],[VENTA NETA]]-1)</f>
        <v>0</v>
      </c>
      <c r="X1310" s="25">
        <v>58.009500000000003</v>
      </c>
      <c r="Y1310" s="31">
        <f>IFERROR(LISTAS[[#This Row],[COSTO]]/X1310-1,"")</f>
        <v>0.45454623811617045</v>
      </c>
    </row>
    <row r="1311" spans="1:25" x14ac:dyDescent="0.2">
      <c r="A1311" s="6" t="s">
        <v>2018</v>
      </c>
      <c r="B1311" t="s">
        <v>1988</v>
      </c>
      <c r="C1311" t="s">
        <v>2019</v>
      </c>
      <c r="D1311" t="s">
        <v>2019</v>
      </c>
      <c r="E1311" s="2">
        <v>434.58</v>
      </c>
      <c r="F1311" s="6" t="str">
        <f>+_xlfn.XLOOKUP(LISTAS[[#This Row],[ID]],_01_CODIGOS_Y_COSTOS_xlsm[Producto y N°],_01_CODIGOS_Y_COSTOS_xlsm[FABRICA],"",0,1)</f>
        <v>KLOSTER</v>
      </c>
      <c r="G1311" s="13">
        <f>LISTAS[[#This Row],[Precio]]*(1-0.46)*(1-IF($C$3520="",0,$C$3520))</f>
        <v>176.00490000000002</v>
      </c>
      <c r="H1311" s="1">
        <f>+_xlfn.XLOOKUP(LISTAS[[#This Row],[ID]],_01_CODIGOS_Y_COSTOS_xlsm[Producto y N°],_01_CODIGOS_Y_COSTOS_xlsm[COSTO],0,0,1)</f>
        <v>90.924899999999994</v>
      </c>
      <c r="I1311" s="115">
        <f>+IFERROR(LISTAS[[#This Row],[VENTA NETA]]/LISTAS[[#This Row],[COSTO]]-1,0)</f>
        <v>0.93571727876522304</v>
      </c>
      <c r="J1311" s="33" t="str">
        <f>IFERROR(VLOOKUP(LISTAS[[#This Row],[ID]],_01_CODIGOS_Y_COSTOS_xlsm[[Producto y N°]:[CODIGO]],2,0),"")</f>
        <v>Al24.30</v>
      </c>
      <c r="M1311" s="22">
        <v>0</v>
      </c>
      <c r="N1311" s="23">
        <f>+LISTAS[[#This Row],[Precio]]+(LISTAS[[#This Row],[Precio]]*M1311)</f>
        <v>434.58</v>
      </c>
      <c r="O1311" s="24">
        <f t="shared" si="35"/>
        <v>176.00490000000002</v>
      </c>
      <c r="Q1311" s="21">
        <f>IFERROR(O1311/LISTAS[[#This Row],[COSTO]]-1,"")</f>
        <v>0.93571727876522304</v>
      </c>
      <c r="R1311" t="str">
        <f>+LISTAS[[#This Row],[ID]]</f>
        <v>ARANDELAS DE ALUMINIO24x30</v>
      </c>
      <c r="T1311" s="29"/>
      <c r="U1311" s="25">
        <f>LISTAS[[#This Row],[COSTO]]+(LISTAS[[#This Row],[COSTO]]*T1311)</f>
        <v>90.924899999999994</v>
      </c>
      <c r="V1311" s="30">
        <f>IF(T1311="",0,U1311/LISTAS[[#This Row],[VENTA NETA]]-1)</f>
        <v>0</v>
      </c>
      <c r="X1311" s="25">
        <v>62.510899999999999</v>
      </c>
      <c r="Y1311" s="31">
        <f>IFERROR(LISTAS[[#This Row],[COSTO]]/X1311-1,"")</f>
        <v>0.45454472739954133</v>
      </c>
    </row>
    <row r="1312" spans="1:25" x14ac:dyDescent="0.2">
      <c r="A1312" s="6" t="s">
        <v>2020</v>
      </c>
      <c r="B1312" t="s">
        <v>1988</v>
      </c>
      <c r="C1312" t="s">
        <v>1986</v>
      </c>
      <c r="D1312" t="s">
        <v>1986</v>
      </c>
      <c r="E1312" s="2">
        <v>558.16999999999996</v>
      </c>
      <c r="F1312" s="6" t="str">
        <f>+_xlfn.XLOOKUP(LISTAS[[#This Row],[ID]],_01_CODIGOS_Y_COSTOS_xlsm[Producto y N°],_01_CODIGOS_Y_COSTOS_xlsm[FABRICA],"",0,1)</f>
        <v>KLOSTER</v>
      </c>
      <c r="G1312" s="13">
        <f>LISTAS[[#This Row],[Precio]]*(1-0.46)*(1-IF($C$3520="",0,$C$3520))</f>
        <v>226.05884999999998</v>
      </c>
      <c r="H1312" s="1">
        <f>+_xlfn.XLOOKUP(LISTAS[[#This Row],[ID]],_01_CODIGOS_Y_COSTOS_xlsm[Producto y N°],_01_CODIGOS_Y_COSTOS_xlsm[COSTO],0,0,1)</f>
        <v>116.7846</v>
      </c>
      <c r="I1312" s="115">
        <f>+IFERROR(LISTAS[[#This Row],[VENTA NETA]]/LISTAS[[#This Row],[COSTO]]-1,0)</f>
        <v>0.93569057906607545</v>
      </c>
      <c r="J1312" s="33" t="str">
        <f>IFERROR(VLOOKUP(LISTAS[[#This Row],[ID]],_01_CODIGOS_Y_COSTOS_xlsm[[Producto y N°]:[CODIGO]],2,0),"")</f>
        <v>Al26.34</v>
      </c>
      <c r="M1312" s="22">
        <v>0</v>
      </c>
      <c r="N1312" s="23">
        <f>+LISTAS[[#This Row],[Precio]]+(LISTAS[[#This Row],[Precio]]*M1312)</f>
        <v>558.16999999999996</v>
      </c>
      <c r="O1312" s="24">
        <f t="shared" si="35"/>
        <v>226.05884999999998</v>
      </c>
      <c r="Q1312" s="21">
        <f>IFERROR(O1312/LISTAS[[#This Row],[COSTO]]-1,"")</f>
        <v>0.93569057906607545</v>
      </c>
      <c r="R1312" t="str">
        <f>+LISTAS[[#This Row],[ID]]</f>
        <v>ARANDELAS DE ALUMINIO26x34</v>
      </c>
      <c r="T1312" s="29"/>
      <c r="U1312" s="25">
        <f>LISTAS[[#This Row],[COSTO]]+(LISTAS[[#This Row],[COSTO]]*T1312)</f>
        <v>116.7846</v>
      </c>
      <c r="V1312" s="30">
        <f>IF(T1312="",0,U1312/LISTAS[[#This Row],[VENTA NETA]]-1)</f>
        <v>0</v>
      </c>
      <c r="X1312" s="25">
        <v>80.289400000000001</v>
      </c>
      <c r="Y1312" s="31">
        <f>IFERROR(LISTAS[[#This Row],[COSTO]]/X1312-1,"")</f>
        <v>0.45454568099898607</v>
      </c>
    </row>
    <row r="1313" spans="1:25" x14ac:dyDescent="0.2">
      <c r="A1313" s="6" t="s">
        <v>2021</v>
      </c>
      <c r="B1313" t="s">
        <v>1988</v>
      </c>
      <c r="C1313" t="s">
        <v>2022</v>
      </c>
      <c r="D1313" t="s">
        <v>2022</v>
      </c>
      <c r="E1313" s="2">
        <v>620.37</v>
      </c>
      <c r="F1313" s="6" t="str">
        <f>+_xlfn.XLOOKUP(LISTAS[[#This Row],[ID]],_01_CODIGOS_Y_COSTOS_xlsm[Producto y N°],_01_CODIGOS_Y_COSTOS_xlsm[FABRICA],"",0,1)</f>
        <v>KLOSTER</v>
      </c>
      <c r="G1313" s="13">
        <f>LISTAS[[#This Row],[Precio]]*(1-0.46)*(1-IF($C$3520="",0,$C$3520))</f>
        <v>251.24985000000004</v>
      </c>
      <c r="H1313" s="1">
        <f>+_xlfn.XLOOKUP(LISTAS[[#This Row],[ID]],_01_CODIGOS_Y_COSTOS_xlsm[Producto y N°],_01_CODIGOS_Y_COSTOS_xlsm[COSTO],0,0,1)</f>
        <v>129.79740000000001</v>
      </c>
      <c r="I1313" s="115">
        <f>+IFERROR(LISTAS[[#This Row],[VENTA NETA]]/LISTAS[[#This Row],[COSTO]]-1,0)</f>
        <v>0.93570788012702888</v>
      </c>
      <c r="J1313" s="33" t="str">
        <f>IFERROR(VLOOKUP(LISTAS[[#This Row],[ID]],_01_CODIGOS_Y_COSTOS_xlsm[[Producto y N°]:[CODIGO]],2,0),"")</f>
        <v>Al28.36</v>
      </c>
      <c r="M1313" s="22">
        <v>0</v>
      </c>
      <c r="N1313" s="23">
        <f>+LISTAS[[#This Row],[Precio]]+(LISTAS[[#This Row],[Precio]]*M1313)</f>
        <v>620.37</v>
      </c>
      <c r="O1313" s="24">
        <f t="shared" si="35"/>
        <v>251.24985000000004</v>
      </c>
      <c r="Q1313" s="21">
        <f>IFERROR(O1313/LISTAS[[#This Row],[COSTO]]-1,"")</f>
        <v>0.93570788012702888</v>
      </c>
      <c r="R1313" t="str">
        <f>+LISTAS[[#This Row],[ID]]</f>
        <v>ARANDELAS DE ALUMINIO28x36</v>
      </c>
      <c r="T1313" s="29"/>
      <c r="U1313" s="25">
        <f>LISTAS[[#This Row],[COSTO]]+(LISTAS[[#This Row],[COSTO]]*T1313)</f>
        <v>129.79740000000001</v>
      </c>
      <c r="V1313" s="30">
        <f>IF(T1313="",0,U1313/LISTAS[[#This Row],[VENTA NETA]]-1)</f>
        <v>0</v>
      </c>
      <c r="X1313" s="25">
        <v>89.235699999999994</v>
      </c>
      <c r="Y1313" s="31">
        <f>IFERROR(LISTAS[[#This Row],[COSTO]]/X1313-1,"")</f>
        <v>0.45454565829595128</v>
      </c>
    </row>
    <row r="1314" spans="1:25" x14ac:dyDescent="0.2">
      <c r="A1314" s="6" t="s">
        <v>2023</v>
      </c>
      <c r="B1314" t="s">
        <v>1988</v>
      </c>
      <c r="C1314" t="s">
        <v>2024</v>
      </c>
      <c r="D1314" t="s">
        <v>2024</v>
      </c>
      <c r="E1314" s="2">
        <v>775.27</v>
      </c>
      <c r="F1314" s="6" t="str">
        <f>+_xlfn.XLOOKUP(LISTAS[[#This Row],[ID]],_01_CODIGOS_Y_COSTOS_xlsm[Producto y N°],_01_CODIGOS_Y_COSTOS_xlsm[FABRICA],"",0,1)</f>
        <v>KLOSTER</v>
      </c>
      <c r="G1314" s="13">
        <f>LISTAS[[#This Row],[Precio]]*(1-0.46)*(1-IF($C$3520="",0,$C$3520))</f>
        <v>313.98435000000001</v>
      </c>
      <c r="H1314" s="1">
        <f>+_xlfn.XLOOKUP(LISTAS[[#This Row],[ID]],_01_CODIGOS_Y_COSTOS_xlsm[Producto y N°],_01_CODIGOS_Y_COSTOS_xlsm[COSTO],0,0,1)</f>
        <v>162.20599999999999</v>
      </c>
      <c r="I1314" s="115">
        <f>+IFERROR(LISTAS[[#This Row],[VENTA NETA]]/LISTAS[[#This Row],[COSTO]]-1,0)</f>
        <v>0.93571353710713545</v>
      </c>
      <c r="J1314" s="33" t="str">
        <f>IFERROR(VLOOKUP(LISTAS[[#This Row],[ID]],_01_CODIGOS_Y_COSTOS_xlsm[[Producto y N°]:[CODIGO]],2,0),"")</f>
        <v>Al30.40</v>
      </c>
      <c r="M1314" s="22">
        <v>0</v>
      </c>
      <c r="N1314" s="23">
        <f>+LISTAS[[#This Row],[Precio]]+(LISTAS[[#This Row],[Precio]]*M1314)</f>
        <v>775.27</v>
      </c>
      <c r="O1314" s="24">
        <f t="shared" si="35"/>
        <v>313.98435000000001</v>
      </c>
      <c r="Q1314" s="21">
        <f>IFERROR(O1314/LISTAS[[#This Row],[COSTO]]-1,"")</f>
        <v>0.93571353710713545</v>
      </c>
      <c r="R1314" t="str">
        <f>+LISTAS[[#This Row],[ID]]</f>
        <v>ARANDELAS DE ALUMINIO30x40</v>
      </c>
      <c r="T1314" s="29"/>
      <c r="U1314" s="25">
        <f>LISTAS[[#This Row],[COSTO]]+(LISTAS[[#This Row],[COSTO]]*T1314)</f>
        <v>162.20599999999999</v>
      </c>
      <c r="V1314" s="30">
        <f>IF(T1314="",0,U1314/LISTAS[[#This Row],[VENTA NETA]]-1)</f>
        <v>0</v>
      </c>
      <c r="X1314" s="25">
        <v>111.5167</v>
      </c>
      <c r="Y1314" s="31">
        <f>IFERROR(LISTAS[[#This Row],[COSTO]]/X1314-1,"")</f>
        <v>0.45454447629816874</v>
      </c>
    </row>
    <row r="1315" spans="1:25" x14ac:dyDescent="0.2">
      <c r="A1315" s="6" t="s">
        <v>2025</v>
      </c>
      <c r="B1315" t="s">
        <v>2026</v>
      </c>
      <c r="C1315" t="s">
        <v>1989</v>
      </c>
      <c r="D1315" t="s">
        <v>1989</v>
      </c>
      <c r="E1315" s="2">
        <v>139.99</v>
      </c>
      <c r="F1315" s="6" t="str">
        <f>+_xlfn.XLOOKUP(LISTAS[[#This Row],[ID]],_01_CODIGOS_Y_COSTOS_xlsm[Producto y N°],_01_CODIGOS_Y_COSTOS_xlsm[FABRICA],"",0,1)</f>
        <v>KLOSTER</v>
      </c>
      <c r="G1315" s="13">
        <f>LISTAS[[#This Row],[Precio]]*(1-0.46)*(1-IF($C$3520="",0,$C$3520))</f>
        <v>56.695950000000011</v>
      </c>
      <c r="H1315" s="1">
        <f>+_xlfn.XLOOKUP(LISTAS[[#This Row],[ID]],_01_CODIGOS_Y_COSTOS_xlsm[Producto y N°],_01_CODIGOS_Y_COSTOS_xlsm[COSTO],0,0,1)</f>
        <v>30.5886</v>
      </c>
      <c r="I1315" s="115">
        <f>+IFERROR(LISTAS[[#This Row],[VENTA NETA]]/LISTAS[[#This Row],[COSTO]]-1,0)</f>
        <v>0.85349934289245044</v>
      </c>
      <c r="J1315" s="33" t="str">
        <f>IFERROR(VLOOKUP(LISTAS[[#This Row],[ID]],_01_CODIGOS_Y_COSTOS_xlsm[[Producto y N°]:[CODIGO]],2,0),"")</f>
        <v>Fi3,5.8</v>
      </c>
      <c r="M1315" s="22">
        <v>0</v>
      </c>
      <c r="N1315" s="23">
        <f>+LISTAS[[#This Row],[Precio]]+(LISTAS[[#This Row],[Precio]]*M1315)</f>
        <v>139.99</v>
      </c>
      <c r="O1315" s="24">
        <f t="shared" si="35"/>
        <v>56.695950000000011</v>
      </c>
      <c r="Q1315" s="21">
        <f>IFERROR(O1315/LISTAS[[#This Row],[COSTO]]-1,"")</f>
        <v>0.85349934289245044</v>
      </c>
      <c r="R1315" t="str">
        <f>+LISTAS[[#This Row],[ID]]</f>
        <v>ARANDELAS DE FIBRA1/8 3x8</v>
      </c>
      <c r="T1315" s="29"/>
      <c r="U1315" s="25">
        <f>LISTAS[[#This Row],[COSTO]]+(LISTAS[[#This Row],[COSTO]]*T1315)</f>
        <v>30.5886</v>
      </c>
      <c r="V1315" s="30">
        <f>IF(T1315="",0,U1315/LISTAS[[#This Row],[VENTA NETA]]-1)</f>
        <v>0</v>
      </c>
      <c r="X1315" s="25">
        <v>26.637599999999999</v>
      </c>
      <c r="Y1315" s="31">
        <f>IFERROR(LISTAS[[#This Row],[COSTO]]/X1315-1,"")</f>
        <v>0.14832417334895043</v>
      </c>
    </row>
    <row r="1316" spans="1:25" x14ac:dyDescent="0.2">
      <c r="A1316" s="6" t="s">
        <v>2027</v>
      </c>
      <c r="B1316" t="s">
        <v>2026</v>
      </c>
      <c r="C1316" t="s">
        <v>1991</v>
      </c>
      <c r="D1316" t="s">
        <v>1991</v>
      </c>
      <c r="E1316" s="2">
        <v>139.99</v>
      </c>
      <c r="F1316" s="6" t="str">
        <f>+_xlfn.XLOOKUP(LISTAS[[#This Row],[ID]],_01_CODIGOS_Y_COSTOS_xlsm[Producto y N°],_01_CODIGOS_Y_COSTOS_xlsm[FABRICA],"",0,1)</f>
        <v>KLOSTER</v>
      </c>
      <c r="G1316" s="13">
        <f>LISTAS[[#This Row],[Precio]]*(1-0.46)*(1-IF($C$3520="",0,$C$3520))</f>
        <v>56.695950000000011</v>
      </c>
      <c r="H1316" s="1">
        <f>+_xlfn.XLOOKUP(LISTAS[[#This Row],[ID]],_01_CODIGOS_Y_COSTOS_xlsm[Producto y N°],_01_CODIGOS_Y_COSTOS_xlsm[COSTO],0,0,1)</f>
        <v>30.5886</v>
      </c>
      <c r="I1316" s="115">
        <f>+IFERROR(LISTAS[[#This Row],[VENTA NETA]]/LISTAS[[#This Row],[COSTO]]-1,0)</f>
        <v>0.85349934289245044</v>
      </c>
      <c r="J1316" s="33" t="str">
        <f>IFERROR(VLOOKUP(LISTAS[[#This Row],[ID]],_01_CODIGOS_Y_COSTOS_xlsm[[Producto y N°]:[CODIGO]],2,0),"")</f>
        <v>Fi4.10</v>
      </c>
      <c r="M1316" s="22">
        <v>0</v>
      </c>
      <c r="N1316" s="23">
        <f>+LISTAS[[#This Row],[Precio]]+(LISTAS[[#This Row],[Precio]]*M1316)</f>
        <v>139.99</v>
      </c>
      <c r="O1316" s="24">
        <f t="shared" si="35"/>
        <v>56.695950000000011</v>
      </c>
      <c r="Q1316" s="21">
        <f>IFERROR(O1316/LISTAS[[#This Row],[COSTO]]-1,"")</f>
        <v>0.85349934289245044</v>
      </c>
      <c r="R1316" t="str">
        <f>+LISTAS[[#This Row],[ID]]</f>
        <v>ARANDELAS DE FIBRA5/32 4x10</v>
      </c>
      <c r="T1316" s="29"/>
      <c r="U1316" s="25">
        <f>LISTAS[[#This Row],[COSTO]]+(LISTAS[[#This Row],[COSTO]]*T1316)</f>
        <v>30.5886</v>
      </c>
      <c r="V1316" s="30">
        <f>IF(T1316="",0,U1316/LISTAS[[#This Row],[VENTA NETA]]-1)</f>
        <v>0</v>
      </c>
      <c r="X1316" s="25">
        <v>26.637599999999999</v>
      </c>
      <c r="Y1316" s="31">
        <f>IFERROR(LISTAS[[#This Row],[COSTO]]/X1316-1,"")</f>
        <v>0.14832417334895043</v>
      </c>
    </row>
    <row r="1317" spans="1:25" x14ac:dyDescent="0.2">
      <c r="A1317" s="6" t="s">
        <v>2028</v>
      </c>
      <c r="B1317" t="s">
        <v>2026</v>
      </c>
      <c r="C1317" t="s">
        <v>1993</v>
      </c>
      <c r="D1317" t="s">
        <v>1993</v>
      </c>
      <c r="E1317" s="2">
        <v>168.21</v>
      </c>
      <c r="F1317" s="6" t="str">
        <f>+_xlfn.XLOOKUP(LISTAS[[#This Row],[ID]],_01_CODIGOS_Y_COSTOS_xlsm[Producto y N°],_01_CODIGOS_Y_COSTOS_xlsm[FABRICA],"",0,1)</f>
        <v>KLOSTER</v>
      </c>
      <c r="G1317" s="13">
        <f>LISTAS[[#This Row],[Precio]]*(1-0.46)*(1-IF($C$3520="",0,$C$3520))</f>
        <v>68.125050000000016</v>
      </c>
      <c r="H1317" s="1">
        <f>+_xlfn.XLOOKUP(LISTAS[[#This Row],[ID]],_01_CODIGOS_Y_COSTOS_xlsm[Producto y N°],_01_CODIGOS_Y_COSTOS_xlsm[COSTO],0,0,1)</f>
        <v>36.78</v>
      </c>
      <c r="I1317" s="115">
        <f>+IFERROR(LISTAS[[#This Row],[VENTA NETA]]/LISTAS[[#This Row],[COSTO]]-1,0)</f>
        <v>0.85223083197389915</v>
      </c>
      <c r="J1317" s="33" t="str">
        <f>IFERROR(VLOOKUP(LISTAS[[#This Row],[ID]],_01_CODIGOS_Y_COSTOS_xlsm[[Producto y N°]:[CODIGO]],2,0),"")</f>
        <v>Fi5.12</v>
      </c>
      <c r="M1317" s="22">
        <v>0</v>
      </c>
      <c r="N1317" s="23">
        <f>+LISTAS[[#This Row],[Precio]]+(LISTAS[[#This Row],[Precio]]*M1317)</f>
        <v>168.21</v>
      </c>
      <c r="O1317" s="24">
        <f t="shared" si="35"/>
        <v>68.125050000000016</v>
      </c>
      <c r="Q1317" s="21">
        <f>IFERROR(O1317/LISTAS[[#This Row],[COSTO]]-1,"")</f>
        <v>0.85223083197389915</v>
      </c>
      <c r="R1317" t="str">
        <f>+LISTAS[[#This Row],[ID]]</f>
        <v>ARANDELAS DE FIBRA3/16  5x12</v>
      </c>
      <c r="T1317" s="29"/>
      <c r="U1317" s="25">
        <f>LISTAS[[#This Row],[COSTO]]+(LISTAS[[#This Row],[COSTO]]*T1317)</f>
        <v>36.78</v>
      </c>
      <c r="V1317" s="30">
        <f>IF(T1317="",0,U1317/LISTAS[[#This Row],[VENTA NETA]]-1)</f>
        <v>0</v>
      </c>
      <c r="X1317" s="25">
        <v>32.029200000000003</v>
      </c>
      <c r="Y1317" s="31">
        <f>IFERROR(LISTAS[[#This Row],[COSTO]]/X1317-1,"")</f>
        <v>0.14832715147427966</v>
      </c>
    </row>
    <row r="1318" spans="1:25" x14ac:dyDescent="0.2">
      <c r="A1318" s="6" t="s">
        <v>2029</v>
      </c>
      <c r="B1318" t="s">
        <v>2026</v>
      </c>
      <c r="C1318" t="s">
        <v>1995</v>
      </c>
      <c r="D1318" t="s">
        <v>1995</v>
      </c>
      <c r="E1318" s="2">
        <v>207.48</v>
      </c>
      <c r="F1318" s="6" t="str">
        <f>+_xlfn.XLOOKUP(LISTAS[[#This Row],[ID]],_01_CODIGOS_Y_COSTOS_xlsm[Producto y N°],_01_CODIGOS_Y_COSTOS_xlsm[FABRICA],"",0,1)</f>
        <v>KLOSTER</v>
      </c>
      <c r="G1318" s="13">
        <f>LISTAS[[#This Row],[Precio]]*(1-0.46)*(1-IF($C$3520="",0,$C$3520))</f>
        <v>84.02940000000001</v>
      </c>
      <c r="H1318" s="1">
        <f>+_xlfn.XLOOKUP(LISTAS[[#This Row],[ID]],_01_CODIGOS_Y_COSTOS_xlsm[Producto y N°],_01_CODIGOS_Y_COSTOS_xlsm[COSTO],0,0,1)</f>
        <v>45.338999999999999</v>
      </c>
      <c r="I1318" s="115">
        <f>+IFERROR(LISTAS[[#This Row],[VENTA NETA]]/LISTAS[[#This Row],[COSTO]]-1,0)</f>
        <v>0.85335803612783723</v>
      </c>
      <c r="J1318" s="33" t="str">
        <f>IFERROR(VLOOKUP(LISTAS[[#This Row],[ID]],_01_CODIGOS_Y_COSTOS_xlsm[[Producto y N°]:[CODIGO]],2,0),"")</f>
        <v>Fi6,5.13</v>
      </c>
      <c r="M1318" s="22">
        <v>0</v>
      </c>
      <c r="N1318" s="23">
        <f>+LISTAS[[#This Row],[Precio]]+(LISTAS[[#This Row],[Precio]]*M1318)</f>
        <v>207.48</v>
      </c>
      <c r="O1318" s="24">
        <f t="shared" si="35"/>
        <v>84.02940000000001</v>
      </c>
      <c r="Q1318" s="21">
        <f>IFERROR(O1318/LISTAS[[#This Row],[COSTO]]-1,"")</f>
        <v>0.85335803612783723</v>
      </c>
      <c r="R1318" t="str">
        <f>+LISTAS[[#This Row],[ID]]</f>
        <v>ARANDELAS DE FIBRA1/4  6,5x14</v>
      </c>
      <c r="T1318" s="29"/>
      <c r="U1318" s="25">
        <f>LISTAS[[#This Row],[COSTO]]+(LISTAS[[#This Row],[COSTO]]*T1318)</f>
        <v>45.338999999999999</v>
      </c>
      <c r="V1318" s="30">
        <f>IF(T1318="",0,U1318/LISTAS[[#This Row],[VENTA NETA]]-1)</f>
        <v>0</v>
      </c>
      <c r="X1318" s="25">
        <v>39.482700000000001</v>
      </c>
      <c r="Y1318" s="31">
        <f>IFERROR(LISTAS[[#This Row],[COSTO]]/X1318-1,"")</f>
        <v>0.14832572240500252</v>
      </c>
    </row>
    <row r="1319" spans="1:25" x14ac:dyDescent="0.2">
      <c r="A1319" s="6" t="s">
        <v>2030</v>
      </c>
      <c r="B1319" t="s">
        <v>2026</v>
      </c>
      <c r="C1319" t="s">
        <v>1997</v>
      </c>
      <c r="D1319" t="s">
        <v>1997</v>
      </c>
      <c r="E1319" s="2">
        <v>392.24</v>
      </c>
      <c r="F1319" s="6" t="str">
        <f>+_xlfn.XLOOKUP(LISTAS[[#This Row],[ID]],_01_CODIGOS_Y_COSTOS_xlsm[Producto y N°],_01_CODIGOS_Y_COSTOS_xlsm[FABRICA],"",0,1)</f>
        <v>KLOSTER</v>
      </c>
      <c r="G1319" s="13">
        <f>LISTAS[[#This Row],[Precio]]*(1-0.46)*(1-IF($C$3520="",0,$C$3520))</f>
        <v>158.85720000000001</v>
      </c>
      <c r="H1319" s="1">
        <f>+_xlfn.XLOOKUP(LISTAS[[#This Row],[ID]],_01_CODIGOS_Y_COSTOS_xlsm[Producto y N°],_01_CODIGOS_Y_COSTOS_xlsm[COSTO],0,0,1)</f>
        <v>85.703999999999994</v>
      </c>
      <c r="I1319" s="115">
        <f>+IFERROR(LISTAS[[#This Row],[VENTA NETA]]/LISTAS[[#This Row],[COSTO]]-1,0)</f>
        <v>0.8535564267712128</v>
      </c>
      <c r="J1319" s="33" t="str">
        <f>IFERROR(VLOOKUP(LISTAS[[#This Row],[ID]],_01_CODIGOS_Y_COSTOS_xlsm[[Producto y N°]:[CODIGO]],2,0),"")</f>
        <v>Fi8.20</v>
      </c>
      <c r="M1319" s="22">
        <v>0</v>
      </c>
      <c r="N1319" s="23">
        <f>+LISTAS[[#This Row],[Precio]]+(LISTAS[[#This Row],[Precio]]*M1319)</f>
        <v>392.24</v>
      </c>
      <c r="O1319" s="24">
        <f t="shared" si="35"/>
        <v>158.85720000000001</v>
      </c>
      <c r="Q1319" s="21">
        <f>IFERROR(O1319/LISTAS[[#This Row],[COSTO]]-1,"")</f>
        <v>0.8535564267712128</v>
      </c>
      <c r="R1319" t="str">
        <f>+LISTAS[[#This Row],[ID]]</f>
        <v>ARANDELAS DE FIBRA5/16  8x16</v>
      </c>
      <c r="T1319" s="29"/>
      <c r="U1319" s="25">
        <f>LISTAS[[#This Row],[COSTO]]+(LISTAS[[#This Row],[COSTO]]*T1319)</f>
        <v>85.703999999999994</v>
      </c>
      <c r="V1319" s="30">
        <f>IF(T1319="",0,U1319/LISTAS[[#This Row],[VENTA NETA]]-1)</f>
        <v>0</v>
      </c>
      <c r="X1319" s="25">
        <v>74.633899999999997</v>
      </c>
      <c r="Y1319" s="31">
        <f>IFERROR(LISTAS[[#This Row],[COSTO]]/X1319-1,"")</f>
        <v>0.14832535885167464</v>
      </c>
    </row>
    <row r="1320" spans="1:25" x14ac:dyDescent="0.2">
      <c r="A1320" s="6" t="s">
        <v>2031</v>
      </c>
      <c r="B1320" t="s">
        <v>2026</v>
      </c>
      <c r="C1320" t="s">
        <v>1999</v>
      </c>
      <c r="D1320" t="s">
        <v>1999</v>
      </c>
      <c r="E1320" s="2">
        <v>447.8</v>
      </c>
      <c r="F1320" s="6" t="str">
        <f>+_xlfn.XLOOKUP(LISTAS[[#This Row],[ID]],_01_CODIGOS_Y_COSTOS_xlsm[Producto y N°],_01_CODIGOS_Y_COSTOS_xlsm[FABRICA],"",0,1)</f>
        <v>KLOSTER</v>
      </c>
      <c r="G1320" s="13">
        <f>LISTAS[[#This Row],[Precio]]*(1-0.46)*(1-IF($C$3520="",0,$C$3520))</f>
        <v>181.35900000000001</v>
      </c>
      <c r="H1320" s="1">
        <f>+_xlfn.XLOOKUP(LISTAS[[#This Row],[ID]],_01_CODIGOS_Y_COSTOS_xlsm[Producto y N°],_01_CODIGOS_Y_COSTOS_xlsm[COSTO],0,0,1)</f>
        <v>97.852199999999996</v>
      </c>
      <c r="I1320" s="115">
        <f>+IFERROR(LISTAS[[#This Row],[VENTA NETA]]/LISTAS[[#This Row],[COSTO]]-1,0)</f>
        <v>0.85339726648966518</v>
      </c>
      <c r="J1320" s="33" t="str">
        <f>IFERROR(VLOOKUP(LISTAS[[#This Row],[ID]],_01_CODIGOS_Y_COSTOS_xlsm[[Producto y N°]:[CODIGO]],2,0),"")</f>
        <v>Fi10.21</v>
      </c>
      <c r="M1320" s="22">
        <v>0</v>
      </c>
      <c r="N1320" s="23">
        <f>+LISTAS[[#This Row],[Precio]]+(LISTAS[[#This Row],[Precio]]*M1320)</f>
        <v>447.8</v>
      </c>
      <c r="O1320" s="24">
        <f t="shared" si="35"/>
        <v>181.35900000000001</v>
      </c>
      <c r="Q1320" s="21">
        <f>IFERROR(O1320/LISTAS[[#This Row],[COSTO]]-1,"")</f>
        <v>0.85339726648966518</v>
      </c>
      <c r="R1320" t="str">
        <f>+LISTAS[[#This Row],[ID]]</f>
        <v>ARANDELAS DE FIBRA3/8  10x18</v>
      </c>
      <c r="T1320" s="29"/>
      <c r="U1320" s="25">
        <f>LISTAS[[#This Row],[COSTO]]+(LISTAS[[#This Row],[COSTO]]*T1320)</f>
        <v>97.852199999999996</v>
      </c>
      <c r="V1320" s="30">
        <f>IF(T1320="",0,U1320/LISTAS[[#This Row],[VENTA NETA]]-1)</f>
        <v>0</v>
      </c>
      <c r="X1320" s="25">
        <v>85.212999999999994</v>
      </c>
      <c r="Y1320" s="31">
        <f>IFERROR(LISTAS[[#This Row],[COSTO]]/X1320-1,"")</f>
        <v>0.14832478612418298</v>
      </c>
    </row>
    <row r="1321" spans="1:25" x14ac:dyDescent="0.2">
      <c r="A1321" s="6" t="s">
        <v>2032</v>
      </c>
      <c r="B1321" t="s">
        <v>2026</v>
      </c>
      <c r="C1321" t="s">
        <v>2001</v>
      </c>
      <c r="D1321" t="s">
        <v>2001</v>
      </c>
      <c r="E1321" s="2">
        <v>560.11</v>
      </c>
      <c r="F1321" s="6" t="str">
        <f>+_xlfn.XLOOKUP(LISTAS[[#This Row],[ID]],_01_CODIGOS_Y_COSTOS_xlsm[Producto y N°],_01_CODIGOS_Y_COSTOS_xlsm[FABRICA],"",0,1)</f>
        <v>KLOSTER</v>
      </c>
      <c r="G1321" s="13">
        <f>LISTAS[[#This Row],[Precio]]*(1-0.46)*(1-IF($C$3520="",0,$C$3520))</f>
        <v>226.84455000000003</v>
      </c>
      <c r="H1321" s="1">
        <f>+_xlfn.XLOOKUP(LISTAS[[#This Row],[ID]],_01_CODIGOS_Y_COSTOS_xlsm[Producto y N°],_01_CODIGOS_Y_COSTOS_xlsm[COSTO],0,0,1)</f>
        <v>122.3886</v>
      </c>
      <c r="I1321" s="115">
        <f>+IFERROR(LISTAS[[#This Row],[VENTA NETA]]/LISTAS[[#This Row],[COSTO]]-1,0)</f>
        <v>0.8534777748907989</v>
      </c>
      <c r="J1321" s="33" t="str">
        <f>IFERROR(VLOOKUP(LISTAS[[#This Row],[ID]],_01_CODIGOS_Y_COSTOS_xlsm[[Producto y N°]:[CODIGO]],2,0),"")</f>
        <v>Fi13.24</v>
      </c>
      <c r="M1321" s="22">
        <v>0</v>
      </c>
      <c r="N1321" s="23">
        <f>+LISTAS[[#This Row],[Precio]]+(LISTAS[[#This Row],[Precio]]*M1321)</f>
        <v>560.11</v>
      </c>
      <c r="O1321" s="24">
        <f t="shared" ref="O1321:O1384" si="36">N1321*(1-0.46)*(1-IF($C$3520="",0,$C$3520))</f>
        <v>226.84455000000003</v>
      </c>
      <c r="Q1321" s="21">
        <f>IFERROR(O1321/LISTAS[[#This Row],[COSTO]]-1,"")</f>
        <v>0.8534777748907989</v>
      </c>
      <c r="R1321" t="str">
        <f>+LISTAS[[#This Row],[ID]]</f>
        <v>ARANDELAS DE FIBRA1/2  13x24</v>
      </c>
      <c r="T1321" s="29"/>
      <c r="U1321" s="25">
        <f>LISTAS[[#This Row],[COSTO]]+(LISTAS[[#This Row],[COSTO]]*T1321)</f>
        <v>122.3886</v>
      </c>
      <c r="V1321" s="30">
        <f>IF(T1321="",0,U1321/LISTAS[[#This Row],[VENTA NETA]]-1)</f>
        <v>0</v>
      </c>
      <c r="W1321">
        <f>+V1321/20</f>
        <v>0</v>
      </c>
      <c r="X1321" s="25">
        <v>106.5801</v>
      </c>
      <c r="Y1321" s="31">
        <f>IFERROR(LISTAS[[#This Row],[COSTO]]/X1321-1,"")</f>
        <v>0.14832506255858258</v>
      </c>
    </row>
    <row r="1322" spans="1:25" x14ac:dyDescent="0.2">
      <c r="A1322" s="6" t="s">
        <v>2033</v>
      </c>
      <c r="B1322" t="s">
        <v>2026</v>
      </c>
      <c r="C1322" t="s">
        <v>1952</v>
      </c>
      <c r="D1322" t="s">
        <v>1952</v>
      </c>
      <c r="E1322" s="2">
        <v>139.99</v>
      </c>
      <c r="F1322" s="6" t="str">
        <f>+_xlfn.XLOOKUP(LISTAS[[#This Row],[ID]],_01_CODIGOS_Y_COSTOS_xlsm[Producto y N°],_01_CODIGOS_Y_COSTOS_xlsm[FABRICA],"",0,1)</f>
        <v>KLOSTER</v>
      </c>
      <c r="G1322" s="13">
        <f>LISTAS[[#This Row],[Precio]]*(1-0.46)*(1-IF($C$3520="",0,$C$3520))</f>
        <v>56.695950000000011</v>
      </c>
      <c r="H1322" s="1">
        <f>+_xlfn.XLOOKUP(LISTAS[[#This Row],[ID]],_01_CODIGOS_Y_COSTOS_xlsm[Producto y N°],_01_CODIGOS_Y_COSTOS_xlsm[COSTO],0,0,1)</f>
        <v>30.5886</v>
      </c>
      <c r="I1322" s="115">
        <f>+IFERROR(LISTAS[[#This Row],[VENTA NETA]]/LISTAS[[#This Row],[COSTO]]-1,0)</f>
        <v>0.85349934289245044</v>
      </c>
      <c r="J1322" s="33" t="str">
        <f>IFERROR(VLOOKUP(LISTAS[[#This Row],[ID]],_01_CODIGOS_Y_COSTOS_xlsm[[Producto y N°]:[CODIGO]],2,0),"")</f>
        <v>Fi6.10</v>
      </c>
      <c r="M1322" s="22">
        <v>0</v>
      </c>
      <c r="N1322" s="23">
        <f>+LISTAS[[#This Row],[Precio]]+(LISTAS[[#This Row],[Precio]]*M1322)</f>
        <v>139.99</v>
      </c>
      <c r="O1322" s="24">
        <f t="shared" si="36"/>
        <v>56.695950000000011</v>
      </c>
      <c r="Q1322" s="21">
        <f>IFERROR(O1322/LISTAS[[#This Row],[COSTO]]-1,"")</f>
        <v>0.85349934289245044</v>
      </c>
      <c r="R1322" t="str">
        <f>+LISTAS[[#This Row],[ID]]</f>
        <v>ARANDELAS DE FIBRA6x10</v>
      </c>
      <c r="T1322" s="29"/>
      <c r="U1322" s="25">
        <f>LISTAS[[#This Row],[COSTO]]+(LISTAS[[#This Row],[COSTO]]*T1322)</f>
        <v>30.5886</v>
      </c>
      <c r="V1322" s="30">
        <f>IF(T1322="",0,U1322/LISTAS[[#This Row],[VENTA NETA]]-1)</f>
        <v>0</v>
      </c>
      <c r="X1322" s="25">
        <v>26.637599999999999</v>
      </c>
      <c r="Y1322" s="31">
        <f>IFERROR(LISTAS[[#This Row],[COSTO]]/X1322-1,"")</f>
        <v>0.14832417334895043</v>
      </c>
    </row>
    <row r="1323" spans="1:25" x14ac:dyDescent="0.2">
      <c r="A1323" s="6" t="s">
        <v>2034</v>
      </c>
      <c r="B1323" t="s">
        <v>2026</v>
      </c>
      <c r="C1323" t="s">
        <v>2035</v>
      </c>
      <c r="D1323" t="s">
        <v>2035</v>
      </c>
      <c r="E1323" s="2">
        <v>139.99</v>
      </c>
      <c r="F1323" s="6" t="str">
        <f>+_xlfn.XLOOKUP(LISTAS[[#This Row],[ID]],_01_CODIGOS_Y_COSTOS_xlsm[Producto y N°],_01_CODIGOS_Y_COSTOS_xlsm[FABRICA],"",0,1)</f>
        <v>KLOSTER</v>
      </c>
      <c r="G1323" s="13">
        <f>LISTAS[[#This Row],[Precio]]*(1-0.46)*(1-IF($C$3520="",0,$C$3520))</f>
        <v>56.695950000000011</v>
      </c>
      <c r="H1323" s="1">
        <f>+_xlfn.XLOOKUP(LISTAS[[#This Row],[ID]],_01_CODIGOS_Y_COSTOS_xlsm[Producto y N°],_01_CODIGOS_Y_COSTOS_xlsm[COSTO],0,0,1)</f>
        <v>30.5886</v>
      </c>
      <c r="I1323" s="115">
        <f>+IFERROR(LISTAS[[#This Row],[VENTA NETA]]/LISTAS[[#This Row],[COSTO]]-1,0)</f>
        <v>0.85349934289245044</v>
      </c>
      <c r="J1323" s="33" t="str">
        <f>IFERROR(VLOOKUP(LISTAS[[#This Row],[ID]],_01_CODIGOS_Y_COSTOS_xlsm[[Producto y N°]:[CODIGO]],2,0),"")</f>
        <v>Fi7.10</v>
      </c>
      <c r="M1323" s="22">
        <v>0</v>
      </c>
      <c r="N1323" s="23">
        <f>+LISTAS[[#This Row],[Precio]]+(LISTAS[[#This Row],[Precio]]*M1323)</f>
        <v>139.99</v>
      </c>
      <c r="O1323" s="24">
        <f t="shared" si="36"/>
        <v>56.695950000000011</v>
      </c>
      <c r="Q1323" s="21">
        <f>IFERROR(O1323/LISTAS[[#This Row],[COSTO]]-1,"")</f>
        <v>0.85349934289245044</v>
      </c>
      <c r="R1323" t="str">
        <f>+LISTAS[[#This Row],[ID]]</f>
        <v>ARANDELAS DE FIBRA7x10</v>
      </c>
      <c r="T1323" s="29"/>
      <c r="U1323" s="25">
        <f>LISTAS[[#This Row],[COSTO]]+(LISTAS[[#This Row],[COSTO]]*T1323)</f>
        <v>30.5886</v>
      </c>
      <c r="V1323" s="30">
        <f>IF(T1323="",0,U1323/LISTAS[[#This Row],[VENTA NETA]]-1)</f>
        <v>0</v>
      </c>
      <c r="X1323" s="25">
        <v>26.637599999999999</v>
      </c>
      <c r="Y1323" s="31">
        <f>IFERROR(LISTAS[[#This Row],[COSTO]]/X1323-1,"")</f>
        <v>0.14832417334895043</v>
      </c>
    </row>
    <row r="1324" spans="1:25" x14ac:dyDescent="0.2">
      <c r="A1324" s="6" t="s">
        <v>2036</v>
      </c>
      <c r="B1324" t="s">
        <v>2026</v>
      </c>
      <c r="C1324" t="s">
        <v>1954</v>
      </c>
      <c r="D1324" t="s">
        <v>1954</v>
      </c>
      <c r="E1324" s="2">
        <v>195.93</v>
      </c>
      <c r="F1324" s="6" t="str">
        <f>+_xlfn.XLOOKUP(LISTAS[[#This Row],[ID]],_01_CODIGOS_Y_COSTOS_xlsm[Producto y N°],_01_CODIGOS_Y_COSTOS_xlsm[FABRICA],"",0,1)</f>
        <v>KLOSTER</v>
      </c>
      <c r="G1324" s="13">
        <f>LISTAS[[#This Row],[Precio]]*(1-0.46)*(1-IF($C$3520="",0,$C$3520))</f>
        <v>79.351650000000006</v>
      </c>
      <c r="H1324" s="1">
        <f>+_xlfn.XLOOKUP(LISTAS[[#This Row],[ID]],_01_CODIGOS_Y_COSTOS_xlsm[Producto y N°],_01_CODIGOS_Y_COSTOS_xlsm[COSTO],0,0,1)</f>
        <v>42.826799999999999</v>
      </c>
      <c r="I1324" s="115">
        <f>+IFERROR(LISTAS[[#This Row],[VENTA NETA]]/LISTAS[[#This Row],[COSTO]]-1,0)</f>
        <v>0.85285031802516209</v>
      </c>
      <c r="J1324" s="33" t="str">
        <f>IFERROR(VLOOKUP(LISTAS[[#This Row],[ID]],_01_CODIGOS_Y_COSTOS_xlsm[[Producto y N°]:[CODIGO]],2,0),"")</f>
        <v>Fi8.13</v>
      </c>
      <c r="M1324" s="22">
        <v>0</v>
      </c>
      <c r="N1324" s="23">
        <f>+LISTAS[[#This Row],[Precio]]+(LISTAS[[#This Row],[Precio]]*M1324)</f>
        <v>195.93</v>
      </c>
      <c r="O1324" s="24">
        <f t="shared" si="36"/>
        <v>79.351650000000006</v>
      </c>
      <c r="Q1324" s="21">
        <f>IFERROR(O1324/LISTAS[[#This Row],[COSTO]]-1,"")</f>
        <v>0.85285031802516209</v>
      </c>
      <c r="R1324" t="str">
        <f>+LISTAS[[#This Row],[ID]]</f>
        <v>ARANDELAS DE FIBRA8x13</v>
      </c>
      <c r="T1324" s="29"/>
      <c r="U1324" s="25">
        <f>LISTAS[[#This Row],[COSTO]]+(LISTAS[[#This Row],[COSTO]]*T1324)</f>
        <v>42.826799999999999</v>
      </c>
      <c r="V1324" s="30">
        <f>IF(T1324="",0,U1324/LISTAS[[#This Row],[VENTA NETA]]-1)</f>
        <v>0</v>
      </c>
      <c r="X1324" s="25">
        <v>37.295000000000002</v>
      </c>
      <c r="Y1324" s="31">
        <f>IFERROR(LISTAS[[#This Row],[COSTO]]/X1324-1,"")</f>
        <v>0.14832551280332473</v>
      </c>
    </row>
    <row r="1325" spans="1:25" x14ac:dyDescent="0.2">
      <c r="A1325" s="6" t="s">
        <v>2037</v>
      </c>
      <c r="B1325" t="s">
        <v>2026</v>
      </c>
      <c r="C1325" t="s">
        <v>1956</v>
      </c>
      <c r="D1325" t="s">
        <v>1956</v>
      </c>
      <c r="E1325" s="2">
        <v>201.81</v>
      </c>
      <c r="F1325" s="6" t="str">
        <f>+_xlfn.XLOOKUP(LISTAS[[#This Row],[ID]],_01_CODIGOS_Y_COSTOS_xlsm[Producto y N°],_01_CODIGOS_Y_COSTOS_xlsm[FABRICA],"",0,1)</f>
        <v>KLOSTER</v>
      </c>
      <c r="G1325" s="13">
        <f>LISTAS[[#This Row],[Precio]]*(1-0.46)*(1-IF($C$3520="",0,$C$3520))</f>
        <v>81.733050000000006</v>
      </c>
      <c r="H1325" s="1">
        <f>+_xlfn.XLOOKUP(LISTAS[[#This Row],[ID]],_01_CODIGOS_Y_COSTOS_xlsm[Producto y N°],_01_CODIGOS_Y_COSTOS_xlsm[COSTO],0,0,1)</f>
        <v>44.110199999999999</v>
      </c>
      <c r="I1325" s="115">
        <f>+IFERROR(LISTAS[[#This Row],[VENTA NETA]]/LISTAS[[#This Row],[COSTO]]-1,0)</f>
        <v>0.85292857434334923</v>
      </c>
      <c r="J1325" s="33" t="str">
        <f>IFERROR(VLOOKUP(LISTAS[[#This Row],[ID]],_01_CODIGOS_Y_COSTOS_xlsm[[Producto y N°]:[CODIGO]],2,0),"")</f>
        <v>Fi9.14</v>
      </c>
      <c r="M1325" s="22">
        <v>0</v>
      </c>
      <c r="N1325" s="23">
        <f>+LISTAS[[#This Row],[Precio]]+(LISTAS[[#This Row],[Precio]]*M1325)</f>
        <v>201.81</v>
      </c>
      <c r="O1325" s="24">
        <f t="shared" si="36"/>
        <v>81.733050000000006</v>
      </c>
      <c r="Q1325" s="21">
        <f>IFERROR(O1325/LISTAS[[#This Row],[COSTO]]-1,"")</f>
        <v>0.85292857434334923</v>
      </c>
      <c r="R1325" t="str">
        <f>+LISTAS[[#This Row],[ID]]</f>
        <v>ARANDELAS DE FIBRA9x14</v>
      </c>
      <c r="T1325" s="29"/>
      <c r="U1325" s="25">
        <f>LISTAS[[#This Row],[COSTO]]+(LISTAS[[#This Row],[COSTO]]*T1325)</f>
        <v>44.110199999999999</v>
      </c>
      <c r="V1325" s="30">
        <f>IF(T1325="",0,U1325/LISTAS[[#This Row],[VENTA NETA]]-1)</f>
        <v>0</v>
      </c>
      <c r="X1325" s="25">
        <v>38.412599999999998</v>
      </c>
      <c r="Y1325" s="31">
        <f>IFERROR(LISTAS[[#This Row],[COSTO]]/X1325-1,"")</f>
        <v>0.14832633042282994</v>
      </c>
    </row>
    <row r="1326" spans="1:25" x14ac:dyDescent="0.2">
      <c r="A1326" s="6" t="s">
        <v>2038</v>
      </c>
      <c r="B1326" t="s">
        <v>2026</v>
      </c>
      <c r="C1326" t="s">
        <v>1958</v>
      </c>
      <c r="D1326" t="s">
        <v>1958</v>
      </c>
      <c r="E1326" s="2">
        <v>195.93</v>
      </c>
      <c r="F1326" s="6" t="str">
        <f>+_xlfn.XLOOKUP(LISTAS[[#This Row],[ID]],_01_CODIGOS_Y_COSTOS_xlsm[Producto y N°],_01_CODIGOS_Y_COSTOS_xlsm[FABRICA],"",0,1)</f>
        <v>KLOSTER</v>
      </c>
      <c r="G1326" s="13">
        <f>LISTAS[[#This Row],[Precio]]*(1-0.46)*(1-IF($C$3520="",0,$C$3520))</f>
        <v>79.351650000000006</v>
      </c>
      <c r="H1326" s="1">
        <f>+_xlfn.XLOOKUP(LISTAS[[#This Row],[ID]],_01_CODIGOS_Y_COSTOS_xlsm[Producto y N°],_01_CODIGOS_Y_COSTOS_xlsm[COSTO],0,0,1)</f>
        <v>42.826799999999999</v>
      </c>
      <c r="I1326" s="115">
        <f>+IFERROR(LISTAS[[#This Row],[VENTA NETA]]/LISTAS[[#This Row],[COSTO]]-1,0)</f>
        <v>0.85285031802516209</v>
      </c>
      <c r="J1326" s="33" t="str">
        <f>IFERROR(VLOOKUP(LISTAS[[#This Row],[ID]],_01_CODIGOS_Y_COSTOS_xlsm[[Producto y N°]:[CODIGO]],2,0),"")</f>
        <v>Fi10.14</v>
      </c>
      <c r="M1326" s="22">
        <v>0</v>
      </c>
      <c r="N1326" s="23">
        <f>+LISTAS[[#This Row],[Precio]]+(LISTAS[[#This Row],[Precio]]*M1326)</f>
        <v>195.93</v>
      </c>
      <c r="O1326" s="24">
        <f t="shared" si="36"/>
        <v>79.351650000000006</v>
      </c>
      <c r="Q1326" s="21">
        <f>IFERROR(O1326/LISTAS[[#This Row],[COSTO]]-1,"")</f>
        <v>0.85285031802516209</v>
      </c>
      <c r="R1326" t="str">
        <f>+LISTAS[[#This Row],[ID]]</f>
        <v>ARANDELAS DE FIBRA10x14</v>
      </c>
      <c r="T1326" s="29"/>
      <c r="U1326" s="25">
        <f>LISTAS[[#This Row],[COSTO]]+(LISTAS[[#This Row],[COSTO]]*T1326)</f>
        <v>42.826799999999999</v>
      </c>
      <c r="V1326" s="30">
        <f>IF(T1326="",0,U1326/LISTAS[[#This Row],[VENTA NETA]]-1)</f>
        <v>0</v>
      </c>
      <c r="X1326" s="25">
        <v>37.295000000000002</v>
      </c>
      <c r="Y1326" s="31">
        <f>IFERROR(LISTAS[[#This Row],[COSTO]]/X1326-1,"")</f>
        <v>0.14832551280332473</v>
      </c>
    </row>
    <row r="1327" spans="1:25" x14ac:dyDescent="0.2">
      <c r="A1327" s="6" t="s">
        <v>2039</v>
      </c>
      <c r="B1327" t="s">
        <v>2026</v>
      </c>
      <c r="C1327" t="s">
        <v>1960</v>
      </c>
      <c r="D1327" t="s">
        <v>1960</v>
      </c>
      <c r="E1327" s="2">
        <v>279.97000000000003</v>
      </c>
      <c r="F1327" s="6" t="str">
        <f>+_xlfn.XLOOKUP(LISTAS[[#This Row],[ID]],_01_CODIGOS_Y_COSTOS_xlsm[Producto y N°],_01_CODIGOS_Y_COSTOS_xlsm[FABRICA],"",0,1)</f>
        <v>KLOSTER</v>
      </c>
      <c r="G1327" s="13">
        <f>LISTAS[[#This Row],[Precio]]*(1-0.46)*(1-IF($C$3520="",0,$C$3520))</f>
        <v>113.38785000000001</v>
      </c>
      <c r="H1327" s="1">
        <f>+_xlfn.XLOOKUP(LISTAS[[#This Row],[ID]],_01_CODIGOS_Y_COSTOS_xlsm[Producto y N°],_01_CODIGOS_Y_COSTOS_xlsm[COSTO],0,0,1)</f>
        <v>61.171799999999998</v>
      </c>
      <c r="I1327" s="115">
        <f>+IFERROR(LISTAS[[#This Row],[VENTA NETA]]/LISTAS[[#This Row],[COSTO]]-1,0)</f>
        <v>0.85359675536766977</v>
      </c>
      <c r="J1327" s="33" t="str">
        <f>IFERROR(VLOOKUP(LISTAS[[#This Row],[ID]],_01_CODIGOS_Y_COSTOS_xlsm[[Producto y N°]:[CODIGO]],2,0),"")</f>
        <v>Fi11.17</v>
      </c>
      <c r="M1327" s="22">
        <v>0</v>
      </c>
      <c r="N1327" s="23">
        <f>+LISTAS[[#This Row],[Precio]]+(LISTAS[[#This Row],[Precio]]*M1327)</f>
        <v>279.97000000000003</v>
      </c>
      <c r="O1327" s="24">
        <f t="shared" si="36"/>
        <v>113.38785000000001</v>
      </c>
      <c r="Q1327" s="21">
        <f>IFERROR(O1327/LISTAS[[#This Row],[COSTO]]-1,"")</f>
        <v>0.85359675536766977</v>
      </c>
      <c r="R1327" t="str">
        <f>+LISTAS[[#This Row],[ID]]</f>
        <v>ARANDELAS DE FIBRA11x17</v>
      </c>
      <c r="T1327" s="29"/>
      <c r="U1327" s="25">
        <f>LISTAS[[#This Row],[COSTO]]+(LISTAS[[#This Row],[COSTO]]*T1327)</f>
        <v>61.171799999999998</v>
      </c>
      <c r="V1327" s="30">
        <f>IF(T1327="",0,U1327/LISTAS[[#This Row],[VENTA NETA]]-1)</f>
        <v>0</v>
      </c>
      <c r="X1327" s="25">
        <v>53.270400000000002</v>
      </c>
      <c r="Y1327" s="31">
        <f>IFERROR(LISTAS[[#This Row],[COSTO]]/X1327-1,"")</f>
        <v>0.14832627500450513</v>
      </c>
    </row>
    <row r="1328" spans="1:25" x14ac:dyDescent="0.2">
      <c r="A1328" s="6" t="s">
        <v>2040</v>
      </c>
      <c r="B1328" t="s">
        <v>2026</v>
      </c>
      <c r="C1328" t="s">
        <v>1962</v>
      </c>
      <c r="D1328" t="s">
        <v>1962</v>
      </c>
      <c r="E1328" s="2">
        <v>279.97000000000003</v>
      </c>
      <c r="F1328" s="6" t="str">
        <f>+_xlfn.XLOOKUP(LISTAS[[#This Row],[ID]],_01_CODIGOS_Y_COSTOS_xlsm[Producto y N°],_01_CODIGOS_Y_COSTOS_xlsm[FABRICA],"",0,1)</f>
        <v>KLOSTER</v>
      </c>
      <c r="G1328" s="13">
        <f>LISTAS[[#This Row],[Precio]]*(1-0.46)*(1-IF($C$3520="",0,$C$3520))</f>
        <v>113.38785000000001</v>
      </c>
      <c r="H1328" s="1">
        <f>+_xlfn.XLOOKUP(LISTAS[[#This Row],[ID]],_01_CODIGOS_Y_COSTOS_xlsm[Producto y N°],_01_CODIGOS_Y_COSTOS_xlsm[COSTO],0,0,1)</f>
        <v>61.171799999999998</v>
      </c>
      <c r="I1328" s="115">
        <f>+IFERROR(LISTAS[[#This Row],[VENTA NETA]]/LISTAS[[#This Row],[COSTO]]-1,0)</f>
        <v>0.85359675536766977</v>
      </c>
      <c r="J1328" s="33" t="str">
        <f>IFERROR(VLOOKUP(LISTAS[[#This Row],[ID]],_01_CODIGOS_Y_COSTOS_xlsm[[Producto y N°]:[CODIGO]],2,0),"")</f>
        <v>Fi12.17</v>
      </c>
      <c r="M1328" s="22">
        <v>0</v>
      </c>
      <c r="N1328" s="23">
        <f>+LISTAS[[#This Row],[Precio]]+(LISTAS[[#This Row],[Precio]]*M1328)</f>
        <v>279.97000000000003</v>
      </c>
      <c r="O1328" s="24">
        <f t="shared" si="36"/>
        <v>113.38785000000001</v>
      </c>
      <c r="Q1328" s="21">
        <f>IFERROR(O1328/LISTAS[[#This Row],[COSTO]]-1,"")</f>
        <v>0.85359675536766977</v>
      </c>
      <c r="R1328" t="str">
        <f>+LISTAS[[#This Row],[ID]]</f>
        <v>ARANDELAS DE FIBRA12x17</v>
      </c>
      <c r="T1328" s="29"/>
      <c r="U1328" s="25">
        <f>LISTAS[[#This Row],[COSTO]]+(LISTAS[[#This Row],[COSTO]]*T1328)</f>
        <v>61.171799999999998</v>
      </c>
      <c r="V1328" s="30">
        <f>IF(T1328="",0,U1328/LISTAS[[#This Row],[VENTA NETA]]-1)</f>
        <v>0</v>
      </c>
      <c r="X1328" s="25">
        <v>53.270400000000002</v>
      </c>
      <c r="Y1328" s="31">
        <f>IFERROR(LISTAS[[#This Row],[COSTO]]/X1328-1,"")</f>
        <v>0.14832627500450513</v>
      </c>
    </row>
    <row r="1329" spans="1:25" x14ac:dyDescent="0.2">
      <c r="A1329" s="6" t="s">
        <v>2041</v>
      </c>
      <c r="B1329" t="s">
        <v>2026</v>
      </c>
      <c r="C1329" t="s">
        <v>1964</v>
      </c>
      <c r="D1329" t="s">
        <v>1964</v>
      </c>
      <c r="E1329" s="2">
        <v>352.63</v>
      </c>
      <c r="F1329" s="6" t="str">
        <f>+_xlfn.XLOOKUP(LISTAS[[#This Row],[ID]],_01_CODIGOS_Y_COSTOS_xlsm[Producto y N°],_01_CODIGOS_Y_COSTOS_xlsm[FABRICA],"",0,1)</f>
        <v>KLOSTER</v>
      </c>
      <c r="G1329" s="13">
        <f>LISTAS[[#This Row],[Precio]]*(1-0.46)*(1-IF($C$3520="",0,$C$3520))</f>
        <v>142.81515000000002</v>
      </c>
      <c r="H1329" s="1">
        <f>+_xlfn.XLOOKUP(LISTAS[[#This Row],[ID]],_01_CODIGOS_Y_COSTOS_xlsm[Producto y N°],_01_CODIGOS_Y_COSTOS_xlsm[COSTO],0,0,1)</f>
        <v>79.557000000000002</v>
      </c>
      <c r="I1329" s="115">
        <f>+IFERROR(LISTAS[[#This Row],[VENTA NETA]]/LISTAS[[#This Row],[COSTO]]-1,0)</f>
        <v>0.79512990685923324</v>
      </c>
      <c r="J1329" s="33" t="str">
        <f>IFERROR(VLOOKUP(LISTAS[[#This Row],[ID]],_01_CODIGOS_Y_COSTOS_xlsm[[Producto y N°]:[CODIGO]],2,0),"")</f>
        <v>Fi13.20</v>
      </c>
      <c r="M1329" s="22">
        <v>0</v>
      </c>
      <c r="N1329" s="23">
        <f>+LISTAS[[#This Row],[Precio]]+(LISTAS[[#This Row],[Precio]]*M1329)</f>
        <v>352.63</v>
      </c>
      <c r="O1329" s="24">
        <f t="shared" si="36"/>
        <v>142.81515000000002</v>
      </c>
      <c r="Q1329" s="21">
        <f>IFERROR(O1329/LISTAS[[#This Row],[COSTO]]-1,"")</f>
        <v>0.79512990685923324</v>
      </c>
      <c r="R1329" t="str">
        <f>+LISTAS[[#This Row],[ID]]</f>
        <v>ARANDELAS DE FIBRA13x20</v>
      </c>
      <c r="T1329" s="29"/>
      <c r="U1329" s="25">
        <f>LISTAS[[#This Row],[COSTO]]+(LISTAS[[#This Row],[COSTO]]*T1329)</f>
        <v>79.557000000000002</v>
      </c>
      <c r="V1329" s="30">
        <f>IF(T1329="",0,U1329/LISTAS[[#This Row],[VENTA NETA]]-1)</f>
        <v>0</v>
      </c>
      <c r="X1329" s="25">
        <v>69.280900000000003</v>
      </c>
      <c r="Y1329" s="31">
        <f>IFERROR(LISTAS[[#This Row],[COSTO]]/X1329-1,"")</f>
        <v>0.14832515166517757</v>
      </c>
    </row>
    <row r="1330" spans="1:25" x14ac:dyDescent="0.2">
      <c r="A1330" s="6" t="s">
        <v>2042</v>
      </c>
      <c r="B1330" t="s">
        <v>2026</v>
      </c>
      <c r="C1330" t="s">
        <v>1966</v>
      </c>
      <c r="D1330" t="s">
        <v>1966</v>
      </c>
      <c r="E1330" s="2">
        <v>352.63</v>
      </c>
      <c r="F1330" s="6" t="str">
        <f>+_xlfn.XLOOKUP(LISTAS[[#This Row],[ID]],_01_CODIGOS_Y_COSTOS_xlsm[Producto y N°],_01_CODIGOS_Y_COSTOS_xlsm[FABRICA],"",0,1)</f>
        <v>KLOSTER</v>
      </c>
      <c r="G1330" s="13">
        <f>LISTAS[[#This Row],[Precio]]*(1-0.46)*(1-IF($C$3520="",0,$C$3520))</f>
        <v>142.81515000000002</v>
      </c>
      <c r="H1330" s="1">
        <f>+_xlfn.XLOOKUP(LISTAS[[#This Row],[ID]],_01_CODIGOS_Y_COSTOS_xlsm[Producto y N°],_01_CODIGOS_Y_COSTOS_xlsm[COSTO],0,0,1)</f>
        <v>79.557000000000002</v>
      </c>
      <c r="I1330" s="115">
        <f>+IFERROR(LISTAS[[#This Row],[VENTA NETA]]/LISTAS[[#This Row],[COSTO]]-1,0)</f>
        <v>0.79512990685923324</v>
      </c>
      <c r="J1330" s="33" t="str">
        <f>IFERROR(VLOOKUP(LISTAS[[#This Row],[ID]],_01_CODIGOS_Y_COSTOS_xlsm[[Producto y N°]:[CODIGO]],2,0),"")</f>
        <v>Fi14.20</v>
      </c>
      <c r="M1330" s="22">
        <v>0</v>
      </c>
      <c r="N1330" s="23">
        <f>+LISTAS[[#This Row],[Precio]]+(LISTAS[[#This Row],[Precio]]*M1330)</f>
        <v>352.63</v>
      </c>
      <c r="O1330" s="24">
        <f t="shared" si="36"/>
        <v>142.81515000000002</v>
      </c>
      <c r="Q1330" s="21">
        <f>IFERROR(O1330/LISTAS[[#This Row],[COSTO]]-1,"")</f>
        <v>0.79512990685923324</v>
      </c>
      <c r="R1330" t="str">
        <f>+LISTAS[[#This Row],[ID]]</f>
        <v>ARANDELAS DE FIBRA14x20</v>
      </c>
      <c r="T1330" s="29"/>
      <c r="U1330" s="25">
        <f>LISTAS[[#This Row],[COSTO]]+(LISTAS[[#This Row],[COSTO]]*T1330)</f>
        <v>79.557000000000002</v>
      </c>
      <c r="V1330" s="30">
        <f>IF(T1330="",0,U1330/LISTAS[[#This Row],[VENTA NETA]]-1)</f>
        <v>0</v>
      </c>
      <c r="X1330" s="25">
        <v>69.280900000000003</v>
      </c>
      <c r="Y1330" s="31">
        <f>IFERROR(LISTAS[[#This Row],[COSTO]]/X1330-1,"")</f>
        <v>0.14832515166517757</v>
      </c>
    </row>
    <row r="1331" spans="1:25" x14ac:dyDescent="0.2">
      <c r="A1331" s="6" t="s">
        <v>2043</v>
      </c>
      <c r="B1331" t="s">
        <v>2026</v>
      </c>
      <c r="C1331" t="s">
        <v>1968</v>
      </c>
      <c r="D1331" t="s">
        <v>1968</v>
      </c>
      <c r="E1331" s="2">
        <v>422.61</v>
      </c>
      <c r="F1331" s="6" t="str">
        <f>+_xlfn.XLOOKUP(LISTAS[[#This Row],[ID]],_01_CODIGOS_Y_COSTOS_xlsm[Producto y N°],_01_CODIGOS_Y_COSTOS_xlsm[FABRICA],"",0,1)</f>
        <v>KLOSTER</v>
      </c>
      <c r="G1331" s="13">
        <f>LISTAS[[#This Row],[Precio]]*(1-0.46)*(1-IF($C$3520="",0,$C$3520))</f>
        <v>171.15705000000003</v>
      </c>
      <c r="H1331" s="1">
        <f>+_xlfn.XLOOKUP(LISTAS[[#This Row],[ID]],_01_CODIGOS_Y_COSTOS_xlsm[Producto y N°],_01_CODIGOS_Y_COSTOS_xlsm[COSTO],0,0,1)</f>
        <v>95.344800000000006</v>
      </c>
      <c r="I1331" s="115">
        <f>+IFERROR(LISTAS[[#This Row],[VENTA NETA]]/LISTAS[[#This Row],[COSTO]]-1,0)</f>
        <v>0.79513775266191766</v>
      </c>
      <c r="J1331" s="33" t="str">
        <f>IFERROR(VLOOKUP(LISTAS[[#This Row],[ID]],_01_CODIGOS_Y_COSTOS_xlsm[[Producto y N°]:[CODIGO]],2,0),"")</f>
        <v>Fi15.21</v>
      </c>
      <c r="M1331" s="22">
        <v>0</v>
      </c>
      <c r="N1331" s="23">
        <f>+LISTAS[[#This Row],[Precio]]+(LISTAS[[#This Row],[Precio]]*M1331)</f>
        <v>422.61</v>
      </c>
      <c r="O1331" s="24">
        <f t="shared" si="36"/>
        <v>171.15705000000003</v>
      </c>
      <c r="Q1331" s="21">
        <f>IFERROR(O1331/LISTAS[[#This Row],[COSTO]]-1,"")</f>
        <v>0.79513775266191766</v>
      </c>
      <c r="R1331" t="str">
        <f>+LISTAS[[#This Row],[ID]]</f>
        <v>ARANDELAS DE FIBRA15x21</v>
      </c>
      <c r="T1331" s="29"/>
      <c r="U1331" s="25">
        <f>LISTAS[[#This Row],[COSTO]]+(LISTAS[[#This Row],[COSTO]]*T1331)</f>
        <v>95.344800000000006</v>
      </c>
      <c r="V1331" s="30">
        <f>IF(T1331="",0,U1331/LISTAS[[#This Row],[VENTA NETA]]-1)</f>
        <v>0</v>
      </c>
      <c r="X1331" s="25">
        <v>83.029399999999995</v>
      </c>
      <c r="Y1331" s="31">
        <f>IFERROR(LISTAS[[#This Row],[COSTO]]/X1331-1,"")</f>
        <v>0.14832577376206513</v>
      </c>
    </row>
    <row r="1332" spans="1:25" x14ac:dyDescent="0.2">
      <c r="A1332" s="6" t="s">
        <v>2044</v>
      </c>
      <c r="B1332" t="s">
        <v>2026</v>
      </c>
      <c r="C1332" t="s">
        <v>2045</v>
      </c>
      <c r="D1332" t="s">
        <v>2045</v>
      </c>
      <c r="E1332" s="2">
        <v>391.01</v>
      </c>
      <c r="F1332" s="6" t="str">
        <f>+_xlfn.XLOOKUP(LISTAS[[#This Row],[ID]],_01_CODIGOS_Y_COSTOS_xlsm[Producto y N°],_01_CODIGOS_Y_COSTOS_xlsm[FABRICA],"",0,1)</f>
        <v>KLOSTER</v>
      </c>
      <c r="G1332" s="13">
        <f>LISTAS[[#This Row],[Precio]]*(1-0.46)*(1-IF($C$3520="",0,$C$3520))</f>
        <v>158.35905</v>
      </c>
      <c r="H1332" s="1">
        <f>+_xlfn.XLOOKUP(LISTAS[[#This Row],[ID]],_01_CODIGOS_Y_COSTOS_xlsm[Producto y N°],_01_CODIGOS_Y_COSTOS_xlsm[COSTO],0,0,1)</f>
        <v>88.215599999999995</v>
      </c>
      <c r="I1332" s="115">
        <f>+IFERROR(LISTAS[[#This Row],[VENTA NETA]]/LISTAS[[#This Row],[COSTO]]-1,0)</f>
        <v>0.79513657448342467</v>
      </c>
      <c r="J1332" s="33" t="str">
        <f>IFERROR(VLOOKUP(LISTAS[[#This Row],[ID]],_01_CODIGOS_Y_COSTOS_xlsm[[Producto y N°]:[CODIGO]],2,0),"")</f>
        <v>Fi16.19</v>
      </c>
      <c r="M1332" s="22">
        <v>0</v>
      </c>
      <c r="N1332" s="23">
        <f>+LISTAS[[#This Row],[Precio]]+(LISTAS[[#This Row],[Precio]]*M1332)</f>
        <v>391.01</v>
      </c>
      <c r="O1332" s="24">
        <f t="shared" si="36"/>
        <v>158.35905</v>
      </c>
      <c r="Q1332" s="21">
        <f>IFERROR(O1332/LISTAS[[#This Row],[COSTO]]-1,"")</f>
        <v>0.79513657448342467</v>
      </c>
      <c r="R1332" t="str">
        <f>+LISTAS[[#This Row],[ID]]</f>
        <v>ARANDELAS DE FIBRA16x19</v>
      </c>
      <c r="T1332" s="29"/>
      <c r="U1332" s="25">
        <f>LISTAS[[#This Row],[COSTO]]+(LISTAS[[#This Row],[COSTO]]*T1332)</f>
        <v>88.215599999999995</v>
      </c>
      <c r="V1332" s="30">
        <f>IF(T1332="",0,U1332/LISTAS[[#This Row],[VENTA NETA]]-1)</f>
        <v>0</v>
      </c>
      <c r="X1332" s="25">
        <v>76.821100000000001</v>
      </c>
      <c r="Y1332" s="31">
        <f>IFERROR(LISTAS[[#This Row],[COSTO]]/X1332-1,"")</f>
        <v>0.14832513463098018</v>
      </c>
    </row>
    <row r="1333" spans="1:25" x14ac:dyDescent="0.2">
      <c r="A1333" s="6" t="s">
        <v>2046</v>
      </c>
      <c r="B1333" t="s">
        <v>2026</v>
      </c>
      <c r="C1333" t="s">
        <v>1970</v>
      </c>
      <c r="D1333" t="s">
        <v>1970</v>
      </c>
      <c r="E1333" s="2">
        <v>433.72</v>
      </c>
      <c r="F1333" s="6" t="str">
        <f>+_xlfn.XLOOKUP(LISTAS[[#This Row],[ID]],_01_CODIGOS_Y_COSTOS_xlsm[Producto y N°],_01_CODIGOS_Y_COSTOS_xlsm[FABRICA],"",0,1)</f>
        <v>KLOSTER</v>
      </c>
      <c r="G1333" s="13">
        <f>LISTAS[[#This Row],[Precio]]*(1-0.46)*(1-IF($C$3520="",0,$C$3520))</f>
        <v>175.65660000000003</v>
      </c>
      <c r="H1333" s="1">
        <f>+_xlfn.XLOOKUP(LISTAS[[#This Row],[ID]],_01_CODIGOS_Y_COSTOS_xlsm[Producto y N°],_01_CODIGOS_Y_COSTOS_xlsm[COSTO],0,0,1)</f>
        <v>97.852199999999996</v>
      </c>
      <c r="I1333" s="115">
        <f>+IFERROR(LISTAS[[#This Row],[VENTA NETA]]/LISTAS[[#This Row],[COSTO]]-1,0)</f>
        <v>0.79512162220164728</v>
      </c>
      <c r="J1333" s="33" t="str">
        <f>IFERROR(VLOOKUP(LISTAS[[#This Row],[ID]],_01_CODIGOS_Y_COSTOS_xlsm[[Producto y N°]:[CODIGO]],2,0),"")</f>
        <v>Fi16.21</v>
      </c>
      <c r="M1333" s="22">
        <v>0</v>
      </c>
      <c r="N1333" s="23">
        <f>+LISTAS[[#This Row],[Precio]]+(LISTAS[[#This Row],[Precio]]*M1333)</f>
        <v>433.72</v>
      </c>
      <c r="O1333" s="24">
        <f t="shared" si="36"/>
        <v>175.65660000000003</v>
      </c>
      <c r="Q1333" s="21">
        <f>IFERROR(O1333/LISTAS[[#This Row],[COSTO]]-1,"")</f>
        <v>0.79512162220164728</v>
      </c>
      <c r="R1333" t="str">
        <f>+LISTAS[[#This Row],[ID]]</f>
        <v>ARANDELAS DE FIBRA16x21</v>
      </c>
      <c r="T1333" s="29"/>
      <c r="U1333" s="25">
        <f>LISTAS[[#This Row],[COSTO]]+(LISTAS[[#This Row],[COSTO]]*T1333)</f>
        <v>97.852199999999996</v>
      </c>
      <c r="V1333" s="30">
        <f>IF(T1333="",0,U1333/LISTAS[[#This Row],[VENTA NETA]]-1)</f>
        <v>0</v>
      </c>
      <c r="X1333" s="25">
        <v>85.212999999999994</v>
      </c>
      <c r="Y1333" s="31">
        <f>IFERROR(LISTAS[[#This Row],[COSTO]]/X1333-1,"")</f>
        <v>0.14832478612418298</v>
      </c>
    </row>
    <row r="1334" spans="1:25" x14ac:dyDescent="0.2">
      <c r="A1334" s="6" t="s">
        <v>2047</v>
      </c>
      <c r="B1334" t="s">
        <v>2026</v>
      </c>
      <c r="C1334" t="s">
        <v>2048</v>
      </c>
      <c r="D1334" t="s">
        <v>2048</v>
      </c>
      <c r="E1334" s="2">
        <v>499.75</v>
      </c>
      <c r="F1334" s="6" t="str">
        <f>+_xlfn.XLOOKUP(LISTAS[[#This Row],[ID]],_01_CODIGOS_Y_COSTOS_xlsm[Producto y N°],_01_CODIGOS_Y_COSTOS_xlsm[FABRICA],"",0,1)</f>
        <v>KLOSTER</v>
      </c>
      <c r="G1334" s="13">
        <f>LISTAS[[#This Row],[Precio]]*(1-0.46)*(1-IF($C$3520="",0,$C$3520))</f>
        <v>202.39875000000001</v>
      </c>
      <c r="H1334" s="1">
        <f>+_xlfn.XLOOKUP(LISTAS[[#This Row],[ID]],_01_CODIGOS_Y_COSTOS_xlsm[Producto y N°],_01_CODIGOS_Y_COSTOS_xlsm[COSTO],0,0,1)</f>
        <v>112.7478</v>
      </c>
      <c r="I1334" s="115">
        <f>+IFERROR(LISTAS[[#This Row],[VENTA NETA]]/LISTAS[[#This Row],[COSTO]]-1,0)</f>
        <v>0.79514589198192787</v>
      </c>
      <c r="J1334" s="33" t="str">
        <f>IFERROR(VLOOKUP(LISTAS[[#This Row],[ID]],_01_CODIGOS_Y_COSTOS_xlsm[[Producto y N°]:[CODIGO]],2,0),"")</f>
        <v>Fi16.24</v>
      </c>
      <c r="M1334" s="22">
        <v>0</v>
      </c>
      <c r="N1334" s="23">
        <f>+LISTAS[[#This Row],[Precio]]+(LISTAS[[#This Row],[Precio]]*M1334)</f>
        <v>499.75</v>
      </c>
      <c r="O1334" s="24">
        <f t="shared" si="36"/>
        <v>202.39875000000001</v>
      </c>
      <c r="Q1334" s="21">
        <f>IFERROR(O1334/LISTAS[[#This Row],[COSTO]]-1,"")</f>
        <v>0.79514589198192787</v>
      </c>
      <c r="R1334" t="str">
        <f>+LISTAS[[#This Row],[ID]]</f>
        <v>ARANDELAS DE FIBRA16x24</v>
      </c>
      <c r="T1334" s="29"/>
      <c r="U1334" s="25">
        <f>LISTAS[[#This Row],[COSTO]]+(LISTAS[[#This Row],[COSTO]]*T1334)</f>
        <v>112.7478</v>
      </c>
      <c r="V1334" s="30">
        <f>IF(T1334="",0,U1334/LISTAS[[#This Row],[VENTA NETA]]-1)</f>
        <v>0</v>
      </c>
      <c r="X1334" s="25">
        <v>98.1845</v>
      </c>
      <c r="Y1334" s="31">
        <f>IFERROR(LISTAS[[#This Row],[COSTO]]/X1334-1,"")</f>
        <v>0.14832585591412095</v>
      </c>
    </row>
    <row r="1335" spans="1:25" x14ac:dyDescent="0.2">
      <c r="A1335" s="6" t="s">
        <v>2049</v>
      </c>
      <c r="B1335" t="s">
        <v>2026</v>
      </c>
      <c r="C1335" t="s">
        <v>1972</v>
      </c>
      <c r="D1335" t="s">
        <v>1972</v>
      </c>
      <c r="E1335" s="2">
        <v>471.64</v>
      </c>
      <c r="F1335" s="6" t="str">
        <f>+_xlfn.XLOOKUP(LISTAS[[#This Row],[ID]],_01_CODIGOS_Y_COSTOS_xlsm[Producto y N°],_01_CODIGOS_Y_COSTOS_xlsm[FABRICA],"",0,1)</f>
        <v>KLOSTER</v>
      </c>
      <c r="G1335" s="13">
        <f>LISTAS[[#This Row],[Precio]]*(1-0.46)*(1-IF($C$3520="",0,$C$3520))</f>
        <v>191.01420000000002</v>
      </c>
      <c r="H1335" s="1">
        <f>+_xlfn.XLOOKUP(LISTAS[[#This Row],[ID]],_01_CODIGOS_Y_COSTOS_xlsm[Producto y N°],_01_CODIGOS_Y_COSTOS_xlsm[COSTO],0,0,1)</f>
        <v>106.4076</v>
      </c>
      <c r="I1335" s="115">
        <f>+IFERROR(LISTAS[[#This Row],[VENTA NETA]]/LISTAS[[#This Row],[COSTO]]-1,0)</f>
        <v>0.7951180178859405</v>
      </c>
      <c r="J1335" s="33" t="str">
        <f>IFERROR(VLOOKUP(LISTAS[[#This Row],[ID]],_01_CODIGOS_Y_COSTOS_xlsm[[Producto y N°]:[CODIGO]],2,0),"")</f>
        <v>Fi17.22</v>
      </c>
      <c r="M1335" s="22">
        <v>0</v>
      </c>
      <c r="N1335" s="23">
        <f>+LISTAS[[#This Row],[Precio]]+(LISTAS[[#This Row],[Precio]]*M1335)</f>
        <v>471.64</v>
      </c>
      <c r="O1335" s="24">
        <f t="shared" si="36"/>
        <v>191.01420000000002</v>
      </c>
      <c r="Q1335" s="21">
        <f>IFERROR(O1335/LISTAS[[#This Row],[COSTO]]-1,"")</f>
        <v>0.7951180178859405</v>
      </c>
      <c r="R1335" t="str">
        <f>+LISTAS[[#This Row],[ID]]</f>
        <v>ARANDELAS DE FIBRA17x22</v>
      </c>
      <c r="T1335" s="29"/>
      <c r="U1335" s="25">
        <f>LISTAS[[#This Row],[COSTO]]+(LISTAS[[#This Row],[COSTO]]*T1335)</f>
        <v>106.4076</v>
      </c>
      <c r="V1335" s="30">
        <f>IF(T1335="",0,U1335/LISTAS[[#This Row],[VENTA NETA]]-1)</f>
        <v>0</v>
      </c>
      <c r="X1335" s="25">
        <v>92.663300000000007</v>
      </c>
      <c r="Y1335" s="31">
        <f>IFERROR(LISTAS[[#This Row],[COSTO]]/X1335-1,"")</f>
        <v>0.1483251729649171</v>
      </c>
    </row>
    <row r="1336" spans="1:25" x14ac:dyDescent="0.2">
      <c r="A1336" s="6" t="s">
        <v>2050</v>
      </c>
      <c r="B1336" t="s">
        <v>2026</v>
      </c>
      <c r="C1336" t="s">
        <v>1974</v>
      </c>
      <c r="D1336" t="s">
        <v>1974</v>
      </c>
      <c r="E1336" s="2">
        <v>471.64</v>
      </c>
      <c r="F1336" s="6" t="str">
        <f>+_xlfn.XLOOKUP(LISTAS[[#This Row],[ID]],_01_CODIGOS_Y_COSTOS_xlsm[Producto y N°],_01_CODIGOS_Y_COSTOS_xlsm[FABRICA],"",0,1)</f>
        <v>KLOSTER</v>
      </c>
      <c r="G1336" s="13">
        <f>LISTAS[[#This Row],[Precio]]*(1-0.46)*(1-IF($C$3520="",0,$C$3520))</f>
        <v>191.01420000000002</v>
      </c>
      <c r="H1336" s="1">
        <f>+_xlfn.XLOOKUP(LISTAS[[#This Row],[ID]],_01_CODIGOS_Y_COSTOS_xlsm[Producto y N°],_01_CODIGOS_Y_COSTOS_xlsm[COSTO],0,0,1)</f>
        <v>106.4076</v>
      </c>
      <c r="I1336" s="115">
        <f>+IFERROR(LISTAS[[#This Row],[VENTA NETA]]/LISTAS[[#This Row],[COSTO]]-1,0)</f>
        <v>0.7951180178859405</v>
      </c>
      <c r="J1336" s="33" t="str">
        <f>IFERROR(VLOOKUP(LISTAS[[#This Row],[ID]],_01_CODIGOS_Y_COSTOS_xlsm[[Producto y N°]:[CODIGO]],2,0),"")</f>
        <v>Fi18.23</v>
      </c>
      <c r="M1336" s="22">
        <v>0</v>
      </c>
      <c r="N1336" s="23">
        <f>+LISTAS[[#This Row],[Precio]]+(LISTAS[[#This Row],[Precio]]*M1336)</f>
        <v>471.64</v>
      </c>
      <c r="O1336" s="24">
        <f t="shared" si="36"/>
        <v>191.01420000000002</v>
      </c>
      <c r="Q1336" s="21">
        <f>IFERROR(O1336/LISTAS[[#This Row],[COSTO]]-1,"")</f>
        <v>0.7951180178859405</v>
      </c>
      <c r="R1336" t="str">
        <f>+LISTAS[[#This Row],[ID]]</f>
        <v>ARANDELAS DE FIBRA18x23</v>
      </c>
      <c r="T1336" s="29"/>
      <c r="U1336" s="25">
        <f>LISTAS[[#This Row],[COSTO]]+(LISTAS[[#This Row],[COSTO]]*T1336)</f>
        <v>106.4076</v>
      </c>
      <c r="V1336" s="30">
        <f>IF(T1336="",0,U1336/LISTAS[[#This Row],[VENTA NETA]]-1)</f>
        <v>0</v>
      </c>
      <c r="X1336" s="25">
        <v>92.663300000000007</v>
      </c>
      <c r="Y1336" s="31">
        <f>IFERROR(LISTAS[[#This Row],[COSTO]]/X1336-1,"")</f>
        <v>0.1483251729649171</v>
      </c>
    </row>
    <row r="1337" spans="1:25" x14ac:dyDescent="0.2">
      <c r="A1337" s="6" t="s">
        <v>2051</v>
      </c>
      <c r="B1337" t="s">
        <v>2026</v>
      </c>
      <c r="C1337" t="s">
        <v>1976</v>
      </c>
      <c r="D1337" t="s">
        <v>1976</v>
      </c>
      <c r="E1337" s="2">
        <v>515.89</v>
      </c>
      <c r="F1337" s="6" t="str">
        <f>+_xlfn.XLOOKUP(LISTAS[[#This Row],[ID]],_01_CODIGOS_Y_COSTOS_xlsm[Producto y N°],_01_CODIGOS_Y_COSTOS_xlsm[FABRICA],"",0,1)</f>
        <v>KLOSTER</v>
      </c>
      <c r="G1337" s="13">
        <f>LISTAS[[#This Row],[Precio]]*(1-0.46)*(1-IF($C$3520="",0,$C$3520))</f>
        <v>208.93545</v>
      </c>
      <c r="H1337" s="1">
        <f>+_xlfn.XLOOKUP(LISTAS[[#This Row],[ID]],_01_CODIGOS_Y_COSTOS_xlsm[Producto y N°],_01_CODIGOS_Y_COSTOS_xlsm[COSTO],0,0,1)</f>
        <v>116.3904</v>
      </c>
      <c r="I1337" s="115">
        <f>+IFERROR(LISTAS[[#This Row],[VENTA NETA]]/LISTAS[[#This Row],[COSTO]]-1,0)</f>
        <v>0.79512614442428253</v>
      </c>
      <c r="J1337" s="33" t="str">
        <f>IFERROR(VLOOKUP(LISTAS[[#This Row],[ID]],_01_CODIGOS_Y_COSTOS_xlsm[[Producto y N°]:[CODIGO]],2,0),"")</f>
        <v>Fi19.24</v>
      </c>
      <c r="M1337" s="22">
        <v>0</v>
      </c>
      <c r="N1337" s="23">
        <f>+LISTAS[[#This Row],[Precio]]+(LISTAS[[#This Row],[Precio]]*M1337)</f>
        <v>515.89</v>
      </c>
      <c r="O1337" s="24">
        <f t="shared" si="36"/>
        <v>208.93545</v>
      </c>
      <c r="Q1337" s="21">
        <f>IFERROR(O1337/LISTAS[[#This Row],[COSTO]]-1,"")</f>
        <v>0.79512614442428253</v>
      </c>
      <c r="R1337" t="str">
        <f>+LISTAS[[#This Row],[ID]]</f>
        <v>ARANDELAS DE FIBRA19x24</v>
      </c>
      <c r="T1337" s="29"/>
      <c r="U1337" s="25">
        <f>LISTAS[[#This Row],[COSTO]]+(LISTAS[[#This Row],[COSTO]]*T1337)</f>
        <v>116.3904</v>
      </c>
      <c r="V1337" s="30">
        <f>IF(T1337="",0,U1337/LISTAS[[#This Row],[VENTA NETA]]-1)</f>
        <v>0</v>
      </c>
      <c r="X1337" s="25">
        <v>101.3566</v>
      </c>
      <c r="Y1337" s="31">
        <f>IFERROR(LISTAS[[#This Row],[COSTO]]/X1337-1,"")</f>
        <v>0.14832581203394746</v>
      </c>
    </row>
    <row r="1338" spans="1:25" x14ac:dyDescent="0.2">
      <c r="A1338" s="6" t="s">
        <v>2052</v>
      </c>
      <c r="B1338" t="s">
        <v>2026</v>
      </c>
      <c r="C1338" t="s">
        <v>1978</v>
      </c>
      <c r="D1338" t="s">
        <v>1978</v>
      </c>
      <c r="E1338" s="2">
        <v>596.75</v>
      </c>
      <c r="F1338" s="6" t="str">
        <f>+_xlfn.XLOOKUP(LISTAS[[#This Row],[ID]],_01_CODIGOS_Y_COSTOS_xlsm[Producto y N°],_01_CODIGOS_Y_COSTOS_xlsm[FABRICA],"",0,1)</f>
        <v>KLOSTER</v>
      </c>
      <c r="G1338" s="13">
        <f>LISTAS[[#This Row],[Precio]]*(1-0.46)*(1-IF($C$3520="",0,$C$3520))</f>
        <v>241.68375</v>
      </c>
      <c r="H1338" s="1">
        <f>+_xlfn.XLOOKUP(LISTAS[[#This Row],[ID]],_01_CODIGOS_Y_COSTOS_xlsm[Producto y N°],_01_CODIGOS_Y_COSTOS_xlsm[COSTO],0,0,1)</f>
        <v>134.63159999999999</v>
      </c>
      <c r="I1338" s="115">
        <f>+IFERROR(LISTAS[[#This Row],[VENTA NETA]]/LISTAS[[#This Row],[COSTO]]-1,0)</f>
        <v>0.79514876150918523</v>
      </c>
      <c r="J1338" s="33" t="str">
        <f>IFERROR(VLOOKUP(LISTAS[[#This Row],[ID]],_01_CODIGOS_Y_COSTOS_xlsm[[Producto y N°]:[CODIGO]],2,0),"")</f>
        <v>Fi20.26</v>
      </c>
      <c r="M1338" s="22">
        <v>0</v>
      </c>
      <c r="N1338" s="23">
        <f>+LISTAS[[#This Row],[Precio]]+(LISTAS[[#This Row],[Precio]]*M1338)</f>
        <v>596.75</v>
      </c>
      <c r="O1338" s="24">
        <f t="shared" si="36"/>
        <v>241.68375</v>
      </c>
      <c r="Q1338" s="21">
        <f>IFERROR(O1338/LISTAS[[#This Row],[COSTO]]-1,"")</f>
        <v>0.79514876150918523</v>
      </c>
      <c r="R1338" t="str">
        <f>+LISTAS[[#This Row],[ID]]</f>
        <v>ARANDELAS DE FIBRA20x26</v>
      </c>
      <c r="T1338" s="29"/>
      <c r="U1338" s="25">
        <f>LISTAS[[#This Row],[COSTO]]+(LISTAS[[#This Row],[COSTO]]*T1338)</f>
        <v>134.63159999999999</v>
      </c>
      <c r="V1338" s="30">
        <f>IF(T1338="",0,U1338/LISTAS[[#This Row],[VENTA NETA]]-1)</f>
        <v>0</v>
      </c>
      <c r="X1338" s="25">
        <v>117.24169999999999</v>
      </c>
      <c r="Y1338" s="31">
        <f>IFERROR(LISTAS[[#This Row],[COSTO]]/X1338-1,"")</f>
        <v>0.14832521193397907</v>
      </c>
    </row>
    <row r="1339" spans="1:25" x14ac:dyDescent="0.2">
      <c r="A1339" s="6" t="s">
        <v>2053</v>
      </c>
      <c r="B1339" t="s">
        <v>2026</v>
      </c>
      <c r="C1339" t="s">
        <v>1980</v>
      </c>
      <c r="D1339" t="s">
        <v>1980</v>
      </c>
      <c r="E1339" s="2">
        <v>596.75</v>
      </c>
      <c r="F1339" s="6" t="str">
        <f>+_xlfn.XLOOKUP(LISTAS[[#This Row],[ID]],_01_CODIGOS_Y_COSTOS_xlsm[Producto y N°],_01_CODIGOS_Y_COSTOS_xlsm[FABRICA],"",0,1)</f>
        <v>KLOSTER</v>
      </c>
      <c r="G1339" s="13">
        <f>LISTAS[[#This Row],[Precio]]*(1-0.46)*(1-IF($C$3520="",0,$C$3520))</f>
        <v>241.68375</v>
      </c>
      <c r="H1339" s="1">
        <f>+_xlfn.XLOOKUP(LISTAS[[#This Row],[ID]],_01_CODIGOS_Y_COSTOS_xlsm[Producto y N°],_01_CODIGOS_Y_COSTOS_xlsm[COSTO],0,0,1)</f>
        <v>134.63159999999999</v>
      </c>
      <c r="I1339" s="115">
        <f>+IFERROR(LISTAS[[#This Row],[VENTA NETA]]/LISTAS[[#This Row],[COSTO]]-1,0)</f>
        <v>0.79514876150918523</v>
      </c>
      <c r="J1339" s="33" t="str">
        <f>IFERROR(VLOOKUP(LISTAS[[#This Row],[ID]],_01_CODIGOS_Y_COSTOS_xlsm[[Producto y N°]:[CODIGO]],2,0),"")</f>
        <v>Fi21.26</v>
      </c>
      <c r="M1339" s="22">
        <v>0</v>
      </c>
      <c r="N1339" s="23">
        <f>+LISTAS[[#This Row],[Precio]]+(LISTAS[[#This Row],[Precio]]*M1339)</f>
        <v>596.75</v>
      </c>
      <c r="O1339" s="24">
        <f t="shared" si="36"/>
        <v>241.68375</v>
      </c>
      <c r="Q1339" s="21">
        <f>IFERROR(O1339/LISTAS[[#This Row],[COSTO]]-1,"")</f>
        <v>0.79514876150918523</v>
      </c>
      <c r="R1339" t="str">
        <f>+LISTAS[[#This Row],[ID]]</f>
        <v>ARANDELAS DE FIBRA21x26</v>
      </c>
      <c r="T1339" s="29"/>
      <c r="U1339" s="25">
        <f>LISTAS[[#This Row],[COSTO]]+(LISTAS[[#This Row],[COSTO]]*T1339)</f>
        <v>134.63159999999999</v>
      </c>
      <c r="V1339" s="30">
        <f>IF(T1339="",0,U1339/LISTAS[[#This Row],[VENTA NETA]]-1)</f>
        <v>0</v>
      </c>
      <c r="X1339" s="25">
        <v>117.24169999999999</v>
      </c>
      <c r="Y1339" s="31">
        <f>IFERROR(LISTAS[[#This Row],[COSTO]]/X1339-1,"")</f>
        <v>0.14832521193397907</v>
      </c>
    </row>
    <row r="1340" spans="1:25" x14ac:dyDescent="0.2">
      <c r="A1340" s="6" t="s">
        <v>2054</v>
      </c>
      <c r="B1340" t="s">
        <v>2026</v>
      </c>
      <c r="C1340" t="s">
        <v>1982</v>
      </c>
      <c r="D1340" t="s">
        <v>1982</v>
      </c>
      <c r="E1340" s="2">
        <v>651.01</v>
      </c>
      <c r="F1340" s="6" t="str">
        <f>+_xlfn.XLOOKUP(LISTAS[[#This Row],[ID]],_01_CODIGOS_Y_COSTOS_xlsm[Producto y N°],_01_CODIGOS_Y_COSTOS_xlsm[FABRICA],"",0,1)</f>
        <v>KLOSTER</v>
      </c>
      <c r="G1340" s="13">
        <f>LISTAS[[#This Row],[Precio]]*(1-0.46)*(1-IF($C$3520="",0,$C$3520))</f>
        <v>263.65905000000004</v>
      </c>
      <c r="H1340" s="1">
        <f>+_xlfn.XLOOKUP(LISTAS[[#This Row],[ID]],_01_CODIGOS_Y_COSTOS_xlsm[Producto y N°],_01_CODIGOS_Y_COSTOS_xlsm[COSTO],0,0,1)</f>
        <v>146.87520000000001</v>
      </c>
      <c r="I1340" s="115">
        <f>+IFERROR(LISTAS[[#This Row],[VENTA NETA]]/LISTAS[[#This Row],[COSTO]]-1,0)</f>
        <v>0.795123002385699</v>
      </c>
      <c r="J1340" s="33" t="str">
        <f>IFERROR(VLOOKUP(LISTAS[[#This Row],[ID]],_01_CODIGOS_Y_COSTOS_xlsm[[Producto y N°]:[CODIGO]],2,0),"")</f>
        <v>Fi22.28</v>
      </c>
      <c r="M1340" s="22">
        <v>0</v>
      </c>
      <c r="N1340" s="23">
        <f>+LISTAS[[#This Row],[Precio]]+(LISTAS[[#This Row],[Precio]]*M1340)</f>
        <v>651.01</v>
      </c>
      <c r="O1340" s="24">
        <f t="shared" si="36"/>
        <v>263.65905000000004</v>
      </c>
      <c r="Q1340" s="21">
        <f>IFERROR(O1340/LISTAS[[#This Row],[COSTO]]-1,"")</f>
        <v>0.795123002385699</v>
      </c>
      <c r="R1340" t="str">
        <f>+LISTAS[[#This Row],[ID]]</f>
        <v>ARANDELAS DE FIBRA22x28</v>
      </c>
      <c r="T1340" s="29"/>
      <c r="U1340" s="25">
        <f>LISTAS[[#This Row],[COSTO]]+(LISTAS[[#This Row],[COSTO]]*T1340)</f>
        <v>146.87520000000001</v>
      </c>
      <c r="V1340" s="30">
        <f>IF(T1340="",0,U1340/LISTAS[[#This Row],[VENTA NETA]]-1)</f>
        <v>0</v>
      </c>
      <c r="X1340" s="25">
        <v>127.9038</v>
      </c>
      <c r="Y1340" s="31">
        <f>IFERROR(LISTAS[[#This Row],[COSTO]]/X1340-1,"")</f>
        <v>0.1483255384124631</v>
      </c>
    </row>
    <row r="1341" spans="1:25" x14ac:dyDescent="0.2">
      <c r="A1341" s="6" t="s">
        <v>2055</v>
      </c>
      <c r="B1341" t="s">
        <v>2026</v>
      </c>
      <c r="C1341" t="s">
        <v>2019</v>
      </c>
      <c r="D1341" t="s">
        <v>2019</v>
      </c>
      <c r="E1341" s="2">
        <v>704.86</v>
      </c>
      <c r="F1341" s="6" t="str">
        <f>+_xlfn.XLOOKUP(LISTAS[[#This Row],[ID]],_01_CODIGOS_Y_COSTOS_xlsm[Producto y N°],_01_CODIGOS_Y_COSTOS_xlsm[FABRICA],"",0,1)</f>
        <v>KLOSTER</v>
      </c>
      <c r="G1341" s="13">
        <f>LISTAS[[#This Row],[Precio]]*(1-0.46)*(1-IF($C$3520="",0,$C$3520))</f>
        <v>285.4683</v>
      </c>
      <c r="H1341" s="1">
        <f>+_xlfn.XLOOKUP(LISTAS[[#This Row],[ID]],_01_CODIGOS_Y_COSTOS_xlsm[Producto y N°],_01_CODIGOS_Y_COSTOS_xlsm[COSTO],0,0,1)</f>
        <v>159.02340000000001</v>
      </c>
      <c r="I1341" s="115">
        <f>+IFERROR(LISTAS[[#This Row],[VENTA NETA]]/LISTAS[[#This Row],[COSTO]]-1,0)</f>
        <v>0.79513392368670255</v>
      </c>
      <c r="J1341" s="33" t="str">
        <f>IFERROR(VLOOKUP(LISTAS[[#This Row],[ID]],_01_CODIGOS_Y_COSTOS_xlsm[[Producto y N°]:[CODIGO]],2,0),"")</f>
        <v>Fi24.30</v>
      </c>
      <c r="M1341" s="22">
        <v>0</v>
      </c>
      <c r="N1341" s="23">
        <f>+LISTAS[[#This Row],[Precio]]+(LISTAS[[#This Row],[Precio]]*M1341)</f>
        <v>704.86</v>
      </c>
      <c r="O1341" s="24">
        <f t="shared" si="36"/>
        <v>285.4683</v>
      </c>
      <c r="Q1341" s="21">
        <f>IFERROR(O1341/LISTAS[[#This Row],[COSTO]]-1,"")</f>
        <v>0.79513392368670255</v>
      </c>
      <c r="R1341" t="str">
        <f>+LISTAS[[#This Row],[ID]]</f>
        <v>ARANDELAS DE FIBRA24x30</v>
      </c>
      <c r="T1341" s="29"/>
      <c r="U1341" s="25">
        <f>LISTAS[[#This Row],[COSTO]]+(LISTAS[[#This Row],[COSTO]]*T1341)</f>
        <v>159.02340000000001</v>
      </c>
      <c r="V1341" s="30">
        <f>IF(T1341="",0,U1341/LISTAS[[#This Row],[VENTA NETA]]-1)</f>
        <v>0</v>
      </c>
      <c r="X1341" s="25">
        <v>138.4829</v>
      </c>
      <c r="Y1341" s="31">
        <f>IFERROR(LISTAS[[#This Row],[COSTO]]/X1341-1,"")</f>
        <v>0.14832517227758824</v>
      </c>
    </row>
    <row r="1342" spans="1:25" x14ac:dyDescent="0.2">
      <c r="A1342" s="6" t="s">
        <v>2056</v>
      </c>
      <c r="B1342" t="s">
        <v>2026</v>
      </c>
      <c r="C1342" t="s">
        <v>1986</v>
      </c>
      <c r="D1342" t="s">
        <v>1986</v>
      </c>
      <c r="E1342" s="2">
        <v>868.08</v>
      </c>
      <c r="F1342" s="6" t="str">
        <f>+_xlfn.XLOOKUP(LISTAS[[#This Row],[ID]],_01_CODIGOS_Y_COSTOS_xlsm[Producto y N°],_01_CODIGOS_Y_COSTOS_xlsm[FABRICA],"",0,1)</f>
        <v>KLOSTER</v>
      </c>
      <c r="G1342" s="13">
        <f>LISTAS[[#This Row],[Precio]]*(1-0.46)*(1-IF($C$3520="",0,$C$3520))</f>
        <v>351.57240000000002</v>
      </c>
      <c r="H1342" s="1">
        <f>+_xlfn.XLOOKUP(LISTAS[[#This Row],[ID]],_01_CODIGOS_Y_COSTOS_xlsm[Producto y N°],_01_CODIGOS_Y_COSTOS_xlsm[COSTO],0,0,1)</f>
        <v>195.8484</v>
      </c>
      <c r="I1342" s="115">
        <f>+IFERROR(LISTAS[[#This Row],[VENTA NETA]]/LISTAS[[#This Row],[COSTO]]-1,0)</f>
        <v>0.79512520909029649</v>
      </c>
      <c r="J1342" s="33" t="str">
        <f>IFERROR(VLOOKUP(LISTAS[[#This Row],[ID]],_01_CODIGOS_Y_COSTOS_xlsm[[Producto y N°]:[CODIGO]],2,0),"")</f>
        <v>Fi26.34</v>
      </c>
      <c r="M1342" s="22">
        <v>0</v>
      </c>
      <c r="N1342" s="23">
        <f>+LISTAS[[#This Row],[Precio]]+(LISTAS[[#This Row],[Precio]]*M1342)</f>
        <v>868.08</v>
      </c>
      <c r="O1342" s="24">
        <f t="shared" si="36"/>
        <v>351.57240000000002</v>
      </c>
      <c r="Q1342" s="21">
        <f>IFERROR(O1342/LISTAS[[#This Row],[COSTO]]-1,"")</f>
        <v>0.79512520909029649</v>
      </c>
      <c r="R1342" t="str">
        <f>+LISTAS[[#This Row],[ID]]</f>
        <v>ARANDELAS DE FIBRA26x34</v>
      </c>
      <c r="T1342" s="29"/>
      <c r="U1342" s="25">
        <f>LISTAS[[#This Row],[COSTO]]+(LISTAS[[#This Row],[COSTO]]*T1342)</f>
        <v>195.8484</v>
      </c>
      <c r="V1342" s="30">
        <f>IF(T1342="",0,U1342/LISTAS[[#This Row],[VENTA NETA]]-1)</f>
        <v>0</v>
      </c>
      <c r="X1342" s="25">
        <v>170.5513</v>
      </c>
      <c r="Y1342" s="31">
        <f>IFERROR(LISTAS[[#This Row],[COSTO]]/X1342-1,"")</f>
        <v>0.14832545984697854</v>
      </c>
    </row>
    <row r="1343" spans="1:25" x14ac:dyDescent="0.2">
      <c r="A1343" s="6" t="s">
        <v>2057</v>
      </c>
      <c r="B1343" t="s">
        <v>2026</v>
      </c>
      <c r="C1343" t="s">
        <v>2022</v>
      </c>
      <c r="D1343" t="s">
        <v>2022</v>
      </c>
      <c r="E1343" s="2">
        <v>975.98</v>
      </c>
      <c r="F1343" s="6" t="str">
        <f>+_xlfn.XLOOKUP(LISTAS[[#This Row],[ID]],_01_CODIGOS_Y_COSTOS_xlsm[Producto y N°],_01_CODIGOS_Y_COSTOS_xlsm[FABRICA],"",0,1)</f>
        <v>KLOSTER</v>
      </c>
      <c r="G1343" s="13">
        <f>LISTAS[[#This Row],[Precio]]*(1-0.46)*(1-IF($C$3520="",0,$C$3520))</f>
        <v>395.27190000000007</v>
      </c>
      <c r="H1343" s="1">
        <f>+_xlfn.XLOOKUP(LISTAS[[#This Row],[ID]],_01_CODIGOS_Y_COSTOS_xlsm[Producto y N°],_01_CODIGOS_Y_COSTOS_xlsm[COSTO],0,0,1)</f>
        <v>220.191</v>
      </c>
      <c r="I1343" s="115">
        <f>+IFERROR(LISTAS[[#This Row],[VENTA NETA]]/LISTAS[[#This Row],[COSTO]]-1,0)</f>
        <v>0.79513195362208289</v>
      </c>
      <c r="J1343" s="33" t="str">
        <f>IFERROR(VLOOKUP(LISTAS[[#This Row],[ID]],_01_CODIGOS_Y_COSTOS_xlsm[[Producto y N°]:[CODIGO]],2,0),"")</f>
        <v>Fi28.36</v>
      </c>
      <c r="M1343" s="22">
        <v>0</v>
      </c>
      <c r="N1343" s="23">
        <f>+LISTAS[[#This Row],[Precio]]+(LISTAS[[#This Row],[Precio]]*M1343)</f>
        <v>975.98</v>
      </c>
      <c r="O1343" s="24">
        <f t="shared" si="36"/>
        <v>395.27190000000007</v>
      </c>
      <c r="Q1343" s="21">
        <f>IFERROR(O1343/LISTAS[[#This Row],[COSTO]]-1,"")</f>
        <v>0.79513195362208289</v>
      </c>
      <c r="R1343" t="str">
        <f>+LISTAS[[#This Row],[ID]]</f>
        <v>ARANDELAS DE FIBRA28x36</v>
      </c>
      <c r="T1343" s="29"/>
      <c r="U1343" s="25">
        <f>LISTAS[[#This Row],[COSTO]]+(LISTAS[[#This Row],[COSTO]]*T1343)</f>
        <v>220.191</v>
      </c>
      <c r="V1343" s="30">
        <f>IF(T1343="",0,U1343/LISTAS[[#This Row],[VENTA NETA]]-1)</f>
        <v>0</v>
      </c>
      <c r="X1343" s="25">
        <v>191.74969999999999</v>
      </c>
      <c r="Y1343" s="31">
        <f>IFERROR(LISTAS[[#This Row],[COSTO]]/X1343-1,"")</f>
        <v>0.14832513427661165</v>
      </c>
    </row>
    <row r="1344" spans="1:25" x14ac:dyDescent="0.2">
      <c r="A1344" s="6" t="s">
        <v>2058</v>
      </c>
      <c r="B1344" t="s">
        <v>2026</v>
      </c>
      <c r="C1344" t="s">
        <v>2024</v>
      </c>
      <c r="D1344" t="s">
        <v>2024</v>
      </c>
      <c r="E1344" s="2">
        <v>1193.47</v>
      </c>
      <c r="F1344" s="6" t="str">
        <f>+_xlfn.XLOOKUP(LISTAS[[#This Row],[ID]],_01_CODIGOS_Y_COSTOS_xlsm[Producto y N°],_01_CODIGOS_Y_COSTOS_xlsm[FABRICA],"",0,1)</f>
        <v>KLOSTER</v>
      </c>
      <c r="G1344" s="13">
        <f>LISTAS[[#This Row],[Precio]]*(1-0.46)*(1-IF($C$3520="",0,$C$3520))</f>
        <v>483.35535000000004</v>
      </c>
      <c r="H1344" s="1">
        <f>+_xlfn.XLOOKUP(LISTAS[[#This Row],[ID]],_01_CODIGOS_Y_COSTOS_xlsm[Producto y N°],_01_CODIGOS_Y_COSTOS_xlsm[COSTO],0,0,1)</f>
        <v>269.25839999999999</v>
      </c>
      <c r="I1344" s="115">
        <f>+IFERROR(LISTAS[[#This Row],[VENTA NETA]]/LISTAS[[#This Row],[COSTO]]-1,0)</f>
        <v>0.79513563922239783</v>
      </c>
      <c r="J1344" s="33" t="str">
        <f>IFERROR(VLOOKUP(LISTAS[[#This Row],[ID]],_01_CODIGOS_Y_COSTOS_xlsm[[Producto y N°]:[CODIGO]],2,0),"")</f>
        <v>Fi30.40</v>
      </c>
      <c r="M1344" s="22">
        <v>0</v>
      </c>
      <c r="N1344" s="23">
        <f>+LISTAS[[#This Row],[Precio]]+(LISTAS[[#This Row],[Precio]]*M1344)</f>
        <v>1193.47</v>
      </c>
      <c r="O1344" s="24">
        <f t="shared" si="36"/>
        <v>483.35535000000004</v>
      </c>
      <c r="Q1344" s="21">
        <f>IFERROR(O1344/LISTAS[[#This Row],[COSTO]]-1,"")</f>
        <v>0.79513563922239783</v>
      </c>
      <c r="R1344" t="str">
        <f>+LISTAS[[#This Row],[ID]]</f>
        <v>ARANDELAS DE FIBRA30x40</v>
      </c>
      <c r="T1344" s="29"/>
      <c r="U1344" s="25">
        <f>LISTAS[[#This Row],[COSTO]]+(LISTAS[[#This Row],[COSTO]]*T1344)</f>
        <v>269.25839999999999</v>
      </c>
      <c r="V1344" s="30">
        <f>IF(T1344="",0,U1344/LISTAS[[#This Row],[VENTA NETA]]-1)</f>
        <v>0</v>
      </c>
      <c r="X1344" s="25">
        <v>234.47919999999999</v>
      </c>
      <c r="Y1344" s="31">
        <f>IFERROR(LISTAS[[#This Row],[COSTO]]/X1344-1,"")</f>
        <v>0.14832530987823223</v>
      </c>
    </row>
    <row r="1345" spans="1:25" x14ac:dyDescent="0.2">
      <c r="A1345" s="6" t="s">
        <v>2059</v>
      </c>
      <c r="B1345" t="s">
        <v>2026</v>
      </c>
      <c r="C1345" t="s">
        <v>2060</v>
      </c>
      <c r="D1345" t="s">
        <v>2060</v>
      </c>
      <c r="E1345" s="2">
        <v>1084.74</v>
      </c>
      <c r="F1345" s="6" t="str">
        <f>+_xlfn.XLOOKUP(LISTAS[[#This Row],[ID]],_01_CODIGOS_Y_COSTOS_xlsm[Producto y N°],_01_CODIGOS_Y_COSTOS_xlsm[FABRICA],"",0,1)</f>
        <v>KLOSTER</v>
      </c>
      <c r="G1345" s="13">
        <f>LISTAS[[#This Row],[Precio]]*(1-0.46)*(1-IF($C$3520="",0,$C$3520))</f>
        <v>439.31970000000007</v>
      </c>
      <c r="H1345" s="1">
        <f>+_xlfn.XLOOKUP(LISTAS[[#This Row],[ID]],_01_CODIGOS_Y_COSTOS_xlsm[Producto y N°],_01_CODIGOS_Y_COSTOS_xlsm[COSTO],0,0,1)</f>
        <v>244.72739999999999</v>
      </c>
      <c r="I1345" s="115">
        <f>+IFERROR(LISTAS[[#This Row],[VENTA NETA]]/LISTAS[[#This Row],[COSTO]]-1,0)</f>
        <v>0.79513899955624123</v>
      </c>
      <c r="J1345" s="33" t="str">
        <f>IFERROR(VLOOKUP(LISTAS[[#This Row],[ID]],_01_CODIGOS_Y_COSTOS_xlsm[[Producto y N°]:[CODIGO]],2,0),"")</f>
        <v>Fi32.40</v>
      </c>
      <c r="M1345" s="22">
        <v>0</v>
      </c>
      <c r="N1345" s="23">
        <f>+LISTAS[[#This Row],[Precio]]+(LISTAS[[#This Row],[Precio]]*M1345)</f>
        <v>1084.74</v>
      </c>
      <c r="O1345" s="24">
        <f t="shared" si="36"/>
        <v>439.31970000000007</v>
      </c>
      <c r="Q1345" s="21">
        <f>IFERROR(O1345/LISTAS[[#This Row],[COSTO]]-1,"")</f>
        <v>0.79513899955624123</v>
      </c>
      <c r="R1345" t="str">
        <f>+LISTAS[[#This Row],[ID]]</f>
        <v>ARANDELAS DE FIBRA32x40</v>
      </c>
      <c r="T1345" s="29"/>
      <c r="U1345" s="25">
        <f>LISTAS[[#This Row],[COSTO]]+(LISTAS[[#This Row],[COSTO]]*T1345)</f>
        <v>244.72739999999999</v>
      </c>
      <c r="V1345" s="30">
        <f>IF(T1345="",0,U1345/LISTAS[[#This Row],[VENTA NETA]]-1)</f>
        <v>0</v>
      </c>
      <c r="X1345" s="25">
        <v>213.11680000000001</v>
      </c>
      <c r="Y1345" s="31">
        <f>IFERROR(LISTAS[[#This Row],[COSTO]]/X1345-1,"")</f>
        <v>0.14832523761618033</v>
      </c>
    </row>
    <row r="1346" spans="1:25" x14ac:dyDescent="0.2">
      <c r="A1346" s="6" t="s">
        <v>2061</v>
      </c>
      <c r="B1346" t="s">
        <v>2062</v>
      </c>
      <c r="C1346" t="s">
        <v>1989</v>
      </c>
      <c r="D1346" t="s">
        <v>1989</v>
      </c>
      <c r="E1346" s="2">
        <v>73.959999999999994</v>
      </c>
      <c r="F1346" s="6" t="str">
        <f>+_xlfn.XLOOKUP(LISTAS[[#This Row],[ID]],_01_CODIGOS_Y_COSTOS_xlsm[Producto y N°],_01_CODIGOS_Y_COSTOS_xlsm[FABRICA],"",0,1)</f>
        <v>KLOSTER</v>
      </c>
      <c r="G1346" s="13">
        <f>LISTAS[[#This Row],[Precio]]*(1-0.46)*(1-IF($C$3520="",0,$C$3520))</f>
        <v>29.953800000000001</v>
      </c>
      <c r="H1346" s="1">
        <f>+_xlfn.XLOOKUP(LISTAS[[#This Row],[ID]],_01_CODIGOS_Y_COSTOS_xlsm[Producto y N°],_01_CODIGOS_Y_COSTOS_xlsm[COSTO],0,0,1)</f>
        <v>0</v>
      </c>
      <c r="I1346" s="115">
        <f>+IFERROR(LISTAS[[#This Row],[VENTA NETA]]/LISTAS[[#This Row],[COSTO]]-1,0)</f>
        <v>0</v>
      </c>
      <c r="J1346" s="33" t="str">
        <f>IFERROR(VLOOKUP(LISTAS[[#This Row],[ID]],_01_CODIGOS_Y_COSTOS_xlsm[[Producto y N°]:[CODIGO]],2,0),"")</f>
        <v>PolPo1/8 3x8</v>
      </c>
      <c r="M1346" s="22">
        <v>0</v>
      </c>
      <c r="N1346" s="23">
        <f>+LISTAS[[#This Row],[Precio]]+(LISTAS[[#This Row],[Precio]]*M1346)</f>
        <v>73.959999999999994</v>
      </c>
      <c r="O1346" s="24">
        <f t="shared" si="36"/>
        <v>29.953800000000001</v>
      </c>
      <c r="Q1346" s="21" t="str">
        <f>IFERROR(O1346/LISTAS[[#This Row],[COSTO]]-1,"")</f>
        <v/>
      </c>
      <c r="R1346" t="str">
        <f>+LISTAS[[#This Row],[ID]]</f>
        <v>ARANDELAS DE POLIPROPILENO1/8 3x8</v>
      </c>
      <c r="T1346" s="29"/>
      <c r="U1346" s="25">
        <f>LISTAS[[#This Row],[COSTO]]+(LISTAS[[#This Row],[COSTO]]*T1346)</f>
        <v>0</v>
      </c>
      <c r="V1346" s="30">
        <f>IF(T1346="",0,U1346/LISTAS[[#This Row],[VENTA NETA]]-1)</f>
        <v>0</v>
      </c>
      <c r="X1346" s="25">
        <v>0</v>
      </c>
      <c r="Y1346" s="31" t="str">
        <f>IFERROR(LISTAS[[#This Row],[COSTO]]/X1346-1,"")</f>
        <v/>
      </c>
    </row>
    <row r="1347" spans="1:25" x14ac:dyDescent="0.2">
      <c r="A1347" s="6" t="s">
        <v>2063</v>
      </c>
      <c r="B1347" t="s">
        <v>2062</v>
      </c>
      <c r="C1347" t="s">
        <v>1991</v>
      </c>
      <c r="D1347" t="s">
        <v>1991</v>
      </c>
      <c r="E1347" s="2">
        <v>73.959999999999994</v>
      </c>
      <c r="F1347" s="6" t="str">
        <f>+_xlfn.XLOOKUP(LISTAS[[#This Row],[ID]],_01_CODIGOS_Y_COSTOS_xlsm[Producto y N°],_01_CODIGOS_Y_COSTOS_xlsm[FABRICA],"",0,1)</f>
        <v>KLOSTER</v>
      </c>
      <c r="G1347" s="13">
        <f>LISTAS[[#This Row],[Precio]]*(1-0.46)*(1-IF($C$3520="",0,$C$3520))</f>
        <v>29.953800000000001</v>
      </c>
      <c r="H1347" s="1">
        <f>+_xlfn.XLOOKUP(LISTAS[[#This Row],[ID]],_01_CODIGOS_Y_COSTOS_xlsm[Producto y N°],_01_CODIGOS_Y_COSTOS_xlsm[COSTO],0,0,1)</f>
        <v>0</v>
      </c>
      <c r="I1347" s="115">
        <f>+IFERROR(LISTAS[[#This Row],[VENTA NETA]]/LISTAS[[#This Row],[COSTO]]-1,0)</f>
        <v>0</v>
      </c>
      <c r="J1347" s="33" t="str">
        <f>IFERROR(VLOOKUP(LISTAS[[#This Row],[ID]],_01_CODIGOS_Y_COSTOS_xlsm[[Producto y N°]:[CODIGO]],2,0),"")</f>
        <v>PolPo5/32 4x10</v>
      </c>
      <c r="M1347" s="22">
        <v>0</v>
      </c>
      <c r="N1347" s="23">
        <f>+LISTAS[[#This Row],[Precio]]+(LISTAS[[#This Row],[Precio]]*M1347)</f>
        <v>73.959999999999994</v>
      </c>
      <c r="O1347" s="24">
        <f t="shared" si="36"/>
        <v>29.953800000000001</v>
      </c>
      <c r="Q1347" s="21" t="str">
        <f>IFERROR(O1347/LISTAS[[#This Row],[COSTO]]-1,"")</f>
        <v/>
      </c>
      <c r="R1347" t="str">
        <f>+LISTAS[[#This Row],[ID]]</f>
        <v>ARANDELAS DE POLIPROPILENO5/32 4x10</v>
      </c>
      <c r="T1347" s="29"/>
      <c r="U1347" s="25">
        <f>LISTAS[[#This Row],[COSTO]]+(LISTAS[[#This Row],[COSTO]]*T1347)</f>
        <v>0</v>
      </c>
      <c r="V1347" s="30">
        <f>IF(T1347="",0,U1347/LISTAS[[#This Row],[VENTA NETA]]-1)</f>
        <v>0</v>
      </c>
      <c r="X1347" s="25">
        <v>0</v>
      </c>
      <c r="Y1347" s="31" t="str">
        <f>IFERROR(LISTAS[[#This Row],[COSTO]]/X1347-1,"")</f>
        <v/>
      </c>
    </row>
    <row r="1348" spans="1:25" x14ac:dyDescent="0.2">
      <c r="A1348" s="6" t="s">
        <v>2064</v>
      </c>
      <c r="B1348" t="s">
        <v>2062</v>
      </c>
      <c r="C1348" t="s">
        <v>1993</v>
      </c>
      <c r="D1348" t="s">
        <v>1993</v>
      </c>
      <c r="E1348" s="2">
        <v>81.319999999999993</v>
      </c>
      <c r="F1348" s="6" t="str">
        <f>+_xlfn.XLOOKUP(LISTAS[[#This Row],[ID]],_01_CODIGOS_Y_COSTOS_xlsm[Producto y N°],_01_CODIGOS_Y_COSTOS_xlsm[FABRICA],"",0,1)</f>
        <v>KLOSTER</v>
      </c>
      <c r="G1348" s="13">
        <f>LISTAS[[#This Row],[Precio]]*(1-0.46)*(1-IF($C$3520="",0,$C$3520))</f>
        <v>32.934599999999996</v>
      </c>
      <c r="H1348" s="1">
        <f>+_xlfn.XLOOKUP(LISTAS[[#This Row],[ID]],_01_CODIGOS_Y_COSTOS_xlsm[Producto y N°],_01_CODIGOS_Y_COSTOS_xlsm[COSTO],0,0,1)</f>
        <v>0</v>
      </c>
      <c r="I1348" s="115">
        <f>+IFERROR(LISTAS[[#This Row],[VENTA NETA]]/LISTAS[[#This Row],[COSTO]]-1,0)</f>
        <v>0</v>
      </c>
      <c r="J1348" s="33" t="str">
        <f>IFERROR(VLOOKUP(LISTAS[[#This Row],[ID]],_01_CODIGOS_Y_COSTOS_xlsm[[Producto y N°]:[CODIGO]],2,0),"")</f>
        <v>PolPo3/16  5x12</v>
      </c>
      <c r="M1348" s="22">
        <v>0</v>
      </c>
      <c r="N1348" s="23">
        <f>+LISTAS[[#This Row],[Precio]]+(LISTAS[[#This Row],[Precio]]*M1348)</f>
        <v>81.319999999999993</v>
      </c>
      <c r="O1348" s="24">
        <f t="shared" si="36"/>
        <v>32.934599999999996</v>
      </c>
      <c r="Q1348" s="21" t="str">
        <f>IFERROR(O1348/LISTAS[[#This Row],[COSTO]]-1,"")</f>
        <v/>
      </c>
      <c r="R1348" t="str">
        <f>+LISTAS[[#This Row],[ID]]</f>
        <v>ARANDELAS DE POLIPROPILENO3/16  5x12</v>
      </c>
      <c r="T1348" s="29"/>
      <c r="U1348" s="25">
        <f>LISTAS[[#This Row],[COSTO]]+(LISTAS[[#This Row],[COSTO]]*T1348)</f>
        <v>0</v>
      </c>
      <c r="V1348" s="30">
        <f>IF(T1348="",0,U1348/LISTAS[[#This Row],[VENTA NETA]]-1)</f>
        <v>0</v>
      </c>
      <c r="X1348" s="25">
        <v>0</v>
      </c>
      <c r="Y1348" s="31" t="str">
        <f>IFERROR(LISTAS[[#This Row],[COSTO]]/X1348-1,"")</f>
        <v/>
      </c>
    </row>
    <row r="1349" spans="1:25" x14ac:dyDescent="0.2">
      <c r="A1349" s="6" t="s">
        <v>2065</v>
      </c>
      <c r="B1349" t="s">
        <v>2062</v>
      </c>
      <c r="C1349" t="s">
        <v>1995</v>
      </c>
      <c r="D1349" t="s">
        <v>1995</v>
      </c>
      <c r="E1349" s="2">
        <v>96.12</v>
      </c>
      <c r="F1349" s="6" t="str">
        <f>+_xlfn.XLOOKUP(LISTAS[[#This Row],[ID]],_01_CODIGOS_Y_COSTOS_xlsm[Producto y N°],_01_CODIGOS_Y_COSTOS_xlsm[FABRICA],"",0,1)</f>
        <v>KLOSTER</v>
      </c>
      <c r="G1349" s="13">
        <f>LISTAS[[#This Row],[Precio]]*(1-0.46)*(1-IF($C$3520="",0,$C$3520))</f>
        <v>38.928600000000003</v>
      </c>
      <c r="H1349" s="1">
        <f>+_xlfn.XLOOKUP(LISTAS[[#This Row],[ID]],_01_CODIGOS_Y_COSTOS_xlsm[Producto y N°],_01_CODIGOS_Y_COSTOS_xlsm[COSTO],0,0,1)</f>
        <v>0</v>
      </c>
      <c r="I1349" s="115">
        <f>+IFERROR(LISTAS[[#This Row],[VENTA NETA]]/LISTAS[[#This Row],[COSTO]]-1,0)</f>
        <v>0</v>
      </c>
      <c r="J1349" s="33" t="str">
        <f>IFERROR(VLOOKUP(LISTAS[[#This Row],[ID]],_01_CODIGOS_Y_COSTOS_xlsm[[Producto y N°]:[CODIGO]],2,0),"")</f>
        <v>PolPo1/4  6,5x14</v>
      </c>
      <c r="M1349" s="22">
        <v>0</v>
      </c>
      <c r="N1349" s="23">
        <f>+LISTAS[[#This Row],[Precio]]+(LISTAS[[#This Row],[Precio]]*M1349)</f>
        <v>96.12</v>
      </c>
      <c r="O1349" s="24">
        <f t="shared" si="36"/>
        <v>38.928600000000003</v>
      </c>
      <c r="Q1349" s="21" t="str">
        <f>IFERROR(O1349/LISTAS[[#This Row],[COSTO]]-1,"")</f>
        <v/>
      </c>
      <c r="R1349" t="str">
        <f>+LISTAS[[#This Row],[ID]]</f>
        <v>ARANDELAS DE POLIPROPILENO1/4  6,5x14</v>
      </c>
      <c r="T1349" s="29"/>
      <c r="U1349" s="25">
        <f>LISTAS[[#This Row],[COSTO]]+(LISTAS[[#This Row],[COSTO]]*T1349)</f>
        <v>0</v>
      </c>
      <c r="V1349" s="30">
        <f>IF(T1349="",0,U1349/LISTAS[[#This Row],[VENTA NETA]]-1)</f>
        <v>0</v>
      </c>
      <c r="X1349" s="25">
        <v>0</v>
      </c>
      <c r="Y1349" s="31" t="str">
        <f>IFERROR(LISTAS[[#This Row],[COSTO]]/X1349-1,"")</f>
        <v/>
      </c>
    </row>
    <row r="1350" spans="1:25" x14ac:dyDescent="0.2">
      <c r="A1350" s="6" t="s">
        <v>2066</v>
      </c>
      <c r="B1350" t="s">
        <v>2062</v>
      </c>
      <c r="C1350" t="s">
        <v>1997</v>
      </c>
      <c r="D1350" t="s">
        <v>1997</v>
      </c>
      <c r="E1350" s="2">
        <v>184.88</v>
      </c>
      <c r="F1350" s="6" t="str">
        <f>+_xlfn.XLOOKUP(LISTAS[[#This Row],[ID]],_01_CODIGOS_Y_COSTOS_xlsm[Producto y N°],_01_CODIGOS_Y_COSTOS_xlsm[FABRICA],"",0,1)</f>
        <v>KLOSTER</v>
      </c>
      <c r="G1350" s="13">
        <f>LISTAS[[#This Row],[Precio]]*(1-0.46)*(1-IF($C$3520="",0,$C$3520))</f>
        <v>74.876400000000004</v>
      </c>
      <c r="H1350" s="1">
        <f>+_xlfn.XLOOKUP(LISTAS[[#This Row],[ID]],_01_CODIGOS_Y_COSTOS_xlsm[Producto y N°],_01_CODIGOS_Y_COSTOS_xlsm[COSTO],0,0,1)</f>
        <v>0</v>
      </c>
      <c r="I1350" s="115">
        <f>+IFERROR(LISTAS[[#This Row],[VENTA NETA]]/LISTAS[[#This Row],[COSTO]]-1,0)</f>
        <v>0</v>
      </c>
      <c r="J1350" s="33" t="str">
        <f>IFERROR(VLOOKUP(LISTAS[[#This Row],[ID]],_01_CODIGOS_Y_COSTOS_xlsm[[Producto y N°]:[CODIGO]],2,0),"")</f>
        <v>PolPo5/16  8x16</v>
      </c>
      <c r="M1350" s="22">
        <v>0</v>
      </c>
      <c r="N1350" s="23">
        <f>+LISTAS[[#This Row],[Precio]]+(LISTAS[[#This Row],[Precio]]*M1350)</f>
        <v>184.88</v>
      </c>
      <c r="O1350" s="24">
        <f t="shared" si="36"/>
        <v>74.876400000000004</v>
      </c>
      <c r="Q1350" s="21" t="str">
        <f>IFERROR(O1350/LISTAS[[#This Row],[COSTO]]-1,"")</f>
        <v/>
      </c>
      <c r="R1350" t="str">
        <f>+LISTAS[[#This Row],[ID]]</f>
        <v>ARANDELAS DE POLIPROPILENO5/16  8x16</v>
      </c>
      <c r="T1350" s="29"/>
      <c r="U1350" s="25">
        <f>LISTAS[[#This Row],[COSTO]]+(LISTAS[[#This Row],[COSTO]]*T1350)</f>
        <v>0</v>
      </c>
      <c r="V1350" s="30">
        <f>IF(T1350="",0,U1350/LISTAS[[#This Row],[VENTA NETA]]-1)</f>
        <v>0</v>
      </c>
      <c r="X1350" s="25">
        <v>0</v>
      </c>
      <c r="Y1350" s="31" t="str">
        <f>IFERROR(LISTAS[[#This Row],[COSTO]]/X1350-1,"")</f>
        <v/>
      </c>
    </row>
    <row r="1351" spans="1:25" x14ac:dyDescent="0.2">
      <c r="A1351" s="6" t="s">
        <v>2067</v>
      </c>
      <c r="B1351" t="s">
        <v>2062</v>
      </c>
      <c r="C1351" t="s">
        <v>1999</v>
      </c>
      <c r="D1351" t="s">
        <v>1999</v>
      </c>
      <c r="E1351" s="2">
        <v>184.88</v>
      </c>
      <c r="F1351" s="6" t="str">
        <f>+_xlfn.XLOOKUP(LISTAS[[#This Row],[ID]],_01_CODIGOS_Y_COSTOS_xlsm[Producto y N°],_01_CODIGOS_Y_COSTOS_xlsm[FABRICA],"",0,1)</f>
        <v>KLOSTER</v>
      </c>
      <c r="G1351" s="13">
        <f>LISTAS[[#This Row],[Precio]]*(1-0.46)*(1-IF($C$3520="",0,$C$3520))</f>
        <v>74.876400000000004</v>
      </c>
      <c r="H1351" s="1">
        <f>+_xlfn.XLOOKUP(LISTAS[[#This Row],[ID]],_01_CODIGOS_Y_COSTOS_xlsm[Producto y N°],_01_CODIGOS_Y_COSTOS_xlsm[COSTO],0,0,1)</f>
        <v>0</v>
      </c>
      <c r="I1351" s="115">
        <f>+IFERROR(LISTAS[[#This Row],[VENTA NETA]]/LISTAS[[#This Row],[COSTO]]-1,0)</f>
        <v>0</v>
      </c>
      <c r="J1351" s="33" t="str">
        <f>IFERROR(VLOOKUP(LISTAS[[#This Row],[ID]],_01_CODIGOS_Y_COSTOS_xlsm[[Producto y N°]:[CODIGO]],2,0),"")</f>
        <v>PolPo3/8  10x18</v>
      </c>
      <c r="M1351" s="22">
        <v>0</v>
      </c>
      <c r="N1351" s="23">
        <f>+LISTAS[[#This Row],[Precio]]+(LISTAS[[#This Row],[Precio]]*M1351)</f>
        <v>184.88</v>
      </c>
      <c r="O1351" s="24">
        <f t="shared" si="36"/>
        <v>74.876400000000004</v>
      </c>
      <c r="Q1351" s="21" t="str">
        <f>IFERROR(O1351/LISTAS[[#This Row],[COSTO]]-1,"")</f>
        <v/>
      </c>
      <c r="R1351" t="str">
        <f>+LISTAS[[#This Row],[ID]]</f>
        <v>ARANDELAS DE POLIPROPILENO3/8  10x18</v>
      </c>
      <c r="T1351" s="29"/>
      <c r="U1351" s="25">
        <f>LISTAS[[#This Row],[COSTO]]+(LISTAS[[#This Row],[COSTO]]*T1351)</f>
        <v>0</v>
      </c>
      <c r="V1351" s="30">
        <f>IF(T1351="",0,U1351/LISTAS[[#This Row],[VENTA NETA]]-1)</f>
        <v>0</v>
      </c>
      <c r="X1351" s="25">
        <v>0</v>
      </c>
      <c r="Y1351" s="31" t="str">
        <f>IFERROR(LISTAS[[#This Row],[COSTO]]/X1351-1,"")</f>
        <v/>
      </c>
    </row>
    <row r="1352" spans="1:25" x14ac:dyDescent="0.2">
      <c r="A1352" s="6" t="s">
        <v>2068</v>
      </c>
      <c r="B1352" t="s">
        <v>2069</v>
      </c>
      <c r="C1352" t="s">
        <v>2070</v>
      </c>
      <c r="D1352" t="s">
        <v>2070</v>
      </c>
      <c r="E1352" s="2">
        <v>163.63</v>
      </c>
      <c r="F1352" s="6" t="str">
        <f>+_xlfn.XLOOKUP(LISTAS[[#This Row],[ID]],_01_CODIGOS_Y_COSTOS_xlsm[Producto y N°],_01_CODIGOS_Y_COSTOS_xlsm[FABRICA],"",0,1)</f>
        <v>SKOTNICA</v>
      </c>
      <c r="G1352" s="13">
        <f>LISTAS[[#This Row],[Precio]]*(1-0.46)*(1-IF($C$3520="",0,$C$3520))</f>
        <v>66.270150000000001</v>
      </c>
      <c r="H1352" s="1">
        <f>+_xlfn.XLOOKUP(LISTAS[[#This Row],[ID]],_01_CODIGOS_Y_COSTOS_xlsm[Producto y N°],_01_CODIGOS_Y_COSTOS_xlsm[COSTO],0,0,1)</f>
        <v>43.993200000000002</v>
      </c>
      <c r="I1352" s="115">
        <f>+IFERROR(LISTAS[[#This Row],[VENTA NETA]]/LISTAS[[#This Row],[COSTO]]-1,0)</f>
        <v>0.50637257576170858</v>
      </c>
      <c r="J1352" s="33" t="str">
        <f>IFERROR(VLOOKUP(LISTAS[[#This Row],[ID]],_01_CODIGOS_Y_COSTOS_xlsm[[Producto y N°]:[CODIGO]],2,0),"")</f>
        <v>D01C 0510</v>
      </c>
      <c r="M1352" s="22">
        <v>0.2</v>
      </c>
      <c r="N1352" s="23">
        <f>+LISTAS[[#This Row],[Precio]]+(LISTAS[[#This Row],[Precio]]*M1352)</f>
        <v>196.35599999999999</v>
      </c>
      <c r="O1352" s="24">
        <f t="shared" si="36"/>
        <v>79.524180000000001</v>
      </c>
      <c r="Q1352" s="21">
        <f>IFERROR(O1352/LISTAS[[#This Row],[COSTO]]-1,"")</f>
        <v>0.80764709091405029</v>
      </c>
      <c r="R1352" t="str">
        <f>+LISTAS[[#This Row],[ID]]</f>
        <v>SUPLEMENTO 0,25x10</v>
      </c>
      <c r="T1352" s="29"/>
      <c r="U1352" s="25">
        <f>LISTAS[[#This Row],[COSTO]]+(LISTAS[[#This Row],[COSTO]]*T1352)</f>
        <v>43.993200000000002</v>
      </c>
      <c r="V1352" s="30">
        <f>IF(T1352="",0,U1352/LISTAS[[#This Row],[VENTA NETA]]-1)</f>
        <v>0</v>
      </c>
      <c r="X1352" s="25">
        <v>13.536</v>
      </c>
      <c r="Y1352" s="31">
        <f>IFERROR(LISTAS[[#This Row],[COSTO]]/X1352-1,"")</f>
        <v>2.2500886524822699</v>
      </c>
    </row>
    <row r="1353" spans="1:25" x14ac:dyDescent="0.2">
      <c r="A1353" s="6" t="s">
        <v>2071</v>
      </c>
      <c r="B1353" t="s">
        <v>2069</v>
      </c>
      <c r="C1353" t="s">
        <v>2072</v>
      </c>
      <c r="D1353" t="s">
        <v>2072</v>
      </c>
      <c r="E1353" s="2">
        <v>163.63</v>
      </c>
      <c r="F1353" s="6" t="str">
        <f>+_xlfn.XLOOKUP(LISTAS[[#This Row],[ID]],_01_CODIGOS_Y_COSTOS_xlsm[Producto y N°],_01_CODIGOS_Y_COSTOS_xlsm[FABRICA],"",0,1)</f>
        <v>SKOTNICA</v>
      </c>
      <c r="G1353" s="13">
        <f>LISTAS[[#This Row],[Precio]]*(1-0.46)*(1-IF($C$3520="",0,$C$3520))</f>
        <v>66.270150000000001</v>
      </c>
      <c r="H1353" s="1">
        <f>+_xlfn.XLOOKUP(LISTAS[[#This Row],[ID]],_01_CODIGOS_Y_COSTOS_xlsm[Producto y N°],_01_CODIGOS_Y_COSTOS_xlsm[COSTO],0,0,1)</f>
        <v>43.993200000000002</v>
      </c>
      <c r="I1353" s="115">
        <f>+IFERROR(LISTAS[[#This Row],[VENTA NETA]]/LISTAS[[#This Row],[COSTO]]-1,0)</f>
        <v>0.50637257576170858</v>
      </c>
      <c r="J1353" s="33" t="str">
        <f>IFERROR(VLOOKUP(LISTAS[[#This Row],[ID]],_01_CODIGOS_Y_COSTOS_xlsm[[Producto y N°]:[CODIGO]],2,0),"")</f>
        <v>D01A 0513</v>
      </c>
      <c r="M1353" s="22">
        <v>0.2</v>
      </c>
      <c r="N1353" s="23">
        <f>+LISTAS[[#This Row],[Precio]]+(LISTAS[[#This Row],[Precio]]*M1353)</f>
        <v>196.35599999999999</v>
      </c>
      <c r="O1353" s="24">
        <f t="shared" si="36"/>
        <v>79.524180000000001</v>
      </c>
      <c r="Q1353" s="21">
        <f>IFERROR(O1353/LISTAS[[#This Row],[COSTO]]-1,"")</f>
        <v>0.80764709091405029</v>
      </c>
      <c r="R1353" t="str">
        <f>+LISTAS[[#This Row],[ID]]</f>
        <v>SUPLEMENTO 0,25x13</v>
      </c>
      <c r="T1353" s="29"/>
      <c r="U1353" s="25">
        <f>LISTAS[[#This Row],[COSTO]]+(LISTAS[[#This Row],[COSTO]]*T1353)</f>
        <v>43.993200000000002</v>
      </c>
      <c r="V1353" s="30">
        <f>IF(T1353="",0,U1353/LISTAS[[#This Row],[VENTA NETA]]-1)</f>
        <v>0</v>
      </c>
      <c r="X1353" s="25">
        <v>13.536</v>
      </c>
      <c r="Y1353" s="31">
        <f>IFERROR(LISTAS[[#This Row],[COSTO]]/X1353-1,"")</f>
        <v>2.2500886524822699</v>
      </c>
    </row>
    <row r="1354" spans="1:25" x14ac:dyDescent="0.2">
      <c r="A1354" s="6" t="s">
        <v>2073</v>
      </c>
      <c r="B1354" t="s">
        <v>2069</v>
      </c>
      <c r="C1354" t="s">
        <v>2074</v>
      </c>
      <c r="D1354" t="s">
        <v>2074</v>
      </c>
      <c r="E1354" s="2">
        <v>163.63</v>
      </c>
      <c r="F1354" s="6" t="str">
        <f>+_xlfn.XLOOKUP(LISTAS[[#This Row],[ID]],_01_CODIGOS_Y_COSTOS_xlsm[Producto y N°],_01_CODIGOS_Y_COSTOS_xlsm[FABRICA],"",0,1)</f>
        <v>SKOTNICA</v>
      </c>
      <c r="G1354" s="13">
        <f>LISTAS[[#This Row],[Precio]]*(1-0.46)*(1-IF($C$3520="",0,$C$3520))</f>
        <v>66.270150000000001</v>
      </c>
      <c r="H1354" s="1">
        <f>+_xlfn.XLOOKUP(LISTAS[[#This Row],[ID]],_01_CODIGOS_Y_COSTOS_xlsm[Producto y N°],_01_CODIGOS_Y_COSTOS_xlsm[COSTO],0,0,1)</f>
        <v>43.993200000000002</v>
      </c>
      <c r="I1354" s="115">
        <f>+IFERROR(LISTAS[[#This Row],[VENTA NETA]]/LISTAS[[#This Row],[COSTO]]-1,0)</f>
        <v>0.50637257576170858</v>
      </c>
      <c r="J1354" s="33" t="str">
        <f>IFERROR(VLOOKUP(LISTAS[[#This Row],[ID]],_01_CODIGOS_Y_COSTOS_xlsm[[Producto y N°]:[CODIGO]],2,0),"")</f>
        <v>D01C 0611</v>
      </c>
      <c r="M1354" s="22">
        <v>0.2</v>
      </c>
      <c r="N1354" s="23">
        <f>+LISTAS[[#This Row],[Precio]]+(LISTAS[[#This Row],[Precio]]*M1354)</f>
        <v>196.35599999999999</v>
      </c>
      <c r="O1354" s="24">
        <f t="shared" si="36"/>
        <v>79.524180000000001</v>
      </c>
      <c r="Q1354" s="21">
        <f>IFERROR(O1354/LISTAS[[#This Row],[COSTO]]-1,"")</f>
        <v>0.80764709091405029</v>
      </c>
      <c r="R1354" t="str">
        <f>+LISTAS[[#This Row],[ID]]</f>
        <v>SUPLEMENTO 0,26x11</v>
      </c>
      <c r="T1354" s="29"/>
      <c r="U1354" s="25">
        <f>LISTAS[[#This Row],[COSTO]]+(LISTAS[[#This Row],[COSTO]]*T1354)</f>
        <v>43.993200000000002</v>
      </c>
      <c r="V1354" s="30">
        <f>IF(T1354="",0,U1354/LISTAS[[#This Row],[VENTA NETA]]-1)</f>
        <v>0</v>
      </c>
      <c r="X1354" s="25">
        <v>13.536</v>
      </c>
      <c r="Y1354" s="31">
        <f>IFERROR(LISTAS[[#This Row],[COSTO]]/X1354-1,"")</f>
        <v>2.2500886524822699</v>
      </c>
    </row>
    <row r="1355" spans="1:25" x14ac:dyDescent="0.2">
      <c r="A1355" s="6" t="s">
        <v>2075</v>
      </c>
      <c r="B1355" t="s">
        <v>2069</v>
      </c>
      <c r="C1355" t="s">
        <v>2076</v>
      </c>
      <c r="D1355" t="s">
        <v>2076</v>
      </c>
      <c r="E1355" s="2">
        <v>209.06</v>
      </c>
      <c r="F1355" s="6" t="str">
        <f>+_xlfn.XLOOKUP(LISTAS[[#This Row],[ID]],_01_CODIGOS_Y_COSTOS_xlsm[Producto y N°],_01_CODIGOS_Y_COSTOS_xlsm[FABRICA],"",0,1)</f>
        <v>SKOTNICA</v>
      </c>
      <c r="G1355" s="13">
        <f>LISTAS[[#This Row],[Precio]]*(1-0.46)*(1-IF($C$3520="",0,$C$3520))</f>
        <v>84.669300000000007</v>
      </c>
      <c r="H1355" s="1">
        <f>+_xlfn.XLOOKUP(LISTAS[[#This Row],[ID]],_01_CODIGOS_Y_COSTOS_xlsm[Producto y N°],_01_CODIGOS_Y_COSTOS_xlsm[COSTO],0,0,1)</f>
        <v>56.209899999999998</v>
      </c>
      <c r="I1355" s="115">
        <f>+IFERROR(LISTAS[[#This Row],[VENTA NETA]]/LISTAS[[#This Row],[COSTO]]-1,0)</f>
        <v>0.5063058286885409</v>
      </c>
      <c r="J1355" s="33" t="str">
        <f>IFERROR(VLOOKUP(LISTAS[[#This Row],[ID]],_01_CODIGOS_Y_COSTOS_xlsm[[Producto y N°]:[CODIGO]],2,0),"")</f>
        <v>D01A 0614</v>
      </c>
      <c r="M1355" s="22">
        <v>0.2</v>
      </c>
      <c r="N1355" s="23">
        <f>+LISTAS[[#This Row],[Precio]]+(LISTAS[[#This Row],[Precio]]*M1355)</f>
        <v>250.87200000000001</v>
      </c>
      <c r="O1355" s="24">
        <f t="shared" si="36"/>
        <v>101.60316000000002</v>
      </c>
      <c r="Q1355" s="21">
        <f>IFERROR(O1355/LISTAS[[#This Row],[COSTO]]-1,"")</f>
        <v>0.80756699442624913</v>
      </c>
      <c r="R1355" t="str">
        <f>+LISTAS[[#This Row],[ID]]</f>
        <v>SUPLEMENTO 0,26x14</v>
      </c>
      <c r="T1355" s="29"/>
      <c r="U1355" s="25">
        <f>LISTAS[[#This Row],[COSTO]]+(LISTAS[[#This Row],[COSTO]]*T1355)</f>
        <v>56.209899999999998</v>
      </c>
      <c r="V1355" s="30">
        <f>IF(T1355="",0,U1355/LISTAS[[#This Row],[VENTA NETA]]-1)</f>
        <v>0</v>
      </c>
      <c r="X1355" s="25">
        <v>15.792</v>
      </c>
      <c r="Y1355" s="31">
        <f>IFERROR(LISTAS[[#This Row],[COSTO]]/X1355-1,"")</f>
        <v>2.559390830800405</v>
      </c>
    </row>
    <row r="1356" spans="1:25" x14ac:dyDescent="0.2">
      <c r="A1356" s="6" t="s">
        <v>2077</v>
      </c>
      <c r="B1356" t="s">
        <v>2069</v>
      </c>
      <c r="C1356" t="s">
        <v>2078</v>
      </c>
      <c r="D1356" t="s">
        <v>2078</v>
      </c>
      <c r="E1356" s="2">
        <v>163.63</v>
      </c>
      <c r="F1356" s="6" t="str">
        <f>+_xlfn.XLOOKUP(LISTAS[[#This Row],[ID]],_01_CODIGOS_Y_COSTOS_xlsm[Producto y N°],_01_CODIGOS_Y_COSTOS_xlsm[FABRICA],"",0,1)</f>
        <v>SKOTNICA</v>
      </c>
      <c r="G1356" s="13">
        <f>LISTAS[[#This Row],[Precio]]*(1-0.46)*(1-IF($C$3520="",0,$C$3520))</f>
        <v>66.270150000000001</v>
      </c>
      <c r="H1356" s="1">
        <f>+_xlfn.XLOOKUP(LISTAS[[#This Row],[ID]],_01_CODIGOS_Y_COSTOS_xlsm[Producto y N°],_01_CODIGOS_Y_COSTOS_xlsm[COSTO],0,0,1)</f>
        <v>43.993200000000002</v>
      </c>
      <c r="I1356" s="115">
        <f>+IFERROR(LISTAS[[#This Row],[VENTA NETA]]/LISTAS[[#This Row],[COSTO]]-1,0)</f>
        <v>0.50637257576170858</v>
      </c>
      <c r="J1356" s="33" t="str">
        <f>IFERROR(VLOOKUP(LISTAS[[#This Row],[ID]],_01_CODIGOS_Y_COSTOS_xlsm[[Producto y N°]:[CODIGO]],2,0),"")</f>
        <v>D01C 0712</v>
      </c>
      <c r="M1356" s="22">
        <v>0.2</v>
      </c>
      <c r="N1356" s="23">
        <f>+LISTAS[[#This Row],[Precio]]+(LISTAS[[#This Row],[Precio]]*M1356)</f>
        <v>196.35599999999999</v>
      </c>
      <c r="O1356" s="24">
        <f t="shared" si="36"/>
        <v>79.524180000000001</v>
      </c>
      <c r="Q1356" s="21">
        <f>IFERROR(O1356/LISTAS[[#This Row],[COSTO]]-1,"")</f>
        <v>0.80764709091405029</v>
      </c>
      <c r="R1356" t="str">
        <f>+LISTAS[[#This Row],[ID]]</f>
        <v>SUPLEMENTO 0,27x12</v>
      </c>
      <c r="T1356" s="29"/>
      <c r="U1356" s="25">
        <f>LISTAS[[#This Row],[COSTO]]+(LISTAS[[#This Row],[COSTO]]*T1356)</f>
        <v>43.993200000000002</v>
      </c>
      <c r="V1356" s="30">
        <f>IF(T1356="",0,U1356/LISTAS[[#This Row],[VENTA NETA]]-1)</f>
        <v>0</v>
      </c>
      <c r="X1356" s="25">
        <v>13.536</v>
      </c>
      <c r="Y1356" s="31">
        <f>IFERROR(LISTAS[[#This Row],[COSTO]]/X1356-1,"")</f>
        <v>2.2500886524822699</v>
      </c>
    </row>
    <row r="1357" spans="1:25" x14ac:dyDescent="0.2">
      <c r="A1357" s="6" t="s">
        <v>2079</v>
      </c>
      <c r="B1357" t="s">
        <v>2069</v>
      </c>
      <c r="C1357" t="s">
        <v>2080</v>
      </c>
      <c r="D1357" t="s">
        <v>2080</v>
      </c>
      <c r="E1357" s="2">
        <v>209.06</v>
      </c>
      <c r="F1357" s="6" t="str">
        <f>+_xlfn.XLOOKUP(LISTAS[[#This Row],[ID]],_01_CODIGOS_Y_COSTOS_xlsm[Producto y N°],_01_CODIGOS_Y_COSTOS_xlsm[FABRICA],"",0,1)</f>
        <v>SKOTNICA</v>
      </c>
      <c r="G1357" s="13">
        <f>LISTAS[[#This Row],[Precio]]*(1-0.46)*(1-IF($C$3520="",0,$C$3520))</f>
        <v>84.669300000000007</v>
      </c>
      <c r="H1357" s="1">
        <f>+_xlfn.XLOOKUP(LISTAS[[#This Row],[ID]],_01_CODIGOS_Y_COSTOS_xlsm[Producto y N°],_01_CODIGOS_Y_COSTOS_xlsm[COSTO],0,0,1)</f>
        <v>56.209899999999998</v>
      </c>
      <c r="I1357" s="115">
        <f>+IFERROR(LISTAS[[#This Row],[VENTA NETA]]/LISTAS[[#This Row],[COSTO]]-1,0)</f>
        <v>0.5063058286885409</v>
      </c>
      <c r="J1357" s="33" t="str">
        <f>IFERROR(VLOOKUP(LISTAS[[#This Row],[ID]],_01_CODIGOS_Y_COSTOS_xlsm[[Producto y N°]:[CODIGO]],2,0),"")</f>
        <v>D01A 0715</v>
      </c>
      <c r="M1357" s="22">
        <v>0.2</v>
      </c>
      <c r="N1357" s="23">
        <f>+LISTAS[[#This Row],[Precio]]+(LISTAS[[#This Row],[Precio]]*M1357)</f>
        <v>250.87200000000001</v>
      </c>
      <c r="O1357" s="24">
        <f t="shared" si="36"/>
        <v>101.60316000000002</v>
      </c>
      <c r="Q1357" s="21">
        <f>IFERROR(O1357/LISTAS[[#This Row],[COSTO]]-1,"")</f>
        <v>0.80756699442624913</v>
      </c>
      <c r="R1357" t="str">
        <f>+LISTAS[[#This Row],[ID]]</f>
        <v>SUPLEMENTO 0,27x15</v>
      </c>
      <c r="T1357" s="29"/>
      <c r="U1357" s="25">
        <f>LISTAS[[#This Row],[COSTO]]+(LISTAS[[#This Row],[COSTO]]*T1357)</f>
        <v>56.209899999999998</v>
      </c>
      <c r="V1357" s="30">
        <f>IF(T1357="",0,U1357/LISTAS[[#This Row],[VENTA NETA]]-1)</f>
        <v>0</v>
      </c>
      <c r="X1357" s="25">
        <v>15.792</v>
      </c>
      <c r="Y1357" s="31">
        <f>IFERROR(LISTAS[[#This Row],[COSTO]]/X1357-1,"")</f>
        <v>2.559390830800405</v>
      </c>
    </row>
    <row r="1358" spans="1:25" x14ac:dyDescent="0.2">
      <c r="A1358" s="6" t="s">
        <v>2081</v>
      </c>
      <c r="B1358" t="s">
        <v>2069</v>
      </c>
      <c r="C1358" t="s">
        <v>1954</v>
      </c>
      <c r="D1358" t="s">
        <v>1954</v>
      </c>
      <c r="E1358" s="2">
        <v>163.63</v>
      </c>
      <c r="F1358" s="6" t="str">
        <f>+_xlfn.XLOOKUP(LISTAS[[#This Row],[ID]],_01_CODIGOS_Y_COSTOS_xlsm[Producto y N°],_01_CODIGOS_Y_COSTOS_xlsm[FABRICA],"",0,1)</f>
        <v>SKOTNICA</v>
      </c>
      <c r="G1358" s="13">
        <f>LISTAS[[#This Row],[Precio]]*(1-0.46)*(1-IF($C$3520="",0,$C$3520))</f>
        <v>66.270150000000001</v>
      </c>
      <c r="H1358" s="1">
        <f>+_xlfn.XLOOKUP(LISTAS[[#This Row],[ID]],_01_CODIGOS_Y_COSTOS_xlsm[Producto y N°],_01_CODIGOS_Y_COSTOS_xlsm[COSTO],0,0,1)</f>
        <v>43.993200000000002</v>
      </c>
      <c r="I1358" s="115">
        <f>+IFERROR(LISTAS[[#This Row],[VENTA NETA]]/LISTAS[[#This Row],[COSTO]]-1,0)</f>
        <v>0.50637257576170858</v>
      </c>
      <c r="J1358" s="33" t="str">
        <f>IFERROR(VLOOKUP(LISTAS[[#This Row],[ID]],_01_CODIGOS_Y_COSTOS_xlsm[[Producto y N°]:[CODIGO]],2,0),"")</f>
        <v>D01C 0813</v>
      </c>
      <c r="M1358" s="22">
        <v>0.2</v>
      </c>
      <c r="N1358" s="23">
        <f>+LISTAS[[#This Row],[Precio]]+(LISTAS[[#This Row],[Precio]]*M1358)</f>
        <v>196.35599999999999</v>
      </c>
      <c r="O1358" s="24">
        <f t="shared" si="36"/>
        <v>79.524180000000001</v>
      </c>
      <c r="Q1358" s="21">
        <f>IFERROR(O1358/LISTAS[[#This Row],[COSTO]]-1,"")</f>
        <v>0.80764709091405029</v>
      </c>
      <c r="R1358" t="str">
        <f>+LISTAS[[#This Row],[ID]]</f>
        <v>SUPLEMENTO 0,28x13</v>
      </c>
      <c r="T1358" s="29"/>
      <c r="U1358" s="25">
        <f>LISTAS[[#This Row],[COSTO]]+(LISTAS[[#This Row],[COSTO]]*T1358)</f>
        <v>43.993200000000002</v>
      </c>
      <c r="V1358" s="30">
        <f>IF(T1358="",0,U1358/LISTAS[[#This Row],[VENTA NETA]]-1)</f>
        <v>0</v>
      </c>
      <c r="X1358" s="25">
        <v>13.536</v>
      </c>
      <c r="Y1358" s="31">
        <f>IFERROR(LISTAS[[#This Row],[COSTO]]/X1358-1,"")</f>
        <v>2.2500886524822699</v>
      </c>
    </row>
    <row r="1359" spans="1:25" x14ac:dyDescent="0.2">
      <c r="A1359" s="6" t="s">
        <v>2082</v>
      </c>
      <c r="B1359" t="s">
        <v>2069</v>
      </c>
      <c r="C1359" t="s">
        <v>2083</v>
      </c>
      <c r="D1359" t="s">
        <v>2083</v>
      </c>
      <c r="E1359" s="2">
        <v>209.06</v>
      </c>
      <c r="F1359" s="6" t="str">
        <f>+_xlfn.XLOOKUP(LISTAS[[#This Row],[ID]],_01_CODIGOS_Y_COSTOS_xlsm[Producto y N°],_01_CODIGOS_Y_COSTOS_xlsm[FABRICA],"",0,1)</f>
        <v>SKOTNICA</v>
      </c>
      <c r="G1359" s="13">
        <f>LISTAS[[#This Row],[Precio]]*(1-0.46)*(1-IF($C$3520="",0,$C$3520))</f>
        <v>84.669300000000007</v>
      </c>
      <c r="H1359" s="1">
        <f>+_xlfn.XLOOKUP(LISTAS[[#This Row],[ID]],_01_CODIGOS_Y_COSTOS_xlsm[Producto y N°],_01_CODIGOS_Y_COSTOS_xlsm[COSTO],0,0,1)</f>
        <v>56.209899999999998</v>
      </c>
      <c r="I1359" s="115">
        <f>+IFERROR(LISTAS[[#This Row],[VENTA NETA]]/LISTAS[[#This Row],[COSTO]]-1,0)</f>
        <v>0.5063058286885409</v>
      </c>
      <c r="J1359" s="33" t="str">
        <f>IFERROR(VLOOKUP(LISTAS[[#This Row],[ID]],_01_CODIGOS_Y_COSTOS_xlsm[[Producto y N°]:[CODIGO]],2,0),"")</f>
        <v>D01A 0816</v>
      </c>
      <c r="M1359" s="22">
        <v>0.2</v>
      </c>
      <c r="N1359" s="23">
        <f>+LISTAS[[#This Row],[Precio]]+(LISTAS[[#This Row],[Precio]]*M1359)</f>
        <v>250.87200000000001</v>
      </c>
      <c r="O1359" s="24">
        <f t="shared" si="36"/>
        <v>101.60316000000002</v>
      </c>
      <c r="Q1359" s="21">
        <f>IFERROR(O1359/LISTAS[[#This Row],[COSTO]]-1,"")</f>
        <v>0.80756699442624913</v>
      </c>
      <c r="R1359" t="str">
        <f>+LISTAS[[#This Row],[ID]]</f>
        <v>SUPLEMENTO 0,28x16</v>
      </c>
      <c r="T1359" s="29"/>
      <c r="U1359" s="25">
        <f>LISTAS[[#This Row],[COSTO]]+(LISTAS[[#This Row],[COSTO]]*T1359)</f>
        <v>56.209899999999998</v>
      </c>
      <c r="V1359" s="30">
        <f>IF(T1359="",0,U1359/LISTAS[[#This Row],[VENTA NETA]]-1)</f>
        <v>0</v>
      </c>
      <c r="X1359" s="25">
        <v>15.792</v>
      </c>
      <c r="Y1359" s="31">
        <f>IFERROR(LISTAS[[#This Row],[COSTO]]/X1359-1,"")</f>
        <v>2.559390830800405</v>
      </c>
    </row>
    <row r="1360" spans="1:25" x14ac:dyDescent="0.2">
      <c r="A1360" s="6" t="s">
        <v>2084</v>
      </c>
      <c r="B1360" t="s">
        <v>2069</v>
      </c>
      <c r="C1360" t="s">
        <v>1956</v>
      </c>
      <c r="D1360" t="s">
        <v>1956</v>
      </c>
      <c r="E1360" s="2">
        <v>209.06</v>
      </c>
      <c r="F1360" s="6" t="str">
        <f>+_xlfn.XLOOKUP(LISTAS[[#This Row],[ID]],_01_CODIGOS_Y_COSTOS_xlsm[Producto y N°],_01_CODIGOS_Y_COSTOS_xlsm[FABRICA],"",0,1)</f>
        <v>SKOTNICA</v>
      </c>
      <c r="G1360" s="13">
        <f>LISTAS[[#This Row],[Precio]]*(1-0.46)*(1-IF($C$3520="",0,$C$3520))</f>
        <v>84.669300000000007</v>
      </c>
      <c r="H1360" s="1">
        <f>+_xlfn.XLOOKUP(LISTAS[[#This Row],[ID]],_01_CODIGOS_Y_COSTOS_xlsm[Producto y N°],_01_CODIGOS_Y_COSTOS_xlsm[COSTO],0,0,1)</f>
        <v>56.209899999999998</v>
      </c>
      <c r="I1360" s="115">
        <f>+IFERROR(LISTAS[[#This Row],[VENTA NETA]]/LISTAS[[#This Row],[COSTO]]-1,0)</f>
        <v>0.5063058286885409</v>
      </c>
      <c r="J1360" s="33" t="str">
        <f>IFERROR(VLOOKUP(LISTAS[[#This Row],[ID]],_01_CODIGOS_Y_COSTOS_xlsm[[Producto y N°]:[CODIGO]],2,0),"")</f>
        <v>D01C 0914</v>
      </c>
      <c r="M1360" s="22">
        <v>0.2</v>
      </c>
      <c r="N1360" s="23">
        <f>+LISTAS[[#This Row],[Precio]]+(LISTAS[[#This Row],[Precio]]*M1360)</f>
        <v>250.87200000000001</v>
      </c>
      <c r="O1360" s="24">
        <f t="shared" si="36"/>
        <v>101.60316000000002</v>
      </c>
      <c r="Q1360" s="21">
        <f>IFERROR(O1360/LISTAS[[#This Row],[COSTO]]-1,"")</f>
        <v>0.80756699442624913</v>
      </c>
      <c r="R1360" t="str">
        <f>+LISTAS[[#This Row],[ID]]</f>
        <v>SUPLEMENTO 0,29x14</v>
      </c>
      <c r="T1360" s="29"/>
      <c r="U1360" s="25">
        <f>LISTAS[[#This Row],[COSTO]]+(LISTAS[[#This Row],[COSTO]]*T1360)</f>
        <v>56.209899999999998</v>
      </c>
      <c r="V1360" s="30">
        <f>IF(T1360="",0,U1360/LISTAS[[#This Row],[VENTA NETA]]-1)</f>
        <v>0</v>
      </c>
      <c r="X1360" s="25">
        <v>15.792</v>
      </c>
      <c r="Y1360" s="31">
        <f>IFERROR(LISTAS[[#This Row],[COSTO]]/X1360-1,"")</f>
        <v>2.559390830800405</v>
      </c>
    </row>
    <row r="1361" spans="1:25" x14ac:dyDescent="0.2">
      <c r="A1361" s="6" t="s">
        <v>2085</v>
      </c>
      <c r="B1361" t="s">
        <v>2069</v>
      </c>
      <c r="C1361" t="s">
        <v>2086</v>
      </c>
      <c r="D1361" t="s">
        <v>2086</v>
      </c>
      <c r="E1361" s="2">
        <v>209.06</v>
      </c>
      <c r="F1361" s="6" t="str">
        <f>+_xlfn.XLOOKUP(LISTAS[[#This Row],[ID]],_01_CODIGOS_Y_COSTOS_xlsm[Producto y N°],_01_CODIGOS_Y_COSTOS_xlsm[FABRICA],"",0,1)</f>
        <v>SKOTNICA</v>
      </c>
      <c r="G1361" s="13">
        <f>LISTAS[[#This Row],[Precio]]*(1-0.46)*(1-IF($C$3520="",0,$C$3520))</f>
        <v>84.669300000000007</v>
      </c>
      <c r="H1361" s="1">
        <f>+_xlfn.XLOOKUP(LISTAS[[#This Row],[ID]],_01_CODIGOS_Y_COSTOS_xlsm[Producto y N°],_01_CODIGOS_Y_COSTOS_xlsm[COSTO],0,0,1)</f>
        <v>56.209899999999998</v>
      </c>
      <c r="I1361" s="115">
        <f>+IFERROR(LISTAS[[#This Row],[VENTA NETA]]/LISTAS[[#This Row],[COSTO]]-1,0)</f>
        <v>0.5063058286885409</v>
      </c>
      <c r="J1361" s="33" t="str">
        <f>IFERROR(VLOOKUP(LISTAS[[#This Row],[ID]],_01_CODIGOS_Y_COSTOS_xlsm[[Producto y N°]:[CODIGO]],2,0),"")</f>
        <v>D01A 0917</v>
      </c>
      <c r="M1361" s="22">
        <v>0.2</v>
      </c>
      <c r="N1361" s="23">
        <f>+LISTAS[[#This Row],[Precio]]+(LISTAS[[#This Row],[Precio]]*M1361)</f>
        <v>250.87200000000001</v>
      </c>
      <c r="O1361" s="24">
        <f t="shared" si="36"/>
        <v>101.60316000000002</v>
      </c>
      <c r="Q1361" s="21">
        <f>IFERROR(O1361/LISTAS[[#This Row],[COSTO]]-1,"")</f>
        <v>0.80756699442624913</v>
      </c>
      <c r="R1361" t="str">
        <f>+LISTAS[[#This Row],[ID]]</f>
        <v>SUPLEMENTO 0,29x17</v>
      </c>
      <c r="T1361" s="29"/>
      <c r="U1361" s="25">
        <f>LISTAS[[#This Row],[COSTO]]+(LISTAS[[#This Row],[COSTO]]*T1361)</f>
        <v>56.209899999999998</v>
      </c>
      <c r="V1361" s="30">
        <f>IF(T1361="",0,U1361/LISTAS[[#This Row],[VENTA NETA]]-1)</f>
        <v>0</v>
      </c>
      <c r="X1361" s="25">
        <v>15.792</v>
      </c>
      <c r="Y1361" s="31">
        <f>IFERROR(LISTAS[[#This Row],[COSTO]]/X1361-1,"")</f>
        <v>2.559390830800405</v>
      </c>
    </row>
    <row r="1362" spans="1:25" x14ac:dyDescent="0.2">
      <c r="A1362" s="6" t="s">
        <v>2087</v>
      </c>
      <c r="B1362" t="s">
        <v>2069</v>
      </c>
      <c r="C1362" t="s">
        <v>2088</v>
      </c>
      <c r="D1362" t="s">
        <v>2088</v>
      </c>
      <c r="E1362" s="2">
        <v>209.06</v>
      </c>
      <c r="F1362" s="6" t="str">
        <f>+_xlfn.XLOOKUP(LISTAS[[#This Row],[ID]],_01_CODIGOS_Y_COSTOS_xlsm[Producto y N°],_01_CODIGOS_Y_COSTOS_xlsm[FABRICA],"",0,1)</f>
        <v>SKOTNICA</v>
      </c>
      <c r="G1362" s="13">
        <f>LISTAS[[#This Row],[Precio]]*(1-0.46)*(1-IF($C$3520="",0,$C$3520))</f>
        <v>84.669300000000007</v>
      </c>
      <c r="H1362" s="1">
        <f>+_xlfn.XLOOKUP(LISTAS[[#This Row],[ID]],_01_CODIGOS_Y_COSTOS_xlsm[Producto y N°],_01_CODIGOS_Y_COSTOS_xlsm[COSTO],0,0,1)</f>
        <v>56.209899999999998</v>
      </c>
      <c r="I1362" s="115">
        <f>+IFERROR(LISTAS[[#This Row],[VENTA NETA]]/LISTAS[[#This Row],[COSTO]]-1,0)</f>
        <v>0.5063058286885409</v>
      </c>
      <c r="J1362" s="33" t="str">
        <f>IFERROR(VLOOKUP(LISTAS[[#This Row],[ID]],_01_CODIGOS_Y_COSTOS_xlsm[[Producto y N°]:[CODIGO]],2,0),"")</f>
        <v>D01C 1015</v>
      </c>
      <c r="M1362" s="22">
        <v>0.2</v>
      </c>
      <c r="N1362" s="23">
        <f>+LISTAS[[#This Row],[Precio]]+(LISTAS[[#This Row],[Precio]]*M1362)</f>
        <v>250.87200000000001</v>
      </c>
      <c r="O1362" s="24">
        <f t="shared" si="36"/>
        <v>101.60316000000002</v>
      </c>
      <c r="Q1362" s="21">
        <f>IFERROR(O1362/LISTAS[[#This Row],[COSTO]]-1,"")</f>
        <v>0.80756699442624913</v>
      </c>
      <c r="R1362" t="str">
        <f>+LISTAS[[#This Row],[ID]]</f>
        <v>SUPLEMENTO 0,210x15</v>
      </c>
      <c r="T1362" s="29"/>
      <c r="U1362" s="25">
        <f>LISTAS[[#This Row],[COSTO]]+(LISTAS[[#This Row],[COSTO]]*T1362)</f>
        <v>56.209899999999998</v>
      </c>
      <c r="V1362" s="30">
        <f>IF(T1362="",0,U1362/LISTAS[[#This Row],[VENTA NETA]]-1)</f>
        <v>0</v>
      </c>
      <c r="X1362" s="25">
        <v>15.792</v>
      </c>
      <c r="Y1362" s="31">
        <f>IFERROR(LISTAS[[#This Row],[COSTO]]/X1362-1,"")</f>
        <v>2.559390830800405</v>
      </c>
    </row>
    <row r="1363" spans="1:25" x14ac:dyDescent="0.2">
      <c r="A1363" s="6" t="s">
        <v>2089</v>
      </c>
      <c r="B1363" t="s">
        <v>2069</v>
      </c>
      <c r="C1363" t="s">
        <v>2090</v>
      </c>
      <c r="D1363" t="s">
        <v>2090</v>
      </c>
      <c r="E1363" s="2">
        <v>209.06</v>
      </c>
      <c r="F1363" s="6" t="str">
        <f>+_xlfn.XLOOKUP(LISTAS[[#This Row],[ID]],_01_CODIGOS_Y_COSTOS_xlsm[Producto y N°],_01_CODIGOS_Y_COSTOS_xlsm[FABRICA],"",0,1)</f>
        <v>SKOTNICA</v>
      </c>
      <c r="G1363" s="13">
        <f>LISTAS[[#This Row],[Precio]]*(1-0.46)*(1-IF($C$3520="",0,$C$3520))</f>
        <v>84.669300000000007</v>
      </c>
      <c r="H1363" s="1">
        <f>+_xlfn.XLOOKUP(LISTAS[[#This Row],[ID]],_01_CODIGOS_Y_COSTOS_xlsm[Producto y N°],_01_CODIGOS_Y_COSTOS_xlsm[COSTO],0,0,1)</f>
        <v>56.209899999999998</v>
      </c>
      <c r="I1363" s="115">
        <f>+IFERROR(LISTAS[[#This Row],[VENTA NETA]]/LISTAS[[#This Row],[COSTO]]-1,0)</f>
        <v>0.5063058286885409</v>
      </c>
      <c r="J1363" s="33" t="str">
        <f>IFERROR(VLOOKUP(LISTAS[[#This Row],[ID]],_01_CODIGOS_Y_COSTOS_xlsm[[Producto y N°]:[CODIGO]],2,0),"")</f>
        <v>D01A 1018</v>
      </c>
      <c r="M1363" s="22">
        <v>0.2</v>
      </c>
      <c r="N1363" s="23">
        <f>+LISTAS[[#This Row],[Precio]]+(LISTAS[[#This Row],[Precio]]*M1363)</f>
        <v>250.87200000000001</v>
      </c>
      <c r="O1363" s="24">
        <f t="shared" si="36"/>
        <v>101.60316000000002</v>
      </c>
      <c r="Q1363" s="21">
        <f>IFERROR(O1363/LISTAS[[#This Row],[COSTO]]-1,"")</f>
        <v>0.80756699442624913</v>
      </c>
      <c r="R1363" t="str">
        <f>+LISTAS[[#This Row],[ID]]</f>
        <v>SUPLEMENTO 0,210x18</v>
      </c>
      <c r="T1363" s="29"/>
      <c r="U1363" s="25">
        <f>LISTAS[[#This Row],[COSTO]]+(LISTAS[[#This Row],[COSTO]]*T1363)</f>
        <v>56.209899999999998</v>
      </c>
      <c r="V1363" s="30">
        <f>IF(T1363="",0,U1363/LISTAS[[#This Row],[VENTA NETA]]-1)</f>
        <v>0</v>
      </c>
      <c r="X1363" s="25">
        <v>18.047999999999998</v>
      </c>
      <c r="Y1363" s="31">
        <f>IFERROR(LISTAS[[#This Row],[COSTO]]/X1363-1,"")</f>
        <v>2.1144669769503546</v>
      </c>
    </row>
    <row r="1364" spans="1:25" x14ac:dyDescent="0.2">
      <c r="A1364" s="6" t="s">
        <v>2091</v>
      </c>
      <c r="B1364" t="s">
        <v>2069</v>
      </c>
      <c r="C1364" t="s">
        <v>2092</v>
      </c>
      <c r="D1364" t="s">
        <v>2092</v>
      </c>
      <c r="E1364" s="2">
        <v>338.14</v>
      </c>
      <c r="F1364" s="6" t="str">
        <f>+_xlfn.XLOOKUP(LISTAS[[#This Row],[ID]],_01_CODIGOS_Y_COSTOS_xlsm[Producto y N°],_01_CODIGOS_Y_COSTOS_xlsm[FABRICA],"",0,1)</f>
        <v>SKOTNICA</v>
      </c>
      <c r="G1364" s="13">
        <f>LISTAS[[#This Row],[Precio]]*(1-0.46)*(1-IF($C$3520="",0,$C$3520))</f>
        <v>136.94670000000002</v>
      </c>
      <c r="H1364" s="1">
        <f>+_xlfn.XLOOKUP(LISTAS[[#This Row],[ID]],_01_CODIGOS_Y_COSTOS_xlsm[Producto y N°],_01_CODIGOS_Y_COSTOS_xlsm[COSTO],0,0,1)</f>
        <v>90.910499999999999</v>
      </c>
      <c r="I1364" s="115">
        <f>+IFERROR(LISTAS[[#This Row],[VENTA NETA]]/LISTAS[[#This Row],[COSTO]]-1,0)</f>
        <v>0.50639035094956064</v>
      </c>
      <c r="J1364" s="33" t="str">
        <f>IFERROR(VLOOKUP(LISTAS[[#This Row],[ID]],_01_CODIGOS_Y_COSTOS_xlsm[[Producto y N°]:[CODIGO]],2,0),"")</f>
        <v>D01B 010</v>
      </c>
      <c r="M1364" s="22">
        <v>0.2</v>
      </c>
      <c r="N1364" s="23">
        <f>+LISTAS[[#This Row],[Precio]]+(LISTAS[[#This Row],[Precio]]*M1364)</f>
        <v>405.76799999999997</v>
      </c>
      <c r="O1364" s="24">
        <f t="shared" si="36"/>
        <v>164.33604</v>
      </c>
      <c r="Q1364" s="21">
        <f>IFERROR(O1364/LISTAS[[#This Row],[COSTO]]-1,"")</f>
        <v>0.80766842113947224</v>
      </c>
      <c r="R1364" t="str">
        <f>+LISTAS[[#This Row],[ID]]</f>
        <v>SUPLEMENTO 0,210x26</v>
      </c>
      <c r="T1364" s="29"/>
      <c r="U1364" s="25">
        <f>LISTAS[[#This Row],[COSTO]]+(LISTAS[[#This Row],[COSTO]]*T1364)</f>
        <v>90.910499999999999</v>
      </c>
      <c r="V1364" s="30">
        <f>IF(T1364="",0,U1364/LISTAS[[#This Row],[VENTA NETA]]-1)</f>
        <v>0</v>
      </c>
      <c r="X1364" s="25">
        <v>27.071999999999999</v>
      </c>
      <c r="Y1364" s="31">
        <f>IFERROR(LISTAS[[#This Row],[COSTO]]/X1364-1,"")</f>
        <v>2.358100620567376</v>
      </c>
    </row>
    <row r="1365" spans="1:25" x14ac:dyDescent="0.2">
      <c r="A1365" s="6" t="s">
        <v>2093</v>
      </c>
      <c r="B1365" t="s">
        <v>2069</v>
      </c>
      <c r="C1365" t="s">
        <v>2094</v>
      </c>
      <c r="D1365" t="s">
        <v>2094</v>
      </c>
      <c r="E1365" s="2">
        <v>209.06</v>
      </c>
      <c r="F1365" s="6" t="str">
        <f>+_xlfn.XLOOKUP(LISTAS[[#This Row],[ID]],_01_CODIGOS_Y_COSTOS_xlsm[Producto y N°],_01_CODIGOS_Y_COSTOS_xlsm[FABRICA],"",0,1)</f>
        <v>SKOTNICA</v>
      </c>
      <c r="G1365" s="13">
        <f>LISTAS[[#This Row],[Precio]]*(1-0.46)*(1-IF($C$3520="",0,$C$3520))</f>
        <v>84.669300000000007</v>
      </c>
      <c r="H1365" s="1">
        <f>+_xlfn.XLOOKUP(LISTAS[[#This Row],[ID]],_01_CODIGOS_Y_COSTOS_xlsm[Producto y N°],_01_CODIGOS_Y_COSTOS_xlsm[COSTO],0,0,1)</f>
        <v>56.209899999999998</v>
      </c>
      <c r="I1365" s="115">
        <f>+IFERROR(LISTAS[[#This Row],[VENTA NETA]]/LISTAS[[#This Row],[COSTO]]-1,0)</f>
        <v>0.5063058286885409</v>
      </c>
      <c r="J1365" s="33" t="str">
        <f>IFERROR(VLOOKUP(LISTAS[[#This Row],[ID]],_01_CODIGOS_Y_COSTOS_xlsm[[Producto y N°]:[CODIGO]],2,0),"")</f>
        <v>D01C 1116</v>
      </c>
      <c r="M1365" s="22">
        <v>0.2</v>
      </c>
      <c r="N1365" s="23">
        <f>+LISTAS[[#This Row],[Precio]]+(LISTAS[[#This Row],[Precio]]*M1365)</f>
        <v>250.87200000000001</v>
      </c>
      <c r="O1365" s="24">
        <f t="shared" si="36"/>
        <v>101.60316000000002</v>
      </c>
      <c r="Q1365" s="21">
        <f>IFERROR(O1365/LISTAS[[#This Row],[COSTO]]-1,"")</f>
        <v>0.80756699442624913</v>
      </c>
      <c r="R1365" t="str">
        <f>+LISTAS[[#This Row],[ID]]</f>
        <v>SUPLEMENTO 0,211x16</v>
      </c>
      <c r="T1365" s="29"/>
      <c r="U1365" s="25">
        <f>LISTAS[[#This Row],[COSTO]]+(LISTAS[[#This Row],[COSTO]]*T1365)</f>
        <v>56.209899999999998</v>
      </c>
      <c r="V1365" s="30">
        <f>IF(T1365="",0,U1365/LISTAS[[#This Row],[VENTA NETA]]-1)</f>
        <v>0</v>
      </c>
      <c r="X1365" s="25">
        <v>15.792</v>
      </c>
      <c r="Y1365" s="31">
        <f>IFERROR(LISTAS[[#This Row],[COSTO]]/X1365-1,"")</f>
        <v>2.559390830800405</v>
      </c>
    </row>
    <row r="1366" spans="1:25" x14ac:dyDescent="0.2">
      <c r="A1366" s="6" t="s">
        <v>2095</v>
      </c>
      <c r="B1366" t="s">
        <v>2069</v>
      </c>
      <c r="C1366" t="s">
        <v>2096</v>
      </c>
      <c r="D1366" t="s">
        <v>2096</v>
      </c>
      <c r="E1366" s="2">
        <v>261.04000000000002</v>
      </c>
      <c r="F1366" s="6" t="str">
        <f>+_xlfn.XLOOKUP(LISTAS[[#This Row],[ID]],_01_CODIGOS_Y_COSTOS_xlsm[Producto y N°],_01_CODIGOS_Y_COSTOS_xlsm[FABRICA],"",0,1)</f>
        <v>SKOTNICA</v>
      </c>
      <c r="G1366" s="13">
        <f>LISTAS[[#This Row],[Precio]]*(1-0.46)*(1-IF($C$3520="",0,$C$3520))</f>
        <v>105.72120000000002</v>
      </c>
      <c r="H1366" s="1">
        <f>+_xlfn.XLOOKUP(LISTAS[[#This Row],[ID]],_01_CODIGOS_Y_COSTOS_xlsm[Producto y N°],_01_CODIGOS_Y_COSTOS_xlsm[COSTO],0,0,1)</f>
        <v>70.181100000000001</v>
      </c>
      <c r="I1366" s="115">
        <f>+IFERROR(LISTAS[[#This Row],[VENTA NETA]]/LISTAS[[#This Row],[COSTO]]-1,0)</f>
        <v>0.50640557073058168</v>
      </c>
      <c r="J1366" s="33" t="str">
        <f>IFERROR(VLOOKUP(LISTAS[[#This Row],[ID]],_01_CODIGOS_Y_COSTOS_xlsm[[Producto y N°]:[CODIGO]],2,0),"")</f>
        <v>D01A 1119</v>
      </c>
      <c r="M1366" s="22">
        <v>0.2</v>
      </c>
      <c r="N1366" s="23">
        <f>+LISTAS[[#This Row],[Precio]]+(LISTAS[[#This Row],[Precio]]*M1366)</f>
        <v>313.24800000000005</v>
      </c>
      <c r="O1366" s="24">
        <f t="shared" si="36"/>
        <v>126.86544000000002</v>
      </c>
      <c r="Q1366" s="21">
        <f>IFERROR(O1366/LISTAS[[#This Row],[COSTO]]-1,"")</f>
        <v>0.80768668487669792</v>
      </c>
      <c r="R1366" t="str">
        <f>+LISTAS[[#This Row],[ID]]</f>
        <v>SUPLEMENTO 0,211x19</v>
      </c>
      <c r="T1366" s="29"/>
      <c r="U1366" s="25">
        <f>LISTAS[[#This Row],[COSTO]]+(LISTAS[[#This Row],[COSTO]]*T1366)</f>
        <v>70.181100000000001</v>
      </c>
      <c r="V1366" s="30">
        <f>IF(T1366="",0,U1366/LISTAS[[#This Row],[VENTA NETA]]-1)</f>
        <v>0</v>
      </c>
      <c r="X1366" s="25">
        <v>18.047999999999998</v>
      </c>
      <c r="Y1366" s="31">
        <f>IFERROR(LISTAS[[#This Row],[COSTO]]/X1366-1,"")</f>
        <v>2.8885804521276599</v>
      </c>
    </row>
    <row r="1367" spans="1:25" x14ac:dyDescent="0.2">
      <c r="A1367" s="6" t="s">
        <v>2097</v>
      </c>
      <c r="B1367" t="s">
        <v>2069</v>
      </c>
      <c r="C1367" t="s">
        <v>2098</v>
      </c>
      <c r="D1367" t="s">
        <v>2098</v>
      </c>
      <c r="E1367" s="2">
        <v>338.14</v>
      </c>
      <c r="F1367" s="6" t="str">
        <f>+_xlfn.XLOOKUP(LISTAS[[#This Row],[ID]],_01_CODIGOS_Y_COSTOS_xlsm[Producto y N°],_01_CODIGOS_Y_COSTOS_xlsm[FABRICA],"",0,1)</f>
        <v>SKOTNICA</v>
      </c>
      <c r="G1367" s="13">
        <f>LISTAS[[#This Row],[Precio]]*(1-0.46)*(1-IF($C$3520="",0,$C$3520))</f>
        <v>136.94670000000002</v>
      </c>
      <c r="H1367" s="1">
        <f>+_xlfn.XLOOKUP(LISTAS[[#This Row],[ID]],_01_CODIGOS_Y_COSTOS_xlsm[Producto y N°],_01_CODIGOS_Y_COSTOS_xlsm[COSTO],0,0,1)</f>
        <v>90.910499999999999</v>
      </c>
      <c r="I1367" s="115">
        <f>+IFERROR(LISTAS[[#This Row],[VENTA NETA]]/LISTAS[[#This Row],[COSTO]]-1,0)</f>
        <v>0.50639035094956064</v>
      </c>
      <c r="J1367" s="33" t="str">
        <f>IFERROR(VLOOKUP(LISTAS[[#This Row],[ID]],_01_CODIGOS_Y_COSTOS_xlsm[[Producto y N°]:[CODIGO]],2,0),"")</f>
        <v>D01B 011</v>
      </c>
      <c r="M1367" s="22">
        <v>0.2</v>
      </c>
      <c r="N1367" s="23">
        <f>+LISTAS[[#This Row],[Precio]]+(LISTAS[[#This Row],[Precio]]*M1367)</f>
        <v>405.76799999999997</v>
      </c>
      <c r="O1367" s="24">
        <f t="shared" si="36"/>
        <v>164.33604</v>
      </c>
      <c r="Q1367" s="21">
        <f>IFERROR(O1367/LISTAS[[#This Row],[COSTO]]-1,"")</f>
        <v>0.80766842113947224</v>
      </c>
      <c r="R1367" t="str">
        <f>+LISTAS[[#This Row],[ID]]</f>
        <v>SUPLEMENTO 0,211x27</v>
      </c>
      <c r="T1367" s="29"/>
      <c r="U1367" s="25">
        <f>LISTAS[[#This Row],[COSTO]]+(LISTAS[[#This Row],[COSTO]]*T1367)</f>
        <v>90.910499999999999</v>
      </c>
      <c r="V1367" s="30">
        <f>IF(T1367="",0,U1367/LISTAS[[#This Row],[VENTA NETA]]-1)</f>
        <v>0</v>
      </c>
      <c r="X1367" s="25">
        <v>27.071999999999999</v>
      </c>
      <c r="Y1367" s="31">
        <f>IFERROR(LISTAS[[#This Row],[COSTO]]/X1367-1,"")</f>
        <v>2.358100620567376</v>
      </c>
    </row>
    <row r="1368" spans="1:25" x14ac:dyDescent="0.2">
      <c r="A1368" s="6" t="s">
        <v>2099</v>
      </c>
      <c r="B1368" t="s">
        <v>2069</v>
      </c>
      <c r="C1368" t="s">
        <v>1962</v>
      </c>
      <c r="D1368" t="s">
        <v>1962</v>
      </c>
      <c r="E1368" s="2">
        <v>209.06</v>
      </c>
      <c r="F1368" s="6" t="str">
        <f>+_xlfn.XLOOKUP(LISTAS[[#This Row],[ID]],_01_CODIGOS_Y_COSTOS_xlsm[Producto y N°],_01_CODIGOS_Y_COSTOS_xlsm[FABRICA],"",0,1)</f>
        <v>SKOTNICA</v>
      </c>
      <c r="G1368" s="13">
        <f>LISTAS[[#This Row],[Precio]]*(1-0.46)*(1-IF($C$3520="",0,$C$3520))</f>
        <v>84.669300000000007</v>
      </c>
      <c r="H1368" s="1">
        <f>+_xlfn.XLOOKUP(LISTAS[[#This Row],[ID]],_01_CODIGOS_Y_COSTOS_xlsm[Producto y N°],_01_CODIGOS_Y_COSTOS_xlsm[COSTO],0,0,1)</f>
        <v>56.209899999999998</v>
      </c>
      <c r="I1368" s="115">
        <f>+IFERROR(LISTAS[[#This Row],[VENTA NETA]]/LISTAS[[#This Row],[COSTO]]-1,0)</f>
        <v>0.5063058286885409</v>
      </c>
      <c r="J1368" s="33" t="str">
        <f>IFERROR(VLOOKUP(LISTAS[[#This Row],[ID]],_01_CODIGOS_Y_COSTOS_xlsm[[Producto y N°]:[CODIGO]],2,0),"")</f>
        <v>D01C 1217</v>
      </c>
      <c r="M1368" s="22">
        <v>0.2</v>
      </c>
      <c r="N1368" s="23">
        <f>+LISTAS[[#This Row],[Precio]]+(LISTAS[[#This Row],[Precio]]*M1368)</f>
        <v>250.87200000000001</v>
      </c>
      <c r="O1368" s="24">
        <f t="shared" si="36"/>
        <v>101.60316000000002</v>
      </c>
      <c r="Q1368" s="21">
        <f>IFERROR(O1368/LISTAS[[#This Row],[COSTO]]-1,"")</f>
        <v>0.80756699442624913</v>
      </c>
      <c r="R1368" t="str">
        <f>+LISTAS[[#This Row],[ID]]</f>
        <v>SUPLEMENTO 0,212x17</v>
      </c>
      <c r="T1368" s="29"/>
      <c r="U1368" s="25">
        <f>LISTAS[[#This Row],[COSTO]]+(LISTAS[[#This Row],[COSTO]]*T1368)</f>
        <v>56.209899999999998</v>
      </c>
      <c r="V1368" s="30">
        <f>IF(T1368="",0,U1368/LISTAS[[#This Row],[VENTA NETA]]-1)</f>
        <v>0</v>
      </c>
      <c r="X1368" s="25">
        <v>15.792</v>
      </c>
      <c r="Y1368" s="31">
        <f>IFERROR(LISTAS[[#This Row],[COSTO]]/X1368-1,"")</f>
        <v>2.559390830800405</v>
      </c>
    </row>
    <row r="1369" spans="1:25" x14ac:dyDescent="0.2">
      <c r="A1369" s="6" t="s">
        <v>2100</v>
      </c>
      <c r="B1369" t="s">
        <v>2069</v>
      </c>
      <c r="C1369" t="s">
        <v>2101</v>
      </c>
      <c r="D1369" t="s">
        <v>2101</v>
      </c>
      <c r="E1369" s="2">
        <v>261.04000000000002</v>
      </c>
      <c r="F1369" s="6" t="str">
        <f>+_xlfn.XLOOKUP(LISTAS[[#This Row],[ID]],_01_CODIGOS_Y_COSTOS_xlsm[Producto y N°],_01_CODIGOS_Y_COSTOS_xlsm[FABRICA],"",0,1)</f>
        <v>SKOTNICA</v>
      </c>
      <c r="G1369" s="13">
        <f>LISTAS[[#This Row],[Precio]]*(1-0.46)*(1-IF($C$3520="",0,$C$3520))</f>
        <v>105.72120000000002</v>
      </c>
      <c r="H1369" s="1">
        <f>+_xlfn.XLOOKUP(LISTAS[[#This Row],[ID]],_01_CODIGOS_Y_COSTOS_xlsm[Producto y N°],_01_CODIGOS_Y_COSTOS_xlsm[COSTO],0,0,1)</f>
        <v>70.181100000000001</v>
      </c>
      <c r="I1369" s="115">
        <f>+IFERROR(LISTAS[[#This Row],[VENTA NETA]]/LISTAS[[#This Row],[COSTO]]-1,0)</f>
        <v>0.50640557073058168</v>
      </c>
      <c r="J1369" s="33" t="str">
        <f>IFERROR(VLOOKUP(LISTAS[[#This Row],[ID]],_01_CODIGOS_Y_COSTOS_xlsm[[Producto y N°]:[CODIGO]],2,0),"")</f>
        <v>D01A 1220</v>
      </c>
      <c r="M1369" s="22">
        <v>0.2</v>
      </c>
      <c r="N1369" s="23">
        <f>+LISTAS[[#This Row],[Precio]]+(LISTAS[[#This Row],[Precio]]*M1369)</f>
        <v>313.24800000000005</v>
      </c>
      <c r="O1369" s="24">
        <f t="shared" si="36"/>
        <v>126.86544000000002</v>
      </c>
      <c r="Q1369" s="21">
        <f>IFERROR(O1369/LISTAS[[#This Row],[COSTO]]-1,"")</f>
        <v>0.80768668487669792</v>
      </c>
      <c r="R1369" t="str">
        <f>+LISTAS[[#This Row],[ID]]</f>
        <v>SUPLEMENTO 0,212x20</v>
      </c>
      <c r="T1369" s="29"/>
      <c r="U1369" s="25">
        <f>LISTAS[[#This Row],[COSTO]]+(LISTAS[[#This Row],[COSTO]]*T1369)</f>
        <v>70.181100000000001</v>
      </c>
      <c r="V1369" s="30">
        <f>IF(T1369="",0,U1369/LISTAS[[#This Row],[VENTA NETA]]-1)</f>
        <v>0</v>
      </c>
      <c r="X1369" s="25">
        <v>18.047999999999998</v>
      </c>
      <c r="Y1369" s="31">
        <f>IFERROR(LISTAS[[#This Row],[COSTO]]/X1369-1,"")</f>
        <v>2.8885804521276599</v>
      </c>
    </row>
    <row r="1370" spans="1:25" x14ac:dyDescent="0.2">
      <c r="A1370" s="6" t="s">
        <v>2102</v>
      </c>
      <c r="B1370" t="s">
        <v>2069</v>
      </c>
      <c r="C1370" t="s">
        <v>2103</v>
      </c>
      <c r="D1370" t="s">
        <v>2103</v>
      </c>
      <c r="E1370" s="2">
        <v>338.14</v>
      </c>
      <c r="F1370" s="6" t="str">
        <f>+_xlfn.XLOOKUP(LISTAS[[#This Row],[ID]],_01_CODIGOS_Y_COSTOS_xlsm[Producto y N°],_01_CODIGOS_Y_COSTOS_xlsm[FABRICA],"",0,1)</f>
        <v>SKOTNICA</v>
      </c>
      <c r="G1370" s="13">
        <f>LISTAS[[#This Row],[Precio]]*(1-0.46)*(1-IF($C$3520="",0,$C$3520))</f>
        <v>136.94670000000002</v>
      </c>
      <c r="H1370" s="1">
        <f>+_xlfn.XLOOKUP(LISTAS[[#This Row],[ID]],_01_CODIGOS_Y_COSTOS_xlsm[Producto y N°],_01_CODIGOS_Y_COSTOS_xlsm[COSTO],0,0,1)</f>
        <v>90.910499999999999</v>
      </c>
      <c r="I1370" s="115">
        <f>+IFERROR(LISTAS[[#This Row],[VENTA NETA]]/LISTAS[[#This Row],[COSTO]]-1,0)</f>
        <v>0.50639035094956064</v>
      </c>
      <c r="J1370" s="33" t="str">
        <f>IFERROR(VLOOKUP(LISTAS[[#This Row],[ID]],_01_CODIGOS_Y_COSTOS_xlsm[[Producto y N°]:[CODIGO]],2,0),"")</f>
        <v>D01B 012</v>
      </c>
      <c r="M1370" s="22">
        <v>0.2</v>
      </c>
      <c r="N1370" s="23">
        <f>+LISTAS[[#This Row],[Precio]]+(LISTAS[[#This Row],[Precio]]*M1370)</f>
        <v>405.76799999999997</v>
      </c>
      <c r="O1370" s="24">
        <f t="shared" si="36"/>
        <v>164.33604</v>
      </c>
      <c r="Q1370" s="21">
        <f>IFERROR(O1370/LISTAS[[#This Row],[COSTO]]-1,"")</f>
        <v>0.80766842113947224</v>
      </c>
      <c r="R1370" t="str">
        <f>+LISTAS[[#This Row],[ID]]</f>
        <v>SUPLEMENTO 0,212x28</v>
      </c>
      <c r="T1370" s="29"/>
      <c r="U1370" s="25">
        <f>LISTAS[[#This Row],[COSTO]]+(LISTAS[[#This Row],[COSTO]]*T1370)</f>
        <v>90.910499999999999</v>
      </c>
      <c r="V1370" s="30">
        <f>IF(T1370="",0,U1370/LISTAS[[#This Row],[VENTA NETA]]-1)</f>
        <v>0</v>
      </c>
      <c r="X1370" s="25">
        <v>27.071999999999999</v>
      </c>
      <c r="Y1370" s="31">
        <f>IFERROR(LISTAS[[#This Row],[COSTO]]/X1370-1,"")</f>
        <v>2.358100620567376</v>
      </c>
    </row>
    <row r="1371" spans="1:25" x14ac:dyDescent="0.2">
      <c r="A1371" s="6" t="s">
        <v>2104</v>
      </c>
      <c r="B1371" t="s">
        <v>2069</v>
      </c>
      <c r="C1371" t="s">
        <v>2105</v>
      </c>
      <c r="D1371" t="s">
        <v>2105</v>
      </c>
      <c r="E1371" s="2">
        <v>209.06</v>
      </c>
      <c r="F1371" s="6" t="str">
        <f>+_xlfn.XLOOKUP(LISTAS[[#This Row],[ID]],_01_CODIGOS_Y_COSTOS_xlsm[Producto y N°],_01_CODIGOS_Y_COSTOS_xlsm[FABRICA],"",0,1)</f>
        <v>SKOTNICA</v>
      </c>
      <c r="G1371" s="13">
        <f>LISTAS[[#This Row],[Precio]]*(1-0.46)*(1-IF($C$3520="",0,$C$3520))</f>
        <v>84.669300000000007</v>
      </c>
      <c r="H1371" s="1">
        <f>+_xlfn.XLOOKUP(LISTAS[[#This Row],[ID]],_01_CODIGOS_Y_COSTOS_xlsm[Producto y N°],_01_CODIGOS_Y_COSTOS_xlsm[COSTO],0,0,1)</f>
        <v>56.209899999999998</v>
      </c>
      <c r="I1371" s="115">
        <f>+IFERROR(LISTAS[[#This Row],[VENTA NETA]]/LISTAS[[#This Row],[COSTO]]-1,0)</f>
        <v>0.5063058286885409</v>
      </c>
      <c r="J1371" s="33" t="str">
        <f>IFERROR(VLOOKUP(LISTAS[[#This Row],[ID]],_01_CODIGOS_Y_COSTOS_xlsm[[Producto y N°]:[CODIGO]],2,0),"")</f>
        <v>D01C 1318</v>
      </c>
      <c r="M1371" s="22">
        <v>0.2</v>
      </c>
      <c r="N1371" s="23">
        <f>+LISTAS[[#This Row],[Precio]]+(LISTAS[[#This Row],[Precio]]*M1371)</f>
        <v>250.87200000000001</v>
      </c>
      <c r="O1371" s="24">
        <f t="shared" si="36"/>
        <v>101.60316000000002</v>
      </c>
      <c r="Q1371" s="21">
        <f>IFERROR(O1371/LISTAS[[#This Row],[COSTO]]-1,"")</f>
        <v>0.80756699442624913</v>
      </c>
      <c r="R1371" t="str">
        <f>+LISTAS[[#This Row],[ID]]</f>
        <v>SUPLEMENTO 0,213x18</v>
      </c>
      <c r="T1371" s="29"/>
      <c r="U1371" s="25">
        <f>LISTAS[[#This Row],[COSTO]]+(LISTAS[[#This Row],[COSTO]]*T1371)</f>
        <v>56.209899999999998</v>
      </c>
      <c r="V1371" s="30">
        <f>IF(T1371="",0,U1371/LISTAS[[#This Row],[VENTA NETA]]-1)</f>
        <v>0</v>
      </c>
      <c r="X1371" s="25">
        <v>18.047999999999998</v>
      </c>
      <c r="Y1371" s="31">
        <f>IFERROR(LISTAS[[#This Row],[COSTO]]/X1371-1,"")</f>
        <v>2.1144669769503546</v>
      </c>
    </row>
    <row r="1372" spans="1:25" x14ac:dyDescent="0.2">
      <c r="A1372" s="6" t="s">
        <v>2106</v>
      </c>
      <c r="B1372" t="s">
        <v>2069</v>
      </c>
      <c r="C1372" t="s">
        <v>2107</v>
      </c>
      <c r="D1372" t="s">
        <v>2107</v>
      </c>
      <c r="E1372" s="2">
        <v>261.04000000000002</v>
      </c>
      <c r="F1372" s="6" t="str">
        <f>+_xlfn.XLOOKUP(LISTAS[[#This Row],[ID]],_01_CODIGOS_Y_COSTOS_xlsm[Producto y N°],_01_CODIGOS_Y_COSTOS_xlsm[FABRICA],"",0,1)</f>
        <v>SKOTNICA</v>
      </c>
      <c r="G1372" s="13">
        <f>LISTAS[[#This Row],[Precio]]*(1-0.46)*(1-IF($C$3520="",0,$C$3520))</f>
        <v>105.72120000000002</v>
      </c>
      <c r="H1372" s="1">
        <f>+_xlfn.XLOOKUP(LISTAS[[#This Row],[ID]],_01_CODIGOS_Y_COSTOS_xlsm[Producto y N°],_01_CODIGOS_Y_COSTOS_xlsm[COSTO],0,0,1)</f>
        <v>70.181100000000001</v>
      </c>
      <c r="I1372" s="115">
        <f>+IFERROR(LISTAS[[#This Row],[VENTA NETA]]/LISTAS[[#This Row],[COSTO]]-1,0)</f>
        <v>0.50640557073058168</v>
      </c>
      <c r="J1372" s="33" t="str">
        <f>IFERROR(VLOOKUP(LISTAS[[#This Row],[ID]],_01_CODIGOS_Y_COSTOS_xlsm[[Producto y N°]:[CODIGO]],2,0),"")</f>
        <v>D01A 1321</v>
      </c>
      <c r="M1372" s="22">
        <v>0.2</v>
      </c>
      <c r="N1372" s="23">
        <f>+LISTAS[[#This Row],[Precio]]+(LISTAS[[#This Row],[Precio]]*M1372)</f>
        <v>313.24800000000005</v>
      </c>
      <c r="O1372" s="24">
        <f t="shared" si="36"/>
        <v>126.86544000000002</v>
      </c>
      <c r="Q1372" s="21">
        <f>IFERROR(O1372/LISTAS[[#This Row],[COSTO]]-1,"")</f>
        <v>0.80768668487669792</v>
      </c>
      <c r="R1372" t="str">
        <f>+LISTAS[[#This Row],[ID]]</f>
        <v>SUPLEMENTO 0,213x21</v>
      </c>
      <c r="T1372" s="29"/>
      <c r="U1372" s="25">
        <f>LISTAS[[#This Row],[COSTO]]+(LISTAS[[#This Row],[COSTO]]*T1372)</f>
        <v>70.181100000000001</v>
      </c>
      <c r="V1372" s="30">
        <f>IF(T1372="",0,U1372/LISTAS[[#This Row],[VENTA NETA]]-1)</f>
        <v>0</v>
      </c>
      <c r="X1372" s="25">
        <v>18.047999999999998</v>
      </c>
      <c r="Y1372" s="31">
        <f>IFERROR(LISTAS[[#This Row],[COSTO]]/X1372-1,"")</f>
        <v>2.8885804521276599</v>
      </c>
    </row>
    <row r="1373" spans="1:25" x14ac:dyDescent="0.2">
      <c r="A1373" s="6" t="s">
        <v>2108</v>
      </c>
      <c r="B1373" t="s">
        <v>2069</v>
      </c>
      <c r="C1373" t="s">
        <v>2109</v>
      </c>
      <c r="D1373" t="s">
        <v>2109</v>
      </c>
      <c r="E1373" s="2">
        <v>415.48</v>
      </c>
      <c r="F1373" s="6" t="str">
        <f>+_xlfn.XLOOKUP(LISTAS[[#This Row],[ID]],_01_CODIGOS_Y_COSTOS_xlsm[Producto y N°],_01_CODIGOS_Y_COSTOS_xlsm[FABRICA],"",0,1)</f>
        <v>SKOTNICA</v>
      </c>
      <c r="G1373" s="13">
        <f>LISTAS[[#This Row],[Precio]]*(1-0.46)*(1-IF($C$3520="",0,$C$3520))</f>
        <v>168.26940000000002</v>
      </c>
      <c r="H1373" s="1">
        <f>+_xlfn.XLOOKUP(LISTAS[[#This Row],[ID]],_01_CODIGOS_Y_COSTOS_xlsm[Producto y N°],_01_CODIGOS_Y_COSTOS_xlsm[COSTO],0,0,1)</f>
        <v>111.70489999999999</v>
      </c>
      <c r="I1373" s="115">
        <f>+IFERROR(LISTAS[[#This Row],[VENTA NETA]]/LISTAS[[#This Row],[COSTO]]-1,0)</f>
        <v>0.50637438465098694</v>
      </c>
      <c r="J1373" s="33" t="str">
        <f>IFERROR(VLOOKUP(LISTAS[[#This Row],[ID]],_01_CODIGOS_Y_COSTOS_xlsm[[Producto y N°]:[CODIGO]],2,0),"")</f>
        <v>D01B 013</v>
      </c>
      <c r="M1373" s="22">
        <v>0.2</v>
      </c>
      <c r="N1373" s="23">
        <f>+LISTAS[[#This Row],[Precio]]+(LISTAS[[#This Row],[Precio]]*M1373)</f>
        <v>498.57600000000002</v>
      </c>
      <c r="O1373" s="24">
        <f t="shared" si="36"/>
        <v>201.92328000000001</v>
      </c>
      <c r="Q1373" s="21">
        <f>IFERROR(O1373/LISTAS[[#This Row],[COSTO]]-1,"")</f>
        <v>0.80764926158118411</v>
      </c>
      <c r="R1373" t="str">
        <f>+LISTAS[[#This Row],[ID]]</f>
        <v>SUPLEMENTO 0,213x29</v>
      </c>
      <c r="T1373" s="29"/>
      <c r="U1373" s="25">
        <f>LISTAS[[#This Row],[COSTO]]+(LISTAS[[#This Row],[COSTO]]*T1373)</f>
        <v>111.70489999999999</v>
      </c>
      <c r="V1373" s="30">
        <f>IF(T1373="",0,U1373/LISTAS[[#This Row],[VENTA NETA]]-1)</f>
        <v>0</v>
      </c>
      <c r="X1373" s="25">
        <v>29.327999999999999</v>
      </c>
      <c r="Y1373" s="31">
        <f>IFERROR(LISTAS[[#This Row],[COSTO]]/X1373-1,"")</f>
        <v>2.8088141025641025</v>
      </c>
    </row>
    <row r="1374" spans="1:25" x14ac:dyDescent="0.2">
      <c r="A1374" s="6" t="s">
        <v>2110</v>
      </c>
      <c r="B1374" t="s">
        <v>2069</v>
      </c>
      <c r="C1374" t="s">
        <v>2111</v>
      </c>
      <c r="D1374" t="s">
        <v>2111</v>
      </c>
      <c r="E1374" s="2">
        <v>261.04000000000002</v>
      </c>
      <c r="F1374" s="6" t="str">
        <f>+_xlfn.XLOOKUP(LISTAS[[#This Row],[ID]],_01_CODIGOS_Y_COSTOS_xlsm[Producto y N°],_01_CODIGOS_Y_COSTOS_xlsm[FABRICA],"",0,1)</f>
        <v>SKOTNICA</v>
      </c>
      <c r="G1374" s="13">
        <f>LISTAS[[#This Row],[Precio]]*(1-0.46)*(1-IF($C$3520="",0,$C$3520))</f>
        <v>105.72120000000002</v>
      </c>
      <c r="H1374" s="1">
        <f>+_xlfn.XLOOKUP(LISTAS[[#This Row],[ID]],_01_CODIGOS_Y_COSTOS_xlsm[Producto y N°],_01_CODIGOS_Y_COSTOS_xlsm[COSTO],0,0,1)</f>
        <v>70.181100000000001</v>
      </c>
      <c r="I1374" s="115">
        <f>+IFERROR(LISTAS[[#This Row],[VENTA NETA]]/LISTAS[[#This Row],[COSTO]]-1,0)</f>
        <v>0.50640557073058168</v>
      </c>
      <c r="J1374" s="33" t="str">
        <f>IFERROR(VLOOKUP(LISTAS[[#This Row],[ID]],_01_CODIGOS_Y_COSTOS_xlsm[[Producto y N°]:[CODIGO]],2,0),"")</f>
        <v>D01C 1419</v>
      </c>
      <c r="M1374" s="22">
        <v>0.2</v>
      </c>
      <c r="N1374" s="23">
        <f>+LISTAS[[#This Row],[Precio]]+(LISTAS[[#This Row],[Precio]]*M1374)</f>
        <v>313.24800000000005</v>
      </c>
      <c r="O1374" s="24">
        <f t="shared" si="36"/>
        <v>126.86544000000002</v>
      </c>
      <c r="Q1374" s="21">
        <f>IFERROR(O1374/LISTAS[[#This Row],[COSTO]]-1,"")</f>
        <v>0.80768668487669792</v>
      </c>
      <c r="R1374" t="str">
        <f>+LISTAS[[#This Row],[ID]]</f>
        <v>SUPLEMENTO 0,214x19</v>
      </c>
      <c r="T1374" s="29"/>
      <c r="U1374" s="25">
        <f>LISTAS[[#This Row],[COSTO]]+(LISTAS[[#This Row],[COSTO]]*T1374)</f>
        <v>70.181100000000001</v>
      </c>
      <c r="V1374" s="30">
        <f>IF(T1374="",0,U1374/LISTAS[[#This Row],[VENTA NETA]]-1)</f>
        <v>0</v>
      </c>
      <c r="X1374" s="25">
        <v>18.047999999999998</v>
      </c>
      <c r="Y1374" s="31">
        <f>IFERROR(LISTAS[[#This Row],[COSTO]]/X1374-1,"")</f>
        <v>2.8885804521276599</v>
      </c>
    </row>
    <row r="1375" spans="1:25" x14ac:dyDescent="0.2">
      <c r="A1375" s="6" t="s">
        <v>2112</v>
      </c>
      <c r="B1375" t="s">
        <v>2069</v>
      </c>
      <c r="C1375" t="s">
        <v>2113</v>
      </c>
      <c r="D1375" t="s">
        <v>2113</v>
      </c>
      <c r="E1375" s="2">
        <v>261.04000000000002</v>
      </c>
      <c r="F1375" s="6" t="str">
        <f>+_xlfn.XLOOKUP(LISTAS[[#This Row],[ID]],_01_CODIGOS_Y_COSTOS_xlsm[Producto y N°],_01_CODIGOS_Y_COSTOS_xlsm[FABRICA],"",0,1)</f>
        <v>SKOTNICA</v>
      </c>
      <c r="G1375" s="13">
        <f>LISTAS[[#This Row],[Precio]]*(1-0.46)*(1-IF($C$3520="",0,$C$3520))</f>
        <v>105.72120000000002</v>
      </c>
      <c r="H1375" s="1">
        <f>+_xlfn.XLOOKUP(LISTAS[[#This Row],[ID]],_01_CODIGOS_Y_COSTOS_xlsm[Producto y N°],_01_CODIGOS_Y_COSTOS_xlsm[COSTO],0,0,1)</f>
        <v>70.181100000000001</v>
      </c>
      <c r="I1375" s="115">
        <f>+IFERROR(LISTAS[[#This Row],[VENTA NETA]]/LISTAS[[#This Row],[COSTO]]-1,0)</f>
        <v>0.50640557073058168</v>
      </c>
      <c r="J1375" s="33" t="str">
        <f>IFERROR(VLOOKUP(LISTAS[[#This Row],[ID]],_01_CODIGOS_Y_COSTOS_xlsm[[Producto y N°]:[CODIGO]],2,0),"")</f>
        <v>D01A 1422</v>
      </c>
      <c r="M1375" s="22">
        <v>0.2</v>
      </c>
      <c r="N1375" s="23">
        <f>+LISTAS[[#This Row],[Precio]]+(LISTAS[[#This Row],[Precio]]*M1375)</f>
        <v>313.24800000000005</v>
      </c>
      <c r="O1375" s="24">
        <f t="shared" si="36"/>
        <v>126.86544000000002</v>
      </c>
      <c r="Q1375" s="21">
        <f>IFERROR(O1375/LISTAS[[#This Row],[COSTO]]-1,"")</f>
        <v>0.80768668487669792</v>
      </c>
      <c r="R1375" t="str">
        <f>+LISTAS[[#This Row],[ID]]</f>
        <v>SUPLEMENTO 0,214x22</v>
      </c>
      <c r="T1375" s="29"/>
      <c r="U1375" s="25">
        <f>LISTAS[[#This Row],[COSTO]]+(LISTAS[[#This Row],[COSTO]]*T1375)</f>
        <v>70.181100000000001</v>
      </c>
      <c r="V1375" s="30">
        <f>IF(T1375="",0,U1375/LISTAS[[#This Row],[VENTA NETA]]-1)</f>
        <v>0</v>
      </c>
      <c r="X1375" s="25">
        <v>20.303999999999998</v>
      </c>
      <c r="Y1375" s="31">
        <f>IFERROR(LISTAS[[#This Row],[COSTO]]/X1375-1,"")</f>
        <v>2.456515957446809</v>
      </c>
    </row>
    <row r="1376" spans="1:25" x14ac:dyDescent="0.2">
      <c r="A1376" s="6" t="s">
        <v>2114</v>
      </c>
      <c r="B1376" t="s">
        <v>2069</v>
      </c>
      <c r="C1376" t="s">
        <v>2115</v>
      </c>
      <c r="D1376" t="s">
        <v>2115</v>
      </c>
      <c r="E1376" s="2">
        <v>415.48</v>
      </c>
      <c r="F1376" s="6" t="str">
        <f>+_xlfn.XLOOKUP(LISTAS[[#This Row],[ID]],_01_CODIGOS_Y_COSTOS_xlsm[Producto y N°],_01_CODIGOS_Y_COSTOS_xlsm[FABRICA],"",0,1)</f>
        <v>SKOTNICA</v>
      </c>
      <c r="G1376" s="13">
        <f>LISTAS[[#This Row],[Precio]]*(1-0.46)*(1-IF($C$3520="",0,$C$3520))</f>
        <v>168.26940000000002</v>
      </c>
      <c r="H1376" s="1">
        <f>+_xlfn.XLOOKUP(LISTAS[[#This Row],[ID]],_01_CODIGOS_Y_COSTOS_xlsm[Producto y N°],_01_CODIGOS_Y_COSTOS_xlsm[COSTO],0,0,1)</f>
        <v>111.70489999999999</v>
      </c>
      <c r="I1376" s="115">
        <f>+IFERROR(LISTAS[[#This Row],[VENTA NETA]]/LISTAS[[#This Row],[COSTO]]-1,0)</f>
        <v>0.50637438465098694</v>
      </c>
      <c r="J1376" s="33" t="str">
        <f>IFERROR(VLOOKUP(LISTAS[[#This Row],[ID]],_01_CODIGOS_Y_COSTOS_xlsm[[Producto y N°]:[CODIGO]],2,0),"")</f>
        <v>D01B 014</v>
      </c>
      <c r="M1376" s="22">
        <v>0.2</v>
      </c>
      <c r="N1376" s="23">
        <f>+LISTAS[[#This Row],[Precio]]+(LISTAS[[#This Row],[Precio]]*M1376)</f>
        <v>498.57600000000002</v>
      </c>
      <c r="O1376" s="24">
        <f t="shared" si="36"/>
        <v>201.92328000000001</v>
      </c>
      <c r="Q1376" s="21">
        <f>IFERROR(O1376/LISTAS[[#This Row],[COSTO]]-1,"")</f>
        <v>0.80764926158118411</v>
      </c>
      <c r="R1376" t="str">
        <f>+LISTAS[[#This Row],[ID]]</f>
        <v>SUPLEMENTO 0,214x30</v>
      </c>
      <c r="T1376" s="29"/>
      <c r="U1376" s="25">
        <f>LISTAS[[#This Row],[COSTO]]+(LISTAS[[#This Row],[COSTO]]*T1376)</f>
        <v>111.70489999999999</v>
      </c>
      <c r="V1376" s="30">
        <f>IF(T1376="",0,U1376/LISTAS[[#This Row],[VENTA NETA]]-1)</f>
        <v>0</v>
      </c>
      <c r="X1376" s="25">
        <v>29.327999999999999</v>
      </c>
      <c r="Y1376" s="31">
        <f>IFERROR(LISTAS[[#This Row],[COSTO]]/X1376-1,"")</f>
        <v>2.8088141025641025</v>
      </c>
    </row>
    <row r="1377" spans="1:25" x14ac:dyDescent="0.2">
      <c r="A1377" s="6" t="s">
        <v>2116</v>
      </c>
      <c r="B1377" t="s">
        <v>2069</v>
      </c>
      <c r="C1377" t="s">
        <v>2117</v>
      </c>
      <c r="D1377" t="s">
        <v>2117</v>
      </c>
      <c r="E1377" s="2">
        <v>261.04000000000002</v>
      </c>
      <c r="F1377" s="6" t="str">
        <f>+_xlfn.XLOOKUP(LISTAS[[#This Row],[ID]],_01_CODIGOS_Y_COSTOS_xlsm[Producto y N°],_01_CODIGOS_Y_COSTOS_xlsm[FABRICA],"",0,1)</f>
        <v>SKOTNICA</v>
      </c>
      <c r="G1377" s="13">
        <f>LISTAS[[#This Row],[Precio]]*(1-0.46)*(1-IF($C$3520="",0,$C$3520))</f>
        <v>105.72120000000002</v>
      </c>
      <c r="H1377" s="1">
        <f>+_xlfn.XLOOKUP(LISTAS[[#This Row],[ID]],_01_CODIGOS_Y_COSTOS_xlsm[Producto y N°],_01_CODIGOS_Y_COSTOS_xlsm[COSTO],0,0,1)</f>
        <v>70.181100000000001</v>
      </c>
      <c r="I1377" s="115">
        <f>+IFERROR(LISTAS[[#This Row],[VENTA NETA]]/LISTAS[[#This Row],[COSTO]]-1,0)</f>
        <v>0.50640557073058168</v>
      </c>
      <c r="J1377" s="33" t="str">
        <f>IFERROR(VLOOKUP(LISTAS[[#This Row],[ID]],_01_CODIGOS_Y_COSTOS_xlsm[[Producto y N°]:[CODIGO]],2,0),"")</f>
        <v>D01C 1520</v>
      </c>
      <c r="M1377" s="22">
        <v>0.2</v>
      </c>
      <c r="N1377" s="23">
        <f>+LISTAS[[#This Row],[Precio]]+(LISTAS[[#This Row],[Precio]]*M1377)</f>
        <v>313.24800000000005</v>
      </c>
      <c r="O1377" s="24">
        <f t="shared" si="36"/>
        <v>126.86544000000002</v>
      </c>
      <c r="Q1377" s="21">
        <f>IFERROR(O1377/LISTAS[[#This Row],[COSTO]]-1,"")</f>
        <v>0.80768668487669792</v>
      </c>
      <c r="R1377" t="str">
        <f>+LISTAS[[#This Row],[ID]]</f>
        <v>SUPLEMENTO 0,215x20</v>
      </c>
      <c r="T1377" s="29"/>
      <c r="U1377" s="25">
        <f>LISTAS[[#This Row],[COSTO]]+(LISTAS[[#This Row],[COSTO]]*T1377)</f>
        <v>70.181100000000001</v>
      </c>
      <c r="V1377" s="30">
        <f>IF(T1377="",0,U1377/LISTAS[[#This Row],[VENTA NETA]]-1)</f>
        <v>0</v>
      </c>
      <c r="X1377" s="25">
        <v>18.047999999999998</v>
      </c>
      <c r="Y1377" s="31">
        <f>IFERROR(LISTAS[[#This Row],[COSTO]]/X1377-1,"")</f>
        <v>2.8885804521276599</v>
      </c>
    </row>
    <row r="1378" spans="1:25" x14ac:dyDescent="0.2">
      <c r="A1378" s="6" t="s">
        <v>2118</v>
      </c>
      <c r="B1378" t="s">
        <v>2069</v>
      </c>
      <c r="C1378" t="s">
        <v>2119</v>
      </c>
      <c r="D1378" t="s">
        <v>2119</v>
      </c>
      <c r="E1378" s="2">
        <v>261.04000000000002</v>
      </c>
      <c r="F1378" s="6" t="str">
        <f>+_xlfn.XLOOKUP(LISTAS[[#This Row],[ID]],_01_CODIGOS_Y_COSTOS_xlsm[Producto y N°],_01_CODIGOS_Y_COSTOS_xlsm[FABRICA],"",0,1)</f>
        <v>SKOTNICA</v>
      </c>
      <c r="G1378" s="13">
        <f>LISTAS[[#This Row],[Precio]]*(1-0.46)*(1-IF($C$3520="",0,$C$3520))</f>
        <v>105.72120000000002</v>
      </c>
      <c r="H1378" s="1">
        <f>+_xlfn.XLOOKUP(LISTAS[[#This Row],[ID]],_01_CODIGOS_Y_COSTOS_xlsm[Producto y N°],_01_CODIGOS_Y_COSTOS_xlsm[COSTO],0,0,1)</f>
        <v>70.181100000000001</v>
      </c>
      <c r="I1378" s="115">
        <f>+IFERROR(LISTAS[[#This Row],[VENTA NETA]]/LISTAS[[#This Row],[COSTO]]-1,0)</f>
        <v>0.50640557073058168</v>
      </c>
      <c r="J1378" s="33" t="str">
        <f>IFERROR(VLOOKUP(LISTAS[[#This Row],[ID]],_01_CODIGOS_Y_COSTOS_xlsm[[Producto y N°]:[CODIGO]],2,0),"")</f>
        <v>D01A 1523</v>
      </c>
      <c r="M1378" s="22">
        <v>0.2</v>
      </c>
      <c r="N1378" s="23">
        <f>+LISTAS[[#This Row],[Precio]]+(LISTAS[[#This Row],[Precio]]*M1378)</f>
        <v>313.24800000000005</v>
      </c>
      <c r="O1378" s="24">
        <f t="shared" si="36"/>
        <v>126.86544000000002</v>
      </c>
      <c r="Q1378" s="21">
        <f>IFERROR(O1378/LISTAS[[#This Row],[COSTO]]-1,"")</f>
        <v>0.80768668487669792</v>
      </c>
      <c r="R1378" t="str">
        <f>+LISTAS[[#This Row],[ID]]</f>
        <v>SUPLEMENTO 0,215x23</v>
      </c>
      <c r="T1378" s="29"/>
      <c r="U1378" s="25">
        <f>LISTAS[[#This Row],[COSTO]]+(LISTAS[[#This Row],[COSTO]]*T1378)</f>
        <v>70.181100000000001</v>
      </c>
      <c r="V1378" s="30">
        <f>IF(T1378="",0,U1378/LISTAS[[#This Row],[VENTA NETA]]-1)</f>
        <v>0</v>
      </c>
      <c r="X1378" s="25">
        <v>20.303999999999998</v>
      </c>
      <c r="Y1378" s="31">
        <f>IFERROR(LISTAS[[#This Row],[COSTO]]/X1378-1,"")</f>
        <v>2.456515957446809</v>
      </c>
    </row>
    <row r="1379" spans="1:25" x14ac:dyDescent="0.2">
      <c r="A1379" s="6" t="s">
        <v>2120</v>
      </c>
      <c r="B1379" t="s">
        <v>2069</v>
      </c>
      <c r="C1379" t="s">
        <v>2121</v>
      </c>
      <c r="D1379" t="s">
        <v>2121</v>
      </c>
      <c r="E1379" s="2">
        <v>0</v>
      </c>
      <c r="F1379" s="6" t="str">
        <f>+_xlfn.XLOOKUP(LISTAS[[#This Row],[ID]],_01_CODIGOS_Y_COSTOS_xlsm[Producto y N°],_01_CODIGOS_Y_COSTOS_xlsm[FABRICA],"",0,1)</f>
        <v>SKOTNICA</v>
      </c>
      <c r="G1379" s="13">
        <f>LISTAS[[#This Row],[Precio]]*(1-0.46)*(1-IF($C$3520="",0,$C$3520))</f>
        <v>0</v>
      </c>
      <c r="H1379" s="1">
        <f>+_xlfn.XLOOKUP(LISTAS[[#This Row],[ID]],_01_CODIGOS_Y_COSTOS_xlsm[Producto y N°],_01_CODIGOS_Y_COSTOS_xlsm[COSTO],0,0,1)</f>
        <v>0</v>
      </c>
      <c r="I1379" s="115">
        <f>+IFERROR(LISTAS[[#This Row],[VENTA NETA]]/LISTAS[[#This Row],[COSTO]]-1,0)</f>
        <v>0</v>
      </c>
      <c r="J1379" s="33" t="str">
        <f>IFERROR(VLOOKUP(LISTAS[[#This Row],[ID]],_01_CODIGOS_Y_COSTOS_xlsm[[Producto y N°]:[CODIGO]],2,0),"")</f>
        <v/>
      </c>
      <c r="M1379" s="22">
        <v>0</v>
      </c>
      <c r="N1379" s="23">
        <f>+LISTAS[[#This Row],[Precio]]+(LISTAS[[#This Row],[Precio]]*M1379)</f>
        <v>0</v>
      </c>
      <c r="O1379" s="24">
        <f t="shared" si="36"/>
        <v>0</v>
      </c>
      <c r="Q1379" s="21" t="str">
        <f>IFERROR(O1379/LISTAS[[#This Row],[COSTO]]-1,"")</f>
        <v/>
      </c>
      <c r="R1379" t="str">
        <f>+LISTAS[[#This Row],[ID]]</f>
        <v>SUPLEMENTO 0,215x30</v>
      </c>
      <c r="T1379" s="29"/>
      <c r="U1379" s="25">
        <f>LISTAS[[#This Row],[COSTO]]+(LISTAS[[#This Row],[COSTO]]*T1379)</f>
        <v>0</v>
      </c>
      <c r="V1379" s="30">
        <f>IF(T1379="",0,U1379/LISTAS[[#This Row],[VENTA NETA]]-1)</f>
        <v>0</v>
      </c>
      <c r="X1379" s="25">
        <v>29.327999999999999</v>
      </c>
      <c r="Y1379" s="31">
        <f>IFERROR(LISTAS[[#This Row],[COSTO]]/X1379-1,"")</f>
        <v>-1</v>
      </c>
    </row>
    <row r="1380" spans="1:25" x14ac:dyDescent="0.2">
      <c r="A1380" s="6" t="s">
        <v>2122</v>
      </c>
      <c r="B1380" t="s">
        <v>2069</v>
      </c>
      <c r="C1380" t="s">
        <v>1970</v>
      </c>
      <c r="D1380" t="s">
        <v>1970</v>
      </c>
      <c r="E1380" s="2">
        <v>261.04000000000002</v>
      </c>
      <c r="F1380" s="6" t="str">
        <f>+_xlfn.XLOOKUP(LISTAS[[#This Row],[ID]],_01_CODIGOS_Y_COSTOS_xlsm[Producto y N°],_01_CODIGOS_Y_COSTOS_xlsm[FABRICA],"",0,1)</f>
        <v>SKOTNICA</v>
      </c>
      <c r="G1380" s="13">
        <f>LISTAS[[#This Row],[Precio]]*(1-0.46)*(1-IF($C$3520="",0,$C$3520))</f>
        <v>105.72120000000002</v>
      </c>
      <c r="H1380" s="1">
        <f>+_xlfn.XLOOKUP(LISTAS[[#This Row],[ID]],_01_CODIGOS_Y_COSTOS_xlsm[Producto y N°],_01_CODIGOS_Y_COSTOS_xlsm[COSTO],0,0,1)</f>
        <v>70.181100000000001</v>
      </c>
      <c r="I1380" s="115">
        <f>+IFERROR(LISTAS[[#This Row],[VENTA NETA]]/LISTAS[[#This Row],[COSTO]]-1,0)</f>
        <v>0.50640557073058168</v>
      </c>
      <c r="J1380" s="33" t="str">
        <f>IFERROR(VLOOKUP(LISTAS[[#This Row],[ID]],_01_CODIGOS_Y_COSTOS_xlsm[[Producto y N°]:[CODIGO]],2,0),"")</f>
        <v>D01C 1621</v>
      </c>
      <c r="M1380" s="22">
        <v>0.2</v>
      </c>
      <c r="N1380" s="23">
        <f>+LISTAS[[#This Row],[Precio]]+(LISTAS[[#This Row],[Precio]]*M1380)</f>
        <v>313.24800000000005</v>
      </c>
      <c r="O1380" s="24">
        <f t="shared" si="36"/>
        <v>126.86544000000002</v>
      </c>
      <c r="Q1380" s="21">
        <f>IFERROR(O1380/LISTAS[[#This Row],[COSTO]]-1,"")</f>
        <v>0.80768668487669792</v>
      </c>
      <c r="R1380" t="str">
        <f>+LISTAS[[#This Row],[ID]]</f>
        <v>SUPLEMENTO 0,216x21</v>
      </c>
      <c r="T1380" s="29"/>
      <c r="U1380" s="25">
        <f>LISTAS[[#This Row],[COSTO]]+(LISTAS[[#This Row],[COSTO]]*T1380)</f>
        <v>70.181100000000001</v>
      </c>
      <c r="V1380" s="30">
        <f>IF(T1380="",0,U1380/LISTAS[[#This Row],[VENTA NETA]]-1)</f>
        <v>0</v>
      </c>
      <c r="X1380" s="25">
        <v>18.047999999999998</v>
      </c>
      <c r="Y1380" s="31">
        <f>IFERROR(LISTAS[[#This Row],[COSTO]]/X1380-1,"")</f>
        <v>2.8885804521276599</v>
      </c>
    </row>
    <row r="1381" spans="1:25" x14ac:dyDescent="0.2">
      <c r="A1381" s="6" t="s">
        <v>2123</v>
      </c>
      <c r="B1381" t="s">
        <v>2069</v>
      </c>
      <c r="C1381" t="s">
        <v>2048</v>
      </c>
      <c r="D1381" t="s">
        <v>2048</v>
      </c>
      <c r="E1381" s="2">
        <v>338.14</v>
      </c>
      <c r="F1381" s="6" t="str">
        <f>+_xlfn.XLOOKUP(LISTAS[[#This Row],[ID]],_01_CODIGOS_Y_COSTOS_xlsm[Producto y N°],_01_CODIGOS_Y_COSTOS_xlsm[FABRICA],"",0,1)</f>
        <v>SKOTNICA</v>
      </c>
      <c r="G1381" s="13">
        <f>LISTAS[[#This Row],[Precio]]*(1-0.46)*(1-IF($C$3520="",0,$C$3520))</f>
        <v>136.94670000000002</v>
      </c>
      <c r="H1381" s="1">
        <f>+_xlfn.XLOOKUP(LISTAS[[#This Row],[ID]],_01_CODIGOS_Y_COSTOS_xlsm[Producto y N°],_01_CODIGOS_Y_COSTOS_xlsm[COSTO],0,0,1)</f>
        <v>90.910499999999999</v>
      </c>
      <c r="I1381" s="115">
        <f>+IFERROR(LISTAS[[#This Row],[VENTA NETA]]/LISTAS[[#This Row],[COSTO]]-1,0)</f>
        <v>0.50639035094956064</v>
      </c>
      <c r="J1381" s="33" t="str">
        <f>IFERROR(VLOOKUP(LISTAS[[#This Row],[ID]],_01_CODIGOS_Y_COSTOS_xlsm[[Producto y N°]:[CODIGO]],2,0),"")</f>
        <v>D01A 1624</v>
      </c>
      <c r="M1381" s="22">
        <v>0.2</v>
      </c>
      <c r="N1381" s="23">
        <f>+LISTAS[[#This Row],[Precio]]+(LISTAS[[#This Row],[Precio]]*M1381)</f>
        <v>405.76799999999997</v>
      </c>
      <c r="O1381" s="24">
        <f t="shared" si="36"/>
        <v>164.33604</v>
      </c>
      <c r="Q1381" s="21">
        <f>IFERROR(O1381/LISTAS[[#This Row],[COSTO]]-1,"")</f>
        <v>0.80766842113947224</v>
      </c>
      <c r="R1381" t="str">
        <f>+LISTAS[[#This Row],[ID]]</f>
        <v>SUPLEMENTO 0,216x24</v>
      </c>
      <c r="T1381" s="29"/>
      <c r="U1381" s="25">
        <f>LISTAS[[#This Row],[COSTO]]+(LISTAS[[#This Row],[COSTO]]*T1381)</f>
        <v>90.910499999999999</v>
      </c>
      <c r="V1381" s="30">
        <f>IF(T1381="",0,U1381/LISTAS[[#This Row],[VENTA NETA]]-1)</f>
        <v>0</v>
      </c>
      <c r="X1381" s="25">
        <v>20.303999999999998</v>
      </c>
      <c r="Y1381" s="31">
        <f>IFERROR(LISTAS[[#This Row],[COSTO]]/X1381-1,"")</f>
        <v>3.4774674940898347</v>
      </c>
    </row>
    <row r="1382" spans="1:25" x14ac:dyDescent="0.2">
      <c r="A1382" s="6" t="s">
        <v>2124</v>
      </c>
      <c r="B1382" t="s">
        <v>2069</v>
      </c>
      <c r="C1382" t="s">
        <v>2125</v>
      </c>
      <c r="D1382" t="s">
        <v>2125</v>
      </c>
      <c r="E1382" s="2">
        <v>415.48</v>
      </c>
      <c r="F1382" s="6" t="str">
        <f>+_xlfn.XLOOKUP(LISTAS[[#This Row],[ID]],_01_CODIGOS_Y_COSTOS_xlsm[Producto y N°],_01_CODIGOS_Y_COSTOS_xlsm[FABRICA],"",0,1)</f>
        <v>SKOTNICA</v>
      </c>
      <c r="G1382" s="13">
        <f>LISTAS[[#This Row],[Precio]]*(1-0.46)*(1-IF($C$3520="",0,$C$3520))</f>
        <v>168.26940000000002</v>
      </c>
      <c r="H1382" s="1">
        <f>+_xlfn.XLOOKUP(LISTAS[[#This Row],[ID]],_01_CODIGOS_Y_COSTOS_xlsm[Producto y N°],_01_CODIGOS_Y_COSTOS_xlsm[COSTO],0,0,1)</f>
        <v>111.70489999999999</v>
      </c>
      <c r="I1382" s="115">
        <f>+IFERROR(LISTAS[[#This Row],[VENTA NETA]]/LISTAS[[#This Row],[COSTO]]-1,0)</f>
        <v>0.50637438465098694</v>
      </c>
      <c r="J1382" s="33" t="str">
        <f>IFERROR(VLOOKUP(LISTAS[[#This Row],[ID]],_01_CODIGOS_Y_COSTOS_xlsm[[Producto y N°]:[CODIGO]],2,0),"")</f>
        <v>D01B 016</v>
      </c>
      <c r="M1382" s="22">
        <v>0.2</v>
      </c>
      <c r="N1382" s="23">
        <f>+LISTAS[[#This Row],[Precio]]+(LISTAS[[#This Row],[Precio]]*M1382)</f>
        <v>498.57600000000002</v>
      </c>
      <c r="O1382" s="24">
        <f t="shared" si="36"/>
        <v>201.92328000000001</v>
      </c>
      <c r="Q1382" s="21">
        <f>IFERROR(O1382/LISTAS[[#This Row],[COSTO]]-1,"")</f>
        <v>0.80764926158118411</v>
      </c>
      <c r="R1382" t="str">
        <f>+LISTAS[[#This Row],[ID]]</f>
        <v>SUPLEMENTO 0,216x32</v>
      </c>
      <c r="T1382" s="29"/>
      <c r="U1382" s="25">
        <f>LISTAS[[#This Row],[COSTO]]+(LISTAS[[#This Row],[COSTO]]*T1382)</f>
        <v>111.70489999999999</v>
      </c>
      <c r="V1382" s="30">
        <f>IF(T1382="",0,U1382/LISTAS[[#This Row],[VENTA NETA]]-1)</f>
        <v>0</v>
      </c>
      <c r="X1382" s="25">
        <v>31.584</v>
      </c>
      <c r="Y1382" s="31">
        <f>IFERROR(LISTAS[[#This Row],[COSTO]]/X1382-1,"")</f>
        <v>2.5367559523809522</v>
      </c>
    </row>
    <row r="1383" spans="1:25" x14ac:dyDescent="0.2">
      <c r="A1383" s="6" t="s">
        <v>2126</v>
      </c>
      <c r="B1383" t="s">
        <v>2069</v>
      </c>
      <c r="C1383" t="s">
        <v>1972</v>
      </c>
      <c r="D1383" t="s">
        <v>1972</v>
      </c>
      <c r="E1383" s="2">
        <v>261.04000000000002</v>
      </c>
      <c r="F1383" s="6" t="str">
        <f>+_xlfn.XLOOKUP(LISTAS[[#This Row],[ID]],_01_CODIGOS_Y_COSTOS_xlsm[Producto y N°],_01_CODIGOS_Y_COSTOS_xlsm[FABRICA],"",0,1)</f>
        <v>SKOTNICA</v>
      </c>
      <c r="G1383" s="13">
        <f>LISTAS[[#This Row],[Precio]]*(1-0.46)*(1-IF($C$3520="",0,$C$3520))</f>
        <v>105.72120000000002</v>
      </c>
      <c r="H1383" s="1">
        <f>+_xlfn.XLOOKUP(LISTAS[[#This Row],[ID]],_01_CODIGOS_Y_COSTOS_xlsm[Producto y N°],_01_CODIGOS_Y_COSTOS_xlsm[COSTO],0,0,1)</f>
        <v>70.181100000000001</v>
      </c>
      <c r="I1383" s="115">
        <f>+IFERROR(LISTAS[[#This Row],[VENTA NETA]]/LISTAS[[#This Row],[COSTO]]-1,0)</f>
        <v>0.50640557073058168</v>
      </c>
      <c r="J1383" s="33" t="str">
        <f>IFERROR(VLOOKUP(LISTAS[[#This Row],[ID]],_01_CODIGOS_Y_COSTOS_xlsm[[Producto y N°]:[CODIGO]],2,0),"")</f>
        <v>D01C 1722</v>
      </c>
      <c r="M1383" s="22">
        <v>0.2</v>
      </c>
      <c r="N1383" s="23">
        <f>+LISTAS[[#This Row],[Precio]]+(LISTAS[[#This Row],[Precio]]*M1383)</f>
        <v>313.24800000000005</v>
      </c>
      <c r="O1383" s="24">
        <f t="shared" si="36"/>
        <v>126.86544000000002</v>
      </c>
      <c r="Q1383" s="21">
        <f>IFERROR(O1383/LISTAS[[#This Row],[COSTO]]-1,"")</f>
        <v>0.80768668487669792</v>
      </c>
      <c r="R1383" t="str">
        <f>+LISTAS[[#This Row],[ID]]</f>
        <v>SUPLEMENTO 0,217x22</v>
      </c>
      <c r="T1383" s="29"/>
      <c r="U1383" s="25">
        <f>LISTAS[[#This Row],[COSTO]]+(LISTAS[[#This Row],[COSTO]]*T1383)</f>
        <v>70.181100000000001</v>
      </c>
      <c r="V1383" s="30">
        <f>IF(T1383="",0,U1383/LISTAS[[#This Row],[VENTA NETA]]-1)</f>
        <v>0</v>
      </c>
      <c r="X1383" s="25">
        <v>20.303999999999998</v>
      </c>
      <c r="Y1383" s="31">
        <f>IFERROR(LISTAS[[#This Row],[COSTO]]/X1383-1,"")</f>
        <v>2.456515957446809</v>
      </c>
    </row>
    <row r="1384" spans="1:25" x14ac:dyDescent="0.2">
      <c r="A1384" s="6" t="s">
        <v>2127</v>
      </c>
      <c r="B1384" t="s">
        <v>2069</v>
      </c>
      <c r="C1384" t="s">
        <v>2128</v>
      </c>
      <c r="D1384" t="s">
        <v>2128</v>
      </c>
      <c r="E1384" s="2">
        <v>338.14</v>
      </c>
      <c r="F1384" s="6" t="str">
        <f>+_xlfn.XLOOKUP(LISTAS[[#This Row],[ID]],_01_CODIGOS_Y_COSTOS_xlsm[Producto y N°],_01_CODIGOS_Y_COSTOS_xlsm[FABRICA],"",0,1)</f>
        <v>SKOTNICA</v>
      </c>
      <c r="G1384" s="13">
        <f>LISTAS[[#This Row],[Precio]]*(1-0.46)*(1-IF($C$3520="",0,$C$3520))</f>
        <v>136.94670000000002</v>
      </c>
      <c r="H1384" s="1">
        <f>+_xlfn.XLOOKUP(LISTAS[[#This Row],[ID]],_01_CODIGOS_Y_COSTOS_xlsm[Producto y N°],_01_CODIGOS_Y_COSTOS_xlsm[COSTO],0,0,1)</f>
        <v>90.910499999999999</v>
      </c>
      <c r="I1384" s="115">
        <f>+IFERROR(LISTAS[[#This Row],[VENTA NETA]]/LISTAS[[#This Row],[COSTO]]-1,0)</f>
        <v>0.50639035094956064</v>
      </c>
      <c r="J1384" s="33" t="str">
        <f>IFERROR(VLOOKUP(LISTAS[[#This Row],[ID]],_01_CODIGOS_Y_COSTOS_xlsm[[Producto y N°]:[CODIGO]],2,0),"")</f>
        <v>D01A 1725</v>
      </c>
      <c r="M1384" s="22">
        <v>0.2</v>
      </c>
      <c r="N1384" s="23">
        <f>+LISTAS[[#This Row],[Precio]]+(LISTAS[[#This Row],[Precio]]*M1384)</f>
        <v>405.76799999999997</v>
      </c>
      <c r="O1384" s="24">
        <f t="shared" si="36"/>
        <v>164.33604</v>
      </c>
      <c r="Q1384" s="21">
        <f>IFERROR(O1384/LISTAS[[#This Row],[COSTO]]-1,"")</f>
        <v>0.80766842113947224</v>
      </c>
      <c r="R1384" t="str">
        <f>+LISTAS[[#This Row],[ID]]</f>
        <v>SUPLEMENTO 0,217x25</v>
      </c>
      <c r="T1384" s="29"/>
      <c r="U1384" s="25">
        <f>LISTAS[[#This Row],[COSTO]]+(LISTAS[[#This Row],[COSTO]]*T1384)</f>
        <v>90.910499999999999</v>
      </c>
      <c r="V1384" s="30">
        <f>IF(T1384="",0,U1384/LISTAS[[#This Row],[VENTA NETA]]-1)</f>
        <v>0</v>
      </c>
      <c r="X1384" s="25">
        <v>22.56</v>
      </c>
      <c r="Y1384" s="31">
        <f>IFERROR(LISTAS[[#This Row],[COSTO]]/X1384-1,"")</f>
        <v>3.0297207446808514</v>
      </c>
    </row>
    <row r="1385" spans="1:25" x14ac:dyDescent="0.2">
      <c r="A1385" s="6" t="s">
        <v>2129</v>
      </c>
      <c r="B1385" t="s">
        <v>2069</v>
      </c>
      <c r="C1385" t="s">
        <v>2130</v>
      </c>
      <c r="D1385" t="s">
        <v>2130</v>
      </c>
      <c r="E1385" s="2">
        <v>415.48</v>
      </c>
      <c r="F1385" s="6" t="str">
        <f>+_xlfn.XLOOKUP(LISTAS[[#This Row],[ID]],_01_CODIGOS_Y_COSTOS_xlsm[Producto y N°],_01_CODIGOS_Y_COSTOS_xlsm[FABRICA],"",0,1)</f>
        <v>SKOTNICA</v>
      </c>
      <c r="G1385" s="13">
        <f>LISTAS[[#This Row],[Precio]]*(1-0.46)*(1-IF($C$3520="",0,$C$3520))</f>
        <v>168.26940000000002</v>
      </c>
      <c r="H1385" s="1">
        <f>+_xlfn.XLOOKUP(LISTAS[[#This Row],[ID]],_01_CODIGOS_Y_COSTOS_xlsm[Producto y N°],_01_CODIGOS_Y_COSTOS_xlsm[COSTO],0,0,1)</f>
        <v>111.70489999999999</v>
      </c>
      <c r="I1385" s="115">
        <f>+IFERROR(LISTAS[[#This Row],[VENTA NETA]]/LISTAS[[#This Row],[COSTO]]-1,0)</f>
        <v>0.50637438465098694</v>
      </c>
      <c r="J1385" s="33" t="str">
        <f>IFERROR(VLOOKUP(LISTAS[[#This Row],[ID]],_01_CODIGOS_Y_COSTOS_xlsm[[Producto y N°]:[CODIGO]],2,0),"")</f>
        <v>D01B 017</v>
      </c>
      <c r="M1385" s="22">
        <v>0.2</v>
      </c>
      <c r="N1385" s="23">
        <f>+LISTAS[[#This Row],[Precio]]+(LISTAS[[#This Row],[Precio]]*M1385)</f>
        <v>498.57600000000002</v>
      </c>
      <c r="O1385" s="24">
        <f t="shared" ref="O1385:O1448" si="37">N1385*(1-0.46)*(1-IF($C$3520="",0,$C$3520))</f>
        <v>201.92328000000001</v>
      </c>
      <c r="Q1385" s="21">
        <f>IFERROR(O1385/LISTAS[[#This Row],[COSTO]]-1,"")</f>
        <v>0.80764926158118411</v>
      </c>
      <c r="R1385" t="str">
        <f>+LISTAS[[#This Row],[ID]]</f>
        <v>SUPLEMENTO 0,217x33</v>
      </c>
      <c r="T1385" s="29"/>
      <c r="U1385" s="25">
        <f>LISTAS[[#This Row],[COSTO]]+(LISTAS[[#This Row],[COSTO]]*T1385)</f>
        <v>111.70489999999999</v>
      </c>
      <c r="V1385" s="30">
        <f>IF(T1385="",0,U1385/LISTAS[[#This Row],[VENTA NETA]]-1)</f>
        <v>0</v>
      </c>
      <c r="X1385" s="25">
        <v>31.584</v>
      </c>
      <c r="Y1385" s="31">
        <f>IFERROR(LISTAS[[#This Row],[COSTO]]/X1385-1,"")</f>
        <v>2.5367559523809522</v>
      </c>
    </row>
    <row r="1386" spans="1:25" x14ac:dyDescent="0.2">
      <c r="A1386" s="6" t="s">
        <v>2131</v>
      </c>
      <c r="B1386" t="s">
        <v>2069</v>
      </c>
      <c r="C1386" t="s">
        <v>1974</v>
      </c>
      <c r="D1386" t="s">
        <v>1974</v>
      </c>
      <c r="E1386" s="2">
        <v>261.04000000000002</v>
      </c>
      <c r="F1386" s="6" t="str">
        <f>+_xlfn.XLOOKUP(LISTAS[[#This Row],[ID]],_01_CODIGOS_Y_COSTOS_xlsm[Producto y N°],_01_CODIGOS_Y_COSTOS_xlsm[FABRICA],"",0,1)</f>
        <v>SKOTNICA</v>
      </c>
      <c r="G1386" s="13">
        <f>LISTAS[[#This Row],[Precio]]*(1-0.46)*(1-IF($C$3520="",0,$C$3520))</f>
        <v>105.72120000000002</v>
      </c>
      <c r="H1386" s="1">
        <f>+_xlfn.XLOOKUP(LISTAS[[#This Row],[ID]],_01_CODIGOS_Y_COSTOS_xlsm[Producto y N°],_01_CODIGOS_Y_COSTOS_xlsm[COSTO],0,0,1)</f>
        <v>70.181100000000001</v>
      </c>
      <c r="I1386" s="115">
        <f>+IFERROR(LISTAS[[#This Row],[VENTA NETA]]/LISTAS[[#This Row],[COSTO]]-1,0)</f>
        <v>0.50640557073058168</v>
      </c>
      <c r="J1386" s="33" t="str">
        <f>IFERROR(VLOOKUP(LISTAS[[#This Row],[ID]],_01_CODIGOS_Y_COSTOS_xlsm[[Producto y N°]:[CODIGO]],2,0),"")</f>
        <v>D01C 1823</v>
      </c>
      <c r="M1386" s="22">
        <v>0.2</v>
      </c>
      <c r="N1386" s="23">
        <f>+LISTAS[[#This Row],[Precio]]+(LISTAS[[#This Row],[Precio]]*M1386)</f>
        <v>313.24800000000005</v>
      </c>
      <c r="O1386" s="24">
        <f t="shared" si="37"/>
        <v>126.86544000000002</v>
      </c>
      <c r="Q1386" s="21">
        <f>IFERROR(O1386/LISTAS[[#This Row],[COSTO]]-1,"")</f>
        <v>0.80768668487669792</v>
      </c>
      <c r="R1386" t="str">
        <f>+LISTAS[[#This Row],[ID]]</f>
        <v>SUPLEMENTO 0,218x23</v>
      </c>
      <c r="T1386" s="29"/>
      <c r="U1386" s="25">
        <f>LISTAS[[#This Row],[COSTO]]+(LISTAS[[#This Row],[COSTO]]*T1386)</f>
        <v>70.181100000000001</v>
      </c>
      <c r="V1386" s="30">
        <f>IF(T1386="",0,U1386/LISTAS[[#This Row],[VENTA NETA]]-1)</f>
        <v>0</v>
      </c>
      <c r="X1386" s="25">
        <v>20.303999999999998</v>
      </c>
      <c r="Y1386" s="31">
        <f>IFERROR(LISTAS[[#This Row],[COSTO]]/X1386-1,"")</f>
        <v>2.456515957446809</v>
      </c>
    </row>
    <row r="1387" spans="1:25" x14ac:dyDescent="0.2">
      <c r="A1387" s="6" t="s">
        <v>2132</v>
      </c>
      <c r="B1387" t="s">
        <v>2069</v>
      </c>
      <c r="C1387" t="s">
        <v>2133</v>
      </c>
      <c r="D1387" t="s">
        <v>2133</v>
      </c>
      <c r="E1387" s="2">
        <v>338.14</v>
      </c>
      <c r="F1387" s="6" t="str">
        <f>+_xlfn.XLOOKUP(LISTAS[[#This Row],[ID]],_01_CODIGOS_Y_COSTOS_xlsm[Producto y N°],_01_CODIGOS_Y_COSTOS_xlsm[FABRICA],"",0,1)</f>
        <v>SKOTNICA</v>
      </c>
      <c r="G1387" s="13">
        <f>LISTAS[[#This Row],[Precio]]*(1-0.46)*(1-IF($C$3520="",0,$C$3520))</f>
        <v>136.94670000000002</v>
      </c>
      <c r="H1387" s="1">
        <f>+_xlfn.XLOOKUP(LISTAS[[#This Row],[ID]],_01_CODIGOS_Y_COSTOS_xlsm[Producto y N°],_01_CODIGOS_Y_COSTOS_xlsm[COSTO],0,0,1)</f>
        <v>90.910499999999999</v>
      </c>
      <c r="I1387" s="115">
        <f>+IFERROR(LISTAS[[#This Row],[VENTA NETA]]/LISTAS[[#This Row],[COSTO]]-1,0)</f>
        <v>0.50639035094956064</v>
      </c>
      <c r="J1387" s="33" t="str">
        <f>IFERROR(VLOOKUP(LISTAS[[#This Row],[ID]],_01_CODIGOS_Y_COSTOS_xlsm[[Producto y N°]:[CODIGO]],2,0),"")</f>
        <v>D01A 1826</v>
      </c>
      <c r="M1387" s="22">
        <v>0.2</v>
      </c>
      <c r="N1387" s="23">
        <f>+LISTAS[[#This Row],[Precio]]+(LISTAS[[#This Row],[Precio]]*M1387)</f>
        <v>405.76799999999997</v>
      </c>
      <c r="O1387" s="24">
        <f t="shared" si="37"/>
        <v>164.33604</v>
      </c>
      <c r="Q1387" s="21">
        <f>IFERROR(O1387/LISTAS[[#This Row],[COSTO]]-1,"")</f>
        <v>0.80766842113947224</v>
      </c>
      <c r="R1387" t="str">
        <f>+LISTAS[[#This Row],[ID]]</f>
        <v>SUPLEMENTO 0,218x26</v>
      </c>
      <c r="T1387" s="29"/>
      <c r="U1387" s="25">
        <f>LISTAS[[#This Row],[COSTO]]+(LISTAS[[#This Row],[COSTO]]*T1387)</f>
        <v>90.910499999999999</v>
      </c>
      <c r="V1387" s="30">
        <f>IF(T1387="",0,U1387/LISTAS[[#This Row],[VENTA NETA]]-1)</f>
        <v>0</v>
      </c>
      <c r="X1387" s="25">
        <v>22.56</v>
      </c>
      <c r="Y1387" s="31">
        <f>IFERROR(LISTAS[[#This Row],[COSTO]]/X1387-1,"")</f>
        <v>3.0297207446808514</v>
      </c>
    </row>
    <row r="1388" spans="1:25" x14ac:dyDescent="0.2">
      <c r="A1388" s="6" t="s">
        <v>2134</v>
      </c>
      <c r="B1388" t="s">
        <v>2069</v>
      </c>
      <c r="C1388" t="s">
        <v>2135</v>
      </c>
      <c r="D1388" t="s">
        <v>2135</v>
      </c>
      <c r="E1388" s="2">
        <v>558.32000000000005</v>
      </c>
      <c r="F1388" s="6" t="str">
        <f>+_xlfn.XLOOKUP(LISTAS[[#This Row],[ID]],_01_CODIGOS_Y_COSTOS_xlsm[Producto y N°],_01_CODIGOS_Y_COSTOS_xlsm[FABRICA],"",0,1)</f>
        <v>SKOTNICA</v>
      </c>
      <c r="G1388" s="13">
        <f>LISTAS[[#This Row],[Precio]]*(1-0.46)*(1-IF($C$3520="",0,$C$3520))</f>
        <v>226.11960000000005</v>
      </c>
      <c r="H1388" s="1">
        <f>+_xlfn.XLOOKUP(LISTAS[[#This Row],[ID]],_01_CODIGOS_Y_COSTOS_xlsm[Producto y N°],_01_CODIGOS_Y_COSTOS_xlsm[COSTO],0,0,1)</f>
        <v>150.1096</v>
      </c>
      <c r="I1388" s="115">
        <f>+IFERROR(LISTAS[[#This Row],[VENTA NETA]]/LISTAS[[#This Row],[COSTO]]-1,0)</f>
        <v>0.50636335051189296</v>
      </c>
      <c r="J1388" s="33" t="str">
        <f>IFERROR(VLOOKUP(LISTAS[[#This Row],[ID]],_01_CODIGOS_Y_COSTOS_xlsm[[Producto y N°]:[CODIGO]],2,0),"")</f>
        <v>D01B 018</v>
      </c>
      <c r="M1388" s="22">
        <v>0.2</v>
      </c>
      <c r="N1388" s="23">
        <f>+LISTAS[[#This Row],[Precio]]+(LISTAS[[#This Row],[Precio]]*M1388)</f>
        <v>669.98400000000004</v>
      </c>
      <c r="O1388" s="24">
        <f t="shared" si="37"/>
        <v>271.34352000000001</v>
      </c>
      <c r="Q1388" s="21">
        <f>IFERROR(O1388/LISTAS[[#This Row],[COSTO]]-1,"")</f>
        <v>0.8076360206142712</v>
      </c>
      <c r="R1388" t="str">
        <f>+LISTAS[[#This Row],[ID]]</f>
        <v>SUPLEMENTO 0,218x34</v>
      </c>
      <c r="T1388" s="29"/>
      <c r="U1388" s="25">
        <f>LISTAS[[#This Row],[COSTO]]+(LISTAS[[#This Row],[COSTO]]*T1388)</f>
        <v>150.1096</v>
      </c>
      <c r="V1388" s="30">
        <f>IF(T1388="",0,U1388/LISTAS[[#This Row],[VENTA NETA]]-1)</f>
        <v>0</v>
      </c>
      <c r="X1388" s="25">
        <v>31.584</v>
      </c>
      <c r="Y1388" s="31">
        <f>IFERROR(LISTAS[[#This Row],[COSTO]]/X1388-1,"")</f>
        <v>3.752710233029382</v>
      </c>
    </row>
    <row r="1389" spans="1:25" x14ac:dyDescent="0.2">
      <c r="A1389" s="6" t="s">
        <v>2136</v>
      </c>
      <c r="B1389" t="s">
        <v>2069</v>
      </c>
      <c r="C1389" t="s">
        <v>1976</v>
      </c>
      <c r="D1389" t="s">
        <v>1976</v>
      </c>
      <c r="E1389" s="2">
        <v>338.14</v>
      </c>
      <c r="F1389" s="6" t="str">
        <f>+_xlfn.XLOOKUP(LISTAS[[#This Row],[ID]],_01_CODIGOS_Y_COSTOS_xlsm[Producto y N°],_01_CODIGOS_Y_COSTOS_xlsm[FABRICA],"",0,1)</f>
        <v>SKOTNICA</v>
      </c>
      <c r="G1389" s="13">
        <f>LISTAS[[#This Row],[Precio]]*(1-0.46)*(1-IF($C$3520="",0,$C$3520))</f>
        <v>136.94670000000002</v>
      </c>
      <c r="H1389" s="1">
        <f>+_xlfn.XLOOKUP(LISTAS[[#This Row],[ID]],_01_CODIGOS_Y_COSTOS_xlsm[Producto y N°],_01_CODIGOS_Y_COSTOS_xlsm[COSTO],0,0,1)</f>
        <v>90.910499999999999</v>
      </c>
      <c r="I1389" s="115">
        <f>+IFERROR(LISTAS[[#This Row],[VENTA NETA]]/LISTAS[[#This Row],[COSTO]]-1,0)</f>
        <v>0.50639035094956064</v>
      </c>
      <c r="J1389" s="33" t="str">
        <f>IFERROR(VLOOKUP(LISTAS[[#This Row],[ID]],_01_CODIGOS_Y_COSTOS_xlsm[[Producto y N°]:[CODIGO]],2,0),"")</f>
        <v>D01C 1924</v>
      </c>
      <c r="M1389" s="22">
        <v>0.2</v>
      </c>
      <c r="N1389" s="23">
        <f>+LISTAS[[#This Row],[Precio]]+(LISTAS[[#This Row],[Precio]]*M1389)</f>
        <v>405.76799999999997</v>
      </c>
      <c r="O1389" s="24">
        <f t="shared" si="37"/>
        <v>164.33604</v>
      </c>
      <c r="Q1389" s="21">
        <f>IFERROR(O1389/LISTAS[[#This Row],[COSTO]]-1,"")</f>
        <v>0.80766842113947224</v>
      </c>
      <c r="R1389" t="str">
        <f>+LISTAS[[#This Row],[ID]]</f>
        <v>SUPLEMENTO 0,219x24</v>
      </c>
      <c r="T1389" s="29"/>
      <c r="U1389" s="25">
        <f>LISTAS[[#This Row],[COSTO]]+(LISTAS[[#This Row],[COSTO]]*T1389)</f>
        <v>90.910499999999999</v>
      </c>
      <c r="V1389" s="30">
        <f>IF(T1389="",0,U1389/LISTAS[[#This Row],[VENTA NETA]]-1)</f>
        <v>0</v>
      </c>
      <c r="X1389" s="25">
        <v>20.303999999999998</v>
      </c>
      <c r="Y1389" s="31">
        <f>IFERROR(LISTAS[[#This Row],[COSTO]]/X1389-1,"")</f>
        <v>3.4774674940898347</v>
      </c>
    </row>
    <row r="1390" spans="1:25" x14ac:dyDescent="0.2">
      <c r="A1390" s="6" t="s">
        <v>2137</v>
      </c>
      <c r="B1390" t="s">
        <v>2069</v>
      </c>
      <c r="C1390" t="s">
        <v>2138</v>
      </c>
      <c r="D1390" t="s">
        <v>2138</v>
      </c>
      <c r="E1390" s="2">
        <v>338.14</v>
      </c>
      <c r="F1390" s="6" t="str">
        <f>+_xlfn.XLOOKUP(LISTAS[[#This Row],[ID]],_01_CODIGOS_Y_COSTOS_xlsm[Producto y N°],_01_CODIGOS_Y_COSTOS_xlsm[FABRICA],"",0,1)</f>
        <v>SKOTNICA</v>
      </c>
      <c r="G1390" s="13">
        <f>LISTAS[[#This Row],[Precio]]*(1-0.46)*(1-IF($C$3520="",0,$C$3520))</f>
        <v>136.94670000000002</v>
      </c>
      <c r="H1390" s="1">
        <f>+_xlfn.XLOOKUP(LISTAS[[#This Row],[ID]],_01_CODIGOS_Y_COSTOS_xlsm[Producto y N°],_01_CODIGOS_Y_COSTOS_xlsm[COSTO],0,0,1)</f>
        <v>90.910499999999999</v>
      </c>
      <c r="I1390" s="115">
        <f>+IFERROR(LISTAS[[#This Row],[VENTA NETA]]/LISTAS[[#This Row],[COSTO]]-1,0)</f>
        <v>0.50639035094956064</v>
      </c>
      <c r="J1390" s="33" t="str">
        <f>IFERROR(VLOOKUP(LISTAS[[#This Row],[ID]],_01_CODIGOS_Y_COSTOS_xlsm[[Producto y N°]:[CODIGO]],2,0),"")</f>
        <v>D01A 1927</v>
      </c>
      <c r="M1390" s="22">
        <v>0.2</v>
      </c>
      <c r="N1390" s="23">
        <f>+LISTAS[[#This Row],[Precio]]+(LISTAS[[#This Row],[Precio]]*M1390)</f>
        <v>405.76799999999997</v>
      </c>
      <c r="O1390" s="24">
        <f t="shared" si="37"/>
        <v>164.33604</v>
      </c>
      <c r="Q1390" s="21">
        <f>IFERROR(O1390/LISTAS[[#This Row],[COSTO]]-1,"")</f>
        <v>0.80766842113947224</v>
      </c>
      <c r="R1390" t="str">
        <f>+LISTAS[[#This Row],[ID]]</f>
        <v>SUPLEMENTO 0,219x27</v>
      </c>
      <c r="T1390" s="29"/>
      <c r="U1390" s="25">
        <f>LISTAS[[#This Row],[COSTO]]+(LISTAS[[#This Row],[COSTO]]*T1390)</f>
        <v>90.910499999999999</v>
      </c>
      <c r="V1390" s="30">
        <f>IF(T1390="",0,U1390/LISTAS[[#This Row],[VENTA NETA]]-1)</f>
        <v>0</v>
      </c>
      <c r="X1390" s="25">
        <v>22.56</v>
      </c>
      <c r="Y1390" s="31">
        <f>IFERROR(LISTAS[[#This Row],[COSTO]]/X1390-1,"")</f>
        <v>3.0297207446808514</v>
      </c>
    </row>
    <row r="1391" spans="1:25" x14ac:dyDescent="0.2">
      <c r="A1391" s="6" t="s">
        <v>2139</v>
      </c>
      <c r="B1391" t="s">
        <v>2069</v>
      </c>
      <c r="C1391" t="s">
        <v>2140</v>
      </c>
      <c r="D1391" t="s">
        <v>2140</v>
      </c>
      <c r="E1391" s="2">
        <v>558.32000000000005</v>
      </c>
      <c r="F1391" s="6" t="str">
        <f>+_xlfn.XLOOKUP(LISTAS[[#This Row],[ID]],_01_CODIGOS_Y_COSTOS_xlsm[Producto y N°],_01_CODIGOS_Y_COSTOS_xlsm[FABRICA],"",0,1)</f>
        <v>SKOTNICA</v>
      </c>
      <c r="G1391" s="13">
        <f>LISTAS[[#This Row],[Precio]]*(1-0.46)*(1-IF($C$3520="",0,$C$3520))</f>
        <v>226.11960000000005</v>
      </c>
      <c r="H1391" s="1">
        <f>+_xlfn.XLOOKUP(LISTAS[[#This Row],[ID]],_01_CODIGOS_Y_COSTOS_xlsm[Producto y N°],_01_CODIGOS_Y_COSTOS_xlsm[COSTO],0,0,1)</f>
        <v>150.1096</v>
      </c>
      <c r="I1391" s="115">
        <f>+IFERROR(LISTAS[[#This Row],[VENTA NETA]]/LISTAS[[#This Row],[COSTO]]-1,0)</f>
        <v>0.50636335051189296</v>
      </c>
      <c r="J1391" s="33" t="str">
        <f>IFERROR(VLOOKUP(LISTAS[[#This Row],[ID]],_01_CODIGOS_Y_COSTOS_xlsm[[Producto y N°]:[CODIGO]],2,0),"")</f>
        <v>D01B 019</v>
      </c>
      <c r="M1391" s="22">
        <v>0.2</v>
      </c>
      <c r="N1391" s="23">
        <f>+LISTAS[[#This Row],[Precio]]+(LISTAS[[#This Row],[Precio]]*M1391)</f>
        <v>669.98400000000004</v>
      </c>
      <c r="O1391" s="24">
        <f t="shared" si="37"/>
        <v>271.34352000000001</v>
      </c>
      <c r="Q1391" s="21">
        <f>IFERROR(O1391/LISTAS[[#This Row],[COSTO]]-1,"")</f>
        <v>0.8076360206142712</v>
      </c>
      <c r="R1391" t="str">
        <f>+LISTAS[[#This Row],[ID]]</f>
        <v>SUPLEMENTO 0,219x35</v>
      </c>
      <c r="T1391" s="29"/>
      <c r="U1391" s="25">
        <f>LISTAS[[#This Row],[COSTO]]+(LISTAS[[#This Row],[COSTO]]*T1391)</f>
        <v>150.1096</v>
      </c>
      <c r="V1391" s="30">
        <f>IF(T1391="",0,U1391/LISTAS[[#This Row],[VENTA NETA]]-1)</f>
        <v>0</v>
      </c>
      <c r="X1391" s="25">
        <v>31.584</v>
      </c>
      <c r="Y1391" s="31">
        <f>IFERROR(LISTAS[[#This Row],[COSTO]]/X1391-1,"")</f>
        <v>3.752710233029382</v>
      </c>
    </row>
    <row r="1392" spans="1:25" x14ac:dyDescent="0.2">
      <c r="A1392" s="6" t="s">
        <v>2141</v>
      </c>
      <c r="B1392" t="s">
        <v>2069</v>
      </c>
      <c r="C1392" t="s">
        <v>2142</v>
      </c>
      <c r="D1392" t="s">
        <v>2142</v>
      </c>
      <c r="E1392" s="2">
        <v>338.14</v>
      </c>
      <c r="F1392" s="6" t="str">
        <f>+_xlfn.XLOOKUP(LISTAS[[#This Row],[ID]],_01_CODIGOS_Y_COSTOS_xlsm[Producto y N°],_01_CODIGOS_Y_COSTOS_xlsm[FABRICA],"",0,1)</f>
        <v>SKOTNICA</v>
      </c>
      <c r="G1392" s="13">
        <f>LISTAS[[#This Row],[Precio]]*(1-0.46)*(1-IF($C$3520="",0,$C$3520))</f>
        <v>136.94670000000002</v>
      </c>
      <c r="H1392" s="1">
        <f>+_xlfn.XLOOKUP(LISTAS[[#This Row],[ID]],_01_CODIGOS_Y_COSTOS_xlsm[Producto y N°],_01_CODIGOS_Y_COSTOS_xlsm[COSTO],0,0,1)</f>
        <v>90.910499999999999</v>
      </c>
      <c r="I1392" s="115">
        <f>+IFERROR(LISTAS[[#This Row],[VENTA NETA]]/LISTAS[[#This Row],[COSTO]]-1,0)</f>
        <v>0.50639035094956064</v>
      </c>
      <c r="J1392" s="33" t="str">
        <f>IFERROR(VLOOKUP(LISTAS[[#This Row],[ID]],_01_CODIGOS_Y_COSTOS_xlsm[[Producto y N°]:[CODIGO]],2,0),"")</f>
        <v>D01C 2025</v>
      </c>
      <c r="M1392" s="22">
        <v>0.2</v>
      </c>
      <c r="N1392" s="23">
        <f>+LISTAS[[#This Row],[Precio]]+(LISTAS[[#This Row],[Precio]]*M1392)</f>
        <v>405.76799999999997</v>
      </c>
      <c r="O1392" s="24">
        <f t="shared" si="37"/>
        <v>164.33604</v>
      </c>
      <c r="Q1392" s="21">
        <f>IFERROR(O1392/LISTAS[[#This Row],[COSTO]]-1,"")</f>
        <v>0.80766842113947224</v>
      </c>
      <c r="R1392" t="str">
        <f>+LISTAS[[#This Row],[ID]]</f>
        <v>SUPLEMENTO 0,220x25</v>
      </c>
      <c r="T1392" s="29"/>
      <c r="U1392" s="25">
        <f>LISTAS[[#This Row],[COSTO]]+(LISTAS[[#This Row],[COSTO]]*T1392)</f>
        <v>90.910499999999999</v>
      </c>
      <c r="V1392" s="30">
        <f>IF(T1392="",0,U1392/LISTAS[[#This Row],[VENTA NETA]]-1)</f>
        <v>0</v>
      </c>
      <c r="X1392" s="25">
        <v>20.303999999999998</v>
      </c>
      <c r="Y1392" s="31">
        <f>IFERROR(LISTAS[[#This Row],[COSTO]]/X1392-1,"")</f>
        <v>3.4774674940898347</v>
      </c>
    </row>
    <row r="1393" spans="1:25" x14ac:dyDescent="0.2">
      <c r="A1393" s="6" t="s">
        <v>2143</v>
      </c>
      <c r="B1393" t="s">
        <v>2069</v>
      </c>
      <c r="C1393" t="s">
        <v>2144</v>
      </c>
      <c r="D1393" t="s">
        <v>2144</v>
      </c>
      <c r="E1393" s="2">
        <v>338.14</v>
      </c>
      <c r="F1393" s="6" t="str">
        <f>+_xlfn.XLOOKUP(LISTAS[[#This Row],[ID]],_01_CODIGOS_Y_COSTOS_xlsm[Producto y N°],_01_CODIGOS_Y_COSTOS_xlsm[FABRICA],"",0,1)</f>
        <v>SKOTNICA</v>
      </c>
      <c r="G1393" s="13">
        <f>LISTAS[[#This Row],[Precio]]*(1-0.46)*(1-IF($C$3520="",0,$C$3520))</f>
        <v>136.94670000000002</v>
      </c>
      <c r="H1393" s="1">
        <f>+_xlfn.XLOOKUP(LISTAS[[#This Row],[ID]],_01_CODIGOS_Y_COSTOS_xlsm[Producto y N°],_01_CODIGOS_Y_COSTOS_xlsm[COSTO],0,0,1)</f>
        <v>90.910499999999999</v>
      </c>
      <c r="I1393" s="115">
        <f>+IFERROR(LISTAS[[#This Row],[VENTA NETA]]/LISTAS[[#This Row],[COSTO]]-1,0)</f>
        <v>0.50639035094956064</v>
      </c>
      <c r="J1393" s="33" t="str">
        <f>IFERROR(VLOOKUP(LISTAS[[#This Row],[ID]],_01_CODIGOS_Y_COSTOS_xlsm[[Producto y N°]:[CODIGO]],2,0),"")</f>
        <v>D01A 2028</v>
      </c>
      <c r="M1393" s="22">
        <v>0.2</v>
      </c>
      <c r="N1393" s="23">
        <f>+LISTAS[[#This Row],[Precio]]+(LISTAS[[#This Row],[Precio]]*M1393)</f>
        <v>405.76799999999997</v>
      </c>
      <c r="O1393" s="24">
        <f t="shared" si="37"/>
        <v>164.33604</v>
      </c>
      <c r="Q1393" s="21">
        <f>IFERROR(O1393/LISTAS[[#This Row],[COSTO]]-1,"")</f>
        <v>0.80766842113947224</v>
      </c>
      <c r="R1393" t="str">
        <f>+LISTAS[[#This Row],[ID]]</f>
        <v>SUPLEMENTO 0,220x28</v>
      </c>
      <c r="T1393" s="29"/>
      <c r="U1393" s="25">
        <f>LISTAS[[#This Row],[COSTO]]+(LISTAS[[#This Row],[COSTO]]*T1393)</f>
        <v>90.910499999999999</v>
      </c>
      <c r="V1393" s="30">
        <f>IF(T1393="",0,U1393/LISTAS[[#This Row],[VENTA NETA]]-1)</f>
        <v>0</v>
      </c>
      <c r="X1393" s="25">
        <v>27.071999999999999</v>
      </c>
      <c r="Y1393" s="31">
        <f>IFERROR(LISTAS[[#This Row],[COSTO]]/X1393-1,"")</f>
        <v>2.358100620567376</v>
      </c>
    </row>
    <row r="1394" spans="1:25" x14ac:dyDescent="0.2">
      <c r="A1394" s="6" t="s">
        <v>2145</v>
      </c>
      <c r="B1394" t="s">
        <v>2069</v>
      </c>
      <c r="C1394" t="s">
        <v>2146</v>
      </c>
      <c r="D1394" t="s">
        <v>2146</v>
      </c>
      <c r="E1394" s="2">
        <v>558.32000000000005</v>
      </c>
      <c r="F1394" s="6" t="str">
        <f>+_xlfn.XLOOKUP(LISTAS[[#This Row],[ID]],_01_CODIGOS_Y_COSTOS_xlsm[Producto y N°],_01_CODIGOS_Y_COSTOS_xlsm[FABRICA],"",0,1)</f>
        <v>SKOTNICA</v>
      </c>
      <c r="G1394" s="13">
        <f>LISTAS[[#This Row],[Precio]]*(1-0.46)*(1-IF($C$3520="",0,$C$3520))</f>
        <v>226.11960000000005</v>
      </c>
      <c r="H1394" s="1">
        <f>+_xlfn.XLOOKUP(LISTAS[[#This Row],[ID]],_01_CODIGOS_Y_COSTOS_xlsm[Producto y N°],_01_CODIGOS_Y_COSTOS_xlsm[COSTO],0,0,1)</f>
        <v>150.1096</v>
      </c>
      <c r="I1394" s="115">
        <f>+IFERROR(LISTAS[[#This Row],[VENTA NETA]]/LISTAS[[#This Row],[COSTO]]-1,0)</f>
        <v>0.50636335051189296</v>
      </c>
      <c r="J1394" s="33" t="str">
        <f>IFERROR(VLOOKUP(LISTAS[[#This Row],[ID]],_01_CODIGOS_Y_COSTOS_xlsm[[Producto y N°]:[CODIGO]],2,0),"")</f>
        <v>D01B 020</v>
      </c>
      <c r="M1394" s="22">
        <v>0.2</v>
      </c>
      <c r="N1394" s="23">
        <f>+LISTAS[[#This Row],[Precio]]+(LISTAS[[#This Row],[Precio]]*M1394)</f>
        <v>669.98400000000004</v>
      </c>
      <c r="O1394" s="24">
        <f t="shared" si="37"/>
        <v>271.34352000000001</v>
      </c>
      <c r="Q1394" s="21">
        <f>IFERROR(O1394/LISTAS[[#This Row],[COSTO]]-1,"")</f>
        <v>0.8076360206142712</v>
      </c>
      <c r="R1394" t="str">
        <f>+LISTAS[[#This Row],[ID]]</f>
        <v>SUPLEMENTO 0,220x36</v>
      </c>
      <c r="T1394" s="29"/>
      <c r="U1394" s="25">
        <f>LISTAS[[#This Row],[COSTO]]+(LISTAS[[#This Row],[COSTO]]*T1394)</f>
        <v>150.1096</v>
      </c>
      <c r="V1394" s="30">
        <f>IF(T1394="",0,U1394/LISTAS[[#This Row],[VENTA NETA]]-1)</f>
        <v>0</v>
      </c>
      <c r="X1394" s="25">
        <v>31.584</v>
      </c>
      <c r="Y1394" s="31">
        <f>IFERROR(LISTAS[[#This Row],[COSTO]]/X1394-1,"")</f>
        <v>3.752710233029382</v>
      </c>
    </row>
    <row r="1395" spans="1:25" x14ac:dyDescent="0.2">
      <c r="A1395" s="6" t="s">
        <v>2147</v>
      </c>
      <c r="B1395" t="s">
        <v>2069</v>
      </c>
      <c r="C1395" t="s">
        <v>1980</v>
      </c>
      <c r="D1395" t="s">
        <v>1980</v>
      </c>
      <c r="E1395" s="2">
        <v>347.08</v>
      </c>
      <c r="F1395" s="6" t="str">
        <f>+_xlfn.XLOOKUP(LISTAS[[#This Row],[ID]],_01_CODIGOS_Y_COSTOS_xlsm[Producto y N°],_01_CODIGOS_Y_COSTOS_xlsm[FABRICA],"",0,1)</f>
        <v>SKOTNICA</v>
      </c>
      <c r="G1395" s="13">
        <f>LISTAS[[#This Row],[Precio]]*(1-0.46)*(1-IF($C$3520="",0,$C$3520))</f>
        <v>140.56740000000002</v>
      </c>
      <c r="H1395" s="1">
        <f>+_xlfn.XLOOKUP(LISTAS[[#This Row],[ID]],_01_CODIGOS_Y_COSTOS_xlsm[Producto y N°],_01_CODIGOS_Y_COSTOS_xlsm[COSTO],0,0,1)</f>
        <v>93.314899999999994</v>
      </c>
      <c r="I1395" s="115">
        <f>+IFERROR(LISTAS[[#This Row],[VENTA NETA]]/LISTAS[[#This Row],[COSTO]]-1,0)</f>
        <v>0.5063767951313245</v>
      </c>
      <c r="J1395" s="33" t="str">
        <f>IFERROR(VLOOKUP(LISTAS[[#This Row],[ID]],_01_CODIGOS_Y_COSTOS_xlsm[[Producto y N°]:[CODIGO]],2,0),"")</f>
        <v>D01C 2126</v>
      </c>
      <c r="M1395" s="22">
        <v>0.2</v>
      </c>
      <c r="N1395" s="23">
        <f>+LISTAS[[#This Row],[Precio]]+(LISTAS[[#This Row],[Precio]]*M1395)</f>
        <v>416.49599999999998</v>
      </c>
      <c r="O1395" s="24">
        <f t="shared" si="37"/>
        <v>168.68088</v>
      </c>
      <c r="Q1395" s="21">
        <f>IFERROR(O1395/LISTAS[[#This Row],[COSTO]]-1,"")</f>
        <v>0.80765215415758917</v>
      </c>
      <c r="R1395" t="str">
        <f>+LISTAS[[#This Row],[ID]]</f>
        <v>SUPLEMENTO 0,221x26</v>
      </c>
      <c r="T1395" s="29"/>
      <c r="U1395" s="25">
        <f>LISTAS[[#This Row],[COSTO]]+(LISTAS[[#This Row],[COSTO]]*T1395)</f>
        <v>93.314899999999994</v>
      </c>
      <c r="V1395" s="30">
        <f>IF(T1395="",0,U1395/LISTAS[[#This Row],[VENTA NETA]]-1)</f>
        <v>0</v>
      </c>
      <c r="X1395" s="25">
        <v>27.071999999999999</v>
      </c>
      <c r="Y1395" s="31">
        <f>IFERROR(LISTAS[[#This Row],[COSTO]]/X1395-1,"")</f>
        <v>2.4469156323877068</v>
      </c>
    </row>
    <row r="1396" spans="1:25" x14ac:dyDescent="0.2">
      <c r="A1396" s="6" t="s">
        <v>2148</v>
      </c>
      <c r="B1396" t="s">
        <v>2069</v>
      </c>
      <c r="C1396" t="s">
        <v>2149</v>
      </c>
      <c r="D1396" t="s">
        <v>2149</v>
      </c>
      <c r="E1396" s="2">
        <v>415.48</v>
      </c>
      <c r="F1396" s="6" t="str">
        <f>+_xlfn.XLOOKUP(LISTAS[[#This Row],[ID]],_01_CODIGOS_Y_COSTOS_xlsm[Producto y N°],_01_CODIGOS_Y_COSTOS_xlsm[FABRICA],"",0,1)</f>
        <v>SKOTNICA</v>
      </c>
      <c r="G1396" s="13">
        <f>LISTAS[[#This Row],[Precio]]*(1-0.46)*(1-IF($C$3520="",0,$C$3520))</f>
        <v>168.26940000000002</v>
      </c>
      <c r="H1396" s="1">
        <f>+_xlfn.XLOOKUP(LISTAS[[#This Row],[ID]],_01_CODIGOS_Y_COSTOS_xlsm[Producto y N°],_01_CODIGOS_Y_COSTOS_xlsm[COSTO],0,0,1)</f>
        <v>111.70489999999999</v>
      </c>
      <c r="I1396" s="115">
        <f>+IFERROR(LISTAS[[#This Row],[VENTA NETA]]/LISTAS[[#This Row],[COSTO]]-1,0)</f>
        <v>0.50637438465098694</v>
      </c>
      <c r="J1396" s="33" t="str">
        <f>IFERROR(VLOOKUP(LISTAS[[#This Row],[ID]],_01_CODIGOS_Y_COSTOS_xlsm[[Producto y N°]:[CODIGO]],2,0),"")</f>
        <v>D01A 2129</v>
      </c>
      <c r="M1396" s="22">
        <v>0.2</v>
      </c>
      <c r="N1396" s="23">
        <f>+LISTAS[[#This Row],[Precio]]+(LISTAS[[#This Row],[Precio]]*M1396)</f>
        <v>498.57600000000002</v>
      </c>
      <c r="O1396" s="24">
        <f t="shared" si="37"/>
        <v>201.92328000000001</v>
      </c>
      <c r="Q1396" s="21">
        <f>IFERROR(O1396/LISTAS[[#This Row],[COSTO]]-1,"")</f>
        <v>0.80764926158118411</v>
      </c>
      <c r="R1396" t="str">
        <f>+LISTAS[[#This Row],[ID]]</f>
        <v>SUPLEMENTO 0,221x29</v>
      </c>
      <c r="T1396" s="29"/>
      <c r="U1396" s="25">
        <f>LISTAS[[#This Row],[COSTO]]+(LISTAS[[#This Row],[COSTO]]*T1396)</f>
        <v>111.70489999999999</v>
      </c>
      <c r="V1396" s="30">
        <f>IF(T1396="",0,U1396/LISTAS[[#This Row],[VENTA NETA]]-1)</f>
        <v>0</v>
      </c>
      <c r="X1396" s="25">
        <v>27.071999999999999</v>
      </c>
      <c r="Y1396" s="31">
        <f>IFERROR(LISTAS[[#This Row],[COSTO]]/X1396-1,"")</f>
        <v>3.1262152777777779</v>
      </c>
    </row>
    <row r="1397" spans="1:25" x14ac:dyDescent="0.2">
      <c r="A1397" s="6" t="s">
        <v>2150</v>
      </c>
      <c r="B1397" t="s">
        <v>2069</v>
      </c>
      <c r="C1397" t="s">
        <v>2151</v>
      </c>
      <c r="D1397" t="s">
        <v>2151</v>
      </c>
      <c r="E1397" s="2">
        <v>558.32000000000005</v>
      </c>
      <c r="F1397" s="6" t="str">
        <f>+_xlfn.XLOOKUP(LISTAS[[#This Row],[ID]],_01_CODIGOS_Y_COSTOS_xlsm[Producto y N°],_01_CODIGOS_Y_COSTOS_xlsm[FABRICA],"",0,1)</f>
        <v>SKOTNICA</v>
      </c>
      <c r="G1397" s="13">
        <f>LISTAS[[#This Row],[Precio]]*(1-0.46)*(1-IF($C$3520="",0,$C$3520))</f>
        <v>226.11960000000005</v>
      </c>
      <c r="H1397" s="1">
        <f>+_xlfn.XLOOKUP(LISTAS[[#This Row],[ID]],_01_CODIGOS_Y_COSTOS_xlsm[Producto y N°],_01_CODIGOS_Y_COSTOS_xlsm[COSTO],0,0,1)</f>
        <v>150.1096</v>
      </c>
      <c r="I1397" s="115">
        <f>+IFERROR(LISTAS[[#This Row],[VENTA NETA]]/LISTAS[[#This Row],[COSTO]]-1,0)</f>
        <v>0.50636335051189296</v>
      </c>
      <c r="J1397" s="33" t="str">
        <f>IFERROR(VLOOKUP(LISTAS[[#This Row],[ID]],_01_CODIGOS_Y_COSTOS_xlsm[[Producto y N°]:[CODIGO]],2,0),"")</f>
        <v>D01B 021</v>
      </c>
      <c r="M1397" s="22">
        <v>0.2</v>
      </c>
      <c r="N1397" s="23">
        <f>+LISTAS[[#This Row],[Precio]]+(LISTAS[[#This Row],[Precio]]*M1397)</f>
        <v>669.98400000000004</v>
      </c>
      <c r="O1397" s="24">
        <f t="shared" si="37"/>
        <v>271.34352000000001</v>
      </c>
      <c r="Q1397" s="21">
        <f>IFERROR(O1397/LISTAS[[#This Row],[COSTO]]-1,"")</f>
        <v>0.8076360206142712</v>
      </c>
      <c r="R1397" t="str">
        <f>+LISTAS[[#This Row],[ID]]</f>
        <v>SUPLEMENTO 0,221x37</v>
      </c>
      <c r="T1397" s="29"/>
      <c r="U1397" s="25">
        <f>LISTAS[[#This Row],[COSTO]]+(LISTAS[[#This Row],[COSTO]]*T1397)</f>
        <v>150.1096</v>
      </c>
      <c r="V1397" s="30">
        <f>IF(T1397="",0,U1397/LISTAS[[#This Row],[VENTA NETA]]-1)</f>
        <v>0</v>
      </c>
      <c r="X1397" s="25">
        <v>33.840000000000003</v>
      </c>
      <c r="Y1397" s="31">
        <f>IFERROR(LISTAS[[#This Row],[COSTO]]/X1397-1,"")</f>
        <v>3.4358628841607564</v>
      </c>
    </row>
    <row r="1398" spans="1:25" x14ac:dyDescent="0.2">
      <c r="A1398" s="6" t="s">
        <v>2152</v>
      </c>
      <c r="B1398" t="s">
        <v>2069</v>
      </c>
      <c r="C1398" t="s">
        <v>2153</v>
      </c>
      <c r="D1398" t="s">
        <v>2153</v>
      </c>
      <c r="E1398" s="2">
        <v>347.08</v>
      </c>
      <c r="F1398" s="6" t="str">
        <f>+_xlfn.XLOOKUP(LISTAS[[#This Row],[ID]],_01_CODIGOS_Y_COSTOS_xlsm[Producto y N°],_01_CODIGOS_Y_COSTOS_xlsm[FABRICA],"",0,1)</f>
        <v>SKOTNICA</v>
      </c>
      <c r="G1398" s="13">
        <f>LISTAS[[#This Row],[Precio]]*(1-0.46)*(1-IF($C$3520="",0,$C$3520))</f>
        <v>140.56740000000002</v>
      </c>
      <c r="H1398" s="1">
        <f>+_xlfn.XLOOKUP(LISTAS[[#This Row],[ID]],_01_CODIGOS_Y_COSTOS_xlsm[Producto y N°],_01_CODIGOS_Y_COSTOS_xlsm[COSTO],0,0,1)</f>
        <v>93.314899999999994</v>
      </c>
      <c r="I1398" s="115">
        <f>+IFERROR(LISTAS[[#This Row],[VENTA NETA]]/LISTAS[[#This Row],[COSTO]]-1,0)</f>
        <v>0.5063767951313245</v>
      </c>
      <c r="J1398" s="33" t="str">
        <f>IFERROR(VLOOKUP(LISTAS[[#This Row],[ID]],_01_CODIGOS_Y_COSTOS_xlsm[[Producto y N°]:[CODIGO]],2,0),"")</f>
        <v>D01C 2227</v>
      </c>
      <c r="M1398" s="22">
        <v>0.2</v>
      </c>
      <c r="N1398" s="23">
        <f>+LISTAS[[#This Row],[Precio]]+(LISTAS[[#This Row],[Precio]]*M1398)</f>
        <v>416.49599999999998</v>
      </c>
      <c r="O1398" s="24">
        <f t="shared" si="37"/>
        <v>168.68088</v>
      </c>
      <c r="Q1398" s="21">
        <f>IFERROR(O1398/LISTAS[[#This Row],[COSTO]]-1,"")</f>
        <v>0.80765215415758917</v>
      </c>
      <c r="R1398" t="str">
        <f>+LISTAS[[#This Row],[ID]]</f>
        <v>SUPLEMENTO 0,222x27</v>
      </c>
      <c r="T1398" s="29"/>
      <c r="U1398" s="25">
        <f>LISTAS[[#This Row],[COSTO]]+(LISTAS[[#This Row],[COSTO]]*T1398)</f>
        <v>93.314899999999994</v>
      </c>
      <c r="V1398" s="30">
        <f>IF(T1398="",0,U1398/LISTAS[[#This Row],[VENTA NETA]]-1)</f>
        <v>0</v>
      </c>
      <c r="X1398" s="25">
        <v>27.071999999999999</v>
      </c>
      <c r="Y1398" s="31">
        <f>IFERROR(LISTAS[[#This Row],[COSTO]]/X1398-1,"")</f>
        <v>2.4469156323877068</v>
      </c>
    </row>
    <row r="1399" spans="1:25" x14ac:dyDescent="0.2">
      <c r="A1399" s="6" t="s">
        <v>2154</v>
      </c>
      <c r="B1399" t="s">
        <v>2069</v>
      </c>
      <c r="C1399" t="s">
        <v>2155</v>
      </c>
      <c r="D1399" t="s">
        <v>2155</v>
      </c>
      <c r="E1399" s="2">
        <v>415.48</v>
      </c>
      <c r="F1399" s="6" t="str">
        <f>+_xlfn.XLOOKUP(LISTAS[[#This Row],[ID]],_01_CODIGOS_Y_COSTOS_xlsm[Producto y N°],_01_CODIGOS_Y_COSTOS_xlsm[FABRICA],"",0,1)</f>
        <v>SKOTNICA</v>
      </c>
      <c r="G1399" s="13">
        <f>LISTAS[[#This Row],[Precio]]*(1-0.46)*(1-IF($C$3520="",0,$C$3520))</f>
        <v>168.26940000000002</v>
      </c>
      <c r="H1399" s="1">
        <f>+_xlfn.XLOOKUP(LISTAS[[#This Row],[ID]],_01_CODIGOS_Y_COSTOS_xlsm[Producto y N°],_01_CODIGOS_Y_COSTOS_xlsm[COSTO],0,0,1)</f>
        <v>111.70489999999999</v>
      </c>
      <c r="I1399" s="115">
        <f>+IFERROR(LISTAS[[#This Row],[VENTA NETA]]/LISTAS[[#This Row],[COSTO]]-1,0)</f>
        <v>0.50637438465098694</v>
      </c>
      <c r="J1399" s="33" t="str">
        <f>IFERROR(VLOOKUP(LISTAS[[#This Row],[ID]],_01_CODIGOS_Y_COSTOS_xlsm[[Producto y N°]:[CODIGO]],2,0),"")</f>
        <v>D01A 2230</v>
      </c>
      <c r="M1399" s="22">
        <v>0.2</v>
      </c>
      <c r="N1399" s="23">
        <f>+LISTAS[[#This Row],[Precio]]+(LISTAS[[#This Row],[Precio]]*M1399)</f>
        <v>498.57600000000002</v>
      </c>
      <c r="O1399" s="24">
        <f t="shared" si="37"/>
        <v>201.92328000000001</v>
      </c>
      <c r="Q1399" s="21">
        <f>IFERROR(O1399/LISTAS[[#This Row],[COSTO]]-1,"")</f>
        <v>0.80764926158118411</v>
      </c>
      <c r="R1399" t="str">
        <f>+LISTAS[[#This Row],[ID]]</f>
        <v>SUPLEMENTO 0,222x30</v>
      </c>
      <c r="T1399" s="29"/>
      <c r="U1399" s="25">
        <f>LISTAS[[#This Row],[COSTO]]+(LISTAS[[#This Row],[COSTO]]*T1399)</f>
        <v>111.70489999999999</v>
      </c>
      <c r="V1399" s="30">
        <f>IF(T1399="",0,U1399/LISTAS[[#This Row],[VENTA NETA]]-1)</f>
        <v>0</v>
      </c>
      <c r="X1399" s="25">
        <v>27.071999999999999</v>
      </c>
      <c r="Y1399" s="31">
        <f>IFERROR(LISTAS[[#This Row],[COSTO]]/X1399-1,"")</f>
        <v>3.1262152777777779</v>
      </c>
    </row>
    <row r="1400" spans="1:25" x14ac:dyDescent="0.2">
      <c r="A1400" s="6" t="s">
        <v>2156</v>
      </c>
      <c r="B1400" t="s">
        <v>2069</v>
      </c>
      <c r="C1400" t="s">
        <v>2157</v>
      </c>
      <c r="D1400" t="s">
        <v>2157</v>
      </c>
      <c r="E1400" s="2">
        <v>558.32000000000005</v>
      </c>
      <c r="F1400" s="6" t="str">
        <f>+_xlfn.XLOOKUP(LISTAS[[#This Row],[ID]],_01_CODIGOS_Y_COSTOS_xlsm[Producto y N°],_01_CODIGOS_Y_COSTOS_xlsm[FABRICA],"",0,1)</f>
        <v>SKOTNICA</v>
      </c>
      <c r="G1400" s="13">
        <f>LISTAS[[#This Row],[Precio]]*(1-0.46)*(1-IF($C$3520="",0,$C$3520))</f>
        <v>226.11960000000005</v>
      </c>
      <c r="H1400" s="1">
        <f>+_xlfn.XLOOKUP(LISTAS[[#This Row],[ID]],_01_CODIGOS_Y_COSTOS_xlsm[Producto y N°],_01_CODIGOS_Y_COSTOS_xlsm[COSTO],0,0,1)</f>
        <v>150.1096</v>
      </c>
      <c r="I1400" s="115">
        <f>+IFERROR(LISTAS[[#This Row],[VENTA NETA]]/LISTAS[[#This Row],[COSTO]]-1,0)</f>
        <v>0.50636335051189296</v>
      </c>
      <c r="J1400" s="33" t="str">
        <f>IFERROR(VLOOKUP(LISTAS[[#This Row],[ID]],_01_CODIGOS_Y_COSTOS_xlsm[[Producto y N°]:[CODIGO]],2,0),"")</f>
        <v>D01B 022</v>
      </c>
      <c r="M1400" s="22">
        <v>0.2</v>
      </c>
      <c r="N1400" s="23">
        <f>+LISTAS[[#This Row],[Precio]]+(LISTAS[[#This Row],[Precio]]*M1400)</f>
        <v>669.98400000000004</v>
      </c>
      <c r="O1400" s="24">
        <f t="shared" si="37"/>
        <v>271.34352000000001</v>
      </c>
      <c r="Q1400" s="21">
        <f>IFERROR(O1400/LISTAS[[#This Row],[COSTO]]-1,"")</f>
        <v>0.8076360206142712</v>
      </c>
      <c r="R1400" t="str">
        <f>+LISTAS[[#This Row],[ID]]</f>
        <v>SUPLEMENTO 0,222x38</v>
      </c>
      <c r="T1400" s="29"/>
      <c r="U1400" s="25">
        <f>LISTAS[[#This Row],[COSTO]]+(LISTAS[[#This Row],[COSTO]]*T1400)</f>
        <v>150.1096</v>
      </c>
      <c r="V1400" s="30">
        <f>IF(T1400="",0,U1400/LISTAS[[#This Row],[VENTA NETA]]-1)</f>
        <v>0</v>
      </c>
      <c r="X1400" s="25">
        <v>33.840000000000003</v>
      </c>
      <c r="Y1400" s="31">
        <f>IFERROR(LISTAS[[#This Row],[COSTO]]/X1400-1,"")</f>
        <v>3.4358628841607564</v>
      </c>
    </row>
    <row r="1401" spans="1:25" x14ac:dyDescent="0.2">
      <c r="A1401" s="6" t="s">
        <v>2158</v>
      </c>
      <c r="B1401" t="s">
        <v>2069</v>
      </c>
      <c r="C1401" t="s">
        <v>2159</v>
      </c>
      <c r="D1401" t="s">
        <v>2159</v>
      </c>
      <c r="E1401" s="2">
        <v>347.08</v>
      </c>
      <c r="F1401" s="6" t="str">
        <f>+_xlfn.XLOOKUP(LISTAS[[#This Row],[ID]],_01_CODIGOS_Y_COSTOS_xlsm[Producto y N°],_01_CODIGOS_Y_COSTOS_xlsm[FABRICA],"",0,1)</f>
        <v>SKOTNICA</v>
      </c>
      <c r="G1401" s="13">
        <f>LISTAS[[#This Row],[Precio]]*(1-0.46)*(1-IF($C$3520="",0,$C$3520))</f>
        <v>140.56740000000002</v>
      </c>
      <c r="H1401" s="1">
        <f>+_xlfn.XLOOKUP(LISTAS[[#This Row],[ID]],_01_CODIGOS_Y_COSTOS_xlsm[Producto y N°],_01_CODIGOS_Y_COSTOS_xlsm[COSTO],0,0,1)</f>
        <v>93.314899999999994</v>
      </c>
      <c r="I1401" s="115">
        <f>+IFERROR(LISTAS[[#This Row],[VENTA NETA]]/LISTAS[[#This Row],[COSTO]]-1,0)</f>
        <v>0.5063767951313245</v>
      </c>
      <c r="J1401" s="33" t="str">
        <f>IFERROR(VLOOKUP(LISTAS[[#This Row],[ID]],_01_CODIGOS_Y_COSTOS_xlsm[[Producto y N°]:[CODIGO]],2,0),"")</f>
        <v>D01C 2328</v>
      </c>
      <c r="M1401" s="22">
        <v>0.2</v>
      </c>
      <c r="N1401" s="23">
        <f>+LISTAS[[#This Row],[Precio]]+(LISTAS[[#This Row],[Precio]]*M1401)</f>
        <v>416.49599999999998</v>
      </c>
      <c r="O1401" s="24">
        <f t="shared" si="37"/>
        <v>168.68088</v>
      </c>
      <c r="Q1401" s="21">
        <f>IFERROR(O1401/LISTAS[[#This Row],[COSTO]]-1,"")</f>
        <v>0.80765215415758917</v>
      </c>
      <c r="R1401" t="str">
        <f>+LISTAS[[#This Row],[ID]]</f>
        <v>SUPLEMENTO 0,223x28</v>
      </c>
      <c r="T1401" s="29"/>
      <c r="U1401" s="25">
        <f>LISTAS[[#This Row],[COSTO]]+(LISTAS[[#This Row],[COSTO]]*T1401)</f>
        <v>93.314899999999994</v>
      </c>
      <c r="V1401" s="30">
        <f>IF(T1401="",0,U1401/LISTAS[[#This Row],[VENTA NETA]]-1)</f>
        <v>0</v>
      </c>
      <c r="X1401" s="25">
        <v>27.071999999999999</v>
      </c>
      <c r="Y1401" s="31">
        <f>IFERROR(LISTAS[[#This Row],[COSTO]]/X1401-1,"")</f>
        <v>2.4469156323877068</v>
      </c>
    </row>
    <row r="1402" spans="1:25" x14ac:dyDescent="0.2">
      <c r="A1402" s="6" t="s">
        <v>2160</v>
      </c>
      <c r="B1402" t="s">
        <v>2069</v>
      </c>
      <c r="C1402" t="s">
        <v>2161</v>
      </c>
      <c r="D1402" t="s">
        <v>2161</v>
      </c>
      <c r="E1402" s="2">
        <v>415.48</v>
      </c>
      <c r="F1402" s="6" t="str">
        <f>+_xlfn.XLOOKUP(LISTAS[[#This Row],[ID]],_01_CODIGOS_Y_COSTOS_xlsm[Producto y N°],_01_CODIGOS_Y_COSTOS_xlsm[FABRICA],"",0,1)</f>
        <v>SKOTNICA</v>
      </c>
      <c r="G1402" s="13">
        <f>LISTAS[[#This Row],[Precio]]*(1-0.46)*(1-IF($C$3520="",0,$C$3520))</f>
        <v>168.26940000000002</v>
      </c>
      <c r="H1402" s="1">
        <f>+_xlfn.XLOOKUP(LISTAS[[#This Row],[ID]],_01_CODIGOS_Y_COSTOS_xlsm[Producto y N°],_01_CODIGOS_Y_COSTOS_xlsm[COSTO],0,0,1)</f>
        <v>111.70489999999999</v>
      </c>
      <c r="I1402" s="115">
        <f>+IFERROR(LISTAS[[#This Row],[VENTA NETA]]/LISTAS[[#This Row],[COSTO]]-1,0)</f>
        <v>0.50637438465098694</v>
      </c>
      <c r="J1402" s="33" t="str">
        <f>IFERROR(VLOOKUP(LISTAS[[#This Row],[ID]],_01_CODIGOS_Y_COSTOS_xlsm[[Producto y N°]:[CODIGO]],2,0),"")</f>
        <v>D01A 2331</v>
      </c>
      <c r="M1402" s="22">
        <v>0.2</v>
      </c>
      <c r="N1402" s="23">
        <f>+LISTAS[[#This Row],[Precio]]+(LISTAS[[#This Row],[Precio]]*M1402)</f>
        <v>498.57600000000002</v>
      </c>
      <c r="O1402" s="24">
        <f t="shared" si="37"/>
        <v>201.92328000000001</v>
      </c>
      <c r="Q1402" s="21">
        <f>IFERROR(O1402/LISTAS[[#This Row],[COSTO]]-1,"")</f>
        <v>0.80764926158118411</v>
      </c>
      <c r="R1402" t="str">
        <f>+LISTAS[[#This Row],[ID]]</f>
        <v>SUPLEMENTO 0,223x31</v>
      </c>
      <c r="T1402" s="29"/>
      <c r="U1402" s="25">
        <f>LISTAS[[#This Row],[COSTO]]+(LISTAS[[#This Row],[COSTO]]*T1402)</f>
        <v>111.70489999999999</v>
      </c>
      <c r="V1402" s="30">
        <f>IF(T1402="",0,U1402/LISTAS[[#This Row],[VENTA NETA]]-1)</f>
        <v>0</v>
      </c>
      <c r="X1402" s="25">
        <v>27.071999999999999</v>
      </c>
      <c r="Y1402" s="31">
        <f>IFERROR(LISTAS[[#This Row],[COSTO]]/X1402-1,"")</f>
        <v>3.1262152777777779</v>
      </c>
    </row>
    <row r="1403" spans="1:25" x14ac:dyDescent="0.2">
      <c r="A1403" s="6" t="s">
        <v>2162</v>
      </c>
      <c r="B1403" t="s">
        <v>2069</v>
      </c>
      <c r="C1403" t="s">
        <v>2163</v>
      </c>
      <c r="D1403" t="s">
        <v>2163</v>
      </c>
      <c r="E1403" s="2">
        <v>661.52</v>
      </c>
      <c r="F1403" s="6" t="str">
        <f>+_xlfn.XLOOKUP(LISTAS[[#This Row],[ID]],_01_CODIGOS_Y_COSTOS_xlsm[Producto y N°],_01_CODIGOS_Y_COSTOS_xlsm[FABRICA],"",0,1)</f>
        <v>SKOTNICA</v>
      </c>
      <c r="G1403" s="13">
        <f>LISTAS[[#This Row],[Precio]]*(1-0.46)*(1-IF($C$3520="",0,$C$3520))</f>
        <v>267.91559999999998</v>
      </c>
      <c r="H1403" s="1">
        <f>+_xlfn.XLOOKUP(LISTAS[[#This Row],[ID]],_01_CODIGOS_Y_COSTOS_xlsm[Producto y N°],_01_CODIGOS_Y_COSTOS_xlsm[COSTO],0,0,1)</f>
        <v>177.8571</v>
      </c>
      <c r="I1403" s="115">
        <f>+IFERROR(LISTAS[[#This Row],[VENTA NETA]]/LISTAS[[#This Row],[COSTO]]-1,0)</f>
        <v>0.50635313406099614</v>
      </c>
      <c r="J1403" s="33" t="str">
        <f>IFERROR(VLOOKUP(LISTAS[[#This Row],[ID]],_01_CODIGOS_Y_COSTOS_xlsm[[Producto y N°]:[CODIGO]],2,0),"")</f>
        <v>D01B 023</v>
      </c>
      <c r="M1403" s="22">
        <v>0.2</v>
      </c>
      <c r="N1403" s="23">
        <f>+LISTAS[[#This Row],[Precio]]+(LISTAS[[#This Row],[Precio]]*M1403)</f>
        <v>793.82399999999996</v>
      </c>
      <c r="O1403" s="24">
        <f t="shared" si="37"/>
        <v>321.49871999999999</v>
      </c>
      <c r="Q1403" s="21">
        <f>IFERROR(O1403/LISTAS[[#This Row],[COSTO]]-1,"")</f>
        <v>0.80762376087319532</v>
      </c>
      <c r="R1403" t="str">
        <f>+LISTAS[[#This Row],[ID]]</f>
        <v>SUPLEMENTO 0,223x39</v>
      </c>
      <c r="T1403" s="29"/>
      <c r="U1403" s="25">
        <f>LISTAS[[#This Row],[COSTO]]+(LISTAS[[#This Row],[COSTO]]*T1403)</f>
        <v>177.8571</v>
      </c>
      <c r="V1403" s="30">
        <f>IF(T1403="",0,U1403/LISTAS[[#This Row],[VENTA NETA]]-1)</f>
        <v>0</v>
      </c>
      <c r="X1403" s="25">
        <v>33.840000000000003</v>
      </c>
      <c r="Y1403" s="31">
        <f>IFERROR(LISTAS[[#This Row],[COSTO]]/X1403-1,"")</f>
        <v>4.2558244680851063</v>
      </c>
    </row>
    <row r="1404" spans="1:25" x14ac:dyDescent="0.2">
      <c r="A1404" s="6" t="s">
        <v>2164</v>
      </c>
      <c r="B1404" t="s">
        <v>2069</v>
      </c>
      <c r="C1404" t="s">
        <v>2165</v>
      </c>
      <c r="D1404" t="s">
        <v>2165</v>
      </c>
      <c r="E1404" s="2">
        <v>440.62</v>
      </c>
      <c r="F1404" s="6" t="str">
        <f>+_xlfn.XLOOKUP(LISTAS[[#This Row],[ID]],_01_CODIGOS_Y_COSTOS_xlsm[Producto y N°],_01_CODIGOS_Y_COSTOS_xlsm[FABRICA],"",0,1)</f>
        <v>SKOTNICA</v>
      </c>
      <c r="G1404" s="13">
        <f>LISTAS[[#This Row],[Precio]]*(1-0.46)*(1-IF($C$3520="",0,$C$3520))</f>
        <v>178.45110000000003</v>
      </c>
      <c r="H1404" s="1">
        <f>+_xlfn.XLOOKUP(LISTAS[[#This Row],[ID]],_01_CODIGOS_Y_COSTOS_xlsm[Producto y N°],_01_CODIGOS_Y_COSTOS_xlsm[COSTO],0,0,1)</f>
        <v>118.4631</v>
      </c>
      <c r="I1404" s="115">
        <f>+IFERROR(LISTAS[[#This Row],[VENTA NETA]]/LISTAS[[#This Row],[COSTO]]-1,0)</f>
        <v>0.50638553271018605</v>
      </c>
      <c r="J1404" s="33" t="str">
        <f>IFERROR(VLOOKUP(LISTAS[[#This Row],[ID]],_01_CODIGOS_Y_COSTOS_xlsm[[Producto y N°]:[CODIGO]],2,0),"")</f>
        <v>D01C 2429</v>
      </c>
      <c r="M1404" s="22">
        <v>0.2</v>
      </c>
      <c r="N1404" s="23">
        <f>+LISTAS[[#This Row],[Precio]]+(LISTAS[[#This Row],[Precio]]*M1404)</f>
        <v>528.74400000000003</v>
      </c>
      <c r="O1404" s="24">
        <f t="shared" si="37"/>
        <v>214.14132000000001</v>
      </c>
      <c r="Q1404" s="21">
        <f>IFERROR(O1404/LISTAS[[#This Row],[COSTO]]-1,"")</f>
        <v>0.80766263925222304</v>
      </c>
      <c r="R1404" t="str">
        <f>+LISTAS[[#This Row],[ID]]</f>
        <v>SUPLEMENTO 0,224x29</v>
      </c>
      <c r="T1404" s="29"/>
      <c r="U1404" s="25">
        <f>LISTAS[[#This Row],[COSTO]]+(LISTAS[[#This Row],[COSTO]]*T1404)</f>
        <v>118.4631</v>
      </c>
      <c r="V1404" s="30">
        <f>IF(T1404="",0,U1404/LISTAS[[#This Row],[VENTA NETA]]-1)</f>
        <v>0</v>
      </c>
      <c r="X1404" s="25">
        <v>29.327999999999999</v>
      </c>
      <c r="Y1404" s="31">
        <f>IFERROR(LISTAS[[#This Row],[COSTO]]/X1404-1,"")</f>
        <v>3.0392491816693941</v>
      </c>
    </row>
    <row r="1405" spans="1:25" x14ac:dyDescent="0.2">
      <c r="A1405" s="6" t="s">
        <v>2166</v>
      </c>
      <c r="B1405" t="s">
        <v>2069</v>
      </c>
      <c r="C1405" t="s">
        <v>1984</v>
      </c>
      <c r="D1405" t="s">
        <v>1984</v>
      </c>
      <c r="E1405" s="2">
        <v>415.48</v>
      </c>
      <c r="F1405" s="6" t="str">
        <f>+_xlfn.XLOOKUP(LISTAS[[#This Row],[ID]],_01_CODIGOS_Y_COSTOS_xlsm[Producto y N°],_01_CODIGOS_Y_COSTOS_xlsm[FABRICA],"",0,1)</f>
        <v>SKOTNICA</v>
      </c>
      <c r="G1405" s="13">
        <f>LISTAS[[#This Row],[Precio]]*(1-0.46)*(1-IF($C$3520="",0,$C$3520))</f>
        <v>168.26940000000002</v>
      </c>
      <c r="H1405" s="1">
        <f>+_xlfn.XLOOKUP(LISTAS[[#This Row],[ID]],_01_CODIGOS_Y_COSTOS_xlsm[Producto y N°],_01_CODIGOS_Y_COSTOS_xlsm[COSTO],0,0,1)</f>
        <v>111.70489999999999</v>
      </c>
      <c r="I1405" s="115">
        <f>+IFERROR(LISTAS[[#This Row],[VENTA NETA]]/LISTAS[[#This Row],[COSTO]]-1,0)</f>
        <v>0.50637438465098694</v>
      </c>
      <c r="J1405" s="33" t="str">
        <f>IFERROR(VLOOKUP(LISTAS[[#This Row],[ID]],_01_CODIGOS_Y_COSTOS_xlsm[[Producto y N°]:[CODIGO]],2,0),"")</f>
        <v>D01A 2432</v>
      </c>
      <c r="M1405" s="22">
        <v>0.2</v>
      </c>
      <c r="N1405" s="23">
        <f>+LISTAS[[#This Row],[Precio]]+(LISTAS[[#This Row],[Precio]]*M1405)</f>
        <v>498.57600000000002</v>
      </c>
      <c r="O1405" s="24">
        <f t="shared" si="37"/>
        <v>201.92328000000001</v>
      </c>
      <c r="Q1405" s="21">
        <f>IFERROR(O1405/LISTAS[[#This Row],[COSTO]]-1,"")</f>
        <v>0.80764926158118411</v>
      </c>
      <c r="R1405" t="str">
        <f>+LISTAS[[#This Row],[ID]]</f>
        <v>SUPLEMENTO 0,224x32</v>
      </c>
      <c r="T1405" s="29"/>
      <c r="U1405" s="25">
        <f>LISTAS[[#This Row],[COSTO]]+(LISTAS[[#This Row],[COSTO]]*T1405)</f>
        <v>111.70489999999999</v>
      </c>
      <c r="V1405" s="30">
        <f>IF(T1405="",0,U1405/LISTAS[[#This Row],[VENTA NETA]]-1)</f>
        <v>0</v>
      </c>
      <c r="X1405" s="25">
        <v>31.584</v>
      </c>
      <c r="Y1405" s="31">
        <f>IFERROR(LISTAS[[#This Row],[COSTO]]/X1405-1,"")</f>
        <v>2.5367559523809522</v>
      </c>
    </row>
    <row r="1406" spans="1:25" x14ac:dyDescent="0.2">
      <c r="A1406" s="6" t="s">
        <v>2167</v>
      </c>
      <c r="B1406" t="s">
        <v>2069</v>
      </c>
      <c r="C1406" t="s">
        <v>2168</v>
      </c>
      <c r="D1406" t="s">
        <v>2168</v>
      </c>
      <c r="E1406" s="2">
        <v>661.52</v>
      </c>
      <c r="F1406" s="6" t="str">
        <f>+_xlfn.XLOOKUP(LISTAS[[#This Row],[ID]],_01_CODIGOS_Y_COSTOS_xlsm[Producto y N°],_01_CODIGOS_Y_COSTOS_xlsm[FABRICA],"",0,1)</f>
        <v>SKOTNICA</v>
      </c>
      <c r="G1406" s="13">
        <f>LISTAS[[#This Row],[Precio]]*(1-0.46)*(1-IF($C$3520="",0,$C$3520))</f>
        <v>267.91559999999998</v>
      </c>
      <c r="H1406" s="1">
        <f>+_xlfn.XLOOKUP(LISTAS[[#This Row],[ID]],_01_CODIGOS_Y_COSTOS_xlsm[Producto y N°],_01_CODIGOS_Y_COSTOS_xlsm[COSTO],0,0,1)</f>
        <v>177.8571</v>
      </c>
      <c r="I1406" s="115">
        <f>+IFERROR(LISTAS[[#This Row],[VENTA NETA]]/LISTAS[[#This Row],[COSTO]]-1,0)</f>
        <v>0.50635313406099614</v>
      </c>
      <c r="J1406" s="33" t="str">
        <f>IFERROR(VLOOKUP(LISTAS[[#This Row],[ID]],_01_CODIGOS_Y_COSTOS_xlsm[[Producto y N°]:[CODIGO]],2,0),"")</f>
        <v>D01B 024</v>
      </c>
      <c r="M1406" s="22">
        <v>0.2</v>
      </c>
      <c r="N1406" s="23">
        <f>+LISTAS[[#This Row],[Precio]]+(LISTAS[[#This Row],[Precio]]*M1406)</f>
        <v>793.82399999999996</v>
      </c>
      <c r="O1406" s="24">
        <f t="shared" si="37"/>
        <v>321.49871999999999</v>
      </c>
      <c r="Q1406" s="21">
        <f>IFERROR(O1406/LISTAS[[#This Row],[COSTO]]-1,"")</f>
        <v>0.80762376087319532</v>
      </c>
      <c r="R1406" t="str">
        <f>+LISTAS[[#This Row],[ID]]</f>
        <v>SUPLEMENTO 0,224x40</v>
      </c>
      <c r="T1406" s="29"/>
      <c r="U1406" s="25">
        <f>LISTAS[[#This Row],[COSTO]]+(LISTAS[[#This Row],[COSTO]]*T1406)</f>
        <v>177.8571</v>
      </c>
      <c r="V1406" s="30">
        <f>IF(T1406="",0,U1406/LISTAS[[#This Row],[VENTA NETA]]-1)</f>
        <v>0</v>
      </c>
      <c r="X1406" s="25">
        <v>36.095999999999997</v>
      </c>
      <c r="Y1406" s="31">
        <f>IFERROR(LISTAS[[#This Row],[COSTO]]/X1406-1,"")</f>
        <v>3.9273354388297879</v>
      </c>
    </row>
    <row r="1407" spans="1:25" x14ac:dyDescent="0.2">
      <c r="A1407" s="6" t="s">
        <v>2169</v>
      </c>
      <c r="B1407" t="s">
        <v>2069</v>
      </c>
      <c r="C1407" t="s">
        <v>2170</v>
      </c>
      <c r="D1407" t="s">
        <v>2170</v>
      </c>
      <c r="E1407" s="2">
        <v>440.62</v>
      </c>
      <c r="F1407" s="6" t="str">
        <f>+_xlfn.XLOOKUP(LISTAS[[#This Row],[ID]],_01_CODIGOS_Y_COSTOS_xlsm[Producto y N°],_01_CODIGOS_Y_COSTOS_xlsm[FABRICA],"",0,1)</f>
        <v>SKOTNICA</v>
      </c>
      <c r="G1407" s="13">
        <f>LISTAS[[#This Row],[Precio]]*(1-0.46)*(1-IF($C$3520="",0,$C$3520))</f>
        <v>178.45110000000003</v>
      </c>
      <c r="H1407" s="1">
        <f>+_xlfn.XLOOKUP(LISTAS[[#This Row],[ID]],_01_CODIGOS_Y_COSTOS_xlsm[Producto y N°],_01_CODIGOS_Y_COSTOS_xlsm[COSTO],0,0,1)</f>
        <v>118.4631</v>
      </c>
      <c r="I1407" s="115">
        <f>+IFERROR(LISTAS[[#This Row],[VENTA NETA]]/LISTAS[[#This Row],[COSTO]]-1,0)</f>
        <v>0.50638553271018605</v>
      </c>
      <c r="J1407" s="33" t="str">
        <f>IFERROR(VLOOKUP(LISTAS[[#This Row],[ID]],_01_CODIGOS_Y_COSTOS_xlsm[[Producto y N°]:[CODIGO]],2,0),"")</f>
        <v>D01C 2530</v>
      </c>
      <c r="M1407" s="22">
        <v>0.2</v>
      </c>
      <c r="N1407" s="23">
        <f>+LISTAS[[#This Row],[Precio]]+(LISTAS[[#This Row],[Precio]]*M1407)</f>
        <v>528.74400000000003</v>
      </c>
      <c r="O1407" s="24">
        <f t="shared" si="37"/>
        <v>214.14132000000001</v>
      </c>
      <c r="Q1407" s="21">
        <f>IFERROR(O1407/LISTAS[[#This Row],[COSTO]]-1,"")</f>
        <v>0.80766263925222304</v>
      </c>
      <c r="R1407" t="str">
        <f>+LISTAS[[#This Row],[ID]]</f>
        <v>SUPLEMENTO 0,225x30</v>
      </c>
      <c r="T1407" s="29"/>
      <c r="U1407" s="25">
        <f>LISTAS[[#This Row],[COSTO]]+(LISTAS[[#This Row],[COSTO]]*T1407)</f>
        <v>118.4631</v>
      </c>
      <c r="V1407" s="30">
        <f>IF(T1407="",0,U1407/LISTAS[[#This Row],[VENTA NETA]]-1)</f>
        <v>0</v>
      </c>
      <c r="X1407" s="25">
        <v>29.327999999999999</v>
      </c>
      <c r="Y1407" s="31">
        <f>IFERROR(LISTAS[[#This Row],[COSTO]]/X1407-1,"")</f>
        <v>3.0392491816693941</v>
      </c>
    </row>
    <row r="1408" spans="1:25" x14ac:dyDescent="0.2">
      <c r="A1408" s="6" t="s">
        <v>2171</v>
      </c>
      <c r="B1408" t="s">
        <v>2069</v>
      </c>
      <c r="C1408" t="s">
        <v>2172</v>
      </c>
      <c r="D1408" t="s">
        <v>2172</v>
      </c>
      <c r="E1408" s="2">
        <v>415.48</v>
      </c>
      <c r="F1408" s="6" t="str">
        <f>+_xlfn.XLOOKUP(LISTAS[[#This Row],[ID]],_01_CODIGOS_Y_COSTOS_xlsm[Producto y N°],_01_CODIGOS_Y_COSTOS_xlsm[FABRICA],"",0,1)</f>
        <v>SKOTNICA</v>
      </c>
      <c r="G1408" s="13">
        <f>LISTAS[[#This Row],[Precio]]*(1-0.46)*(1-IF($C$3520="",0,$C$3520))</f>
        <v>168.26940000000002</v>
      </c>
      <c r="H1408" s="1">
        <f>+_xlfn.XLOOKUP(LISTAS[[#This Row],[ID]],_01_CODIGOS_Y_COSTOS_xlsm[Producto y N°],_01_CODIGOS_Y_COSTOS_xlsm[COSTO],0,0,1)</f>
        <v>111.70489999999999</v>
      </c>
      <c r="I1408" s="115">
        <f>+IFERROR(LISTAS[[#This Row],[VENTA NETA]]/LISTAS[[#This Row],[COSTO]]-1,0)</f>
        <v>0.50637438465098694</v>
      </c>
      <c r="J1408" s="33" t="str">
        <f>IFERROR(VLOOKUP(LISTAS[[#This Row],[ID]],_01_CODIGOS_Y_COSTOS_xlsm[[Producto y N°]:[CODIGO]],2,0),"")</f>
        <v>D01A 2533</v>
      </c>
      <c r="M1408" s="22">
        <v>0.2</v>
      </c>
      <c r="N1408" s="23">
        <f>+LISTAS[[#This Row],[Precio]]+(LISTAS[[#This Row],[Precio]]*M1408)</f>
        <v>498.57600000000002</v>
      </c>
      <c r="O1408" s="24">
        <f t="shared" si="37"/>
        <v>201.92328000000001</v>
      </c>
      <c r="Q1408" s="21">
        <f>IFERROR(O1408/LISTAS[[#This Row],[COSTO]]-1,"")</f>
        <v>0.80764926158118411</v>
      </c>
      <c r="R1408" t="str">
        <f>+LISTAS[[#This Row],[ID]]</f>
        <v>SUPLEMENTO 0,225x33</v>
      </c>
      <c r="T1408" s="29"/>
      <c r="U1408" s="25">
        <f>LISTAS[[#This Row],[COSTO]]+(LISTAS[[#This Row],[COSTO]]*T1408)</f>
        <v>111.70489999999999</v>
      </c>
      <c r="V1408" s="30">
        <f>IF(T1408="",0,U1408/LISTAS[[#This Row],[VENTA NETA]]-1)</f>
        <v>0</v>
      </c>
      <c r="X1408" s="25">
        <v>31.584</v>
      </c>
      <c r="Y1408" s="31">
        <f>IFERROR(LISTAS[[#This Row],[COSTO]]/X1408-1,"")</f>
        <v>2.5367559523809522</v>
      </c>
    </row>
    <row r="1409" spans="1:25" x14ac:dyDescent="0.2">
      <c r="A1409" s="6" t="s">
        <v>2173</v>
      </c>
      <c r="B1409" t="s">
        <v>2069</v>
      </c>
      <c r="C1409" t="s">
        <v>2174</v>
      </c>
      <c r="D1409" t="s">
        <v>2174</v>
      </c>
      <c r="E1409" s="2">
        <v>661.52</v>
      </c>
      <c r="F1409" s="6" t="str">
        <f>+_xlfn.XLOOKUP(LISTAS[[#This Row],[ID]],_01_CODIGOS_Y_COSTOS_xlsm[Producto y N°],_01_CODIGOS_Y_COSTOS_xlsm[FABRICA],"",0,1)</f>
        <v>SKOTNICA</v>
      </c>
      <c r="G1409" s="13">
        <f>LISTAS[[#This Row],[Precio]]*(1-0.46)*(1-IF($C$3520="",0,$C$3520))</f>
        <v>267.91559999999998</v>
      </c>
      <c r="H1409" s="1">
        <f>+_xlfn.XLOOKUP(LISTAS[[#This Row],[ID]],_01_CODIGOS_Y_COSTOS_xlsm[Producto y N°],_01_CODIGOS_Y_COSTOS_xlsm[COSTO],0,0,1)</f>
        <v>177.8571</v>
      </c>
      <c r="I1409" s="115">
        <f>+IFERROR(LISTAS[[#This Row],[VENTA NETA]]/LISTAS[[#This Row],[COSTO]]-1,0)</f>
        <v>0.50635313406099614</v>
      </c>
      <c r="J1409" s="33" t="str">
        <f>IFERROR(VLOOKUP(LISTAS[[#This Row],[ID]],_01_CODIGOS_Y_COSTOS_xlsm[[Producto y N°]:[CODIGO]],2,0),"")</f>
        <v>D01B 025</v>
      </c>
      <c r="M1409" s="22">
        <v>0.2</v>
      </c>
      <c r="N1409" s="23">
        <f>+LISTAS[[#This Row],[Precio]]+(LISTAS[[#This Row],[Precio]]*M1409)</f>
        <v>793.82399999999996</v>
      </c>
      <c r="O1409" s="24">
        <f t="shared" si="37"/>
        <v>321.49871999999999</v>
      </c>
      <c r="Q1409" s="21">
        <f>IFERROR(O1409/LISTAS[[#This Row],[COSTO]]-1,"")</f>
        <v>0.80762376087319532</v>
      </c>
      <c r="R1409" t="str">
        <f>+LISTAS[[#This Row],[ID]]</f>
        <v>SUPLEMENTO 0,225x41</v>
      </c>
      <c r="T1409" s="29"/>
      <c r="U1409" s="25">
        <f>LISTAS[[#This Row],[COSTO]]+(LISTAS[[#This Row],[COSTO]]*T1409)</f>
        <v>177.8571</v>
      </c>
      <c r="V1409" s="30">
        <f>IF(T1409="",0,U1409/LISTAS[[#This Row],[VENTA NETA]]-1)</f>
        <v>0</v>
      </c>
      <c r="X1409" s="25">
        <v>36.095999999999997</v>
      </c>
      <c r="Y1409" s="31">
        <f>IFERROR(LISTAS[[#This Row],[COSTO]]/X1409-1,"")</f>
        <v>3.9273354388297879</v>
      </c>
    </row>
    <row r="1410" spans="1:25" x14ac:dyDescent="0.2">
      <c r="A1410" s="6" t="s">
        <v>2175</v>
      </c>
      <c r="B1410" t="s">
        <v>2069</v>
      </c>
      <c r="C1410" t="s">
        <v>2176</v>
      </c>
      <c r="D1410" t="s">
        <v>2176</v>
      </c>
      <c r="E1410" s="2">
        <v>440.62</v>
      </c>
      <c r="F1410" s="6" t="str">
        <f>+_xlfn.XLOOKUP(LISTAS[[#This Row],[ID]],_01_CODIGOS_Y_COSTOS_xlsm[Producto y N°],_01_CODIGOS_Y_COSTOS_xlsm[FABRICA],"",0,1)</f>
        <v>SKOTNICA</v>
      </c>
      <c r="G1410" s="13">
        <f>LISTAS[[#This Row],[Precio]]*(1-0.46)*(1-IF($C$3520="",0,$C$3520))</f>
        <v>178.45110000000003</v>
      </c>
      <c r="H1410" s="1">
        <f>+_xlfn.XLOOKUP(LISTAS[[#This Row],[ID]],_01_CODIGOS_Y_COSTOS_xlsm[Producto y N°],_01_CODIGOS_Y_COSTOS_xlsm[COSTO],0,0,1)</f>
        <v>118.4631</v>
      </c>
      <c r="I1410" s="115">
        <f>+IFERROR(LISTAS[[#This Row],[VENTA NETA]]/LISTAS[[#This Row],[COSTO]]-1,0)</f>
        <v>0.50638553271018605</v>
      </c>
      <c r="J1410" s="33" t="str">
        <f>IFERROR(VLOOKUP(LISTAS[[#This Row],[ID]],_01_CODIGOS_Y_COSTOS_xlsm[[Producto y N°]:[CODIGO]],2,0),"")</f>
        <v>D01C 2631</v>
      </c>
      <c r="M1410" s="22">
        <v>0.2</v>
      </c>
      <c r="N1410" s="23">
        <f>+LISTAS[[#This Row],[Precio]]+(LISTAS[[#This Row],[Precio]]*M1410)</f>
        <v>528.74400000000003</v>
      </c>
      <c r="O1410" s="24">
        <f t="shared" si="37"/>
        <v>214.14132000000001</v>
      </c>
      <c r="Q1410" s="21">
        <f>IFERROR(O1410/LISTAS[[#This Row],[COSTO]]-1,"")</f>
        <v>0.80766263925222304</v>
      </c>
      <c r="R1410" t="str">
        <f>+LISTAS[[#This Row],[ID]]</f>
        <v>SUPLEMENTO 0,226x31</v>
      </c>
      <c r="T1410" s="29"/>
      <c r="U1410" s="25">
        <f>LISTAS[[#This Row],[COSTO]]+(LISTAS[[#This Row],[COSTO]]*T1410)</f>
        <v>118.4631</v>
      </c>
      <c r="V1410" s="30">
        <f>IF(T1410="",0,U1410/LISTAS[[#This Row],[VENTA NETA]]-1)</f>
        <v>0</v>
      </c>
      <c r="X1410" s="25">
        <v>29.327999999999999</v>
      </c>
      <c r="Y1410" s="31">
        <f>IFERROR(LISTAS[[#This Row],[COSTO]]/X1410-1,"")</f>
        <v>3.0392491816693941</v>
      </c>
    </row>
    <row r="1411" spans="1:25" x14ac:dyDescent="0.2">
      <c r="A1411" s="6" t="s">
        <v>2177</v>
      </c>
      <c r="B1411" t="s">
        <v>2069</v>
      </c>
      <c r="C1411" t="s">
        <v>1986</v>
      </c>
      <c r="D1411" t="s">
        <v>1986</v>
      </c>
      <c r="E1411" s="2">
        <v>558.32000000000005</v>
      </c>
      <c r="F1411" s="6" t="str">
        <f>+_xlfn.XLOOKUP(LISTAS[[#This Row],[ID]],_01_CODIGOS_Y_COSTOS_xlsm[Producto y N°],_01_CODIGOS_Y_COSTOS_xlsm[FABRICA],"",0,1)</f>
        <v>SKOTNICA</v>
      </c>
      <c r="G1411" s="13">
        <f>LISTAS[[#This Row],[Precio]]*(1-0.46)*(1-IF($C$3520="",0,$C$3520))</f>
        <v>226.11960000000005</v>
      </c>
      <c r="H1411" s="1">
        <f>+_xlfn.XLOOKUP(LISTAS[[#This Row],[ID]],_01_CODIGOS_Y_COSTOS_xlsm[Producto y N°],_01_CODIGOS_Y_COSTOS_xlsm[COSTO],0,0,1)</f>
        <v>150.1096</v>
      </c>
      <c r="I1411" s="115">
        <f>+IFERROR(LISTAS[[#This Row],[VENTA NETA]]/LISTAS[[#This Row],[COSTO]]-1,0)</f>
        <v>0.50636335051189296</v>
      </c>
      <c r="J1411" s="33" t="str">
        <f>IFERROR(VLOOKUP(LISTAS[[#This Row],[ID]],_01_CODIGOS_Y_COSTOS_xlsm[[Producto y N°]:[CODIGO]],2,0),"")</f>
        <v>D01A 2634</v>
      </c>
      <c r="M1411" s="22">
        <v>0.2</v>
      </c>
      <c r="N1411" s="23">
        <f>+LISTAS[[#This Row],[Precio]]+(LISTAS[[#This Row],[Precio]]*M1411)</f>
        <v>669.98400000000004</v>
      </c>
      <c r="O1411" s="24">
        <f t="shared" si="37"/>
        <v>271.34352000000001</v>
      </c>
      <c r="Q1411" s="21">
        <f>IFERROR(O1411/LISTAS[[#This Row],[COSTO]]-1,"")</f>
        <v>0.8076360206142712</v>
      </c>
      <c r="R1411" t="str">
        <f>+LISTAS[[#This Row],[ID]]</f>
        <v>SUPLEMENTO 0,226x34</v>
      </c>
      <c r="T1411" s="29"/>
      <c r="U1411" s="25">
        <f>LISTAS[[#This Row],[COSTO]]+(LISTAS[[#This Row],[COSTO]]*T1411)</f>
        <v>150.1096</v>
      </c>
      <c r="V1411" s="30">
        <f>IF(T1411="",0,U1411/LISTAS[[#This Row],[VENTA NETA]]-1)</f>
        <v>0</v>
      </c>
      <c r="X1411" s="25">
        <v>31.584</v>
      </c>
      <c r="Y1411" s="31">
        <f>IFERROR(LISTAS[[#This Row],[COSTO]]/X1411-1,"")</f>
        <v>3.752710233029382</v>
      </c>
    </row>
    <row r="1412" spans="1:25" x14ac:dyDescent="0.2">
      <c r="A1412" s="6" t="s">
        <v>2178</v>
      </c>
      <c r="B1412" t="s">
        <v>2069</v>
      </c>
      <c r="C1412" t="s">
        <v>2179</v>
      </c>
      <c r="D1412" t="s">
        <v>2179</v>
      </c>
      <c r="E1412" s="2">
        <v>661.52</v>
      </c>
      <c r="F1412" s="6" t="str">
        <f>+_xlfn.XLOOKUP(LISTAS[[#This Row],[ID]],_01_CODIGOS_Y_COSTOS_xlsm[Producto y N°],_01_CODIGOS_Y_COSTOS_xlsm[FABRICA],"",0,1)</f>
        <v>SKOTNICA</v>
      </c>
      <c r="G1412" s="13">
        <f>LISTAS[[#This Row],[Precio]]*(1-0.46)*(1-IF($C$3520="",0,$C$3520))</f>
        <v>267.91559999999998</v>
      </c>
      <c r="H1412" s="1">
        <f>+_xlfn.XLOOKUP(LISTAS[[#This Row],[ID]],_01_CODIGOS_Y_COSTOS_xlsm[Producto y N°],_01_CODIGOS_Y_COSTOS_xlsm[COSTO],0,0,1)</f>
        <v>177.8571</v>
      </c>
      <c r="I1412" s="115">
        <f>+IFERROR(LISTAS[[#This Row],[VENTA NETA]]/LISTAS[[#This Row],[COSTO]]-1,0)</f>
        <v>0.50635313406099614</v>
      </c>
      <c r="J1412" s="33" t="str">
        <f>IFERROR(VLOOKUP(LISTAS[[#This Row],[ID]],_01_CODIGOS_Y_COSTOS_xlsm[[Producto y N°]:[CODIGO]],2,0),"")</f>
        <v>D01B 026</v>
      </c>
      <c r="M1412" s="22">
        <v>0.2</v>
      </c>
      <c r="N1412" s="23">
        <f>+LISTAS[[#This Row],[Precio]]+(LISTAS[[#This Row],[Precio]]*M1412)</f>
        <v>793.82399999999996</v>
      </c>
      <c r="O1412" s="24">
        <f t="shared" si="37"/>
        <v>321.49871999999999</v>
      </c>
      <c r="Q1412" s="21">
        <f>IFERROR(O1412/LISTAS[[#This Row],[COSTO]]-1,"")</f>
        <v>0.80762376087319532</v>
      </c>
      <c r="R1412" t="str">
        <f>+LISTAS[[#This Row],[ID]]</f>
        <v>SUPLEMENTO 0,226x42</v>
      </c>
      <c r="T1412" s="29"/>
      <c r="U1412" s="25">
        <f>LISTAS[[#This Row],[COSTO]]+(LISTAS[[#This Row],[COSTO]]*T1412)</f>
        <v>177.8571</v>
      </c>
      <c r="V1412" s="30">
        <f>IF(T1412="",0,U1412/LISTAS[[#This Row],[VENTA NETA]]-1)</f>
        <v>0</v>
      </c>
      <c r="X1412" s="25">
        <v>36.095999999999997</v>
      </c>
      <c r="Y1412" s="31">
        <f>IFERROR(LISTAS[[#This Row],[COSTO]]/X1412-1,"")</f>
        <v>3.9273354388297879</v>
      </c>
    </row>
    <row r="1413" spans="1:25" x14ac:dyDescent="0.2">
      <c r="A1413" s="6" t="s">
        <v>2180</v>
      </c>
      <c r="B1413" t="s">
        <v>2069</v>
      </c>
      <c r="C1413" t="s">
        <v>2181</v>
      </c>
      <c r="D1413" t="s">
        <v>2181</v>
      </c>
      <c r="E1413" s="2">
        <v>558.32000000000005</v>
      </c>
      <c r="F1413" s="6" t="str">
        <f>+_xlfn.XLOOKUP(LISTAS[[#This Row],[ID]],_01_CODIGOS_Y_COSTOS_xlsm[Producto y N°],_01_CODIGOS_Y_COSTOS_xlsm[FABRICA],"",0,1)</f>
        <v>SKOTNICA</v>
      </c>
      <c r="G1413" s="13">
        <f>LISTAS[[#This Row],[Precio]]*(1-0.46)*(1-IF($C$3520="",0,$C$3520))</f>
        <v>226.11960000000005</v>
      </c>
      <c r="H1413" s="1">
        <f>+_xlfn.XLOOKUP(LISTAS[[#This Row],[ID]],_01_CODIGOS_Y_COSTOS_xlsm[Producto y N°],_01_CODIGOS_Y_COSTOS_xlsm[COSTO],0,0,1)</f>
        <v>150.1096</v>
      </c>
      <c r="I1413" s="115">
        <f>+IFERROR(LISTAS[[#This Row],[VENTA NETA]]/LISTAS[[#This Row],[COSTO]]-1,0)</f>
        <v>0.50636335051189296</v>
      </c>
      <c r="J1413" s="33" t="str">
        <f>IFERROR(VLOOKUP(LISTAS[[#This Row],[ID]],_01_CODIGOS_Y_COSTOS_xlsm[[Producto y N°]:[CODIGO]],2,0),"")</f>
        <v>D01A 2735</v>
      </c>
      <c r="M1413" s="22">
        <v>0.2</v>
      </c>
      <c r="N1413" s="23">
        <f>+LISTAS[[#This Row],[Precio]]+(LISTAS[[#This Row],[Precio]]*M1413)</f>
        <v>669.98400000000004</v>
      </c>
      <c r="O1413" s="24">
        <f t="shared" si="37"/>
        <v>271.34352000000001</v>
      </c>
      <c r="Q1413" s="21">
        <f>IFERROR(O1413/LISTAS[[#This Row],[COSTO]]-1,"")</f>
        <v>0.8076360206142712</v>
      </c>
      <c r="R1413" t="str">
        <f>+LISTAS[[#This Row],[ID]]</f>
        <v>SUPLEMENTO 0,227x35</v>
      </c>
      <c r="T1413" s="29"/>
      <c r="U1413" s="25">
        <f>LISTAS[[#This Row],[COSTO]]+(LISTAS[[#This Row],[COSTO]]*T1413)</f>
        <v>150.1096</v>
      </c>
      <c r="V1413" s="30">
        <f>IF(T1413="",0,U1413/LISTAS[[#This Row],[VENTA NETA]]-1)</f>
        <v>0</v>
      </c>
      <c r="X1413" s="25">
        <v>33.840000000000003</v>
      </c>
      <c r="Y1413" s="31">
        <f>IFERROR(LISTAS[[#This Row],[COSTO]]/X1413-1,"")</f>
        <v>3.4358628841607564</v>
      </c>
    </row>
    <row r="1414" spans="1:25" x14ac:dyDescent="0.2">
      <c r="A1414" s="6" t="s">
        <v>2182</v>
      </c>
      <c r="B1414" t="s">
        <v>2069</v>
      </c>
      <c r="C1414" t="s">
        <v>2183</v>
      </c>
      <c r="D1414" t="s">
        <v>2183</v>
      </c>
      <c r="E1414" s="2">
        <v>661.52</v>
      </c>
      <c r="F1414" s="6" t="str">
        <f>+_xlfn.XLOOKUP(LISTAS[[#This Row],[ID]],_01_CODIGOS_Y_COSTOS_xlsm[Producto y N°],_01_CODIGOS_Y_COSTOS_xlsm[FABRICA],"",0,1)</f>
        <v>SKOTNICA</v>
      </c>
      <c r="G1414" s="13">
        <f>LISTAS[[#This Row],[Precio]]*(1-0.46)*(1-IF($C$3520="",0,$C$3520))</f>
        <v>267.91559999999998</v>
      </c>
      <c r="H1414" s="1">
        <f>+_xlfn.XLOOKUP(LISTAS[[#This Row],[ID]],_01_CODIGOS_Y_COSTOS_xlsm[Producto y N°],_01_CODIGOS_Y_COSTOS_xlsm[COSTO],0,0,1)</f>
        <v>177.8571</v>
      </c>
      <c r="I1414" s="115">
        <f>+IFERROR(LISTAS[[#This Row],[VENTA NETA]]/LISTAS[[#This Row],[COSTO]]-1,0)</f>
        <v>0.50635313406099614</v>
      </c>
      <c r="J1414" s="33" t="str">
        <f>IFERROR(VLOOKUP(LISTAS[[#This Row],[ID]],_01_CODIGOS_Y_COSTOS_xlsm[[Producto y N°]:[CODIGO]],2,0),"")</f>
        <v>D01B 027</v>
      </c>
      <c r="M1414" s="22">
        <v>0.2</v>
      </c>
      <c r="N1414" s="23">
        <f>+LISTAS[[#This Row],[Precio]]+(LISTAS[[#This Row],[Precio]]*M1414)</f>
        <v>793.82399999999996</v>
      </c>
      <c r="O1414" s="24">
        <f t="shared" si="37"/>
        <v>321.49871999999999</v>
      </c>
      <c r="Q1414" s="21">
        <f>IFERROR(O1414/LISTAS[[#This Row],[COSTO]]-1,"")</f>
        <v>0.80762376087319532</v>
      </c>
      <c r="R1414" t="str">
        <f>+LISTAS[[#This Row],[ID]]</f>
        <v>SUPLEMENTO 0,227x43</v>
      </c>
      <c r="T1414" s="29"/>
      <c r="U1414" s="25">
        <f>LISTAS[[#This Row],[COSTO]]+(LISTAS[[#This Row],[COSTO]]*T1414)</f>
        <v>177.8571</v>
      </c>
      <c r="V1414" s="30">
        <f>IF(T1414="",0,U1414/LISTAS[[#This Row],[VENTA NETA]]-1)</f>
        <v>0</v>
      </c>
      <c r="X1414" s="25">
        <v>38.351999999999997</v>
      </c>
      <c r="Y1414" s="31">
        <f>IFERROR(LISTAS[[#This Row],[COSTO]]/X1414-1,"")</f>
        <v>3.6374921777221534</v>
      </c>
    </row>
    <row r="1415" spans="1:25" x14ac:dyDescent="0.2">
      <c r="A1415" s="6" t="s">
        <v>2184</v>
      </c>
      <c r="B1415" t="s">
        <v>2069</v>
      </c>
      <c r="C1415" t="s">
        <v>2022</v>
      </c>
      <c r="D1415" t="s">
        <v>2022</v>
      </c>
      <c r="E1415" s="2">
        <v>558.32000000000005</v>
      </c>
      <c r="F1415" s="6" t="str">
        <f>+_xlfn.XLOOKUP(LISTAS[[#This Row],[ID]],_01_CODIGOS_Y_COSTOS_xlsm[Producto y N°],_01_CODIGOS_Y_COSTOS_xlsm[FABRICA],"",0,1)</f>
        <v>SKOTNICA</v>
      </c>
      <c r="G1415" s="13">
        <f>LISTAS[[#This Row],[Precio]]*(1-0.46)*(1-IF($C$3520="",0,$C$3520))</f>
        <v>226.11960000000005</v>
      </c>
      <c r="H1415" s="1">
        <f>+_xlfn.XLOOKUP(LISTAS[[#This Row],[ID]],_01_CODIGOS_Y_COSTOS_xlsm[Producto y N°],_01_CODIGOS_Y_COSTOS_xlsm[COSTO],0,0,1)</f>
        <v>150.1096</v>
      </c>
      <c r="I1415" s="115">
        <f>+IFERROR(LISTAS[[#This Row],[VENTA NETA]]/LISTAS[[#This Row],[COSTO]]-1,0)</f>
        <v>0.50636335051189296</v>
      </c>
      <c r="J1415" s="33" t="str">
        <f>IFERROR(VLOOKUP(LISTAS[[#This Row],[ID]],_01_CODIGOS_Y_COSTOS_xlsm[[Producto y N°]:[CODIGO]],2,0),"")</f>
        <v>D01A 2836</v>
      </c>
      <c r="M1415" s="22">
        <v>0.2</v>
      </c>
      <c r="N1415" s="23">
        <f>+LISTAS[[#This Row],[Precio]]+(LISTAS[[#This Row],[Precio]]*M1415)</f>
        <v>669.98400000000004</v>
      </c>
      <c r="O1415" s="24">
        <f t="shared" si="37"/>
        <v>271.34352000000001</v>
      </c>
      <c r="Q1415" s="21">
        <f>IFERROR(O1415/LISTAS[[#This Row],[COSTO]]-1,"")</f>
        <v>0.8076360206142712</v>
      </c>
      <c r="R1415" t="str">
        <f>+LISTAS[[#This Row],[ID]]</f>
        <v>SUPLEMENTO 0,228x36</v>
      </c>
      <c r="T1415" s="29"/>
      <c r="U1415" s="25">
        <f>LISTAS[[#This Row],[COSTO]]+(LISTAS[[#This Row],[COSTO]]*T1415)</f>
        <v>150.1096</v>
      </c>
      <c r="V1415" s="30">
        <f>IF(T1415="",0,U1415/LISTAS[[#This Row],[VENTA NETA]]-1)</f>
        <v>0</v>
      </c>
      <c r="X1415" s="25">
        <v>33.840000000000003</v>
      </c>
      <c r="Y1415" s="31">
        <f>IFERROR(LISTAS[[#This Row],[COSTO]]/X1415-1,"")</f>
        <v>3.4358628841607564</v>
      </c>
    </row>
    <row r="1416" spans="1:25" x14ac:dyDescent="0.2">
      <c r="A1416" s="6" t="s">
        <v>2185</v>
      </c>
      <c r="B1416" t="s">
        <v>2069</v>
      </c>
      <c r="C1416" t="s">
        <v>2186</v>
      </c>
      <c r="D1416" t="s">
        <v>2186</v>
      </c>
      <c r="E1416" s="2">
        <v>776.33</v>
      </c>
      <c r="F1416" s="6" t="str">
        <f>+_xlfn.XLOOKUP(LISTAS[[#This Row],[ID]],_01_CODIGOS_Y_COSTOS_xlsm[Producto y N°],_01_CODIGOS_Y_COSTOS_xlsm[FABRICA],"",0,1)</f>
        <v>SKOTNICA</v>
      </c>
      <c r="G1416" s="13">
        <f>LISTAS[[#This Row],[Precio]]*(1-0.46)*(1-IF($C$3520="",0,$C$3520))</f>
        <v>314.41365000000002</v>
      </c>
      <c r="H1416" s="1">
        <f>+_xlfn.XLOOKUP(LISTAS[[#This Row],[ID]],_01_CODIGOS_Y_COSTOS_xlsm[Producto y N°],_01_CODIGOS_Y_COSTOS_xlsm[COSTO],0,0,1)</f>
        <v>208.72380000000001</v>
      </c>
      <c r="I1416" s="115">
        <f>+IFERROR(LISTAS[[#This Row],[VENTA NETA]]/LISTAS[[#This Row],[COSTO]]-1,0)</f>
        <v>0.50636223564346761</v>
      </c>
      <c r="J1416" s="33" t="str">
        <f>IFERROR(VLOOKUP(LISTAS[[#This Row],[ID]],_01_CODIGOS_Y_COSTOS_xlsm[[Producto y N°]:[CODIGO]],2,0),"")</f>
        <v>D01B 028</v>
      </c>
      <c r="M1416" s="22">
        <v>0.2</v>
      </c>
      <c r="N1416" s="23">
        <f>+LISTAS[[#This Row],[Precio]]+(LISTAS[[#This Row],[Precio]]*M1416)</f>
        <v>931.596</v>
      </c>
      <c r="O1416" s="24">
        <f t="shared" si="37"/>
        <v>377.29638</v>
      </c>
      <c r="Q1416" s="21">
        <f>IFERROR(O1416/LISTAS[[#This Row],[COSTO]]-1,"")</f>
        <v>0.80763468277216099</v>
      </c>
      <c r="R1416" t="str">
        <f>+LISTAS[[#This Row],[ID]]</f>
        <v>SUPLEMENTO 0,228x44</v>
      </c>
      <c r="T1416" s="29"/>
      <c r="U1416" s="25">
        <f>LISTAS[[#This Row],[COSTO]]+(LISTAS[[#This Row],[COSTO]]*T1416)</f>
        <v>208.72380000000001</v>
      </c>
      <c r="V1416" s="30">
        <f>IF(T1416="",0,U1416/LISTAS[[#This Row],[VENTA NETA]]-1)</f>
        <v>0</v>
      </c>
      <c r="X1416" s="25">
        <v>38.351999999999997</v>
      </c>
      <c r="Y1416" s="31">
        <f>IFERROR(LISTAS[[#This Row],[COSTO]]/X1416-1,"")</f>
        <v>4.4423185231539435</v>
      </c>
    </row>
    <row r="1417" spans="1:25" x14ac:dyDescent="0.2">
      <c r="A1417" s="6" t="s">
        <v>2187</v>
      </c>
      <c r="B1417" t="s">
        <v>2069</v>
      </c>
      <c r="C1417" t="s">
        <v>2188</v>
      </c>
      <c r="D1417" t="s">
        <v>2188</v>
      </c>
      <c r="E1417" s="2">
        <v>558.32000000000005</v>
      </c>
      <c r="F1417" s="6" t="str">
        <f>+_xlfn.XLOOKUP(LISTAS[[#This Row],[ID]],_01_CODIGOS_Y_COSTOS_xlsm[Producto y N°],_01_CODIGOS_Y_COSTOS_xlsm[FABRICA],"",0,1)</f>
        <v>SKOTNICA</v>
      </c>
      <c r="G1417" s="13">
        <f>LISTAS[[#This Row],[Precio]]*(1-0.46)*(1-IF($C$3520="",0,$C$3520))</f>
        <v>226.11960000000005</v>
      </c>
      <c r="H1417" s="1">
        <f>+_xlfn.XLOOKUP(LISTAS[[#This Row],[ID]],_01_CODIGOS_Y_COSTOS_xlsm[Producto y N°],_01_CODIGOS_Y_COSTOS_xlsm[COSTO],0,0,1)</f>
        <v>150.1096</v>
      </c>
      <c r="I1417" s="115">
        <f>+IFERROR(LISTAS[[#This Row],[VENTA NETA]]/LISTAS[[#This Row],[COSTO]]-1,0)</f>
        <v>0.50636335051189296</v>
      </c>
      <c r="J1417" s="33" t="str">
        <f>IFERROR(VLOOKUP(LISTAS[[#This Row],[ID]],_01_CODIGOS_Y_COSTOS_xlsm[[Producto y N°]:[CODIGO]],2,0),"")</f>
        <v>D01A 2937</v>
      </c>
      <c r="M1417" s="22">
        <v>0.2</v>
      </c>
      <c r="N1417" s="23">
        <f>+LISTAS[[#This Row],[Precio]]+(LISTAS[[#This Row],[Precio]]*M1417)</f>
        <v>669.98400000000004</v>
      </c>
      <c r="O1417" s="24">
        <f t="shared" si="37"/>
        <v>271.34352000000001</v>
      </c>
      <c r="Q1417" s="21">
        <f>IFERROR(O1417/LISTAS[[#This Row],[COSTO]]-1,"")</f>
        <v>0.8076360206142712</v>
      </c>
      <c r="R1417" t="str">
        <f>+LISTAS[[#This Row],[ID]]</f>
        <v>SUPLEMENTO 0,229x37</v>
      </c>
      <c r="T1417" s="29"/>
      <c r="U1417" s="25">
        <f>LISTAS[[#This Row],[COSTO]]+(LISTAS[[#This Row],[COSTO]]*T1417)</f>
        <v>150.1096</v>
      </c>
      <c r="V1417" s="30">
        <f>IF(T1417="",0,U1417/LISTAS[[#This Row],[VENTA NETA]]-1)</f>
        <v>0</v>
      </c>
      <c r="X1417" s="25">
        <v>33.840000000000003</v>
      </c>
      <c r="Y1417" s="31">
        <f>IFERROR(LISTAS[[#This Row],[COSTO]]/X1417-1,"")</f>
        <v>3.4358628841607564</v>
      </c>
    </row>
    <row r="1418" spans="1:25" x14ac:dyDescent="0.2">
      <c r="A1418" s="6" t="s">
        <v>2189</v>
      </c>
      <c r="B1418" t="s">
        <v>2069</v>
      </c>
      <c r="C1418" t="s">
        <v>2190</v>
      </c>
      <c r="D1418" t="s">
        <v>2190</v>
      </c>
      <c r="E1418" s="2">
        <v>776.33</v>
      </c>
      <c r="F1418" s="6" t="str">
        <f>+_xlfn.XLOOKUP(LISTAS[[#This Row],[ID]],_01_CODIGOS_Y_COSTOS_xlsm[Producto y N°],_01_CODIGOS_Y_COSTOS_xlsm[FABRICA],"",0,1)</f>
        <v>SKOTNICA</v>
      </c>
      <c r="G1418" s="13">
        <f>LISTAS[[#This Row],[Precio]]*(1-0.46)*(1-IF($C$3520="",0,$C$3520))</f>
        <v>314.41365000000002</v>
      </c>
      <c r="H1418" s="1">
        <f>+_xlfn.XLOOKUP(LISTAS[[#This Row],[ID]],_01_CODIGOS_Y_COSTOS_xlsm[Producto y N°],_01_CODIGOS_Y_COSTOS_xlsm[COSTO],0,0,1)</f>
        <v>208.72380000000001</v>
      </c>
      <c r="I1418" s="115">
        <f>+IFERROR(LISTAS[[#This Row],[VENTA NETA]]/LISTAS[[#This Row],[COSTO]]-1,0)</f>
        <v>0.50636223564346761</v>
      </c>
      <c r="J1418" s="33" t="str">
        <f>IFERROR(VLOOKUP(LISTAS[[#This Row],[ID]],_01_CODIGOS_Y_COSTOS_xlsm[[Producto y N°]:[CODIGO]],2,0),"")</f>
        <v>D01B 029</v>
      </c>
      <c r="M1418" s="22">
        <v>0.2</v>
      </c>
      <c r="N1418" s="23">
        <f>+LISTAS[[#This Row],[Precio]]+(LISTAS[[#This Row],[Precio]]*M1418)</f>
        <v>931.596</v>
      </c>
      <c r="O1418" s="24">
        <f t="shared" si="37"/>
        <v>377.29638</v>
      </c>
      <c r="Q1418" s="21">
        <f>IFERROR(O1418/LISTAS[[#This Row],[COSTO]]-1,"")</f>
        <v>0.80763468277216099</v>
      </c>
      <c r="R1418" t="str">
        <f>+LISTAS[[#This Row],[ID]]</f>
        <v>SUPLEMENTO 0,229x45</v>
      </c>
      <c r="T1418" s="29"/>
      <c r="U1418" s="25">
        <f>LISTAS[[#This Row],[COSTO]]+(LISTAS[[#This Row],[COSTO]]*T1418)</f>
        <v>208.72380000000001</v>
      </c>
      <c r="V1418" s="30">
        <f>IF(T1418="",0,U1418/LISTAS[[#This Row],[VENTA NETA]]-1)</f>
        <v>0</v>
      </c>
      <c r="X1418" s="25">
        <v>38.351999999999997</v>
      </c>
      <c r="Y1418" s="31">
        <f>IFERROR(LISTAS[[#This Row],[COSTO]]/X1418-1,"")</f>
        <v>4.4423185231539435</v>
      </c>
    </row>
    <row r="1419" spans="1:25" x14ac:dyDescent="0.2">
      <c r="A1419" s="6" t="s">
        <v>2191</v>
      </c>
      <c r="B1419" t="s">
        <v>2069</v>
      </c>
      <c r="C1419" t="s">
        <v>2192</v>
      </c>
      <c r="D1419" t="s">
        <v>2192</v>
      </c>
      <c r="E1419" s="2">
        <v>574.51</v>
      </c>
      <c r="F1419" s="6" t="str">
        <f>+_xlfn.XLOOKUP(LISTAS[[#This Row],[ID]],_01_CODIGOS_Y_COSTOS_xlsm[Producto y N°],_01_CODIGOS_Y_COSTOS_xlsm[FABRICA],"",0,1)</f>
        <v>SKOTNICA</v>
      </c>
      <c r="G1419" s="13">
        <f>LISTAS[[#This Row],[Precio]]*(1-0.46)*(1-IF($C$3520="",0,$C$3520))</f>
        <v>232.67655000000002</v>
      </c>
      <c r="H1419" s="1">
        <f>+_xlfn.XLOOKUP(LISTAS[[#This Row],[ID]],_01_CODIGOS_Y_COSTOS_xlsm[Producto y N°],_01_CODIGOS_Y_COSTOS_xlsm[COSTO],0,0,1)</f>
        <v>154.46340000000001</v>
      </c>
      <c r="I1419" s="115">
        <f>+IFERROR(LISTAS[[#This Row],[VENTA NETA]]/LISTAS[[#This Row],[COSTO]]-1,0)</f>
        <v>0.50635393238786675</v>
      </c>
      <c r="J1419" s="33" t="str">
        <f>IFERROR(VLOOKUP(LISTAS[[#This Row],[ID]],_01_CODIGOS_Y_COSTOS_xlsm[[Producto y N°]:[CODIGO]],2,0),"")</f>
        <v>D01C 3035</v>
      </c>
      <c r="M1419" s="22">
        <v>0.2</v>
      </c>
      <c r="N1419" s="23">
        <f>+LISTAS[[#This Row],[Precio]]+(LISTAS[[#This Row],[Precio]]*M1419)</f>
        <v>689.41200000000003</v>
      </c>
      <c r="O1419" s="24">
        <f t="shared" si="37"/>
        <v>279.21186</v>
      </c>
      <c r="Q1419" s="21">
        <f>IFERROR(O1419/LISTAS[[#This Row],[COSTO]]-1,"")</f>
        <v>0.80762471886543996</v>
      </c>
      <c r="R1419" t="str">
        <f>+LISTAS[[#This Row],[ID]]</f>
        <v>SUPLEMENTO 0,230x35</v>
      </c>
      <c r="T1419" s="29"/>
      <c r="U1419" s="25">
        <f>LISTAS[[#This Row],[COSTO]]+(LISTAS[[#This Row],[COSTO]]*T1419)</f>
        <v>154.46340000000001</v>
      </c>
      <c r="V1419" s="30">
        <f>IF(T1419="",0,U1419/LISTAS[[#This Row],[VENTA NETA]]-1)</f>
        <v>0</v>
      </c>
      <c r="X1419" s="25">
        <v>31.584</v>
      </c>
      <c r="Y1419" s="31">
        <f>IFERROR(LISTAS[[#This Row],[COSTO]]/X1419-1,"")</f>
        <v>3.8905585106382983</v>
      </c>
    </row>
    <row r="1420" spans="1:25" x14ac:dyDescent="0.2">
      <c r="A1420" s="6" t="s">
        <v>2193</v>
      </c>
      <c r="B1420" t="s">
        <v>2069</v>
      </c>
      <c r="C1420" t="s">
        <v>2194</v>
      </c>
      <c r="D1420" t="s">
        <v>2194</v>
      </c>
      <c r="E1420" s="2">
        <v>558.32000000000005</v>
      </c>
      <c r="F1420" s="6" t="str">
        <f>+_xlfn.XLOOKUP(LISTAS[[#This Row],[ID]],_01_CODIGOS_Y_COSTOS_xlsm[Producto y N°],_01_CODIGOS_Y_COSTOS_xlsm[FABRICA],"",0,1)</f>
        <v>SKOTNICA</v>
      </c>
      <c r="G1420" s="13">
        <f>LISTAS[[#This Row],[Precio]]*(1-0.46)*(1-IF($C$3520="",0,$C$3520))</f>
        <v>226.11960000000005</v>
      </c>
      <c r="H1420" s="1">
        <f>+_xlfn.XLOOKUP(LISTAS[[#This Row],[ID]],_01_CODIGOS_Y_COSTOS_xlsm[Producto y N°],_01_CODIGOS_Y_COSTOS_xlsm[COSTO],0,0,1)</f>
        <v>150.1096</v>
      </c>
      <c r="I1420" s="115">
        <f>+IFERROR(LISTAS[[#This Row],[VENTA NETA]]/LISTAS[[#This Row],[COSTO]]-1,0)</f>
        <v>0.50636335051189296</v>
      </c>
      <c r="J1420" s="33" t="str">
        <f>IFERROR(VLOOKUP(LISTAS[[#This Row],[ID]],_01_CODIGOS_Y_COSTOS_xlsm[[Producto y N°]:[CODIGO]],2,0),"")</f>
        <v>D01A 3038</v>
      </c>
      <c r="M1420" s="22">
        <v>0.2</v>
      </c>
      <c r="N1420" s="23">
        <f>+LISTAS[[#This Row],[Precio]]+(LISTAS[[#This Row],[Precio]]*M1420)</f>
        <v>669.98400000000004</v>
      </c>
      <c r="O1420" s="24">
        <f t="shared" si="37"/>
        <v>271.34352000000001</v>
      </c>
      <c r="Q1420" s="21">
        <f>IFERROR(O1420/LISTAS[[#This Row],[COSTO]]-1,"")</f>
        <v>0.8076360206142712</v>
      </c>
      <c r="R1420" t="str">
        <f>+LISTAS[[#This Row],[ID]]</f>
        <v>SUPLEMENTO 0,230x38</v>
      </c>
      <c r="T1420" s="29"/>
      <c r="U1420" s="25">
        <f>LISTAS[[#This Row],[COSTO]]+(LISTAS[[#This Row],[COSTO]]*T1420)</f>
        <v>150.1096</v>
      </c>
      <c r="V1420" s="30">
        <f>IF(T1420="",0,U1420/LISTAS[[#This Row],[VENTA NETA]]-1)</f>
        <v>0</v>
      </c>
      <c r="X1420" s="25">
        <v>33.840000000000003</v>
      </c>
      <c r="Y1420" s="31">
        <f>IFERROR(LISTAS[[#This Row],[COSTO]]/X1420-1,"")</f>
        <v>3.4358628841607564</v>
      </c>
    </row>
    <row r="1421" spans="1:25" x14ac:dyDescent="0.2">
      <c r="A1421" s="6" t="s">
        <v>2195</v>
      </c>
      <c r="B1421" t="s">
        <v>2069</v>
      </c>
      <c r="C1421" t="s">
        <v>2196</v>
      </c>
      <c r="D1421" t="s">
        <v>2196</v>
      </c>
      <c r="E1421" s="2">
        <v>776.33</v>
      </c>
      <c r="F1421" s="6" t="str">
        <f>+_xlfn.XLOOKUP(LISTAS[[#This Row],[ID]],_01_CODIGOS_Y_COSTOS_xlsm[Producto y N°],_01_CODIGOS_Y_COSTOS_xlsm[FABRICA],"",0,1)</f>
        <v>SKOTNICA</v>
      </c>
      <c r="G1421" s="13">
        <f>LISTAS[[#This Row],[Precio]]*(1-0.46)*(1-IF($C$3520="",0,$C$3520))</f>
        <v>314.41365000000002</v>
      </c>
      <c r="H1421" s="1">
        <f>+_xlfn.XLOOKUP(LISTAS[[#This Row],[ID]],_01_CODIGOS_Y_COSTOS_xlsm[Producto y N°],_01_CODIGOS_Y_COSTOS_xlsm[COSTO],0,0,1)</f>
        <v>208.72380000000001</v>
      </c>
      <c r="I1421" s="115">
        <f>+IFERROR(LISTAS[[#This Row],[VENTA NETA]]/LISTAS[[#This Row],[COSTO]]-1,0)</f>
        <v>0.50636223564346761</v>
      </c>
      <c r="J1421" s="33" t="str">
        <f>IFERROR(VLOOKUP(LISTAS[[#This Row],[ID]],_01_CODIGOS_Y_COSTOS_xlsm[[Producto y N°]:[CODIGO]],2,0),"")</f>
        <v>D01B 030</v>
      </c>
      <c r="M1421" s="22">
        <v>0.2</v>
      </c>
      <c r="N1421" s="23">
        <f>+LISTAS[[#This Row],[Precio]]+(LISTAS[[#This Row],[Precio]]*M1421)</f>
        <v>931.596</v>
      </c>
      <c r="O1421" s="24">
        <f t="shared" si="37"/>
        <v>377.29638</v>
      </c>
      <c r="Q1421" s="21">
        <f>IFERROR(O1421/LISTAS[[#This Row],[COSTO]]-1,"")</f>
        <v>0.80763468277216099</v>
      </c>
      <c r="R1421" t="str">
        <f>+LISTAS[[#This Row],[ID]]</f>
        <v>SUPLEMENTO 0,230x46</v>
      </c>
      <c r="T1421" s="29"/>
      <c r="U1421" s="25">
        <f>LISTAS[[#This Row],[COSTO]]+(LISTAS[[#This Row],[COSTO]]*T1421)</f>
        <v>208.72380000000001</v>
      </c>
      <c r="V1421" s="30">
        <f>IF(T1421="",0,U1421/LISTAS[[#This Row],[VENTA NETA]]-1)</f>
        <v>0</v>
      </c>
      <c r="X1421" s="25">
        <v>38.351999999999997</v>
      </c>
      <c r="Y1421" s="31">
        <f>IFERROR(LISTAS[[#This Row],[COSTO]]/X1421-1,"")</f>
        <v>4.4423185231539435</v>
      </c>
    </row>
    <row r="1422" spans="1:25" x14ac:dyDescent="0.2">
      <c r="A1422" s="6" t="s">
        <v>2197</v>
      </c>
      <c r="B1422" t="s">
        <v>2069</v>
      </c>
      <c r="C1422" t="s">
        <v>2198</v>
      </c>
      <c r="D1422" t="s">
        <v>2198</v>
      </c>
      <c r="E1422" s="2">
        <v>661.52</v>
      </c>
      <c r="F1422" s="6" t="str">
        <f>+_xlfn.XLOOKUP(LISTAS[[#This Row],[ID]],_01_CODIGOS_Y_COSTOS_xlsm[Producto y N°],_01_CODIGOS_Y_COSTOS_xlsm[FABRICA],"",0,1)</f>
        <v>SKOTNICA</v>
      </c>
      <c r="G1422" s="13">
        <f>LISTAS[[#This Row],[Precio]]*(1-0.46)*(1-IF($C$3520="",0,$C$3520))</f>
        <v>267.91559999999998</v>
      </c>
      <c r="H1422" s="1">
        <f>+_xlfn.XLOOKUP(LISTAS[[#This Row],[ID]],_01_CODIGOS_Y_COSTOS_xlsm[Producto y N°],_01_CODIGOS_Y_COSTOS_xlsm[COSTO],0,0,1)</f>
        <v>177.8571</v>
      </c>
      <c r="I1422" s="115">
        <f>+IFERROR(LISTAS[[#This Row],[VENTA NETA]]/LISTAS[[#This Row],[COSTO]]-1,0)</f>
        <v>0.50635313406099614</v>
      </c>
      <c r="J1422" s="33" t="str">
        <f>IFERROR(VLOOKUP(LISTAS[[#This Row],[ID]],_01_CODIGOS_Y_COSTOS_xlsm[[Producto y N°]:[CODIGO]],2,0),"")</f>
        <v>D01A 3139</v>
      </c>
      <c r="M1422" s="22">
        <v>0.2</v>
      </c>
      <c r="N1422" s="23">
        <f>+LISTAS[[#This Row],[Precio]]+(LISTAS[[#This Row],[Precio]]*M1422)</f>
        <v>793.82399999999996</v>
      </c>
      <c r="O1422" s="24">
        <f t="shared" si="37"/>
        <v>321.49871999999999</v>
      </c>
      <c r="Q1422" s="21">
        <f>IFERROR(O1422/LISTAS[[#This Row],[COSTO]]-1,"")</f>
        <v>0.80762376087319532</v>
      </c>
      <c r="R1422" t="str">
        <f>+LISTAS[[#This Row],[ID]]</f>
        <v>SUPLEMENTO 0,231x39</v>
      </c>
      <c r="T1422" s="29"/>
      <c r="U1422" s="25">
        <f>LISTAS[[#This Row],[COSTO]]+(LISTAS[[#This Row],[COSTO]]*T1422)</f>
        <v>177.8571</v>
      </c>
      <c r="V1422" s="30">
        <f>IF(T1422="",0,U1422/LISTAS[[#This Row],[VENTA NETA]]-1)</f>
        <v>0</v>
      </c>
      <c r="X1422" s="25">
        <v>36.095999999999997</v>
      </c>
      <c r="Y1422" s="31">
        <f>IFERROR(LISTAS[[#This Row],[COSTO]]/X1422-1,"")</f>
        <v>3.9273354388297879</v>
      </c>
    </row>
    <row r="1423" spans="1:25" x14ac:dyDescent="0.2">
      <c r="A1423" s="6" t="s">
        <v>2199</v>
      </c>
      <c r="B1423" t="s">
        <v>2069</v>
      </c>
      <c r="C1423" t="s">
        <v>2200</v>
      </c>
      <c r="D1423" t="s">
        <v>2200</v>
      </c>
      <c r="E1423" s="2">
        <v>776.33</v>
      </c>
      <c r="F1423" s="6" t="str">
        <f>+_xlfn.XLOOKUP(LISTAS[[#This Row],[ID]],_01_CODIGOS_Y_COSTOS_xlsm[Producto y N°],_01_CODIGOS_Y_COSTOS_xlsm[FABRICA],"",0,1)</f>
        <v>SKOTNICA</v>
      </c>
      <c r="G1423" s="13">
        <f>LISTAS[[#This Row],[Precio]]*(1-0.46)*(1-IF($C$3520="",0,$C$3520))</f>
        <v>314.41365000000002</v>
      </c>
      <c r="H1423" s="1">
        <f>+_xlfn.XLOOKUP(LISTAS[[#This Row],[ID]],_01_CODIGOS_Y_COSTOS_xlsm[Producto y N°],_01_CODIGOS_Y_COSTOS_xlsm[COSTO],0,0,1)</f>
        <v>208.72380000000001</v>
      </c>
      <c r="I1423" s="115">
        <f>+IFERROR(LISTAS[[#This Row],[VENTA NETA]]/LISTAS[[#This Row],[COSTO]]-1,0)</f>
        <v>0.50636223564346761</v>
      </c>
      <c r="J1423" s="33" t="str">
        <f>IFERROR(VLOOKUP(LISTAS[[#This Row],[ID]],_01_CODIGOS_Y_COSTOS_xlsm[[Producto y N°]:[CODIGO]],2,0),"")</f>
        <v>D01B 031</v>
      </c>
      <c r="M1423" s="22">
        <v>0.2</v>
      </c>
      <c r="N1423" s="23">
        <f>+LISTAS[[#This Row],[Precio]]+(LISTAS[[#This Row],[Precio]]*M1423)</f>
        <v>931.596</v>
      </c>
      <c r="O1423" s="24">
        <f t="shared" si="37"/>
        <v>377.29638</v>
      </c>
      <c r="Q1423" s="21">
        <f>IFERROR(O1423/LISTAS[[#This Row],[COSTO]]-1,"")</f>
        <v>0.80763468277216099</v>
      </c>
      <c r="R1423" t="str">
        <f>+LISTAS[[#This Row],[ID]]</f>
        <v>SUPLEMENTO 0,231x47</v>
      </c>
      <c r="T1423" s="29"/>
      <c r="U1423" s="25">
        <f>LISTAS[[#This Row],[COSTO]]+(LISTAS[[#This Row],[COSTO]]*T1423)</f>
        <v>208.72380000000001</v>
      </c>
      <c r="V1423" s="30">
        <f>IF(T1423="",0,U1423/LISTAS[[#This Row],[VENTA NETA]]-1)</f>
        <v>0</v>
      </c>
      <c r="X1423" s="25">
        <v>38.351999999999997</v>
      </c>
      <c r="Y1423" s="31">
        <f>IFERROR(LISTAS[[#This Row],[COSTO]]/X1423-1,"")</f>
        <v>4.4423185231539435</v>
      </c>
    </row>
    <row r="1424" spans="1:25" x14ac:dyDescent="0.2">
      <c r="A1424" s="6" t="s">
        <v>2201</v>
      </c>
      <c r="B1424" t="s">
        <v>2069</v>
      </c>
      <c r="C1424" t="s">
        <v>2060</v>
      </c>
      <c r="D1424" t="s">
        <v>2060</v>
      </c>
      <c r="E1424" s="2">
        <v>661.52</v>
      </c>
      <c r="F1424" s="6" t="str">
        <f>+_xlfn.XLOOKUP(LISTAS[[#This Row],[ID]],_01_CODIGOS_Y_COSTOS_xlsm[Producto y N°],_01_CODIGOS_Y_COSTOS_xlsm[FABRICA],"",0,1)</f>
        <v>SKOTNICA</v>
      </c>
      <c r="G1424" s="13">
        <f>LISTAS[[#This Row],[Precio]]*(1-0.46)*(1-IF($C$3520="",0,$C$3520))</f>
        <v>267.91559999999998</v>
      </c>
      <c r="H1424" s="1">
        <f>+_xlfn.XLOOKUP(LISTAS[[#This Row],[ID]],_01_CODIGOS_Y_COSTOS_xlsm[Producto y N°],_01_CODIGOS_Y_COSTOS_xlsm[COSTO],0,0,1)</f>
        <v>177.8571</v>
      </c>
      <c r="I1424" s="115">
        <f>+IFERROR(LISTAS[[#This Row],[VENTA NETA]]/LISTAS[[#This Row],[COSTO]]-1,0)</f>
        <v>0.50635313406099614</v>
      </c>
      <c r="J1424" s="33" t="str">
        <f>IFERROR(VLOOKUP(LISTAS[[#This Row],[ID]],_01_CODIGOS_Y_COSTOS_xlsm[[Producto y N°]:[CODIGO]],2,0),"")</f>
        <v>D01A 3240</v>
      </c>
      <c r="M1424" s="22">
        <v>0.2</v>
      </c>
      <c r="N1424" s="23">
        <f>+LISTAS[[#This Row],[Precio]]+(LISTAS[[#This Row],[Precio]]*M1424)</f>
        <v>793.82399999999996</v>
      </c>
      <c r="O1424" s="24">
        <f t="shared" si="37"/>
        <v>321.49871999999999</v>
      </c>
      <c r="Q1424" s="21">
        <f>IFERROR(O1424/LISTAS[[#This Row],[COSTO]]-1,"")</f>
        <v>0.80762376087319532</v>
      </c>
      <c r="R1424" t="str">
        <f>+LISTAS[[#This Row],[ID]]</f>
        <v>SUPLEMENTO 0,232x40</v>
      </c>
      <c r="T1424" s="29"/>
      <c r="U1424" s="25">
        <f>LISTAS[[#This Row],[COSTO]]+(LISTAS[[#This Row],[COSTO]]*T1424)</f>
        <v>177.8571</v>
      </c>
      <c r="V1424" s="30">
        <f>IF(T1424="",0,U1424/LISTAS[[#This Row],[VENTA NETA]]-1)</f>
        <v>0</v>
      </c>
      <c r="X1424" s="25">
        <v>36.095999999999997</v>
      </c>
      <c r="Y1424" s="31">
        <f>IFERROR(LISTAS[[#This Row],[COSTO]]/X1424-1,"")</f>
        <v>3.9273354388297879</v>
      </c>
    </row>
    <row r="1425" spans="1:25" x14ac:dyDescent="0.2">
      <c r="A1425" s="6" t="s">
        <v>2202</v>
      </c>
      <c r="B1425" t="s">
        <v>2069</v>
      </c>
      <c r="C1425" t="s">
        <v>2203</v>
      </c>
      <c r="D1425" t="s">
        <v>2203</v>
      </c>
      <c r="E1425" s="2">
        <v>776.33</v>
      </c>
      <c r="F1425" s="6" t="str">
        <f>+_xlfn.XLOOKUP(LISTAS[[#This Row],[ID]],_01_CODIGOS_Y_COSTOS_xlsm[Producto y N°],_01_CODIGOS_Y_COSTOS_xlsm[FABRICA],"",0,1)</f>
        <v>SKOTNICA</v>
      </c>
      <c r="G1425" s="13">
        <f>LISTAS[[#This Row],[Precio]]*(1-0.46)*(1-IF($C$3520="",0,$C$3520))</f>
        <v>314.41365000000002</v>
      </c>
      <c r="H1425" s="1">
        <f>+_xlfn.XLOOKUP(LISTAS[[#This Row],[ID]],_01_CODIGOS_Y_COSTOS_xlsm[Producto y N°],_01_CODIGOS_Y_COSTOS_xlsm[COSTO],0,0,1)</f>
        <v>208.72380000000001</v>
      </c>
      <c r="I1425" s="115">
        <f>+IFERROR(LISTAS[[#This Row],[VENTA NETA]]/LISTAS[[#This Row],[COSTO]]-1,0)</f>
        <v>0.50636223564346761</v>
      </c>
      <c r="J1425" s="33" t="str">
        <f>IFERROR(VLOOKUP(LISTAS[[#This Row],[ID]],_01_CODIGOS_Y_COSTOS_xlsm[[Producto y N°]:[CODIGO]],2,0),"")</f>
        <v>D01B 032</v>
      </c>
      <c r="M1425" s="22">
        <v>0.2</v>
      </c>
      <c r="N1425" s="23">
        <f>+LISTAS[[#This Row],[Precio]]+(LISTAS[[#This Row],[Precio]]*M1425)</f>
        <v>931.596</v>
      </c>
      <c r="O1425" s="24">
        <f t="shared" si="37"/>
        <v>377.29638</v>
      </c>
      <c r="Q1425" s="21">
        <f>IFERROR(O1425/LISTAS[[#This Row],[COSTO]]-1,"")</f>
        <v>0.80763468277216099</v>
      </c>
      <c r="R1425" t="str">
        <f>+LISTAS[[#This Row],[ID]]</f>
        <v>SUPLEMENTO 0,232x48</v>
      </c>
      <c r="T1425" s="29"/>
      <c r="U1425" s="25">
        <f>LISTAS[[#This Row],[COSTO]]+(LISTAS[[#This Row],[COSTO]]*T1425)</f>
        <v>208.72380000000001</v>
      </c>
      <c r="V1425" s="30">
        <f>IF(T1425="",0,U1425/LISTAS[[#This Row],[VENTA NETA]]-1)</f>
        <v>0</v>
      </c>
      <c r="X1425" s="25">
        <v>38.351999999999997</v>
      </c>
      <c r="Y1425" s="31">
        <f>IFERROR(LISTAS[[#This Row],[COSTO]]/X1425-1,"")</f>
        <v>4.4423185231539435</v>
      </c>
    </row>
    <row r="1426" spans="1:25" x14ac:dyDescent="0.2">
      <c r="A1426" s="6" t="s">
        <v>2204</v>
      </c>
      <c r="B1426" t="s">
        <v>2069</v>
      </c>
      <c r="C1426" t="s">
        <v>2205</v>
      </c>
      <c r="D1426" t="s">
        <v>2205</v>
      </c>
      <c r="E1426" s="2">
        <v>661.52</v>
      </c>
      <c r="F1426" s="6" t="str">
        <f>+_xlfn.XLOOKUP(LISTAS[[#This Row],[ID]],_01_CODIGOS_Y_COSTOS_xlsm[Producto y N°],_01_CODIGOS_Y_COSTOS_xlsm[FABRICA],"",0,1)</f>
        <v>SKOTNICA</v>
      </c>
      <c r="G1426" s="13">
        <f>LISTAS[[#This Row],[Precio]]*(1-0.46)*(1-IF($C$3520="",0,$C$3520))</f>
        <v>267.91559999999998</v>
      </c>
      <c r="H1426" s="1">
        <f>+_xlfn.XLOOKUP(LISTAS[[#This Row],[ID]],_01_CODIGOS_Y_COSTOS_xlsm[Producto y N°],_01_CODIGOS_Y_COSTOS_xlsm[COSTO],0,0,1)</f>
        <v>177.8571</v>
      </c>
      <c r="I1426" s="115">
        <f>+IFERROR(LISTAS[[#This Row],[VENTA NETA]]/LISTAS[[#This Row],[COSTO]]-1,0)</f>
        <v>0.50635313406099614</v>
      </c>
      <c r="J1426" s="33" t="str">
        <f>IFERROR(VLOOKUP(LISTAS[[#This Row],[ID]],_01_CODIGOS_Y_COSTOS_xlsm[[Producto y N°]:[CODIGO]],2,0),"")</f>
        <v>D01A 3341</v>
      </c>
      <c r="M1426" s="22">
        <v>0.2</v>
      </c>
      <c r="N1426" s="23">
        <f>+LISTAS[[#This Row],[Precio]]+(LISTAS[[#This Row],[Precio]]*M1426)</f>
        <v>793.82399999999996</v>
      </c>
      <c r="O1426" s="24">
        <f t="shared" si="37"/>
        <v>321.49871999999999</v>
      </c>
      <c r="Q1426" s="21">
        <f>IFERROR(O1426/LISTAS[[#This Row],[COSTO]]-1,"")</f>
        <v>0.80762376087319532</v>
      </c>
      <c r="R1426" t="str">
        <f>+LISTAS[[#This Row],[ID]]</f>
        <v>SUPLEMENTO 0,233x41</v>
      </c>
      <c r="T1426" s="29"/>
      <c r="U1426" s="25">
        <f>LISTAS[[#This Row],[COSTO]]+(LISTAS[[#This Row],[COSTO]]*T1426)</f>
        <v>177.8571</v>
      </c>
      <c r="V1426" s="30">
        <f>IF(T1426="",0,U1426/LISTAS[[#This Row],[VENTA NETA]]-1)</f>
        <v>0</v>
      </c>
      <c r="X1426" s="25">
        <v>36.095999999999997</v>
      </c>
      <c r="Y1426" s="31">
        <f>IFERROR(LISTAS[[#This Row],[COSTO]]/X1426-1,"")</f>
        <v>3.9273354388297879</v>
      </c>
    </row>
    <row r="1427" spans="1:25" x14ac:dyDescent="0.2">
      <c r="A1427" s="6" t="s">
        <v>2206</v>
      </c>
      <c r="B1427" t="s">
        <v>2069</v>
      </c>
      <c r="C1427" t="s">
        <v>2207</v>
      </c>
      <c r="D1427" t="s">
        <v>2207</v>
      </c>
      <c r="E1427" s="2">
        <v>902.26</v>
      </c>
      <c r="F1427" s="6" t="str">
        <f>+_xlfn.XLOOKUP(LISTAS[[#This Row],[ID]],_01_CODIGOS_Y_COSTOS_xlsm[Producto y N°],_01_CODIGOS_Y_COSTOS_xlsm[FABRICA],"",0,1)</f>
        <v>SKOTNICA</v>
      </c>
      <c r="G1427" s="13">
        <f>LISTAS[[#This Row],[Precio]]*(1-0.46)*(1-IF($C$3520="",0,$C$3520))</f>
        <v>365.4153</v>
      </c>
      <c r="H1427" s="1">
        <f>+_xlfn.XLOOKUP(LISTAS[[#This Row],[ID]],_01_CODIGOS_Y_COSTOS_xlsm[Producto y N°],_01_CODIGOS_Y_COSTOS_xlsm[COSTO],0,0,1)</f>
        <v>242.5797</v>
      </c>
      <c r="I1427" s="115">
        <f>+IFERROR(LISTAS[[#This Row],[VENTA NETA]]/LISTAS[[#This Row],[COSTO]]-1,0)</f>
        <v>0.50637213254035673</v>
      </c>
      <c r="J1427" s="33" t="str">
        <f>IFERROR(VLOOKUP(LISTAS[[#This Row],[ID]],_01_CODIGOS_Y_COSTOS_xlsm[[Producto y N°]:[CODIGO]],2,0),"")</f>
        <v>D01B 033</v>
      </c>
      <c r="M1427" s="22">
        <v>0.2</v>
      </c>
      <c r="N1427" s="23">
        <f>+LISTAS[[#This Row],[Precio]]+(LISTAS[[#This Row],[Precio]]*M1427)</f>
        <v>1082.712</v>
      </c>
      <c r="O1427" s="24">
        <f t="shared" si="37"/>
        <v>438.49836000000005</v>
      </c>
      <c r="Q1427" s="21">
        <f>IFERROR(O1427/LISTAS[[#This Row],[COSTO]]-1,"")</f>
        <v>0.8076465590484283</v>
      </c>
      <c r="R1427" t="str">
        <f>+LISTAS[[#This Row],[ID]]</f>
        <v>SUPLEMENTO 0,233x49</v>
      </c>
      <c r="T1427" s="29"/>
      <c r="U1427" s="25">
        <f>LISTAS[[#This Row],[COSTO]]+(LISTAS[[#This Row],[COSTO]]*T1427)</f>
        <v>242.5797</v>
      </c>
      <c r="V1427" s="30">
        <f>IF(T1427="",0,U1427/LISTAS[[#This Row],[VENTA NETA]]-1)</f>
        <v>0</v>
      </c>
      <c r="X1427" s="25">
        <v>40.607999999999997</v>
      </c>
      <c r="Y1427" s="31">
        <f>IFERROR(LISTAS[[#This Row],[COSTO]]/X1427-1,"")</f>
        <v>4.9736923758865252</v>
      </c>
    </row>
    <row r="1428" spans="1:25" x14ac:dyDescent="0.2">
      <c r="A1428" s="6" t="s">
        <v>2208</v>
      </c>
      <c r="B1428" t="s">
        <v>2069</v>
      </c>
      <c r="C1428" t="s">
        <v>2209</v>
      </c>
      <c r="D1428" t="s">
        <v>2209</v>
      </c>
      <c r="E1428" s="2">
        <v>661.52</v>
      </c>
      <c r="F1428" s="6" t="str">
        <f>+_xlfn.XLOOKUP(LISTAS[[#This Row],[ID]],_01_CODIGOS_Y_COSTOS_xlsm[Producto y N°],_01_CODIGOS_Y_COSTOS_xlsm[FABRICA],"",0,1)</f>
        <v>SKOTNICA</v>
      </c>
      <c r="G1428" s="13">
        <f>LISTAS[[#This Row],[Precio]]*(1-0.46)*(1-IF($C$3520="",0,$C$3520))</f>
        <v>267.91559999999998</v>
      </c>
      <c r="H1428" s="1">
        <f>+_xlfn.XLOOKUP(LISTAS[[#This Row],[ID]],_01_CODIGOS_Y_COSTOS_xlsm[Producto y N°],_01_CODIGOS_Y_COSTOS_xlsm[COSTO],0,0,1)</f>
        <v>177.8571</v>
      </c>
      <c r="I1428" s="115">
        <f>+IFERROR(LISTAS[[#This Row],[VENTA NETA]]/LISTAS[[#This Row],[COSTO]]-1,0)</f>
        <v>0.50635313406099614</v>
      </c>
      <c r="J1428" s="33" t="str">
        <f>IFERROR(VLOOKUP(LISTAS[[#This Row],[ID]],_01_CODIGOS_Y_COSTOS_xlsm[[Producto y N°]:[CODIGO]],2,0),"")</f>
        <v>D01A 3442</v>
      </c>
      <c r="M1428" s="22">
        <v>0.2</v>
      </c>
      <c r="N1428" s="23">
        <f>+LISTAS[[#This Row],[Precio]]+(LISTAS[[#This Row],[Precio]]*M1428)</f>
        <v>793.82399999999996</v>
      </c>
      <c r="O1428" s="24">
        <f t="shared" si="37"/>
        <v>321.49871999999999</v>
      </c>
      <c r="Q1428" s="21">
        <f>IFERROR(O1428/LISTAS[[#This Row],[COSTO]]-1,"")</f>
        <v>0.80762376087319532</v>
      </c>
      <c r="R1428" t="str">
        <f>+LISTAS[[#This Row],[ID]]</f>
        <v>SUPLEMENTO 0,234x42</v>
      </c>
      <c r="T1428" s="29"/>
      <c r="U1428" s="25">
        <f>LISTAS[[#This Row],[COSTO]]+(LISTAS[[#This Row],[COSTO]]*T1428)</f>
        <v>177.8571</v>
      </c>
      <c r="V1428" s="30">
        <f>IF(T1428="",0,U1428/LISTAS[[#This Row],[VENTA NETA]]-1)</f>
        <v>0</v>
      </c>
      <c r="X1428" s="25">
        <v>36.095999999999997</v>
      </c>
      <c r="Y1428" s="31">
        <f>IFERROR(LISTAS[[#This Row],[COSTO]]/X1428-1,"")</f>
        <v>3.9273354388297879</v>
      </c>
    </row>
    <row r="1429" spans="1:25" x14ac:dyDescent="0.2">
      <c r="A1429" s="6" t="s">
        <v>2210</v>
      </c>
      <c r="B1429" t="s">
        <v>2069</v>
      </c>
      <c r="C1429" t="s">
        <v>2211</v>
      </c>
      <c r="D1429" t="s">
        <v>2211</v>
      </c>
      <c r="E1429" s="2">
        <v>902.26</v>
      </c>
      <c r="F1429" s="6" t="str">
        <f>+_xlfn.XLOOKUP(LISTAS[[#This Row],[ID]],_01_CODIGOS_Y_COSTOS_xlsm[Producto y N°],_01_CODIGOS_Y_COSTOS_xlsm[FABRICA],"",0,1)</f>
        <v>SKOTNICA</v>
      </c>
      <c r="G1429" s="13">
        <f>LISTAS[[#This Row],[Precio]]*(1-0.46)*(1-IF($C$3520="",0,$C$3520))</f>
        <v>365.4153</v>
      </c>
      <c r="H1429" s="1">
        <f>+_xlfn.XLOOKUP(LISTAS[[#This Row],[ID]],_01_CODIGOS_Y_COSTOS_xlsm[Producto y N°],_01_CODIGOS_Y_COSTOS_xlsm[COSTO],0,0,1)</f>
        <v>242.5797</v>
      </c>
      <c r="I1429" s="115">
        <f>+IFERROR(LISTAS[[#This Row],[VENTA NETA]]/LISTAS[[#This Row],[COSTO]]-1,0)</f>
        <v>0.50637213254035673</v>
      </c>
      <c r="J1429" s="33" t="str">
        <f>IFERROR(VLOOKUP(LISTAS[[#This Row],[ID]],_01_CODIGOS_Y_COSTOS_xlsm[[Producto y N°]:[CODIGO]],2,0),"")</f>
        <v>D01B 034</v>
      </c>
      <c r="M1429" s="22">
        <v>0.2</v>
      </c>
      <c r="N1429" s="23">
        <f>+LISTAS[[#This Row],[Precio]]+(LISTAS[[#This Row],[Precio]]*M1429)</f>
        <v>1082.712</v>
      </c>
      <c r="O1429" s="24">
        <f t="shared" si="37"/>
        <v>438.49836000000005</v>
      </c>
      <c r="Q1429" s="21">
        <f>IFERROR(O1429/LISTAS[[#This Row],[COSTO]]-1,"")</f>
        <v>0.8076465590484283</v>
      </c>
      <c r="R1429" t="str">
        <f>+LISTAS[[#This Row],[ID]]</f>
        <v>SUPLEMENTO 0,234x50</v>
      </c>
      <c r="T1429" s="29"/>
      <c r="U1429" s="25">
        <f>LISTAS[[#This Row],[COSTO]]+(LISTAS[[#This Row],[COSTO]]*T1429)</f>
        <v>242.5797</v>
      </c>
      <c r="V1429" s="30">
        <f>IF(T1429="",0,U1429/LISTAS[[#This Row],[VENTA NETA]]-1)</f>
        <v>0</v>
      </c>
      <c r="X1429" s="25">
        <v>40.607999999999997</v>
      </c>
      <c r="Y1429" s="31">
        <f>IFERROR(LISTAS[[#This Row],[COSTO]]/X1429-1,"")</f>
        <v>4.9736923758865252</v>
      </c>
    </row>
    <row r="1430" spans="1:25" x14ac:dyDescent="0.2">
      <c r="A1430" s="6" t="s">
        <v>2212</v>
      </c>
      <c r="B1430" t="s">
        <v>2069</v>
      </c>
      <c r="C1430" t="s">
        <v>2213</v>
      </c>
      <c r="D1430" t="s">
        <v>2213</v>
      </c>
      <c r="E1430" s="2">
        <v>661.52</v>
      </c>
      <c r="F1430" s="6" t="str">
        <f>+_xlfn.XLOOKUP(LISTAS[[#This Row],[ID]],_01_CODIGOS_Y_COSTOS_xlsm[Producto y N°],_01_CODIGOS_Y_COSTOS_xlsm[FABRICA],"",0,1)</f>
        <v>SKOTNICA</v>
      </c>
      <c r="G1430" s="13">
        <f>LISTAS[[#This Row],[Precio]]*(1-0.46)*(1-IF($C$3520="",0,$C$3520))</f>
        <v>267.91559999999998</v>
      </c>
      <c r="H1430" s="1">
        <f>+_xlfn.XLOOKUP(LISTAS[[#This Row],[ID]],_01_CODIGOS_Y_COSTOS_xlsm[Producto y N°],_01_CODIGOS_Y_COSTOS_xlsm[COSTO],0,0,1)</f>
        <v>177.8571</v>
      </c>
      <c r="I1430" s="115">
        <f>+IFERROR(LISTAS[[#This Row],[VENTA NETA]]/LISTAS[[#This Row],[COSTO]]-1,0)</f>
        <v>0.50635313406099614</v>
      </c>
      <c r="J1430" s="33" t="str">
        <f>IFERROR(VLOOKUP(LISTAS[[#This Row],[ID]],_01_CODIGOS_Y_COSTOS_xlsm[[Producto y N°]:[CODIGO]],2,0),"")</f>
        <v>D01A 3543</v>
      </c>
      <c r="M1430" s="22">
        <v>0.2</v>
      </c>
      <c r="N1430" s="23">
        <f>+LISTAS[[#This Row],[Precio]]+(LISTAS[[#This Row],[Precio]]*M1430)</f>
        <v>793.82399999999996</v>
      </c>
      <c r="O1430" s="24">
        <f t="shared" si="37"/>
        <v>321.49871999999999</v>
      </c>
      <c r="Q1430" s="21">
        <f>IFERROR(O1430/LISTAS[[#This Row],[COSTO]]-1,"")</f>
        <v>0.80762376087319532</v>
      </c>
      <c r="R1430" t="str">
        <f>+LISTAS[[#This Row],[ID]]</f>
        <v>SUPLEMENTO 0,235x43</v>
      </c>
      <c r="T1430" s="29"/>
      <c r="U1430" s="25">
        <f>LISTAS[[#This Row],[COSTO]]+(LISTAS[[#This Row],[COSTO]]*T1430)</f>
        <v>177.8571</v>
      </c>
      <c r="V1430" s="30">
        <f>IF(T1430="",0,U1430/LISTAS[[#This Row],[VENTA NETA]]-1)</f>
        <v>0</v>
      </c>
      <c r="X1430" s="25">
        <v>38.351999999999997</v>
      </c>
      <c r="Y1430" s="31">
        <f>IFERROR(LISTAS[[#This Row],[COSTO]]/X1430-1,"")</f>
        <v>3.6374921777221534</v>
      </c>
    </row>
    <row r="1431" spans="1:25" x14ac:dyDescent="0.2">
      <c r="A1431" s="6" t="s">
        <v>2214</v>
      </c>
      <c r="B1431" t="s">
        <v>2069</v>
      </c>
      <c r="C1431" t="s">
        <v>2215</v>
      </c>
      <c r="D1431" t="s">
        <v>2215</v>
      </c>
      <c r="E1431" s="2">
        <v>902.26</v>
      </c>
      <c r="F1431" s="6" t="str">
        <f>+_xlfn.XLOOKUP(LISTAS[[#This Row],[ID]],_01_CODIGOS_Y_COSTOS_xlsm[Producto y N°],_01_CODIGOS_Y_COSTOS_xlsm[FABRICA],"",0,1)</f>
        <v>SKOTNICA</v>
      </c>
      <c r="G1431" s="13">
        <f>LISTAS[[#This Row],[Precio]]*(1-0.46)*(1-IF($C$3520="",0,$C$3520))</f>
        <v>365.4153</v>
      </c>
      <c r="H1431" s="1">
        <f>+_xlfn.XLOOKUP(LISTAS[[#This Row],[ID]],_01_CODIGOS_Y_COSTOS_xlsm[Producto y N°],_01_CODIGOS_Y_COSTOS_xlsm[COSTO],0,0,1)</f>
        <v>242.5797</v>
      </c>
      <c r="I1431" s="115">
        <f>+IFERROR(LISTAS[[#This Row],[VENTA NETA]]/LISTAS[[#This Row],[COSTO]]-1,0)</f>
        <v>0.50637213254035673</v>
      </c>
      <c r="J1431" s="33" t="str">
        <f>IFERROR(VLOOKUP(LISTAS[[#This Row],[ID]],_01_CODIGOS_Y_COSTOS_xlsm[[Producto y N°]:[CODIGO]],2,0),"")</f>
        <v>D01B 035</v>
      </c>
      <c r="M1431" s="22">
        <v>0.2</v>
      </c>
      <c r="N1431" s="23">
        <f>+LISTAS[[#This Row],[Precio]]+(LISTAS[[#This Row],[Precio]]*M1431)</f>
        <v>1082.712</v>
      </c>
      <c r="O1431" s="24">
        <f t="shared" si="37"/>
        <v>438.49836000000005</v>
      </c>
      <c r="Q1431" s="21">
        <f>IFERROR(O1431/LISTAS[[#This Row],[COSTO]]-1,"")</f>
        <v>0.8076465590484283</v>
      </c>
      <c r="R1431" t="str">
        <f>+LISTAS[[#This Row],[ID]]</f>
        <v>SUPLEMENTO 0,235x51</v>
      </c>
      <c r="T1431" s="29"/>
      <c r="U1431" s="25">
        <f>LISTAS[[#This Row],[COSTO]]+(LISTAS[[#This Row],[COSTO]]*T1431)</f>
        <v>242.5797</v>
      </c>
      <c r="V1431" s="30">
        <f>IF(T1431="",0,U1431/LISTAS[[#This Row],[VENTA NETA]]-1)</f>
        <v>0</v>
      </c>
      <c r="X1431" s="25">
        <v>40.607999999999997</v>
      </c>
      <c r="Y1431" s="31">
        <f>IFERROR(LISTAS[[#This Row],[COSTO]]/X1431-1,"")</f>
        <v>4.9736923758865252</v>
      </c>
    </row>
    <row r="1432" spans="1:25" x14ac:dyDescent="0.2">
      <c r="A1432" s="6" t="s">
        <v>2216</v>
      </c>
      <c r="B1432" t="s">
        <v>2069</v>
      </c>
      <c r="C1432" t="s">
        <v>2217</v>
      </c>
      <c r="D1432" t="s">
        <v>2217</v>
      </c>
      <c r="E1432" s="2">
        <v>776.33</v>
      </c>
      <c r="F1432" s="6" t="str">
        <f>+_xlfn.XLOOKUP(LISTAS[[#This Row],[ID]],_01_CODIGOS_Y_COSTOS_xlsm[Producto y N°],_01_CODIGOS_Y_COSTOS_xlsm[FABRICA],"",0,1)</f>
        <v>SKOTNICA</v>
      </c>
      <c r="G1432" s="13">
        <f>LISTAS[[#This Row],[Precio]]*(1-0.46)*(1-IF($C$3520="",0,$C$3520))</f>
        <v>314.41365000000002</v>
      </c>
      <c r="H1432" s="1">
        <f>+_xlfn.XLOOKUP(LISTAS[[#This Row],[ID]],_01_CODIGOS_Y_COSTOS_xlsm[Producto y N°],_01_CODIGOS_Y_COSTOS_xlsm[COSTO],0,0,1)</f>
        <v>208.72380000000001</v>
      </c>
      <c r="I1432" s="115">
        <f>+IFERROR(LISTAS[[#This Row],[VENTA NETA]]/LISTAS[[#This Row],[COSTO]]-1,0)</f>
        <v>0.50636223564346761</v>
      </c>
      <c r="J1432" s="33" t="str">
        <f>IFERROR(VLOOKUP(LISTAS[[#This Row],[ID]],_01_CODIGOS_Y_COSTOS_xlsm[[Producto y N°]:[CODIGO]],2,0),"")</f>
        <v>D01A 3644</v>
      </c>
      <c r="M1432" s="22">
        <v>0.2</v>
      </c>
      <c r="N1432" s="23">
        <f>+LISTAS[[#This Row],[Precio]]+(LISTAS[[#This Row],[Precio]]*M1432)</f>
        <v>931.596</v>
      </c>
      <c r="O1432" s="24">
        <f t="shared" si="37"/>
        <v>377.29638</v>
      </c>
      <c r="Q1432" s="21">
        <f>IFERROR(O1432/LISTAS[[#This Row],[COSTO]]-1,"")</f>
        <v>0.80763468277216099</v>
      </c>
      <c r="R1432" t="str">
        <f>+LISTAS[[#This Row],[ID]]</f>
        <v>SUPLEMENTO 0,236x44</v>
      </c>
      <c r="T1432" s="29"/>
      <c r="U1432" s="25">
        <f>LISTAS[[#This Row],[COSTO]]+(LISTAS[[#This Row],[COSTO]]*T1432)</f>
        <v>208.72380000000001</v>
      </c>
      <c r="V1432" s="30">
        <f>IF(T1432="",0,U1432/LISTAS[[#This Row],[VENTA NETA]]-1)</f>
        <v>0</v>
      </c>
      <c r="X1432" s="25">
        <v>38.351999999999997</v>
      </c>
      <c r="Y1432" s="31">
        <f>IFERROR(LISTAS[[#This Row],[COSTO]]/X1432-1,"")</f>
        <v>4.4423185231539435</v>
      </c>
    </row>
    <row r="1433" spans="1:25" x14ac:dyDescent="0.2">
      <c r="A1433" s="6" t="s">
        <v>2218</v>
      </c>
      <c r="B1433" t="s">
        <v>2069</v>
      </c>
      <c r="C1433" t="s">
        <v>2219</v>
      </c>
      <c r="D1433" t="s">
        <v>2219</v>
      </c>
      <c r="E1433" s="2">
        <v>902.26</v>
      </c>
      <c r="F1433" s="6" t="str">
        <f>+_xlfn.XLOOKUP(LISTAS[[#This Row],[ID]],_01_CODIGOS_Y_COSTOS_xlsm[Producto y N°],_01_CODIGOS_Y_COSTOS_xlsm[FABRICA],"",0,1)</f>
        <v>SKOTNICA</v>
      </c>
      <c r="G1433" s="13">
        <f>LISTAS[[#This Row],[Precio]]*(1-0.46)*(1-IF($C$3520="",0,$C$3520))</f>
        <v>365.4153</v>
      </c>
      <c r="H1433" s="1">
        <f>+_xlfn.XLOOKUP(LISTAS[[#This Row],[ID]],_01_CODIGOS_Y_COSTOS_xlsm[Producto y N°],_01_CODIGOS_Y_COSTOS_xlsm[COSTO],0,0,1)</f>
        <v>242.5797</v>
      </c>
      <c r="I1433" s="115">
        <f>+IFERROR(LISTAS[[#This Row],[VENTA NETA]]/LISTAS[[#This Row],[COSTO]]-1,0)</f>
        <v>0.50637213254035673</v>
      </c>
      <c r="J1433" s="33" t="str">
        <f>IFERROR(VLOOKUP(LISTAS[[#This Row],[ID]],_01_CODIGOS_Y_COSTOS_xlsm[[Producto y N°]:[CODIGO]],2,0),"")</f>
        <v>D01B 036</v>
      </c>
      <c r="M1433" s="22">
        <v>0.2</v>
      </c>
      <c r="N1433" s="23">
        <f>+LISTAS[[#This Row],[Precio]]+(LISTAS[[#This Row],[Precio]]*M1433)</f>
        <v>1082.712</v>
      </c>
      <c r="O1433" s="24">
        <f t="shared" si="37"/>
        <v>438.49836000000005</v>
      </c>
      <c r="Q1433" s="21">
        <f>IFERROR(O1433/LISTAS[[#This Row],[COSTO]]-1,"")</f>
        <v>0.8076465590484283</v>
      </c>
      <c r="R1433" t="str">
        <f>+LISTAS[[#This Row],[ID]]</f>
        <v>SUPLEMENTO 0,236x52</v>
      </c>
      <c r="T1433" s="29"/>
      <c r="U1433" s="25">
        <f>LISTAS[[#This Row],[COSTO]]+(LISTAS[[#This Row],[COSTO]]*T1433)</f>
        <v>242.5797</v>
      </c>
      <c r="V1433" s="30">
        <f>IF(T1433="",0,U1433/LISTAS[[#This Row],[VENTA NETA]]-1)</f>
        <v>0</v>
      </c>
      <c r="X1433" s="25">
        <v>42.863999999999997</v>
      </c>
      <c r="Y1433" s="31">
        <f>IFERROR(LISTAS[[#This Row],[COSTO]]/X1433-1,"")</f>
        <v>4.6592875139977608</v>
      </c>
    </row>
    <row r="1434" spans="1:25" x14ac:dyDescent="0.2">
      <c r="A1434" s="6" t="s">
        <v>2220</v>
      </c>
      <c r="B1434" t="s">
        <v>2069</v>
      </c>
      <c r="C1434" t="s">
        <v>2221</v>
      </c>
      <c r="D1434" t="s">
        <v>2221</v>
      </c>
      <c r="E1434" s="2">
        <v>776.33</v>
      </c>
      <c r="F1434" s="6" t="str">
        <f>+_xlfn.XLOOKUP(LISTAS[[#This Row],[ID]],_01_CODIGOS_Y_COSTOS_xlsm[Producto y N°],_01_CODIGOS_Y_COSTOS_xlsm[FABRICA],"",0,1)</f>
        <v>SKOTNICA</v>
      </c>
      <c r="G1434" s="13">
        <f>LISTAS[[#This Row],[Precio]]*(1-0.46)*(1-IF($C$3520="",0,$C$3520))</f>
        <v>314.41365000000002</v>
      </c>
      <c r="H1434" s="1">
        <f>+_xlfn.XLOOKUP(LISTAS[[#This Row],[ID]],_01_CODIGOS_Y_COSTOS_xlsm[Producto y N°],_01_CODIGOS_Y_COSTOS_xlsm[COSTO],0,0,1)</f>
        <v>208.72380000000001</v>
      </c>
      <c r="I1434" s="115">
        <f>+IFERROR(LISTAS[[#This Row],[VENTA NETA]]/LISTAS[[#This Row],[COSTO]]-1,0)</f>
        <v>0.50636223564346761</v>
      </c>
      <c r="J1434" s="33" t="str">
        <f>IFERROR(VLOOKUP(LISTAS[[#This Row],[ID]],_01_CODIGOS_Y_COSTOS_xlsm[[Producto y N°]:[CODIGO]],2,0),"")</f>
        <v>D01A 3745</v>
      </c>
      <c r="M1434" s="22">
        <v>0.2</v>
      </c>
      <c r="N1434" s="23">
        <f>+LISTAS[[#This Row],[Precio]]+(LISTAS[[#This Row],[Precio]]*M1434)</f>
        <v>931.596</v>
      </c>
      <c r="O1434" s="24">
        <f t="shared" si="37"/>
        <v>377.29638</v>
      </c>
      <c r="Q1434" s="21">
        <f>IFERROR(O1434/LISTAS[[#This Row],[COSTO]]-1,"")</f>
        <v>0.80763468277216099</v>
      </c>
      <c r="R1434" t="str">
        <f>+LISTAS[[#This Row],[ID]]</f>
        <v>SUPLEMENTO 0,237x45</v>
      </c>
      <c r="T1434" s="29"/>
      <c r="U1434" s="25">
        <f>LISTAS[[#This Row],[COSTO]]+(LISTAS[[#This Row],[COSTO]]*T1434)</f>
        <v>208.72380000000001</v>
      </c>
      <c r="V1434" s="30">
        <f>IF(T1434="",0,U1434/LISTAS[[#This Row],[VENTA NETA]]-1)</f>
        <v>0</v>
      </c>
      <c r="X1434" s="25">
        <v>38.351999999999997</v>
      </c>
      <c r="Y1434" s="31">
        <f>IFERROR(LISTAS[[#This Row],[COSTO]]/X1434-1,"")</f>
        <v>4.4423185231539435</v>
      </c>
    </row>
    <row r="1435" spans="1:25" x14ac:dyDescent="0.2">
      <c r="A1435" s="6" t="s">
        <v>2222</v>
      </c>
      <c r="B1435" t="s">
        <v>2069</v>
      </c>
      <c r="C1435" t="s">
        <v>2223</v>
      </c>
      <c r="D1435" t="s">
        <v>2223</v>
      </c>
      <c r="E1435" s="2">
        <v>902.26</v>
      </c>
      <c r="F1435" s="6" t="str">
        <f>+_xlfn.XLOOKUP(LISTAS[[#This Row],[ID]],_01_CODIGOS_Y_COSTOS_xlsm[Producto y N°],_01_CODIGOS_Y_COSTOS_xlsm[FABRICA],"",0,1)</f>
        <v>SKOTNICA</v>
      </c>
      <c r="G1435" s="13">
        <f>LISTAS[[#This Row],[Precio]]*(1-0.46)*(1-IF($C$3520="",0,$C$3520))</f>
        <v>365.4153</v>
      </c>
      <c r="H1435" s="1">
        <f>+_xlfn.XLOOKUP(LISTAS[[#This Row],[ID]],_01_CODIGOS_Y_COSTOS_xlsm[Producto y N°],_01_CODIGOS_Y_COSTOS_xlsm[COSTO],0,0,1)</f>
        <v>242.5797</v>
      </c>
      <c r="I1435" s="115">
        <f>+IFERROR(LISTAS[[#This Row],[VENTA NETA]]/LISTAS[[#This Row],[COSTO]]-1,0)</f>
        <v>0.50637213254035673</v>
      </c>
      <c r="J1435" s="33" t="str">
        <f>IFERROR(VLOOKUP(LISTAS[[#This Row],[ID]],_01_CODIGOS_Y_COSTOS_xlsm[[Producto y N°]:[CODIGO]],2,0),"")</f>
        <v>D01B 037</v>
      </c>
      <c r="M1435" s="22">
        <v>0.2</v>
      </c>
      <c r="N1435" s="23">
        <f>+LISTAS[[#This Row],[Precio]]+(LISTAS[[#This Row],[Precio]]*M1435)</f>
        <v>1082.712</v>
      </c>
      <c r="O1435" s="24">
        <f t="shared" si="37"/>
        <v>438.49836000000005</v>
      </c>
      <c r="Q1435" s="21">
        <f>IFERROR(O1435/LISTAS[[#This Row],[COSTO]]-1,"")</f>
        <v>0.8076465590484283</v>
      </c>
      <c r="R1435" t="str">
        <f>+LISTAS[[#This Row],[ID]]</f>
        <v>SUPLEMENTO 0,237x53</v>
      </c>
      <c r="T1435" s="29"/>
      <c r="U1435" s="25">
        <f>LISTAS[[#This Row],[COSTO]]+(LISTAS[[#This Row],[COSTO]]*T1435)</f>
        <v>242.5797</v>
      </c>
      <c r="V1435" s="30">
        <f>IF(T1435="",0,U1435/LISTAS[[#This Row],[VENTA NETA]]-1)</f>
        <v>0</v>
      </c>
      <c r="X1435" s="25">
        <v>42.863999999999997</v>
      </c>
      <c r="Y1435" s="31">
        <f>IFERROR(LISTAS[[#This Row],[COSTO]]/X1435-1,"")</f>
        <v>4.6592875139977608</v>
      </c>
    </row>
    <row r="1436" spans="1:25" x14ac:dyDescent="0.2">
      <c r="A1436" s="6" t="s">
        <v>2224</v>
      </c>
      <c r="B1436" t="s">
        <v>2069</v>
      </c>
      <c r="C1436" t="s">
        <v>2225</v>
      </c>
      <c r="D1436" t="s">
        <v>2225</v>
      </c>
      <c r="E1436" s="2">
        <v>776.33</v>
      </c>
      <c r="F1436" s="6" t="str">
        <f>+_xlfn.XLOOKUP(LISTAS[[#This Row],[ID]],_01_CODIGOS_Y_COSTOS_xlsm[Producto y N°],_01_CODIGOS_Y_COSTOS_xlsm[FABRICA],"",0,1)</f>
        <v>SKOTNICA</v>
      </c>
      <c r="G1436" s="13">
        <f>LISTAS[[#This Row],[Precio]]*(1-0.46)*(1-IF($C$3520="",0,$C$3520))</f>
        <v>314.41365000000002</v>
      </c>
      <c r="H1436" s="1">
        <f>+_xlfn.XLOOKUP(LISTAS[[#This Row],[ID]],_01_CODIGOS_Y_COSTOS_xlsm[Producto y N°],_01_CODIGOS_Y_COSTOS_xlsm[COSTO],0,0,1)</f>
        <v>208.72380000000001</v>
      </c>
      <c r="I1436" s="115">
        <f>+IFERROR(LISTAS[[#This Row],[VENTA NETA]]/LISTAS[[#This Row],[COSTO]]-1,0)</f>
        <v>0.50636223564346761</v>
      </c>
      <c r="J1436" s="33" t="str">
        <f>IFERROR(VLOOKUP(LISTAS[[#This Row],[ID]],_01_CODIGOS_Y_COSTOS_xlsm[[Producto y N°]:[CODIGO]],2,0),"")</f>
        <v>D01A 3846</v>
      </c>
      <c r="M1436" s="22">
        <v>0.2</v>
      </c>
      <c r="N1436" s="23">
        <f>+LISTAS[[#This Row],[Precio]]+(LISTAS[[#This Row],[Precio]]*M1436)</f>
        <v>931.596</v>
      </c>
      <c r="O1436" s="24">
        <f t="shared" si="37"/>
        <v>377.29638</v>
      </c>
      <c r="Q1436" s="21">
        <f>IFERROR(O1436/LISTAS[[#This Row],[COSTO]]-1,"")</f>
        <v>0.80763468277216099</v>
      </c>
      <c r="R1436" t="str">
        <f>+LISTAS[[#This Row],[ID]]</f>
        <v>SUPLEMENTO 0,238x46</v>
      </c>
      <c r="T1436" s="29"/>
      <c r="U1436" s="25">
        <f>LISTAS[[#This Row],[COSTO]]+(LISTAS[[#This Row],[COSTO]]*T1436)</f>
        <v>208.72380000000001</v>
      </c>
      <c r="V1436" s="30">
        <f>IF(T1436="",0,U1436/LISTAS[[#This Row],[VENTA NETA]]-1)</f>
        <v>0</v>
      </c>
      <c r="X1436" s="25">
        <v>38.351999999999997</v>
      </c>
      <c r="Y1436" s="31">
        <f>IFERROR(LISTAS[[#This Row],[COSTO]]/X1436-1,"")</f>
        <v>4.4423185231539435</v>
      </c>
    </row>
    <row r="1437" spans="1:25" x14ac:dyDescent="0.2">
      <c r="A1437" s="6" t="s">
        <v>2226</v>
      </c>
      <c r="B1437" t="s">
        <v>2069</v>
      </c>
      <c r="C1437" t="s">
        <v>2227</v>
      </c>
      <c r="D1437" t="s">
        <v>2227</v>
      </c>
      <c r="E1437" s="2">
        <v>1037.1199999999999</v>
      </c>
      <c r="F1437" s="6" t="str">
        <f>+_xlfn.XLOOKUP(LISTAS[[#This Row],[ID]],_01_CODIGOS_Y_COSTOS_xlsm[Producto y N°],_01_CODIGOS_Y_COSTOS_xlsm[FABRICA],"",0,1)</f>
        <v>SKOTNICA</v>
      </c>
      <c r="G1437" s="13">
        <f>LISTAS[[#This Row],[Precio]]*(1-0.46)*(1-IF($C$3520="",0,$C$3520))</f>
        <v>420.03359999999998</v>
      </c>
      <c r="H1437" s="1">
        <f>+_xlfn.XLOOKUP(LISTAS[[#This Row],[ID]],_01_CODIGOS_Y_COSTOS_xlsm[Producto y N°],_01_CODIGOS_Y_COSTOS_xlsm[COSTO],0,0,1)</f>
        <v>278.8399</v>
      </c>
      <c r="I1437" s="115">
        <f>+IFERROR(LISTAS[[#This Row],[VENTA NETA]]/LISTAS[[#This Row],[COSTO]]-1,0)</f>
        <v>0.5063611771486074</v>
      </c>
      <c r="J1437" s="33" t="str">
        <f>IFERROR(VLOOKUP(LISTAS[[#This Row],[ID]],_01_CODIGOS_Y_COSTOS_xlsm[[Producto y N°]:[CODIGO]],2,0),"")</f>
        <v>D01B 038</v>
      </c>
      <c r="M1437" s="22">
        <v>0.2</v>
      </c>
      <c r="N1437" s="23">
        <f>+LISTAS[[#This Row],[Precio]]+(LISTAS[[#This Row],[Precio]]*M1437)</f>
        <v>1244.5439999999999</v>
      </c>
      <c r="O1437" s="24">
        <f t="shared" si="37"/>
        <v>504.04032000000001</v>
      </c>
      <c r="Q1437" s="21">
        <f>IFERROR(O1437/LISTAS[[#This Row],[COSTO]]-1,"")</f>
        <v>0.8076334125783291</v>
      </c>
      <c r="R1437" t="str">
        <f>+LISTAS[[#This Row],[ID]]</f>
        <v>SUPLEMENTO 0,238x54</v>
      </c>
      <c r="T1437" s="29"/>
      <c r="U1437" s="25">
        <f>LISTAS[[#This Row],[COSTO]]+(LISTAS[[#This Row],[COSTO]]*T1437)</f>
        <v>278.8399</v>
      </c>
      <c r="V1437" s="30">
        <f>IF(T1437="",0,U1437/LISTAS[[#This Row],[VENTA NETA]]-1)</f>
        <v>0</v>
      </c>
      <c r="X1437" s="25">
        <v>42.863999999999997</v>
      </c>
      <c r="Y1437" s="31">
        <f>IFERROR(LISTAS[[#This Row],[COSTO]]/X1437-1,"")</f>
        <v>5.5052234975737218</v>
      </c>
    </row>
    <row r="1438" spans="1:25" x14ac:dyDescent="0.2">
      <c r="A1438" s="6" t="s">
        <v>2228</v>
      </c>
      <c r="B1438" t="s">
        <v>2069</v>
      </c>
      <c r="C1438" t="s">
        <v>2229</v>
      </c>
      <c r="D1438" t="s">
        <v>2229</v>
      </c>
      <c r="E1438" s="2">
        <v>776.33</v>
      </c>
      <c r="F1438" s="6" t="str">
        <f>+_xlfn.XLOOKUP(LISTAS[[#This Row],[ID]],_01_CODIGOS_Y_COSTOS_xlsm[Producto y N°],_01_CODIGOS_Y_COSTOS_xlsm[FABRICA],"",0,1)</f>
        <v>SKOTNICA</v>
      </c>
      <c r="G1438" s="13">
        <f>LISTAS[[#This Row],[Precio]]*(1-0.46)*(1-IF($C$3520="",0,$C$3520))</f>
        <v>314.41365000000002</v>
      </c>
      <c r="H1438" s="1">
        <f>+_xlfn.XLOOKUP(LISTAS[[#This Row],[ID]],_01_CODIGOS_Y_COSTOS_xlsm[Producto y N°],_01_CODIGOS_Y_COSTOS_xlsm[COSTO],0,0,1)</f>
        <v>208.72380000000001</v>
      </c>
      <c r="I1438" s="115">
        <f>+IFERROR(LISTAS[[#This Row],[VENTA NETA]]/LISTAS[[#This Row],[COSTO]]-1,0)</f>
        <v>0.50636223564346761</v>
      </c>
      <c r="J1438" s="33" t="str">
        <f>IFERROR(VLOOKUP(LISTAS[[#This Row],[ID]],_01_CODIGOS_Y_COSTOS_xlsm[[Producto y N°]:[CODIGO]],2,0),"")</f>
        <v>D01A 3947</v>
      </c>
      <c r="M1438" s="22">
        <v>0.2</v>
      </c>
      <c r="N1438" s="23">
        <f>+LISTAS[[#This Row],[Precio]]+(LISTAS[[#This Row],[Precio]]*M1438)</f>
        <v>931.596</v>
      </c>
      <c r="O1438" s="24">
        <f t="shared" si="37"/>
        <v>377.29638</v>
      </c>
      <c r="Q1438" s="21">
        <f>IFERROR(O1438/LISTAS[[#This Row],[COSTO]]-1,"")</f>
        <v>0.80763468277216099</v>
      </c>
      <c r="R1438" t="str">
        <f>+LISTAS[[#This Row],[ID]]</f>
        <v>SUPLEMENTO 0,239x47</v>
      </c>
      <c r="T1438" s="29"/>
      <c r="U1438" s="25">
        <f>LISTAS[[#This Row],[COSTO]]+(LISTAS[[#This Row],[COSTO]]*T1438)</f>
        <v>208.72380000000001</v>
      </c>
      <c r="V1438" s="30">
        <f>IF(T1438="",0,U1438/LISTAS[[#This Row],[VENTA NETA]]-1)</f>
        <v>0</v>
      </c>
      <c r="X1438" s="25">
        <v>38.351999999999997</v>
      </c>
      <c r="Y1438" s="31">
        <f>IFERROR(LISTAS[[#This Row],[COSTO]]/X1438-1,"")</f>
        <v>4.4423185231539435</v>
      </c>
    </row>
    <row r="1439" spans="1:25" x14ac:dyDescent="0.2">
      <c r="A1439" s="6" t="s">
        <v>2230</v>
      </c>
      <c r="B1439" t="s">
        <v>2069</v>
      </c>
      <c r="C1439" t="s">
        <v>2231</v>
      </c>
      <c r="D1439" t="s">
        <v>2231</v>
      </c>
      <c r="E1439" s="2">
        <v>1037.1199999999999</v>
      </c>
      <c r="F1439" s="6" t="str">
        <f>+_xlfn.XLOOKUP(LISTAS[[#This Row],[ID]],_01_CODIGOS_Y_COSTOS_xlsm[Producto y N°],_01_CODIGOS_Y_COSTOS_xlsm[FABRICA],"",0,1)</f>
        <v>SKOTNICA</v>
      </c>
      <c r="G1439" s="13">
        <f>LISTAS[[#This Row],[Precio]]*(1-0.46)*(1-IF($C$3520="",0,$C$3520))</f>
        <v>420.03359999999998</v>
      </c>
      <c r="H1439" s="1">
        <f>+_xlfn.XLOOKUP(LISTAS[[#This Row],[ID]],_01_CODIGOS_Y_COSTOS_xlsm[Producto y N°],_01_CODIGOS_Y_COSTOS_xlsm[COSTO],0,0,1)</f>
        <v>278.8399</v>
      </c>
      <c r="I1439" s="115">
        <f>+IFERROR(LISTAS[[#This Row],[VENTA NETA]]/LISTAS[[#This Row],[COSTO]]-1,0)</f>
        <v>0.5063611771486074</v>
      </c>
      <c r="J1439" s="33" t="str">
        <f>IFERROR(VLOOKUP(LISTAS[[#This Row],[ID]],_01_CODIGOS_Y_COSTOS_xlsm[[Producto y N°]:[CODIGO]],2,0),"")</f>
        <v>D01B 039</v>
      </c>
      <c r="M1439" s="22">
        <v>0.2</v>
      </c>
      <c r="N1439" s="23">
        <f>+LISTAS[[#This Row],[Precio]]+(LISTAS[[#This Row],[Precio]]*M1439)</f>
        <v>1244.5439999999999</v>
      </c>
      <c r="O1439" s="24">
        <f t="shared" si="37"/>
        <v>504.04032000000001</v>
      </c>
      <c r="Q1439" s="21">
        <f>IFERROR(O1439/LISTAS[[#This Row],[COSTO]]-1,"")</f>
        <v>0.8076334125783291</v>
      </c>
      <c r="R1439" t="str">
        <f>+LISTAS[[#This Row],[ID]]</f>
        <v>SUPLEMENTO 0,239x55</v>
      </c>
      <c r="T1439" s="29"/>
      <c r="U1439" s="25">
        <f>LISTAS[[#This Row],[COSTO]]+(LISTAS[[#This Row],[COSTO]]*T1439)</f>
        <v>278.8399</v>
      </c>
      <c r="V1439" s="30">
        <f>IF(T1439="",0,U1439/LISTAS[[#This Row],[VENTA NETA]]-1)</f>
        <v>0</v>
      </c>
      <c r="X1439" s="25">
        <v>47.375999999999998</v>
      </c>
      <c r="Y1439" s="31">
        <f>IFERROR(LISTAS[[#This Row],[COSTO]]/X1439-1,"")</f>
        <v>4.8856784025667004</v>
      </c>
    </row>
    <row r="1440" spans="1:25" x14ac:dyDescent="0.2">
      <c r="A1440" s="6" t="s">
        <v>2232</v>
      </c>
      <c r="B1440" t="s">
        <v>2069</v>
      </c>
      <c r="C1440" t="s">
        <v>2233</v>
      </c>
      <c r="D1440" t="s">
        <v>2233</v>
      </c>
      <c r="E1440" s="2">
        <v>776.33</v>
      </c>
      <c r="F1440" s="6" t="str">
        <f>+_xlfn.XLOOKUP(LISTAS[[#This Row],[ID]],_01_CODIGOS_Y_COSTOS_xlsm[Producto y N°],_01_CODIGOS_Y_COSTOS_xlsm[FABRICA],"",0,1)</f>
        <v>SKOTNICA</v>
      </c>
      <c r="G1440" s="13">
        <f>LISTAS[[#This Row],[Precio]]*(1-0.46)*(1-IF($C$3520="",0,$C$3520))</f>
        <v>314.41365000000002</v>
      </c>
      <c r="H1440" s="1">
        <f>+_xlfn.XLOOKUP(LISTAS[[#This Row],[ID]],_01_CODIGOS_Y_COSTOS_xlsm[Producto y N°],_01_CODIGOS_Y_COSTOS_xlsm[COSTO],0,0,1)</f>
        <v>208.72380000000001</v>
      </c>
      <c r="I1440" s="115">
        <f>+IFERROR(LISTAS[[#This Row],[VENTA NETA]]/LISTAS[[#This Row],[COSTO]]-1,0)</f>
        <v>0.50636223564346761</v>
      </c>
      <c r="J1440" s="33" t="str">
        <f>IFERROR(VLOOKUP(LISTAS[[#This Row],[ID]],_01_CODIGOS_Y_COSTOS_xlsm[[Producto y N°]:[CODIGO]],2,0),"")</f>
        <v>D01A 4048</v>
      </c>
      <c r="M1440" s="22">
        <v>0.2</v>
      </c>
      <c r="N1440" s="23">
        <f>+LISTAS[[#This Row],[Precio]]+(LISTAS[[#This Row],[Precio]]*M1440)</f>
        <v>931.596</v>
      </c>
      <c r="O1440" s="24">
        <f t="shared" si="37"/>
        <v>377.29638</v>
      </c>
      <c r="Q1440" s="21">
        <f>IFERROR(O1440/LISTAS[[#This Row],[COSTO]]-1,"")</f>
        <v>0.80763468277216099</v>
      </c>
      <c r="R1440" t="str">
        <f>+LISTAS[[#This Row],[ID]]</f>
        <v>SUPLEMENTO 0,240x48</v>
      </c>
      <c r="T1440" s="29"/>
      <c r="U1440" s="25">
        <f>LISTAS[[#This Row],[COSTO]]+(LISTAS[[#This Row],[COSTO]]*T1440)</f>
        <v>208.72380000000001</v>
      </c>
      <c r="V1440" s="30">
        <f>IF(T1440="",0,U1440/LISTAS[[#This Row],[VENTA NETA]]-1)</f>
        <v>0</v>
      </c>
      <c r="X1440" s="25">
        <v>38.351999999999997</v>
      </c>
      <c r="Y1440" s="31">
        <f>IFERROR(LISTAS[[#This Row],[COSTO]]/X1440-1,"")</f>
        <v>4.4423185231539435</v>
      </c>
    </row>
    <row r="1441" spans="1:25" x14ac:dyDescent="0.2">
      <c r="A1441" s="6" t="s">
        <v>2234</v>
      </c>
      <c r="B1441" t="s">
        <v>2069</v>
      </c>
      <c r="C1441" t="s">
        <v>2235</v>
      </c>
      <c r="D1441" t="s">
        <v>2235</v>
      </c>
      <c r="E1441" s="2">
        <v>1037.1199999999999</v>
      </c>
      <c r="F1441" s="6" t="str">
        <f>+_xlfn.XLOOKUP(LISTAS[[#This Row],[ID]],_01_CODIGOS_Y_COSTOS_xlsm[Producto y N°],_01_CODIGOS_Y_COSTOS_xlsm[FABRICA],"",0,1)</f>
        <v>SKOTNICA</v>
      </c>
      <c r="G1441" s="13">
        <f>LISTAS[[#This Row],[Precio]]*(1-0.46)*(1-IF($C$3520="",0,$C$3520))</f>
        <v>420.03359999999998</v>
      </c>
      <c r="H1441" s="1">
        <f>+_xlfn.XLOOKUP(LISTAS[[#This Row],[ID]],_01_CODIGOS_Y_COSTOS_xlsm[Producto y N°],_01_CODIGOS_Y_COSTOS_xlsm[COSTO],0,0,1)</f>
        <v>278.8399</v>
      </c>
      <c r="I1441" s="115">
        <f>+IFERROR(LISTAS[[#This Row],[VENTA NETA]]/LISTAS[[#This Row],[COSTO]]-1,0)</f>
        <v>0.5063611771486074</v>
      </c>
      <c r="J1441" s="33" t="str">
        <f>IFERROR(VLOOKUP(LISTAS[[#This Row],[ID]],_01_CODIGOS_Y_COSTOS_xlsm[[Producto y N°]:[CODIGO]],2,0),"")</f>
        <v>D01B 040</v>
      </c>
      <c r="M1441" s="22">
        <v>0.2</v>
      </c>
      <c r="N1441" s="23">
        <f>+LISTAS[[#This Row],[Precio]]+(LISTAS[[#This Row],[Precio]]*M1441)</f>
        <v>1244.5439999999999</v>
      </c>
      <c r="O1441" s="24">
        <f t="shared" si="37"/>
        <v>504.04032000000001</v>
      </c>
      <c r="Q1441" s="21">
        <f>IFERROR(O1441/LISTAS[[#This Row],[COSTO]]-1,"")</f>
        <v>0.8076334125783291</v>
      </c>
      <c r="R1441" t="str">
        <f>+LISTAS[[#This Row],[ID]]</f>
        <v>SUPLEMENTO 0,240x56</v>
      </c>
      <c r="T1441" s="29"/>
      <c r="U1441" s="25">
        <f>LISTAS[[#This Row],[COSTO]]+(LISTAS[[#This Row],[COSTO]]*T1441)</f>
        <v>278.8399</v>
      </c>
      <c r="V1441" s="30">
        <f>IF(T1441="",0,U1441/LISTAS[[#This Row],[VENTA NETA]]-1)</f>
        <v>0</v>
      </c>
      <c r="X1441" s="25">
        <v>47.375999999999998</v>
      </c>
      <c r="Y1441" s="31">
        <f>IFERROR(LISTAS[[#This Row],[COSTO]]/X1441-1,"")</f>
        <v>4.8856784025667004</v>
      </c>
    </row>
    <row r="1442" spans="1:25" x14ac:dyDescent="0.2">
      <c r="A1442" s="6" t="s">
        <v>2236</v>
      </c>
      <c r="B1442" t="s">
        <v>2069</v>
      </c>
      <c r="C1442" t="s">
        <v>2237</v>
      </c>
      <c r="D1442" t="s">
        <v>2237</v>
      </c>
      <c r="E1442" s="2">
        <v>902.26</v>
      </c>
      <c r="F1442" s="6" t="str">
        <f>+_xlfn.XLOOKUP(LISTAS[[#This Row],[ID]],_01_CODIGOS_Y_COSTOS_xlsm[Producto y N°],_01_CODIGOS_Y_COSTOS_xlsm[FABRICA],"",0,1)</f>
        <v>SKOTNICA</v>
      </c>
      <c r="G1442" s="13">
        <f>LISTAS[[#This Row],[Precio]]*(1-0.46)*(1-IF($C$3520="",0,$C$3520))</f>
        <v>365.4153</v>
      </c>
      <c r="H1442" s="1">
        <f>+_xlfn.XLOOKUP(LISTAS[[#This Row],[ID]],_01_CODIGOS_Y_COSTOS_xlsm[Producto y N°],_01_CODIGOS_Y_COSTOS_xlsm[COSTO],0,0,1)</f>
        <v>242.5797</v>
      </c>
      <c r="I1442" s="115">
        <f>+IFERROR(LISTAS[[#This Row],[VENTA NETA]]/LISTAS[[#This Row],[COSTO]]-1,0)</f>
        <v>0.50637213254035673</v>
      </c>
      <c r="J1442" s="33" t="str">
        <f>IFERROR(VLOOKUP(LISTAS[[#This Row],[ID]],_01_CODIGOS_Y_COSTOS_xlsm[[Producto y N°]:[CODIGO]],2,0),"")</f>
        <v>D01A 4149</v>
      </c>
      <c r="M1442" s="22">
        <v>0.2</v>
      </c>
      <c r="N1442" s="23">
        <f>+LISTAS[[#This Row],[Precio]]+(LISTAS[[#This Row],[Precio]]*M1442)</f>
        <v>1082.712</v>
      </c>
      <c r="O1442" s="24">
        <f t="shared" si="37"/>
        <v>438.49836000000005</v>
      </c>
      <c r="Q1442" s="21">
        <f>IFERROR(O1442/LISTAS[[#This Row],[COSTO]]-1,"")</f>
        <v>0.8076465590484283</v>
      </c>
      <c r="R1442" t="str">
        <f>+LISTAS[[#This Row],[ID]]</f>
        <v>SUPLEMENTO 0,241x49</v>
      </c>
      <c r="T1442" s="29"/>
      <c r="U1442" s="25">
        <f>LISTAS[[#This Row],[COSTO]]+(LISTAS[[#This Row],[COSTO]]*T1442)</f>
        <v>242.5797</v>
      </c>
      <c r="V1442" s="30">
        <f>IF(T1442="",0,U1442/LISTAS[[#This Row],[VENTA NETA]]-1)</f>
        <v>0</v>
      </c>
      <c r="X1442" s="25">
        <v>38.351999999999997</v>
      </c>
      <c r="Y1442" s="31">
        <f>IFERROR(LISTAS[[#This Row],[COSTO]]/X1442-1,"")</f>
        <v>5.3250860450563211</v>
      </c>
    </row>
    <row r="1443" spans="1:25" x14ac:dyDescent="0.2">
      <c r="A1443" s="6" t="s">
        <v>2238</v>
      </c>
      <c r="B1443" t="s">
        <v>2069</v>
      </c>
      <c r="C1443" t="s">
        <v>2239</v>
      </c>
      <c r="D1443" t="s">
        <v>2239</v>
      </c>
      <c r="E1443" s="2">
        <v>1037.1199999999999</v>
      </c>
      <c r="F1443" s="6" t="str">
        <f>+_xlfn.XLOOKUP(LISTAS[[#This Row],[ID]],_01_CODIGOS_Y_COSTOS_xlsm[Producto y N°],_01_CODIGOS_Y_COSTOS_xlsm[FABRICA],"",0,1)</f>
        <v>SKOTNICA</v>
      </c>
      <c r="G1443" s="13">
        <f>LISTAS[[#This Row],[Precio]]*(1-0.46)*(1-IF($C$3520="",0,$C$3520))</f>
        <v>420.03359999999998</v>
      </c>
      <c r="H1443" s="1">
        <f>+_xlfn.XLOOKUP(LISTAS[[#This Row],[ID]],_01_CODIGOS_Y_COSTOS_xlsm[Producto y N°],_01_CODIGOS_Y_COSTOS_xlsm[COSTO],0,0,1)</f>
        <v>278.8399</v>
      </c>
      <c r="I1443" s="115">
        <f>+IFERROR(LISTAS[[#This Row],[VENTA NETA]]/LISTAS[[#This Row],[COSTO]]-1,0)</f>
        <v>0.5063611771486074</v>
      </c>
      <c r="J1443" s="33" t="str">
        <f>IFERROR(VLOOKUP(LISTAS[[#This Row],[ID]],_01_CODIGOS_Y_COSTOS_xlsm[[Producto y N°]:[CODIGO]],2,0),"")</f>
        <v>D01B 041</v>
      </c>
      <c r="M1443" s="22">
        <v>0.2</v>
      </c>
      <c r="N1443" s="23">
        <f>+LISTAS[[#This Row],[Precio]]+(LISTAS[[#This Row],[Precio]]*M1443)</f>
        <v>1244.5439999999999</v>
      </c>
      <c r="O1443" s="24">
        <f t="shared" si="37"/>
        <v>504.04032000000001</v>
      </c>
      <c r="Q1443" s="21">
        <f>IFERROR(O1443/LISTAS[[#This Row],[COSTO]]-1,"")</f>
        <v>0.8076334125783291</v>
      </c>
      <c r="R1443" t="str">
        <f>+LISTAS[[#This Row],[ID]]</f>
        <v>SUPLEMENTO 0,241x57</v>
      </c>
      <c r="T1443" s="29"/>
      <c r="U1443" s="25">
        <f>LISTAS[[#This Row],[COSTO]]+(LISTAS[[#This Row],[COSTO]]*T1443)</f>
        <v>278.8399</v>
      </c>
      <c r="V1443" s="30">
        <f>IF(T1443="",0,U1443/LISTAS[[#This Row],[VENTA NETA]]-1)</f>
        <v>0</v>
      </c>
      <c r="X1443" s="25">
        <v>49.631999999999998</v>
      </c>
      <c r="Y1443" s="31">
        <f>IFERROR(LISTAS[[#This Row],[COSTO]]/X1443-1,"")</f>
        <v>4.618147566086396</v>
      </c>
    </row>
    <row r="1444" spans="1:25" x14ac:dyDescent="0.2">
      <c r="A1444" s="6" t="s">
        <v>2240</v>
      </c>
      <c r="B1444" t="s">
        <v>2069</v>
      </c>
      <c r="C1444" t="s">
        <v>2241</v>
      </c>
      <c r="D1444" t="s">
        <v>2241</v>
      </c>
      <c r="E1444" s="2">
        <v>902.26</v>
      </c>
      <c r="F1444" s="6" t="str">
        <f>+_xlfn.XLOOKUP(LISTAS[[#This Row],[ID]],_01_CODIGOS_Y_COSTOS_xlsm[Producto y N°],_01_CODIGOS_Y_COSTOS_xlsm[FABRICA],"",0,1)</f>
        <v>SKOTNICA</v>
      </c>
      <c r="G1444" s="13">
        <f>LISTAS[[#This Row],[Precio]]*(1-0.46)*(1-IF($C$3520="",0,$C$3520))</f>
        <v>365.4153</v>
      </c>
      <c r="H1444" s="1">
        <f>+_xlfn.XLOOKUP(LISTAS[[#This Row],[ID]],_01_CODIGOS_Y_COSTOS_xlsm[Producto y N°],_01_CODIGOS_Y_COSTOS_xlsm[COSTO],0,0,1)</f>
        <v>242.5797</v>
      </c>
      <c r="I1444" s="115">
        <f>+IFERROR(LISTAS[[#This Row],[VENTA NETA]]/LISTAS[[#This Row],[COSTO]]-1,0)</f>
        <v>0.50637213254035673</v>
      </c>
      <c r="J1444" s="33" t="str">
        <f>IFERROR(VLOOKUP(LISTAS[[#This Row],[ID]],_01_CODIGOS_Y_COSTOS_xlsm[[Producto y N°]:[CODIGO]],2,0),"")</f>
        <v>D01A 4250</v>
      </c>
      <c r="M1444" s="22">
        <v>0.2</v>
      </c>
      <c r="N1444" s="23">
        <f>+LISTAS[[#This Row],[Precio]]+(LISTAS[[#This Row],[Precio]]*M1444)</f>
        <v>1082.712</v>
      </c>
      <c r="O1444" s="24">
        <f t="shared" si="37"/>
        <v>438.49836000000005</v>
      </c>
      <c r="Q1444" s="21">
        <f>IFERROR(O1444/LISTAS[[#This Row],[COSTO]]-1,"")</f>
        <v>0.8076465590484283</v>
      </c>
      <c r="R1444" t="str">
        <f>+LISTAS[[#This Row],[ID]]</f>
        <v>SUPLEMENTO 0,242x50</v>
      </c>
      <c r="T1444" s="29"/>
      <c r="U1444" s="25">
        <f>LISTAS[[#This Row],[COSTO]]+(LISTAS[[#This Row],[COSTO]]*T1444)</f>
        <v>242.5797</v>
      </c>
      <c r="V1444" s="30">
        <f>IF(T1444="",0,U1444/LISTAS[[#This Row],[VENTA NETA]]-1)</f>
        <v>0</v>
      </c>
      <c r="X1444" s="25">
        <v>38.351999999999997</v>
      </c>
      <c r="Y1444" s="31">
        <f>IFERROR(LISTAS[[#This Row],[COSTO]]/X1444-1,"")</f>
        <v>5.3250860450563211</v>
      </c>
    </row>
    <row r="1445" spans="1:25" x14ac:dyDescent="0.2">
      <c r="A1445" s="6" t="s">
        <v>2242</v>
      </c>
      <c r="B1445" t="s">
        <v>2069</v>
      </c>
      <c r="C1445" t="s">
        <v>2243</v>
      </c>
      <c r="D1445" t="s">
        <v>2243</v>
      </c>
      <c r="E1445" s="2">
        <v>1037.1199999999999</v>
      </c>
      <c r="F1445" s="6" t="str">
        <f>+_xlfn.XLOOKUP(LISTAS[[#This Row],[ID]],_01_CODIGOS_Y_COSTOS_xlsm[Producto y N°],_01_CODIGOS_Y_COSTOS_xlsm[FABRICA],"",0,1)</f>
        <v>SKOTNICA</v>
      </c>
      <c r="G1445" s="13">
        <f>LISTAS[[#This Row],[Precio]]*(1-0.46)*(1-IF($C$3520="",0,$C$3520))</f>
        <v>420.03359999999998</v>
      </c>
      <c r="H1445" s="1">
        <f>+_xlfn.XLOOKUP(LISTAS[[#This Row],[ID]],_01_CODIGOS_Y_COSTOS_xlsm[Producto y N°],_01_CODIGOS_Y_COSTOS_xlsm[COSTO],0,0,1)</f>
        <v>278.8399</v>
      </c>
      <c r="I1445" s="115">
        <f>+IFERROR(LISTAS[[#This Row],[VENTA NETA]]/LISTAS[[#This Row],[COSTO]]-1,0)</f>
        <v>0.5063611771486074</v>
      </c>
      <c r="J1445" s="33" t="str">
        <f>IFERROR(VLOOKUP(LISTAS[[#This Row],[ID]],_01_CODIGOS_Y_COSTOS_xlsm[[Producto y N°]:[CODIGO]],2,0),"")</f>
        <v>D01B 042</v>
      </c>
      <c r="M1445" s="22">
        <v>0.2</v>
      </c>
      <c r="N1445" s="23">
        <f>+LISTAS[[#This Row],[Precio]]+(LISTAS[[#This Row],[Precio]]*M1445)</f>
        <v>1244.5439999999999</v>
      </c>
      <c r="O1445" s="24">
        <f t="shared" si="37"/>
        <v>504.04032000000001</v>
      </c>
      <c r="Q1445" s="21">
        <f>IFERROR(O1445/LISTAS[[#This Row],[COSTO]]-1,"")</f>
        <v>0.8076334125783291</v>
      </c>
      <c r="R1445" t="str">
        <f>+LISTAS[[#This Row],[ID]]</f>
        <v>SUPLEMENTO 0,242x58</v>
      </c>
      <c r="T1445" s="29"/>
      <c r="U1445" s="25">
        <f>LISTAS[[#This Row],[COSTO]]+(LISTAS[[#This Row],[COSTO]]*T1445)</f>
        <v>278.8399</v>
      </c>
      <c r="V1445" s="30">
        <f>IF(T1445="",0,U1445/LISTAS[[#This Row],[VENTA NETA]]-1)</f>
        <v>0</v>
      </c>
      <c r="X1445" s="25">
        <v>49.631999999999998</v>
      </c>
      <c r="Y1445" s="31">
        <f>IFERROR(LISTAS[[#This Row],[COSTO]]/X1445-1,"")</f>
        <v>4.618147566086396</v>
      </c>
    </row>
    <row r="1446" spans="1:25" x14ac:dyDescent="0.2">
      <c r="A1446" s="6" t="s">
        <v>2244</v>
      </c>
      <c r="B1446" t="s">
        <v>2069</v>
      </c>
      <c r="C1446" t="s">
        <v>2245</v>
      </c>
      <c r="D1446" t="s">
        <v>2245</v>
      </c>
      <c r="E1446" s="2">
        <v>1186.25</v>
      </c>
      <c r="F1446" s="6" t="str">
        <f>+_xlfn.XLOOKUP(LISTAS[[#This Row],[ID]],_01_CODIGOS_Y_COSTOS_xlsm[Producto y N°],_01_CODIGOS_Y_COSTOS_xlsm[FABRICA],"",0,1)</f>
        <v>SKOTNICA</v>
      </c>
      <c r="G1446" s="13">
        <f>LISTAS[[#This Row],[Precio]]*(1-0.46)*(1-IF($C$3520="",0,$C$3520))</f>
        <v>480.43125000000003</v>
      </c>
      <c r="H1446" s="1">
        <f>+_xlfn.XLOOKUP(LISTAS[[#This Row],[ID]],_01_CODIGOS_Y_COSTOS_xlsm[Producto y N°],_01_CODIGOS_Y_COSTOS_xlsm[COSTO],0,0,1)</f>
        <v>318.9341</v>
      </c>
      <c r="I1446" s="115">
        <f>+IFERROR(LISTAS[[#This Row],[VENTA NETA]]/LISTAS[[#This Row],[COSTO]]-1,0)</f>
        <v>0.50636526479921717</v>
      </c>
      <c r="J1446" s="33" t="str">
        <f>IFERROR(VLOOKUP(LISTAS[[#This Row],[ID]],_01_CODIGOS_Y_COSTOS_xlsm[[Producto y N°]:[CODIGO]],2,0),"")</f>
        <v>D01B 043</v>
      </c>
      <c r="M1446" s="22">
        <v>0.2</v>
      </c>
      <c r="N1446" s="23">
        <f>+LISTAS[[#This Row],[Precio]]+(LISTAS[[#This Row],[Precio]]*M1446)</f>
        <v>1423.5</v>
      </c>
      <c r="O1446" s="24">
        <f t="shared" si="37"/>
        <v>576.51750000000004</v>
      </c>
      <c r="Q1446" s="21">
        <f>IFERROR(O1446/LISTAS[[#This Row],[COSTO]]-1,"")</f>
        <v>0.8076383177590607</v>
      </c>
      <c r="R1446" t="str">
        <f>+LISTAS[[#This Row],[ID]]</f>
        <v>SUPLEMENTO 0,243x59</v>
      </c>
      <c r="T1446" s="29"/>
      <c r="U1446" s="25">
        <f>LISTAS[[#This Row],[COSTO]]+(LISTAS[[#This Row],[COSTO]]*T1446)</f>
        <v>318.9341</v>
      </c>
      <c r="V1446" s="30">
        <f>IF(T1446="",0,U1446/LISTAS[[#This Row],[VENTA NETA]]-1)</f>
        <v>0</v>
      </c>
      <c r="X1446" s="25">
        <v>56.4</v>
      </c>
      <c r="Y1446" s="31">
        <f>IFERROR(LISTAS[[#This Row],[COSTO]]/X1446-1,"")</f>
        <v>4.6548599290780146</v>
      </c>
    </row>
    <row r="1447" spans="1:25" x14ac:dyDescent="0.2">
      <c r="A1447" s="6" t="s">
        <v>2246</v>
      </c>
      <c r="B1447" t="s">
        <v>2069</v>
      </c>
      <c r="C1447" t="s">
        <v>2247</v>
      </c>
      <c r="D1447" t="s">
        <v>2247</v>
      </c>
      <c r="E1447" s="2">
        <v>1186.25</v>
      </c>
      <c r="F1447" s="6" t="str">
        <f>+_xlfn.XLOOKUP(LISTAS[[#This Row],[ID]],_01_CODIGOS_Y_COSTOS_xlsm[Producto y N°],_01_CODIGOS_Y_COSTOS_xlsm[FABRICA],"",0,1)</f>
        <v>SKOTNICA</v>
      </c>
      <c r="G1447" s="13">
        <f>LISTAS[[#This Row],[Precio]]*(1-0.46)*(1-IF($C$3520="",0,$C$3520))</f>
        <v>480.43125000000003</v>
      </c>
      <c r="H1447" s="1">
        <f>+_xlfn.XLOOKUP(LISTAS[[#This Row],[ID]],_01_CODIGOS_Y_COSTOS_xlsm[Producto y N°],_01_CODIGOS_Y_COSTOS_xlsm[COSTO],0,0,1)</f>
        <v>318.9341</v>
      </c>
      <c r="I1447" s="115">
        <f>+IFERROR(LISTAS[[#This Row],[VENTA NETA]]/LISTAS[[#This Row],[COSTO]]-1,0)</f>
        <v>0.50636526479921717</v>
      </c>
      <c r="J1447" s="33" t="str">
        <f>IFERROR(VLOOKUP(LISTAS[[#This Row],[ID]],_01_CODIGOS_Y_COSTOS_xlsm[[Producto y N°]:[CODIGO]],2,0),"")</f>
        <v>D01B 044</v>
      </c>
      <c r="M1447" s="22">
        <v>0.2</v>
      </c>
      <c r="N1447" s="23">
        <f>+LISTAS[[#This Row],[Precio]]+(LISTAS[[#This Row],[Precio]]*M1447)</f>
        <v>1423.5</v>
      </c>
      <c r="O1447" s="24">
        <f t="shared" si="37"/>
        <v>576.51750000000004</v>
      </c>
      <c r="Q1447" s="21">
        <f>IFERROR(O1447/LISTAS[[#This Row],[COSTO]]-1,"")</f>
        <v>0.8076383177590607</v>
      </c>
      <c r="R1447" t="str">
        <f>+LISTAS[[#This Row],[ID]]</f>
        <v>SUPLEMENTO 0,244x60</v>
      </c>
      <c r="T1447" s="29"/>
      <c r="U1447" s="25">
        <f>LISTAS[[#This Row],[COSTO]]+(LISTAS[[#This Row],[COSTO]]*T1447)</f>
        <v>318.9341</v>
      </c>
      <c r="V1447" s="30">
        <f>IF(T1447="",0,U1447/LISTAS[[#This Row],[VENTA NETA]]-1)</f>
        <v>0</v>
      </c>
      <c r="X1447" s="25">
        <v>56.4</v>
      </c>
      <c r="Y1447" s="31">
        <f>IFERROR(LISTAS[[#This Row],[COSTO]]/X1447-1,"")</f>
        <v>4.6548599290780146</v>
      </c>
    </row>
    <row r="1448" spans="1:25" x14ac:dyDescent="0.2">
      <c r="A1448" s="6" t="s">
        <v>2248</v>
      </c>
      <c r="B1448" t="s">
        <v>2069</v>
      </c>
      <c r="C1448" t="s">
        <v>2249</v>
      </c>
      <c r="D1448" t="s">
        <v>2249</v>
      </c>
      <c r="E1448" s="2">
        <v>1186.25</v>
      </c>
      <c r="F1448" s="6" t="str">
        <f>+_xlfn.XLOOKUP(LISTAS[[#This Row],[ID]],_01_CODIGOS_Y_COSTOS_xlsm[Producto y N°],_01_CODIGOS_Y_COSTOS_xlsm[FABRICA],"",0,1)</f>
        <v>SKOTNICA</v>
      </c>
      <c r="G1448" s="13">
        <f>LISTAS[[#This Row],[Precio]]*(1-0.46)*(1-IF($C$3520="",0,$C$3520))</f>
        <v>480.43125000000003</v>
      </c>
      <c r="H1448" s="1">
        <f>+_xlfn.XLOOKUP(LISTAS[[#This Row],[ID]],_01_CODIGOS_Y_COSTOS_xlsm[Producto y N°],_01_CODIGOS_Y_COSTOS_xlsm[COSTO],0,0,1)</f>
        <v>318.9341</v>
      </c>
      <c r="I1448" s="115">
        <f>+IFERROR(LISTAS[[#This Row],[VENTA NETA]]/LISTAS[[#This Row],[COSTO]]-1,0)</f>
        <v>0.50636526479921717</v>
      </c>
      <c r="J1448" s="33" t="str">
        <f>IFERROR(VLOOKUP(LISTAS[[#This Row],[ID]],_01_CODIGOS_Y_COSTOS_xlsm[[Producto y N°]:[CODIGO]],2,0),"")</f>
        <v>D01B 045</v>
      </c>
      <c r="M1448" s="22">
        <v>0.2</v>
      </c>
      <c r="N1448" s="23">
        <f>+LISTAS[[#This Row],[Precio]]+(LISTAS[[#This Row],[Precio]]*M1448)</f>
        <v>1423.5</v>
      </c>
      <c r="O1448" s="24">
        <f t="shared" si="37"/>
        <v>576.51750000000004</v>
      </c>
      <c r="Q1448" s="21">
        <f>IFERROR(O1448/LISTAS[[#This Row],[COSTO]]-1,"")</f>
        <v>0.8076383177590607</v>
      </c>
      <c r="R1448" t="str">
        <f>+LISTAS[[#This Row],[ID]]</f>
        <v>SUPLEMENTO 0,245x61</v>
      </c>
      <c r="T1448" s="29"/>
      <c r="U1448" s="25">
        <f>LISTAS[[#This Row],[COSTO]]+(LISTAS[[#This Row],[COSTO]]*T1448)</f>
        <v>318.9341</v>
      </c>
      <c r="V1448" s="30">
        <f>IF(T1448="",0,U1448/LISTAS[[#This Row],[VENTA NETA]]-1)</f>
        <v>0</v>
      </c>
      <c r="X1448" s="25">
        <v>56.4</v>
      </c>
      <c r="Y1448" s="31">
        <f>IFERROR(LISTAS[[#This Row],[COSTO]]/X1448-1,"")</f>
        <v>4.6548599290780146</v>
      </c>
    </row>
    <row r="1449" spans="1:25" x14ac:dyDescent="0.2">
      <c r="A1449" s="6" t="s">
        <v>2250</v>
      </c>
      <c r="B1449" t="s">
        <v>2069</v>
      </c>
      <c r="C1449" t="s">
        <v>2251</v>
      </c>
      <c r="D1449" t="s">
        <v>2251</v>
      </c>
      <c r="E1449" s="2">
        <v>1037.1199999999999</v>
      </c>
      <c r="F1449" s="6" t="str">
        <f>+_xlfn.XLOOKUP(LISTAS[[#This Row],[ID]],_01_CODIGOS_Y_COSTOS_xlsm[Producto y N°],_01_CODIGOS_Y_COSTOS_xlsm[FABRICA],"",0,1)</f>
        <v>SKOTNICA</v>
      </c>
      <c r="G1449" s="13">
        <f>LISTAS[[#This Row],[Precio]]*(1-0.46)*(1-IF($C$3520="",0,$C$3520))</f>
        <v>420.03359999999998</v>
      </c>
      <c r="H1449" s="1">
        <f>+_xlfn.XLOOKUP(LISTAS[[#This Row],[ID]],_01_CODIGOS_Y_COSTOS_xlsm[Producto y N°],_01_CODIGOS_Y_COSTOS_xlsm[COSTO],0,0,1)</f>
        <v>278.8399</v>
      </c>
      <c r="I1449" s="115">
        <f>+IFERROR(LISTAS[[#This Row],[VENTA NETA]]/LISTAS[[#This Row],[COSTO]]-1,0)</f>
        <v>0.5063611771486074</v>
      </c>
      <c r="J1449" s="33" t="str">
        <f>IFERROR(VLOOKUP(LISTAS[[#This Row],[ID]],_01_CODIGOS_Y_COSTOS_xlsm[[Producto y N°]:[CODIGO]],2,0),"")</f>
        <v>D01B 046</v>
      </c>
      <c r="M1449" s="22">
        <v>0.2</v>
      </c>
      <c r="N1449" s="23">
        <f>+LISTAS[[#This Row],[Precio]]+(LISTAS[[#This Row],[Precio]]*M1449)</f>
        <v>1244.5439999999999</v>
      </c>
      <c r="O1449" s="24">
        <f t="shared" ref="O1449:O1512" si="38">N1449*(1-0.46)*(1-IF($C$3520="",0,$C$3520))</f>
        <v>504.04032000000001</v>
      </c>
      <c r="Q1449" s="21">
        <f>IFERROR(O1449/LISTAS[[#This Row],[COSTO]]-1,"")</f>
        <v>0.8076334125783291</v>
      </c>
      <c r="R1449" t="str">
        <f>+LISTAS[[#This Row],[ID]]</f>
        <v>SUPLEMENTO 0,246x58</v>
      </c>
      <c r="T1449" s="29"/>
      <c r="U1449" s="25">
        <f>LISTAS[[#This Row],[COSTO]]+(LISTAS[[#This Row],[COSTO]]*T1449)</f>
        <v>278.8399</v>
      </c>
      <c r="V1449" s="30">
        <f>IF(T1449="",0,U1449/LISTAS[[#This Row],[VENTA NETA]]-1)</f>
        <v>0</v>
      </c>
      <c r="X1449" s="25">
        <v>49.631999999999998</v>
      </c>
      <c r="Y1449" s="31">
        <f>IFERROR(LISTAS[[#This Row],[COSTO]]/X1449-1,"")</f>
        <v>4.618147566086396</v>
      </c>
    </row>
    <row r="1450" spans="1:25" x14ac:dyDescent="0.2">
      <c r="A1450" s="6" t="s">
        <v>2252</v>
      </c>
      <c r="B1450" t="s">
        <v>2069</v>
      </c>
      <c r="C1450" t="s">
        <v>2253</v>
      </c>
      <c r="D1450" t="s">
        <v>2253</v>
      </c>
      <c r="E1450" s="2">
        <v>1186.25</v>
      </c>
      <c r="F1450" s="6" t="str">
        <f>+_xlfn.XLOOKUP(LISTAS[[#This Row],[ID]],_01_CODIGOS_Y_COSTOS_xlsm[Producto y N°],_01_CODIGOS_Y_COSTOS_xlsm[FABRICA],"",0,1)</f>
        <v>SKOTNICA</v>
      </c>
      <c r="G1450" s="13">
        <f>LISTAS[[#This Row],[Precio]]*(1-0.46)*(1-IF($C$3520="",0,$C$3520))</f>
        <v>480.43125000000003</v>
      </c>
      <c r="H1450" s="1">
        <f>+_xlfn.XLOOKUP(LISTAS[[#This Row],[ID]],_01_CODIGOS_Y_COSTOS_xlsm[Producto y N°],_01_CODIGOS_Y_COSTOS_xlsm[COSTO],0,0,1)</f>
        <v>318.9341</v>
      </c>
      <c r="I1450" s="115">
        <f>+IFERROR(LISTAS[[#This Row],[VENTA NETA]]/LISTAS[[#This Row],[COSTO]]-1,0)</f>
        <v>0.50636526479921717</v>
      </c>
      <c r="J1450" s="33" t="str">
        <f>IFERROR(VLOOKUP(LISTAS[[#This Row],[ID]],_01_CODIGOS_Y_COSTOS_xlsm[[Producto y N°]:[CODIGO]],2,0),"")</f>
        <v>D01B 047</v>
      </c>
      <c r="M1450" s="22">
        <v>0.2</v>
      </c>
      <c r="N1450" s="23">
        <f>+LISTAS[[#This Row],[Precio]]+(LISTAS[[#This Row],[Precio]]*M1450)</f>
        <v>1423.5</v>
      </c>
      <c r="O1450" s="24">
        <f t="shared" si="38"/>
        <v>576.51750000000004</v>
      </c>
      <c r="Q1450" s="21">
        <f>IFERROR(O1450/LISTAS[[#This Row],[COSTO]]-1,"")</f>
        <v>0.8076383177590607</v>
      </c>
      <c r="R1450" t="str">
        <f>+LISTAS[[#This Row],[ID]]</f>
        <v>SUPLEMENTO 0,247x59</v>
      </c>
      <c r="T1450" s="29"/>
      <c r="U1450" s="25">
        <f>LISTAS[[#This Row],[COSTO]]+(LISTAS[[#This Row],[COSTO]]*T1450)</f>
        <v>318.9341</v>
      </c>
      <c r="V1450" s="30">
        <f>IF(T1450="",0,U1450/LISTAS[[#This Row],[VENTA NETA]]-1)</f>
        <v>0</v>
      </c>
      <c r="X1450" s="25">
        <v>56.4</v>
      </c>
      <c r="Y1450" s="31">
        <f>IFERROR(LISTAS[[#This Row],[COSTO]]/X1450-1,"")</f>
        <v>4.6548599290780146</v>
      </c>
    </row>
    <row r="1451" spans="1:25" x14ac:dyDescent="0.2">
      <c r="A1451" s="6" t="s">
        <v>2254</v>
      </c>
      <c r="B1451" t="s">
        <v>2069</v>
      </c>
      <c r="C1451" t="s">
        <v>2255</v>
      </c>
      <c r="D1451" t="s">
        <v>2255</v>
      </c>
      <c r="E1451" s="2">
        <v>1186.25</v>
      </c>
      <c r="F1451" s="6" t="str">
        <f>+_xlfn.XLOOKUP(LISTAS[[#This Row],[ID]],_01_CODIGOS_Y_COSTOS_xlsm[Producto y N°],_01_CODIGOS_Y_COSTOS_xlsm[FABRICA],"",0,1)</f>
        <v>SKOTNICA</v>
      </c>
      <c r="G1451" s="13">
        <f>LISTAS[[#This Row],[Precio]]*(1-0.46)*(1-IF($C$3520="",0,$C$3520))</f>
        <v>480.43125000000003</v>
      </c>
      <c r="H1451" s="1">
        <f>+_xlfn.XLOOKUP(LISTAS[[#This Row],[ID]],_01_CODIGOS_Y_COSTOS_xlsm[Producto y N°],_01_CODIGOS_Y_COSTOS_xlsm[COSTO],0,0,1)</f>
        <v>318.9341</v>
      </c>
      <c r="I1451" s="115">
        <f>+IFERROR(LISTAS[[#This Row],[VENTA NETA]]/LISTAS[[#This Row],[COSTO]]-1,0)</f>
        <v>0.50636526479921717</v>
      </c>
      <c r="J1451" s="33" t="str">
        <f>IFERROR(VLOOKUP(LISTAS[[#This Row],[ID]],_01_CODIGOS_Y_COSTOS_xlsm[[Producto y N°]:[CODIGO]],2,0),"")</f>
        <v>D01B 048</v>
      </c>
      <c r="M1451" s="22">
        <v>0.2</v>
      </c>
      <c r="N1451" s="23">
        <f>+LISTAS[[#This Row],[Precio]]+(LISTAS[[#This Row],[Precio]]*M1451)</f>
        <v>1423.5</v>
      </c>
      <c r="O1451" s="24">
        <f t="shared" si="38"/>
        <v>576.51750000000004</v>
      </c>
      <c r="Q1451" s="21">
        <f>IFERROR(O1451/LISTAS[[#This Row],[COSTO]]-1,"")</f>
        <v>0.8076383177590607</v>
      </c>
      <c r="R1451" t="str">
        <f>+LISTAS[[#This Row],[ID]]</f>
        <v>SUPLEMENTO 0,248x60</v>
      </c>
      <c r="T1451" s="29"/>
      <c r="U1451" s="25">
        <f>LISTAS[[#This Row],[COSTO]]+(LISTAS[[#This Row],[COSTO]]*T1451)</f>
        <v>318.9341</v>
      </c>
      <c r="V1451" s="30">
        <f>IF(T1451="",0,U1451/LISTAS[[#This Row],[VENTA NETA]]-1)</f>
        <v>0</v>
      </c>
      <c r="X1451" s="25">
        <v>56.4</v>
      </c>
      <c r="Y1451" s="31">
        <f>IFERROR(LISTAS[[#This Row],[COSTO]]/X1451-1,"")</f>
        <v>4.6548599290780146</v>
      </c>
    </row>
    <row r="1452" spans="1:25" x14ac:dyDescent="0.2">
      <c r="A1452" s="6" t="s">
        <v>2256</v>
      </c>
      <c r="B1452" t="s">
        <v>2069</v>
      </c>
      <c r="C1452" t="s">
        <v>2257</v>
      </c>
      <c r="D1452" t="s">
        <v>2257</v>
      </c>
      <c r="E1452" s="2">
        <v>1186.25</v>
      </c>
      <c r="F1452" s="6" t="str">
        <f>+_xlfn.XLOOKUP(LISTAS[[#This Row],[ID]],_01_CODIGOS_Y_COSTOS_xlsm[Producto y N°],_01_CODIGOS_Y_COSTOS_xlsm[FABRICA],"",0,1)</f>
        <v>SKOTNICA</v>
      </c>
      <c r="G1452" s="13">
        <f>LISTAS[[#This Row],[Precio]]*(1-0.46)*(1-IF($C$3520="",0,$C$3520))</f>
        <v>480.43125000000003</v>
      </c>
      <c r="H1452" s="1">
        <f>+_xlfn.XLOOKUP(LISTAS[[#This Row],[ID]],_01_CODIGOS_Y_COSTOS_xlsm[Producto y N°],_01_CODIGOS_Y_COSTOS_xlsm[COSTO],0,0,1)</f>
        <v>318.9341</v>
      </c>
      <c r="I1452" s="115">
        <f>+IFERROR(LISTAS[[#This Row],[VENTA NETA]]/LISTAS[[#This Row],[COSTO]]-1,0)</f>
        <v>0.50636526479921717</v>
      </c>
      <c r="J1452" s="33" t="str">
        <f>IFERROR(VLOOKUP(LISTAS[[#This Row],[ID]],_01_CODIGOS_Y_COSTOS_xlsm[[Producto y N°]:[CODIGO]],2,0),"")</f>
        <v>D01B 049</v>
      </c>
      <c r="M1452" s="22">
        <v>0.2</v>
      </c>
      <c r="N1452" s="23">
        <f>+LISTAS[[#This Row],[Precio]]+(LISTAS[[#This Row],[Precio]]*M1452)</f>
        <v>1423.5</v>
      </c>
      <c r="O1452" s="24">
        <f t="shared" si="38"/>
        <v>576.51750000000004</v>
      </c>
      <c r="Q1452" s="21">
        <f>IFERROR(O1452/LISTAS[[#This Row],[COSTO]]-1,"")</f>
        <v>0.8076383177590607</v>
      </c>
      <c r="R1452" t="str">
        <f>+LISTAS[[#This Row],[ID]]</f>
        <v>SUPLEMENTO 0,249x61</v>
      </c>
      <c r="T1452" s="29"/>
      <c r="U1452" s="25">
        <f>LISTAS[[#This Row],[COSTO]]+(LISTAS[[#This Row],[COSTO]]*T1452)</f>
        <v>318.9341</v>
      </c>
      <c r="V1452" s="30">
        <f>IF(T1452="",0,U1452/LISTAS[[#This Row],[VENTA NETA]]-1)</f>
        <v>0</v>
      </c>
      <c r="X1452" s="25">
        <v>56.4</v>
      </c>
      <c r="Y1452" s="31">
        <f>IFERROR(LISTAS[[#This Row],[COSTO]]/X1452-1,"")</f>
        <v>4.6548599290780146</v>
      </c>
    </row>
    <row r="1453" spans="1:25" x14ac:dyDescent="0.2">
      <c r="A1453" s="6" t="s">
        <v>2258</v>
      </c>
      <c r="B1453" t="s">
        <v>2069</v>
      </c>
      <c r="C1453" t="s">
        <v>2259</v>
      </c>
      <c r="D1453" t="s">
        <v>2259</v>
      </c>
      <c r="E1453" s="2">
        <v>1186.25</v>
      </c>
      <c r="F1453" s="6" t="str">
        <f>+_xlfn.XLOOKUP(LISTAS[[#This Row],[ID]],_01_CODIGOS_Y_COSTOS_xlsm[Producto y N°],_01_CODIGOS_Y_COSTOS_xlsm[FABRICA],"",0,1)</f>
        <v>SKOTNICA</v>
      </c>
      <c r="G1453" s="13">
        <f>LISTAS[[#This Row],[Precio]]*(1-0.46)*(1-IF($C$3520="",0,$C$3520))</f>
        <v>480.43125000000003</v>
      </c>
      <c r="H1453" s="1">
        <f>+_xlfn.XLOOKUP(LISTAS[[#This Row],[ID]],_01_CODIGOS_Y_COSTOS_xlsm[Producto y N°],_01_CODIGOS_Y_COSTOS_xlsm[COSTO],0,0,1)</f>
        <v>318.9341</v>
      </c>
      <c r="I1453" s="115">
        <f>+IFERROR(LISTAS[[#This Row],[VENTA NETA]]/LISTAS[[#This Row],[COSTO]]-1,0)</f>
        <v>0.50636526479921717</v>
      </c>
      <c r="J1453" s="33" t="str">
        <f>IFERROR(VLOOKUP(LISTAS[[#This Row],[ID]],_01_CODIGOS_Y_COSTOS_xlsm[[Producto y N°]:[CODIGO]],2,0),"")</f>
        <v>D01B 050</v>
      </c>
      <c r="M1453" s="22">
        <v>0.2</v>
      </c>
      <c r="N1453" s="23">
        <f>+LISTAS[[#This Row],[Precio]]+(LISTAS[[#This Row],[Precio]]*M1453)</f>
        <v>1423.5</v>
      </c>
      <c r="O1453" s="24">
        <f t="shared" si="38"/>
        <v>576.51750000000004</v>
      </c>
      <c r="Q1453" s="21">
        <f>IFERROR(O1453/LISTAS[[#This Row],[COSTO]]-1,"")</f>
        <v>0.8076383177590607</v>
      </c>
      <c r="R1453" t="str">
        <f>+LISTAS[[#This Row],[ID]]</f>
        <v>SUPLEMENTO 0,250x62</v>
      </c>
      <c r="T1453" s="29"/>
      <c r="U1453" s="25">
        <f>LISTAS[[#This Row],[COSTO]]+(LISTAS[[#This Row],[COSTO]]*T1453)</f>
        <v>318.9341</v>
      </c>
      <c r="V1453" s="30">
        <f>IF(T1453="",0,U1453/LISTAS[[#This Row],[VENTA NETA]]-1)</f>
        <v>0</v>
      </c>
      <c r="X1453" s="25">
        <v>60.911999999999999</v>
      </c>
      <c r="Y1453" s="31">
        <f>IFERROR(LISTAS[[#This Row],[COSTO]]/X1453-1,"")</f>
        <v>4.2359814158129758</v>
      </c>
    </row>
    <row r="1454" spans="1:25" x14ac:dyDescent="0.2">
      <c r="A1454" s="6" t="s">
        <v>2260</v>
      </c>
      <c r="B1454" t="s">
        <v>2069</v>
      </c>
      <c r="C1454" t="s">
        <v>2261</v>
      </c>
      <c r="D1454" t="s">
        <v>2261</v>
      </c>
      <c r="E1454" s="2">
        <v>1186.25</v>
      </c>
      <c r="F1454" s="6" t="str">
        <f>+_xlfn.XLOOKUP(LISTAS[[#This Row],[ID]],_01_CODIGOS_Y_COSTOS_xlsm[Producto y N°],_01_CODIGOS_Y_COSTOS_xlsm[FABRICA],"",0,1)</f>
        <v>SKOTNICA</v>
      </c>
      <c r="G1454" s="13">
        <f>LISTAS[[#This Row],[Precio]]*(1-0.46)*(1-IF($C$3520="",0,$C$3520))</f>
        <v>480.43125000000003</v>
      </c>
      <c r="H1454" s="1">
        <f>+_xlfn.XLOOKUP(LISTAS[[#This Row],[ID]],_01_CODIGOS_Y_COSTOS_xlsm[Producto y N°],_01_CODIGOS_Y_COSTOS_xlsm[COSTO],0,0,1)</f>
        <v>318.9341</v>
      </c>
      <c r="I1454" s="115">
        <f>+IFERROR(LISTAS[[#This Row],[VENTA NETA]]/LISTAS[[#This Row],[COSTO]]-1,0)</f>
        <v>0.50636526479921717</v>
      </c>
      <c r="J1454" s="33" t="str">
        <f>IFERROR(VLOOKUP(LISTAS[[#This Row],[ID]],_01_CODIGOS_Y_COSTOS_xlsm[[Producto y N°]:[CODIGO]],2,0),"")</f>
        <v>D01B 051</v>
      </c>
      <c r="M1454" s="22">
        <v>0.2</v>
      </c>
      <c r="N1454" s="23">
        <f>+LISTAS[[#This Row],[Precio]]+(LISTAS[[#This Row],[Precio]]*M1454)</f>
        <v>1423.5</v>
      </c>
      <c r="O1454" s="24">
        <f t="shared" si="38"/>
        <v>576.51750000000004</v>
      </c>
      <c r="Q1454" s="21">
        <f>IFERROR(O1454/LISTAS[[#This Row],[COSTO]]-1,"")</f>
        <v>0.8076383177590607</v>
      </c>
      <c r="R1454" t="str">
        <f>+LISTAS[[#This Row],[ID]]</f>
        <v>SUPLEMENTO 0,251x63</v>
      </c>
      <c r="T1454" s="29"/>
      <c r="U1454" s="25">
        <f>LISTAS[[#This Row],[COSTO]]+(LISTAS[[#This Row],[COSTO]]*T1454)</f>
        <v>318.9341</v>
      </c>
      <c r="V1454" s="30">
        <f>IF(T1454="",0,U1454/LISTAS[[#This Row],[VENTA NETA]]-1)</f>
        <v>0</v>
      </c>
      <c r="X1454" s="25">
        <v>60.911999999999999</v>
      </c>
      <c r="Y1454" s="31">
        <f>IFERROR(LISTAS[[#This Row],[COSTO]]/X1454-1,"")</f>
        <v>4.2359814158129758</v>
      </c>
    </row>
    <row r="1455" spans="1:25" x14ac:dyDescent="0.2">
      <c r="A1455" s="6" t="s">
        <v>2262</v>
      </c>
      <c r="B1455" t="s">
        <v>2069</v>
      </c>
      <c r="C1455" t="s">
        <v>2263</v>
      </c>
      <c r="D1455" t="s">
        <v>2263</v>
      </c>
      <c r="E1455" s="2">
        <v>1449.46</v>
      </c>
      <c r="F1455" s="6" t="str">
        <f>+_xlfn.XLOOKUP(LISTAS[[#This Row],[ID]],_01_CODIGOS_Y_COSTOS_xlsm[Producto y N°],_01_CODIGOS_Y_COSTOS_xlsm[FABRICA],"",0,1)</f>
        <v>SKOTNICA</v>
      </c>
      <c r="G1455" s="13">
        <f>LISTAS[[#This Row],[Precio]]*(1-0.46)*(1-IF($C$3520="",0,$C$3520))</f>
        <v>587.0313000000001</v>
      </c>
      <c r="H1455" s="1">
        <f>+_xlfn.XLOOKUP(LISTAS[[#This Row],[ID]],_01_CODIGOS_Y_COSTOS_xlsm[Producto y N°],_01_CODIGOS_Y_COSTOS_xlsm[COSTO],0,0,1)</f>
        <v>389.70010000000002</v>
      </c>
      <c r="I1455" s="115">
        <f>+IFERROR(LISTAS[[#This Row],[VENTA NETA]]/LISTAS[[#This Row],[COSTO]]-1,0)</f>
        <v>0.50636681899748059</v>
      </c>
      <c r="J1455" s="33" t="str">
        <f>IFERROR(VLOOKUP(LISTAS[[#This Row],[ID]],_01_CODIGOS_Y_COSTOS_xlsm[[Producto y N°]:[CODIGO]],2,0),"")</f>
        <v>D01B 052</v>
      </c>
      <c r="M1455" s="22">
        <v>0.2</v>
      </c>
      <c r="N1455" s="23">
        <f>+LISTAS[[#This Row],[Precio]]+(LISTAS[[#This Row],[Precio]]*M1455)</f>
        <v>1739.3520000000001</v>
      </c>
      <c r="O1455" s="24">
        <f t="shared" si="38"/>
        <v>704.43756000000008</v>
      </c>
      <c r="Q1455" s="21">
        <f>IFERROR(O1455/LISTAS[[#This Row],[COSTO]]-1,"")</f>
        <v>0.80764018279697658</v>
      </c>
      <c r="R1455" t="str">
        <f>+LISTAS[[#This Row],[ID]]</f>
        <v>SUPLEMENTO 0,252x64</v>
      </c>
      <c r="T1455" s="29"/>
      <c r="U1455" s="25">
        <f>LISTAS[[#This Row],[COSTO]]+(LISTAS[[#This Row],[COSTO]]*T1455)</f>
        <v>389.70010000000002</v>
      </c>
      <c r="V1455" s="30">
        <f>IF(T1455="",0,U1455/LISTAS[[#This Row],[VENTA NETA]]-1)</f>
        <v>0</v>
      </c>
      <c r="X1455" s="25">
        <v>67.680000000000007</v>
      </c>
      <c r="Y1455" s="31">
        <f>IFERROR(LISTAS[[#This Row],[COSTO]]/X1455-1,"")</f>
        <v>4.7579802009456262</v>
      </c>
    </row>
    <row r="1456" spans="1:25" x14ac:dyDescent="0.2">
      <c r="A1456" s="6" t="s">
        <v>2264</v>
      </c>
      <c r="B1456" t="s">
        <v>2069</v>
      </c>
      <c r="C1456" t="s">
        <v>2265</v>
      </c>
      <c r="D1456" t="s">
        <v>2265</v>
      </c>
      <c r="E1456" s="2">
        <v>1449.46</v>
      </c>
      <c r="F1456" s="6" t="str">
        <f>+_xlfn.XLOOKUP(LISTAS[[#This Row],[ID]],_01_CODIGOS_Y_COSTOS_xlsm[Producto y N°],_01_CODIGOS_Y_COSTOS_xlsm[FABRICA],"",0,1)</f>
        <v>SKOTNICA</v>
      </c>
      <c r="G1456" s="13">
        <f>LISTAS[[#This Row],[Precio]]*(1-0.46)*(1-IF($C$3520="",0,$C$3520))</f>
        <v>587.0313000000001</v>
      </c>
      <c r="H1456" s="1">
        <f>+_xlfn.XLOOKUP(LISTAS[[#This Row],[ID]],_01_CODIGOS_Y_COSTOS_xlsm[Producto y N°],_01_CODIGOS_Y_COSTOS_xlsm[COSTO],0,0,1)</f>
        <v>389.70010000000002</v>
      </c>
      <c r="I1456" s="115">
        <f>+IFERROR(LISTAS[[#This Row],[VENTA NETA]]/LISTAS[[#This Row],[COSTO]]-1,0)</f>
        <v>0.50636681899748059</v>
      </c>
      <c r="J1456" s="33" t="str">
        <f>IFERROR(VLOOKUP(LISTAS[[#This Row],[ID]],_01_CODIGOS_Y_COSTOS_xlsm[[Producto y N°]:[CODIGO]],2,0),"")</f>
        <v>D01B 053</v>
      </c>
      <c r="M1456" s="22">
        <v>0.2</v>
      </c>
      <c r="N1456" s="23">
        <f>+LISTAS[[#This Row],[Precio]]+(LISTAS[[#This Row],[Precio]]*M1456)</f>
        <v>1739.3520000000001</v>
      </c>
      <c r="O1456" s="24">
        <f t="shared" si="38"/>
        <v>704.43756000000008</v>
      </c>
      <c r="Q1456" s="21">
        <f>IFERROR(O1456/LISTAS[[#This Row],[COSTO]]-1,"")</f>
        <v>0.80764018279697658</v>
      </c>
      <c r="R1456" t="str">
        <f>+LISTAS[[#This Row],[ID]]</f>
        <v>SUPLEMENTO 0,253x65</v>
      </c>
      <c r="T1456" s="29"/>
      <c r="U1456" s="25">
        <f>LISTAS[[#This Row],[COSTO]]+(LISTAS[[#This Row],[COSTO]]*T1456)</f>
        <v>389.70010000000002</v>
      </c>
      <c r="V1456" s="30">
        <f>IF(T1456="",0,U1456/LISTAS[[#This Row],[VENTA NETA]]-1)</f>
        <v>0</v>
      </c>
      <c r="X1456" s="25">
        <v>67.680000000000007</v>
      </c>
      <c r="Y1456" s="31">
        <f>IFERROR(LISTAS[[#This Row],[COSTO]]/X1456-1,"")</f>
        <v>4.7579802009456262</v>
      </c>
    </row>
    <row r="1457" spans="1:25" x14ac:dyDescent="0.2">
      <c r="A1457" s="6" t="s">
        <v>2266</v>
      </c>
      <c r="B1457" t="s">
        <v>2069</v>
      </c>
      <c r="C1457" t="s">
        <v>2267</v>
      </c>
      <c r="D1457" t="s">
        <v>2267</v>
      </c>
      <c r="E1457" s="2">
        <v>1449.46</v>
      </c>
      <c r="F1457" s="6" t="str">
        <f>+_xlfn.XLOOKUP(LISTAS[[#This Row],[ID]],_01_CODIGOS_Y_COSTOS_xlsm[Producto y N°],_01_CODIGOS_Y_COSTOS_xlsm[FABRICA],"",0,1)</f>
        <v>SKOTNICA</v>
      </c>
      <c r="G1457" s="13">
        <f>LISTAS[[#This Row],[Precio]]*(1-0.46)*(1-IF($C$3520="",0,$C$3520))</f>
        <v>587.0313000000001</v>
      </c>
      <c r="H1457" s="1">
        <f>+_xlfn.XLOOKUP(LISTAS[[#This Row],[ID]],_01_CODIGOS_Y_COSTOS_xlsm[Producto y N°],_01_CODIGOS_Y_COSTOS_xlsm[COSTO],0,0,1)</f>
        <v>389.70010000000002</v>
      </c>
      <c r="I1457" s="115">
        <f>+IFERROR(LISTAS[[#This Row],[VENTA NETA]]/LISTAS[[#This Row],[COSTO]]-1,0)</f>
        <v>0.50636681899748059</v>
      </c>
      <c r="J1457" s="33" t="str">
        <f>IFERROR(VLOOKUP(LISTAS[[#This Row],[ID]],_01_CODIGOS_Y_COSTOS_xlsm[[Producto y N°]:[CODIGO]],2,0),"")</f>
        <v>D01B 054</v>
      </c>
      <c r="M1457" s="22">
        <v>0.2</v>
      </c>
      <c r="N1457" s="23">
        <f>+LISTAS[[#This Row],[Precio]]+(LISTAS[[#This Row],[Precio]]*M1457)</f>
        <v>1739.3520000000001</v>
      </c>
      <c r="O1457" s="24">
        <f t="shared" si="38"/>
        <v>704.43756000000008</v>
      </c>
      <c r="Q1457" s="21">
        <f>IFERROR(O1457/LISTAS[[#This Row],[COSTO]]-1,"")</f>
        <v>0.80764018279697658</v>
      </c>
      <c r="R1457" t="str">
        <f>+LISTAS[[#This Row],[ID]]</f>
        <v>SUPLEMENTO 0,254x66</v>
      </c>
      <c r="T1457" s="29"/>
      <c r="U1457" s="25">
        <f>LISTAS[[#This Row],[COSTO]]+(LISTAS[[#This Row],[COSTO]]*T1457)</f>
        <v>389.70010000000002</v>
      </c>
      <c r="V1457" s="30">
        <f>IF(T1457="",0,U1457/LISTAS[[#This Row],[VENTA NETA]]-1)</f>
        <v>0</v>
      </c>
      <c r="X1457" s="25">
        <v>76.703999999999994</v>
      </c>
      <c r="Y1457" s="31">
        <f>IFERROR(LISTAS[[#This Row],[COSTO]]/X1457-1,"")</f>
        <v>4.0805707655402594</v>
      </c>
    </row>
    <row r="1458" spans="1:25" x14ac:dyDescent="0.2">
      <c r="A1458" s="6" t="s">
        <v>2268</v>
      </c>
      <c r="B1458" t="s">
        <v>2069</v>
      </c>
      <c r="C1458" t="s">
        <v>2269</v>
      </c>
      <c r="D1458" t="s">
        <v>2269</v>
      </c>
      <c r="E1458" s="2">
        <v>1449.46</v>
      </c>
      <c r="F1458" s="6" t="str">
        <f>+_xlfn.XLOOKUP(LISTAS[[#This Row],[ID]],_01_CODIGOS_Y_COSTOS_xlsm[Producto y N°],_01_CODIGOS_Y_COSTOS_xlsm[FABRICA],"",0,1)</f>
        <v>SKOTNICA</v>
      </c>
      <c r="G1458" s="13">
        <f>LISTAS[[#This Row],[Precio]]*(1-0.46)*(1-IF($C$3520="",0,$C$3520))</f>
        <v>587.0313000000001</v>
      </c>
      <c r="H1458" s="1">
        <f>+_xlfn.XLOOKUP(LISTAS[[#This Row],[ID]],_01_CODIGOS_Y_COSTOS_xlsm[Producto y N°],_01_CODIGOS_Y_COSTOS_xlsm[COSTO],0,0,1)</f>
        <v>389.70010000000002</v>
      </c>
      <c r="I1458" s="115">
        <f>+IFERROR(LISTAS[[#This Row],[VENTA NETA]]/LISTAS[[#This Row],[COSTO]]-1,0)</f>
        <v>0.50636681899748059</v>
      </c>
      <c r="J1458" s="33" t="str">
        <f>IFERROR(VLOOKUP(LISTAS[[#This Row],[ID]],_01_CODIGOS_Y_COSTOS_xlsm[[Producto y N°]:[CODIGO]],2,0),"")</f>
        <v>D01B 055</v>
      </c>
      <c r="M1458" s="22">
        <v>0.2</v>
      </c>
      <c r="N1458" s="23">
        <f>+LISTAS[[#This Row],[Precio]]+(LISTAS[[#This Row],[Precio]]*M1458)</f>
        <v>1739.3520000000001</v>
      </c>
      <c r="O1458" s="24">
        <f t="shared" si="38"/>
        <v>704.43756000000008</v>
      </c>
      <c r="Q1458" s="21">
        <f>IFERROR(O1458/LISTAS[[#This Row],[COSTO]]-1,"")</f>
        <v>0.80764018279697658</v>
      </c>
      <c r="R1458" t="str">
        <f>+LISTAS[[#This Row],[ID]]</f>
        <v>SUPLEMENTO 0,255x67</v>
      </c>
      <c r="T1458" s="29"/>
      <c r="U1458" s="25">
        <f>LISTAS[[#This Row],[COSTO]]+(LISTAS[[#This Row],[COSTO]]*T1458)</f>
        <v>389.70010000000002</v>
      </c>
      <c r="V1458" s="30">
        <f>IF(T1458="",0,U1458/LISTAS[[#This Row],[VENTA NETA]]-1)</f>
        <v>0</v>
      </c>
      <c r="X1458" s="25">
        <v>76.703999999999994</v>
      </c>
      <c r="Y1458" s="31">
        <f>IFERROR(LISTAS[[#This Row],[COSTO]]/X1458-1,"")</f>
        <v>4.0805707655402594</v>
      </c>
    </row>
    <row r="1459" spans="1:25" x14ac:dyDescent="0.2">
      <c r="A1459" s="6" t="s">
        <v>2270</v>
      </c>
      <c r="B1459" t="s">
        <v>2069</v>
      </c>
      <c r="C1459" t="s">
        <v>2271</v>
      </c>
      <c r="D1459" t="s">
        <v>2271</v>
      </c>
      <c r="E1459" s="2">
        <v>1449.46</v>
      </c>
      <c r="F1459" s="6" t="str">
        <f>+_xlfn.XLOOKUP(LISTAS[[#This Row],[ID]],_01_CODIGOS_Y_COSTOS_xlsm[Producto y N°],_01_CODIGOS_Y_COSTOS_xlsm[FABRICA],"",0,1)</f>
        <v>SKOTNICA</v>
      </c>
      <c r="G1459" s="13">
        <f>LISTAS[[#This Row],[Precio]]*(1-0.46)*(1-IF($C$3520="",0,$C$3520))</f>
        <v>587.0313000000001</v>
      </c>
      <c r="H1459" s="1">
        <f>+_xlfn.XLOOKUP(LISTAS[[#This Row],[ID]],_01_CODIGOS_Y_COSTOS_xlsm[Producto y N°],_01_CODIGOS_Y_COSTOS_xlsm[COSTO],0,0,1)</f>
        <v>389.70010000000002</v>
      </c>
      <c r="I1459" s="115">
        <f>+IFERROR(LISTAS[[#This Row],[VENTA NETA]]/LISTAS[[#This Row],[COSTO]]-1,0)</f>
        <v>0.50636681899748059</v>
      </c>
      <c r="J1459" s="33" t="str">
        <f>IFERROR(VLOOKUP(LISTAS[[#This Row],[ID]],_01_CODIGOS_Y_COSTOS_xlsm[[Producto y N°]:[CODIGO]],2,0),"")</f>
        <v>D01B 056</v>
      </c>
      <c r="M1459" s="22">
        <v>0.2</v>
      </c>
      <c r="N1459" s="23">
        <f>+LISTAS[[#This Row],[Precio]]+(LISTAS[[#This Row],[Precio]]*M1459)</f>
        <v>1739.3520000000001</v>
      </c>
      <c r="O1459" s="24">
        <f t="shared" si="38"/>
        <v>704.43756000000008</v>
      </c>
      <c r="Q1459" s="21">
        <f>IFERROR(O1459/LISTAS[[#This Row],[COSTO]]-1,"")</f>
        <v>0.80764018279697658</v>
      </c>
      <c r="R1459" t="str">
        <f>+LISTAS[[#This Row],[ID]]</f>
        <v>SUPLEMENTO 0,256x68</v>
      </c>
      <c r="T1459" s="29"/>
      <c r="U1459" s="25">
        <f>LISTAS[[#This Row],[COSTO]]+(LISTAS[[#This Row],[COSTO]]*T1459)</f>
        <v>389.70010000000002</v>
      </c>
      <c r="V1459" s="30">
        <f>IF(T1459="",0,U1459/LISTAS[[#This Row],[VENTA NETA]]-1)</f>
        <v>0</v>
      </c>
      <c r="X1459" s="25">
        <v>81.215999999999994</v>
      </c>
      <c r="Y1459" s="31">
        <f>IFERROR(LISTAS[[#This Row],[COSTO]]/X1459-1,"")</f>
        <v>3.7983168341213558</v>
      </c>
    </row>
    <row r="1460" spans="1:25" x14ac:dyDescent="0.2">
      <c r="A1460" s="6" t="s">
        <v>2272</v>
      </c>
      <c r="B1460" t="s">
        <v>2069</v>
      </c>
      <c r="C1460" t="s">
        <v>2273</v>
      </c>
      <c r="D1460" t="s">
        <v>2273</v>
      </c>
      <c r="E1460" s="2">
        <v>1624.21</v>
      </c>
      <c r="F1460" s="6" t="str">
        <f>+_xlfn.XLOOKUP(LISTAS[[#This Row],[ID]],_01_CODIGOS_Y_COSTOS_xlsm[Producto y N°],_01_CODIGOS_Y_COSTOS_xlsm[FABRICA],"",0,1)</f>
        <v>SKOTNICA</v>
      </c>
      <c r="G1460" s="13">
        <f>LISTAS[[#This Row],[Precio]]*(1-0.46)*(1-IF($C$3520="",0,$C$3520))</f>
        <v>657.80505000000005</v>
      </c>
      <c r="H1460" s="1">
        <f>+_xlfn.XLOOKUP(LISTAS[[#This Row],[ID]],_01_CODIGOS_Y_COSTOS_xlsm[Producto y N°],_01_CODIGOS_Y_COSTOS_xlsm[COSTO],0,0,1)</f>
        <v>436.68239999999997</v>
      </c>
      <c r="I1460" s="115">
        <f>+IFERROR(LISTAS[[#This Row],[VENTA NETA]]/LISTAS[[#This Row],[COSTO]]-1,0)</f>
        <v>0.50636950332781927</v>
      </c>
      <c r="J1460" s="33" t="str">
        <f>IFERROR(VLOOKUP(LISTAS[[#This Row],[ID]],_01_CODIGOS_Y_COSTOS_xlsm[[Producto y N°]:[CODIGO]],2,0),"")</f>
        <v>D01B 057</v>
      </c>
      <c r="M1460" s="22">
        <v>0.2</v>
      </c>
      <c r="N1460" s="23">
        <f>+LISTAS[[#This Row],[Precio]]+(LISTAS[[#This Row],[Precio]]*M1460)</f>
        <v>1949.0520000000001</v>
      </c>
      <c r="O1460" s="24">
        <f t="shared" si="38"/>
        <v>789.36606000000006</v>
      </c>
      <c r="Q1460" s="21">
        <f>IFERROR(O1460/LISTAS[[#This Row],[COSTO]]-1,"")</f>
        <v>0.80764340399338308</v>
      </c>
      <c r="R1460" t="str">
        <f>+LISTAS[[#This Row],[ID]]</f>
        <v>SUPLEMENTO 0,257x69</v>
      </c>
      <c r="T1460" s="29"/>
      <c r="U1460" s="25">
        <f>LISTAS[[#This Row],[COSTO]]+(LISTAS[[#This Row],[COSTO]]*T1460)</f>
        <v>436.68239999999997</v>
      </c>
      <c r="V1460" s="30">
        <f>IF(T1460="",0,U1460/LISTAS[[#This Row],[VENTA NETA]]-1)</f>
        <v>0</v>
      </c>
      <c r="X1460" s="25">
        <v>81.215999999999994</v>
      </c>
      <c r="Y1460" s="31">
        <f>IFERROR(LISTAS[[#This Row],[COSTO]]/X1460-1,"")</f>
        <v>4.3768026004728133</v>
      </c>
    </row>
    <row r="1461" spans="1:25" x14ac:dyDescent="0.2">
      <c r="A1461" s="6" t="s">
        <v>2274</v>
      </c>
      <c r="B1461" t="s">
        <v>2069</v>
      </c>
      <c r="C1461" t="s">
        <v>2275</v>
      </c>
      <c r="D1461" t="s">
        <v>2275</v>
      </c>
      <c r="E1461" s="2">
        <v>1624.21</v>
      </c>
      <c r="F1461" s="6" t="str">
        <f>+_xlfn.XLOOKUP(LISTAS[[#This Row],[ID]],_01_CODIGOS_Y_COSTOS_xlsm[Producto y N°],_01_CODIGOS_Y_COSTOS_xlsm[FABRICA],"",0,1)</f>
        <v>SKOTNICA</v>
      </c>
      <c r="G1461" s="13">
        <f>LISTAS[[#This Row],[Precio]]*(1-0.46)*(1-IF($C$3520="",0,$C$3520))</f>
        <v>657.80505000000005</v>
      </c>
      <c r="H1461" s="1">
        <f>+_xlfn.XLOOKUP(LISTAS[[#This Row],[ID]],_01_CODIGOS_Y_COSTOS_xlsm[Producto y N°],_01_CODIGOS_Y_COSTOS_xlsm[COSTO],0,0,1)</f>
        <v>436.68239999999997</v>
      </c>
      <c r="I1461" s="115">
        <f>+IFERROR(LISTAS[[#This Row],[VENTA NETA]]/LISTAS[[#This Row],[COSTO]]-1,0)</f>
        <v>0.50636950332781927</v>
      </c>
      <c r="J1461" s="33" t="str">
        <f>IFERROR(VLOOKUP(LISTAS[[#This Row],[ID]],_01_CODIGOS_Y_COSTOS_xlsm[[Producto y N°]:[CODIGO]],2,0),"")</f>
        <v>D01B 058</v>
      </c>
      <c r="M1461" s="22">
        <v>0.2</v>
      </c>
      <c r="N1461" s="23">
        <f>+LISTAS[[#This Row],[Precio]]+(LISTAS[[#This Row],[Precio]]*M1461)</f>
        <v>1949.0520000000001</v>
      </c>
      <c r="O1461" s="24">
        <f t="shared" si="38"/>
        <v>789.36606000000006</v>
      </c>
      <c r="Q1461" s="21">
        <f>IFERROR(O1461/LISTAS[[#This Row],[COSTO]]-1,"")</f>
        <v>0.80764340399338308</v>
      </c>
      <c r="R1461" t="str">
        <f>+LISTAS[[#This Row],[ID]]</f>
        <v>SUPLEMENTO 0,258x70</v>
      </c>
      <c r="T1461" s="29"/>
      <c r="U1461" s="25">
        <f>LISTAS[[#This Row],[COSTO]]+(LISTAS[[#This Row],[COSTO]]*T1461)</f>
        <v>436.68239999999997</v>
      </c>
      <c r="V1461" s="30">
        <f>IF(T1461="",0,U1461/LISTAS[[#This Row],[VENTA NETA]]-1)</f>
        <v>0</v>
      </c>
      <c r="X1461" s="25">
        <v>90.24</v>
      </c>
      <c r="Y1461" s="31">
        <f>IFERROR(LISTAS[[#This Row],[COSTO]]/X1461-1,"")</f>
        <v>3.8391223404255319</v>
      </c>
    </row>
    <row r="1462" spans="1:25" x14ac:dyDescent="0.2">
      <c r="A1462" s="6" t="s">
        <v>2276</v>
      </c>
      <c r="B1462" t="s">
        <v>2069</v>
      </c>
      <c r="C1462" t="s">
        <v>2277</v>
      </c>
      <c r="D1462" t="s">
        <v>2277</v>
      </c>
      <c r="E1462" s="2">
        <v>1624.21</v>
      </c>
      <c r="F1462" s="6" t="str">
        <f>+_xlfn.XLOOKUP(LISTAS[[#This Row],[ID]],_01_CODIGOS_Y_COSTOS_xlsm[Producto y N°],_01_CODIGOS_Y_COSTOS_xlsm[FABRICA],"",0,1)</f>
        <v>SKOTNICA</v>
      </c>
      <c r="G1462" s="13">
        <f>LISTAS[[#This Row],[Precio]]*(1-0.46)*(1-IF($C$3520="",0,$C$3520))</f>
        <v>657.80505000000005</v>
      </c>
      <c r="H1462" s="1">
        <f>+_xlfn.XLOOKUP(LISTAS[[#This Row],[ID]],_01_CODIGOS_Y_COSTOS_xlsm[Producto y N°],_01_CODIGOS_Y_COSTOS_xlsm[COSTO],0,0,1)</f>
        <v>436.68239999999997</v>
      </c>
      <c r="I1462" s="115">
        <f>+IFERROR(LISTAS[[#This Row],[VENTA NETA]]/LISTAS[[#This Row],[COSTO]]-1,0)</f>
        <v>0.50636950332781927</v>
      </c>
      <c r="J1462" s="33" t="str">
        <f>IFERROR(VLOOKUP(LISTAS[[#This Row],[ID]],_01_CODIGOS_Y_COSTOS_xlsm[[Producto y N°]:[CODIGO]],2,0),"")</f>
        <v>D01B 059</v>
      </c>
      <c r="M1462" s="22">
        <v>0.2</v>
      </c>
      <c r="N1462" s="23">
        <f>+LISTAS[[#This Row],[Precio]]+(LISTAS[[#This Row],[Precio]]*M1462)</f>
        <v>1949.0520000000001</v>
      </c>
      <c r="O1462" s="24">
        <f t="shared" si="38"/>
        <v>789.36606000000006</v>
      </c>
      <c r="Q1462" s="21">
        <f>IFERROR(O1462/LISTAS[[#This Row],[COSTO]]-1,"")</f>
        <v>0.80764340399338308</v>
      </c>
      <c r="R1462" t="str">
        <f>+LISTAS[[#This Row],[ID]]</f>
        <v>SUPLEMENTO 0,259x71</v>
      </c>
      <c r="T1462" s="29"/>
      <c r="U1462" s="25">
        <f>LISTAS[[#This Row],[COSTO]]+(LISTAS[[#This Row],[COSTO]]*T1462)</f>
        <v>436.68239999999997</v>
      </c>
      <c r="V1462" s="30">
        <f>IF(T1462="",0,U1462/LISTAS[[#This Row],[VENTA NETA]]-1)</f>
        <v>0</v>
      </c>
      <c r="X1462" s="25">
        <v>90.24</v>
      </c>
      <c r="Y1462" s="31">
        <f>IFERROR(LISTAS[[#This Row],[COSTO]]/X1462-1,"")</f>
        <v>3.8391223404255319</v>
      </c>
    </row>
    <row r="1463" spans="1:25" x14ac:dyDescent="0.2">
      <c r="A1463" s="6" t="s">
        <v>2278</v>
      </c>
      <c r="B1463" t="s">
        <v>2069</v>
      </c>
      <c r="C1463" t="s">
        <v>2279</v>
      </c>
      <c r="D1463" t="s">
        <v>2279</v>
      </c>
      <c r="E1463" s="2">
        <v>1624.21</v>
      </c>
      <c r="F1463" s="6" t="str">
        <f>+_xlfn.XLOOKUP(LISTAS[[#This Row],[ID]],_01_CODIGOS_Y_COSTOS_xlsm[Producto y N°],_01_CODIGOS_Y_COSTOS_xlsm[FABRICA],"",0,1)</f>
        <v>SKOTNICA</v>
      </c>
      <c r="G1463" s="13">
        <f>LISTAS[[#This Row],[Precio]]*(1-0.46)*(1-IF($C$3520="",0,$C$3520))</f>
        <v>657.80505000000005</v>
      </c>
      <c r="H1463" s="1">
        <f>+_xlfn.XLOOKUP(LISTAS[[#This Row],[ID]],_01_CODIGOS_Y_COSTOS_xlsm[Producto y N°],_01_CODIGOS_Y_COSTOS_xlsm[COSTO],0,0,1)</f>
        <v>436.68239999999997</v>
      </c>
      <c r="I1463" s="115">
        <f>+IFERROR(LISTAS[[#This Row],[VENTA NETA]]/LISTAS[[#This Row],[COSTO]]-1,0)</f>
        <v>0.50636950332781927</v>
      </c>
      <c r="J1463" s="33" t="str">
        <f>IFERROR(VLOOKUP(LISTAS[[#This Row],[ID]],_01_CODIGOS_Y_COSTOS_xlsm[[Producto y N°]:[CODIGO]],2,0),"")</f>
        <v>D01B 060</v>
      </c>
      <c r="M1463" s="22">
        <v>0.2</v>
      </c>
      <c r="N1463" s="23">
        <f>+LISTAS[[#This Row],[Precio]]+(LISTAS[[#This Row],[Precio]]*M1463)</f>
        <v>1949.0520000000001</v>
      </c>
      <c r="O1463" s="24">
        <f t="shared" si="38"/>
        <v>789.36606000000006</v>
      </c>
      <c r="Q1463" s="21">
        <f>IFERROR(O1463/LISTAS[[#This Row],[COSTO]]-1,"")</f>
        <v>0.80764340399338308</v>
      </c>
      <c r="R1463" t="str">
        <f>+LISTAS[[#This Row],[ID]]</f>
        <v>SUPLEMENTO 0,260x72</v>
      </c>
      <c r="T1463" s="29"/>
      <c r="U1463" s="25">
        <f>LISTAS[[#This Row],[COSTO]]+(LISTAS[[#This Row],[COSTO]]*T1463)</f>
        <v>436.68239999999997</v>
      </c>
      <c r="V1463" s="30">
        <f>IF(T1463="",0,U1463/LISTAS[[#This Row],[VENTA NETA]]-1)</f>
        <v>0</v>
      </c>
      <c r="X1463" s="25">
        <v>90.24</v>
      </c>
      <c r="Y1463" s="31">
        <f>IFERROR(LISTAS[[#This Row],[COSTO]]/X1463-1,"")</f>
        <v>3.8391223404255319</v>
      </c>
    </row>
    <row r="1464" spans="1:25" x14ac:dyDescent="0.2">
      <c r="A1464" s="6" t="s">
        <v>2280</v>
      </c>
      <c r="B1464" t="s">
        <v>2069</v>
      </c>
      <c r="C1464" t="s">
        <v>2281</v>
      </c>
      <c r="D1464" t="s">
        <v>2281</v>
      </c>
      <c r="E1464" s="2">
        <v>1624.21</v>
      </c>
      <c r="F1464" s="6" t="str">
        <f>+_xlfn.XLOOKUP(LISTAS[[#This Row],[ID]],_01_CODIGOS_Y_COSTOS_xlsm[Producto y N°],_01_CODIGOS_Y_COSTOS_xlsm[FABRICA],"",0,1)</f>
        <v>SKOTNICA</v>
      </c>
      <c r="G1464" s="13">
        <f>LISTAS[[#This Row],[Precio]]*(1-0.46)*(1-IF($C$3520="",0,$C$3520))</f>
        <v>657.80505000000005</v>
      </c>
      <c r="H1464" s="1">
        <f>+_xlfn.XLOOKUP(LISTAS[[#This Row],[ID]],_01_CODIGOS_Y_COSTOS_xlsm[Producto y N°],_01_CODIGOS_Y_COSTOS_xlsm[COSTO],0,0,1)</f>
        <v>436.68239999999997</v>
      </c>
      <c r="I1464" s="115">
        <f>+IFERROR(LISTAS[[#This Row],[VENTA NETA]]/LISTAS[[#This Row],[COSTO]]-1,0)</f>
        <v>0.50636950332781927</v>
      </c>
      <c r="J1464" s="33" t="str">
        <f>IFERROR(VLOOKUP(LISTAS[[#This Row],[ID]],_01_CODIGOS_Y_COSTOS_xlsm[[Producto y N°]:[CODIGO]],2,0),"")</f>
        <v>D01B 061</v>
      </c>
      <c r="M1464" s="22">
        <v>0.2</v>
      </c>
      <c r="N1464" s="23">
        <f>+LISTAS[[#This Row],[Precio]]+(LISTAS[[#This Row],[Precio]]*M1464)</f>
        <v>1949.0520000000001</v>
      </c>
      <c r="O1464" s="24">
        <f t="shared" si="38"/>
        <v>789.36606000000006</v>
      </c>
      <c r="Q1464" s="21">
        <f>IFERROR(O1464/LISTAS[[#This Row],[COSTO]]-1,"")</f>
        <v>0.80764340399338308</v>
      </c>
      <c r="R1464" t="str">
        <f>+LISTAS[[#This Row],[ID]]</f>
        <v>SUPLEMENTO 0,261x73</v>
      </c>
      <c r="T1464" s="29"/>
      <c r="U1464" s="25">
        <f>LISTAS[[#This Row],[COSTO]]+(LISTAS[[#This Row],[COSTO]]*T1464)</f>
        <v>436.68239999999997</v>
      </c>
      <c r="V1464" s="30">
        <f>IF(T1464="",0,U1464/LISTAS[[#This Row],[VENTA NETA]]-1)</f>
        <v>0</v>
      </c>
      <c r="X1464" s="25">
        <v>90.24</v>
      </c>
      <c r="Y1464" s="31">
        <f>IFERROR(LISTAS[[#This Row],[COSTO]]/X1464-1,"")</f>
        <v>3.8391223404255319</v>
      </c>
    </row>
    <row r="1465" spans="1:25" x14ac:dyDescent="0.2">
      <c r="A1465" s="6" t="s">
        <v>2282</v>
      </c>
      <c r="B1465" t="s">
        <v>2069</v>
      </c>
      <c r="C1465" t="s">
        <v>2283</v>
      </c>
      <c r="D1465" t="s">
        <v>2283</v>
      </c>
      <c r="E1465" s="2">
        <v>1913.76</v>
      </c>
      <c r="F1465" s="6" t="str">
        <f>+_xlfn.XLOOKUP(LISTAS[[#This Row],[ID]],_01_CODIGOS_Y_COSTOS_xlsm[Producto y N°],_01_CODIGOS_Y_COSTOS_xlsm[FABRICA],"",0,1)</f>
        <v>SKOTNICA</v>
      </c>
      <c r="G1465" s="13">
        <f>LISTAS[[#This Row],[Precio]]*(1-0.46)*(1-IF($C$3520="",0,$C$3520))</f>
        <v>775.07279999999992</v>
      </c>
      <c r="H1465" s="1">
        <f>+_xlfn.XLOOKUP(LISTAS[[#This Row],[ID]],_01_CODIGOS_Y_COSTOS_xlsm[Producto y N°],_01_CODIGOS_Y_COSTOS_xlsm[COSTO],0,0,1)</f>
        <v>514.53139999999996</v>
      </c>
      <c r="I1465" s="115">
        <f>+IFERROR(LISTAS[[#This Row],[VENTA NETA]]/LISTAS[[#This Row],[COSTO]]-1,0)</f>
        <v>0.50636637530770701</v>
      </c>
      <c r="J1465" s="33" t="str">
        <f>IFERROR(VLOOKUP(LISTAS[[#This Row],[ID]],_01_CODIGOS_Y_COSTOS_xlsm[[Producto y N°]:[CODIGO]],2,0),"")</f>
        <v>D01B 062</v>
      </c>
      <c r="M1465" s="22">
        <v>0.2</v>
      </c>
      <c r="N1465" s="23">
        <f>+LISTAS[[#This Row],[Precio]]+(LISTAS[[#This Row],[Precio]]*M1465)</f>
        <v>2296.5120000000002</v>
      </c>
      <c r="O1465" s="24">
        <f t="shared" si="38"/>
        <v>930.0873600000001</v>
      </c>
      <c r="Q1465" s="21">
        <f>IFERROR(O1465/LISTAS[[#This Row],[COSTO]]-1,"")</f>
        <v>0.8076396503692489</v>
      </c>
      <c r="R1465" t="str">
        <f>+LISTAS[[#This Row],[ID]]</f>
        <v>SUPLEMENTO 0,262x74</v>
      </c>
      <c r="T1465" s="29"/>
      <c r="U1465" s="25">
        <f>LISTAS[[#This Row],[COSTO]]+(LISTAS[[#This Row],[COSTO]]*T1465)</f>
        <v>514.53139999999996</v>
      </c>
      <c r="V1465" s="30">
        <f>IF(T1465="",0,U1465/LISTAS[[#This Row],[VENTA NETA]]-1)</f>
        <v>0</v>
      </c>
      <c r="X1465" s="25">
        <v>126.336</v>
      </c>
      <c r="Y1465" s="31">
        <f>IFERROR(LISTAS[[#This Row],[COSTO]]/X1465-1,"")</f>
        <v>3.0727219478216812</v>
      </c>
    </row>
    <row r="1466" spans="1:25" x14ac:dyDescent="0.2">
      <c r="A1466" s="6" t="s">
        <v>2284</v>
      </c>
      <c r="B1466" t="s">
        <v>2069</v>
      </c>
      <c r="C1466" t="s">
        <v>2285</v>
      </c>
      <c r="D1466" t="s">
        <v>2285</v>
      </c>
      <c r="E1466" s="2">
        <v>1913.76</v>
      </c>
      <c r="F1466" s="6" t="str">
        <f>+_xlfn.XLOOKUP(LISTAS[[#This Row],[ID]],_01_CODIGOS_Y_COSTOS_xlsm[Producto y N°],_01_CODIGOS_Y_COSTOS_xlsm[FABRICA],"",0,1)</f>
        <v>SKOTNICA</v>
      </c>
      <c r="G1466" s="13">
        <f>LISTAS[[#This Row],[Precio]]*(1-0.46)*(1-IF($C$3520="",0,$C$3520))</f>
        <v>775.07279999999992</v>
      </c>
      <c r="H1466" s="1">
        <f>+_xlfn.XLOOKUP(LISTAS[[#This Row],[ID]],_01_CODIGOS_Y_COSTOS_xlsm[Producto y N°],_01_CODIGOS_Y_COSTOS_xlsm[COSTO],0,0,1)</f>
        <v>514.53139999999996</v>
      </c>
      <c r="I1466" s="115">
        <f>+IFERROR(LISTAS[[#This Row],[VENTA NETA]]/LISTAS[[#This Row],[COSTO]]-1,0)</f>
        <v>0.50636637530770701</v>
      </c>
      <c r="J1466" s="33" t="str">
        <f>IFERROR(VLOOKUP(LISTAS[[#This Row],[ID]],_01_CODIGOS_Y_COSTOS_xlsm[[Producto y N°]:[CODIGO]],2,0),"")</f>
        <v>D01B 063</v>
      </c>
      <c r="M1466" s="22">
        <v>0.2</v>
      </c>
      <c r="N1466" s="23">
        <f>+LISTAS[[#This Row],[Precio]]+(LISTAS[[#This Row],[Precio]]*M1466)</f>
        <v>2296.5120000000002</v>
      </c>
      <c r="O1466" s="24">
        <f t="shared" si="38"/>
        <v>930.0873600000001</v>
      </c>
      <c r="Q1466" s="21">
        <f>IFERROR(O1466/LISTAS[[#This Row],[COSTO]]-1,"")</f>
        <v>0.8076396503692489</v>
      </c>
      <c r="R1466" t="str">
        <f>+LISTAS[[#This Row],[ID]]</f>
        <v>SUPLEMENTO 0,263x75</v>
      </c>
      <c r="T1466" s="29"/>
      <c r="U1466" s="25">
        <f>LISTAS[[#This Row],[COSTO]]+(LISTAS[[#This Row],[COSTO]]*T1466)</f>
        <v>514.53139999999996</v>
      </c>
      <c r="V1466" s="30">
        <f>IF(T1466="",0,U1466/LISTAS[[#This Row],[VENTA NETA]]-1)</f>
        <v>0</v>
      </c>
      <c r="X1466" s="25">
        <v>126.336</v>
      </c>
      <c r="Y1466" s="31">
        <f>IFERROR(LISTAS[[#This Row],[COSTO]]/X1466-1,"")</f>
        <v>3.0727219478216812</v>
      </c>
    </row>
    <row r="1467" spans="1:25" x14ac:dyDescent="0.2">
      <c r="A1467" s="6" t="s">
        <v>2286</v>
      </c>
      <c r="B1467" t="s">
        <v>2069</v>
      </c>
      <c r="C1467" t="s">
        <v>2287</v>
      </c>
      <c r="D1467" t="s">
        <v>2287</v>
      </c>
      <c r="E1467" s="2">
        <v>1913.76</v>
      </c>
      <c r="F1467" s="6" t="str">
        <f>+_xlfn.XLOOKUP(LISTAS[[#This Row],[ID]],_01_CODIGOS_Y_COSTOS_xlsm[Producto y N°],_01_CODIGOS_Y_COSTOS_xlsm[FABRICA],"",0,1)</f>
        <v>SKOTNICA</v>
      </c>
      <c r="G1467" s="13">
        <f>LISTAS[[#This Row],[Precio]]*(1-0.46)*(1-IF($C$3520="",0,$C$3520))</f>
        <v>775.07279999999992</v>
      </c>
      <c r="H1467" s="1">
        <f>+_xlfn.XLOOKUP(LISTAS[[#This Row],[ID]],_01_CODIGOS_Y_COSTOS_xlsm[Producto y N°],_01_CODIGOS_Y_COSTOS_xlsm[COSTO],0,0,1)</f>
        <v>514.53139999999996</v>
      </c>
      <c r="I1467" s="115">
        <f>+IFERROR(LISTAS[[#This Row],[VENTA NETA]]/LISTAS[[#This Row],[COSTO]]-1,0)</f>
        <v>0.50636637530770701</v>
      </c>
      <c r="J1467" s="33" t="str">
        <f>IFERROR(VLOOKUP(LISTAS[[#This Row],[ID]],_01_CODIGOS_Y_COSTOS_xlsm[[Producto y N°]:[CODIGO]],2,0),"")</f>
        <v>D01B 064</v>
      </c>
      <c r="M1467" s="22">
        <v>0.2</v>
      </c>
      <c r="N1467" s="23">
        <f>+LISTAS[[#This Row],[Precio]]+(LISTAS[[#This Row],[Precio]]*M1467)</f>
        <v>2296.5120000000002</v>
      </c>
      <c r="O1467" s="24">
        <f t="shared" si="38"/>
        <v>930.0873600000001</v>
      </c>
      <c r="Q1467" s="21">
        <f>IFERROR(O1467/LISTAS[[#This Row],[COSTO]]-1,"")</f>
        <v>0.8076396503692489</v>
      </c>
      <c r="R1467" t="str">
        <f>+LISTAS[[#This Row],[ID]]</f>
        <v>SUPLEMENTO 0,264x76</v>
      </c>
      <c r="T1467" s="29"/>
      <c r="U1467" s="25">
        <f>LISTAS[[#This Row],[COSTO]]+(LISTAS[[#This Row],[COSTO]]*T1467)</f>
        <v>514.53139999999996</v>
      </c>
      <c r="V1467" s="30">
        <f>IF(T1467="",0,U1467/LISTAS[[#This Row],[VENTA NETA]]-1)</f>
        <v>0</v>
      </c>
      <c r="X1467" s="25">
        <v>126.336</v>
      </c>
      <c r="Y1467" s="31">
        <f>IFERROR(LISTAS[[#This Row],[COSTO]]/X1467-1,"")</f>
        <v>3.0727219478216812</v>
      </c>
    </row>
    <row r="1468" spans="1:25" x14ac:dyDescent="0.2">
      <c r="A1468" s="6" t="s">
        <v>2288</v>
      </c>
      <c r="B1468" t="s">
        <v>2069</v>
      </c>
      <c r="C1468" t="s">
        <v>2289</v>
      </c>
      <c r="D1468" t="s">
        <v>2289</v>
      </c>
      <c r="E1468" s="2">
        <v>1913.76</v>
      </c>
      <c r="F1468" s="6" t="str">
        <f>+_xlfn.XLOOKUP(LISTAS[[#This Row],[ID]],_01_CODIGOS_Y_COSTOS_xlsm[Producto y N°],_01_CODIGOS_Y_COSTOS_xlsm[FABRICA],"",0,1)</f>
        <v>SKOTNICA</v>
      </c>
      <c r="G1468" s="13">
        <f>LISTAS[[#This Row],[Precio]]*(1-0.46)*(1-IF($C$3520="",0,$C$3520))</f>
        <v>775.07279999999992</v>
      </c>
      <c r="H1468" s="1">
        <f>+_xlfn.XLOOKUP(LISTAS[[#This Row],[ID]],_01_CODIGOS_Y_COSTOS_xlsm[Producto y N°],_01_CODIGOS_Y_COSTOS_xlsm[COSTO],0,0,1)</f>
        <v>514.53139999999996</v>
      </c>
      <c r="I1468" s="115">
        <f>+IFERROR(LISTAS[[#This Row],[VENTA NETA]]/LISTAS[[#This Row],[COSTO]]-1,0)</f>
        <v>0.50636637530770701</v>
      </c>
      <c r="J1468" s="33" t="str">
        <f>IFERROR(VLOOKUP(LISTAS[[#This Row],[ID]],_01_CODIGOS_Y_COSTOS_xlsm[[Producto y N°]:[CODIGO]],2,0),"")</f>
        <v>D01B 065</v>
      </c>
      <c r="M1468" s="22">
        <v>0.2</v>
      </c>
      <c r="N1468" s="23">
        <f>+LISTAS[[#This Row],[Precio]]+(LISTAS[[#This Row],[Precio]]*M1468)</f>
        <v>2296.5120000000002</v>
      </c>
      <c r="O1468" s="24">
        <f t="shared" si="38"/>
        <v>930.0873600000001</v>
      </c>
      <c r="Q1468" s="21">
        <f>IFERROR(O1468/LISTAS[[#This Row],[COSTO]]-1,"")</f>
        <v>0.8076396503692489</v>
      </c>
      <c r="R1468" t="str">
        <f>+LISTAS[[#This Row],[ID]]</f>
        <v>SUPLEMENTO 0,265x77</v>
      </c>
      <c r="T1468" s="29"/>
      <c r="U1468" s="25">
        <f>LISTAS[[#This Row],[COSTO]]+(LISTAS[[#This Row],[COSTO]]*T1468)</f>
        <v>514.53139999999996</v>
      </c>
      <c r="V1468" s="30">
        <f>IF(T1468="",0,U1468/LISTAS[[#This Row],[VENTA NETA]]-1)</f>
        <v>0</v>
      </c>
      <c r="X1468" s="25">
        <v>126.336</v>
      </c>
      <c r="Y1468" s="31">
        <f>IFERROR(LISTAS[[#This Row],[COSTO]]/X1468-1,"")</f>
        <v>3.0727219478216812</v>
      </c>
    </row>
    <row r="1469" spans="1:25" x14ac:dyDescent="0.2">
      <c r="A1469" s="6" t="s">
        <v>2290</v>
      </c>
      <c r="B1469" t="s">
        <v>2069</v>
      </c>
      <c r="C1469" t="s">
        <v>2291</v>
      </c>
      <c r="D1469" t="s">
        <v>2291</v>
      </c>
      <c r="E1469" s="2">
        <v>1913.76</v>
      </c>
      <c r="F1469" s="6" t="str">
        <f>+_xlfn.XLOOKUP(LISTAS[[#This Row],[ID]],_01_CODIGOS_Y_COSTOS_xlsm[Producto y N°],_01_CODIGOS_Y_COSTOS_xlsm[FABRICA],"",0,1)</f>
        <v>SKOTNICA</v>
      </c>
      <c r="G1469" s="13">
        <f>LISTAS[[#This Row],[Precio]]*(1-0.46)*(1-IF($C$3520="",0,$C$3520))</f>
        <v>775.07279999999992</v>
      </c>
      <c r="H1469" s="1">
        <f>+_xlfn.XLOOKUP(LISTAS[[#This Row],[ID]],_01_CODIGOS_Y_COSTOS_xlsm[Producto y N°],_01_CODIGOS_Y_COSTOS_xlsm[COSTO],0,0,1)</f>
        <v>514.53139999999996</v>
      </c>
      <c r="I1469" s="115">
        <f>+IFERROR(LISTAS[[#This Row],[VENTA NETA]]/LISTAS[[#This Row],[COSTO]]-1,0)</f>
        <v>0.50636637530770701</v>
      </c>
      <c r="J1469" s="33" t="str">
        <f>IFERROR(VLOOKUP(LISTAS[[#This Row],[ID]],_01_CODIGOS_Y_COSTOS_xlsm[[Producto y N°]:[CODIGO]],2,0),"")</f>
        <v>D01B 066</v>
      </c>
      <c r="M1469" s="22">
        <v>0.2</v>
      </c>
      <c r="N1469" s="23">
        <f>+LISTAS[[#This Row],[Precio]]+(LISTAS[[#This Row],[Precio]]*M1469)</f>
        <v>2296.5120000000002</v>
      </c>
      <c r="O1469" s="24">
        <f t="shared" si="38"/>
        <v>930.0873600000001</v>
      </c>
      <c r="Q1469" s="21">
        <f>IFERROR(O1469/LISTAS[[#This Row],[COSTO]]-1,"")</f>
        <v>0.8076396503692489</v>
      </c>
      <c r="R1469" t="str">
        <f>+LISTAS[[#This Row],[ID]]</f>
        <v>SUPLEMENTO 0,266x78</v>
      </c>
      <c r="T1469" s="29"/>
      <c r="U1469" s="25">
        <f>LISTAS[[#This Row],[COSTO]]+(LISTAS[[#This Row],[COSTO]]*T1469)</f>
        <v>514.53139999999996</v>
      </c>
      <c r="V1469" s="30">
        <f>IF(T1469="",0,U1469/LISTAS[[#This Row],[VENTA NETA]]-1)</f>
        <v>0</v>
      </c>
      <c r="X1469" s="25">
        <v>130.84800000000001</v>
      </c>
      <c r="Y1469" s="31">
        <f>IFERROR(LISTAS[[#This Row],[COSTO]]/X1469-1,"")</f>
        <v>2.9322832599657613</v>
      </c>
    </row>
    <row r="1470" spans="1:25" x14ac:dyDescent="0.2">
      <c r="A1470" s="6" t="s">
        <v>2292</v>
      </c>
      <c r="B1470" t="s">
        <v>2069</v>
      </c>
      <c r="C1470" t="s">
        <v>2293</v>
      </c>
      <c r="D1470" t="s">
        <v>2293</v>
      </c>
      <c r="E1470" s="2">
        <v>2111.23</v>
      </c>
      <c r="F1470" s="6" t="str">
        <f>+_xlfn.XLOOKUP(LISTAS[[#This Row],[ID]],_01_CODIGOS_Y_COSTOS_xlsm[Producto y N°],_01_CODIGOS_Y_COSTOS_xlsm[FABRICA],"",0,1)</f>
        <v>SKOTNICA</v>
      </c>
      <c r="G1470" s="13">
        <f>LISTAS[[#This Row],[Precio]]*(1-0.46)*(1-IF($C$3520="",0,$C$3520))</f>
        <v>855.04815000000008</v>
      </c>
      <c r="H1470" s="1">
        <f>+_xlfn.XLOOKUP(LISTAS[[#This Row],[ID]],_01_CODIGOS_Y_COSTOS_xlsm[Producto y N°],_01_CODIGOS_Y_COSTOS_xlsm[COSTO],0,0,1)</f>
        <v>567.62210000000005</v>
      </c>
      <c r="I1470" s="115">
        <f>+IFERROR(LISTAS[[#This Row],[VENTA NETA]]/LISTAS[[#This Row],[COSTO]]-1,0)</f>
        <v>0.50636867380604111</v>
      </c>
      <c r="J1470" s="33" t="str">
        <f>IFERROR(VLOOKUP(LISTAS[[#This Row],[ID]],_01_CODIGOS_Y_COSTOS_xlsm[[Producto y N°]:[CODIGO]],2,0),"")</f>
        <v>D01B 067</v>
      </c>
      <c r="M1470" s="22">
        <v>0.2</v>
      </c>
      <c r="N1470" s="23">
        <f>+LISTAS[[#This Row],[Precio]]+(LISTAS[[#This Row],[Precio]]*M1470)</f>
        <v>2533.4760000000001</v>
      </c>
      <c r="O1470" s="24">
        <f t="shared" si="38"/>
        <v>1026.0577800000001</v>
      </c>
      <c r="Q1470" s="21">
        <f>IFERROR(O1470/LISTAS[[#This Row],[COSTO]]-1,"")</f>
        <v>0.80764240856724934</v>
      </c>
      <c r="R1470" t="str">
        <f>+LISTAS[[#This Row],[ID]]</f>
        <v>SUPLEMENTO 0,267x79</v>
      </c>
      <c r="T1470" s="29"/>
      <c r="U1470" s="25">
        <f>LISTAS[[#This Row],[COSTO]]+(LISTAS[[#This Row],[COSTO]]*T1470)</f>
        <v>567.62210000000005</v>
      </c>
      <c r="V1470" s="30">
        <f>IF(T1470="",0,U1470/LISTAS[[#This Row],[VENTA NETA]]-1)</f>
        <v>0</v>
      </c>
      <c r="X1470" s="25">
        <v>130.84800000000001</v>
      </c>
      <c r="Y1470" s="31">
        <f>IFERROR(LISTAS[[#This Row],[COSTO]]/X1470-1,"")</f>
        <v>3.3380265651748591</v>
      </c>
    </row>
    <row r="1471" spans="1:25" x14ac:dyDescent="0.2">
      <c r="A1471" s="6" t="s">
        <v>2294</v>
      </c>
      <c r="B1471" t="s">
        <v>2069</v>
      </c>
      <c r="C1471" t="s">
        <v>2295</v>
      </c>
      <c r="D1471" t="s">
        <v>2295</v>
      </c>
      <c r="E1471" s="2">
        <v>2111.23</v>
      </c>
      <c r="F1471" s="6" t="str">
        <f>+_xlfn.XLOOKUP(LISTAS[[#This Row],[ID]],_01_CODIGOS_Y_COSTOS_xlsm[Producto y N°],_01_CODIGOS_Y_COSTOS_xlsm[FABRICA],"",0,1)</f>
        <v>SKOTNICA</v>
      </c>
      <c r="G1471" s="13">
        <f>LISTAS[[#This Row],[Precio]]*(1-0.46)*(1-IF($C$3520="",0,$C$3520))</f>
        <v>855.04815000000008</v>
      </c>
      <c r="H1471" s="1">
        <f>+_xlfn.XLOOKUP(LISTAS[[#This Row],[ID]],_01_CODIGOS_Y_COSTOS_xlsm[Producto y N°],_01_CODIGOS_Y_COSTOS_xlsm[COSTO],0,0,1)</f>
        <v>567.62210000000005</v>
      </c>
      <c r="I1471" s="115">
        <f>+IFERROR(LISTAS[[#This Row],[VENTA NETA]]/LISTAS[[#This Row],[COSTO]]-1,0)</f>
        <v>0.50636867380604111</v>
      </c>
      <c r="J1471" s="33" t="str">
        <f>IFERROR(VLOOKUP(LISTAS[[#This Row],[ID]],_01_CODIGOS_Y_COSTOS_xlsm[[Producto y N°]:[CODIGO]],2,0),"")</f>
        <v>D01B 068</v>
      </c>
      <c r="M1471" s="22">
        <v>0.2</v>
      </c>
      <c r="N1471" s="23">
        <f>+LISTAS[[#This Row],[Precio]]+(LISTAS[[#This Row],[Precio]]*M1471)</f>
        <v>2533.4760000000001</v>
      </c>
      <c r="O1471" s="24">
        <f t="shared" si="38"/>
        <v>1026.0577800000001</v>
      </c>
      <c r="Q1471" s="21">
        <f>IFERROR(O1471/LISTAS[[#This Row],[COSTO]]-1,"")</f>
        <v>0.80764240856724934</v>
      </c>
      <c r="R1471" t="str">
        <f>+LISTAS[[#This Row],[ID]]</f>
        <v>SUPLEMENTO 0,268x80</v>
      </c>
      <c r="T1471" s="29"/>
      <c r="U1471" s="25">
        <f>LISTAS[[#This Row],[COSTO]]+(LISTAS[[#This Row],[COSTO]]*T1471)</f>
        <v>567.62210000000005</v>
      </c>
      <c r="V1471" s="30">
        <f>IF(T1471="",0,U1471/LISTAS[[#This Row],[VENTA NETA]]-1)</f>
        <v>0</v>
      </c>
      <c r="X1471" s="25">
        <v>130.84800000000001</v>
      </c>
      <c r="Y1471" s="31">
        <f>IFERROR(LISTAS[[#This Row],[COSTO]]/X1471-1,"")</f>
        <v>3.3380265651748591</v>
      </c>
    </row>
    <row r="1472" spans="1:25" x14ac:dyDescent="0.2">
      <c r="A1472" s="6" t="s">
        <v>2296</v>
      </c>
      <c r="B1472" t="s">
        <v>2069</v>
      </c>
      <c r="C1472" t="s">
        <v>2297</v>
      </c>
      <c r="D1472" t="s">
        <v>2297</v>
      </c>
      <c r="E1472" s="2">
        <v>2111.23</v>
      </c>
      <c r="F1472" s="6" t="str">
        <f>+_xlfn.XLOOKUP(LISTAS[[#This Row],[ID]],_01_CODIGOS_Y_COSTOS_xlsm[Producto y N°],_01_CODIGOS_Y_COSTOS_xlsm[FABRICA],"",0,1)</f>
        <v>SKOTNICA</v>
      </c>
      <c r="G1472" s="13">
        <f>LISTAS[[#This Row],[Precio]]*(1-0.46)*(1-IF($C$3520="",0,$C$3520))</f>
        <v>855.04815000000008</v>
      </c>
      <c r="H1472" s="1">
        <f>+_xlfn.XLOOKUP(LISTAS[[#This Row],[ID]],_01_CODIGOS_Y_COSTOS_xlsm[Producto y N°],_01_CODIGOS_Y_COSTOS_xlsm[COSTO],0,0,1)</f>
        <v>567.62210000000005</v>
      </c>
      <c r="I1472" s="115">
        <f>+IFERROR(LISTAS[[#This Row],[VENTA NETA]]/LISTAS[[#This Row],[COSTO]]-1,0)</f>
        <v>0.50636867380604111</v>
      </c>
      <c r="J1472" s="33" t="str">
        <f>IFERROR(VLOOKUP(LISTAS[[#This Row],[ID]],_01_CODIGOS_Y_COSTOS_xlsm[[Producto y N°]:[CODIGO]],2,0),"")</f>
        <v>D01B 069</v>
      </c>
      <c r="M1472" s="22">
        <v>0.2</v>
      </c>
      <c r="N1472" s="23">
        <f>+LISTAS[[#This Row],[Precio]]+(LISTAS[[#This Row],[Precio]]*M1472)</f>
        <v>2533.4760000000001</v>
      </c>
      <c r="O1472" s="24">
        <f t="shared" si="38"/>
        <v>1026.0577800000001</v>
      </c>
      <c r="Q1472" s="21">
        <f>IFERROR(O1472/LISTAS[[#This Row],[COSTO]]-1,"")</f>
        <v>0.80764240856724934</v>
      </c>
      <c r="R1472" t="str">
        <f>+LISTAS[[#This Row],[ID]]</f>
        <v>SUPLEMENTO 0,269x81</v>
      </c>
      <c r="T1472" s="29"/>
      <c r="U1472" s="25">
        <f>LISTAS[[#This Row],[COSTO]]+(LISTAS[[#This Row],[COSTO]]*T1472)</f>
        <v>567.62210000000005</v>
      </c>
      <c r="V1472" s="30">
        <f>IF(T1472="",0,U1472/LISTAS[[#This Row],[VENTA NETA]]-1)</f>
        <v>0</v>
      </c>
      <c r="X1472" s="25">
        <v>130.84800000000001</v>
      </c>
      <c r="Y1472" s="31">
        <f>IFERROR(LISTAS[[#This Row],[COSTO]]/X1472-1,"")</f>
        <v>3.3380265651748591</v>
      </c>
    </row>
    <row r="1473" spans="1:25" x14ac:dyDescent="0.2">
      <c r="A1473" s="6" t="s">
        <v>2298</v>
      </c>
      <c r="B1473" t="s">
        <v>2069</v>
      </c>
      <c r="C1473" t="s">
        <v>2299</v>
      </c>
      <c r="D1473" t="s">
        <v>2299</v>
      </c>
      <c r="E1473" s="2">
        <v>2111.23</v>
      </c>
      <c r="F1473" s="6" t="str">
        <f>+_xlfn.XLOOKUP(LISTAS[[#This Row],[ID]],_01_CODIGOS_Y_COSTOS_xlsm[Producto y N°],_01_CODIGOS_Y_COSTOS_xlsm[FABRICA],"",0,1)</f>
        <v>SKOTNICA</v>
      </c>
      <c r="G1473" s="13">
        <f>LISTAS[[#This Row],[Precio]]*(1-0.46)*(1-IF($C$3520="",0,$C$3520))</f>
        <v>855.04815000000008</v>
      </c>
      <c r="H1473" s="1">
        <f>+_xlfn.XLOOKUP(LISTAS[[#This Row],[ID]],_01_CODIGOS_Y_COSTOS_xlsm[Producto y N°],_01_CODIGOS_Y_COSTOS_xlsm[COSTO],0,0,1)</f>
        <v>567.62210000000005</v>
      </c>
      <c r="I1473" s="115">
        <f>+IFERROR(LISTAS[[#This Row],[VENTA NETA]]/LISTAS[[#This Row],[COSTO]]-1,0)</f>
        <v>0.50636867380604111</v>
      </c>
      <c r="J1473" s="33" t="str">
        <f>IFERROR(VLOOKUP(LISTAS[[#This Row],[ID]],_01_CODIGOS_Y_COSTOS_xlsm[[Producto y N°]:[CODIGO]],2,0),"")</f>
        <v>D01B 070</v>
      </c>
      <c r="M1473" s="22">
        <v>0.2</v>
      </c>
      <c r="N1473" s="23">
        <f>+LISTAS[[#This Row],[Precio]]+(LISTAS[[#This Row],[Precio]]*M1473)</f>
        <v>2533.4760000000001</v>
      </c>
      <c r="O1473" s="24">
        <f t="shared" si="38"/>
        <v>1026.0577800000001</v>
      </c>
      <c r="Q1473" s="21">
        <f>IFERROR(O1473/LISTAS[[#This Row],[COSTO]]-1,"")</f>
        <v>0.80764240856724934</v>
      </c>
      <c r="R1473" t="str">
        <f>+LISTAS[[#This Row],[ID]]</f>
        <v>SUPLEMENTO 0,270x82</v>
      </c>
      <c r="T1473" s="29"/>
      <c r="U1473" s="25">
        <f>LISTAS[[#This Row],[COSTO]]+(LISTAS[[#This Row],[COSTO]]*T1473)</f>
        <v>567.62210000000005</v>
      </c>
      <c r="V1473" s="30">
        <f>IF(T1473="",0,U1473/LISTAS[[#This Row],[VENTA NETA]]-1)</f>
        <v>0</v>
      </c>
      <c r="X1473" s="25">
        <v>135.36000000000001</v>
      </c>
      <c r="Y1473" s="31">
        <f>IFERROR(LISTAS[[#This Row],[COSTO]]/X1473-1,"")</f>
        <v>3.1934256796690308</v>
      </c>
    </row>
    <row r="1474" spans="1:25" x14ac:dyDescent="0.2">
      <c r="A1474" s="6" t="s">
        <v>2300</v>
      </c>
      <c r="B1474" t="s">
        <v>2069</v>
      </c>
      <c r="C1474" t="s">
        <v>2301</v>
      </c>
      <c r="D1474" t="s">
        <v>2301</v>
      </c>
      <c r="E1474" s="2">
        <v>2111.23</v>
      </c>
      <c r="F1474" s="6" t="str">
        <f>+_xlfn.XLOOKUP(LISTAS[[#This Row],[ID]],_01_CODIGOS_Y_COSTOS_xlsm[Producto y N°],_01_CODIGOS_Y_COSTOS_xlsm[FABRICA],"",0,1)</f>
        <v>SKOTNICA</v>
      </c>
      <c r="G1474" s="13">
        <f>LISTAS[[#This Row],[Precio]]*(1-0.46)*(1-IF($C$3520="",0,$C$3520))</f>
        <v>855.04815000000008</v>
      </c>
      <c r="H1474" s="1">
        <f>+_xlfn.XLOOKUP(LISTAS[[#This Row],[ID]],_01_CODIGOS_Y_COSTOS_xlsm[Producto y N°],_01_CODIGOS_Y_COSTOS_xlsm[COSTO],0,0,1)</f>
        <v>567.62210000000005</v>
      </c>
      <c r="I1474" s="115">
        <f>+IFERROR(LISTAS[[#This Row],[VENTA NETA]]/LISTAS[[#This Row],[COSTO]]-1,0)</f>
        <v>0.50636867380604111</v>
      </c>
      <c r="J1474" s="33" t="str">
        <f>IFERROR(VLOOKUP(LISTAS[[#This Row],[ID]],_01_CODIGOS_Y_COSTOS_xlsm[[Producto y N°]:[CODIGO]],2,0),"")</f>
        <v>D01B 071</v>
      </c>
      <c r="M1474" s="22">
        <v>0.2</v>
      </c>
      <c r="N1474" s="23">
        <f>+LISTAS[[#This Row],[Precio]]+(LISTAS[[#This Row],[Precio]]*M1474)</f>
        <v>2533.4760000000001</v>
      </c>
      <c r="O1474" s="24">
        <f t="shared" si="38"/>
        <v>1026.0577800000001</v>
      </c>
      <c r="Q1474" s="21">
        <f>IFERROR(O1474/LISTAS[[#This Row],[COSTO]]-1,"")</f>
        <v>0.80764240856724934</v>
      </c>
      <c r="R1474" t="str">
        <f>+LISTAS[[#This Row],[ID]]</f>
        <v>SUPLEMENTO 0,271x83</v>
      </c>
      <c r="T1474" s="29"/>
      <c r="U1474" s="25">
        <f>LISTAS[[#This Row],[COSTO]]+(LISTAS[[#This Row],[COSTO]]*T1474)</f>
        <v>567.62210000000005</v>
      </c>
      <c r="V1474" s="30">
        <f>IF(T1474="",0,U1474/LISTAS[[#This Row],[VENTA NETA]]-1)</f>
        <v>0</v>
      </c>
      <c r="X1474" s="25">
        <v>135.36000000000001</v>
      </c>
      <c r="Y1474" s="31">
        <f>IFERROR(LISTAS[[#This Row],[COSTO]]/X1474-1,"")</f>
        <v>3.1934256796690308</v>
      </c>
    </row>
    <row r="1475" spans="1:25" x14ac:dyDescent="0.2">
      <c r="A1475" s="6" t="s">
        <v>2302</v>
      </c>
      <c r="B1475" t="s">
        <v>2069</v>
      </c>
      <c r="C1475" t="s">
        <v>2303</v>
      </c>
      <c r="D1475" t="s">
        <v>2303</v>
      </c>
      <c r="E1475" s="2">
        <v>2320.54</v>
      </c>
      <c r="F1475" s="6" t="str">
        <f>+_xlfn.XLOOKUP(LISTAS[[#This Row],[ID]],_01_CODIGOS_Y_COSTOS_xlsm[Producto y N°],_01_CODIGOS_Y_COSTOS_xlsm[FABRICA],"",0,1)</f>
        <v>SKOTNICA</v>
      </c>
      <c r="G1475" s="13">
        <f>LISTAS[[#This Row],[Precio]]*(1-0.46)*(1-IF($C$3520="",0,$C$3520))</f>
        <v>939.81870000000004</v>
      </c>
      <c r="H1475" s="1">
        <f>+_xlfn.XLOOKUP(LISTAS[[#This Row],[ID]],_01_CODIGOS_Y_COSTOS_xlsm[Producto y N°],_01_CODIGOS_Y_COSTOS_xlsm[COSTO],0,0,1)</f>
        <v>623.89700000000005</v>
      </c>
      <c r="I1475" s="115">
        <f>+IFERROR(LISTAS[[#This Row],[VENTA NETA]]/LISTAS[[#This Row],[COSTO]]-1,0)</f>
        <v>0.50636835887975096</v>
      </c>
      <c r="J1475" s="33" t="str">
        <f>IFERROR(VLOOKUP(LISTAS[[#This Row],[ID]],_01_CODIGOS_Y_COSTOS_xlsm[[Producto y N°]:[CODIGO]],2,0),"")</f>
        <v>D01B 072</v>
      </c>
      <c r="M1475" s="22">
        <v>0.2</v>
      </c>
      <c r="N1475" s="23">
        <f>+LISTAS[[#This Row],[Precio]]+(LISTAS[[#This Row],[Precio]]*M1475)</f>
        <v>2784.6480000000001</v>
      </c>
      <c r="O1475" s="24">
        <f t="shared" si="38"/>
        <v>1127.7824400000002</v>
      </c>
      <c r="Q1475" s="21">
        <f>IFERROR(O1475/LISTAS[[#This Row],[COSTO]]-1,"")</f>
        <v>0.80764203065570128</v>
      </c>
      <c r="R1475" t="str">
        <f>+LISTAS[[#This Row],[ID]]</f>
        <v>SUPLEMENTO 0,272x84</v>
      </c>
      <c r="T1475" s="29"/>
      <c r="U1475" s="25">
        <f>LISTAS[[#This Row],[COSTO]]+(LISTAS[[#This Row],[COSTO]]*T1475)</f>
        <v>623.89700000000005</v>
      </c>
      <c r="V1475" s="30">
        <f>IF(T1475="",0,U1475/LISTAS[[#This Row],[VENTA NETA]]-1)</f>
        <v>0</v>
      </c>
      <c r="X1475" s="25">
        <v>135.36000000000001</v>
      </c>
      <c r="Y1475" s="31">
        <f>IFERROR(LISTAS[[#This Row],[COSTO]]/X1475-1,"")</f>
        <v>3.6091681442080379</v>
      </c>
    </row>
    <row r="1476" spans="1:25" x14ac:dyDescent="0.2">
      <c r="A1476" s="6" t="s">
        <v>2304</v>
      </c>
      <c r="B1476" t="s">
        <v>2069</v>
      </c>
      <c r="C1476" t="s">
        <v>2305</v>
      </c>
      <c r="D1476" t="s">
        <v>2305</v>
      </c>
      <c r="E1476" s="2">
        <v>2320.54</v>
      </c>
      <c r="F1476" s="6" t="str">
        <f>+_xlfn.XLOOKUP(LISTAS[[#This Row],[ID]],_01_CODIGOS_Y_COSTOS_xlsm[Producto y N°],_01_CODIGOS_Y_COSTOS_xlsm[FABRICA],"",0,1)</f>
        <v>SKOTNICA</v>
      </c>
      <c r="G1476" s="13">
        <f>LISTAS[[#This Row],[Precio]]*(1-0.46)*(1-IF($C$3520="",0,$C$3520))</f>
        <v>939.81870000000004</v>
      </c>
      <c r="H1476" s="1">
        <f>+_xlfn.XLOOKUP(LISTAS[[#This Row],[ID]],_01_CODIGOS_Y_COSTOS_xlsm[Producto y N°],_01_CODIGOS_Y_COSTOS_xlsm[COSTO],0,0,1)</f>
        <v>623.89700000000005</v>
      </c>
      <c r="I1476" s="115">
        <f>+IFERROR(LISTAS[[#This Row],[VENTA NETA]]/LISTAS[[#This Row],[COSTO]]-1,0)</f>
        <v>0.50636835887975096</v>
      </c>
      <c r="J1476" s="33" t="str">
        <f>IFERROR(VLOOKUP(LISTAS[[#This Row],[ID]],_01_CODIGOS_Y_COSTOS_xlsm[[Producto y N°]:[CODIGO]],2,0),"")</f>
        <v>D01B 073</v>
      </c>
      <c r="M1476" s="22">
        <v>0.2</v>
      </c>
      <c r="N1476" s="23">
        <f>+LISTAS[[#This Row],[Precio]]+(LISTAS[[#This Row],[Precio]]*M1476)</f>
        <v>2784.6480000000001</v>
      </c>
      <c r="O1476" s="24">
        <f t="shared" si="38"/>
        <v>1127.7824400000002</v>
      </c>
      <c r="Q1476" s="21">
        <f>IFERROR(O1476/LISTAS[[#This Row],[COSTO]]-1,"")</f>
        <v>0.80764203065570128</v>
      </c>
      <c r="R1476" t="str">
        <f>+LISTAS[[#This Row],[ID]]</f>
        <v>SUPLEMENTO 0,273x85</v>
      </c>
      <c r="T1476" s="29"/>
      <c r="U1476" s="25">
        <f>LISTAS[[#This Row],[COSTO]]+(LISTAS[[#This Row],[COSTO]]*T1476)</f>
        <v>623.89700000000005</v>
      </c>
      <c r="V1476" s="30">
        <f>IF(T1476="",0,U1476/LISTAS[[#This Row],[VENTA NETA]]-1)</f>
        <v>0</v>
      </c>
      <c r="X1476" s="25">
        <v>135.36000000000001</v>
      </c>
      <c r="Y1476" s="31">
        <f>IFERROR(LISTAS[[#This Row],[COSTO]]/X1476-1,"")</f>
        <v>3.6091681442080379</v>
      </c>
    </row>
    <row r="1477" spans="1:25" x14ac:dyDescent="0.2">
      <c r="A1477" s="6" t="s">
        <v>2306</v>
      </c>
      <c r="B1477" t="s">
        <v>2069</v>
      </c>
      <c r="C1477" t="s">
        <v>2307</v>
      </c>
      <c r="D1477" t="s">
        <v>2307</v>
      </c>
      <c r="E1477" s="2">
        <v>2320.54</v>
      </c>
      <c r="F1477" s="6" t="str">
        <f>+_xlfn.XLOOKUP(LISTAS[[#This Row],[ID]],_01_CODIGOS_Y_COSTOS_xlsm[Producto y N°],_01_CODIGOS_Y_COSTOS_xlsm[FABRICA],"",0,1)</f>
        <v>SKOTNICA</v>
      </c>
      <c r="G1477" s="13">
        <f>LISTAS[[#This Row],[Precio]]*(1-0.46)*(1-IF($C$3520="",0,$C$3520))</f>
        <v>939.81870000000004</v>
      </c>
      <c r="H1477" s="1">
        <f>+_xlfn.XLOOKUP(LISTAS[[#This Row],[ID]],_01_CODIGOS_Y_COSTOS_xlsm[Producto y N°],_01_CODIGOS_Y_COSTOS_xlsm[COSTO],0,0,1)</f>
        <v>623.89700000000005</v>
      </c>
      <c r="I1477" s="115">
        <f>+IFERROR(LISTAS[[#This Row],[VENTA NETA]]/LISTAS[[#This Row],[COSTO]]-1,0)</f>
        <v>0.50636835887975096</v>
      </c>
      <c r="J1477" s="33" t="str">
        <f>IFERROR(VLOOKUP(LISTAS[[#This Row],[ID]],_01_CODIGOS_Y_COSTOS_xlsm[[Producto y N°]:[CODIGO]],2,0),"")</f>
        <v>D01B 074</v>
      </c>
      <c r="M1477" s="22">
        <v>0.2</v>
      </c>
      <c r="N1477" s="23">
        <f>+LISTAS[[#This Row],[Precio]]+(LISTAS[[#This Row],[Precio]]*M1477)</f>
        <v>2784.6480000000001</v>
      </c>
      <c r="O1477" s="24">
        <f t="shared" si="38"/>
        <v>1127.7824400000002</v>
      </c>
      <c r="Q1477" s="21">
        <f>IFERROR(O1477/LISTAS[[#This Row],[COSTO]]-1,"")</f>
        <v>0.80764203065570128</v>
      </c>
      <c r="R1477" t="str">
        <f>+LISTAS[[#This Row],[ID]]</f>
        <v>SUPLEMENTO 0,274x86</v>
      </c>
      <c r="T1477" s="29"/>
      <c r="U1477" s="25">
        <f>LISTAS[[#This Row],[COSTO]]+(LISTAS[[#This Row],[COSTO]]*T1477)</f>
        <v>623.89700000000005</v>
      </c>
      <c r="V1477" s="30">
        <f>IF(T1477="",0,U1477/LISTAS[[#This Row],[VENTA NETA]]-1)</f>
        <v>0</v>
      </c>
      <c r="X1477" s="25">
        <v>139.87200000000001</v>
      </c>
      <c r="Y1477" s="31">
        <f>IFERROR(LISTAS[[#This Row],[COSTO]]/X1477-1,"")</f>
        <v>3.4604853008464884</v>
      </c>
    </row>
    <row r="1478" spans="1:25" x14ac:dyDescent="0.2">
      <c r="A1478" s="6" t="s">
        <v>2308</v>
      </c>
      <c r="B1478" t="s">
        <v>2069</v>
      </c>
      <c r="C1478" t="s">
        <v>2309</v>
      </c>
      <c r="D1478" t="s">
        <v>2309</v>
      </c>
      <c r="E1478" s="2">
        <v>2320.54</v>
      </c>
      <c r="F1478" s="6" t="str">
        <f>+_xlfn.XLOOKUP(LISTAS[[#This Row],[ID]],_01_CODIGOS_Y_COSTOS_xlsm[Producto y N°],_01_CODIGOS_Y_COSTOS_xlsm[FABRICA],"",0,1)</f>
        <v>SKOTNICA</v>
      </c>
      <c r="G1478" s="13">
        <f>LISTAS[[#This Row],[Precio]]*(1-0.46)*(1-IF($C$3520="",0,$C$3520))</f>
        <v>939.81870000000004</v>
      </c>
      <c r="H1478" s="1">
        <f>+_xlfn.XLOOKUP(LISTAS[[#This Row],[ID]],_01_CODIGOS_Y_COSTOS_xlsm[Producto y N°],_01_CODIGOS_Y_COSTOS_xlsm[COSTO],0,0,1)</f>
        <v>623.89700000000005</v>
      </c>
      <c r="I1478" s="115">
        <f>+IFERROR(LISTAS[[#This Row],[VENTA NETA]]/LISTAS[[#This Row],[COSTO]]-1,0)</f>
        <v>0.50636835887975096</v>
      </c>
      <c r="J1478" s="33" t="str">
        <f>IFERROR(VLOOKUP(LISTAS[[#This Row],[ID]],_01_CODIGOS_Y_COSTOS_xlsm[[Producto y N°]:[CODIGO]],2,0),"")</f>
        <v>D01B 075</v>
      </c>
      <c r="M1478" s="22">
        <v>0.2</v>
      </c>
      <c r="N1478" s="23">
        <f>+LISTAS[[#This Row],[Precio]]+(LISTAS[[#This Row],[Precio]]*M1478)</f>
        <v>2784.6480000000001</v>
      </c>
      <c r="O1478" s="24">
        <f t="shared" si="38"/>
        <v>1127.7824400000002</v>
      </c>
      <c r="Q1478" s="21">
        <f>IFERROR(O1478/LISTAS[[#This Row],[COSTO]]-1,"")</f>
        <v>0.80764203065570128</v>
      </c>
      <c r="R1478" t="str">
        <f>+LISTAS[[#This Row],[ID]]</f>
        <v>SUPLEMENTO 0,275x87</v>
      </c>
      <c r="T1478" s="29"/>
      <c r="U1478" s="25">
        <f>LISTAS[[#This Row],[COSTO]]+(LISTAS[[#This Row],[COSTO]]*T1478)</f>
        <v>623.89700000000005</v>
      </c>
      <c r="V1478" s="30">
        <f>IF(T1478="",0,U1478/LISTAS[[#This Row],[VENTA NETA]]-1)</f>
        <v>0</v>
      </c>
      <c r="X1478" s="25">
        <v>139.87200000000001</v>
      </c>
      <c r="Y1478" s="31">
        <f>IFERROR(LISTAS[[#This Row],[COSTO]]/X1478-1,"")</f>
        <v>3.4604853008464884</v>
      </c>
    </row>
    <row r="1479" spans="1:25" x14ac:dyDescent="0.2">
      <c r="A1479" s="6" t="s">
        <v>2310</v>
      </c>
      <c r="B1479" t="s">
        <v>2069</v>
      </c>
      <c r="C1479" t="s">
        <v>2311</v>
      </c>
      <c r="D1479" t="s">
        <v>2311</v>
      </c>
      <c r="E1479" s="2">
        <v>2320.54</v>
      </c>
      <c r="F1479" s="6" t="str">
        <f>+_xlfn.XLOOKUP(LISTAS[[#This Row],[ID]],_01_CODIGOS_Y_COSTOS_xlsm[Producto y N°],_01_CODIGOS_Y_COSTOS_xlsm[FABRICA],"",0,1)</f>
        <v>SKOTNICA</v>
      </c>
      <c r="G1479" s="13">
        <f>LISTAS[[#This Row],[Precio]]*(1-0.46)*(1-IF($C$3520="",0,$C$3520))</f>
        <v>939.81870000000004</v>
      </c>
      <c r="H1479" s="1">
        <f>+_xlfn.XLOOKUP(LISTAS[[#This Row],[ID]],_01_CODIGOS_Y_COSTOS_xlsm[Producto y N°],_01_CODIGOS_Y_COSTOS_xlsm[COSTO],0,0,1)</f>
        <v>623.89700000000005</v>
      </c>
      <c r="I1479" s="115">
        <f>+IFERROR(LISTAS[[#This Row],[VENTA NETA]]/LISTAS[[#This Row],[COSTO]]-1,0)</f>
        <v>0.50636835887975096</v>
      </c>
      <c r="J1479" s="33" t="str">
        <f>IFERROR(VLOOKUP(LISTAS[[#This Row],[ID]],_01_CODIGOS_Y_COSTOS_xlsm[[Producto y N°]:[CODIGO]],2,0),"")</f>
        <v>D01B 076</v>
      </c>
      <c r="M1479" s="22">
        <v>0.2</v>
      </c>
      <c r="N1479" s="23">
        <f>+LISTAS[[#This Row],[Precio]]+(LISTAS[[#This Row],[Precio]]*M1479)</f>
        <v>2784.6480000000001</v>
      </c>
      <c r="O1479" s="24">
        <f t="shared" si="38"/>
        <v>1127.7824400000002</v>
      </c>
      <c r="Q1479" s="21">
        <f>IFERROR(O1479/LISTAS[[#This Row],[COSTO]]-1,"")</f>
        <v>0.80764203065570128</v>
      </c>
      <c r="R1479" t="str">
        <f>+LISTAS[[#This Row],[ID]]</f>
        <v>SUPLEMENTO 0,276x88</v>
      </c>
      <c r="T1479" s="29"/>
      <c r="U1479" s="25">
        <f>LISTAS[[#This Row],[COSTO]]+(LISTAS[[#This Row],[COSTO]]*T1479)</f>
        <v>623.89700000000005</v>
      </c>
      <c r="V1479" s="30">
        <f>IF(T1479="",0,U1479/LISTAS[[#This Row],[VENTA NETA]]-1)</f>
        <v>0</v>
      </c>
      <c r="X1479" s="25">
        <v>139.87200000000001</v>
      </c>
      <c r="Y1479" s="31">
        <f>IFERROR(LISTAS[[#This Row],[COSTO]]/X1479-1,"")</f>
        <v>3.4604853008464884</v>
      </c>
    </row>
    <row r="1480" spans="1:25" x14ac:dyDescent="0.2">
      <c r="A1480" s="6" t="s">
        <v>2312</v>
      </c>
      <c r="B1480" t="s">
        <v>2069</v>
      </c>
      <c r="C1480" t="s">
        <v>2313</v>
      </c>
      <c r="D1480" t="s">
        <v>2313</v>
      </c>
      <c r="E1480" s="2">
        <v>2541.44</v>
      </c>
      <c r="F1480" s="6" t="str">
        <f>+_xlfn.XLOOKUP(LISTAS[[#This Row],[ID]],_01_CODIGOS_Y_COSTOS_xlsm[Producto y N°],_01_CODIGOS_Y_COSTOS_xlsm[FABRICA],"",0,1)</f>
        <v>SKOTNICA</v>
      </c>
      <c r="G1480" s="13">
        <f>LISTAS[[#This Row],[Precio]]*(1-0.46)*(1-IF($C$3520="",0,$C$3520))</f>
        <v>1029.2832000000001</v>
      </c>
      <c r="H1480" s="1">
        <f>+_xlfn.XLOOKUP(LISTAS[[#This Row],[ID]],_01_CODIGOS_Y_COSTOS_xlsm[Producto y N°],_01_CODIGOS_Y_COSTOS_xlsm[COSTO],0,0,1)</f>
        <v>683.29100000000005</v>
      </c>
      <c r="I1480" s="115">
        <f>+IFERROR(LISTAS[[#This Row],[VENTA NETA]]/LISTAS[[#This Row],[COSTO]]-1,0)</f>
        <v>0.50636141848787708</v>
      </c>
      <c r="J1480" s="33" t="str">
        <f>IFERROR(VLOOKUP(LISTAS[[#This Row],[ID]],_01_CODIGOS_Y_COSTOS_xlsm[[Producto y N°]:[CODIGO]],2,0),"")</f>
        <v>D01B 077</v>
      </c>
      <c r="M1480" s="22">
        <v>0.2</v>
      </c>
      <c r="N1480" s="23">
        <f>+LISTAS[[#This Row],[Precio]]+(LISTAS[[#This Row],[Precio]]*M1480)</f>
        <v>3049.7280000000001</v>
      </c>
      <c r="O1480" s="24">
        <f t="shared" si="38"/>
        <v>1235.1398400000003</v>
      </c>
      <c r="Q1480" s="21">
        <f>IFERROR(O1480/LISTAS[[#This Row],[COSTO]]-1,"")</f>
        <v>0.80763370218545272</v>
      </c>
      <c r="R1480" t="str">
        <f>+LISTAS[[#This Row],[ID]]</f>
        <v>SUPLEMENTO 0,277x89</v>
      </c>
      <c r="T1480" s="29"/>
      <c r="U1480" s="25">
        <f>LISTAS[[#This Row],[COSTO]]+(LISTAS[[#This Row],[COSTO]]*T1480)</f>
        <v>683.29100000000005</v>
      </c>
      <c r="V1480" s="30">
        <f>IF(T1480="",0,U1480/LISTAS[[#This Row],[VENTA NETA]]-1)</f>
        <v>0</v>
      </c>
      <c r="X1480" s="25">
        <v>139.87200000000001</v>
      </c>
      <c r="Y1480" s="31">
        <f>IFERROR(LISTAS[[#This Row],[COSTO]]/X1480-1,"")</f>
        <v>3.8851163921299472</v>
      </c>
    </row>
    <row r="1481" spans="1:25" x14ac:dyDescent="0.2">
      <c r="A1481" s="6" t="s">
        <v>2314</v>
      </c>
      <c r="B1481" t="s">
        <v>2069</v>
      </c>
      <c r="C1481" t="s">
        <v>2315</v>
      </c>
      <c r="D1481" t="s">
        <v>2315</v>
      </c>
      <c r="E1481" s="2">
        <v>2541.44</v>
      </c>
      <c r="F1481" s="6" t="str">
        <f>+_xlfn.XLOOKUP(LISTAS[[#This Row],[ID]],_01_CODIGOS_Y_COSTOS_xlsm[Producto y N°],_01_CODIGOS_Y_COSTOS_xlsm[FABRICA],"",0,1)</f>
        <v>SKOTNICA</v>
      </c>
      <c r="G1481" s="13">
        <f>LISTAS[[#This Row],[Precio]]*(1-0.46)*(1-IF($C$3520="",0,$C$3520))</f>
        <v>1029.2832000000001</v>
      </c>
      <c r="H1481" s="1">
        <f>+_xlfn.XLOOKUP(LISTAS[[#This Row],[ID]],_01_CODIGOS_Y_COSTOS_xlsm[Producto y N°],_01_CODIGOS_Y_COSTOS_xlsm[COSTO],0,0,1)</f>
        <v>683.29100000000005</v>
      </c>
      <c r="I1481" s="115">
        <f>+IFERROR(LISTAS[[#This Row],[VENTA NETA]]/LISTAS[[#This Row],[COSTO]]-1,0)</f>
        <v>0.50636141848787708</v>
      </c>
      <c r="J1481" s="33" t="str">
        <f>IFERROR(VLOOKUP(LISTAS[[#This Row],[ID]],_01_CODIGOS_Y_COSTOS_xlsm[[Producto y N°]:[CODIGO]],2,0),"")</f>
        <v>D01B 078</v>
      </c>
      <c r="M1481" s="22">
        <v>0.2</v>
      </c>
      <c r="N1481" s="23">
        <f>+LISTAS[[#This Row],[Precio]]+(LISTAS[[#This Row],[Precio]]*M1481)</f>
        <v>3049.7280000000001</v>
      </c>
      <c r="O1481" s="24">
        <f t="shared" si="38"/>
        <v>1235.1398400000003</v>
      </c>
      <c r="Q1481" s="21">
        <f>IFERROR(O1481/LISTAS[[#This Row],[COSTO]]-1,"")</f>
        <v>0.80763370218545272</v>
      </c>
      <c r="R1481" t="str">
        <f>+LISTAS[[#This Row],[ID]]</f>
        <v>SUPLEMENTO 0,278x90</v>
      </c>
      <c r="T1481" s="29"/>
      <c r="U1481" s="25">
        <f>LISTAS[[#This Row],[COSTO]]+(LISTAS[[#This Row],[COSTO]]*T1481)</f>
        <v>683.29100000000005</v>
      </c>
      <c r="V1481" s="30">
        <f>IF(T1481="",0,U1481/LISTAS[[#This Row],[VENTA NETA]]-1)</f>
        <v>0</v>
      </c>
      <c r="X1481" s="25">
        <v>139.87200000000001</v>
      </c>
      <c r="Y1481" s="31">
        <f>IFERROR(LISTAS[[#This Row],[COSTO]]/X1481-1,"")</f>
        <v>3.8851163921299472</v>
      </c>
    </row>
    <row r="1482" spans="1:25" x14ac:dyDescent="0.2">
      <c r="A1482" s="6" t="s">
        <v>2316</v>
      </c>
      <c r="B1482" t="s">
        <v>2069</v>
      </c>
      <c r="C1482" t="s">
        <v>2317</v>
      </c>
      <c r="D1482" t="s">
        <v>2317</v>
      </c>
      <c r="E1482" s="2">
        <v>2541.44</v>
      </c>
      <c r="F1482" s="6" t="str">
        <f>+_xlfn.XLOOKUP(LISTAS[[#This Row],[ID]],_01_CODIGOS_Y_COSTOS_xlsm[Producto y N°],_01_CODIGOS_Y_COSTOS_xlsm[FABRICA],"",0,1)</f>
        <v>SKOTNICA</v>
      </c>
      <c r="G1482" s="13">
        <f>LISTAS[[#This Row],[Precio]]*(1-0.46)*(1-IF($C$3520="",0,$C$3520))</f>
        <v>1029.2832000000001</v>
      </c>
      <c r="H1482" s="1">
        <f>+_xlfn.XLOOKUP(LISTAS[[#This Row],[ID]],_01_CODIGOS_Y_COSTOS_xlsm[Producto y N°],_01_CODIGOS_Y_COSTOS_xlsm[COSTO],0,0,1)</f>
        <v>683.29100000000005</v>
      </c>
      <c r="I1482" s="115">
        <f>+IFERROR(LISTAS[[#This Row],[VENTA NETA]]/LISTAS[[#This Row],[COSTO]]-1,0)</f>
        <v>0.50636141848787708</v>
      </c>
      <c r="J1482" s="33" t="str">
        <f>IFERROR(VLOOKUP(LISTAS[[#This Row],[ID]],_01_CODIGOS_Y_COSTOS_xlsm[[Producto y N°]:[CODIGO]],2,0),"")</f>
        <v>D01B 079</v>
      </c>
      <c r="M1482" s="22">
        <v>0.2</v>
      </c>
      <c r="N1482" s="23">
        <f>+LISTAS[[#This Row],[Precio]]+(LISTAS[[#This Row],[Precio]]*M1482)</f>
        <v>3049.7280000000001</v>
      </c>
      <c r="O1482" s="24">
        <f t="shared" si="38"/>
        <v>1235.1398400000003</v>
      </c>
      <c r="Q1482" s="21">
        <f>IFERROR(O1482/LISTAS[[#This Row],[COSTO]]-1,"")</f>
        <v>0.80763370218545272</v>
      </c>
      <c r="R1482" t="str">
        <f>+LISTAS[[#This Row],[ID]]</f>
        <v>SUPLEMENTO 0,279x91</v>
      </c>
      <c r="T1482" s="29"/>
      <c r="U1482" s="25">
        <f>LISTAS[[#This Row],[COSTO]]+(LISTAS[[#This Row],[COSTO]]*T1482)</f>
        <v>683.29100000000005</v>
      </c>
      <c r="V1482" s="30">
        <f>IF(T1482="",0,U1482/LISTAS[[#This Row],[VENTA NETA]]-1)</f>
        <v>0</v>
      </c>
      <c r="X1482" s="25">
        <v>139.87200000000001</v>
      </c>
      <c r="Y1482" s="31">
        <f>IFERROR(LISTAS[[#This Row],[COSTO]]/X1482-1,"")</f>
        <v>3.8851163921299472</v>
      </c>
    </row>
    <row r="1483" spans="1:25" x14ac:dyDescent="0.2">
      <c r="A1483" s="6" t="s">
        <v>2318</v>
      </c>
      <c r="B1483" t="s">
        <v>2069</v>
      </c>
      <c r="C1483" t="s">
        <v>2319</v>
      </c>
      <c r="D1483" t="s">
        <v>2319</v>
      </c>
      <c r="E1483" s="2">
        <v>2541.44</v>
      </c>
      <c r="F1483" s="6" t="str">
        <f>+_xlfn.XLOOKUP(LISTAS[[#This Row],[ID]],_01_CODIGOS_Y_COSTOS_xlsm[Producto y N°],_01_CODIGOS_Y_COSTOS_xlsm[FABRICA],"",0,1)</f>
        <v>SKOTNICA</v>
      </c>
      <c r="G1483" s="13">
        <f>LISTAS[[#This Row],[Precio]]*(1-0.46)*(1-IF($C$3520="",0,$C$3520))</f>
        <v>1029.2832000000001</v>
      </c>
      <c r="H1483" s="1">
        <f>+_xlfn.XLOOKUP(LISTAS[[#This Row],[ID]],_01_CODIGOS_Y_COSTOS_xlsm[Producto y N°],_01_CODIGOS_Y_COSTOS_xlsm[COSTO],0,0,1)</f>
        <v>683.29100000000005</v>
      </c>
      <c r="I1483" s="115">
        <f>+IFERROR(LISTAS[[#This Row],[VENTA NETA]]/LISTAS[[#This Row],[COSTO]]-1,0)</f>
        <v>0.50636141848787708</v>
      </c>
      <c r="J1483" s="33" t="str">
        <f>IFERROR(VLOOKUP(LISTAS[[#This Row],[ID]],_01_CODIGOS_Y_COSTOS_xlsm[[Producto y N°]:[CODIGO]],2,0),"")</f>
        <v>D01B 080</v>
      </c>
      <c r="M1483" s="22">
        <v>0.2</v>
      </c>
      <c r="N1483" s="23">
        <f>+LISTAS[[#This Row],[Precio]]+(LISTAS[[#This Row],[Precio]]*M1483)</f>
        <v>3049.7280000000001</v>
      </c>
      <c r="O1483" s="24">
        <f t="shared" si="38"/>
        <v>1235.1398400000003</v>
      </c>
      <c r="Q1483" s="21">
        <f>IFERROR(O1483/LISTAS[[#This Row],[COSTO]]-1,"")</f>
        <v>0.80763370218545272</v>
      </c>
      <c r="R1483" t="str">
        <f>+LISTAS[[#This Row],[ID]]</f>
        <v>SUPLEMENTO 0,280x92</v>
      </c>
      <c r="T1483" s="29"/>
      <c r="U1483" s="25">
        <f>LISTAS[[#This Row],[COSTO]]+(LISTAS[[#This Row],[COSTO]]*T1483)</f>
        <v>683.29100000000005</v>
      </c>
      <c r="V1483" s="30">
        <f>IF(T1483="",0,U1483/LISTAS[[#This Row],[VENTA NETA]]-1)</f>
        <v>0</v>
      </c>
      <c r="X1483" s="25">
        <v>144.38399999999999</v>
      </c>
      <c r="Y1483" s="31">
        <f>IFERROR(LISTAS[[#This Row],[COSTO]]/X1483-1,"")</f>
        <v>3.7324565048758878</v>
      </c>
    </row>
    <row r="1484" spans="1:25" x14ac:dyDescent="0.2">
      <c r="A1484" s="6" t="s">
        <v>2320</v>
      </c>
      <c r="B1484" t="s">
        <v>2069</v>
      </c>
      <c r="C1484" t="s">
        <v>2321</v>
      </c>
      <c r="D1484" t="s">
        <v>2321</v>
      </c>
      <c r="E1484" s="2">
        <v>0</v>
      </c>
      <c r="F1484" s="6" t="str">
        <f>+_xlfn.XLOOKUP(LISTAS[[#This Row],[ID]],_01_CODIGOS_Y_COSTOS_xlsm[Producto y N°],_01_CODIGOS_Y_COSTOS_xlsm[FABRICA],"",0,1)</f>
        <v>SKOTNICA</v>
      </c>
      <c r="G1484" s="13">
        <f>LISTAS[[#This Row],[Precio]]*(1-0.46)*(1-IF($C$3520="",0,$C$3520))</f>
        <v>0</v>
      </c>
      <c r="H1484" s="1">
        <f>+_xlfn.XLOOKUP(LISTAS[[#This Row],[ID]],_01_CODIGOS_Y_COSTOS_xlsm[Producto y N°],_01_CODIGOS_Y_COSTOS_xlsm[COSTO],0,0,1)</f>
        <v>0</v>
      </c>
      <c r="I1484" s="115">
        <f>+IFERROR(LISTAS[[#This Row],[VENTA NETA]]/LISTAS[[#This Row],[COSTO]]-1,0)</f>
        <v>0</v>
      </c>
      <c r="J1484" s="33" t="str">
        <f>IFERROR(VLOOKUP(LISTAS[[#This Row],[ID]],_01_CODIGOS_Y_COSTOS_xlsm[[Producto y N°]:[CODIGO]],2,0),"")</f>
        <v/>
      </c>
      <c r="M1484" s="22">
        <v>0</v>
      </c>
      <c r="N1484" s="23">
        <f>+LISTAS[[#This Row],[Precio]]+(LISTAS[[#This Row],[Precio]]*M1484)</f>
        <v>0</v>
      </c>
      <c r="O1484" s="24">
        <f t="shared" si="38"/>
        <v>0</v>
      </c>
      <c r="Q1484" s="21" t="str">
        <f>IFERROR(O1484/LISTAS[[#This Row],[COSTO]]-1,"")</f>
        <v/>
      </c>
      <c r="R1484" t="str">
        <f>+LISTAS[[#This Row],[ID]]</f>
        <v>SUPLEMENTO 0,281x94</v>
      </c>
      <c r="T1484" s="29"/>
      <c r="U1484" s="25">
        <f>LISTAS[[#This Row],[COSTO]]+(LISTAS[[#This Row],[COSTO]]*T1484)</f>
        <v>0</v>
      </c>
      <c r="V1484" s="30">
        <f>IF(T1484="",0,U1484/LISTAS[[#This Row],[VENTA NETA]]-1)</f>
        <v>0</v>
      </c>
      <c r="X1484" s="25">
        <v>144.38399999999999</v>
      </c>
      <c r="Y1484" s="31">
        <f>IFERROR(LISTAS[[#This Row],[COSTO]]/X1484-1,"")</f>
        <v>-1</v>
      </c>
    </row>
    <row r="1485" spans="1:25" x14ac:dyDescent="0.2">
      <c r="A1485" s="6" t="s">
        <v>2322</v>
      </c>
      <c r="B1485" t="s">
        <v>2069</v>
      </c>
      <c r="C1485" t="s">
        <v>2323</v>
      </c>
      <c r="D1485" t="s">
        <v>2323</v>
      </c>
      <c r="E1485" s="2">
        <v>0</v>
      </c>
      <c r="F1485" s="6" t="str">
        <f>+_xlfn.XLOOKUP(LISTAS[[#This Row],[ID]],_01_CODIGOS_Y_COSTOS_xlsm[Producto y N°],_01_CODIGOS_Y_COSTOS_xlsm[FABRICA],"",0,1)</f>
        <v>SKOTNICA</v>
      </c>
      <c r="G1485" s="13">
        <f>LISTAS[[#This Row],[Precio]]*(1-0.46)*(1-IF($C$3520="",0,$C$3520))</f>
        <v>0</v>
      </c>
      <c r="H1485" s="1">
        <f>+_xlfn.XLOOKUP(LISTAS[[#This Row],[ID]],_01_CODIGOS_Y_COSTOS_xlsm[Producto y N°],_01_CODIGOS_Y_COSTOS_xlsm[COSTO],0,0,1)</f>
        <v>0</v>
      </c>
      <c r="I1485" s="115">
        <f>+IFERROR(LISTAS[[#This Row],[VENTA NETA]]/LISTAS[[#This Row],[COSTO]]-1,0)</f>
        <v>0</v>
      </c>
      <c r="J1485" s="33" t="str">
        <f>IFERROR(VLOOKUP(LISTAS[[#This Row],[ID]],_01_CODIGOS_Y_COSTOS_xlsm[[Producto y N°]:[CODIGO]],2,0),"")</f>
        <v/>
      </c>
      <c r="M1485" s="22">
        <v>0</v>
      </c>
      <c r="N1485" s="23">
        <f>+LISTAS[[#This Row],[Precio]]+(LISTAS[[#This Row],[Precio]]*M1485)</f>
        <v>0</v>
      </c>
      <c r="O1485" s="24">
        <f t="shared" si="38"/>
        <v>0</v>
      </c>
      <c r="Q1485" s="21" t="str">
        <f>IFERROR(O1485/LISTAS[[#This Row],[COSTO]]-1,"")</f>
        <v/>
      </c>
      <c r="R1485" t="str">
        <f>+LISTAS[[#This Row],[ID]]</f>
        <v>SUPLEMENTO 0,282x95</v>
      </c>
      <c r="T1485" s="29"/>
      <c r="U1485" s="25">
        <f>LISTAS[[#This Row],[COSTO]]+(LISTAS[[#This Row],[COSTO]]*T1485)</f>
        <v>0</v>
      </c>
      <c r="V1485" s="30">
        <f>IF(T1485="",0,U1485/LISTAS[[#This Row],[VENTA NETA]]-1)</f>
        <v>0</v>
      </c>
      <c r="X1485" s="25">
        <v>144.38399999999999</v>
      </c>
      <c r="Y1485" s="31">
        <f>IFERROR(LISTAS[[#This Row],[COSTO]]/X1485-1,"")</f>
        <v>-1</v>
      </c>
    </row>
    <row r="1486" spans="1:25" x14ac:dyDescent="0.2">
      <c r="A1486" s="6" t="s">
        <v>2324</v>
      </c>
      <c r="B1486" t="s">
        <v>2069</v>
      </c>
      <c r="C1486" t="s">
        <v>2325</v>
      </c>
      <c r="D1486" t="s">
        <v>2325</v>
      </c>
      <c r="E1486" s="2">
        <v>0</v>
      </c>
      <c r="F1486" s="6" t="str">
        <f>+_xlfn.XLOOKUP(LISTAS[[#This Row],[ID]],_01_CODIGOS_Y_COSTOS_xlsm[Producto y N°],_01_CODIGOS_Y_COSTOS_xlsm[FABRICA],"",0,1)</f>
        <v>SKOTNICA</v>
      </c>
      <c r="G1486" s="13">
        <f>LISTAS[[#This Row],[Precio]]*(1-0.46)*(1-IF($C$3520="",0,$C$3520))</f>
        <v>0</v>
      </c>
      <c r="H1486" s="1">
        <f>+_xlfn.XLOOKUP(LISTAS[[#This Row],[ID]],_01_CODIGOS_Y_COSTOS_xlsm[Producto y N°],_01_CODIGOS_Y_COSTOS_xlsm[COSTO],0,0,1)</f>
        <v>0</v>
      </c>
      <c r="I1486" s="115">
        <f>+IFERROR(LISTAS[[#This Row],[VENTA NETA]]/LISTAS[[#This Row],[COSTO]]-1,0)</f>
        <v>0</v>
      </c>
      <c r="J1486" s="33" t="str">
        <f>IFERROR(VLOOKUP(LISTAS[[#This Row],[ID]],_01_CODIGOS_Y_COSTOS_xlsm[[Producto y N°]:[CODIGO]],2,0),"")</f>
        <v/>
      </c>
      <c r="M1486" s="22">
        <v>0</v>
      </c>
      <c r="N1486" s="23">
        <f>+LISTAS[[#This Row],[Precio]]+(LISTAS[[#This Row],[Precio]]*M1486)</f>
        <v>0</v>
      </c>
      <c r="O1486" s="24">
        <f t="shared" si="38"/>
        <v>0</v>
      </c>
      <c r="Q1486" s="21" t="str">
        <f>IFERROR(O1486/LISTAS[[#This Row],[COSTO]]-1,"")</f>
        <v/>
      </c>
      <c r="R1486" t="str">
        <f>+LISTAS[[#This Row],[ID]]</f>
        <v>SUPLEMENTO 0,283x96</v>
      </c>
      <c r="T1486" s="29"/>
      <c r="U1486" s="25">
        <f>LISTAS[[#This Row],[COSTO]]+(LISTAS[[#This Row],[COSTO]]*T1486)</f>
        <v>0</v>
      </c>
      <c r="V1486" s="30">
        <f>IF(T1486="",0,U1486/LISTAS[[#This Row],[VENTA NETA]]-1)</f>
        <v>0</v>
      </c>
      <c r="X1486" s="25">
        <v>148.89599999999999</v>
      </c>
      <c r="Y1486" s="31">
        <f>IFERROR(LISTAS[[#This Row],[COSTO]]/X1486-1,"")</f>
        <v>-1</v>
      </c>
    </row>
    <row r="1487" spans="1:25" x14ac:dyDescent="0.2">
      <c r="A1487" s="6" t="s">
        <v>2326</v>
      </c>
      <c r="B1487" t="s">
        <v>2069</v>
      </c>
      <c r="C1487" t="s">
        <v>2327</v>
      </c>
      <c r="D1487" t="s">
        <v>2327</v>
      </c>
      <c r="E1487" s="2">
        <v>0</v>
      </c>
      <c r="F1487" s="6" t="str">
        <f>+_xlfn.XLOOKUP(LISTAS[[#This Row],[ID]],_01_CODIGOS_Y_COSTOS_xlsm[Producto y N°],_01_CODIGOS_Y_COSTOS_xlsm[FABRICA],"",0,1)</f>
        <v>SKOTNICA</v>
      </c>
      <c r="G1487" s="13">
        <f>LISTAS[[#This Row],[Precio]]*(1-0.46)*(1-IF($C$3520="",0,$C$3520))</f>
        <v>0</v>
      </c>
      <c r="H1487" s="1">
        <f>+_xlfn.XLOOKUP(LISTAS[[#This Row],[ID]],_01_CODIGOS_Y_COSTOS_xlsm[Producto y N°],_01_CODIGOS_Y_COSTOS_xlsm[COSTO],0,0,1)</f>
        <v>0</v>
      </c>
      <c r="I1487" s="115">
        <f>+IFERROR(LISTAS[[#This Row],[VENTA NETA]]/LISTAS[[#This Row],[COSTO]]-1,0)</f>
        <v>0</v>
      </c>
      <c r="J1487" s="33" t="str">
        <f>IFERROR(VLOOKUP(LISTAS[[#This Row],[ID]],_01_CODIGOS_Y_COSTOS_xlsm[[Producto y N°]:[CODIGO]],2,0),"")</f>
        <v/>
      </c>
      <c r="M1487" s="22">
        <v>0</v>
      </c>
      <c r="N1487" s="23">
        <f>+LISTAS[[#This Row],[Precio]]+(LISTAS[[#This Row],[Precio]]*M1487)</f>
        <v>0</v>
      </c>
      <c r="O1487" s="24">
        <f t="shared" si="38"/>
        <v>0</v>
      </c>
      <c r="Q1487" s="21" t="str">
        <f>IFERROR(O1487/LISTAS[[#This Row],[COSTO]]-1,"")</f>
        <v/>
      </c>
      <c r="R1487" t="str">
        <f>+LISTAS[[#This Row],[ID]]</f>
        <v>SUPLEMENTO 0,284x97</v>
      </c>
      <c r="T1487" s="29"/>
      <c r="U1487" s="25">
        <f>LISTAS[[#This Row],[COSTO]]+(LISTAS[[#This Row],[COSTO]]*T1487)</f>
        <v>0</v>
      </c>
      <c r="V1487" s="30">
        <f>IF(T1487="",0,U1487/LISTAS[[#This Row],[VENTA NETA]]-1)</f>
        <v>0</v>
      </c>
      <c r="X1487" s="25">
        <v>148.89599999999999</v>
      </c>
      <c r="Y1487" s="31">
        <f>IFERROR(LISTAS[[#This Row],[COSTO]]/X1487-1,"")</f>
        <v>-1</v>
      </c>
    </row>
    <row r="1488" spans="1:25" x14ac:dyDescent="0.2">
      <c r="A1488" s="6" t="s">
        <v>2328</v>
      </c>
      <c r="B1488" t="s">
        <v>2069</v>
      </c>
      <c r="C1488" t="s">
        <v>2329</v>
      </c>
      <c r="D1488" t="s">
        <v>2329</v>
      </c>
      <c r="E1488" s="2">
        <v>0</v>
      </c>
      <c r="F1488" s="6" t="str">
        <f>+_xlfn.XLOOKUP(LISTAS[[#This Row],[ID]],_01_CODIGOS_Y_COSTOS_xlsm[Producto y N°],_01_CODIGOS_Y_COSTOS_xlsm[FABRICA],"",0,1)</f>
        <v>SKOTNICA</v>
      </c>
      <c r="G1488" s="13">
        <f>LISTAS[[#This Row],[Precio]]*(1-0.46)*(1-IF($C$3520="",0,$C$3520))</f>
        <v>0</v>
      </c>
      <c r="H1488" s="1">
        <f>+_xlfn.XLOOKUP(LISTAS[[#This Row],[ID]],_01_CODIGOS_Y_COSTOS_xlsm[Producto y N°],_01_CODIGOS_Y_COSTOS_xlsm[COSTO],0,0,1)</f>
        <v>0</v>
      </c>
      <c r="I1488" s="115">
        <f>+IFERROR(LISTAS[[#This Row],[VENTA NETA]]/LISTAS[[#This Row],[COSTO]]-1,0)</f>
        <v>0</v>
      </c>
      <c r="J1488" s="33" t="str">
        <f>IFERROR(VLOOKUP(LISTAS[[#This Row],[ID]],_01_CODIGOS_Y_COSTOS_xlsm[[Producto y N°]:[CODIGO]],2,0),"")</f>
        <v/>
      </c>
      <c r="M1488" s="22">
        <v>0</v>
      </c>
      <c r="N1488" s="23">
        <f>+LISTAS[[#This Row],[Precio]]+(LISTAS[[#This Row],[Precio]]*M1488)</f>
        <v>0</v>
      </c>
      <c r="O1488" s="24">
        <f t="shared" si="38"/>
        <v>0</v>
      </c>
      <c r="Q1488" s="21" t="str">
        <f>IFERROR(O1488/LISTAS[[#This Row],[COSTO]]-1,"")</f>
        <v/>
      </c>
      <c r="R1488" t="str">
        <f>+LISTAS[[#This Row],[ID]]</f>
        <v>SUPLEMENTO 0,285x98</v>
      </c>
      <c r="T1488" s="29"/>
      <c r="U1488" s="25">
        <f>LISTAS[[#This Row],[COSTO]]+(LISTAS[[#This Row],[COSTO]]*T1488)</f>
        <v>0</v>
      </c>
      <c r="V1488" s="30">
        <f>IF(T1488="",0,U1488/LISTAS[[#This Row],[VENTA NETA]]-1)</f>
        <v>0</v>
      </c>
      <c r="X1488" s="25">
        <v>148.89599999999999</v>
      </c>
      <c r="Y1488" s="31">
        <f>IFERROR(LISTAS[[#This Row],[COSTO]]/X1488-1,"")</f>
        <v>-1</v>
      </c>
    </row>
    <row r="1489" spans="1:25" x14ac:dyDescent="0.2">
      <c r="A1489" s="6" t="s">
        <v>2330</v>
      </c>
      <c r="B1489" t="s">
        <v>2069</v>
      </c>
      <c r="C1489" t="s">
        <v>2331</v>
      </c>
      <c r="D1489" t="s">
        <v>2331</v>
      </c>
      <c r="E1489" s="2">
        <v>0</v>
      </c>
      <c r="F1489" s="6" t="str">
        <f>+_xlfn.XLOOKUP(LISTAS[[#This Row],[ID]],_01_CODIGOS_Y_COSTOS_xlsm[Producto y N°],_01_CODIGOS_Y_COSTOS_xlsm[FABRICA],"",0,1)</f>
        <v>SKOTNICA</v>
      </c>
      <c r="G1489" s="13">
        <f>LISTAS[[#This Row],[Precio]]*(1-0.46)*(1-IF($C$3520="",0,$C$3520))</f>
        <v>0</v>
      </c>
      <c r="H1489" s="1">
        <f>+_xlfn.XLOOKUP(LISTAS[[#This Row],[ID]],_01_CODIGOS_Y_COSTOS_xlsm[Producto y N°],_01_CODIGOS_Y_COSTOS_xlsm[COSTO],0,0,1)</f>
        <v>0</v>
      </c>
      <c r="I1489" s="115">
        <f>+IFERROR(LISTAS[[#This Row],[VENTA NETA]]/LISTAS[[#This Row],[COSTO]]-1,0)</f>
        <v>0</v>
      </c>
      <c r="J1489" s="33" t="str">
        <f>IFERROR(VLOOKUP(LISTAS[[#This Row],[ID]],_01_CODIGOS_Y_COSTOS_xlsm[[Producto y N°]:[CODIGO]],2,0),"")</f>
        <v/>
      </c>
      <c r="M1489" s="22">
        <v>0</v>
      </c>
      <c r="N1489" s="23">
        <f>+LISTAS[[#This Row],[Precio]]+(LISTAS[[#This Row],[Precio]]*M1489)</f>
        <v>0</v>
      </c>
      <c r="O1489" s="24">
        <f t="shared" si="38"/>
        <v>0</v>
      </c>
      <c r="Q1489" s="21" t="str">
        <f>IFERROR(O1489/LISTAS[[#This Row],[COSTO]]-1,"")</f>
        <v/>
      </c>
      <c r="R1489" t="str">
        <f>+LISTAS[[#This Row],[ID]]</f>
        <v>SUPLEMENTO 0,286x99</v>
      </c>
      <c r="T1489" s="29"/>
      <c r="U1489" s="25">
        <f>LISTAS[[#This Row],[COSTO]]+(LISTAS[[#This Row],[COSTO]]*T1489)</f>
        <v>0</v>
      </c>
      <c r="V1489" s="30">
        <f>IF(T1489="",0,U1489/LISTAS[[#This Row],[VENTA NETA]]-1)</f>
        <v>0</v>
      </c>
      <c r="X1489" s="25">
        <v>153.40799999999999</v>
      </c>
      <c r="Y1489" s="31">
        <f>IFERROR(LISTAS[[#This Row],[COSTO]]/X1489-1,"")</f>
        <v>-1</v>
      </c>
    </row>
    <row r="1490" spans="1:25" x14ac:dyDescent="0.2">
      <c r="A1490" s="6" t="s">
        <v>2332</v>
      </c>
      <c r="B1490" t="s">
        <v>2069</v>
      </c>
      <c r="C1490" t="s">
        <v>2333</v>
      </c>
      <c r="D1490" t="s">
        <v>2333</v>
      </c>
      <c r="E1490" s="2">
        <v>0</v>
      </c>
      <c r="F1490" s="6" t="str">
        <f>+_xlfn.XLOOKUP(LISTAS[[#This Row],[ID]],_01_CODIGOS_Y_COSTOS_xlsm[Producto y N°],_01_CODIGOS_Y_COSTOS_xlsm[FABRICA],"",0,1)</f>
        <v>SKOTNICA</v>
      </c>
      <c r="G1490" s="13">
        <f>LISTAS[[#This Row],[Precio]]*(1-0.46)*(1-IF($C$3520="",0,$C$3520))</f>
        <v>0</v>
      </c>
      <c r="H1490" s="1">
        <f>+_xlfn.XLOOKUP(LISTAS[[#This Row],[ID]],_01_CODIGOS_Y_COSTOS_xlsm[Producto y N°],_01_CODIGOS_Y_COSTOS_xlsm[COSTO],0,0,1)</f>
        <v>0</v>
      </c>
      <c r="I1490" s="115">
        <f>+IFERROR(LISTAS[[#This Row],[VENTA NETA]]/LISTAS[[#This Row],[COSTO]]-1,0)</f>
        <v>0</v>
      </c>
      <c r="J1490" s="33" t="str">
        <f>IFERROR(VLOOKUP(LISTAS[[#This Row],[ID]],_01_CODIGOS_Y_COSTOS_xlsm[[Producto y N°]:[CODIGO]],2,0),"")</f>
        <v/>
      </c>
      <c r="M1490" s="22">
        <v>0</v>
      </c>
      <c r="N1490" s="23">
        <f>+LISTAS[[#This Row],[Precio]]+(LISTAS[[#This Row],[Precio]]*M1490)</f>
        <v>0</v>
      </c>
      <c r="O1490" s="24">
        <f t="shared" si="38"/>
        <v>0</v>
      </c>
      <c r="Q1490" s="21" t="str">
        <f>IFERROR(O1490/LISTAS[[#This Row],[COSTO]]-1,"")</f>
        <v/>
      </c>
      <c r="R1490" t="str">
        <f>+LISTAS[[#This Row],[ID]]</f>
        <v>SUPLEMENTO 0,287x100</v>
      </c>
      <c r="T1490" s="29"/>
      <c r="U1490" s="25">
        <f>LISTAS[[#This Row],[COSTO]]+(LISTAS[[#This Row],[COSTO]]*T1490)</f>
        <v>0</v>
      </c>
      <c r="V1490" s="30">
        <f>IF(T1490="",0,U1490/LISTAS[[#This Row],[VENTA NETA]]-1)</f>
        <v>0</v>
      </c>
      <c r="X1490" s="25">
        <v>153.40799999999999</v>
      </c>
      <c r="Y1490" s="31">
        <f>IFERROR(LISTAS[[#This Row],[COSTO]]/X1490-1,"")</f>
        <v>-1</v>
      </c>
    </row>
    <row r="1491" spans="1:25" x14ac:dyDescent="0.2">
      <c r="A1491" s="6" t="s">
        <v>2334</v>
      </c>
      <c r="B1491" t="s">
        <v>2069</v>
      </c>
      <c r="C1491" t="s">
        <v>2335</v>
      </c>
      <c r="D1491" t="s">
        <v>2335</v>
      </c>
      <c r="E1491" s="2">
        <v>0</v>
      </c>
      <c r="F1491" s="6" t="str">
        <f>+_xlfn.XLOOKUP(LISTAS[[#This Row],[ID]],_01_CODIGOS_Y_COSTOS_xlsm[Producto y N°],_01_CODIGOS_Y_COSTOS_xlsm[FABRICA],"",0,1)</f>
        <v>SKOTNICA</v>
      </c>
      <c r="G1491" s="13">
        <f>LISTAS[[#This Row],[Precio]]*(1-0.46)*(1-IF($C$3520="",0,$C$3520))</f>
        <v>0</v>
      </c>
      <c r="H1491" s="1">
        <f>+_xlfn.XLOOKUP(LISTAS[[#This Row],[ID]],_01_CODIGOS_Y_COSTOS_xlsm[Producto y N°],_01_CODIGOS_Y_COSTOS_xlsm[COSTO],0,0,1)</f>
        <v>0</v>
      </c>
      <c r="I1491" s="115">
        <f>+IFERROR(LISTAS[[#This Row],[VENTA NETA]]/LISTAS[[#This Row],[COSTO]]-1,0)</f>
        <v>0</v>
      </c>
      <c r="J1491" s="33" t="str">
        <f>IFERROR(VLOOKUP(LISTAS[[#This Row],[ID]],_01_CODIGOS_Y_COSTOS_xlsm[[Producto y N°]:[CODIGO]],2,0),"")</f>
        <v/>
      </c>
      <c r="M1491" s="22">
        <v>0</v>
      </c>
      <c r="N1491" s="23">
        <f>+LISTAS[[#This Row],[Precio]]+(LISTAS[[#This Row],[Precio]]*M1491)</f>
        <v>0</v>
      </c>
      <c r="O1491" s="24">
        <f t="shared" si="38"/>
        <v>0</v>
      </c>
      <c r="Q1491" s="21" t="str">
        <f>IFERROR(O1491/LISTAS[[#This Row],[COSTO]]-1,"")</f>
        <v/>
      </c>
      <c r="R1491" t="str">
        <f>+LISTAS[[#This Row],[ID]]</f>
        <v>SUPLEMENTO 0,288x101</v>
      </c>
      <c r="T1491" s="29"/>
      <c r="U1491" s="25">
        <f>LISTAS[[#This Row],[COSTO]]+(LISTAS[[#This Row],[COSTO]]*T1491)</f>
        <v>0</v>
      </c>
      <c r="V1491" s="30">
        <f>IF(T1491="",0,U1491/LISTAS[[#This Row],[VENTA NETA]]-1)</f>
        <v>0</v>
      </c>
      <c r="X1491" s="25">
        <v>153.40799999999999</v>
      </c>
      <c r="Y1491" s="31">
        <f>IFERROR(LISTAS[[#This Row],[COSTO]]/X1491-1,"")</f>
        <v>-1</v>
      </c>
    </row>
    <row r="1492" spans="1:25" x14ac:dyDescent="0.2">
      <c r="A1492" s="6" t="s">
        <v>2336</v>
      </c>
      <c r="B1492" t="s">
        <v>2069</v>
      </c>
      <c r="C1492" t="s">
        <v>2337</v>
      </c>
      <c r="D1492" t="s">
        <v>2337</v>
      </c>
      <c r="E1492" s="2">
        <v>0</v>
      </c>
      <c r="F1492" s="6" t="str">
        <f>+_xlfn.XLOOKUP(LISTAS[[#This Row],[ID]],_01_CODIGOS_Y_COSTOS_xlsm[Producto y N°],_01_CODIGOS_Y_COSTOS_xlsm[FABRICA],"",0,1)</f>
        <v>SKOTNICA</v>
      </c>
      <c r="G1492" s="13">
        <f>LISTAS[[#This Row],[Precio]]*(1-0.46)*(1-IF($C$3520="",0,$C$3520))</f>
        <v>0</v>
      </c>
      <c r="H1492" s="1">
        <f>+_xlfn.XLOOKUP(LISTAS[[#This Row],[ID]],_01_CODIGOS_Y_COSTOS_xlsm[Producto y N°],_01_CODIGOS_Y_COSTOS_xlsm[COSTO],0,0,1)</f>
        <v>0</v>
      </c>
      <c r="I1492" s="115">
        <f>+IFERROR(LISTAS[[#This Row],[VENTA NETA]]/LISTAS[[#This Row],[COSTO]]-1,0)</f>
        <v>0</v>
      </c>
      <c r="J1492" s="33" t="str">
        <f>IFERROR(VLOOKUP(LISTAS[[#This Row],[ID]],_01_CODIGOS_Y_COSTOS_xlsm[[Producto y N°]:[CODIGO]],2,0),"")</f>
        <v/>
      </c>
      <c r="M1492" s="22">
        <v>0</v>
      </c>
      <c r="N1492" s="23">
        <f>+LISTAS[[#This Row],[Precio]]+(LISTAS[[#This Row],[Precio]]*M1492)</f>
        <v>0</v>
      </c>
      <c r="O1492" s="24">
        <f t="shared" si="38"/>
        <v>0</v>
      </c>
      <c r="Q1492" s="21" t="str">
        <f>IFERROR(O1492/LISTAS[[#This Row],[COSTO]]-1,"")</f>
        <v/>
      </c>
      <c r="R1492" t="str">
        <f>+LISTAS[[#This Row],[ID]]</f>
        <v>SUPLEMENTO 0,289x102</v>
      </c>
      <c r="T1492" s="29"/>
      <c r="U1492" s="25">
        <f>LISTAS[[#This Row],[COSTO]]+(LISTAS[[#This Row],[COSTO]]*T1492)</f>
        <v>0</v>
      </c>
      <c r="V1492" s="30">
        <f>IF(T1492="",0,U1492/LISTAS[[#This Row],[VENTA NETA]]-1)</f>
        <v>0</v>
      </c>
      <c r="X1492" s="25">
        <v>153.40799999999999</v>
      </c>
      <c r="Y1492" s="31">
        <f>IFERROR(LISTAS[[#This Row],[COSTO]]/X1492-1,"")</f>
        <v>-1</v>
      </c>
    </row>
    <row r="1493" spans="1:25" x14ac:dyDescent="0.2">
      <c r="A1493" s="6" t="s">
        <v>2338</v>
      </c>
      <c r="B1493" t="s">
        <v>2069</v>
      </c>
      <c r="C1493" t="s">
        <v>2339</v>
      </c>
      <c r="D1493" t="s">
        <v>2339</v>
      </c>
      <c r="E1493" s="2">
        <v>0</v>
      </c>
      <c r="F1493" s="6" t="str">
        <f>+_xlfn.XLOOKUP(LISTAS[[#This Row],[ID]],_01_CODIGOS_Y_COSTOS_xlsm[Producto y N°],_01_CODIGOS_Y_COSTOS_xlsm[FABRICA],"",0,1)</f>
        <v>SKOTNICA</v>
      </c>
      <c r="G1493" s="13">
        <f>LISTAS[[#This Row],[Precio]]*(1-0.46)*(1-IF($C$3520="",0,$C$3520))</f>
        <v>0</v>
      </c>
      <c r="H1493" s="1">
        <f>+_xlfn.XLOOKUP(LISTAS[[#This Row],[ID]],_01_CODIGOS_Y_COSTOS_xlsm[Producto y N°],_01_CODIGOS_Y_COSTOS_xlsm[COSTO],0,0,1)</f>
        <v>0</v>
      </c>
      <c r="I1493" s="115">
        <f>+IFERROR(LISTAS[[#This Row],[VENTA NETA]]/LISTAS[[#This Row],[COSTO]]-1,0)</f>
        <v>0</v>
      </c>
      <c r="J1493" s="33" t="str">
        <f>IFERROR(VLOOKUP(LISTAS[[#This Row],[ID]],_01_CODIGOS_Y_COSTOS_xlsm[[Producto y N°]:[CODIGO]],2,0),"")</f>
        <v/>
      </c>
      <c r="M1493" s="22">
        <v>0</v>
      </c>
      <c r="N1493" s="23">
        <f>+LISTAS[[#This Row],[Precio]]+(LISTAS[[#This Row],[Precio]]*M1493)</f>
        <v>0</v>
      </c>
      <c r="O1493" s="24">
        <f t="shared" si="38"/>
        <v>0</v>
      </c>
      <c r="Q1493" s="21" t="str">
        <f>IFERROR(O1493/LISTAS[[#This Row],[COSTO]]-1,"")</f>
        <v/>
      </c>
      <c r="R1493" t="str">
        <f>+LISTAS[[#This Row],[ID]]</f>
        <v>SUPLEMENTO 0,290x103</v>
      </c>
      <c r="T1493" s="29"/>
      <c r="U1493" s="25">
        <f>LISTAS[[#This Row],[COSTO]]+(LISTAS[[#This Row],[COSTO]]*T1493)</f>
        <v>0</v>
      </c>
      <c r="V1493" s="30">
        <f>IF(T1493="",0,U1493/LISTAS[[#This Row],[VENTA NETA]]-1)</f>
        <v>0</v>
      </c>
      <c r="X1493" s="25">
        <v>153.40799999999999</v>
      </c>
      <c r="Y1493" s="31">
        <f>IFERROR(LISTAS[[#This Row],[COSTO]]/X1493-1,"")</f>
        <v>-1</v>
      </c>
    </row>
    <row r="1494" spans="1:25" x14ac:dyDescent="0.2">
      <c r="A1494" s="6" t="s">
        <v>2340</v>
      </c>
      <c r="B1494" t="s">
        <v>2069</v>
      </c>
      <c r="C1494" t="s">
        <v>2341</v>
      </c>
      <c r="D1494" t="s">
        <v>2341</v>
      </c>
      <c r="E1494" s="2">
        <v>0</v>
      </c>
      <c r="F1494" s="6" t="str">
        <f>+_xlfn.XLOOKUP(LISTAS[[#This Row],[ID]],_01_CODIGOS_Y_COSTOS_xlsm[Producto y N°],_01_CODIGOS_Y_COSTOS_xlsm[FABRICA],"",0,1)</f>
        <v>SKOTNICA</v>
      </c>
      <c r="G1494" s="13">
        <f>LISTAS[[#This Row],[Precio]]*(1-0.46)*(1-IF($C$3520="",0,$C$3520))</f>
        <v>0</v>
      </c>
      <c r="H1494" s="1">
        <f>+_xlfn.XLOOKUP(LISTAS[[#This Row],[ID]],_01_CODIGOS_Y_COSTOS_xlsm[Producto y N°],_01_CODIGOS_Y_COSTOS_xlsm[COSTO],0,0,1)</f>
        <v>0</v>
      </c>
      <c r="I1494" s="115">
        <f>+IFERROR(LISTAS[[#This Row],[VENTA NETA]]/LISTAS[[#This Row],[COSTO]]-1,0)</f>
        <v>0</v>
      </c>
      <c r="J1494" s="33" t="str">
        <f>IFERROR(VLOOKUP(LISTAS[[#This Row],[ID]],_01_CODIGOS_Y_COSTOS_xlsm[[Producto y N°]:[CODIGO]],2,0),"")</f>
        <v/>
      </c>
      <c r="M1494" s="22">
        <v>0</v>
      </c>
      <c r="N1494" s="23">
        <f>+LISTAS[[#This Row],[Precio]]+(LISTAS[[#This Row],[Precio]]*M1494)</f>
        <v>0</v>
      </c>
      <c r="O1494" s="24">
        <f t="shared" si="38"/>
        <v>0</v>
      </c>
      <c r="Q1494" s="21" t="str">
        <f>IFERROR(O1494/LISTAS[[#This Row],[COSTO]]-1,"")</f>
        <v/>
      </c>
      <c r="R1494" t="str">
        <f>+LISTAS[[#This Row],[ID]]</f>
        <v>SUPLEMENTO 0,291x104</v>
      </c>
      <c r="T1494" s="29"/>
      <c r="U1494" s="25">
        <f>LISTAS[[#This Row],[COSTO]]+(LISTAS[[#This Row],[COSTO]]*T1494)</f>
        <v>0</v>
      </c>
      <c r="V1494" s="30">
        <f>IF(T1494="",0,U1494/LISTAS[[#This Row],[VENTA NETA]]-1)</f>
        <v>0</v>
      </c>
      <c r="X1494" s="25">
        <v>153.40799999999999</v>
      </c>
      <c r="Y1494" s="31">
        <f>IFERROR(LISTAS[[#This Row],[COSTO]]/X1494-1,"")</f>
        <v>-1</v>
      </c>
    </row>
    <row r="1495" spans="1:25" x14ac:dyDescent="0.2">
      <c r="A1495" s="6" t="s">
        <v>2342</v>
      </c>
      <c r="B1495" t="s">
        <v>2069</v>
      </c>
      <c r="C1495" t="s">
        <v>2343</v>
      </c>
      <c r="D1495" t="s">
        <v>2343</v>
      </c>
      <c r="E1495" s="2">
        <v>0</v>
      </c>
      <c r="F1495" s="6" t="str">
        <f>+_xlfn.XLOOKUP(LISTAS[[#This Row],[ID]],_01_CODIGOS_Y_COSTOS_xlsm[Producto y N°],_01_CODIGOS_Y_COSTOS_xlsm[FABRICA],"",0,1)</f>
        <v>SKOTNICA</v>
      </c>
      <c r="G1495" s="13">
        <f>LISTAS[[#This Row],[Precio]]*(1-0.46)*(1-IF($C$3520="",0,$C$3520))</f>
        <v>0</v>
      </c>
      <c r="H1495" s="1">
        <f>+_xlfn.XLOOKUP(LISTAS[[#This Row],[ID]],_01_CODIGOS_Y_COSTOS_xlsm[Producto y N°],_01_CODIGOS_Y_COSTOS_xlsm[COSTO],0,0,1)</f>
        <v>0</v>
      </c>
      <c r="I1495" s="115">
        <f>+IFERROR(LISTAS[[#This Row],[VENTA NETA]]/LISTAS[[#This Row],[COSTO]]-1,0)</f>
        <v>0</v>
      </c>
      <c r="J1495" s="33" t="str">
        <f>IFERROR(VLOOKUP(LISTAS[[#This Row],[ID]],_01_CODIGOS_Y_COSTOS_xlsm[[Producto y N°]:[CODIGO]],2,0),"")</f>
        <v/>
      </c>
      <c r="M1495" s="22">
        <v>0</v>
      </c>
      <c r="N1495" s="23">
        <f>+LISTAS[[#This Row],[Precio]]+(LISTAS[[#This Row],[Precio]]*M1495)</f>
        <v>0</v>
      </c>
      <c r="O1495" s="24">
        <f t="shared" si="38"/>
        <v>0</v>
      </c>
      <c r="Q1495" s="21" t="str">
        <f>IFERROR(O1495/LISTAS[[#This Row],[COSTO]]-1,"")</f>
        <v/>
      </c>
      <c r="R1495" t="str">
        <f>+LISTAS[[#This Row],[ID]]</f>
        <v>SUPLEMENTO 0,292x105</v>
      </c>
      <c r="T1495" s="29"/>
      <c r="U1495" s="25">
        <f>LISTAS[[#This Row],[COSTO]]+(LISTAS[[#This Row],[COSTO]]*T1495)</f>
        <v>0</v>
      </c>
      <c r="V1495" s="30">
        <f>IF(T1495="",0,U1495/LISTAS[[#This Row],[VENTA NETA]]-1)</f>
        <v>0</v>
      </c>
      <c r="X1495" s="25">
        <v>157.91999999999999</v>
      </c>
      <c r="Y1495" s="31">
        <f>IFERROR(LISTAS[[#This Row],[COSTO]]/X1495-1,"")</f>
        <v>-1</v>
      </c>
    </row>
    <row r="1496" spans="1:25" x14ac:dyDescent="0.2">
      <c r="A1496" s="6" t="s">
        <v>2344</v>
      </c>
      <c r="B1496" t="s">
        <v>2069</v>
      </c>
      <c r="C1496" t="s">
        <v>2345</v>
      </c>
      <c r="D1496" t="s">
        <v>2345</v>
      </c>
      <c r="E1496" s="2">
        <v>0</v>
      </c>
      <c r="F1496" s="6" t="str">
        <f>+_xlfn.XLOOKUP(LISTAS[[#This Row],[ID]],_01_CODIGOS_Y_COSTOS_xlsm[Producto y N°],_01_CODIGOS_Y_COSTOS_xlsm[FABRICA],"",0,1)</f>
        <v>SKOTNICA</v>
      </c>
      <c r="G1496" s="13">
        <f>LISTAS[[#This Row],[Precio]]*(1-0.46)*(1-IF($C$3520="",0,$C$3520))</f>
        <v>0</v>
      </c>
      <c r="H1496" s="1">
        <f>+_xlfn.XLOOKUP(LISTAS[[#This Row],[ID]],_01_CODIGOS_Y_COSTOS_xlsm[Producto y N°],_01_CODIGOS_Y_COSTOS_xlsm[COSTO],0,0,1)</f>
        <v>0</v>
      </c>
      <c r="I1496" s="115">
        <f>+IFERROR(LISTAS[[#This Row],[VENTA NETA]]/LISTAS[[#This Row],[COSTO]]-1,0)</f>
        <v>0</v>
      </c>
      <c r="J1496" s="33" t="str">
        <f>IFERROR(VLOOKUP(LISTAS[[#This Row],[ID]],_01_CODIGOS_Y_COSTOS_xlsm[[Producto y N°]:[CODIGO]],2,0),"")</f>
        <v/>
      </c>
      <c r="M1496" s="22">
        <v>0</v>
      </c>
      <c r="N1496" s="23">
        <f>+LISTAS[[#This Row],[Precio]]+(LISTAS[[#This Row],[Precio]]*M1496)</f>
        <v>0</v>
      </c>
      <c r="O1496" s="24">
        <f t="shared" si="38"/>
        <v>0</v>
      </c>
      <c r="Q1496" s="21" t="str">
        <f>IFERROR(O1496/LISTAS[[#This Row],[COSTO]]-1,"")</f>
        <v/>
      </c>
      <c r="R1496" t="str">
        <f>+LISTAS[[#This Row],[ID]]</f>
        <v>SUPLEMENTO 0,293x103</v>
      </c>
      <c r="T1496" s="29"/>
      <c r="U1496" s="25">
        <f>LISTAS[[#This Row],[COSTO]]+(LISTAS[[#This Row],[COSTO]]*T1496)</f>
        <v>0</v>
      </c>
      <c r="V1496" s="30">
        <f>IF(T1496="",0,U1496/LISTAS[[#This Row],[VENTA NETA]]-1)</f>
        <v>0</v>
      </c>
      <c r="X1496" s="25">
        <v>157.91999999999999</v>
      </c>
      <c r="Y1496" s="31">
        <f>IFERROR(LISTAS[[#This Row],[COSTO]]/X1496-1,"")</f>
        <v>-1</v>
      </c>
    </row>
    <row r="1497" spans="1:25" x14ac:dyDescent="0.2">
      <c r="A1497" s="6" t="s">
        <v>2346</v>
      </c>
      <c r="B1497" t="s">
        <v>2069</v>
      </c>
      <c r="C1497" t="s">
        <v>2347</v>
      </c>
      <c r="D1497" t="s">
        <v>2347</v>
      </c>
      <c r="E1497" s="2">
        <v>3770.48</v>
      </c>
      <c r="F1497" s="6" t="str">
        <f>+_xlfn.XLOOKUP(LISTAS[[#This Row],[ID]],_01_CODIGOS_Y_COSTOS_xlsm[Producto y N°],_01_CODIGOS_Y_COSTOS_xlsm[FABRICA],"",0,1)</f>
        <v>SKOTNICA</v>
      </c>
      <c r="G1497" s="13">
        <f>LISTAS[[#This Row],[Precio]]*(1-0.46)*(1-IF($C$3520="",0,$C$3520))</f>
        <v>1527.0444000000002</v>
      </c>
      <c r="H1497" s="1">
        <f>+_xlfn.XLOOKUP(LISTAS[[#This Row],[ID]],_01_CODIGOS_Y_COSTOS_xlsm[Producto y N°],_01_CODIGOS_Y_COSTOS_xlsm[COSTO],0,0,1)</f>
        <v>1013.727</v>
      </c>
      <c r="I1497" s="115">
        <f>+IFERROR(LISTAS[[#This Row],[VENTA NETA]]/LISTAS[[#This Row],[COSTO]]-1,0)</f>
        <v>0.50636650695897445</v>
      </c>
      <c r="J1497" s="33" t="str">
        <f>IFERROR(VLOOKUP(LISTAS[[#This Row],[ID]],_01_CODIGOS_Y_COSTOS_xlsm[[Producto y N°]:[CODIGO]],2,0),"")</f>
        <v>D01B 094</v>
      </c>
      <c r="M1497" s="22">
        <v>0.2</v>
      </c>
      <c r="N1497" s="23">
        <f>+LISTAS[[#This Row],[Precio]]+(LISTAS[[#This Row],[Precio]]*M1497)</f>
        <v>4524.576</v>
      </c>
      <c r="O1497" s="24">
        <f t="shared" si="38"/>
        <v>1832.4532800000002</v>
      </c>
      <c r="Q1497" s="21">
        <f>IFERROR(O1497/LISTAS[[#This Row],[COSTO]]-1,"")</f>
        <v>0.80763980835076921</v>
      </c>
      <c r="R1497" t="str">
        <f>+LISTAS[[#This Row],[ID]]</f>
        <v>SUPLEMENTO 0,294x106</v>
      </c>
      <c r="T1497" s="29"/>
      <c r="U1497" s="25">
        <f>LISTAS[[#This Row],[COSTO]]+(LISTAS[[#This Row],[COSTO]]*T1497)</f>
        <v>1013.727</v>
      </c>
      <c r="V1497" s="30">
        <f>IF(T1497="",0,U1497/LISTAS[[#This Row],[VENTA NETA]]-1)</f>
        <v>0</v>
      </c>
      <c r="X1497" s="25">
        <v>157.91999999999999</v>
      </c>
      <c r="Y1497" s="31">
        <f>IFERROR(LISTAS[[#This Row],[COSTO]]/X1497-1,"")</f>
        <v>5.4192439209726446</v>
      </c>
    </row>
    <row r="1498" spans="1:25" x14ac:dyDescent="0.2">
      <c r="A1498" s="6" t="s">
        <v>2348</v>
      </c>
      <c r="B1498" t="s">
        <v>2069</v>
      </c>
      <c r="C1498" t="s">
        <v>2349</v>
      </c>
      <c r="D1498" t="s">
        <v>2349</v>
      </c>
      <c r="E1498" s="2">
        <v>3770.48</v>
      </c>
      <c r="F1498" s="6" t="str">
        <f>+_xlfn.XLOOKUP(LISTAS[[#This Row],[ID]],_01_CODIGOS_Y_COSTOS_xlsm[Producto y N°],_01_CODIGOS_Y_COSTOS_xlsm[FABRICA],"",0,1)</f>
        <v>SKOTNICA</v>
      </c>
      <c r="G1498" s="13">
        <f>LISTAS[[#This Row],[Precio]]*(1-0.46)*(1-IF($C$3520="",0,$C$3520))</f>
        <v>1527.0444000000002</v>
      </c>
      <c r="H1498" s="1">
        <f>+_xlfn.XLOOKUP(LISTAS[[#This Row],[ID]],_01_CODIGOS_Y_COSTOS_xlsm[Producto y N°],_01_CODIGOS_Y_COSTOS_xlsm[COSTO],0,0,1)</f>
        <v>1013.727</v>
      </c>
      <c r="I1498" s="115">
        <f>+IFERROR(LISTAS[[#This Row],[VENTA NETA]]/LISTAS[[#This Row],[COSTO]]-1,0)</f>
        <v>0.50636650695897445</v>
      </c>
      <c r="J1498" s="33" t="str">
        <f>IFERROR(VLOOKUP(LISTAS[[#This Row],[ID]],_01_CODIGOS_Y_COSTOS_xlsm[[Producto y N°]:[CODIGO]],2,0),"")</f>
        <v>D01B 095</v>
      </c>
      <c r="M1498" s="22">
        <v>0.2</v>
      </c>
      <c r="N1498" s="23">
        <f>+LISTAS[[#This Row],[Precio]]+(LISTAS[[#This Row],[Precio]]*M1498)</f>
        <v>4524.576</v>
      </c>
      <c r="O1498" s="24">
        <f t="shared" si="38"/>
        <v>1832.4532800000002</v>
      </c>
      <c r="Q1498" s="21">
        <f>IFERROR(O1498/LISTAS[[#This Row],[COSTO]]-1,"")</f>
        <v>0.80763980835076921</v>
      </c>
      <c r="R1498" t="str">
        <f>+LISTAS[[#This Row],[ID]]</f>
        <v>SUPLEMENTO 0,295x107</v>
      </c>
      <c r="T1498" s="29"/>
      <c r="U1498" s="25">
        <f>LISTAS[[#This Row],[COSTO]]+(LISTAS[[#This Row],[COSTO]]*T1498)</f>
        <v>1013.727</v>
      </c>
      <c r="V1498" s="30">
        <f>IF(T1498="",0,U1498/LISTAS[[#This Row],[VENTA NETA]]-1)</f>
        <v>0</v>
      </c>
      <c r="X1498" s="25">
        <v>162.43199999999999</v>
      </c>
      <c r="Y1498" s="31">
        <f>IFERROR(LISTAS[[#This Row],[COSTO]]/X1498-1,"")</f>
        <v>5.2409315898345152</v>
      </c>
    </row>
    <row r="1499" spans="1:25" x14ac:dyDescent="0.2">
      <c r="A1499" s="6" t="s">
        <v>2350</v>
      </c>
      <c r="B1499" t="s">
        <v>2069</v>
      </c>
      <c r="C1499" t="s">
        <v>2351</v>
      </c>
      <c r="D1499" t="s">
        <v>2351</v>
      </c>
      <c r="E1499" s="2">
        <v>3916.7</v>
      </c>
      <c r="F1499" s="6" t="str">
        <f>+_xlfn.XLOOKUP(LISTAS[[#This Row],[ID]],_01_CODIGOS_Y_COSTOS_xlsm[Producto y N°],_01_CODIGOS_Y_COSTOS_xlsm[FABRICA],"",0,1)</f>
        <v>SKOTNICA</v>
      </c>
      <c r="G1499" s="13">
        <f>LISTAS[[#This Row],[Precio]]*(1-0.46)*(1-IF($C$3520="",0,$C$3520))</f>
        <v>1586.2635</v>
      </c>
      <c r="H1499" s="1">
        <f>+_xlfn.XLOOKUP(LISTAS[[#This Row],[ID]],_01_CODIGOS_Y_COSTOS_xlsm[Producto y N°],_01_CODIGOS_Y_COSTOS_xlsm[COSTO],0,0,1)</f>
        <v>1053.0414000000001</v>
      </c>
      <c r="I1499" s="115">
        <f>+IFERROR(LISTAS[[#This Row],[VENTA NETA]]/LISTAS[[#This Row],[COSTO]]-1,0)</f>
        <v>0.50636385236136006</v>
      </c>
      <c r="J1499" s="33" t="str">
        <f>IFERROR(VLOOKUP(LISTAS[[#This Row],[ID]],_01_CODIGOS_Y_COSTOS_xlsm[[Producto y N°]:[CODIGO]],2,0),"")</f>
        <v>D01B 096</v>
      </c>
      <c r="M1499" s="22">
        <v>0.2</v>
      </c>
      <c r="N1499" s="23">
        <f>+LISTAS[[#This Row],[Precio]]+(LISTAS[[#This Row],[Precio]]*M1499)</f>
        <v>4700.04</v>
      </c>
      <c r="O1499" s="24">
        <f t="shared" si="38"/>
        <v>1903.5162</v>
      </c>
      <c r="Q1499" s="21">
        <f>IFERROR(O1499/LISTAS[[#This Row],[COSTO]]-1,"")</f>
        <v>0.80763662283363202</v>
      </c>
      <c r="R1499" t="str">
        <f>+LISTAS[[#This Row],[ID]]</f>
        <v>SUPLEMENTO 0,296x108</v>
      </c>
      <c r="T1499" s="29"/>
      <c r="U1499" s="25">
        <f>LISTAS[[#This Row],[COSTO]]+(LISTAS[[#This Row],[COSTO]]*T1499)</f>
        <v>1053.0414000000001</v>
      </c>
      <c r="V1499" s="30">
        <f>IF(T1499="",0,U1499/LISTAS[[#This Row],[VENTA NETA]]-1)</f>
        <v>0</v>
      </c>
      <c r="X1499" s="25">
        <v>162.43199999999999</v>
      </c>
      <c r="Y1499" s="31">
        <f>IFERROR(LISTAS[[#This Row],[COSTO]]/X1499-1,"")</f>
        <v>5.4829676418439721</v>
      </c>
    </row>
    <row r="1500" spans="1:25" x14ac:dyDescent="0.2">
      <c r="A1500" s="6" t="s">
        <v>2352</v>
      </c>
      <c r="B1500" t="s">
        <v>2069</v>
      </c>
      <c r="C1500" t="s">
        <v>2353</v>
      </c>
      <c r="D1500" t="s">
        <v>2353</v>
      </c>
      <c r="E1500" s="2">
        <v>3916.7</v>
      </c>
      <c r="F1500" s="6" t="str">
        <f>+_xlfn.XLOOKUP(LISTAS[[#This Row],[ID]],_01_CODIGOS_Y_COSTOS_xlsm[Producto y N°],_01_CODIGOS_Y_COSTOS_xlsm[FABRICA],"",0,1)</f>
        <v>SKOTNICA</v>
      </c>
      <c r="G1500" s="13">
        <f>LISTAS[[#This Row],[Precio]]*(1-0.46)*(1-IF($C$3520="",0,$C$3520))</f>
        <v>1586.2635</v>
      </c>
      <c r="H1500" s="1">
        <f>+_xlfn.XLOOKUP(LISTAS[[#This Row],[ID]],_01_CODIGOS_Y_COSTOS_xlsm[Producto y N°],_01_CODIGOS_Y_COSTOS_xlsm[COSTO],0,0,1)</f>
        <v>1053.0414000000001</v>
      </c>
      <c r="I1500" s="115">
        <f>+IFERROR(LISTAS[[#This Row],[VENTA NETA]]/LISTAS[[#This Row],[COSTO]]-1,0)</f>
        <v>0.50636385236136006</v>
      </c>
      <c r="J1500" s="33" t="str">
        <f>IFERROR(VLOOKUP(LISTAS[[#This Row],[ID]],_01_CODIGOS_Y_COSTOS_xlsm[[Producto y N°]:[CODIGO]],2,0),"")</f>
        <v>D01B 097</v>
      </c>
      <c r="M1500" s="22">
        <v>0.2</v>
      </c>
      <c r="N1500" s="23">
        <f>+LISTAS[[#This Row],[Precio]]+(LISTAS[[#This Row],[Precio]]*M1500)</f>
        <v>4700.04</v>
      </c>
      <c r="O1500" s="24">
        <f t="shared" si="38"/>
        <v>1903.5162</v>
      </c>
      <c r="Q1500" s="21">
        <f>IFERROR(O1500/LISTAS[[#This Row],[COSTO]]-1,"")</f>
        <v>0.80763662283363202</v>
      </c>
      <c r="R1500" t="str">
        <f>+LISTAS[[#This Row],[ID]]</f>
        <v>SUPLEMENTO 0,297x109</v>
      </c>
      <c r="T1500" s="29"/>
      <c r="U1500" s="25">
        <f>LISTAS[[#This Row],[COSTO]]+(LISTAS[[#This Row],[COSTO]]*T1500)</f>
        <v>1053.0414000000001</v>
      </c>
      <c r="V1500" s="30">
        <f>IF(T1500="",0,U1500/LISTAS[[#This Row],[VENTA NETA]]-1)</f>
        <v>0</v>
      </c>
      <c r="X1500" s="25">
        <v>162.43199999999999</v>
      </c>
      <c r="Y1500" s="31">
        <f>IFERROR(LISTAS[[#This Row],[COSTO]]/X1500-1,"")</f>
        <v>5.4829676418439721</v>
      </c>
    </row>
    <row r="1501" spans="1:25" x14ac:dyDescent="0.2">
      <c r="A1501" s="6" t="s">
        <v>2354</v>
      </c>
      <c r="B1501" t="s">
        <v>2069</v>
      </c>
      <c r="C1501" t="s">
        <v>2355</v>
      </c>
      <c r="D1501" t="s">
        <v>2355</v>
      </c>
      <c r="E1501" s="2">
        <v>3916.7</v>
      </c>
      <c r="F1501" s="6" t="str">
        <f>+_xlfn.XLOOKUP(LISTAS[[#This Row],[ID]],_01_CODIGOS_Y_COSTOS_xlsm[Producto y N°],_01_CODIGOS_Y_COSTOS_xlsm[FABRICA],"",0,1)</f>
        <v>SKOTNICA</v>
      </c>
      <c r="G1501" s="13">
        <f>LISTAS[[#This Row],[Precio]]*(1-0.46)*(1-IF($C$3520="",0,$C$3520))</f>
        <v>1586.2635</v>
      </c>
      <c r="H1501" s="1">
        <f>+_xlfn.XLOOKUP(LISTAS[[#This Row],[ID]],_01_CODIGOS_Y_COSTOS_xlsm[Producto y N°],_01_CODIGOS_Y_COSTOS_xlsm[COSTO],0,0,1)</f>
        <v>1053.0414000000001</v>
      </c>
      <c r="I1501" s="115">
        <f>+IFERROR(LISTAS[[#This Row],[VENTA NETA]]/LISTAS[[#This Row],[COSTO]]-1,0)</f>
        <v>0.50636385236136006</v>
      </c>
      <c r="J1501" s="33" t="str">
        <f>IFERROR(VLOOKUP(LISTAS[[#This Row],[ID]],_01_CODIGOS_Y_COSTOS_xlsm[[Producto y N°]:[CODIGO]],2,0),"")</f>
        <v>D01B 098</v>
      </c>
      <c r="M1501" s="22">
        <v>0.2</v>
      </c>
      <c r="N1501" s="23">
        <f>+LISTAS[[#This Row],[Precio]]+(LISTAS[[#This Row],[Precio]]*M1501)</f>
        <v>4700.04</v>
      </c>
      <c r="O1501" s="24">
        <f t="shared" si="38"/>
        <v>1903.5162</v>
      </c>
      <c r="Q1501" s="21">
        <f>IFERROR(O1501/LISTAS[[#This Row],[COSTO]]-1,"")</f>
        <v>0.80763662283363202</v>
      </c>
      <c r="R1501" t="str">
        <f>+LISTAS[[#This Row],[ID]]</f>
        <v>SUPLEMENTO 0,298x110</v>
      </c>
      <c r="T1501" s="29"/>
      <c r="U1501" s="25">
        <f>LISTAS[[#This Row],[COSTO]]+(LISTAS[[#This Row],[COSTO]]*T1501)</f>
        <v>1053.0414000000001</v>
      </c>
      <c r="V1501" s="30">
        <f>IF(T1501="",0,U1501/LISTAS[[#This Row],[VENTA NETA]]-1)</f>
        <v>0</v>
      </c>
      <c r="X1501" s="25">
        <v>189.50399999999999</v>
      </c>
      <c r="Y1501" s="31">
        <f>IFERROR(LISTAS[[#This Row],[COSTO]]/X1501-1,"")</f>
        <v>4.5568294072948339</v>
      </c>
    </row>
    <row r="1502" spans="1:25" x14ac:dyDescent="0.2">
      <c r="A1502" s="6" t="s">
        <v>2356</v>
      </c>
      <c r="B1502" t="s">
        <v>2069</v>
      </c>
      <c r="C1502" t="s">
        <v>2357</v>
      </c>
      <c r="D1502" t="s">
        <v>2357</v>
      </c>
      <c r="E1502" s="2">
        <v>3916.7</v>
      </c>
      <c r="F1502" s="6" t="str">
        <f>+_xlfn.XLOOKUP(LISTAS[[#This Row],[ID]],_01_CODIGOS_Y_COSTOS_xlsm[Producto y N°],_01_CODIGOS_Y_COSTOS_xlsm[FABRICA],"",0,1)</f>
        <v>SKOTNICA</v>
      </c>
      <c r="G1502" s="13">
        <f>LISTAS[[#This Row],[Precio]]*(1-0.46)*(1-IF($C$3520="",0,$C$3520))</f>
        <v>1586.2635</v>
      </c>
      <c r="H1502" s="1">
        <f>+_xlfn.XLOOKUP(LISTAS[[#This Row],[ID]],_01_CODIGOS_Y_COSTOS_xlsm[Producto y N°],_01_CODIGOS_Y_COSTOS_xlsm[COSTO],0,0,1)</f>
        <v>1053.0414000000001</v>
      </c>
      <c r="I1502" s="115">
        <f>+IFERROR(LISTAS[[#This Row],[VENTA NETA]]/LISTAS[[#This Row],[COSTO]]-1,0)</f>
        <v>0.50636385236136006</v>
      </c>
      <c r="J1502" s="33" t="str">
        <f>IFERROR(VLOOKUP(LISTAS[[#This Row],[ID]],_01_CODIGOS_Y_COSTOS_xlsm[[Producto y N°]:[CODIGO]],2,0),"")</f>
        <v>D01B 099</v>
      </c>
      <c r="M1502" s="22">
        <v>0.2</v>
      </c>
      <c r="N1502" s="23">
        <f>+LISTAS[[#This Row],[Precio]]+(LISTAS[[#This Row],[Precio]]*M1502)</f>
        <v>4700.04</v>
      </c>
      <c r="O1502" s="24">
        <f t="shared" si="38"/>
        <v>1903.5162</v>
      </c>
      <c r="Q1502" s="21">
        <f>IFERROR(O1502/LISTAS[[#This Row],[COSTO]]-1,"")</f>
        <v>0.80763662283363202</v>
      </c>
      <c r="R1502" t="str">
        <f>+LISTAS[[#This Row],[ID]]</f>
        <v>SUPLEMENTO 0,299x111</v>
      </c>
      <c r="T1502" s="29"/>
      <c r="U1502" s="25">
        <f>LISTAS[[#This Row],[COSTO]]+(LISTAS[[#This Row],[COSTO]]*T1502)</f>
        <v>1053.0414000000001</v>
      </c>
      <c r="V1502" s="30">
        <f>IF(T1502="",0,U1502/LISTAS[[#This Row],[VENTA NETA]]-1)</f>
        <v>0</v>
      </c>
      <c r="X1502" s="25">
        <v>189.50399999999999</v>
      </c>
      <c r="Y1502" s="31">
        <f>IFERROR(LISTAS[[#This Row],[COSTO]]/X1502-1,"")</f>
        <v>4.5568294072948339</v>
      </c>
    </row>
    <row r="1503" spans="1:25" x14ac:dyDescent="0.2">
      <c r="A1503" s="6" t="s">
        <v>2358</v>
      </c>
      <c r="B1503" t="s">
        <v>2069</v>
      </c>
      <c r="C1503" t="s">
        <v>2359</v>
      </c>
      <c r="D1503" t="s">
        <v>2359</v>
      </c>
      <c r="E1503" s="2">
        <v>0</v>
      </c>
      <c r="F1503" s="6" t="str">
        <f>+_xlfn.XLOOKUP(LISTAS[[#This Row],[ID]],_01_CODIGOS_Y_COSTOS_xlsm[Producto y N°],_01_CODIGOS_Y_COSTOS_xlsm[FABRICA],"",0,1)</f>
        <v>SKOTNICA</v>
      </c>
      <c r="G1503" s="13">
        <f>LISTAS[[#This Row],[Precio]]*(1-0.46)*(1-IF($C$3520="",0,$C$3520))</f>
        <v>0</v>
      </c>
      <c r="H1503" s="1">
        <f>+_xlfn.XLOOKUP(LISTAS[[#This Row],[ID]],_01_CODIGOS_Y_COSTOS_xlsm[Producto y N°],_01_CODIGOS_Y_COSTOS_xlsm[COSTO],0,0,1)</f>
        <v>0</v>
      </c>
      <c r="I1503" s="115">
        <f>+IFERROR(LISTAS[[#This Row],[VENTA NETA]]/LISTAS[[#This Row],[COSTO]]-1,0)</f>
        <v>0</v>
      </c>
      <c r="J1503" s="33" t="str">
        <f>IFERROR(VLOOKUP(LISTAS[[#This Row],[ID]],_01_CODIGOS_Y_COSTOS_xlsm[[Producto y N°]:[CODIGO]],2,0),"")</f>
        <v/>
      </c>
      <c r="M1503" s="22">
        <v>0</v>
      </c>
      <c r="N1503" s="23">
        <f>+LISTAS[[#This Row],[Precio]]+(LISTAS[[#This Row],[Precio]]*M1503)</f>
        <v>0</v>
      </c>
      <c r="O1503" s="24">
        <f t="shared" si="38"/>
        <v>0</v>
      </c>
      <c r="Q1503" s="21" t="str">
        <f>IFERROR(O1503/LISTAS[[#This Row],[COSTO]]-1,"")</f>
        <v/>
      </c>
      <c r="R1503" t="str">
        <f>+LISTAS[[#This Row],[ID]]</f>
        <v>SUPLEMENTO 0,2100x111</v>
      </c>
      <c r="T1503" s="29"/>
      <c r="U1503" s="25">
        <f>LISTAS[[#This Row],[COSTO]]+(LISTAS[[#This Row],[COSTO]]*T1503)</f>
        <v>0</v>
      </c>
      <c r="V1503" s="30">
        <f>IF(T1503="",0,U1503/LISTAS[[#This Row],[VENTA NETA]]-1)</f>
        <v>0</v>
      </c>
      <c r="X1503" s="25">
        <v>189.50399999999999</v>
      </c>
      <c r="Y1503" s="31">
        <f>IFERROR(LISTAS[[#This Row],[COSTO]]/X1503-1,"")</f>
        <v>-1</v>
      </c>
    </row>
    <row r="1504" spans="1:25" x14ac:dyDescent="0.2">
      <c r="A1504" s="6" t="s">
        <v>2360</v>
      </c>
      <c r="B1504" t="s">
        <v>2069</v>
      </c>
      <c r="C1504" t="s">
        <v>2361</v>
      </c>
      <c r="D1504" t="s">
        <v>2361</v>
      </c>
      <c r="E1504" s="2">
        <v>3916.7</v>
      </c>
      <c r="F1504" s="6" t="str">
        <f>+_xlfn.XLOOKUP(LISTAS[[#This Row],[ID]],_01_CODIGOS_Y_COSTOS_xlsm[Producto y N°],_01_CODIGOS_Y_COSTOS_xlsm[FABRICA],"",0,1)</f>
        <v>SKOTNICA</v>
      </c>
      <c r="G1504" s="13">
        <f>LISTAS[[#This Row],[Precio]]*(1-0.46)*(1-IF($C$3520="",0,$C$3520))</f>
        <v>1586.2635</v>
      </c>
      <c r="H1504" s="1">
        <f>+_xlfn.XLOOKUP(LISTAS[[#This Row],[ID]],_01_CODIGOS_Y_COSTOS_xlsm[Producto y N°],_01_CODIGOS_Y_COSTOS_xlsm[COSTO],0,0,1)</f>
        <v>1053.0414000000001</v>
      </c>
      <c r="I1504" s="115">
        <f>+IFERROR(LISTAS[[#This Row],[VENTA NETA]]/LISTAS[[#This Row],[COSTO]]-1,0)</f>
        <v>0.50636385236136006</v>
      </c>
      <c r="J1504" s="33" t="str">
        <f>IFERROR(VLOOKUP(LISTAS[[#This Row],[ID]],_01_CODIGOS_Y_COSTOS_xlsm[[Producto y N°]:[CODIGO]],2,0),"")</f>
        <v>D01B 100</v>
      </c>
      <c r="M1504" s="22">
        <v>0.2</v>
      </c>
      <c r="N1504" s="23">
        <f>+LISTAS[[#This Row],[Precio]]+(LISTAS[[#This Row],[Precio]]*M1504)</f>
        <v>4700.04</v>
      </c>
      <c r="O1504" s="24">
        <f t="shared" si="38"/>
        <v>1903.5162</v>
      </c>
      <c r="Q1504" s="21">
        <f>IFERROR(O1504/LISTAS[[#This Row],[COSTO]]-1,"")</f>
        <v>0.80763662283363202</v>
      </c>
      <c r="R1504" t="str">
        <f>+LISTAS[[#This Row],[ID]]</f>
        <v>SUPLEMENTO 0,2100x112</v>
      </c>
      <c r="T1504" s="29"/>
      <c r="U1504" s="25">
        <f>LISTAS[[#This Row],[COSTO]]+(LISTAS[[#This Row],[COSTO]]*T1504)</f>
        <v>1053.0414000000001</v>
      </c>
      <c r="V1504" s="30">
        <f>IF(T1504="",0,U1504/LISTAS[[#This Row],[VENTA NETA]]-1)</f>
        <v>0</v>
      </c>
      <c r="X1504" s="25">
        <v>207.55199999999999</v>
      </c>
      <c r="Y1504" s="31">
        <f>IFERROR(LISTAS[[#This Row],[COSTO]]/X1504-1,"")</f>
        <v>4.0736268501387611</v>
      </c>
    </row>
    <row r="1505" spans="1:25" x14ac:dyDescent="0.2">
      <c r="A1505" s="6" t="s">
        <v>2362</v>
      </c>
      <c r="B1505" t="s">
        <v>2069</v>
      </c>
      <c r="C1505" t="s">
        <v>2363</v>
      </c>
      <c r="D1505" t="s">
        <v>2363</v>
      </c>
      <c r="E1505" s="2">
        <v>0</v>
      </c>
      <c r="F1505" s="6" t="str">
        <f>+_xlfn.XLOOKUP(LISTAS[[#This Row],[ID]],_01_CODIGOS_Y_COSTOS_xlsm[Producto y N°],_01_CODIGOS_Y_COSTOS_xlsm[FABRICA],"",0,1)</f>
        <v>SKOTNICA</v>
      </c>
      <c r="G1505" s="13">
        <f>LISTAS[[#This Row],[Precio]]*(1-0.46)*(1-IF($C$3520="",0,$C$3520))</f>
        <v>0</v>
      </c>
      <c r="H1505" s="1">
        <f>+_xlfn.XLOOKUP(LISTAS[[#This Row],[ID]],_01_CODIGOS_Y_COSTOS_xlsm[Producto y N°],_01_CODIGOS_Y_COSTOS_xlsm[COSTO],0,0,1)</f>
        <v>0</v>
      </c>
      <c r="I1505" s="115">
        <f>+IFERROR(LISTAS[[#This Row],[VENTA NETA]]/LISTAS[[#This Row],[COSTO]]-1,0)</f>
        <v>0</v>
      </c>
      <c r="J1505" s="33" t="str">
        <f>IFERROR(VLOOKUP(LISTAS[[#This Row],[ID]],_01_CODIGOS_Y_COSTOS_xlsm[[Producto y N°]:[CODIGO]],2,0),"")</f>
        <v/>
      </c>
      <c r="M1505" s="22">
        <v>0</v>
      </c>
      <c r="N1505" s="23">
        <f>+LISTAS[[#This Row],[Precio]]+(LISTAS[[#This Row],[Precio]]*M1505)</f>
        <v>0</v>
      </c>
      <c r="O1505" s="24">
        <f t="shared" si="38"/>
        <v>0</v>
      </c>
      <c r="Q1505" s="21" t="str">
        <f>IFERROR(O1505/LISTAS[[#This Row],[COSTO]]-1,"")</f>
        <v/>
      </c>
      <c r="R1505" t="str">
        <f>+LISTAS[[#This Row],[ID]]</f>
        <v>SUPLEMENTO 0,2101x113</v>
      </c>
      <c r="T1505" s="29"/>
      <c r="U1505" s="25">
        <f>LISTAS[[#This Row],[COSTO]]+(LISTAS[[#This Row],[COSTO]]*T1505)</f>
        <v>0</v>
      </c>
      <c r="V1505" s="30">
        <f>IF(T1505="",0,U1505/LISTAS[[#This Row],[VENTA NETA]]-1)</f>
        <v>0</v>
      </c>
      <c r="X1505" s="25">
        <v>207.55199999999999</v>
      </c>
      <c r="Y1505" s="31">
        <f>IFERROR(LISTAS[[#This Row],[COSTO]]/X1505-1,"")</f>
        <v>-1</v>
      </c>
    </row>
    <row r="1506" spans="1:25" x14ac:dyDescent="0.2">
      <c r="A1506" s="6" t="s">
        <v>2364</v>
      </c>
      <c r="B1506" t="s">
        <v>2069</v>
      </c>
      <c r="C1506" t="s">
        <v>2365</v>
      </c>
      <c r="D1506" t="s">
        <v>2365</v>
      </c>
      <c r="E1506" s="2">
        <v>0</v>
      </c>
      <c r="F1506" s="6" t="str">
        <f>+_xlfn.XLOOKUP(LISTAS[[#This Row],[ID]],_01_CODIGOS_Y_COSTOS_xlsm[Producto y N°],_01_CODIGOS_Y_COSTOS_xlsm[FABRICA],"",0,1)</f>
        <v>SKOTNICA</v>
      </c>
      <c r="G1506" s="13">
        <f>LISTAS[[#This Row],[Precio]]*(1-0.46)*(1-IF($C$3520="",0,$C$3520))</f>
        <v>0</v>
      </c>
      <c r="H1506" s="1">
        <f>+_xlfn.XLOOKUP(LISTAS[[#This Row],[ID]],_01_CODIGOS_Y_COSTOS_xlsm[Producto y N°],_01_CODIGOS_Y_COSTOS_xlsm[COSTO],0,0,1)</f>
        <v>0</v>
      </c>
      <c r="I1506" s="115">
        <f>+IFERROR(LISTAS[[#This Row],[VENTA NETA]]/LISTAS[[#This Row],[COSTO]]-1,0)</f>
        <v>0</v>
      </c>
      <c r="J1506" s="33" t="str">
        <f>IFERROR(VLOOKUP(LISTAS[[#This Row],[ID]],_01_CODIGOS_Y_COSTOS_xlsm[[Producto y N°]:[CODIGO]],2,0),"")</f>
        <v/>
      </c>
      <c r="M1506" s="22">
        <v>0</v>
      </c>
      <c r="N1506" s="23">
        <f>+LISTAS[[#This Row],[Precio]]+(LISTAS[[#This Row],[Precio]]*M1506)</f>
        <v>0</v>
      </c>
      <c r="O1506" s="24">
        <f t="shared" si="38"/>
        <v>0</v>
      </c>
      <c r="Q1506" s="21" t="str">
        <f>IFERROR(O1506/LISTAS[[#This Row],[COSTO]]-1,"")</f>
        <v/>
      </c>
      <c r="R1506" t="str">
        <f>+LISTAS[[#This Row],[ID]]</f>
        <v>SUPLEMENTO 0,2102x114</v>
      </c>
      <c r="T1506" s="29"/>
      <c r="U1506" s="25">
        <f>LISTAS[[#This Row],[COSTO]]+(LISTAS[[#This Row],[COSTO]]*T1506)</f>
        <v>0</v>
      </c>
      <c r="V1506" s="30">
        <f>IF(T1506="",0,U1506/LISTAS[[#This Row],[VENTA NETA]]-1)</f>
        <v>0</v>
      </c>
      <c r="X1506" s="25">
        <v>225.6</v>
      </c>
      <c r="Y1506" s="31">
        <f>IFERROR(LISTAS[[#This Row],[COSTO]]/X1506-1,"")</f>
        <v>-1</v>
      </c>
    </row>
    <row r="1507" spans="1:25" x14ac:dyDescent="0.2">
      <c r="A1507" s="6" t="s">
        <v>2366</v>
      </c>
      <c r="B1507" t="s">
        <v>2069</v>
      </c>
      <c r="C1507" t="s">
        <v>2367</v>
      </c>
      <c r="D1507" t="s">
        <v>2367</v>
      </c>
      <c r="E1507" s="2">
        <v>0</v>
      </c>
      <c r="F1507" s="6" t="str">
        <f>+_xlfn.XLOOKUP(LISTAS[[#This Row],[ID]],_01_CODIGOS_Y_COSTOS_xlsm[Producto y N°],_01_CODIGOS_Y_COSTOS_xlsm[FABRICA],"",0,1)</f>
        <v>SKOTNICA</v>
      </c>
      <c r="G1507" s="13">
        <f>LISTAS[[#This Row],[Precio]]*(1-0.46)*(1-IF($C$3520="",0,$C$3520))</f>
        <v>0</v>
      </c>
      <c r="H1507" s="1">
        <f>+_xlfn.XLOOKUP(LISTAS[[#This Row],[ID]],_01_CODIGOS_Y_COSTOS_xlsm[Producto y N°],_01_CODIGOS_Y_COSTOS_xlsm[COSTO],0,0,1)</f>
        <v>0</v>
      </c>
      <c r="I1507" s="115">
        <f>+IFERROR(LISTAS[[#This Row],[VENTA NETA]]/LISTAS[[#This Row],[COSTO]]-1,0)</f>
        <v>0</v>
      </c>
      <c r="J1507" s="33" t="str">
        <f>IFERROR(VLOOKUP(LISTAS[[#This Row],[ID]],_01_CODIGOS_Y_COSTOS_xlsm[[Producto y N°]:[CODIGO]],2,0),"")</f>
        <v/>
      </c>
      <c r="M1507" s="22">
        <v>0</v>
      </c>
      <c r="N1507" s="23">
        <f>+LISTAS[[#This Row],[Precio]]+(LISTAS[[#This Row],[Precio]]*M1507)</f>
        <v>0</v>
      </c>
      <c r="O1507" s="24">
        <f t="shared" si="38"/>
        <v>0</v>
      </c>
      <c r="Q1507" s="21" t="str">
        <f>IFERROR(O1507/LISTAS[[#This Row],[COSTO]]-1,"")</f>
        <v/>
      </c>
      <c r="R1507" t="str">
        <f>+LISTAS[[#This Row],[ID]]</f>
        <v>SUPLEMENTO 0,2103x114</v>
      </c>
      <c r="T1507" s="29"/>
      <c r="U1507" s="25">
        <f>LISTAS[[#This Row],[COSTO]]+(LISTAS[[#This Row],[COSTO]]*T1507)</f>
        <v>0</v>
      </c>
      <c r="V1507" s="30">
        <f>IF(T1507="",0,U1507/LISTAS[[#This Row],[VENTA NETA]]-1)</f>
        <v>0</v>
      </c>
      <c r="X1507" s="25">
        <v>225.6</v>
      </c>
      <c r="Y1507" s="31">
        <f>IFERROR(LISTAS[[#This Row],[COSTO]]/X1507-1,"")</f>
        <v>-1</v>
      </c>
    </row>
    <row r="1508" spans="1:25" x14ac:dyDescent="0.2">
      <c r="A1508" s="6" t="s">
        <v>2368</v>
      </c>
      <c r="B1508" t="s">
        <v>2069</v>
      </c>
      <c r="C1508" t="s">
        <v>2369</v>
      </c>
      <c r="D1508" t="s">
        <v>2369</v>
      </c>
      <c r="E1508" s="2">
        <v>0</v>
      </c>
      <c r="F1508" s="6" t="str">
        <f>+_xlfn.XLOOKUP(LISTAS[[#This Row],[ID]],_01_CODIGOS_Y_COSTOS_xlsm[Producto y N°],_01_CODIGOS_Y_COSTOS_xlsm[FABRICA],"",0,1)</f>
        <v>SKOTNICA</v>
      </c>
      <c r="G1508" s="13">
        <f>LISTAS[[#This Row],[Precio]]*(1-0.46)*(1-IF($C$3520="",0,$C$3520))</f>
        <v>0</v>
      </c>
      <c r="H1508" s="1">
        <f>+_xlfn.XLOOKUP(LISTAS[[#This Row],[ID]],_01_CODIGOS_Y_COSTOS_xlsm[Producto y N°],_01_CODIGOS_Y_COSTOS_xlsm[COSTO],0,0,1)</f>
        <v>0</v>
      </c>
      <c r="I1508" s="115">
        <f>+IFERROR(LISTAS[[#This Row],[VENTA NETA]]/LISTAS[[#This Row],[COSTO]]-1,0)</f>
        <v>0</v>
      </c>
      <c r="J1508" s="33" t="str">
        <f>IFERROR(VLOOKUP(LISTAS[[#This Row],[ID]],_01_CODIGOS_Y_COSTOS_xlsm[[Producto y N°]:[CODIGO]],2,0),"")</f>
        <v/>
      </c>
      <c r="M1508" s="22">
        <v>0</v>
      </c>
      <c r="N1508" s="23">
        <f>+LISTAS[[#This Row],[Precio]]+(LISTAS[[#This Row],[Precio]]*M1508)</f>
        <v>0</v>
      </c>
      <c r="O1508" s="24">
        <f t="shared" si="38"/>
        <v>0</v>
      </c>
      <c r="Q1508" s="21" t="str">
        <f>IFERROR(O1508/LISTAS[[#This Row],[COSTO]]-1,"")</f>
        <v/>
      </c>
      <c r="R1508" t="str">
        <f>+LISTAS[[#This Row],[ID]]</f>
        <v>SUPLEMENTO 0,2103x115</v>
      </c>
      <c r="T1508" s="29"/>
      <c r="U1508" s="25">
        <f>LISTAS[[#This Row],[COSTO]]+(LISTAS[[#This Row],[COSTO]]*T1508)</f>
        <v>0</v>
      </c>
      <c r="V1508" s="30">
        <f>IF(T1508="",0,U1508/LISTAS[[#This Row],[VENTA NETA]]-1)</f>
        <v>0</v>
      </c>
      <c r="X1508" s="25">
        <v>225.6</v>
      </c>
      <c r="Y1508" s="31">
        <f>IFERROR(LISTAS[[#This Row],[COSTO]]/X1508-1,"")</f>
        <v>-1</v>
      </c>
    </row>
    <row r="1509" spans="1:25" x14ac:dyDescent="0.2">
      <c r="A1509" s="6" t="s">
        <v>2370</v>
      </c>
      <c r="B1509" t="s">
        <v>2069</v>
      </c>
      <c r="C1509" t="s">
        <v>2371</v>
      </c>
      <c r="D1509" t="s">
        <v>2371</v>
      </c>
      <c r="E1509" s="2">
        <v>0</v>
      </c>
      <c r="F1509" s="6" t="str">
        <f>+_xlfn.XLOOKUP(LISTAS[[#This Row],[ID]],_01_CODIGOS_Y_COSTOS_xlsm[Producto y N°],_01_CODIGOS_Y_COSTOS_xlsm[FABRICA],"",0,1)</f>
        <v>SKOTNICA</v>
      </c>
      <c r="G1509" s="13">
        <f>LISTAS[[#This Row],[Precio]]*(1-0.46)*(1-IF($C$3520="",0,$C$3520))</f>
        <v>0</v>
      </c>
      <c r="H1509" s="1">
        <f>+_xlfn.XLOOKUP(LISTAS[[#This Row],[ID]],_01_CODIGOS_Y_COSTOS_xlsm[Producto y N°],_01_CODIGOS_Y_COSTOS_xlsm[COSTO],0,0,1)</f>
        <v>0</v>
      </c>
      <c r="I1509" s="115">
        <f>+IFERROR(LISTAS[[#This Row],[VENTA NETA]]/LISTAS[[#This Row],[COSTO]]-1,0)</f>
        <v>0</v>
      </c>
      <c r="J1509" s="33" t="str">
        <f>IFERROR(VLOOKUP(LISTAS[[#This Row],[ID]],_01_CODIGOS_Y_COSTOS_xlsm[[Producto y N°]:[CODIGO]],2,0),"")</f>
        <v/>
      </c>
      <c r="M1509" s="22">
        <v>0</v>
      </c>
      <c r="N1509" s="23">
        <f>+LISTAS[[#This Row],[Precio]]+(LISTAS[[#This Row],[Precio]]*M1509)</f>
        <v>0</v>
      </c>
      <c r="O1509" s="24">
        <f t="shared" si="38"/>
        <v>0</v>
      </c>
      <c r="Q1509" s="21" t="str">
        <f>IFERROR(O1509/LISTAS[[#This Row],[COSTO]]-1,"")</f>
        <v/>
      </c>
      <c r="R1509" t="str">
        <f>+LISTAS[[#This Row],[ID]]</f>
        <v>SUPLEMENTO 0,2104x114</v>
      </c>
      <c r="T1509" s="29"/>
      <c r="U1509" s="25">
        <f>LISTAS[[#This Row],[COSTO]]+(LISTAS[[#This Row],[COSTO]]*T1509)</f>
        <v>0</v>
      </c>
      <c r="V1509" s="30">
        <f>IF(T1509="",0,U1509/LISTAS[[#This Row],[VENTA NETA]]-1)</f>
        <v>0</v>
      </c>
      <c r="X1509" s="25">
        <v>225.6</v>
      </c>
      <c r="Y1509" s="31">
        <f>IFERROR(LISTAS[[#This Row],[COSTO]]/X1509-1,"")</f>
        <v>-1</v>
      </c>
    </row>
    <row r="1510" spans="1:25" x14ac:dyDescent="0.2">
      <c r="A1510" s="6" t="s">
        <v>2372</v>
      </c>
      <c r="B1510" t="s">
        <v>2069</v>
      </c>
      <c r="C1510" t="s">
        <v>2373</v>
      </c>
      <c r="D1510" t="s">
        <v>2373</v>
      </c>
      <c r="E1510" s="2">
        <v>0</v>
      </c>
      <c r="F1510" s="6" t="str">
        <f>+_xlfn.XLOOKUP(LISTAS[[#This Row],[ID]],_01_CODIGOS_Y_COSTOS_xlsm[Producto y N°],_01_CODIGOS_Y_COSTOS_xlsm[FABRICA],"",0,1)</f>
        <v>SKOTNICA</v>
      </c>
      <c r="G1510" s="13">
        <f>LISTAS[[#This Row],[Precio]]*(1-0.46)*(1-IF($C$3520="",0,$C$3520))</f>
        <v>0</v>
      </c>
      <c r="H1510" s="1">
        <f>+_xlfn.XLOOKUP(LISTAS[[#This Row],[ID]],_01_CODIGOS_Y_COSTOS_xlsm[Producto y N°],_01_CODIGOS_Y_COSTOS_xlsm[COSTO],0,0,1)</f>
        <v>0</v>
      </c>
      <c r="I1510" s="115">
        <f>+IFERROR(LISTAS[[#This Row],[VENTA NETA]]/LISTAS[[#This Row],[COSTO]]-1,0)</f>
        <v>0</v>
      </c>
      <c r="J1510" s="33" t="str">
        <f>IFERROR(VLOOKUP(LISTAS[[#This Row],[ID]],_01_CODIGOS_Y_COSTOS_xlsm[[Producto y N°]:[CODIGO]],2,0),"")</f>
        <v/>
      </c>
      <c r="M1510" s="22">
        <v>0</v>
      </c>
      <c r="N1510" s="23">
        <f>+LISTAS[[#This Row],[Precio]]+(LISTAS[[#This Row],[Precio]]*M1510)</f>
        <v>0</v>
      </c>
      <c r="O1510" s="24">
        <f t="shared" si="38"/>
        <v>0</v>
      </c>
      <c r="Q1510" s="21" t="str">
        <f>IFERROR(O1510/LISTAS[[#This Row],[COSTO]]-1,"")</f>
        <v/>
      </c>
      <c r="R1510" t="str">
        <f>+LISTAS[[#This Row],[ID]]</f>
        <v>SUPLEMENTO 0,2104x116</v>
      </c>
      <c r="T1510" s="29"/>
      <c r="U1510" s="25">
        <f>LISTAS[[#This Row],[COSTO]]+(LISTAS[[#This Row],[COSTO]]*T1510)</f>
        <v>0</v>
      </c>
      <c r="V1510" s="30">
        <f>IF(T1510="",0,U1510/LISTAS[[#This Row],[VENTA NETA]]-1)</f>
        <v>0</v>
      </c>
      <c r="X1510" s="25">
        <v>234.624</v>
      </c>
      <c r="Y1510" s="31">
        <f>IFERROR(LISTAS[[#This Row],[COSTO]]/X1510-1,"")</f>
        <v>-1</v>
      </c>
    </row>
    <row r="1511" spans="1:25" x14ac:dyDescent="0.2">
      <c r="A1511" s="6" t="s">
        <v>2374</v>
      </c>
      <c r="B1511" t="s">
        <v>2069</v>
      </c>
      <c r="C1511" t="s">
        <v>2375</v>
      </c>
      <c r="D1511" t="s">
        <v>2375</v>
      </c>
      <c r="E1511" s="2">
        <v>4790.6899999999996</v>
      </c>
      <c r="F1511" s="6" t="str">
        <f>+_xlfn.XLOOKUP(LISTAS[[#This Row],[ID]],_01_CODIGOS_Y_COSTOS_xlsm[Producto y N°],_01_CODIGOS_Y_COSTOS_xlsm[FABRICA],"",0,1)</f>
        <v>SKOTNICA</v>
      </c>
      <c r="G1511" s="13">
        <f>LISTAS[[#This Row],[Precio]]*(1-0.46)*(1-IF($C$3520="",0,$C$3520))</f>
        <v>1940.22945</v>
      </c>
      <c r="H1511" s="1">
        <f>+_xlfn.XLOOKUP(LISTAS[[#This Row],[ID]],_01_CODIGOS_Y_COSTOS_xlsm[Producto y N°],_01_CODIGOS_Y_COSTOS_xlsm[COSTO],0,0,1)</f>
        <v>1288.0181</v>
      </c>
      <c r="I1511" s="115">
        <f>+IFERROR(LISTAS[[#This Row],[VENTA NETA]]/LISTAS[[#This Row],[COSTO]]-1,0)</f>
        <v>0.50636815585122608</v>
      </c>
      <c r="J1511" s="33" t="str">
        <f>IFERROR(VLOOKUP(LISTAS[[#This Row],[ID]],_01_CODIGOS_Y_COSTOS_xlsm[[Producto y N°]:[CODIGO]],2,0),"")</f>
        <v>D01B 105</v>
      </c>
      <c r="M1511" s="22">
        <v>0.2</v>
      </c>
      <c r="N1511" s="23">
        <f>+LISTAS[[#This Row],[Precio]]+(LISTAS[[#This Row],[Precio]]*M1511)</f>
        <v>5748.8279999999995</v>
      </c>
      <c r="O1511" s="24">
        <f t="shared" si="38"/>
        <v>2328.2753400000001</v>
      </c>
      <c r="Q1511" s="21">
        <f>IFERROR(O1511/LISTAS[[#This Row],[COSTO]]-1,"")</f>
        <v>0.80764178702147138</v>
      </c>
      <c r="R1511" t="str">
        <f>+LISTAS[[#This Row],[ID]]</f>
        <v>SUPLEMENTO 0,2105x117</v>
      </c>
      <c r="T1511" s="29"/>
      <c r="U1511" s="25">
        <f>LISTAS[[#This Row],[COSTO]]+(LISTAS[[#This Row],[COSTO]]*T1511)</f>
        <v>1288.0181</v>
      </c>
      <c r="V1511" s="30">
        <f>IF(T1511="",0,U1511/LISTAS[[#This Row],[VENTA NETA]]-1)</f>
        <v>0</v>
      </c>
      <c r="X1511" s="25">
        <v>234.624</v>
      </c>
      <c r="Y1511" s="31">
        <f>IFERROR(LISTAS[[#This Row],[COSTO]]/X1511-1,"")</f>
        <v>4.4897116237043102</v>
      </c>
    </row>
    <row r="1512" spans="1:25" x14ac:dyDescent="0.2">
      <c r="A1512" s="6" t="s">
        <v>2376</v>
      </c>
      <c r="B1512" t="s">
        <v>2069</v>
      </c>
      <c r="C1512" t="s">
        <v>2377</v>
      </c>
      <c r="D1512" t="s">
        <v>2377</v>
      </c>
      <c r="E1512" s="2">
        <v>0</v>
      </c>
      <c r="F1512" s="6" t="str">
        <f>+_xlfn.XLOOKUP(LISTAS[[#This Row],[ID]],_01_CODIGOS_Y_COSTOS_xlsm[Producto y N°],_01_CODIGOS_Y_COSTOS_xlsm[FABRICA],"",0,1)</f>
        <v>SKOTNICA</v>
      </c>
      <c r="G1512" s="13">
        <f>LISTAS[[#This Row],[Precio]]*(1-0.46)*(1-IF($C$3520="",0,$C$3520))</f>
        <v>0</v>
      </c>
      <c r="H1512" s="1">
        <f>+_xlfn.XLOOKUP(LISTAS[[#This Row],[ID]],_01_CODIGOS_Y_COSTOS_xlsm[Producto y N°],_01_CODIGOS_Y_COSTOS_xlsm[COSTO],0,0,1)</f>
        <v>0</v>
      </c>
      <c r="I1512" s="115">
        <f>+IFERROR(LISTAS[[#This Row],[VENTA NETA]]/LISTAS[[#This Row],[COSTO]]-1,0)</f>
        <v>0</v>
      </c>
      <c r="J1512" s="33" t="str">
        <f>IFERROR(VLOOKUP(LISTAS[[#This Row],[ID]],_01_CODIGOS_Y_COSTOS_xlsm[[Producto y N°]:[CODIGO]],2,0),"")</f>
        <v/>
      </c>
      <c r="M1512" s="22">
        <v>0</v>
      </c>
      <c r="N1512" s="23">
        <f>+LISTAS[[#This Row],[Precio]]+(LISTAS[[#This Row],[Precio]]*M1512)</f>
        <v>0</v>
      </c>
      <c r="O1512" s="24">
        <f t="shared" si="38"/>
        <v>0</v>
      </c>
      <c r="Q1512" s="21" t="str">
        <f>IFERROR(O1512/LISTAS[[#This Row],[COSTO]]-1,"")</f>
        <v/>
      </c>
      <c r="R1512" t="str">
        <f>+LISTAS[[#This Row],[ID]]</f>
        <v>SUPLEMENTO 0,2105x118</v>
      </c>
      <c r="T1512" s="29"/>
      <c r="U1512" s="25">
        <f>LISTAS[[#This Row],[COSTO]]+(LISTAS[[#This Row],[COSTO]]*T1512)</f>
        <v>0</v>
      </c>
      <c r="V1512" s="30">
        <f>IF(T1512="",0,U1512/LISTAS[[#This Row],[VENTA NETA]]-1)</f>
        <v>0</v>
      </c>
      <c r="X1512" s="25">
        <v>252.672</v>
      </c>
      <c r="Y1512" s="31">
        <f>IFERROR(LISTAS[[#This Row],[COSTO]]/X1512-1,"")</f>
        <v>-1</v>
      </c>
    </row>
    <row r="1513" spans="1:25" x14ac:dyDescent="0.2">
      <c r="A1513" s="6" t="s">
        <v>2378</v>
      </c>
      <c r="B1513" t="s">
        <v>2069</v>
      </c>
      <c r="C1513" t="s">
        <v>2379</v>
      </c>
      <c r="D1513" t="s">
        <v>2379</v>
      </c>
      <c r="E1513" s="2">
        <v>0</v>
      </c>
      <c r="F1513" s="6" t="str">
        <f>+_xlfn.XLOOKUP(LISTAS[[#This Row],[ID]],_01_CODIGOS_Y_COSTOS_xlsm[Producto y N°],_01_CODIGOS_Y_COSTOS_xlsm[FABRICA],"",0,1)</f>
        <v>SKOTNICA</v>
      </c>
      <c r="G1513" s="13">
        <f>LISTAS[[#This Row],[Precio]]*(1-0.46)*(1-IF($C$3520="",0,$C$3520))</f>
        <v>0</v>
      </c>
      <c r="H1513" s="1">
        <f>+_xlfn.XLOOKUP(LISTAS[[#This Row],[ID]],_01_CODIGOS_Y_COSTOS_xlsm[Producto y N°],_01_CODIGOS_Y_COSTOS_xlsm[COSTO],0,0,1)</f>
        <v>0</v>
      </c>
      <c r="I1513" s="115">
        <f>+IFERROR(LISTAS[[#This Row],[VENTA NETA]]/LISTAS[[#This Row],[COSTO]]-1,0)</f>
        <v>0</v>
      </c>
      <c r="J1513" s="33" t="str">
        <f>IFERROR(VLOOKUP(LISTAS[[#This Row],[ID]],_01_CODIGOS_Y_COSTOS_xlsm[[Producto y N°]:[CODIGO]],2,0),"")</f>
        <v/>
      </c>
      <c r="M1513" s="22">
        <v>0</v>
      </c>
      <c r="N1513" s="23">
        <f>+LISTAS[[#This Row],[Precio]]+(LISTAS[[#This Row],[Precio]]*M1513)</f>
        <v>0</v>
      </c>
      <c r="O1513" s="24">
        <f t="shared" ref="O1513:O1576" si="39">N1513*(1-0.46)*(1-IF($C$3520="",0,$C$3520))</f>
        <v>0</v>
      </c>
      <c r="Q1513" s="21" t="str">
        <f>IFERROR(O1513/LISTAS[[#This Row],[COSTO]]-1,"")</f>
        <v/>
      </c>
      <c r="R1513" t="str">
        <f>+LISTAS[[#This Row],[ID]]</f>
        <v>SUPLEMENTO 0,2106x118</v>
      </c>
      <c r="T1513" s="29"/>
      <c r="U1513" s="25">
        <f>LISTAS[[#This Row],[COSTO]]+(LISTAS[[#This Row],[COSTO]]*T1513)</f>
        <v>0</v>
      </c>
      <c r="V1513" s="30">
        <f>IF(T1513="",0,U1513/LISTAS[[#This Row],[VENTA NETA]]-1)</f>
        <v>0</v>
      </c>
      <c r="X1513" s="25">
        <v>252.672</v>
      </c>
      <c r="Y1513" s="31">
        <f>IFERROR(LISTAS[[#This Row],[COSTO]]/X1513-1,"")</f>
        <v>-1</v>
      </c>
    </row>
    <row r="1514" spans="1:25" x14ac:dyDescent="0.2">
      <c r="A1514" s="6" t="s">
        <v>2380</v>
      </c>
      <c r="B1514" t="s">
        <v>2069</v>
      </c>
      <c r="C1514" t="s">
        <v>2381</v>
      </c>
      <c r="D1514" t="s">
        <v>2381</v>
      </c>
      <c r="E1514" s="2">
        <v>0</v>
      </c>
      <c r="F1514" s="6" t="str">
        <f>+_xlfn.XLOOKUP(LISTAS[[#This Row],[ID]],_01_CODIGOS_Y_COSTOS_xlsm[Producto y N°],_01_CODIGOS_Y_COSTOS_xlsm[FABRICA],"",0,1)</f>
        <v>SKOTNICA</v>
      </c>
      <c r="G1514" s="13">
        <f>LISTAS[[#This Row],[Precio]]*(1-0.46)*(1-IF($C$3520="",0,$C$3520))</f>
        <v>0</v>
      </c>
      <c r="H1514" s="1">
        <f>+_xlfn.XLOOKUP(LISTAS[[#This Row],[ID]],_01_CODIGOS_Y_COSTOS_xlsm[Producto y N°],_01_CODIGOS_Y_COSTOS_xlsm[COSTO],0,0,1)</f>
        <v>0</v>
      </c>
      <c r="I1514" s="115">
        <f>+IFERROR(LISTAS[[#This Row],[VENTA NETA]]/LISTAS[[#This Row],[COSTO]]-1,0)</f>
        <v>0</v>
      </c>
      <c r="J1514" s="33" t="str">
        <f>IFERROR(VLOOKUP(LISTAS[[#This Row],[ID]],_01_CODIGOS_Y_COSTOS_xlsm[[Producto y N°]:[CODIGO]],2,0),"")</f>
        <v/>
      </c>
      <c r="M1514" s="22">
        <v>0</v>
      </c>
      <c r="N1514" s="23">
        <f>+LISTAS[[#This Row],[Precio]]+(LISTAS[[#This Row],[Precio]]*M1514)</f>
        <v>0</v>
      </c>
      <c r="O1514" s="24">
        <f t="shared" si="39"/>
        <v>0</v>
      </c>
      <c r="Q1514" s="21" t="str">
        <f>IFERROR(O1514/LISTAS[[#This Row],[COSTO]]-1,"")</f>
        <v/>
      </c>
      <c r="R1514" t="str">
        <f>+LISTAS[[#This Row],[ID]]</f>
        <v>SUPLEMENTO 0,2107x118</v>
      </c>
      <c r="T1514" s="29"/>
      <c r="U1514" s="25">
        <f>LISTAS[[#This Row],[COSTO]]+(LISTAS[[#This Row],[COSTO]]*T1514)</f>
        <v>0</v>
      </c>
      <c r="V1514" s="30">
        <f>IF(T1514="",0,U1514/LISTAS[[#This Row],[VENTA NETA]]-1)</f>
        <v>0</v>
      </c>
      <c r="X1514" s="25">
        <v>252.672</v>
      </c>
      <c r="Y1514" s="31">
        <f>IFERROR(LISTAS[[#This Row],[COSTO]]/X1514-1,"")</f>
        <v>-1</v>
      </c>
    </row>
    <row r="1515" spans="1:25" x14ac:dyDescent="0.2">
      <c r="A1515" s="6" t="s">
        <v>2382</v>
      </c>
      <c r="B1515" t="s">
        <v>2069</v>
      </c>
      <c r="C1515" t="s">
        <v>2383</v>
      </c>
      <c r="D1515" t="s">
        <v>2383</v>
      </c>
      <c r="E1515" s="2">
        <v>0</v>
      </c>
      <c r="F1515" s="6" t="str">
        <f>+_xlfn.XLOOKUP(LISTAS[[#This Row],[ID]],_01_CODIGOS_Y_COSTOS_xlsm[Producto y N°],_01_CODIGOS_Y_COSTOS_xlsm[FABRICA],"",0,1)</f>
        <v>SKOTNICA</v>
      </c>
      <c r="G1515" s="13">
        <f>LISTAS[[#This Row],[Precio]]*(1-0.46)*(1-IF($C$3520="",0,$C$3520))</f>
        <v>0</v>
      </c>
      <c r="H1515" s="1">
        <f>+_xlfn.XLOOKUP(LISTAS[[#This Row],[ID]],_01_CODIGOS_Y_COSTOS_xlsm[Producto y N°],_01_CODIGOS_Y_COSTOS_xlsm[COSTO],0,0,1)</f>
        <v>0</v>
      </c>
      <c r="I1515" s="115">
        <f>+IFERROR(LISTAS[[#This Row],[VENTA NETA]]/LISTAS[[#This Row],[COSTO]]-1,0)</f>
        <v>0</v>
      </c>
      <c r="J1515" s="33" t="str">
        <f>IFERROR(VLOOKUP(LISTAS[[#This Row],[ID]],_01_CODIGOS_Y_COSTOS_xlsm[[Producto y N°]:[CODIGO]],2,0),"")</f>
        <v/>
      </c>
      <c r="M1515" s="22">
        <v>0</v>
      </c>
      <c r="N1515" s="23">
        <f>+LISTAS[[#This Row],[Precio]]+(LISTAS[[#This Row],[Precio]]*M1515)</f>
        <v>0</v>
      </c>
      <c r="O1515" s="24">
        <f t="shared" si="39"/>
        <v>0</v>
      </c>
      <c r="Q1515" s="21" t="str">
        <f>IFERROR(O1515/LISTAS[[#This Row],[COSTO]]-1,"")</f>
        <v/>
      </c>
      <c r="R1515" t="str">
        <f>+LISTAS[[#This Row],[ID]]</f>
        <v>SUPLEMENTO 0,2107x119</v>
      </c>
      <c r="T1515" s="29"/>
      <c r="U1515" s="25">
        <f>LISTAS[[#This Row],[COSTO]]+(LISTAS[[#This Row],[COSTO]]*T1515)</f>
        <v>0</v>
      </c>
      <c r="V1515" s="30">
        <f>IF(T1515="",0,U1515/LISTAS[[#This Row],[VENTA NETA]]-1)</f>
        <v>0</v>
      </c>
      <c r="X1515" s="25">
        <v>252.672</v>
      </c>
      <c r="Y1515" s="31">
        <f>IFERROR(LISTAS[[#This Row],[COSTO]]/X1515-1,"")</f>
        <v>-1</v>
      </c>
    </row>
    <row r="1516" spans="1:25" x14ac:dyDescent="0.2">
      <c r="A1516" s="6" t="s">
        <v>2384</v>
      </c>
      <c r="B1516" t="s">
        <v>2069</v>
      </c>
      <c r="C1516" t="s">
        <v>2385</v>
      </c>
      <c r="D1516" t="s">
        <v>2385</v>
      </c>
      <c r="E1516" s="2">
        <v>0</v>
      </c>
      <c r="F1516" s="6" t="str">
        <f>+_xlfn.XLOOKUP(LISTAS[[#This Row],[ID]],_01_CODIGOS_Y_COSTOS_xlsm[Producto y N°],_01_CODIGOS_Y_COSTOS_xlsm[FABRICA],"",0,1)</f>
        <v>SKOTNICA</v>
      </c>
      <c r="G1516" s="13">
        <f>LISTAS[[#This Row],[Precio]]*(1-0.46)*(1-IF($C$3520="",0,$C$3520))</f>
        <v>0</v>
      </c>
      <c r="H1516" s="1">
        <f>+_xlfn.XLOOKUP(LISTAS[[#This Row],[ID]],_01_CODIGOS_Y_COSTOS_xlsm[Producto y N°],_01_CODIGOS_Y_COSTOS_xlsm[COSTO],0,0,1)</f>
        <v>0</v>
      </c>
      <c r="I1516" s="115">
        <f>+IFERROR(LISTAS[[#This Row],[VENTA NETA]]/LISTAS[[#This Row],[COSTO]]-1,0)</f>
        <v>0</v>
      </c>
      <c r="J1516" s="33" t="str">
        <f>IFERROR(VLOOKUP(LISTAS[[#This Row],[ID]],_01_CODIGOS_Y_COSTOS_xlsm[[Producto y N°]:[CODIGO]],2,0),"")</f>
        <v/>
      </c>
      <c r="M1516" s="22">
        <v>0</v>
      </c>
      <c r="N1516" s="23">
        <f>+LISTAS[[#This Row],[Precio]]+(LISTAS[[#This Row],[Precio]]*M1516)</f>
        <v>0</v>
      </c>
      <c r="O1516" s="24">
        <f t="shared" si="39"/>
        <v>0</v>
      </c>
      <c r="Q1516" s="21" t="str">
        <f>IFERROR(O1516/LISTAS[[#This Row],[COSTO]]-1,"")</f>
        <v/>
      </c>
      <c r="R1516" t="str">
        <f>+LISTAS[[#This Row],[ID]]</f>
        <v>SUPLEMENTO 0,2108x120</v>
      </c>
      <c r="T1516" s="29"/>
      <c r="U1516" s="25">
        <f>LISTAS[[#This Row],[COSTO]]+(LISTAS[[#This Row],[COSTO]]*T1516)</f>
        <v>0</v>
      </c>
      <c r="V1516" s="30">
        <f>IF(T1516="",0,U1516/LISTAS[[#This Row],[VENTA NETA]]-1)</f>
        <v>0</v>
      </c>
      <c r="X1516" s="25">
        <v>270.72000000000003</v>
      </c>
      <c r="Y1516" s="31">
        <f>IFERROR(LISTAS[[#This Row],[COSTO]]/X1516-1,"")</f>
        <v>-1</v>
      </c>
    </row>
    <row r="1517" spans="1:25" x14ac:dyDescent="0.2">
      <c r="A1517" s="6" t="s">
        <v>2386</v>
      </c>
      <c r="B1517" t="s">
        <v>2069</v>
      </c>
      <c r="C1517" t="s">
        <v>2387</v>
      </c>
      <c r="D1517" t="s">
        <v>2387</v>
      </c>
      <c r="E1517" s="2">
        <v>0</v>
      </c>
      <c r="F1517" s="6" t="str">
        <f>+_xlfn.XLOOKUP(LISTAS[[#This Row],[ID]],_01_CODIGOS_Y_COSTOS_xlsm[Producto y N°],_01_CODIGOS_Y_COSTOS_xlsm[FABRICA],"",0,1)</f>
        <v>SKOTNICA</v>
      </c>
      <c r="G1517" s="13">
        <f>LISTAS[[#This Row],[Precio]]*(1-0.46)*(1-IF($C$3520="",0,$C$3520))</f>
        <v>0</v>
      </c>
      <c r="H1517" s="1">
        <f>+_xlfn.XLOOKUP(LISTAS[[#This Row],[ID]],_01_CODIGOS_Y_COSTOS_xlsm[Producto y N°],_01_CODIGOS_Y_COSTOS_xlsm[COSTO],0,0,1)</f>
        <v>0</v>
      </c>
      <c r="I1517" s="115">
        <f>+IFERROR(LISTAS[[#This Row],[VENTA NETA]]/LISTAS[[#This Row],[COSTO]]-1,0)</f>
        <v>0</v>
      </c>
      <c r="J1517" s="33" t="str">
        <f>IFERROR(VLOOKUP(LISTAS[[#This Row],[ID]],_01_CODIGOS_Y_COSTOS_xlsm[[Producto y N°]:[CODIGO]],2,0),"")</f>
        <v/>
      </c>
      <c r="M1517" s="22">
        <v>0</v>
      </c>
      <c r="N1517" s="23">
        <f>+LISTAS[[#This Row],[Precio]]+(LISTAS[[#This Row],[Precio]]*M1517)</f>
        <v>0</v>
      </c>
      <c r="O1517" s="24">
        <f t="shared" si="39"/>
        <v>0</v>
      </c>
      <c r="Q1517" s="21" t="str">
        <f>IFERROR(O1517/LISTAS[[#This Row],[COSTO]]-1,"")</f>
        <v/>
      </c>
      <c r="R1517" t="str">
        <f>+LISTAS[[#This Row],[ID]]</f>
        <v>SUPLEMENTO 0,2109x121</v>
      </c>
      <c r="T1517" s="29"/>
      <c r="U1517" s="25">
        <f>LISTAS[[#This Row],[COSTO]]+(LISTAS[[#This Row],[COSTO]]*T1517)</f>
        <v>0</v>
      </c>
      <c r="V1517" s="30">
        <f>IF(T1517="",0,U1517/LISTAS[[#This Row],[VENTA NETA]]-1)</f>
        <v>0</v>
      </c>
      <c r="X1517" s="25">
        <v>270.72000000000003</v>
      </c>
      <c r="Y1517" s="31">
        <f>IFERROR(LISTAS[[#This Row],[COSTO]]/X1517-1,"")</f>
        <v>-1</v>
      </c>
    </row>
    <row r="1518" spans="1:25" x14ac:dyDescent="0.2">
      <c r="A1518" s="6" t="s">
        <v>2388</v>
      </c>
      <c r="B1518" t="s">
        <v>2069</v>
      </c>
      <c r="C1518" t="s">
        <v>2389</v>
      </c>
      <c r="D1518" t="s">
        <v>2389</v>
      </c>
      <c r="E1518" s="2">
        <v>0</v>
      </c>
      <c r="F1518" s="6" t="str">
        <f>+_xlfn.XLOOKUP(LISTAS[[#This Row],[ID]],_01_CODIGOS_Y_COSTOS_xlsm[Producto y N°],_01_CODIGOS_Y_COSTOS_xlsm[FABRICA],"",0,1)</f>
        <v>SKOTNICA</v>
      </c>
      <c r="G1518" s="13">
        <f>LISTAS[[#This Row],[Precio]]*(1-0.46)*(1-IF($C$3520="",0,$C$3520))</f>
        <v>0</v>
      </c>
      <c r="H1518" s="1">
        <f>+_xlfn.XLOOKUP(LISTAS[[#This Row],[ID]],_01_CODIGOS_Y_COSTOS_xlsm[Producto y N°],_01_CODIGOS_Y_COSTOS_xlsm[COSTO],0,0,1)</f>
        <v>0</v>
      </c>
      <c r="I1518" s="115">
        <f>+IFERROR(LISTAS[[#This Row],[VENTA NETA]]/LISTAS[[#This Row],[COSTO]]-1,0)</f>
        <v>0</v>
      </c>
      <c r="J1518" s="33" t="str">
        <f>IFERROR(VLOOKUP(LISTAS[[#This Row],[ID]],_01_CODIGOS_Y_COSTOS_xlsm[[Producto y N°]:[CODIGO]],2,0),"")</f>
        <v/>
      </c>
      <c r="M1518" s="22">
        <v>0</v>
      </c>
      <c r="N1518" s="23">
        <f>+LISTAS[[#This Row],[Precio]]+(LISTAS[[#This Row],[Precio]]*M1518)</f>
        <v>0</v>
      </c>
      <c r="O1518" s="24">
        <f t="shared" si="39"/>
        <v>0</v>
      </c>
      <c r="Q1518" s="21" t="str">
        <f>IFERROR(O1518/LISTAS[[#This Row],[COSTO]]-1,"")</f>
        <v/>
      </c>
      <c r="R1518" t="str">
        <f>+LISTAS[[#This Row],[ID]]</f>
        <v>SUPLEMENTO 0,2110x121</v>
      </c>
      <c r="T1518" s="29"/>
      <c r="U1518" s="25">
        <f>LISTAS[[#This Row],[COSTO]]+(LISTAS[[#This Row],[COSTO]]*T1518)</f>
        <v>0</v>
      </c>
      <c r="V1518" s="30">
        <f>IF(T1518="",0,U1518/LISTAS[[#This Row],[VENTA NETA]]-1)</f>
        <v>0</v>
      </c>
      <c r="X1518" s="25">
        <v>270.72000000000003</v>
      </c>
      <c r="Y1518" s="31">
        <f>IFERROR(LISTAS[[#This Row],[COSTO]]/X1518-1,"")</f>
        <v>-1</v>
      </c>
    </row>
    <row r="1519" spans="1:25" x14ac:dyDescent="0.2">
      <c r="A1519" s="6" t="s">
        <v>2390</v>
      </c>
      <c r="B1519" t="s">
        <v>2069</v>
      </c>
      <c r="C1519" t="s">
        <v>2391</v>
      </c>
      <c r="D1519" t="s">
        <v>2391</v>
      </c>
      <c r="E1519" s="2">
        <v>0</v>
      </c>
      <c r="F1519" s="6" t="str">
        <f>+_xlfn.XLOOKUP(LISTAS[[#This Row],[ID]],_01_CODIGOS_Y_COSTOS_xlsm[Producto y N°],_01_CODIGOS_Y_COSTOS_xlsm[FABRICA],"",0,1)</f>
        <v>SKOTNICA</v>
      </c>
      <c r="G1519" s="13">
        <f>LISTAS[[#This Row],[Precio]]*(1-0.46)*(1-IF($C$3520="",0,$C$3520))</f>
        <v>0</v>
      </c>
      <c r="H1519" s="1">
        <f>+_xlfn.XLOOKUP(LISTAS[[#This Row],[ID]],_01_CODIGOS_Y_COSTOS_xlsm[Producto y N°],_01_CODIGOS_Y_COSTOS_xlsm[COSTO],0,0,1)</f>
        <v>0</v>
      </c>
      <c r="I1519" s="115">
        <f>+IFERROR(LISTAS[[#This Row],[VENTA NETA]]/LISTAS[[#This Row],[COSTO]]-1,0)</f>
        <v>0</v>
      </c>
      <c r="J1519" s="33" t="str">
        <f>IFERROR(VLOOKUP(LISTAS[[#This Row],[ID]],_01_CODIGOS_Y_COSTOS_xlsm[[Producto y N°]:[CODIGO]],2,0),"")</f>
        <v/>
      </c>
      <c r="M1519" s="22">
        <v>0</v>
      </c>
      <c r="N1519" s="23">
        <f>+LISTAS[[#This Row],[Precio]]+(LISTAS[[#This Row],[Precio]]*M1519)</f>
        <v>0</v>
      </c>
      <c r="O1519" s="24">
        <f t="shared" si="39"/>
        <v>0</v>
      </c>
      <c r="Q1519" s="21" t="str">
        <f>IFERROR(O1519/LISTAS[[#This Row],[COSTO]]-1,"")</f>
        <v/>
      </c>
      <c r="R1519" t="str">
        <f>+LISTAS[[#This Row],[ID]]</f>
        <v>SUPLEMENTO 0,2110x124</v>
      </c>
      <c r="T1519" s="29"/>
      <c r="U1519" s="25">
        <f>LISTAS[[#This Row],[COSTO]]+(LISTAS[[#This Row],[COSTO]]*T1519)</f>
        <v>0</v>
      </c>
      <c r="V1519" s="30">
        <f>IF(T1519="",0,U1519/LISTAS[[#This Row],[VENTA NETA]]-1)</f>
        <v>0</v>
      </c>
      <c r="X1519" s="25">
        <v>279.74400000000003</v>
      </c>
      <c r="Y1519" s="31">
        <f>IFERROR(LISTAS[[#This Row],[COSTO]]/X1519-1,"")</f>
        <v>-1</v>
      </c>
    </row>
    <row r="1520" spans="1:25" x14ac:dyDescent="0.2">
      <c r="A1520" s="6" t="s">
        <v>2392</v>
      </c>
      <c r="B1520" t="s">
        <v>2069</v>
      </c>
      <c r="C1520" t="s">
        <v>2393</v>
      </c>
      <c r="D1520" t="s">
        <v>2393</v>
      </c>
      <c r="E1520" s="2">
        <v>0</v>
      </c>
      <c r="F1520" s="6" t="str">
        <f>+_xlfn.XLOOKUP(LISTAS[[#This Row],[ID]],_01_CODIGOS_Y_COSTOS_xlsm[Producto y N°],_01_CODIGOS_Y_COSTOS_xlsm[FABRICA],"",0,1)</f>
        <v>SKOTNICA</v>
      </c>
      <c r="G1520" s="13">
        <f>LISTAS[[#This Row],[Precio]]*(1-0.46)*(1-IF($C$3520="",0,$C$3520))</f>
        <v>0</v>
      </c>
      <c r="H1520" s="1">
        <f>+_xlfn.XLOOKUP(LISTAS[[#This Row],[ID]],_01_CODIGOS_Y_COSTOS_xlsm[Producto y N°],_01_CODIGOS_Y_COSTOS_xlsm[COSTO],0,0,1)</f>
        <v>0</v>
      </c>
      <c r="I1520" s="115">
        <f>+IFERROR(LISTAS[[#This Row],[VENTA NETA]]/LISTAS[[#This Row],[COSTO]]-1,0)</f>
        <v>0</v>
      </c>
      <c r="J1520" s="33" t="str">
        <f>IFERROR(VLOOKUP(LISTAS[[#This Row],[ID]],_01_CODIGOS_Y_COSTOS_xlsm[[Producto y N°]:[CODIGO]],2,0),"")</f>
        <v/>
      </c>
      <c r="M1520" s="22">
        <v>0</v>
      </c>
      <c r="N1520" s="23">
        <f>+LISTAS[[#This Row],[Precio]]+(LISTAS[[#This Row],[Precio]]*M1520)</f>
        <v>0</v>
      </c>
      <c r="O1520" s="24">
        <f t="shared" si="39"/>
        <v>0</v>
      </c>
      <c r="Q1520" s="21" t="str">
        <f>IFERROR(O1520/LISTAS[[#This Row],[COSTO]]-1,"")</f>
        <v/>
      </c>
      <c r="R1520" t="str">
        <f>+LISTAS[[#This Row],[ID]]</f>
        <v>SUPLEMENTO 0,2111x124</v>
      </c>
      <c r="T1520" s="29"/>
      <c r="U1520" s="25">
        <f>LISTAS[[#This Row],[COSTO]]+(LISTAS[[#This Row],[COSTO]]*T1520)</f>
        <v>0</v>
      </c>
      <c r="V1520" s="30">
        <f>IF(T1520="",0,U1520/LISTAS[[#This Row],[VENTA NETA]]-1)</f>
        <v>0</v>
      </c>
      <c r="X1520" s="25">
        <v>279.74400000000003</v>
      </c>
      <c r="Y1520" s="31">
        <f>IFERROR(LISTAS[[#This Row],[COSTO]]/X1520-1,"")</f>
        <v>-1</v>
      </c>
    </row>
    <row r="1521" spans="1:25" x14ac:dyDescent="0.2">
      <c r="A1521" s="6" t="s">
        <v>2394</v>
      </c>
      <c r="B1521" t="s">
        <v>2069</v>
      </c>
      <c r="C1521" t="s">
        <v>2395</v>
      </c>
      <c r="D1521" t="s">
        <v>2395</v>
      </c>
      <c r="E1521" s="2">
        <v>0</v>
      </c>
      <c r="F1521" s="6" t="str">
        <f>+_xlfn.XLOOKUP(LISTAS[[#This Row],[ID]],_01_CODIGOS_Y_COSTOS_xlsm[Producto y N°],_01_CODIGOS_Y_COSTOS_xlsm[FABRICA],"",0,1)</f>
        <v>SKOTNICA</v>
      </c>
      <c r="G1521" s="13">
        <f>LISTAS[[#This Row],[Precio]]*(1-0.46)*(1-IF($C$3520="",0,$C$3520))</f>
        <v>0</v>
      </c>
      <c r="H1521" s="1">
        <f>+_xlfn.XLOOKUP(LISTAS[[#This Row],[ID]],_01_CODIGOS_Y_COSTOS_xlsm[Producto y N°],_01_CODIGOS_Y_COSTOS_xlsm[COSTO],0,0,1)</f>
        <v>0</v>
      </c>
      <c r="I1521" s="115">
        <f>+IFERROR(LISTAS[[#This Row],[VENTA NETA]]/LISTAS[[#This Row],[COSTO]]-1,0)</f>
        <v>0</v>
      </c>
      <c r="J1521" s="33" t="str">
        <f>IFERROR(VLOOKUP(LISTAS[[#This Row],[ID]],_01_CODIGOS_Y_COSTOS_xlsm[[Producto y N°]:[CODIGO]],2,0),"")</f>
        <v/>
      </c>
      <c r="M1521" s="22">
        <v>0</v>
      </c>
      <c r="N1521" s="23">
        <f>+LISTAS[[#This Row],[Precio]]+(LISTAS[[#This Row],[Precio]]*M1521)</f>
        <v>0</v>
      </c>
      <c r="O1521" s="24">
        <f t="shared" si="39"/>
        <v>0</v>
      </c>
      <c r="Q1521" s="21" t="str">
        <f>IFERROR(O1521/LISTAS[[#This Row],[COSTO]]-1,"")</f>
        <v/>
      </c>
      <c r="R1521" t="str">
        <f>+LISTAS[[#This Row],[ID]]</f>
        <v>SUPLEMENTO 0,2112x124</v>
      </c>
      <c r="T1521" s="29"/>
      <c r="U1521" s="25">
        <f>LISTAS[[#This Row],[COSTO]]+(LISTAS[[#This Row],[COSTO]]*T1521)</f>
        <v>0</v>
      </c>
      <c r="V1521" s="30">
        <f>IF(T1521="",0,U1521/LISTAS[[#This Row],[VENTA NETA]]-1)</f>
        <v>0</v>
      </c>
      <c r="X1521" s="25">
        <v>297.79199999999997</v>
      </c>
      <c r="Y1521" s="31">
        <f>IFERROR(LISTAS[[#This Row],[COSTO]]/X1521-1,"")</f>
        <v>-1</v>
      </c>
    </row>
    <row r="1522" spans="1:25" x14ac:dyDescent="0.2">
      <c r="A1522" s="6" t="s">
        <v>2396</v>
      </c>
      <c r="B1522" t="s">
        <v>2069</v>
      </c>
      <c r="C1522" t="s">
        <v>2397</v>
      </c>
      <c r="D1522" t="s">
        <v>2397</v>
      </c>
      <c r="E1522" s="2">
        <v>0</v>
      </c>
      <c r="F1522" s="6" t="str">
        <f>+_xlfn.XLOOKUP(LISTAS[[#This Row],[ID]],_01_CODIGOS_Y_COSTOS_xlsm[Producto y N°],_01_CODIGOS_Y_COSTOS_xlsm[FABRICA],"",0,1)</f>
        <v>SKOTNICA</v>
      </c>
      <c r="G1522" s="13">
        <f>LISTAS[[#This Row],[Precio]]*(1-0.46)*(1-IF($C$3520="",0,$C$3520))</f>
        <v>0</v>
      </c>
      <c r="H1522" s="1">
        <f>+_xlfn.XLOOKUP(LISTAS[[#This Row],[ID]],_01_CODIGOS_Y_COSTOS_xlsm[Producto y N°],_01_CODIGOS_Y_COSTOS_xlsm[COSTO],0,0,1)</f>
        <v>0</v>
      </c>
      <c r="I1522" s="115">
        <f>+IFERROR(LISTAS[[#This Row],[VENTA NETA]]/LISTAS[[#This Row],[COSTO]]-1,0)</f>
        <v>0</v>
      </c>
      <c r="J1522" s="33" t="str">
        <f>IFERROR(VLOOKUP(LISTAS[[#This Row],[ID]],_01_CODIGOS_Y_COSTOS_xlsm[[Producto y N°]:[CODIGO]],2,0),"")</f>
        <v/>
      </c>
      <c r="M1522" s="22">
        <v>0</v>
      </c>
      <c r="N1522" s="23">
        <f>+LISTAS[[#This Row],[Precio]]+(LISTAS[[#This Row],[Precio]]*M1522)</f>
        <v>0</v>
      </c>
      <c r="O1522" s="24">
        <f t="shared" si="39"/>
        <v>0</v>
      </c>
      <c r="Q1522" s="21" t="str">
        <f>IFERROR(O1522/LISTAS[[#This Row],[COSTO]]-1,"")</f>
        <v/>
      </c>
      <c r="R1522" t="str">
        <f>+LISTAS[[#This Row],[ID]]</f>
        <v>SUPLEMENTO 0,2113x127</v>
      </c>
      <c r="T1522" s="29"/>
      <c r="U1522" s="25">
        <f>LISTAS[[#This Row],[COSTO]]+(LISTAS[[#This Row],[COSTO]]*T1522)</f>
        <v>0</v>
      </c>
      <c r="V1522" s="30">
        <f>IF(T1522="",0,U1522/LISTAS[[#This Row],[VENTA NETA]]-1)</f>
        <v>0</v>
      </c>
      <c r="X1522" s="25">
        <v>297.79199999999997</v>
      </c>
      <c r="Y1522" s="31">
        <f>IFERROR(LISTAS[[#This Row],[COSTO]]/X1522-1,"")</f>
        <v>-1</v>
      </c>
    </row>
    <row r="1523" spans="1:25" x14ac:dyDescent="0.2">
      <c r="A1523" s="6" t="s">
        <v>2398</v>
      </c>
      <c r="B1523" t="s">
        <v>2069</v>
      </c>
      <c r="C1523" t="s">
        <v>2399</v>
      </c>
      <c r="D1523" t="s">
        <v>2399</v>
      </c>
      <c r="E1523" s="2">
        <v>0</v>
      </c>
      <c r="F1523" s="6" t="str">
        <f>+_xlfn.XLOOKUP(LISTAS[[#This Row],[ID]],_01_CODIGOS_Y_COSTOS_xlsm[Producto y N°],_01_CODIGOS_Y_COSTOS_xlsm[FABRICA],"",0,1)</f>
        <v>SKOTNICA</v>
      </c>
      <c r="G1523" s="13">
        <f>LISTAS[[#This Row],[Precio]]*(1-0.46)*(1-IF($C$3520="",0,$C$3520))</f>
        <v>0</v>
      </c>
      <c r="H1523" s="1">
        <f>+_xlfn.XLOOKUP(LISTAS[[#This Row],[ID]],_01_CODIGOS_Y_COSTOS_xlsm[Producto y N°],_01_CODIGOS_Y_COSTOS_xlsm[COSTO],0,0,1)</f>
        <v>0</v>
      </c>
      <c r="I1523" s="115">
        <f>+IFERROR(LISTAS[[#This Row],[VENTA NETA]]/LISTAS[[#This Row],[COSTO]]-1,0)</f>
        <v>0</v>
      </c>
      <c r="J1523" s="33" t="str">
        <f>IFERROR(VLOOKUP(LISTAS[[#This Row],[ID]],_01_CODIGOS_Y_COSTOS_xlsm[[Producto y N°]:[CODIGO]],2,0),"")</f>
        <v/>
      </c>
      <c r="M1523" s="22">
        <v>0</v>
      </c>
      <c r="N1523" s="23">
        <f>+LISTAS[[#This Row],[Precio]]+(LISTAS[[#This Row],[Precio]]*M1523)</f>
        <v>0</v>
      </c>
      <c r="O1523" s="24">
        <f t="shared" si="39"/>
        <v>0</v>
      </c>
      <c r="Q1523" s="21" t="str">
        <f>IFERROR(O1523/LISTAS[[#This Row],[COSTO]]-1,"")</f>
        <v/>
      </c>
      <c r="R1523" t="str">
        <f>+LISTAS[[#This Row],[ID]]</f>
        <v>SUPLEMENTO 0,2114x127</v>
      </c>
      <c r="T1523" s="29"/>
      <c r="U1523" s="25">
        <f>LISTAS[[#This Row],[COSTO]]+(LISTAS[[#This Row],[COSTO]]*T1523)</f>
        <v>0</v>
      </c>
      <c r="V1523" s="30">
        <f>IF(T1523="",0,U1523/LISTAS[[#This Row],[VENTA NETA]]-1)</f>
        <v>0</v>
      </c>
      <c r="X1523" s="25">
        <v>297.79199999999997</v>
      </c>
      <c r="Y1523" s="31">
        <f>IFERROR(LISTAS[[#This Row],[COSTO]]/X1523-1,"")</f>
        <v>-1</v>
      </c>
    </row>
    <row r="1524" spans="1:25" x14ac:dyDescent="0.2">
      <c r="A1524" s="6" t="s">
        <v>2400</v>
      </c>
      <c r="B1524" t="s">
        <v>2069</v>
      </c>
      <c r="C1524" t="s">
        <v>2401</v>
      </c>
      <c r="D1524" t="s">
        <v>2401</v>
      </c>
      <c r="E1524" s="2">
        <v>5154.4399999999996</v>
      </c>
      <c r="F1524" s="6" t="str">
        <f>+_xlfn.XLOOKUP(LISTAS[[#This Row],[ID]],_01_CODIGOS_Y_COSTOS_xlsm[Producto y N°],_01_CODIGOS_Y_COSTOS_xlsm[FABRICA],"",0,1)</f>
        <v>SKOTNICA</v>
      </c>
      <c r="G1524" s="13">
        <f>LISTAS[[#This Row],[Precio]]*(1-0.46)*(1-IF($C$3520="",0,$C$3520))</f>
        <v>2087.5481999999997</v>
      </c>
      <c r="H1524" s="1">
        <f>+_xlfn.XLOOKUP(LISTAS[[#This Row],[ID]],_01_CODIGOS_Y_COSTOS_xlsm[Producto y N°],_01_CODIGOS_Y_COSTOS_xlsm[COSTO],0,0,1)</f>
        <v>1385.8168000000001</v>
      </c>
      <c r="I1524" s="115">
        <f>+IFERROR(LISTAS[[#This Row],[VENTA NETA]]/LISTAS[[#This Row],[COSTO]]-1,0)</f>
        <v>0.50636664240179474</v>
      </c>
      <c r="J1524" s="33" t="str">
        <f>IFERROR(VLOOKUP(LISTAS[[#This Row],[ID]],_01_CODIGOS_Y_COSTOS_xlsm[[Producto y N°]:[CODIGO]],2,0),"")</f>
        <v>D01B 115</v>
      </c>
      <c r="M1524" s="22">
        <v>0.2</v>
      </c>
      <c r="N1524" s="23">
        <f>+LISTAS[[#This Row],[Precio]]+(LISTAS[[#This Row],[Precio]]*M1524)</f>
        <v>6185.3279999999995</v>
      </c>
      <c r="O1524" s="24">
        <f t="shared" si="39"/>
        <v>2505.0578399999999</v>
      </c>
      <c r="Q1524" s="21">
        <f>IFERROR(O1524/LISTAS[[#This Row],[COSTO]]-1,"")</f>
        <v>0.807639970882154</v>
      </c>
      <c r="R1524" t="str">
        <f>+LISTAS[[#This Row],[ID]]</f>
        <v>SUPLEMENTO 0,2115x127</v>
      </c>
      <c r="T1524" s="29"/>
      <c r="U1524" s="25">
        <f>LISTAS[[#This Row],[COSTO]]+(LISTAS[[#This Row],[COSTO]]*T1524)</f>
        <v>1385.8168000000001</v>
      </c>
      <c r="V1524" s="30">
        <f>IF(T1524="",0,U1524/LISTAS[[#This Row],[VENTA NETA]]-1)</f>
        <v>0</v>
      </c>
      <c r="X1524" s="25">
        <v>297.79199999999997</v>
      </c>
      <c r="Y1524" s="31">
        <f>IFERROR(LISTAS[[#This Row],[COSTO]]/X1524-1,"")</f>
        <v>3.6536401246507637</v>
      </c>
    </row>
    <row r="1525" spans="1:25" x14ac:dyDescent="0.2">
      <c r="A1525" s="6" t="s">
        <v>2402</v>
      </c>
      <c r="B1525" t="s">
        <v>2069</v>
      </c>
      <c r="C1525" t="s">
        <v>2403</v>
      </c>
      <c r="D1525" t="s">
        <v>2403</v>
      </c>
      <c r="E1525" s="2">
        <v>0</v>
      </c>
      <c r="F1525" s="6" t="str">
        <f>+_xlfn.XLOOKUP(LISTAS[[#This Row],[ID]],_01_CODIGOS_Y_COSTOS_xlsm[Producto y N°],_01_CODIGOS_Y_COSTOS_xlsm[FABRICA],"",0,1)</f>
        <v>SKOTNICA</v>
      </c>
      <c r="G1525" s="13">
        <f>LISTAS[[#This Row],[Precio]]*(1-0.46)*(1-IF($C$3520="",0,$C$3520))</f>
        <v>0</v>
      </c>
      <c r="H1525" s="1">
        <f>+_xlfn.XLOOKUP(LISTAS[[#This Row],[ID]],_01_CODIGOS_Y_COSTOS_xlsm[Producto y N°],_01_CODIGOS_Y_COSTOS_xlsm[COSTO],0,0,1)</f>
        <v>0</v>
      </c>
      <c r="I1525" s="115">
        <f>+IFERROR(LISTAS[[#This Row],[VENTA NETA]]/LISTAS[[#This Row],[COSTO]]-1,0)</f>
        <v>0</v>
      </c>
      <c r="J1525" s="33" t="str">
        <f>IFERROR(VLOOKUP(LISTAS[[#This Row],[ID]],_01_CODIGOS_Y_COSTOS_xlsm[[Producto y N°]:[CODIGO]],2,0),"")</f>
        <v/>
      </c>
      <c r="M1525" s="22">
        <v>0</v>
      </c>
      <c r="N1525" s="23">
        <f>+LISTAS[[#This Row],[Precio]]+(LISTAS[[#This Row],[Precio]]*M1525)</f>
        <v>0</v>
      </c>
      <c r="O1525" s="24">
        <f t="shared" si="39"/>
        <v>0</v>
      </c>
      <c r="Q1525" s="21" t="str">
        <f>IFERROR(O1525/LISTAS[[#This Row],[COSTO]]-1,"")</f>
        <v/>
      </c>
      <c r="R1525" t="str">
        <f>+LISTAS[[#This Row],[ID]]</f>
        <v>SUPLEMENTO 0,2116x130</v>
      </c>
      <c r="T1525" s="29"/>
      <c r="U1525" s="25">
        <f>LISTAS[[#This Row],[COSTO]]+(LISTAS[[#This Row],[COSTO]]*T1525)</f>
        <v>0</v>
      </c>
      <c r="V1525" s="30">
        <f>IF(T1525="",0,U1525/LISTAS[[#This Row],[VENTA NETA]]-1)</f>
        <v>0</v>
      </c>
      <c r="X1525" s="25">
        <v>306.81599999999997</v>
      </c>
      <c r="Y1525" s="31">
        <f>IFERROR(LISTAS[[#This Row],[COSTO]]/X1525-1,"")</f>
        <v>-1</v>
      </c>
    </row>
    <row r="1526" spans="1:25" x14ac:dyDescent="0.2">
      <c r="A1526" s="6" t="s">
        <v>2404</v>
      </c>
      <c r="B1526" t="s">
        <v>2069</v>
      </c>
      <c r="C1526" t="s">
        <v>2405</v>
      </c>
      <c r="D1526" t="s">
        <v>2405</v>
      </c>
      <c r="E1526" s="2">
        <v>0</v>
      </c>
      <c r="F1526" s="6" t="str">
        <f>+_xlfn.XLOOKUP(LISTAS[[#This Row],[ID]],_01_CODIGOS_Y_COSTOS_xlsm[Producto y N°],_01_CODIGOS_Y_COSTOS_xlsm[FABRICA],"",0,1)</f>
        <v>SKOTNICA</v>
      </c>
      <c r="G1526" s="13">
        <f>LISTAS[[#This Row],[Precio]]*(1-0.46)*(1-IF($C$3520="",0,$C$3520))</f>
        <v>0</v>
      </c>
      <c r="H1526" s="1">
        <f>+_xlfn.XLOOKUP(LISTAS[[#This Row],[ID]],_01_CODIGOS_Y_COSTOS_xlsm[Producto y N°],_01_CODIGOS_Y_COSTOS_xlsm[COSTO],0,0,1)</f>
        <v>0</v>
      </c>
      <c r="I1526" s="115">
        <f>+IFERROR(LISTAS[[#This Row],[VENTA NETA]]/LISTAS[[#This Row],[COSTO]]-1,0)</f>
        <v>0</v>
      </c>
      <c r="J1526" s="33" t="str">
        <f>IFERROR(VLOOKUP(LISTAS[[#This Row],[ID]],_01_CODIGOS_Y_COSTOS_xlsm[[Producto y N°]:[CODIGO]],2,0),"")</f>
        <v/>
      </c>
      <c r="M1526" s="22">
        <v>0</v>
      </c>
      <c r="N1526" s="23">
        <f>+LISTAS[[#This Row],[Precio]]+(LISTAS[[#This Row],[Precio]]*M1526)</f>
        <v>0</v>
      </c>
      <c r="O1526" s="24">
        <f t="shared" si="39"/>
        <v>0</v>
      </c>
      <c r="Q1526" s="21" t="str">
        <f>IFERROR(O1526/LISTAS[[#This Row],[COSTO]]-1,"")</f>
        <v/>
      </c>
      <c r="R1526" t="str">
        <f>+LISTAS[[#This Row],[ID]]</f>
        <v>SUPLEMENTO 0,2117x130</v>
      </c>
      <c r="T1526" s="29"/>
      <c r="U1526" s="25">
        <f>LISTAS[[#This Row],[COSTO]]+(LISTAS[[#This Row],[COSTO]]*T1526)</f>
        <v>0</v>
      </c>
      <c r="V1526" s="30">
        <f>IF(T1526="",0,U1526/LISTAS[[#This Row],[VENTA NETA]]-1)</f>
        <v>0</v>
      </c>
      <c r="X1526" s="25">
        <v>306.81599999999997</v>
      </c>
      <c r="Y1526" s="31">
        <f>IFERROR(LISTAS[[#This Row],[COSTO]]/X1526-1,"")</f>
        <v>-1</v>
      </c>
    </row>
    <row r="1527" spans="1:25" x14ac:dyDescent="0.2">
      <c r="A1527" s="6" t="s">
        <v>2406</v>
      </c>
      <c r="B1527" t="s">
        <v>2069</v>
      </c>
      <c r="C1527" t="s">
        <v>2407</v>
      </c>
      <c r="D1527" t="s">
        <v>2407</v>
      </c>
      <c r="E1527" s="2">
        <v>0</v>
      </c>
      <c r="F1527" s="6" t="str">
        <f>+_xlfn.XLOOKUP(LISTAS[[#This Row],[ID]],_01_CODIGOS_Y_COSTOS_xlsm[Producto y N°],_01_CODIGOS_Y_COSTOS_xlsm[FABRICA],"",0,1)</f>
        <v>SKOTNICA</v>
      </c>
      <c r="G1527" s="13">
        <f>LISTAS[[#This Row],[Precio]]*(1-0.46)*(1-IF($C$3520="",0,$C$3520))</f>
        <v>0</v>
      </c>
      <c r="H1527" s="1">
        <f>+_xlfn.XLOOKUP(LISTAS[[#This Row],[ID]],_01_CODIGOS_Y_COSTOS_xlsm[Producto y N°],_01_CODIGOS_Y_COSTOS_xlsm[COSTO],0,0,1)</f>
        <v>0</v>
      </c>
      <c r="I1527" s="115">
        <f>+IFERROR(LISTAS[[#This Row],[VENTA NETA]]/LISTAS[[#This Row],[COSTO]]-1,0)</f>
        <v>0</v>
      </c>
      <c r="J1527" s="33" t="str">
        <f>IFERROR(VLOOKUP(LISTAS[[#This Row],[ID]],_01_CODIGOS_Y_COSTOS_xlsm[[Producto y N°]:[CODIGO]],2,0),"")</f>
        <v/>
      </c>
      <c r="M1527" s="22">
        <v>0</v>
      </c>
      <c r="N1527" s="23">
        <f>+LISTAS[[#This Row],[Precio]]+(LISTAS[[#This Row],[Precio]]*M1527)</f>
        <v>0</v>
      </c>
      <c r="O1527" s="24">
        <f t="shared" si="39"/>
        <v>0</v>
      </c>
      <c r="Q1527" s="21" t="str">
        <f>IFERROR(O1527/LISTAS[[#This Row],[COSTO]]-1,"")</f>
        <v/>
      </c>
      <c r="R1527" t="str">
        <f>+LISTAS[[#This Row],[ID]]</f>
        <v>SUPLEMENTO 0,2118x130</v>
      </c>
      <c r="T1527" s="29"/>
      <c r="U1527" s="25">
        <f>LISTAS[[#This Row],[COSTO]]+(LISTAS[[#This Row],[COSTO]]*T1527)</f>
        <v>0</v>
      </c>
      <c r="V1527" s="30">
        <f>IF(T1527="",0,U1527/LISTAS[[#This Row],[VENTA NETA]]-1)</f>
        <v>0</v>
      </c>
      <c r="X1527" s="25">
        <v>306.81599999999997</v>
      </c>
      <c r="Y1527" s="31">
        <f>IFERROR(LISTAS[[#This Row],[COSTO]]/X1527-1,"")</f>
        <v>-1</v>
      </c>
    </row>
    <row r="1528" spans="1:25" x14ac:dyDescent="0.2">
      <c r="A1528" s="6" t="s">
        <v>2408</v>
      </c>
      <c r="B1528" t="s">
        <v>2069</v>
      </c>
      <c r="C1528" t="s">
        <v>2409</v>
      </c>
      <c r="D1528" t="s">
        <v>2409</v>
      </c>
      <c r="E1528" s="2">
        <v>0</v>
      </c>
      <c r="F1528" s="6" t="str">
        <f>+_xlfn.XLOOKUP(LISTAS[[#This Row],[ID]],_01_CODIGOS_Y_COSTOS_xlsm[Producto y N°],_01_CODIGOS_Y_COSTOS_xlsm[FABRICA],"",0,1)</f>
        <v>SKOTNICA</v>
      </c>
      <c r="G1528" s="13">
        <f>LISTAS[[#This Row],[Precio]]*(1-0.46)*(1-IF($C$3520="",0,$C$3520))</f>
        <v>0</v>
      </c>
      <c r="H1528" s="1">
        <f>+_xlfn.XLOOKUP(LISTAS[[#This Row],[ID]],_01_CODIGOS_Y_COSTOS_xlsm[Producto y N°],_01_CODIGOS_Y_COSTOS_xlsm[COSTO],0,0,1)</f>
        <v>0</v>
      </c>
      <c r="I1528" s="115">
        <f>+IFERROR(LISTAS[[#This Row],[VENTA NETA]]/LISTAS[[#This Row],[COSTO]]-1,0)</f>
        <v>0</v>
      </c>
      <c r="J1528" s="33" t="str">
        <f>IFERROR(VLOOKUP(LISTAS[[#This Row],[ID]],_01_CODIGOS_Y_COSTOS_xlsm[[Producto y N°]:[CODIGO]],2,0),"")</f>
        <v/>
      </c>
      <c r="M1528" s="22">
        <v>0</v>
      </c>
      <c r="N1528" s="23">
        <f>+LISTAS[[#This Row],[Precio]]+(LISTAS[[#This Row],[Precio]]*M1528)</f>
        <v>0</v>
      </c>
      <c r="O1528" s="24">
        <f t="shared" si="39"/>
        <v>0</v>
      </c>
      <c r="Q1528" s="21" t="str">
        <f>IFERROR(O1528/LISTAS[[#This Row],[COSTO]]-1,"")</f>
        <v/>
      </c>
      <c r="R1528" t="str">
        <f>+LISTAS[[#This Row],[ID]]</f>
        <v>SUPLEMENTO 0,2119x133</v>
      </c>
      <c r="T1528" s="29"/>
      <c r="U1528" s="25">
        <f>LISTAS[[#This Row],[COSTO]]+(LISTAS[[#This Row],[COSTO]]*T1528)</f>
        <v>0</v>
      </c>
      <c r="V1528" s="30">
        <f>IF(T1528="",0,U1528/LISTAS[[#This Row],[VENTA NETA]]-1)</f>
        <v>0</v>
      </c>
      <c r="X1528" s="25">
        <v>315.83999999999997</v>
      </c>
      <c r="Y1528" s="31">
        <f>IFERROR(LISTAS[[#This Row],[COSTO]]/X1528-1,"")</f>
        <v>-1</v>
      </c>
    </row>
    <row r="1529" spans="1:25" x14ac:dyDescent="0.2">
      <c r="A1529" s="6" t="s">
        <v>2410</v>
      </c>
      <c r="B1529" t="s">
        <v>2069</v>
      </c>
      <c r="C1529" t="s">
        <v>2411</v>
      </c>
      <c r="D1529" t="s">
        <v>2411</v>
      </c>
      <c r="E1529" s="2">
        <v>0</v>
      </c>
      <c r="F1529" s="6" t="str">
        <f>+_xlfn.XLOOKUP(LISTAS[[#This Row],[ID]],_01_CODIGOS_Y_COSTOS_xlsm[Producto y N°],_01_CODIGOS_Y_COSTOS_xlsm[FABRICA],"",0,1)</f>
        <v>SKOTNICA</v>
      </c>
      <c r="G1529" s="13">
        <f>LISTAS[[#This Row],[Precio]]*(1-0.46)*(1-IF($C$3520="",0,$C$3520))</f>
        <v>0</v>
      </c>
      <c r="H1529" s="1">
        <f>+_xlfn.XLOOKUP(LISTAS[[#This Row],[ID]],_01_CODIGOS_Y_COSTOS_xlsm[Producto y N°],_01_CODIGOS_Y_COSTOS_xlsm[COSTO],0,0,1)</f>
        <v>0</v>
      </c>
      <c r="I1529" s="115">
        <f>+IFERROR(LISTAS[[#This Row],[VENTA NETA]]/LISTAS[[#This Row],[COSTO]]-1,0)</f>
        <v>0</v>
      </c>
      <c r="J1529" s="33" t="str">
        <f>IFERROR(VLOOKUP(LISTAS[[#This Row],[ID]],_01_CODIGOS_Y_COSTOS_xlsm[[Producto y N°]:[CODIGO]],2,0),"")</f>
        <v/>
      </c>
      <c r="M1529" s="22">
        <v>0</v>
      </c>
      <c r="N1529" s="23">
        <f>+LISTAS[[#This Row],[Precio]]+(LISTAS[[#This Row],[Precio]]*M1529)</f>
        <v>0</v>
      </c>
      <c r="O1529" s="24">
        <f t="shared" si="39"/>
        <v>0</v>
      </c>
      <c r="Q1529" s="21" t="str">
        <f>IFERROR(O1529/LISTAS[[#This Row],[COSTO]]-1,"")</f>
        <v/>
      </c>
      <c r="R1529" t="str">
        <f>+LISTAS[[#This Row],[ID]]</f>
        <v>SUPLEMENTO 0,2120x133</v>
      </c>
      <c r="T1529" s="29"/>
      <c r="U1529" s="25">
        <f>LISTAS[[#This Row],[COSTO]]+(LISTAS[[#This Row],[COSTO]]*T1529)</f>
        <v>0</v>
      </c>
      <c r="V1529" s="30">
        <f>IF(T1529="",0,U1529/LISTAS[[#This Row],[VENTA NETA]]-1)</f>
        <v>0</v>
      </c>
      <c r="X1529" s="25">
        <v>315.83999999999997</v>
      </c>
      <c r="Y1529" s="31">
        <f>IFERROR(LISTAS[[#This Row],[COSTO]]/X1529-1,"")</f>
        <v>-1</v>
      </c>
    </row>
    <row r="1530" spans="1:25" x14ac:dyDescent="0.2">
      <c r="A1530" s="6" t="s">
        <v>2412</v>
      </c>
      <c r="B1530" t="s">
        <v>2069</v>
      </c>
      <c r="C1530" t="s">
        <v>2413</v>
      </c>
      <c r="D1530" t="s">
        <v>2413</v>
      </c>
      <c r="E1530" s="2">
        <v>0</v>
      </c>
      <c r="F1530" s="6" t="str">
        <f>+_xlfn.XLOOKUP(LISTAS[[#This Row],[ID]],_01_CODIGOS_Y_COSTOS_xlsm[Producto y N°],_01_CODIGOS_Y_COSTOS_xlsm[FABRICA],"",0,1)</f>
        <v>SKOTNICA</v>
      </c>
      <c r="G1530" s="13">
        <f>LISTAS[[#This Row],[Precio]]*(1-0.46)*(1-IF($C$3520="",0,$C$3520))</f>
        <v>0</v>
      </c>
      <c r="H1530" s="1">
        <f>+_xlfn.XLOOKUP(LISTAS[[#This Row],[ID]],_01_CODIGOS_Y_COSTOS_xlsm[Producto y N°],_01_CODIGOS_Y_COSTOS_xlsm[COSTO],0,0,1)</f>
        <v>0</v>
      </c>
      <c r="I1530" s="115">
        <f>+IFERROR(LISTAS[[#This Row],[VENTA NETA]]/LISTAS[[#This Row],[COSTO]]-1,0)</f>
        <v>0</v>
      </c>
      <c r="J1530" s="33" t="str">
        <f>IFERROR(VLOOKUP(LISTAS[[#This Row],[ID]],_01_CODIGOS_Y_COSTOS_xlsm[[Producto y N°]:[CODIGO]],2,0),"")</f>
        <v/>
      </c>
      <c r="M1530" s="22">
        <v>0</v>
      </c>
      <c r="N1530" s="23">
        <f>+LISTAS[[#This Row],[Precio]]+(LISTAS[[#This Row],[Precio]]*M1530)</f>
        <v>0</v>
      </c>
      <c r="O1530" s="24">
        <f t="shared" si="39"/>
        <v>0</v>
      </c>
      <c r="Q1530" s="21" t="str">
        <f>IFERROR(O1530/LISTAS[[#This Row],[COSTO]]-1,"")</f>
        <v/>
      </c>
      <c r="R1530" t="str">
        <f>+LISTAS[[#This Row],[ID]]</f>
        <v>SUPLEMENTO 0,2121x133</v>
      </c>
      <c r="T1530" s="29"/>
      <c r="U1530" s="25">
        <f>LISTAS[[#This Row],[COSTO]]+(LISTAS[[#This Row],[COSTO]]*T1530)</f>
        <v>0</v>
      </c>
      <c r="V1530" s="30">
        <f>IF(T1530="",0,U1530/LISTAS[[#This Row],[VENTA NETA]]-1)</f>
        <v>0</v>
      </c>
      <c r="X1530" s="25">
        <v>315.83999999999997</v>
      </c>
      <c r="Y1530" s="31">
        <f>IFERROR(LISTAS[[#This Row],[COSTO]]/X1530-1,"")</f>
        <v>-1</v>
      </c>
    </row>
    <row r="1531" spans="1:25" x14ac:dyDescent="0.2">
      <c r="A1531" s="6" t="s">
        <v>2414</v>
      </c>
      <c r="B1531" t="s">
        <v>2415</v>
      </c>
      <c r="C1531" t="s">
        <v>2070</v>
      </c>
      <c r="D1531" t="s">
        <v>2070</v>
      </c>
      <c r="E1531" s="2">
        <v>252.58</v>
      </c>
      <c r="F1531" s="6" t="str">
        <f>+_xlfn.XLOOKUP(LISTAS[[#This Row],[ID]],_01_CODIGOS_Y_COSTOS_xlsm[Producto y N°],_01_CODIGOS_Y_COSTOS_xlsm[FABRICA],"",0,1)</f>
        <v>SKOTNICA</v>
      </c>
      <c r="G1531" s="13">
        <f>LISTAS[[#This Row],[Precio]]*(1-0.46)*(1-IF($C$3520="",0,$C$3520))</f>
        <v>102.29490000000001</v>
      </c>
      <c r="H1531" s="1">
        <f>+_xlfn.XLOOKUP(LISTAS[[#This Row],[ID]],_01_CODIGOS_Y_COSTOS_xlsm[Producto y N°],_01_CODIGOS_Y_COSTOS_xlsm[COSTO],0,0,1)</f>
        <v>67.906700000000001</v>
      </c>
      <c r="I1531" s="115">
        <f>+IFERROR(LISTAS[[#This Row],[VENTA NETA]]/LISTAS[[#This Row],[COSTO]]-1,0)</f>
        <v>0.50640363911072117</v>
      </c>
      <c r="J1531" s="33" t="str">
        <f>IFERROR(VLOOKUP(LISTAS[[#This Row],[ID]],_01_CODIGOS_Y_COSTOS_xlsm[[Producto y N°]:[CODIGO]],2,0),"")</f>
        <v>D01I0030510</v>
      </c>
      <c r="M1531" s="22">
        <v>0.2</v>
      </c>
      <c r="N1531" s="23">
        <f>+LISTAS[[#This Row],[Precio]]+(LISTAS[[#This Row],[Precio]]*M1531)</f>
        <v>303.096</v>
      </c>
      <c r="O1531" s="24">
        <f t="shared" si="39"/>
        <v>122.75388000000001</v>
      </c>
      <c r="Q1531" s="21">
        <f>IFERROR(O1531/LISTAS[[#This Row],[COSTO]]-1,"")</f>
        <v>0.80768436693286527</v>
      </c>
      <c r="R1531" t="str">
        <f>+LISTAS[[#This Row],[ID]]</f>
        <v>SUPLEMENTO 0,85x10</v>
      </c>
      <c r="T1531" s="29"/>
      <c r="U1531" s="25">
        <f>LISTAS[[#This Row],[COSTO]]+(LISTAS[[#This Row],[COSTO]]*T1531)</f>
        <v>67.906700000000001</v>
      </c>
      <c r="V1531" s="30">
        <f>IF(T1531="",0,U1531/LISTAS[[#This Row],[VENTA NETA]]-1)</f>
        <v>0</v>
      </c>
      <c r="X1531" s="25">
        <v>27.071999999999999</v>
      </c>
      <c r="Y1531" s="31">
        <f>IFERROR(LISTAS[[#This Row],[COSTO]]/X1531-1,"")</f>
        <v>1.5083739657210402</v>
      </c>
    </row>
    <row r="1532" spans="1:25" x14ac:dyDescent="0.2">
      <c r="A1532" s="6" t="s">
        <v>2416</v>
      </c>
      <c r="B1532" t="s">
        <v>2415</v>
      </c>
      <c r="C1532" t="s">
        <v>2072</v>
      </c>
      <c r="D1532" t="s">
        <v>2072</v>
      </c>
      <c r="E1532" s="2">
        <v>255.23</v>
      </c>
      <c r="F1532" s="6" t="str">
        <f>+_xlfn.XLOOKUP(LISTAS[[#This Row],[ID]],_01_CODIGOS_Y_COSTOS_xlsm[Producto y N°],_01_CODIGOS_Y_COSTOS_xlsm[FABRICA],"",0,1)</f>
        <v>SKOTNICA</v>
      </c>
      <c r="G1532" s="13">
        <f>LISTAS[[#This Row],[Precio]]*(1-0.46)*(1-IF($C$3520="",0,$C$3520))</f>
        <v>103.36814999999999</v>
      </c>
      <c r="H1532" s="1">
        <f>+_xlfn.XLOOKUP(LISTAS[[#This Row],[ID]],_01_CODIGOS_Y_COSTOS_xlsm[Producto y N°],_01_CODIGOS_Y_COSTOS_xlsm[COSTO],0,0,1)</f>
        <v>68.621499999999997</v>
      </c>
      <c r="I1532" s="115">
        <f>+IFERROR(LISTAS[[#This Row],[VENTA NETA]]/LISTAS[[#This Row],[COSTO]]-1,0)</f>
        <v>0.50635223654394013</v>
      </c>
      <c r="J1532" s="33" t="str">
        <f>IFERROR(VLOOKUP(LISTAS[[#This Row],[ID]],_01_CODIGOS_Y_COSTOS_xlsm[[Producto y N°]:[CODIGO]],2,0),"")</f>
        <v>D01I0010513</v>
      </c>
      <c r="M1532" s="22">
        <v>0.2</v>
      </c>
      <c r="N1532" s="23">
        <f>+LISTAS[[#This Row],[Precio]]+(LISTAS[[#This Row],[Precio]]*M1532)</f>
        <v>306.27600000000001</v>
      </c>
      <c r="O1532" s="24">
        <f t="shared" si="39"/>
        <v>124.04178000000002</v>
      </c>
      <c r="Q1532" s="21">
        <f>IFERROR(O1532/LISTAS[[#This Row],[COSTO]]-1,"")</f>
        <v>0.80762268385272873</v>
      </c>
      <c r="R1532" t="str">
        <f>+LISTAS[[#This Row],[ID]]</f>
        <v>SUPLEMENTO 0,85x13</v>
      </c>
      <c r="T1532" s="29"/>
      <c r="U1532" s="25">
        <f>LISTAS[[#This Row],[COSTO]]+(LISTAS[[#This Row],[COSTO]]*T1532)</f>
        <v>68.621499999999997</v>
      </c>
      <c r="V1532" s="30">
        <f>IF(T1532="",0,U1532/LISTAS[[#This Row],[VENTA NETA]]-1)</f>
        <v>0</v>
      </c>
      <c r="X1532" s="25">
        <v>27.071999999999999</v>
      </c>
      <c r="Y1532" s="31">
        <f>IFERROR(LISTAS[[#This Row],[COSTO]]/X1532-1,"")</f>
        <v>1.5347776300236404</v>
      </c>
    </row>
    <row r="1533" spans="1:25" x14ac:dyDescent="0.2">
      <c r="A1533" s="6" t="s">
        <v>2417</v>
      </c>
      <c r="B1533" t="s">
        <v>2415</v>
      </c>
      <c r="C1533" t="s">
        <v>2074</v>
      </c>
      <c r="D1533" t="s">
        <v>2074</v>
      </c>
      <c r="E1533" s="2">
        <v>252.58</v>
      </c>
      <c r="F1533" s="6" t="str">
        <f>+_xlfn.XLOOKUP(LISTAS[[#This Row],[ID]],_01_CODIGOS_Y_COSTOS_xlsm[Producto y N°],_01_CODIGOS_Y_COSTOS_xlsm[FABRICA],"",0,1)</f>
        <v>SKOTNICA</v>
      </c>
      <c r="G1533" s="13">
        <f>LISTAS[[#This Row],[Precio]]*(1-0.46)*(1-IF($C$3520="",0,$C$3520))</f>
        <v>102.29490000000001</v>
      </c>
      <c r="H1533" s="1">
        <f>+_xlfn.XLOOKUP(LISTAS[[#This Row],[ID]],_01_CODIGOS_Y_COSTOS_xlsm[Producto y N°],_01_CODIGOS_Y_COSTOS_xlsm[COSTO],0,0,1)</f>
        <v>67.906700000000001</v>
      </c>
      <c r="I1533" s="115">
        <f>+IFERROR(LISTAS[[#This Row],[VENTA NETA]]/LISTAS[[#This Row],[COSTO]]-1,0)</f>
        <v>0.50640363911072117</v>
      </c>
      <c r="J1533" s="33" t="str">
        <f>IFERROR(VLOOKUP(LISTAS[[#This Row],[ID]],_01_CODIGOS_Y_COSTOS_xlsm[[Producto y N°]:[CODIGO]],2,0),"")</f>
        <v>D01I0030611</v>
      </c>
      <c r="M1533" s="22">
        <v>0.2</v>
      </c>
      <c r="N1533" s="23">
        <f>+LISTAS[[#This Row],[Precio]]+(LISTAS[[#This Row],[Precio]]*M1533)</f>
        <v>303.096</v>
      </c>
      <c r="O1533" s="24">
        <f t="shared" si="39"/>
        <v>122.75388000000001</v>
      </c>
      <c r="Q1533" s="21">
        <f>IFERROR(O1533/LISTAS[[#This Row],[COSTO]]-1,"")</f>
        <v>0.80768436693286527</v>
      </c>
      <c r="R1533" t="str">
        <f>+LISTAS[[#This Row],[ID]]</f>
        <v>SUPLEMENTO 0,86x11</v>
      </c>
      <c r="T1533" s="29"/>
      <c r="U1533" s="25">
        <f>LISTAS[[#This Row],[COSTO]]+(LISTAS[[#This Row],[COSTO]]*T1533)</f>
        <v>67.906700000000001</v>
      </c>
      <c r="V1533" s="30">
        <f>IF(T1533="",0,U1533/LISTAS[[#This Row],[VENTA NETA]]-1)</f>
        <v>0</v>
      </c>
      <c r="X1533" s="25">
        <v>27.071999999999999</v>
      </c>
      <c r="Y1533" s="31">
        <f>IFERROR(LISTAS[[#This Row],[COSTO]]/X1533-1,"")</f>
        <v>1.5083739657210402</v>
      </c>
    </row>
    <row r="1534" spans="1:25" x14ac:dyDescent="0.2">
      <c r="A1534" s="6" t="s">
        <v>2418</v>
      </c>
      <c r="B1534" t="s">
        <v>2415</v>
      </c>
      <c r="C1534" t="s">
        <v>2076</v>
      </c>
      <c r="D1534" t="s">
        <v>2076</v>
      </c>
      <c r="E1534" s="2">
        <v>346.6</v>
      </c>
      <c r="F1534" s="6" t="str">
        <f>+_xlfn.XLOOKUP(LISTAS[[#This Row],[ID]],_01_CODIGOS_Y_COSTOS_xlsm[Producto y N°],_01_CODIGOS_Y_COSTOS_xlsm[FABRICA],"",0,1)</f>
        <v>SKOTNICA</v>
      </c>
      <c r="G1534" s="13">
        <f>LISTAS[[#This Row],[Precio]]*(1-0.46)*(1-IF($C$3520="",0,$C$3520))</f>
        <v>140.37300000000002</v>
      </c>
      <c r="H1534" s="1">
        <f>+_xlfn.XLOOKUP(LISTAS[[#This Row],[ID]],_01_CODIGOS_Y_COSTOS_xlsm[Producto y N°],_01_CODIGOS_Y_COSTOS_xlsm[COSTO],0,0,1)</f>
        <v>93.184899999999999</v>
      </c>
      <c r="I1534" s="115">
        <f>+IFERROR(LISTAS[[#This Row],[VENTA NETA]]/LISTAS[[#This Row],[COSTO]]-1,0)</f>
        <v>0.50639213005540618</v>
      </c>
      <c r="J1534" s="33" t="str">
        <f>IFERROR(VLOOKUP(LISTAS[[#This Row],[ID]],_01_CODIGOS_Y_COSTOS_xlsm[[Producto y N°]:[CODIGO]],2,0),"")</f>
        <v>D01I0010614</v>
      </c>
      <c r="M1534" s="22">
        <v>0.2</v>
      </c>
      <c r="N1534" s="23">
        <f>+LISTAS[[#This Row],[Precio]]+(LISTAS[[#This Row],[Precio]]*M1534)</f>
        <v>415.92</v>
      </c>
      <c r="O1534" s="24">
        <f t="shared" si="39"/>
        <v>168.44760000000002</v>
      </c>
      <c r="Q1534" s="21">
        <f>IFERROR(O1534/LISTAS[[#This Row],[COSTO]]-1,"")</f>
        <v>0.80767055606648741</v>
      </c>
      <c r="R1534" t="str">
        <f>+LISTAS[[#This Row],[ID]]</f>
        <v>SUPLEMENTO 0,86x14</v>
      </c>
      <c r="T1534" s="29"/>
      <c r="U1534" s="25">
        <f>LISTAS[[#This Row],[COSTO]]+(LISTAS[[#This Row],[COSTO]]*T1534)</f>
        <v>93.184899999999999</v>
      </c>
      <c r="V1534" s="30">
        <f>IF(T1534="",0,U1534/LISTAS[[#This Row],[VENTA NETA]]-1)</f>
        <v>0</v>
      </c>
      <c r="X1534" s="25">
        <v>31.584</v>
      </c>
      <c r="Y1534" s="31">
        <f>IFERROR(LISTAS[[#This Row],[COSTO]]/X1534-1,"")</f>
        <v>1.9503831053698075</v>
      </c>
    </row>
    <row r="1535" spans="1:25" x14ac:dyDescent="0.2">
      <c r="A1535" s="6" t="s">
        <v>2419</v>
      </c>
      <c r="B1535" t="s">
        <v>2415</v>
      </c>
      <c r="C1535" t="s">
        <v>2078</v>
      </c>
      <c r="D1535" t="s">
        <v>2078</v>
      </c>
      <c r="E1535" s="2">
        <v>252.58</v>
      </c>
      <c r="F1535" s="6" t="str">
        <f>+_xlfn.XLOOKUP(LISTAS[[#This Row],[ID]],_01_CODIGOS_Y_COSTOS_xlsm[Producto y N°],_01_CODIGOS_Y_COSTOS_xlsm[FABRICA],"",0,1)</f>
        <v>SKOTNICA</v>
      </c>
      <c r="G1535" s="13">
        <f>LISTAS[[#This Row],[Precio]]*(1-0.46)*(1-IF($C$3520="",0,$C$3520))</f>
        <v>102.29490000000001</v>
      </c>
      <c r="H1535" s="1">
        <f>+_xlfn.XLOOKUP(LISTAS[[#This Row],[ID]],_01_CODIGOS_Y_COSTOS_xlsm[Producto y N°],_01_CODIGOS_Y_COSTOS_xlsm[COSTO],0,0,1)</f>
        <v>67.906700000000001</v>
      </c>
      <c r="I1535" s="115">
        <f>+IFERROR(LISTAS[[#This Row],[VENTA NETA]]/LISTAS[[#This Row],[COSTO]]-1,0)</f>
        <v>0.50640363911072117</v>
      </c>
      <c r="J1535" s="33" t="str">
        <f>IFERROR(VLOOKUP(LISTAS[[#This Row],[ID]],_01_CODIGOS_Y_COSTOS_xlsm[[Producto y N°]:[CODIGO]],2,0),"")</f>
        <v>D01I0030712</v>
      </c>
      <c r="M1535" s="22">
        <v>0.2</v>
      </c>
      <c r="N1535" s="23">
        <f>+LISTAS[[#This Row],[Precio]]+(LISTAS[[#This Row],[Precio]]*M1535)</f>
        <v>303.096</v>
      </c>
      <c r="O1535" s="24">
        <f t="shared" si="39"/>
        <v>122.75388000000001</v>
      </c>
      <c r="Q1535" s="21">
        <f>IFERROR(O1535/LISTAS[[#This Row],[COSTO]]-1,"")</f>
        <v>0.80768436693286527</v>
      </c>
      <c r="R1535" t="str">
        <f>+LISTAS[[#This Row],[ID]]</f>
        <v>SUPLEMENTO 0,87x12</v>
      </c>
      <c r="T1535" s="29"/>
      <c r="U1535" s="25">
        <f>LISTAS[[#This Row],[COSTO]]+(LISTAS[[#This Row],[COSTO]]*T1535)</f>
        <v>67.906700000000001</v>
      </c>
      <c r="V1535" s="30">
        <f>IF(T1535="",0,U1535/LISTAS[[#This Row],[VENTA NETA]]-1)</f>
        <v>0</v>
      </c>
      <c r="X1535" s="25">
        <v>27.071999999999999</v>
      </c>
      <c r="Y1535" s="31">
        <f>IFERROR(LISTAS[[#This Row],[COSTO]]/X1535-1,"")</f>
        <v>1.5083739657210402</v>
      </c>
    </row>
    <row r="1536" spans="1:25" x14ac:dyDescent="0.2">
      <c r="A1536" s="6" t="s">
        <v>2420</v>
      </c>
      <c r="B1536" t="s">
        <v>2415</v>
      </c>
      <c r="C1536" t="s">
        <v>2080</v>
      </c>
      <c r="D1536" t="s">
        <v>2080</v>
      </c>
      <c r="E1536" s="2">
        <v>346.6</v>
      </c>
      <c r="F1536" s="6" t="str">
        <f>+_xlfn.XLOOKUP(LISTAS[[#This Row],[ID]],_01_CODIGOS_Y_COSTOS_xlsm[Producto y N°],_01_CODIGOS_Y_COSTOS_xlsm[FABRICA],"",0,1)</f>
        <v>SKOTNICA</v>
      </c>
      <c r="G1536" s="13">
        <f>LISTAS[[#This Row],[Precio]]*(1-0.46)*(1-IF($C$3520="",0,$C$3520))</f>
        <v>140.37300000000002</v>
      </c>
      <c r="H1536" s="1">
        <f>+_xlfn.XLOOKUP(LISTAS[[#This Row],[ID]],_01_CODIGOS_Y_COSTOS_xlsm[Producto y N°],_01_CODIGOS_Y_COSTOS_xlsm[COSTO],0,0,1)</f>
        <v>93.184899999999999</v>
      </c>
      <c r="I1536" s="115">
        <f>+IFERROR(LISTAS[[#This Row],[VENTA NETA]]/LISTAS[[#This Row],[COSTO]]-1,0)</f>
        <v>0.50639213005540618</v>
      </c>
      <c r="J1536" s="33" t="str">
        <f>IFERROR(VLOOKUP(LISTAS[[#This Row],[ID]],_01_CODIGOS_Y_COSTOS_xlsm[[Producto y N°]:[CODIGO]],2,0),"")</f>
        <v>D01I0010715</v>
      </c>
      <c r="M1536" s="22">
        <v>0.2</v>
      </c>
      <c r="N1536" s="23">
        <f>+LISTAS[[#This Row],[Precio]]+(LISTAS[[#This Row],[Precio]]*M1536)</f>
        <v>415.92</v>
      </c>
      <c r="O1536" s="24">
        <f t="shared" si="39"/>
        <v>168.44760000000002</v>
      </c>
      <c r="Q1536" s="21">
        <f>IFERROR(O1536/LISTAS[[#This Row],[COSTO]]-1,"")</f>
        <v>0.80767055606648741</v>
      </c>
      <c r="R1536" t="str">
        <f>+LISTAS[[#This Row],[ID]]</f>
        <v>SUPLEMENTO 0,87x15</v>
      </c>
      <c r="T1536" s="29"/>
      <c r="U1536" s="25">
        <f>LISTAS[[#This Row],[COSTO]]+(LISTAS[[#This Row],[COSTO]]*T1536)</f>
        <v>93.184899999999999</v>
      </c>
      <c r="V1536" s="30">
        <f>IF(T1536="",0,U1536/LISTAS[[#This Row],[VENTA NETA]]-1)</f>
        <v>0</v>
      </c>
      <c r="X1536" s="25">
        <v>31.584</v>
      </c>
      <c r="Y1536" s="31">
        <f>IFERROR(LISTAS[[#This Row],[COSTO]]/X1536-1,"")</f>
        <v>1.9503831053698075</v>
      </c>
    </row>
    <row r="1537" spans="1:25" x14ac:dyDescent="0.2">
      <c r="A1537" s="6" t="s">
        <v>2421</v>
      </c>
      <c r="B1537" t="s">
        <v>2415</v>
      </c>
      <c r="C1537" t="s">
        <v>1954</v>
      </c>
      <c r="D1537" t="s">
        <v>1954</v>
      </c>
      <c r="E1537" s="2">
        <v>252.58</v>
      </c>
      <c r="F1537" s="6" t="str">
        <f>+_xlfn.XLOOKUP(LISTAS[[#This Row],[ID]],_01_CODIGOS_Y_COSTOS_xlsm[Producto y N°],_01_CODIGOS_Y_COSTOS_xlsm[FABRICA],"",0,1)</f>
        <v>SKOTNICA</v>
      </c>
      <c r="G1537" s="13">
        <f>LISTAS[[#This Row],[Precio]]*(1-0.46)*(1-IF($C$3520="",0,$C$3520))</f>
        <v>102.29490000000001</v>
      </c>
      <c r="H1537" s="1">
        <f>+_xlfn.XLOOKUP(LISTAS[[#This Row],[ID]],_01_CODIGOS_Y_COSTOS_xlsm[Producto y N°],_01_CODIGOS_Y_COSTOS_xlsm[COSTO],0,0,1)</f>
        <v>67.906700000000001</v>
      </c>
      <c r="I1537" s="115">
        <f>+IFERROR(LISTAS[[#This Row],[VENTA NETA]]/LISTAS[[#This Row],[COSTO]]-1,0)</f>
        <v>0.50640363911072117</v>
      </c>
      <c r="J1537" s="33" t="str">
        <f>IFERROR(VLOOKUP(LISTAS[[#This Row],[ID]],_01_CODIGOS_Y_COSTOS_xlsm[[Producto y N°]:[CODIGO]],2,0),"")</f>
        <v>D01I0030813</v>
      </c>
      <c r="M1537" s="22">
        <v>0.2</v>
      </c>
      <c r="N1537" s="23">
        <f>+LISTAS[[#This Row],[Precio]]+(LISTAS[[#This Row],[Precio]]*M1537)</f>
        <v>303.096</v>
      </c>
      <c r="O1537" s="24">
        <f t="shared" si="39"/>
        <v>122.75388000000001</v>
      </c>
      <c r="Q1537" s="21">
        <f>IFERROR(O1537/LISTAS[[#This Row],[COSTO]]-1,"")</f>
        <v>0.80768436693286527</v>
      </c>
      <c r="R1537" t="str">
        <f>+LISTAS[[#This Row],[ID]]</f>
        <v>SUPLEMENTO 0,88x13</v>
      </c>
      <c r="T1537" s="29"/>
      <c r="U1537" s="25">
        <f>LISTAS[[#This Row],[COSTO]]+(LISTAS[[#This Row],[COSTO]]*T1537)</f>
        <v>67.906700000000001</v>
      </c>
      <c r="V1537" s="30">
        <f>IF(T1537="",0,U1537/LISTAS[[#This Row],[VENTA NETA]]-1)</f>
        <v>0</v>
      </c>
      <c r="X1537" s="25">
        <v>27.071999999999999</v>
      </c>
      <c r="Y1537" s="31">
        <f>IFERROR(LISTAS[[#This Row],[COSTO]]/X1537-1,"")</f>
        <v>1.5083739657210402</v>
      </c>
    </row>
    <row r="1538" spans="1:25" x14ac:dyDescent="0.2">
      <c r="A1538" s="6" t="s">
        <v>2422</v>
      </c>
      <c r="B1538" t="s">
        <v>2415</v>
      </c>
      <c r="C1538" t="s">
        <v>2083</v>
      </c>
      <c r="D1538" t="s">
        <v>2083</v>
      </c>
      <c r="E1538" s="2">
        <v>346.6</v>
      </c>
      <c r="F1538" s="6" t="str">
        <f>+_xlfn.XLOOKUP(LISTAS[[#This Row],[ID]],_01_CODIGOS_Y_COSTOS_xlsm[Producto y N°],_01_CODIGOS_Y_COSTOS_xlsm[FABRICA],"",0,1)</f>
        <v>SKOTNICA</v>
      </c>
      <c r="G1538" s="13">
        <f>LISTAS[[#This Row],[Precio]]*(1-0.46)*(1-IF($C$3520="",0,$C$3520))</f>
        <v>140.37300000000002</v>
      </c>
      <c r="H1538" s="1">
        <f>+_xlfn.XLOOKUP(LISTAS[[#This Row],[ID]],_01_CODIGOS_Y_COSTOS_xlsm[Producto y N°],_01_CODIGOS_Y_COSTOS_xlsm[COSTO],0,0,1)</f>
        <v>93.184899999999999</v>
      </c>
      <c r="I1538" s="115">
        <f>+IFERROR(LISTAS[[#This Row],[VENTA NETA]]/LISTAS[[#This Row],[COSTO]]-1,0)</f>
        <v>0.50639213005540618</v>
      </c>
      <c r="J1538" s="33" t="str">
        <f>IFERROR(VLOOKUP(LISTAS[[#This Row],[ID]],_01_CODIGOS_Y_COSTOS_xlsm[[Producto y N°]:[CODIGO]],2,0),"")</f>
        <v>D01I0010816</v>
      </c>
      <c r="M1538" s="22">
        <v>0.2</v>
      </c>
      <c r="N1538" s="23">
        <f>+LISTAS[[#This Row],[Precio]]+(LISTAS[[#This Row],[Precio]]*M1538)</f>
        <v>415.92</v>
      </c>
      <c r="O1538" s="24">
        <f t="shared" si="39"/>
        <v>168.44760000000002</v>
      </c>
      <c r="Q1538" s="21">
        <f>IFERROR(O1538/LISTAS[[#This Row],[COSTO]]-1,"")</f>
        <v>0.80767055606648741</v>
      </c>
      <c r="R1538" t="str">
        <f>+LISTAS[[#This Row],[ID]]</f>
        <v>SUPLEMENTO 0,88x16</v>
      </c>
      <c r="T1538" s="29"/>
      <c r="U1538" s="25">
        <f>LISTAS[[#This Row],[COSTO]]+(LISTAS[[#This Row],[COSTO]]*T1538)</f>
        <v>93.184899999999999</v>
      </c>
      <c r="V1538" s="30">
        <f>IF(T1538="",0,U1538/LISTAS[[#This Row],[VENTA NETA]]-1)</f>
        <v>0</v>
      </c>
      <c r="X1538" s="25">
        <v>31.584</v>
      </c>
      <c r="Y1538" s="31">
        <f>IFERROR(LISTAS[[#This Row],[COSTO]]/X1538-1,"")</f>
        <v>1.9503831053698075</v>
      </c>
    </row>
    <row r="1539" spans="1:25" x14ac:dyDescent="0.2">
      <c r="A1539" s="6" t="s">
        <v>2423</v>
      </c>
      <c r="B1539" t="s">
        <v>2415</v>
      </c>
      <c r="C1539" t="s">
        <v>1956</v>
      </c>
      <c r="D1539" t="s">
        <v>1956</v>
      </c>
      <c r="E1539" s="2">
        <v>343.93</v>
      </c>
      <c r="F1539" s="6" t="str">
        <f>+_xlfn.XLOOKUP(LISTAS[[#This Row],[ID]],_01_CODIGOS_Y_COSTOS_xlsm[Producto y N°],_01_CODIGOS_Y_COSTOS_xlsm[FABRICA],"",0,1)</f>
        <v>SKOTNICA</v>
      </c>
      <c r="G1539" s="13">
        <f>LISTAS[[#This Row],[Precio]]*(1-0.46)*(1-IF($C$3520="",0,$C$3520))</f>
        <v>139.29165</v>
      </c>
      <c r="H1539" s="1">
        <f>+_xlfn.XLOOKUP(LISTAS[[#This Row],[ID]],_01_CODIGOS_Y_COSTOS_xlsm[Producto y N°],_01_CODIGOS_Y_COSTOS_xlsm[COSTO],0,0,1)</f>
        <v>92.470100000000002</v>
      </c>
      <c r="I1539" s="115">
        <f>+IFERROR(LISTAS[[#This Row],[VENTA NETA]]/LISTAS[[#This Row],[COSTO]]-1,0)</f>
        <v>0.50634259074014198</v>
      </c>
      <c r="J1539" s="33" t="str">
        <f>IFERROR(VLOOKUP(LISTAS[[#This Row],[ID]],_01_CODIGOS_Y_COSTOS_xlsm[[Producto y N°]:[CODIGO]],2,0),"")</f>
        <v>D01I0030914</v>
      </c>
      <c r="M1539" s="22">
        <v>0.2</v>
      </c>
      <c r="N1539" s="23">
        <f>+LISTAS[[#This Row],[Precio]]+(LISTAS[[#This Row],[Precio]]*M1539)</f>
        <v>412.71600000000001</v>
      </c>
      <c r="O1539" s="24">
        <f t="shared" si="39"/>
        <v>167.14998000000003</v>
      </c>
      <c r="Q1539" s="21">
        <f>IFERROR(O1539/LISTAS[[#This Row],[COSTO]]-1,"")</f>
        <v>0.80761110888817056</v>
      </c>
      <c r="R1539" t="str">
        <f>+LISTAS[[#This Row],[ID]]</f>
        <v>SUPLEMENTO 0,89x14</v>
      </c>
      <c r="T1539" s="29"/>
      <c r="U1539" s="25">
        <f>LISTAS[[#This Row],[COSTO]]+(LISTAS[[#This Row],[COSTO]]*T1539)</f>
        <v>92.470100000000002</v>
      </c>
      <c r="V1539" s="30">
        <f>IF(T1539="",0,U1539/LISTAS[[#This Row],[VENTA NETA]]-1)</f>
        <v>0</v>
      </c>
      <c r="X1539" s="25">
        <v>27.071999999999999</v>
      </c>
      <c r="Y1539" s="31">
        <f>IFERROR(LISTAS[[#This Row],[COSTO]]/X1539-1,"")</f>
        <v>2.4157099586288417</v>
      </c>
    </row>
    <row r="1540" spans="1:25" x14ac:dyDescent="0.2">
      <c r="A1540" s="6" t="s">
        <v>2424</v>
      </c>
      <c r="B1540" t="s">
        <v>2415</v>
      </c>
      <c r="C1540" t="s">
        <v>2086</v>
      </c>
      <c r="D1540" t="s">
        <v>2086</v>
      </c>
      <c r="E1540" s="2">
        <v>349.74</v>
      </c>
      <c r="F1540" s="6" t="str">
        <f>+_xlfn.XLOOKUP(LISTAS[[#This Row],[ID]],_01_CODIGOS_Y_COSTOS_xlsm[Producto y N°],_01_CODIGOS_Y_COSTOS_xlsm[FABRICA],"",0,1)</f>
        <v>SKOTNICA</v>
      </c>
      <c r="G1540" s="13">
        <f>LISTAS[[#This Row],[Precio]]*(1-0.46)*(1-IF($C$3520="",0,$C$3520))</f>
        <v>141.64470000000003</v>
      </c>
      <c r="H1540" s="1">
        <f>+_xlfn.XLOOKUP(LISTAS[[#This Row],[ID]],_01_CODIGOS_Y_COSTOS_xlsm[Producto y N°],_01_CODIGOS_Y_COSTOS_xlsm[COSTO],0,0,1)</f>
        <v>94.029700000000005</v>
      </c>
      <c r="I1540" s="115">
        <f>+IFERROR(LISTAS[[#This Row],[VENTA NETA]]/LISTAS[[#This Row],[COSTO]]-1,0)</f>
        <v>0.50638255785140251</v>
      </c>
      <c r="J1540" s="33" t="str">
        <f>IFERROR(VLOOKUP(LISTAS[[#This Row],[ID]],_01_CODIGOS_Y_COSTOS_xlsm[[Producto y N°]:[CODIGO]],2,0),"")</f>
        <v>D01I0010917</v>
      </c>
      <c r="M1540" s="22">
        <v>0.2</v>
      </c>
      <c r="N1540" s="23">
        <f>+LISTAS[[#This Row],[Precio]]+(LISTAS[[#This Row],[Precio]]*M1540)</f>
        <v>419.68799999999999</v>
      </c>
      <c r="O1540" s="24">
        <f t="shared" si="39"/>
        <v>169.97363999999999</v>
      </c>
      <c r="Q1540" s="21">
        <f>IFERROR(O1540/LISTAS[[#This Row],[COSTO]]-1,"")</f>
        <v>0.80765906942168253</v>
      </c>
      <c r="R1540" t="str">
        <f>+LISTAS[[#This Row],[ID]]</f>
        <v>SUPLEMENTO 0,89x17</v>
      </c>
      <c r="T1540" s="29"/>
      <c r="U1540" s="25">
        <f>LISTAS[[#This Row],[COSTO]]+(LISTAS[[#This Row],[COSTO]]*T1540)</f>
        <v>94.029700000000005</v>
      </c>
      <c r="V1540" s="30">
        <f>IF(T1540="",0,U1540/LISTAS[[#This Row],[VENTA NETA]]-1)</f>
        <v>0</v>
      </c>
      <c r="X1540" s="25">
        <v>31.584</v>
      </c>
      <c r="Y1540" s="31">
        <f>IFERROR(LISTAS[[#This Row],[COSTO]]/X1540-1,"")</f>
        <v>1.9771308257345495</v>
      </c>
    </row>
    <row r="1541" spans="1:25" x14ac:dyDescent="0.2">
      <c r="A1541" s="6" t="s">
        <v>2425</v>
      </c>
      <c r="B1541" t="s">
        <v>2415</v>
      </c>
      <c r="C1541" t="s">
        <v>2088</v>
      </c>
      <c r="D1541" t="s">
        <v>2088</v>
      </c>
      <c r="E1541" s="2">
        <v>343.93</v>
      </c>
      <c r="F1541" s="6" t="str">
        <f>+_xlfn.XLOOKUP(LISTAS[[#This Row],[ID]],_01_CODIGOS_Y_COSTOS_xlsm[Producto y N°],_01_CODIGOS_Y_COSTOS_xlsm[FABRICA],"",0,1)</f>
        <v>SKOTNICA</v>
      </c>
      <c r="G1541" s="13">
        <f>LISTAS[[#This Row],[Precio]]*(1-0.46)*(1-IF($C$3520="",0,$C$3520))</f>
        <v>139.29165</v>
      </c>
      <c r="H1541" s="1">
        <f>+_xlfn.XLOOKUP(LISTAS[[#This Row],[ID]],_01_CODIGOS_Y_COSTOS_xlsm[Producto y N°],_01_CODIGOS_Y_COSTOS_xlsm[COSTO],0,0,1)</f>
        <v>92.470100000000002</v>
      </c>
      <c r="I1541" s="115">
        <f>+IFERROR(LISTAS[[#This Row],[VENTA NETA]]/LISTAS[[#This Row],[COSTO]]-1,0)</f>
        <v>0.50634259074014198</v>
      </c>
      <c r="J1541" s="33" t="str">
        <f>IFERROR(VLOOKUP(LISTAS[[#This Row],[ID]],_01_CODIGOS_Y_COSTOS_xlsm[[Producto y N°]:[CODIGO]],2,0),"")</f>
        <v>D01I0031015</v>
      </c>
      <c r="M1541" s="22">
        <v>0.2</v>
      </c>
      <c r="N1541" s="23">
        <f>+LISTAS[[#This Row],[Precio]]+(LISTAS[[#This Row],[Precio]]*M1541)</f>
        <v>412.71600000000001</v>
      </c>
      <c r="O1541" s="24">
        <f t="shared" si="39"/>
        <v>167.14998000000003</v>
      </c>
      <c r="Q1541" s="21">
        <f>IFERROR(O1541/LISTAS[[#This Row],[COSTO]]-1,"")</f>
        <v>0.80761110888817056</v>
      </c>
      <c r="R1541" t="str">
        <f>+LISTAS[[#This Row],[ID]]</f>
        <v>SUPLEMENTO 0,810x15</v>
      </c>
      <c r="T1541" s="29"/>
      <c r="U1541" s="25">
        <f>LISTAS[[#This Row],[COSTO]]+(LISTAS[[#This Row],[COSTO]]*T1541)</f>
        <v>92.470100000000002</v>
      </c>
      <c r="V1541" s="30">
        <f>IF(T1541="",0,U1541/LISTAS[[#This Row],[VENTA NETA]]-1)</f>
        <v>0</v>
      </c>
      <c r="X1541" s="25">
        <v>31.584</v>
      </c>
      <c r="Y1541" s="31">
        <f>IFERROR(LISTAS[[#This Row],[COSTO]]/X1541-1,"")</f>
        <v>1.927751393110436</v>
      </c>
    </row>
    <row r="1542" spans="1:25" x14ac:dyDescent="0.2">
      <c r="A1542" s="6" t="s">
        <v>2426</v>
      </c>
      <c r="B1542" t="s">
        <v>2415</v>
      </c>
      <c r="C1542" t="s">
        <v>2090</v>
      </c>
      <c r="D1542" t="s">
        <v>2090</v>
      </c>
      <c r="E1542" s="2">
        <v>349.74</v>
      </c>
      <c r="F1542" s="6" t="str">
        <f>+_xlfn.XLOOKUP(LISTAS[[#This Row],[ID]],_01_CODIGOS_Y_COSTOS_xlsm[Producto y N°],_01_CODIGOS_Y_COSTOS_xlsm[FABRICA],"",0,1)</f>
        <v>SKOTNICA</v>
      </c>
      <c r="G1542" s="13">
        <f>LISTAS[[#This Row],[Precio]]*(1-0.46)*(1-IF($C$3520="",0,$C$3520))</f>
        <v>141.64470000000003</v>
      </c>
      <c r="H1542" s="1">
        <f>+_xlfn.XLOOKUP(LISTAS[[#This Row],[ID]],_01_CODIGOS_Y_COSTOS_xlsm[Producto y N°],_01_CODIGOS_Y_COSTOS_xlsm[COSTO],0,0,1)</f>
        <v>94.029700000000005</v>
      </c>
      <c r="I1542" s="115">
        <f>+IFERROR(LISTAS[[#This Row],[VENTA NETA]]/LISTAS[[#This Row],[COSTO]]-1,0)</f>
        <v>0.50638255785140251</v>
      </c>
      <c r="J1542" s="33" t="str">
        <f>IFERROR(VLOOKUP(LISTAS[[#This Row],[ID]],_01_CODIGOS_Y_COSTOS_xlsm[[Producto y N°]:[CODIGO]],2,0),"")</f>
        <v>D01I0011018</v>
      </c>
      <c r="M1542" s="22">
        <v>0.2</v>
      </c>
      <c r="N1542" s="23">
        <f>+LISTAS[[#This Row],[Precio]]+(LISTAS[[#This Row],[Precio]]*M1542)</f>
        <v>419.68799999999999</v>
      </c>
      <c r="O1542" s="24">
        <f t="shared" si="39"/>
        <v>169.97363999999999</v>
      </c>
      <c r="Q1542" s="21">
        <f>IFERROR(O1542/LISTAS[[#This Row],[COSTO]]-1,"")</f>
        <v>0.80765906942168253</v>
      </c>
      <c r="R1542" t="str">
        <f>+LISTAS[[#This Row],[ID]]</f>
        <v>SUPLEMENTO 0,810x18</v>
      </c>
      <c r="T1542" s="29"/>
      <c r="U1542" s="25">
        <f>LISTAS[[#This Row],[COSTO]]+(LISTAS[[#This Row],[COSTO]]*T1542)</f>
        <v>94.029700000000005</v>
      </c>
      <c r="V1542" s="30">
        <f>IF(T1542="",0,U1542/LISTAS[[#This Row],[VENTA NETA]]-1)</f>
        <v>0</v>
      </c>
      <c r="X1542" s="25">
        <v>45.12</v>
      </c>
      <c r="Y1542" s="31">
        <f>IFERROR(LISTAS[[#This Row],[COSTO]]/X1542-1,"")</f>
        <v>1.0839915780141847</v>
      </c>
    </row>
    <row r="1543" spans="1:25" x14ac:dyDescent="0.2">
      <c r="A1543" s="6" t="s">
        <v>2427</v>
      </c>
      <c r="B1543" t="s">
        <v>2415</v>
      </c>
      <c r="C1543" t="s">
        <v>2092</v>
      </c>
      <c r="D1543" t="s">
        <v>2092</v>
      </c>
      <c r="E1543" s="2">
        <v>635.9</v>
      </c>
      <c r="F1543" s="6" t="str">
        <f>+_xlfn.XLOOKUP(LISTAS[[#This Row],[ID]],_01_CODIGOS_Y_COSTOS_xlsm[Producto y N°],_01_CODIGOS_Y_COSTOS_xlsm[FABRICA],"",0,1)</f>
        <v>SKOTNICA</v>
      </c>
      <c r="G1543" s="13">
        <f>LISTAS[[#This Row],[Precio]]*(1-0.46)*(1-IF($C$3520="",0,$C$3520))</f>
        <v>257.53950000000003</v>
      </c>
      <c r="H1543" s="1">
        <f>+_xlfn.XLOOKUP(LISTAS[[#This Row],[ID]],_01_CODIGOS_Y_COSTOS_xlsm[Producto y N°],_01_CODIGOS_Y_COSTOS_xlsm[COSTO],0,0,1)</f>
        <v>170.96899999999999</v>
      </c>
      <c r="I1543" s="115">
        <f>+IFERROR(LISTAS[[#This Row],[VENTA NETA]]/LISTAS[[#This Row],[COSTO]]-1,0)</f>
        <v>0.5063520287303549</v>
      </c>
      <c r="J1543" s="33" t="str">
        <f>IFERROR(VLOOKUP(LISTAS[[#This Row],[ID]],_01_CODIGOS_Y_COSTOS_xlsm[[Producto y N°]:[CODIGO]],2,0),"")</f>
        <v>D01I00201026</v>
      </c>
      <c r="M1543" s="22">
        <v>0.2</v>
      </c>
      <c r="N1543" s="23">
        <f>+LISTAS[[#This Row],[Precio]]+(LISTAS[[#This Row],[Precio]]*M1543)</f>
        <v>763.07999999999993</v>
      </c>
      <c r="O1543" s="24">
        <f t="shared" si="39"/>
        <v>309.04739999999998</v>
      </c>
      <c r="Q1543" s="21">
        <f>IFERROR(O1543/LISTAS[[#This Row],[COSTO]]-1,"")</f>
        <v>0.80762243447642557</v>
      </c>
      <c r="R1543" t="str">
        <f>+LISTAS[[#This Row],[ID]]</f>
        <v>SUPLEMENTO 0,810x26</v>
      </c>
      <c r="T1543" s="29"/>
      <c r="U1543" s="25">
        <f>LISTAS[[#This Row],[COSTO]]+(LISTAS[[#This Row],[COSTO]]*T1543)</f>
        <v>170.96899999999999</v>
      </c>
      <c r="V1543" s="30">
        <f>IF(T1543="",0,U1543/LISTAS[[#This Row],[VENTA NETA]]-1)</f>
        <v>0</v>
      </c>
      <c r="X1543" s="25">
        <v>58.655999999999999</v>
      </c>
      <c r="Y1543" s="31">
        <f>IFERROR(LISTAS[[#This Row],[COSTO]]/X1543-1,"")</f>
        <v>1.9147742771412983</v>
      </c>
    </row>
    <row r="1544" spans="1:25" x14ac:dyDescent="0.2">
      <c r="A1544" s="6" t="s">
        <v>2428</v>
      </c>
      <c r="B1544" t="s">
        <v>2415</v>
      </c>
      <c r="C1544" t="s">
        <v>2094</v>
      </c>
      <c r="D1544" t="s">
        <v>2094</v>
      </c>
      <c r="E1544" s="2">
        <v>343.93</v>
      </c>
      <c r="F1544" s="6" t="str">
        <f>+_xlfn.XLOOKUP(LISTAS[[#This Row],[ID]],_01_CODIGOS_Y_COSTOS_xlsm[Producto y N°],_01_CODIGOS_Y_COSTOS_xlsm[FABRICA],"",0,1)</f>
        <v>SKOTNICA</v>
      </c>
      <c r="G1544" s="13">
        <f>LISTAS[[#This Row],[Precio]]*(1-0.46)*(1-IF($C$3520="",0,$C$3520))</f>
        <v>139.29165</v>
      </c>
      <c r="H1544" s="1">
        <f>+_xlfn.XLOOKUP(LISTAS[[#This Row],[ID]],_01_CODIGOS_Y_COSTOS_xlsm[Producto y N°],_01_CODIGOS_Y_COSTOS_xlsm[COSTO],0,0,1)</f>
        <v>92.470100000000002</v>
      </c>
      <c r="I1544" s="115">
        <f>+IFERROR(LISTAS[[#This Row],[VENTA NETA]]/LISTAS[[#This Row],[COSTO]]-1,0)</f>
        <v>0.50634259074014198</v>
      </c>
      <c r="J1544" s="33" t="str">
        <f>IFERROR(VLOOKUP(LISTAS[[#This Row],[ID]],_01_CODIGOS_Y_COSTOS_xlsm[[Producto y N°]:[CODIGO]],2,0),"")</f>
        <v>D01I0031116</v>
      </c>
      <c r="M1544" s="22">
        <v>0.2</v>
      </c>
      <c r="N1544" s="23">
        <f>+LISTAS[[#This Row],[Precio]]+(LISTAS[[#This Row],[Precio]]*M1544)</f>
        <v>412.71600000000001</v>
      </c>
      <c r="O1544" s="24">
        <f t="shared" si="39"/>
        <v>167.14998000000003</v>
      </c>
      <c r="Q1544" s="21">
        <f>IFERROR(O1544/LISTAS[[#This Row],[COSTO]]-1,"")</f>
        <v>0.80761110888817056</v>
      </c>
      <c r="R1544" t="str">
        <f>+LISTAS[[#This Row],[ID]]</f>
        <v>SUPLEMENTO 0,811x16</v>
      </c>
      <c r="T1544" s="29"/>
      <c r="U1544" s="25">
        <f>LISTAS[[#This Row],[COSTO]]+(LISTAS[[#This Row],[COSTO]]*T1544)</f>
        <v>92.470100000000002</v>
      </c>
      <c r="V1544" s="30">
        <f>IF(T1544="",0,U1544/LISTAS[[#This Row],[VENTA NETA]]-1)</f>
        <v>0</v>
      </c>
      <c r="X1544" s="25">
        <v>31.584</v>
      </c>
      <c r="Y1544" s="31">
        <f>IFERROR(LISTAS[[#This Row],[COSTO]]/X1544-1,"")</f>
        <v>1.927751393110436</v>
      </c>
    </row>
    <row r="1545" spans="1:25" x14ac:dyDescent="0.2">
      <c r="A1545" s="6" t="s">
        <v>2429</v>
      </c>
      <c r="B1545" t="s">
        <v>2415</v>
      </c>
      <c r="C1545" t="s">
        <v>2096</v>
      </c>
      <c r="D1545" t="s">
        <v>2096</v>
      </c>
      <c r="E1545" s="2">
        <v>464.3</v>
      </c>
      <c r="F1545" s="6" t="str">
        <f>+_xlfn.XLOOKUP(LISTAS[[#This Row],[ID]],_01_CODIGOS_Y_COSTOS_xlsm[Producto y N°],_01_CODIGOS_Y_COSTOS_xlsm[FABRICA],"",0,1)</f>
        <v>SKOTNICA</v>
      </c>
      <c r="G1545" s="13">
        <f>LISTAS[[#This Row],[Precio]]*(1-0.46)*(1-IF($C$3520="",0,$C$3520))</f>
        <v>188.04150000000004</v>
      </c>
      <c r="H1545" s="1">
        <f>+_xlfn.XLOOKUP(LISTAS[[#This Row],[ID]],_01_CODIGOS_Y_COSTOS_xlsm[Producto y N°],_01_CODIGOS_Y_COSTOS_xlsm[COSTO],0,0,1)</f>
        <v>124.8314</v>
      </c>
      <c r="I1545" s="115">
        <f>+IFERROR(LISTAS[[#This Row],[VENTA NETA]]/LISTAS[[#This Row],[COSTO]]-1,0)</f>
        <v>0.5063637834711463</v>
      </c>
      <c r="J1545" s="33" t="str">
        <f>IFERROR(VLOOKUP(LISTAS[[#This Row],[ID]],_01_CODIGOS_Y_COSTOS_xlsm[[Producto y N°]:[CODIGO]],2,0),"")</f>
        <v>D01I0011119</v>
      </c>
      <c r="M1545" s="22">
        <v>0.2</v>
      </c>
      <c r="N1545" s="23">
        <f>+LISTAS[[#This Row],[Precio]]+(LISTAS[[#This Row],[Precio]]*M1545)</f>
        <v>557.16000000000008</v>
      </c>
      <c r="O1545" s="24">
        <f t="shared" si="39"/>
        <v>225.64980000000003</v>
      </c>
      <c r="Q1545" s="21">
        <f>IFERROR(O1545/LISTAS[[#This Row],[COSTO]]-1,"")</f>
        <v>0.80763654016537534</v>
      </c>
      <c r="R1545" t="str">
        <f>+LISTAS[[#This Row],[ID]]</f>
        <v>SUPLEMENTO 0,811x19</v>
      </c>
      <c r="T1545" s="29"/>
      <c r="U1545" s="25">
        <f>LISTAS[[#This Row],[COSTO]]+(LISTAS[[#This Row],[COSTO]]*T1545)</f>
        <v>124.8314</v>
      </c>
      <c r="V1545" s="30">
        <f>IF(T1545="",0,U1545/LISTAS[[#This Row],[VENTA NETA]]-1)</f>
        <v>0</v>
      </c>
      <c r="X1545" s="25">
        <v>45.12</v>
      </c>
      <c r="Y1545" s="31">
        <f>IFERROR(LISTAS[[#This Row],[COSTO]]/X1545-1,"")</f>
        <v>1.7666533687943264</v>
      </c>
    </row>
    <row r="1546" spans="1:25" x14ac:dyDescent="0.2">
      <c r="A1546" s="6" t="s">
        <v>2430</v>
      </c>
      <c r="B1546" t="s">
        <v>2415</v>
      </c>
      <c r="C1546" t="s">
        <v>2098</v>
      </c>
      <c r="D1546" t="s">
        <v>2098</v>
      </c>
      <c r="E1546" s="2">
        <v>641.95000000000005</v>
      </c>
      <c r="F1546" s="6" t="str">
        <f>+_xlfn.XLOOKUP(LISTAS[[#This Row],[ID]],_01_CODIGOS_Y_COSTOS_xlsm[Producto y N°],_01_CODIGOS_Y_COSTOS_xlsm[FABRICA],"",0,1)</f>
        <v>SKOTNICA</v>
      </c>
      <c r="G1546" s="13">
        <f>LISTAS[[#This Row],[Precio]]*(1-0.46)*(1-IF($C$3520="",0,$C$3520))</f>
        <v>259.98975000000002</v>
      </c>
      <c r="H1546" s="1">
        <f>+_xlfn.XLOOKUP(LISTAS[[#This Row],[ID]],_01_CODIGOS_Y_COSTOS_xlsm[Producto y N°],_01_CODIGOS_Y_COSTOS_xlsm[COSTO],0,0,1)</f>
        <v>172.59350000000001</v>
      </c>
      <c r="I1546" s="115">
        <f>+IFERROR(LISTAS[[#This Row],[VENTA NETA]]/LISTAS[[#This Row],[COSTO]]-1,0)</f>
        <v>0.50637046006946962</v>
      </c>
      <c r="J1546" s="33" t="str">
        <f>IFERROR(VLOOKUP(LISTAS[[#This Row],[ID]],_01_CODIGOS_Y_COSTOS_xlsm[[Producto y N°]:[CODIGO]],2,0),"")</f>
        <v>D01I00201127</v>
      </c>
      <c r="M1546" s="22">
        <v>0.2</v>
      </c>
      <c r="N1546" s="23">
        <f>+LISTAS[[#This Row],[Precio]]+(LISTAS[[#This Row],[Precio]]*M1546)</f>
        <v>770.34</v>
      </c>
      <c r="O1546" s="24">
        <f t="shared" si="39"/>
        <v>311.98770000000002</v>
      </c>
      <c r="Q1546" s="21">
        <f>IFERROR(O1546/LISTAS[[#This Row],[COSTO]]-1,"")</f>
        <v>0.8076445520833635</v>
      </c>
      <c r="R1546" t="str">
        <f>+LISTAS[[#This Row],[ID]]</f>
        <v>SUPLEMENTO 0,811x27</v>
      </c>
      <c r="T1546" s="29"/>
      <c r="U1546" s="25">
        <f>LISTAS[[#This Row],[COSTO]]+(LISTAS[[#This Row],[COSTO]]*T1546)</f>
        <v>172.59350000000001</v>
      </c>
      <c r="V1546" s="30">
        <f>IF(T1546="",0,U1546/LISTAS[[#This Row],[VENTA NETA]]-1)</f>
        <v>0</v>
      </c>
      <c r="X1546" s="25">
        <v>58.655999999999999</v>
      </c>
      <c r="Y1546" s="31">
        <f>IFERROR(LISTAS[[#This Row],[COSTO]]/X1546-1,"")</f>
        <v>1.9424696535733772</v>
      </c>
    </row>
    <row r="1547" spans="1:25" x14ac:dyDescent="0.2">
      <c r="A1547" s="6" t="s">
        <v>2431</v>
      </c>
      <c r="B1547" t="s">
        <v>2415</v>
      </c>
      <c r="C1547" t="s">
        <v>1962</v>
      </c>
      <c r="D1547" t="s">
        <v>1962</v>
      </c>
      <c r="E1547" s="2">
        <v>346.6</v>
      </c>
      <c r="F1547" s="6" t="str">
        <f>+_xlfn.XLOOKUP(LISTAS[[#This Row],[ID]],_01_CODIGOS_Y_COSTOS_xlsm[Producto y N°],_01_CODIGOS_Y_COSTOS_xlsm[FABRICA],"",0,1)</f>
        <v>SKOTNICA</v>
      </c>
      <c r="G1547" s="13">
        <f>LISTAS[[#This Row],[Precio]]*(1-0.46)*(1-IF($C$3520="",0,$C$3520))</f>
        <v>140.37300000000002</v>
      </c>
      <c r="H1547" s="1">
        <f>+_xlfn.XLOOKUP(LISTAS[[#This Row],[ID]],_01_CODIGOS_Y_COSTOS_xlsm[Producto y N°],_01_CODIGOS_Y_COSTOS_xlsm[COSTO],0,0,1)</f>
        <v>93.184899999999999</v>
      </c>
      <c r="I1547" s="115">
        <f>+IFERROR(LISTAS[[#This Row],[VENTA NETA]]/LISTAS[[#This Row],[COSTO]]-1,0)</f>
        <v>0.50639213005540618</v>
      </c>
      <c r="J1547" s="33" t="str">
        <f>IFERROR(VLOOKUP(LISTAS[[#This Row],[ID]],_01_CODIGOS_Y_COSTOS_xlsm[[Producto y N°]:[CODIGO]],2,0),"")</f>
        <v>D01I0031217</v>
      </c>
      <c r="M1547" s="22">
        <v>0.2</v>
      </c>
      <c r="N1547" s="23">
        <f>+LISTAS[[#This Row],[Precio]]+(LISTAS[[#This Row],[Precio]]*M1547)</f>
        <v>415.92</v>
      </c>
      <c r="O1547" s="24">
        <f t="shared" si="39"/>
        <v>168.44760000000002</v>
      </c>
      <c r="Q1547" s="21">
        <f>IFERROR(O1547/LISTAS[[#This Row],[COSTO]]-1,"")</f>
        <v>0.80767055606648741</v>
      </c>
      <c r="R1547" t="str">
        <f>+LISTAS[[#This Row],[ID]]</f>
        <v>SUPLEMENTO 0,812x17</v>
      </c>
      <c r="T1547" s="29"/>
      <c r="U1547" s="25">
        <f>LISTAS[[#This Row],[COSTO]]+(LISTAS[[#This Row],[COSTO]]*T1547)</f>
        <v>93.184899999999999</v>
      </c>
      <c r="V1547" s="30">
        <f>IF(T1547="",0,U1547/LISTAS[[#This Row],[VENTA NETA]]-1)</f>
        <v>0</v>
      </c>
      <c r="X1547" s="25">
        <v>31.584</v>
      </c>
      <c r="Y1547" s="31">
        <f>IFERROR(LISTAS[[#This Row],[COSTO]]/X1547-1,"")</f>
        <v>1.9503831053698075</v>
      </c>
    </row>
    <row r="1548" spans="1:25" x14ac:dyDescent="0.2">
      <c r="A1548" s="6" t="s">
        <v>2432</v>
      </c>
      <c r="B1548" t="s">
        <v>2415</v>
      </c>
      <c r="C1548" t="s">
        <v>2101</v>
      </c>
      <c r="D1548" t="s">
        <v>2101</v>
      </c>
      <c r="E1548" s="2">
        <v>470.1</v>
      </c>
      <c r="F1548" s="6" t="str">
        <f>+_xlfn.XLOOKUP(LISTAS[[#This Row],[ID]],_01_CODIGOS_Y_COSTOS_xlsm[Producto y N°],_01_CODIGOS_Y_COSTOS_xlsm[FABRICA],"",0,1)</f>
        <v>SKOTNICA</v>
      </c>
      <c r="G1548" s="13">
        <f>LISTAS[[#This Row],[Precio]]*(1-0.46)*(1-IF($C$3520="",0,$C$3520))</f>
        <v>190.39050000000003</v>
      </c>
      <c r="H1548" s="1">
        <f>+_xlfn.XLOOKUP(LISTAS[[#This Row],[ID]],_01_CODIGOS_Y_COSTOS_xlsm[Producto y N°],_01_CODIGOS_Y_COSTOS_xlsm[COSTO],0,0,1)</f>
        <v>126.39100000000001</v>
      </c>
      <c r="I1548" s="115">
        <f>+IFERROR(LISTAS[[#This Row],[VENTA NETA]]/LISTAS[[#This Row],[COSTO]]-1,0)</f>
        <v>0.50636121242810028</v>
      </c>
      <c r="J1548" s="33" t="str">
        <f>IFERROR(VLOOKUP(LISTAS[[#This Row],[ID]],_01_CODIGOS_Y_COSTOS_xlsm[[Producto y N°]:[CODIGO]],2,0),"")</f>
        <v>D01I0011220</v>
      </c>
      <c r="M1548" s="22">
        <v>0.2</v>
      </c>
      <c r="N1548" s="23">
        <f>+LISTAS[[#This Row],[Precio]]+(LISTAS[[#This Row],[Precio]]*M1548)</f>
        <v>564.12</v>
      </c>
      <c r="O1548" s="24">
        <f t="shared" si="39"/>
        <v>228.46860000000004</v>
      </c>
      <c r="Q1548" s="21">
        <f>IFERROR(O1548/LISTAS[[#This Row],[COSTO]]-1,"")</f>
        <v>0.80763345491372029</v>
      </c>
      <c r="R1548" t="str">
        <f>+LISTAS[[#This Row],[ID]]</f>
        <v>SUPLEMENTO 0,812x20</v>
      </c>
      <c r="T1548" s="29"/>
      <c r="U1548" s="25">
        <f>LISTAS[[#This Row],[COSTO]]+(LISTAS[[#This Row],[COSTO]]*T1548)</f>
        <v>126.39100000000001</v>
      </c>
      <c r="V1548" s="30">
        <f>IF(T1548="",0,U1548/LISTAS[[#This Row],[VENTA NETA]]-1)</f>
        <v>0</v>
      </c>
      <c r="X1548" s="25">
        <v>45.12</v>
      </c>
      <c r="Y1548" s="31">
        <f>IFERROR(LISTAS[[#This Row],[COSTO]]/X1548-1,"")</f>
        <v>1.8012189716312061</v>
      </c>
    </row>
    <row r="1549" spans="1:25" x14ac:dyDescent="0.2">
      <c r="A1549" s="6" t="s">
        <v>2433</v>
      </c>
      <c r="B1549" t="s">
        <v>2415</v>
      </c>
      <c r="C1549" t="s">
        <v>2103</v>
      </c>
      <c r="D1549" t="s">
        <v>2103</v>
      </c>
      <c r="E1549" s="2">
        <v>647.75</v>
      </c>
      <c r="F1549" s="6" t="str">
        <f>+_xlfn.XLOOKUP(LISTAS[[#This Row],[ID]],_01_CODIGOS_Y_COSTOS_xlsm[Producto y N°],_01_CODIGOS_Y_COSTOS_xlsm[FABRICA],"",0,1)</f>
        <v>SKOTNICA</v>
      </c>
      <c r="G1549" s="13">
        <f>LISTAS[[#This Row],[Precio]]*(1-0.46)*(1-IF($C$3520="",0,$C$3520))</f>
        <v>262.33875</v>
      </c>
      <c r="H1549" s="1">
        <f>+_xlfn.XLOOKUP(LISTAS[[#This Row],[ID]],_01_CODIGOS_Y_COSTOS_xlsm[Producto y N°],_01_CODIGOS_Y_COSTOS_xlsm[COSTO],0,0,1)</f>
        <v>174.15309999999999</v>
      </c>
      <c r="I1549" s="115">
        <f>+IFERROR(LISTAS[[#This Row],[VENTA NETA]]/LISTAS[[#This Row],[COSTO]]-1,0)</f>
        <v>0.50636853435281948</v>
      </c>
      <c r="J1549" s="33" t="str">
        <f>IFERROR(VLOOKUP(LISTAS[[#This Row],[ID]],_01_CODIGOS_Y_COSTOS_xlsm[[Producto y N°]:[CODIGO]],2,0),"")</f>
        <v>D01I00201228</v>
      </c>
      <c r="M1549" s="22">
        <v>0.2</v>
      </c>
      <c r="N1549" s="23">
        <f>+LISTAS[[#This Row],[Precio]]+(LISTAS[[#This Row],[Precio]]*M1549)</f>
        <v>777.3</v>
      </c>
      <c r="O1549" s="24">
        <f t="shared" si="39"/>
        <v>314.80650000000003</v>
      </c>
      <c r="Q1549" s="21">
        <f>IFERROR(O1549/LISTAS[[#This Row],[COSTO]]-1,"")</f>
        <v>0.80764224122338346</v>
      </c>
      <c r="R1549" t="str">
        <f>+LISTAS[[#This Row],[ID]]</f>
        <v>SUPLEMENTO 0,812x28</v>
      </c>
      <c r="T1549" s="29"/>
      <c r="U1549" s="25">
        <f>LISTAS[[#This Row],[COSTO]]+(LISTAS[[#This Row],[COSTO]]*T1549)</f>
        <v>174.15309999999999</v>
      </c>
      <c r="V1549" s="30">
        <f>IF(T1549="",0,U1549/LISTAS[[#This Row],[VENTA NETA]]-1)</f>
        <v>0</v>
      </c>
      <c r="X1549" s="25">
        <v>58.655999999999999</v>
      </c>
      <c r="Y1549" s="31">
        <f>IFERROR(LISTAS[[#This Row],[COSTO]]/X1549-1,"")</f>
        <v>1.9690585788325148</v>
      </c>
    </row>
    <row r="1550" spans="1:25" x14ac:dyDescent="0.2">
      <c r="A1550" s="6" t="s">
        <v>2434</v>
      </c>
      <c r="B1550" t="s">
        <v>2415</v>
      </c>
      <c r="C1550" t="s">
        <v>2105</v>
      </c>
      <c r="D1550" t="s">
        <v>2105</v>
      </c>
      <c r="E1550" s="2">
        <v>346.6</v>
      </c>
      <c r="F1550" s="6" t="str">
        <f>+_xlfn.XLOOKUP(LISTAS[[#This Row],[ID]],_01_CODIGOS_Y_COSTOS_xlsm[Producto y N°],_01_CODIGOS_Y_COSTOS_xlsm[FABRICA],"",0,1)</f>
        <v>SKOTNICA</v>
      </c>
      <c r="G1550" s="13">
        <f>LISTAS[[#This Row],[Precio]]*(1-0.46)*(1-IF($C$3520="",0,$C$3520))</f>
        <v>140.37300000000002</v>
      </c>
      <c r="H1550" s="1">
        <f>+_xlfn.XLOOKUP(LISTAS[[#This Row],[ID]],_01_CODIGOS_Y_COSTOS_xlsm[Producto y N°],_01_CODIGOS_Y_COSTOS_xlsm[COSTO],0,0,1)</f>
        <v>93.184899999999999</v>
      </c>
      <c r="I1550" s="115">
        <f>+IFERROR(LISTAS[[#This Row],[VENTA NETA]]/LISTAS[[#This Row],[COSTO]]-1,0)</f>
        <v>0.50639213005540618</v>
      </c>
      <c r="J1550" s="33" t="str">
        <f>IFERROR(VLOOKUP(LISTAS[[#This Row],[ID]],_01_CODIGOS_Y_COSTOS_xlsm[[Producto y N°]:[CODIGO]],2,0),"")</f>
        <v>D01I0031318</v>
      </c>
      <c r="M1550" s="22">
        <v>0.2</v>
      </c>
      <c r="N1550" s="23">
        <f>+LISTAS[[#This Row],[Precio]]+(LISTAS[[#This Row],[Precio]]*M1550)</f>
        <v>415.92</v>
      </c>
      <c r="O1550" s="24">
        <f t="shared" si="39"/>
        <v>168.44760000000002</v>
      </c>
      <c r="Q1550" s="21">
        <f>IFERROR(O1550/LISTAS[[#This Row],[COSTO]]-1,"")</f>
        <v>0.80767055606648741</v>
      </c>
      <c r="R1550" t="str">
        <f>+LISTAS[[#This Row],[ID]]</f>
        <v>SUPLEMENTO 0,813x18</v>
      </c>
      <c r="T1550" s="29"/>
      <c r="U1550" s="25">
        <f>LISTAS[[#This Row],[COSTO]]+(LISTAS[[#This Row],[COSTO]]*T1550)</f>
        <v>93.184899999999999</v>
      </c>
      <c r="V1550" s="30">
        <f>IF(T1550="",0,U1550/LISTAS[[#This Row],[VENTA NETA]]-1)</f>
        <v>0</v>
      </c>
      <c r="X1550" s="25">
        <v>36.095999999999997</v>
      </c>
      <c r="Y1550" s="31">
        <f>IFERROR(LISTAS[[#This Row],[COSTO]]/X1550-1,"")</f>
        <v>1.5815852171985818</v>
      </c>
    </row>
    <row r="1551" spans="1:25" x14ac:dyDescent="0.2">
      <c r="A1551" s="6" t="s">
        <v>2435</v>
      </c>
      <c r="B1551" t="s">
        <v>2415</v>
      </c>
      <c r="C1551" t="s">
        <v>2107</v>
      </c>
      <c r="D1551" t="s">
        <v>2107</v>
      </c>
      <c r="E1551" s="2">
        <v>470.1</v>
      </c>
      <c r="F1551" s="6" t="str">
        <f>+_xlfn.XLOOKUP(LISTAS[[#This Row],[ID]],_01_CODIGOS_Y_COSTOS_xlsm[Producto y N°],_01_CODIGOS_Y_COSTOS_xlsm[FABRICA],"",0,1)</f>
        <v>SKOTNICA</v>
      </c>
      <c r="G1551" s="13">
        <f>LISTAS[[#This Row],[Precio]]*(1-0.46)*(1-IF($C$3520="",0,$C$3520))</f>
        <v>190.39050000000003</v>
      </c>
      <c r="H1551" s="1">
        <f>+_xlfn.XLOOKUP(LISTAS[[#This Row],[ID]],_01_CODIGOS_Y_COSTOS_xlsm[Producto y N°],_01_CODIGOS_Y_COSTOS_xlsm[COSTO],0,0,1)</f>
        <v>126.39100000000001</v>
      </c>
      <c r="I1551" s="115">
        <f>+IFERROR(LISTAS[[#This Row],[VENTA NETA]]/LISTAS[[#This Row],[COSTO]]-1,0)</f>
        <v>0.50636121242810028</v>
      </c>
      <c r="J1551" s="33" t="str">
        <f>IFERROR(VLOOKUP(LISTAS[[#This Row],[ID]],_01_CODIGOS_Y_COSTOS_xlsm[[Producto y N°]:[CODIGO]],2,0),"")</f>
        <v>D01I0011321</v>
      </c>
      <c r="M1551" s="22">
        <v>0.2</v>
      </c>
      <c r="N1551" s="23">
        <f>+LISTAS[[#This Row],[Precio]]+(LISTAS[[#This Row],[Precio]]*M1551)</f>
        <v>564.12</v>
      </c>
      <c r="O1551" s="24">
        <f t="shared" si="39"/>
        <v>228.46860000000004</v>
      </c>
      <c r="Q1551" s="21">
        <f>IFERROR(O1551/LISTAS[[#This Row],[COSTO]]-1,"")</f>
        <v>0.80763345491372029</v>
      </c>
      <c r="R1551" t="str">
        <f>+LISTAS[[#This Row],[ID]]</f>
        <v>SUPLEMENTO 0,813x21</v>
      </c>
      <c r="T1551" s="29"/>
      <c r="U1551" s="25">
        <f>LISTAS[[#This Row],[COSTO]]+(LISTAS[[#This Row],[COSTO]]*T1551)</f>
        <v>126.39100000000001</v>
      </c>
      <c r="V1551" s="30">
        <f>IF(T1551="",0,U1551/LISTAS[[#This Row],[VENTA NETA]]-1)</f>
        <v>0</v>
      </c>
      <c r="X1551" s="25">
        <v>45.12</v>
      </c>
      <c r="Y1551" s="31">
        <f>IFERROR(LISTAS[[#This Row],[COSTO]]/X1551-1,"")</f>
        <v>1.8012189716312061</v>
      </c>
    </row>
    <row r="1552" spans="1:25" x14ac:dyDescent="0.2">
      <c r="A1552" s="6" t="s">
        <v>2436</v>
      </c>
      <c r="B1552" t="s">
        <v>2415</v>
      </c>
      <c r="C1552" t="s">
        <v>2109</v>
      </c>
      <c r="D1552" t="s">
        <v>2109</v>
      </c>
      <c r="E1552" s="2">
        <v>810.65</v>
      </c>
      <c r="F1552" s="6" t="str">
        <f>+_xlfn.XLOOKUP(LISTAS[[#This Row],[ID]],_01_CODIGOS_Y_COSTOS_xlsm[Producto y N°],_01_CODIGOS_Y_COSTOS_xlsm[FABRICA],"",0,1)</f>
        <v>SKOTNICA</v>
      </c>
      <c r="G1552" s="13">
        <f>LISTAS[[#This Row],[Precio]]*(1-0.46)*(1-IF($C$3520="",0,$C$3520))</f>
        <v>328.31325000000004</v>
      </c>
      <c r="H1552" s="1">
        <f>+_xlfn.XLOOKUP(LISTAS[[#This Row],[ID]],_01_CODIGOS_Y_COSTOS_xlsm[Producto y N°],_01_CODIGOS_Y_COSTOS_xlsm[COSTO],0,0,1)</f>
        <v>217.9513</v>
      </c>
      <c r="I1552" s="115">
        <f>+IFERROR(LISTAS[[#This Row],[VENTA NETA]]/LISTAS[[#This Row],[COSTO]]-1,0)</f>
        <v>0.50636059523388965</v>
      </c>
      <c r="J1552" s="33" t="str">
        <f>IFERROR(VLOOKUP(LISTAS[[#This Row],[ID]],_01_CODIGOS_Y_COSTOS_xlsm[[Producto y N°]:[CODIGO]],2,0),"")</f>
        <v>D01I00201329</v>
      </c>
      <c r="M1552" s="22">
        <v>0.2</v>
      </c>
      <c r="N1552" s="23">
        <f>+LISTAS[[#This Row],[Precio]]+(LISTAS[[#This Row],[Precio]]*M1552)</f>
        <v>972.78</v>
      </c>
      <c r="O1552" s="24">
        <f t="shared" si="39"/>
        <v>393.97590000000002</v>
      </c>
      <c r="Q1552" s="21">
        <f>IFERROR(O1552/LISTAS[[#This Row],[COSTO]]-1,"")</f>
        <v>0.80763271428066741</v>
      </c>
      <c r="R1552" t="str">
        <f>+LISTAS[[#This Row],[ID]]</f>
        <v>SUPLEMENTO 0,813x29</v>
      </c>
      <c r="T1552" s="29"/>
      <c r="U1552" s="25">
        <f>LISTAS[[#This Row],[COSTO]]+(LISTAS[[#This Row],[COSTO]]*T1552)</f>
        <v>217.9513</v>
      </c>
      <c r="V1552" s="30">
        <f>IF(T1552="",0,U1552/LISTAS[[#This Row],[VENTA NETA]]-1)</f>
        <v>0</v>
      </c>
      <c r="X1552" s="25">
        <v>58.655999999999999</v>
      </c>
      <c r="Y1552" s="31">
        <f>IFERROR(LISTAS[[#This Row],[COSTO]]/X1552-1,"")</f>
        <v>2.7157545690125477</v>
      </c>
    </row>
    <row r="1553" spans="1:25" x14ac:dyDescent="0.2">
      <c r="A1553" s="6" t="s">
        <v>2437</v>
      </c>
      <c r="B1553" t="s">
        <v>2415</v>
      </c>
      <c r="C1553" t="s">
        <v>2111</v>
      </c>
      <c r="D1553" t="s">
        <v>2111</v>
      </c>
      <c r="E1553" s="2">
        <v>461.4</v>
      </c>
      <c r="F1553" s="6" t="str">
        <f>+_xlfn.XLOOKUP(LISTAS[[#This Row],[ID]],_01_CODIGOS_Y_COSTOS_xlsm[Producto y N°],_01_CODIGOS_Y_COSTOS_xlsm[FABRICA],"",0,1)</f>
        <v>SKOTNICA</v>
      </c>
      <c r="G1553" s="13">
        <f>LISTAS[[#This Row],[Precio]]*(1-0.46)*(1-IF($C$3520="",0,$C$3520))</f>
        <v>186.86700000000002</v>
      </c>
      <c r="H1553" s="1">
        <f>+_xlfn.XLOOKUP(LISTAS[[#This Row],[ID]],_01_CODIGOS_Y_COSTOS_xlsm[Producto y N°],_01_CODIGOS_Y_COSTOS_xlsm[COSTO],0,0,1)</f>
        <v>124.05159999999999</v>
      </c>
      <c r="I1553" s="115">
        <f>+IFERROR(LISTAS[[#This Row],[VENTA NETA]]/LISTAS[[#This Row],[COSTO]]-1,0)</f>
        <v>0.5063650932353958</v>
      </c>
      <c r="J1553" s="33" t="str">
        <f>IFERROR(VLOOKUP(LISTAS[[#This Row],[ID]],_01_CODIGOS_Y_COSTOS_xlsm[[Producto y N°]:[CODIGO]],2,0),"")</f>
        <v>D01I0031419</v>
      </c>
      <c r="M1553" s="22">
        <v>0.2</v>
      </c>
      <c r="N1553" s="23">
        <f>+LISTAS[[#This Row],[Precio]]+(LISTAS[[#This Row],[Precio]]*M1553)</f>
        <v>553.67999999999995</v>
      </c>
      <c r="O1553" s="24">
        <f t="shared" si="39"/>
        <v>224.24039999999997</v>
      </c>
      <c r="Q1553" s="21">
        <f>IFERROR(O1553/LISTAS[[#This Row],[COSTO]]-1,"")</f>
        <v>0.80763811188247447</v>
      </c>
      <c r="R1553" t="str">
        <f>+LISTAS[[#This Row],[ID]]</f>
        <v>SUPLEMENTO 0,814x19</v>
      </c>
      <c r="T1553" s="29"/>
      <c r="U1553" s="25">
        <f>LISTAS[[#This Row],[COSTO]]+(LISTAS[[#This Row],[COSTO]]*T1553)</f>
        <v>124.05159999999999</v>
      </c>
      <c r="V1553" s="30">
        <f>IF(T1553="",0,U1553/LISTAS[[#This Row],[VENTA NETA]]-1)</f>
        <v>0</v>
      </c>
      <c r="X1553" s="25">
        <v>36.095999999999997</v>
      </c>
      <c r="Y1553" s="31">
        <f>IFERROR(LISTAS[[#This Row],[COSTO]]/X1553-1,"")</f>
        <v>2.4367132092198585</v>
      </c>
    </row>
    <row r="1554" spans="1:25" x14ac:dyDescent="0.2">
      <c r="A1554" s="6" t="s">
        <v>2438</v>
      </c>
      <c r="B1554" t="s">
        <v>2415</v>
      </c>
      <c r="C1554" t="s">
        <v>2113</v>
      </c>
      <c r="D1554" t="s">
        <v>2113</v>
      </c>
      <c r="E1554" s="2">
        <v>470.1</v>
      </c>
      <c r="F1554" s="6" t="str">
        <f>+_xlfn.XLOOKUP(LISTAS[[#This Row],[ID]],_01_CODIGOS_Y_COSTOS_xlsm[Producto y N°],_01_CODIGOS_Y_COSTOS_xlsm[FABRICA],"",0,1)</f>
        <v>SKOTNICA</v>
      </c>
      <c r="G1554" s="13">
        <f>LISTAS[[#This Row],[Precio]]*(1-0.46)*(1-IF($C$3520="",0,$C$3520))</f>
        <v>190.39050000000003</v>
      </c>
      <c r="H1554" s="1">
        <f>+_xlfn.XLOOKUP(LISTAS[[#This Row],[ID]],_01_CODIGOS_Y_COSTOS_xlsm[Producto y N°],_01_CODIGOS_Y_COSTOS_xlsm[COSTO],0,0,1)</f>
        <v>126.39100000000001</v>
      </c>
      <c r="I1554" s="115">
        <f>+IFERROR(LISTAS[[#This Row],[VENTA NETA]]/LISTAS[[#This Row],[COSTO]]-1,0)</f>
        <v>0.50636121242810028</v>
      </c>
      <c r="J1554" s="33" t="str">
        <f>IFERROR(VLOOKUP(LISTAS[[#This Row],[ID]],_01_CODIGOS_Y_COSTOS_xlsm[[Producto y N°]:[CODIGO]],2,0),"")</f>
        <v>D01I0011422</v>
      </c>
      <c r="M1554" s="22">
        <v>0.2</v>
      </c>
      <c r="N1554" s="23">
        <f>+LISTAS[[#This Row],[Precio]]+(LISTAS[[#This Row],[Precio]]*M1554)</f>
        <v>564.12</v>
      </c>
      <c r="O1554" s="24">
        <f t="shared" si="39"/>
        <v>228.46860000000004</v>
      </c>
      <c r="Q1554" s="21">
        <f>IFERROR(O1554/LISTAS[[#This Row],[COSTO]]-1,"")</f>
        <v>0.80763345491372029</v>
      </c>
      <c r="R1554" t="str">
        <f>+LISTAS[[#This Row],[ID]]</f>
        <v>SUPLEMENTO 0,814x22</v>
      </c>
      <c r="T1554" s="29"/>
      <c r="U1554" s="25">
        <f>LISTAS[[#This Row],[COSTO]]+(LISTAS[[#This Row],[COSTO]]*T1554)</f>
        <v>126.39100000000001</v>
      </c>
      <c r="V1554" s="30">
        <f>IF(T1554="",0,U1554/LISTAS[[#This Row],[VENTA NETA]]-1)</f>
        <v>0</v>
      </c>
      <c r="X1554" s="25">
        <v>54.143999999999998</v>
      </c>
      <c r="Y1554" s="31">
        <f>IFERROR(LISTAS[[#This Row],[COSTO]]/X1554-1,"")</f>
        <v>1.3343491430260048</v>
      </c>
    </row>
    <row r="1555" spans="1:25" x14ac:dyDescent="0.2">
      <c r="A1555" s="6" t="s">
        <v>2439</v>
      </c>
      <c r="B1555" t="s">
        <v>2415</v>
      </c>
      <c r="C1555" t="s">
        <v>2115</v>
      </c>
      <c r="D1555" t="s">
        <v>2115</v>
      </c>
      <c r="E1555" s="2">
        <v>810.65</v>
      </c>
      <c r="F1555" s="6" t="str">
        <f>+_xlfn.XLOOKUP(LISTAS[[#This Row],[ID]],_01_CODIGOS_Y_COSTOS_xlsm[Producto y N°],_01_CODIGOS_Y_COSTOS_xlsm[FABRICA],"",0,1)</f>
        <v>SKOTNICA</v>
      </c>
      <c r="G1555" s="13">
        <f>LISTAS[[#This Row],[Precio]]*(1-0.46)*(1-IF($C$3520="",0,$C$3520))</f>
        <v>328.31325000000004</v>
      </c>
      <c r="H1555" s="1">
        <f>+_xlfn.XLOOKUP(LISTAS[[#This Row],[ID]],_01_CODIGOS_Y_COSTOS_xlsm[Producto y N°],_01_CODIGOS_Y_COSTOS_xlsm[COSTO],0,0,1)</f>
        <v>217.9513</v>
      </c>
      <c r="I1555" s="115">
        <f>+IFERROR(LISTAS[[#This Row],[VENTA NETA]]/LISTAS[[#This Row],[COSTO]]-1,0)</f>
        <v>0.50636059523388965</v>
      </c>
      <c r="J1555" s="33" t="str">
        <f>IFERROR(VLOOKUP(LISTAS[[#This Row],[ID]],_01_CODIGOS_Y_COSTOS_xlsm[[Producto y N°]:[CODIGO]],2,0),"")</f>
        <v>D01I00201430</v>
      </c>
      <c r="M1555" s="22">
        <v>0.2</v>
      </c>
      <c r="N1555" s="23">
        <f>+LISTAS[[#This Row],[Precio]]+(LISTAS[[#This Row],[Precio]]*M1555)</f>
        <v>972.78</v>
      </c>
      <c r="O1555" s="24">
        <f t="shared" si="39"/>
        <v>393.97590000000002</v>
      </c>
      <c r="Q1555" s="21">
        <f>IFERROR(O1555/LISTAS[[#This Row],[COSTO]]-1,"")</f>
        <v>0.80763271428066741</v>
      </c>
      <c r="R1555" t="str">
        <f>+LISTAS[[#This Row],[ID]]</f>
        <v>SUPLEMENTO 0,814x30</v>
      </c>
      <c r="T1555" s="29"/>
      <c r="U1555" s="25">
        <f>LISTAS[[#This Row],[COSTO]]+(LISTAS[[#This Row],[COSTO]]*T1555)</f>
        <v>217.9513</v>
      </c>
      <c r="V1555" s="30">
        <f>IF(T1555="",0,U1555/LISTAS[[#This Row],[VENTA NETA]]-1)</f>
        <v>0</v>
      </c>
      <c r="X1555" s="25">
        <v>63.167999999999999</v>
      </c>
      <c r="Y1555" s="31">
        <f>IFERROR(LISTAS[[#This Row],[COSTO]]/X1555-1,"")</f>
        <v>2.4503435283687942</v>
      </c>
    </row>
    <row r="1556" spans="1:25" x14ac:dyDescent="0.2">
      <c r="A1556" s="6" t="s">
        <v>2440</v>
      </c>
      <c r="B1556" t="s">
        <v>2415</v>
      </c>
      <c r="C1556" t="s">
        <v>2117</v>
      </c>
      <c r="D1556" t="s">
        <v>2117</v>
      </c>
      <c r="E1556" s="2">
        <v>461.4</v>
      </c>
      <c r="F1556" s="6" t="str">
        <f>+_xlfn.XLOOKUP(LISTAS[[#This Row],[ID]],_01_CODIGOS_Y_COSTOS_xlsm[Producto y N°],_01_CODIGOS_Y_COSTOS_xlsm[FABRICA],"",0,1)</f>
        <v>SKOTNICA</v>
      </c>
      <c r="G1556" s="13">
        <f>LISTAS[[#This Row],[Precio]]*(1-0.46)*(1-IF($C$3520="",0,$C$3520))</f>
        <v>186.86700000000002</v>
      </c>
      <c r="H1556" s="1">
        <f>+_xlfn.XLOOKUP(LISTAS[[#This Row],[ID]],_01_CODIGOS_Y_COSTOS_xlsm[Producto y N°],_01_CODIGOS_Y_COSTOS_xlsm[COSTO],0,0,1)</f>
        <v>124.05159999999999</v>
      </c>
      <c r="I1556" s="115">
        <f>+IFERROR(LISTAS[[#This Row],[VENTA NETA]]/LISTAS[[#This Row],[COSTO]]-1,0)</f>
        <v>0.5063650932353958</v>
      </c>
      <c r="J1556" s="33" t="str">
        <f>IFERROR(VLOOKUP(LISTAS[[#This Row],[ID]],_01_CODIGOS_Y_COSTOS_xlsm[[Producto y N°]:[CODIGO]],2,0),"")</f>
        <v>D01I0031520</v>
      </c>
      <c r="M1556" s="22">
        <v>0.2</v>
      </c>
      <c r="N1556" s="23">
        <f>+LISTAS[[#This Row],[Precio]]+(LISTAS[[#This Row],[Precio]]*M1556)</f>
        <v>553.67999999999995</v>
      </c>
      <c r="O1556" s="24">
        <f t="shared" si="39"/>
        <v>224.24039999999997</v>
      </c>
      <c r="Q1556" s="21">
        <f>IFERROR(O1556/LISTAS[[#This Row],[COSTO]]-1,"")</f>
        <v>0.80763811188247447</v>
      </c>
      <c r="R1556" t="str">
        <f>+LISTAS[[#This Row],[ID]]</f>
        <v>SUPLEMENTO 0,815x20</v>
      </c>
      <c r="T1556" s="29"/>
      <c r="U1556" s="25">
        <f>LISTAS[[#This Row],[COSTO]]+(LISTAS[[#This Row],[COSTO]]*T1556)</f>
        <v>124.05159999999999</v>
      </c>
      <c r="V1556" s="30">
        <f>IF(T1556="",0,U1556/LISTAS[[#This Row],[VENTA NETA]]-1)</f>
        <v>0</v>
      </c>
      <c r="X1556" s="25">
        <v>36.095999999999997</v>
      </c>
      <c r="Y1556" s="31">
        <f>IFERROR(LISTAS[[#This Row],[COSTO]]/X1556-1,"")</f>
        <v>2.4367132092198585</v>
      </c>
    </row>
    <row r="1557" spans="1:25" x14ac:dyDescent="0.2">
      <c r="A1557" s="6" t="s">
        <v>2441</v>
      </c>
      <c r="B1557" t="s">
        <v>2415</v>
      </c>
      <c r="C1557" t="s">
        <v>2119</v>
      </c>
      <c r="D1557" t="s">
        <v>2119</v>
      </c>
      <c r="E1557" s="2">
        <v>472.27</v>
      </c>
      <c r="F1557" s="6" t="str">
        <f>+_xlfn.XLOOKUP(LISTAS[[#This Row],[ID]],_01_CODIGOS_Y_COSTOS_xlsm[Producto y N°],_01_CODIGOS_Y_COSTOS_xlsm[FABRICA],"",0,1)</f>
        <v>SKOTNICA</v>
      </c>
      <c r="G1557" s="13">
        <f>LISTAS[[#This Row],[Precio]]*(1-0.46)*(1-IF($C$3520="",0,$C$3520))</f>
        <v>191.26935</v>
      </c>
      <c r="H1557" s="1">
        <f>+_xlfn.XLOOKUP(LISTAS[[#This Row],[ID]],_01_CODIGOS_Y_COSTOS_xlsm[Producto y N°],_01_CODIGOS_Y_COSTOS_xlsm[COSTO],0,0,1)</f>
        <v>126.97580000000001</v>
      </c>
      <c r="I1557" s="115">
        <f>+IFERROR(LISTAS[[#This Row],[VENTA NETA]]/LISTAS[[#This Row],[COSTO]]-1,0)</f>
        <v>0.50634490981746128</v>
      </c>
      <c r="J1557" s="33" t="str">
        <f>IFERROR(VLOOKUP(LISTAS[[#This Row],[ID]],_01_CODIGOS_Y_COSTOS_xlsm[[Producto y N°]:[CODIGO]],2,0),"")</f>
        <v>D01I0011523</v>
      </c>
      <c r="M1557" s="22">
        <v>0.2</v>
      </c>
      <c r="N1557" s="23">
        <f>+LISTAS[[#This Row],[Precio]]+(LISTAS[[#This Row],[Precio]]*M1557)</f>
        <v>566.72399999999993</v>
      </c>
      <c r="O1557" s="24">
        <f t="shared" si="39"/>
        <v>229.52321999999998</v>
      </c>
      <c r="Q1557" s="21">
        <f>IFERROR(O1557/LISTAS[[#This Row],[COSTO]]-1,"")</f>
        <v>0.80761389178095322</v>
      </c>
      <c r="R1557" t="str">
        <f>+LISTAS[[#This Row],[ID]]</f>
        <v>SUPLEMENTO 0,815x23</v>
      </c>
      <c r="T1557" s="29"/>
      <c r="U1557" s="25">
        <f>LISTAS[[#This Row],[COSTO]]+(LISTAS[[#This Row],[COSTO]]*T1557)</f>
        <v>126.97580000000001</v>
      </c>
      <c r="V1557" s="30">
        <f>IF(T1557="",0,U1557/LISTAS[[#This Row],[VENTA NETA]]-1)</f>
        <v>0</v>
      </c>
      <c r="X1557" s="25">
        <v>54.143999999999998</v>
      </c>
      <c r="Y1557" s="31">
        <f>IFERROR(LISTAS[[#This Row],[COSTO]]/X1557-1,"")</f>
        <v>1.3451499704491727</v>
      </c>
    </row>
    <row r="1558" spans="1:25" x14ac:dyDescent="0.2">
      <c r="A1558" s="6" t="s">
        <v>2442</v>
      </c>
      <c r="B1558" t="s">
        <v>2415</v>
      </c>
      <c r="C1558" t="s">
        <v>2121</v>
      </c>
      <c r="D1558" t="s">
        <v>2121</v>
      </c>
      <c r="E1558" s="2">
        <v>0</v>
      </c>
      <c r="F1558" s="6" t="str">
        <f>+_xlfn.XLOOKUP(LISTAS[[#This Row],[ID]],_01_CODIGOS_Y_COSTOS_xlsm[Producto y N°],_01_CODIGOS_Y_COSTOS_xlsm[FABRICA],"",0,1)</f>
        <v>SKOTNICA</v>
      </c>
      <c r="G1558" s="13">
        <f>LISTAS[[#This Row],[Precio]]*(1-0.46)*(1-IF($C$3520="",0,$C$3520))</f>
        <v>0</v>
      </c>
      <c r="H1558" s="1">
        <f>+_xlfn.XLOOKUP(LISTAS[[#This Row],[ID]],_01_CODIGOS_Y_COSTOS_xlsm[Producto y N°],_01_CODIGOS_Y_COSTOS_xlsm[COSTO],0,0,1)</f>
        <v>0</v>
      </c>
      <c r="I1558" s="115">
        <f>+IFERROR(LISTAS[[#This Row],[VENTA NETA]]/LISTAS[[#This Row],[COSTO]]-1,0)</f>
        <v>0</v>
      </c>
      <c r="J1558" s="33" t="str">
        <f>IFERROR(VLOOKUP(LISTAS[[#This Row],[ID]],_01_CODIGOS_Y_COSTOS_xlsm[[Producto y N°]:[CODIGO]],2,0),"")</f>
        <v/>
      </c>
      <c r="M1558" s="22">
        <v>0</v>
      </c>
      <c r="N1558" s="23">
        <f>+LISTAS[[#This Row],[Precio]]+(LISTAS[[#This Row],[Precio]]*M1558)</f>
        <v>0</v>
      </c>
      <c r="O1558" s="24">
        <f t="shared" si="39"/>
        <v>0</v>
      </c>
      <c r="Q1558" s="21" t="str">
        <f>IFERROR(O1558/LISTAS[[#This Row],[COSTO]]-1,"")</f>
        <v/>
      </c>
      <c r="R1558" t="str">
        <f>+LISTAS[[#This Row],[ID]]</f>
        <v>SUPLEMENTO 0,815x30</v>
      </c>
      <c r="T1558" s="29"/>
      <c r="U1558" s="25">
        <f>LISTAS[[#This Row],[COSTO]]+(LISTAS[[#This Row],[COSTO]]*T1558)</f>
        <v>0</v>
      </c>
      <c r="V1558" s="30">
        <f>IF(T1558="",0,U1558/LISTAS[[#This Row],[VENTA NETA]]-1)</f>
        <v>0</v>
      </c>
      <c r="X1558" s="25">
        <v>63.167999999999999</v>
      </c>
      <c r="Y1558" s="31">
        <f>IFERROR(LISTAS[[#This Row],[COSTO]]/X1558-1,"")</f>
        <v>-1</v>
      </c>
    </row>
    <row r="1559" spans="1:25" x14ac:dyDescent="0.2">
      <c r="A1559" s="6" t="s">
        <v>2443</v>
      </c>
      <c r="B1559" t="s">
        <v>2415</v>
      </c>
      <c r="C1559" t="s">
        <v>1970</v>
      </c>
      <c r="D1559" t="s">
        <v>1970</v>
      </c>
      <c r="E1559" s="2">
        <v>461.4</v>
      </c>
      <c r="F1559" s="6" t="str">
        <f>+_xlfn.XLOOKUP(LISTAS[[#This Row],[ID]],_01_CODIGOS_Y_COSTOS_xlsm[Producto y N°],_01_CODIGOS_Y_COSTOS_xlsm[FABRICA],"",0,1)</f>
        <v>SKOTNICA</v>
      </c>
      <c r="G1559" s="13">
        <f>LISTAS[[#This Row],[Precio]]*(1-0.46)*(1-IF($C$3520="",0,$C$3520))</f>
        <v>186.86700000000002</v>
      </c>
      <c r="H1559" s="1">
        <f>+_xlfn.XLOOKUP(LISTAS[[#This Row],[ID]],_01_CODIGOS_Y_COSTOS_xlsm[Producto y N°],_01_CODIGOS_Y_COSTOS_xlsm[COSTO],0,0,1)</f>
        <v>124.05159999999999</v>
      </c>
      <c r="I1559" s="115">
        <f>+IFERROR(LISTAS[[#This Row],[VENTA NETA]]/LISTAS[[#This Row],[COSTO]]-1,0)</f>
        <v>0.5063650932353958</v>
      </c>
      <c r="J1559" s="33" t="str">
        <f>IFERROR(VLOOKUP(LISTAS[[#This Row],[ID]],_01_CODIGOS_Y_COSTOS_xlsm[[Producto y N°]:[CODIGO]],2,0),"")</f>
        <v>D01I0031621</v>
      </c>
      <c r="M1559" s="22">
        <v>0.2</v>
      </c>
      <c r="N1559" s="23">
        <f>+LISTAS[[#This Row],[Precio]]+(LISTAS[[#This Row],[Precio]]*M1559)</f>
        <v>553.67999999999995</v>
      </c>
      <c r="O1559" s="24">
        <f t="shared" si="39"/>
        <v>224.24039999999997</v>
      </c>
      <c r="Q1559" s="21">
        <f>IFERROR(O1559/LISTAS[[#This Row],[COSTO]]-1,"")</f>
        <v>0.80763811188247447</v>
      </c>
      <c r="R1559" t="str">
        <f>+LISTAS[[#This Row],[ID]]</f>
        <v>SUPLEMENTO 0,816x21</v>
      </c>
      <c r="T1559" s="29"/>
      <c r="U1559" s="25">
        <f>LISTAS[[#This Row],[COSTO]]+(LISTAS[[#This Row],[COSTO]]*T1559)</f>
        <v>124.05159999999999</v>
      </c>
      <c r="V1559" s="30">
        <f>IF(T1559="",0,U1559/LISTAS[[#This Row],[VENTA NETA]]-1)</f>
        <v>0</v>
      </c>
      <c r="X1559" s="25">
        <v>36.095999999999997</v>
      </c>
      <c r="Y1559" s="31">
        <f>IFERROR(LISTAS[[#This Row],[COSTO]]/X1559-1,"")</f>
        <v>2.4367132092198585</v>
      </c>
    </row>
    <row r="1560" spans="1:25" x14ac:dyDescent="0.2">
      <c r="A1560" s="6" t="s">
        <v>2444</v>
      </c>
      <c r="B1560" t="s">
        <v>2415</v>
      </c>
      <c r="C1560" t="s">
        <v>2048</v>
      </c>
      <c r="D1560" t="s">
        <v>2048</v>
      </c>
      <c r="E1560" s="2">
        <v>624.79</v>
      </c>
      <c r="F1560" s="6" t="str">
        <f>+_xlfn.XLOOKUP(LISTAS[[#This Row],[ID]],_01_CODIGOS_Y_COSTOS_xlsm[Producto y N°],_01_CODIGOS_Y_COSTOS_xlsm[FABRICA],"",0,1)</f>
        <v>SKOTNICA</v>
      </c>
      <c r="G1560" s="13">
        <f>LISTAS[[#This Row],[Precio]]*(1-0.46)*(1-IF($C$3520="",0,$C$3520))</f>
        <v>253.03994999999998</v>
      </c>
      <c r="H1560" s="1">
        <f>+_xlfn.XLOOKUP(LISTAS[[#This Row],[ID]],_01_CODIGOS_Y_COSTOS_xlsm[Producto y N°],_01_CODIGOS_Y_COSTOS_xlsm[COSTO],0,0,1)</f>
        <v>167.97980000000001</v>
      </c>
      <c r="I1560" s="115">
        <f>+IFERROR(LISTAS[[#This Row],[VENTA NETA]]/LISTAS[[#This Row],[COSTO]]-1,0)</f>
        <v>0.50637130178747669</v>
      </c>
      <c r="J1560" s="33" t="str">
        <f>IFERROR(VLOOKUP(LISTAS[[#This Row],[ID]],_01_CODIGOS_Y_COSTOS_xlsm[[Producto y N°]:[CODIGO]],2,0),"")</f>
        <v>D01I0011624</v>
      </c>
      <c r="M1560" s="22">
        <v>0.2</v>
      </c>
      <c r="N1560" s="23">
        <f>+LISTAS[[#This Row],[Precio]]+(LISTAS[[#This Row],[Precio]]*M1560)</f>
        <v>749.74799999999993</v>
      </c>
      <c r="O1560" s="24">
        <f t="shared" si="39"/>
        <v>303.64794000000001</v>
      </c>
      <c r="Q1560" s="21">
        <f>IFERROR(O1560/LISTAS[[#This Row],[COSTO]]-1,"")</f>
        <v>0.80764556214497207</v>
      </c>
      <c r="R1560" t="str">
        <f>+LISTAS[[#This Row],[ID]]</f>
        <v>SUPLEMENTO 0,816x24</v>
      </c>
      <c r="T1560" s="29"/>
      <c r="U1560" s="25">
        <f>LISTAS[[#This Row],[COSTO]]+(LISTAS[[#This Row],[COSTO]]*T1560)</f>
        <v>167.97980000000001</v>
      </c>
      <c r="V1560" s="30">
        <f>IF(T1560="",0,U1560/LISTAS[[#This Row],[VENTA NETA]]-1)</f>
        <v>0</v>
      </c>
      <c r="X1560" s="25">
        <v>54.143999999999998</v>
      </c>
      <c r="Y1560" s="31">
        <f>IFERROR(LISTAS[[#This Row],[COSTO]]/X1560-1,"")</f>
        <v>2.1024638002364071</v>
      </c>
    </row>
    <row r="1561" spans="1:25" x14ac:dyDescent="0.2">
      <c r="A1561" s="6" t="s">
        <v>2445</v>
      </c>
      <c r="B1561" t="s">
        <v>2415</v>
      </c>
      <c r="C1561" t="s">
        <v>2125</v>
      </c>
      <c r="D1561" t="s">
        <v>2125</v>
      </c>
      <c r="E1561" s="2">
        <v>820.08</v>
      </c>
      <c r="F1561" s="6" t="str">
        <f>+_xlfn.XLOOKUP(LISTAS[[#This Row],[ID]],_01_CODIGOS_Y_COSTOS_xlsm[Producto y N°],_01_CODIGOS_Y_COSTOS_xlsm[FABRICA],"",0,1)</f>
        <v>SKOTNICA</v>
      </c>
      <c r="G1561" s="13">
        <f>LISTAS[[#This Row],[Precio]]*(1-0.46)*(1-IF($C$3520="",0,$C$3520))</f>
        <v>332.13240000000002</v>
      </c>
      <c r="H1561" s="1">
        <f>+_xlfn.XLOOKUP(LISTAS[[#This Row],[ID]],_01_CODIGOS_Y_COSTOS_xlsm[Producto y N°],_01_CODIGOS_Y_COSTOS_xlsm[COSTO],0,0,1)</f>
        <v>220.48560000000001</v>
      </c>
      <c r="I1561" s="115">
        <f>+IFERROR(LISTAS[[#This Row],[VENTA NETA]]/LISTAS[[#This Row],[COSTO]]-1,0)</f>
        <v>0.50636776279267215</v>
      </c>
      <c r="J1561" s="33" t="str">
        <f>IFERROR(VLOOKUP(LISTAS[[#This Row],[ID]],_01_CODIGOS_Y_COSTOS_xlsm[[Producto y N°]:[CODIGO]],2,0),"")</f>
        <v>D01I00201632</v>
      </c>
      <c r="M1561" s="22">
        <v>0.2</v>
      </c>
      <c r="N1561" s="23">
        <f>+LISTAS[[#This Row],[Precio]]+(LISTAS[[#This Row],[Precio]]*M1561)</f>
        <v>984.096</v>
      </c>
      <c r="O1561" s="24">
        <f t="shared" si="39"/>
        <v>398.55887999999999</v>
      </c>
      <c r="Q1561" s="21">
        <f>IFERROR(O1561/LISTAS[[#This Row],[COSTO]]-1,"")</f>
        <v>0.80764131535120653</v>
      </c>
      <c r="R1561" t="str">
        <f>+LISTAS[[#This Row],[ID]]</f>
        <v>SUPLEMENTO 0,816x32</v>
      </c>
      <c r="T1561" s="29"/>
      <c r="U1561" s="25">
        <f>LISTAS[[#This Row],[COSTO]]+(LISTAS[[#This Row],[COSTO]]*T1561)</f>
        <v>220.48560000000001</v>
      </c>
      <c r="V1561" s="30">
        <f>IF(T1561="",0,U1561/LISTAS[[#This Row],[VENTA NETA]]-1)</f>
        <v>0</v>
      </c>
      <c r="X1561" s="25">
        <v>63.167999999999999</v>
      </c>
      <c r="Y1561" s="31">
        <f>IFERROR(LISTAS[[#This Row],[COSTO]]/X1561-1,"")</f>
        <v>2.4904635258358665</v>
      </c>
    </row>
    <row r="1562" spans="1:25" x14ac:dyDescent="0.2">
      <c r="A1562" s="6" t="s">
        <v>2446</v>
      </c>
      <c r="B1562" t="s">
        <v>2415</v>
      </c>
      <c r="C1562" t="s">
        <v>1972</v>
      </c>
      <c r="D1562" t="s">
        <v>1972</v>
      </c>
      <c r="E1562" s="2">
        <v>464.3</v>
      </c>
      <c r="F1562" s="6" t="str">
        <f>+_xlfn.XLOOKUP(LISTAS[[#This Row],[ID]],_01_CODIGOS_Y_COSTOS_xlsm[Producto y N°],_01_CODIGOS_Y_COSTOS_xlsm[FABRICA],"",0,1)</f>
        <v>SKOTNICA</v>
      </c>
      <c r="G1562" s="13">
        <f>LISTAS[[#This Row],[Precio]]*(1-0.46)*(1-IF($C$3520="",0,$C$3520))</f>
        <v>188.04150000000004</v>
      </c>
      <c r="H1562" s="1">
        <f>+_xlfn.XLOOKUP(LISTAS[[#This Row],[ID]],_01_CODIGOS_Y_COSTOS_xlsm[Producto y N°],_01_CODIGOS_Y_COSTOS_xlsm[COSTO],0,0,1)</f>
        <v>124.8314</v>
      </c>
      <c r="I1562" s="115">
        <f>+IFERROR(LISTAS[[#This Row],[VENTA NETA]]/LISTAS[[#This Row],[COSTO]]-1,0)</f>
        <v>0.5063637834711463</v>
      </c>
      <c r="J1562" s="33" t="str">
        <f>IFERROR(VLOOKUP(LISTAS[[#This Row],[ID]],_01_CODIGOS_Y_COSTOS_xlsm[[Producto y N°]:[CODIGO]],2,0),"")</f>
        <v>D01I0031722</v>
      </c>
      <c r="M1562" s="22">
        <v>0.2</v>
      </c>
      <c r="N1562" s="23">
        <f>+LISTAS[[#This Row],[Precio]]+(LISTAS[[#This Row],[Precio]]*M1562)</f>
        <v>557.16000000000008</v>
      </c>
      <c r="O1562" s="24">
        <f t="shared" si="39"/>
        <v>225.64980000000003</v>
      </c>
      <c r="Q1562" s="21">
        <f>IFERROR(O1562/LISTAS[[#This Row],[COSTO]]-1,"")</f>
        <v>0.80763654016537534</v>
      </c>
      <c r="R1562" t="str">
        <f>+LISTAS[[#This Row],[ID]]</f>
        <v>SUPLEMENTO 0,817x22</v>
      </c>
      <c r="T1562" s="29"/>
      <c r="U1562" s="25">
        <f>LISTAS[[#This Row],[COSTO]]+(LISTAS[[#This Row],[COSTO]]*T1562)</f>
        <v>124.8314</v>
      </c>
      <c r="V1562" s="30">
        <f>IF(T1562="",0,U1562/LISTAS[[#This Row],[VENTA NETA]]-1)</f>
        <v>0</v>
      </c>
      <c r="X1562" s="25">
        <v>45.12</v>
      </c>
      <c r="Y1562" s="31">
        <f>IFERROR(LISTAS[[#This Row],[COSTO]]/X1562-1,"")</f>
        <v>1.7666533687943264</v>
      </c>
    </row>
    <row r="1563" spans="1:25" x14ac:dyDescent="0.2">
      <c r="A1563" s="6" t="s">
        <v>2447</v>
      </c>
      <c r="B1563" t="s">
        <v>2415</v>
      </c>
      <c r="C1563" t="s">
        <v>2128</v>
      </c>
      <c r="D1563" t="s">
        <v>2128</v>
      </c>
      <c r="E1563" s="2">
        <v>624.79</v>
      </c>
      <c r="F1563" s="6" t="str">
        <f>+_xlfn.XLOOKUP(LISTAS[[#This Row],[ID]],_01_CODIGOS_Y_COSTOS_xlsm[Producto y N°],_01_CODIGOS_Y_COSTOS_xlsm[FABRICA],"",0,1)</f>
        <v>SKOTNICA</v>
      </c>
      <c r="G1563" s="13">
        <f>LISTAS[[#This Row],[Precio]]*(1-0.46)*(1-IF($C$3520="",0,$C$3520))</f>
        <v>253.03994999999998</v>
      </c>
      <c r="H1563" s="1">
        <f>+_xlfn.XLOOKUP(LISTAS[[#This Row],[ID]],_01_CODIGOS_Y_COSTOS_xlsm[Producto y N°],_01_CODIGOS_Y_COSTOS_xlsm[COSTO],0,0,1)</f>
        <v>167.97980000000001</v>
      </c>
      <c r="I1563" s="115">
        <f>+IFERROR(LISTAS[[#This Row],[VENTA NETA]]/LISTAS[[#This Row],[COSTO]]-1,0)</f>
        <v>0.50637130178747669</v>
      </c>
      <c r="J1563" s="33" t="str">
        <f>IFERROR(VLOOKUP(LISTAS[[#This Row],[ID]],_01_CODIGOS_Y_COSTOS_xlsm[[Producto y N°]:[CODIGO]],2,0),"")</f>
        <v>D01I0011725</v>
      </c>
      <c r="M1563" s="22">
        <v>0.2</v>
      </c>
      <c r="N1563" s="23">
        <f>+LISTAS[[#This Row],[Precio]]+(LISTAS[[#This Row],[Precio]]*M1563)</f>
        <v>749.74799999999993</v>
      </c>
      <c r="O1563" s="24">
        <f t="shared" si="39"/>
        <v>303.64794000000001</v>
      </c>
      <c r="Q1563" s="21">
        <f>IFERROR(O1563/LISTAS[[#This Row],[COSTO]]-1,"")</f>
        <v>0.80764556214497207</v>
      </c>
      <c r="R1563" t="str">
        <f>+LISTAS[[#This Row],[ID]]</f>
        <v>SUPLEMENTO 0,817x25</v>
      </c>
      <c r="T1563" s="29"/>
      <c r="U1563" s="25">
        <f>LISTAS[[#This Row],[COSTO]]+(LISTAS[[#This Row],[COSTO]]*T1563)</f>
        <v>167.97980000000001</v>
      </c>
      <c r="V1563" s="30">
        <f>IF(T1563="",0,U1563/LISTAS[[#This Row],[VENTA NETA]]-1)</f>
        <v>0</v>
      </c>
      <c r="X1563" s="25">
        <v>54.143999999999998</v>
      </c>
      <c r="Y1563" s="31">
        <f>IFERROR(LISTAS[[#This Row],[COSTO]]/X1563-1,"")</f>
        <v>2.1024638002364071</v>
      </c>
    </row>
    <row r="1564" spans="1:25" x14ac:dyDescent="0.2">
      <c r="A1564" s="6" t="s">
        <v>2448</v>
      </c>
      <c r="B1564" t="s">
        <v>2415</v>
      </c>
      <c r="C1564" t="s">
        <v>2130</v>
      </c>
      <c r="D1564" t="s">
        <v>2130</v>
      </c>
      <c r="E1564" s="2">
        <v>820.08</v>
      </c>
      <c r="F1564" s="6" t="str">
        <f>+_xlfn.XLOOKUP(LISTAS[[#This Row],[ID]],_01_CODIGOS_Y_COSTOS_xlsm[Producto y N°],_01_CODIGOS_Y_COSTOS_xlsm[FABRICA],"",0,1)</f>
        <v>SKOTNICA</v>
      </c>
      <c r="G1564" s="13">
        <f>LISTAS[[#This Row],[Precio]]*(1-0.46)*(1-IF($C$3520="",0,$C$3520))</f>
        <v>332.13240000000002</v>
      </c>
      <c r="H1564" s="1">
        <f>+_xlfn.XLOOKUP(LISTAS[[#This Row],[ID]],_01_CODIGOS_Y_COSTOS_xlsm[Producto y N°],_01_CODIGOS_Y_COSTOS_xlsm[COSTO],0,0,1)</f>
        <v>220.48560000000001</v>
      </c>
      <c r="I1564" s="115">
        <f>+IFERROR(LISTAS[[#This Row],[VENTA NETA]]/LISTAS[[#This Row],[COSTO]]-1,0)</f>
        <v>0.50636776279267215</v>
      </c>
      <c r="J1564" s="33" t="str">
        <f>IFERROR(VLOOKUP(LISTAS[[#This Row],[ID]],_01_CODIGOS_Y_COSTOS_xlsm[[Producto y N°]:[CODIGO]],2,0),"")</f>
        <v>D01I00201733</v>
      </c>
      <c r="M1564" s="22">
        <v>0.2</v>
      </c>
      <c r="N1564" s="23">
        <f>+LISTAS[[#This Row],[Precio]]+(LISTAS[[#This Row],[Precio]]*M1564)</f>
        <v>984.096</v>
      </c>
      <c r="O1564" s="24">
        <f t="shared" si="39"/>
        <v>398.55887999999999</v>
      </c>
      <c r="Q1564" s="21">
        <f>IFERROR(O1564/LISTAS[[#This Row],[COSTO]]-1,"")</f>
        <v>0.80764131535120653</v>
      </c>
      <c r="R1564" t="str">
        <f>+LISTAS[[#This Row],[ID]]</f>
        <v>SUPLEMENTO 0,817x33</v>
      </c>
      <c r="T1564" s="29"/>
      <c r="U1564" s="25">
        <f>LISTAS[[#This Row],[COSTO]]+(LISTAS[[#This Row],[COSTO]]*T1564)</f>
        <v>220.48560000000001</v>
      </c>
      <c r="V1564" s="30">
        <f>IF(T1564="",0,U1564/LISTAS[[#This Row],[VENTA NETA]]-1)</f>
        <v>0</v>
      </c>
      <c r="X1564" s="25">
        <v>63.167999999999999</v>
      </c>
      <c r="Y1564" s="31">
        <f>IFERROR(LISTAS[[#This Row],[COSTO]]/X1564-1,"")</f>
        <v>2.4904635258358665</v>
      </c>
    </row>
    <row r="1565" spans="1:25" x14ac:dyDescent="0.2">
      <c r="A1565" s="6" t="s">
        <v>2449</v>
      </c>
      <c r="B1565" t="s">
        <v>2415</v>
      </c>
      <c r="C1565" t="s">
        <v>1974</v>
      </c>
      <c r="D1565" t="s">
        <v>1974</v>
      </c>
      <c r="E1565" s="2">
        <v>464.3</v>
      </c>
      <c r="F1565" s="6" t="str">
        <f>+_xlfn.XLOOKUP(LISTAS[[#This Row],[ID]],_01_CODIGOS_Y_COSTOS_xlsm[Producto y N°],_01_CODIGOS_Y_COSTOS_xlsm[FABRICA],"",0,1)</f>
        <v>SKOTNICA</v>
      </c>
      <c r="G1565" s="13">
        <f>LISTAS[[#This Row],[Precio]]*(1-0.46)*(1-IF($C$3520="",0,$C$3520))</f>
        <v>188.04150000000004</v>
      </c>
      <c r="H1565" s="1">
        <f>+_xlfn.XLOOKUP(LISTAS[[#This Row],[ID]],_01_CODIGOS_Y_COSTOS_xlsm[Producto y N°],_01_CODIGOS_Y_COSTOS_xlsm[COSTO],0,0,1)</f>
        <v>124.8314</v>
      </c>
      <c r="I1565" s="115">
        <f>+IFERROR(LISTAS[[#This Row],[VENTA NETA]]/LISTAS[[#This Row],[COSTO]]-1,0)</f>
        <v>0.5063637834711463</v>
      </c>
      <c r="J1565" s="33" t="str">
        <f>IFERROR(VLOOKUP(LISTAS[[#This Row],[ID]],_01_CODIGOS_Y_COSTOS_xlsm[[Producto y N°]:[CODIGO]],2,0),"")</f>
        <v>D01I0031823</v>
      </c>
      <c r="M1565" s="22">
        <v>0.2</v>
      </c>
      <c r="N1565" s="23">
        <f>+LISTAS[[#This Row],[Precio]]+(LISTAS[[#This Row],[Precio]]*M1565)</f>
        <v>557.16000000000008</v>
      </c>
      <c r="O1565" s="24">
        <f t="shared" si="39"/>
        <v>225.64980000000003</v>
      </c>
      <c r="Q1565" s="21">
        <f>IFERROR(O1565/LISTAS[[#This Row],[COSTO]]-1,"")</f>
        <v>0.80763654016537534</v>
      </c>
      <c r="R1565" t="str">
        <f>+LISTAS[[#This Row],[ID]]</f>
        <v>SUPLEMENTO 0,818x23</v>
      </c>
      <c r="T1565" s="29"/>
      <c r="U1565" s="25">
        <f>LISTAS[[#This Row],[COSTO]]+(LISTAS[[#This Row],[COSTO]]*T1565)</f>
        <v>124.8314</v>
      </c>
      <c r="V1565" s="30">
        <f>IF(T1565="",0,U1565/LISTAS[[#This Row],[VENTA NETA]]-1)</f>
        <v>0</v>
      </c>
      <c r="X1565" s="25">
        <v>45.12</v>
      </c>
      <c r="Y1565" s="31">
        <f>IFERROR(LISTAS[[#This Row],[COSTO]]/X1565-1,"")</f>
        <v>1.7666533687943264</v>
      </c>
    </row>
    <row r="1566" spans="1:25" x14ac:dyDescent="0.2">
      <c r="A1566" s="6" t="s">
        <v>2450</v>
      </c>
      <c r="B1566" t="s">
        <v>2415</v>
      </c>
      <c r="C1566" t="s">
        <v>2133</v>
      </c>
      <c r="D1566" t="s">
        <v>2133</v>
      </c>
      <c r="E1566" s="2">
        <v>627.44000000000005</v>
      </c>
      <c r="F1566" s="6" t="str">
        <f>+_xlfn.XLOOKUP(LISTAS[[#This Row],[ID]],_01_CODIGOS_Y_COSTOS_xlsm[Producto y N°],_01_CODIGOS_Y_COSTOS_xlsm[FABRICA],"",0,1)</f>
        <v>SKOTNICA</v>
      </c>
      <c r="G1566" s="13">
        <f>LISTAS[[#This Row],[Precio]]*(1-0.46)*(1-IF($C$3520="",0,$C$3520))</f>
        <v>254.11320000000001</v>
      </c>
      <c r="H1566" s="1">
        <f>+_xlfn.XLOOKUP(LISTAS[[#This Row],[ID]],_01_CODIGOS_Y_COSTOS_xlsm[Producto y N°],_01_CODIGOS_Y_COSTOS_xlsm[COSTO],0,0,1)</f>
        <v>168.69460000000001</v>
      </c>
      <c r="I1566" s="115">
        <f>+IFERROR(LISTAS[[#This Row],[VENTA NETA]]/LISTAS[[#This Row],[COSTO]]-1,0)</f>
        <v>0.50635052929969304</v>
      </c>
      <c r="J1566" s="33" t="str">
        <f>IFERROR(VLOOKUP(LISTAS[[#This Row],[ID]],_01_CODIGOS_Y_COSTOS_xlsm[[Producto y N°]:[CODIGO]],2,0),"")</f>
        <v>D01I0011826</v>
      </c>
      <c r="M1566" s="22">
        <v>0.2</v>
      </c>
      <c r="N1566" s="23">
        <f>+LISTAS[[#This Row],[Precio]]+(LISTAS[[#This Row],[Precio]]*M1566)</f>
        <v>752.92800000000011</v>
      </c>
      <c r="O1566" s="24">
        <f t="shared" si="39"/>
        <v>304.9358400000001</v>
      </c>
      <c r="Q1566" s="21">
        <f>IFERROR(O1566/LISTAS[[#This Row],[COSTO]]-1,"")</f>
        <v>0.80762063515963223</v>
      </c>
      <c r="R1566" t="str">
        <f>+LISTAS[[#This Row],[ID]]</f>
        <v>SUPLEMENTO 0,818x26</v>
      </c>
      <c r="T1566" s="29"/>
      <c r="U1566" s="25">
        <f>LISTAS[[#This Row],[COSTO]]+(LISTAS[[#This Row],[COSTO]]*T1566)</f>
        <v>168.69460000000001</v>
      </c>
      <c r="V1566" s="30">
        <f>IF(T1566="",0,U1566/LISTAS[[#This Row],[VENTA NETA]]-1)</f>
        <v>0</v>
      </c>
      <c r="X1566" s="25">
        <v>58.655999999999999</v>
      </c>
      <c r="Y1566" s="31">
        <f>IFERROR(LISTAS[[#This Row],[COSTO]]/X1566-1,"")</f>
        <v>1.8759990452809605</v>
      </c>
    </row>
    <row r="1567" spans="1:25" x14ac:dyDescent="0.2">
      <c r="A1567" s="6" t="s">
        <v>2451</v>
      </c>
      <c r="B1567" t="s">
        <v>2415</v>
      </c>
      <c r="C1567" t="s">
        <v>2135</v>
      </c>
      <c r="D1567" t="s">
        <v>2135</v>
      </c>
      <c r="E1567" s="2">
        <v>1077.24</v>
      </c>
      <c r="F1567" s="6" t="str">
        <f>+_xlfn.XLOOKUP(LISTAS[[#This Row],[ID]],_01_CODIGOS_Y_COSTOS_xlsm[Producto y N°],_01_CODIGOS_Y_COSTOS_xlsm[FABRICA],"",0,1)</f>
        <v>SKOTNICA</v>
      </c>
      <c r="G1567" s="13">
        <f>LISTAS[[#This Row],[Precio]]*(1-0.46)*(1-IF($C$3520="",0,$C$3520))</f>
        <v>436.28219999999999</v>
      </c>
      <c r="H1567" s="1">
        <f>+_xlfn.XLOOKUP(LISTAS[[#This Row],[ID]],_01_CODIGOS_Y_COSTOS_xlsm[Producto y N°],_01_CODIGOS_Y_COSTOS_xlsm[COSTO],0,0,1)</f>
        <v>289.62700000000001</v>
      </c>
      <c r="I1567" s="115">
        <f>+IFERROR(LISTAS[[#This Row],[VENTA NETA]]/LISTAS[[#This Row],[COSTO]]-1,0)</f>
        <v>0.50635886847565992</v>
      </c>
      <c r="J1567" s="33" t="str">
        <f>IFERROR(VLOOKUP(LISTAS[[#This Row],[ID]],_01_CODIGOS_Y_COSTOS_xlsm[[Producto y N°]:[CODIGO]],2,0),"")</f>
        <v>D01I00201834</v>
      </c>
      <c r="M1567" s="22">
        <v>0.2</v>
      </c>
      <c r="N1567" s="23">
        <f>+LISTAS[[#This Row],[Precio]]+(LISTAS[[#This Row],[Precio]]*M1567)</f>
        <v>1292.6880000000001</v>
      </c>
      <c r="O1567" s="24">
        <f t="shared" si="39"/>
        <v>523.5386400000001</v>
      </c>
      <c r="Q1567" s="21">
        <f>IFERROR(O1567/LISTAS[[#This Row],[COSTO]]-1,"")</f>
        <v>0.80763064217079239</v>
      </c>
      <c r="R1567" t="str">
        <f>+LISTAS[[#This Row],[ID]]</f>
        <v>SUPLEMENTO 0,818x34</v>
      </c>
      <c r="T1567" s="29"/>
      <c r="U1567" s="25">
        <f>LISTAS[[#This Row],[COSTO]]+(LISTAS[[#This Row],[COSTO]]*T1567)</f>
        <v>289.62700000000001</v>
      </c>
      <c r="V1567" s="30">
        <f>IF(T1567="",0,U1567/LISTAS[[#This Row],[VENTA NETA]]-1)</f>
        <v>0</v>
      </c>
      <c r="X1567" s="25">
        <v>63.167999999999999</v>
      </c>
      <c r="Y1567" s="31">
        <f>IFERROR(LISTAS[[#This Row],[COSTO]]/X1567-1,"")</f>
        <v>3.5850272289766973</v>
      </c>
    </row>
    <row r="1568" spans="1:25" x14ac:dyDescent="0.2">
      <c r="A1568" s="6" t="s">
        <v>2452</v>
      </c>
      <c r="B1568" t="s">
        <v>2415</v>
      </c>
      <c r="C1568" t="s">
        <v>1976</v>
      </c>
      <c r="D1568" t="s">
        <v>1976</v>
      </c>
      <c r="E1568" s="2">
        <v>601.82000000000005</v>
      </c>
      <c r="F1568" s="6" t="str">
        <f>+_xlfn.XLOOKUP(LISTAS[[#This Row],[ID]],_01_CODIGOS_Y_COSTOS_xlsm[Producto y N°],_01_CODIGOS_Y_COSTOS_xlsm[FABRICA],"",0,1)</f>
        <v>SKOTNICA</v>
      </c>
      <c r="G1568" s="13">
        <f>LISTAS[[#This Row],[Precio]]*(1-0.46)*(1-IF($C$3520="",0,$C$3520))</f>
        <v>243.73710000000005</v>
      </c>
      <c r="H1568" s="1">
        <f>+_xlfn.XLOOKUP(LISTAS[[#This Row],[ID]],_01_CODIGOS_Y_COSTOS_xlsm[Producto y N°],_01_CODIGOS_Y_COSTOS_xlsm[COSTO],0,0,1)</f>
        <v>161.8064</v>
      </c>
      <c r="I1568" s="115">
        <f>+IFERROR(LISTAS[[#This Row],[VENTA NETA]]/LISTAS[[#This Row],[COSTO]]-1,0)</f>
        <v>0.50635018145141397</v>
      </c>
      <c r="J1568" s="33" t="str">
        <f>IFERROR(VLOOKUP(LISTAS[[#This Row],[ID]],_01_CODIGOS_Y_COSTOS_xlsm[[Producto y N°]:[CODIGO]],2,0),"")</f>
        <v>D01I0031924</v>
      </c>
      <c r="M1568" s="22">
        <v>0.2</v>
      </c>
      <c r="N1568" s="23">
        <f>+LISTAS[[#This Row],[Precio]]+(LISTAS[[#This Row],[Precio]]*M1568)</f>
        <v>722.18400000000008</v>
      </c>
      <c r="O1568" s="24">
        <f t="shared" si="39"/>
        <v>292.48452000000003</v>
      </c>
      <c r="Q1568" s="21">
        <f>IFERROR(O1568/LISTAS[[#This Row],[COSTO]]-1,"")</f>
        <v>0.80762021774169646</v>
      </c>
      <c r="R1568" t="str">
        <f>+LISTAS[[#This Row],[ID]]</f>
        <v>SUPLEMENTO 0,819x24</v>
      </c>
      <c r="T1568" s="29"/>
      <c r="U1568" s="25">
        <f>LISTAS[[#This Row],[COSTO]]+(LISTAS[[#This Row],[COSTO]]*T1568)</f>
        <v>161.8064</v>
      </c>
      <c r="V1568" s="30">
        <f>IF(T1568="",0,U1568/LISTAS[[#This Row],[VENTA NETA]]-1)</f>
        <v>0</v>
      </c>
      <c r="X1568" s="25">
        <v>54.143999999999998</v>
      </c>
      <c r="Y1568" s="31">
        <f>IFERROR(LISTAS[[#This Row],[COSTO]]/X1568-1,"")</f>
        <v>1.9884456264775414</v>
      </c>
    </row>
    <row r="1569" spans="1:25" x14ac:dyDescent="0.2">
      <c r="A1569" s="6" t="s">
        <v>2453</v>
      </c>
      <c r="B1569" t="s">
        <v>2415</v>
      </c>
      <c r="C1569" t="s">
        <v>2138</v>
      </c>
      <c r="D1569" t="s">
        <v>2138</v>
      </c>
      <c r="E1569" s="2">
        <v>627.44000000000005</v>
      </c>
      <c r="F1569" s="6" t="str">
        <f>+_xlfn.XLOOKUP(LISTAS[[#This Row],[ID]],_01_CODIGOS_Y_COSTOS_xlsm[Producto y N°],_01_CODIGOS_Y_COSTOS_xlsm[FABRICA],"",0,1)</f>
        <v>SKOTNICA</v>
      </c>
      <c r="G1569" s="13">
        <f>LISTAS[[#This Row],[Precio]]*(1-0.46)*(1-IF($C$3520="",0,$C$3520))</f>
        <v>254.11320000000001</v>
      </c>
      <c r="H1569" s="1">
        <f>+_xlfn.XLOOKUP(LISTAS[[#This Row],[ID]],_01_CODIGOS_Y_COSTOS_xlsm[Producto y N°],_01_CODIGOS_Y_COSTOS_xlsm[COSTO],0,0,1)</f>
        <v>168.69460000000001</v>
      </c>
      <c r="I1569" s="115">
        <f>+IFERROR(LISTAS[[#This Row],[VENTA NETA]]/LISTAS[[#This Row],[COSTO]]-1,0)</f>
        <v>0.50635052929969304</v>
      </c>
      <c r="J1569" s="33" t="str">
        <f>IFERROR(VLOOKUP(LISTAS[[#This Row],[ID]],_01_CODIGOS_Y_COSTOS_xlsm[[Producto y N°]:[CODIGO]],2,0),"")</f>
        <v>D01I0011927</v>
      </c>
      <c r="M1569" s="22">
        <v>0.2</v>
      </c>
      <c r="N1569" s="23">
        <f>+LISTAS[[#This Row],[Precio]]+(LISTAS[[#This Row],[Precio]]*M1569)</f>
        <v>752.92800000000011</v>
      </c>
      <c r="O1569" s="24">
        <f t="shared" si="39"/>
        <v>304.9358400000001</v>
      </c>
      <c r="Q1569" s="21">
        <f>IFERROR(O1569/LISTAS[[#This Row],[COSTO]]-1,"")</f>
        <v>0.80762063515963223</v>
      </c>
      <c r="R1569" t="str">
        <f>+LISTAS[[#This Row],[ID]]</f>
        <v>SUPLEMENTO 0,819x27</v>
      </c>
      <c r="T1569" s="29"/>
      <c r="U1569" s="25">
        <f>LISTAS[[#This Row],[COSTO]]+(LISTAS[[#This Row],[COSTO]]*T1569)</f>
        <v>168.69460000000001</v>
      </c>
      <c r="V1569" s="30">
        <f>IF(T1569="",0,U1569/LISTAS[[#This Row],[VENTA NETA]]-1)</f>
        <v>0</v>
      </c>
      <c r="X1569" s="25">
        <v>58.655999999999999</v>
      </c>
      <c r="Y1569" s="31">
        <f>IFERROR(LISTAS[[#This Row],[COSTO]]/X1569-1,"")</f>
        <v>1.8759990452809605</v>
      </c>
    </row>
    <row r="1570" spans="1:25" x14ac:dyDescent="0.2">
      <c r="A1570" s="6" t="s">
        <v>2454</v>
      </c>
      <c r="B1570" t="s">
        <v>2415</v>
      </c>
      <c r="C1570" t="s">
        <v>2140</v>
      </c>
      <c r="D1570" t="s">
        <v>2140</v>
      </c>
      <c r="E1570" s="2">
        <v>1080.3800000000001</v>
      </c>
      <c r="F1570" s="6" t="str">
        <f>+_xlfn.XLOOKUP(LISTAS[[#This Row],[ID]],_01_CODIGOS_Y_COSTOS_xlsm[Producto y N°],_01_CODIGOS_Y_COSTOS_xlsm[FABRICA],"",0,1)</f>
        <v>SKOTNICA</v>
      </c>
      <c r="G1570" s="13">
        <f>LISTAS[[#This Row],[Precio]]*(1-0.46)*(1-IF($C$3520="",0,$C$3520))</f>
        <v>437.55390000000011</v>
      </c>
      <c r="H1570" s="1">
        <f>+_xlfn.XLOOKUP(LISTAS[[#This Row],[ID]],_01_CODIGOS_Y_COSTOS_xlsm[Producto y N°],_01_CODIGOS_Y_COSTOS_xlsm[COSTO],0,0,1)</f>
        <v>290.47179999999997</v>
      </c>
      <c r="I1570" s="115">
        <f>+IFERROR(LISTAS[[#This Row],[VENTA NETA]]/LISTAS[[#This Row],[COSTO]]-1,0)</f>
        <v>0.50635586655916387</v>
      </c>
      <c r="J1570" s="33" t="str">
        <f>IFERROR(VLOOKUP(LISTAS[[#This Row],[ID]],_01_CODIGOS_Y_COSTOS_xlsm[[Producto y N°]:[CODIGO]],2,0),"")</f>
        <v>D01I00201935</v>
      </c>
      <c r="M1570" s="22">
        <v>0.2</v>
      </c>
      <c r="N1570" s="23">
        <f>+LISTAS[[#This Row],[Precio]]+(LISTAS[[#This Row],[Precio]]*M1570)</f>
        <v>1296.4560000000001</v>
      </c>
      <c r="O1570" s="24">
        <f t="shared" si="39"/>
        <v>525.06468000000007</v>
      </c>
      <c r="Q1570" s="21">
        <f>IFERROR(O1570/LISTAS[[#This Row],[COSTO]]-1,"")</f>
        <v>0.80762703987099638</v>
      </c>
      <c r="R1570" t="str">
        <f>+LISTAS[[#This Row],[ID]]</f>
        <v>SUPLEMENTO 0,819x35</v>
      </c>
      <c r="T1570" s="29"/>
      <c r="U1570" s="25">
        <f>LISTAS[[#This Row],[COSTO]]+(LISTAS[[#This Row],[COSTO]]*T1570)</f>
        <v>290.47179999999997</v>
      </c>
      <c r="V1570" s="30">
        <f>IF(T1570="",0,U1570/LISTAS[[#This Row],[VENTA NETA]]-1)</f>
        <v>0</v>
      </c>
      <c r="X1570" s="25">
        <v>63.167999999999999</v>
      </c>
      <c r="Y1570" s="31">
        <f>IFERROR(LISTAS[[#This Row],[COSTO]]/X1570-1,"")</f>
        <v>3.5984010891590676</v>
      </c>
    </row>
    <row r="1571" spans="1:25" x14ac:dyDescent="0.2">
      <c r="A1571" s="6" t="s">
        <v>2455</v>
      </c>
      <c r="B1571" t="s">
        <v>2415</v>
      </c>
      <c r="C1571" t="s">
        <v>2142</v>
      </c>
      <c r="D1571" t="s">
        <v>2142</v>
      </c>
      <c r="E1571" s="2">
        <v>601.82000000000005</v>
      </c>
      <c r="F1571" s="6" t="str">
        <f>+_xlfn.XLOOKUP(LISTAS[[#This Row],[ID]],_01_CODIGOS_Y_COSTOS_xlsm[Producto y N°],_01_CODIGOS_Y_COSTOS_xlsm[FABRICA],"",0,1)</f>
        <v>SKOTNICA</v>
      </c>
      <c r="G1571" s="13">
        <f>LISTAS[[#This Row],[Precio]]*(1-0.46)*(1-IF($C$3520="",0,$C$3520))</f>
        <v>243.73710000000005</v>
      </c>
      <c r="H1571" s="1">
        <f>+_xlfn.XLOOKUP(LISTAS[[#This Row],[ID]],_01_CODIGOS_Y_COSTOS_xlsm[Producto y N°],_01_CODIGOS_Y_COSTOS_xlsm[COSTO],0,0,1)</f>
        <v>161.8064</v>
      </c>
      <c r="I1571" s="115">
        <f>+IFERROR(LISTAS[[#This Row],[VENTA NETA]]/LISTAS[[#This Row],[COSTO]]-1,0)</f>
        <v>0.50635018145141397</v>
      </c>
      <c r="J1571" s="33" t="str">
        <f>IFERROR(VLOOKUP(LISTAS[[#This Row],[ID]],_01_CODIGOS_Y_COSTOS_xlsm[[Producto y N°]:[CODIGO]],2,0),"")</f>
        <v>D01I0032025</v>
      </c>
      <c r="M1571" s="22">
        <v>0.2</v>
      </c>
      <c r="N1571" s="23">
        <f>+LISTAS[[#This Row],[Precio]]+(LISTAS[[#This Row],[Precio]]*M1571)</f>
        <v>722.18400000000008</v>
      </c>
      <c r="O1571" s="24">
        <f t="shared" si="39"/>
        <v>292.48452000000003</v>
      </c>
      <c r="Q1571" s="21">
        <f>IFERROR(O1571/LISTAS[[#This Row],[COSTO]]-1,"")</f>
        <v>0.80762021774169646</v>
      </c>
      <c r="R1571" t="str">
        <f>+LISTAS[[#This Row],[ID]]</f>
        <v>SUPLEMENTO 0,820x25</v>
      </c>
      <c r="T1571" s="29"/>
      <c r="U1571" s="25">
        <f>LISTAS[[#This Row],[COSTO]]+(LISTAS[[#This Row],[COSTO]]*T1571)</f>
        <v>161.8064</v>
      </c>
      <c r="V1571" s="30">
        <f>IF(T1571="",0,U1571/LISTAS[[#This Row],[VENTA NETA]]-1)</f>
        <v>0</v>
      </c>
      <c r="X1571" s="25">
        <v>54.143999999999998</v>
      </c>
      <c r="Y1571" s="31">
        <f>IFERROR(LISTAS[[#This Row],[COSTO]]/X1571-1,"")</f>
        <v>1.9884456264775414</v>
      </c>
    </row>
    <row r="1572" spans="1:25" x14ac:dyDescent="0.2">
      <c r="A1572" s="6" t="s">
        <v>2456</v>
      </c>
      <c r="B1572" t="s">
        <v>2415</v>
      </c>
      <c r="C1572" t="s">
        <v>2144</v>
      </c>
      <c r="D1572" t="s">
        <v>2144</v>
      </c>
      <c r="E1572" s="2">
        <v>627.44000000000005</v>
      </c>
      <c r="F1572" s="6" t="str">
        <f>+_xlfn.XLOOKUP(LISTAS[[#This Row],[ID]],_01_CODIGOS_Y_COSTOS_xlsm[Producto y N°],_01_CODIGOS_Y_COSTOS_xlsm[FABRICA],"",0,1)</f>
        <v>SKOTNICA</v>
      </c>
      <c r="G1572" s="13">
        <f>LISTAS[[#This Row],[Precio]]*(1-0.46)*(1-IF($C$3520="",0,$C$3520))</f>
        <v>254.11320000000001</v>
      </c>
      <c r="H1572" s="1">
        <f>+_xlfn.XLOOKUP(LISTAS[[#This Row],[ID]],_01_CODIGOS_Y_COSTOS_xlsm[Producto y N°],_01_CODIGOS_Y_COSTOS_xlsm[COSTO],0,0,1)</f>
        <v>168.69460000000001</v>
      </c>
      <c r="I1572" s="115">
        <f>+IFERROR(LISTAS[[#This Row],[VENTA NETA]]/LISTAS[[#This Row],[COSTO]]-1,0)</f>
        <v>0.50635052929969304</v>
      </c>
      <c r="J1572" s="33" t="str">
        <f>IFERROR(VLOOKUP(LISTAS[[#This Row],[ID]],_01_CODIGOS_Y_COSTOS_xlsm[[Producto y N°]:[CODIGO]],2,0),"")</f>
        <v>D01I0012028</v>
      </c>
      <c r="M1572" s="22">
        <v>0.2</v>
      </c>
      <c r="N1572" s="23">
        <f>+LISTAS[[#This Row],[Precio]]+(LISTAS[[#This Row],[Precio]]*M1572)</f>
        <v>752.92800000000011</v>
      </c>
      <c r="O1572" s="24">
        <f t="shared" si="39"/>
        <v>304.9358400000001</v>
      </c>
      <c r="Q1572" s="21">
        <f>IFERROR(O1572/LISTAS[[#This Row],[COSTO]]-1,"")</f>
        <v>0.80762063515963223</v>
      </c>
      <c r="R1572" t="str">
        <f>+LISTAS[[#This Row],[ID]]</f>
        <v>SUPLEMENTO 0,820x28</v>
      </c>
      <c r="T1572" s="29"/>
      <c r="U1572" s="25">
        <f>LISTAS[[#This Row],[COSTO]]+(LISTAS[[#This Row],[COSTO]]*T1572)</f>
        <v>168.69460000000001</v>
      </c>
      <c r="V1572" s="30">
        <f>IF(T1572="",0,U1572/LISTAS[[#This Row],[VENTA NETA]]-1)</f>
        <v>0</v>
      </c>
      <c r="X1572" s="25">
        <v>58.655999999999999</v>
      </c>
      <c r="Y1572" s="31">
        <f>IFERROR(LISTAS[[#This Row],[COSTO]]/X1572-1,"")</f>
        <v>1.8759990452809605</v>
      </c>
    </row>
    <row r="1573" spans="1:25" x14ac:dyDescent="0.2">
      <c r="A1573" s="6" t="s">
        <v>2457</v>
      </c>
      <c r="B1573" t="s">
        <v>2415</v>
      </c>
      <c r="C1573" t="s">
        <v>2146</v>
      </c>
      <c r="D1573" t="s">
        <v>2146</v>
      </c>
      <c r="E1573" s="2">
        <v>1080.3800000000001</v>
      </c>
      <c r="F1573" s="6" t="str">
        <f>+_xlfn.XLOOKUP(LISTAS[[#This Row],[ID]],_01_CODIGOS_Y_COSTOS_xlsm[Producto y N°],_01_CODIGOS_Y_COSTOS_xlsm[FABRICA],"",0,1)</f>
        <v>SKOTNICA</v>
      </c>
      <c r="G1573" s="13">
        <f>LISTAS[[#This Row],[Precio]]*(1-0.46)*(1-IF($C$3520="",0,$C$3520))</f>
        <v>437.55390000000011</v>
      </c>
      <c r="H1573" s="1">
        <f>+_xlfn.XLOOKUP(LISTAS[[#This Row],[ID]],_01_CODIGOS_Y_COSTOS_xlsm[Producto y N°],_01_CODIGOS_Y_COSTOS_xlsm[COSTO],0,0,1)</f>
        <v>290.47179999999997</v>
      </c>
      <c r="I1573" s="115">
        <f>+IFERROR(LISTAS[[#This Row],[VENTA NETA]]/LISTAS[[#This Row],[COSTO]]-1,0)</f>
        <v>0.50635586655916387</v>
      </c>
      <c r="J1573" s="33" t="str">
        <f>IFERROR(VLOOKUP(LISTAS[[#This Row],[ID]],_01_CODIGOS_Y_COSTOS_xlsm[[Producto y N°]:[CODIGO]],2,0),"")</f>
        <v>D01I00202036</v>
      </c>
      <c r="M1573" s="22">
        <v>0.2</v>
      </c>
      <c r="N1573" s="23">
        <f>+LISTAS[[#This Row],[Precio]]+(LISTAS[[#This Row],[Precio]]*M1573)</f>
        <v>1296.4560000000001</v>
      </c>
      <c r="O1573" s="24">
        <f t="shared" si="39"/>
        <v>525.06468000000007</v>
      </c>
      <c r="Q1573" s="21">
        <f>IFERROR(O1573/LISTAS[[#This Row],[COSTO]]-1,"")</f>
        <v>0.80762703987099638</v>
      </c>
      <c r="R1573" t="str">
        <f>+LISTAS[[#This Row],[ID]]</f>
        <v>SUPLEMENTO 0,820x36</v>
      </c>
      <c r="T1573" s="29"/>
      <c r="U1573" s="25">
        <f>LISTAS[[#This Row],[COSTO]]+(LISTAS[[#This Row],[COSTO]]*T1573)</f>
        <v>290.47179999999997</v>
      </c>
      <c r="V1573" s="30">
        <f>IF(T1573="",0,U1573/LISTAS[[#This Row],[VENTA NETA]]-1)</f>
        <v>0</v>
      </c>
      <c r="X1573" s="25">
        <v>63.167999999999999</v>
      </c>
      <c r="Y1573" s="31">
        <f>IFERROR(LISTAS[[#This Row],[COSTO]]/X1573-1,"")</f>
        <v>3.5984010891590676</v>
      </c>
    </row>
    <row r="1574" spans="1:25" x14ac:dyDescent="0.2">
      <c r="A1574" s="6" t="s">
        <v>2458</v>
      </c>
      <c r="B1574" t="s">
        <v>2415</v>
      </c>
      <c r="C1574" t="s">
        <v>2149</v>
      </c>
      <c r="D1574" t="s">
        <v>2149</v>
      </c>
      <c r="E1574" s="2">
        <v>793.25</v>
      </c>
      <c r="F1574" s="6" t="str">
        <f>+_xlfn.XLOOKUP(LISTAS[[#This Row],[ID]],_01_CODIGOS_Y_COSTOS_xlsm[Producto y N°],_01_CODIGOS_Y_COSTOS_xlsm[FABRICA],"",0,1)</f>
        <v>SKOTNICA</v>
      </c>
      <c r="G1574" s="13">
        <f>LISTAS[[#This Row],[Precio]]*(1-0.46)*(1-IF($C$3520="",0,$C$3520))</f>
        <v>321.26625000000001</v>
      </c>
      <c r="H1574" s="1">
        <f>+_xlfn.XLOOKUP(LISTAS[[#This Row],[ID]],_01_CODIGOS_Y_COSTOS_xlsm[Producto y N°],_01_CODIGOS_Y_COSTOS_xlsm[COSTO],0,0,1)</f>
        <v>213.27260000000001</v>
      </c>
      <c r="I1574" s="115">
        <f>+IFERROR(LISTAS[[#This Row],[VENTA NETA]]/LISTAS[[#This Row],[COSTO]]-1,0)</f>
        <v>0.50636438998727451</v>
      </c>
      <c r="J1574" s="33" t="str">
        <f>IFERROR(VLOOKUP(LISTAS[[#This Row],[ID]],_01_CODIGOS_Y_COSTOS_xlsm[[Producto y N°]:[CODIGO]],2,0),"")</f>
        <v>D01I0012129</v>
      </c>
      <c r="M1574" s="22">
        <v>0.2</v>
      </c>
      <c r="N1574" s="23">
        <f>+LISTAS[[#This Row],[Precio]]+(LISTAS[[#This Row],[Precio]]*M1574)</f>
        <v>951.9</v>
      </c>
      <c r="O1574" s="24">
        <f t="shared" si="39"/>
        <v>385.51950000000005</v>
      </c>
      <c r="Q1574" s="21">
        <f>IFERROR(O1574/LISTAS[[#This Row],[COSTO]]-1,"")</f>
        <v>0.80763726798472946</v>
      </c>
      <c r="R1574" t="str">
        <f>+LISTAS[[#This Row],[ID]]</f>
        <v>SUPLEMENTO 0,821x29</v>
      </c>
      <c r="T1574" s="29"/>
      <c r="U1574" s="25">
        <f>LISTAS[[#This Row],[COSTO]]+(LISTAS[[#This Row],[COSTO]]*T1574)</f>
        <v>213.27260000000001</v>
      </c>
      <c r="V1574" s="30">
        <f>IF(T1574="",0,U1574/LISTAS[[#This Row],[VENTA NETA]]-1)</f>
        <v>0</v>
      </c>
      <c r="X1574" s="25">
        <v>63.167999999999999</v>
      </c>
      <c r="Y1574" s="31">
        <f>IFERROR(LISTAS[[#This Row],[COSTO]]/X1574-1,"")</f>
        <v>2.3762759625126648</v>
      </c>
    </row>
    <row r="1575" spans="1:25" x14ac:dyDescent="0.2">
      <c r="A1575" s="6" t="s">
        <v>2459</v>
      </c>
      <c r="B1575" t="s">
        <v>2415</v>
      </c>
      <c r="C1575" t="s">
        <v>2151</v>
      </c>
      <c r="D1575" t="s">
        <v>2151</v>
      </c>
      <c r="E1575" s="2">
        <v>1083.29</v>
      </c>
      <c r="F1575" s="6" t="str">
        <f>+_xlfn.XLOOKUP(LISTAS[[#This Row],[ID]],_01_CODIGOS_Y_COSTOS_xlsm[Producto y N°],_01_CODIGOS_Y_COSTOS_xlsm[FABRICA],"",0,1)</f>
        <v>SKOTNICA</v>
      </c>
      <c r="G1575" s="13">
        <f>LISTAS[[#This Row],[Precio]]*(1-0.46)*(1-IF($C$3520="",0,$C$3520))</f>
        <v>438.73244999999997</v>
      </c>
      <c r="H1575" s="1">
        <f>+_xlfn.XLOOKUP(LISTAS[[#This Row],[ID]],_01_CODIGOS_Y_COSTOS_xlsm[Producto y N°],_01_CODIGOS_Y_COSTOS_xlsm[COSTO],0,0,1)</f>
        <v>291.2516</v>
      </c>
      <c r="I1575" s="115">
        <f>+IFERROR(LISTAS[[#This Row],[VENTA NETA]]/LISTAS[[#This Row],[COSTO]]-1,0)</f>
        <v>0.50636923539647505</v>
      </c>
      <c r="J1575" s="33" t="str">
        <f>IFERROR(VLOOKUP(LISTAS[[#This Row],[ID]],_01_CODIGOS_Y_COSTOS_xlsm[[Producto y N°]:[CODIGO]],2,0),"")</f>
        <v>D01I00202137</v>
      </c>
      <c r="M1575" s="22">
        <v>0.2</v>
      </c>
      <c r="N1575" s="23">
        <f>+LISTAS[[#This Row],[Precio]]+(LISTAS[[#This Row],[Precio]]*M1575)</f>
        <v>1299.9479999999999</v>
      </c>
      <c r="O1575" s="24">
        <f t="shared" si="39"/>
        <v>526.47893999999997</v>
      </c>
      <c r="Q1575" s="21">
        <f>IFERROR(O1575/LISTAS[[#This Row],[COSTO]]-1,"")</f>
        <v>0.8076430824757701</v>
      </c>
      <c r="R1575" t="str">
        <f>+LISTAS[[#This Row],[ID]]</f>
        <v>SUPLEMENTO 0,821x37</v>
      </c>
      <c r="T1575" s="29"/>
      <c r="U1575" s="25">
        <f>LISTAS[[#This Row],[COSTO]]+(LISTAS[[#This Row],[COSTO]]*T1575)</f>
        <v>291.2516</v>
      </c>
      <c r="V1575" s="30">
        <f>IF(T1575="",0,U1575/LISTAS[[#This Row],[VENTA NETA]]-1)</f>
        <v>0</v>
      </c>
      <c r="X1575" s="25">
        <v>72.191999999999993</v>
      </c>
      <c r="Y1575" s="31">
        <f>IFERROR(LISTAS[[#This Row],[COSTO]]/X1575-1,"")</f>
        <v>3.0344027039007093</v>
      </c>
    </row>
    <row r="1576" spans="1:25" x14ac:dyDescent="0.2">
      <c r="A1576" s="6" t="s">
        <v>2460</v>
      </c>
      <c r="B1576" t="s">
        <v>2415</v>
      </c>
      <c r="C1576" t="s">
        <v>2155</v>
      </c>
      <c r="D1576" t="s">
        <v>2155</v>
      </c>
      <c r="E1576" s="2">
        <v>793.25</v>
      </c>
      <c r="F1576" s="6" t="str">
        <f>+_xlfn.XLOOKUP(LISTAS[[#This Row],[ID]],_01_CODIGOS_Y_COSTOS_xlsm[Producto y N°],_01_CODIGOS_Y_COSTOS_xlsm[FABRICA],"",0,1)</f>
        <v>SKOTNICA</v>
      </c>
      <c r="G1576" s="13">
        <f>LISTAS[[#This Row],[Precio]]*(1-0.46)*(1-IF($C$3520="",0,$C$3520))</f>
        <v>321.26625000000001</v>
      </c>
      <c r="H1576" s="1">
        <f>+_xlfn.XLOOKUP(LISTAS[[#This Row],[ID]],_01_CODIGOS_Y_COSTOS_xlsm[Producto y N°],_01_CODIGOS_Y_COSTOS_xlsm[COSTO],0,0,1)</f>
        <v>213.27260000000001</v>
      </c>
      <c r="I1576" s="115">
        <f>+IFERROR(LISTAS[[#This Row],[VENTA NETA]]/LISTAS[[#This Row],[COSTO]]-1,0)</f>
        <v>0.50636438998727451</v>
      </c>
      <c r="J1576" s="33" t="str">
        <f>IFERROR(VLOOKUP(LISTAS[[#This Row],[ID]],_01_CODIGOS_Y_COSTOS_xlsm[[Producto y N°]:[CODIGO]],2,0),"")</f>
        <v>D01I0012230</v>
      </c>
      <c r="M1576" s="22">
        <v>0.2</v>
      </c>
      <c r="N1576" s="23">
        <f>+LISTAS[[#This Row],[Precio]]+(LISTAS[[#This Row],[Precio]]*M1576)</f>
        <v>951.9</v>
      </c>
      <c r="O1576" s="24">
        <f t="shared" si="39"/>
        <v>385.51950000000005</v>
      </c>
      <c r="Q1576" s="21">
        <f>IFERROR(O1576/LISTAS[[#This Row],[COSTO]]-1,"")</f>
        <v>0.80763726798472946</v>
      </c>
      <c r="R1576" t="str">
        <f>+LISTAS[[#This Row],[ID]]</f>
        <v>SUPLEMENTO 0,822x30</v>
      </c>
      <c r="T1576" s="29"/>
      <c r="U1576" s="25">
        <f>LISTAS[[#This Row],[COSTO]]+(LISTAS[[#This Row],[COSTO]]*T1576)</f>
        <v>213.27260000000001</v>
      </c>
      <c r="V1576" s="30">
        <f>IF(T1576="",0,U1576/LISTAS[[#This Row],[VENTA NETA]]-1)</f>
        <v>0</v>
      </c>
      <c r="X1576" s="25">
        <v>63.167999999999999</v>
      </c>
      <c r="Y1576" s="31">
        <f>IFERROR(LISTAS[[#This Row],[COSTO]]/X1576-1,"")</f>
        <v>2.3762759625126648</v>
      </c>
    </row>
    <row r="1577" spans="1:25" x14ac:dyDescent="0.2">
      <c r="A1577" s="6" t="s">
        <v>2461</v>
      </c>
      <c r="B1577" t="s">
        <v>2415</v>
      </c>
      <c r="C1577" t="s">
        <v>2157</v>
      </c>
      <c r="D1577" t="s">
        <v>2157</v>
      </c>
      <c r="E1577" s="2">
        <v>1083.29</v>
      </c>
      <c r="F1577" s="6" t="str">
        <f>+_xlfn.XLOOKUP(LISTAS[[#This Row],[ID]],_01_CODIGOS_Y_COSTOS_xlsm[Producto y N°],_01_CODIGOS_Y_COSTOS_xlsm[FABRICA],"",0,1)</f>
        <v>SKOTNICA</v>
      </c>
      <c r="G1577" s="13">
        <f>LISTAS[[#This Row],[Precio]]*(1-0.46)*(1-IF($C$3520="",0,$C$3520))</f>
        <v>438.73244999999997</v>
      </c>
      <c r="H1577" s="1">
        <f>+_xlfn.XLOOKUP(LISTAS[[#This Row],[ID]],_01_CODIGOS_Y_COSTOS_xlsm[Producto y N°],_01_CODIGOS_Y_COSTOS_xlsm[COSTO],0,0,1)</f>
        <v>291.2516</v>
      </c>
      <c r="I1577" s="115">
        <f>+IFERROR(LISTAS[[#This Row],[VENTA NETA]]/LISTAS[[#This Row],[COSTO]]-1,0)</f>
        <v>0.50636923539647505</v>
      </c>
      <c r="J1577" s="33" t="str">
        <f>IFERROR(VLOOKUP(LISTAS[[#This Row],[ID]],_01_CODIGOS_Y_COSTOS_xlsm[[Producto y N°]:[CODIGO]],2,0),"")</f>
        <v>D01I00202238</v>
      </c>
      <c r="M1577" s="22">
        <v>0.2</v>
      </c>
      <c r="N1577" s="23">
        <f>+LISTAS[[#This Row],[Precio]]+(LISTAS[[#This Row],[Precio]]*M1577)</f>
        <v>1299.9479999999999</v>
      </c>
      <c r="O1577" s="24">
        <f t="shared" ref="O1577:O1640" si="40">N1577*(1-0.46)*(1-IF($C$3520="",0,$C$3520))</f>
        <v>526.47893999999997</v>
      </c>
      <c r="Q1577" s="21">
        <f>IFERROR(O1577/LISTAS[[#This Row],[COSTO]]-1,"")</f>
        <v>0.8076430824757701</v>
      </c>
      <c r="R1577" t="str">
        <f>+LISTAS[[#This Row],[ID]]</f>
        <v>SUPLEMENTO 0,822x38</v>
      </c>
      <c r="T1577" s="29"/>
      <c r="U1577" s="25">
        <f>LISTAS[[#This Row],[COSTO]]+(LISTAS[[#This Row],[COSTO]]*T1577)</f>
        <v>291.2516</v>
      </c>
      <c r="V1577" s="30">
        <f>IF(T1577="",0,U1577/LISTAS[[#This Row],[VENTA NETA]]-1)</f>
        <v>0</v>
      </c>
      <c r="X1577" s="25">
        <v>72.191999999999993</v>
      </c>
      <c r="Y1577" s="31">
        <f>IFERROR(LISTAS[[#This Row],[COSTO]]/X1577-1,"")</f>
        <v>3.0344027039007093</v>
      </c>
    </row>
    <row r="1578" spans="1:25" x14ac:dyDescent="0.2">
      <c r="A1578" s="6" t="s">
        <v>2462</v>
      </c>
      <c r="B1578" t="s">
        <v>2415</v>
      </c>
      <c r="C1578" t="s">
        <v>2161</v>
      </c>
      <c r="D1578" t="s">
        <v>2161</v>
      </c>
      <c r="E1578" s="2">
        <v>796.63</v>
      </c>
      <c r="F1578" s="6" t="str">
        <f>+_xlfn.XLOOKUP(LISTAS[[#This Row],[ID]],_01_CODIGOS_Y_COSTOS_xlsm[Producto y N°],_01_CODIGOS_Y_COSTOS_xlsm[FABRICA],"",0,1)</f>
        <v>SKOTNICA</v>
      </c>
      <c r="G1578" s="13">
        <f>LISTAS[[#This Row],[Precio]]*(1-0.46)*(1-IF($C$3520="",0,$C$3520))</f>
        <v>322.63515000000001</v>
      </c>
      <c r="H1578" s="1">
        <f>+_xlfn.XLOOKUP(LISTAS[[#This Row],[ID]],_01_CODIGOS_Y_COSTOS_xlsm[Producto y N°],_01_CODIGOS_Y_COSTOS_xlsm[COSTO],0,0,1)</f>
        <v>214.1823</v>
      </c>
      <c r="I1578" s="115">
        <f>+IFERROR(LISTAS[[#This Row],[VENTA NETA]]/LISTAS[[#This Row],[COSTO]]-1,0)</f>
        <v>0.50635766821067851</v>
      </c>
      <c r="J1578" s="33" t="str">
        <f>IFERROR(VLOOKUP(LISTAS[[#This Row],[ID]],_01_CODIGOS_Y_COSTOS_xlsm[[Producto y N°]:[CODIGO]],2,0),"")</f>
        <v>D01I0012331</v>
      </c>
      <c r="M1578" s="22">
        <v>0.2</v>
      </c>
      <c r="N1578" s="23">
        <f>+LISTAS[[#This Row],[Precio]]+(LISTAS[[#This Row],[Precio]]*M1578)</f>
        <v>955.95600000000002</v>
      </c>
      <c r="O1578" s="24">
        <f t="shared" si="40"/>
        <v>387.16218000000003</v>
      </c>
      <c r="Q1578" s="21">
        <f>IFERROR(O1578/LISTAS[[#This Row],[COSTO]]-1,"")</f>
        <v>0.80762920185281439</v>
      </c>
      <c r="R1578" t="str">
        <f>+LISTAS[[#This Row],[ID]]</f>
        <v>SUPLEMENTO 0,823x31</v>
      </c>
      <c r="T1578" s="29"/>
      <c r="U1578" s="25">
        <f>LISTAS[[#This Row],[COSTO]]+(LISTAS[[#This Row],[COSTO]]*T1578)</f>
        <v>214.1823</v>
      </c>
      <c r="V1578" s="30">
        <f>IF(T1578="",0,U1578/LISTAS[[#This Row],[VENTA NETA]]-1)</f>
        <v>0</v>
      </c>
      <c r="X1578" s="25">
        <v>63.167999999999999</v>
      </c>
      <c r="Y1578" s="31">
        <f>IFERROR(LISTAS[[#This Row],[COSTO]]/X1578-1,"")</f>
        <v>2.3906772416413373</v>
      </c>
    </row>
    <row r="1579" spans="1:25" x14ac:dyDescent="0.2">
      <c r="A1579" s="6" t="s">
        <v>2463</v>
      </c>
      <c r="B1579" t="s">
        <v>2415</v>
      </c>
      <c r="C1579" t="s">
        <v>2163</v>
      </c>
      <c r="D1579" t="s">
        <v>2163</v>
      </c>
      <c r="E1579" s="2">
        <v>1303.48</v>
      </c>
      <c r="F1579" s="6" t="str">
        <f>+_xlfn.XLOOKUP(LISTAS[[#This Row],[ID]],_01_CODIGOS_Y_COSTOS_xlsm[Producto y N°],_01_CODIGOS_Y_COSTOS_xlsm[FABRICA],"",0,1)</f>
        <v>SKOTNICA</v>
      </c>
      <c r="G1579" s="13">
        <f>LISTAS[[#This Row],[Precio]]*(1-0.46)*(1-IF($C$3520="",0,$C$3520))</f>
        <v>527.90940000000001</v>
      </c>
      <c r="H1579" s="1">
        <f>+_xlfn.XLOOKUP(LISTAS[[#This Row],[ID]],_01_CODIGOS_Y_COSTOS_xlsm[Producto y N°],_01_CODIGOS_Y_COSTOS_xlsm[COSTO],0,0,1)</f>
        <v>350.45060000000001</v>
      </c>
      <c r="I1579" s="115">
        <f>+IFERROR(LISTAS[[#This Row],[VENTA NETA]]/LISTAS[[#This Row],[COSTO]]-1,0)</f>
        <v>0.50637322350140068</v>
      </c>
      <c r="J1579" s="33" t="str">
        <f>IFERROR(VLOOKUP(LISTAS[[#This Row],[ID]],_01_CODIGOS_Y_COSTOS_xlsm[[Producto y N°]:[CODIGO]],2,0),"")</f>
        <v>D01I00202339</v>
      </c>
      <c r="M1579" s="22">
        <v>0.2</v>
      </c>
      <c r="N1579" s="23">
        <f>+LISTAS[[#This Row],[Precio]]+(LISTAS[[#This Row],[Precio]]*M1579)</f>
        <v>1564.1759999999999</v>
      </c>
      <c r="O1579" s="24">
        <f t="shared" si="40"/>
        <v>633.49127999999996</v>
      </c>
      <c r="Q1579" s="21">
        <f>IFERROR(O1579/LISTAS[[#This Row],[COSTO]]-1,"")</f>
        <v>0.80764786820168077</v>
      </c>
      <c r="R1579" t="str">
        <f>+LISTAS[[#This Row],[ID]]</f>
        <v>SUPLEMENTO 0,823x39</v>
      </c>
      <c r="T1579" s="29"/>
      <c r="U1579" s="25">
        <f>LISTAS[[#This Row],[COSTO]]+(LISTAS[[#This Row],[COSTO]]*T1579)</f>
        <v>350.45060000000001</v>
      </c>
      <c r="V1579" s="30">
        <f>IF(T1579="",0,U1579/LISTAS[[#This Row],[VENTA NETA]]-1)</f>
        <v>0</v>
      </c>
      <c r="X1579" s="25">
        <v>72.191999999999993</v>
      </c>
      <c r="Y1579" s="31">
        <f>IFERROR(LISTAS[[#This Row],[COSTO]]/X1579-1,"")</f>
        <v>3.8544243129432632</v>
      </c>
    </row>
    <row r="1580" spans="1:25" x14ac:dyDescent="0.2">
      <c r="A1580" s="6" t="s">
        <v>2464</v>
      </c>
      <c r="B1580" t="s">
        <v>2415</v>
      </c>
      <c r="C1580" t="s">
        <v>1984</v>
      </c>
      <c r="D1580" t="s">
        <v>1984</v>
      </c>
      <c r="E1580" s="2">
        <v>796.63</v>
      </c>
      <c r="F1580" s="6" t="str">
        <f>+_xlfn.XLOOKUP(LISTAS[[#This Row],[ID]],_01_CODIGOS_Y_COSTOS_xlsm[Producto y N°],_01_CODIGOS_Y_COSTOS_xlsm[FABRICA],"",0,1)</f>
        <v>SKOTNICA</v>
      </c>
      <c r="G1580" s="13">
        <f>LISTAS[[#This Row],[Precio]]*(1-0.46)*(1-IF($C$3520="",0,$C$3520))</f>
        <v>322.63515000000001</v>
      </c>
      <c r="H1580" s="1">
        <f>+_xlfn.XLOOKUP(LISTAS[[#This Row],[ID]],_01_CODIGOS_Y_COSTOS_xlsm[Producto y N°],_01_CODIGOS_Y_COSTOS_xlsm[COSTO],0,0,1)</f>
        <v>214.1823</v>
      </c>
      <c r="I1580" s="115">
        <f>+IFERROR(LISTAS[[#This Row],[VENTA NETA]]/LISTAS[[#This Row],[COSTO]]-1,0)</f>
        <v>0.50635766821067851</v>
      </c>
      <c r="J1580" s="33" t="str">
        <f>IFERROR(VLOOKUP(LISTAS[[#This Row],[ID]],_01_CODIGOS_Y_COSTOS_xlsm[[Producto y N°]:[CODIGO]],2,0),"")</f>
        <v>D01I0012432</v>
      </c>
      <c r="M1580" s="22">
        <v>0.2</v>
      </c>
      <c r="N1580" s="23">
        <f>+LISTAS[[#This Row],[Precio]]+(LISTAS[[#This Row],[Precio]]*M1580)</f>
        <v>955.95600000000002</v>
      </c>
      <c r="O1580" s="24">
        <f t="shared" si="40"/>
        <v>387.16218000000003</v>
      </c>
      <c r="Q1580" s="21">
        <f>IFERROR(O1580/LISTAS[[#This Row],[COSTO]]-1,"")</f>
        <v>0.80762920185281439</v>
      </c>
      <c r="R1580" t="str">
        <f>+LISTAS[[#This Row],[ID]]</f>
        <v>SUPLEMENTO 0,824x32</v>
      </c>
      <c r="T1580" s="29"/>
      <c r="U1580" s="25">
        <f>LISTAS[[#This Row],[COSTO]]+(LISTAS[[#This Row],[COSTO]]*T1580)</f>
        <v>214.1823</v>
      </c>
      <c r="V1580" s="30">
        <f>IF(T1580="",0,U1580/LISTAS[[#This Row],[VENTA NETA]]-1)</f>
        <v>0</v>
      </c>
      <c r="X1580" s="25">
        <v>63.167999999999999</v>
      </c>
      <c r="Y1580" s="31">
        <f>IFERROR(LISTAS[[#This Row],[COSTO]]/X1580-1,"")</f>
        <v>2.3906772416413373</v>
      </c>
    </row>
    <row r="1581" spans="1:25" x14ac:dyDescent="0.2">
      <c r="A1581" s="6" t="s">
        <v>2465</v>
      </c>
      <c r="B1581" t="s">
        <v>2415</v>
      </c>
      <c r="C1581" t="s">
        <v>2168</v>
      </c>
      <c r="D1581" t="s">
        <v>2168</v>
      </c>
      <c r="E1581" s="2">
        <v>1309.51</v>
      </c>
      <c r="F1581" s="6" t="str">
        <f>+_xlfn.XLOOKUP(LISTAS[[#This Row],[ID]],_01_CODIGOS_Y_COSTOS_xlsm[Producto y N°],_01_CODIGOS_Y_COSTOS_xlsm[FABRICA],"",0,1)</f>
        <v>SKOTNICA</v>
      </c>
      <c r="G1581" s="13">
        <f>LISTAS[[#This Row],[Precio]]*(1-0.46)*(1-IF($C$3520="",0,$C$3520))</f>
        <v>530.35154999999997</v>
      </c>
      <c r="H1581" s="1">
        <f>+_xlfn.XLOOKUP(LISTAS[[#This Row],[ID]],_01_CODIGOS_Y_COSTOS_xlsm[Producto y N°],_01_CODIGOS_Y_COSTOS_xlsm[COSTO],0,0,1)</f>
        <v>352.0752</v>
      </c>
      <c r="I1581" s="115">
        <f>+IFERROR(LISTAS[[#This Row],[VENTA NETA]]/LISTAS[[#This Row],[COSTO]]-1,0)</f>
        <v>0.50635872677200777</v>
      </c>
      <c r="J1581" s="33" t="str">
        <f>IFERROR(VLOOKUP(LISTAS[[#This Row],[ID]],_01_CODIGOS_Y_COSTOS_xlsm[[Producto y N°]:[CODIGO]],2,0),"")</f>
        <v>D01I00202440</v>
      </c>
      <c r="M1581" s="22">
        <v>0.2</v>
      </c>
      <c r="N1581" s="23">
        <f>+LISTAS[[#This Row],[Precio]]+(LISTAS[[#This Row],[Precio]]*M1581)</f>
        <v>1571.412</v>
      </c>
      <c r="O1581" s="24">
        <f t="shared" si="40"/>
        <v>636.42186000000004</v>
      </c>
      <c r="Q1581" s="21">
        <f>IFERROR(O1581/LISTAS[[#This Row],[COSTO]]-1,"")</f>
        <v>0.80763047212640959</v>
      </c>
      <c r="R1581" t="str">
        <f>+LISTAS[[#This Row],[ID]]</f>
        <v>SUPLEMENTO 0,824x40</v>
      </c>
      <c r="T1581" s="29"/>
      <c r="U1581" s="25">
        <f>LISTAS[[#This Row],[COSTO]]+(LISTAS[[#This Row],[COSTO]]*T1581)</f>
        <v>352.0752</v>
      </c>
      <c r="V1581" s="30">
        <f>IF(T1581="",0,U1581/LISTAS[[#This Row],[VENTA NETA]]-1)</f>
        <v>0</v>
      </c>
      <c r="X1581" s="25">
        <v>72.191999999999993</v>
      </c>
      <c r="Y1581" s="31">
        <f>IFERROR(LISTAS[[#This Row],[COSTO]]/X1581-1,"")</f>
        <v>3.8769281914893625</v>
      </c>
    </row>
    <row r="1582" spans="1:25" x14ac:dyDescent="0.2">
      <c r="A1582" s="6" t="s">
        <v>2466</v>
      </c>
      <c r="B1582" t="s">
        <v>2415</v>
      </c>
      <c r="C1582" t="s">
        <v>2172</v>
      </c>
      <c r="D1582" t="s">
        <v>2172</v>
      </c>
      <c r="E1582" s="2">
        <v>796.63</v>
      </c>
      <c r="F1582" s="6" t="str">
        <f>+_xlfn.XLOOKUP(LISTAS[[#This Row],[ID]],_01_CODIGOS_Y_COSTOS_xlsm[Producto y N°],_01_CODIGOS_Y_COSTOS_xlsm[FABRICA],"",0,1)</f>
        <v>SKOTNICA</v>
      </c>
      <c r="G1582" s="13">
        <f>LISTAS[[#This Row],[Precio]]*(1-0.46)*(1-IF($C$3520="",0,$C$3520))</f>
        <v>322.63515000000001</v>
      </c>
      <c r="H1582" s="1">
        <f>+_xlfn.XLOOKUP(LISTAS[[#This Row],[ID]],_01_CODIGOS_Y_COSTOS_xlsm[Producto y N°],_01_CODIGOS_Y_COSTOS_xlsm[COSTO],0,0,1)</f>
        <v>214.1823</v>
      </c>
      <c r="I1582" s="115">
        <f>+IFERROR(LISTAS[[#This Row],[VENTA NETA]]/LISTAS[[#This Row],[COSTO]]-1,0)</f>
        <v>0.50635766821067851</v>
      </c>
      <c r="J1582" s="33" t="str">
        <f>IFERROR(VLOOKUP(LISTAS[[#This Row],[ID]],_01_CODIGOS_Y_COSTOS_xlsm[[Producto y N°]:[CODIGO]],2,0),"")</f>
        <v>D01I0012533</v>
      </c>
      <c r="M1582" s="22">
        <v>0.2</v>
      </c>
      <c r="N1582" s="23">
        <f>+LISTAS[[#This Row],[Precio]]+(LISTAS[[#This Row],[Precio]]*M1582)</f>
        <v>955.95600000000002</v>
      </c>
      <c r="O1582" s="24">
        <f t="shared" si="40"/>
        <v>387.16218000000003</v>
      </c>
      <c r="Q1582" s="21">
        <f>IFERROR(O1582/LISTAS[[#This Row],[COSTO]]-1,"")</f>
        <v>0.80762920185281439</v>
      </c>
      <c r="R1582" t="str">
        <f>+LISTAS[[#This Row],[ID]]</f>
        <v>SUPLEMENTO 0,825x33</v>
      </c>
      <c r="T1582" s="29"/>
      <c r="U1582" s="25">
        <f>LISTAS[[#This Row],[COSTO]]+(LISTAS[[#This Row],[COSTO]]*T1582)</f>
        <v>214.1823</v>
      </c>
      <c r="V1582" s="30">
        <f>IF(T1582="",0,U1582/LISTAS[[#This Row],[VENTA NETA]]-1)</f>
        <v>0</v>
      </c>
      <c r="X1582" s="25">
        <v>63.167999999999999</v>
      </c>
      <c r="Y1582" s="31">
        <f>IFERROR(LISTAS[[#This Row],[COSTO]]/X1582-1,"")</f>
        <v>2.3906772416413373</v>
      </c>
    </row>
    <row r="1583" spans="1:25" x14ac:dyDescent="0.2">
      <c r="A1583" s="6" t="s">
        <v>2467</v>
      </c>
      <c r="B1583" t="s">
        <v>2415</v>
      </c>
      <c r="C1583" t="s">
        <v>2174</v>
      </c>
      <c r="D1583" t="s">
        <v>2174</v>
      </c>
      <c r="E1583" s="2">
        <v>1309.51</v>
      </c>
      <c r="F1583" s="6" t="str">
        <f>+_xlfn.XLOOKUP(LISTAS[[#This Row],[ID]],_01_CODIGOS_Y_COSTOS_xlsm[Producto y N°],_01_CODIGOS_Y_COSTOS_xlsm[FABRICA],"",0,1)</f>
        <v>SKOTNICA</v>
      </c>
      <c r="G1583" s="13">
        <f>LISTAS[[#This Row],[Precio]]*(1-0.46)*(1-IF($C$3520="",0,$C$3520))</f>
        <v>530.35154999999997</v>
      </c>
      <c r="H1583" s="1">
        <f>+_xlfn.XLOOKUP(LISTAS[[#This Row],[ID]],_01_CODIGOS_Y_COSTOS_xlsm[Producto y N°],_01_CODIGOS_Y_COSTOS_xlsm[COSTO],0,0,1)</f>
        <v>352.0752</v>
      </c>
      <c r="I1583" s="115">
        <f>+IFERROR(LISTAS[[#This Row],[VENTA NETA]]/LISTAS[[#This Row],[COSTO]]-1,0)</f>
        <v>0.50635872677200777</v>
      </c>
      <c r="J1583" s="33" t="str">
        <f>IFERROR(VLOOKUP(LISTAS[[#This Row],[ID]],_01_CODIGOS_Y_COSTOS_xlsm[[Producto y N°]:[CODIGO]],2,0),"")</f>
        <v>D01I00202541</v>
      </c>
      <c r="M1583" s="22">
        <v>0.2</v>
      </c>
      <c r="N1583" s="23">
        <f>+LISTAS[[#This Row],[Precio]]+(LISTAS[[#This Row],[Precio]]*M1583)</f>
        <v>1571.412</v>
      </c>
      <c r="O1583" s="24">
        <f t="shared" si="40"/>
        <v>636.42186000000004</v>
      </c>
      <c r="Q1583" s="21">
        <f>IFERROR(O1583/LISTAS[[#This Row],[COSTO]]-1,"")</f>
        <v>0.80763047212640959</v>
      </c>
      <c r="R1583" t="str">
        <f>+LISTAS[[#This Row],[ID]]</f>
        <v>SUPLEMENTO 0,825x41</v>
      </c>
      <c r="T1583" s="29"/>
      <c r="U1583" s="25">
        <f>LISTAS[[#This Row],[COSTO]]+(LISTAS[[#This Row],[COSTO]]*T1583)</f>
        <v>352.0752</v>
      </c>
      <c r="V1583" s="30">
        <f>IF(T1583="",0,U1583/LISTAS[[#This Row],[VENTA NETA]]-1)</f>
        <v>0</v>
      </c>
      <c r="X1583" s="25">
        <v>72.191999999999993</v>
      </c>
      <c r="Y1583" s="31">
        <f>IFERROR(LISTAS[[#This Row],[COSTO]]/X1583-1,"")</f>
        <v>3.8769281914893625</v>
      </c>
    </row>
    <row r="1584" spans="1:25" x14ac:dyDescent="0.2">
      <c r="A1584" s="6" t="s">
        <v>2468</v>
      </c>
      <c r="B1584" t="s">
        <v>2415</v>
      </c>
      <c r="C1584" t="s">
        <v>1986</v>
      </c>
      <c r="D1584" t="s">
        <v>1986</v>
      </c>
      <c r="E1584" s="2">
        <v>1060.08</v>
      </c>
      <c r="F1584" s="6" t="str">
        <f>+_xlfn.XLOOKUP(LISTAS[[#This Row],[ID]],_01_CODIGOS_Y_COSTOS_xlsm[Producto y N°],_01_CODIGOS_Y_COSTOS_xlsm[FABRICA],"",0,1)</f>
        <v>SKOTNICA</v>
      </c>
      <c r="G1584" s="13">
        <f>LISTAS[[#This Row],[Precio]]*(1-0.46)*(1-IF($C$3520="",0,$C$3520))</f>
        <v>429.33240000000001</v>
      </c>
      <c r="H1584" s="1">
        <f>+_xlfn.XLOOKUP(LISTAS[[#This Row],[ID]],_01_CODIGOS_Y_COSTOS_xlsm[Producto y N°],_01_CODIGOS_Y_COSTOS_xlsm[COSTO],0,0,1)</f>
        <v>285.01319999999998</v>
      </c>
      <c r="I1584" s="115">
        <f>+IFERROR(LISTAS[[#This Row],[VENTA NETA]]/LISTAS[[#This Row],[COSTO]]-1,0)</f>
        <v>0.50635970544522158</v>
      </c>
      <c r="J1584" s="33" t="str">
        <f>IFERROR(VLOOKUP(LISTAS[[#This Row],[ID]],_01_CODIGOS_Y_COSTOS_xlsm[[Producto y N°]:[CODIGO]],2,0),"")</f>
        <v>D01I0012634</v>
      </c>
      <c r="M1584" s="22">
        <v>0.2</v>
      </c>
      <c r="N1584" s="23">
        <f>+LISTAS[[#This Row],[Precio]]+(LISTAS[[#This Row],[Precio]]*M1584)</f>
        <v>1272.096</v>
      </c>
      <c r="O1584" s="24">
        <f t="shared" si="40"/>
        <v>515.19888000000003</v>
      </c>
      <c r="Q1584" s="21">
        <f>IFERROR(O1584/LISTAS[[#This Row],[COSTO]]-1,"")</f>
        <v>0.80763164653426589</v>
      </c>
      <c r="R1584" t="str">
        <f>+LISTAS[[#This Row],[ID]]</f>
        <v>SUPLEMENTO 0,826x34</v>
      </c>
      <c r="T1584" s="29"/>
      <c r="U1584" s="25">
        <f>LISTAS[[#This Row],[COSTO]]+(LISTAS[[#This Row],[COSTO]]*T1584)</f>
        <v>285.01319999999998</v>
      </c>
      <c r="V1584" s="30">
        <f>IF(T1584="",0,U1584/LISTAS[[#This Row],[VENTA NETA]]-1)</f>
        <v>0</v>
      </c>
      <c r="X1584" s="25">
        <v>63.167999999999999</v>
      </c>
      <c r="Y1584" s="31">
        <f>IFERROR(LISTAS[[#This Row],[COSTO]]/X1584-1,"")</f>
        <v>3.5119870820668693</v>
      </c>
    </row>
    <row r="1585" spans="1:25" x14ac:dyDescent="0.2">
      <c r="A1585" s="6" t="s">
        <v>2469</v>
      </c>
      <c r="B1585" t="s">
        <v>2415</v>
      </c>
      <c r="C1585" t="s">
        <v>2179</v>
      </c>
      <c r="D1585" t="s">
        <v>2179</v>
      </c>
      <c r="E1585" s="2">
        <v>1312.18</v>
      </c>
      <c r="F1585" s="6" t="str">
        <f>+_xlfn.XLOOKUP(LISTAS[[#This Row],[ID]],_01_CODIGOS_Y_COSTOS_xlsm[Producto y N°],_01_CODIGOS_Y_COSTOS_xlsm[FABRICA],"",0,1)</f>
        <v>SKOTNICA</v>
      </c>
      <c r="G1585" s="13">
        <f>LISTAS[[#This Row],[Precio]]*(1-0.46)*(1-IF($C$3520="",0,$C$3520))</f>
        <v>531.43290000000002</v>
      </c>
      <c r="H1585" s="1">
        <f>+_xlfn.XLOOKUP(LISTAS[[#This Row],[ID]],_01_CODIGOS_Y_COSTOS_xlsm[Producto y N°],_01_CODIGOS_Y_COSTOS_xlsm[COSTO],0,0,1)</f>
        <v>352.79</v>
      </c>
      <c r="I1585" s="115">
        <f>+IFERROR(LISTAS[[#This Row],[VENTA NETA]]/LISTAS[[#This Row],[COSTO]]-1,0)</f>
        <v>0.50637177924544341</v>
      </c>
      <c r="J1585" s="33" t="str">
        <f>IFERROR(VLOOKUP(LISTAS[[#This Row],[ID]],_01_CODIGOS_Y_COSTOS_xlsm[[Producto y N°]:[CODIGO]],2,0),"")</f>
        <v>D01I00202642</v>
      </c>
      <c r="M1585" s="22">
        <v>0.2</v>
      </c>
      <c r="N1585" s="23">
        <f>+LISTAS[[#This Row],[Precio]]+(LISTAS[[#This Row],[Precio]]*M1585)</f>
        <v>1574.616</v>
      </c>
      <c r="O1585" s="24">
        <f t="shared" si="40"/>
        <v>637.71947999999998</v>
      </c>
      <c r="Q1585" s="21">
        <f>IFERROR(O1585/LISTAS[[#This Row],[COSTO]]-1,"")</f>
        <v>0.80764613509453209</v>
      </c>
      <c r="R1585" t="str">
        <f>+LISTAS[[#This Row],[ID]]</f>
        <v>SUPLEMENTO 0,826x42</v>
      </c>
      <c r="T1585" s="29"/>
      <c r="U1585" s="25">
        <f>LISTAS[[#This Row],[COSTO]]+(LISTAS[[#This Row],[COSTO]]*T1585)</f>
        <v>352.79</v>
      </c>
      <c r="V1585" s="30">
        <f>IF(T1585="",0,U1585/LISTAS[[#This Row],[VENTA NETA]]-1)</f>
        <v>0</v>
      </c>
      <c r="X1585" s="25">
        <v>72.191999999999993</v>
      </c>
      <c r="Y1585" s="31">
        <f>IFERROR(LISTAS[[#This Row],[COSTO]]/X1585-1,"")</f>
        <v>3.886829565602838</v>
      </c>
    </row>
    <row r="1586" spans="1:25" x14ac:dyDescent="0.2">
      <c r="A1586" s="6" t="s">
        <v>2470</v>
      </c>
      <c r="B1586" t="s">
        <v>2415</v>
      </c>
      <c r="C1586" t="s">
        <v>2181</v>
      </c>
      <c r="D1586" t="s">
        <v>2181</v>
      </c>
      <c r="E1586" s="2">
        <v>1060.08</v>
      </c>
      <c r="F1586" s="6" t="str">
        <f>+_xlfn.XLOOKUP(LISTAS[[#This Row],[ID]],_01_CODIGOS_Y_COSTOS_xlsm[Producto y N°],_01_CODIGOS_Y_COSTOS_xlsm[FABRICA],"",0,1)</f>
        <v>SKOTNICA</v>
      </c>
      <c r="G1586" s="13">
        <f>LISTAS[[#This Row],[Precio]]*(1-0.46)*(1-IF($C$3520="",0,$C$3520))</f>
        <v>429.33240000000001</v>
      </c>
      <c r="H1586" s="1">
        <f>+_xlfn.XLOOKUP(LISTAS[[#This Row],[ID]],_01_CODIGOS_Y_COSTOS_xlsm[Producto y N°],_01_CODIGOS_Y_COSTOS_xlsm[COSTO],0,0,1)</f>
        <v>285.01319999999998</v>
      </c>
      <c r="I1586" s="115">
        <f>+IFERROR(LISTAS[[#This Row],[VENTA NETA]]/LISTAS[[#This Row],[COSTO]]-1,0)</f>
        <v>0.50635970544522158</v>
      </c>
      <c r="J1586" s="33" t="str">
        <f>IFERROR(VLOOKUP(LISTAS[[#This Row],[ID]],_01_CODIGOS_Y_COSTOS_xlsm[[Producto y N°]:[CODIGO]],2,0),"")</f>
        <v>D01I0012735</v>
      </c>
      <c r="M1586" s="22">
        <v>0.2</v>
      </c>
      <c r="N1586" s="23">
        <f>+LISTAS[[#This Row],[Precio]]+(LISTAS[[#This Row],[Precio]]*M1586)</f>
        <v>1272.096</v>
      </c>
      <c r="O1586" s="24">
        <f t="shared" si="40"/>
        <v>515.19888000000003</v>
      </c>
      <c r="Q1586" s="21">
        <f>IFERROR(O1586/LISTAS[[#This Row],[COSTO]]-1,"")</f>
        <v>0.80763164653426589</v>
      </c>
      <c r="R1586" t="str">
        <f>+LISTAS[[#This Row],[ID]]</f>
        <v>SUPLEMENTO 0,827x35</v>
      </c>
      <c r="T1586" s="29"/>
      <c r="U1586" s="25">
        <f>LISTAS[[#This Row],[COSTO]]+(LISTAS[[#This Row],[COSTO]]*T1586)</f>
        <v>285.01319999999998</v>
      </c>
      <c r="V1586" s="30">
        <f>IF(T1586="",0,U1586/LISTAS[[#This Row],[VENTA NETA]]-1)</f>
        <v>0</v>
      </c>
      <c r="X1586" s="25">
        <v>67.680000000000007</v>
      </c>
      <c r="Y1586" s="31">
        <f>IFERROR(LISTAS[[#This Row],[COSTO]]/X1586-1,"")</f>
        <v>3.2111879432624111</v>
      </c>
    </row>
    <row r="1587" spans="1:25" x14ac:dyDescent="0.2">
      <c r="A1587" s="6" t="s">
        <v>2471</v>
      </c>
      <c r="B1587" t="s">
        <v>2415</v>
      </c>
      <c r="C1587" t="s">
        <v>2183</v>
      </c>
      <c r="D1587" t="s">
        <v>2183</v>
      </c>
      <c r="E1587" s="2">
        <v>1312.18</v>
      </c>
      <c r="F1587" s="6" t="str">
        <f>+_xlfn.XLOOKUP(LISTAS[[#This Row],[ID]],_01_CODIGOS_Y_COSTOS_xlsm[Producto y N°],_01_CODIGOS_Y_COSTOS_xlsm[FABRICA],"",0,1)</f>
        <v>SKOTNICA</v>
      </c>
      <c r="G1587" s="13">
        <f>LISTAS[[#This Row],[Precio]]*(1-0.46)*(1-IF($C$3520="",0,$C$3520))</f>
        <v>531.43290000000002</v>
      </c>
      <c r="H1587" s="1">
        <f>+_xlfn.XLOOKUP(LISTAS[[#This Row],[ID]],_01_CODIGOS_Y_COSTOS_xlsm[Producto y N°],_01_CODIGOS_Y_COSTOS_xlsm[COSTO],0,0,1)</f>
        <v>352.79</v>
      </c>
      <c r="I1587" s="115">
        <f>+IFERROR(LISTAS[[#This Row],[VENTA NETA]]/LISTAS[[#This Row],[COSTO]]-1,0)</f>
        <v>0.50637177924544341</v>
      </c>
      <c r="J1587" s="33" t="str">
        <f>IFERROR(VLOOKUP(LISTAS[[#This Row],[ID]],_01_CODIGOS_Y_COSTOS_xlsm[[Producto y N°]:[CODIGO]],2,0),"")</f>
        <v>D01I00202743</v>
      </c>
      <c r="M1587" s="22">
        <v>0.2</v>
      </c>
      <c r="N1587" s="23">
        <f>+LISTAS[[#This Row],[Precio]]+(LISTAS[[#This Row],[Precio]]*M1587)</f>
        <v>1574.616</v>
      </c>
      <c r="O1587" s="24">
        <f t="shared" si="40"/>
        <v>637.71947999999998</v>
      </c>
      <c r="Q1587" s="21">
        <f>IFERROR(O1587/LISTAS[[#This Row],[COSTO]]-1,"")</f>
        <v>0.80764613509453209</v>
      </c>
      <c r="R1587" t="str">
        <f>+LISTAS[[#This Row],[ID]]</f>
        <v>SUPLEMENTO 0,827x43</v>
      </c>
      <c r="T1587" s="29"/>
      <c r="U1587" s="25">
        <f>LISTAS[[#This Row],[COSTO]]+(LISTAS[[#This Row],[COSTO]]*T1587)</f>
        <v>352.79</v>
      </c>
      <c r="V1587" s="30">
        <f>IF(T1587="",0,U1587/LISTAS[[#This Row],[VENTA NETA]]-1)</f>
        <v>0</v>
      </c>
      <c r="X1587" s="25">
        <v>76.703999999999994</v>
      </c>
      <c r="Y1587" s="31">
        <f>IFERROR(LISTAS[[#This Row],[COSTO]]/X1587-1,"")</f>
        <v>3.5993690029203176</v>
      </c>
    </row>
    <row r="1588" spans="1:25" x14ac:dyDescent="0.2">
      <c r="A1588" s="6" t="s">
        <v>2472</v>
      </c>
      <c r="B1588" t="s">
        <v>2415</v>
      </c>
      <c r="C1588" t="s">
        <v>2022</v>
      </c>
      <c r="D1588" t="s">
        <v>2022</v>
      </c>
      <c r="E1588" s="2">
        <v>1060.08</v>
      </c>
      <c r="F1588" s="6" t="str">
        <f>+_xlfn.XLOOKUP(LISTAS[[#This Row],[ID]],_01_CODIGOS_Y_COSTOS_xlsm[Producto y N°],_01_CODIGOS_Y_COSTOS_xlsm[FABRICA],"",0,1)</f>
        <v>SKOTNICA</v>
      </c>
      <c r="G1588" s="13">
        <f>LISTAS[[#This Row],[Precio]]*(1-0.46)*(1-IF($C$3520="",0,$C$3520))</f>
        <v>429.33240000000001</v>
      </c>
      <c r="H1588" s="1">
        <f>+_xlfn.XLOOKUP(LISTAS[[#This Row],[ID]],_01_CODIGOS_Y_COSTOS_xlsm[Producto y N°],_01_CODIGOS_Y_COSTOS_xlsm[COSTO],0,0,1)</f>
        <v>285.01319999999998</v>
      </c>
      <c r="I1588" s="115">
        <f>+IFERROR(LISTAS[[#This Row],[VENTA NETA]]/LISTAS[[#This Row],[COSTO]]-1,0)</f>
        <v>0.50635970544522158</v>
      </c>
      <c r="J1588" s="33" t="str">
        <f>IFERROR(VLOOKUP(LISTAS[[#This Row],[ID]],_01_CODIGOS_Y_COSTOS_xlsm[[Producto y N°]:[CODIGO]],2,0),"")</f>
        <v>D01I0012836</v>
      </c>
      <c r="M1588" s="22">
        <v>0.2</v>
      </c>
      <c r="N1588" s="23">
        <f>+LISTAS[[#This Row],[Precio]]+(LISTAS[[#This Row],[Precio]]*M1588)</f>
        <v>1272.096</v>
      </c>
      <c r="O1588" s="24">
        <f t="shared" si="40"/>
        <v>515.19888000000003</v>
      </c>
      <c r="Q1588" s="21">
        <f>IFERROR(O1588/LISTAS[[#This Row],[COSTO]]-1,"")</f>
        <v>0.80763164653426589</v>
      </c>
      <c r="R1588" t="str">
        <f>+LISTAS[[#This Row],[ID]]</f>
        <v>SUPLEMENTO 0,828x36</v>
      </c>
      <c r="T1588" s="29"/>
      <c r="U1588" s="25">
        <f>LISTAS[[#This Row],[COSTO]]+(LISTAS[[#This Row],[COSTO]]*T1588)</f>
        <v>285.01319999999998</v>
      </c>
      <c r="V1588" s="30">
        <f>IF(T1588="",0,U1588/LISTAS[[#This Row],[VENTA NETA]]-1)</f>
        <v>0</v>
      </c>
      <c r="X1588" s="25">
        <v>67.680000000000007</v>
      </c>
      <c r="Y1588" s="31">
        <f>IFERROR(LISTAS[[#This Row],[COSTO]]/X1588-1,"")</f>
        <v>3.2111879432624111</v>
      </c>
    </row>
    <row r="1589" spans="1:25" x14ac:dyDescent="0.2">
      <c r="A1589" s="6" t="s">
        <v>2473</v>
      </c>
      <c r="B1589" t="s">
        <v>2415</v>
      </c>
      <c r="C1589" t="s">
        <v>2186</v>
      </c>
      <c r="D1589" t="s">
        <v>2186</v>
      </c>
      <c r="E1589" s="2">
        <v>1556.05</v>
      </c>
      <c r="F1589" s="6" t="str">
        <f>+_xlfn.XLOOKUP(LISTAS[[#This Row],[ID]],_01_CODIGOS_Y_COSTOS_xlsm[Producto y N°],_01_CODIGOS_Y_COSTOS_xlsm[FABRICA],"",0,1)</f>
        <v>SKOTNICA</v>
      </c>
      <c r="G1589" s="13">
        <f>LISTAS[[#This Row],[Precio]]*(1-0.46)*(1-IF($C$3520="",0,$C$3520))</f>
        <v>630.2002500000001</v>
      </c>
      <c r="H1589" s="1">
        <f>+_xlfn.XLOOKUP(LISTAS[[#This Row],[ID]],_01_CODIGOS_Y_COSTOS_xlsm[Producto y N°],_01_CODIGOS_Y_COSTOS_xlsm[COSTO],0,0,1)</f>
        <v>418.35730000000001</v>
      </c>
      <c r="I1589" s="115">
        <f>+IFERROR(LISTAS[[#This Row],[VENTA NETA]]/LISTAS[[#This Row],[COSTO]]-1,0)</f>
        <v>0.50636847976598021</v>
      </c>
      <c r="J1589" s="33" t="str">
        <f>IFERROR(VLOOKUP(LISTAS[[#This Row],[ID]],_01_CODIGOS_Y_COSTOS_xlsm[[Producto y N°]:[CODIGO]],2,0),"")</f>
        <v>D01I00202844</v>
      </c>
      <c r="M1589" s="22">
        <v>0.2</v>
      </c>
      <c r="N1589" s="23">
        <f>+LISTAS[[#This Row],[Precio]]+(LISTAS[[#This Row],[Precio]]*M1589)</f>
        <v>1867.26</v>
      </c>
      <c r="O1589" s="24">
        <f t="shared" si="40"/>
        <v>756.24030000000005</v>
      </c>
      <c r="Q1589" s="21">
        <f>IFERROR(O1589/LISTAS[[#This Row],[COSTO]]-1,"")</f>
        <v>0.80764217571917607</v>
      </c>
      <c r="R1589" t="str">
        <f>+LISTAS[[#This Row],[ID]]</f>
        <v>SUPLEMENTO 0,828x44</v>
      </c>
      <c r="T1589" s="29"/>
      <c r="U1589" s="25">
        <f>LISTAS[[#This Row],[COSTO]]+(LISTAS[[#This Row],[COSTO]]*T1589)</f>
        <v>418.35730000000001</v>
      </c>
      <c r="V1589" s="30">
        <f>IF(T1589="",0,U1589/LISTAS[[#This Row],[VENTA NETA]]-1)</f>
        <v>0</v>
      </c>
      <c r="X1589" s="25">
        <v>76.703999999999994</v>
      </c>
      <c r="Y1589" s="31">
        <f>IFERROR(LISTAS[[#This Row],[COSTO]]/X1589-1,"")</f>
        <v>4.4541784000834381</v>
      </c>
    </row>
    <row r="1590" spans="1:25" x14ac:dyDescent="0.2">
      <c r="A1590" s="6" t="s">
        <v>2474</v>
      </c>
      <c r="B1590" t="s">
        <v>2415</v>
      </c>
      <c r="C1590" t="s">
        <v>2188</v>
      </c>
      <c r="D1590" t="s">
        <v>2188</v>
      </c>
      <c r="E1590" s="2">
        <v>1063.46</v>
      </c>
      <c r="F1590" s="6" t="str">
        <f>+_xlfn.XLOOKUP(LISTAS[[#This Row],[ID]],_01_CODIGOS_Y_COSTOS_xlsm[Producto y N°],_01_CODIGOS_Y_COSTOS_xlsm[FABRICA],"",0,1)</f>
        <v>SKOTNICA</v>
      </c>
      <c r="G1590" s="13">
        <f>LISTAS[[#This Row],[Precio]]*(1-0.46)*(1-IF($C$3520="",0,$C$3520))</f>
        <v>430.70130000000006</v>
      </c>
      <c r="H1590" s="1">
        <f>+_xlfn.XLOOKUP(LISTAS[[#This Row],[ID]],_01_CODIGOS_Y_COSTOS_xlsm[Producto y N°],_01_CODIGOS_Y_COSTOS_xlsm[COSTO],0,0,1)</f>
        <v>285.923</v>
      </c>
      <c r="I1590" s="115">
        <f>+IFERROR(LISTAS[[#This Row],[VENTA NETA]]/LISTAS[[#This Row],[COSTO]]-1,0)</f>
        <v>0.50635415828737118</v>
      </c>
      <c r="J1590" s="33" t="str">
        <f>IFERROR(VLOOKUP(LISTAS[[#This Row],[ID]],_01_CODIGOS_Y_COSTOS_xlsm[[Producto y N°]:[CODIGO]],2,0),"")</f>
        <v>D01I0012937</v>
      </c>
      <c r="M1590" s="22">
        <v>0.2</v>
      </c>
      <c r="N1590" s="23">
        <f>+LISTAS[[#This Row],[Precio]]+(LISTAS[[#This Row],[Precio]]*M1590)</f>
        <v>1276.152</v>
      </c>
      <c r="O1590" s="24">
        <f t="shared" si="40"/>
        <v>516.84156000000007</v>
      </c>
      <c r="Q1590" s="21">
        <f>IFERROR(O1590/LISTAS[[#This Row],[COSTO]]-1,"")</f>
        <v>0.80762498994484555</v>
      </c>
      <c r="R1590" t="str">
        <f>+LISTAS[[#This Row],[ID]]</f>
        <v>SUPLEMENTO 0,829x37</v>
      </c>
      <c r="T1590" s="29"/>
      <c r="U1590" s="25">
        <f>LISTAS[[#This Row],[COSTO]]+(LISTAS[[#This Row],[COSTO]]*T1590)</f>
        <v>285.923</v>
      </c>
      <c r="V1590" s="30">
        <f>IF(T1590="",0,U1590/LISTAS[[#This Row],[VENTA NETA]]-1)</f>
        <v>0</v>
      </c>
      <c r="X1590" s="25">
        <v>67.680000000000007</v>
      </c>
      <c r="Y1590" s="31">
        <f>IFERROR(LISTAS[[#This Row],[COSTO]]/X1590-1,"")</f>
        <v>3.2246306146572099</v>
      </c>
    </row>
    <row r="1591" spans="1:25" x14ac:dyDescent="0.2">
      <c r="A1591" s="6" t="s">
        <v>2475</v>
      </c>
      <c r="B1591" t="s">
        <v>2415</v>
      </c>
      <c r="C1591" t="s">
        <v>2190</v>
      </c>
      <c r="D1591" t="s">
        <v>2190</v>
      </c>
      <c r="E1591" s="2">
        <v>1556.05</v>
      </c>
      <c r="F1591" s="6" t="str">
        <f>+_xlfn.XLOOKUP(LISTAS[[#This Row],[ID]],_01_CODIGOS_Y_COSTOS_xlsm[Producto y N°],_01_CODIGOS_Y_COSTOS_xlsm[FABRICA],"",0,1)</f>
        <v>SKOTNICA</v>
      </c>
      <c r="G1591" s="13">
        <f>LISTAS[[#This Row],[Precio]]*(1-0.46)*(1-IF($C$3520="",0,$C$3520))</f>
        <v>630.2002500000001</v>
      </c>
      <c r="H1591" s="1">
        <f>+_xlfn.XLOOKUP(LISTAS[[#This Row],[ID]],_01_CODIGOS_Y_COSTOS_xlsm[Producto y N°],_01_CODIGOS_Y_COSTOS_xlsm[COSTO],0,0,1)</f>
        <v>418.35730000000001</v>
      </c>
      <c r="I1591" s="115">
        <f>+IFERROR(LISTAS[[#This Row],[VENTA NETA]]/LISTAS[[#This Row],[COSTO]]-1,0)</f>
        <v>0.50636847976598021</v>
      </c>
      <c r="J1591" s="33" t="str">
        <f>IFERROR(VLOOKUP(LISTAS[[#This Row],[ID]],_01_CODIGOS_Y_COSTOS_xlsm[[Producto y N°]:[CODIGO]],2,0),"")</f>
        <v>D01I00202945</v>
      </c>
      <c r="M1591" s="22">
        <v>0.2</v>
      </c>
      <c r="N1591" s="23">
        <f>+LISTAS[[#This Row],[Precio]]+(LISTAS[[#This Row],[Precio]]*M1591)</f>
        <v>1867.26</v>
      </c>
      <c r="O1591" s="24">
        <f t="shared" si="40"/>
        <v>756.24030000000005</v>
      </c>
      <c r="Q1591" s="21">
        <f>IFERROR(O1591/LISTAS[[#This Row],[COSTO]]-1,"")</f>
        <v>0.80764217571917607</v>
      </c>
      <c r="R1591" t="str">
        <f>+LISTAS[[#This Row],[ID]]</f>
        <v>SUPLEMENTO 0,829x45</v>
      </c>
      <c r="T1591" s="29"/>
      <c r="U1591" s="25">
        <f>LISTAS[[#This Row],[COSTO]]+(LISTAS[[#This Row],[COSTO]]*T1591)</f>
        <v>418.35730000000001</v>
      </c>
      <c r="V1591" s="30">
        <f>IF(T1591="",0,U1591/LISTAS[[#This Row],[VENTA NETA]]-1)</f>
        <v>0</v>
      </c>
      <c r="X1591" s="25">
        <v>76.703999999999994</v>
      </c>
      <c r="Y1591" s="31">
        <f>IFERROR(LISTAS[[#This Row],[COSTO]]/X1591-1,"")</f>
        <v>4.4541784000834381</v>
      </c>
    </row>
    <row r="1592" spans="1:25" x14ac:dyDescent="0.2">
      <c r="A1592" s="6" t="s">
        <v>2476</v>
      </c>
      <c r="B1592" t="s">
        <v>2415</v>
      </c>
      <c r="C1592" t="s">
        <v>2194</v>
      </c>
      <c r="D1592" t="s">
        <v>2194</v>
      </c>
      <c r="E1592" s="2">
        <v>1063.46</v>
      </c>
      <c r="F1592" s="6" t="str">
        <f>+_xlfn.XLOOKUP(LISTAS[[#This Row],[ID]],_01_CODIGOS_Y_COSTOS_xlsm[Producto y N°],_01_CODIGOS_Y_COSTOS_xlsm[FABRICA],"",0,1)</f>
        <v>SKOTNICA</v>
      </c>
      <c r="G1592" s="13">
        <f>LISTAS[[#This Row],[Precio]]*(1-0.46)*(1-IF($C$3520="",0,$C$3520))</f>
        <v>430.70130000000006</v>
      </c>
      <c r="H1592" s="1">
        <f>+_xlfn.XLOOKUP(LISTAS[[#This Row],[ID]],_01_CODIGOS_Y_COSTOS_xlsm[Producto y N°],_01_CODIGOS_Y_COSTOS_xlsm[COSTO],0,0,1)</f>
        <v>285.923</v>
      </c>
      <c r="I1592" s="115">
        <f>+IFERROR(LISTAS[[#This Row],[VENTA NETA]]/LISTAS[[#This Row],[COSTO]]-1,0)</f>
        <v>0.50635415828737118</v>
      </c>
      <c r="J1592" s="33" t="str">
        <f>IFERROR(VLOOKUP(LISTAS[[#This Row],[ID]],_01_CODIGOS_Y_COSTOS_xlsm[[Producto y N°]:[CODIGO]],2,0),"")</f>
        <v>D01I0013038</v>
      </c>
      <c r="M1592" s="22">
        <v>0.2</v>
      </c>
      <c r="N1592" s="23">
        <f>+LISTAS[[#This Row],[Precio]]+(LISTAS[[#This Row],[Precio]]*M1592)</f>
        <v>1276.152</v>
      </c>
      <c r="O1592" s="24">
        <f t="shared" si="40"/>
        <v>516.84156000000007</v>
      </c>
      <c r="Q1592" s="21">
        <f>IFERROR(O1592/LISTAS[[#This Row],[COSTO]]-1,"")</f>
        <v>0.80762498994484555</v>
      </c>
      <c r="R1592" t="str">
        <f>+LISTAS[[#This Row],[ID]]</f>
        <v>SUPLEMENTO 0,830x38</v>
      </c>
      <c r="T1592" s="29"/>
      <c r="U1592" s="25">
        <f>LISTAS[[#This Row],[COSTO]]+(LISTAS[[#This Row],[COSTO]]*T1592)</f>
        <v>285.923</v>
      </c>
      <c r="V1592" s="30">
        <f>IF(T1592="",0,U1592/LISTAS[[#This Row],[VENTA NETA]]-1)</f>
        <v>0</v>
      </c>
      <c r="X1592" s="25">
        <v>67.680000000000007</v>
      </c>
      <c r="Y1592" s="31">
        <f>IFERROR(LISTAS[[#This Row],[COSTO]]/X1592-1,"")</f>
        <v>3.2246306146572099</v>
      </c>
    </row>
    <row r="1593" spans="1:25" x14ac:dyDescent="0.2">
      <c r="A1593" s="6" t="s">
        <v>2477</v>
      </c>
      <c r="B1593" t="s">
        <v>2415</v>
      </c>
      <c r="C1593" t="s">
        <v>2478</v>
      </c>
      <c r="D1593" t="s">
        <v>2478</v>
      </c>
      <c r="E1593" s="2">
        <v>1561.61</v>
      </c>
      <c r="F1593" s="6" t="str">
        <f>+_xlfn.XLOOKUP(LISTAS[[#This Row],[ID]],_01_CODIGOS_Y_COSTOS_xlsm[Producto y N°],_01_CODIGOS_Y_COSTOS_xlsm[FABRICA],"",0,1)</f>
        <v>SKOTNICA</v>
      </c>
      <c r="G1593" s="13">
        <f>LISTAS[[#This Row],[Precio]]*(1-0.46)*(1-IF($C$3520="",0,$C$3520))</f>
        <v>632.45204999999999</v>
      </c>
      <c r="H1593" s="1">
        <f>+_xlfn.XLOOKUP(LISTAS[[#This Row],[ID]],_01_CODIGOS_Y_COSTOS_xlsm[Producto y N°],_01_CODIGOS_Y_COSTOS_xlsm[COSTO],0,0,1)</f>
        <v>419.8519</v>
      </c>
      <c r="I1593" s="115">
        <f>+IFERROR(LISTAS[[#This Row],[VENTA NETA]]/LISTAS[[#This Row],[COSTO]]-1,0)</f>
        <v>0.50636938882496429</v>
      </c>
      <c r="J1593" s="33" t="str">
        <f>IFERROR(VLOOKUP(LISTAS[[#This Row],[ID]],_01_CODIGOS_Y_COSTOS_xlsm[[Producto y N°]:[CODIGO]],2,0),"")</f>
        <v>D01I00203046</v>
      </c>
      <c r="M1593" s="22">
        <v>0.2</v>
      </c>
      <c r="N1593" s="23">
        <f>+LISTAS[[#This Row],[Precio]]+(LISTAS[[#This Row],[Precio]]*M1593)</f>
        <v>1873.9319999999998</v>
      </c>
      <c r="O1593" s="24">
        <f t="shared" si="40"/>
        <v>758.94245999999998</v>
      </c>
      <c r="Q1593" s="21">
        <f>IFERROR(O1593/LISTAS[[#This Row],[COSTO]]-1,"")</f>
        <v>0.80764326658995711</v>
      </c>
      <c r="R1593" t="str">
        <f>+LISTAS[[#This Row],[ID]]</f>
        <v>SUPLEMENTO 0,830X46</v>
      </c>
      <c r="T1593" s="29"/>
      <c r="U1593" s="25">
        <f>LISTAS[[#This Row],[COSTO]]+(LISTAS[[#This Row],[COSTO]]*T1593)</f>
        <v>419.8519</v>
      </c>
      <c r="V1593" s="30">
        <f>IF(T1593="",0,U1593/LISTAS[[#This Row],[VENTA NETA]]-1)</f>
        <v>0</v>
      </c>
      <c r="X1593" s="25">
        <v>76.703999999999994</v>
      </c>
      <c r="Y1593" s="31">
        <f>IFERROR(LISTAS[[#This Row],[COSTO]]/X1593-1,"")</f>
        <v>4.4736636942010852</v>
      </c>
    </row>
    <row r="1594" spans="1:25" x14ac:dyDescent="0.2">
      <c r="A1594" s="6" t="s">
        <v>2479</v>
      </c>
      <c r="B1594" t="s">
        <v>2415</v>
      </c>
      <c r="C1594" t="s">
        <v>2198</v>
      </c>
      <c r="D1594" t="s">
        <v>2198</v>
      </c>
      <c r="E1594" s="2">
        <v>1280.76</v>
      </c>
      <c r="F1594" s="6" t="str">
        <f>+_xlfn.XLOOKUP(LISTAS[[#This Row],[ID]],_01_CODIGOS_Y_COSTOS_xlsm[Producto y N°],_01_CODIGOS_Y_COSTOS_xlsm[FABRICA],"",0,1)</f>
        <v>SKOTNICA</v>
      </c>
      <c r="G1594" s="13">
        <f>LISTAS[[#This Row],[Precio]]*(1-0.46)*(1-IF($C$3520="",0,$C$3520))</f>
        <v>518.70780000000002</v>
      </c>
      <c r="H1594" s="1">
        <f>+_xlfn.XLOOKUP(LISTAS[[#This Row],[ID]],_01_CODIGOS_Y_COSTOS_xlsm[Producto y N°],_01_CODIGOS_Y_COSTOS_xlsm[COSTO],0,0,1)</f>
        <v>344.34230000000002</v>
      </c>
      <c r="I1594" s="115">
        <f>+IFERROR(LISTAS[[#This Row],[VENTA NETA]]/LISTAS[[#This Row],[COSTO]]-1,0)</f>
        <v>0.50637258332769441</v>
      </c>
      <c r="J1594" s="33" t="str">
        <f>IFERROR(VLOOKUP(LISTAS[[#This Row],[ID]],_01_CODIGOS_Y_COSTOS_xlsm[[Producto y N°]:[CODIGO]],2,0),"")</f>
        <v>D01I0013139</v>
      </c>
      <c r="M1594" s="22">
        <v>0.2</v>
      </c>
      <c r="N1594" s="23">
        <f>+LISTAS[[#This Row],[Precio]]+(LISTAS[[#This Row],[Precio]]*M1594)</f>
        <v>1536.912</v>
      </c>
      <c r="O1594" s="24">
        <f t="shared" si="40"/>
        <v>622.44936000000007</v>
      </c>
      <c r="Q1594" s="21">
        <f>IFERROR(O1594/LISTAS[[#This Row],[COSTO]]-1,"")</f>
        <v>0.80764709999323347</v>
      </c>
      <c r="R1594" t="str">
        <f>+LISTAS[[#This Row],[ID]]</f>
        <v>SUPLEMENTO 0,831x39</v>
      </c>
      <c r="T1594" s="29"/>
      <c r="U1594" s="25">
        <f>LISTAS[[#This Row],[COSTO]]+(LISTAS[[#This Row],[COSTO]]*T1594)</f>
        <v>344.34230000000002</v>
      </c>
      <c r="V1594" s="30">
        <f>IF(T1594="",0,U1594/LISTAS[[#This Row],[VENTA NETA]]-1)</f>
        <v>0</v>
      </c>
      <c r="X1594" s="25">
        <v>72.191999999999993</v>
      </c>
      <c r="Y1594" s="31">
        <f>IFERROR(LISTAS[[#This Row],[COSTO]]/X1594-1,"")</f>
        <v>3.7698124445921994</v>
      </c>
    </row>
    <row r="1595" spans="1:25" x14ac:dyDescent="0.2">
      <c r="A1595" s="6" t="s">
        <v>2480</v>
      </c>
      <c r="B1595" t="s">
        <v>2415</v>
      </c>
      <c r="C1595" t="s">
        <v>2200</v>
      </c>
      <c r="D1595" t="s">
        <v>2200</v>
      </c>
      <c r="E1595" s="2">
        <v>1563.78</v>
      </c>
      <c r="F1595" s="6" t="str">
        <f>+_xlfn.XLOOKUP(LISTAS[[#This Row],[ID]],_01_CODIGOS_Y_COSTOS_xlsm[Producto y N°],_01_CODIGOS_Y_COSTOS_xlsm[FABRICA],"",0,1)</f>
        <v>SKOTNICA</v>
      </c>
      <c r="G1595" s="13">
        <f>LISTAS[[#This Row],[Precio]]*(1-0.46)*(1-IF($C$3520="",0,$C$3520))</f>
        <v>633.33090000000004</v>
      </c>
      <c r="H1595" s="1">
        <f>+_xlfn.XLOOKUP(LISTAS[[#This Row],[ID]],_01_CODIGOS_Y_COSTOS_xlsm[Producto y N°],_01_CODIGOS_Y_COSTOS_xlsm[COSTO],0,0,1)</f>
        <v>420.43680000000001</v>
      </c>
      <c r="I1595" s="115">
        <f>+IFERROR(LISTAS[[#This Row],[VENTA NETA]]/LISTAS[[#This Row],[COSTO]]-1,0)</f>
        <v>0.50636409562626294</v>
      </c>
      <c r="J1595" s="33" t="str">
        <f>IFERROR(VLOOKUP(LISTAS[[#This Row],[ID]],_01_CODIGOS_Y_COSTOS_xlsm[[Producto y N°]:[CODIGO]],2,0),"")</f>
        <v>D01I00203147</v>
      </c>
      <c r="M1595" s="22">
        <v>0.2</v>
      </c>
      <c r="N1595" s="23">
        <f>+LISTAS[[#This Row],[Precio]]+(LISTAS[[#This Row],[Precio]]*M1595)</f>
        <v>1876.5360000000001</v>
      </c>
      <c r="O1595" s="24">
        <f t="shared" si="40"/>
        <v>759.9970800000001</v>
      </c>
      <c r="Q1595" s="21">
        <f>IFERROR(O1595/LISTAS[[#This Row],[COSTO]]-1,"")</f>
        <v>0.80763691475151567</v>
      </c>
      <c r="R1595" t="str">
        <f>+LISTAS[[#This Row],[ID]]</f>
        <v>SUPLEMENTO 0,831x47</v>
      </c>
      <c r="T1595" s="29"/>
      <c r="U1595" s="25">
        <f>LISTAS[[#This Row],[COSTO]]+(LISTAS[[#This Row],[COSTO]]*T1595)</f>
        <v>420.43680000000001</v>
      </c>
      <c r="V1595" s="30">
        <f>IF(T1595="",0,U1595/LISTAS[[#This Row],[VENTA NETA]]-1)</f>
        <v>0</v>
      </c>
      <c r="X1595" s="25">
        <v>76.703999999999994</v>
      </c>
      <c r="Y1595" s="31">
        <f>IFERROR(LISTAS[[#This Row],[COSTO]]/X1595-1,"")</f>
        <v>4.4812891113892368</v>
      </c>
    </row>
    <row r="1596" spans="1:25" x14ac:dyDescent="0.2">
      <c r="A1596" s="6" t="s">
        <v>2481</v>
      </c>
      <c r="B1596" t="s">
        <v>2415</v>
      </c>
      <c r="C1596" t="s">
        <v>2060</v>
      </c>
      <c r="D1596" t="s">
        <v>2060</v>
      </c>
      <c r="E1596" s="2">
        <v>1280.76</v>
      </c>
      <c r="F1596" s="6" t="str">
        <f>+_xlfn.XLOOKUP(LISTAS[[#This Row],[ID]],_01_CODIGOS_Y_COSTOS_xlsm[Producto y N°],_01_CODIGOS_Y_COSTOS_xlsm[FABRICA],"",0,1)</f>
        <v>SKOTNICA</v>
      </c>
      <c r="G1596" s="13">
        <f>LISTAS[[#This Row],[Precio]]*(1-0.46)*(1-IF($C$3520="",0,$C$3520))</f>
        <v>518.70780000000002</v>
      </c>
      <c r="H1596" s="1">
        <f>+_xlfn.XLOOKUP(LISTAS[[#This Row],[ID]],_01_CODIGOS_Y_COSTOS_xlsm[Producto y N°],_01_CODIGOS_Y_COSTOS_xlsm[COSTO],0,0,1)</f>
        <v>344.34230000000002</v>
      </c>
      <c r="I1596" s="115">
        <f>+IFERROR(LISTAS[[#This Row],[VENTA NETA]]/LISTAS[[#This Row],[COSTO]]-1,0)</f>
        <v>0.50637258332769441</v>
      </c>
      <c r="J1596" s="33" t="str">
        <f>IFERROR(VLOOKUP(LISTAS[[#This Row],[ID]],_01_CODIGOS_Y_COSTOS_xlsm[[Producto y N°]:[CODIGO]],2,0),"")</f>
        <v>D01I0013240</v>
      </c>
      <c r="M1596" s="22">
        <v>0.2</v>
      </c>
      <c r="N1596" s="23">
        <f>+LISTAS[[#This Row],[Precio]]+(LISTAS[[#This Row],[Precio]]*M1596)</f>
        <v>1536.912</v>
      </c>
      <c r="O1596" s="24">
        <f t="shared" si="40"/>
        <v>622.44936000000007</v>
      </c>
      <c r="Q1596" s="21">
        <f>IFERROR(O1596/LISTAS[[#This Row],[COSTO]]-1,"")</f>
        <v>0.80764709999323347</v>
      </c>
      <c r="R1596" t="str">
        <f>+LISTAS[[#This Row],[ID]]</f>
        <v>SUPLEMENTO 0,832x40</v>
      </c>
      <c r="T1596" s="29"/>
      <c r="U1596" s="25">
        <f>LISTAS[[#This Row],[COSTO]]+(LISTAS[[#This Row],[COSTO]]*T1596)</f>
        <v>344.34230000000002</v>
      </c>
      <c r="V1596" s="30">
        <f>IF(T1596="",0,U1596/LISTAS[[#This Row],[VENTA NETA]]-1)</f>
        <v>0</v>
      </c>
      <c r="X1596" s="25">
        <v>72.191999999999993</v>
      </c>
      <c r="Y1596" s="31">
        <f>IFERROR(LISTAS[[#This Row],[COSTO]]/X1596-1,"")</f>
        <v>3.7698124445921994</v>
      </c>
    </row>
    <row r="1597" spans="1:25" x14ac:dyDescent="0.2">
      <c r="A1597" s="6" t="s">
        <v>2482</v>
      </c>
      <c r="B1597" t="s">
        <v>2415</v>
      </c>
      <c r="C1597" t="s">
        <v>2203</v>
      </c>
      <c r="D1597" t="s">
        <v>2203</v>
      </c>
      <c r="E1597" s="2">
        <v>1563.78</v>
      </c>
      <c r="F1597" s="6" t="str">
        <f>+_xlfn.XLOOKUP(LISTAS[[#This Row],[ID]],_01_CODIGOS_Y_COSTOS_xlsm[Producto y N°],_01_CODIGOS_Y_COSTOS_xlsm[FABRICA],"",0,1)</f>
        <v>SKOTNICA</v>
      </c>
      <c r="G1597" s="13">
        <f>LISTAS[[#This Row],[Precio]]*(1-0.46)*(1-IF($C$3520="",0,$C$3520))</f>
        <v>633.33090000000004</v>
      </c>
      <c r="H1597" s="1">
        <f>+_xlfn.XLOOKUP(LISTAS[[#This Row],[ID]],_01_CODIGOS_Y_COSTOS_xlsm[Producto y N°],_01_CODIGOS_Y_COSTOS_xlsm[COSTO],0,0,1)</f>
        <v>420.43680000000001</v>
      </c>
      <c r="I1597" s="115">
        <f>+IFERROR(LISTAS[[#This Row],[VENTA NETA]]/LISTAS[[#This Row],[COSTO]]-1,0)</f>
        <v>0.50636409562626294</v>
      </c>
      <c r="J1597" s="33" t="str">
        <f>IFERROR(VLOOKUP(LISTAS[[#This Row],[ID]],_01_CODIGOS_Y_COSTOS_xlsm[[Producto y N°]:[CODIGO]],2,0),"")</f>
        <v>D01I00203248</v>
      </c>
      <c r="M1597" s="22">
        <v>0.2</v>
      </c>
      <c r="N1597" s="23">
        <f>+LISTAS[[#This Row],[Precio]]+(LISTAS[[#This Row],[Precio]]*M1597)</f>
        <v>1876.5360000000001</v>
      </c>
      <c r="O1597" s="24">
        <f t="shared" si="40"/>
        <v>759.9970800000001</v>
      </c>
      <c r="Q1597" s="21">
        <f>IFERROR(O1597/LISTAS[[#This Row],[COSTO]]-1,"")</f>
        <v>0.80763691475151567</v>
      </c>
      <c r="R1597" t="str">
        <f>+LISTAS[[#This Row],[ID]]</f>
        <v>SUPLEMENTO 0,832x48</v>
      </c>
      <c r="T1597" s="29"/>
      <c r="U1597" s="25">
        <f>LISTAS[[#This Row],[COSTO]]+(LISTAS[[#This Row],[COSTO]]*T1597)</f>
        <v>420.43680000000001</v>
      </c>
      <c r="V1597" s="30">
        <f>IF(T1597="",0,U1597/LISTAS[[#This Row],[VENTA NETA]]-1)</f>
        <v>0</v>
      </c>
      <c r="X1597" s="25">
        <v>81.215999999999994</v>
      </c>
      <c r="Y1597" s="31">
        <f>IFERROR(LISTAS[[#This Row],[COSTO]]/X1597-1,"")</f>
        <v>4.1767730496453908</v>
      </c>
    </row>
    <row r="1598" spans="1:25" x14ac:dyDescent="0.2">
      <c r="A1598" s="6" t="s">
        <v>2483</v>
      </c>
      <c r="B1598" t="s">
        <v>2415</v>
      </c>
      <c r="C1598" t="s">
        <v>2205</v>
      </c>
      <c r="D1598" t="s">
        <v>2205</v>
      </c>
      <c r="E1598" s="2">
        <v>1280.76</v>
      </c>
      <c r="F1598" s="6" t="str">
        <f>+_xlfn.XLOOKUP(LISTAS[[#This Row],[ID]],_01_CODIGOS_Y_COSTOS_xlsm[Producto y N°],_01_CODIGOS_Y_COSTOS_xlsm[FABRICA],"",0,1)</f>
        <v>SKOTNICA</v>
      </c>
      <c r="G1598" s="13">
        <f>LISTAS[[#This Row],[Precio]]*(1-0.46)*(1-IF($C$3520="",0,$C$3520))</f>
        <v>518.70780000000002</v>
      </c>
      <c r="H1598" s="1">
        <f>+_xlfn.XLOOKUP(LISTAS[[#This Row],[ID]],_01_CODIGOS_Y_COSTOS_xlsm[Producto y N°],_01_CODIGOS_Y_COSTOS_xlsm[COSTO],0,0,1)</f>
        <v>344.34230000000002</v>
      </c>
      <c r="I1598" s="115">
        <f>+IFERROR(LISTAS[[#This Row],[VENTA NETA]]/LISTAS[[#This Row],[COSTO]]-1,0)</f>
        <v>0.50637258332769441</v>
      </c>
      <c r="J1598" s="33" t="str">
        <f>IFERROR(VLOOKUP(LISTAS[[#This Row],[ID]],_01_CODIGOS_Y_COSTOS_xlsm[[Producto y N°]:[CODIGO]],2,0),"")</f>
        <v>D01I0013341</v>
      </c>
      <c r="M1598" s="22">
        <v>0.2</v>
      </c>
      <c r="N1598" s="23">
        <f>+LISTAS[[#This Row],[Precio]]+(LISTAS[[#This Row],[Precio]]*M1598)</f>
        <v>1536.912</v>
      </c>
      <c r="O1598" s="24">
        <f t="shared" si="40"/>
        <v>622.44936000000007</v>
      </c>
      <c r="Q1598" s="21">
        <f>IFERROR(O1598/LISTAS[[#This Row],[COSTO]]-1,"")</f>
        <v>0.80764709999323347</v>
      </c>
      <c r="R1598" t="str">
        <f>+LISTAS[[#This Row],[ID]]</f>
        <v>SUPLEMENTO 0,833x41</v>
      </c>
      <c r="T1598" s="29"/>
      <c r="U1598" s="25">
        <f>LISTAS[[#This Row],[COSTO]]+(LISTAS[[#This Row],[COSTO]]*T1598)</f>
        <v>344.34230000000002</v>
      </c>
      <c r="V1598" s="30">
        <f>IF(T1598="",0,U1598/LISTAS[[#This Row],[VENTA NETA]]-1)</f>
        <v>0</v>
      </c>
      <c r="X1598" s="25">
        <v>72.191999999999993</v>
      </c>
      <c r="Y1598" s="31">
        <f>IFERROR(LISTAS[[#This Row],[COSTO]]/X1598-1,"")</f>
        <v>3.7698124445921994</v>
      </c>
    </row>
    <row r="1599" spans="1:25" x14ac:dyDescent="0.2">
      <c r="A1599" s="6" t="s">
        <v>2484</v>
      </c>
      <c r="B1599" t="s">
        <v>2415</v>
      </c>
      <c r="C1599" t="s">
        <v>2207</v>
      </c>
      <c r="D1599" t="s">
        <v>2207</v>
      </c>
      <c r="E1599" s="2">
        <v>1834</v>
      </c>
      <c r="F1599" s="6" t="str">
        <f>+_xlfn.XLOOKUP(LISTAS[[#This Row],[ID]],_01_CODIGOS_Y_COSTOS_xlsm[Producto y N°],_01_CODIGOS_Y_COSTOS_xlsm[FABRICA],"",0,1)</f>
        <v>SKOTNICA</v>
      </c>
      <c r="G1599" s="13">
        <f>LISTAS[[#This Row],[Precio]]*(1-0.46)*(1-IF($C$3520="",0,$C$3520))</f>
        <v>742.77</v>
      </c>
      <c r="H1599" s="1">
        <f>+_xlfn.XLOOKUP(LISTAS[[#This Row],[ID]],_01_CODIGOS_Y_COSTOS_xlsm[Producto y N°],_01_CODIGOS_Y_COSTOS_xlsm[COSTO],0,0,1)</f>
        <v>493.0872</v>
      </c>
      <c r="I1599" s="115">
        <f>+IFERROR(LISTAS[[#This Row],[VENTA NETA]]/LISTAS[[#This Row],[COSTO]]-1,0)</f>
        <v>0.50636641957041273</v>
      </c>
      <c r="J1599" s="33" t="str">
        <f>IFERROR(VLOOKUP(LISTAS[[#This Row],[ID]],_01_CODIGOS_Y_COSTOS_xlsm[[Producto y N°]:[CODIGO]],2,0),"")</f>
        <v>D01I00203349</v>
      </c>
      <c r="M1599" s="22">
        <v>0.2</v>
      </c>
      <c r="N1599" s="23">
        <f>+LISTAS[[#This Row],[Precio]]+(LISTAS[[#This Row],[Precio]]*M1599)</f>
        <v>2200.8000000000002</v>
      </c>
      <c r="O1599" s="24">
        <f t="shared" si="40"/>
        <v>891.32400000000018</v>
      </c>
      <c r="Q1599" s="21">
        <f>IFERROR(O1599/LISTAS[[#This Row],[COSTO]]-1,"")</f>
        <v>0.80763970348449554</v>
      </c>
      <c r="R1599" t="str">
        <f>+LISTAS[[#This Row],[ID]]</f>
        <v>SUPLEMENTO 0,833x49</v>
      </c>
      <c r="T1599" s="29"/>
      <c r="U1599" s="25">
        <f>LISTAS[[#This Row],[COSTO]]+(LISTAS[[#This Row],[COSTO]]*T1599)</f>
        <v>493.0872</v>
      </c>
      <c r="V1599" s="30">
        <f>IF(T1599="",0,U1599/LISTAS[[#This Row],[VENTA NETA]]-1)</f>
        <v>0</v>
      </c>
      <c r="X1599" s="25">
        <v>81.215999999999994</v>
      </c>
      <c r="Y1599" s="31">
        <f>IFERROR(LISTAS[[#This Row],[COSTO]]/X1599-1,"")</f>
        <v>5.0713061465721045</v>
      </c>
    </row>
    <row r="1600" spans="1:25" x14ac:dyDescent="0.2">
      <c r="A1600" s="6" t="s">
        <v>2485</v>
      </c>
      <c r="B1600" t="s">
        <v>2415</v>
      </c>
      <c r="C1600" t="s">
        <v>2209</v>
      </c>
      <c r="D1600" t="s">
        <v>2209</v>
      </c>
      <c r="E1600" s="2">
        <v>1280.76</v>
      </c>
      <c r="F1600" s="6" t="str">
        <f>+_xlfn.XLOOKUP(LISTAS[[#This Row],[ID]],_01_CODIGOS_Y_COSTOS_xlsm[Producto y N°],_01_CODIGOS_Y_COSTOS_xlsm[FABRICA],"",0,1)</f>
        <v>SKOTNICA</v>
      </c>
      <c r="G1600" s="13">
        <f>LISTAS[[#This Row],[Precio]]*(1-0.46)*(1-IF($C$3520="",0,$C$3520))</f>
        <v>518.70780000000002</v>
      </c>
      <c r="H1600" s="1">
        <f>+_xlfn.XLOOKUP(LISTAS[[#This Row],[ID]],_01_CODIGOS_Y_COSTOS_xlsm[Producto y N°],_01_CODIGOS_Y_COSTOS_xlsm[COSTO],0,0,1)</f>
        <v>344.34230000000002</v>
      </c>
      <c r="I1600" s="115">
        <f>+IFERROR(LISTAS[[#This Row],[VENTA NETA]]/LISTAS[[#This Row],[COSTO]]-1,0)</f>
        <v>0.50637258332769441</v>
      </c>
      <c r="J1600" s="33" t="str">
        <f>IFERROR(VLOOKUP(LISTAS[[#This Row],[ID]],_01_CODIGOS_Y_COSTOS_xlsm[[Producto y N°]:[CODIGO]],2,0),"")</f>
        <v>D01I0013442</v>
      </c>
      <c r="M1600" s="22">
        <v>0.2</v>
      </c>
      <c r="N1600" s="23">
        <f>+LISTAS[[#This Row],[Precio]]+(LISTAS[[#This Row],[Precio]]*M1600)</f>
        <v>1536.912</v>
      </c>
      <c r="O1600" s="24">
        <f t="shared" si="40"/>
        <v>622.44936000000007</v>
      </c>
      <c r="Q1600" s="21">
        <f>IFERROR(O1600/LISTAS[[#This Row],[COSTO]]-1,"")</f>
        <v>0.80764709999323347</v>
      </c>
      <c r="R1600" t="str">
        <f>+LISTAS[[#This Row],[ID]]</f>
        <v>SUPLEMENTO 0,834x42</v>
      </c>
      <c r="T1600" s="29"/>
      <c r="U1600" s="25">
        <f>LISTAS[[#This Row],[COSTO]]+(LISTAS[[#This Row],[COSTO]]*T1600)</f>
        <v>344.34230000000002</v>
      </c>
      <c r="V1600" s="30">
        <f>IF(T1600="",0,U1600/LISTAS[[#This Row],[VENTA NETA]]-1)</f>
        <v>0</v>
      </c>
      <c r="X1600" s="25">
        <v>72.191999999999993</v>
      </c>
      <c r="Y1600" s="31">
        <f>IFERROR(LISTAS[[#This Row],[COSTO]]/X1600-1,"")</f>
        <v>3.7698124445921994</v>
      </c>
    </row>
    <row r="1601" spans="1:25" x14ac:dyDescent="0.2">
      <c r="A1601" s="6" t="s">
        <v>2486</v>
      </c>
      <c r="B1601" t="s">
        <v>2415</v>
      </c>
      <c r="C1601" t="s">
        <v>2211</v>
      </c>
      <c r="D1601" t="s">
        <v>2211</v>
      </c>
      <c r="E1601" s="2">
        <v>1834</v>
      </c>
      <c r="F1601" s="6" t="str">
        <f>+_xlfn.XLOOKUP(LISTAS[[#This Row],[ID]],_01_CODIGOS_Y_COSTOS_xlsm[Producto y N°],_01_CODIGOS_Y_COSTOS_xlsm[FABRICA],"",0,1)</f>
        <v>SKOTNICA</v>
      </c>
      <c r="G1601" s="13">
        <f>LISTAS[[#This Row],[Precio]]*(1-0.46)*(1-IF($C$3520="",0,$C$3520))</f>
        <v>742.77</v>
      </c>
      <c r="H1601" s="1">
        <f>+_xlfn.XLOOKUP(LISTAS[[#This Row],[ID]],_01_CODIGOS_Y_COSTOS_xlsm[Producto y N°],_01_CODIGOS_Y_COSTOS_xlsm[COSTO],0,0,1)</f>
        <v>493.0872</v>
      </c>
      <c r="I1601" s="115">
        <f>+IFERROR(LISTAS[[#This Row],[VENTA NETA]]/LISTAS[[#This Row],[COSTO]]-1,0)</f>
        <v>0.50636641957041273</v>
      </c>
      <c r="J1601" s="33" t="str">
        <f>IFERROR(VLOOKUP(LISTAS[[#This Row],[ID]],_01_CODIGOS_Y_COSTOS_xlsm[[Producto y N°]:[CODIGO]],2,0),"")</f>
        <v>D01I00203450</v>
      </c>
      <c r="M1601" s="22">
        <v>0.2</v>
      </c>
      <c r="N1601" s="23">
        <f>+LISTAS[[#This Row],[Precio]]+(LISTAS[[#This Row],[Precio]]*M1601)</f>
        <v>2200.8000000000002</v>
      </c>
      <c r="O1601" s="24">
        <f t="shared" si="40"/>
        <v>891.32400000000018</v>
      </c>
      <c r="Q1601" s="21">
        <f>IFERROR(O1601/LISTAS[[#This Row],[COSTO]]-1,"")</f>
        <v>0.80763970348449554</v>
      </c>
      <c r="R1601" t="str">
        <f>+LISTAS[[#This Row],[ID]]</f>
        <v>SUPLEMENTO 0,834x50</v>
      </c>
      <c r="T1601" s="29"/>
      <c r="U1601" s="25">
        <f>LISTAS[[#This Row],[COSTO]]+(LISTAS[[#This Row],[COSTO]]*T1601)</f>
        <v>493.0872</v>
      </c>
      <c r="V1601" s="30">
        <f>IF(T1601="",0,U1601/LISTAS[[#This Row],[VENTA NETA]]-1)</f>
        <v>0</v>
      </c>
      <c r="X1601" s="25">
        <v>81.215999999999994</v>
      </c>
      <c r="Y1601" s="31">
        <f>IFERROR(LISTAS[[#This Row],[COSTO]]/X1601-1,"")</f>
        <v>5.0713061465721045</v>
      </c>
    </row>
    <row r="1602" spans="1:25" x14ac:dyDescent="0.2">
      <c r="A1602" s="6" t="s">
        <v>2487</v>
      </c>
      <c r="B1602" t="s">
        <v>2415</v>
      </c>
      <c r="C1602" t="s">
        <v>2213</v>
      </c>
      <c r="D1602" t="s">
        <v>2213</v>
      </c>
      <c r="E1602" s="2">
        <v>1283.6500000000001</v>
      </c>
      <c r="F1602" s="6" t="str">
        <f>+_xlfn.XLOOKUP(LISTAS[[#This Row],[ID]],_01_CODIGOS_Y_COSTOS_xlsm[Producto y N°],_01_CODIGOS_Y_COSTOS_xlsm[FABRICA],"",0,1)</f>
        <v>SKOTNICA</v>
      </c>
      <c r="G1602" s="13">
        <f>LISTAS[[#This Row],[Precio]]*(1-0.46)*(1-IF($C$3520="",0,$C$3520))</f>
        <v>519.87824999999998</v>
      </c>
      <c r="H1602" s="1">
        <f>+_xlfn.XLOOKUP(LISTAS[[#This Row],[ID]],_01_CODIGOS_Y_COSTOS_xlsm[Producto y N°],_01_CODIGOS_Y_COSTOS_xlsm[COSTO],0,0,1)</f>
        <v>345.12209999999999</v>
      </c>
      <c r="I1602" s="115">
        <f>+IFERROR(LISTAS[[#This Row],[VENTA NETA]]/LISTAS[[#This Row],[COSTO]]-1,0)</f>
        <v>0.50636035768210719</v>
      </c>
      <c r="J1602" s="33" t="str">
        <f>IFERROR(VLOOKUP(LISTAS[[#This Row],[ID]],_01_CODIGOS_Y_COSTOS_xlsm[[Producto y N°]:[CODIGO]],2,0),"")</f>
        <v>D01I0013543</v>
      </c>
      <c r="M1602" s="22">
        <v>0.2</v>
      </c>
      <c r="N1602" s="23">
        <f>+LISTAS[[#This Row],[Precio]]+(LISTAS[[#This Row],[Precio]]*M1602)</f>
        <v>1540.38</v>
      </c>
      <c r="O1602" s="24">
        <f t="shared" si="40"/>
        <v>623.85390000000007</v>
      </c>
      <c r="Q1602" s="21">
        <f>IFERROR(O1602/LISTAS[[#This Row],[COSTO]]-1,"")</f>
        <v>0.80763242921852907</v>
      </c>
      <c r="R1602" t="str">
        <f>+LISTAS[[#This Row],[ID]]</f>
        <v>SUPLEMENTO 0,835x43</v>
      </c>
      <c r="T1602" s="29"/>
      <c r="U1602" s="25">
        <f>LISTAS[[#This Row],[COSTO]]+(LISTAS[[#This Row],[COSTO]]*T1602)</f>
        <v>345.12209999999999</v>
      </c>
      <c r="V1602" s="30">
        <f>IF(T1602="",0,U1602/LISTAS[[#This Row],[VENTA NETA]]-1)</f>
        <v>0</v>
      </c>
      <c r="X1602" s="25">
        <v>76.703999999999994</v>
      </c>
      <c r="Y1602" s="31">
        <f>IFERROR(LISTAS[[#This Row],[COSTO]]/X1602-1,"")</f>
        <v>3.4994015957446809</v>
      </c>
    </row>
    <row r="1603" spans="1:25" x14ac:dyDescent="0.2">
      <c r="A1603" s="6" t="s">
        <v>2488</v>
      </c>
      <c r="B1603" t="s">
        <v>2415</v>
      </c>
      <c r="C1603" t="s">
        <v>2215</v>
      </c>
      <c r="D1603" t="s">
        <v>2215</v>
      </c>
      <c r="E1603" s="2">
        <v>1836.18</v>
      </c>
      <c r="F1603" s="6" t="str">
        <f>+_xlfn.XLOOKUP(LISTAS[[#This Row],[ID]],_01_CODIGOS_Y_COSTOS_xlsm[Producto y N°],_01_CODIGOS_Y_COSTOS_xlsm[FABRICA],"",0,1)</f>
        <v>SKOTNICA</v>
      </c>
      <c r="G1603" s="13">
        <f>LISTAS[[#This Row],[Precio]]*(1-0.46)*(1-IF($C$3520="",0,$C$3520))</f>
        <v>743.65290000000005</v>
      </c>
      <c r="H1603" s="1">
        <f>+_xlfn.XLOOKUP(LISTAS[[#This Row],[ID]],_01_CODIGOS_Y_COSTOS_xlsm[Producto y N°],_01_CODIGOS_Y_COSTOS_xlsm[COSTO],0,0,1)</f>
        <v>493.6721</v>
      </c>
      <c r="I1603" s="115">
        <f>+IFERROR(LISTAS[[#This Row],[VENTA NETA]]/LISTAS[[#This Row],[COSTO]]-1,0)</f>
        <v>0.50637011895142559</v>
      </c>
      <c r="J1603" s="33" t="str">
        <f>IFERROR(VLOOKUP(LISTAS[[#This Row],[ID]],_01_CODIGOS_Y_COSTOS_xlsm[[Producto y N°]:[CODIGO]],2,0),"")</f>
        <v>D01I00203551</v>
      </c>
      <c r="M1603" s="22">
        <v>0.2</v>
      </c>
      <c r="N1603" s="23">
        <f>+LISTAS[[#This Row],[Precio]]+(LISTAS[[#This Row],[Precio]]*M1603)</f>
        <v>2203.4160000000002</v>
      </c>
      <c r="O1603" s="24">
        <f t="shared" si="40"/>
        <v>892.38348000000019</v>
      </c>
      <c r="Q1603" s="21">
        <f>IFERROR(O1603/LISTAS[[#This Row],[COSTO]]-1,"")</f>
        <v>0.80764414274171092</v>
      </c>
      <c r="R1603" t="str">
        <f>+LISTAS[[#This Row],[ID]]</f>
        <v>SUPLEMENTO 0,835x51</v>
      </c>
      <c r="T1603" s="29"/>
      <c r="U1603" s="25">
        <f>LISTAS[[#This Row],[COSTO]]+(LISTAS[[#This Row],[COSTO]]*T1603)</f>
        <v>493.6721</v>
      </c>
      <c r="V1603" s="30">
        <f>IF(T1603="",0,U1603/LISTAS[[#This Row],[VENTA NETA]]-1)</f>
        <v>0</v>
      </c>
      <c r="X1603" s="25">
        <v>85.727999999999994</v>
      </c>
      <c r="Y1603" s="31">
        <f>IFERROR(LISTAS[[#This Row],[COSTO]]/X1603-1,"")</f>
        <v>4.7585864594998135</v>
      </c>
    </row>
    <row r="1604" spans="1:25" x14ac:dyDescent="0.2">
      <c r="A1604" s="6" t="s">
        <v>2489</v>
      </c>
      <c r="B1604" t="s">
        <v>2415</v>
      </c>
      <c r="C1604" t="s">
        <v>2217</v>
      </c>
      <c r="D1604" t="s">
        <v>2217</v>
      </c>
      <c r="E1604" s="2">
        <v>1524.14</v>
      </c>
      <c r="F1604" s="6" t="str">
        <f>+_xlfn.XLOOKUP(LISTAS[[#This Row],[ID]],_01_CODIGOS_Y_COSTOS_xlsm[Producto y N°],_01_CODIGOS_Y_COSTOS_xlsm[FABRICA],"",0,1)</f>
        <v>SKOTNICA</v>
      </c>
      <c r="G1604" s="13">
        <f>LISTAS[[#This Row],[Precio]]*(1-0.46)*(1-IF($C$3520="",0,$C$3520))</f>
        <v>617.27670000000012</v>
      </c>
      <c r="H1604" s="1">
        <f>+_xlfn.XLOOKUP(LISTAS[[#This Row],[ID]],_01_CODIGOS_Y_COSTOS_xlsm[Producto y N°],_01_CODIGOS_Y_COSTOS_xlsm[COSTO],0,0,1)</f>
        <v>409.77960000000002</v>
      </c>
      <c r="I1604" s="115">
        <f>+IFERROR(LISTAS[[#This Row],[VENTA NETA]]/LISTAS[[#This Row],[COSTO]]-1,0)</f>
        <v>0.50636268862578837</v>
      </c>
      <c r="J1604" s="33" t="str">
        <f>IFERROR(VLOOKUP(LISTAS[[#This Row],[ID]],_01_CODIGOS_Y_COSTOS_xlsm[[Producto y N°]:[CODIGO]],2,0),"")</f>
        <v>D01I0013644</v>
      </c>
      <c r="M1604" s="22">
        <v>0.2</v>
      </c>
      <c r="N1604" s="23">
        <f>+LISTAS[[#This Row],[Precio]]+(LISTAS[[#This Row],[Precio]]*M1604)</f>
        <v>1828.9680000000001</v>
      </c>
      <c r="O1604" s="24">
        <f t="shared" si="40"/>
        <v>740.7320400000001</v>
      </c>
      <c r="Q1604" s="21">
        <f>IFERROR(O1604/LISTAS[[#This Row],[COSTO]]-1,"")</f>
        <v>0.80763522635094587</v>
      </c>
      <c r="R1604" t="str">
        <f>+LISTAS[[#This Row],[ID]]</f>
        <v>SUPLEMENTO 0,836x44</v>
      </c>
      <c r="T1604" s="29"/>
      <c r="U1604" s="25">
        <f>LISTAS[[#This Row],[COSTO]]+(LISTAS[[#This Row],[COSTO]]*T1604)</f>
        <v>409.77960000000002</v>
      </c>
      <c r="V1604" s="30">
        <f>IF(T1604="",0,U1604/LISTAS[[#This Row],[VENTA NETA]]-1)</f>
        <v>0</v>
      </c>
      <c r="X1604" s="25">
        <v>76.703999999999994</v>
      </c>
      <c r="Y1604" s="31">
        <f>IFERROR(LISTAS[[#This Row],[COSTO]]/X1604-1,"")</f>
        <v>4.3423498122653319</v>
      </c>
    </row>
    <row r="1605" spans="1:25" x14ac:dyDescent="0.2">
      <c r="A1605" s="6" t="s">
        <v>2490</v>
      </c>
      <c r="B1605" t="s">
        <v>2415</v>
      </c>
      <c r="C1605" t="s">
        <v>2219</v>
      </c>
      <c r="D1605" t="s">
        <v>2219</v>
      </c>
      <c r="E1605" s="2">
        <v>1836.18</v>
      </c>
      <c r="F1605" s="6" t="str">
        <f>+_xlfn.XLOOKUP(LISTAS[[#This Row],[ID]],_01_CODIGOS_Y_COSTOS_xlsm[Producto y N°],_01_CODIGOS_Y_COSTOS_xlsm[FABRICA],"",0,1)</f>
        <v>SKOTNICA</v>
      </c>
      <c r="G1605" s="13">
        <f>LISTAS[[#This Row],[Precio]]*(1-0.46)*(1-IF($C$3520="",0,$C$3520))</f>
        <v>743.65290000000005</v>
      </c>
      <c r="H1605" s="1">
        <f>+_xlfn.XLOOKUP(LISTAS[[#This Row],[ID]],_01_CODIGOS_Y_COSTOS_xlsm[Producto y N°],_01_CODIGOS_Y_COSTOS_xlsm[COSTO],0,0,1)</f>
        <v>493.6721</v>
      </c>
      <c r="I1605" s="115">
        <f>+IFERROR(LISTAS[[#This Row],[VENTA NETA]]/LISTAS[[#This Row],[COSTO]]-1,0)</f>
        <v>0.50637011895142559</v>
      </c>
      <c r="J1605" s="33" t="str">
        <f>IFERROR(VLOOKUP(LISTAS[[#This Row],[ID]],_01_CODIGOS_Y_COSTOS_xlsm[[Producto y N°]:[CODIGO]],2,0),"")</f>
        <v>D01I00203652</v>
      </c>
      <c r="M1605" s="22">
        <v>0.2</v>
      </c>
      <c r="N1605" s="23">
        <f>+LISTAS[[#This Row],[Precio]]+(LISTAS[[#This Row],[Precio]]*M1605)</f>
        <v>2203.4160000000002</v>
      </c>
      <c r="O1605" s="24">
        <f t="shared" si="40"/>
        <v>892.38348000000019</v>
      </c>
      <c r="Q1605" s="21">
        <f>IFERROR(O1605/LISTAS[[#This Row],[COSTO]]-1,"")</f>
        <v>0.80764414274171092</v>
      </c>
      <c r="R1605" t="str">
        <f>+LISTAS[[#This Row],[ID]]</f>
        <v>SUPLEMENTO 0,836x52</v>
      </c>
      <c r="T1605" s="29"/>
      <c r="U1605" s="25">
        <f>LISTAS[[#This Row],[COSTO]]+(LISTAS[[#This Row],[COSTO]]*T1605)</f>
        <v>493.6721</v>
      </c>
      <c r="V1605" s="30">
        <f>IF(T1605="",0,U1605/LISTAS[[#This Row],[VENTA NETA]]-1)</f>
        <v>0</v>
      </c>
      <c r="X1605" s="25">
        <v>85.727999999999994</v>
      </c>
      <c r="Y1605" s="31">
        <f>IFERROR(LISTAS[[#This Row],[COSTO]]/X1605-1,"")</f>
        <v>4.7585864594998135</v>
      </c>
    </row>
    <row r="1606" spans="1:25" x14ac:dyDescent="0.2">
      <c r="A1606" s="6" t="s">
        <v>2491</v>
      </c>
      <c r="B1606" t="s">
        <v>2415</v>
      </c>
      <c r="C1606" t="s">
        <v>2221</v>
      </c>
      <c r="D1606" t="s">
        <v>2221</v>
      </c>
      <c r="E1606" s="2">
        <v>1524.14</v>
      </c>
      <c r="F1606" s="6" t="str">
        <f>+_xlfn.XLOOKUP(LISTAS[[#This Row],[ID]],_01_CODIGOS_Y_COSTOS_xlsm[Producto y N°],_01_CODIGOS_Y_COSTOS_xlsm[FABRICA],"",0,1)</f>
        <v>SKOTNICA</v>
      </c>
      <c r="G1606" s="13">
        <f>LISTAS[[#This Row],[Precio]]*(1-0.46)*(1-IF($C$3520="",0,$C$3520))</f>
        <v>617.27670000000012</v>
      </c>
      <c r="H1606" s="1">
        <f>+_xlfn.XLOOKUP(LISTAS[[#This Row],[ID]],_01_CODIGOS_Y_COSTOS_xlsm[Producto y N°],_01_CODIGOS_Y_COSTOS_xlsm[COSTO],0,0,1)</f>
        <v>409.77960000000002</v>
      </c>
      <c r="I1606" s="115">
        <f>+IFERROR(LISTAS[[#This Row],[VENTA NETA]]/LISTAS[[#This Row],[COSTO]]-1,0)</f>
        <v>0.50636268862578837</v>
      </c>
      <c r="J1606" s="33" t="str">
        <f>IFERROR(VLOOKUP(LISTAS[[#This Row],[ID]],_01_CODIGOS_Y_COSTOS_xlsm[[Producto y N°]:[CODIGO]],2,0),"")</f>
        <v>D01I0013745</v>
      </c>
      <c r="M1606" s="22">
        <v>0.2</v>
      </c>
      <c r="N1606" s="23">
        <f>+LISTAS[[#This Row],[Precio]]+(LISTAS[[#This Row],[Precio]]*M1606)</f>
        <v>1828.9680000000001</v>
      </c>
      <c r="O1606" s="24">
        <f t="shared" si="40"/>
        <v>740.7320400000001</v>
      </c>
      <c r="Q1606" s="21">
        <f>IFERROR(O1606/LISTAS[[#This Row],[COSTO]]-1,"")</f>
        <v>0.80763522635094587</v>
      </c>
      <c r="R1606" t="str">
        <f>+LISTAS[[#This Row],[ID]]</f>
        <v>SUPLEMENTO 0,837x45</v>
      </c>
      <c r="T1606" s="29"/>
      <c r="U1606" s="25">
        <f>LISTAS[[#This Row],[COSTO]]+(LISTAS[[#This Row],[COSTO]]*T1606)</f>
        <v>409.77960000000002</v>
      </c>
      <c r="V1606" s="30">
        <f>IF(T1606="",0,U1606/LISTAS[[#This Row],[VENTA NETA]]-1)</f>
        <v>0</v>
      </c>
      <c r="X1606" s="25">
        <v>76.703999999999994</v>
      </c>
      <c r="Y1606" s="31">
        <f>IFERROR(LISTAS[[#This Row],[COSTO]]/X1606-1,"")</f>
        <v>4.3423498122653319</v>
      </c>
    </row>
    <row r="1607" spans="1:25" x14ac:dyDescent="0.2">
      <c r="A1607" s="6" t="s">
        <v>2492</v>
      </c>
      <c r="B1607" t="s">
        <v>2415</v>
      </c>
      <c r="C1607" t="s">
        <v>2223</v>
      </c>
      <c r="D1607" t="s">
        <v>2223</v>
      </c>
      <c r="E1607" s="2">
        <v>1839.32</v>
      </c>
      <c r="F1607" s="6" t="str">
        <f>+_xlfn.XLOOKUP(LISTAS[[#This Row],[ID]],_01_CODIGOS_Y_COSTOS_xlsm[Producto y N°],_01_CODIGOS_Y_COSTOS_xlsm[FABRICA],"",0,1)</f>
        <v>SKOTNICA</v>
      </c>
      <c r="G1607" s="13">
        <f>LISTAS[[#This Row],[Precio]]*(1-0.46)*(1-IF($C$3520="",0,$C$3520))</f>
        <v>744.92460000000005</v>
      </c>
      <c r="H1607" s="1">
        <f>+_xlfn.XLOOKUP(LISTAS[[#This Row],[ID]],_01_CODIGOS_Y_COSTOS_xlsm[Producto y N°],_01_CODIGOS_Y_COSTOS_xlsm[COSTO],0,0,1)</f>
        <v>494.51679999999999</v>
      </c>
      <c r="I1607" s="115">
        <f>+IFERROR(LISTAS[[#This Row],[VENTA NETA]]/LISTAS[[#This Row],[COSTO]]-1,0)</f>
        <v>0.5063686410653796</v>
      </c>
      <c r="J1607" s="33" t="str">
        <f>IFERROR(VLOOKUP(LISTAS[[#This Row],[ID]],_01_CODIGOS_Y_COSTOS_xlsm[[Producto y N°]:[CODIGO]],2,0),"")</f>
        <v>D01I00203753</v>
      </c>
      <c r="M1607" s="22">
        <v>0.2</v>
      </c>
      <c r="N1607" s="23">
        <f>+LISTAS[[#This Row],[Precio]]+(LISTAS[[#This Row],[Precio]]*M1607)</f>
        <v>2207.1840000000002</v>
      </c>
      <c r="O1607" s="24">
        <f t="shared" si="40"/>
        <v>893.90952000000016</v>
      </c>
      <c r="Q1607" s="21">
        <f>IFERROR(O1607/LISTAS[[#This Row],[COSTO]]-1,"")</f>
        <v>0.80764236927845556</v>
      </c>
      <c r="R1607" t="str">
        <f>+LISTAS[[#This Row],[ID]]</f>
        <v>SUPLEMENTO 0,837x53</v>
      </c>
      <c r="T1607" s="29"/>
      <c r="U1607" s="25">
        <f>LISTAS[[#This Row],[COSTO]]+(LISTAS[[#This Row],[COSTO]]*T1607)</f>
        <v>494.51679999999999</v>
      </c>
      <c r="V1607" s="30">
        <f>IF(T1607="",0,U1607/LISTAS[[#This Row],[VENTA NETA]]-1)</f>
        <v>0</v>
      </c>
      <c r="X1607" s="25">
        <v>85.727999999999994</v>
      </c>
      <c r="Y1607" s="31">
        <f>IFERROR(LISTAS[[#This Row],[COSTO]]/X1607-1,"")</f>
        <v>4.7684397163120567</v>
      </c>
    </row>
    <row r="1608" spans="1:25" x14ac:dyDescent="0.2">
      <c r="A1608" s="6" t="s">
        <v>2493</v>
      </c>
      <c r="B1608" t="s">
        <v>2415</v>
      </c>
      <c r="C1608" t="s">
        <v>2225</v>
      </c>
      <c r="D1608" t="s">
        <v>2225</v>
      </c>
      <c r="E1608" s="2">
        <v>1524.14</v>
      </c>
      <c r="F1608" s="6" t="str">
        <f>+_xlfn.XLOOKUP(LISTAS[[#This Row],[ID]],_01_CODIGOS_Y_COSTOS_xlsm[Producto y N°],_01_CODIGOS_Y_COSTOS_xlsm[FABRICA],"",0,1)</f>
        <v>SKOTNICA</v>
      </c>
      <c r="G1608" s="13">
        <f>LISTAS[[#This Row],[Precio]]*(1-0.46)*(1-IF($C$3520="",0,$C$3520))</f>
        <v>617.27670000000012</v>
      </c>
      <c r="H1608" s="1">
        <f>+_xlfn.XLOOKUP(LISTAS[[#This Row],[ID]],_01_CODIGOS_Y_COSTOS_xlsm[Producto y N°],_01_CODIGOS_Y_COSTOS_xlsm[COSTO],0,0,1)</f>
        <v>409.77960000000002</v>
      </c>
      <c r="I1608" s="115">
        <f>+IFERROR(LISTAS[[#This Row],[VENTA NETA]]/LISTAS[[#This Row],[COSTO]]-1,0)</f>
        <v>0.50636268862578837</v>
      </c>
      <c r="J1608" s="33" t="str">
        <f>IFERROR(VLOOKUP(LISTAS[[#This Row],[ID]],_01_CODIGOS_Y_COSTOS_xlsm[[Producto y N°]:[CODIGO]],2,0),"")</f>
        <v>D01I0013846</v>
      </c>
      <c r="M1608" s="22">
        <v>0.2</v>
      </c>
      <c r="N1608" s="23">
        <f>+LISTAS[[#This Row],[Precio]]+(LISTAS[[#This Row],[Precio]]*M1608)</f>
        <v>1828.9680000000001</v>
      </c>
      <c r="O1608" s="24">
        <f t="shared" si="40"/>
        <v>740.7320400000001</v>
      </c>
      <c r="Q1608" s="21">
        <f>IFERROR(O1608/LISTAS[[#This Row],[COSTO]]-1,"")</f>
        <v>0.80763522635094587</v>
      </c>
      <c r="R1608" t="str">
        <f>+LISTAS[[#This Row],[ID]]</f>
        <v>SUPLEMENTO 0,838x46</v>
      </c>
      <c r="T1608" s="29"/>
      <c r="U1608" s="25">
        <f>LISTAS[[#This Row],[COSTO]]+(LISTAS[[#This Row],[COSTO]]*T1608)</f>
        <v>409.77960000000002</v>
      </c>
      <c r="V1608" s="30">
        <f>IF(T1608="",0,U1608/LISTAS[[#This Row],[VENTA NETA]]-1)</f>
        <v>0</v>
      </c>
      <c r="X1608" s="25">
        <v>76.703999999999994</v>
      </c>
      <c r="Y1608" s="31">
        <f>IFERROR(LISTAS[[#This Row],[COSTO]]/X1608-1,"")</f>
        <v>4.3423498122653319</v>
      </c>
    </row>
    <row r="1609" spans="1:25" x14ac:dyDescent="0.2">
      <c r="A1609" s="6" t="s">
        <v>2494</v>
      </c>
      <c r="B1609" t="s">
        <v>2415</v>
      </c>
      <c r="C1609" t="s">
        <v>2227</v>
      </c>
      <c r="D1609" t="s">
        <v>2227</v>
      </c>
      <c r="E1609" s="2">
        <v>2137.5700000000002</v>
      </c>
      <c r="F1609" s="6" t="str">
        <f>+_xlfn.XLOOKUP(LISTAS[[#This Row],[ID]],_01_CODIGOS_Y_COSTOS_xlsm[Producto y N°],_01_CODIGOS_Y_COSTOS_xlsm[FABRICA],"",0,1)</f>
        <v>SKOTNICA</v>
      </c>
      <c r="G1609" s="13">
        <f>LISTAS[[#This Row],[Precio]]*(1-0.46)*(1-IF($C$3520="",0,$C$3520))</f>
        <v>865.71585000000005</v>
      </c>
      <c r="H1609" s="1">
        <f>+_xlfn.XLOOKUP(LISTAS[[#This Row],[ID]],_01_CODIGOS_Y_COSTOS_xlsm[Producto y N°],_01_CODIGOS_Y_COSTOS_xlsm[COSTO],0,0,1)</f>
        <v>574.70519999999999</v>
      </c>
      <c r="I1609" s="115">
        <f>+IFERROR(LISTAS[[#This Row],[VENTA NETA]]/LISTAS[[#This Row],[COSTO]]-1,0)</f>
        <v>0.50636508944063863</v>
      </c>
      <c r="J1609" s="33" t="str">
        <f>IFERROR(VLOOKUP(LISTAS[[#This Row],[ID]],_01_CODIGOS_Y_COSTOS_xlsm[[Producto y N°]:[CODIGO]],2,0),"")</f>
        <v>D01I00203854</v>
      </c>
      <c r="M1609" s="22">
        <v>0.2</v>
      </c>
      <c r="N1609" s="23">
        <f>+LISTAS[[#This Row],[Precio]]+(LISTAS[[#This Row],[Precio]]*M1609)</f>
        <v>2565.0840000000003</v>
      </c>
      <c r="O1609" s="24">
        <f t="shared" si="40"/>
        <v>1038.8590200000001</v>
      </c>
      <c r="Q1609" s="21">
        <f>IFERROR(O1609/LISTAS[[#This Row],[COSTO]]-1,"")</f>
        <v>0.8076381073287664</v>
      </c>
      <c r="R1609" t="str">
        <f>+LISTAS[[#This Row],[ID]]</f>
        <v>SUPLEMENTO 0,838x54</v>
      </c>
      <c r="T1609" s="29"/>
      <c r="U1609" s="25">
        <f>LISTAS[[#This Row],[COSTO]]+(LISTAS[[#This Row],[COSTO]]*T1609)</f>
        <v>574.70519999999999</v>
      </c>
      <c r="V1609" s="30">
        <f>IF(T1609="",0,U1609/LISTAS[[#This Row],[VENTA NETA]]-1)</f>
        <v>0</v>
      </c>
      <c r="X1609" s="25">
        <v>90.24</v>
      </c>
      <c r="Y1609" s="31">
        <f>IFERROR(LISTAS[[#This Row],[COSTO]]/X1609-1,"")</f>
        <v>5.3686303191489362</v>
      </c>
    </row>
    <row r="1610" spans="1:25" x14ac:dyDescent="0.2">
      <c r="A1610" s="6" t="s">
        <v>2495</v>
      </c>
      <c r="B1610" t="s">
        <v>2415</v>
      </c>
      <c r="C1610" t="s">
        <v>2229</v>
      </c>
      <c r="D1610" t="s">
        <v>2229</v>
      </c>
      <c r="E1610" s="2">
        <v>1530.19</v>
      </c>
      <c r="F1610" s="6" t="str">
        <f>+_xlfn.XLOOKUP(LISTAS[[#This Row],[ID]],_01_CODIGOS_Y_COSTOS_xlsm[Producto y N°],_01_CODIGOS_Y_COSTOS_xlsm[FABRICA],"",0,1)</f>
        <v>SKOTNICA</v>
      </c>
      <c r="G1610" s="13">
        <f>LISTAS[[#This Row],[Precio]]*(1-0.46)*(1-IF($C$3520="",0,$C$3520))</f>
        <v>619.7269500000001</v>
      </c>
      <c r="H1610" s="1">
        <f>+_xlfn.XLOOKUP(LISTAS[[#This Row],[ID]],_01_CODIGOS_Y_COSTOS_xlsm[Producto y N°],_01_CODIGOS_Y_COSTOS_xlsm[COSTO],0,0,1)</f>
        <v>411.4042</v>
      </c>
      <c r="I1610" s="115">
        <f>+IFERROR(LISTAS[[#This Row],[VENTA NETA]]/LISTAS[[#This Row],[COSTO]]-1,0)</f>
        <v>0.5063700127514501</v>
      </c>
      <c r="J1610" s="33" t="str">
        <f>IFERROR(VLOOKUP(LISTAS[[#This Row],[ID]],_01_CODIGOS_Y_COSTOS_xlsm[[Producto y N°]:[CODIGO]],2,0),"")</f>
        <v>D01I0013947</v>
      </c>
      <c r="M1610" s="22">
        <v>0.2</v>
      </c>
      <c r="N1610" s="23">
        <f>+LISTAS[[#This Row],[Precio]]+(LISTAS[[#This Row],[Precio]]*M1610)</f>
        <v>1836.2280000000001</v>
      </c>
      <c r="O1610" s="24">
        <f t="shared" si="40"/>
        <v>743.67234000000008</v>
      </c>
      <c r="Q1610" s="21">
        <f>IFERROR(O1610/LISTAS[[#This Row],[COSTO]]-1,"")</f>
        <v>0.8076440153017399</v>
      </c>
      <c r="R1610" t="str">
        <f>+LISTAS[[#This Row],[ID]]</f>
        <v>SUPLEMENTO 0,839x47</v>
      </c>
      <c r="T1610" s="29"/>
      <c r="U1610" s="25">
        <f>LISTAS[[#This Row],[COSTO]]+(LISTAS[[#This Row],[COSTO]]*T1610)</f>
        <v>411.4042</v>
      </c>
      <c r="V1610" s="30">
        <f>IF(T1610="",0,U1610/LISTAS[[#This Row],[VENTA NETA]]-1)</f>
        <v>0</v>
      </c>
      <c r="X1610" s="25">
        <v>76.703999999999994</v>
      </c>
      <c r="Y1610" s="31">
        <f>IFERROR(LISTAS[[#This Row],[COSTO]]/X1610-1,"")</f>
        <v>4.3635299332498958</v>
      </c>
    </row>
    <row r="1611" spans="1:25" x14ac:dyDescent="0.2">
      <c r="A1611" s="6" t="s">
        <v>2496</v>
      </c>
      <c r="B1611" t="s">
        <v>2415</v>
      </c>
      <c r="C1611" t="s">
        <v>2231</v>
      </c>
      <c r="D1611" t="s">
        <v>2231</v>
      </c>
      <c r="E1611" s="2">
        <v>2140.7199999999998</v>
      </c>
      <c r="F1611" s="6" t="str">
        <f>+_xlfn.XLOOKUP(LISTAS[[#This Row],[ID]],_01_CODIGOS_Y_COSTOS_xlsm[Producto y N°],_01_CODIGOS_Y_COSTOS_xlsm[FABRICA],"",0,1)</f>
        <v>SKOTNICA</v>
      </c>
      <c r="G1611" s="13">
        <f>LISTAS[[#This Row],[Precio]]*(1-0.46)*(1-IF($C$3520="",0,$C$3520))</f>
        <v>866.99159999999983</v>
      </c>
      <c r="H1611" s="1">
        <f>+_xlfn.XLOOKUP(LISTAS[[#This Row],[ID]],_01_CODIGOS_Y_COSTOS_xlsm[Producto y N°],_01_CODIGOS_Y_COSTOS_xlsm[COSTO],0,0,1)</f>
        <v>575.54999999999995</v>
      </c>
      <c r="I1611" s="115">
        <f>+IFERROR(LISTAS[[#This Row],[VENTA NETA]]/LISTAS[[#This Row],[COSTO]]-1,0)</f>
        <v>0.50637060203283801</v>
      </c>
      <c r="J1611" s="33" t="str">
        <f>IFERROR(VLOOKUP(LISTAS[[#This Row],[ID]],_01_CODIGOS_Y_COSTOS_xlsm[[Producto y N°]:[CODIGO]],2,0),"")</f>
        <v>D01I00203955</v>
      </c>
      <c r="M1611" s="22">
        <v>0.2</v>
      </c>
      <c r="N1611" s="23">
        <f>+LISTAS[[#This Row],[Precio]]+(LISTAS[[#This Row],[Precio]]*M1611)</f>
        <v>2568.8639999999996</v>
      </c>
      <c r="O1611" s="24">
        <f t="shared" si="40"/>
        <v>1040.3899199999998</v>
      </c>
      <c r="Q1611" s="21">
        <f>IFERROR(O1611/LISTAS[[#This Row],[COSTO]]-1,"")</f>
        <v>0.80764472243940566</v>
      </c>
      <c r="R1611" t="str">
        <f>+LISTAS[[#This Row],[ID]]</f>
        <v>SUPLEMENTO 0,839x55</v>
      </c>
      <c r="T1611" s="29"/>
      <c r="U1611" s="25">
        <f>LISTAS[[#This Row],[COSTO]]+(LISTAS[[#This Row],[COSTO]]*T1611)</f>
        <v>575.54999999999995</v>
      </c>
      <c r="V1611" s="30">
        <f>IF(T1611="",0,U1611/LISTAS[[#This Row],[VENTA NETA]]-1)</f>
        <v>0</v>
      </c>
      <c r="X1611" s="25">
        <v>90.24</v>
      </c>
      <c r="Y1611" s="31">
        <f>IFERROR(LISTAS[[#This Row],[COSTO]]/X1611-1,"")</f>
        <v>5.3779920212765955</v>
      </c>
    </row>
    <row r="1612" spans="1:25" x14ac:dyDescent="0.2">
      <c r="A1612" s="6" t="s">
        <v>2497</v>
      </c>
      <c r="B1612" t="s">
        <v>2415</v>
      </c>
      <c r="C1612" t="s">
        <v>2233</v>
      </c>
      <c r="D1612" t="s">
        <v>2233</v>
      </c>
      <c r="E1612" s="2">
        <v>1530.19</v>
      </c>
      <c r="F1612" s="6" t="str">
        <f>+_xlfn.XLOOKUP(LISTAS[[#This Row],[ID]],_01_CODIGOS_Y_COSTOS_xlsm[Producto y N°],_01_CODIGOS_Y_COSTOS_xlsm[FABRICA],"",0,1)</f>
        <v>SKOTNICA</v>
      </c>
      <c r="G1612" s="13">
        <f>LISTAS[[#This Row],[Precio]]*(1-0.46)*(1-IF($C$3520="",0,$C$3520))</f>
        <v>619.7269500000001</v>
      </c>
      <c r="H1612" s="1">
        <f>+_xlfn.XLOOKUP(LISTAS[[#This Row],[ID]],_01_CODIGOS_Y_COSTOS_xlsm[Producto y N°],_01_CODIGOS_Y_COSTOS_xlsm[COSTO],0,0,1)</f>
        <v>411.4042</v>
      </c>
      <c r="I1612" s="115">
        <f>+IFERROR(LISTAS[[#This Row],[VENTA NETA]]/LISTAS[[#This Row],[COSTO]]-1,0)</f>
        <v>0.5063700127514501</v>
      </c>
      <c r="J1612" s="33" t="str">
        <f>IFERROR(VLOOKUP(LISTAS[[#This Row],[ID]],_01_CODIGOS_Y_COSTOS_xlsm[[Producto y N°]:[CODIGO]],2,0),"")</f>
        <v>D01I0014048</v>
      </c>
      <c r="M1612" s="22">
        <v>0.2</v>
      </c>
      <c r="N1612" s="23">
        <f>+LISTAS[[#This Row],[Precio]]+(LISTAS[[#This Row],[Precio]]*M1612)</f>
        <v>1836.2280000000001</v>
      </c>
      <c r="O1612" s="24">
        <f t="shared" si="40"/>
        <v>743.67234000000008</v>
      </c>
      <c r="Q1612" s="21">
        <f>IFERROR(O1612/LISTAS[[#This Row],[COSTO]]-1,"")</f>
        <v>0.8076440153017399</v>
      </c>
      <c r="R1612" t="str">
        <f>+LISTAS[[#This Row],[ID]]</f>
        <v>SUPLEMENTO 0,840x48</v>
      </c>
      <c r="T1612" s="29"/>
      <c r="U1612" s="25">
        <f>LISTAS[[#This Row],[COSTO]]+(LISTAS[[#This Row],[COSTO]]*T1612)</f>
        <v>411.4042</v>
      </c>
      <c r="V1612" s="30">
        <f>IF(T1612="",0,U1612/LISTAS[[#This Row],[VENTA NETA]]-1)</f>
        <v>0</v>
      </c>
      <c r="X1612" s="25">
        <v>81.215999999999994</v>
      </c>
      <c r="Y1612" s="31">
        <f>IFERROR(LISTAS[[#This Row],[COSTO]]/X1612-1,"")</f>
        <v>4.0655560480693467</v>
      </c>
    </row>
    <row r="1613" spans="1:25" x14ac:dyDescent="0.2">
      <c r="A1613" s="6" t="s">
        <v>2498</v>
      </c>
      <c r="B1613" t="s">
        <v>2415</v>
      </c>
      <c r="C1613" t="s">
        <v>2235</v>
      </c>
      <c r="D1613" t="s">
        <v>2235</v>
      </c>
      <c r="E1613" s="2">
        <v>2140.7199999999998</v>
      </c>
      <c r="F1613" s="6" t="str">
        <f>+_xlfn.XLOOKUP(LISTAS[[#This Row],[ID]],_01_CODIGOS_Y_COSTOS_xlsm[Producto y N°],_01_CODIGOS_Y_COSTOS_xlsm[FABRICA],"",0,1)</f>
        <v>SKOTNICA</v>
      </c>
      <c r="G1613" s="13">
        <f>LISTAS[[#This Row],[Precio]]*(1-0.46)*(1-IF($C$3520="",0,$C$3520))</f>
        <v>866.99159999999983</v>
      </c>
      <c r="H1613" s="1">
        <f>+_xlfn.XLOOKUP(LISTAS[[#This Row],[ID]],_01_CODIGOS_Y_COSTOS_xlsm[Producto y N°],_01_CODIGOS_Y_COSTOS_xlsm[COSTO],0,0,1)</f>
        <v>575.54999999999995</v>
      </c>
      <c r="I1613" s="115">
        <f>+IFERROR(LISTAS[[#This Row],[VENTA NETA]]/LISTAS[[#This Row],[COSTO]]-1,0)</f>
        <v>0.50637060203283801</v>
      </c>
      <c r="J1613" s="33" t="str">
        <f>IFERROR(VLOOKUP(LISTAS[[#This Row],[ID]],_01_CODIGOS_Y_COSTOS_xlsm[[Producto y N°]:[CODIGO]],2,0),"")</f>
        <v>D01I00204056</v>
      </c>
      <c r="M1613" s="22">
        <v>0.2</v>
      </c>
      <c r="N1613" s="23">
        <f>+LISTAS[[#This Row],[Precio]]+(LISTAS[[#This Row],[Precio]]*M1613)</f>
        <v>2568.8639999999996</v>
      </c>
      <c r="O1613" s="24">
        <f t="shared" si="40"/>
        <v>1040.3899199999998</v>
      </c>
      <c r="Q1613" s="21">
        <f>IFERROR(O1613/LISTAS[[#This Row],[COSTO]]-1,"")</f>
        <v>0.80764472243940566</v>
      </c>
      <c r="R1613" t="str">
        <f>+LISTAS[[#This Row],[ID]]</f>
        <v>SUPLEMENTO 0,840x56</v>
      </c>
      <c r="T1613" s="29"/>
      <c r="U1613" s="25">
        <f>LISTAS[[#This Row],[COSTO]]+(LISTAS[[#This Row],[COSTO]]*T1613)</f>
        <v>575.54999999999995</v>
      </c>
      <c r="V1613" s="30">
        <f>IF(T1613="",0,U1613/LISTAS[[#This Row],[VENTA NETA]]-1)</f>
        <v>0</v>
      </c>
      <c r="X1613" s="25">
        <v>90.24</v>
      </c>
      <c r="Y1613" s="31">
        <f>IFERROR(LISTAS[[#This Row],[COSTO]]/X1613-1,"")</f>
        <v>5.3779920212765955</v>
      </c>
    </row>
    <row r="1614" spans="1:25" x14ac:dyDescent="0.2">
      <c r="A1614" s="6" t="s">
        <v>2499</v>
      </c>
      <c r="B1614" t="s">
        <v>2415</v>
      </c>
      <c r="C1614" t="s">
        <v>2237</v>
      </c>
      <c r="D1614" t="s">
        <v>2237</v>
      </c>
      <c r="E1614" s="2">
        <v>1796.78</v>
      </c>
      <c r="F1614" s="6" t="str">
        <f>+_xlfn.XLOOKUP(LISTAS[[#This Row],[ID]],_01_CODIGOS_Y_COSTOS_xlsm[Producto y N°],_01_CODIGOS_Y_COSTOS_xlsm[FABRICA],"",0,1)</f>
        <v>SKOTNICA</v>
      </c>
      <c r="G1614" s="13">
        <f>LISTAS[[#This Row],[Precio]]*(1-0.46)*(1-IF($C$3520="",0,$C$3520))</f>
        <v>727.69590000000005</v>
      </c>
      <c r="H1614" s="1">
        <f>+_xlfn.XLOOKUP(LISTAS[[#This Row],[ID]],_01_CODIGOS_Y_COSTOS_xlsm[Producto y N°],_01_CODIGOS_Y_COSTOS_xlsm[COSTO],0,0,1)</f>
        <v>483.07990000000001</v>
      </c>
      <c r="I1614" s="115">
        <f>+IFERROR(LISTAS[[#This Row],[VENTA NETA]]/LISTAS[[#This Row],[COSTO]]-1,0)</f>
        <v>0.50636758018704575</v>
      </c>
      <c r="J1614" s="33" t="str">
        <f>IFERROR(VLOOKUP(LISTAS[[#This Row],[ID]],_01_CODIGOS_Y_COSTOS_xlsm[[Producto y N°]:[CODIGO]],2,0),"")</f>
        <v>D01I0014149</v>
      </c>
      <c r="M1614" s="22">
        <v>0.2</v>
      </c>
      <c r="N1614" s="23">
        <f>+LISTAS[[#This Row],[Precio]]+(LISTAS[[#This Row],[Precio]]*M1614)</f>
        <v>2156.136</v>
      </c>
      <c r="O1614" s="24">
        <f t="shared" si="40"/>
        <v>873.23508000000015</v>
      </c>
      <c r="Q1614" s="21">
        <f>IFERROR(O1614/LISTAS[[#This Row],[COSTO]]-1,"")</f>
        <v>0.80764109622445512</v>
      </c>
      <c r="R1614" t="str">
        <f>+LISTAS[[#This Row],[ID]]</f>
        <v>SUPLEMENTO 0,841x49</v>
      </c>
      <c r="T1614" s="29"/>
      <c r="U1614" s="25">
        <f>LISTAS[[#This Row],[COSTO]]+(LISTAS[[#This Row],[COSTO]]*T1614)</f>
        <v>483.07990000000001</v>
      </c>
      <c r="V1614" s="30">
        <f>IF(T1614="",0,U1614/LISTAS[[#This Row],[VENTA NETA]]-1)</f>
        <v>0</v>
      </c>
      <c r="X1614" s="25">
        <v>81.215999999999994</v>
      </c>
      <c r="Y1614" s="31">
        <f>IFERROR(LISTAS[[#This Row],[COSTO]]/X1614-1,"")</f>
        <v>4.9480878152088268</v>
      </c>
    </row>
    <row r="1615" spans="1:25" x14ac:dyDescent="0.2">
      <c r="A1615" s="6" t="s">
        <v>2500</v>
      </c>
      <c r="B1615" t="s">
        <v>2415</v>
      </c>
      <c r="C1615" t="s">
        <v>2239</v>
      </c>
      <c r="D1615" t="s">
        <v>2239</v>
      </c>
      <c r="E1615" s="2">
        <v>2142.89</v>
      </c>
      <c r="F1615" s="6" t="str">
        <f>+_xlfn.XLOOKUP(LISTAS[[#This Row],[ID]],_01_CODIGOS_Y_COSTOS_xlsm[Producto y N°],_01_CODIGOS_Y_COSTOS_xlsm[FABRICA],"",0,1)</f>
        <v>SKOTNICA</v>
      </c>
      <c r="G1615" s="13">
        <f>LISTAS[[#This Row],[Precio]]*(1-0.46)*(1-IF($C$3520="",0,$C$3520))</f>
        <v>867.87044999999989</v>
      </c>
      <c r="H1615" s="1">
        <f>+_xlfn.XLOOKUP(LISTAS[[#This Row],[ID]],_01_CODIGOS_Y_COSTOS_xlsm[Producto y N°],_01_CODIGOS_Y_COSTOS_xlsm[COSTO],0,0,1)</f>
        <v>576.13480000000004</v>
      </c>
      <c r="I1615" s="115">
        <f>+IFERROR(LISTAS[[#This Row],[VENTA NETA]]/LISTAS[[#This Row],[COSTO]]-1,0)</f>
        <v>0.50636699952858222</v>
      </c>
      <c r="J1615" s="33" t="str">
        <f>IFERROR(VLOOKUP(LISTAS[[#This Row],[ID]],_01_CODIGOS_Y_COSTOS_xlsm[[Producto y N°]:[CODIGO]],2,0),"")</f>
        <v>D01I00204157</v>
      </c>
      <c r="M1615" s="22">
        <v>0.2</v>
      </c>
      <c r="N1615" s="23">
        <f>+LISTAS[[#This Row],[Precio]]+(LISTAS[[#This Row],[Precio]]*M1615)</f>
        <v>2571.4679999999998</v>
      </c>
      <c r="O1615" s="24">
        <f t="shared" si="40"/>
        <v>1041.44454</v>
      </c>
      <c r="Q1615" s="21">
        <f>IFERROR(O1615/LISTAS[[#This Row],[COSTO]]-1,"")</f>
        <v>0.80764039943429888</v>
      </c>
      <c r="R1615" t="str">
        <f>+LISTAS[[#This Row],[ID]]</f>
        <v>SUPLEMENTO 0,841x57</v>
      </c>
      <c r="T1615" s="29"/>
      <c r="U1615" s="25">
        <f>LISTAS[[#This Row],[COSTO]]+(LISTAS[[#This Row],[COSTO]]*T1615)</f>
        <v>576.13480000000004</v>
      </c>
      <c r="V1615" s="30">
        <f>IF(T1615="",0,U1615/LISTAS[[#This Row],[VENTA NETA]]-1)</f>
        <v>0</v>
      </c>
      <c r="X1615" s="25">
        <v>99.263999999999996</v>
      </c>
      <c r="Y1615" s="31">
        <f>IFERROR(LISTAS[[#This Row],[COSTO]]/X1615-1,"")</f>
        <v>4.8040659252095432</v>
      </c>
    </row>
    <row r="1616" spans="1:25" x14ac:dyDescent="0.2">
      <c r="A1616" s="6" t="s">
        <v>2501</v>
      </c>
      <c r="B1616" t="s">
        <v>2415</v>
      </c>
      <c r="C1616" t="s">
        <v>2241</v>
      </c>
      <c r="D1616" t="s">
        <v>2241</v>
      </c>
      <c r="E1616" s="2">
        <v>1798.72</v>
      </c>
      <c r="F1616" s="6" t="str">
        <f>+_xlfn.XLOOKUP(LISTAS[[#This Row],[ID]],_01_CODIGOS_Y_COSTOS_xlsm[Producto y N°],_01_CODIGOS_Y_COSTOS_xlsm[FABRICA],"",0,1)</f>
        <v>SKOTNICA</v>
      </c>
      <c r="G1616" s="13">
        <f>LISTAS[[#This Row],[Precio]]*(1-0.46)*(1-IF($C$3520="",0,$C$3520))</f>
        <v>728.48160000000007</v>
      </c>
      <c r="H1616" s="1">
        <f>+_xlfn.XLOOKUP(LISTAS[[#This Row],[ID]],_01_CODIGOS_Y_COSTOS_xlsm[Producto y N°],_01_CODIGOS_Y_COSTOS_xlsm[COSTO],0,0,1)</f>
        <v>483.59980000000002</v>
      </c>
      <c r="I1616" s="115">
        <f>+IFERROR(LISTAS[[#This Row],[VENTA NETA]]/LISTAS[[#This Row],[COSTO]]-1,0)</f>
        <v>0.50637283141969869</v>
      </c>
      <c r="J1616" s="33" t="str">
        <f>IFERROR(VLOOKUP(LISTAS[[#This Row],[ID]],_01_CODIGOS_Y_COSTOS_xlsm[[Producto y N°]:[CODIGO]],2,0),"")</f>
        <v>D01I0014250</v>
      </c>
      <c r="M1616" s="22">
        <v>0.2</v>
      </c>
      <c r="N1616" s="23">
        <f>+LISTAS[[#This Row],[Precio]]+(LISTAS[[#This Row],[Precio]]*M1616)</f>
        <v>2158.4639999999999</v>
      </c>
      <c r="O1616" s="24">
        <f t="shared" si="40"/>
        <v>874.17792000000009</v>
      </c>
      <c r="Q1616" s="21">
        <f>IFERROR(O1616/LISTAS[[#This Row],[COSTO]]-1,"")</f>
        <v>0.80764739770363847</v>
      </c>
      <c r="R1616" t="str">
        <f>+LISTAS[[#This Row],[ID]]</f>
        <v>SUPLEMENTO 0,842x50</v>
      </c>
      <c r="T1616" s="29"/>
      <c r="U1616" s="25">
        <f>LISTAS[[#This Row],[COSTO]]+(LISTAS[[#This Row],[COSTO]]*T1616)</f>
        <v>483.59980000000002</v>
      </c>
      <c r="V1616" s="30">
        <f>IF(T1616="",0,U1616/LISTAS[[#This Row],[VENTA NETA]]-1)</f>
        <v>0</v>
      </c>
      <c r="X1616" s="25">
        <v>81.215999999999994</v>
      </c>
      <c r="Y1616" s="31">
        <f>IFERROR(LISTAS[[#This Row],[COSTO]]/X1616-1,"")</f>
        <v>4.9544892631993704</v>
      </c>
    </row>
    <row r="1617" spans="1:25" x14ac:dyDescent="0.2">
      <c r="A1617" s="6" t="s">
        <v>2502</v>
      </c>
      <c r="B1617" t="s">
        <v>2415</v>
      </c>
      <c r="C1617" t="s">
        <v>2243</v>
      </c>
      <c r="D1617" t="s">
        <v>2243</v>
      </c>
      <c r="E1617" s="2">
        <v>2142.89</v>
      </c>
      <c r="F1617" s="6" t="str">
        <f>+_xlfn.XLOOKUP(LISTAS[[#This Row],[ID]],_01_CODIGOS_Y_COSTOS_xlsm[Producto y N°],_01_CODIGOS_Y_COSTOS_xlsm[FABRICA],"",0,1)</f>
        <v>SKOTNICA</v>
      </c>
      <c r="G1617" s="13">
        <f>LISTAS[[#This Row],[Precio]]*(1-0.46)*(1-IF($C$3520="",0,$C$3520))</f>
        <v>867.87044999999989</v>
      </c>
      <c r="H1617" s="1">
        <f>+_xlfn.XLOOKUP(LISTAS[[#This Row],[ID]],_01_CODIGOS_Y_COSTOS_xlsm[Producto y N°],_01_CODIGOS_Y_COSTOS_xlsm[COSTO],0,0,1)</f>
        <v>576.13480000000004</v>
      </c>
      <c r="I1617" s="115">
        <f>+IFERROR(LISTAS[[#This Row],[VENTA NETA]]/LISTAS[[#This Row],[COSTO]]-1,0)</f>
        <v>0.50636699952858222</v>
      </c>
      <c r="J1617" s="33" t="str">
        <f>IFERROR(VLOOKUP(LISTAS[[#This Row],[ID]],_01_CODIGOS_Y_COSTOS_xlsm[[Producto y N°]:[CODIGO]],2,0),"")</f>
        <v>D01I00204258</v>
      </c>
      <c r="M1617" s="22">
        <v>0.2</v>
      </c>
      <c r="N1617" s="23">
        <f>+LISTAS[[#This Row],[Precio]]+(LISTAS[[#This Row],[Precio]]*M1617)</f>
        <v>2571.4679999999998</v>
      </c>
      <c r="O1617" s="24">
        <f t="shared" si="40"/>
        <v>1041.44454</v>
      </c>
      <c r="Q1617" s="21">
        <f>IFERROR(O1617/LISTAS[[#This Row],[COSTO]]-1,"")</f>
        <v>0.80764039943429888</v>
      </c>
      <c r="R1617" t="str">
        <f>+LISTAS[[#This Row],[ID]]</f>
        <v>SUPLEMENTO 0,842x58</v>
      </c>
      <c r="T1617" s="29"/>
      <c r="U1617" s="25">
        <f>LISTAS[[#This Row],[COSTO]]+(LISTAS[[#This Row],[COSTO]]*T1617)</f>
        <v>576.13480000000004</v>
      </c>
      <c r="V1617" s="30">
        <f>IF(T1617="",0,U1617/LISTAS[[#This Row],[VENTA NETA]]-1)</f>
        <v>0</v>
      </c>
      <c r="X1617" s="25">
        <v>99.263999999999996</v>
      </c>
      <c r="Y1617" s="31">
        <f>IFERROR(LISTAS[[#This Row],[COSTO]]/X1617-1,"")</f>
        <v>4.8040659252095432</v>
      </c>
    </row>
    <row r="1618" spans="1:25" x14ac:dyDescent="0.2">
      <c r="A1618" s="6" t="s">
        <v>2503</v>
      </c>
      <c r="B1618" t="s">
        <v>2415</v>
      </c>
      <c r="C1618" t="s">
        <v>2245</v>
      </c>
      <c r="D1618" t="s">
        <v>2245</v>
      </c>
      <c r="E1618" s="2">
        <v>2460.7199999999998</v>
      </c>
      <c r="F1618" s="6" t="str">
        <f>+_xlfn.XLOOKUP(LISTAS[[#This Row],[ID]],_01_CODIGOS_Y_COSTOS_xlsm[Producto y N°],_01_CODIGOS_Y_COSTOS_xlsm[FABRICA],"",0,1)</f>
        <v>SKOTNICA</v>
      </c>
      <c r="G1618" s="13">
        <f>LISTAS[[#This Row],[Precio]]*(1-0.46)*(1-IF($C$3520="",0,$C$3520))</f>
        <v>996.59159999999997</v>
      </c>
      <c r="H1618" s="1">
        <f>+_xlfn.XLOOKUP(LISTAS[[#This Row],[ID]],_01_CODIGOS_Y_COSTOS_xlsm[Producto y N°],_01_CODIGOS_Y_COSTOS_xlsm[COSTO],0,0,1)</f>
        <v>661.58680000000004</v>
      </c>
      <c r="I1618" s="115">
        <f>+IFERROR(LISTAS[[#This Row],[VENTA NETA]]/LISTAS[[#This Row],[COSTO]]-1,0)</f>
        <v>0.50636560463419156</v>
      </c>
      <c r="J1618" s="33" t="str">
        <f>IFERROR(VLOOKUP(LISTAS[[#This Row],[ID]],_01_CODIGOS_Y_COSTOS_xlsm[[Producto y N°]:[CODIGO]],2,0),"")</f>
        <v>D01I00204359</v>
      </c>
      <c r="M1618" s="22">
        <v>0.2</v>
      </c>
      <c r="N1618" s="23">
        <f>+LISTAS[[#This Row],[Precio]]+(LISTAS[[#This Row],[Precio]]*M1618)</f>
        <v>2952.8639999999996</v>
      </c>
      <c r="O1618" s="24">
        <f t="shared" si="40"/>
        <v>1195.9099199999998</v>
      </c>
      <c r="Q1618" s="21">
        <f>IFERROR(O1618/LISTAS[[#This Row],[COSTO]]-1,"")</f>
        <v>0.80763872556102956</v>
      </c>
      <c r="R1618" t="str">
        <f>+LISTAS[[#This Row],[ID]]</f>
        <v>SUPLEMENTO 0,843x59</v>
      </c>
      <c r="T1618" s="29"/>
      <c r="U1618" s="25">
        <f>LISTAS[[#This Row],[COSTO]]+(LISTAS[[#This Row],[COSTO]]*T1618)</f>
        <v>661.58680000000004</v>
      </c>
      <c r="V1618" s="30">
        <f>IF(T1618="",0,U1618/LISTAS[[#This Row],[VENTA NETA]]-1)</f>
        <v>0</v>
      </c>
      <c r="X1618" s="25">
        <v>108.288</v>
      </c>
      <c r="Y1618" s="31">
        <f>IFERROR(LISTAS[[#This Row],[COSTO]]/X1618-1,"")</f>
        <v>5.1095116725768328</v>
      </c>
    </row>
    <row r="1619" spans="1:25" x14ac:dyDescent="0.2">
      <c r="A1619" s="6" t="s">
        <v>2504</v>
      </c>
      <c r="B1619" t="s">
        <v>2415</v>
      </c>
      <c r="C1619" t="s">
        <v>2247</v>
      </c>
      <c r="D1619" t="s">
        <v>2247</v>
      </c>
      <c r="E1619" s="2">
        <v>2460.7199999999998</v>
      </c>
      <c r="F1619" s="6" t="str">
        <f>+_xlfn.XLOOKUP(LISTAS[[#This Row],[ID]],_01_CODIGOS_Y_COSTOS_xlsm[Producto y N°],_01_CODIGOS_Y_COSTOS_xlsm[FABRICA],"",0,1)</f>
        <v>SKOTNICA</v>
      </c>
      <c r="G1619" s="13">
        <f>LISTAS[[#This Row],[Precio]]*(1-0.46)*(1-IF($C$3520="",0,$C$3520))</f>
        <v>996.59159999999997</v>
      </c>
      <c r="H1619" s="1">
        <f>+_xlfn.XLOOKUP(LISTAS[[#This Row],[ID]],_01_CODIGOS_Y_COSTOS_xlsm[Producto y N°],_01_CODIGOS_Y_COSTOS_xlsm[COSTO],0,0,1)</f>
        <v>661.58680000000004</v>
      </c>
      <c r="I1619" s="115">
        <f>+IFERROR(LISTAS[[#This Row],[VENTA NETA]]/LISTAS[[#This Row],[COSTO]]-1,0)</f>
        <v>0.50636560463419156</v>
      </c>
      <c r="J1619" s="33" t="str">
        <f>IFERROR(VLOOKUP(LISTAS[[#This Row],[ID]],_01_CODIGOS_Y_COSTOS_xlsm[[Producto y N°]:[CODIGO]],2,0),"")</f>
        <v>D01I00204460</v>
      </c>
      <c r="M1619" s="22">
        <v>0.2</v>
      </c>
      <c r="N1619" s="23">
        <f>+LISTAS[[#This Row],[Precio]]+(LISTAS[[#This Row],[Precio]]*M1619)</f>
        <v>2952.8639999999996</v>
      </c>
      <c r="O1619" s="24">
        <f t="shared" si="40"/>
        <v>1195.9099199999998</v>
      </c>
      <c r="Q1619" s="21">
        <f>IFERROR(O1619/LISTAS[[#This Row],[COSTO]]-1,"")</f>
        <v>0.80763872556102956</v>
      </c>
      <c r="R1619" t="str">
        <f>+LISTAS[[#This Row],[ID]]</f>
        <v>SUPLEMENTO 0,844x60</v>
      </c>
      <c r="T1619" s="29"/>
      <c r="U1619" s="25">
        <f>LISTAS[[#This Row],[COSTO]]+(LISTAS[[#This Row],[COSTO]]*T1619)</f>
        <v>661.58680000000004</v>
      </c>
      <c r="V1619" s="30">
        <f>IF(T1619="",0,U1619/LISTAS[[#This Row],[VENTA NETA]]-1)</f>
        <v>0</v>
      </c>
      <c r="X1619" s="25">
        <v>108.288</v>
      </c>
      <c r="Y1619" s="31">
        <f>IFERROR(LISTAS[[#This Row],[COSTO]]/X1619-1,"")</f>
        <v>5.1095116725768328</v>
      </c>
    </row>
    <row r="1620" spans="1:25" x14ac:dyDescent="0.2">
      <c r="A1620" s="6" t="s">
        <v>2505</v>
      </c>
      <c r="B1620" t="s">
        <v>2415</v>
      </c>
      <c r="C1620" t="s">
        <v>2249</v>
      </c>
      <c r="D1620" t="s">
        <v>2249</v>
      </c>
      <c r="E1620" s="2">
        <v>2463.86</v>
      </c>
      <c r="F1620" s="6" t="str">
        <f>+_xlfn.XLOOKUP(LISTAS[[#This Row],[ID]],_01_CODIGOS_Y_COSTOS_xlsm[Producto y N°],_01_CODIGOS_Y_COSTOS_xlsm[FABRICA],"",0,1)</f>
        <v>SKOTNICA</v>
      </c>
      <c r="G1620" s="13">
        <f>LISTAS[[#This Row],[Precio]]*(1-0.46)*(1-IF($C$3520="",0,$C$3520))</f>
        <v>997.86329999999998</v>
      </c>
      <c r="H1620" s="1">
        <f>+_xlfn.XLOOKUP(LISTAS[[#This Row],[ID]],_01_CODIGOS_Y_COSTOS_xlsm[Producto y N°],_01_CODIGOS_Y_COSTOS_xlsm[COSTO],0,0,1)</f>
        <v>662.4316</v>
      </c>
      <c r="I1620" s="115">
        <f>+IFERROR(LISTAS[[#This Row],[VENTA NETA]]/LISTAS[[#This Row],[COSTO]]-1,0)</f>
        <v>0.50636427972337072</v>
      </c>
      <c r="J1620" s="33" t="str">
        <f>IFERROR(VLOOKUP(LISTAS[[#This Row],[ID]],_01_CODIGOS_Y_COSTOS_xlsm[[Producto y N°]:[CODIGO]],2,0),"")</f>
        <v>D01I00204561</v>
      </c>
      <c r="M1620" s="22">
        <v>0.2</v>
      </c>
      <c r="N1620" s="23">
        <f>+LISTAS[[#This Row],[Precio]]+(LISTAS[[#This Row],[Precio]]*M1620)</f>
        <v>2956.6320000000001</v>
      </c>
      <c r="O1620" s="24">
        <f t="shared" si="40"/>
        <v>1197.43596</v>
      </c>
      <c r="Q1620" s="21">
        <f>IFERROR(O1620/LISTAS[[#This Row],[COSTO]]-1,"")</f>
        <v>0.80763713566804474</v>
      </c>
      <c r="R1620" t="str">
        <f>+LISTAS[[#This Row],[ID]]</f>
        <v>SUPLEMENTO 0,845x61</v>
      </c>
      <c r="T1620" s="29"/>
      <c r="U1620" s="25">
        <f>LISTAS[[#This Row],[COSTO]]+(LISTAS[[#This Row],[COSTO]]*T1620)</f>
        <v>662.4316</v>
      </c>
      <c r="V1620" s="30">
        <f>IF(T1620="",0,U1620/LISTAS[[#This Row],[VENTA NETA]]-1)</f>
        <v>0</v>
      </c>
      <c r="X1620" s="25">
        <v>108.288</v>
      </c>
      <c r="Y1620" s="31">
        <f>IFERROR(LISTAS[[#This Row],[COSTO]]/X1620-1,"")</f>
        <v>5.1173130910165483</v>
      </c>
    </row>
    <row r="1621" spans="1:25" x14ac:dyDescent="0.2">
      <c r="A1621" s="6" t="s">
        <v>2506</v>
      </c>
      <c r="B1621" t="s">
        <v>2415</v>
      </c>
      <c r="C1621" t="s">
        <v>2251</v>
      </c>
      <c r="D1621" t="s">
        <v>2251</v>
      </c>
      <c r="E1621" s="2">
        <v>2119.9299999999998</v>
      </c>
      <c r="F1621" s="6" t="str">
        <f>+_xlfn.XLOOKUP(LISTAS[[#This Row],[ID]],_01_CODIGOS_Y_COSTOS_xlsm[Producto y N°],_01_CODIGOS_Y_COSTOS_xlsm[FABRICA],"",0,1)</f>
        <v>SKOTNICA</v>
      </c>
      <c r="G1621" s="13">
        <f>LISTAS[[#This Row],[Precio]]*(1-0.46)*(1-IF($C$3520="",0,$C$3520))</f>
        <v>858.57164999999986</v>
      </c>
      <c r="H1621" s="1">
        <f>+_xlfn.XLOOKUP(LISTAS[[#This Row],[ID]],_01_CODIGOS_Y_COSTOS_xlsm[Producto y N°],_01_CODIGOS_Y_COSTOS_xlsm[COSTO],0,0,1)</f>
        <v>569.9615</v>
      </c>
      <c r="I1621" s="115">
        <f>+IFERROR(LISTAS[[#This Row],[VENTA NETA]]/LISTAS[[#This Row],[COSTO]]-1,0)</f>
        <v>0.5063677985267423</v>
      </c>
      <c r="J1621" s="33" t="str">
        <f>IFERROR(VLOOKUP(LISTAS[[#This Row],[ID]],_01_CODIGOS_Y_COSTOS_xlsm[[Producto y N°]:[CODIGO]],2,0),"")</f>
        <v>D01I00204658</v>
      </c>
      <c r="M1621" s="22">
        <v>0.2</v>
      </c>
      <c r="N1621" s="23">
        <f>+LISTAS[[#This Row],[Precio]]+(LISTAS[[#This Row],[Precio]]*M1621)</f>
        <v>2543.9159999999997</v>
      </c>
      <c r="O1621" s="24">
        <f t="shared" si="40"/>
        <v>1030.2859799999999</v>
      </c>
      <c r="Q1621" s="21">
        <f>IFERROR(O1621/LISTAS[[#This Row],[COSTO]]-1,"")</f>
        <v>0.80764135823209093</v>
      </c>
      <c r="R1621" t="str">
        <f>+LISTAS[[#This Row],[ID]]</f>
        <v>SUPLEMENTO 0,846x58</v>
      </c>
      <c r="T1621" s="29"/>
      <c r="U1621" s="25">
        <f>LISTAS[[#This Row],[COSTO]]+(LISTAS[[#This Row],[COSTO]]*T1621)</f>
        <v>569.9615</v>
      </c>
      <c r="V1621" s="30">
        <f>IF(T1621="",0,U1621/LISTAS[[#This Row],[VENTA NETA]]-1)</f>
        <v>0</v>
      </c>
      <c r="X1621" s="25">
        <v>99.263999999999996</v>
      </c>
      <c r="Y1621" s="31">
        <f>IFERROR(LISTAS[[#This Row],[COSTO]]/X1621-1,"")</f>
        <v>4.7418752014829142</v>
      </c>
    </row>
    <row r="1622" spans="1:25" x14ac:dyDescent="0.2">
      <c r="A1622" s="6" t="s">
        <v>2507</v>
      </c>
      <c r="B1622" t="s">
        <v>2415</v>
      </c>
      <c r="C1622" t="s">
        <v>2253</v>
      </c>
      <c r="D1622" t="s">
        <v>2253</v>
      </c>
      <c r="E1622" s="2">
        <v>2435.58</v>
      </c>
      <c r="F1622" s="6" t="str">
        <f>+_xlfn.XLOOKUP(LISTAS[[#This Row],[ID]],_01_CODIGOS_Y_COSTOS_xlsm[Producto y N°],_01_CODIGOS_Y_COSTOS_xlsm[FABRICA],"",0,1)</f>
        <v>SKOTNICA</v>
      </c>
      <c r="G1622" s="13">
        <f>LISTAS[[#This Row],[Precio]]*(1-0.46)*(1-IF($C$3520="",0,$C$3520))</f>
        <v>986.40990000000011</v>
      </c>
      <c r="H1622" s="1">
        <f>+_xlfn.XLOOKUP(LISTAS[[#This Row],[ID]],_01_CODIGOS_Y_COSTOS_xlsm[Producto y N°],_01_CODIGOS_Y_COSTOS_xlsm[COSTO],0,0,1)</f>
        <v>654.82870000000003</v>
      </c>
      <c r="I1622" s="115">
        <f>+IFERROR(LISTAS[[#This Row],[VENTA NETA]]/LISTAS[[#This Row],[COSTO]]-1,0)</f>
        <v>0.50636326721782354</v>
      </c>
      <c r="J1622" s="33" t="str">
        <f>IFERROR(VLOOKUP(LISTAS[[#This Row],[ID]],_01_CODIGOS_Y_COSTOS_xlsm[[Producto y N°]:[CODIGO]],2,0),"")</f>
        <v>D01I00204759</v>
      </c>
      <c r="M1622" s="22">
        <v>0.2</v>
      </c>
      <c r="N1622" s="23">
        <f>+LISTAS[[#This Row],[Precio]]+(LISTAS[[#This Row],[Precio]]*M1622)</f>
        <v>2922.6959999999999</v>
      </c>
      <c r="O1622" s="24">
        <f t="shared" si="40"/>
        <v>1183.6918800000001</v>
      </c>
      <c r="Q1622" s="21">
        <f>IFERROR(O1622/LISTAS[[#This Row],[COSTO]]-1,"")</f>
        <v>0.80763592066138834</v>
      </c>
      <c r="R1622" t="str">
        <f>+LISTAS[[#This Row],[ID]]</f>
        <v>SUPLEMENTO 0,847x59</v>
      </c>
      <c r="T1622" s="29"/>
      <c r="U1622" s="25">
        <f>LISTAS[[#This Row],[COSTO]]+(LISTAS[[#This Row],[COSTO]]*T1622)</f>
        <v>654.82870000000003</v>
      </c>
      <c r="V1622" s="30">
        <f>IF(T1622="",0,U1622/LISTAS[[#This Row],[VENTA NETA]]-1)</f>
        <v>0</v>
      </c>
      <c r="X1622" s="25">
        <v>108.288</v>
      </c>
      <c r="Y1622" s="31">
        <f>IFERROR(LISTAS[[#This Row],[COSTO]]/X1622-1,"")</f>
        <v>5.0471030954491729</v>
      </c>
    </row>
    <row r="1623" spans="1:25" x14ac:dyDescent="0.2">
      <c r="A1623" s="6" t="s">
        <v>2508</v>
      </c>
      <c r="B1623" t="s">
        <v>2415</v>
      </c>
      <c r="C1623" t="s">
        <v>2255</v>
      </c>
      <c r="D1623" t="s">
        <v>2255</v>
      </c>
      <c r="E1623" s="2">
        <v>2438.2399999999998</v>
      </c>
      <c r="F1623" s="6" t="str">
        <f>+_xlfn.XLOOKUP(LISTAS[[#This Row],[ID]],_01_CODIGOS_Y_COSTOS_xlsm[Producto y N°],_01_CODIGOS_Y_COSTOS_xlsm[FABRICA],"",0,1)</f>
        <v>SKOTNICA</v>
      </c>
      <c r="G1623" s="13">
        <f>LISTAS[[#This Row],[Precio]]*(1-0.46)*(1-IF($C$3520="",0,$C$3520))</f>
        <v>987.48720000000003</v>
      </c>
      <c r="H1623" s="1">
        <f>+_xlfn.XLOOKUP(LISTAS[[#This Row],[ID]],_01_CODIGOS_Y_COSTOS_xlsm[Producto y N°],_01_CODIGOS_Y_COSTOS_xlsm[COSTO],0,0,1)</f>
        <v>655.54349999999999</v>
      </c>
      <c r="I1623" s="115">
        <f>+IFERROR(LISTAS[[#This Row],[VENTA NETA]]/LISTAS[[#This Row],[COSTO]]-1,0)</f>
        <v>0.50636410856030145</v>
      </c>
      <c r="J1623" s="33" t="str">
        <f>IFERROR(VLOOKUP(LISTAS[[#This Row],[ID]],_01_CODIGOS_Y_COSTOS_xlsm[[Producto y N°]:[CODIGO]],2,0),"")</f>
        <v>D01I00204860</v>
      </c>
      <c r="M1623" s="22">
        <v>0.2</v>
      </c>
      <c r="N1623" s="23">
        <f>+LISTAS[[#This Row],[Precio]]+(LISTAS[[#This Row],[Precio]]*M1623)</f>
        <v>2925.8879999999999</v>
      </c>
      <c r="O1623" s="24">
        <f t="shared" si="40"/>
        <v>1184.9846400000001</v>
      </c>
      <c r="Q1623" s="21">
        <f>IFERROR(O1623/LISTAS[[#This Row],[COSTO]]-1,"")</f>
        <v>0.80763693027236205</v>
      </c>
      <c r="R1623" t="str">
        <f>+LISTAS[[#This Row],[ID]]</f>
        <v>SUPLEMENTO 0,848x60</v>
      </c>
      <c r="T1623" s="29"/>
      <c r="U1623" s="25">
        <f>LISTAS[[#This Row],[COSTO]]+(LISTAS[[#This Row],[COSTO]]*T1623)</f>
        <v>655.54349999999999</v>
      </c>
      <c r="V1623" s="30">
        <f>IF(T1623="",0,U1623/LISTAS[[#This Row],[VENTA NETA]]-1)</f>
        <v>0</v>
      </c>
      <c r="X1623" s="25">
        <v>108.288</v>
      </c>
      <c r="Y1623" s="31">
        <f>IFERROR(LISTAS[[#This Row],[COSTO]]/X1623-1,"")</f>
        <v>5.0537040115248226</v>
      </c>
    </row>
    <row r="1624" spans="1:25" x14ac:dyDescent="0.2">
      <c r="A1624" s="6" t="s">
        <v>2509</v>
      </c>
      <c r="B1624" t="s">
        <v>2415</v>
      </c>
      <c r="C1624" t="s">
        <v>2257</v>
      </c>
      <c r="D1624" t="s">
        <v>2257</v>
      </c>
      <c r="E1624" s="2">
        <v>2438.2399999999998</v>
      </c>
      <c r="F1624" s="6" t="str">
        <f>+_xlfn.XLOOKUP(LISTAS[[#This Row],[ID]],_01_CODIGOS_Y_COSTOS_xlsm[Producto y N°],_01_CODIGOS_Y_COSTOS_xlsm[FABRICA],"",0,1)</f>
        <v>SKOTNICA</v>
      </c>
      <c r="G1624" s="13">
        <f>LISTAS[[#This Row],[Precio]]*(1-0.46)*(1-IF($C$3520="",0,$C$3520))</f>
        <v>987.48720000000003</v>
      </c>
      <c r="H1624" s="1">
        <f>+_xlfn.XLOOKUP(LISTAS[[#This Row],[ID]],_01_CODIGOS_Y_COSTOS_xlsm[Producto y N°],_01_CODIGOS_Y_COSTOS_xlsm[COSTO],0,0,1)</f>
        <v>655.54349999999999</v>
      </c>
      <c r="I1624" s="115">
        <f>+IFERROR(LISTAS[[#This Row],[VENTA NETA]]/LISTAS[[#This Row],[COSTO]]-1,0)</f>
        <v>0.50636410856030145</v>
      </c>
      <c r="J1624" s="33" t="str">
        <f>IFERROR(VLOOKUP(LISTAS[[#This Row],[ID]],_01_CODIGOS_Y_COSTOS_xlsm[[Producto y N°]:[CODIGO]],2,0),"")</f>
        <v>D01I00204961</v>
      </c>
      <c r="M1624" s="22">
        <v>0.2</v>
      </c>
      <c r="N1624" s="23">
        <f>+LISTAS[[#This Row],[Precio]]+(LISTAS[[#This Row],[Precio]]*M1624)</f>
        <v>2925.8879999999999</v>
      </c>
      <c r="O1624" s="24">
        <f t="shared" si="40"/>
        <v>1184.9846400000001</v>
      </c>
      <c r="Q1624" s="21">
        <f>IFERROR(O1624/LISTAS[[#This Row],[COSTO]]-1,"")</f>
        <v>0.80763693027236205</v>
      </c>
      <c r="R1624" t="str">
        <f>+LISTAS[[#This Row],[ID]]</f>
        <v>SUPLEMENTO 0,849x61</v>
      </c>
      <c r="T1624" s="29"/>
      <c r="U1624" s="25">
        <f>LISTAS[[#This Row],[COSTO]]+(LISTAS[[#This Row],[COSTO]]*T1624)</f>
        <v>655.54349999999999</v>
      </c>
      <c r="V1624" s="30">
        <f>IF(T1624="",0,U1624/LISTAS[[#This Row],[VENTA NETA]]-1)</f>
        <v>0</v>
      </c>
      <c r="X1624" s="25">
        <v>108.288</v>
      </c>
      <c r="Y1624" s="31">
        <f>IFERROR(LISTAS[[#This Row],[COSTO]]/X1624-1,"")</f>
        <v>5.0537040115248226</v>
      </c>
    </row>
    <row r="1625" spans="1:25" x14ac:dyDescent="0.2">
      <c r="A1625" s="6" t="s">
        <v>2510</v>
      </c>
      <c r="B1625" t="s">
        <v>2415</v>
      </c>
      <c r="C1625" t="s">
        <v>2259</v>
      </c>
      <c r="D1625" t="s">
        <v>2259</v>
      </c>
      <c r="E1625" s="2">
        <v>2446.6999999999998</v>
      </c>
      <c r="F1625" s="6" t="str">
        <f>+_xlfn.XLOOKUP(LISTAS[[#This Row],[ID]],_01_CODIGOS_Y_COSTOS_xlsm[Producto y N°],_01_CODIGOS_Y_COSTOS_xlsm[FABRICA],"",0,1)</f>
        <v>SKOTNICA</v>
      </c>
      <c r="G1625" s="13">
        <f>LISTAS[[#This Row],[Precio]]*(1-0.46)*(1-IF($C$3520="",0,$C$3520))</f>
        <v>990.91350000000011</v>
      </c>
      <c r="H1625" s="1">
        <f>+_xlfn.XLOOKUP(LISTAS[[#This Row],[ID]],_01_CODIGOS_Y_COSTOS_xlsm[Producto y N°],_01_CODIGOS_Y_COSTOS_xlsm[COSTO],0,0,1)</f>
        <v>657.81780000000003</v>
      </c>
      <c r="I1625" s="115">
        <f>+IFERROR(LISTAS[[#This Row],[VENTA NETA]]/LISTAS[[#This Row],[COSTO]]-1,0)</f>
        <v>0.50636468031117432</v>
      </c>
      <c r="J1625" s="33" t="str">
        <f>IFERROR(VLOOKUP(LISTAS[[#This Row],[ID]],_01_CODIGOS_Y_COSTOS_xlsm[[Producto y N°]:[CODIGO]],2,0),"")</f>
        <v>D01I00205062</v>
      </c>
      <c r="M1625" s="22">
        <v>0.2</v>
      </c>
      <c r="N1625" s="23">
        <f>+LISTAS[[#This Row],[Precio]]+(LISTAS[[#This Row],[Precio]]*M1625)</f>
        <v>2936.04</v>
      </c>
      <c r="O1625" s="24">
        <f t="shared" si="40"/>
        <v>1189.0962</v>
      </c>
      <c r="Q1625" s="21">
        <f>IFERROR(O1625/LISTAS[[#This Row],[COSTO]]-1,"")</f>
        <v>0.80763761637340892</v>
      </c>
      <c r="R1625" t="str">
        <f>+LISTAS[[#This Row],[ID]]</f>
        <v>SUPLEMENTO 0,850x62</v>
      </c>
      <c r="T1625" s="29"/>
      <c r="U1625" s="25">
        <f>LISTAS[[#This Row],[COSTO]]+(LISTAS[[#This Row],[COSTO]]*T1625)</f>
        <v>657.81780000000003</v>
      </c>
      <c r="V1625" s="30">
        <f>IF(T1625="",0,U1625/LISTAS[[#This Row],[VENTA NETA]]-1)</f>
        <v>0</v>
      </c>
      <c r="X1625" s="25">
        <v>112.8</v>
      </c>
      <c r="Y1625" s="31">
        <f>IFERROR(LISTAS[[#This Row],[COSTO]]/X1625-1,"")</f>
        <v>4.8317180851063837</v>
      </c>
    </row>
    <row r="1626" spans="1:25" x14ac:dyDescent="0.2">
      <c r="A1626" s="6" t="s">
        <v>2511</v>
      </c>
      <c r="B1626" t="s">
        <v>2415</v>
      </c>
      <c r="C1626" t="s">
        <v>2261</v>
      </c>
      <c r="D1626" t="s">
        <v>2261</v>
      </c>
      <c r="E1626" s="2">
        <v>2446.6999999999998</v>
      </c>
      <c r="F1626" s="6" t="str">
        <f>+_xlfn.XLOOKUP(LISTAS[[#This Row],[ID]],_01_CODIGOS_Y_COSTOS_xlsm[Producto y N°],_01_CODIGOS_Y_COSTOS_xlsm[FABRICA],"",0,1)</f>
        <v>SKOTNICA</v>
      </c>
      <c r="G1626" s="13">
        <f>LISTAS[[#This Row],[Precio]]*(1-0.46)*(1-IF($C$3520="",0,$C$3520))</f>
        <v>990.91350000000011</v>
      </c>
      <c r="H1626" s="1">
        <f>+_xlfn.XLOOKUP(LISTAS[[#This Row],[ID]],_01_CODIGOS_Y_COSTOS_xlsm[Producto y N°],_01_CODIGOS_Y_COSTOS_xlsm[COSTO],0,0,1)</f>
        <v>657.81780000000003</v>
      </c>
      <c r="I1626" s="115">
        <f>+IFERROR(LISTAS[[#This Row],[VENTA NETA]]/LISTAS[[#This Row],[COSTO]]-1,0)</f>
        <v>0.50636468031117432</v>
      </c>
      <c r="J1626" s="33" t="str">
        <f>IFERROR(VLOOKUP(LISTAS[[#This Row],[ID]],_01_CODIGOS_Y_COSTOS_xlsm[[Producto y N°]:[CODIGO]],2,0),"")</f>
        <v>D01I00205163</v>
      </c>
      <c r="M1626" s="22">
        <v>0.2</v>
      </c>
      <c r="N1626" s="23">
        <f>+LISTAS[[#This Row],[Precio]]+(LISTAS[[#This Row],[Precio]]*M1626)</f>
        <v>2936.04</v>
      </c>
      <c r="O1626" s="24">
        <f t="shared" si="40"/>
        <v>1189.0962</v>
      </c>
      <c r="Q1626" s="21">
        <f>IFERROR(O1626/LISTAS[[#This Row],[COSTO]]-1,"")</f>
        <v>0.80763761637340892</v>
      </c>
      <c r="R1626" t="str">
        <f>+LISTAS[[#This Row],[ID]]</f>
        <v>SUPLEMENTO 0,851x63</v>
      </c>
      <c r="T1626" s="29"/>
      <c r="U1626" s="25">
        <f>LISTAS[[#This Row],[COSTO]]+(LISTAS[[#This Row],[COSTO]]*T1626)</f>
        <v>657.81780000000003</v>
      </c>
      <c r="V1626" s="30">
        <f>IF(T1626="",0,U1626/LISTAS[[#This Row],[VENTA NETA]]-1)</f>
        <v>0</v>
      </c>
      <c r="X1626" s="25">
        <v>112.8</v>
      </c>
      <c r="Y1626" s="31">
        <f>IFERROR(LISTAS[[#This Row],[COSTO]]/X1626-1,"")</f>
        <v>4.8317180851063837</v>
      </c>
    </row>
    <row r="1627" spans="1:25" x14ac:dyDescent="0.2">
      <c r="A1627" s="6" t="s">
        <v>2512</v>
      </c>
      <c r="B1627" t="s">
        <v>2415</v>
      </c>
      <c r="C1627" t="s">
        <v>2263</v>
      </c>
      <c r="D1627" t="s">
        <v>2263</v>
      </c>
      <c r="E1627" s="2">
        <v>2910.52</v>
      </c>
      <c r="F1627" s="6" t="str">
        <f>+_xlfn.XLOOKUP(LISTAS[[#This Row],[ID]],_01_CODIGOS_Y_COSTOS_xlsm[Producto y N°],_01_CODIGOS_Y_COSTOS_xlsm[FABRICA],"",0,1)</f>
        <v>SKOTNICA</v>
      </c>
      <c r="G1627" s="13">
        <f>LISTAS[[#This Row],[Precio]]*(1-0.46)*(1-IF($C$3520="",0,$C$3520))</f>
        <v>1178.7606000000001</v>
      </c>
      <c r="H1627" s="1">
        <f>+_xlfn.XLOOKUP(LISTAS[[#This Row],[ID]],_01_CODIGOS_Y_COSTOS_xlsm[Producto y N°],_01_CODIGOS_Y_COSTOS_xlsm[COSTO],0,0,1)</f>
        <v>782.51930000000004</v>
      </c>
      <c r="I1627" s="115">
        <f>+IFERROR(LISTAS[[#This Row],[VENTA NETA]]/LISTAS[[#This Row],[COSTO]]-1,0)</f>
        <v>0.50636616885998853</v>
      </c>
      <c r="J1627" s="33" t="str">
        <f>IFERROR(VLOOKUP(LISTAS[[#This Row],[ID]],_01_CODIGOS_Y_COSTOS_xlsm[[Producto y N°]:[CODIGO]],2,0),"")</f>
        <v>D01I00205264</v>
      </c>
      <c r="M1627" s="22">
        <v>0.2</v>
      </c>
      <c r="N1627" s="23">
        <f>+LISTAS[[#This Row],[Precio]]+(LISTAS[[#This Row],[Precio]]*M1627)</f>
        <v>3492.6239999999998</v>
      </c>
      <c r="O1627" s="24">
        <f t="shared" si="40"/>
        <v>1414.5127199999999</v>
      </c>
      <c r="Q1627" s="21">
        <f>IFERROR(O1627/LISTAS[[#This Row],[COSTO]]-1,"")</f>
        <v>0.80763940263198597</v>
      </c>
      <c r="R1627" t="str">
        <f>+LISTAS[[#This Row],[ID]]</f>
        <v>SUPLEMENTO 0,852x64</v>
      </c>
      <c r="T1627" s="29"/>
      <c r="U1627" s="25">
        <f>LISTAS[[#This Row],[COSTO]]+(LISTAS[[#This Row],[COSTO]]*T1627)</f>
        <v>782.51930000000004</v>
      </c>
      <c r="V1627" s="30">
        <f>IF(T1627="",0,U1627/LISTAS[[#This Row],[VENTA NETA]]-1)</f>
        <v>0</v>
      </c>
      <c r="X1627" s="25">
        <v>112.8</v>
      </c>
      <c r="Y1627" s="31">
        <f>IFERROR(LISTAS[[#This Row],[COSTO]]/X1627-1,"")</f>
        <v>5.9372278368794333</v>
      </c>
    </row>
    <row r="1628" spans="1:25" x14ac:dyDescent="0.2">
      <c r="A1628" s="6" t="s">
        <v>2513</v>
      </c>
      <c r="B1628" t="s">
        <v>2415</v>
      </c>
      <c r="C1628" t="s">
        <v>2265</v>
      </c>
      <c r="D1628" t="s">
        <v>2265</v>
      </c>
      <c r="E1628" s="2">
        <v>2910.52</v>
      </c>
      <c r="F1628" s="6" t="str">
        <f>+_xlfn.XLOOKUP(LISTAS[[#This Row],[ID]],_01_CODIGOS_Y_COSTOS_xlsm[Producto y N°],_01_CODIGOS_Y_COSTOS_xlsm[FABRICA],"",0,1)</f>
        <v>SKOTNICA</v>
      </c>
      <c r="G1628" s="13">
        <f>LISTAS[[#This Row],[Precio]]*(1-0.46)*(1-IF($C$3520="",0,$C$3520))</f>
        <v>1178.7606000000001</v>
      </c>
      <c r="H1628" s="1">
        <f>+_xlfn.XLOOKUP(LISTAS[[#This Row],[ID]],_01_CODIGOS_Y_COSTOS_xlsm[Producto y N°],_01_CODIGOS_Y_COSTOS_xlsm[COSTO],0,0,1)</f>
        <v>782.51930000000004</v>
      </c>
      <c r="I1628" s="115">
        <f>+IFERROR(LISTAS[[#This Row],[VENTA NETA]]/LISTAS[[#This Row],[COSTO]]-1,0)</f>
        <v>0.50636616885998853</v>
      </c>
      <c r="J1628" s="33" t="str">
        <f>IFERROR(VLOOKUP(LISTAS[[#This Row],[ID]],_01_CODIGOS_Y_COSTOS_xlsm[[Producto y N°]:[CODIGO]],2,0),"")</f>
        <v>D01I00205365</v>
      </c>
      <c r="M1628" s="22">
        <v>0.2</v>
      </c>
      <c r="N1628" s="23">
        <f>+LISTAS[[#This Row],[Precio]]+(LISTAS[[#This Row],[Precio]]*M1628)</f>
        <v>3492.6239999999998</v>
      </c>
      <c r="O1628" s="24">
        <f t="shared" si="40"/>
        <v>1414.5127199999999</v>
      </c>
      <c r="Q1628" s="21">
        <f>IFERROR(O1628/LISTAS[[#This Row],[COSTO]]-1,"")</f>
        <v>0.80763940263198597</v>
      </c>
      <c r="R1628" t="str">
        <f>+LISTAS[[#This Row],[ID]]</f>
        <v>SUPLEMENTO 0,853x65</v>
      </c>
      <c r="T1628" s="29"/>
      <c r="U1628" s="25">
        <f>LISTAS[[#This Row],[COSTO]]+(LISTAS[[#This Row],[COSTO]]*T1628)</f>
        <v>782.51930000000004</v>
      </c>
      <c r="V1628" s="30">
        <f>IF(T1628="",0,U1628/LISTAS[[#This Row],[VENTA NETA]]-1)</f>
        <v>0</v>
      </c>
      <c r="X1628" s="25">
        <v>112.8</v>
      </c>
      <c r="Y1628" s="31">
        <f>IFERROR(LISTAS[[#This Row],[COSTO]]/X1628-1,"")</f>
        <v>5.9372278368794333</v>
      </c>
    </row>
    <row r="1629" spans="1:25" x14ac:dyDescent="0.2">
      <c r="A1629" s="6" t="s">
        <v>2514</v>
      </c>
      <c r="B1629" t="s">
        <v>2415</v>
      </c>
      <c r="C1629" t="s">
        <v>2267</v>
      </c>
      <c r="D1629" t="s">
        <v>2267</v>
      </c>
      <c r="E1629" s="2">
        <v>2916.56</v>
      </c>
      <c r="F1629" s="6" t="str">
        <f>+_xlfn.XLOOKUP(LISTAS[[#This Row],[ID]],_01_CODIGOS_Y_COSTOS_xlsm[Producto y N°],_01_CODIGOS_Y_COSTOS_xlsm[FABRICA],"",0,1)</f>
        <v>SKOTNICA</v>
      </c>
      <c r="G1629" s="13">
        <f>LISTAS[[#This Row],[Precio]]*(1-0.46)*(1-IF($C$3520="",0,$C$3520))</f>
        <v>1181.2068000000002</v>
      </c>
      <c r="H1629" s="1">
        <f>+_xlfn.XLOOKUP(LISTAS[[#This Row],[ID]],_01_CODIGOS_Y_COSTOS_xlsm[Producto y N°],_01_CODIGOS_Y_COSTOS_xlsm[COSTO],0,0,1)</f>
        <v>784.14380000000006</v>
      </c>
      <c r="I1629" s="115">
        <f>+IFERROR(LISTAS[[#This Row],[VENTA NETA]]/LISTAS[[#This Row],[COSTO]]-1,0)</f>
        <v>0.50636503151590317</v>
      </c>
      <c r="J1629" s="33" t="str">
        <f>IFERROR(VLOOKUP(LISTAS[[#This Row],[ID]],_01_CODIGOS_Y_COSTOS_xlsm[[Producto y N°]:[CODIGO]],2,0),"")</f>
        <v>D01I00205466</v>
      </c>
      <c r="M1629" s="22">
        <v>0.2</v>
      </c>
      <c r="N1629" s="23">
        <f>+LISTAS[[#This Row],[Precio]]+(LISTAS[[#This Row],[Precio]]*M1629)</f>
        <v>3499.8719999999998</v>
      </c>
      <c r="O1629" s="24">
        <f t="shared" si="40"/>
        <v>1417.4481600000001</v>
      </c>
      <c r="Q1629" s="21">
        <f>IFERROR(O1629/LISTAS[[#This Row],[COSTO]]-1,"")</f>
        <v>0.80763803781908372</v>
      </c>
      <c r="R1629" t="str">
        <f>+LISTAS[[#This Row],[ID]]</f>
        <v>SUPLEMENTO 0,854x66</v>
      </c>
      <c r="T1629" s="29"/>
      <c r="U1629" s="25">
        <f>LISTAS[[#This Row],[COSTO]]+(LISTAS[[#This Row],[COSTO]]*T1629)</f>
        <v>784.14380000000006</v>
      </c>
      <c r="V1629" s="30">
        <f>IF(T1629="",0,U1629/LISTAS[[#This Row],[VENTA NETA]]-1)</f>
        <v>0</v>
      </c>
      <c r="X1629" s="25">
        <v>121.824</v>
      </c>
      <c r="Y1629" s="31">
        <f>IFERROR(LISTAS[[#This Row],[COSTO]]/X1629-1,"")</f>
        <v>5.4366939190964017</v>
      </c>
    </row>
    <row r="1630" spans="1:25" x14ac:dyDescent="0.2">
      <c r="A1630" s="6" t="s">
        <v>2515</v>
      </c>
      <c r="B1630" t="s">
        <v>2415</v>
      </c>
      <c r="C1630" t="s">
        <v>2269</v>
      </c>
      <c r="D1630" t="s">
        <v>2269</v>
      </c>
      <c r="E1630" s="2">
        <v>2916.56</v>
      </c>
      <c r="F1630" s="6" t="str">
        <f>+_xlfn.XLOOKUP(LISTAS[[#This Row],[ID]],_01_CODIGOS_Y_COSTOS_xlsm[Producto y N°],_01_CODIGOS_Y_COSTOS_xlsm[FABRICA],"",0,1)</f>
        <v>SKOTNICA</v>
      </c>
      <c r="G1630" s="13">
        <f>LISTAS[[#This Row],[Precio]]*(1-0.46)*(1-IF($C$3520="",0,$C$3520))</f>
        <v>1181.2068000000002</v>
      </c>
      <c r="H1630" s="1">
        <f>+_xlfn.XLOOKUP(LISTAS[[#This Row],[ID]],_01_CODIGOS_Y_COSTOS_xlsm[Producto y N°],_01_CODIGOS_Y_COSTOS_xlsm[COSTO],0,0,1)</f>
        <v>784.14380000000006</v>
      </c>
      <c r="I1630" s="115">
        <f>+IFERROR(LISTAS[[#This Row],[VENTA NETA]]/LISTAS[[#This Row],[COSTO]]-1,0)</f>
        <v>0.50636503151590317</v>
      </c>
      <c r="J1630" s="33" t="str">
        <f>IFERROR(VLOOKUP(LISTAS[[#This Row],[ID]],_01_CODIGOS_Y_COSTOS_xlsm[[Producto y N°]:[CODIGO]],2,0),"")</f>
        <v>D01I00205567</v>
      </c>
      <c r="M1630" s="22">
        <v>0.2</v>
      </c>
      <c r="N1630" s="23">
        <f>+LISTAS[[#This Row],[Precio]]+(LISTAS[[#This Row],[Precio]]*M1630)</f>
        <v>3499.8719999999998</v>
      </c>
      <c r="O1630" s="24">
        <f t="shared" si="40"/>
        <v>1417.4481600000001</v>
      </c>
      <c r="Q1630" s="21">
        <f>IFERROR(O1630/LISTAS[[#This Row],[COSTO]]-1,"")</f>
        <v>0.80763803781908372</v>
      </c>
      <c r="R1630" t="str">
        <f>+LISTAS[[#This Row],[ID]]</f>
        <v>SUPLEMENTO 0,855x67</v>
      </c>
      <c r="T1630" s="29"/>
      <c r="U1630" s="25">
        <f>LISTAS[[#This Row],[COSTO]]+(LISTAS[[#This Row],[COSTO]]*T1630)</f>
        <v>784.14380000000006</v>
      </c>
      <c r="V1630" s="30">
        <f>IF(T1630="",0,U1630/LISTAS[[#This Row],[VENTA NETA]]-1)</f>
        <v>0</v>
      </c>
      <c r="X1630" s="25">
        <v>121.824</v>
      </c>
      <c r="Y1630" s="31">
        <f>IFERROR(LISTAS[[#This Row],[COSTO]]/X1630-1,"")</f>
        <v>5.4366939190964017</v>
      </c>
    </row>
    <row r="1631" spans="1:25" x14ac:dyDescent="0.2">
      <c r="A1631" s="6" t="s">
        <v>2516</v>
      </c>
      <c r="B1631" t="s">
        <v>2415</v>
      </c>
      <c r="C1631" t="s">
        <v>2271</v>
      </c>
      <c r="D1631" t="s">
        <v>2271</v>
      </c>
      <c r="E1631" s="2">
        <v>2919.71</v>
      </c>
      <c r="F1631" s="6" t="str">
        <f>+_xlfn.XLOOKUP(LISTAS[[#This Row],[ID]],_01_CODIGOS_Y_COSTOS_xlsm[Producto y N°],_01_CODIGOS_Y_COSTOS_xlsm[FABRICA],"",0,1)</f>
        <v>SKOTNICA</v>
      </c>
      <c r="G1631" s="13">
        <f>LISTAS[[#This Row],[Precio]]*(1-0.46)*(1-IF($C$3520="",0,$C$3520))</f>
        <v>1182.4825500000002</v>
      </c>
      <c r="H1631" s="1">
        <f>+_xlfn.XLOOKUP(LISTAS[[#This Row],[ID]],_01_CODIGOS_Y_COSTOS_xlsm[Producto y N°],_01_CODIGOS_Y_COSTOS_xlsm[COSTO],0,0,1)</f>
        <v>784.98860000000002</v>
      </c>
      <c r="I1631" s="115">
        <f>+IFERROR(LISTAS[[#This Row],[VENTA NETA]]/LISTAS[[#This Row],[COSTO]]-1,0)</f>
        <v>0.50636907338526971</v>
      </c>
      <c r="J1631" s="33" t="str">
        <f>IFERROR(VLOOKUP(LISTAS[[#This Row],[ID]],_01_CODIGOS_Y_COSTOS_xlsm[[Producto y N°]:[CODIGO]],2,0),"")</f>
        <v>D01I00205668</v>
      </c>
      <c r="M1631" s="22">
        <v>0.2</v>
      </c>
      <c r="N1631" s="23">
        <f>+LISTAS[[#This Row],[Precio]]+(LISTAS[[#This Row],[Precio]]*M1631)</f>
        <v>3503.652</v>
      </c>
      <c r="O1631" s="24">
        <f t="shared" si="40"/>
        <v>1418.9790600000001</v>
      </c>
      <c r="Q1631" s="21">
        <f>IFERROR(O1631/LISTAS[[#This Row],[COSTO]]-1,"")</f>
        <v>0.80764288806232365</v>
      </c>
      <c r="R1631" t="str">
        <f>+LISTAS[[#This Row],[ID]]</f>
        <v>SUPLEMENTO 0,856x68</v>
      </c>
      <c r="T1631" s="29"/>
      <c r="U1631" s="25">
        <f>LISTAS[[#This Row],[COSTO]]+(LISTAS[[#This Row],[COSTO]]*T1631)</f>
        <v>784.98860000000002</v>
      </c>
      <c r="V1631" s="30">
        <f>IF(T1631="",0,U1631/LISTAS[[#This Row],[VENTA NETA]]-1)</f>
        <v>0</v>
      </c>
      <c r="X1631" s="25">
        <v>126.336</v>
      </c>
      <c r="Y1631" s="31">
        <f>IFERROR(LISTAS[[#This Row],[COSTO]]/X1631-1,"")</f>
        <v>5.2134989235055729</v>
      </c>
    </row>
    <row r="1632" spans="1:25" x14ac:dyDescent="0.2">
      <c r="A1632" s="6" t="s">
        <v>2517</v>
      </c>
      <c r="B1632" t="s">
        <v>2415</v>
      </c>
      <c r="C1632" t="s">
        <v>2273</v>
      </c>
      <c r="D1632" t="s">
        <v>2273</v>
      </c>
      <c r="E1632" s="2">
        <v>3288.54</v>
      </c>
      <c r="F1632" s="6" t="str">
        <f>+_xlfn.XLOOKUP(LISTAS[[#This Row],[ID]],_01_CODIGOS_Y_COSTOS_xlsm[Producto y N°],_01_CODIGOS_Y_COSTOS_xlsm[FABRICA],"",0,1)</f>
        <v>SKOTNICA</v>
      </c>
      <c r="G1632" s="13">
        <f>LISTAS[[#This Row],[Precio]]*(1-0.46)*(1-IF($C$3520="",0,$C$3520))</f>
        <v>1331.8587</v>
      </c>
      <c r="H1632" s="1">
        <f>+_xlfn.XLOOKUP(LISTAS[[#This Row],[ID]],_01_CODIGOS_Y_COSTOS_xlsm[Producto y N°],_01_CODIGOS_Y_COSTOS_xlsm[COSTO],0,0,1)</f>
        <v>884.15189999999996</v>
      </c>
      <c r="I1632" s="115">
        <f>+IFERROR(LISTAS[[#This Row],[VENTA NETA]]/LISTAS[[#This Row],[COSTO]]-1,0)</f>
        <v>0.50636864547822613</v>
      </c>
      <c r="J1632" s="33" t="str">
        <f>IFERROR(VLOOKUP(LISTAS[[#This Row],[ID]],_01_CODIGOS_Y_COSTOS_xlsm[[Producto y N°]:[CODIGO]],2,0),"")</f>
        <v>D01I00205769</v>
      </c>
      <c r="M1632" s="22">
        <v>0.2</v>
      </c>
      <c r="N1632" s="23">
        <f>+LISTAS[[#This Row],[Precio]]+(LISTAS[[#This Row],[Precio]]*M1632)</f>
        <v>3946.248</v>
      </c>
      <c r="O1632" s="24">
        <f t="shared" si="40"/>
        <v>1598.2304400000003</v>
      </c>
      <c r="Q1632" s="21">
        <f>IFERROR(O1632/LISTAS[[#This Row],[COSTO]]-1,"")</f>
        <v>0.80764237457387167</v>
      </c>
      <c r="R1632" t="str">
        <f>+LISTAS[[#This Row],[ID]]</f>
        <v>SUPLEMENTO 0,857x69</v>
      </c>
      <c r="T1632" s="29"/>
      <c r="U1632" s="25">
        <f>LISTAS[[#This Row],[COSTO]]+(LISTAS[[#This Row],[COSTO]]*T1632)</f>
        <v>884.15189999999996</v>
      </c>
      <c r="V1632" s="30">
        <f>IF(T1632="",0,U1632/LISTAS[[#This Row],[VENTA NETA]]-1)</f>
        <v>0</v>
      </c>
      <c r="X1632" s="25">
        <v>126.336</v>
      </c>
      <c r="Y1632" s="31">
        <f>IFERROR(LISTAS[[#This Row],[COSTO]]/X1632-1,"")</f>
        <v>5.9984161284194526</v>
      </c>
    </row>
    <row r="1633" spans="1:25" x14ac:dyDescent="0.2">
      <c r="A1633" s="6" t="s">
        <v>2518</v>
      </c>
      <c r="B1633" t="s">
        <v>2415</v>
      </c>
      <c r="C1633" t="s">
        <v>2275</v>
      </c>
      <c r="D1633" t="s">
        <v>2275</v>
      </c>
      <c r="E1633" s="2">
        <v>3288.54</v>
      </c>
      <c r="F1633" s="6" t="str">
        <f>+_xlfn.XLOOKUP(LISTAS[[#This Row],[ID]],_01_CODIGOS_Y_COSTOS_xlsm[Producto y N°],_01_CODIGOS_Y_COSTOS_xlsm[FABRICA],"",0,1)</f>
        <v>SKOTNICA</v>
      </c>
      <c r="G1633" s="13">
        <f>LISTAS[[#This Row],[Precio]]*(1-0.46)*(1-IF($C$3520="",0,$C$3520))</f>
        <v>1331.8587</v>
      </c>
      <c r="H1633" s="1">
        <f>+_xlfn.XLOOKUP(LISTAS[[#This Row],[ID]],_01_CODIGOS_Y_COSTOS_xlsm[Producto y N°],_01_CODIGOS_Y_COSTOS_xlsm[COSTO],0,0,1)</f>
        <v>884.15189999999996</v>
      </c>
      <c r="I1633" s="115">
        <f>+IFERROR(LISTAS[[#This Row],[VENTA NETA]]/LISTAS[[#This Row],[COSTO]]-1,0)</f>
        <v>0.50636864547822613</v>
      </c>
      <c r="J1633" s="33" t="str">
        <f>IFERROR(VLOOKUP(LISTAS[[#This Row],[ID]],_01_CODIGOS_Y_COSTOS_xlsm[[Producto y N°]:[CODIGO]],2,0),"")</f>
        <v>D01I00205870</v>
      </c>
      <c r="M1633" s="22">
        <v>0.2</v>
      </c>
      <c r="N1633" s="23">
        <f>+LISTAS[[#This Row],[Precio]]+(LISTAS[[#This Row],[Precio]]*M1633)</f>
        <v>3946.248</v>
      </c>
      <c r="O1633" s="24">
        <f t="shared" si="40"/>
        <v>1598.2304400000003</v>
      </c>
      <c r="Q1633" s="21">
        <f>IFERROR(O1633/LISTAS[[#This Row],[COSTO]]-1,"")</f>
        <v>0.80764237457387167</v>
      </c>
      <c r="R1633" t="str">
        <f>+LISTAS[[#This Row],[ID]]</f>
        <v>SUPLEMENTO 0,858x70</v>
      </c>
      <c r="T1633" s="29"/>
      <c r="U1633" s="25">
        <f>LISTAS[[#This Row],[COSTO]]+(LISTAS[[#This Row],[COSTO]]*T1633)</f>
        <v>884.15189999999996</v>
      </c>
      <c r="V1633" s="30">
        <f>IF(T1633="",0,U1633/LISTAS[[#This Row],[VENTA NETA]]-1)</f>
        <v>0</v>
      </c>
      <c r="X1633" s="25">
        <v>144.38399999999999</v>
      </c>
      <c r="Y1633" s="31">
        <f>IFERROR(LISTAS[[#This Row],[COSTO]]/X1633-1,"")</f>
        <v>5.1236141123670214</v>
      </c>
    </row>
    <row r="1634" spans="1:25" x14ac:dyDescent="0.2">
      <c r="A1634" s="6" t="s">
        <v>2519</v>
      </c>
      <c r="B1634" t="s">
        <v>2415</v>
      </c>
      <c r="C1634" t="s">
        <v>2277</v>
      </c>
      <c r="D1634" t="s">
        <v>2277</v>
      </c>
      <c r="E1634" s="2">
        <v>3288.54</v>
      </c>
      <c r="F1634" s="6" t="str">
        <f>+_xlfn.XLOOKUP(LISTAS[[#This Row],[ID]],_01_CODIGOS_Y_COSTOS_xlsm[Producto y N°],_01_CODIGOS_Y_COSTOS_xlsm[FABRICA],"",0,1)</f>
        <v>SKOTNICA</v>
      </c>
      <c r="G1634" s="13">
        <f>LISTAS[[#This Row],[Precio]]*(1-0.46)*(1-IF($C$3520="",0,$C$3520))</f>
        <v>1331.8587</v>
      </c>
      <c r="H1634" s="1">
        <f>+_xlfn.XLOOKUP(LISTAS[[#This Row],[ID]],_01_CODIGOS_Y_COSTOS_xlsm[Producto y N°],_01_CODIGOS_Y_COSTOS_xlsm[COSTO],0,0,1)</f>
        <v>884.15189999999996</v>
      </c>
      <c r="I1634" s="115">
        <f>+IFERROR(LISTAS[[#This Row],[VENTA NETA]]/LISTAS[[#This Row],[COSTO]]-1,0)</f>
        <v>0.50636864547822613</v>
      </c>
      <c r="J1634" s="33" t="str">
        <f>IFERROR(VLOOKUP(LISTAS[[#This Row],[ID]],_01_CODIGOS_Y_COSTOS_xlsm[[Producto y N°]:[CODIGO]],2,0),"")</f>
        <v>D01I00205971</v>
      </c>
      <c r="M1634" s="22">
        <v>0.2</v>
      </c>
      <c r="N1634" s="23">
        <f>+LISTAS[[#This Row],[Precio]]+(LISTAS[[#This Row],[Precio]]*M1634)</f>
        <v>3946.248</v>
      </c>
      <c r="O1634" s="24">
        <f t="shared" si="40"/>
        <v>1598.2304400000003</v>
      </c>
      <c r="Q1634" s="21">
        <f>IFERROR(O1634/LISTAS[[#This Row],[COSTO]]-1,"")</f>
        <v>0.80764237457387167</v>
      </c>
      <c r="R1634" t="str">
        <f>+LISTAS[[#This Row],[ID]]</f>
        <v>SUPLEMENTO 0,859x71</v>
      </c>
      <c r="T1634" s="29"/>
      <c r="U1634" s="25">
        <f>LISTAS[[#This Row],[COSTO]]+(LISTAS[[#This Row],[COSTO]]*T1634)</f>
        <v>884.15189999999996</v>
      </c>
      <c r="V1634" s="30">
        <f>IF(T1634="",0,U1634/LISTAS[[#This Row],[VENTA NETA]]-1)</f>
        <v>0</v>
      </c>
      <c r="X1634" s="25">
        <v>144.38399999999999</v>
      </c>
      <c r="Y1634" s="31">
        <f>IFERROR(LISTAS[[#This Row],[COSTO]]/X1634-1,"")</f>
        <v>5.1236141123670214</v>
      </c>
    </row>
    <row r="1635" spans="1:25" x14ac:dyDescent="0.2">
      <c r="A1635" s="6" t="s">
        <v>2520</v>
      </c>
      <c r="B1635" t="s">
        <v>2415</v>
      </c>
      <c r="C1635" t="s">
        <v>2279</v>
      </c>
      <c r="D1635" t="s">
        <v>2279</v>
      </c>
      <c r="E1635" s="2">
        <v>3294.58</v>
      </c>
      <c r="F1635" s="6" t="str">
        <f>+_xlfn.XLOOKUP(LISTAS[[#This Row],[ID]],_01_CODIGOS_Y_COSTOS_xlsm[Producto y N°],_01_CODIGOS_Y_COSTOS_xlsm[FABRICA],"",0,1)</f>
        <v>SKOTNICA</v>
      </c>
      <c r="G1635" s="13">
        <f>LISTAS[[#This Row],[Precio]]*(1-0.46)*(1-IF($C$3520="",0,$C$3520))</f>
        <v>1334.3049000000001</v>
      </c>
      <c r="H1635" s="1">
        <f>+_xlfn.XLOOKUP(LISTAS[[#This Row],[ID]],_01_CODIGOS_Y_COSTOS_xlsm[Producto y N°],_01_CODIGOS_Y_COSTOS_xlsm[COSTO],0,0,1)</f>
        <v>885.77650000000006</v>
      </c>
      <c r="I1635" s="115">
        <f>+IFERROR(LISTAS[[#This Row],[VENTA NETA]]/LISTAS[[#This Row],[COSTO]]-1,0)</f>
        <v>0.50636746402732524</v>
      </c>
      <c r="J1635" s="33" t="str">
        <f>IFERROR(VLOOKUP(LISTAS[[#This Row],[ID]],_01_CODIGOS_Y_COSTOS_xlsm[[Producto y N°]:[CODIGO]],2,0),"")</f>
        <v>D01I00206072</v>
      </c>
      <c r="M1635" s="22">
        <v>0.2</v>
      </c>
      <c r="N1635" s="23">
        <f>+LISTAS[[#This Row],[Precio]]+(LISTAS[[#This Row],[Precio]]*M1635)</f>
        <v>3953.4960000000001</v>
      </c>
      <c r="O1635" s="24">
        <f t="shared" si="40"/>
        <v>1601.1658800000002</v>
      </c>
      <c r="Q1635" s="21">
        <f>IFERROR(O1635/LISTAS[[#This Row],[COSTO]]-1,"")</f>
        <v>0.80764095683279047</v>
      </c>
      <c r="R1635" t="str">
        <f>+LISTAS[[#This Row],[ID]]</f>
        <v>SUPLEMENTO 0,860x72</v>
      </c>
      <c r="T1635" s="29"/>
      <c r="U1635" s="25">
        <f>LISTAS[[#This Row],[COSTO]]+(LISTAS[[#This Row],[COSTO]]*T1635)</f>
        <v>885.77650000000006</v>
      </c>
      <c r="V1635" s="30">
        <f>IF(T1635="",0,U1635/LISTAS[[#This Row],[VENTA NETA]]-1)</f>
        <v>0</v>
      </c>
      <c r="X1635" s="25">
        <v>144.38399999999999</v>
      </c>
      <c r="Y1635" s="31">
        <f>IFERROR(LISTAS[[#This Row],[COSTO]]/X1635-1,"")</f>
        <v>5.1348660516400715</v>
      </c>
    </row>
    <row r="1636" spans="1:25" x14ac:dyDescent="0.2">
      <c r="A1636" s="6" t="s">
        <v>2521</v>
      </c>
      <c r="B1636" t="s">
        <v>2415</v>
      </c>
      <c r="C1636" t="s">
        <v>2281</v>
      </c>
      <c r="D1636" t="s">
        <v>2281</v>
      </c>
      <c r="E1636" s="2">
        <v>3294.58</v>
      </c>
      <c r="F1636" s="6" t="str">
        <f>+_xlfn.XLOOKUP(LISTAS[[#This Row],[ID]],_01_CODIGOS_Y_COSTOS_xlsm[Producto y N°],_01_CODIGOS_Y_COSTOS_xlsm[FABRICA],"",0,1)</f>
        <v>SKOTNICA</v>
      </c>
      <c r="G1636" s="13">
        <f>LISTAS[[#This Row],[Precio]]*(1-0.46)*(1-IF($C$3520="",0,$C$3520))</f>
        <v>1334.3049000000001</v>
      </c>
      <c r="H1636" s="1">
        <f>+_xlfn.XLOOKUP(LISTAS[[#This Row],[ID]],_01_CODIGOS_Y_COSTOS_xlsm[Producto y N°],_01_CODIGOS_Y_COSTOS_xlsm[COSTO],0,0,1)</f>
        <v>885.77650000000006</v>
      </c>
      <c r="I1636" s="115">
        <f>+IFERROR(LISTAS[[#This Row],[VENTA NETA]]/LISTAS[[#This Row],[COSTO]]-1,0)</f>
        <v>0.50636746402732524</v>
      </c>
      <c r="J1636" s="33" t="str">
        <f>IFERROR(VLOOKUP(LISTAS[[#This Row],[ID]],_01_CODIGOS_Y_COSTOS_xlsm[[Producto y N°]:[CODIGO]],2,0),"")</f>
        <v>D01I00206173</v>
      </c>
      <c r="M1636" s="22">
        <v>0.2</v>
      </c>
      <c r="N1636" s="23">
        <f>+LISTAS[[#This Row],[Precio]]+(LISTAS[[#This Row],[Precio]]*M1636)</f>
        <v>3953.4960000000001</v>
      </c>
      <c r="O1636" s="24">
        <f t="shared" si="40"/>
        <v>1601.1658800000002</v>
      </c>
      <c r="Q1636" s="21">
        <f>IFERROR(O1636/LISTAS[[#This Row],[COSTO]]-1,"")</f>
        <v>0.80764095683279047</v>
      </c>
      <c r="R1636" t="str">
        <f>+LISTAS[[#This Row],[ID]]</f>
        <v>SUPLEMENTO 0,861x73</v>
      </c>
      <c r="T1636" s="29"/>
      <c r="U1636" s="25">
        <f>LISTAS[[#This Row],[COSTO]]+(LISTAS[[#This Row],[COSTO]]*T1636)</f>
        <v>885.77650000000006</v>
      </c>
      <c r="V1636" s="30">
        <f>IF(T1636="",0,U1636/LISTAS[[#This Row],[VENTA NETA]]-1)</f>
        <v>0</v>
      </c>
      <c r="X1636" s="25">
        <v>144.38399999999999</v>
      </c>
      <c r="Y1636" s="31">
        <f>IFERROR(LISTAS[[#This Row],[COSTO]]/X1636-1,"")</f>
        <v>5.1348660516400715</v>
      </c>
    </row>
    <row r="1637" spans="1:25" x14ac:dyDescent="0.2">
      <c r="A1637" s="6" t="s">
        <v>2522</v>
      </c>
      <c r="B1637" t="s">
        <v>2523</v>
      </c>
      <c r="C1637">
        <v>1</v>
      </c>
      <c r="D1637" t="s">
        <v>2524</v>
      </c>
      <c r="E1637" s="2">
        <v>2866.48</v>
      </c>
      <c r="F1637" s="6" t="str">
        <f>+_xlfn.XLOOKUP(LISTAS[[#This Row],[ID]],_01_CODIGOS_Y_COSTOS_xlsm[Producto y N°],_01_CODIGOS_Y_COSTOS_xlsm[FABRICA],"",0,1)</f>
        <v>ALNAT</v>
      </c>
      <c r="G1637" s="13">
        <f>LISTAS[[#This Row],[Precio]]*(1-0.46)*(1-IF($C$3520="",0,$C$3520))</f>
        <v>1160.9244000000001</v>
      </c>
      <c r="H1637" s="1">
        <f>+_xlfn.XLOOKUP(LISTAS[[#This Row],[ID]],_01_CODIGOS_Y_COSTOS_xlsm[Producto y N°],_01_CODIGOS_Y_COSTOS_xlsm[COSTO],0,0,1)</f>
        <v>659.81209999999999</v>
      </c>
      <c r="I1637" s="115">
        <f>+IFERROR(LISTAS[[#This Row],[VENTA NETA]]/LISTAS[[#This Row],[COSTO]]-1,0)</f>
        <v>0.75947728148665372</v>
      </c>
      <c r="J1637" s="33" t="str">
        <f>IFERROR(VLOOKUP(LISTAS[[#This Row],[ID]],_01_CODIGOS_Y_COSTOS_xlsm[[Producto y N°]:[CODIGO]],2,0),"")</f>
        <v>001-21</v>
      </c>
      <c r="M1637" s="22">
        <v>0.13</v>
      </c>
      <c r="N1637" s="23">
        <f>+LISTAS[[#This Row],[Precio]]+(LISTAS[[#This Row],[Precio]]*M1637)</f>
        <v>3239.1224000000002</v>
      </c>
      <c r="O1637" s="24">
        <f t="shared" si="40"/>
        <v>1311.8445720000002</v>
      </c>
      <c r="Q1637" s="21">
        <f>IFERROR(O1637/LISTAS[[#This Row],[COSTO]]-1,"")</f>
        <v>0.9882093280799189</v>
      </c>
      <c r="R1637" t="str">
        <f>+LISTAS[[#This Row],[ID]]</f>
        <v>RACORD - ACOPLES - REDUCCIONES - ENTREROSCAS1</v>
      </c>
      <c r="T1637" s="29"/>
      <c r="U1637" s="25">
        <f>LISTAS[[#This Row],[COSTO]]+(LISTAS[[#This Row],[COSTO]]*T1637)</f>
        <v>659.81209999999999</v>
      </c>
      <c r="V1637" s="30">
        <f>IF(T1637="",0,U1637/LISTAS[[#This Row],[VENTA NETA]]-1)</f>
        <v>0</v>
      </c>
      <c r="X1637" s="25">
        <v>638.82339999999999</v>
      </c>
      <c r="Y1637" s="31">
        <f>IFERROR(LISTAS[[#This Row],[COSTO]]/X1637-1,"")</f>
        <v>3.2855246066440191E-2</v>
      </c>
    </row>
    <row r="1638" spans="1:25" x14ac:dyDescent="0.2">
      <c r="A1638" s="6" t="s">
        <v>2525</v>
      </c>
      <c r="B1638" t="s">
        <v>2523</v>
      </c>
      <c r="C1638">
        <v>2</v>
      </c>
      <c r="D1638" t="s">
        <v>2526</v>
      </c>
      <c r="E1638" s="2">
        <v>3676.01</v>
      </c>
      <c r="F1638" s="6" t="str">
        <f>+_xlfn.XLOOKUP(LISTAS[[#This Row],[ID]],_01_CODIGOS_Y_COSTOS_xlsm[Producto y N°],_01_CODIGOS_Y_COSTOS_xlsm[FABRICA],"",0,1)</f>
        <v>ALNAT</v>
      </c>
      <c r="G1638" s="13">
        <f>LISTAS[[#This Row],[Precio]]*(1-0.46)*(1-IF($C$3520="",0,$C$3520))</f>
        <v>1488.7840500000002</v>
      </c>
      <c r="H1638" s="1">
        <f>+_xlfn.XLOOKUP(LISTAS[[#This Row],[ID]],_01_CODIGOS_Y_COSTOS_xlsm[Producto y N°],_01_CODIGOS_Y_COSTOS_xlsm[COSTO],0,0,1)</f>
        <v>846.14980000000003</v>
      </c>
      <c r="I1638" s="115">
        <f>+IFERROR(LISTAS[[#This Row],[VENTA NETA]]/LISTAS[[#This Row],[COSTO]]-1,0)</f>
        <v>0.75948047260662377</v>
      </c>
      <c r="J1638" s="33" t="str">
        <f>IFERROR(VLOOKUP(LISTAS[[#This Row],[ID]],_01_CODIGOS_Y_COSTOS_xlsm[[Producto y N°]:[CODIGO]],2,0),"")</f>
        <v>001-25</v>
      </c>
      <c r="M1638" s="22">
        <v>0.13</v>
      </c>
      <c r="N1638" s="23">
        <f>+LISTAS[[#This Row],[Precio]]+(LISTAS[[#This Row],[Precio]]*M1638)</f>
        <v>4153.8913000000002</v>
      </c>
      <c r="O1638" s="24">
        <f t="shared" si="40"/>
        <v>1682.3259765000003</v>
      </c>
      <c r="Q1638" s="21">
        <f>IFERROR(O1638/LISTAS[[#This Row],[COSTO]]-1,"")</f>
        <v>0.98821293404548483</v>
      </c>
      <c r="R1638" t="str">
        <f>+LISTAS[[#This Row],[ID]]</f>
        <v>RACORD - ACOPLES - REDUCCIONES - ENTREROSCAS2</v>
      </c>
      <c r="T1638" s="29"/>
      <c r="U1638" s="25">
        <f>LISTAS[[#This Row],[COSTO]]+(LISTAS[[#This Row],[COSTO]]*T1638)</f>
        <v>846.14980000000003</v>
      </c>
      <c r="V1638" s="30">
        <f>IF(T1638="",0,U1638/LISTAS[[#This Row],[VENTA NETA]]-1)</f>
        <v>0</v>
      </c>
      <c r="X1638" s="25">
        <v>863.47659999999996</v>
      </c>
      <c r="Y1638" s="31">
        <f>IFERROR(LISTAS[[#This Row],[COSTO]]/X1638-1,"")</f>
        <v>-2.006632258476948E-2</v>
      </c>
    </row>
    <row r="1639" spans="1:25" x14ac:dyDescent="0.2">
      <c r="A1639" s="6" t="s">
        <v>2527</v>
      </c>
      <c r="B1639" t="s">
        <v>2523</v>
      </c>
      <c r="C1639">
        <v>3</v>
      </c>
      <c r="D1639" t="s">
        <v>2528</v>
      </c>
      <c r="E1639" s="2">
        <v>3676.01</v>
      </c>
      <c r="F1639" s="6" t="str">
        <f>+_xlfn.XLOOKUP(LISTAS[[#This Row],[ID]],_01_CODIGOS_Y_COSTOS_xlsm[Producto y N°],_01_CODIGOS_Y_COSTOS_xlsm[FABRICA],"",0,1)</f>
        <v>ALNAT</v>
      </c>
      <c r="G1639" s="13">
        <f>LISTAS[[#This Row],[Precio]]*(1-0.46)*(1-IF($C$3520="",0,$C$3520))</f>
        <v>1488.7840500000002</v>
      </c>
      <c r="H1639" s="1">
        <f>+_xlfn.XLOOKUP(LISTAS[[#This Row],[ID]],_01_CODIGOS_Y_COSTOS_xlsm[Producto y N°],_01_CODIGOS_Y_COSTOS_xlsm[COSTO],0,0,1)</f>
        <v>846.14980000000003</v>
      </c>
      <c r="I1639" s="115">
        <f>+IFERROR(LISTAS[[#This Row],[VENTA NETA]]/LISTAS[[#This Row],[COSTO]]-1,0)</f>
        <v>0.75948047260662377</v>
      </c>
      <c r="J1639" s="33" t="str">
        <f>IFERROR(VLOOKUP(LISTAS[[#This Row],[ID]],_01_CODIGOS_Y_COSTOS_xlsm[[Producto y N°]:[CODIGO]],2,0),"")</f>
        <v>001-26</v>
      </c>
      <c r="M1639" s="22">
        <v>0.13</v>
      </c>
      <c r="N1639" s="23">
        <f>+LISTAS[[#This Row],[Precio]]+(LISTAS[[#This Row],[Precio]]*M1639)</f>
        <v>4153.8913000000002</v>
      </c>
      <c r="O1639" s="24">
        <f t="shared" si="40"/>
        <v>1682.3259765000003</v>
      </c>
      <c r="Q1639" s="21">
        <f>IFERROR(O1639/LISTAS[[#This Row],[COSTO]]-1,"")</f>
        <v>0.98821293404548483</v>
      </c>
      <c r="R1639" t="str">
        <f>+LISTAS[[#This Row],[ID]]</f>
        <v>RACORD - ACOPLES - REDUCCIONES - ENTREROSCAS3</v>
      </c>
      <c r="T1639" s="29"/>
      <c r="U1639" s="25">
        <f>LISTAS[[#This Row],[COSTO]]+(LISTAS[[#This Row],[COSTO]]*T1639)</f>
        <v>846.14980000000003</v>
      </c>
      <c r="V1639" s="30">
        <f>IF(T1639="",0,U1639/LISTAS[[#This Row],[VENTA NETA]]-1)</f>
        <v>0</v>
      </c>
      <c r="X1639" s="25">
        <v>863.47659999999996</v>
      </c>
      <c r="Y1639" s="31">
        <f>IFERROR(LISTAS[[#This Row],[COSTO]]/X1639-1,"")</f>
        <v>-2.006632258476948E-2</v>
      </c>
    </row>
    <row r="1640" spans="1:25" x14ac:dyDescent="0.2">
      <c r="A1640" s="6" t="s">
        <v>2529</v>
      </c>
      <c r="B1640" t="s">
        <v>2523</v>
      </c>
      <c r="C1640">
        <v>4</v>
      </c>
      <c r="D1640" t="s">
        <v>2530</v>
      </c>
      <c r="E1640" s="2">
        <v>5437.86</v>
      </c>
      <c r="F1640" s="6" t="str">
        <f>+_xlfn.XLOOKUP(LISTAS[[#This Row],[ID]],_01_CODIGOS_Y_COSTOS_xlsm[Producto y N°],_01_CODIGOS_Y_COSTOS_xlsm[FABRICA],"",0,1)</f>
        <v>ALNAT</v>
      </c>
      <c r="G1640" s="13">
        <f>LISTAS[[#This Row],[Precio]]*(1-0.46)*(1-IF($C$3520="",0,$C$3520))</f>
        <v>2202.3332999999998</v>
      </c>
      <c r="H1640" s="1">
        <f>+_xlfn.XLOOKUP(LISTAS[[#This Row],[ID]],_01_CODIGOS_Y_COSTOS_xlsm[Producto y N°],_01_CODIGOS_Y_COSTOS_xlsm[COSTO],0,0,1)</f>
        <v>1251.6954000000001</v>
      </c>
      <c r="I1640" s="115">
        <f>+IFERROR(LISTAS[[#This Row],[VENTA NETA]]/LISTAS[[#This Row],[COSTO]]-1,0)</f>
        <v>0.75948022178558761</v>
      </c>
      <c r="J1640" s="33" t="str">
        <f>IFERROR(VLOOKUP(LISTAS[[#This Row],[ID]],_01_CODIGOS_Y_COSTOS_xlsm[[Producto y N°]:[CODIGO]],2,0),"")</f>
        <v>001-27</v>
      </c>
      <c r="M1640" s="22">
        <v>0.13</v>
      </c>
      <c r="N1640" s="23">
        <f>+LISTAS[[#This Row],[Precio]]+(LISTAS[[#This Row],[Precio]]*M1640)</f>
        <v>6144.7817999999997</v>
      </c>
      <c r="O1640" s="24">
        <f t="shared" si="40"/>
        <v>2488.6366290000001</v>
      </c>
      <c r="Q1640" s="21">
        <f>IFERROR(O1640/LISTAS[[#This Row],[COSTO]]-1,"")</f>
        <v>0.98821265061771424</v>
      </c>
      <c r="R1640" t="str">
        <f>+LISTAS[[#This Row],[ID]]</f>
        <v>RACORD - ACOPLES - REDUCCIONES - ENTREROSCAS4</v>
      </c>
      <c r="T1640" s="29"/>
      <c r="U1640" s="25">
        <f>LISTAS[[#This Row],[COSTO]]+(LISTAS[[#This Row],[COSTO]]*T1640)</f>
        <v>1251.6954000000001</v>
      </c>
      <c r="V1640" s="30">
        <f>IF(T1640="",0,U1640/LISTAS[[#This Row],[VENTA NETA]]-1)</f>
        <v>0</v>
      </c>
      <c r="X1640" s="25">
        <v>1010.5753</v>
      </c>
      <c r="Y1640" s="31">
        <f>IFERROR(LISTAS[[#This Row],[COSTO]]/X1640-1,"")</f>
        <v>0.23859686655709877</v>
      </c>
    </row>
    <row r="1641" spans="1:25" x14ac:dyDescent="0.2">
      <c r="A1641" s="6" t="s">
        <v>2531</v>
      </c>
      <c r="B1641" t="s">
        <v>2523</v>
      </c>
      <c r="C1641">
        <v>5</v>
      </c>
      <c r="D1641" t="s">
        <v>2532</v>
      </c>
      <c r="E1641" s="2">
        <v>5979.59</v>
      </c>
      <c r="F1641" s="6" t="str">
        <f>+_xlfn.XLOOKUP(LISTAS[[#This Row],[ID]],_01_CODIGOS_Y_COSTOS_xlsm[Producto y N°],_01_CODIGOS_Y_COSTOS_xlsm[FABRICA],"",0,1)</f>
        <v>ALNAT</v>
      </c>
      <c r="G1641" s="13">
        <f>LISTAS[[#This Row],[Precio]]*(1-0.46)*(1-IF($C$3520="",0,$C$3520))</f>
        <v>2421.7339500000003</v>
      </c>
      <c r="H1641" s="1">
        <f>+_xlfn.XLOOKUP(LISTAS[[#This Row],[ID]],_01_CODIGOS_Y_COSTOS_xlsm[Producto y N°],_01_CODIGOS_Y_COSTOS_xlsm[COSTO],0,0,1)</f>
        <v>1376.3914</v>
      </c>
      <c r="I1641" s="115">
        <f>+IFERROR(LISTAS[[#This Row],[VENTA NETA]]/LISTAS[[#This Row],[COSTO]]-1,0)</f>
        <v>0.7594805881524691</v>
      </c>
      <c r="J1641" s="33" t="str">
        <f>IFERROR(VLOOKUP(LISTAS[[#This Row],[ID]],_01_CODIGOS_Y_COSTOS_xlsm[[Producto y N°]:[CODIGO]],2,0),"")</f>
        <v>001-28</v>
      </c>
      <c r="M1641" s="22">
        <v>0.13</v>
      </c>
      <c r="N1641" s="23">
        <f>+LISTAS[[#This Row],[Precio]]+(LISTAS[[#This Row],[Precio]]*M1641)</f>
        <v>6756.9367000000002</v>
      </c>
      <c r="O1641" s="24">
        <f t="shared" ref="O1641:O1704" si="41">N1641*(1-0.46)*(1-IF($C$3520="",0,$C$3520))</f>
        <v>2736.5593635000005</v>
      </c>
      <c r="Q1641" s="21">
        <f>IFERROR(O1641/LISTAS[[#This Row],[COSTO]]-1,"")</f>
        <v>0.98821306461229019</v>
      </c>
      <c r="R1641" t="str">
        <f>+LISTAS[[#This Row],[ID]]</f>
        <v>RACORD - ACOPLES - REDUCCIONES - ENTREROSCAS5</v>
      </c>
      <c r="T1641" s="29"/>
      <c r="U1641" s="25">
        <f>LISTAS[[#This Row],[COSTO]]+(LISTAS[[#This Row],[COSTO]]*T1641)</f>
        <v>1376.3914</v>
      </c>
      <c r="V1641" s="30">
        <f>IF(T1641="",0,U1641/LISTAS[[#This Row],[VENTA NETA]]-1)</f>
        <v>0</v>
      </c>
      <c r="X1641" s="25">
        <v>1111.2505000000001</v>
      </c>
      <c r="Y1641" s="31">
        <f>IFERROR(LISTAS[[#This Row],[COSTO]]/X1641-1,"")</f>
        <v>0.23859687802165208</v>
      </c>
    </row>
    <row r="1642" spans="1:25" x14ac:dyDescent="0.2">
      <c r="A1642" s="6" t="s">
        <v>2533</v>
      </c>
      <c r="B1642" t="s">
        <v>2523</v>
      </c>
      <c r="C1642">
        <v>6</v>
      </c>
      <c r="D1642" t="s">
        <v>2534</v>
      </c>
      <c r="E1642" s="2">
        <v>2013.84</v>
      </c>
      <c r="F1642" s="6" t="str">
        <f>+_xlfn.XLOOKUP(LISTAS[[#This Row],[ID]],_01_CODIGOS_Y_COSTOS_xlsm[Producto y N°],_01_CODIGOS_Y_COSTOS_xlsm[FABRICA],"",0,1)</f>
        <v>ALNAT</v>
      </c>
      <c r="G1642" s="13">
        <f>LISTAS[[#This Row],[Precio]]*(1-0.46)*(1-IF($C$3520="",0,$C$3520))</f>
        <v>815.60519999999997</v>
      </c>
      <c r="H1642" s="1">
        <f>+_xlfn.XLOOKUP(LISTAS[[#This Row],[ID]],_01_CODIGOS_Y_COSTOS_xlsm[Producto y N°],_01_CODIGOS_Y_COSTOS_xlsm[COSTO],0,0,1)</f>
        <v>463.54820000000001</v>
      </c>
      <c r="I1642" s="115">
        <f>+IFERROR(LISTAS[[#This Row],[VENTA NETA]]/LISTAS[[#This Row],[COSTO]]-1,0)</f>
        <v>0.75948304836476543</v>
      </c>
      <c r="J1642" s="33" t="str">
        <f>IFERROR(VLOOKUP(LISTAS[[#This Row],[ID]],_01_CODIGOS_Y_COSTOS_xlsm[[Producto y N°]:[CODIGO]],2,0),"")</f>
        <v>005-01</v>
      </c>
      <c r="M1642" s="22">
        <v>0.13</v>
      </c>
      <c r="N1642" s="23">
        <f>+LISTAS[[#This Row],[Precio]]+(LISTAS[[#This Row],[Precio]]*M1642)</f>
        <v>2275.6392000000001</v>
      </c>
      <c r="O1642" s="24">
        <f t="shared" si="41"/>
        <v>921.6338760000001</v>
      </c>
      <c r="Q1642" s="21">
        <f>IFERROR(O1642/LISTAS[[#This Row],[COSTO]]-1,"")</f>
        <v>0.98821584465218515</v>
      </c>
      <c r="R1642" t="str">
        <f>+LISTAS[[#This Row],[ID]]</f>
        <v>RACORD - ACOPLES - REDUCCIONES - ENTREROSCAS6</v>
      </c>
      <c r="T1642" s="29"/>
      <c r="U1642" s="25">
        <f>LISTAS[[#This Row],[COSTO]]+(LISTAS[[#This Row],[COSTO]]*T1642)</f>
        <v>463.54820000000001</v>
      </c>
      <c r="V1642" s="30">
        <f>IF(T1642="",0,U1642/LISTAS[[#This Row],[VENTA NETA]]-1)</f>
        <v>0</v>
      </c>
      <c r="X1642" s="25">
        <v>374.25259999999997</v>
      </c>
      <c r="Y1642" s="31">
        <f>IFERROR(LISTAS[[#This Row],[COSTO]]/X1642-1,"")</f>
        <v>0.238597140006509</v>
      </c>
    </row>
    <row r="1643" spans="1:25" x14ac:dyDescent="0.2">
      <c r="A1643" s="6" t="s">
        <v>2535</v>
      </c>
      <c r="B1643" t="s">
        <v>2523</v>
      </c>
      <c r="C1643">
        <v>7</v>
      </c>
      <c r="D1643" t="s">
        <v>2536</v>
      </c>
      <c r="E1643" s="2">
        <v>2017.66</v>
      </c>
      <c r="F1643" s="6" t="str">
        <f>+_xlfn.XLOOKUP(LISTAS[[#This Row],[ID]],_01_CODIGOS_Y_COSTOS_xlsm[Producto y N°],_01_CODIGOS_Y_COSTOS_xlsm[FABRICA],"",0,1)</f>
        <v>ALNAT</v>
      </c>
      <c r="G1643" s="13">
        <f>LISTAS[[#This Row],[Precio]]*(1-0.46)*(1-IF($C$3520="",0,$C$3520))</f>
        <v>817.1523000000002</v>
      </c>
      <c r="H1643" s="1">
        <f>+_xlfn.XLOOKUP(LISTAS[[#This Row],[ID]],_01_CODIGOS_Y_COSTOS_xlsm[Producto y N°],_01_CODIGOS_Y_COSTOS_xlsm[COSTO],0,0,1)</f>
        <v>464.42759999999998</v>
      </c>
      <c r="I1643" s="115">
        <f>+IFERROR(LISTAS[[#This Row],[VENTA NETA]]/LISTAS[[#This Row],[COSTO]]-1,0)</f>
        <v>0.75948264056658177</v>
      </c>
      <c r="J1643" s="33" t="str">
        <f>IFERROR(VLOOKUP(LISTAS[[#This Row],[ID]],_01_CODIGOS_Y_COSTOS_xlsm[[Producto y N°]:[CODIGO]],2,0),"")</f>
        <v>005-02</v>
      </c>
      <c r="M1643" s="22">
        <v>0.13</v>
      </c>
      <c r="N1643" s="23">
        <f>+LISTAS[[#This Row],[Precio]]+(LISTAS[[#This Row],[Precio]]*M1643)</f>
        <v>2279.9558000000002</v>
      </c>
      <c r="O1643" s="24">
        <f t="shared" si="41"/>
        <v>923.38209900000015</v>
      </c>
      <c r="Q1643" s="21">
        <f>IFERROR(O1643/LISTAS[[#This Row],[COSTO]]-1,"")</f>
        <v>0.98821538384023722</v>
      </c>
      <c r="R1643" t="str">
        <f>+LISTAS[[#This Row],[ID]]</f>
        <v>RACORD - ACOPLES - REDUCCIONES - ENTREROSCAS7</v>
      </c>
      <c r="T1643" s="29"/>
      <c r="U1643" s="25">
        <f>LISTAS[[#This Row],[COSTO]]+(LISTAS[[#This Row],[COSTO]]*T1643)</f>
        <v>464.42759999999998</v>
      </c>
      <c r="V1643" s="30">
        <f>IF(T1643="",0,U1643/LISTAS[[#This Row],[VENTA NETA]]-1)</f>
        <v>0</v>
      </c>
      <c r="X1643" s="25">
        <v>374.96260000000001</v>
      </c>
      <c r="Y1643" s="31">
        <f>IFERROR(LISTAS[[#This Row],[COSTO]]/X1643-1,"")</f>
        <v>0.23859712942037414</v>
      </c>
    </row>
    <row r="1644" spans="1:25" x14ac:dyDescent="0.2">
      <c r="A1644" s="6" t="s">
        <v>2537</v>
      </c>
      <c r="B1644" t="s">
        <v>2523</v>
      </c>
      <c r="C1644">
        <v>8</v>
      </c>
      <c r="D1644" t="s">
        <v>2538</v>
      </c>
      <c r="E1644" s="2">
        <v>2947.59</v>
      </c>
      <c r="F1644" s="6" t="str">
        <f>+_xlfn.XLOOKUP(LISTAS[[#This Row],[ID]],_01_CODIGOS_Y_COSTOS_xlsm[Producto y N°],_01_CODIGOS_Y_COSTOS_xlsm[FABRICA],"",0,1)</f>
        <v>ALNAT</v>
      </c>
      <c r="G1644" s="13">
        <f>LISTAS[[#This Row],[Precio]]*(1-0.46)*(1-IF($C$3520="",0,$C$3520))</f>
        <v>1193.7739500000002</v>
      </c>
      <c r="H1644" s="1">
        <f>+_xlfn.XLOOKUP(LISTAS[[#This Row],[ID]],_01_CODIGOS_Y_COSTOS_xlsm[Producto y N°],_01_CODIGOS_Y_COSTOS_xlsm[COSTO],0,0,1)</f>
        <v>678.48099999999999</v>
      </c>
      <c r="I1644" s="115">
        <f>+IFERROR(LISTAS[[#This Row],[VENTA NETA]]/LISTAS[[#This Row],[COSTO]]-1,0)</f>
        <v>0.75948029495299085</v>
      </c>
      <c r="J1644" s="33" t="str">
        <f>IFERROR(VLOOKUP(LISTAS[[#This Row],[ID]],_01_CODIGOS_Y_COSTOS_xlsm[[Producto y N°]:[CODIGO]],2,0),"")</f>
        <v>005-14</v>
      </c>
      <c r="M1644" s="22">
        <v>0.13</v>
      </c>
      <c r="N1644" s="23">
        <f>+LISTAS[[#This Row],[Precio]]+(LISTAS[[#This Row],[Precio]]*M1644)</f>
        <v>3330.7767000000003</v>
      </c>
      <c r="O1644" s="24">
        <f t="shared" si="41"/>
        <v>1348.9645635000002</v>
      </c>
      <c r="Q1644" s="21">
        <f>IFERROR(O1644/LISTAS[[#This Row],[COSTO]]-1,"")</f>
        <v>0.98821273329687953</v>
      </c>
      <c r="R1644" t="str">
        <f>+LISTAS[[#This Row],[ID]]</f>
        <v>RACORD - ACOPLES - REDUCCIONES - ENTREROSCAS8</v>
      </c>
      <c r="T1644" s="29"/>
      <c r="U1644" s="25">
        <f>LISTAS[[#This Row],[COSTO]]+(LISTAS[[#This Row],[COSTO]]*T1644)</f>
        <v>678.48099999999999</v>
      </c>
      <c r="V1644" s="30">
        <f>IF(T1644="",0,U1644/LISTAS[[#This Row],[VENTA NETA]]-1)</f>
        <v>0</v>
      </c>
      <c r="X1644" s="25">
        <v>547.78189999999995</v>
      </c>
      <c r="Y1644" s="31">
        <f>IFERROR(LISTAS[[#This Row],[COSTO]]/X1644-1,"")</f>
        <v>0.23859696715061252</v>
      </c>
    </row>
    <row r="1645" spans="1:25" x14ac:dyDescent="0.2">
      <c r="A1645" s="6" t="s">
        <v>2539</v>
      </c>
      <c r="B1645" t="s">
        <v>2523</v>
      </c>
      <c r="C1645">
        <v>9</v>
      </c>
      <c r="D1645" t="s">
        <v>2540</v>
      </c>
      <c r="E1645" s="2">
        <v>3563.23</v>
      </c>
      <c r="F1645" s="6" t="str">
        <f>+_xlfn.XLOOKUP(LISTAS[[#This Row],[ID]],_01_CODIGOS_Y_COSTOS_xlsm[Producto y N°],_01_CODIGOS_Y_COSTOS_xlsm[FABRICA],"",0,1)</f>
        <v>ALNAT</v>
      </c>
      <c r="G1645" s="13">
        <f>LISTAS[[#This Row],[Precio]]*(1-0.46)*(1-IF($C$3520="",0,$C$3520))</f>
        <v>1443.10815</v>
      </c>
      <c r="H1645" s="1">
        <f>+_xlfn.XLOOKUP(LISTAS[[#This Row],[ID]],_01_CODIGOS_Y_COSTOS_xlsm[Producto y N°],_01_CODIGOS_Y_COSTOS_xlsm[COSTO],0,0,1)</f>
        <v>820.19060000000002</v>
      </c>
      <c r="I1645" s="115">
        <f>+IFERROR(LISTAS[[#This Row],[VENTA NETA]]/LISTAS[[#This Row],[COSTO]]-1,0)</f>
        <v>0.75947901621891312</v>
      </c>
      <c r="J1645" s="33" t="str">
        <f>IFERROR(VLOOKUP(LISTAS[[#This Row],[ID]],_01_CODIGOS_Y_COSTOS_xlsm[[Producto y N°]:[CODIGO]],2,0),"")</f>
        <v>005-15</v>
      </c>
      <c r="M1645" s="22">
        <v>0.13</v>
      </c>
      <c r="N1645" s="23">
        <f>+LISTAS[[#This Row],[Precio]]+(LISTAS[[#This Row],[Precio]]*M1645)</f>
        <v>4026.4499000000001</v>
      </c>
      <c r="O1645" s="24">
        <f t="shared" si="41"/>
        <v>1630.7122095000002</v>
      </c>
      <c r="Q1645" s="21">
        <f>IFERROR(O1645/LISTAS[[#This Row],[COSTO]]-1,"")</f>
        <v>0.98821128832737193</v>
      </c>
      <c r="R1645" t="str">
        <f>+LISTAS[[#This Row],[ID]]</f>
        <v>RACORD - ACOPLES - REDUCCIONES - ENTREROSCAS9</v>
      </c>
      <c r="T1645" s="29"/>
      <c r="U1645" s="25">
        <f>LISTAS[[#This Row],[COSTO]]+(LISTAS[[#This Row],[COSTO]]*T1645)</f>
        <v>820.19060000000002</v>
      </c>
      <c r="V1645" s="30">
        <f>IF(T1645="",0,U1645/LISTAS[[#This Row],[VENTA NETA]]-1)</f>
        <v>0</v>
      </c>
      <c r="X1645" s="25">
        <v>662.19330000000002</v>
      </c>
      <c r="Y1645" s="31">
        <f>IFERROR(LISTAS[[#This Row],[COSTO]]/X1645-1,"")</f>
        <v>0.23859694744721827</v>
      </c>
    </row>
    <row r="1646" spans="1:25" x14ac:dyDescent="0.2">
      <c r="A1646" s="6" t="s">
        <v>2541</v>
      </c>
      <c r="B1646" t="s">
        <v>2523</v>
      </c>
      <c r="C1646">
        <v>10</v>
      </c>
      <c r="D1646" t="s">
        <v>2542</v>
      </c>
      <c r="E1646" s="2">
        <v>2204.96</v>
      </c>
      <c r="F1646" s="6" t="str">
        <f>+_xlfn.XLOOKUP(LISTAS[[#This Row],[ID]],_01_CODIGOS_Y_COSTOS_xlsm[Producto y N°],_01_CODIGOS_Y_COSTOS_xlsm[FABRICA],"",0,1)</f>
        <v>ALNAT</v>
      </c>
      <c r="G1646" s="13">
        <f>LISTAS[[#This Row],[Precio]]*(1-0.46)*(1-IF($C$3520="",0,$C$3520))</f>
        <v>893.00880000000006</v>
      </c>
      <c r="H1646" s="1">
        <f>+_xlfn.XLOOKUP(LISTAS[[#This Row],[ID]],_01_CODIGOS_Y_COSTOS_xlsm[Producto y N°],_01_CODIGOS_Y_COSTOS_xlsm[COSTO],0,0,1)</f>
        <v>507.54160000000002</v>
      </c>
      <c r="I1646" s="115">
        <f>+IFERROR(LISTAS[[#This Row],[VENTA NETA]]/LISTAS[[#This Row],[COSTO]]-1,0)</f>
        <v>0.75947902595570493</v>
      </c>
      <c r="J1646" s="33" t="str">
        <f>IFERROR(VLOOKUP(LISTAS[[#This Row],[ID]],_01_CODIGOS_Y_COSTOS_xlsm[[Producto y N°]:[CODIGO]],2,0),"")</f>
        <v>005-03</v>
      </c>
      <c r="M1646" s="22">
        <v>0.13</v>
      </c>
      <c r="N1646" s="23">
        <f>+LISTAS[[#This Row],[Precio]]+(LISTAS[[#This Row],[Precio]]*M1646)</f>
        <v>2491.6048000000001</v>
      </c>
      <c r="O1646" s="24">
        <f t="shared" si="41"/>
        <v>1009.0999440000002</v>
      </c>
      <c r="Q1646" s="21">
        <f>IFERROR(O1646/LISTAS[[#This Row],[COSTO]]-1,"")</f>
        <v>0.98821129932994678</v>
      </c>
      <c r="R1646" t="str">
        <f>+LISTAS[[#This Row],[ID]]</f>
        <v>RACORD - ACOPLES - REDUCCIONES - ENTREROSCAS10</v>
      </c>
      <c r="T1646" s="29"/>
      <c r="U1646" s="25">
        <f>LISTAS[[#This Row],[COSTO]]+(LISTAS[[#This Row],[COSTO]]*T1646)</f>
        <v>507.54160000000002</v>
      </c>
      <c r="V1646" s="30">
        <f>IF(T1646="",0,U1646/LISTAS[[#This Row],[VENTA NETA]]-1)</f>
        <v>0</v>
      </c>
      <c r="X1646" s="25">
        <v>409.77140000000003</v>
      </c>
      <c r="Y1646" s="31">
        <f>IFERROR(LISTAS[[#This Row],[COSTO]]/X1646-1,"")</f>
        <v>0.2385969347787571</v>
      </c>
    </row>
    <row r="1647" spans="1:25" x14ac:dyDescent="0.2">
      <c r="A1647" s="6" t="s">
        <v>2543</v>
      </c>
      <c r="B1647" t="s">
        <v>2523</v>
      </c>
      <c r="C1647">
        <v>11</v>
      </c>
      <c r="D1647" t="s">
        <v>2544</v>
      </c>
      <c r="E1647" s="2">
        <v>2208.7800000000002</v>
      </c>
      <c r="F1647" s="6" t="str">
        <f>+_xlfn.XLOOKUP(LISTAS[[#This Row],[ID]],_01_CODIGOS_Y_COSTOS_xlsm[Producto y N°],_01_CODIGOS_Y_COSTOS_xlsm[FABRICA],"",0,1)</f>
        <v>ALNAT</v>
      </c>
      <c r="G1647" s="13">
        <f>LISTAS[[#This Row],[Precio]]*(1-0.46)*(1-IF($C$3520="",0,$C$3520))</f>
        <v>894.55590000000007</v>
      </c>
      <c r="H1647" s="1">
        <f>+_xlfn.XLOOKUP(LISTAS[[#This Row],[ID]],_01_CODIGOS_Y_COSTOS_xlsm[Producto y N°],_01_CODIGOS_Y_COSTOS_xlsm[COSTO],0,0,1)</f>
        <v>508.42099999999999</v>
      </c>
      <c r="I1647" s="115">
        <f>+IFERROR(LISTAS[[#This Row],[VENTA NETA]]/LISTAS[[#This Row],[COSTO]]-1,0)</f>
        <v>0.75947866040151779</v>
      </c>
      <c r="J1647" s="33" t="str">
        <f>IFERROR(VLOOKUP(LISTAS[[#This Row],[ID]],_01_CODIGOS_Y_COSTOS_xlsm[[Producto y N°]:[CODIGO]],2,0),"")</f>
        <v>005-04</v>
      </c>
      <c r="M1647" s="22">
        <v>0.13</v>
      </c>
      <c r="N1647" s="23">
        <f>+LISTAS[[#This Row],[Precio]]+(LISTAS[[#This Row],[Precio]]*M1647)</f>
        <v>2495.9214000000002</v>
      </c>
      <c r="O1647" s="24">
        <f t="shared" si="41"/>
        <v>1010.8481670000001</v>
      </c>
      <c r="Q1647" s="21">
        <f>IFERROR(O1647/LISTAS[[#This Row],[COSTO]]-1,"")</f>
        <v>0.98821088625371512</v>
      </c>
      <c r="R1647" t="str">
        <f>+LISTAS[[#This Row],[ID]]</f>
        <v>RACORD - ACOPLES - REDUCCIONES - ENTREROSCAS11</v>
      </c>
      <c r="T1647" s="29"/>
      <c r="U1647" s="25">
        <f>LISTAS[[#This Row],[COSTO]]+(LISTAS[[#This Row],[COSTO]]*T1647)</f>
        <v>508.42099999999999</v>
      </c>
      <c r="V1647" s="30">
        <f>IF(T1647="",0,U1647/LISTAS[[#This Row],[VENTA NETA]]-1)</f>
        <v>0</v>
      </c>
      <c r="X1647" s="25">
        <v>410.48140000000001</v>
      </c>
      <c r="Y1647" s="31">
        <f>IFERROR(LISTAS[[#This Row],[COSTO]]/X1647-1,"")</f>
        <v>0.23859692546361422</v>
      </c>
    </row>
    <row r="1648" spans="1:25" x14ac:dyDescent="0.2">
      <c r="A1648" s="6" t="s">
        <v>2545</v>
      </c>
      <c r="B1648" t="s">
        <v>2523</v>
      </c>
      <c r="C1648">
        <v>12</v>
      </c>
      <c r="D1648" t="s">
        <v>2546</v>
      </c>
      <c r="E1648" s="2">
        <v>2755.29</v>
      </c>
      <c r="F1648" s="6" t="str">
        <f>+_xlfn.XLOOKUP(LISTAS[[#This Row],[ID]],_01_CODIGOS_Y_COSTOS_xlsm[Producto y N°],_01_CODIGOS_Y_COSTOS_xlsm[FABRICA],"",0,1)</f>
        <v>ALNAT</v>
      </c>
      <c r="G1648" s="13">
        <f>LISTAS[[#This Row],[Precio]]*(1-0.46)*(1-IF($C$3520="",0,$C$3520))</f>
        <v>1115.8924500000001</v>
      </c>
      <c r="H1648" s="1">
        <f>+_xlfn.XLOOKUP(LISTAS[[#This Row],[ID]],_01_CODIGOS_Y_COSTOS_xlsm[Producto y N°],_01_CODIGOS_Y_COSTOS_xlsm[COSTO],0,0,1)</f>
        <v>634.21759999999995</v>
      </c>
      <c r="I1648" s="115">
        <f>+IFERROR(LISTAS[[#This Row],[VENTA NETA]]/LISTAS[[#This Row],[COSTO]]-1,0)</f>
        <v>0.75947884448492142</v>
      </c>
      <c r="J1648" s="33" t="str">
        <f>IFERROR(VLOOKUP(LISTAS[[#This Row],[ID]],_01_CODIGOS_Y_COSTOS_xlsm[[Producto y N°]:[CODIGO]],2,0),"")</f>
        <v>005-05</v>
      </c>
      <c r="M1648" s="22">
        <v>0.13</v>
      </c>
      <c r="N1648" s="23">
        <f>+LISTAS[[#This Row],[Precio]]+(LISTAS[[#This Row],[Precio]]*M1648)</f>
        <v>3113.4776999999999</v>
      </c>
      <c r="O1648" s="24">
        <f t="shared" si="41"/>
        <v>1260.9584685</v>
      </c>
      <c r="Q1648" s="21">
        <f>IFERROR(O1648/LISTAS[[#This Row],[COSTO]]-1,"")</f>
        <v>0.98821109426796117</v>
      </c>
      <c r="R1648" t="str">
        <f>+LISTAS[[#This Row],[ID]]</f>
        <v>RACORD - ACOPLES - REDUCCIONES - ENTREROSCAS12</v>
      </c>
      <c r="T1648" s="29"/>
      <c r="U1648" s="25">
        <f>LISTAS[[#This Row],[COSTO]]+(LISTAS[[#This Row],[COSTO]]*T1648)</f>
        <v>634.21759999999995</v>
      </c>
      <c r="V1648" s="30">
        <f>IF(T1648="",0,U1648/LISTAS[[#This Row],[VENTA NETA]]-1)</f>
        <v>0</v>
      </c>
      <c r="X1648" s="25">
        <v>512.04520000000002</v>
      </c>
      <c r="Y1648" s="31">
        <f>IFERROR(LISTAS[[#This Row],[COSTO]]/X1648-1,"")</f>
        <v>0.23859690511697007</v>
      </c>
    </row>
    <row r="1649" spans="1:25" x14ac:dyDescent="0.2">
      <c r="A1649" s="6" t="s">
        <v>2547</v>
      </c>
      <c r="B1649" t="s">
        <v>2523</v>
      </c>
      <c r="C1649">
        <v>13</v>
      </c>
      <c r="D1649" t="s">
        <v>2548</v>
      </c>
      <c r="E1649" s="2">
        <v>3538.67</v>
      </c>
      <c r="F1649" s="6" t="str">
        <f>+_xlfn.XLOOKUP(LISTAS[[#This Row],[ID]],_01_CODIGOS_Y_COSTOS_xlsm[Producto y N°],_01_CODIGOS_Y_COSTOS_xlsm[FABRICA],"",0,1)</f>
        <v>ALNAT</v>
      </c>
      <c r="G1649" s="13">
        <f>LISTAS[[#This Row],[Precio]]*(1-0.46)*(1-IF($C$3520="",0,$C$3520))</f>
        <v>1433.1613500000001</v>
      </c>
      <c r="H1649" s="1">
        <f>+_xlfn.XLOOKUP(LISTAS[[#This Row],[ID]],_01_CODIGOS_Y_COSTOS_xlsm[Producto y N°],_01_CODIGOS_Y_COSTOS_xlsm[COSTO],0,0,1)</f>
        <v>814.53729999999996</v>
      </c>
      <c r="I1649" s="115">
        <f>+IFERROR(LISTAS[[#This Row],[VENTA NETA]]/LISTAS[[#This Row],[COSTO]]-1,0)</f>
        <v>0.75947909322261875</v>
      </c>
      <c r="J1649" s="33" t="str">
        <f>IFERROR(VLOOKUP(LISTAS[[#This Row],[ID]],_01_CODIGOS_Y_COSTOS_xlsm[[Producto y N°]:[CODIGO]],2,0),"")</f>
        <v>005-06</v>
      </c>
      <c r="M1649" s="22">
        <v>0.13</v>
      </c>
      <c r="N1649" s="23">
        <f>+LISTAS[[#This Row],[Precio]]+(LISTAS[[#This Row],[Precio]]*M1649)</f>
        <v>3998.6971000000003</v>
      </c>
      <c r="O1649" s="24">
        <f t="shared" si="41"/>
        <v>1619.4723255000004</v>
      </c>
      <c r="Q1649" s="21">
        <f>IFERROR(O1649/LISTAS[[#This Row],[COSTO]]-1,"")</f>
        <v>0.98821137534155956</v>
      </c>
      <c r="R1649" t="str">
        <f>+LISTAS[[#This Row],[ID]]</f>
        <v>RACORD - ACOPLES - REDUCCIONES - ENTREROSCAS13</v>
      </c>
      <c r="T1649" s="29"/>
      <c r="U1649" s="25">
        <f>LISTAS[[#This Row],[COSTO]]+(LISTAS[[#This Row],[COSTO]]*T1649)</f>
        <v>814.53729999999996</v>
      </c>
      <c r="V1649" s="30">
        <f>IF(T1649="",0,U1649/LISTAS[[#This Row],[VENTA NETA]]-1)</f>
        <v>0</v>
      </c>
      <c r="X1649" s="25">
        <v>657.62900000000002</v>
      </c>
      <c r="Y1649" s="31">
        <f>IFERROR(LISTAS[[#This Row],[COSTO]]/X1649-1,"")</f>
        <v>0.23859699009623947</v>
      </c>
    </row>
    <row r="1650" spans="1:25" x14ac:dyDescent="0.2">
      <c r="A1650" s="6" t="s">
        <v>2549</v>
      </c>
      <c r="B1650" t="s">
        <v>2523</v>
      </c>
      <c r="C1650">
        <v>16</v>
      </c>
      <c r="D1650" t="s">
        <v>2550</v>
      </c>
      <c r="E1650" s="2">
        <v>4631.66</v>
      </c>
      <c r="F1650" s="6" t="str">
        <f>+_xlfn.XLOOKUP(LISTAS[[#This Row],[ID]],_01_CODIGOS_Y_COSTOS_xlsm[Producto y N°],_01_CODIGOS_Y_COSTOS_xlsm[FABRICA],"",0,1)</f>
        <v>ALNAT</v>
      </c>
      <c r="G1650" s="13">
        <f>LISTAS[[#This Row],[Precio]]*(1-0.46)*(1-IF($C$3520="",0,$C$3520))</f>
        <v>1875.8222999999998</v>
      </c>
      <c r="H1650" s="1">
        <f>+_xlfn.XLOOKUP(LISTAS[[#This Row],[ID]],_01_CODIGOS_Y_COSTOS_xlsm[Producto y N°],_01_CODIGOS_Y_COSTOS_xlsm[COSTO],0,0,1)</f>
        <v>1066.1244999999999</v>
      </c>
      <c r="I1650" s="115">
        <f>+IFERROR(LISTAS[[#This Row],[VENTA NETA]]/LISTAS[[#This Row],[COSTO]]-1,0)</f>
        <v>0.75947771578272527</v>
      </c>
      <c r="J1650" s="33" t="str">
        <f>IFERROR(VLOOKUP(LISTAS[[#This Row],[ID]],_01_CODIGOS_Y_COSTOS_xlsm[[Producto y N°]:[CODIGO]],2,0),"")</f>
        <v>005-07</v>
      </c>
      <c r="M1650" s="22">
        <v>0.13</v>
      </c>
      <c r="N1650" s="23">
        <f>+LISTAS[[#This Row],[Precio]]+(LISTAS[[#This Row],[Precio]]*M1650)</f>
        <v>5233.7757999999994</v>
      </c>
      <c r="O1650" s="24">
        <f t="shared" si="41"/>
        <v>2119.6791989999997</v>
      </c>
      <c r="Q1650" s="21">
        <f>IFERROR(O1650/LISTAS[[#This Row],[COSTO]]-1,"")</f>
        <v>0.98820981883447945</v>
      </c>
      <c r="R1650" t="str">
        <f>+LISTAS[[#This Row],[ID]]</f>
        <v>RACORD - ACOPLES - REDUCCIONES - ENTREROSCAS16</v>
      </c>
      <c r="T1650" s="29"/>
      <c r="U1650" s="25">
        <f>LISTAS[[#This Row],[COSTO]]+(LISTAS[[#This Row],[COSTO]]*T1650)</f>
        <v>1066.1244999999999</v>
      </c>
      <c r="V1650" s="30">
        <f>IF(T1650="",0,U1650/LISTAS[[#This Row],[VENTA NETA]]-1)</f>
        <v>0</v>
      </c>
      <c r="X1650" s="25">
        <v>860.7518</v>
      </c>
      <c r="Y1650" s="31">
        <f>IFERROR(LISTAS[[#This Row],[COSTO]]/X1650-1,"")</f>
        <v>0.23859688704688153</v>
      </c>
    </row>
    <row r="1651" spans="1:25" x14ac:dyDescent="0.2">
      <c r="A1651" s="6" t="s">
        <v>2551</v>
      </c>
      <c r="B1651" t="s">
        <v>2523</v>
      </c>
      <c r="C1651">
        <v>17</v>
      </c>
      <c r="D1651" t="s">
        <v>2552</v>
      </c>
      <c r="E1651" s="2">
        <v>4553.6400000000003</v>
      </c>
      <c r="F1651" s="6" t="str">
        <f>+_xlfn.XLOOKUP(LISTAS[[#This Row],[ID]],_01_CODIGOS_Y_COSTOS_xlsm[Producto y N°],_01_CODIGOS_Y_COSTOS_xlsm[FABRICA],"",0,1)</f>
        <v>ALNAT</v>
      </c>
      <c r="G1651" s="13">
        <f>LISTAS[[#This Row],[Precio]]*(1-0.46)*(1-IF($C$3520="",0,$C$3520))</f>
        <v>1844.2242000000003</v>
      </c>
      <c r="H1651" s="1">
        <f>+_xlfn.XLOOKUP(LISTAS[[#This Row],[ID]],_01_CODIGOS_Y_COSTOS_xlsm[Producto y N°],_01_CODIGOS_Y_COSTOS_xlsm[COSTO],0,0,1)</f>
        <v>1048.1656</v>
      </c>
      <c r="I1651" s="115">
        <f>+IFERROR(LISTAS[[#This Row],[VENTA NETA]]/LISTAS[[#This Row],[COSTO]]-1,0)</f>
        <v>0.75947789166139423</v>
      </c>
      <c r="J1651" s="33" t="str">
        <f>IFERROR(VLOOKUP(LISTAS[[#This Row],[ID]],_01_CODIGOS_Y_COSTOS_xlsm[[Producto y N°]:[CODIGO]],2,0),"")</f>
        <v>005-08</v>
      </c>
      <c r="M1651" s="22">
        <v>0.13</v>
      </c>
      <c r="N1651" s="23">
        <f>+LISTAS[[#This Row],[Precio]]+(LISTAS[[#This Row],[Precio]]*M1651)</f>
        <v>5145.6132000000007</v>
      </c>
      <c r="O1651" s="24">
        <f t="shared" si="41"/>
        <v>2083.9733460000002</v>
      </c>
      <c r="Q1651" s="21">
        <f>IFERROR(O1651/LISTAS[[#This Row],[COSTO]]-1,"")</f>
        <v>0.98821001757737537</v>
      </c>
      <c r="R1651" t="str">
        <f>+LISTAS[[#This Row],[ID]]</f>
        <v>RACORD - ACOPLES - REDUCCIONES - ENTREROSCAS17</v>
      </c>
      <c r="T1651" s="29"/>
      <c r="U1651" s="25">
        <f>LISTAS[[#This Row],[COSTO]]+(LISTAS[[#This Row],[COSTO]]*T1651)</f>
        <v>1048.1656</v>
      </c>
      <c r="V1651" s="30">
        <f>IF(T1651="",0,U1651/LISTAS[[#This Row],[VENTA NETA]]-1)</f>
        <v>0</v>
      </c>
      <c r="X1651" s="25">
        <v>846.25239999999997</v>
      </c>
      <c r="Y1651" s="31">
        <f>IFERROR(LISTAS[[#This Row],[COSTO]]/X1651-1,"")</f>
        <v>0.23859690087732699</v>
      </c>
    </row>
    <row r="1652" spans="1:25" x14ac:dyDescent="0.2">
      <c r="A1652" s="6" t="s">
        <v>2553</v>
      </c>
      <c r="B1652" t="s">
        <v>2523</v>
      </c>
      <c r="C1652">
        <v>18</v>
      </c>
      <c r="D1652" t="s">
        <v>2554</v>
      </c>
      <c r="E1652" s="2">
        <v>4561.28</v>
      </c>
      <c r="F1652" s="6" t="str">
        <f>+_xlfn.XLOOKUP(LISTAS[[#This Row],[ID]],_01_CODIGOS_Y_COSTOS_xlsm[Producto y N°],_01_CODIGOS_Y_COSTOS_xlsm[FABRICA],"",0,1)</f>
        <v>ALNAT</v>
      </c>
      <c r="G1652" s="13">
        <f>LISTAS[[#This Row],[Precio]]*(1-0.46)*(1-IF($C$3520="",0,$C$3520))</f>
        <v>1847.3183999999999</v>
      </c>
      <c r="H1652" s="1">
        <f>+_xlfn.XLOOKUP(LISTAS[[#This Row],[ID]],_01_CODIGOS_Y_COSTOS_xlsm[Producto y N°],_01_CODIGOS_Y_COSTOS_xlsm[COSTO],0,0,1)</f>
        <v>1049.9244000000001</v>
      </c>
      <c r="I1652" s="115">
        <f>+IFERROR(LISTAS[[#This Row],[VENTA NETA]]/LISTAS[[#This Row],[COSTO]]-1,0)</f>
        <v>0.75947753952570274</v>
      </c>
      <c r="J1652" s="33" t="str">
        <f>IFERROR(VLOOKUP(LISTAS[[#This Row],[ID]],_01_CODIGOS_Y_COSTOS_xlsm[[Producto y N°]:[CODIGO]],2,0),"")</f>
        <v>005-09</v>
      </c>
      <c r="M1652" s="22">
        <v>0.13</v>
      </c>
      <c r="N1652" s="23">
        <f>+LISTAS[[#This Row],[Precio]]+(LISTAS[[#This Row],[Precio]]*M1652)</f>
        <v>5154.2464</v>
      </c>
      <c r="O1652" s="24">
        <f t="shared" si="41"/>
        <v>2087.4697919999999</v>
      </c>
      <c r="Q1652" s="21">
        <f>IFERROR(O1652/LISTAS[[#This Row],[COSTO]]-1,"")</f>
        <v>0.98820961966404397</v>
      </c>
      <c r="R1652" t="str">
        <f>+LISTAS[[#This Row],[ID]]</f>
        <v>RACORD - ACOPLES - REDUCCIONES - ENTREROSCAS18</v>
      </c>
      <c r="T1652" s="29"/>
      <c r="U1652" s="25">
        <f>LISTAS[[#This Row],[COSTO]]+(LISTAS[[#This Row],[COSTO]]*T1652)</f>
        <v>1049.9244000000001</v>
      </c>
      <c r="V1652" s="30">
        <f>IF(T1652="",0,U1652/LISTAS[[#This Row],[VENTA NETA]]-1)</f>
        <v>0</v>
      </c>
      <c r="X1652" s="25">
        <v>847.67240000000004</v>
      </c>
      <c r="Y1652" s="31">
        <f>IFERROR(LISTAS[[#This Row],[COSTO]]/X1652-1,"")</f>
        <v>0.23859689191248901</v>
      </c>
    </row>
    <row r="1653" spans="1:25" x14ac:dyDescent="0.2">
      <c r="A1653" s="6" t="s">
        <v>6731</v>
      </c>
      <c r="B1653" t="s">
        <v>2523</v>
      </c>
      <c r="C1653">
        <v>19</v>
      </c>
      <c r="E1653" s="2">
        <v>5759.64</v>
      </c>
      <c r="F1653" s="6" t="str">
        <f>+_xlfn.XLOOKUP(LISTAS[[#This Row],[ID]],_01_CODIGOS_Y_COSTOS_xlsm[Producto y N°],_01_CODIGOS_Y_COSTOS_xlsm[FABRICA],"",0,1)</f>
        <v>ALNAT</v>
      </c>
      <c r="G1653" s="13">
        <f>LISTAS[[#This Row],[Precio]]*(1-0.46)*(1-IF($C$3520="",0,$C$3520))</f>
        <v>2332.6541999999999</v>
      </c>
      <c r="H1653" s="1">
        <f>+_xlfn.XLOOKUP(LISTAS[[#This Row],[ID]],_01_CODIGOS_Y_COSTOS_xlsm[Producto y N°],_01_CODIGOS_Y_COSTOS_xlsm[COSTO],0,0,1)</f>
        <v>1325.7639999999999</v>
      </c>
      <c r="I1653" s="115">
        <f>+IFERROR(LISTAS[[#This Row],[VENTA NETA]]/LISTAS[[#This Row],[COSTO]]-1,0)</f>
        <v>0.75947921349501124</v>
      </c>
      <c r="J1653" s="33" t="str">
        <f>IFERROR(VLOOKUP(LISTAS[[#This Row],[ID]],_01_CODIGOS_Y_COSTOS_xlsm[[Producto y N°]:[CODIGO]],2,0),"")</f>
        <v>005-12</v>
      </c>
      <c r="M1653" s="22">
        <v>0.13</v>
      </c>
      <c r="N1653" s="23">
        <f>+LISTAS[[#This Row],[Precio]]+(LISTAS[[#This Row],[Precio]]*M1653)</f>
        <v>6508.3932000000004</v>
      </c>
      <c r="O1653" s="24">
        <f t="shared" si="41"/>
        <v>2635.8992460000004</v>
      </c>
      <c r="Q1653" s="21">
        <f>IFERROR(O1653/LISTAS[[#This Row],[COSTO]]-1,"")</f>
        <v>0.98821151124936302</v>
      </c>
      <c r="R1653" t="str">
        <f>+LISTAS[[#This Row],[ID]]</f>
        <v>RACORD - ACOPLES - REDUCCIONES - ENTREROSCAS19</v>
      </c>
      <c r="T1653" s="29"/>
      <c r="U1653" s="25">
        <f>LISTAS[[#This Row],[COSTO]]+(LISTAS[[#This Row],[COSTO]]*T1653)</f>
        <v>1325.7639999999999</v>
      </c>
      <c r="V1653" s="30">
        <f>IF(T1653="",0,U1653/LISTAS[[#This Row],[VENTA NETA]]-1)</f>
        <v>0</v>
      </c>
      <c r="X1653" s="25">
        <v>1070.3757000000001</v>
      </c>
      <c r="Y1653" s="31">
        <f>IFERROR(LISTAS[[#This Row],[COSTO]]/X1653-1,"")</f>
        <v>0.23859687771312421</v>
      </c>
    </row>
    <row r="1654" spans="1:25" x14ac:dyDescent="0.2">
      <c r="A1654" s="6" t="s">
        <v>2555</v>
      </c>
      <c r="B1654" t="s">
        <v>2523</v>
      </c>
      <c r="C1654">
        <v>20</v>
      </c>
      <c r="D1654" t="s">
        <v>2556</v>
      </c>
      <c r="E1654" s="2">
        <v>6328.16</v>
      </c>
      <c r="F1654" s="6" t="str">
        <f>+_xlfn.XLOOKUP(LISTAS[[#This Row],[ID]],_01_CODIGOS_Y_COSTOS_xlsm[Producto y N°],_01_CODIGOS_Y_COSTOS_xlsm[FABRICA],"",0,1)</f>
        <v>ALNAT</v>
      </c>
      <c r="G1654" s="13">
        <f>LISTAS[[#This Row],[Precio]]*(1-0.46)*(1-IF($C$3520="",0,$C$3520))</f>
        <v>2562.9048000000003</v>
      </c>
      <c r="H1654" s="1">
        <f>+_xlfn.XLOOKUP(LISTAS[[#This Row],[ID]],_01_CODIGOS_Y_COSTOS_xlsm[Producto y N°],_01_CODIGOS_Y_COSTOS_xlsm[COSTO],0,0,1)</f>
        <v>1456.6277</v>
      </c>
      <c r="I1654" s="115">
        <f>+IFERROR(LISTAS[[#This Row],[VENTA NETA]]/LISTAS[[#This Row],[COSTO]]-1,0)</f>
        <v>0.75947827986519845</v>
      </c>
      <c r="J1654" s="33" t="str">
        <f>IFERROR(VLOOKUP(LISTAS[[#This Row],[ID]],_01_CODIGOS_Y_COSTOS_xlsm[[Producto y N°]:[CODIGO]],2,0),"")</f>
        <v>005-13</v>
      </c>
      <c r="M1654" s="22">
        <v>0.13</v>
      </c>
      <c r="N1654" s="23">
        <f>+LISTAS[[#This Row],[Precio]]+(LISTAS[[#This Row],[Precio]]*M1654)</f>
        <v>7150.8207999999995</v>
      </c>
      <c r="O1654" s="24">
        <f t="shared" si="41"/>
        <v>2896.0824240000002</v>
      </c>
      <c r="Q1654" s="21">
        <f>IFERROR(O1654/LISTAS[[#This Row],[COSTO]]-1,"")</f>
        <v>0.98821045624767412</v>
      </c>
      <c r="R1654" t="str">
        <f>+LISTAS[[#This Row],[ID]]</f>
        <v>RACORD - ACOPLES - REDUCCIONES - ENTREROSCAS20</v>
      </c>
      <c r="T1654" s="29"/>
      <c r="U1654" s="25">
        <f>LISTAS[[#This Row],[COSTO]]+(LISTAS[[#This Row],[COSTO]]*T1654)</f>
        <v>1456.6277</v>
      </c>
      <c r="V1654" s="30">
        <f>IF(T1654="",0,U1654/LISTAS[[#This Row],[VENTA NETA]]-1)</f>
        <v>0</v>
      </c>
      <c r="X1654" s="25">
        <v>1176.0305000000001</v>
      </c>
      <c r="Y1654" s="31">
        <f>IFERROR(LISTAS[[#This Row],[COSTO]]/X1654-1,"")</f>
        <v>0.2385968731253143</v>
      </c>
    </row>
    <row r="1655" spans="1:25" x14ac:dyDescent="0.2">
      <c r="A1655" s="6" t="s">
        <v>2557</v>
      </c>
      <c r="B1655" t="s">
        <v>2523</v>
      </c>
      <c r="C1655">
        <v>21</v>
      </c>
      <c r="D1655" t="s">
        <v>2558</v>
      </c>
      <c r="E1655" s="2">
        <v>9265.75</v>
      </c>
      <c r="F1655" s="6" t="str">
        <f>+_xlfn.XLOOKUP(LISTAS[[#This Row],[ID]],_01_CODIGOS_Y_COSTOS_xlsm[Producto y N°],_01_CODIGOS_Y_COSTOS_xlsm[FABRICA],"",0,1)</f>
        <v>ALNAT</v>
      </c>
      <c r="G1655" s="13">
        <f>LISTAS[[#This Row],[Precio]]*(1-0.46)*(1-IF($C$3520="",0,$C$3520))</f>
        <v>3752.6287499999999</v>
      </c>
      <c r="H1655" s="1">
        <f>+_xlfn.XLOOKUP(LISTAS[[#This Row],[ID]],_01_CODIGOS_Y_COSTOS_xlsm[Producto y N°],_01_CODIGOS_Y_COSTOS_xlsm[COSTO],0,0,1)</f>
        <v>2132.8054000000002</v>
      </c>
      <c r="I1655" s="115">
        <f>+IFERROR(LISTAS[[#This Row],[VENTA NETA]]/LISTAS[[#This Row],[COSTO]]-1,0)</f>
        <v>0.75948014291411647</v>
      </c>
      <c r="J1655" s="33" t="str">
        <f>IFERROR(VLOOKUP(LISTAS[[#This Row],[ID]],_01_CODIGOS_Y_COSTOS_xlsm[[Producto y N°]:[CODIGO]],2,0),"")</f>
        <v>005-17</v>
      </c>
      <c r="M1655" s="22">
        <v>0.13</v>
      </c>
      <c r="N1655" s="23">
        <f>+LISTAS[[#This Row],[Precio]]+(LISTAS[[#This Row],[Precio]]*M1655)</f>
        <v>10470.297500000001</v>
      </c>
      <c r="O1655" s="24">
        <f t="shared" si="41"/>
        <v>4240.4704875000007</v>
      </c>
      <c r="Q1655" s="21">
        <f>IFERROR(O1655/LISTAS[[#This Row],[COSTO]]-1,"")</f>
        <v>0.988212561492952</v>
      </c>
      <c r="R1655" t="str">
        <f>+LISTAS[[#This Row],[ID]]</f>
        <v>RACORD - ACOPLES - REDUCCIONES - ENTREROSCAS21</v>
      </c>
      <c r="T1655" s="29"/>
      <c r="U1655" s="25">
        <f>LISTAS[[#This Row],[COSTO]]+(LISTAS[[#This Row],[COSTO]]*T1655)</f>
        <v>2132.8054000000002</v>
      </c>
      <c r="V1655" s="30">
        <f>IF(T1655="",0,U1655/LISTAS[[#This Row],[VENTA NETA]]-1)</f>
        <v>0</v>
      </c>
      <c r="X1655" s="25">
        <v>1721.9529</v>
      </c>
      <c r="Y1655" s="31">
        <f>IFERROR(LISTAS[[#This Row],[COSTO]]/X1655-1,"")</f>
        <v>0.23859682805493709</v>
      </c>
    </row>
    <row r="1656" spans="1:25" x14ac:dyDescent="0.2">
      <c r="A1656" s="6" t="s">
        <v>2559</v>
      </c>
      <c r="B1656" t="s">
        <v>2523</v>
      </c>
      <c r="C1656">
        <v>22</v>
      </c>
      <c r="D1656" t="s">
        <v>2560</v>
      </c>
      <c r="E1656" s="2">
        <v>12221.16</v>
      </c>
      <c r="F1656" s="6" t="str">
        <f>+_xlfn.XLOOKUP(LISTAS[[#This Row],[ID]],_01_CODIGOS_Y_COSTOS_xlsm[Producto y N°],_01_CODIGOS_Y_COSTOS_xlsm[FABRICA],"",0,1)</f>
        <v>ALNAT</v>
      </c>
      <c r="G1656" s="13">
        <f>LISTAS[[#This Row],[Precio]]*(1-0.46)*(1-IF($C$3520="",0,$C$3520))</f>
        <v>4949.5698000000002</v>
      </c>
      <c r="H1656" s="1">
        <f>+_xlfn.XLOOKUP(LISTAS[[#This Row],[ID]],_01_CODIGOS_Y_COSTOS_xlsm[Producto y N°],_01_CODIGOS_Y_COSTOS_xlsm[COSTO],0,0,1)</f>
        <v>2813.0871000000002</v>
      </c>
      <c r="I1656" s="115">
        <f>+IFERROR(LISTAS[[#This Row],[VENTA NETA]]/LISTAS[[#This Row],[COSTO]]-1,0)</f>
        <v>0.75947975446618776</v>
      </c>
      <c r="J1656" s="33" t="str">
        <f>IFERROR(VLOOKUP(LISTAS[[#This Row],[ID]],_01_CODIGOS_Y_COSTOS_xlsm[[Producto y N°]:[CODIGO]],2,0),"")</f>
        <v>005-18</v>
      </c>
      <c r="M1656" s="22">
        <v>0.13</v>
      </c>
      <c r="N1656" s="23">
        <f>+LISTAS[[#This Row],[Precio]]+(LISTAS[[#This Row],[Precio]]*M1656)</f>
        <v>13809.9108</v>
      </c>
      <c r="O1656" s="24">
        <f t="shared" si="41"/>
        <v>5593.0138740000002</v>
      </c>
      <c r="Q1656" s="21">
        <f>IFERROR(O1656/LISTAS[[#This Row],[COSTO]]-1,"")</f>
        <v>0.98821212254679214</v>
      </c>
      <c r="R1656" t="str">
        <f>+LISTAS[[#This Row],[ID]]</f>
        <v>RACORD - ACOPLES - REDUCCIONES - ENTREROSCAS22</v>
      </c>
      <c r="T1656" s="29"/>
      <c r="U1656" s="25">
        <f>LISTAS[[#This Row],[COSTO]]+(LISTAS[[#This Row],[COSTO]]*T1656)</f>
        <v>2813.0871000000002</v>
      </c>
      <c r="V1656" s="30">
        <f>IF(T1656="",0,U1656/LISTAS[[#This Row],[VENTA NETA]]-1)</f>
        <v>0</v>
      </c>
      <c r="X1656" s="25">
        <v>2271.1886</v>
      </c>
      <c r="Y1656" s="31">
        <f>IFERROR(LISTAS[[#This Row],[COSTO]]/X1656-1,"")</f>
        <v>0.23859687390118123</v>
      </c>
    </row>
    <row r="1657" spans="1:25" x14ac:dyDescent="0.2">
      <c r="A1657" s="6" t="s">
        <v>2561</v>
      </c>
      <c r="B1657" t="s">
        <v>2523</v>
      </c>
      <c r="C1657">
        <v>23</v>
      </c>
      <c r="D1657" t="s">
        <v>2562</v>
      </c>
      <c r="E1657" s="2">
        <v>16562</v>
      </c>
      <c r="F1657" s="6" t="str">
        <f>+_xlfn.XLOOKUP(LISTAS[[#This Row],[ID]],_01_CODIGOS_Y_COSTOS_xlsm[Producto y N°],_01_CODIGOS_Y_COSTOS_xlsm[FABRICA],"",0,1)</f>
        <v>ALNAT</v>
      </c>
      <c r="G1657" s="13">
        <f>LISTAS[[#This Row],[Precio]]*(1-0.46)*(1-IF($C$3520="",0,$C$3520))</f>
        <v>6707.6100000000006</v>
      </c>
      <c r="H1657" s="1">
        <f>+_xlfn.XLOOKUP(LISTAS[[#This Row],[ID]],_01_CODIGOS_Y_COSTOS_xlsm[Producto y N°],_01_CODIGOS_Y_COSTOS_xlsm[COSTO],0,0,1)</f>
        <v>3812.2692000000002</v>
      </c>
      <c r="I1657" s="115">
        <f>+IFERROR(LISTAS[[#This Row],[VENTA NETA]]/LISTAS[[#This Row],[COSTO]]-1,0)</f>
        <v>0.7594796296127253</v>
      </c>
      <c r="J1657" s="33" t="str">
        <f>IFERROR(VLOOKUP(LISTAS[[#This Row],[ID]],_01_CODIGOS_Y_COSTOS_xlsm[[Producto y N°]:[CODIGO]],2,0),"")</f>
        <v>005-20</v>
      </c>
      <c r="M1657" s="22">
        <v>0.13</v>
      </c>
      <c r="N1657" s="23">
        <f>+LISTAS[[#This Row],[Precio]]+(LISTAS[[#This Row],[Precio]]*M1657)</f>
        <v>18715.060000000001</v>
      </c>
      <c r="O1657" s="24">
        <f t="shared" si="41"/>
        <v>7579.5993000000017</v>
      </c>
      <c r="Q1657" s="21">
        <f>IFERROR(O1657/LISTAS[[#This Row],[COSTO]]-1,"")</f>
        <v>0.98821198146237976</v>
      </c>
      <c r="R1657" t="str">
        <f>+LISTAS[[#This Row],[ID]]</f>
        <v>RACORD - ACOPLES - REDUCCIONES - ENTREROSCAS23</v>
      </c>
      <c r="T1657" s="29"/>
      <c r="U1657" s="25">
        <f>LISTAS[[#This Row],[COSTO]]+(LISTAS[[#This Row],[COSTO]]*T1657)</f>
        <v>3812.2692000000002</v>
      </c>
      <c r="V1657" s="30">
        <f>IF(T1657="",0,U1657/LISTAS[[#This Row],[VENTA NETA]]-1)</f>
        <v>0</v>
      </c>
      <c r="X1657" s="25">
        <v>3077.8935000000001</v>
      </c>
      <c r="Y1657" s="31">
        <f>IFERROR(LISTAS[[#This Row],[COSTO]]/X1657-1,"")</f>
        <v>0.23859685203532877</v>
      </c>
    </row>
    <row r="1658" spans="1:25" x14ac:dyDescent="0.2">
      <c r="A1658" s="6" t="s">
        <v>2563</v>
      </c>
      <c r="B1658" t="s">
        <v>2523</v>
      </c>
      <c r="C1658">
        <v>25</v>
      </c>
      <c r="D1658" t="s">
        <v>2564</v>
      </c>
      <c r="E1658" s="2">
        <v>4638.49</v>
      </c>
      <c r="F1658" s="6" t="str">
        <f>+_xlfn.XLOOKUP(LISTAS[[#This Row],[ID]],_01_CODIGOS_Y_COSTOS_xlsm[Producto y N°],_01_CODIGOS_Y_COSTOS_xlsm[FABRICA],"",0,1)</f>
        <v>ALNAT</v>
      </c>
      <c r="G1658" s="13">
        <f>LISTAS[[#This Row],[Precio]]*(1-0.46)*(1-IF($C$3520="",0,$C$3520))</f>
        <v>1878.58845</v>
      </c>
      <c r="H1658" s="1">
        <f>+_xlfn.XLOOKUP(LISTAS[[#This Row],[ID]],_01_CODIGOS_Y_COSTOS_xlsm[Producto y N°],_01_CODIGOS_Y_COSTOS_xlsm[COSTO],0,0,1)</f>
        <v>1067.6955</v>
      </c>
      <c r="I1658" s="115">
        <f>+IFERROR(LISTAS[[#This Row],[VENTA NETA]]/LISTAS[[#This Row],[COSTO]]-1,0)</f>
        <v>0.75947959881820237</v>
      </c>
      <c r="J1658" s="33" t="str">
        <f>IFERROR(VLOOKUP(LISTAS[[#This Row],[ID]],_01_CODIGOS_Y_COSTOS_xlsm[[Producto y N°]:[CODIGO]],2,0),"")</f>
        <v>001-17</v>
      </c>
      <c r="M1658" s="22">
        <v>0.13</v>
      </c>
      <c r="N1658" s="23">
        <f>+LISTAS[[#This Row],[Precio]]+(LISTAS[[#This Row],[Precio]]*M1658)</f>
        <v>5241.4937</v>
      </c>
      <c r="O1658" s="24">
        <f t="shared" si="41"/>
        <v>2122.8049485000001</v>
      </c>
      <c r="Q1658" s="21">
        <f>IFERROR(O1658/LISTAS[[#This Row],[COSTO]]-1,"")</f>
        <v>0.98821194666456869</v>
      </c>
      <c r="R1658" t="str">
        <f>+LISTAS[[#This Row],[ID]]</f>
        <v>RACORD - ACOPLES - REDUCCIONES - ENTREROSCAS25</v>
      </c>
      <c r="T1658" s="29"/>
      <c r="U1658" s="25">
        <f>LISTAS[[#This Row],[COSTO]]+(LISTAS[[#This Row],[COSTO]]*T1658)</f>
        <v>1067.6955</v>
      </c>
      <c r="V1658" s="30">
        <f>IF(T1658="",0,U1658/LISTAS[[#This Row],[VENTA NETA]]-1)</f>
        <v>0</v>
      </c>
      <c r="X1658" s="25">
        <v>862.02009999999996</v>
      </c>
      <c r="Y1658" s="31">
        <f>IFERROR(LISTAS[[#This Row],[COSTO]]/X1658-1,"")</f>
        <v>0.23859698863170364</v>
      </c>
    </row>
    <row r="1659" spans="1:25" x14ac:dyDescent="0.2">
      <c r="A1659" s="6" t="s">
        <v>2565</v>
      </c>
      <c r="B1659" t="s">
        <v>2523</v>
      </c>
      <c r="C1659">
        <v>26</v>
      </c>
      <c r="D1659" t="s">
        <v>2566</v>
      </c>
      <c r="E1659" s="2">
        <v>2428.25</v>
      </c>
      <c r="F1659" s="6" t="str">
        <f>+_xlfn.XLOOKUP(LISTAS[[#This Row],[ID]],_01_CODIGOS_Y_COSTOS_xlsm[Producto y N°],_01_CODIGOS_Y_COSTOS_xlsm[FABRICA],"",0,1)</f>
        <v>ALNAT</v>
      </c>
      <c r="G1659" s="13">
        <f>LISTAS[[#This Row],[Precio]]*(1-0.46)*(1-IF($C$3520="",0,$C$3520))</f>
        <v>983.44125000000008</v>
      </c>
      <c r="H1659" s="1">
        <f>+_xlfn.XLOOKUP(LISTAS[[#This Row],[ID]],_01_CODIGOS_Y_COSTOS_xlsm[Producto y N°],_01_CODIGOS_Y_COSTOS_xlsm[COSTO],0,0,1)</f>
        <v>558.93899999999996</v>
      </c>
      <c r="I1659" s="115">
        <f>+IFERROR(LISTAS[[#This Row],[VENTA NETA]]/LISTAS[[#This Row],[COSTO]]-1,0)</f>
        <v>0.75947867298578231</v>
      </c>
      <c r="J1659" s="33" t="str">
        <f>IFERROR(VLOOKUP(LISTAS[[#This Row],[ID]],_01_CODIGOS_Y_COSTOS_xlsm[[Producto y N°]:[CODIGO]],2,0),"")</f>
        <v>004-01</v>
      </c>
      <c r="M1659" s="22">
        <v>0.13</v>
      </c>
      <c r="N1659" s="23">
        <f>+LISTAS[[#This Row],[Precio]]+(LISTAS[[#This Row],[Precio]]*M1659)</f>
        <v>2743.9225000000001</v>
      </c>
      <c r="O1659" s="24">
        <f t="shared" si="41"/>
        <v>1111.2886125</v>
      </c>
      <c r="Q1659" s="21">
        <f>IFERROR(O1659/LISTAS[[#This Row],[COSTO]]-1,"")</f>
        <v>0.98821090047393367</v>
      </c>
      <c r="R1659" t="str">
        <f>+LISTAS[[#This Row],[ID]]</f>
        <v>RACORD - ACOPLES - REDUCCIONES - ENTREROSCAS26</v>
      </c>
      <c r="T1659" s="29"/>
      <c r="U1659" s="25">
        <f>LISTAS[[#This Row],[COSTO]]+(LISTAS[[#This Row],[COSTO]]*T1659)</f>
        <v>558.93899999999996</v>
      </c>
      <c r="V1659" s="30">
        <f>IF(T1659="",0,U1659/LISTAS[[#This Row],[VENTA NETA]]-1)</f>
        <v>0</v>
      </c>
      <c r="X1659" s="25">
        <v>451.2679</v>
      </c>
      <c r="Y1659" s="31">
        <f>IFERROR(LISTAS[[#This Row],[COSTO]]/X1659-1,"")</f>
        <v>0.23859685122739727</v>
      </c>
    </row>
    <row r="1660" spans="1:25" x14ac:dyDescent="0.2">
      <c r="A1660" s="6" t="s">
        <v>2567</v>
      </c>
      <c r="B1660" t="s">
        <v>2523</v>
      </c>
      <c r="C1660">
        <v>27</v>
      </c>
      <c r="D1660" t="s">
        <v>2568</v>
      </c>
      <c r="E1660" s="2">
        <v>2428.25</v>
      </c>
      <c r="F1660" s="6" t="str">
        <f>+_xlfn.XLOOKUP(LISTAS[[#This Row],[ID]],_01_CODIGOS_Y_COSTOS_xlsm[Producto y N°],_01_CODIGOS_Y_COSTOS_xlsm[FABRICA],"",0,1)</f>
        <v>ALNAT</v>
      </c>
      <c r="G1660" s="13">
        <f>LISTAS[[#This Row],[Precio]]*(1-0.46)*(1-IF($C$3520="",0,$C$3520))</f>
        <v>983.44125000000008</v>
      </c>
      <c r="H1660" s="1">
        <f>+_xlfn.XLOOKUP(LISTAS[[#This Row],[ID]],_01_CODIGOS_Y_COSTOS_xlsm[Producto y N°],_01_CODIGOS_Y_COSTOS_xlsm[COSTO],0,0,1)</f>
        <v>558.93899999999996</v>
      </c>
      <c r="I1660" s="115">
        <f>+IFERROR(LISTAS[[#This Row],[VENTA NETA]]/LISTAS[[#This Row],[COSTO]]-1,0)</f>
        <v>0.75947867298578231</v>
      </c>
      <c r="J1660" s="33" t="str">
        <f>IFERROR(VLOOKUP(LISTAS[[#This Row],[ID]],_01_CODIGOS_Y_COSTOS_xlsm[[Producto y N°]:[CODIGO]],2,0),"")</f>
        <v>004-02</v>
      </c>
      <c r="M1660" s="22">
        <v>0.13</v>
      </c>
      <c r="N1660" s="23">
        <f>+LISTAS[[#This Row],[Precio]]+(LISTAS[[#This Row],[Precio]]*M1660)</f>
        <v>2743.9225000000001</v>
      </c>
      <c r="O1660" s="24">
        <f t="shared" si="41"/>
        <v>1111.2886125</v>
      </c>
      <c r="Q1660" s="21">
        <f>IFERROR(O1660/LISTAS[[#This Row],[COSTO]]-1,"")</f>
        <v>0.98821090047393367</v>
      </c>
      <c r="R1660" t="str">
        <f>+LISTAS[[#This Row],[ID]]</f>
        <v>RACORD - ACOPLES - REDUCCIONES - ENTREROSCAS27</v>
      </c>
      <c r="T1660" s="29"/>
      <c r="U1660" s="25">
        <f>LISTAS[[#This Row],[COSTO]]+(LISTAS[[#This Row],[COSTO]]*T1660)</f>
        <v>558.93899999999996</v>
      </c>
      <c r="V1660" s="30">
        <f>IF(T1660="",0,U1660/LISTAS[[#This Row],[VENTA NETA]]-1)</f>
        <v>0</v>
      </c>
      <c r="X1660" s="25">
        <v>451.2679</v>
      </c>
      <c r="Y1660" s="31">
        <f>IFERROR(LISTAS[[#This Row],[COSTO]]/X1660-1,"")</f>
        <v>0.23859685122739727</v>
      </c>
    </row>
    <row r="1661" spans="1:25" x14ac:dyDescent="0.2">
      <c r="A1661" s="6" t="s">
        <v>2569</v>
      </c>
      <c r="B1661" t="s">
        <v>2523</v>
      </c>
      <c r="C1661">
        <v>30</v>
      </c>
      <c r="D1661" t="s">
        <v>2570</v>
      </c>
      <c r="E1661" s="2">
        <v>2924.94</v>
      </c>
      <c r="F1661" s="6" t="str">
        <f>+_xlfn.XLOOKUP(LISTAS[[#This Row],[ID]],_01_CODIGOS_Y_COSTOS_xlsm[Producto y N°],_01_CODIGOS_Y_COSTOS_xlsm[FABRICA],"",0,1)</f>
        <v>ALNAT</v>
      </c>
      <c r="G1661" s="13">
        <f>LISTAS[[#This Row],[Precio]]*(1-0.46)*(1-IF($C$3520="",0,$C$3520))</f>
        <v>1184.6007000000002</v>
      </c>
      <c r="H1661" s="1">
        <f>+_xlfn.XLOOKUP(LISTAS[[#This Row],[ID]],_01_CODIGOS_Y_COSTOS_xlsm[Producto y N°],_01_CODIGOS_Y_COSTOS_xlsm[COSTO],0,0,1)</f>
        <v>673.26779999999997</v>
      </c>
      <c r="I1661" s="115">
        <f>+IFERROR(LISTAS[[#This Row],[VENTA NETA]]/LISTAS[[#This Row],[COSTO]]-1,0)</f>
        <v>0.75947921466019941</v>
      </c>
      <c r="J1661" s="33" t="str">
        <f>IFERROR(VLOOKUP(LISTAS[[#This Row],[ID]],_01_CODIGOS_Y_COSTOS_xlsm[[Producto y N°]:[CODIGO]],2,0),"")</f>
        <v>004-03</v>
      </c>
      <c r="M1661" s="22">
        <v>0.13</v>
      </c>
      <c r="N1661" s="23">
        <f>+LISTAS[[#This Row],[Precio]]+(LISTAS[[#This Row],[Precio]]*M1661)</f>
        <v>3305.1822000000002</v>
      </c>
      <c r="O1661" s="24">
        <f t="shared" si="41"/>
        <v>1338.5987910000001</v>
      </c>
      <c r="Q1661" s="21">
        <f>IFERROR(O1661/LISTAS[[#This Row],[COSTO]]-1,"")</f>
        <v>0.98821151256602535</v>
      </c>
      <c r="R1661" t="str">
        <f>+LISTAS[[#This Row],[ID]]</f>
        <v>RACORD - ACOPLES - REDUCCIONES - ENTREROSCAS30</v>
      </c>
      <c r="T1661" s="29"/>
      <c r="U1661" s="25">
        <f>LISTAS[[#This Row],[COSTO]]+(LISTAS[[#This Row],[COSTO]]*T1661)</f>
        <v>673.26779999999997</v>
      </c>
      <c r="V1661" s="30">
        <f>IF(T1661="",0,U1661/LISTAS[[#This Row],[VENTA NETA]]-1)</f>
        <v>0</v>
      </c>
      <c r="X1661" s="25">
        <v>543.57299999999998</v>
      </c>
      <c r="Y1661" s="31">
        <f>IFERROR(LISTAS[[#This Row],[COSTO]]/X1661-1,"")</f>
        <v>0.23859683979888624</v>
      </c>
    </row>
    <row r="1662" spans="1:25" x14ac:dyDescent="0.2">
      <c r="A1662" s="6" t="s">
        <v>2571</v>
      </c>
      <c r="B1662" t="s">
        <v>2523</v>
      </c>
      <c r="C1662">
        <v>31</v>
      </c>
      <c r="D1662" t="s">
        <v>2572</v>
      </c>
      <c r="E1662" s="2">
        <v>2924.94</v>
      </c>
      <c r="F1662" s="6" t="str">
        <f>+_xlfn.XLOOKUP(LISTAS[[#This Row],[ID]],_01_CODIGOS_Y_COSTOS_xlsm[Producto y N°],_01_CODIGOS_Y_COSTOS_xlsm[FABRICA],"",0,1)</f>
        <v>ALNAT</v>
      </c>
      <c r="G1662" s="13">
        <f>LISTAS[[#This Row],[Precio]]*(1-0.46)*(1-IF($C$3520="",0,$C$3520))</f>
        <v>1184.6007000000002</v>
      </c>
      <c r="H1662" s="1">
        <f>+_xlfn.XLOOKUP(LISTAS[[#This Row],[ID]],_01_CODIGOS_Y_COSTOS_xlsm[Producto y N°],_01_CODIGOS_Y_COSTOS_xlsm[COSTO],0,0,1)</f>
        <v>673.26779999999997</v>
      </c>
      <c r="I1662" s="115">
        <f>+IFERROR(LISTAS[[#This Row],[VENTA NETA]]/LISTAS[[#This Row],[COSTO]]-1,0)</f>
        <v>0.75947921466019941</v>
      </c>
      <c r="J1662" s="33" t="str">
        <f>IFERROR(VLOOKUP(LISTAS[[#This Row],[ID]],_01_CODIGOS_Y_COSTOS_xlsm[[Producto y N°]:[CODIGO]],2,0),"")</f>
        <v>004-04</v>
      </c>
      <c r="M1662" s="22">
        <v>0.13</v>
      </c>
      <c r="N1662" s="23">
        <f>+LISTAS[[#This Row],[Precio]]+(LISTAS[[#This Row],[Precio]]*M1662)</f>
        <v>3305.1822000000002</v>
      </c>
      <c r="O1662" s="24">
        <f t="shared" si="41"/>
        <v>1338.5987910000001</v>
      </c>
      <c r="Q1662" s="21">
        <f>IFERROR(O1662/LISTAS[[#This Row],[COSTO]]-1,"")</f>
        <v>0.98821151256602535</v>
      </c>
      <c r="R1662" t="str">
        <f>+LISTAS[[#This Row],[ID]]</f>
        <v>RACORD - ACOPLES - REDUCCIONES - ENTREROSCAS31</v>
      </c>
      <c r="T1662" s="29"/>
      <c r="U1662" s="25">
        <f>LISTAS[[#This Row],[COSTO]]+(LISTAS[[#This Row],[COSTO]]*T1662)</f>
        <v>673.26779999999997</v>
      </c>
      <c r="V1662" s="30">
        <f>IF(T1662="",0,U1662/LISTAS[[#This Row],[VENTA NETA]]-1)</f>
        <v>0</v>
      </c>
      <c r="X1662" s="25">
        <v>543.57299999999998</v>
      </c>
      <c r="Y1662" s="31">
        <f>IFERROR(LISTAS[[#This Row],[COSTO]]/X1662-1,"")</f>
        <v>0.23859683979888624</v>
      </c>
    </row>
    <row r="1663" spans="1:25" x14ac:dyDescent="0.2">
      <c r="A1663" s="6" t="s">
        <v>2573</v>
      </c>
      <c r="B1663" t="s">
        <v>2523</v>
      </c>
      <c r="C1663">
        <v>32</v>
      </c>
      <c r="D1663" t="s">
        <v>2574</v>
      </c>
      <c r="E1663" s="2">
        <v>4348.92</v>
      </c>
      <c r="F1663" s="6" t="str">
        <f>+_xlfn.XLOOKUP(LISTAS[[#This Row],[ID]],_01_CODIGOS_Y_COSTOS_xlsm[Producto y N°],_01_CODIGOS_Y_COSTOS_xlsm[FABRICA],"",0,1)</f>
        <v>ALNAT</v>
      </c>
      <c r="G1663" s="13">
        <f>LISTAS[[#This Row],[Precio]]*(1-0.46)*(1-IF($C$3520="",0,$C$3520))</f>
        <v>1761.3126</v>
      </c>
      <c r="H1663" s="1">
        <f>+_xlfn.XLOOKUP(LISTAS[[#This Row],[ID]],_01_CODIGOS_Y_COSTOS_xlsm[Producto y N°],_01_CODIGOS_Y_COSTOS_xlsm[COSTO],0,0,1)</f>
        <v>1001.0410000000001</v>
      </c>
      <c r="I1663" s="115">
        <f>+IFERROR(LISTAS[[#This Row],[VENTA NETA]]/LISTAS[[#This Row],[COSTO]]-1,0)</f>
        <v>0.75948098029950817</v>
      </c>
      <c r="J1663" s="33" t="str">
        <f>IFERROR(VLOOKUP(LISTAS[[#This Row],[ID]],_01_CODIGOS_Y_COSTOS_xlsm[[Producto y N°]:[CODIGO]],2,0),"")</f>
        <v>004-06</v>
      </c>
      <c r="M1663" s="22">
        <v>0.13</v>
      </c>
      <c r="N1663" s="23">
        <f>+LISTAS[[#This Row],[Precio]]+(LISTAS[[#This Row],[Precio]]*M1663)</f>
        <v>4914.2795999999998</v>
      </c>
      <c r="O1663" s="24">
        <f t="shared" si="41"/>
        <v>1990.2832380000002</v>
      </c>
      <c r="Q1663" s="21">
        <f>IFERROR(O1663/LISTAS[[#This Row],[COSTO]]-1,"")</f>
        <v>0.98821350773844441</v>
      </c>
      <c r="R1663" t="str">
        <f>+LISTAS[[#This Row],[ID]]</f>
        <v>RACORD - ACOPLES - REDUCCIONES - ENTREROSCAS32</v>
      </c>
      <c r="T1663" s="29"/>
      <c r="U1663" s="25">
        <f>LISTAS[[#This Row],[COSTO]]+(LISTAS[[#This Row],[COSTO]]*T1663)</f>
        <v>1001.0410000000001</v>
      </c>
      <c r="V1663" s="30">
        <f>IF(T1663="",0,U1663/LISTAS[[#This Row],[VENTA NETA]]-1)</f>
        <v>0</v>
      </c>
      <c r="X1663" s="25">
        <v>808.20569999999998</v>
      </c>
      <c r="Y1663" s="31">
        <f>IFERROR(LISTAS[[#This Row],[COSTO]]/X1663-1,"")</f>
        <v>0.23859680771862912</v>
      </c>
    </row>
    <row r="1664" spans="1:25" x14ac:dyDescent="0.2">
      <c r="A1664" s="6" t="s">
        <v>2575</v>
      </c>
      <c r="B1664" t="s">
        <v>2523</v>
      </c>
      <c r="C1664">
        <v>33</v>
      </c>
      <c r="D1664" t="s">
        <v>2576</v>
      </c>
      <c r="E1664" s="2">
        <v>4929.7700000000004</v>
      </c>
      <c r="F1664" s="6" t="str">
        <f>+_xlfn.XLOOKUP(LISTAS[[#This Row],[ID]],_01_CODIGOS_Y_COSTOS_xlsm[Producto y N°],_01_CODIGOS_Y_COSTOS_xlsm[FABRICA],"",0,1)</f>
        <v>ALNAT</v>
      </c>
      <c r="G1664" s="13">
        <f>LISTAS[[#This Row],[Precio]]*(1-0.46)*(1-IF($C$3520="",0,$C$3520))</f>
        <v>1996.5568500000004</v>
      </c>
      <c r="H1664" s="1">
        <f>+_xlfn.XLOOKUP(LISTAS[[#This Row],[ID]],_01_CODIGOS_Y_COSTOS_xlsm[Producto y N°],_01_CODIGOS_Y_COSTOS_xlsm[COSTO],0,0,1)</f>
        <v>1134.7419</v>
      </c>
      <c r="I1664" s="115">
        <f>+IFERROR(LISTAS[[#This Row],[VENTA NETA]]/LISTAS[[#This Row],[COSTO]]-1,0)</f>
        <v>0.75948103264715994</v>
      </c>
      <c r="J1664" s="33" t="str">
        <f>IFERROR(VLOOKUP(LISTAS[[#This Row],[ID]],_01_CODIGOS_Y_COSTOS_xlsm[[Producto y N°]:[CODIGO]],2,0),"")</f>
        <v>004-07</v>
      </c>
      <c r="M1664" s="22">
        <v>0.13</v>
      </c>
      <c r="N1664" s="23">
        <f>+LISTAS[[#This Row],[Precio]]+(LISTAS[[#This Row],[Precio]]*M1664)</f>
        <v>5570.6401000000005</v>
      </c>
      <c r="O1664" s="24">
        <f t="shared" si="41"/>
        <v>2256.1092405000004</v>
      </c>
      <c r="Q1664" s="21">
        <f>IFERROR(O1664/LISTAS[[#This Row],[COSTO]]-1,"")</f>
        <v>0.98821356689129081</v>
      </c>
      <c r="R1664" t="str">
        <f>+LISTAS[[#This Row],[ID]]</f>
        <v>RACORD - ACOPLES - REDUCCIONES - ENTREROSCAS33</v>
      </c>
      <c r="T1664" s="29"/>
      <c r="U1664" s="25">
        <f>LISTAS[[#This Row],[COSTO]]+(LISTAS[[#This Row],[COSTO]]*T1664)</f>
        <v>1134.7419</v>
      </c>
      <c r="V1664" s="30">
        <f>IF(T1664="",0,U1664/LISTAS[[#This Row],[VENTA NETA]]-1)</f>
        <v>0</v>
      </c>
      <c r="X1664" s="25">
        <v>916.15110000000004</v>
      </c>
      <c r="Y1664" s="31">
        <f>IFERROR(LISTAS[[#This Row],[COSTO]]/X1664-1,"")</f>
        <v>0.23859688647429445</v>
      </c>
    </row>
    <row r="1665" spans="1:25" x14ac:dyDescent="0.2">
      <c r="A1665" s="6" t="s">
        <v>2577</v>
      </c>
      <c r="B1665" t="s">
        <v>2523</v>
      </c>
      <c r="C1665">
        <v>95</v>
      </c>
      <c r="D1665" t="s">
        <v>2578</v>
      </c>
      <c r="E1665" s="2">
        <v>4455</v>
      </c>
      <c r="F1665" s="6" t="str">
        <f>+_xlfn.XLOOKUP(LISTAS[[#This Row],[ID]],_01_CODIGOS_Y_COSTOS_xlsm[Producto y N°],_01_CODIGOS_Y_COSTOS_xlsm[FABRICA],"",0,1)</f>
        <v>INSERTOS</v>
      </c>
      <c r="G1665" s="13">
        <f>LISTAS[[#This Row],[Precio]]*(1-0.46)*(1-IF($C$3520="",0,$C$3520))</f>
        <v>1804.2750000000001</v>
      </c>
      <c r="H1665" s="1">
        <f>+_xlfn.XLOOKUP(LISTAS[[#This Row],[ID]],_01_CODIGOS_Y_COSTOS_xlsm[Producto y N°],_01_CODIGOS_Y_COSTOS_xlsm[COSTO],0,0,1)</f>
        <v>0</v>
      </c>
      <c r="I1665" s="115">
        <f>+IFERROR(LISTAS[[#This Row],[VENTA NETA]]/LISTAS[[#This Row],[COSTO]]-1,0)</f>
        <v>0</v>
      </c>
      <c r="J1665" s="33" t="str">
        <f>IFERROR(VLOOKUP(LISTAS[[#This Row],[ID]],_01_CODIGOS_Y_COSTOS_xlsm[[Producto y N°]:[CODIGO]],2,0),"")</f>
        <v>RACORD - 95</v>
      </c>
      <c r="M1665" s="22">
        <v>0</v>
      </c>
      <c r="N1665" s="23">
        <f>+LISTAS[[#This Row],[Precio]]+(LISTAS[[#This Row],[Precio]]*M1665)</f>
        <v>4455</v>
      </c>
      <c r="O1665" s="24">
        <f t="shared" si="41"/>
        <v>1804.2750000000001</v>
      </c>
      <c r="Q1665" s="21" t="str">
        <f>IFERROR(O1665/LISTAS[[#This Row],[COSTO]]-1,"")</f>
        <v/>
      </c>
      <c r="R1665" t="str">
        <f>+LISTAS[[#This Row],[ID]]</f>
        <v>RACORD - ACOPLES - REDUCCIONES - ENTREROSCAS95</v>
      </c>
      <c r="T1665" s="29"/>
      <c r="U1665" s="25">
        <f>LISTAS[[#This Row],[COSTO]]+(LISTAS[[#This Row],[COSTO]]*T1665)</f>
        <v>0</v>
      </c>
      <c r="V1665" s="30">
        <f>IF(T1665="",0,U1665/LISTAS[[#This Row],[VENTA NETA]]-1)</f>
        <v>0</v>
      </c>
      <c r="X1665" s="25">
        <v>0</v>
      </c>
      <c r="Y1665" s="31" t="str">
        <f>IFERROR(LISTAS[[#This Row],[COSTO]]/X1665-1,"")</f>
        <v/>
      </c>
    </row>
    <row r="1666" spans="1:25" x14ac:dyDescent="0.2">
      <c r="A1666" s="6" t="s">
        <v>2579</v>
      </c>
      <c r="B1666" t="s">
        <v>2523</v>
      </c>
      <c r="C1666">
        <v>96</v>
      </c>
      <c r="D1666" t="s">
        <v>2580</v>
      </c>
      <c r="E1666" s="2">
        <v>4455</v>
      </c>
      <c r="F1666" s="6" t="str">
        <f>+_xlfn.XLOOKUP(LISTAS[[#This Row],[ID]],_01_CODIGOS_Y_COSTOS_xlsm[Producto y N°],_01_CODIGOS_Y_COSTOS_xlsm[FABRICA],"",0,1)</f>
        <v>INSERTOS</v>
      </c>
      <c r="G1666" s="13">
        <f>LISTAS[[#This Row],[Precio]]*(1-0.46)*(1-IF($C$3520="",0,$C$3520))</f>
        <v>1804.2750000000001</v>
      </c>
      <c r="H1666" s="1">
        <f>+_xlfn.XLOOKUP(LISTAS[[#This Row],[ID]],_01_CODIGOS_Y_COSTOS_xlsm[Producto y N°],_01_CODIGOS_Y_COSTOS_xlsm[COSTO],0,0,1)</f>
        <v>0</v>
      </c>
      <c r="I1666" s="115">
        <f>+IFERROR(LISTAS[[#This Row],[VENTA NETA]]/LISTAS[[#This Row],[COSTO]]-1,0)</f>
        <v>0</v>
      </c>
      <c r="J1666" s="33" t="str">
        <f>IFERROR(VLOOKUP(LISTAS[[#This Row],[ID]],_01_CODIGOS_Y_COSTOS_xlsm[[Producto y N°]:[CODIGO]],2,0),"")</f>
        <v>RACORD - 96</v>
      </c>
      <c r="M1666" s="22">
        <v>0</v>
      </c>
      <c r="N1666" s="23">
        <f>+LISTAS[[#This Row],[Precio]]+(LISTAS[[#This Row],[Precio]]*M1666)</f>
        <v>4455</v>
      </c>
      <c r="O1666" s="24">
        <f t="shared" si="41"/>
        <v>1804.2750000000001</v>
      </c>
      <c r="Q1666" s="21" t="str">
        <f>IFERROR(O1666/LISTAS[[#This Row],[COSTO]]-1,"")</f>
        <v/>
      </c>
      <c r="R1666" t="str">
        <f>+LISTAS[[#This Row],[ID]]</f>
        <v>RACORD - ACOPLES - REDUCCIONES - ENTREROSCAS96</v>
      </c>
      <c r="T1666" s="29"/>
      <c r="U1666" s="25">
        <f>LISTAS[[#This Row],[COSTO]]+(LISTAS[[#This Row],[COSTO]]*T1666)</f>
        <v>0</v>
      </c>
      <c r="V1666" s="30">
        <f>IF(T1666="",0,U1666/LISTAS[[#This Row],[VENTA NETA]]-1)</f>
        <v>0</v>
      </c>
      <c r="X1666" s="25">
        <v>0</v>
      </c>
      <c r="Y1666" s="31" t="str">
        <f>IFERROR(LISTAS[[#This Row],[COSTO]]/X1666-1,"")</f>
        <v/>
      </c>
    </row>
    <row r="1667" spans="1:25" x14ac:dyDescent="0.2">
      <c r="A1667" s="6" t="s">
        <v>2581</v>
      </c>
      <c r="B1667" t="s">
        <v>2523</v>
      </c>
      <c r="C1667">
        <v>97</v>
      </c>
      <c r="D1667" t="s">
        <v>2582</v>
      </c>
      <c r="E1667" s="2">
        <v>4455</v>
      </c>
      <c r="F1667" s="6" t="str">
        <f>+_xlfn.XLOOKUP(LISTAS[[#This Row],[ID]],_01_CODIGOS_Y_COSTOS_xlsm[Producto y N°],_01_CODIGOS_Y_COSTOS_xlsm[FABRICA],"",0,1)</f>
        <v>INSERTOS</v>
      </c>
      <c r="G1667" s="13">
        <f>LISTAS[[#This Row],[Precio]]*(1-0.46)*(1-IF($C$3520="",0,$C$3520))</f>
        <v>1804.2750000000001</v>
      </c>
      <c r="H1667" s="1">
        <f>+_xlfn.XLOOKUP(LISTAS[[#This Row],[ID]],_01_CODIGOS_Y_COSTOS_xlsm[Producto y N°],_01_CODIGOS_Y_COSTOS_xlsm[COSTO],0,0,1)</f>
        <v>0</v>
      </c>
      <c r="I1667" s="115">
        <f>+IFERROR(LISTAS[[#This Row],[VENTA NETA]]/LISTAS[[#This Row],[COSTO]]-1,0)</f>
        <v>0</v>
      </c>
      <c r="J1667" s="33" t="str">
        <f>IFERROR(VLOOKUP(LISTAS[[#This Row],[ID]],_01_CODIGOS_Y_COSTOS_xlsm[[Producto y N°]:[CODIGO]],2,0),"")</f>
        <v>RACORD - 97</v>
      </c>
      <c r="M1667" s="22">
        <v>0</v>
      </c>
      <c r="N1667" s="23">
        <f>+LISTAS[[#This Row],[Precio]]+(LISTAS[[#This Row],[Precio]]*M1667)</f>
        <v>4455</v>
      </c>
      <c r="O1667" s="24">
        <f t="shared" si="41"/>
        <v>1804.2750000000001</v>
      </c>
      <c r="Q1667" s="21" t="str">
        <f>IFERROR(O1667/LISTAS[[#This Row],[COSTO]]-1,"")</f>
        <v/>
      </c>
      <c r="R1667" t="str">
        <f>+LISTAS[[#This Row],[ID]]</f>
        <v>RACORD - ACOPLES - REDUCCIONES - ENTREROSCAS97</v>
      </c>
      <c r="T1667" s="29"/>
      <c r="U1667" s="25">
        <f>LISTAS[[#This Row],[COSTO]]+(LISTAS[[#This Row],[COSTO]]*T1667)</f>
        <v>0</v>
      </c>
      <c r="V1667" s="30">
        <f>IF(T1667="",0,U1667/LISTAS[[#This Row],[VENTA NETA]]-1)</f>
        <v>0</v>
      </c>
      <c r="X1667" s="25">
        <v>0</v>
      </c>
      <c r="Y1667" s="31" t="str">
        <f>IFERROR(LISTAS[[#This Row],[COSTO]]/X1667-1,"")</f>
        <v/>
      </c>
    </row>
    <row r="1668" spans="1:25" x14ac:dyDescent="0.2">
      <c r="A1668" s="6" t="s">
        <v>2583</v>
      </c>
      <c r="B1668" t="s">
        <v>2523</v>
      </c>
      <c r="C1668">
        <v>98</v>
      </c>
      <c r="D1668" t="s">
        <v>2584</v>
      </c>
      <c r="E1668" s="2">
        <v>4455</v>
      </c>
      <c r="F1668" s="6" t="str">
        <f>+_xlfn.XLOOKUP(LISTAS[[#This Row],[ID]],_01_CODIGOS_Y_COSTOS_xlsm[Producto y N°],_01_CODIGOS_Y_COSTOS_xlsm[FABRICA],"",0,1)</f>
        <v>INSERTOS</v>
      </c>
      <c r="G1668" s="13">
        <f>LISTAS[[#This Row],[Precio]]*(1-0.46)*(1-IF($C$3520="",0,$C$3520))</f>
        <v>1804.2750000000001</v>
      </c>
      <c r="H1668" s="1">
        <f>+_xlfn.XLOOKUP(LISTAS[[#This Row],[ID]],_01_CODIGOS_Y_COSTOS_xlsm[Producto y N°],_01_CODIGOS_Y_COSTOS_xlsm[COSTO],0,0,1)</f>
        <v>0</v>
      </c>
      <c r="I1668" s="115">
        <f>+IFERROR(LISTAS[[#This Row],[VENTA NETA]]/LISTAS[[#This Row],[COSTO]]-1,0)</f>
        <v>0</v>
      </c>
      <c r="J1668" s="33" t="str">
        <f>IFERROR(VLOOKUP(LISTAS[[#This Row],[ID]],_01_CODIGOS_Y_COSTOS_xlsm[[Producto y N°]:[CODIGO]],2,0),"")</f>
        <v>RACORD - 98</v>
      </c>
      <c r="M1668" s="22">
        <v>0</v>
      </c>
      <c r="N1668" s="23">
        <f>+LISTAS[[#This Row],[Precio]]+(LISTAS[[#This Row],[Precio]]*M1668)</f>
        <v>4455</v>
      </c>
      <c r="O1668" s="24">
        <f t="shared" si="41"/>
        <v>1804.2750000000001</v>
      </c>
      <c r="Q1668" s="21" t="str">
        <f>IFERROR(O1668/LISTAS[[#This Row],[COSTO]]-1,"")</f>
        <v/>
      </c>
      <c r="R1668" t="str">
        <f>+LISTAS[[#This Row],[ID]]</f>
        <v>RACORD - ACOPLES - REDUCCIONES - ENTREROSCAS98</v>
      </c>
      <c r="T1668" s="29"/>
      <c r="U1668" s="25">
        <f>LISTAS[[#This Row],[COSTO]]+(LISTAS[[#This Row],[COSTO]]*T1668)</f>
        <v>0</v>
      </c>
      <c r="V1668" s="30">
        <f>IF(T1668="",0,U1668/LISTAS[[#This Row],[VENTA NETA]]-1)</f>
        <v>0</v>
      </c>
      <c r="X1668" s="25">
        <v>0</v>
      </c>
      <c r="Y1668" s="31" t="str">
        <f>IFERROR(LISTAS[[#This Row],[COSTO]]/X1668-1,"")</f>
        <v/>
      </c>
    </row>
    <row r="1669" spans="1:25" x14ac:dyDescent="0.2">
      <c r="A1669" s="6" t="s">
        <v>2585</v>
      </c>
      <c r="B1669" t="s">
        <v>2523</v>
      </c>
      <c r="C1669">
        <v>40</v>
      </c>
      <c r="D1669" t="s">
        <v>2586</v>
      </c>
      <c r="E1669" s="2">
        <v>2870.57</v>
      </c>
      <c r="F1669" s="6" t="str">
        <f>+_xlfn.XLOOKUP(LISTAS[[#This Row],[ID]],_01_CODIGOS_Y_COSTOS_xlsm[Producto y N°],_01_CODIGOS_Y_COSTOS_xlsm[FABRICA],"",0,1)</f>
        <v>ALNAT</v>
      </c>
      <c r="G1669" s="13">
        <f>LISTAS[[#This Row],[Precio]]*(1-0.46)*(1-IF($C$3520="",0,$C$3520))</f>
        <v>1162.5808500000003</v>
      </c>
      <c r="H1669" s="1">
        <f>+_xlfn.XLOOKUP(LISTAS[[#This Row],[ID]],_01_CODIGOS_Y_COSTOS_xlsm[Producto y N°],_01_CODIGOS_Y_COSTOS_xlsm[COSTO],0,0,1)</f>
        <v>660.75300000000004</v>
      </c>
      <c r="I1669" s="115">
        <f>+IFERROR(LISTAS[[#This Row],[VENTA NETA]]/LISTAS[[#This Row],[COSTO]]-1,0)</f>
        <v>0.75947873108408159</v>
      </c>
      <c r="J1669" s="33" t="str">
        <f>IFERROR(VLOOKUP(LISTAS[[#This Row],[ID]],_01_CODIGOS_Y_COSTOS_xlsm[[Producto y N°]:[CODIGO]],2,0),"")</f>
        <v>011-10</v>
      </c>
      <c r="M1669" s="22">
        <v>0.13</v>
      </c>
      <c r="N1669" s="23">
        <f>+LISTAS[[#This Row],[Precio]]+(LISTAS[[#This Row],[Precio]]*M1669)</f>
        <v>3243.7441000000003</v>
      </c>
      <c r="O1669" s="24">
        <f t="shared" si="41"/>
        <v>1313.7163605000003</v>
      </c>
      <c r="Q1669" s="21">
        <f>IFERROR(O1669/LISTAS[[#This Row],[COSTO]]-1,"")</f>
        <v>0.98821096612501225</v>
      </c>
      <c r="R1669" t="str">
        <f>+LISTAS[[#This Row],[ID]]</f>
        <v>RACORD - ACOPLES - REDUCCIONES - ENTREROSCAS40</v>
      </c>
      <c r="T1669" s="29"/>
      <c r="U1669" s="25">
        <f>LISTAS[[#This Row],[COSTO]]+(LISTAS[[#This Row],[COSTO]]*T1669)</f>
        <v>660.75300000000004</v>
      </c>
      <c r="V1669" s="30">
        <f>IF(T1669="",0,U1669/LISTAS[[#This Row],[VENTA NETA]]-1)</f>
        <v>0</v>
      </c>
      <c r="X1669" s="25">
        <v>533.46889999999996</v>
      </c>
      <c r="Y1669" s="31">
        <f>IFERROR(LISTAS[[#This Row],[COSTO]]/X1669-1,"")</f>
        <v>0.2385970391151202</v>
      </c>
    </row>
    <row r="1670" spans="1:25" x14ac:dyDescent="0.2">
      <c r="A1670" s="6" t="s">
        <v>2587</v>
      </c>
      <c r="B1670" t="s">
        <v>2523</v>
      </c>
      <c r="C1670">
        <v>41</v>
      </c>
      <c r="D1670" t="s">
        <v>2588</v>
      </c>
      <c r="E1670" s="2">
        <v>2518.9</v>
      </c>
      <c r="F1670" s="6" t="str">
        <f>+_xlfn.XLOOKUP(LISTAS[[#This Row],[ID]],_01_CODIGOS_Y_COSTOS_xlsm[Producto y N°],_01_CODIGOS_Y_COSTOS_xlsm[FABRICA],"",0,1)</f>
        <v>ALNAT</v>
      </c>
      <c r="G1670" s="13">
        <f>LISTAS[[#This Row],[Precio]]*(1-0.46)*(1-IF($C$3520="",0,$C$3520))</f>
        <v>1020.1545000000001</v>
      </c>
      <c r="H1670" s="1">
        <f>+_xlfn.XLOOKUP(LISTAS[[#This Row],[ID]],_01_CODIGOS_Y_COSTOS_xlsm[Producto y N°],_01_CODIGOS_Y_COSTOS_xlsm[COSTO],0,0,1)</f>
        <v>579.8039</v>
      </c>
      <c r="I1670" s="115">
        <f>+IFERROR(LISTAS[[#This Row],[VENTA NETA]]/LISTAS[[#This Row],[COSTO]]-1,0)</f>
        <v>0.75948195588198031</v>
      </c>
      <c r="J1670" s="33" t="str">
        <f>IFERROR(VLOOKUP(LISTAS[[#This Row],[ID]],_01_CODIGOS_Y_COSTOS_xlsm[[Producto y N°]:[CODIGO]],2,0),"")</f>
        <v>011-01</v>
      </c>
      <c r="M1670" s="22">
        <v>0.13</v>
      </c>
      <c r="N1670" s="23">
        <f>+LISTAS[[#This Row],[Precio]]+(LISTAS[[#This Row],[Precio]]*M1670)</f>
        <v>2846.357</v>
      </c>
      <c r="O1670" s="24">
        <f t="shared" si="41"/>
        <v>1152.7745850000001</v>
      </c>
      <c r="Q1670" s="21">
        <f>IFERROR(O1670/LISTAS[[#This Row],[COSTO]]-1,"")</f>
        <v>0.98821461014663781</v>
      </c>
      <c r="R1670" t="str">
        <f>+LISTAS[[#This Row],[ID]]</f>
        <v>RACORD - ACOPLES - REDUCCIONES - ENTREROSCAS41</v>
      </c>
      <c r="T1670" s="29"/>
      <c r="U1670" s="25">
        <f>LISTAS[[#This Row],[COSTO]]+(LISTAS[[#This Row],[COSTO]]*T1670)</f>
        <v>579.8039</v>
      </c>
      <c r="V1670" s="30">
        <f>IF(T1670="",0,U1670/LISTAS[[#This Row],[VENTA NETA]]-1)</f>
        <v>0</v>
      </c>
      <c r="X1670" s="25">
        <v>468.11349999999999</v>
      </c>
      <c r="Y1670" s="31">
        <f>IFERROR(LISTAS[[#This Row],[COSTO]]/X1670-1,"")</f>
        <v>0.23859683602374204</v>
      </c>
    </row>
    <row r="1671" spans="1:25" x14ac:dyDescent="0.2">
      <c r="A1671" s="6" t="s">
        <v>2589</v>
      </c>
      <c r="B1671" t="s">
        <v>2523</v>
      </c>
      <c r="C1671">
        <v>42</v>
      </c>
      <c r="D1671" t="s">
        <v>2590</v>
      </c>
      <c r="E1671" s="2">
        <v>2766.98</v>
      </c>
      <c r="F1671" s="6" t="str">
        <f>+_xlfn.XLOOKUP(LISTAS[[#This Row],[ID]],_01_CODIGOS_Y_COSTOS_xlsm[Producto y N°],_01_CODIGOS_Y_COSTOS_xlsm[FABRICA],"",0,1)</f>
        <v>ALNAT</v>
      </c>
      <c r="G1671" s="13">
        <f>LISTAS[[#This Row],[Precio]]*(1-0.46)*(1-IF($C$3520="",0,$C$3520))</f>
        <v>1120.6269</v>
      </c>
      <c r="H1671" s="1">
        <f>+_xlfn.XLOOKUP(LISTAS[[#This Row],[ID]],_01_CODIGOS_Y_COSTOS_xlsm[Producto y N°],_01_CODIGOS_Y_COSTOS_xlsm[COSTO],0,0,1)</f>
        <v>636.90809999999999</v>
      </c>
      <c r="I1671" s="115">
        <f>+IFERROR(LISTAS[[#This Row],[VENTA NETA]]/LISTAS[[#This Row],[COSTO]]-1,0)</f>
        <v>0.75947974283888042</v>
      </c>
      <c r="J1671" s="33" t="str">
        <f>IFERROR(VLOOKUP(LISTAS[[#This Row],[ID]],_01_CODIGOS_Y_COSTOS_xlsm[[Producto y N°]:[CODIGO]],2,0),"")</f>
        <v>011-02</v>
      </c>
      <c r="M1671" s="22">
        <v>0.13</v>
      </c>
      <c r="N1671" s="23">
        <f>+LISTAS[[#This Row],[Precio]]+(LISTAS[[#This Row],[Precio]]*M1671)</f>
        <v>3126.6873999999998</v>
      </c>
      <c r="O1671" s="24">
        <f t="shared" si="41"/>
        <v>1266.308397</v>
      </c>
      <c r="Q1671" s="21">
        <f>IFERROR(O1671/LISTAS[[#This Row],[COSTO]]-1,"")</f>
        <v>0.98821210940793502</v>
      </c>
      <c r="R1671" t="str">
        <f>+LISTAS[[#This Row],[ID]]</f>
        <v>RACORD - ACOPLES - REDUCCIONES - ENTREROSCAS42</v>
      </c>
      <c r="T1671" s="29"/>
      <c r="U1671" s="25">
        <f>LISTAS[[#This Row],[COSTO]]+(LISTAS[[#This Row],[COSTO]]*T1671)</f>
        <v>636.90809999999999</v>
      </c>
      <c r="V1671" s="30">
        <f>IF(T1671="",0,U1671/LISTAS[[#This Row],[VENTA NETA]]-1)</f>
        <v>0</v>
      </c>
      <c r="X1671" s="25">
        <v>514.2174</v>
      </c>
      <c r="Y1671" s="31">
        <f>IFERROR(LISTAS[[#This Row],[COSTO]]/X1671-1,"")</f>
        <v>0.23859694362734518</v>
      </c>
    </row>
    <row r="1672" spans="1:25" x14ac:dyDescent="0.2">
      <c r="A1672" s="6" t="s">
        <v>2591</v>
      </c>
      <c r="B1672" t="s">
        <v>2523</v>
      </c>
      <c r="C1672">
        <v>43</v>
      </c>
      <c r="D1672" t="s">
        <v>2592</v>
      </c>
      <c r="E1672" s="2">
        <v>3222.76</v>
      </c>
      <c r="F1672" s="6" t="str">
        <f>+_xlfn.XLOOKUP(LISTAS[[#This Row],[ID]],_01_CODIGOS_Y_COSTOS_xlsm[Producto y N°],_01_CODIGOS_Y_COSTOS_xlsm[FABRICA],"",0,1)</f>
        <v>ALNAT</v>
      </c>
      <c r="G1672" s="13">
        <f>LISTAS[[#This Row],[Precio]]*(1-0.46)*(1-IF($C$3520="",0,$C$3520))</f>
        <v>1305.2178000000004</v>
      </c>
      <c r="H1672" s="1">
        <f>+_xlfn.XLOOKUP(LISTAS[[#This Row],[ID]],_01_CODIGOS_Y_COSTOS_xlsm[Producto y N°],_01_CODIGOS_Y_COSTOS_xlsm[COSTO],0,0,1)</f>
        <v>741.8211</v>
      </c>
      <c r="I1672" s="115">
        <f>+IFERROR(LISTAS[[#This Row],[VENTA NETA]]/LISTAS[[#This Row],[COSTO]]-1,0)</f>
        <v>0.75947785793636813</v>
      </c>
      <c r="J1672" s="33" t="str">
        <f>IFERROR(VLOOKUP(LISTAS[[#This Row],[ID]],_01_CODIGOS_Y_COSTOS_xlsm[[Producto y N°]:[CODIGO]],2,0),"")</f>
        <v>011-03</v>
      </c>
      <c r="M1672" s="22">
        <v>0.13</v>
      </c>
      <c r="N1672" s="23">
        <f>+LISTAS[[#This Row],[Precio]]+(LISTAS[[#This Row],[Precio]]*M1672)</f>
        <v>3641.7188000000001</v>
      </c>
      <c r="O1672" s="24">
        <f t="shared" si="41"/>
        <v>1474.8961140000001</v>
      </c>
      <c r="Q1672" s="21">
        <f>IFERROR(O1672/LISTAS[[#This Row],[COSTO]]-1,"")</f>
        <v>0.98820997946809563</v>
      </c>
      <c r="R1672" t="str">
        <f>+LISTAS[[#This Row],[ID]]</f>
        <v>RACORD - ACOPLES - REDUCCIONES - ENTREROSCAS43</v>
      </c>
      <c r="T1672" s="29"/>
      <c r="U1672" s="25">
        <f>LISTAS[[#This Row],[COSTO]]+(LISTAS[[#This Row],[COSTO]]*T1672)</f>
        <v>741.8211</v>
      </c>
      <c r="V1672" s="30">
        <f>IF(T1672="",0,U1672/LISTAS[[#This Row],[VENTA NETA]]-1)</f>
        <v>0</v>
      </c>
      <c r="X1672" s="25">
        <v>598.92049999999995</v>
      </c>
      <c r="Y1672" s="31">
        <f>IFERROR(LISTAS[[#This Row],[COSTO]]/X1672-1,"")</f>
        <v>0.23859694233207929</v>
      </c>
    </row>
    <row r="1673" spans="1:25" x14ac:dyDescent="0.2">
      <c r="A1673" s="6" t="s">
        <v>2593</v>
      </c>
      <c r="B1673" t="s">
        <v>2523</v>
      </c>
      <c r="C1673">
        <v>44</v>
      </c>
      <c r="D1673" t="s">
        <v>2594</v>
      </c>
      <c r="E1673" s="2">
        <v>3600</v>
      </c>
      <c r="F1673" s="6" t="str">
        <f>+_xlfn.XLOOKUP(LISTAS[[#This Row],[ID]],_01_CODIGOS_Y_COSTOS_xlsm[Producto y N°],_01_CODIGOS_Y_COSTOS_xlsm[FABRICA],"",0,1)</f>
        <v>ALNAT</v>
      </c>
      <c r="G1673" s="13">
        <f>LISTAS[[#This Row],[Precio]]*(1-0.46)*(1-IF($C$3520="",0,$C$3520))</f>
        <v>1458.0000000000002</v>
      </c>
      <c r="H1673" s="1">
        <f>+_xlfn.XLOOKUP(LISTAS[[#This Row],[ID]],_01_CODIGOS_Y_COSTOS_xlsm[Producto y N°],_01_CODIGOS_Y_COSTOS_xlsm[COSTO],0,0,1)</f>
        <v>0</v>
      </c>
      <c r="I1673" s="115">
        <f>+IFERROR(LISTAS[[#This Row],[VENTA NETA]]/LISTAS[[#This Row],[COSTO]]-1,0)</f>
        <v>0</v>
      </c>
      <c r="J1673" s="33" t="str">
        <f>IFERROR(VLOOKUP(LISTAS[[#This Row],[ID]],_01_CODIGOS_Y_COSTOS_xlsm[[Producto y N°]:[CODIGO]],2,0),"")</f>
        <v>-</v>
      </c>
      <c r="M1673" s="22">
        <v>0</v>
      </c>
      <c r="N1673" s="23">
        <f>+LISTAS[[#This Row],[Precio]]+(LISTAS[[#This Row],[Precio]]*M1673)</f>
        <v>3600</v>
      </c>
      <c r="O1673" s="24">
        <f t="shared" si="41"/>
        <v>1458.0000000000002</v>
      </c>
      <c r="Q1673" s="21" t="str">
        <f>IFERROR(O1673/LISTAS[[#This Row],[COSTO]]-1,"")</f>
        <v/>
      </c>
      <c r="R1673" t="str">
        <f>+LISTAS[[#This Row],[ID]]</f>
        <v>RACORD - ACOPLES - REDUCCIONES - ENTREROSCAS44</v>
      </c>
      <c r="T1673" s="29"/>
      <c r="U1673" s="25">
        <f>LISTAS[[#This Row],[COSTO]]+(LISTAS[[#This Row],[COSTO]]*T1673)</f>
        <v>0</v>
      </c>
      <c r="V1673" s="30">
        <f>IF(T1673="",0,U1673/LISTAS[[#This Row],[VENTA NETA]]-1)</f>
        <v>0</v>
      </c>
      <c r="X1673" s="25">
        <v>0</v>
      </c>
      <c r="Y1673" s="31" t="str">
        <f>IFERROR(LISTAS[[#This Row],[COSTO]]/X1673-1,"")</f>
        <v/>
      </c>
    </row>
    <row r="1674" spans="1:25" x14ac:dyDescent="0.2">
      <c r="A1674" s="6" t="s">
        <v>2595</v>
      </c>
      <c r="B1674" t="s">
        <v>2523</v>
      </c>
      <c r="C1674">
        <v>45</v>
      </c>
      <c r="D1674" t="s">
        <v>2596</v>
      </c>
      <c r="E1674" s="2">
        <v>4757.91</v>
      </c>
      <c r="F1674" s="6" t="str">
        <f>+_xlfn.XLOOKUP(LISTAS[[#This Row],[ID]],_01_CODIGOS_Y_COSTOS_xlsm[Producto y N°],_01_CODIGOS_Y_COSTOS_xlsm[FABRICA],"",0,1)</f>
        <v>ALNAT</v>
      </c>
      <c r="G1674" s="13">
        <f>LISTAS[[#This Row],[Precio]]*(1-0.46)*(1-IF($C$3520="",0,$C$3520))</f>
        <v>1926.9535500000002</v>
      </c>
      <c r="H1674" s="1">
        <f>+_xlfn.XLOOKUP(LISTAS[[#This Row],[ID]],_01_CODIGOS_Y_COSTOS_xlsm[Producto y N°],_01_CODIGOS_Y_COSTOS_xlsm[COSTO],0,0,1)</f>
        <v>1095.1831</v>
      </c>
      <c r="I1674" s="115">
        <f>+IFERROR(LISTAS[[#This Row],[VENTA NETA]]/LISTAS[[#This Row],[COSTO]]-1,0)</f>
        <v>0.75948072062105432</v>
      </c>
      <c r="J1674" s="33" t="str">
        <f>IFERROR(VLOOKUP(LISTAS[[#This Row],[ID]],_01_CODIGOS_Y_COSTOS_xlsm[[Producto y N°]:[CODIGO]],2,0),"")</f>
        <v>011-04</v>
      </c>
      <c r="M1674" s="22">
        <v>0.13</v>
      </c>
      <c r="N1674" s="23">
        <f>+LISTAS[[#This Row],[Precio]]+(LISTAS[[#This Row],[Precio]]*M1674)</f>
        <v>5376.4382999999998</v>
      </c>
      <c r="O1674" s="24">
        <f t="shared" si="41"/>
        <v>2177.4575115000002</v>
      </c>
      <c r="Q1674" s="21">
        <f>IFERROR(O1674/LISTAS[[#This Row],[COSTO]]-1,"")</f>
        <v>0.98821321430179143</v>
      </c>
      <c r="R1674" t="str">
        <f>+LISTAS[[#This Row],[ID]]</f>
        <v>RACORD - ACOPLES - REDUCCIONES - ENTREROSCAS45</v>
      </c>
      <c r="T1674" s="29"/>
      <c r="U1674" s="25">
        <f>LISTAS[[#This Row],[COSTO]]+(LISTAS[[#This Row],[COSTO]]*T1674)</f>
        <v>1095.1831</v>
      </c>
      <c r="V1674" s="30">
        <f>IF(T1674="",0,U1674/LISTAS[[#This Row],[VENTA NETA]]-1)</f>
        <v>0</v>
      </c>
      <c r="X1674" s="25">
        <v>884.21270000000004</v>
      </c>
      <c r="Y1674" s="31">
        <f>IFERROR(LISTAS[[#This Row],[COSTO]]/X1674-1,"")</f>
        <v>0.23859688963978898</v>
      </c>
    </row>
    <row r="1675" spans="1:25" x14ac:dyDescent="0.2">
      <c r="A1675" s="6" t="s">
        <v>2597</v>
      </c>
      <c r="B1675" t="s">
        <v>2523</v>
      </c>
      <c r="C1675">
        <v>46</v>
      </c>
      <c r="D1675" t="s">
        <v>2598</v>
      </c>
      <c r="E1675" s="2">
        <v>10259.870000000001</v>
      </c>
      <c r="F1675" s="6" t="str">
        <f>+_xlfn.XLOOKUP(LISTAS[[#This Row],[ID]],_01_CODIGOS_Y_COSTOS_xlsm[Producto y N°],_01_CODIGOS_Y_COSTOS_xlsm[FABRICA],"",0,1)</f>
        <v>ALNAT</v>
      </c>
      <c r="G1675" s="13">
        <f>LISTAS[[#This Row],[Precio]]*(1-0.46)*(1-IF($C$3520="",0,$C$3520))</f>
        <v>4155.2473500000006</v>
      </c>
      <c r="H1675" s="1">
        <f>+_xlfn.XLOOKUP(LISTAS[[#This Row],[ID]],_01_CODIGOS_Y_COSTOS_xlsm[Producto y N°],_01_CODIGOS_Y_COSTOS_xlsm[COSTO],0,0,1)</f>
        <v>2361.6336999999999</v>
      </c>
      <c r="I1675" s="115">
        <f>+IFERROR(LISTAS[[#This Row],[VENTA NETA]]/LISTAS[[#This Row],[COSTO]]-1,0)</f>
        <v>0.75948003706078593</v>
      </c>
      <c r="J1675" s="33" t="str">
        <f>IFERROR(VLOOKUP(LISTAS[[#This Row],[ID]],_01_CODIGOS_Y_COSTOS_xlsm[[Producto y N°]:[CODIGO]],2,0),"")</f>
        <v>011-05</v>
      </c>
      <c r="M1675" s="22">
        <v>0.13</v>
      </c>
      <c r="N1675" s="23">
        <f>+LISTAS[[#This Row],[Precio]]+(LISTAS[[#This Row],[Precio]]*M1675)</f>
        <v>11593.653100000001</v>
      </c>
      <c r="O1675" s="24">
        <f t="shared" si="41"/>
        <v>4695.4295055000002</v>
      </c>
      <c r="Q1675" s="21">
        <f>IFERROR(O1675/LISTAS[[#This Row],[COSTO]]-1,"")</f>
        <v>0.98821244187868773</v>
      </c>
      <c r="R1675" t="str">
        <f>+LISTAS[[#This Row],[ID]]</f>
        <v>RACORD - ACOPLES - REDUCCIONES - ENTREROSCAS46</v>
      </c>
      <c r="T1675" s="29"/>
      <c r="U1675" s="25">
        <f>LISTAS[[#This Row],[COSTO]]+(LISTAS[[#This Row],[COSTO]]*T1675)</f>
        <v>2361.6336999999999</v>
      </c>
      <c r="V1675" s="30">
        <f>IF(T1675="",0,U1675/LISTAS[[#This Row],[VENTA NETA]]-1)</f>
        <v>0</v>
      </c>
      <c r="X1675" s="25">
        <v>1906.7009</v>
      </c>
      <c r="Y1675" s="31">
        <f>IFERROR(LISTAS[[#This Row],[COSTO]]/X1675-1,"")</f>
        <v>0.23859683498339979</v>
      </c>
    </row>
    <row r="1676" spans="1:25" x14ac:dyDescent="0.2">
      <c r="A1676" s="6" t="s">
        <v>2599</v>
      </c>
      <c r="B1676" t="s">
        <v>2523</v>
      </c>
      <c r="C1676">
        <v>47</v>
      </c>
      <c r="D1676" t="s">
        <v>2600</v>
      </c>
      <c r="E1676" s="2">
        <v>15183.97</v>
      </c>
      <c r="F1676" s="6" t="str">
        <f>+_xlfn.XLOOKUP(LISTAS[[#This Row],[ID]],_01_CODIGOS_Y_COSTOS_xlsm[Producto y N°],_01_CODIGOS_Y_COSTOS_xlsm[FABRICA],"",0,1)</f>
        <v>ALNAT</v>
      </c>
      <c r="G1676" s="13">
        <f>LISTAS[[#This Row],[Precio]]*(1-0.46)*(1-IF($C$3520="",0,$C$3520))</f>
        <v>6149.50785</v>
      </c>
      <c r="H1676" s="1">
        <f>+_xlfn.XLOOKUP(LISTAS[[#This Row],[ID]],_01_CODIGOS_Y_COSTOS_xlsm[Producto y N°],_01_CODIGOS_Y_COSTOS_xlsm[COSTO],0,0,1)</f>
        <v>3495.0733</v>
      </c>
      <c r="I1676" s="115">
        <f>+IFERROR(LISTAS[[#This Row],[VENTA NETA]]/LISTAS[[#This Row],[COSTO]]-1,0)</f>
        <v>0.75947893567782976</v>
      </c>
      <c r="J1676" s="33" t="str">
        <f>IFERROR(VLOOKUP(LISTAS[[#This Row],[ID]],_01_CODIGOS_Y_COSTOS_xlsm[[Producto y N°]:[CODIGO]],2,0),"")</f>
        <v>011-06</v>
      </c>
      <c r="M1676" s="22">
        <v>0.13</v>
      </c>
      <c r="N1676" s="23">
        <f>+LISTAS[[#This Row],[Precio]]+(LISTAS[[#This Row],[Precio]]*M1676)</f>
        <v>17157.8861</v>
      </c>
      <c r="O1676" s="24">
        <f t="shared" si="41"/>
        <v>6948.9438704999993</v>
      </c>
      <c r="Q1676" s="21">
        <f>IFERROR(O1676/LISTAS[[#This Row],[COSTO]]-1,"")</f>
        <v>0.98821119731594731</v>
      </c>
      <c r="R1676" t="str">
        <f>+LISTAS[[#This Row],[ID]]</f>
        <v>RACORD - ACOPLES - REDUCCIONES - ENTREROSCAS47</v>
      </c>
      <c r="T1676" s="29"/>
      <c r="U1676" s="25">
        <f>LISTAS[[#This Row],[COSTO]]+(LISTAS[[#This Row],[COSTO]]*T1676)</f>
        <v>3495.0733</v>
      </c>
      <c r="V1676" s="30">
        <f>IF(T1676="",0,U1676/LISTAS[[#This Row],[VENTA NETA]]-1)</f>
        <v>0</v>
      </c>
      <c r="X1676" s="25">
        <v>2821.8004999999998</v>
      </c>
      <c r="Y1676" s="31">
        <f>IFERROR(LISTAS[[#This Row],[COSTO]]/X1676-1,"")</f>
        <v>0.23859688167182624</v>
      </c>
    </row>
    <row r="1677" spans="1:25" x14ac:dyDescent="0.2">
      <c r="A1677" s="6" t="s">
        <v>2601</v>
      </c>
      <c r="B1677" t="s">
        <v>2523</v>
      </c>
      <c r="C1677">
        <v>50</v>
      </c>
      <c r="D1677" t="s">
        <v>2602</v>
      </c>
      <c r="E1677" s="2">
        <v>7537.79</v>
      </c>
      <c r="F1677" s="6" t="str">
        <f>+_xlfn.XLOOKUP(LISTAS[[#This Row],[ID]],_01_CODIGOS_Y_COSTOS_xlsm[Producto y N°],_01_CODIGOS_Y_COSTOS_xlsm[FABRICA],"",0,1)</f>
        <v>ALNAT</v>
      </c>
      <c r="G1677" s="13">
        <f>LISTAS[[#This Row],[Precio]]*(1-0.46)*(1-IF($C$3520="",0,$C$3520))</f>
        <v>3052.8049500000002</v>
      </c>
      <c r="H1677" s="1">
        <f>+_xlfn.XLOOKUP(LISTAS[[#This Row],[ID]],_01_CODIGOS_Y_COSTOS_xlsm[Producto y N°],_01_CODIGOS_Y_COSTOS_xlsm[COSTO],0,0,1)</f>
        <v>1735.0612000000001</v>
      </c>
      <c r="I1677" s="115">
        <f>+IFERROR(LISTAS[[#This Row],[VENTA NETA]]/LISTAS[[#This Row],[COSTO]]-1,0)</f>
        <v>0.75947969443383334</v>
      </c>
      <c r="J1677" s="33" t="str">
        <f>IFERROR(VLOOKUP(LISTAS[[#This Row],[ID]],_01_CODIGOS_Y_COSTOS_xlsm[[Producto y N°]:[CODIGO]],2,0),"")</f>
        <v>019-01</v>
      </c>
      <c r="M1677" s="22">
        <v>0.13</v>
      </c>
      <c r="N1677" s="23">
        <f>+LISTAS[[#This Row],[Precio]]+(LISTAS[[#This Row],[Precio]]*M1677)</f>
        <v>8517.7026999999998</v>
      </c>
      <c r="O1677" s="24">
        <f t="shared" si="41"/>
        <v>3449.6695935000007</v>
      </c>
      <c r="Q1677" s="21">
        <f>IFERROR(O1677/LISTAS[[#This Row],[COSTO]]-1,"")</f>
        <v>0.98821205471023177</v>
      </c>
      <c r="R1677" t="str">
        <f>+LISTAS[[#This Row],[ID]]</f>
        <v>RACORD - ACOPLES - REDUCCIONES - ENTREROSCAS50</v>
      </c>
      <c r="T1677" s="29"/>
      <c r="U1677" s="25">
        <f>LISTAS[[#This Row],[COSTO]]+(LISTAS[[#This Row],[COSTO]]*T1677)</f>
        <v>1735.0612000000001</v>
      </c>
      <c r="V1677" s="30">
        <f>IF(T1677="",0,U1677/LISTAS[[#This Row],[VENTA NETA]]-1)</f>
        <v>0</v>
      </c>
      <c r="X1677" s="25">
        <v>1400.828</v>
      </c>
      <c r="Y1677" s="31">
        <f>IFERROR(LISTAS[[#This Row],[COSTO]]/X1677-1,"")</f>
        <v>0.23859688698398385</v>
      </c>
    </row>
    <row r="1678" spans="1:25" x14ac:dyDescent="0.2">
      <c r="A1678" s="6" t="s">
        <v>2603</v>
      </c>
      <c r="B1678" t="s">
        <v>2523</v>
      </c>
      <c r="C1678">
        <v>51</v>
      </c>
      <c r="D1678" t="s">
        <v>2604</v>
      </c>
      <c r="E1678" s="2">
        <v>7537.79</v>
      </c>
      <c r="F1678" s="6" t="str">
        <f>+_xlfn.XLOOKUP(LISTAS[[#This Row],[ID]],_01_CODIGOS_Y_COSTOS_xlsm[Producto y N°],_01_CODIGOS_Y_COSTOS_xlsm[FABRICA],"",0,1)</f>
        <v>ALNAT</v>
      </c>
      <c r="G1678" s="13">
        <f>LISTAS[[#This Row],[Precio]]*(1-0.46)*(1-IF($C$3520="",0,$C$3520))</f>
        <v>3052.8049500000002</v>
      </c>
      <c r="H1678" s="1">
        <f>+_xlfn.XLOOKUP(LISTAS[[#This Row],[ID]],_01_CODIGOS_Y_COSTOS_xlsm[Producto y N°],_01_CODIGOS_Y_COSTOS_xlsm[COSTO],0,0,1)</f>
        <v>1735.0612000000001</v>
      </c>
      <c r="I1678" s="115">
        <f>+IFERROR(LISTAS[[#This Row],[VENTA NETA]]/LISTAS[[#This Row],[COSTO]]-1,0)</f>
        <v>0.75947969443383334</v>
      </c>
      <c r="J1678" s="33" t="str">
        <f>IFERROR(VLOOKUP(LISTAS[[#This Row],[ID]],_01_CODIGOS_Y_COSTOS_xlsm[[Producto y N°]:[CODIGO]],2,0),"")</f>
        <v>019-02</v>
      </c>
      <c r="M1678" s="22">
        <v>0.13</v>
      </c>
      <c r="N1678" s="23">
        <f>+LISTAS[[#This Row],[Precio]]+(LISTAS[[#This Row],[Precio]]*M1678)</f>
        <v>8517.7026999999998</v>
      </c>
      <c r="O1678" s="24">
        <f t="shared" si="41"/>
        <v>3449.6695935000007</v>
      </c>
      <c r="Q1678" s="21">
        <f>IFERROR(O1678/LISTAS[[#This Row],[COSTO]]-1,"")</f>
        <v>0.98821205471023177</v>
      </c>
      <c r="R1678" t="str">
        <f>+LISTAS[[#This Row],[ID]]</f>
        <v>RACORD - ACOPLES - REDUCCIONES - ENTREROSCAS51</v>
      </c>
      <c r="T1678" s="29"/>
      <c r="U1678" s="25">
        <f>LISTAS[[#This Row],[COSTO]]+(LISTAS[[#This Row],[COSTO]]*T1678)</f>
        <v>1735.0612000000001</v>
      </c>
      <c r="V1678" s="30">
        <f>IF(T1678="",0,U1678/LISTAS[[#This Row],[VENTA NETA]]-1)</f>
        <v>0</v>
      </c>
      <c r="X1678" s="25">
        <v>1400.828</v>
      </c>
      <c r="Y1678" s="31">
        <f>IFERROR(LISTAS[[#This Row],[COSTO]]/X1678-1,"")</f>
        <v>0.23859688698398385</v>
      </c>
    </row>
    <row r="1679" spans="1:25" x14ac:dyDescent="0.2">
      <c r="A1679" s="6" t="s">
        <v>2605</v>
      </c>
      <c r="B1679" t="s">
        <v>2523</v>
      </c>
      <c r="C1679">
        <v>52</v>
      </c>
      <c r="D1679" t="s">
        <v>2606</v>
      </c>
      <c r="E1679" s="2">
        <v>9219.99</v>
      </c>
      <c r="F1679" s="6" t="str">
        <f>+_xlfn.XLOOKUP(LISTAS[[#This Row],[ID]],_01_CODIGOS_Y_COSTOS_xlsm[Producto y N°],_01_CODIGOS_Y_COSTOS_xlsm[FABRICA],"",0,1)</f>
        <v>ALNAT</v>
      </c>
      <c r="G1679" s="13">
        <f>LISTAS[[#This Row],[Precio]]*(1-0.46)*(1-IF($C$3520="",0,$C$3520))</f>
        <v>3734.0959499999999</v>
      </c>
      <c r="H1679" s="1">
        <f>+_xlfn.XLOOKUP(LISTAS[[#This Row],[ID]],_01_CODIGOS_Y_COSTOS_xlsm[Producto y N°],_01_CODIGOS_Y_COSTOS_xlsm[COSTO],0,0,1)</f>
        <v>2122.2737000000002</v>
      </c>
      <c r="I1679" s="115">
        <f>+IFERROR(LISTAS[[#This Row],[VENTA NETA]]/LISTAS[[#This Row],[COSTO]]-1,0)</f>
        <v>0.75947897295245159</v>
      </c>
      <c r="J1679" s="33" t="str">
        <f>IFERROR(VLOOKUP(LISTAS[[#This Row],[ID]],_01_CODIGOS_Y_COSTOS_xlsm[[Producto y N°]:[CODIGO]],2,0),"")</f>
        <v>019-03</v>
      </c>
      <c r="M1679" s="22">
        <v>0.13</v>
      </c>
      <c r="N1679" s="23">
        <f>+LISTAS[[#This Row],[Precio]]+(LISTAS[[#This Row],[Precio]]*M1679)</f>
        <v>10418.5887</v>
      </c>
      <c r="O1679" s="24">
        <f t="shared" si="41"/>
        <v>4219.5284234999999</v>
      </c>
      <c r="Q1679" s="21">
        <f>IFERROR(O1679/LISTAS[[#This Row],[COSTO]]-1,"")</f>
        <v>0.98821123943627032</v>
      </c>
      <c r="R1679" t="str">
        <f>+LISTAS[[#This Row],[ID]]</f>
        <v>RACORD - ACOPLES - REDUCCIONES - ENTREROSCAS52</v>
      </c>
      <c r="T1679" s="29"/>
      <c r="U1679" s="25">
        <f>LISTAS[[#This Row],[COSTO]]+(LISTAS[[#This Row],[COSTO]]*T1679)</f>
        <v>2122.2737000000002</v>
      </c>
      <c r="V1679" s="30">
        <f>IF(T1679="",0,U1679/LISTAS[[#This Row],[VENTA NETA]]-1)</f>
        <v>0</v>
      </c>
      <c r="X1679" s="25">
        <v>1713.4499000000001</v>
      </c>
      <c r="Y1679" s="31">
        <f>IFERROR(LISTAS[[#This Row],[COSTO]]/X1679-1,"")</f>
        <v>0.23859687989710121</v>
      </c>
    </row>
    <row r="1680" spans="1:25" x14ac:dyDescent="0.2">
      <c r="A1680" s="6" t="s">
        <v>2607</v>
      </c>
      <c r="B1680" t="s">
        <v>2523</v>
      </c>
      <c r="C1680">
        <v>55</v>
      </c>
      <c r="D1680" t="s">
        <v>2608</v>
      </c>
      <c r="E1680" s="2">
        <v>4639.72</v>
      </c>
      <c r="F1680" s="6" t="str">
        <f>+_xlfn.XLOOKUP(LISTAS[[#This Row],[ID]],_01_CODIGOS_Y_COSTOS_xlsm[Producto y N°],_01_CODIGOS_Y_COSTOS_xlsm[FABRICA],"",0,1)</f>
        <v>ALNAT</v>
      </c>
      <c r="G1680" s="13">
        <f>LISTAS[[#This Row],[Precio]]*(1-0.46)*(1-IF($C$3520="",0,$C$3520))</f>
        <v>1879.0866000000001</v>
      </c>
      <c r="H1680" s="1">
        <f>+_xlfn.XLOOKUP(LISTAS[[#This Row],[ID]],_01_CODIGOS_Y_COSTOS_xlsm[Producto y N°],_01_CODIGOS_Y_COSTOS_xlsm[COSTO],0,0,1)</f>
        <v>1067.9784</v>
      </c>
      <c r="I1680" s="115">
        <f>+IFERROR(LISTAS[[#This Row],[VENTA NETA]]/LISTAS[[#This Row],[COSTO]]-1,0)</f>
        <v>0.75947996701056897</v>
      </c>
      <c r="J1680" s="33" t="str">
        <f>IFERROR(VLOOKUP(LISTAS[[#This Row],[ID]],_01_CODIGOS_Y_COSTOS_xlsm[[Producto y N°]:[CODIGO]],2,0),"")</f>
        <v>008-02</v>
      </c>
      <c r="M1680" s="22">
        <v>0.13</v>
      </c>
      <c r="N1680" s="23">
        <f>+LISTAS[[#This Row],[Precio]]+(LISTAS[[#This Row],[Precio]]*M1680)</f>
        <v>5242.8836000000001</v>
      </c>
      <c r="O1680" s="24">
        <f t="shared" si="41"/>
        <v>2123.3678580000001</v>
      </c>
      <c r="Q1680" s="21">
        <f>IFERROR(O1680/LISTAS[[#This Row],[COSTO]]-1,"")</f>
        <v>0.98821236272194279</v>
      </c>
      <c r="R1680" t="str">
        <f>+LISTAS[[#This Row],[ID]]</f>
        <v>RACORD - ACOPLES - REDUCCIONES - ENTREROSCAS55</v>
      </c>
      <c r="T1680" s="29"/>
      <c r="U1680" s="25">
        <f>LISTAS[[#This Row],[COSTO]]+(LISTAS[[#This Row],[COSTO]]*T1680)</f>
        <v>1067.9784</v>
      </c>
      <c r="V1680" s="30">
        <f>IF(T1680="",0,U1680/LISTAS[[#This Row],[VENTA NETA]]-1)</f>
        <v>0</v>
      </c>
      <c r="X1680" s="25">
        <v>862.24860000000001</v>
      </c>
      <c r="Y1680" s="31">
        <f>IFERROR(LISTAS[[#This Row],[COSTO]]/X1680-1,"")</f>
        <v>0.23859685014275467</v>
      </c>
    </row>
    <row r="1681" spans="1:25" x14ac:dyDescent="0.2">
      <c r="A1681" s="6" t="s">
        <v>2609</v>
      </c>
      <c r="B1681" t="s">
        <v>2523</v>
      </c>
      <c r="C1681">
        <v>56</v>
      </c>
      <c r="D1681" t="s">
        <v>2610</v>
      </c>
      <c r="E1681" s="2">
        <v>7445.88</v>
      </c>
      <c r="F1681" s="6" t="str">
        <f>+_xlfn.XLOOKUP(LISTAS[[#This Row],[ID]],_01_CODIGOS_Y_COSTOS_xlsm[Producto y N°],_01_CODIGOS_Y_COSTOS_xlsm[FABRICA],"",0,1)</f>
        <v>ALNAT</v>
      </c>
      <c r="G1681" s="13">
        <f>LISTAS[[#This Row],[Precio]]*(1-0.46)*(1-IF($C$3520="",0,$C$3520))</f>
        <v>3015.5814000000005</v>
      </c>
      <c r="H1681" s="1">
        <f>+_xlfn.XLOOKUP(LISTAS[[#This Row],[ID]],_01_CODIGOS_Y_COSTOS_xlsm[Producto y N°],_01_CODIGOS_Y_COSTOS_xlsm[COSTO],0,0,1)</f>
        <v>1713.9051999999999</v>
      </c>
      <c r="I1681" s="115">
        <f>+IFERROR(LISTAS[[#This Row],[VENTA NETA]]/LISTAS[[#This Row],[COSTO]]-1,0)</f>
        <v>0.75947969584315445</v>
      </c>
      <c r="J1681" s="33" t="str">
        <f>IFERROR(VLOOKUP(LISTAS[[#This Row],[ID]],_01_CODIGOS_Y_COSTOS_xlsm[[Producto y N°]:[CODIGO]],2,0),"")</f>
        <v>008-03</v>
      </c>
      <c r="M1681" s="22">
        <v>0.13</v>
      </c>
      <c r="N1681" s="23">
        <f>+LISTAS[[#This Row],[Precio]]+(LISTAS[[#This Row],[Precio]]*M1681)</f>
        <v>8413.8444</v>
      </c>
      <c r="O1681" s="24">
        <f t="shared" si="41"/>
        <v>3407.6069820000002</v>
      </c>
      <c r="Q1681" s="21">
        <f>IFERROR(O1681/LISTAS[[#This Row],[COSTO]]-1,"")</f>
        <v>0.98821205630276432</v>
      </c>
      <c r="R1681" t="str">
        <f>+LISTAS[[#This Row],[ID]]</f>
        <v>RACORD - ACOPLES - REDUCCIONES - ENTREROSCAS56</v>
      </c>
      <c r="T1681" s="29"/>
      <c r="U1681" s="25">
        <f>LISTAS[[#This Row],[COSTO]]+(LISTAS[[#This Row],[COSTO]]*T1681)</f>
        <v>1713.9051999999999</v>
      </c>
      <c r="V1681" s="30">
        <f>IF(T1681="",0,U1681/LISTAS[[#This Row],[VENTA NETA]]-1)</f>
        <v>0</v>
      </c>
      <c r="X1681" s="25">
        <v>1383.7474</v>
      </c>
      <c r="Y1681" s="31">
        <f>IFERROR(LISTAS[[#This Row],[COSTO]]/X1681-1,"")</f>
        <v>0.2385968710763251</v>
      </c>
    </row>
    <row r="1682" spans="1:25" x14ac:dyDescent="0.2">
      <c r="A1682" s="6" t="s">
        <v>2611</v>
      </c>
      <c r="B1682" t="s">
        <v>2523</v>
      </c>
      <c r="C1682">
        <v>58</v>
      </c>
      <c r="D1682" t="s">
        <v>2612</v>
      </c>
      <c r="E1682" s="2">
        <v>7347.83</v>
      </c>
      <c r="F1682" s="6" t="str">
        <f>+_xlfn.XLOOKUP(LISTAS[[#This Row],[ID]],_01_CODIGOS_Y_COSTOS_xlsm[Producto y N°],_01_CODIGOS_Y_COSTOS_xlsm[FABRICA],"",0,1)</f>
        <v>ALNAT</v>
      </c>
      <c r="G1682" s="13">
        <f>LISTAS[[#This Row],[Precio]]*(1-0.46)*(1-IF($C$3520="",0,$C$3520))</f>
        <v>2975.8711500000004</v>
      </c>
      <c r="H1682" s="1">
        <f>+_xlfn.XLOOKUP(LISTAS[[#This Row],[ID]],_01_CODIGOS_Y_COSTOS_xlsm[Producto y N°],_01_CODIGOS_Y_COSTOS_xlsm[COSTO],0,0,1)</f>
        <v>1691.3364999999999</v>
      </c>
      <c r="I1682" s="115">
        <f>+IFERROR(LISTAS[[#This Row],[VENTA NETA]]/LISTAS[[#This Row],[COSTO]]-1,0)</f>
        <v>0.75947905694697693</v>
      </c>
      <c r="J1682" s="33" t="str">
        <f>IFERROR(VLOOKUP(LISTAS[[#This Row],[ID]],_01_CODIGOS_Y_COSTOS_xlsm[[Producto y N°]:[CODIGO]],2,0),"")</f>
        <v>008-04</v>
      </c>
      <c r="M1682" s="22">
        <v>0.13</v>
      </c>
      <c r="N1682" s="23">
        <f>+LISTAS[[#This Row],[Precio]]+(LISTAS[[#This Row],[Precio]]*M1682)</f>
        <v>8303.0478999999996</v>
      </c>
      <c r="O1682" s="24">
        <f t="shared" si="41"/>
        <v>3362.7343995000001</v>
      </c>
      <c r="Q1682" s="21">
        <f>IFERROR(O1682/LISTAS[[#This Row],[COSTO]]-1,"")</f>
        <v>0.98821133435008379</v>
      </c>
      <c r="R1682" t="str">
        <f>+LISTAS[[#This Row],[ID]]</f>
        <v>RACORD - ACOPLES - REDUCCIONES - ENTREROSCAS58</v>
      </c>
      <c r="T1682" s="29"/>
      <c r="U1682" s="25">
        <f>LISTAS[[#This Row],[COSTO]]+(LISTAS[[#This Row],[COSTO]]*T1682)</f>
        <v>1691.3364999999999</v>
      </c>
      <c r="V1682" s="30">
        <f>IF(T1682="",0,U1682/LISTAS[[#This Row],[VENTA NETA]]-1)</f>
        <v>0</v>
      </c>
      <c r="X1682" s="25">
        <v>1365.5262</v>
      </c>
      <c r="Y1682" s="31">
        <f>IFERROR(LISTAS[[#This Row],[COSTO]]/X1682-1,"")</f>
        <v>0.23859688668002121</v>
      </c>
    </row>
    <row r="1683" spans="1:25" x14ac:dyDescent="0.2">
      <c r="A1683" s="6" t="s">
        <v>2613</v>
      </c>
      <c r="B1683" t="s">
        <v>2523</v>
      </c>
      <c r="C1683">
        <v>62</v>
      </c>
      <c r="D1683" t="s">
        <v>2614</v>
      </c>
      <c r="E1683" s="2">
        <v>9143.7800000000007</v>
      </c>
      <c r="F1683" s="6" t="str">
        <f>+_xlfn.XLOOKUP(LISTAS[[#This Row],[ID]],_01_CODIGOS_Y_COSTOS_xlsm[Producto y N°],_01_CODIGOS_Y_COSTOS_xlsm[FABRICA],"",0,1)</f>
        <v>ALNAT</v>
      </c>
      <c r="G1683" s="13">
        <f>LISTAS[[#This Row],[Precio]]*(1-0.46)*(1-IF($C$3520="",0,$C$3520))</f>
        <v>3703.2309000000005</v>
      </c>
      <c r="H1683" s="1">
        <f>+_xlfn.XLOOKUP(LISTAS[[#This Row],[ID]],_01_CODIGOS_Y_COSTOS_xlsm[Producto y N°],_01_CODIGOS_Y_COSTOS_xlsm[COSTO],0,0,1)</f>
        <v>2104.7309</v>
      </c>
      <c r="I1683" s="115">
        <f>+IFERROR(LISTAS[[#This Row],[VENTA NETA]]/LISTAS[[#This Row],[COSTO]]-1,0)</f>
        <v>0.75947951350930443</v>
      </c>
      <c r="J1683" s="33" t="str">
        <f>IFERROR(VLOOKUP(LISTAS[[#This Row],[ID]],_01_CODIGOS_Y_COSTOS_xlsm[[Producto y N°]:[CODIGO]],2,0),"")</f>
        <v>006-21</v>
      </c>
      <c r="M1683" s="22">
        <v>0.13</v>
      </c>
      <c r="N1683" s="23">
        <f>+LISTAS[[#This Row],[Precio]]+(LISTAS[[#This Row],[Precio]]*M1683)</f>
        <v>10332.4714</v>
      </c>
      <c r="O1683" s="24">
        <f t="shared" si="41"/>
        <v>4184.6509170000008</v>
      </c>
      <c r="Q1683" s="21">
        <f>IFERROR(O1683/LISTAS[[#This Row],[COSTO]]-1,"")</f>
        <v>0.98821185026551417</v>
      </c>
      <c r="R1683" t="str">
        <f>+LISTAS[[#This Row],[ID]]</f>
        <v>RACORD - ACOPLES - REDUCCIONES - ENTREROSCAS62</v>
      </c>
      <c r="T1683" s="29"/>
      <c r="U1683" s="25">
        <f>LISTAS[[#This Row],[COSTO]]+(LISTAS[[#This Row],[COSTO]]*T1683)</f>
        <v>2104.7309</v>
      </c>
      <c r="V1683" s="30">
        <f>IF(T1683="",0,U1683/LISTAS[[#This Row],[VENTA NETA]]-1)</f>
        <v>0</v>
      </c>
      <c r="X1683" s="25">
        <v>1699.2864999999999</v>
      </c>
      <c r="Y1683" s="31">
        <f>IFERROR(LISTAS[[#This Row],[COSTO]]/X1683-1,"")</f>
        <v>0.23859684638229051</v>
      </c>
    </row>
    <row r="1684" spans="1:25" x14ac:dyDescent="0.2">
      <c r="A1684" s="6" t="s">
        <v>2615</v>
      </c>
      <c r="B1684" t="s">
        <v>2523</v>
      </c>
      <c r="C1684">
        <v>64</v>
      </c>
      <c r="D1684" t="s">
        <v>2616</v>
      </c>
      <c r="E1684" s="2">
        <v>4461.04</v>
      </c>
      <c r="F1684" s="6" t="str">
        <f>+_xlfn.XLOOKUP(LISTAS[[#This Row],[ID]],_01_CODIGOS_Y_COSTOS_xlsm[Producto y N°],_01_CODIGOS_Y_COSTOS_xlsm[FABRICA],"",0,1)</f>
        <v>ALNAT</v>
      </c>
      <c r="G1684" s="13">
        <f>LISTAS[[#This Row],[Precio]]*(1-0.46)*(1-IF($C$3520="",0,$C$3520))</f>
        <v>1806.7212</v>
      </c>
      <c r="H1684" s="1">
        <f>+_xlfn.XLOOKUP(LISTAS[[#This Row],[ID]],_01_CODIGOS_Y_COSTOS_xlsm[Producto y N°],_01_CODIGOS_Y_COSTOS_xlsm[COSTO],0,0,1)</f>
        <v>1026.8505</v>
      </c>
      <c r="I1684" s="115">
        <f>+IFERROR(LISTAS[[#This Row],[VENTA NETA]]/LISTAS[[#This Row],[COSTO]]-1,0)</f>
        <v>0.75947832717615649</v>
      </c>
      <c r="J1684" s="33" t="str">
        <f>IFERROR(VLOOKUP(LISTAS[[#This Row],[ID]],_01_CODIGOS_Y_COSTOS_xlsm[[Producto y N°]:[CODIGO]],2,0),"")</f>
        <v>006-05</v>
      </c>
      <c r="M1684" s="22">
        <v>0.13</v>
      </c>
      <c r="N1684" s="23">
        <f>+LISTAS[[#This Row],[Precio]]+(LISTAS[[#This Row],[Precio]]*M1684)</f>
        <v>5040.9751999999999</v>
      </c>
      <c r="O1684" s="24">
        <f t="shared" si="41"/>
        <v>2041.5949559999999</v>
      </c>
      <c r="Q1684" s="21">
        <f>IFERROR(O1684/LISTAS[[#This Row],[COSTO]]-1,"")</f>
        <v>0.98821050970905677</v>
      </c>
      <c r="R1684" t="str">
        <f>+LISTAS[[#This Row],[ID]]</f>
        <v>RACORD - ACOPLES - REDUCCIONES - ENTREROSCAS64</v>
      </c>
      <c r="T1684" s="29"/>
      <c r="U1684" s="25">
        <f>LISTAS[[#This Row],[COSTO]]+(LISTAS[[#This Row],[COSTO]]*T1684)</f>
        <v>1026.8505</v>
      </c>
      <c r="V1684" s="30">
        <f>IF(T1684="",0,U1684/LISTAS[[#This Row],[VENTA NETA]]-1)</f>
        <v>0</v>
      </c>
      <c r="X1684" s="25">
        <v>829.04330000000004</v>
      </c>
      <c r="Y1684" s="31">
        <f>IFERROR(LISTAS[[#This Row],[COSTO]]/X1684-1,"")</f>
        <v>0.23859694662510389</v>
      </c>
    </row>
    <row r="1685" spans="1:25" x14ac:dyDescent="0.2">
      <c r="A1685" s="6" t="s">
        <v>2617</v>
      </c>
      <c r="B1685" t="s">
        <v>2523</v>
      </c>
      <c r="C1685">
        <v>65</v>
      </c>
      <c r="D1685" t="s">
        <v>2618</v>
      </c>
      <c r="E1685" s="2">
        <v>3349.71</v>
      </c>
      <c r="F1685" s="6" t="str">
        <f>+_xlfn.XLOOKUP(LISTAS[[#This Row],[ID]],_01_CODIGOS_Y_COSTOS_xlsm[Producto y N°],_01_CODIGOS_Y_COSTOS_xlsm[FABRICA],"",0,1)</f>
        <v>ALNAT</v>
      </c>
      <c r="G1685" s="13">
        <f>LISTAS[[#This Row],[Precio]]*(1-0.46)*(1-IF($C$3520="",0,$C$3520))</f>
        <v>1356.6325500000003</v>
      </c>
      <c r="H1685" s="1">
        <f>+_xlfn.XLOOKUP(LISTAS[[#This Row],[ID]],_01_CODIGOS_Y_COSTOS_xlsm[Producto y N°],_01_CODIGOS_Y_COSTOS_xlsm[COSTO],0,0,1)</f>
        <v>771.04169999999999</v>
      </c>
      <c r="I1685" s="115">
        <f>+IFERROR(LISTAS[[#This Row],[VENTA NETA]]/LISTAS[[#This Row],[COSTO]]-1,0)</f>
        <v>0.75948012928483677</v>
      </c>
      <c r="J1685" s="33" t="str">
        <f>IFERROR(VLOOKUP(LISTAS[[#This Row],[ID]],_01_CODIGOS_Y_COSTOS_xlsm[[Producto y N°]:[CODIGO]],2,0),"")</f>
        <v>006-02</v>
      </c>
      <c r="M1685" s="22">
        <v>0.13</v>
      </c>
      <c r="N1685" s="23">
        <f>+LISTAS[[#This Row],[Precio]]+(LISTAS[[#This Row],[Precio]]*M1685)</f>
        <v>3785.1723000000002</v>
      </c>
      <c r="O1685" s="24">
        <f t="shared" si="41"/>
        <v>1532.9947815000003</v>
      </c>
      <c r="Q1685" s="21">
        <f>IFERROR(O1685/LISTAS[[#This Row],[COSTO]]-1,"")</f>
        <v>0.98821254609186537</v>
      </c>
      <c r="R1685" t="str">
        <f>+LISTAS[[#This Row],[ID]]</f>
        <v>RACORD - ACOPLES - REDUCCIONES - ENTREROSCAS65</v>
      </c>
      <c r="T1685" s="29"/>
      <c r="U1685" s="25">
        <f>LISTAS[[#This Row],[COSTO]]+(LISTAS[[#This Row],[COSTO]]*T1685)</f>
        <v>771.04169999999999</v>
      </c>
      <c r="V1685" s="30">
        <f>IF(T1685="",0,U1685/LISTAS[[#This Row],[VENTA NETA]]-1)</f>
        <v>0</v>
      </c>
      <c r="X1685" s="25">
        <v>622.51220000000001</v>
      </c>
      <c r="Y1685" s="31">
        <f>IFERROR(LISTAS[[#This Row],[COSTO]]/X1685-1,"")</f>
        <v>0.23859693030915707</v>
      </c>
    </row>
    <row r="1686" spans="1:25" x14ac:dyDescent="0.2">
      <c r="A1686" s="6" t="s">
        <v>2619</v>
      </c>
      <c r="B1686" t="s">
        <v>2523</v>
      </c>
      <c r="C1686">
        <v>68</v>
      </c>
      <c r="D1686" t="s">
        <v>2620</v>
      </c>
      <c r="E1686" s="2">
        <v>3769.96</v>
      </c>
      <c r="F1686" s="6" t="str">
        <f>+_xlfn.XLOOKUP(LISTAS[[#This Row],[ID]],_01_CODIGOS_Y_COSTOS_xlsm[Producto y N°],_01_CODIGOS_Y_COSTOS_xlsm[FABRICA],"",0,1)</f>
        <v>ALNAT</v>
      </c>
      <c r="G1686" s="13">
        <f>LISTAS[[#This Row],[Precio]]*(1-0.46)*(1-IF($C$3520="",0,$C$3520))</f>
        <v>1526.8338000000001</v>
      </c>
      <c r="H1686" s="1">
        <f>+_xlfn.XLOOKUP(LISTAS[[#This Row],[ID]],_01_CODIGOS_Y_COSTOS_xlsm[Producto y N°],_01_CODIGOS_Y_COSTOS_xlsm[COSTO],0,0,1)</f>
        <v>867.77610000000004</v>
      </c>
      <c r="I1686" s="115">
        <f>+IFERROR(LISTAS[[#This Row],[VENTA NETA]]/LISTAS[[#This Row],[COSTO]]-1,0)</f>
        <v>0.75947897159186573</v>
      </c>
      <c r="J1686" s="33" t="str">
        <f>IFERROR(VLOOKUP(LISTAS[[#This Row],[ID]],_01_CODIGOS_Y_COSTOS_xlsm[[Producto y N°]:[CODIGO]],2,0),"")</f>
        <v>006-03</v>
      </c>
      <c r="M1686" s="22">
        <v>0.13</v>
      </c>
      <c r="N1686" s="23">
        <f>+LISTAS[[#This Row],[Precio]]+(LISTAS[[#This Row],[Precio]]*M1686)</f>
        <v>4260.0547999999999</v>
      </c>
      <c r="O1686" s="24">
        <f t="shared" si="41"/>
        <v>1725.3221939999999</v>
      </c>
      <c r="Q1686" s="21">
        <f>IFERROR(O1686/LISTAS[[#This Row],[COSTO]]-1,"")</f>
        <v>0.98821123789880794</v>
      </c>
      <c r="R1686" t="str">
        <f>+LISTAS[[#This Row],[ID]]</f>
        <v>RACORD - ACOPLES - REDUCCIONES - ENTREROSCAS68</v>
      </c>
      <c r="T1686" s="29"/>
      <c r="U1686" s="25">
        <f>LISTAS[[#This Row],[COSTO]]+(LISTAS[[#This Row],[COSTO]]*T1686)</f>
        <v>867.77610000000004</v>
      </c>
      <c r="V1686" s="30">
        <f>IF(T1686="",0,U1686/LISTAS[[#This Row],[VENTA NETA]]-1)</f>
        <v>0</v>
      </c>
      <c r="X1686" s="25">
        <v>700.61220000000003</v>
      </c>
      <c r="Y1686" s="31">
        <f>IFERROR(LISTAS[[#This Row],[COSTO]]/X1686-1,"")</f>
        <v>0.23859690139566503</v>
      </c>
    </row>
    <row r="1687" spans="1:25" x14ac:dyDescent="0.2">
      <c r="A1687" s="6" t="s">
        <v>2621</v>
      </c>
      <c r="B1687" t="s">
        <v>2523</v>
      </c>
      <c r="C1687">
        <v>71</v>
      </c>
      <c r="D1687" t="s">
        <v>2622</v>
      </c>
      <c r="E1687" s="2">
        <v>4634.24</v>
      </c>
      <c r="F1687" s="6" t="str">
        <f>+_xlfn.XLOOKUP(LISTAS[[#This Row],[ID]],_01_CODIGOS_Y_COSTOS_xlsm[Producto y N°],_01_CODIGOS_Y_COSTOS_xlsm[FABRICA],"",0,1)</f>
        <v>ALNAT</v>
      </c>
      <c r="G1687" s="13">
        <f>LISTAS[[#This Row],[Precio]]*(1-0.46)*(1-IF($C$3520="",0,$C$3520))</f>
        <v>1876.8671999999999</v>
      </c>
      <c r="H1687" s="1">
        <f>+_xlfn.XLOOKUP(LISTAS[[#This Row],[ID]],_01_CODIGOS_Y_COSTOS_xlsm[Producto y N°],_01_CODIGOS_Y_COSTOS_xlsm[COSTO],0,0,1)</f>
        <v>1066.7162000000001</v>
      </c>
      <c r="I1687" s="115">
        <f>+IFERROR(LISTAS[[#This Row],[VENTA NETA]]/LISTAS[[#This Row],[COSTO]]-1,0)</f>
        <v>0.75948129408740561</v>
      </c>
      <c r="J1687" s="33" t="str">
        <f>IFERROR(VLOOKUP(LISTAS[[#This Row],[ID]],_01_CODIGOS_Y_COSTOS_xlsm[[Producto y N°]:[CODIGO]],2,0),"")</f>
        <v>009-10</v>
      </c>
      <c r="M1687" s="22">
        <v>0.13</v>
      </c>
      <c r="N1687" s="23">
        <f>+LISTAS[[#This Row],[Precio]]+(LISTAS[[#This Row],[Precio]]*M1687)</f>
        <v>5236.6911999999993</v>
      </c>
      <c r="O1687" s="24">
        <f t="shared" si="41"/>
        <v>2120.8599359999998</v>
      </c>
      <c r="Q1687" s="21">
        <f>IFERROR(O1687/LISTAS[[#This Row],[COSTO]]-1,"")</f>
        <v>0.98821386231876818</v>
      </c>
      <c r="R1687" t="str">
        <f>+LISTAS[[#This Row],[ID]]</f>
        <v>RACORD - ACOPLES - REDUCCIONES - ENTREROSCAS71</v>
      </c>
      <c r="T1687" s="29"/>
      <c r="U1687" s="25">
        <f>LISTAS[[#This Row],[COSTO]]+(LISTAS[[#This Row],[COSTO]]*T1687)</f>
        <v>1066.7162000000001</v>
      </c>
      <c r="V1687" s="30">
        <f>IF(T1687="",0,U1687/LISTAS[[#This Row],[VENTA NETA]]-1)</f>
        <v>0</v>
      </c>
      <c r="X1687" s="25">
        <v>861.2296</v>
      </c>
      <c r="Y1687" s="31">
        <f>IFERROR(LISTAS[[#This Row],[COSTO]]/X1687-1,"")</f>
        <v>0.23859676908457406</v>
      </c>
    </row>
    <row r="1688" spans="1:25" x14ac:dyDescent="0.2">
      <c r="A1688" s="6" t="s">
        <v>2623</v>
      </c>
      <c r="B1688" t="s">
        <v>2523</v>
      </c>
      <c r="C1688">
        <v>74</v>
      </c>
      <c r="D1688" t="s">
        <v>2624</v>
      </c>
      <c r="E1688" s="2">
        <v>8414.7999999999993</v>
      </c>
      <c r="F1688" s="6" t="str">
        <f>+_xlfn.XLOOKUP(LISTAS[[#This Row],[ID]],_01_CODIGOS_Y_COSTOS_xlsm[Producto y N°],_01_CODIGOS_Y_COSTOS_xlsm[FABRICA],"",0,1)</f>
        <v>ALNAT</v>
      </c>
      <c r="G1688" s="13">
        <f>LISTAS[[#This Row],[Precio]]*(1-0.46)*(1-IF($C$3520="",0,$C$3520))</f>
        <v>3407.9940000000001</v>
      </c>
      <c r="H1688" s="1">
        <f>+_xlfn.XLOOKUP(LISTAS[[#This Row],[ID]],_01_CODIGOS_Y_COSTOS_xlsm[Producto y N°],_01_CODIGOS_Y_COSTOS_xlsm[COSTO],0,0,1)</f>
        <v>1936.9331999999999</v>
      </c>
      <c r="I1688" s="115">
        <f>+IFERROR(LISTAS[[#This Row],[VENTA NETA]]/LISTAS[[#This Row],[COSTO]]-1,0)</f>
        <v>0.75947936666065718</v>
      </c>
      <c r="J1688" s="33" t="str">
        <f>IFERROR(VLOOKUP(LISTAS[[#This Row],[ID]],_01_CODIGOS_Y_COSTOS_xlsm[[Producto y N°]:[CODIGO]],2,0),"")</f>
        <v>009-11</v>
      </c>
      <c r="M1688" s="22">
        <v>0.13</v>
      </c>
      <c r="N1688" s="23">
        <f>+LISTAS[[#This Row],[Precio]]+(LISTAS[[#This Row],[Precio]]*M1688)</f>
        <v>9508.7239999999983</v>
      </c>
      <c r="O1688" s="24">
        <f t="shared" si="41"/>
        <v>3851.0332199999993</v>
      </c>
      <c r="Q1688" s="21">
        <f>IFERROR(O1688/LISTAS[[#This Row],[COSTO]]-1,"")</f>
        <v>0.98821168432654227</v>
      </c>
      <c r="R1688" t="str">
        <f>+LISTAS[[#This Row],[ID]]</f>
        <v>RACORD - ACOPLES - REDUCCIONES - ENTREROSCAS74</v>
      </c>
      <c r="T1688" s="29"/>
      <c r="U1688" s="25">
        <f>LISTAS[[#This Row],[COSTO]]+(LISTAS[[#This Row],[COSTO]]*T1688)</f>
        <v>1936.9331999999999</v>
      </c>
      <c r="V1688" s="30">
        <f>IF(T1688="",0,U1688/LISTAS[[#This Row],[VENTA NETA]]-1)</f>
        <v>0</v>
      </c>
      <c r="X1688" s="25">
        <v>1563.8125</v>
      </c>
      <c r="Y1688" s="31">
        <f>IFERROR(LISTAS[[#This Row],[COSTO]]/X1688-1,"")</f>
        <v>0.23859682666560089</v>
      </c>
    </row>
    <row r="1689" spans="1:25" x14ac:dyDescent="0.2">
      <c r="A1689" s="6" t="s">
        <v>2625</v>
      </c>
      <c r="B1689" t="s">
        <v>2523</v>
      </c>
      <c r="C1689">
        <v>77</v>
      </c>
      <c r="D1689" t="s">
        <v>2626</v>
      </c>
      <c r="E1689" s="2">
        <v>2576.62</v>
      </c>
      <c r="F1689" s="6" t="str">
        <f>+_xlfn.XLOOKUP(LISTAS[[#This Row],[ID]],_01_CODIGOS_Y_COSTOS_xlsm[Producto y N°],_01_CODIGOS_Y_COSTOS_xlsm[FABRICA],"",0,1)</f>
        <v>ALNAT</v>
      </c>
      <c r="G1689" s="13">
        <f>LISTAS[[#This Row],[Precio]]*(1-0.46)*(1-IF($C$3520="",0,$C$3520))</f>
        <v>1043.5311000000002</v>
      </c>
      <c r="H1689" s="1">
        <f>+_xlfn.XLOOKUP(LISTAS[[#This Row],[ID]],_01_CODIGOS_Y_COSTOS_xlsm[Producto y N°],_01_CODIGOS_Y_COSTOS_xlsm[COSTO],0,0,1)</f>
        <v>593.09069999999997</v>
      </c>
      <c r="I1689" s="115">
        <f>+IFERROR(LISTAS[[#This Row],[VENTA NETA]]/LISTAS[[#This Row],[COSTO]]-1,0)</f>
        <v>0.75947978951617379</v>
      </c>
      <c r="J1689" s="33" t="str">
        <f>IFERROR(VLOOKUP(LISTAS[[#This Row],[ID]],_01_CODIGOS_Y_COSTOS_xlsm[[Producto y N°]:[CODIGO]],2,0),"")</f>
        <v>009-01</v>
      </c>
      <c r="M1689" s="22">
        <v>0.13</v>
      </c>
      <c r="N1689" s="23">
        <f>+LISTAS[[#This Row],[Precio]]+(LISTAS[[#This Row],[Precio]]*M1689)</f>
        <v>2911.5805999999998</v>
      </c>
      <c r="O1689" s="24">
        <f t="shared" si="41"/>
        <v>1179.190143</v>
      </c>
      <c r="Q1689" s="21">
        <f>IFERROR(O1689/LISTAS[[#This Row],[COSTO]]-1,"")</f>
        <v>0.98821216215327623</v>
      </c>
      <c r="R1689" t="str">
        <f>+LISTAS[[#This Row],[ID]]</f>
        <v>RACORD - ACOPLES - REDUCCIONES - ENTREROSCAS77</v>
      </c>
      <c r="T1689" s="29"/>
      <c r="U1689" s="25">
        <f>LISTAS[[#This Row],[COSTO]]+(LISTAS[[#This Row],[COSTO]]*T1689)</f>
        <v>593.09069999999997</v>
      </c>
      <c r="V1689" s="30">
        <f>IF(T1689="",0,U1689/LISTAS[[#This Row],[VENTA NETA]]-1)</f>
        <v>0</v>
      </c>
      <c r="W1689" t="s">
        <v>6361</v>
      </c>
      <c r="X1689" s="25">
        <v>478.8408</v>
      </c>
      <c r="Y1689" s="31">
        <f>IFERROR(LISTAS[[#This Row],[COSTO]]/X1689-1,"")</f>
        <v>0.23859683635980877</v>
      </c>
    </row>
    <row r="1690" spans="1:25" x14ac:dyDescent="0.2">
      <c r="A1690" s="6" t="s">
        <v>2627</v>
      </c>
      <c r="B1690" t="s">
        <v>2523</v>
      </c>
      <c r="C1690">
        <v>78</v>
      </c>
      <c r="D1690" t="s">
        <v>2628</v>
      </c>
      <c r="E1690" s="2">
        <v>3351.09</v>
      </c>
      <c r="F1690" s="6" t="str">
        <f>+_xlfn.XLOOKUP(LISTAS[[#This Row],[ID]],_01_CODIGOS_Y_COSTOS_xlsm[Producto y N°],_01_CODIGOS_Y_COSTOS_xlsm[FABRICA],"",0,1)</f>
        <v>ALNAT</v>
      </c>
      <c r="G1690" s="13">
        <f>LISTAS[[#This Row],[Precio]]*(1-0.46)*(1-IF($C$3520="",0,$C$3520))</f>
        <v>1357.1914500000003</v>
      </c>
      <c r="H1690" s="1">
        <f>+_xlfn.XLOOKUP(LISTAS[[#This Row],[ID]],_01_CODIGOS_Y_COSTOS_xlsm[Producto y N°],_01_CODIGOS_Y_COSTOS_xlsm[COSTO],0,0,1)</f>
        <v>771.36030000000005</v>
      </c>
      <c r="I1690" s="115">
        <f>+IFERROR(LISTAS[[#This Row],[VENTA NETA]]/LISTAS[[#This Row],[COSTO]]-1,0)</f>
        <v>0.7594779637997966</v>
      </c>
      <c r="J1690" s="33" t="str">
        <f>IFERROR(VLOOKUP(LISTAS[[#This Row],[ID]],_01_CODIGOS_Y_COSTOS_xlsm[[Producto y N°]:[CODIGO]],2,0),"")</f>
        <v>009-02</v>
      </c>
      <c r="M1690" s="22">
        <v>0.13</v>
      </c>
      <c r="N1690" s="23">
        <f>+LISTAS[[#This Row],[Precio]]+(LISTAS[[#This Row],[Precio]]*M1690)</f>
        <v>3786.7317000000003</v>
      </c>
      <c r="O1690" s="24">
        <f t="shared" si="41"/>
        <v>1533.6263385000002</v>
      </c>
      <c r="Q1690" s="21">
        <f>IFERROR(O1690/LISTAS[[#This Row],[COSTO]]-1,"")</f>
        <v>0.98821009909376989</v>
      </c>
      <c r="R1690" t="str">
        <f>+LISTAS[[#This Row],[ID]]</f>
        <v>RACORD - ACOPLES - REDUCCIONES - ENTREROSCAS78</v>
      </c>
      <c r="T1690" s="29"/>
      <c r="U1690" s="25">
        <f>LISTAS[[#This Row],[COSTO]]+(LISTAS[[#This Row],[COSTO]]*T1690)</f>
        <v>771.36030000000005</v>
      </c>
      <c r="V1690" s="30">
        <f>IF(T1690="",0,U1690/LISTAS[[#This Row],[VENTA NETA]]-1)</f>
        <v>0</v>
      </c>
      <c r="X1690" s="25">
        <v>622.76949999999999</v>
      </c>
      <c r="Y1690" s="31">
        <f>IFERROR(LISTAS[[#This Row],[COSTO]]/X1690-1,"")</f>
        <v>0.23859678420346553</v>
      </c>
    </row>
    <row r="1691" spans="1:25" x14ac:dyDescent="0.2">
      <c r="A1691" s="6" t="s">
        <v>2629</v>
      </c>
      <c r="B1691" t="s">
        <v>2523</v>
      </c>
      <c r="C1691">
        <v>79</v>
      </c>
      <c r="D1691" t="s">
        <v>2630</v>
      </c>
      <c r="E1691" s="2">
        <v>5047.16</v>
      </c>
      <c r="F1691" s="6" t="str">
        <f>+_xlfn.XLOOKUP(LISTAS[[#This Row],[ID]],_01_CODIGOS_Y_COSTOS_xlsm[Producto y N°],_01_CODIGOS_Y_COSTOS_xlsm[FABRICA],"",0,1)</f>
        <v>ALNAT</v>
      </c>
      <c r="G1691" s="13">
        <f>LISTAS[[#This Row],[Precio]]*(1-0.46)*(1-IF($C$3520="",0,$C$3520))</f>
        <v>2044.0998000000002</v>
      </c>
      <c r="H1691" s="1">
        <f>+_xlfn.XLOOKUP(LISTAS[[#This Row],[ID]],_01_CODIGOS_Y_COSTOS_xlsm[Producto y N°],_01_CODIGOS_Y_COSTOS_xlsm[COSTO],0,0,1)</f>
        <v>1161.7639999999999</v>
      </c>
      <c r="I1691" s="115">
        <f>+IFERROR(LISTAS[[#This Row],[VENTA NETA]]/LISTAS[[#This Row],[COSTO]]-1,0)</f>
        <v>0.75947937791152098</v>
      </c>
      <c r="J1691" s="33" t="str">
        <f>IFERROR(VLOOKUP(LISTAS[[#This Row],[ID]],_01_CODIGOS_Y_COSTOS_xlsm[[Producto y N°]:[CODIGO]],2,0),"")</f>
        <v>009-03</v>
      </c>
      <c r="M1691" s="22">
        <v>0.13</v>
      </c>
      <c r="N1691" s="23">
        <f>+LISTAS[[#This Row],[Precio]]+(LISTAS[[#This Row],[Precio]]*M1691)</f>
        <v>5703.2907999999998</v>
      </c>
      <c r="O1691" s="24">
        <f t="shared" si="41"/>
        <v>2309.832774</v>
      </c>
      <c r="Q1691" s="21">
        <f>IFERROR(O1691/LISTAS[[#This Row],[COSTO]]-1,"")</f>
        <v>0.98821169704001854</v>
      </c>
      <c r="R1691" t="str">
        <f>+LISTAS[[#This Row],[ID]]</f>
        <v>RACORD - ACOPLES - REDUCCIONES - ENTREROSCAS79</v>
      </c>
      <c r="T1691" s="29"/>
      <c r="U1691" s="25">
        <f>LISTAS[[#This Row],[COSTO]]+(LISTAS[[#This Row],[COSTO]]*T1691)</f>
        <v>1161.7639999999999</v>
      </c>
      <c r="V1691" s="30">
        <f>IF(T1691="",0,U1691/LISTAS[[#This Row],[VENTA NETA]]-1)</f>
        <v>0</v>
      </c>
      <c r="X1691" s="25">
        <v>937.96780000000001</v>
      </c>
      <c r="Y1691" s="31">
        <f>IFERROR(LISTAS[[#This Row],[COSTO]]/X1691-1,"")</f>
        <v>0.23859688999984852</v>
      </c>
    </row>
    <row r="1692" spans="1:25" x14ac:dyDescent="0.2">
      <c r="A1692" s="6" t="s">
        <v>2631</v>
      </c>
      <c r="B1692" t="s">
        <v>2523</v>
      </c>
      <c r="C1692">
        <v>82</v>
      </c>
      <c r="D1692" t="s">
        <v>2632</v>
      </c>
      <c r="E1692" s="2">
        <v>1582.05</v>
      </c>
      <c r="F1692" s="6" t="str">
        <f>+_xlfn.XLOOKUP(LISTAS[[#This Row],[ID]],_01_CODIGOS_Y_COSTOS_xlsm[Producto y N°],_01_CODIGOS_Y_COSTOS_xlsm[FABRICA],"",0,1)</f>
        <v>ALNAT</v>
      </c>
      <c r="G1692" s="13">
        <f>LISTAS[[#This Row],[Precio]]*(1-0.46)*(1-IF($C$3520="",0,$C$3520))</f>
        <v>640.73025000000007</v>
      </c>
      <c r="H1692" s="1">
        <f>+_xlfn.XLOOKUP(LISTAS[[#This Row],[ID]],_01_CODIGOS_Y_COSTOS_xlsm[Producto y N°],_01_CODIGOS_Y_COSTOS_xlsm[COSTO],0,0,1)</f>
        <v>364.1601</v>
      </c>
      <c r="I1692" s="115">
        <f>+IFERROR(LISTAS[[#This Row],[VENTA NETA]]/LISTAS[[#This Row],[COSTO]]-1,0)</f>
        <v>0.75947406099679804</v>
      </c>
      <c r="J1692" s="33" t="str">
        <f>IFERROR(VLOOKUP(LISTAS[[#This Row],[ID]],_01_CODIGOS_Y_COSTOS_xlsm[[Producto y N°]:[CODIGO]],2,0),"")</f>
        <v>007-01</v>
      </c>
      <c r="M1692" s="22">
        <v>0.13</v>
      </c>
      <c r="N1692" s="23">
        <f>+LISTAS[[#This Row],[Precio]]+(LISTAS[[#This Row],[Precio]]*M1692)</f>
        <v>1787.7165</v>
      </c>
      <c r="O1692" s="24">
        <f t="shared" si="41"/>
        <v>724.02518250000003</v>
      </c>
      <c r="Q1692" s="21">
        <f>IFERROR(O1692/LISTAS[[#This Row],[COSTO]]-1,"")</f>
        <v>0.98820568892638172</v>
      </c>
      <c r="R1692" t="str">
        <f>+LISTAS[[#This Row],[ID]]</f>
        <v>RACORD - ACOPLES - REDUCCIONES - ENTREROSCAS82</v>
      </c>
      <c r="T1692" s="29"/>
      <c r="U1692" s="25">
        <f>LISTAS[[#This Row],[COSTO]]+(LISTAS[[#This Row],[COSTO]]*T1692)</f>
        <v>364.1601</v>
      </c>
      <c r="V1692" s="30">
        <f>IF(T1692="",0,U1692/LISTAS[[#This Row],[VENTA NETA]]-1)</f>
        <v>0</v>
      </c>
      <c r="X1692" s="25">
        <v>294.0102</v>
      </c>
      <c r="Y1692" s="31">
        <f>IFERROR(LISTAS[[#This Row],[COSTO]]/X1692-1,"")</f>
        <v>0.23859682419181372</v>
      </c>
    </row>
    <row r="1693" spans="1:25" x14ac:dyDescent="0.2">
      <c r="A1693" s="6" t="s">
        <v>2633</v>
      </c>
      <c r="B1693" t="s">
        <v>2523</v>
      </c>
      <c r="C1693">
        <v>83</v>
      </c>
      <c r="D1693" t="s">
        <v>2634</v>
      </c>
      <c r="E1693" s="2">
        <v>2118.35</v>
      </c>
      <c r="F1693" s="6" t="str">
        <f>+_xlfn.XLOOKUP(LISTAS[[#This Row],[ID]],_01_CODIGOS_Y_COSTOS_xlsm[Producto y N°],_01_CODIGOS_Y_COSTOS_xlsm[FABRICA],"",0,1)</f>
        <v>ALNAT</v>
      </c>
      <c r="G1693" s="13">
        <f>LISTAS[[#This Row],[Precio]]*(1-0.46)*(1-IF($C$3520="",0,$C$3520))</f>
        <v>857.93175000000008</v>
      </c>
      <c r="H1693" s="1">
        <f>+_xlfn.XLOOKUP(LISTAS[[#This Row],[ID]],_01_CODIGOS_Y_COSTOS_xlsm[Producto y N°],_01_CODIGOS_Y_COSTOS_xlsm[COSTO],0,0,1)</f>
        <v>487.60520000000002</v>
      </c>
      <c r="I1693" s="115">
        <f>+IFERROR(LISTAS[[#This Row],[VENTA NETA]]/LISTAS[[#This Row],[COSTO]]-1,0)</f>
        <v>0.75948031317139364</v>
      </c>
      <c r="J1693" s="33" t="str">
        <f>IFERROR(VLOOKUP(LISTAS[[#This Row],[ID]],_01_CODIGOS_Y_COSTOS_xlsm[[Producto y N°]:[CODIGO]],2,0),"")</f>
        <v>007-02</v>
      </c>
      <c r="M1693" s="22">
        <v>0.13</v>
      </c>
      <c r="N1693" s="23">
        <f>+LISTAS[[#This Row],[Precio]]+(LISTAS[[#This Row],[Precio]]*M1693)</f>
        <v>2393.7354999999998</v>
      </c>
      <c r="O1693" s="24">
        <f t="shared" si="41"/>
        <v>969.46287749999999</v>
      </c>
      <c r="Q1693" s="21">
        <f>IFERROR(O1693/LISTAS[[#This Row],[COSTO]]-1,"")</f>
        <v>0.98821275388367469</v>
      </c>
      <c r="R1693" t="str">
        <f>+LISTAS[[#This Row],[ID]]</f>
        <v>RACORD - ACOPLES - REDUCCIONES - ENTREROSCAS83</v>
      </c>
      <c r="T1693" s="29"/>
      <c r="U1693" s="25">
        <f>LISTAS[[#This Row],[COSTO]]+(LISTAS[[#This Row],[COSTO]]*T1693)</f>
        <v>487.60520000000002</v>
      </c>
      <c r="V1693" s="30">
        <f>IF(T1693="",0,U1693/LISTAS[[#This Row],[VENTA NETA]]-1)</f>
        <v>0</v>
      </c>
      <c r="X1693" s="25">
        <v>393.6755</v>
      </c>
      <c r="Y1693" s="31">
        <f>IFERROR(LISTAS[[#This Row],[COSTO]]/X1693-1,"")</f>
        <v>0.23859676307009203</v>
      </c>
    </row>
    <row r="1694" spans="1:25" x14ac:dyDescent="0.2">
      <c r="A1694" s="6" t="s">
        <v>2635</v>
      </c>
      <c r="B1694" t="s">
        <v>2523</v>
      </c>
      <c r="C1694">
        <v>84</v>
      </c>
      <c r="D1694" t="s">
        <v>2636</v>
      </c>
      <c r="E1694" s="2">
        <v>2986.48</v>
      </c>
      <c r="F1694" s="6" t="str">
        <f>+_xlfn.XLOOKUP(LISTAS[[#This Row],[ID]],_01_CODIGOS_Y_COSTOS_xlsm[Producto y N°],_01_CODIGOS_Y_COSTOS_xlsm[FABRICA],"",0,1)</f>
        <v>ALNAT</v>
      </c>
      <c r="G1694" s="13">
        <f>LISTAS[[#This Row],[Precio]]*(1-0.46)*(1-IF($C$3520="",0,$C$3520))</f>
        <v>1209.5244</v>
      </c>
      <c r="H1694" s="1">
        <f>+_xlfn.XLOOKUP(LISTAS[[#This Row],[ID]],_01_CODIGOS_Y_COSTOS_xlsm[Producto y N°],_01_CODIGOS_Y_COSTOS_xlsm[COSTO],0,0,1)</f>
        <v>687.43280000000004</v>
      </c>
      <c r="I1694" s="115">
        <f>+IFERROR(LISTAS[[#This Row],[VENTA NETA]]/LISTAS[[#This Row],[COSTO]]-1,0)</f>
        <v>0.75948019937366951</v>
      </c>
      <c r="J1694" s="33" t="str">
        <f>IFERROR(VLOOKUP(LISTAS[[#This Row],[ID]],_01_CODIGOS_Y_COSTOS_xlsm[[Producto y N°]:[CODIGO]],2,0),"")</f>
        <v>007-03</v>
      </c>
      <c r="M1694" s="22">
        <v>0.13</v>
      </c>
      <c r="N1694" s="23">
        <f>+LISTAS[[#This Row],[Precio]]+(LISTAS[[#This Row],[Precio]]*M1694)</f>
        <v>3374.7224000000001</v>
      </c>
      <c r="O1694" s="24">
        <f t="shared" si="41"/>
        <v>1366.7625720000001</v>
      </c>
      <c r="Q1694" s="21">
        <f>IFERROR(O1694/LISTAS[[#This Row],[COSTO]]-1,"")</f>
        <v>0.98821262529224674</v>
      </c>
      <c r="R1694" t="str">
        <f>+LISTAS[[#This Row],[ID]]</f>
        <v>RACORD - ACOPLES - REDUCCIONES - ENTREROSCAS84</v>
      </c>
      <c r="T1694" s="29"/>
      <c r="U1694" s="25">
        <f>LISTAS[[#This Row],[COSTO]]+(LISTAS[[#This Row],[COSTO]]*T1694)</f>
        <v>687.43280000000004</v>
      </c>
      <c r="V1694" s="30">
        <f>IF(T1694="",0,U1694/LISTAS[[#This Row],[VENTA NETA]]-1)</f>
        <v>0</v>
      </c>
      <c r="X1694" s="25">
        <v>555.00930000000005</v>
      </c>
      <c r="Y1694" s="31">
        <f>IFERROR(LISTAS[[#This Row],[COSTO]]/X1694-1,"")</f>
        <v>0.23859690279063783</v>
      </c>
    </row>
    <row r="1695" spans="1:25" x14ac:dyDescent="0.2">
      <c r="A1695" s="6" t="s">
        <v>2637</v>
      </c>
      <c r="B1695" t="s">
        <v>2523</v>
      </c>
      <c r="C1695">
        <v>90</v>
      </c>
      <c r="D1695" t="s">
        <v>2638</v>
      </c>
      <c r="E1695" s="2">
        <v>10017.379999999999</v>
      </c>
      <c r="F1695" s="6" t="str">
        <f>+_xlfn.XLOOKUP(LISTAS[[#This Row],[ID]],_01_CODIGOS_Y_COSTOS_xlsm[Producto y N°],_01_CODIGOS_Y_COSTOS_xlsm[FABRICA],"",0,1)</f>
        <v>ALNAT</v>
      </c>
      <c r="G1695" s="13">
        <f>LISTAS[[#This Row],[Precio]]*(1-0.46)*(1-IF($C$3520="",0,$C$3520))</f>
        <v>4057.0388999999996</v>
      </c>
      <c r="H1695" s="1">
        <f>+_xlfn.XLOOKUP(LISTAS[[#This Row],[ID]],_01_CODIGOS_Y_COSTOS_xlsm[Producto y N°],_01_CODIGOS_Y_COSTOS_xlsm[COSTO],0,0,1)</f>
        <v>2851.2669999999998</v>
      </c>
      <c r="I1695" s="115">
        <f>+IFERROR(LISTAS[[#This Row],[VENTA NETA]]/LISTAS[[#This Row],[COSTO]]-1,0)</f>
        <v>0.42288985913981381</v>
      </c>
      <c r="J1695" s="33" t="str">
        <f>IFERROR(VLOOKUP(LISTAS[[#This Row],[ID]],_01_CODIGOS_Y_COSTOS_xlsm[[Producto y N°]:[CODIGO]],2,0),"")</f>
        <v>014-01A</v>
      </c>
      <c r="M1695" s="22">
        <v>-0.1</v>
      </c>
      <c r="N1695" s="23">
        <f>+LISTAS[[#This Row],[Precio]]+(LISTAS[[#This Row],[Precio]]*M1695)</f>
        <v>9015.6419999999998</v>
      </c>
      <c r="O1695" s="24">
        <f t="shared" si="41"/>
        <v>3651.3350099999998</v>
      </c>
      <c r="Q1695" s="21">
        <f>IFERROR(O1695/LISTAS[[#This Row],[COSTO]]-1,"")</f>
        <v>0.28060087322583249</v>
      </c>
      <c r="R1695" t="str">
        <f>+LISTAS[[#This Row],[ID]]</f>
        <v>RACORD - ACOPLES - REDUCCIONES - ENTREROSCAS90</v>
      </c>
      <c r="T1695" s="29"/>
      <c r="U1695" s="25">
        <f>LISTAS[[#This Row],[COSTO]]+(LISTAS[[#This Row],[COSTO]]*T1695)</f>
        <v>2851.2669999999998</v>
      </c>
      <c r="V1695" s="30">
        <f>IF(T1695="",0,U1695/LISTAS[[#This Row],[VENTA NETA]]-1)</f>
        <v>0</v>
      </c>
      <c r="W1695">
        <f>+V1695*830</f>
        <v>0</v>
      </c>
      <c r="X1695" s="25">
        <v>2337.3888999999999</v>
      </c>
      <c r="Y1695" s="31">
        <f>IFERROR(LISTAS[[#This Row],[COSTO]]/X1695-1,"")</f>
        <v>0.2198513478009585</v>
      </c>
    </row>
    <row r="1696" spans="1:25" x14ac:dyDescent="0.2">
      <c r="A1696" s="6" t="s">
        <v>2639</v>
      </c>
      <c r="B1696" t="s">
        <v>2523</v>
      </c>
      <c r="C1696">
        <v>91</v>
      </c>
      <c r="D1696" t="s">
        <v>2640</v>
      </c>
      <c r="E1696" s="2">
        <v>10017.379999999999</v>
      </c>
      <c r="F1696" s="6" t="str">
        <f>+_xlfn.XLOOKUP(LISTAS[[#This Row],[ID]],_01_CODIGOS_Y_COSTOS_xlsm[Producto y N°],_01_CODIGOS_Y_COSTOS_xlsm[FABRICA],"",0,1)</f>
        <v>ALNAT</v>
      </c>
      <c r="G1696" s="13">
        <f>LISTAS[[#This Row],[Precio]]*(1-0.46)*(1-IF($C$3520="",0,$C$3520))</f>
        <v>4057.0388999999996</v>
      </c>
      <c r="H1696" s="1">
        <f>+_xlfn.XLOOKUP(LISTAS[[#This Row],[ID]],_01_CODIGOS_Y_COSTOS_xlsm[Producto y N°],_01_CODIGOS_Y_COSTOS_xlsm[COSTO],0,0,1)</f>
        <v>2851.2669999999998</v>
      </c>
      <c r="I1696" s="115">
        <f>+IFERROR(LISTAS[[#This Row],[VENTA NETA]]/LISTAS[[#This Row],[COSTO]]-1,0)</f>
        <v>0.42288985913981381</v>
      </c>
      <c r="J1696" s="33" t="str">
        <f>IFERROR(VLOOKUP(LISTAS[[#This Row],[ID]],_01_CODIGOS_Y_COSTOS_xlsm[[Producto y N°]:[CODIGO]],2,0),"")</f>
        <v>014-01</v>
      </c>
      <c r="M1696" s="22">
        <v>-0.1</v>
      </c>
      <c r="N1696" s="23">
        <f>+LISTAS[[#This Row],[Precio]]+(LISTAS[[#This Row],[Precio]]*M1696)</f>
        <v>9015.6419999999998</v>
      </c>
      <c r="O1696" s="24">
        <f t="shared" si="41"/>
        <v>3651.3350099999998</v>
      </c>
      <c r="Q1696" s="21">
        <f>IFERROR(O1696/LISTAS[[#This Row],[COSTO]]-1,"")</f>
        <v>0.28060087322583249</v>
      </c>
      <c r="R1696" t="str">
        <f>+LISTAS[[#This Row],[ID]]</f>
        <v>RACORD - ACOPLES - REDUCCIONES - ENTREROSCAS91</v>
      </c>
      <c r="T1696" s="29"/>
      <c r="U1696" s="25">
        <f>LISTAS[[#This Row],[COSTO]]+(LISTAS[[#This Row],[COSTO]]*T1696)</f>
        <v>2851.2669999999998</v>
      </c>
      <c r="V1696" s="30">
        <f>IF(T1696="",0,U1696/LISTAS[[#This Row],[VENTA NETA]]-1)</f>
        <v>0</v>
      </c>
      <c r="X1696" s="25">
        <v>2337.3888999999999</v>
      </c>
      <c r="Y1696" s="31">
        <f>IFERROR(LISTAS[[#This Row],[COSTO]]/X1696-1,"")</f>
        <v>0.2198513478009585</v>
      </c>
    </row>
    <row r="1697" spans="1:25" x14ac:dyDescent="0.2">
      <c r="A1697" s="6" t="s">
        <v>2641</v>
      </c>
      <c r="B1697" t="s">
        <v>2523</v>
      </c>
      <c r="C1697">
        <v>92</v>
      </c>
      <c r="D1697" t="s">
        <v>6031</v>
      </c>
      <c r="E1697" s="2">
        <v>11949.79</v>
      </c>
      <c r="F1697" s="6" t="str">
        <f>+_xlfn.XLOOKUP(LISTAS[[#This Row],[ID]],_01_CODIGOS_Y_COSTOS_xlsm[Producto y N°],_01_CODIGOS_Y_COSTOS_xlsm[FABRICA],"",0,1)</f>
        <v>ALNAT</v>
      </c>
      <c r="G1697" s="13">
        <f>LISTAS[[#This Row],[Precio]]*(1-0.46)*(1-IF($C$3520="",0,$C$3520))</f>
        <v>4839.6649500000003</v>
      </c>
      <c r="H1697" s="1">
        <f>+_xlfn.XLOOKUP(LISTAS[[#This Row],[ID]],_01_CODIGOS_Y_COSTOS_xlsm[Producto y N°],_01_CODIGOS_Y_COSTOS_xlsm[COSTO],0,0,1)</f>
        <v>3780</v>
      </c>
      <c r="I1697" s="115">
        <f>+IFERROR(LISTAS[[#This Row],[VENTA NETA]]/LISTAS[[#This Row],[COSTO]]-1,0)</f>
        <v>0.28033464285714293</v>
      </c>
      <c r="J1697" s="33" t="str">
        <f>IFERROR(VLOOKUP(LISTAS[[#This Row],[ID]],_01_CODIGOS_Y_COSTOS_xlsm[[Producto y N°]:[CODIGO]],2,0),"")</f>
        <v>014-09</v>
      </c>
      <c r="M1697" s="22"/>
      <c r="N1697" s="23">
        <f>+LISTAS[[#This Row],[Precio]]+(LISTAS[[#This Row],[Precio]]*M1697)</f>
        <v>11949.79</v>
      </c>
      <c r="O1697" s="24">
        <f t="shared" si="41"/>
        <v>4839.6649500000003</v>
      </c>
      <c r="Q1697" s="21">
        <f>IFERROR(O1697/LISTAS[[#This Row],[COSTO]]-1,"")</f>
        <v>0.28033464285714293</v>
      </c>
      <c r="R1697" t="str">
        <f>+LISTAS[[#This Row],[ID]]</f>
        <v>RACORD - ACOPLES - REDUCCIONES - ENTREROSCAS92</v>
      </c>
      <c r="T1697" s="29"/>
      <c r="U1697" s="25">
        <f>LISTAS[[#This Row],[COSTO]]+(LISTAS[[#This Row],[COSTO]]*T1697)</f>
        <v>3780</v>
      </c>
      <c r="V1697" s="30">
        <f>IF(T1697="",0,U1697/LISTAS[[#This Row],[VENTA NETA]]-1)</f>
        <v>0</v>
      </c>
      <c r="X1697" s="25">
        <v>2509.4555999999998</v>
      </c>
      <c r="Y1697" s="31">
        <f>IFERROR(LISTAS[[#This Row],[COSTO]]/X1697-1,"")</f>
        <v>0.50630280129283833</v>
      </c>
    </row>
    <row r="1698" spans="1:25" x14ac:dyDescent="0.2">
      <c r="A1698" s="6" t="s">
        <v>2642</v>
      </c>
      <c r="B1698" t="s">
        <v>2523</v>
      </c>
      <c r="C1698">
        <v>93</v>
      </c>
      <c r="D1698" t="s">
        <v>2643</v>
      </c>
      <c r="E1698" s="2">
        <v>10645.64</v>
      </c>
      <c r="F1698" s="6" t="str">
        <f>+_xlfn.XLOOKUP(LISTAS[[#This Row],[ID]],_01_CODIGOS_Y_COSTOS_xlsm[Producto y N°],_01_CODIGOS_Y_COSTOS_xlsm[FABRICA],"",0,1)</f>
        <v>ALNAT</v>
      </c>
      <c r="G1698" s="13">
        <f>LISTAS[[#This Row],[Precio]]*(1-0.46)*(1-IF($C$3520="",0,$C$3520))</f>
        <v>4311.4841999999999</v>
      </c>
      <c r="H1698" s="1">
        <f>+_xlfn.XLOOKUP(LISTAS[[#This Row],[ID]],_01_CODIGOS_Y_COSTOS_xlsm[Producto y N°],_01_CODIGOS_Y_COSTOS_xlsm[COSTO],0,0,1)</f>
        <v>3073.5763999999999</v>
      </c>
      <c r="I1698" s="115">
        <f>+IFERROR(LISTAS[[#This Row],[VENTA NETA]]/LISTAS[[#This Row],[COSTO]]-1,0)</f>
        <v>0.40275810290578762</v>
      </c>
      <c r="J1698" s="33" t="str">
        <f>IFERROR(VLOOKUP(LISTAS[[#This Row],[ID]],_01_CODIGOS_Y_COSTOS_xlsm[[Producto y N°]:[CODIGO]],2,0),"")</f>
        <v>001-50</v>
      </c>
      <c r="M1698" s="22"/>
      <c r="N1698" s="23">
        <f>+LISTAS[[#This Row],[Precio]]+(LISTAS[[#This Row],[Precio]]*M1698)</f>
        <v>10645.64</v>
      </c>
      <c r="O1698" s="24">
        <f t="shared" si="41"/>
        <v>4311.4841999999999</v>
      </c>
      <c r="Q1698" s="21">
        <f>IFERROR(O1698/LISTAS[[#This Row],[COSTO]]-1,"")</f>
        <v>0.40275810290578762</v>
      </c>
      <c r="R1698" t="str">
        <f>+LISTAS[[#This Row],[ID]]</f>
        <v>RACORD - ACOPLES - REDUCCIONES - ENTREROSCAS93</v>
      </c>
      <c r="T1698" s="29"/>
      <c r="U1698" s="25">
        <f>LISTAS[[#This Row],[COSTO]]+(LISTAS[[#This Row],[COSTO]]*T1698)</f>
        <v>3073.5763999999999</v>
      </c>
      <c r="V1698" s="30">
        <f>IF(T1698="",0,U1698/LISTAS[[#This Row],[VENTA NETA]]-1)</f>
        <v>0</v>
      </c>
      <c r="X1698" s="25">
        <v>2235.5843</v>
      </c>
      <c r="Y1698" s="31">
        <f>IFERROR(LISTAS[[#This Row],[COSTO]]/X1698-1,"")</f>
        <v>0.37484254116474158</v>
      </c>
    </row>
    <row r="1699" spans="1:25" x14ac:dyDescent="0.2">
      <c r="A1699" s="6" t="s">
        <v>2644</v>
      </c>
      <c r="B1699" t="s">
        <v>2645</v>
      </c>
      <c r="C1699" t="s">
        <v>2646</v>
      </c>
      <c r="D1699" t="s">
        <v>2647</v>
      </c>
      <c r="E1699" s="2">
        <v>144.66</v>
      </c>
      <c r="F1699" s="6" t="str">
        <f>+_xlfn.XLOOKUP(LISTAS[[#This Row],[ID]],_01_CODIGOS_Y_COSTOS_xlsm[Producto y N°],_01_CODIGOS_Y_COSTOS_xlsm[FABRICA],"",0,1)</f>
        <v>METALGRAB</v>
      </c>
      <c r="G1699" s="13">
        <f>LISTAS[[#This Row],[Precio]]*(1-0.46)*(1-IF($C$3520="",0,$C$3520))</f>
        <v>58.587299999999999</v>
      </c>
      <c r="H1699" s="1">
        <f>+_xlfn.XLOOKUP(LISTAS[[#This Row],[ID]],_01_CODIGOS_Y_COSTOS_xlsm[Producto y N°],_01_CODIGOS_Y_COSTOS_xlsm[COSTO],0,0,1)</f>
        <v>32.481499999999997</v>
      </c>
      <c r="I1699" s="115">
        <f>+IFERROR(LISTAS[[#This Row],[VENTA NETA]]/LISTAS[[#This Row],[COSTO]]-1,0)</f>
        <v>0.80371288271785502</v>
      </c>
      <c r="J1699" s="33" t="str">
        <f>IFERROR(VLOOKUP(LISTAS[[#This Row],[ID]],_01_CODIGOS_Y_COSTOS_xlsm[[Producto y N°]:[CODIGO]],2,0),"")</f>
        <v>1.06.1150</v>
      </c>
      <c r="M1699" s="22">
        <v>0</v>
      </c>
      <c r="N1699" s="23">
        <f>+LISTAS[[#This Row],[Precio]]+(LISTAS[[#This Row],[Precio]]*M1699)</f>
        <v>144.66</v>
      </c>
      <c r="O1699" s="24">
        <f t="shared" si="41"/>
        <v>58.587299999999999</v>
      </c>
      <c r="Q1699" s="21">
        <f>IFERROR(O1699/LISTAS[[#This Row],[COSTO]]-1,"")</f>
        <v>0.80371288271785502</v>
      </c>
      <c r="R1699" t="str">
        <f>+LISTAS[[#This Row],[ID]]</f>
        <v>TERMINALES30 ch</v>
      </c>
      <c r="T1699" s="29"/>
      <c r="U1699" s="25">
        <f>LISTAS[[#This Row],[COSTO]]+(LISTAS[[#This Row],[COSTO]]*T1699)</f>
        <v>32.481499999999997</v>
      </c>
      <c r="V1699" s="30">
        <f>IF(T1699="",0,U1699/LISTAS[[#This Row],[VENTA NETA]]-1)</f>
        <v>0</v>
      </c>
      <c r="X1699" s="25">
        <v>28.015999999999998</v>
      </c>
      <c r="Y1699" s="31">
        <f>IFERROR(LISTAS[[#This Row],[COSTO]]/X1699-1,"")</f>
        <v>0.15939106225014266</v>
      </c>
    </row>
    <row r="1700" spans="1:25" x14ac:dyDescent="0.2">
      <c r="A1700" s="6" t="s">
        <v>2648</v>
      </c>
      <c r="B1700" t="s">
        <v>2645</v>
      </c>
      <c r="C1700" t="s">
        <v>2649</v>
      </c>
      <c r="D1700" t="s">
        <v>5745</v>
      </c>
      <c r="E1700" s="2">
        <v>152.63</v>
      </c>
      <c r="F1700" s="6" t="str">
        <f>+_xlfn.XLOOKUP(LISTAS[[#This Row],[ID]],_01_CODIGOS_Y_COSTOS_xlsm[Producto y N°],_01_CODIGOS_Y_COSTOS_xlsm[FABRICA],"",0,1)</f>
        <v>METALGRAB</v>
      </c>
      <c r="G1700" s="13">
        <f>LISTAS[[#This Row],[Precio]]*(1-0.46)*(1-IF($C$3520="",0,$C$3520))</f>
        <v>61.815150000000003</v>
      </c>
      <c r="H1700" s="1">
        <f>+_xlfn.XLOOKUP(LISTAS[[#This Row],[ID]],_01_CODIGOS_Y_COSTOS_xlsm[Producto y N°],_01_CODIGOS_Y_COSTOS_xlsm[COSTO],0,0,1)</f>
        <v>34.271799999999999</v>
      </c>
      <c r="I1700" s="115">
        <f>+IFERROR(LISTAS[[#This Row],[VENTA NETA]]/LISTAS[[#This Row],[COSTO]]-1,0)</f>
        <v>0.80367386597727597</v>
      </c>
      <c r="J1700" s="33" t="str">
        <f>IFERROR(VLOOKUP(LISTAS[[#This Row],[ID]],_01_CODIGOS_Y_COSTOS_xlsm[[Producto y N°]:[CODIGO]],2,0),"")</f>
        <v>1.06.1200</v>
      </c>
      <c r="M1700" s="22">
        <v>0</v>
      </c>
      <c r="N1700" s="23">
        <f>+LISTAS[[#This Row],[Precio]]+(LISTAS[[#This Row],[Precio]]*M1700)</f>
        <v>152.63</v>
      </c>
      <c r="O1700" s="24">
        <f t="shared" si="41"/>
        <v>61.815150000000003</v>
      </c>
      <c r="Q1700" s="21">
        <f>IFERROR(O1700/LISTAS[[#This Row],[COSTO]]-1,"")</f>
        <v>0.80367386597727597</v>
      </c>
      <c r="R1700" t="str">
        <f>+LISTAS[[#This Row],[ID]]</f>
        <v>TERMINALES30 gr</v>
      </c>
      <c r="T1700" s="29"/>
      <c r="U1700" s="25">
        <f>LISTAS[[#This Row],[COSTO]]+(LISTAS[[#This Row],[COSTO]]*T1700)</f>
        <v>34.271799999999999</v>
      </c>
      <c r="V1700" s="30">
        <f>IF(T1700="",0,U1700/LISTAS[[#This Row],[VENTA NETA]]-1)</f>
        <v>0</v>
      </c>
      <c r="X1700" s="25">
        <v>29.766999999999999</v>
      </c>
      <c r="Y1700" s="31">
        <f>IFERROR(LISTAS[[#This Row],[COSTO]]/X1700-1,"")</f>
        <v>0.15133537138441899</v>
      </c>
    </row>
    <row r="1701" spans="1:25" x14ac:dyDescent="0.2">
      <c r="A1701" s="6" t="s">
        <v>2650</v>
      </c>
      <c r="B1701" t="s">
        <v>2645</v>
      </c>
      <c r="C1701" t="s">
        <v>2651</v>
      </c>
      <c r="D1701" t="s">
        <v>5746</v>
      </c>
      <c r="E1701" s="2">
        <v>152.63</v>
      </c>
      <c r="F1701" s="6" t="str">
        <f>+_xlfn.XLOOKUP(LISTAS[[#This Row],[ID]],_01_CODIGOS_Y_COSTOS_xlsm[Producto y N°],_01_CODIGOS_Y_COSTOS_xlsm[FABRICA],"",0,1)</f>
        <v>METALGRAB</v>
      </c>
      <c r="G1701" s="13">
        <f>LISTAS[[#This Row],[Precio]]*(1-0.46)*(1-IF($C$3520="",0,$C$3520))</f>
        <v>61.815150000000003</v>
      </c>
      <c r="H1701" s="1">
        <f>+_xlfn.XLOOKUP(LISTAS[[#This Row],[ID]],_01_CODIGOS_Y_COSTOS_xlsm[Producto y N°],_01_CODIGOS_Y_COSTOS_xlsm[COSTO],0,0,1)</f>
        <v>34.271799999999999</v>
      </c>
      <c r="I1701" s="115">
        <f>+IFERROR(LISTAS[[#This Row],[VENTA NETA]]/LISTAS[[#This Row],[COSTO]]-1,0)</f>
        <v>0.80367386597727597</v>
      </c>
      <c r="J1701" s="33" t="str">
        <f>IFERROR(VLOOKUP(LISTAS[[#This Row],[ID]],_01_CODIGOS_Y_COSTOS_xlsm[[Producto y N°]:[CODIGO]],2,0),"")</f>
        <v>1.06.1190</v>
      </c>
      <c r="M1701" s="22">
        <v>0</v>
      </c>
      <c r="N1701" s="23">
        <f>+LISTAS[[#This Row],[Precio]]+(LISTAS[[#This Row],[Precio]]*M1701)</f>
        <v>152.63</v>
      </c>
      <c r="O1701" s="24">
        <f t="shared" si="41"/>
        <v>61.815150000000003</v>
      </c>
      <c r="Q1701" s="21">
        <f>IFERROR(O1701/LISTAS[[#This Row],[COSTO]]-1,"")</f>
        <v>0.80367386597727597</v>
      </c>
      <c r="R1701" t="str">
        <f>+LISTAS[[#This Row],[ID]]</f>
        <v>TERMINALES31 ch</v>
      </c>
      <c r="T1701" s="29"/>
      <c r="U1701" s="25">
        <f>LISTAS[[#This Row],[COSTO]]+(LISTAS[[#This Row],[COSTO]]*T1701)</f>
        <v>34.271799999999999</v>
      </c>
      <c r="V1701" s="30">
        <f>IF(T1701="",0,U1701/LISTAS[[#This Row],[VENTA NETA]]-1)</f>
        <v>0</v>
      </c>
      <c r="X1701" s="25">
        <v>29.766999999999999</v>
      </c>
      <c r="Y1701" s="31">
        <f>IFERROR(LISTAS[[#This Row],[COSTO]]/X1701-1,"")</f>
        <v>0.15133537138441899</v>
      </c>
    </row>
    <row r="1702" spans="1:25" x14ac:dyDescent="0.2">
      <c r="A1702" s="6" t="s">
        <v>2652</v>
      </c>
      <c r="B1702" t="s">
        <v>2645</v>
      </c>
      <c r="C1702" t="s">
        <v>2653</v>
      </c>
      <c r="D1702" t="s">
        <v>2654</v>
      </c>
      <c r="E1702" s="2">
        <v>177.12</v>
      </c>
      <c r="F1702" s="6" t="str">
        <f>+_xlfn.XLOOKUP(LISTAS[[#This Row],[ID]],_01_CODIGOS_Y_COSTOS_xlsm[Producto y N°],_01_CODIGOS_Y_COSTOS_xlsm[FABRICA],"",0,1)</f>
        <v>METALGRAB</v>
      </c>
      <c r="G1702" s="13">
        <f>LISTAS[[#This Row],[Precio]]*(1-0.46)*(1-IF($C$3520="",0,$C$3520))</f>
        <v>71.733599999999996</v>
      </c>
      <c r="H1702" s="1">
        <f>+_xlfn.XLOOKUP(LISTAS[[#This Row],[ID]],_01_CODIGOS_Y_COSTOS_xlsm[Producto y N°],_01_CODIGOS_Y_COSTOS_xlsm[COSTO],0,0,1)</f>
        <v>39.770699999999998</v>
      </c>
      <c r="I1702" s="115">
        <f>+IFERROR(LISTAS[[#This Row],[VENTA NETA]]/LISTAS[[#This Row],[COSTO]]-1,0)</f>
        <v>0.8036795932684111</v>
      </c>
      <c r="J1702" s="33" t="str">
        <f>IFERROR(VLOOKUP(LISTAS[[#This Row],[ID]],_01_CODIGOS_Y_COSTOS_xlsm[[Producto y N°]:[CODIGO]],2,0),"")</f>
        <v>1.06.1250</v>
      </c>
      <c r="M1702" s="22">
        <v>0</v>
      </c>
      <c r="N1702" s="23">
        <f>+LISTAS[[#This Row],[Precio]]+(LISTAS[[#This Row],[Precio]]*M1702)</f>
        <v>177.12</v>
      </c>
      <c r="O1702" s="24">
        <f t="shared" si="41"/>
        <v>71.733599999999996</v>
      </c>
      <c r="Q1702" s="21">
        <f>IFERROR(O1702/LISTAS[[#This Row],[COSTO]]-1,"")</f>
        <v>0.8036795932684111</v>
      </c>
      <c r="R1702" t="str">
        <f>+LISTAS[[#This Row],[ID]]</f>
        <v>TERMINALES31 gr</v>
      </c>
      <c r="T1702" s="29"/>
      <c r="U1702" s="25">
        <f>LISTAS[[#This Row],[COSTO]]+(LISTAS[[#This Row],[COSTO]]*T1702)</f>
        <v>39.770699999999998</v>
      </c>
      <c r="V1702" s="30">
        <f>IF(T1702="",0,U1702/LISTAS[[#This Row],[VENTA NETA]]-1)</f>
        <v>0</v>
      </c>
      <c r="X1702" s="25">
        <v>34.505000000000003</v>
      </c>
      <c r="Y1702" s="31">
        <f>IFERROR(LISTAS[[#This Row],[COSTO]]/X1702-1,"")</f>
        <v>0.15260686856977235</v>
      </c>
    </row>
    <row r="1703" spans="1:25" x14ac:dyDescent="0.2">
      <c r="A1703" s="6" t="s">
        <v>2655</v>
      </c>
      <c r="B1703" t="s">
        <v>2645</v>
      </c>
      <c r="C1703">
        <v>32</v>
      </c>
      <c r="D1703" t="s">
        <v>2656</v>
      </c>
      <c r="E1703" s="2">
        <v>178.83</v>
      </c>
      <c r="F1703" s="6" t="str">
        <f>+_xlfn.XLOOKUP(LISTAS[[#This Row],[ID]],_01_CODIGOS_Y_COSTOS_xlsm[Producto y N°],_01_CODIGOS_Y_COSTOS_xlsm[FABRICA],"",0,1)</f>
        <v>METALGRAB</v>
      </c>
      <c r="G1703" s="13">
        <f>LISTAS[[#This Row],[Precio]]*(1-0.46)*(1-IF($C$3520="",0,$C$3520))</f>
        <v>72.426150000000007</v>
      </c>
      <c r="H1703" s="1">
        <f>+_xlfn.XLOOKUP(LISTAS[[#This Row],[ID]],_01_CODIGOS_Y_COSTOS_xlsm[Producto y N°],_01_CODIGOS_Y_COSTOS_xlsm[COSTO],0,0,1)</f>
        <v>40.154299999999999</v>
      </c>
      <c r="I1703" s="115">
        <f>+IFERROR(LISTAS[[#This Row],[VENTA NETA]]/LISTAS[[#This Row],[COSTO]]-1,0)</f>
        <v>0.80369599270812864</v>
      </c>
      <c r="J1703" s="33" t="str">
        <f>IFERROR(VLOOKUP(LISTAS[[#This Row],[ID]],_01_CODIGOS_Y_COSTOS_xlsm[[Producto y N°]:[CODIGO]],2,0),"")</f>
        <v>1.06.1240</v>
      </c>
      <c r="M1703" s="22">
        <v>0</v>
      </c>
      <c r="N1703" s="23">
        <f>+LISTAS[[#This Row],[Precio]]+(LISTAS[[#This Row],[Precio]]*M1703)</f>
        <v>178.83</v>
      </c>
      <c r="O1703" s="24">
        <f t="shared" si="41"/>
        <v>72.426150000000007</v>
      </c>
      <c r="Q1703" s="21">
        <f>IFERROR(O1703/LISTAS[[#This Row],[COSTO]]-1,"")</f>
        <v>0.80369599270812864</v>
      </c>
      <c r="R1703" t="str">
        <f>+LISTAS[[#This Row],[ID]]</f>
        <v>TERMINALES32</v>
      </c>
      <c r="T1703" s="29"/>
      <c r="U1703" s="25">
        <f>LISTAS[[#This Row],[COSTO]]+(LISTAS[[#This Row],[COSTO]]*T1703)</f>
        <v>40.154299999999999</v>
      </c>
      <c r="V1703" s="30">
        <f>IF(T1703="",0,U1703/LISTAS[[#This Row],[VENTA NETA]]-1)</f>
        <v>0</v>
      </c>
      <c r="X1703" s="25">
        <v>34.917000000000002</v>
      </c>
      <c r="Y1703" s="31">
        <f>IFERROR(LISTAS[[#This Row],[COSTO]]/X1703-1,"")</f>
        <v>0.14999284016381709</v>
      </c>
    </row>
    <row r="1704" spans="1:25" x14ac:dyDescent="0.2">
      <c r="A1704" s="6" t="s">
        <v>2657</v>
      </c>
      <c r="B1704" t="s">
        <v>2645</v>
      </c>
      <c r="C1704">
        <v>33</v>
      </c>
      <c r="D1704" t="s">
        <v>2658</v>
      </c>
      <c r="E1704" s="2">
        <v>250.59</v>
      </c>
      <c r="F1704" s="6" t="str">
        <f>+_xlfn.XLOOKUP(LISTAS[[#This Row],[ID]],_01_CODIGOS_Y_COSTOS_xlsm[Producto y N°],_01_CODIGOS_Y_COSTOS_xlsm[FABRICA],"",0,1)</f>
        <v>METALGRAB</v>
      </c>
      <c r="G1704" s="13">
        <f>LISTAS[[#This Row],[Precio]]*(1-0.46)*(1-IF($C$3520="",0,$C$3520))</f>
        <v>101.48895</v>
      </c>
      <c r="H1704" s="1">
        <f>+_xlfn.XLOOKUP(LISTAS[[#This Row],[ID]],_01_CODIGOS_Y_COSTOS_xlsm[Producto y N°],_01_CODIGOS_Y_COSTOS_xlsm[COSTO],0,0,1)</f>
        <v>56.267200000000003</v>
      </c>
      <c r="I1704" s="115">
        <f>+IFERROR(LISTAS[[#This Row],[VENTA NETA]]/LISTAS[[#This Row],[COSTO]]-1,0)</f>
        <v>0.80369646970170905</v>
      </c>
      <c r="J1704" s="33" t="str">
        <f>IFERROR(VLOOKUP(LISTAS[[#This Row],[ID]],_01_CODIGOS_Y_COSTOS_xlsm[[Producto y N°]:[CODIGO]],2,0),"")</f>
        <v>1.06.1278</v>
      </c>
      <c r="M1704" s="22">
        <v>0</v>
      </c>
      <c r="N1704" s="23">
        <f>+LISTAS[[#This Row],[Precio]]+(LISTAS[[#This Row],[Precio]]*M1704)</f>
        <v>250.59</v>
      </c>
      <c r="O1704" s="24">
        <f t="shared" si="41"/>
        <v>101.48895</v>
      </c>
      <c r="Q1704" s="21">
        <f>IFERROR(O1704/LISTAS[[#This Row],[COSTO]]-1,"")</f>
        <v>0.80369646970170905</v>
      </c>
      <c r="R1704" t="str">
        <f>+LISTAS[[#This Row],[ID]]</f>
        <v>TERMINALES33</v>
      </c>
      <c r="T1704" s="29"/>
      <c r="U1704" s="25">
        <f>LISTAS[[#This Row],[COSTO]]+(LISTAS[[#This Row],[COSTO]]*T1704)</f>
        <v>56.267200000000003</v>
      </c>
      <c r="V1704" s="30">
        <f>IF(T1704="",0,U1704/LISTAS[[#This Row],[VENTA NETA]]-1)</f>
        <v>0</v>
      </c>
      <c r="X1704" s="25">
        <v>52.118000000000002</v>
      </c>
      <c r="Y1704" s="31">
        <f>IFERROR(LISTAS[[#This Row],[COSTO]]/X1704-1,"")</f>
        <v>7.9611650485436947E-2</v>
      </c>
    </row>
    <row r="1705" spans="1:25" x14ac:dyDescent="0.2">
      <c r="A1705" s="6" t="s">
        <v>2659</v>
      </c>
      <c r="B1705" t="s">
        <v>2645</v>
      </c>
      <c r="C1705">
        <v>34</v>
      </c>
      <c r="D1705" t="s">
        <v>2660</v>
      </c>
      <c r="E1705" s="2">
        <v>85.43</v>
      </c>
      <c r="F1705" s="6" t="str">
        <f>+_xlfn.XLOOKUP(LISTAS[[#This Row],[ID]],_01_CODIGOS_Y_COSTOS_xlsm[Producto y N°],_01_CODIGOS_Y_COSTOS_xlsm[FABRICA],"",0,1)</f>
        <v>METALGRAB</v>
      </c>
      <c r="G1705" s="13">
        <f>LISTAS[[#This Row],[Precio]]*(1-0.46)*(1-IF($C$3520="",0,$C$3520))</f>
        <v>34.599150000000002</v>
      </c>
      <c r="H1705" s="1">
        <f>+_xlfn.XLOOKUP(LISTAS[[#This Row],[ID]],_01_CODIGOS_Y_COSTOS_xlsm[Producto y N°],_01_CODIGOS_Y_COSTOS_xlsm[COSTO],0,0,1)</f>
        <v>19.181999999999999</v>
      </c>
      <c r="I1705" s="115">
        <f>+IFERROR(LISTAS[[#This Row],[VENTA NETA]]/LISTAS[[#This Row],[COSTO]]-1,0)</f>
        <v>0.8037300594307164</v>
      </c>
      <c r="J1705" s="33" t="str">
        <f>IFERROR(VLOOKUP(LISTAS[[#This Row],[ID]],_01_CODIGOS_Y_COSTOS_xlsm[[Producto y N°]:[CODIGO]],2,0),"")</f>
        <v>1.07.1410</v>
      </c>
      <c r="M1705" s="22">
        <v>0</v>
      </c>
      <c r="N1705" s="23">
        <f>+LISTAS[[#This Row],[Precio]]+(LISTAS[[#This Row],[Precio]]*M1705)</f>
        <v>85.43</v>
      </c>
      <c r="O1705" s="24">
        <f t="shared" ref="O1705:O1768" si="42">N1705*(1-0.46)*(1-IF($C$3520="",0,$C$3520))</f>
        <v>34.599150000000002</v>
      </c>
      <c r="Q1705" s="21">
        <f>IFERROR(O1705/LISTAS[[#This Row],[COSTO]]-1,"")</f>
        <v>0.8037300594307164</v>
      </c>
      <c r="R1705" t="str">
        <f>+LISTAS[[#This Row],[ID]]</f>
        <v>TERMINALES34</v>
      </c>
      <c r="T1705" s="29"/>
      <c r="U1705" s="25">
        <f>LISTAS[[#This Row],[COSTO]]+(LISTAS[[#This Row],[COSTO]]*T1705)</f>
        <v>19.181999999999999</v>
      </c>
      <c r="V1705" s="30">
        <f>IF(T1705="",0,U1705/LISTAS[[#This Row],[VENTA NETA]]-1)</f>
        <v>0</v>
      </c>
      <c r="X1705" s="25">
        <v>15.965</v>
      </c>
      <c r="Y1705" s="31">
        <f>IFERROR(LISTAS[[#This Row],[COSTO]]/X1705-1,"")</f>
        <v>0.20150328844346999</v>
      </c>
    </row>
    <row r="1706" spans="1:25" x14ac:dyDescent="0.2">
      <c r="A1706" s="6" t="s">
        <v>2661</v>
      </c>
      <c r="B1706" t="s">
        <v>2645</v>
      </c>
      <c r="C1706">
        <v>35</v>
      </c>
      <c r="D1706" t="s">
        <v>2662</v>
      </c>
      <c r="E1706" s="2">
        <v>141.24</v>
      </c>
      <c r="F1706" s="6" t="str">
        <f>+_xlfn.XLOOKUP(LISTAS[[#This Row],[ID]],_01_CODIGOS_Y_COSTOS_xlsm[Producto y N°],_01_CODIGOS_Y_COSTOS_xlsm[FABRICA],"",0,1)</f>
        <v>METALGRAB</v>
      </c>
      <c r="G1706" s="13">
        <f>LISTAS[[#This Row],[Precio]]*(1-0.46)*(1-IF($C$3520="",0,$C$3520))</f>
        <v>57.202200000000005</v>
      </c>
      <c r="H1706" s="1">
        <f>+_xlfn.XLOOKUP(LISTAS[[#This Row],[ID]],_01_CODIGOS_Y_COSTOS_xlsm[Producto y N°],_01_CODIGOS_Y_COSTOS_xlsm[COSTO],0,0,1)</f>
        <v>31.714200000000002</v>
      </c>
      <c r="I1706" s="115">
        <f>+IFERROR(LISTAS[[#This Row],[VENTA NETA]]/LISTAS[[#This Row],[COSTO]]-1,0)</f>
        <v>0.80367784777796691</v>
      </c>
      <c r="J1706" s="33" t="str">
        <f>IFERROR(VLOOKUP(LISTAS[[#This Row],[ID]],_01_CODIGOS_Y_COSTOS_xlsm[[Producto y N°]:[CODIGO]],2,0),"")</f>
        <v>1.07.1360</v>
      </c>
      <c r="M1706" s="22">
        <v>0</v>
      </c>
      <c r="N1706" s="23">
        <f>+LISTAS[[#This Row],[Precio]]+(LISTAS[[#This Row],[Precio]]*M1706)</f>
        <v>141.24</v>
      </c>
      <c r="O1706" s="24">
        <f t="shared" si="42"/>
        <v>57.202200000000005</v>
      </c>
      <c r="Q1706" s="21">
        <f>IFERROR(O1706/LISTAS[[#This Row],[COSTO]]-1,"")</f>
        <v>0.80367784777796691</v>
      </c>
      <c r="R1706" t="str">
        <f>+LISTAS[[#This Row],[ID]]</f>
        <v>TERMINALES35</v>
      </c>
      <c r="T1706" s="29"/>
      <c r="U1706" s="25">
        <f>LISTAS[[#This Row],[COSTO]]+(LISTAS[[#This Row],[COSTO]]*T1706)</f>
        <v>31.714200000000002</v>
      </c>
      <c r="V1706" s="30">
        <f>IF(T1706="",0,U1706/LISTAS[[#This Row],[VENTA NETA]]-1)</f>
        <v>0</v>
      </c>
      <c r="W1706">
        <f>+V1706*830</f>
        <v>0</v>
      </c>
      <c r="X1706" s="25">
        <v>27.501000000000001</v>
      </c>
      <c r="Y1706" s="31">
        <f>IFERROR(LISTAS[[#This Row],[COSTO]]/X1706-1,"")</f>
        <v>0.15320170175629988</v>
      </c>
    </row>
    <row r="1707" spans="1:25" x14ac:dyDescent="0.2">
      <c r="A1707" s="6" t="s">
        <v>2663</v>
      </c>
      <c r="B1707" t="s">
        <v>2645</v>
      </c>
      <c r="C1707">
        <v>36</v>
      </c>
      <c r="D1707" t="s">
        <v>2664</v>
      </c>
      <c r="E1707" s="2">
        <v>179.4</v>
      </c>
      <c r="F1707" s="6" t="str">
        <f>+_xlfn.XLOOKUP(LISTAS[[#This Row],[ID]],_01_CODIGOS_Y_COSTOS_xlsm[Producto y N°],_01_CODIGOS_Y_COSTOS_xlsm[FABRICA],"",0,1)</f>
        <v>METALGRAB</v>
      </c>
      <c r="G1707" s="13">
        <f>LISTAS[[#This Row],[Precio]]*(1-0.46)*(1-IF($C$3520="",0,$C$3520))</f>
        <v>72.657000000000011</v>
      </c>
      <c r="H1707" s="1">
        <f>+_xlfn.XLOOKUP(LISTAS[[#This Row],[ID]],_01_CODIGOS_Y_COSTOS_xlsm[Producto y N°],_01_CODIGOS_Y_COSTOS_xlsm[COSTO],0,0,1)</f>
        <v>40.282200000000003</v>
      </c>
      <c r="I1707" s="115">
        <f>+IFERROR(LISTAS[[#This Row],[VENTA NETA]]/LISTAS[[#This Row],[COSTO]]-1,0)</f>
        <v>0.80369989722507729</v>
      </c>
      <c r="J1707" s="33" t="str">
        <f>IFERROR(VLOOKUP(LISTAS[[#This Row],[ID]],_01_CODIGOS_Y_COSTOS_xlsm[[Producto y N°]:[CODIGO]],2,0),"")</f>
        <v>1.07.1380</v>
      </c>
      <c r="M1707" s="22">
        <v>0</v>
      </c>
      <c r="N1707" s="23">
        <f>+LISTAS[[#This Row],[Precio]]+(LISTAS[[#This Row],[Precio]]*M1707)</f>
        <v>179.4</v>
      </c>
      <c r="O1707" s="24">
        <f t="shared" si="42"/>
        <v>72.657000000000011</v>
      </c>
      <c r="Q1707" s="21">
        <f>IFERROR(O1707/LISTAS[[#This Row],[COSTO]]-1,"")</f>
        <v>0.80369989722507729</v>
      </c>
      <c r="R1707" t="str">
        <f>+LISTAS[[#This Row],[ID]]</f>
        <v>TERMINALES36</v>
      </c>
      <c r="T1707" s="29"/>
      <c r="U1707" s="25">
        <f>LISTAS[[#This Row],[COSTO]]+(LISTAS[[#This Row],[COSTO]]*T1707)</f>
        <v>40.282200000000003</v>
      </c>
      <c r="V1707" s="30">
        <f>IF(T1707="",0,U1707/LISTAS[[#This Row],[VENTA NETA]]-1)</f>
        <v>0</v>
      </c>
      <c r="X1707" s="25">
        <v>35.637999999999998</v>
      </c>
      <c r="Y1707" s="31">
        <f>IFERROR(LISTAS[[#This Row],[COSTO]]/X1707-1,"")</f>
        <v>0.13031595487962311</v>
      </c>
    </row>
    <row r="1708" spans="1:25" x14ac:dyDescent="0.2">
      <c r="A1708" s="6" t="s">
        <v>2665</v>
      </c>
      <c r="B1708" t="s">
        <v>2645</v>
      </c>
      <c r="C1708">
        <v>37</v>
      </c>
      <c r="D1708" t="s">
        <v>2666</v>
      </c>
      <c r="E1708" s="2">
        <v>179.4</v>
      </c>
      <c r="F1708" s="6" t="str">
        <f>+_xlfn.XLOOKUP(LISTAS[[#This Row],[ID]],_01_CODIGOS_Y_COSTOS_xlsm[Producto y N°],_01_CODIGOS_Y_COSTOS_xlsm[FABRICA],"",0,1)</f>
        <v>METALGRAB</v>
      </c>
      <c r="G1708" s="13">
        <f>LISTAS[[#This Row],[Precio]]*(1-0.46)*(1-IF($C$3520="",0,$C$3520))</f>
        <v>72.657000000000011</v>
      </c>
      <c r="H1708" s="1">
        <f>+_xlfn.XLOOKUP(LISTAS[[#This Row],[ID]],_01_CODIGOS_Y_COSTOS_xlsm[Producto y N°],_01_CODIGOS_Y_COSTOS_xlsm[COSTO],0,0,1)</f>
        <v>40.282200000000003</v>
      </c>
      <c r="I1708" s="115">
        <f>+IFERROR(LISTAS[[#This Row],[VENTA NETA]]/LISTAS[[#This Row],[COSTO]]-1,0)</f>
        <v>0.80369989722507729</v>
      </c>
      <c r="J1708" s="33" t="str">
        <f>IFERROR(VLOOKUP(LISTAS[[#This Row],[ID]],_01_CODIGOS_Y_COSTOS_xlsm[[Producto y N°]:[CODIGO]],2,0),"")</f>
        <v>1.07.1370</v>
      </c>
      <c r="M1708" s="22">
        <v>0</v>
      </c>
      <c r="N1708" s="23">
        <f>+LISTAS[[#This Row],[Precio]]+(LISTAS[[#This Row],[Precio]]*M1708)</f>
        <v>179.4</v>
      </c>
      <c r="O1708" s="24">
        <f t="shared" si="42"/>
        <v>72.657000000000011</v>
      </c>
      <c r="Q1708" s="21">
        <f>IFERROR(O1708/LISTAS[[#This Row],[COSTO]]-1,"")</f>
        <v>0.80369989722507729</v>
      </c>
      <c r="R1708" t="str">
        <f>+LISTAS[[#This Row],[ID]]</f>
        <v>TERMINALES37</v>
      </c>
      <c r="T1708" s="29"/>
      <c r="U1708" s="25">
        <f>LISTAS[[#This Row],[COSTO]]+(LISTAS[[#This Row],[COSTO]]*T1708)</f>
        <v>40.282200000000003</v>
      </c>
      <c r="V1708" s="30">
        <f>IF(T1708="",0,U1708/LISTAS[[#This Row],[VENTA NETA]]-1)</f>
        <v>0</v>
      </c>
      <c r="X1708" s="25">
        <v>35.637999999999998</v>
      </c>
      <c r="Y1708" s="31">
        <f>IFERROR(LISTAS[[#This Row],[COSTO]]/X1708-1,"")</f>
        <v>0.13031595487962311</v>
      </c>
    </row>
    <row r="1709" spans="1:25" x14ac:dyDescent="0.2">
      <c r="A1709" s="6" t="s">
        <v>2667</v>
      </c>
      <c r="B1709" t="s">
        <v>2645</v>
      </c>
      <c r="C1709">
        <v>38</v>
      </c>
      <c r="D1709" t="s">
        <v>2668</v>
      </c>
      <c r="E1709" s="2">
        <v>131.56</v>
      </c>
      <c r="F1709" s="6" t="str">
        <f>+_xlfn.XLOOKUP(LISTAS[[#This Row],[ID]],_01_CODIGOS_Y_COSTOS_xlsm[Producto y N°],_01_CODIGOS_Y_COSTOS_xlsm[FABRICA],"",0,1)</f>
        <v>METALGRAB</v>
      </c>
      <c r="G1709" s="13">
        <f>LISTAS[[#This Row],[Precio]]*(1-0.46)*(1-IF($C$3520="",0,$C$3520))</f>
        <v>53.281800000000004</v>
      </c>
      <c r="H1709" s="1">
        <f>+_xlfn.XLOOKUP(LISTAS[[#This Row],[ID]],_01_CODIGOS_Y_COSTOS_xlsm[Producto y N°],_01_CODIGOS_Y_COSTOS_xlsm[COSTO],0,0,1)</f>
        <v>29.540299999999998</v>
      </c>
      <c r="I1709" s="115">
        <f>+IFERROR(LISTAS[[#This Row],[VENTA NETA]]/LISTAS[[#This Row],[COSTO]]-1,0)</f>
        <v>0.80369867604594414</v>
      </c>
      <c r="J1709" s="33" t="str">
        <f>IFERROR(VLOOKUP(LISTAS[[#This Row],[ID]],_01_CODIGOS_Y_COSTOS_xlsm[[Producto y N°]:[CODIGO]],2,0),"")</f>
        <v>1.02.0705</v>
      </c>
      <c r="M1709" s="22">
        <v>0</v>
      </c>
      <c r="N1709" s="23">
        <f>+LISTAS[[#This Row],[Precio]]+(LISTAS[[#This Row],[Precio]]*M1709)</f>
        <v>131.56</v>
      </c>
      <c r="O1709" s="24">
        <f t="shared" si="42"/>
        <v>53.281800000000004</v>
      </c>
      <c r="Q1709" s="21">
        <f>IFERROR(O1709/LISTAS[[#This Row],[COSTO]]-1,"")</f>
        <v>0.80369867604594414</v>
      </c>
      <c r="R1709" t="str">
        <f>+LISTAS[[#This Row],[ID]]</f>
        <v>TERMINALES38</v>
      </c>
      <c r="T1709" s="29"/>
      <c r="U1709" s="25">
        <f>LISTAS[[#This Row],[COSTO]]+(LISTAS[[#This Row],[COSTO]]*T1709)</f>
        <v>29.540299999999998</v>
      </c>
      <c r="V1709" s="30">
        <f>IF(T1709="",0,U1709/LISTAS[[#This Row],[VENTA NETA]]-1)</f>
        <v>0</v>
      </c>
      <c r="X1709" s="25">
        <v>25.440999999999999</v>
      </c>
      <c r="Y1709" s="31">
        <f>IFERROR(LISTAS[[#This Row],[COSTO]]/X1709-1,"")</f>
        <v>0.16112967257576361</v>
      </c>
    </row>
    <row r="1710" spans="1:25" x14ac:dyDescent="0.2">
      <c r="A1710" s="6" t="s">
        <v>2669</v>
      </c>
      <c r="B1710" t="s">
        <v>2645</v>
      </c>
      <c r="C1710">
        <v>40</v>
      </c>
      <c r="D1710" t="s">
        <v>2670</v>
      </c>
      <c r="E1710" s="2">
        <v>150.35</v>
      </c>
      <c r="F1710" s="6" t="str">
        <f>+_xlfn.XLOOKUP(LISTAS[[#This Row],[ID]],_01_CODIGOS_Y_COSTOS_xlsm[Producto y N°],_01_CODIGOS_Y_COSTOS_xlsm[FABRICA],"",0,1)</f>
        <v>METALGRAB</v>
      </c>
      <c r="G1710" s="13">
        <f>LISTAS[[#This Row],[Precio]]*(1-0.46)*(1-IF($C$3520="",0,$C$3520))</f>
        <v>60.891750000000002</v>
      </c>
      <c r="H1710" s="1">
        <f>+_xlfn.XLOOKUP(LISTAS[[#This Row],[ID]],_01_CODIGOS_Y_COSTOS_xlsm[Producto y N°],_01_CODIGOS_Y_COSTOS_xlsm[COSTO],0,0,1)</f>
        <v>33.760300000000001</v>
      </c>
      <c r="I1710" s="115">
        <f>+IFERROR(LISTAS[[#This Row],[VENTA NETA]]/LISTAS[[#This Row],[COSTO]]-1,0)</f>
        <v>0.80364955287719608</v>
      </c>
      <c r="J1710" s="33" t="str">
        <f>IFERROR(VLOOKUP(LISTAS[[#This Row],[ID]],_01_CODIGOS_Y_COSTOS_xlsm[[Producto y N°]:[CODIGO]],2,0),"")</f>
        <v>1.02.0735</v>
      </c>
      <c r="M1710" s="22">
        <v>0</v>
      </c>
      <c r="N1710" s="23">
        <f>+LISTAS[[#This Row],[Precio]]+(LISTAS[[#This Row],[Precio]]*M1710)</f>
        <v>150.35</v>
      </c>
      <c r="O1710" s="24">
        <f t="shared" si="42"/>
        <v>60.891750000000002</v>
      </c>
      <c r="Q1710" s="21">
        <f>IFERROR(O1710/LISTAS[[#This Row],[COSTO]]-1,"")</f>
        <v>0.80364955287719608</v>
      </c>
      <c r="R1710" t="str">
        <f>+LISTAS[[#This Row],[ID]]</f>
        <v>TERMINALES40</v>
      </c>
      <c r="T1710" s="29"/>
      <c r="U1710" s="25">
        <f>LISTAS[[#This Row],[COSTO]]+(LISTAS[[#This Row],[COSTO]]*T1710)</f>
        <v>33.760300000000001</v>
      </c>
      <c r="V1710" s="30">
        <f>IF(T1710="",0,U1710/LISTAS[[#This Row],[VENTA NETA]]-1)</f>
        <v>0</v>
      </c>
      <c r="X1710" s="25">
        <v>28.84</v>
      </c>
      <c r="Y1710" s="31">
        <f>IFERROR(LISTAS[[#This Row],[COSTO]]/X1710-1,"")</f>
        <v>0.17060679611650498</v>
      </c>
    </row>
    <row r="1711" spans="1:25" x14ac:dyDescent="0.2">
      <c r="A1711" s="6" t="s">
        <v>2671</v>
      </c>
      <c r="B1711" t="s">
        <v>2645</v>
      </c>
      <c r="C1711">
        <v>41</v>
      </c>
      <c r="D1711" t="s">
        <v>2672</v>
      </c>
      <c r="E1711" s="2">
        <v>161.74</v>
      </c>
      <c r="F1711" s="6" t="str">
        <f>+_xlfn.XLOOKUP(LISTAS[[#This Row],[ID]],_01_CODIGOS_Y_COSTOS_xlsm[Producto y N°],_01_CODIGOS_Y_COSTOS_xlsm[FABRICA],"",0,1)</f>
        <v>METALGRAB</v>
      </c>
      <c r="G1711" s="13">
        <f>LISTAS[[#This Row],[Precio]]*(1-0.46)*(1-IF($C$3520="",0,$C$3520))</f>
        <v>65.5047</v>
      </c>
      <c r="H1711" s="1">
        <f>+_xlfn.XLOOKUP(LISTAS[[#This Row],[ID]],_01_CODIGOS_Y_COSTOS_xlsm[Producto y N°],_01_CODIGOS_Y_COSTOS_xlsm[COSTO],0,0,1)</f>
        <v>36.317900000000002</v>
      </c>
      <c r="I1711" s="115">
        <f>+IFERROR(LISTAS[[#This Row],[VENTA NETA]]/LISTAS[[#This Row],[COSTO]]-1,0)</f>
        <v>0.80364778800536363</v>
      </c>
      <c r="J1711" s="33" t="str">
        <f>IFERROR(VLOOKUP(LISTAS[[#This Row],[ID]],_01_CODIGOS_Y_COSTOS_xlsm[[Producto y N°]:[CODIGO]],2,0),"")</f>
        <v>1.02.0790</v>
      </c>
      <c r="M1711" s="22">
        <v>0</v>
      </c>
      <c r="N1711" s="23">
        <f>+LISTAS[[#This Row],[Precio]]+(LISTAS[[#This Row],[Precio]]*M1711)</f>
        <v>161.74</v>
      </c>
      <c r="O1711" s="24">
        <f t="shared" si="42"/>
        <v>65.5047</v>
      </c>
      <c r="Q1711" s="21">
        <f>IFERROR(O1711/LISTAS[[#This Row],[COSTO]]-1,"")</f>
        <v>0.80364778800536363</v>
      </c>
      <c r="R1711" t="str">
        <f>+LISTAS[[#This Row],[ID]]</f>
        <v>TERMINALES41</v>
      </c>
      <c r="T1711" s="29"/>
      <c r="U1711" s="25">
        <f>LISTAS[[#This Row],[COSTO]]+(LISTAS[[#This Row],[COSTO]]*T1711)</f>
        <v>36.317900000000002</v>
      </c>
      <c r="V1711" s="30">
        <f>IF(T1711="",0,U1711/LISTAS[[#This Row],[VENTA NETA]]-1)</f>
        <v>0</v>
      </c>
      <c r="X1711" s="25">
        <v>31.620999999999999</v>
      </c>
      <c r="Y1711" s="31">
        <f>IFERROR(LISTAS[[#This Row],[COSTO]]/X1711-1,"")</f>
        <v>0.14853736440972787</v>
      </c>
    </row>
    <row r="1712" spans="1:25" x14ac:dyDescent="0.2">
      <c r="A1712" s="6" t="s">
        <v>2673</v>
      </c>
      <c r="B1712" t="s">
        <v>2645</v>
      </c>
      <c r="C1712">
        <v>42</v>
      </c>
      <c r="D1712" t="s">
        <v>2674</v>
      </c>
      <c r="E1712" s="2">
        <v>238.06</v>
      </c>
      <c r="F1712" s="6" t="str">
        <f>+_xlfn.XLOOKUP(LISTAS[[#This Row],[ID]],_01_CODIGOS_Y_COSTOS_xlsm[Producto y N°],_01_CODIGOS_Y_COSTOS_xlsm[FABRICA],"",0,1)</f>
        <v>METALGRAB</v>
      </c>
      <c r="G1712" s="13">
        <f>LISTAS[[#This Row],[Precio]]*(1-0.46)*(1-IF($C$3520="",0,$C$3520))</f>
        <v>96.414299999999997</v>
      </c>
      <c r="H1712" s="1">
        <f>+_xlfn.XLOOKUP(LISTAS[[#This Row],[ID]],_01_CODIGOS_Y_COSTOS_xlsm[Producto y N°],_01_CODIGOS_Y_COSTOS_xlsm[COSTO],0,0,1)</f>
        <v>53.453800000000001</v>
      </c>
      <c r="I1712" s="115">
        <f>+IFERROR(LISTAS[[#This Row],[VENTA NETA]]/LISTAS[[#This Row],[COSTO]]-1,0)</f>
        <v>0.80369403110723647</v>
      </c>
      <c r="J1712" s="33" t="str">
        <f>IFERROR(VLOOKUP(LISTAS[[#This Row],[ID]],_01_CODIGOS_Y_COSTOS_xlsm[[Producto y N°]:[CODIGO]],2,0),"")</f>
        <v>1.02.0830</v>
      </c>
      <c r="M1712" s="22">
        <v>0</v>
      </c>
      <c r="N1712" s="23">
        <f>+LISTAS[[#This Row],[Precio]]+(LISTAS[[#This Row],[Precio]]*M1712)</f>
        <v>238.06</v>
      </c>
      <c r="O1712" s="24">
        <f t="shared" si="42"/>
        <v>96.414299999999997</v>
      </c>
      <c r="Q1712" s="21">
        <f>IFERROR(O1712/LISTAS[[#This Row],[COSTO]]-1,"")</f>
        <v>0.80369403110723647</v>
      </c>
      <c r="R1712" t="str">
        <f>+LISTAS[[#This Row],[ID]]</f>
        <v>TERMINALES42</v>
      </c>
      <c r="T1712" s="29"/>
      <c r="U1712" s="25">
        <f>LISTAS[[#This Row],[COSTO]]+(LISTAS[[#This Row],[COSTO]]*T1712)</f>
        <v>53.453800000000001</v>
      </c>
      <c r="V1712" s="30">
        <f>IF(T1712="",0,U1712/LISTAS[[#This Row],[VENTA NETA]]-1)</f>
        <v>0</v>
      </c>
      <c r="X1712" s="25">
        <v>46.453000000000003</v>
      </c>
      <c r="Y1712" s="31">
        <f>IFERROR(LISTAS[[#This Row],[COSTO]]/X1712-1,"")</f>
        <v>0.15070716638322601</v>
      </c>
    </row>
    <row r="1713" spans="1:25" x14ac:dyDescent="0.2">
      <c r="A1713" s="6" t="s">
        <v>2675</v>
      </c>
      <c r="B1713" t="s">
        <v>2645</v>
      </c>
      <c r="C1713">
        <v>43</v>
      </c>
      <c r="D1713" t="s">
        <v>2676</v>
      </c>
      <c r="E1713" s="2">
        <v>89.03</v>
      </c>
      <c r="F1713" s="6" t="str">
        <f>+_xlfn.XLOOKUP(LISTAS[[#This Row],[ID]],_01_CODIGOS_Y_COSTOS_xlsm[Producto y N°],_01_CODIGOS_Y_COSTOS_xlsm[FABRICA],"",0,1)</f>
        <v>METALGRAB</v>
      </c>
      <c r="G1713" s="13">
        <f>LISTAS[[#This Row],[Precio]]*(1-0.46)*(1-IF($C$3520="",0,$C$3520))</f>
        <v>36.057150000000007</v>
      </c>
      <c r="H1713" s="1">
        <f>+_xlfn.XLOOKUP(LISTAS[[#This Row],[ID]],_01_CODIGOS_Y_COSTOS_xlsm[Producto y N°],_01_CODIGOS_Y_COSTOS_xlsm[COSTO],0,0,1)</f>
        <v>21.228100000000001</v>
      </c>
      <c r="I1713" s="115">
        <f>+IFERROR(LISTAS[[#This Row],[VENTA NETA]]/LISTAS[[#This Row],[COSTO]]-1,0)</f>
        <v>0.69855757227448545</v>
      </c>
      <c r="J1713" s="33" t="str">
        <f>IFERROR(VLOOKUP(LISTAS[[#This Row],[ID]],_01_CODIGOS_Y_COSTOS_xlsm[[Producto y N°]:[CODIGO]],2,0),"")</f>
        <v>1.01.0086</v>
      </c>
      <c r="M1713" s="22">
        <v>0.14000000000000001</v>
      </c>
      <c r="N1713" s="23">
        <f>+LISTAS[[#This Row],[Precio]]+(LISTAS[[#This Row],[Precio]]*M1713)</f>
        <v>101.49420000000001</v>
      </c>
      <c r="O1713" s="24">
        <f t="shared" si="42"/>
        <v>41.105151000000006</v>
      </c>
      <c r="Q1713" s="21">
        <f>IFERROR(O1713/LISTAS[[#This Row],[COSTO]]-1,"")</f>
        <v>0.93635563239291342</v>
      </c>
      <c r="R1713" t="str">
        <f>+LISTAS[[#This Row],[ID]]</f>
        <v>TERMINALES43</v>
      </c>
      <c r="T1713" s="29"/>
      <c r="U1713" s="25">
        <f>LISTAS[[#This Row],[COSTO]]+(LISTAS[[#This Row],[COSTO]]*T1713)</f>
        <v>21.228100000000001</v>
      </c>
      <c r="V1713" s="30">
        <f>IF(T1713="",0,U1713/LISTAS[[#This Row],[VENTA NETA]]-1)</f>
        <v>0</v>
      </c>
      <c r="X1713" s="25">
        <v>18.334</v>
      </c>
      <c r="Y1713" s="31">
        <f>IFERROR(LISTAS[[#This Row],[COSTO]]/X1713-1,"")</f>
        <v>0.15785425984509671</v>
      </c>
    </row>
    <row r="1714" spans="1:25" x14ac:dyDescent="0.2">
      <c r="A1714" s="6" t="s">
        <v>2677</v>
      </c>
      <c r="B1714" t="s">
        <v>2645</v>
      </c>
      <c r="C1714">
        <v>44</v>
      </c>
      <c r="D1714" t="s">
        <v>2678</v>
      </c>
      <c r="E1714" s="2">
        <v>130.87</v>
      </c>
      <c r="F1714" s="6" t="str">
        <f>+_xlfn.XLOOKUP(LISTAS[[#This Row],[ID]],_01_CODIGOS_Y_COSTOS_xlsm[Producto y N°],_01_CODIGOS_Y_COSTOS_xlsm[FABRICA],"",0,1)</f>
        <v>METALGRAB</v>
      </c>
      <c r="G1714" s="13">
        <f>LISTAS[[#This Row],[Precio]]*(1-0.46)*(1-IF($C$3520="",0,$C$3520))</f>
        <v>53.002350000000007</v>
      </c>
      <c r="H1714" s="1">
        <f>+_xlfn.XLOOKUP(LISTAS[[#This Row],[ID]],_01_CODIGOS_Y_COSTOS_xlsm[Producto y N°],_01_CODIGOS_Y_COSTOS_xlsm[COSTO],0,0,1)</f>
        <v>31.2027</v>
      </c>
      <c r="I1714" s="115">
        <f>+IFERROR(LISTAS[[#This Row],[VENTA NETA]]/LISTAS[[#This Row],[COSTO]]-1,0)</f>
        <v>0.69864627099577947</v>
      </c>
      <c r="J1714" s="33" t="str">
        <f>IFERROR(VLOOKUP(LISTAS[[#This Row],[ID]],_01_CODIGOS_Y_COSTOS_xlsm[[Producto y N°]:[CODIGO]],2,0),"")</f>
        <v>1.01.0224</v>
      </c>
      <c r="M1714" s="22">
        <v>0.14000000000000001</v>
      </c>
      <c r="N1714" s="23">
        <f>+LISTAS[[#This Row],[Precio]]+(LISTAS[[#This Row],[Precio]]*M1714)</f>
        <v>149.1918</v>
      </c>
      <c r="O1714" s="24">
        <f t="shared" si="42"/>
        <v>60.422679000000002</v>
      </c>
      <c r="Q1714" s="21">
        <f>IFERROR(O1714/LISTAS[[#This Row],[COSTO]]-1,"")</f>
        <v>0.93645674893518827</v>
      </c>
      <c r="R1714" t="str">
        <f>+LISTAS[[#This Row],[ID]]</f>
        <v>TERMINALES44</v>
      </c>
      <c r="T1714" s="29"/>
      <c r="U1714" s="25">
        <f>LISTAS[[#This Row],[COSTO]]+(LISTAS[[#This Row],[COSTO]]*T1714)</f>
        <v>31.2027</v>
      </c>
      <c r="V1714" s="30">
        <f>IF(T1714="",0,U1714/LISTAS[[#This Row],[VENTA NETA]]-1)</f>
        <v>0</v>
      </c>
      <c r="X1714" s="25">
        <v>27.088999999999999</v>
      </c>
      <c r="Y1714" s="31">
        <f>IFERROR(LISTAS[[#This Row],[COSTO]]/X1714-1,"")</f>
        <v>0.15185868802835101</v>
      </c>
    </row>
    <row r="1715" spans="1:25" x14ac:dyDescent="0.2">
      <c r="A1715" s="6" t="s">
        <v>2679</v>
      </c>
      <c r="B1715" t="s">
        <v>2645</v>
      </c>
      <c r="C1715">
        <v>45</v>
      </c>
      <c r="D1715" t="s">
        <v>2680</v>
      </c>
      <c r="E1715" s="2">
        <v>137.84</v>
      </c>
      <c r="F1715" s="6" t="str">
        <f>+_xlfn.XLOOKUP(LISTAS[[#This Row],[ID]],_01_CODIGOS_Y_COSTOS_xlsm[Producto y N°],_01_CODIGOS_Y_COSTOS_xlsm[FABRICA],"",0,1)</f>
        <v>METALGRAB</v>
      </c>
      <c r="G1715" s="13">
        <f>LISTAS[[#This Row],[Precio]]*(1-0.46)*(1-IF($C$3520="",0,$C$3520))</f>
        <v>55.825200000000009</v>
      </c>
      <c r="H1715" s="1">
        <f>+_xlfn.XLOOKUP(LISTAS[[#This Row],[ID]],_01_CODIGOS_Y_COSTOS_xlsm[Producto y N°],_01_CODIGOS_Y_COSTOS_xlsm[COSTO],0,0,1)</f>
        <v>32.865200000000002</v>
      </c>
      <c r="I1715" s="115">
        <f>+IFERROR(LISTAS[[#This Row],[VENTA NETA]]/LISTAS[[#This Row],[COSTO]]-1,0)</f>
        <v>0.69861129705585268</v>
      </c>
      <c r="J1715" s="33" t="str">
        <f>IFERROR(VLOOKUP(LISTAS[[#This Row],[ID]],_01_CODIGOS_Y_COSTOS_xlsm[[Producto y N°]:[CODIGO]],2,0),"")</f>
        <v>1.01.0604</v>
      </c>
      <c r="M1715" s="22">
        <v>0.14000000000000001</v>
      </c>
      <c r="N1715" s="23">
        <f>+LISTAS[[#This Row],[Precio]]+(LISTAS[[#This Row],[Precio]]*M1715)</f>
        <v>157.13760000000002</v>
      </c>
      <c r="O1715" s="24">
        <f t="shared" si="42"/>
        <v>63.64072800000001</v>
      </c>
      <c r="Q1715" s="21">
        <f>IFERROR(O1715/LISTAS[[#This Row],[COSTO]]-1,"")</f>
        <v>0.93641687864367196</v>
      </c>
      <c r="R1715" t="str">
        <f>+LISTAS[[#This Row],[ID]]</f>
        <v>TERMINALES45</v>
      </c>
      <c r="T1715" s="29"/>
      <c r="U1715" s="25">
        <f>LISTAS[[#This Row],[COSTO]]+(LISTAS[[#This Row],[COSTO]]*T1715)</f>
        <v>32.865200000000002</v>
      </c>
      <c r="V1715" s="30">
        <f>IF(T1715="",0,U1715/LISTAS[[#This Row],[VENTA NETA]]-1)</f>
        <v>0</v>
      </c>
      <c r="X1715" s="25">
        <v>28.428000000000001</v>
      </c>
      <c r="Y1715" s="31">
        <f>IFERROR(LISTAS[[#This Row],[COSTO]]/X1715-1,"")</f>
        <v>0.15608554945828068</v>
      </c>
    </row>
    <row r="1716" spans="1:25" x14ac:dyDescent="0.2">
      <c r="A1716" s="6" t="s">
        <v>2681</v>
      </c>
      <c r="B1716" t="s">
        <v>2645</v>
      </c>
      <c r="C1716">
        <v>46</v>
      </c>
      <c r="D1716" t="s">
        <v>2682</v>
      </c>
      <c r="E1716" s="2">
        <v>189.7</v>
      </c>
      <c r="F1716" s="6" t="str">
        <f>+_xlfn.XLOOKUP(LISTAS[[#This Row],[ID]],_01_CODIGOS_Y_COSTOS_xlsm[Producto y N°],_01_CODIGOS_Y_COSTOS_xlsm[FABRICA],"",0,1)</f>
        <v>METALGRAB</v>
      </c>
      <c r="G1716" s="13">
        <f>LISTAS[[#This Row],[Precio]]*(1-0.46)*(1-IF($C$3520="",0,$C$3520))</f>
        <v>76.828500000000005</v>
      </c>
      <c r="H1716" s="1">
        <f>+_xlfn.XLOOKUP(LISTAS[[#This Row],[ID]],_01_CODIGOS_Y_COSTOS_xlsm[Producto y N°],_01_CODIGOS_Y_COSTOS_xlsm[COSTO],0,0,1)</f>
        <v>42.967700000000001</v>
      </c>
      <c r="I1716" s="115">
        <f>+IFERROR(LISTAS[[#This Row],[VENTA NETA]]/LISTAS[[#This Row],[COSTO]]-1,0)</f>
        <v>0.7880524207718822</v>
      </c>
      <c r="J1716" s="33" t="str">
        <f>IFERROR(VLOOKUP(LISTAS[[#This Row],[ID]],_01_CODIGOS_Y_COSTOS_xlsm[[Producto y N°]:[CODIGO]],2,0),"")</f>
        <v>1.01.0608</v>
      </c>
      <c r="M1716" s="22">
        <v>0.14000000000000001</v>
      </c>
      <c r="N1716" s="23">
        <f>+LISTAS[[#This Row],[Precio]]+(LISTAS[[#This Row],[Precio]]*M1716)</f>
        <v>216.25799999999998</v>
      </c>
      <c r="O1716" s="24">
        <f t="shared" si="42"/>
        <v>87.584490000000002</v>
      </c>
      <c r="Q1716" s="21">
        <f>IFERROR(O1716/LISTAS[[#This Row],[COSTO]]-1,"")</f>
        <v>1.0383797596799456</v>
      </c>
      <c r="R1716" t="str">
        <f>+LISTAS[[#This Row],[ID]]</f>
        <v>TERMINALES46</v>
      </c>
      <c r="T1716" s="29"/>
      <c r="U1716" s="25">
        <f>LISTAS[[#This Row],[COSTO]]+(LISTAS[[#This Row],[COSTO]]*T1716)</f>
        <v>42.967700000000001</v>
      </c>
      <c r="V1716" s="30">
        <f>IF(T1716="",0,U1716/LISTAS[[#This Row],[VENTA NETA]]-1)</f>
        <v>0</v>
      </c>
      <c r="X1716" s="25">
        <v>37.183</v>
      </c>
      <c r="Y1716" s="31">
        <f>IFERROR(LISTAS[[#This Row],[COSTO]]/X1716-1,"")</f>
        <v>0.15557378371836594</v>
      </c>
    </row>
    <row r="1717" spans="1:25" x14ac:dyDescent="0.2">
      <c r="A1717" s="6" t="s">
        <v>2683</v>
      </c>
      <c r="B1717" t="s">
        <v>2645</v>
      </c>
      <c r="C1717">
        <v>47</v>
      </c>
      <c r="D1717" t="s">
        <v>2684</v>
      </c>
      <c r="E1717" s="2">
        <v>210.25</v>
      </c>
      <c r="F1717" s="6" t="str">
        <f>+_xlfn.XLOOKUP(LISTAS[[#This Row],[ID]],_01_CODIGOS_Y_COSTOS_xlsm[Producto y N°],_01_CODIGOS_Y_COSTOS_xlsm[FABRICA],"",0,1)</f>
        <v>METALGRAB</v>
      </c>
      <c r="G1717" s="13">
        <f>LISTAS[[#This Row],[Precio]]*(1-0.46)*(1-IF($C$3520="",0,$C$3520))</f>
        <v>85.151250000000005</v>
      </c>
      <c r="H1717" s="1">
        <f>+_xlfn.XLOOKUP(LISTAS[[#This Row],[ID]],_01_CODIGOS_Y_COSTOS_xlsm[Producto y N°],_01_CODIGOS_Y_COSTOS_xlsm[COSTO],0,0,1)</f>
        <v>50.128999999999998</v>
      </c>
      <c r="I1717" s="115">
        <f>+IFERROR(LISTAS[[#This Row],[VENTA NETA]]/LISTAS[[#This Row],[COSTO]]-1,0)</f>
        <v>0.69864250234395286</v>
      </c>
      <c r="J1717" s="33" t="str">
        <f>IFERROR(VLOOKUP(LISTAS[[#This Row],[ID]],_01_CODIGOS_Y_COSTOS_xlsm[[Producto y N°]:[CODIGO]],2,0),"")</f>
        <v>1.01.0624</v>
      </c>
      <c r="M1717" s="22">
        <v>0.14000000000000001</v>
      </c>
      <c r="N1717" s="23">
        <f>+LISTAS[[#This Row],[Precio]]+(LISTAS[[#This Row],[Precio]]*M1717)</f>
        <v>239.685</v>
      </c>
      <c r="O1717" s="24">
        <f t="shared" si="42"/>
        <v>97.07242500000001</v>
      </c>
      <c r="Q1717" s="21">
        <f>IFERROR(O1717/LISTAS[[#This Row],[COSTO]]-1,"")</f>
        <v>0.93645245267210631</v>
      </c>
      <c r="R1717" t="str">
        <f>+LISTAS[[#This Row],[ID]]</f>
        <v>TERMINALES47</v>
      </c>
      <c r="T1717" s="29"/>
      <c r="U1717" s="25">
        <f>LISTAS[[#This Row],[COSTO]]+(LISTAS[[#This Row],[COSTO]]*T1717)</f>
        <v>50.128999999999998</v>
      </c>
      <c r="V1717" s="30">
        <f>IF(T1717="",0,U1717/LISTAS[[#This Row],[VENTA NETA]]-1)</f>
        <v>0</v>
      </c>
      <c r="X1717" s="25">
        <v>43.671999999999997</v>
      </c>
      <c r="Y1717" s="31">
        <f>IFERROR(LISTAS[[#This Row],[COSTO]]/X1717-1,"")</f>
        <v>0.14785217072723955</v>
      </c>
    </row>
    <row r="1718" spans="1:25" x14ac:dyDescent="0.2">
      <c r="A1718" s="6" t="s">
        <v>2685</v>
      </c>
      <c r="B1718" t="s">
        <v>2645</v>
      </c>
      <c r="C1718">
        <v>51</v>
      </c>
      <c r="D1718" t="s">
        <v>2686</v>
      </c>
      <c r="E1718" s="2">
        <v>191.36</v>
      </c>
      <c r="F1718" s="6" t="str">
        <f>+_xlfn.XLOOKUP(LISTAS[[#This Row],[ID]],_01_CODIGOS_Y_COSTOS_xlsm[Producto y N°],_01_CODIGOS_Y_COSTOS_xlsm[FABRICA],"",0,1)</f>
        <v>METALGRAB</v>
      </c>
      <c r="G1718" s="13">
        <f>LISTAS[[#This Row],[Precio]]*(1-0.46)*(1-IF($C$3520="",0,$C$3520))</f>
        <v>77.500800000000012</v>
      </c>
      <c r="H1718" s="1">
        <f>+_xlfn.XLOOKUP(LISTAS[[#This Row],[ID]],_01_CODIGOS_Y_COSTOS_xlsm[Producto y N°],_01_CODIGOS_Y_COSTOS_xlsm[COSTO],0,0,1)</f>
        <v>42.967700000000001</v>
      </c>
      <c r="I1718" s="115">
        <f>+IFERROR(LISTAS[[#This Row],[VENTA NETA]]/LISTAS[[#This Row],[COSTO]]-1,0)</f>
        <v>0.80369905766424576</v>
      </c>
      <c r="J1718" s="33" t="str">
        <f>IFERROR(VLOOKUP(LISTAS[[#This Row],[ID]],_01_CODIGOS_Y_COSTOS_xlsm[[Producto y N°]:[CODIGO]],2,0),"")</f>
        <v>1.04.0910</v>
      </c>
      <c r="M1718" s="22">
        <v>0</v>
      </c>
      <c r="N1718" s="23">
        <f>+LISTAS[[#This Row],[Precio]]+(LISTAS[[#This Row],[Precio]]*M1718)</f>
        <v>191.36</v>
      </c>
      <c r="O1718" s="24">
        <f t="shared" si="42"/>
        <v>77.500800000000012</v>
      </c>
      <c r="Q1718" s="21">
        <f>IFERROR(O1718/LISTAS[[#This Row],[COSTO]]-1,"")</f>
        <v>0.80369905766424576</v>
      </c>
      <c r="R1718" t="str">
        <f>+LISTAS[[#This Row],[ID]]</f>
        <v>TERMINALES51</v>
      </c>
      <c r="T1718" s="29"/>
      <c r="U1718" s="25">
        <f>LISTAS[[#This Row],[COSTO]]+(LISTAS[[#This Row],[COSTO]]*T1718)</f>
        <v>42.967700000000001</v>
      </c>
      <c r="V1718" s="30">
        <f>IF(T1718="",0,U1718/LISTAS[[#This Row],[VENTA NETA]]-1)</f>
        <v>0</v>
      </c>
      <c r="X1718" s="25">
        <v>37.594999999999999</v>
      </c>
      <c r="Y1718" s="31">
        <f>IFERROR(LISTAS[[#This Row],[COSTO]]/X1718-1,"")</f>
        <v>0.1429099614310414</v>
      </c>
    </row>
    <row r="1719" spans="1:25" x14ac:dyDescent="0.2">
      <c r="A1719" s="6" t="s">
        <v>2687</v>
      </c>
      <c r="B1719" t="s">
        <v>2645</v>
      </c>
      <c r="C1719">
        <v>52</v>
      </c>
      <c r="D1719" t="s">
        <v>2688</v>
      </c>
      <c r="E1719" s="2">
        <v>221.54</v>
      </c>
      <c r="F1719" s="6" t="str">
        <f>+_xlfn.XLOOKUP(LISTAS[[#This Row],[ID]],_01_CODIGOS_Y_COSTOS_xlsm[Producto y N°],_01_CODIGOS_Y_COSTOS_xlsm[FABRICA],"",0,1)</f>
        <v>METALGRAB</v>
      </c>
      <c r="G1719" s="13">
        <f>LISTAS[[#This Row],[Precio]]*(1-0.46)*(1-IF($C$3520="",0,$C$3520))</f>
        <v>89.723700000000008</v>
      </c>
      <c r="H1719" s="1">
        <f>+_xlfn.XLOOKUP(LISTAS[[#This Row],[ID]],_01_CODIGOS_Y_COSTOS_xlsm[Producto y N°],_01_CODIGOS_Y_COSTOS_xlsm[COSTO],0,0,1)</f>
        <v>49.7453</v>
      </c>
      <c r="I1719" s="115">
        <f>+IFERROR(LISTAS[[#This Row],[VENTA NETA]]/LISTAS[[#This Row],[COSTO]]-1,0)</f>
        <v>0.80366185348163555</v>
      </c>
      <c r="J1719" s="33" t="str">
        <f>IFERROR(VLOOKUP(LISTAS[[#This Row],[ID]],_01_CODIGOS_Y_COSTOS_xlsm[[Producto y N°]:[CODIGO]],2,0),"")</f>
        <v>1.05.0950</v>
      </c>
      <c r="M1719" s="22">
        <v>0</v>
      </c>
      <c r="N1719" s="23">
        <f>+LISTAS[[#This Row],[Precio]]+(LISTAS[[#This Row],[Precio]]*M1719)</f>
        <v>221.54</v>
      </c>
      <c r="O1719" s="24">
        <f t="shared" si="42"/>
        <v>89.723700000000008</v>
      </c>
      <c r="Q1719" s="21">
        <f>IFERROR(O1719/LISTAS[[#This Row],[COSTO]]-1,"")</f>
        <v>0.80366185348163555</v>
      </c>
      <c r="R1719" t="str">
        <f>+LISTAS[[#This Row],[ID]]</f>
        <v>TERMINALES52</v>
      </c>
      <c r="T1719" s="29"/>
      <c r="U1719" s="25">
        <f>LISTAS[[#This Row],[COSTO]]+(LISTAS[[#This Row],[COSTO]]*T1719)</f>
        <v>49.7453</v>
      </c>
      <c r="V1719" s="30">
        <f>IF(T1719="",0,U1719/LISTAS[[#This Row],[VENTA NETA]]-1)</f>
        <v>0</v>
      </c>
      <c r="X1719" s="25">
        <v>44.393000000000001</v>
      </c>
      <c r="Y1719" s="31">
        <f>IFERROR(LISTAS[[#This Row],[COSTO]]/X1719-1,"")</f>
        <v>0.12056630549861458</v>
      </c>
    </row>
    <row r="1720" spans="1:25" x14ac:dyDescent="0.2">
      <c r="A1720" s="6" t="s">
        <v>2689</v>
      </c>
      <c r="B1720" t="s">
        <v>2645</v>
      </c>
      <c r="C1720">
        <v>53</v>
      </c>
      <c r="D1720" t="s">
        <v>2690</v>
      </c>
      <c r="E1720" s="2">
        <v>376.46</v>
      </c>
      <c r="F1720" s="6" t="str">
        <f>+_xlfn.XLOOKUP(LISTAS[[#This Row],[ID]],_01_CODIGOS_Y_COSTOS_xlsm[Producto y N°],_01_CODIGOS_Y_COSTOS_xlsm[FABRICA],"",0,1)</f>
        <v>METALGRAB</v>
      </c>
      <c r="G1720" s="13">
        <f>LISTAS[[#This Row],[Precio]]*(1-0.46)*(1-IF($C$3520="",0,$C$3520))</f>
        <v>152.46629999999999</v>
      </c>
      <c r="H1720" s="1">
        <f>+_xlfn.XLOOKUP(LISTAS[[#This Row],[ID]],_01_CODIGOS_Y_COSTOS_xlsm[Producto y N°],_01_CODIGOS_Y_COSTOS_xlsm[COSTO],0,0,1)</f>
        <v>84.528700000000001</v>
      </c>
      <c r="I1720" s="115">
        <f>+IFERROR(LISTAS[[#This Row],[VENTA NETA]]/LISTAS[[#This Row],[COSTO]]-1,0)</f>
        <v>0.80372228604012586</v>
      </c>
      <c r="J1720" s="33" t="str">
        <f>IFERROR(VLOOKUP(LISTAS[[#This Row],[ID]],_01_CODIGOS_Y_COSTOS_xlsm[[Producto y N°]:[CODIGO]],2,0),"")</f>
        <v>1.04.0920</v>
      </c>
      <c r="M1720" s="22">
        <v>0</v>
      </c>
      <c r="N1720" s="23">
        <f>+LISTAS[[#This Row],[Precio]]+(LISTAS[[#This Row],[Precio]]*M1720)</f>
        <v>376.46</v>
      </c>
      <c r="O1720" s="24">
        <f t="shared" si="42"/>
        <v>152.46629999999999</v>
      </c>
      <c r="Q1720" s="21">
        <f>IFERROR(O1720/LISTAS[[#This Row],[COSTO]]-1,"")</f>
        <v>0.80372228604012586</v>
      </c>
      <c r="R1720" t="str">
        <f>+LISTAS[[#This Row],[ID]]</f>
        <v>TERMINALES53</v>
      </c>
      <c r="T1720" s="29"/>
      <c r="U1720" s="25">
        <f>LISTAS[[#This Row],[COSTO]]+(LISTAS[[#This Row],[COSTO]]*T1720)</f>
        <v>84.528700000000001</v>
      </c>
      <c r="V1720" s="30">
        <f>IF(T1720="",0,U1720/LISTAS[[#This Row],[VENTA NETA]]-1)</f>
        <v>0</v>
      </c>
      <c r="X1720" s="25">
        <v>73.953999999999994</v>
      </c>
      <c r="Y1720" s="31">
        <f>IFERROR(LISTAS[[#This Row],[COSTO]]/X1720-1,"")</f>
        <v>0.1429902371744598</v>
      </c>
    </row>
    <row r="1721" spans="1:25" x14ac:dyDescent="0.2">
      <c r="A1721" s="6" t="s">
        <v>2691</v>
      </c>
      <c r="B1721" t="s">
        <v>2645</v>
      </c>
      <c r="C1721">
        <v>54</v>
      </c>
      <c r="D1721" t="s">
        <v>2692</v>
      </c>
      <c r="E1721" s="2">
        <v>227.81</v>
      </c>
      <c r="F1721" s="6" t="str">
        <f>+_xlfn.XLOOKUP(LISTAS[[#This Row],[ID]],_01_CODIGOS_Y_COSTOS_xlsm[Producto y N°],_01_CODIGOS_Y_COSTOS_xlsm[FABRICA],"",0,1)</f>
        <v>METALGRAB</v>
      </c>
      <c r="G1721" s="13">
        <f>LISTAS[[#This Row],[Precio]]*(1-0.46)*(1-IF($C$3520="",0,$C$3520))</f>
        <v>92.263050000000007</v>
      </c>
      <c r="H1721" s="1">
        <f>+_xlfn.XLOOKUP(LISTAS[[#This Row],[ID]],_01_CODIGOS_Y_COSTOS_xlsm[Producto y N°],_01_CODIGOS_Y_COSTOS_xlsm[COSTO],0,0,1)</f>
        <v>51.152000000000001</v>
      </c>
      <c r="I1721" s="115">
        <f>+IFERROR(LISTAS[[#This Row],[VENTA NETA]]/LISTAS[[#This Row],[COSTO]]-1,0)</f>
        <v>0.80370366750078204</v>
      </c>
      <c r="J1721" s="33" t="str">
        <f>IFERROR(VLOOKUP(LISTAS[[#This Row],[ID]],_01_CODIGOS_Y_COSTOS_xlsm[[Producto y N°]:[CODIGO]],2,0),"")</f>
        <v>1.05.0990</v>
      </c>
      <c r="M1721" s="22">
        <v>0</v>
      </c>
      <c r="N1721" s="23">
        <f>+LISTAS[[#This Row],[Precio]]+(LISTAS[[#This Row],[Precio]]*M1721)</f>
        <v>227.81</v>
      </c>
      <c r="O1721" s="24">
        <f t="shared" si="42"/>
        <v>92.263050000000007</v>
      </c>
      <c r="Q1721" s="21">
        <f>IFERROR(O1721/LISTAS[[#This Row],[COSTO]]-1,"")</f>
        <v>0.80370366750078204</v>
      </c>
      <c r="R1721" t="str">
        <f>+LISTAS[[#This Row],[ID]]</f>
        <v>TERMINALES54</v>
      </c>
      <c r="T1721" s="29"/>
      <c r="U1721" s="25">
        <f>LISTAS[[#This Row],[COSTO]]+(LISTAS[[#This Row],[COSTO]]*T1721)</f>
        <v>51.152000000000001</v>
      </c>
      <c r="V1721" s="30">
        <f>IF(T1721="",0,U1721/LISTAS[[#This Row],[VENTA NETA]]-1)</f>
        <v>0</v>
      </c>
      <c r="X1721" s="25">
        <v>45.628999999999998</v>
      </c>
      <c r="Y1721" s="31">
        <f>IFERROR(LISTAS[[#This Row],[COSTO]]/X1721-1,"")</f>
        <v>0.12104144294198882</v>
      </c>
    </row>
    <row r="1722" spans="1:25" x14ac:dyDescent="0.2">
      <c r="A1722" s="6" t="s">
        <v>2693</v>
      </c>
      <c r="B1722" t="s">
        <v>2645</v>
      </c>
      <c r="C1722" t="s">
        <v>2694</v>
      </c>
      <c r="D1722" t="s">
        <v>2695</v>
      </c>
      <c r="E1722" s="2">
        <v>43.28</v>
      </c>
      <c r="F1722" s="6" t="str">
        <f>+_xlfn.XLOOKUP(LISTAS[[#This Row],[ID]],_01_CODIGOS_Y_COSTOS_xlsm[Producto y N°],_01_CODIGOS_Y_COSTOS_xlsm[FABRICA],"",0,1)</f>
        <v>METALGRAB</v>
      </c>
      <c r="G1722" s="13">
        <f>LISTAS[[#This Row],[Precio]]*(1-0.46)*(1-IF($C$3520="",0,$C$3520))</f>
        <v>17.528400000000001</v>
      </c>
      <c r="H1722" s="1">
        <f>+_xlfn.XLOOKUP(LISTAS[[#This Row],[ID]],_01_CODIGOS_Y_COSTOS_xlsm[Producto y N°],_01_CODIGOS_Y_COSTOS_xlsm[COSTO],0,0,1)</f>
        <v>9.7188999999999997</v>
      </c>
      <c r="I1722" s="115">
        <f>+IFERROR(LISTAS[[#This Row],[VENTA NETA]]/LISTAS[[#This Row],[COSTO]]-1,0)</f>
        <v>0.80353743736431094</v>
      </c>
      <c r="J1722" s="33" t="str">
        <f>IFERROR(VLOOKUP(LISTAS[[#This Row],[ID]],_01_CODIGOS_Y_COSTOS_xlsm[[Producto y N°]:[CODIGO]],2,0),"")</f>
        <v>2.40.2000</v>
      </c>
      <c r="M1722" s="22">
        <v>0</v>
      </c>
      <c r="N1722" s="23">
        <f>+LISTAS[[#This Row],[Precio]]+(LISTAS[[#This Row],[Precio]]*M1722)</f>
        <v>43.28</v>
      </c>
      <c r="O1722" s="24">
        <f t="shared" si="42"/>
        <v>17.528400000000001</v>
      </c>
      <c r="Q1722" s="21">
        <f>IFERROR(O1722/LISTAS[[#This Row],[COSTO]]-1,"")</f>
        <v>0.80353743736431094</v>
      </c>
      <c r="R1722" t="str">
        <f>+LISTAS[[#This Row],[ID]]</f>
        <v>TERMINALES58 ch</v>
      </c>
      <c r="T1722" s="29"/>
      <c r="U1722" s="25">
        <f>LISTAS[[#This Row],[COSTO]]+(LISTAS[[#This Row],[COSTO]]*T1722)</f>
        <v>9.7188999999999997</v>
      </c>
      <c r="V1722" s="30">
        <f>IF(T1722="",0,U1722/LISTAS[[#This Row],[VENTA NETA]]-1)</f>
        <v>0</v>
      </c>
      <c r="X1722" s="25">
        <v>7.931</v>
      </c>
      <c r="Y1722" s="31">
        <f>IFERROR(LISTAS[[#This Row],[COSTO]]/X1722-1,"")</f>
        <v>0.22543184970369423</v>
      </c>
    </row>
    <row r="1723" spans="1:25" x14ac:dyDescent="0.2">
      <c r="A1723" s="6" t="s">
        <v>2696</v>
      </c>
      <c r="B1723" t="s">
        <v>2645</v>
      </c>
      <c r="C1723" t="s">
        <v>2697</v>
      </c>
      <c r="D1723" t="s">
        <v>2698</v>
      </c>
      <c r="E1723" s="2">
        <v>44.99</v>
      </c>
      <c r="F1723" s="6" t="str">
        <f>+_xlfn.XLOOKUP(LISTAS[[#This Row],[ID]],_01_CODIGOS_Y_COSTOS_xlsm[Producto y N°],_01_CODIGOS_Y_COSTOS_xlsm[FABRICA],"",0,1)</f>
        <v>METALGRAB</v>
      </c>
      <c r="G1723" s="13">
        <f>LISTAS[[#This Row],[Precio]]*(1-0.46)*(1-IF($C$3520="",0,$C$3520))</f>
        <v>18.220950000000002</v>
      </c>
      <c r="H1723" s="1">
        <f>+_xlfn.XLOOKUP(LISTAS[[#This Row],[ID]],_01_CODIGOS_Y_COSTOS_xlsm[Producto y N°],_01_CODIGOS_Y_COSTOS_xlsm[COSTO],0,0,1)</f>
        <v>10.102499999999999</v>
      </c>
      <c r="I1723" s="115">
        <f>+IFERROR(LISTAS[[#This Row],[VENTA NETA]]/LISTAS[[#This Row],[COSTO]]-1,0)</f>
        <v>0.80360801781737234</v>
      </c>
      <c r="J1723" s="33" t="str">
        <f>IFERROR(VLOOKUP(LISTAS[[#This Row],[ID]],_01_CODIGOS_Y_COSTOS_xlsm[[Producto y N°]:[CODIGO]],2,0),"")</f>
        <v>2.40.2031</v>
      </c>
      <c r="M1723" s="22">
        <v>0</v>
      </c>
      <c r="N1723" s="23">
        <f>+LISTAS[[#This Row],[Precio]]+(LISTAS[[#This Row],[Precio]]*M1723)</f>
        <v>44.99</v>
      </c>
      <c r="O1723" s="24">
        <f t="shared" si="42"/>
        <v>18.220950000000002</v>
      </c>
      <c r="Q1723" s="21">
        <f>IFERROR(O1723/LISTAS[[#This Row],[COSTO]]-1,"")</f>
        <v>0.80360801781737234</v>
      </c>
      <c r="R1723" t="str">
        <f>+LISTAS[[#This Row],[ID]]</f>
        <v>TERMINALES58 gr</v>
      </c>
      <c r="T1723" s="29"/>
      <c r="U1723" s="25">
        <f>LISTAS[[#This Row],[COSTO]]+(LISTAS[[#This Row],[COSTO]]*T1723)</f>
        <v>10.102499999999999</v>
      </c>
      <c r="V1723" s="30">
        <f>IF(T1723="",0,U1723/LISTAS[[#This Row],[VENTA NETA]]-1)</f>
        <v>0</v>
      </c>
      <c r="X1723" s="25">
        <v>8.24</v>
      </c>
      <c r="Y1723" s="31">
        <f>IFERROR(LISTAS[[#This Row],[COSTO]]/X1723-1,"")</f>
        <v>0.22603155339805814</v>
      </c>
    </row>
    <row r="1724" spans="1:25" x14ac:dyDescent="0.2">
      <c r="A1724" s="6" t="s">
        <v>2699</v>
      </c>
      <c r="B1724" t="s">
        <v>2645</v>
      </c>
      <c r="C1724">
        <v>59</v>
      </c>
      <c r="D1724" t="s">
        <v>2700</v>
      </c>
      <c r="E1724" s="2">
        <v>36.880000000000003</v>
      </c>
      <c r="F1724" s="6" t="str">
        <f>+_xlfn.XLOOKUP(LISTAS[[#This Row],[ID]],_01_CODIGOS_Y_COSTOS_xlsm[Producto y N°],_01_CODIGOS_Y_COSTOS_xlsm[FABRICA],"",0,1)</f>
        <v>METALGRAB</v>
      </c>
      <c r="G1724" s="13">
        <f>LISTAS[[#This Row],[Precio]]*(1-0.46)*(1-IF($C$3520="",0,$C$3520))</f>
        <v>14.936400000000003</v>
      </c>
      <c r="H1724" s="1">
        <f>+_xlfn.XLOOKUP(LISTAS[[#This Row],[ID]],_01_CODIGOS_Y_COSTOS_xlsm[Producto y N°],_01_CODIGOS_Y_COSTOS_xlsm[COSTO],0,0,1)</f>
        <v>0</v>
      </c>
      <c r="I1724" s="115">
        <f>+IFERROR(LISTAS[[#This Row],[VENTA NETA]]/LISTAS[[#This Row],[COSTO]]-1,0)</f>
        <v>0</v>
      </c>
      <c r="J1724" s="33" t="str">
        <f>IFERROR(VLOOKUP(LISTAS[[#This Row],[ID]],_01_CODIGOS_Y_COSTOS_xlsm[[Producto y N°]:[CODIGO]],2,0),"")</f>
        <v>0</v>
      </c>
      <c r="M1724" s="22">
        <v>0</v>
      </c>
      <c r="N1724" s="23">
        <f>+LISTAS[[#This Row],[Precio]]+(LISTAS[[#This Row],[Precio]]*M1724)</f>
        <v>36.880000000000003</v>
      </c>
      <c r="O1724" s="24">
        <f t="shared" si="42"/>
        <v>14.936400000000003</v>
      </c>
      <c r="Q1724" s="21" t="str">
        <f>IFERROR(O1724/LISTAS[[#This Row],[COSTO]]-1,"")</f>
        <v/>
      </c>
      <c r="R1724" t="str">
        <f>+LISTAS[[#This Row],[ID]]</f>
        <v>TERMINALES59</v>
      </c>
      <c r="T1724" s="29"/>
      <c r="U1724" s="25">
        <f>LISTAS[[#This Row],[COSTO]]+(LISTAS[[#This Row],[COSTO]]*T1724)</f>
        <v>0</v>
      </c>
      <c r="V1724" s="30">
        <f>IF(T1724="",0,U1724/LISTAS[[#This Row],[VENTA NETA]]-1)</f>
        <v>0</v>
      </c>
      <c r="X1724" s="25">
        <v>0</v>
      </c>
      <c r="Y1724" s="31" t="str">
        <f>IFERROR(LISTAS[[#This Row],[COSTO]]/X1724-1,"")</f>
        <v/>
      </c>
    </row>
    <row r="1725" spans="1:25" x14ac:dyDescent="0.2">
      <c r="A1725" s="6" t="s">
        <v>2701</v>
      </c>
      <c r="B1725" t="s">
        <v>2645</v>
      </c>
      <c r="C1725">
        <v>60</v>
      </c>
      <c r="D1725" t="s">
        <v>2702</v>
      </c>
      <c r="E1725" s="2">
        <v>50.12</v>
      </c>
      <c r="F1725" s="6" t="str">
        <f>+_xlfn.XLOOKUP(LISTAS[[#This Row],[ID]],_01_CODIGOS_Y_COSTOS_xlsm[Producto y N°],_01_CODIGOS_Y_COSTOS_xlsm[FABRICA],"",0,1)</f>
        <v>METALGRAB</v>
      </c>
      <c r="G1725" s="13">
        <f>LISTAS[[#This Row],[Precio]]*(1-0.46)*(1-IF($C$3520="",0,$C$3520))</f>
        <v>20.2986</v>
      </c>
      <c r="H1725" s="1">
        <f>+_xlfn.XLOOKUP(LISTAS[[#This Row],[ID]],_01_CODIGOS_Y_COSTOS_xlsm[Producto y N°],_01_CODIGOS_Y_COSTOS_xlsm[COSTO],0,0,1)</f>
        <v>11.253399999999999</v>
      </c>
      <c r="I1725" s="115">
        <f>+IFERROR(LISTAS[[#This Row],[VENTA NETA]]/LISTAS[[#This Row],[COSTO]]-1,0)</f>
        <v>0.80377485915367819</v>
      </c>
      <c r="J1725" s="33" t="str">
        <f>IFERROR(VLOOKUP(LISTAS[[#This Row],[ID]],_01_CODIGOS_Y_COSTOS_xlsm[[Producto y N°]:[CODIGO]],2,0),"")</f>
        <v>2.40.2060</v>
      </c>
      <c r="M1725" s="22">
        <v>0</v>
      </c>
      <c r="N1725" s="23">
        <f>+LISTAS[[#This Row],[Precio]]+(LISTAS[[#This Row],[Precio]]*M1725)</f>
        <v>50.12</v>
      </c>
      <c r="O1725" s="24">
        <f t="shared" si="42"/>
        <v>20.2986</v>
      </c>
      <c r="Q1725" s="21">
        <f>IFERROR(O1725/LISTAS[[#This Row],[COSTO]]-1,"")</f>
        <v>0.80377485915367819</v>
      </c>
      <c r="R1725" t="str">
        <f>+LISTAS[[#This Row],[ID]]</f>
        <v>TERMINALES60</v>
      </c>
      <c r="T1725" s="29"/>
      <c r="U1725" s="25">
        <f>LISTAS[[#This Row],[COSTO]]+(LISTAS[[#This Row],[COSTO]]*T1725)</f>
        <v>11.253399999999999</v>
      </c>
      <c r="V1725" s="30">
        <f>IF(T1725="",0,U1725/LISTAS[[#This Row],[VENTA NETA]]-1)</f>
        <v>0</v>
      </c>
      <c r="X1725" s="25">
        <v>9.27</v>
      </c>
      <c r="Y1725" s="31">
        <f>IFERROR(LISTAS[[#This Row],[COSTO]]/X1725-1,"")</f>
        <v>0.21395900755124053</v>
      </c>
    </row>
    <row r="1726" spans="1:25" x14ac:dyDescent="0.2">
      <c r="A1726" s="6" t="s">
        <v>2703</v>
      </c>
      <c r="B1726" t="s">
        <v>2645</v>
      </c>
      <c r="C1726">
        <v>61</v>
      </c>
      <c r="D1726" t="s">
        <v>2704</v>
      </c>
      <c r="E1726" s="2">
        <v>2672.46</v>
      </c>
      <c r="F1726" s="6" t="str">
        <f>+_xlfn.XLOOKUP(LISTAS[[#This Row],[ID]],_01_CODIGOS_Y_COSTOS_xlsm[Producto y N°],_01_CODIGOS_Y_COSTOS_xlsm[FABRICA],"",0,1)</f>
        <v>MAXIFER</v>
      </c>
      <c r="G1726" s="13">
        <f>LISTAS[[#This Row],[Precio]]*(1-0.46)*(1-IF($C$3520="",0,$C$3520))</f>
        <v>1082.3463000000002</v>
      </c>
      <c r="H1726" s="1">
        <f>+_xlfn.XLOOKUP(LISTAS[[#This Row],[ID]],_01_CODIGOS_Y_COSTOS_xlsm[Producto y N°],_01_CODIGOS_Y_COSTOS_xlsm[COSTO],0,0,1)</f>
        <v>0</v>
      </c>
      <c r="I1726" s="115">
        <f>+IFERROR(LISTAS[[#This Row],[VENTA NETA]]/LISTAS[[#This Row],[COSTO]]-1,0)</f>
        <v>0</v>
      </c>
      <c r="J1726" s="33" t="str">
        <f>IFERROR(VLOOKUP(LISTAS[[#This Row],[ID]],_01_CODIGOS_Y_COSTOS_xlsm[[Producto y N°]:[CODIGO]],2,0),"")</f>
        <v>61</v>
      </c>
      <c r="M1726" s="22">
        <v>0</v>
      </c>
      <c r="N1726" s="23">
        <f>+LISTAS[[#This Row],[Precio]]+(LISTAS[[#This Row],[Precio]]*M1726)</f>
        <v>2672.46</v>
      </c>
      <c r="O1726" s="24">
        <f t="shared" si="42"/>
        <v>1082.3463000000002</v>
      </c>
      <c r="Q1726" s="21" t="str">
        <f>IFERROR(O1726/LISTAS[[#This Row],[COSTO]]-1,"")</f>
        <v/>
      </c>
      <c r="R1726" t="str">
        <f>+LISTAS[[#This Row],[ID]]</f>
        <v>TERMINALES61</v>
      </c>
      <c r="T1726" s="29"/>
      <c r="U1726" s="25">
        <f>LISTAS[[#This Row],[COSTO]]+(LISTAS[[#This Row],[COSTO]]*T1726)</f>
        <v>0</v>
      </c>
      <c r="V1726" s="30">
        <f>IF(T1726="",0,U1726/LISTAS[[#This Row],[VENTA NETA]]-1)</f>
        <v>0</v>
      </c>
      <c r="X1726" s="25">
        <v>150</v>
      </c>
      <c r="Y1726" s="31">
        <f>IFERROR(LISTAS[[#This Row],[COSTO]]/X1726-1,"")</f>
        <v>-1</v>
      </c>
    </row>
    <row r="1727" spans="1:25" x14ac:dyDescent="0.2">
      <c r="A1727" s="6" t="s">
        <v>2705</v>
      </c>
      <c r="B1727" t="s">
        <v>2645</v>
      </c>
      <c r="C1727">
        <v>62</v>
      </c>
      <c r="D1727" t="s">
        <v>2706</v>
      </c>
      <c r="E1727" s="2">
        <v>2672.46</v>
      </c>
      <c r="F1727" s="6" t="str">
        <f>+_xlfn.XLOOKUP(LISTAS[[#This Row],[ID]],_01_CODIGOS_Y_COSTOS_xlsm[Producto y N°],_01_CODIGOS_Y_COSTOS_xlsm[FABRICA],"",0,1)</f>
        <v>MAXIFER</v>
      </c>
      <c r="G1727" s="13">
        <f>LISTAS[[#This Row],[Precio]]*(1-0.46)*(1-IF($C$3520="",0,$C$3520))</f>
        <v>1082.3463000000002</v>
      </c>
      <c r="H1727" s="1">
        <f>+_xlfn.XLOOKUP(LISTAS[[#This Row],[ID]],_01_CODIGOS_Y_COSTOS_xlsm[Producto y N°],_01_CODIGOS_Y_COSTOS_xlsm[COSTO],0,0,1)</f>
        <v>0</v>
      </c>
      <c r="I1727" s="115">
        <f>+IFERROR(LISTAS[[#This Row],[VENTA NETA]]/LISTAS[[#This Row],[COSTO]]-1,0)</f>
        <v>0</v>
      </c>
      <c r="J1727" s="33" t="str">
        <f>IFERROR(VLOOKUP(LISTAS[[#This Row],[ID]],_01_CODIGOS_Y_COSTOS_xlsm[[Producto y N°]:[CODIGO]],2,0),"")</f>
        <v>62</v>
      </c>
      <c r="M1727" s="22">
        <v>0</v>
      </c>
      <c r="N1727" s="23">
        <f>+LISTAS[[#This Row],[Precio]]+(LISTAS[[#This Row],[Precio]]*M1727)</f>
        <v>2672.46</v>
      </c>
      <c r="O1727" s="24">
        <f t="shared" si="42"/>
        <v>1082.3463000000002</v>
      </c>
      <c r="Q1727" s="21" t="str">
        <f>IFERROR(O1727/LISTAS[[#This Row],[COSTO]]-1,"")</f>
        <v/>
      </c>
      <c r="R1727" t="str">
        <f>+LISTAS[[#This Row],[ID]]</f>
        <v>TERMINALES62</v>
      </c>
      <c r="T1727" s="29"/>
      <c r="U1727" s="25">
        <f>LISTAS[[#This Row],[COSTO]]+(LISTAS[[#This Row],[COSTO]]*T1727)</f>
        <v>0</v>
      </c>
      <c r="V1727" s="30">
        <f>IF(T1727="",0,U1727/LISTAS[[#This Row],[VENTA NETA]]-1)</f>
        <v>0</v>
      </c>
      <c r="X1727" s="25">
        <v>150</v>
      </c>
      <c r="Y1727" s="31">
        <f>IFERROR(LISTAS[[#This Row],[COSTO]]/X1727-1,"")</f>
        <v>-1</v>
      </c>
    </row>
    <row r="1728" spans="1:25" x14ac:dyDescent="0.2">
      <c r="A1728" s="6" t="s">
        <v>2707</v>
      </c>
      <c r="B1728" t="s">
        <v>2645</v>
      </c>
      <c r="C1728">
        <v>63</v>
      </c>
      <c r="D1728" t="s">
        <v>2708</v>
      </c>
      <c r="E1728" s="2">
        <v>2785.03</v>
      </c>
      <c r="F1728" s="6" t="str">
        <f>+_xlfn.XLOOKUP(LISTAS[[#This Row],[ID]],_01_CODIGOS_Y_COSTOS_xlsm[Producto y N°],_01_CODIGOS_Y_COSTOS_xlsm[FABRICA],"",0,1)</f>
        <v>MAXIFER</v>
      </c>
      <c r="G1728" s="13">
        <f>LISTAS[[#This Row],[Precio]]*(1-0.46)*(1-IF($C$3520="",0,$C$3520))</f>
        <v>1127.9371500000002</v>
      </c>
      <c r="H1728" s="1">
        <f>+_xlfn.XLOOKUP(LISTAS[[#This Row],[ID]],_01_CODIGOS_Y_COSTOS_xlsm[Producto y N°],_01_CODIGOS_Y_COSTOS_xlsm[COSTO],0,0,1)</f>
        <v>0</v>
      </c>
      <c r="I1728" s="115">
        <f>+IFERROR(LISTAS[[#This Row],[VENTA NETA]]/LISTAS[[#This Row],[COSTO]]-1,0)</f>
        <v>0</v>
      </c>
      <c r="J1728" s="33" t="str">
        <f>IFERROR(VLOOKUP(LISTAS[[#This Row],[ID]],_01_CODIGOS_Y_COSTOS_xlsm[[Producto y N°]:[CODIGO]],2,0),"")</f>
        <v>63</v>
      </c>
      <c r="M1728" s="22">
        <v>0</v>
      </c>
      <c r="N1728" s="23">
        <f>+LISTAS[[#This Row],[Precio]]+(LISTAS[[#This Row],[Precio]]*M1728)</f>
        <v>2785.03</v>
      </c>
      <c r="O1728" s="24">
        <f t="shared" si="42"/>
        <v>1127.9371500000002</v>
      </c>
      <c r="Q1728" s="21" t="str">
        <f>IFERROR(O1728/LISTAS[[#This Row],[COSTO]]-1,"")</f>
        <v/>
      </c>
      <c r="R1728" t="str">
        <f>+LISTAS[[#This Row],[ID]]</f>
        <v>TERMINALES63</v>
      </c>
      <c r="T1728" s="29"/>
      <c r="U1728" s="25">
        <f>LISTAS[[#This Row],[COSTO]]+(LISTAS[[#This Row],[COSTO]]*T1728)</f>
        <v>0</v>
      </c>
      <c r="V1728" s="30">
        <f>IF(T1728="",0,U1728/LISTAS[[#This Row],[VENTA NETA]]-1)</f>
        <v>0</v>
      </c>
      <c r="X1728" s="25">
        <v>180</v>
      </c>
      <c r="Y1728" s="31">
        <f>IFERROR(LISTAS[[#This Row],[COSTO]]/X1728-1,"")</f>
        <v>-1</v>
      </c>
    </row>
    <row r="1729" spans="1:25" x14ac:dyDescent="0.2">
      <c r="A1729" s="6" t="s">
        <v>2709</v>
      </c>
      <c r="B1729" t="s">
        <v>2645</v>
      </c>
      <c r="C1729">
        <v>64</v>
      </c>
      <c r="D1729" t="s">
        <v>2710</v>
      </c>
      <c r="E1729" s="2">
        <v>250.59</v>
      </c>
      <c r="F1729" s="6" t="str">
        <f>+_xlfn.XLOOKUP(LISTAS[[#This Row],[ID]],_01_CODIGOS_Y_COSTOS_xlsm[Producto y N°],_01_CODIGOS_Y_COSTOS_xlsm[FABRICA],"",0,1)</f>
        <v>METALGRAB</v>
      </c>
      <c r="G1729" s="13">
        <f>LISTAS[[#This Row],[Precio]]*(1-0.46)*(1-IF($C$3520="",0,$C$3520))</f>
        <v>101.48895</v>
      </c>
      <c r="H1729" s="1">
        <f>+_xlfn.XLOOKUP(LISTAS[[#This Row],[ID]],_01_CODIGOS_Y_COSTOS_xlsm[Producto y N°],_01_CODIGOS_Y_COSTOS_xlsm[COSTO],0,0,1)</f>
        <v>56.267200000000003</v>
      </c>
      <c r="I1729" s="115">
        <f>+IFERROR(LISTAS[[#This Row],[VENTA NETA]]/LISTAS[[#This Row],[COSTO]]-1,0)</f>
        <v>0.80369646970170905</v>
      </c>
      <c r="J1729" s="33" t="str">
        <f>IFERROR(VLOOKUP(LISTAS[[#This Row],[ID]],_01_CODIGOS_Y_COSTOS_xlsm[[Producto y N°]:[CODIGO]],2,0),"")</f>
        <v>1.06.1281</v>
      </c>
      <c r="M1729" s="22">
        <v>0</v>
      </c>
      <c r="N1729" s="23">
        <f>+LISTAS[[#This Row],[Precio]]+(LISTAS[[#This Row],[Precio]]*M1729)</f>
        <v>250.59</v>
      </c>
      <c r="O1729" s="24">
        <f t="shared" si="42"/>
        <v>101.48895</v>
      </c>
      <c r="Q1729" s="21">
        <f>IFERROR(O1729/LISTAS[[#This Row],[COSTO]]-1,"")</f>
        <v>0.80369646970170905</v>
      </c>
      <c r="R1729" t="str">
        <f>+LISTAS[[#This Row],[ID]]</f>
        <v>TERMINALES64</v>
      </c>
      <c r="T1729" s="29"/>
      <c r="U1729" s="25">
        <f>LISTAS[[#This Row],[COSTO]]+(LISTAS[[#This Row],[COSTO]]*T1729)</f>
        <v>56.267200000000003</v>
      </c>
      <c r="V1729" s="30">
        <f>IF(T1729="",0,U1729/LISTAS[[#This Row],[VENTA NETA]]-1)</f>
        <v>0</v>
      </c>
      <c r="X1729" s="25">
        <v>53.045000000000002</v>
      </c>
      <c r="Y1729" s="31">
        <f>IFERROR(LISTAS[[#This Row],[COSTO]]/X1729-1,"")</f>
        <v>6.0744650768215669E-2</v>
      </c>
    </row>
    <row r="1730" spans="1:25" x14ac:dyDescent="0.2">
      <c r="A1730" s="6" t="s">
        <v>2711</v>
      </c>
      <c r="B1730" t="s">
        <v>2645</v>
      </c>
      <c r="C1730">
        <v>65</v>
      </c>
      <c r="D1730" t="s">
        <v>2712</v>
      </c>
      <c r="E1730" s="2">
        <v>424.3</v>
      </c>
      <c r="F1730" s="6" t="str">
        <f>+_xlfn.XLOOKUP(LISTAS[[#This Row],[ID]],_01_CODIGOS_Y_COSTOS_xlsm[Producto y N°],_01_CODIGOS_Y_COSTOS_xlsm[FABRICA],"",0,1)</f>
        <v>METALGRAB</v>
      </c>
      <c r="G1730" s="13">
        <f>LISTAS[[#This Row],[Precio]]*(1-0.46)*(1-IF($C$3520="",0,$C$3520))</f>
        <v>171.8415</v>
      </c>
      <c r="H1730" s="1">
        <f>+_xlfn.XLOOKUP(LISTAS[[#This Row],[ID]],_01_CODIGOS_Y_COSTOS_xlsm[Producto y N°],_01_CODIGOS_Y_COSTOS_xlsm[COSTO],0,0,1)</f>
        <v>95.270600000000002</v>
      </c>
      <c r="I1730" s="115">
        <f>+IFERROR(LISTAS[[#This Row],[VENTA NETA]]/LISTAS[[#This Row],[COSTO]]-1,0)</f>
        <v>0.80372014031611005</v>
      </c>
      <c r="J1730" s="33" t="str">
        <f>IFERROR(VLOOKUP(LISTAS[[#This Row],[ID]],_01_CODIGOS_Y_COSTOS_xlsm[[Producto y N°]:[CODIGO]],2,0),"")</f>
        <v>1.06.1340</v>
      </c>
      <c r="M1730" s="22">
        <v>0</v>
      </c>
      <c r="N1730" s="23">
        <f>+LISTAS[[#This Row],[Precio]]+(LISTAS[[#This Row],[Precio]]*M1730)</f>
        <v>424.3</v>
      </c>
      <c r="O1730" s="24">
        <f t="shared" si="42"/>
        <v>171.8415</v>
      </c>
      <c r="Q1730" s="21">
        <f>IFERROR(O1730/LISTAS[[#This Row],[COSTO]]-1,"")</f>
        <v>0.80372014031611005</v>
      </c>
      <c r="R1730" t="str">
        <f>+LISTAS[[#This Row],[ID]]</f>
        <v>TERMINALES65</v>
      </c>
      <c r="T1730" s="29"/>
      <c r="U1730" s="25">
        <f>LISTAS[[#This Row],[COSTO]]+(LISTAS[[#This Row],[COSTO]]*T1730)</f>
        <v>95.270600000000002</v>
      </c>
      <c r="V1730" s="30">
        <f>IF(T1730="",0,U1730/LISTAS[[#This Row],[VENTA NETA]]-1)</f>
        <v>0</v>
      </c>
      <c r="X1730" s="25">
        <v>84.356999999999999</v>
      </c>
      <c r="Y1730" s="31">
        <f>IFERROR(LISTAS[[#This Row],[COSTO]]/X1730-1,"")</f>
        <v>0.12937397015066932</v>
      </c>
    </row>
    <row r="1731" spans="1:25" x14ac:dyDescent="0.2">
      <c r="A1731" s="6" t="s">
        <v>2713</v>
      </c>
      <c r="B1731" t="s">
        <v>2645</v>
      </c>
      <c r="C1731">
        <v>66</v>
      </c>
      <c r="D1731" t="s">
        <v>2714</v>
      </c>
      <c r="E1731" s="2">
        <v>424.3</v>
      </c>
      <c r="F1731" s="6" t="str">
        <f>+_xlfn.XLOOKUP(LISTAS[[#This Row],[ID]],_01_CODIGOS_Y_COSTOS_xlsm[Producto y N°],_01_CODIGOS_Y_COSTOS_xlsm[FABRICA],"",0,1)</f>
        <v>METALGRAB</v>
      </c>
      <c r="G1731" s="13">
        <f>LISTAS[[#This Row],[Precio]]*(1-0.46)*(1-IF($C$3520="",0,$C$3520))</f>
        <v>171.8415</v>
      </c>
      <c r="H1731" s="1">
        <f>+_xlfn.XLOOKUP(LISTAS[[#This Row],[ID]],_01_CODIGOS_Y_COSTOS_xlsm[Producto y N°],_01_CODIGOS_Y_COSTOS_xlsm[COSTO],0,0,1)</f>
        <v>95.270600000000002</v>
      </c>
      <c r="I1731" s="115">
        <f>+IFERROR(LISTAS[[#This Row],[VENTA NETA]]/LISTAS[[#This Row],[COSTO]]-1,0)</f>
        <v>0.80372014031611005</v>
      </c>
      <c r="J1731" s="33" t="str">
        <f>IFERROR(VLOOKUP(LISTAS[[#This Row],[ID]],_01_CODIGOS_Y_COSTOS_xlsm[[Producto y N°]:[CODIGO]],2,0),"")</f>
        <v>1.06.1343</v>
      </c>
      <c r="M1731" s="22">
        <v>0</v>
      </c>
      <c r="N1731" s="23">
        <f>+LISTAS[[#This Row],[Precio]]+(LISTAS[[#This Row],[Precio]]*M1731)</f>
        <v>424.3</v>
      </c>
      <c r="O1731" s="24">
        <f t="shared" si="42"/>
        <v>171.8415</v>
      </c>
      <c r="Q1731" s="21">
        <f>IFERROR(O1731/LISTAS[[#This Row],[COSTO]]-1,"")</f>
        <v>0.80372014031611005</v>
      </c>
      <c r="R1731" t="str">
        <f>+LISTAS[[#This Row],[ID]]</f>
        <v>TERMINALES66</v>
      </c>
      <c r="T1731" s="29"/>
      <c r="U1731" s="25">
        <f>LISTAS[[#This Row],[COSTO]]+(LISTAS[[#This Row],[COSTO]]*T1731)</f>
        <v>95.270600000000002</v>
      </c>
      <c r="V1731" s="30">
        <f>IF(T1731="",0,U1731/LISTAS[[#This Row],[VENTA NETA]]-1)</f>
        <v>0</v>
      </c>
      <c r="X1731" s="25">
        <v>84.356999999999999</v>
      </c>
      <c r="Y1731" s="31">
        <f>IFERROR(LISTAS[[#This Row],[COSTO]]/X1731-1,"")</f>
        <v>0.12937397015066932</v>
      </c>
    </row>
    <row r="1732" spans="1:25" x14ac:dyDescent="0.2">
      <c r="A1732" s="6" t="s">
        <v>2715</v>
      </c>
      <c r="B1732" t="s">
        <v>2645</v>
      </c>
      <c r="C1732">
        <v>67</v>
      </c>
      <c r="D1732" t="s">
        <v>2716</v>
      </c>
      <c r="E1732" s="2">
        <v>719.31</v>
      </c>
      <c r="F1732" s="6" t="str">
        <f>+_xlfn.XLOOKUP(LISTAS[[#This Row],[ID]],_01_CODIGOS_Y_COSTOS_xlsm[Producto y N°],_01_CODIGOS_Y_COSTOS_xlsm[FABRICA],"",0,1)</f>
        <v>METALGRAB</v>
      </c>
      <c r="G1732" s="13">
        <f>LISTAS[[#This Row],[Precio]]*(1-0.46)*(1-IF($C$3520="",0,$C$3520))</f>
        <v>291.32054999999997</v>
      </c>
      <c r="H1732" s="1">
        <f>+_xlfn.XLOOKUP(LISTAS[[#This Row],[ID]],_01_CODIGOS_Y_COSTOS_xlsm[Producto y N°],_01_CODIGOS_Y_COSTOS_xlsm[COSTO],0,0,1)</f>
        <v>161.51240000000001</v>
      </c>
      <c r="I1732" s="115">
        <f>+IFERROR(LISTAS[[#This Row],[VENTA NETA]]/LISTAS[[#This Row],[COSTO]]-1,0)</f>
        <v>0.80370392613817843</v>
      </c>
      <c r="J1732" s="33" t="str">
        <f>IFERROR(VLOOKUP(LISTAS[[#This Row],[ID]],_01_CODIGOS_Y_COSTOS_xlsm[[Producto y N°]:[CODIGO]],2,0),"")</f>
        <v>1.06.13430</v>
      </c>
      <c r="M1732" s="22">
        <v>0</v>
      </c>
      <c r="N1732" s="23">
        <f>+LISTAS[[#This Row],[Precio]]+(LISTAS[[#This Row],[Precio]]*M1732)</f>
        <v>719.31</v>
      </c>
      <c r="O1732" s="24">
        <f t="shared" si="42"/>
        <v>291.32054999999997</v>
      </c>
      <c r="Q1732" s="21">
        <f>IFERROR(O1732/LISTAS[[#This Row],[COSTO]]-1,"")</f>
        <v>0.80370392613817843</v>
      </c>
      <c r="R1732" t="str">
        <f>+LISTAS[[#This Row],[ID]]</f>
        <v>TERMINALES67</v>
      </c>
      <c r="T1732" s="29"/>
      <c r="U1732" s="25">
        <f>LISTAS[[#This Row],[COSTO]]+(LISTAS[[#This Row],[COSTO]]*T1732)</f>
        <v>161.51240000000001</v>
      </c>
      <c r="V1732" s="30">
        <f>IF(T1732="",0,U1732/LISTAS[[#This Row],[VENTA NETA]]-1)</f>
        <v>0</v>
      </c>
      <c r="X1732" s="25">
        <v>146.054</v>
      </c>
      <c r="Y1732" s="31">
        <f>IFERROR(LISTAS[[#This Row],[COSTO]]/X1732-1,"")</f>
        <v>0.10584030564037961</v>
      </c>
    </row>
    <row r="1733" spans="1:25" x14ac:dyDescent="0.2">
      <c r="A1733" s="6" t="s">
        <v>5747</v>
      </c>
      <c r="B1733" t="s">
        <v>2645</v>
      </c>
      <c r="C1733">
        <v>68</v>
      </c>
      <c r="D1733" t="s">
        <v>5748</v>
      </c>
      <c r="E1733" s="2">
        <v>719.31</v>
      </c>
      <c r="F1733" s="6" t="str">
        <f>+_xlfn.XLOOKUP(LISTAS[[#This Row],[ID]],_01_CODIGOS_Y_COSTOS_xlsm[Producto y N°],_01_CODIGOS_Y_COSTOS_xlsm[FABRICA],"",0,1)</f>
        <v>METALGRAB</v>
      </c>
      <c r="G1733" s="13">
        <f>LISTAS[[#This Row],[Precio]]*(1-0.46)*(1-IF($C$3520="",0,$C$3520))</f>
        <v>291.32054999999997</v>
      </c>
      <c r="H1733" s="1">
        <f>+_xlfn.XLOOKUP(LISTAS[[#This Row],[ID]],_01_CODIGOS_Y_COSTOS_xlsm[Producto y N°],_01_CODIGOS_Y_COSTOS_xlsm[COSTO],0,0,1)</f>
        <v>161.51240000000001</v>
      </c>
      <c r="I1733" s="115">
        <f>+IFERROR(LISTAS[[#This Row],[VENTA NETA]]/LISTAS[[#This Row],[COSTO]]-1,0)</f>
        <v>0.80370392613817843</v>
      </c>
      <c r="J1733" s="33" t="str">
        <f>IFERROR(VLOOKUP(LISTAS[[#This Row],[ID]],_01_CODIGOS_Y_COSTOS_xlsm[[Producto y N°]:[CODIGO]],2,0),"")</f>
        <v>1.06.13435</v>
      </c>
      <c r="M1733" s="22">
        <v>0</v>
      </c>
      <c r="N1733" s="23">
        <f>+LISTAS[[#This Row],[Precio]]+(LISTAS[[#This Row],[Precio]]*M1733)</f>
        <v>719.31</v>
      </c>
      <c r="O1733" s="24">
        <f t="shared" si="42"/>
        <v>291.32054999999997</v>
      </c>
      <c r="Q1733" s="21">
        <f>IFERROR(O1733/LISTAS[[#This Row],[COSTO]]-1,"")</f>
        <v>0.80370392613817843</v>
      </c>
      <c r="R1733" t="str">
        <f>+LISTAS[[#This Row],[ID]]</f>
        <v>TERMINALES68</v>
      </c>
      <c r="T1733" s="29"/>
      <c r="U1733" s="25">
        <f>LISTAS[[#This Row],[COSTO]]+(LISTAS[[#This Row],[COSTO]]*T1733)</f>
        <v>161.51240000000001</v>
      </c>
      <c r="V1733" s="30">
        <f>IF(T1733="",0,U1733/LISTAS[[#This Row],[VENTA NETA]]-1)</f>
        <v>0</v>
      </c>
      <c r="X1733" s="25">
        <v>146.054</v>
      </c>
      <c r="Y1733" s="31">
        <f>IFERROR(LISTAS[[#This Row],[COSTO]]/X1733-1,"")</f>
        <v>0.10584030564037961</v>
      </c>
    </row>
    <row r="1734" spans="1:25" x14ac:dyDescent="0.2">
      <c r="A1734" s="6" t="s">
        <v>5749</v>
      </c>
      <c r="B1734" t="s">
        <v>2645</v>
      </c>
      <c r="C1734">
        <v>69</v>
      </c>
      <c r="D1734" t="s">
        <v>5750</v>
      </c>
      <c r="E1734" s="2">
        <v>719.31</v>
      </c>
      <c r="F1734" s="6" t="str">
        <f>+_xlfn.XLOOKUP(LISTAS[[#This Row],[ID]],_01_CODIGOS_Y_COSTOS_xlsm[Producto y N°],_01_CODIGOS_Y_COSTOS_xlsm[FABRICA],"",0,1)</f>
        <v>METALGRAB</v>
      </c>
      <c r="G1734" s="13">
        <f>LISTAS[[#This Row],[Precio]]*(1-0.46)*(1-IF($C$3520="",0,$C$3520))</f>
        <v>291.32054999999997</v>
      </c>
      <c r="H1734" s="1">
        <f>+_xlfn.XLOOKUP(LISTAS[[#This Row],[ID]],_01_CODIGOS_Y_COSTOS_xlsm[Producto y N°],_01_CODIGOS_Y_COSTOS_xlsm[COSTO],0,0,1)</f>
        <v>161.51240000000001</v>
      </c>
      <c r="I1734" s="115">
        <f>+IFERROR(LISTAS[[#This Row],[VENTA NETA]]/LISTAS[[#This Row],[COSTO]]-1,0)</f>
        <v>0.80370392613817843</v>
      </c>
      <c r="J1734" s="33" t="str">
        <f>IFERROR(VLOOKUP(LISTAS[[#This Row],[ID]],_01_CODIGOS_Y_COSTOS_xlsm[[Producto y N°]:[CODIGO]],2,0),"")</f>
        <v>1.06.13440</v>
      </c>
      <c r="M1734" s="22">
        <v>0</v>
      </c>
      <c r="N1734" s="23">
        <f>+LISTAS[[#This Row],[Precio]]+(LISTAS[[#This Row],[Precio]]*M1734)</f>
        <v>719.31</v>
      </c>
      <c r="O1734" s="24">
        <f t="shared" si="42"/>
        <v>291.32054999999997</v>
      </c>
      <c r="Q1734" s="21">
        <f>IFERROR(O1734/LISTAS[[#This Row],[COSTO]]-1,"")</f>
        <v>0.80370392613817843</v>
      </c>
      <c r="R1734" t="str">
        <f>+LISTAS[[#This Row],[ID]]</f>
        <v>TERMINALES69</v>
      </c>
      <c r="T1734" s="29"/>
      <c r="U1734" s="25">
        <f>LISTAS[[#This Row],[COSTO]]+(LISTAS[[#This Row],[COSTO]]*T1734)</f>
        <v>161.51240000000001</v>
      </c>
      <c r="V1734" s="30">
        <f>IF(T1734="",0,U1734/LISTAS[[#This Row],[VENTA NETA]]-1)</f>
        <v>0</v>
      </c>
      <c r="X1734" s="25">
        <v>146.054</v>
      </c>
      <c r="Y1734" s="31">
        <f>IFERROR(LISTAS[[#This Row],[COSTO]]/X1734-1,"")</f>
        <v>0.10584030564037961</v>
      </c>
    </row>
    <row r="1735" spans="1:25" x14ac:dyDescent="0.2">
      <c r="A1735" s="6" t="s">
        <v>2717</v>
      </c>
      <c r="B1735" t="s">
        <v>2645</v>
      </c>
      <c r="C1735">
        <v>70</v>
      </c>
      <c r="D1735" t="s">
        <v>2718</v>
      </c>
      <c r="E1735" s="2">
        <v>726.14</v>
      </c>
      <c r="F1735" s="6" t="str">
        <f>+_xlfn.XLOOKUP(LISTAS[[#This Row],[ID]],_01_CODIGOS_Y_COSTOS_xlsm[Producto y N°],_01_CODIGOS_Y_COSTOS_xlsm[FABRICA],"",0,1)</f>
        <v>METALGRAB</v>
      </c>
      <c r="G1735" s="13">
        <f>LISTAS[[#This Row],[Precio]]*(1-0.46)*(1-IF($C$3520="",0,$C$3520))</f>
        <v>294.08670000000001</v>
      </c>
      <c r="H1735" s="1">
        <f>+_xlfn.XLOOKUP(LISTAS[[#This Row],[ID]],_01_CODIGOS_Y_COSTOS_xlsm[Producto y N°],_01_CODIGOS_Y_COSTOS_xlsm[COSTO],0,0,1)</f>
        <v>163.047</v>
      </c>
      <c r="I1735" s="115">
        <f>+IFERROR(LISTAS[[#This Row],[VENTA NETA]]/LISTAS[[#This Row],[COSTO]]-1,0)</f>
        <v>0.80369280023551504</v>
      </c>
      <c r="J1735" s="33" t="str">
        <f>IFERROR(VLOOKUP(LISTAS[[#This Row],[ID]],_01_CODIGOS_Y_COSTOS_xlsm[[Producto y N°]:[CODIGO]],2,0),"")</f>
        <v>1.06.13465</v>
      </c>
      <c r="M1735" s="22">
        <v>0</v>
      </c>
      <c r="N1735" s="23">
        <f>+LISTAS[[#This Row],[Precio]]+(LISTAS[[#This Row],[Precio]]*M1735)</f>
        <v>726.14</v>
      </c>
      <c r="O1735" s="24">
        <f t="shared" si="42"/>
        <v>294.08670000000001</v>
      </c>
      <c r="Q1735" s="21">
        <f>IFERROR(O1735/LISTAS[[#This Row],[COSTO]]-1,"")</f>
        <v>0.80369280023551504</v>
      </c>
      <c r="R1735" t="str">
        <f>+LISTAS[[#This Row],[ID]]</f>
        <v>TERMINALES70</v>
      </c>
      <c r="T1735" s="29"/>
      <c r="U1735" s="25">
        <f>LISTAS[[#This Row],[COSTO]]+(LISTAS[[#This Row],[COSTO]]*T1735)</f>
        <v>163.047</v>
      </c>
      <c r="V1735" s="30">
        <f>IF(T1735="",0,U1735/LISTAS[[#This Row],[VENTA NETA]]-1)</f>
        <v>0</v>
      </c>
      <c r="X1735" s="25">
        <v>147.49600000000001</v>
      </c>
      <c r="Y1735" s="31">
        <f>IFERROR(LISTAS[[#This Row],[COSTO]]/X1735-1,"")</f>
        <v>0.10543336768454736</v>
      </c>
    </row>
    <row r="1736" spans="1:25" x14ac:dyDescent="0.2">
      <c r="A1736" s="6" t="s">
        <v>5751</v>
      </c>
      <c r="B1736" t="s">
        <v>2645</v>
      </c>
      <c r="C1736">
        <v>71</v>
      </c>
      <c r="D1736" t="s">
        <v>5752</v>
      </c>
      <c r="E1736" s="2">
        <v>732.41</v>
      </c>
      <c r="F1736" s="6" t="str">
        <f>+_xlfn.XLOOKUP(LISTAS[[#This Row],[ID]],_01_CODIGOS_Y_COSTOS_xlsm[Producto y N°],_01_CODIGOS_Y_COSTOS_xlsm[FABRICA],"",0,1)</f>
        <v>METALGRAB</v>
      </c>
      <c r="G1736" s="13">
        <f>LISTAS[[#This Row],[Precio]]*(1-0.46)*(1-IF($C$3520="",0,$C$3520))</f>
        <v>296.62604999999996</v>
      </c>
      <c r="H1736" s="1">
        <f>+_xlfn.XLOOKUP(LISTAS[[#This Row],[ID]],_01_CODIGOS_Y_COSTOS_xlsm[Producto y N°],_01_CODIGOS_Y_COSTOS_xlsm[COSTO],0,0,1)</f>
        <v>164.4537</v>
      </c>
      <c r="I1736" s="115">
        <f>+IFERROR(LISTAS[[#This Row],[VENTA NETA]]/LISTAS[[#This Row],[COSTO]]-1,0)</f>
        <v>0.80370554143810669</v>
      </c>
      <c r="J1736" s="33" t="str">
        <f>IFERROR(VLOOKUP(LISTAS[[#This Row],[ID]],_01_CODIGOS_Y_COSTOS_xlsm[[Producto y N°]:[CODIGO]],2,0),"")</f>
        <v>1.06.13470</v>
      </c>
      <c r="M1736" s="22">
        <v>0</v>
      </c>
      <c r="N1736" s="23">
        <f>+LISTAS[[#This Row],[Precio]]+(LISTAS[[#This Row],[Precio]]*M1736)</f>
        <v>732.41</v>
      </c>
      <c r="O1736" s="24">
        <f t="shared" si="42"/>
        <v>296.62604999999996</v>
      </c>
      <c r="Q1736" s="21">
        <f>IFERROR(O1736/LISTAS[[#This Row],[COSTO]]-1,"")</f>
        <v>0.80370554143810669</v>
      </c>
      <c r="R1736" t="str">
        <f>+LISTAS[[#This Row],[ID]]</f>
        <v>TERMINALES71</v>
      </c>
      <c r="T1736" s="29"/>
      <c r="U1736" s="25">
        <f>LISTAS[[#This Row],[COSTO]]+(LISTAS[[#This Row],[COSTO]]*T1736)</f>
        <v>164.4537</v>
      </c>
      <c r="V1736" s="30">
        <f>IF(T1736="",0,U1736/LISTAS[[#This Row],[VENTA NETA]]-1)</f>
        <v>0</v>
      </c>
      <c r="X1736" s="25">
        <v>148.62899999999999</v>
      </c>
      <c r="Y1736" s="31">
        <f>IFERROR(LISTAS[[#This Row],[COSTO]]/X1736-1,"")</f>
        <v>0.10647114627697163</v>
      </c>
    </row>
    <row r="1737" spans="1:25" x14ac:dyDescent="0.2">
      <c r="A1737" s="6" t="s">
        <v>5753</v>
      </c>
      <c r="B1737" t="s">
        <v>2645</v>
      </c>
      <c r="C1737">
        <v>72</v>
      </c>
      <c r="D1737" t="s">
        <v>5754</v>
      </c>
      <c r="E1737" s="2">
        <v>732.41</v>
      </c>
      <c r="F1737" s="6" t="str">
        <f>+_xlfn.XLOOKUP(LISTAS[[#This Row],[ID]],_01_CODIGOS_Y_COSTOS_xlsm[Producto y N°],_01_CODIGOS_Y_COSTOS_xlsm[FABRICA],"",0,1)</f>
        <v>METALGRAB</v>
      </c>
      <c r="G1737" s="13">
        <f>LISTAS[[#This Row],[Precio]]*(1-0.46)*(1-IF($C$3520="",0,$C$3520))</f>
        <v>296.62604999999996</v>
      </c>
      <c r="H1737" s="1">
        <f>+_xlfn.XLOOKUP(LISTAS[[#This Row],[ID]],_01_CODIGOS_Y_COSTOS_xlsm[Producto y N°],_01_CODIGOS_Y_COSTOS_xlsm[COSTO],0,0,1)</f>
        <v>164.4537</v>
      </c>
      <c r="I1737" s="115">
        <f>+IFERROR(LISTAS[[#This Row],[VENTA NETA]]/LISTAS[[#This Row],[COSTO]]-1,0)</f>
        <v>0.80370554143810669</v>
      </c>
      <c r="J1737" s="33" t="str">
        <f>IFERROR(VLOOKUP(LISTAS[[#This Row],[ID]],_01_CODIGOS_Y_COSTOS_xlsm[[Producto y N°]:[CODIGO]],2,0),"")</f>
        <v>1.06.13475</v>
      </c>
      <c r="M1737" s="22">
        <v>0</v>
      </c>
      <c r="N1737" s="23">
        <f>+LISTAS[[#This Row],[Precio]]+(LISTAS[[#This Row],[Precio]]*M1737)</f>
        <v>732.41</v>
      </c>
      <c r="O1737" s="24">
        <f t="shared" si="42"/>
        <v>296.62604999999996</v>
      </c>
      <c r="Q1737" s="21">
        <f>IFERROR(O1737/LISTAS[[#This Row],[COSTO]]-1,"")</f>
        <v>0.80370554143810669</v>
      </c>
      <c r="R1737" t="str">
        <f>+LISTAS[[#This Row],[ID]]</f>
        <v>TERMINALES72</v>
      </c>
      <c r="T1737" s="29"/>
      <c r="U1737" s="25">
        <f>LISTAS[[#This Row],[COSTO]]+(LISTAS[[#This Row],[COSTO]]*T1737)</f>
        <v>164.4537</v>
      </c>
      <c r="V1737" s="30">
        <f>IF(T1737="",0,U1737/LISTAS[[#This Row],[VENTA NETA]]-1)</f>
        <v>0</v>
      </c>
      <c r="X1737" s="25">
        <v>148.62899999999999</v>
      </c>
      <c r="Y1737" s="31">
        <f>IFERROR(LISTAS[[#This Row],[COSTO]]/X1737-1,"")</f>
        <v>0.10647114627697163</v>
      </c>
    </row>
    <row r="1738" spans="1:25" x14ac:dyDescent="0.2">
      <c r="A1738" s="6" t="s">
        <v>5755</v>
      </c>
      <c r="B1738" t="s">
        <v>2645</v>
      </c>
      <c r="C1738">
        <v>73</v>
      </c>
      <c r="D1738" t="s">
        <v>5756</v>
      </c>
      <c r="E1738" s="2">
        <v>1016.6</v>
      </c>
      <c r="F1738" s="6" t="str">
        <f>+_xlfn.XLOOKUP(LISTAS[[#This Row],[ID]],_01_CODIGOS_Y_COSTOS_xlsm[Producto y N°],_01_CODIGOS_Y_COSTOS_xlsm[FABRICA],"",0,1)</f>
        <v>METALGRAB</v>
      </c>
      <c r="G1738" s="13">
        <f>LISTAS[[#This Row],[Precio]]*(1-0.46)*(1-IF($C$3520="",0,$C$3520))</f>
        <v>411.72300000000007</v>
      </c>
      <c r="H1738" s="1">
        <f>+_xlfn.XLOOKUP(LISTAS[[#This Row],[ID]],_01_CODIGOS_Y_COSTOS_xlsm[Producto y N°],_01_CODIGOS_Y_COSTOS_xlsm[COSTO],0,0,1)</f>
        <v>228.26580000000001</v>
      </c>
      <c r="I1738" s="115">
        <f>+IFERROR(LISTAS[[#This Row],[VENTA NETA]]/LISTAS[[#This Row],[COSTO]]-1,0)</f>
        <v>0.80369989722507729</v>
      </c>
      <c r="J1738" s="33" t="str">
        <f>IFERROR(VLOOKUP(LISTAS[[#This Row],[ID]],_01_CODIGOS_Y_COSTOS_xlsm[[Producto y N°]:[CODIGO]],2,0),"")</f>
        <v>1.06.13480</v>
      </c>
      <c r="M1738" s="22">
        <v>0</v>
      </c>
      <c r="N1738" s="23">
        <f>+LISTAS[[#This Row],[Precio]]+(LISTAS[[#This Row],[Precio]]*M1738)</f>
        <v>1016.6</v>
      </c>
      <c r="O1738" s="24">
        <f t="shared" si="42"/>
        <v>411.72300000000007</v>
      </c>
      <c r="Q1738" s="21">
        <f>IFERROR(O1738/LISTAS[[#This Row],[COSTO]]-1,"")</f>
        <v>0.80369989722507729</v>
      </c>
      <c r="R1738" t="str">
        <f>+LISTAS[[#This Row],[ID]]</f>
        <v>TERMINALES73</v>
      </c>
      <c r="T1738" s="29"/>
      <c r="U1738" s="25">
        <f>LISTAS[[#This Row],[COSTO]]+(LISTAS[[#This Row],[COSTO]]*T1738)</f>
        <v>228.26580000000001</v>
      </c>
      <c r="V1738" s="30">
        <f>IF(T1738="",0,U1738/LISTAS[[#This Row],[VENTA NETA]]-1)</f>
        <v>0</v>
      </c>
      <c r="X1738" s="25">
        <v>206.41200000000001</v>
      </c>
      <c r="Y1738" s="31">
        <f>IFERROR(LISTAS[[#This Row],[COSTO]]/X1738-1,"")</f>
        <v>0.10587465845009003</v>
      </c>
    </row>
    <row r="1739" spans="1:25" x14ac:dyDescent="0.2">
      <c r="A1739" s="6" t="s">
        <v>2719</v>
      </c>
      <c r="B1739" t="s">
        <v>2645</v>
      </c>
      <c r="C1739">
        <v>74</v>
      </c>
      <c r="D1739" t="s">
        <v>2720</v>
      </c>
      <c r="E1739" s="2">
        <v>1016.6</v>
      </c>
      <c r="F1739" s="6" t="str">
        <f>+_xlfn.XLOOKUP(LISTAS[[#This Row],[ID]],_01_CODIGOS_Y_COSTOS_xlsm[Producto y N°],_01_CODIGOS_Y_COSTOS_xlsm[FABRICA],"",0,1)</f>
        <v>METALGRAB</v>
      </c>
      <c r="G1739" s="13">
        <f>LISTAS[[#This Row],[Precio]]*(1-0.46)*(1-IF($C$3520="",0,$C$3520))</f>
        <v>411.72300000000007</v>
      </c>
      <c r="H1739" s="1">
        <f>+_xlfn.XLOOKUP(LISTAS[[#This Row],[ID]],_01_CODIGOS_Y_COSTOS_xlsm[Producto y N°],_01_CODIGOS_Y_COSTOS_xlsm[COSTO],0,0,1)</f>
        <v>228.26580000000001</v>
      </c>
      <c r="I1739" s="115">
        <f>+IFERROR(LISTAS[[#This Row],[VENTA NETA]]/LISTAS[[#This Row],[COSTO]]-1,0)</f>
        <v>0.80369989722507729</v>
      </c>
      <c r="J1739" s="33" t="str">
        <f>IFERROR(VLOOKUP(LISTAS[[#This Row],[ID]],_01_CODIGOS_Y_COSTOS_xlsm[[Producto y N°]:[CODIGO]],2,0),"")</f>
        <v>1.06.13485</v>
      </c>
      <c r="M1739" s="22">
        <v>0</v>
      </c>
      <c r="N1739" s="23">
        <f>+LISTAS[[#This Row],[Precio]]+(LISTAS[[#This Row],[Precio]]*M1739)</f>
        <v>1016.6</v>
      </c>
      <c r="O1739" s="24">
        <f t="shared" si="42"/>
        <v>411.72300000000007</v>
      </c>
      <c r="Q1739" s="21">
        <f>IFERROR(O1739/LISTAS[[#This Row],[COSTO]]-1,"")</f>
        <v>0.80369989722507729</v>
      </c>
      <c r="R1739" t="str">
        <f>+LISTAS[[#This Row],[ID]]</f>
        <v>TERMINALES74</v>
      </c>
      <c r="T1739" s="29"/>
      <c r="U1739" s="25">
        <f>LISTAS[[#This Row],[COSTO]]+(LISTAS[[#This Row],[COSTO]]*T1739)</f>
        <v>228.26580000000001</v>
      </c>
      <c r="V1739" s="30">
        <f>IF(T1739="",0,U1739/LISTAS[[#This Row],[VENTA NETA]]-1)</f>
        <v>0</v>
      </c>
      <c r="X1739" s="25">
        <v>206.41200000000001</v>
      </c>
      <c r="Y1739" s="31">
        <f>IFERROR(LISTAS[[#This Row],[COSTO]]/X1739-1,"")</f>
        <v>0.10587465845009003</v>
      </c>
    </row>
    <row r="1740" spans="1:25" x14ac:dyDescent="0.2">
      <c r="A1740" s="6" t="s">
        <v>2721</v>
      </c>
      <c r="B1740" t="s">
        <v>2645</v>
      </c>
      <c r="C1740">
        <v>75</v>
      </c>
      <c r="D1740" t="s">
        <v>2722</v>
      </c>
      <c r="E1740" s="2">
        <v>1012.04</v>
      </c>
      <c r="F1740" s="6" t="str">
        <f>+_xlfn.XLOOKUP(LISTAS[[#This Row],[ID]],_01_CODIGOS_Y_COSTOS_xlsm[Producto y N°],_01_CODIGOS_Y_COSTOS_xlsm[FABRICA],"",0,1)</f>
        <v>METALGRAB</v>
      </c>
      <c r="G1740" s="13">
        <f>LISTAS[[#This Row],[Precio]]*(1-0.46)*(1-IF($C$3520="",0,$C$3520))</f>
        <v>409.87620000000004</v>
      </c>
      <c r="H1740" s="1">
        <f>+_xlfn.XLOOKUP(LISTAS[[#This Row],[ID]],_01_CODIGOS_Y_COSTOS_xlsm[Producto y N°],_01_CODIGOS_Y_COSTOS_xlsm[COSTO],0,0,1)</f>
        <v>227.24279999999999</v>
      </c>
      <c r="I1740" s="115">
        <f>+IFERROR(LISTAS[[#This Row],[VENTA NETA]]/LISTAS[[#This Row],[COSTO]]-1,0)</f>
        <v>0.80369279026662266</v>
      </c>
      <c r="J1740" s="33" t="str">
        <f>IFERROR(VLOOKUP(LISTAS[[#This Row],[ID]],_01_CODIGOS_Y_COSTOS_xlsm[[Producto y N°]:[CODIGO]],2,0),"")</f>
        <v>1.06.13490</v>
      </c>
      <c r="M1740" s="22">
        <v>0</v>
      </c>
      <c r="N1740" s="23">
        <f>+LISTAS[[#This Row],[Precio]]+(LISTAS[[#This Row],[Precio]]*M1740)</f>
        <v>1012.04</v>
      </c>
      <c r="O1740" s="24">
        <f t="shared" si="42"/>
        <v>409.87620000000004</v>
      </c>
      <c r="Q1740" s="21">
        <f>IFERROR(O1740/LISTAS[[#This Row],[COSTO]]-1,"")</f>
        <v>0.80369279026662266</v>
      </c>
      <c r="R1740" t="str">
        <f>+LISTAS[[#This Row],[ID]]</f>
        <v>TERMINALES75</v>
      </c>
      <c r="T1740" s="29"/>
      <c r="U1740" s="25">
        <f>LISTAS[[#This Row],[COSTO]]+(LISTAS[[#This Row],[COSTO]]*T1740)</f>
        <v>227.24279999999999</v>
      </c>
      <c r="V1740" s="30">
        <f>IF(T1740="",0,U1740/LISTAS[[#This Row],[VENTA NETA]]-1)</f>
        <v>0</v>
      </c>
      <c r="X1740" s="25">
        <v>205.58799999999999</v>
      </c>
      <c r="Y1740" s="31">
        <f>IFERROR(LISTAS[[#This Row],[COSTO]]/X1740-1,"")</f>
        <v>0.10533105045041546</v>
      </c>
    </row>
    <row r="1741" spans="1:25" x14ac:dyDescent="0.2">
      <c r="A1741" s="6" t="s">
        <v>2723</v>
      </c>
      <c r="B1741" t="s">
        <v>2645</v>
      </c>
      <c r="C1741">
        <v>1</v>
      </c>
      <c r="D1741" t="s">
        <v>2724</v>
      </c>
      <c r="E1741" s="2">
        <v>872.09</v>
      </c>
      <c r="F1741" s="6" t="str">
        <f>+_xlfn.XLOOKUP(LISTAS[[#This Row],[ID]],_01_CODIGOS_Y_COSTOS_xlsm[Producto y N°],_01_CODIGOS_Y_COSTOS_xlsm[FABRICA],"",0,1)</f>
        <v>LCT</v>
      </c>
      <c r="G1741" s="13">
        <f>LISTAS[[#This Row],[Precio]]*(1-0.46)*(1-IF($C$3520="",0,$C$3520))</f>
        <v>353.19645000000003</v>
      </c>
      <c r="H1741" s="1">
        <f>+_xlfn.XLOOKUP(LISTAS[[#This Row],[ID]],_01_CODIGOS_Y_COSTOS_xlsm[Producto y N°],_01_CODIGOS_Y_COSTOS_xlsm[COSTO],0,0,1)</f>
        <v>225.964</v>
      </c>
      <c r="I1741" s="115">
        <f>+IFERROR(LISTAS[[#This Row],[VENTA NETA]]/LISTAS[[#This Row],[COSTO]]-1,0)</f>
        <v>0.5630651342691757</v>
      </c>
      <c r="J1741" s="33" t="str">
        <f>IFERROR(VLOOKUP(LISTAS[[#This Row],[ID]],_01_CODIGOS_Y_COSTOS_xlsm[[Producto y N°]:[CODIGO]],2,0),"")</f>
        <v>2004</v>
      </c>
      <c r="M1741" s="22">
        <v>0.25</v>
      </c>
      <c r="N1741" s="23">
        <f>+LISTAS[[#This Row],[Precio]]+(LISTAS[[#This Row],[Precio]]*M1741)</f>
        <v>1090.1125</v>
      </c>
      <c r="O1741" s="24">
        <f t="shared" si="42"/>
        <v>441.49556250000001</v>
      </c>
      <c r="Q1741" s="21">
        <f>IFERROR(O1741/LISTAS[[#This Row],[COSTO]]-1,"")</f>
        <v>0.95383141783646952</v>
      </c>
      <c r="R1741" t="str">
        <f>+LISTAS[[#This Row],[ID]]</f>
        <v>TERMINALES1</v>
      </c>
      <c r="T1741" s="29"/>
      <c r="U1741" s="25">
        <f>LISTAS[[#This Row],[COSTO]]+(LISTAS[[#This Row],[COSTO]]*T1741)</f>
        <v>225.964</v>
      </c>
      <c r="V1741" s="30">
        <f>IF(T1741="",0,U1741/LISTAS[[#This Row],[VENTA NETA]]-1)</f>
        <v>0</v>
      </c>
      <c r="X1741" s="25">
        <v>49.801499999999997</v>
      </c>
      <c r="Y1741" s="31">
        <f>IFERROR(LISTAS[[#This Row],[COSTO]]/X1741-1,"")</f>
        <v>3.5372930534220863</v>
      </c>
    </row>
    <row r="1742" spans="1:25" x14ac:dyDescent="0.2">
      <c r="A1742" s="6" t="s">
        <v>2725</v>
      </c>
      <c r="B1742" t="s">
        <v>2645</v>
      </c>
      <c r="C1742">
        <v>2</v>
      </c>
      <c r="D1742" t="s">
        <v>2726</v>
      </c>
      <c r="E1742" s="2">
        <v>872.09</v>
      </c>
      <c r="F1742" s="6" t="str">
        <f>+_xlfn.XLOOKUP(LISTAS[[#This Row],[ID]],_01_CODIGOS_Y_COSTOS_xlsm[Producto y N°],_01_CODIGOS_Y_COSTOS_xlsm[FABRICA],"",0,1)</f>
        <v>LCT</v>
      </c>
      <c r="G1742" s="13">
        <f>LISTAS[[#This Row],[Precio]]*(1-0.46)*(1-IF($C$3520="",0,$C$3520))</f>
        <v>353.19645000000003</v>
      </c>
      <c r="H1742" s="1">
        <f>+_xlfn.XLOOKUP(LISTAS[[#This Row],[ID]],_01_CODIGOS_Y_COSTOS_xlsm[Producto y N°],_01_CODIGOS_Y_COSTOS_xlsm[COSTO],0,0,1)</f>
        <v>220.88</v>
      </c>
      <c r="I1742" s="115">
        <f>+IFERROR(LISTAS[[#This Row],[VENTA NETA]]/LISTAS[[#This Row],[COSTO]]-1,0)</f>
        <v>0.59904224013038765</v>
      </c>
      <c r="J1742" s="33" t="str">
        <f>IFERROR(VLOOKUP(LISTAS[[#This Row],[ID]],_01_CODIGOS_Y_COSTOS_xlsm[[Producto y N°]:[CODIGO]],2,0),"")</f>
        <v>2005</v>
      </c>
      <c r="M1742" s="22">
        <v>0.25</v>
      </c>
      <c r="N1742" s="23">
        <f>+LISTAS[[#This Row],[Precio]]+(LISTAS[[#This Row],[Precio]]*M1742)</f>
        <v>1090.1125</v>
      </c>
      <c r="O1742" s="24">
        <f t="shared" si="42"/>
        <v>441.49556250000001</v>
      </c>
      <c r="Q1742" s="21">
        <f>IFERROR(O1742/LISTAS[[#This Row],[COSTO]]-1,"")</f>
        <v>0.99880280016298451</v>
      </c>
      <c r="R1742" t="str">
        <f>+LISTAS[[#This Row],[ID]]</f>
        <v>TERMINALES2</v>
      </c>
      <c r="T1742" s="29"/>
      <c r="U1742" s="25">
        <f>LISTAS[[#This Row],[COSTO]]+(LISTAS[[#This Row],[COSTO]]*T1742)</f>
        <v>220.88</v>
      </c>
      <c r="V1742" s="30">
        <f>IF(T1742="",0,U1742/LISTAS[[#This Row],[VENTA NETA]]-1)</f>
        <v>0</v>
      </c>
      <c r="X1742" s="25">
        <v>96.301500000000004</v>
      </c>
      <c r="Y1742" s="31">
        <f>IFERROR(LISTAS[[#This Row],[COSTO]]/X1742-1,"")</f>
        <v>1.2936299019226074</v>
      </c>
    </row>
    <row r="1743" spans="1:25" x14ac:dyDescent="0.2">
      <c r="A1743" s="6" t="s">
        <v>2727</v>
      </c>
      <c r="B1743" t="s">
        <v>2645</v>
      </c>
      <c r="C1743">
        <v>3</v>
      </c>
      <c r="D1743" t="s">
        <v>2728</v>
      </c>
      <c r="E1743" s="2">
        <v>976.77</v>
      </c>
      <c r="F1743" s="6" t="str">
        <f>+_xlfn.XLOOKUP(LISTAS[[#This Row],[ID]],_01_CODIGOS_Y_COSTOS_xlsm[Producto y N°],_01_CODIGOS_Y_COSTOS_xlsm[FABRICA],"",0,1)</f>
        <v>LCT</v>
      </c>
      <c r="G1743" s="13">
        <f>LISTAS[[#This Row],[Precio]]*(1-0.46)*(1-IF($C$3520="",0,$C$3520))</f>
        <v>395.59185000000002</v>
      </c>
      <c r="H1743" s="1">
        <f>+_xlfn.XLOOKUP(LISTAS[[#This Row],[ID]],_01_CODIGOS_Y_COSTOS_xlsm[Producto y N°],_01_CODIGOS_Y_COSTOS_xlsm[COSTO],0,0,1)</f>
        <v>228.50399999999999</v>
      </c>
      <c r="I1743" s="115">
        <f>+IFERROR(LISTAS[[#This Row],[VENTA NETA]]/LISTAS[[#This Row],[COSTO]]-1,0)</f>
        <v>0.7312250551412669</v>
      </c>
      <c r="J1743" s="33" t="str">
        <f>IFERROR(VLOOKUP(LISTAS[[#This Row],[ID]],_01_CODIGOS_Y_COSTOS_xlsm[[Producto y N°]:[CODIGO]],2,0),"")</f>
        <v>2006</v>
      </c>
      <c r="M1743" s="22">
        <v>0.05</v>
      </c>
      <c r="N1743" s="23">
        <f>+LISTAS[[#This Row],[Precio]]+(LISTAS[[#This Row],[Precio]]*M1743)</f>
        <v>1025.6085</v>
      </c>
      <c r="O1743" s="24">
        <f t="shared" si="42"/>
        <v>415.37144250000006</v>
      </c>
      <c r="Q1743" s="21">
        <f>IFERROR(O1743/LISTAS[[#This Row],[COSTO]]-1,"")</f>
        <v>0.81778630789833029</v>
      </c>
      <c r="R1743" t="str">
        <f>+LISTAS[[#This Row],[ID]]</f>
        <v>TERMINALES3</v>
      </c>
      <c r="T1743" s="29"/>
      <c r="U1743" s="25">
        <f>LISTAS[[#This Row],[COSTO]]+(LISTAS[[#This Row],[COSTO]]*T1743)</f>
        <v>228.50399999999999</v>
      </c>
      <c r="V1743" s="30">
        <f>IF(T1743="",0,U1743/LISTAS[[#This Row],[VENTA NETA]]-1)</f>
        <v>0</v>
      </c>
      <c r="X1743" s="25">
        <v>142.8015</v>
      </c>
      <c r="Y1743" s="31">
        <f>IFERROR(LISTAS[[#This Row],[COSTO]]/X1743-1,"")</f>
        <v>0.60015125891534749</v>
      </c>
    </row>
    <row r="1744" spans="1:25" x14ac:dyDescent="0.2">
      <c r="A1744" s="6" t="s">
        <v>2729</v>
      </c>
      <c r="B1744" t="s">
        <v>2645</v>
      </c>
      <c r="C1744">
        <v>4</v>
      </c>
      <c r="D1744" t="s">
        <v>2730</v>
      </c>
      <c r="E1744" s="2">
        <v>1023.29</v>
      </c>
      <c r="F1744" s="6" t="str">
        <f>+_xlfn.XLOOKUP(LISTAS[[#This Row],[ID]],_01_CODIGOS_Y_COSTOS_xlsm[Producto y N°],_01_CODIGOS_Y_COSTOS_xlsm[FABRICA],"",0,1)</f>
        <v>LCT</v>
      </c>
      <c r="G1744" s="13">
        <f>LISTAS[[#This Row],[Precio]]*(1-0.46)*(1-IF($C$3520="",0,$C$3520))</f>
        <v>414.43245000000002</v>
      </c>
      <c r="H1744" s="1">
        <f>+_xlfn.XLOOKUP(LISTAS[[#This Row],[ID]],_01_CODIGOS_Y_COSTOS_xlsm[Producto y N°],_01_CODIGOS_Y_COSTOS_xlsm[COSTO],0,0,1)</f>
        <v>235.048</v>
      </c>
      <c r="I1744" s="115">
        <f>+IFERROR(LISTAS[[#This Row],[VENTA NETA]]/LISTAS[[#This Row],[COSTO]]-1,0)</f>
        <v>0.76318220108233215</v>
      </c>
      <c r="J1744" s="33" t="str">
        <f>IFERROR(VLOOKUP(LISTAS[[#This Row],[ID]],_01_CODIGOS_Y_COSTOS_xlsm[[Producto y N°]:[CODIGO]],2,0),"")</f>
        <v>2007</v>
      </c>
      <c r="M1744" s="22">
        <v>0</v>
      </c>
      <c r="N1744" s="23">
        <f>+LISTAS[[#This Row],[Precio]]+(LISTAS[[#This Row],[Precio]]*M1744)</f>
        <v>1023.29</v>
      </c>
      <c r="O1744" s="24">
        <f t="shared" si="42"/>
        <v>414.43245000000002</v>
      </c>
      <c r="Q1744" s="21">
        <f>IFERROR(O1744/LISTAS[[#This Row],[COSTO]]-1,"")</f>
        <v>0.76318220108233215</v>
      </c>
      <c r="R1744" t="str">
        <f>+LISTAS[[#This Row],[ID]]</f>
        <v>TERMINALES4</v>
      </c>
      <c r="T1744" s="29"/>
      <c r="U1744" s="25">
        <f>LISTAS[[#This Row],[COSTO]]+(LISTAS[[#This Row],[COSTO]]*T1744)</f>
        <v>235.048</v>
      </c>
      <c r="V1744" s="30">
        <f>IF(T1744="",0,U1744/LISTAS[[#This Row],[VENTA NETA]]-1)</f>
        <v>0</v>
      </c>
      <c r="X1744" s="25">
        <v>189.3015</v>
      </c>
      <c r="Y1744" s="31">
        <f>IFERROR(LISTAS[[#This Row],[COSTO]]/X1744-1,"")</f>
        <v>0.24165946915370462</v>
      </c>
    </row>
    <row r="1745" spans="1:25" x14ac:dyDescent="0.2">
      <c r="A1745" s="6" t="s">
        <v>2731</v>
      </c>
      <c r="B1745" t="s">
        <v>2645</v>
      </c>
      <c r="C1745">
        <v>5</v>
      </c>
      <c r="D1745" t="s">
        <v>2732</v>
      </c>
      <c r="E1745" s="2">
        <v>1426.66</v>
      </c>
      <c r="F1745" s="6" t="str">
        <f>+_xlfn.XLOOKUP(LISTAS[[#This Row],[ID]],_01_CODIGOS_Y_COSTOS_xlsm[Producto y N°],_01_CODIGOS_Y_COSTOS_xlsm[FABRICA],"",0,1)</f>
        <v>LCT</v>
      </c>
      <c r="G1745" s="13">
        <f>LISTAS[[#This Row],[Precio]]*(1-0.46)*(1-IF($C$3520="",0,$C$3520))</f>
        <v>577.79730000000006</v>
      </c>
      <c r="H1745" s="1">
        <f>+_xlfn.XLOOKUP(LISTAS[[#This Row],[ID]],_01_CODIGOS_Y_COSTOS_xlsm[Producto y N°],_01_CODIGOS_Y_COSTOS_xlsm[COSTO],0,0,1)</f>
        <v>323.14400000000001</v>
      </c>
      <c r="I1745" s="115">
        <f>+IFERROR(LISTAS[[#This Row],[VENTA NETA]]/LISTAS[[#This Row],[COSTO]]-1,0)</f>
        <v>0.78804898125912914</v>
      </c>
      <c r="J1745" s="33" t="str">
        <f>IFERROR(VLOOKUP(LISTAS[[#This Row],[ID]],_01_CODIGOS_Y_COSTOS_xlsm[[Producto y N°]:[CODIGO]],2,0),"")</f>
        <v>2008</v>
      </c>
      <c r="M1745" s="22">
        <v>0</v>
      </c>
      <c r="N1745" s="23">
        <f>+LISTAS[[#This Row],[Precio]]+(LISTAS[[#This Row],[Precio]]*M1745)</f>
        <v>1426.66</v>
      </c>
      <c r="O1745" s="24">
        <f t="shared" si="42"/>
        <v>577.79730000000006</v>
      </c>
      <c r="Q1745" s="21">
        <f>IFERROR(O1745/LISTAS[[#This Row],[COSTO]]-1,"")</f>
        <v>0.78804898125912914</v>
      </c>
      <c r="R1745" t="str">
        <f>+LISTAS[[#This Row],[ID]]</f>
        <v>TERMINALES5</v>
      </c>
      <c r="T1745" s="29"/>
      <c r="U1745" s="25">
        <f>LISTAS[[#This Row],[COSTO]]+(LISTAS[[#This Row],[COSTO]]*T1745)</f>
        <v>323.14400000000001</v>
      </c>
      <c r="V1745" s="30">
        <f>IF(T1745="",0,U1745/LISTAS[[#This Row],[VENTA NETA]]-1)</f>
        <v>0</v>
      </c>
      <c r="X1745" s="25">
        <v>255.6105</v>
      </c>
      <c r="Y1745" s="31">
        <f>IFERROR(LISTAS[[#This Row],[COSTO]]/X1745-1,"")</f>
        <v>0.26420471772481968</v>
      </c>
    </row>
    <row r="1746" spans="1:25" x14ac:dyDescent="0.2">
      <c r="A1746" s="6" t="s">
        <v>2733</v>
      </c>
      <c r="B1746" t="s">
        <v>2645</v>
      </c>
      <c r="C1746">
        <v>6</v>
      </c>
      <c r="D1746" t="s">
        <v>2734</v>
      </c>
      <c r="E1746" s="2">
        <v>1426.66</v>
      </c>
      <c r="F1746" s="6" t="str">
        <f>+_xlfn.XLOOKUP(LISTAS[[#This Row],[ID]],_01_CODIGOS_Y_COSTOS_xlsm[Producto y N°],_01_CODIGOS_Y_COSTOS_xlsm[FABRICA],"",0,1)</f>
        <v>LCT</v>
      </c>
      <c r="G1746" s="13">
        <f>LISTAS[[#This Row],[Precio]]*(1-0.46)*(1-IF($C$3520="",0,$C$3520))</f>
        <v>577.79730000000006</v>
      </c>
      <c r="H1746" s="1">
        <f>+_xlfn.XLOOKUP(LISTAS[[#This Row],[ID]],_01_CODIGOS_Y_COSTOS_xlsm[Producto y N°],_01_CODIGOS_Y_COSTOS_xlsm[COSTO],0,0,1)</f>
        <v>319.048</v>
      </c>
      <c r="I1746" s="115">
        <f>+IFERROR(LISTAS[[#This Row],[VENTA NETA]]/LISTAS[[#This Row],[COSTO]]-1,0)</f>
        <v>0.81100430029337289</v>
      </c>
      <c r="J1746" s="33" t="str">
        <f>IFERROR(VLOOKUP(LISTAS[[#This Row],[ID]],_01_CODIGOS_Y_COSTOS_xlsm[[Producto y N°]:[CODIGO]],2,0),"")</f>
        <v>2009</v>
      </c>
      <c r="M1746" s="22">
        <v>0</v>
      </c>
      <c r="N1746" s="23">
        <f>+LISTAS[[#This Row],[Precio]]+(LISTAS[[#This Row],[Precio]]*M1746)</f>
        <v>1426.66</v>
      </c>
      <c r="O1746" s="24">
        <f t="shared" si="42"/>
        <v>577.79730000000006</v>
      </c>
      <c r="Q1746" s="21">
        <f>IFERROR(O1746/LISTAS[[#This Row],[COSTO]]-1,"")</f>
        <v>0.81100430029337289</v>
      </c>
      <c r="R1746" t="str">
        <f>+LISTAS[[#This Row],[ID]]</f>
        <v>TERMINALES6</v>
      </c>
      <c r="T1746" s="29"/>
      <c r="U1746" s="25">
        <f>LISTAS[[#This Row],[COSTO]]+(LISTAS[[#This Row],[COSTO]]*T1746)</f>
        <v>319.048</v>
      </c>
      <c r="V1746" s="30">
        <f>IF(T1746="",0,U1746/LISTAS[[#This Row],[VENTA NETA]]-1)</f>
        <v>0</v>
      </c>
      <c r="X1746" s="25">
        <v>251.91839999999999</v>
      </c>
      <c r="Y1746" s="31">
        <f>IFERROR(LISTAS[[#This Row],[COSTO]]/X1746-1,"")</f>
        <v>0.26647358827302825</v>
      </c>
    </row>
    <row r="1747" spans="1:25" x14ac:dyDescent="0.2">
      <c r="A1747" s="6" t="s">
        <v>2735</v>
      </c>
      <c r="B1747" t="s">
        <v>2645</v>
      </c>
      <c r="C1747">
        <v>7</v>
      </c>
      <c r="D1747" t="s">
        <v>2736</v>
      </c>
      <c r="E1747" s="2">
        <v>2774.65</v>
      </c>
      <c r="F1747" s="6" t="str">
        <f>+_xlfn.XLOOKUP(LISTAS[[#This Row],[ID]],_01_CODIGOS_Y_COSTOS_xlsm[Producto y N°],_01_CODIGOS_Y_COSTOS_xlsm[FABRICA],"",0,1)</f>
        <v>LCT</v>
      </c>
      <c r="G1747" s="13">
        <f>LISTAS[[#This Row],[Precio]]*(1-0.46)*(1-IF($C$3520="",0,$C$3520))</f>
        <v>1123.7332500000002</v>
      </c>
      <c r="H1747" s="1">
        <f>+_xlfn.XLOOKUP(LISTAS[[#This Row],[ID]],_01_CODIGOS_Y_COSTOS_xlsm[Producto y N°],_01_CODIGOS_Y_COSTOS_xlsm[COSTO],0,0,1)</f>
        <v>614.10400000000004</v>
      </c>
      <c r="I1747" s="115">
        <f>+IFERROR(LISTAS[[#This Row],[VENTA NETA]]/LISTAS[[#This Row],[COSTO]]-1,0)</f>
        <v>0.82987450008467656</v>
      </c>
      <c r="J1747" s="33" t="str">
        <f>IFERROR(VLOOKUP(LISTAS[[#This Row],[ID]],_01_CODIGOS_Y_COSTOS_xlsm[[Producto y N°]:[CODIGO]],2,0),"")</f>
        <v>2010</v>
      </c>
      <c r="M1747" s="22">
        <v>0</v>
      </c>
      <c r="N1747" s="23">
        <f>+LISTAS[[#This Row],[Precio]]+(LISTAS[[#This Row],[Precio]]*M1747)</f>
        <v>2774.65</v>
      </c>
      <c r="O1747" s="24">
        <f t="shared" si="42"/>
        <v>1123.7332500000002</v>
      </c>
      <c r="Q1747" s="21">
        <f>IFERROR(O1747/LISTAS[[#This Row],[COSTO]]-1,"")</f>
        <v>0.82987450008467656</v>
      </c>
      <c r="R1747" t="str">
        <f>+LISTAS[[#This Row],[ID]]</f>
        <v>TERMINALES7</v>
      </c>
      <c r="T1747" s="29"/>
      <c r="U1747" s="25">
        <f>LISTAS[[#This Row],[COSTO]]+(LISTAS[[#This Row],[COSTO]]*T1747)</f>
        <v>614.10400000000004</v>
      </c>
      <c r="V1747" s="30">
        <f>IF(T1747="",0,U1747/LISTAS[[#This Row],[VENTA NETA]]-1)</f>
        <v>0</v>
      </c>
      <c r="X1747" s="25">
        <v>485.59949999999998</v>
      </c>
      <c r="Y1747" s="31">
        <f>IFERROR(LISTAS[[#This Row],[COSTO]]/X1747-1,"")</f>
        <v>0.26463062667898152</v>
      </c>
    </row>
    <row r="1748" spans="1:25" x14ac:dyDescent="0.2">
      <c r="A1748" s="6" t="s">
        <v>2737</v>
      </c>
      <c r="B1748" t="s">
        <v>2645</v>
      </c>
      <c r="C1748">
        <v>8</v>
      </c>
      <c r="D1748" t="s">
        <v>2738</v>
      </c>
      <c r="E1748" s="2">
        <v>2774.65</v>
      </c>
      <c r="F1748" s="6" t="str">
        <f>+_xlfn.XLOOKUP(LISTAS[[#This Row],[ID]],_01_CODIGOS_Y_COSTOS_xlsm[Producto y N°],_01_CODIGOS_Y_COSTOS_xlsm[FABRICA],"",0,1)</f>
        <v>LCT</v>
      </c>
      <c r="G1748" s="13">
        <f>LISTAS[[#This Row],[Precio]]*(1-0.46)*(1-IF($C$3520="",0,$C$3520))</f>
        <v>1123.7332500000002</v>
      </c>
      <c r="H1748" s="1">
        <f>+_xlfn.XLOOKUP(LISTAS[[#This Row],[ID]],_01_CODIGOS_Y_COSTOS_xlsm[Producto y N°],_01_CODIGOS_Y_COSTOS_xlsm[COSTO],0,0,1)</f>
        <v>614.10400000000004</v>
      </c>
      <c r="I1748" s="115">
        <f>+IFERROR(LISTAS[[#This Row],[VENTA NETA]]/LISTAS[[#This Row],[COSTO]]-1,0)</f>
        <v>0.82987450008467656</v>
      </c>
      <c r="J1748" s="33" t="str">
        <f>IFERROR(VLOOKUP(LISTAS[[#This Row],[ID]],_01_CODIGOS_Y_COSTOS_xlsm[[Producto y N°]:[CODIGO]],2,0),"")</f>
        <v>2011</v>
      </c>
      <c r="M1748" s="22">
        <v>0</v>
      </c>
      <c r="N1748" s="23">
        <f>+LISTAS[[#This Row],[Precio]]+(LISTAS[[#This Row],[Precio]]*M1748)</f>
        <v>2774.65</v>
      </c>
      <c r="O1748" s="24">
        <f t="shared" si="42"/>
        <v>1123.7332500000002</v>
      </c>
      <c r="Q1748" s="21">
        <f>IFERROR(O1748/LISTAS[[#This Row],[COSTO]]-1,"")</f>
        <v>0.82987450008467656</v>
      </c>
      <c r="R1748" t="str">
        <f>+LISTAS[[#This Row],[ID]]</f>
        <v>TERMINALES8</v>
      </c>
      <c r="T1748" s="29"/>
      <c r="U1748" s="25">
        <f>LISTAS[[#This Row],[COSTO]]+(LISTAS[[#This Row],[COSTO]]*T1748)</f>
        <v>614.10400000000004</v>
      </c>
      <c r="V1748" s="30">
        <f>IF(T1748="",0,U1748/LISTAS[[#This Row],[VENTA NETA]]-1)</f>
        <v>0</v>
      </c>
      <c r="X1748" s="25">
        <v>485.59949999999998</v>
      </c>
      <c r="Y1748" s="31">
        <f>IFERROR(LISTAS[[#This Row],[COSTO]]/X1748-1,"")</f>
        <v>0.26463062667898152</v>
      </c>
    </row>
    <row r="1749" spans="1:25" x14ac:dyDescent="0.2">
      <c r="A1749" s="6" t="s">
        <v>2739</v>
      </c>
      <c r="B1749" t="s">
        <v>2645</v>
      </c>
      <c r="C1749">
        <v>9</v>
      </c>
      <c r="D1749" t="s">
        <v>2740</v>
      </c>
      <c r="E1749" s="2">
        <v>2774.65</v>
      </c>
      <c r="F1749" s="6" t="str">
        <f>+_xlfn.XLOOKUP(LISTAS[[#This Row],[ID]],_01_CODIGOS_Y_COSTOS_xlsm[Producto y N°],_01_CODIGOS_Y_COSTOS_xlsm[FABRICA],"",0,1)</f>
        <v>LCT</v>
      </c>
      <c r="G1749" s="13">
        <f>LISTAS[[#This Row],[Precio]]*(1-0.46)*(1-IF($C$3520="",0,$C$3520))</f>
        <v>1123.7332500000002</v>
      </c>
      <c r="H1749" s="1">
        <f>+_xlfn.XLOOKUP(LISTAS[[#This Row],[ID]],_01_CODIGOS_Y_COSTOS_xlsm[Producto y N°],_01_CODIGOS_Y_COSTOS_xlsm[COSTO],0,0,1)</f>
        <v>621.32399999999996</v>
      </c>
      <c r="I1749" s="115">
        <f>+IFERROR(LISTAS[[#This Row],[VENTA NETA]]/LISTAS[[#This Row],[COSTO]]-1,0)</f>
        <v>0.80861072483921492</v>
      </c>
      <c r="J1749" s="33" t="str">
        <f>IFERROR(VLOOKUP(LISTAS[[#This Row],[ID]],_01_CODIGOS_Y_COSTOS_xlsm[[Producto y N°]:[CODIGO]],2,0),"")</f>
        <v>2012</v>
      </c>
      <c r="M1749" s="22">
        <v>0</v>
      </c>
      <c r="N1749" s="23">
        <f>+LISTAS[[#This Row],[Precio]]+(LISTAS[[#This Row],[Precio]]*M1749)</f>
        <v>2774.65</v>
      </c>
      <c r="O1749" s="24">
        <f t="shared" si="42"/>
        <v>1123.7332500000002</v>
      </c>
      <c r="Q1749" s="21">
        <f>IFERROR(O1749/LISTAS[[#This Row],[COSTO]]-1,"")</f>
        <v>0.80861072483921492</v>
      </c>
      <c r="R1749" t="str">
        <f>+LISTAS[[#This Row],[ID]]</f>
        <v>TERMINALES9</v>
      </c>
      <c r="T1749" s="29"/>
      <c r="U1749" s="25">
        <f>LISTAS[[#This Row],[COSTO]]+(LISTAS[[#This Row],[COSTO]]*T1749)</f>
        <v>621.32399999999996</v>
      </c>
      <c r="V1749" s="30">
        <f>IF(T1749="",0,U1749/LISTAS[[#This Row],[VENTA NETA]]-1)</f>
        <v>0</v>
      </c>
      <c r="X1749" s="25">
        <v>491.84350000000001</v>
      </c>
      <c r="Y1749" s="31">
        <f>IFERROR(LISTAS[[#This Row],[COSTO]]/X1749-1,"")</f>
        <v>0.2632554867554413</v>
      </c>
    </row>
    <row r="1750" spans="1:25" x14ac:dyDescent="0.2">
      <c r="A1750" s="6" t="s">
        <v>2741</v>
      </c>
      <c r="B1750" t="s">
        <v>2645</v>
      </c>
      <c r="C1750">
        <v>10</v>
      </c>
      <c r="D1750" t="s">
        <v>2742</v>
      </c>
      <c r="E1750" s="2">
        <v>3506.03</v>
      </c>
      <c r="F1750" s="6" t="str">
        <f>+_xlfn.XLOOKUP(LISTAS[[#This Row],[ID]],_01_CODIGOS_Y_COSTOS_xlsm[Producto y N°],_01_CODIGOS_Y_COSTOS_xlsm[FABRICA],"",0,1)</f>
        <v>LCT</v>
      </c>
      <c r="G1750" s="13">
        <f>LISTAS[[#This Row],[Precio]]*(1-0.46)*(1-IF($C$3520="",0,$C$3520))</f>
        <v>1419.9421500000003</v>
      </c>
      <c r="H1750" s="1">
        <f>+_xlfn.XLOOKUP(LISTAS[[#This Row],[ID]],_01_CODIGOS_Y_COSTOS_xlsm[Producto y N°],_01_CODIGOS_Y_COSTOS_xlsm[COSTO],0,0,1)</f>
        <v>764.75199999999995</v>
      </c>
      <c r="I1750" s="115">
        <f>+IFERROR(LISTAS[[#This Row],[VENTA NETA]]/LISTAS[[#This Row],[COSTO]]-1,0)</f>
        <v>0.85673545149277208</v>
      </c>
      <c r="J1750" s="33" t="str">
        <f>IFERROR(VLOOKUP(LISTAS[[#This Row],[ID]],_01_CODIGOS_Y_COSTOS_xlsm[[Producto y N°]:[CODIGO]],2,0),"")</f>
        <v>2013</v>
      </c>
      <c r="M1750" s="22">
        <v>0</v>
      </c>
      <c r="N1750" s="23">
        <f>+LISTAS[[#This Row],[Precio]]+(LISTAS[[#This Row],[Precio]]*M1750)</f>
        <v>3506.03</v>
      </c>
      <c r="O1750" s="24">
        <f t="shared" si="42"/>
        <v>1419.9421500000003</v>
      </c>
      <c r="Q1750" s="21">
        <f>IFERROR(O1750/LISTAS[[#This Row],[COSTO]]-1,"")</f>
        <v>0.85673545149277208</v>
      </c>
      <c r="R1750" t="str">
        <f>+LISTAS[[#This Row],[ID]]</f>
        <v>TERMINALES10</v>
      </c>
      <c r="T1750" s="29"/>
      <c r="U1750" s="25">
        <f>LISTAS[[#This Row],[COSTO]]+(LISTAS[[#This Row],[COSTO]]*T1750)</f>
        <v>764.75199999999995</v>
      </c>
      <c r="V1750" s="30">
        <f>IF(T1750="",0,U1750/LISTAS[[#This Row],[VENTA NETA]]-1)</f>
        <v>0</v>
      </c>
      <c r="X1750" s="25">
        <v>428.87849999999997</v>
      </c>
      <c r="Y1750" s="31">
        <f>IFERROR(LISTAS[[#This Row],[COSTO]]/X1750-1,"")</f>
        <v>0.78314371086449897</v>
      </c>
    </row>
    <row r="1751" spans="1:25" x14ac:dyDescent="0.2">
      <c r="A1751" s="6" t="s">
        <v>2743</v>
      </c>
      <c r="B1751" t="s">
        <v>2645</v>
      </c>
      <c r="C1751">
        <v>11</v>
      </c>
      <c r="D1751" t="s">
        <v>2744</v>
      </c>
      <c r="E1751" s="2">
        <v>3346.66</v>
      </c>
      <c r="F1751" s="6" t="str">
        <f>+_xlfn.XLOOKUP(LISTAS[[#This Row],[ID]],_01_CODIGOS_Y_COSTOS_xlsm[Producto y N°],_01_CODIGOS_Y_COSTOS_xlsm[FABRICA],"",0,1)</f>
        <v>LCT</v>
      </c>
      <c r="G1751" s="13">
        <f>LISTAS[[#This Row],[Precio]]*(1-0.46)*(1-IF($C$3520="",0,$C$3520))</f>
        <v>1355.3973000000001</v>
      </c>
      <c r="H1751" s="1">
        <f>+_xlfn.XLOOKUP(LISTAS[[#This Row],[ID]],_01_CODIGOS_Y_COSTOS_xlsm[Producto y N°],_01_CODIGOS_Y_COSTOS_xlsm[COSTO],0,0,1)</f>
        <v>772.548</v>
      </c>
      <c r="I1751" s="115">
        <f>+IFERROR(LISTAS[[#This Row],[VENTA NETA]]/LISTAS[[#This Row],[COSTO]]-1,0)</f>
        <v>0.75445059724444308</v>
      </c>
      <c r="J1751" s="33" t="str">
        <f>IFERROR(VLOOKUP(LISTAS[[#This Row],[ID]],_01_CODIGOS_Y_COSTOS_xlsm[[Producto y N°]:[CODIGO]],2,0),"")</f>
        <v>2014</v>
      </c>
      <c r="M1751" s="22">
        <v>0</v>
      </c>
      <c r="N1751" s="23">
        <f>+LISTAS[[#This Row],[Precio]]+(LISTAS[[#This Row],[Precio]]*M1751)</f>
        <v>3346.66</v>
      </c>
      <c r="O1751" s="24">
        <f t="shared" si="42"/>
        <v>1355.3973000000001</v>
      </c>
      <c r="Q1751" s="21">
        <f>IFERROR(O1751/LISTAS[[#This Row],[COSTO]]-1,"")</f>
        <v>0.75445059724444308</v>
      </c>
      <c r="R1751" t="str">
        <f>+LISTAS[[#This Row],[ID]]</f>
        <v>TERMINALES11</v>
      </c>
      <c r="T1751" s="29"/>
      <c r="U1751" s="25">
        <f>LISTAS[[#This Row],[COSTO]]+(LISTAS[[#This Row],[COSTO]]*T1751)</f>
        <v>772.548</v>
      </c>
      <c r="V1751" s="30">
        <f>IF(T1751="",0,U1751/LISTAS[[#This Row],[VENTA NETA]]-1)</f>
        <v>0</v>
      </c>
      <c r="X1751" s="25">
        <v>490.52850000000001</v>
      </c>
      <c r="Y1751" s="31">
        <f>IFERROR(LISTAS[[#This Row],[COSTO]]/X1751-1,"")</f>
        <v>0.5749298970396215</v>
      </c>
    </row>
    <row r="1752" spans="1:25" x14ac:dyDescent="0.2">
      <c r="A1752" s="6" t="s">
        <v>2745</v>
      </c>
      <c r="B1752" t="s">
        <v>2645</v>
      </c>
      <c r="C1752">
        <v>12</v>
      </c>
      <c r="D1752" t="s">
        <v>2746</v>
      </c>
      <c r="E1752" s="2">
        <v>3506.03</v>
      </c>
      <c r="F1752" s="6" t="str">
        <f>+_xlfn.XLOOKUP(LISTAS[[#This Row],[ID]],_01_CODIGOS_Y_COSTOS_xlsm[Producto y N°],_01_CODIGOS_Y_COSTOS_xlsm[FABRICA],"",0,1)</f>
        <v>LCT</v>
      </c>
      <c r="G1752" s="13">
        <f>LISTAS[[#This Row],[Precio]]*(1-0.46)*(1-IF($C$3520="",0,$C$3520))</f>
        <v>1419.9421500000003</v>
      </c>
      <c r="H1752" s="1">
        <f>+_xlfn.XLOOKUP(LISTAS[[#This Row],[ID]],_01_CODIGOS_Y_COSTOS_xlsm[Producto y N°],_01_CODIGOS_Y_COSTOS_xlsm[COSTO],0,0,1)</f>
        <v>821.4</v>
      </c>
      <c r="I1752" s="115">
        <f>+IFERROR(LISTAS[[#This Row],[VENTA NETA]]/LISTAS[[#This Row],[COSTO]]-1,0)</f>
        <v>0.72868535427319259</v>
      </c>
      <c r="J1752" s="33" t="str">
        <f>IFERROR(VLOOKUP(LISTAS[[#This Row],[ID]],_01_CODIGOS_Y_COSTOS_xlsm[[Producto y N°]:[CODIGO]],2,0),"")</f>
        <v>2015</v>
      </c>
      <c r="M1752" s="22">
        <v>0</v>
      </c>
      <c r="N1752" s="23">
        <f>+LISTAS[[#This Row],[Precio]]+(LISTAS[[#This Row],[Precio]]*M1752)</f>
        <v>3506.03</v>
      </c>
      <c r="O1752" s="24">
        <f t="shared" si="42"/>
        <v>1419.9421500000003</v>
      </c>
      <c r="Q1752" s="21">
        <f>IFERROR(O1752/LISTAS[[#This Row],[COSTO]]-1,"")</f>
        <v>0.72868535427319259</v>
      </c>
      <c r="R1752" t="str">
        <f>+LISTAS[[#This Row],[ID]]</f>
        <v>TERMINALES12</v>
      </c>
      <c r="T1752" s="29"/>
      <c r="U1752" s="25">
        <f>LISTAS[[#This Row],[COSTO]]+(LISTAS[[#This Row],[COSTO]]*T1752)</f>
        <v>821.4</v>
      </c>
      <c r="V1752" s="30">
        <f>IF(T1752="",0,U1752/LISTAS[[#This Row],[VENTA NETA]]-1)</f>
        <v>0</v>
      </c>
      <c r="X1752" s="25">
        <v>552.17849999999999</v>
      </c>
      <c r="Y1752" s="31">
        <f>IFERROR(LISTAS[[#This Row],[COSTO]]/X1752-1,"")</f>
        <v>0.48756244583952468</v>
      </c>
    </row>
    <row r="1753" spans="1:25" x14ac:dyDescent="0.2">
      <c r="A1753" s="6" t="s">
        <v>2747</v>
      </c>
      <c r="B1753" t="s">
        <v>2645</v>
      </c>
      <c r="C1753">
        <v>13</v>
      </c>
      <c r="D1753" t="s">
        <v>2748</v>
      </c>
      <c r="E1753" s="2">
        <v>3889.72</v>
      </c>
      <c r="F1753" s="6" t="str">
        <f>+_xlfn.XLOOKUP(LISTAS[[#This Row],[ID]],_01_CODIGOS_Y_COSTOS_xlsm[Producto y N°],_01_CODIGOS_Y_COSTOS_xlsm[FABRICA],"",0,1)</f>
        <v>LCT</v>
      </c>
      <c r="G1753" s="13">
        <f>LISTAS[[#This Row],[Precio]]*(1-0.46)*(1-IF($C$3520="",0,$C$3520))</f>
        <v>1575.3366000000001</v>
      </c>
      <c r="H1753" s="1">
        <f>+_xlfn.XLOOKUP(LISTAS[[#This Row],[ID]],_01_CODIGOS_Y_COSTOS_xlsm[Producto y N°],_01_CODIGOS_Y_COSTOS_xlsm[COSTO],0,0,1)</f>
        <v>840.31600000000003</v>
      </c>
      <c r="I1753" s="115">
        <f>+IFERROR(LISTAS[[#This Row],[VENTA NETA]]/LISTAS[[#This Row],[COSTO]]-1,0)</f>
        <v>0.87469547170350204</v>
      </c>
      <c r="J1753" s="33" t="str">
        <f>IFERROR(VLOOKUP(LISTAS[[#This Row],[ID]],_01_CODIGOS_Y_COSTOS_xlsm[[Producto y N°]:[CODIGO]],2,0),"")</f>
        <v>2016</v>
      </c>
      <c r="M1753" s="22">
        <v>0</v>
      </c>
      <c r="N1753" s="23">
        <f>+LISTAS[[#This Row],[Precio]]+(LISTAS[[#This Row],[Precio]]*M1753)</f>
        <v>3889.72</v>
      </c>
      <c r="O1753" s="24">
        <f t="shared" si="42"/>
        <v>1575.3366000000001</v>
      </c>
      <c r="Q1753" s="21">
        <f>IFERROR(O1753/LISTAS[[#This Row],[COSTO]]-1,"")</f>
        <v>0.87469547170350204</v>
      </c>
      <c r="R1753" t="str">
        <f>+LISTAS[[#This Row],[ID]]</f>
        <v>TERMINALES13</v>
      </c>
      <c r="T1753" s="29"/>
      <c r="U1753" s="25">
        <f>LISTAS[[#This Row],[COSTO]]+(LISTAS[[#This Row],[COSTO]]*T1753)</f>
        <v>840.31600000000003</v>
      </c>
      <c r="V1753" s="30">
        <f>IF(T1753="",0,U1753/LISTAS[[#This Row],[VENTA NETA]]-1)</f>
        <v>0</v>
      </c>
      <c r="X1753" s="25">
        <v>613.82849999999996</v>
      </c>
      <c r="Y1753" s="31">
        <f>IFERROR(LISTAS[[#This Row],[COSTO]]/X1753-1,"")</f>
        <v>0.36897521050260784</v>
      </c>
    </row>
    <row r="1754" spans="1:25" x14ac:dyDescent="0.2">
      <c r="A1754" s="6" t="s">
        <v>2749</v>
      </c>
      <c r="B1754" t="s">
        <v>2645</v>
      </c>
      <c r="C1754">
        <v>14</v>
      </c>
      <c r="D1754" t="s">
        <v>2750</v>
      </c>
      <c r="E1754" s="2">
        <v>3889.72</v>
      </c>
      <c r="F1754" s="6" t="str">
        <f>+_xlfn.XLOOKUP(LISTAS[[#This Row],[ID]],_01_CODIGOS_Y_COSTOS_xlsm[Producto y N°],_01_CODIGOS_Y_COSTOS_xlsm[FABRICA],"",0,1)</f>
        <v>LCT</v>
      </c>
      <c r="G1754" s="13">
        <f>LISTAS[[#This Row],[Precio]]*(1-0.46)*(1-IF($C$3520="",0,$C$3520))</f>
        <v>1575.3366000000001</v>
      </c>
      <c r="H1754" s="1">
        <f>+_xlfn.XLOOKUP(LISTAS[[#This Row],[ID]],_01_CODIGOS_Y_COSTOS_xlsm[Producto y N°],_01_CODIGOS_Y_COSTOS_xlsm[COSTO],0,0,1)</f>
        <v>840.31600000000003</v>
      </c>
      <c r="I1754" s="115">
        <f>+IFERROR(LISTAS[[#This Row],[VENTA NETA]]/LISTAS[[#This Row],[COSTO]]-1,0)</f>
        <v>0.87469547170350204</v>
      </c>
      <c r="J1754" s="33" t="str">
        <f>IFERROR(VLOOKUP(LISTAS[[#This Row],[ID]],_01_CODIGOS_Y_COSTOS_xlsm[[Producto y N°]:[CODIGO]],2,0),"")</f>
        <v>2017</v>
      </c>
      <c r="M1754" s="22">
        <v>0</v>
      </c>
      <c r="N1754" s="23">
        <f>+LISTAS[[#This Row],[Precio]]+(LISTAS[[#This Row],[Precio]]*M1754)</f>
        <v>3889.72</v>
      </c>
      <c r="O1754" s="24">
        <f t="shared" si="42"/>
        <v>1575.3366000000001</v>
      </c>
      <c r="Q1754" s="21">
        <f>IFERROR(O1754/LISTAS[[#This Row],[COSTO]]-1,"")</f>
        <v>0.87469547170350204</v>
      </c>
      <c r="R1754" t="str">
        <f>+LISTAS[[#This Row],[ID]]</f>
        <v>TERMINALES14</v>
      </c>
      <c r="T1754" s="29"/>
      <c r="U1754" s="25">
        <f>LISTAS[[#This Row],[COSTO]]+(LISTAS[[#This Row],[COSTO]]*T1754)</f>
        <v>840.31600000000003</v>
      </c>
      <c r="V1754" s="30">
        <f>IF(T1754="",0,U1754/LISTAS[[#This Row],[VENTA NETA]]-1)</f>
        <v>0</v>
      </c>
      <c r="X1754" s="25">
        <v>622.81790000000001</v>
      </c>
      <c r="Y1754" s="31">
        <f>IFERROR(LISTAS[[#This Row],[COSTO]]/X1754-1,"")</f>
        <v>0.34921619947018234</v>
      </c>
    </row>
    <row r="1755" spans="1:25" x14ac:dyDescent="0.2">
      <c r="A1755" s="6" t="s">
        <v>2751</v>
      </c>
      <c r="B1755" t="s">
        <v>2645</v>
      </c>
      <c r="C1755">
        <v>15</v>
      </c>
      <c r="D1755" t="s">
        <v>2752</v>
      </c>
      <c r="E1755" s="2">
        <v>3889.72</v>
      </c>
      <c r="F1755" s="6" t="str">
        <f>+_xlfn.XLOOKUP(LISTAS[[#This Row],[ID]],_01_CODIGOS_Y_COSTOS_xlsm[Producto y N°],_01_CODIGOS_Y_COSTOS_xlsm[FABRICA],"",0,1)</f>
        <v>LCT</v>
      </c>
      <c r="G1755" s="13">
        <f>LISTAS[[#This Row],[Precio]]*(1-0.46)*(1-IF($C$3520="",0,$C$3520))</f>
        <v>1575.3366000000001</v>
      </c>
      <c r="H1755" s="1">
        <f>+_xlfn.XLOOKUP(LISTAS[[#This Row],[ID]],_01_CODIGOS_Y_COSTOS_xlsm[Producto y N°],_01_CODIGOS_Y_COSTOS_xlsm[COSTO],0,0,1)</f>
        <v>856.32399999999996</v>
      </c>
      <c r="I1755" s="115">
        <f>+IFERROR(LISTAS[[#This Row],[VENTA NETA]]/LISTAS[[#This Row],[COSTO]]-1,0)</f>
        <v>0.83965017913780327</v>
      </c>
      <c r="J1755" s="33" t="str">
        <f>IFERROR(VLOOKUP(LISTAS[[#This Row],[ID]],_01_CODIGOS_Y_COSTOS_xlsm[[Producto y N°]:[CODIGO]],2,0),"")</f>
        <v>2018</v>
      </c>
      <c r="M1755" s="22">
        <v>0</v>
      </c>
      <c r="N1755" s="23">
        <f>+LISTAS[[#This Row],[Precio]]+(LISTAS[[#This Row],[Precio]]*M1755)</f>
        <v>3889.72</v>
      </c>
      <c r="O1755" s="24">
        <f t="shared" si="42"/>
        <v>1575.3366000000001</v>
      </c>
      <c r="Q1755" s="21">
        <f>IFERROR(O1755/LISTAS[[#This Row],[COSTO]]-1,"")</f>
        <v>0.83965017913780327</v>
      </c>
      <c r="R1755" t="str">
        <f>+LISTAS[[#This Row],[ID]]</f>
        <v>TERMINALES15</v>
      </c>
      <c r="T1755" s="29"/>
      <c r="U1755" s="25">
        <f>LISTAS[[#This Row],[COSTO]]+(LISTAS[[#This Row],[COSTO]]*T1755)</f>
        <v>856.32399999999996</v>
      </c>
      <c r="V1755" s="30">
        <f>IF(T1755="",0,U1755/LISTAS[[#This Row],[VENTA NETA]]-1)</f>
        <v>0</v>
      </c>
      <c r="X1755" s="25">
        <v>635.30780000000004</v>
      </c>
      <c r="Y1755" s="31">
        <f>IFERROR(LISTAS[[#This Row],[COSTO]]/X1755-1,"")</f>
        <v>0.34788837788549087</v>
      </c>
    </row>
    <row r="1756" spans="1:25" x14ac:dyDescent="0.2">
      <c r="A1756" s="6" t="s">
        <v>2753</v>
      </c>
      <c r="B1756" t="s">
        <v>2645</v>
      </c>
      <c r="C1756">
        <v>16</v>
      </c>
      <c r="D1756" t="s">
        <v>2754</v>
      </c>
      <c r="E1756" s="2">
        <v>4733.54</v>
      </c>
      <c r="F1756" s="6" t="str">
        <f>+_xlfn.XLOOKUP(LISTAS[[#This Row],[ID]],_01_CODIGOS_Y_COSTOS_xlsm[Producto y N°],_01_CODIGOS_Y_COSTOS_xlsm[FABRICA],"",0,1)</f>
        <v>LCT</v>
      </c>
      <c r="G1756" s="13">
        <f>LISTAS[[#This Row],[Precio]]*(1-0.46)*(1-IF($C$3520="",0,$C$3520))</f>
        <v>1917.0837000000001</v>
      </c>
      <c r="H1756" s="1">
        <f>+_xlfn.XLOOKUP(LISTAS[[#This Row],[ID]],_01_CODIGOS_Y_COSTOS_xlsm[Producto y N°],_01_CODIGOS_Y_COSTOS_xlsm[COSTO],0,0,1)</f>
        <v>1087</v>
      </c>
      <c r="I1756" s="115">
        <f>+IFERROR(LISTAS[[#This Row],[VENTA NETA]]/LISTAS[[#This Row],[COSTO]]-1,0)</f>
        <v>0.76364645814167442</v>
      </c>
      <c r="J1756" s="33" t="str">
        <f>IFERROR(VLOOKUP(LISTAS[[#This Row],[ID]],_01_CODIGOS_Y_COSTOS_xlsm[[Producto y N°]:[CODIGO]],2,0),"")</f>
        <v>2019</v>
      </c>
      <c r="M1756" s="22">
        <v>0</v>
      </c>
      <c r="N1756" s="23">
        <f>+LISTAS[[#This Row],[Precio]]+(LISTAS[[#This Row],[Precio]]*M1756)</f>
        <v>4733.54</v>
      </c>
      <c r="O1756" s="24">
        <f t="shared" si="42"/>
        <v>1917.0837000000001</v>
      </c>
      <c r="Q1756" s="21">
        <f>IFERROR(O1756/LISTAS[[#This Row],[COSTO]]-1,"")</f>
        <v>0.76364645814167442</v>
      </c>
      <c r="R1756" t="str">
        <f>+LISTAS[[#This Row],[ID]]</f>
        <v>TERMINALES16</v>
      </c>
      <c r="T1756" s="29"/>
      <c r="U1756" s="25">
        <f>LISTAS[[#This Row],[COSTO]]+(LISTAS[[#This Row],[COSTO]]*T1756)</f>
        <v>1087</v>
      </c>
      <c r="V1756" s="30">
        <f>IF(T1756="",0,U1756/LISTAS[[#This Row],[VENTA NETA]]-1)</f>
        <v>0</v>
      </c>
      <c r="X1756" s="25">
        <v>762.42819999999995</v>
      </c>
      <c r="Y1756" s="31">
        <f>IFERROR(LISTAS[[#This Row],[COSTO]]/X1756-1,"")</f>
        <v>0.42570802076838188</v>
      </c>
    </row>
    <row r="1757" spans="1:25" x14ac:dyDescent="0.2">
      <c r="A1757" s="6" t="s">
        <v>2755</v>
      </c>
      <c r="B1757" t="s">
        <v>2645</v>
      </c>
      <c r="C1757">
        <v>17</v>
      </c>
      <c r="D1757" t="s">
        <v>2756</v>
      </c>
      <c r="E1757" s="2">
        <v>5974.1</v>
      </c>
      <c r="F1757" s="6" t="str">
        <f>+_xlfn.XLOOKUP(LISTAS[[#This Row],[ID]],_01_CODIGOS_Y_COSTOS_xlsm[Producto y N°],_01_CODIGOS_Y_COSTOS_xlsm[FABRICA],"",0,1)</f>
        <v>LCT</v>
      </c>
      <c r="G1757" s="13">
        <f>LISTAS[[#This Row],[Precio]]*(1-0.46)*(1-IF($C$3520="",0,$C$3520))</f>
        <v>2419.5105000000003</v>
      </c>
      <c r="H1757" s="1">
        <f>+_xlfn.XLOOKUP(LISTAS[[#This Row],[ID]],_01_CODIGOS_Y_COSTOS_xlsm[Producto y N°],_01_CODIGOS_Y_COSTOS_xlsm[COSTO],0,0,1)</f>
        <v>1344.172</v>
      </c>
      <c r="I1757" s="115">
        <f>+IFERROR(LISTAS[[#This Row],[VENTA NETA]]/LISTAS[[#This Row],[COSTO]]-1,0)</f>
        <v>0.80000066955716997</v>
      </c>
      <c r="J1757" s="33" t="str">
        <f>IFERROR(VLOOKUP(LISTAS[[#This Row],[ID]],_01_CODIGOS_Y_COSTOS_xlsm[[Producto y N°]:[CODIGO]],2,0),"")</f>
        <v>2022</v>
      </c>
      <c r="M1757" s="22">
        <v>8.1783950561395535E-2</v>
      </c>
      <c r="N1757" s="23">
        <f>+LISTAS[[#This Row],[Precio]]+(LISTAS[[#This Row],[Precio]]*M1757)</f>
        <v>6462.6854990488337</v>
      </c>
      <c r="O1757" s="24">
        <f t="shared" si="42"/>
        <v>2617.3876271147778</v>
      </c>
      <c r="Q1757" s="21">
        <f>IFERROR(O1757/LISTAS[[#This Row],[COSTO]]-1,"")</f>
        <v>0.94721183532671249</v>
      </c>
      <c r="R1757" t="str">
        <f>+LISTAS[[#This Row],[ID]]</f>
        <v>TERMINALES17</v>
      </c>
      <c r="T1757" s="29"/>
      <c r="U1757" s="25">
        <f>LISTAS[[#This Row],[COSTO]]+(LISTAS[[#This Row],[COSTO]]*T1757)</f>
        <v>1344.172</v>
      </c>
      <c r="V1757" s="30">
        <f>IF(T1757="",0,U1757/LISTAS[[#This Row],[VENTA NETA]]-1)</f>
        <v>0</v>
      </c>
      <c r="X1757" s="25">
        <v>908.73900000000003</v>
      </c>
      <c r="Y1757" s="31">
        <f>IFERROR(LISTAS[[#This Row],[COSTO]]/X1757-1,"")</f>
        <v>0.47916178352640304</v>
      </c>
    </row>
    <row r="1758" spans="1:25" x14ac:dyDescent="0.2">
      <c r="A1758" s="6" t="s">
        <v>2757</v>
      </c>
      <c r="B1758" t="s">
        <v>2645</v>
      </c>
      <c r="C1758">
        <v>18</v>
      </c>
      <c r="D1758" t="s">
        <v>2758</v>
      </c>
      <c r="E1758" s="2">
        <v>7808.02</v>
      </c>
      <c r="F1758" s="6" t="str">
        <f>+_xlfn.XLOOKUP(LISTAS[[#This Row],[ID]],_01_CODIGOS_Y_COSTOS_xlsm[Producto y N°],_01_CODIGOS_Y_COSTOS_xlsm[FABRICA],"",0,1)</f>
        <v>LCT</v>
      </c>
      <c r="G1758" s="13">
        <f>LISTAS[[#This Row],[Precio]]*(1-0.46)*(1-IF($C$3520="",0,$C$3520))</f>
        <v>3162.2481000000007</v>
      </c>
      <c r="H1758" s="1">
        <f>+_xlfn.XLOOKUP(LISTAS[[#This Row],[ID]],_01_CODIGOS_Y_COSTOS_xlsm[Producto y N°],_01_CODIGOS_Y_COSTOS_xlsm[COSTO],0,0,1)</f>
        <v>1756.8040000000001</v>
      </c>
      <c r="I1758" s="115">
        <f>+IFERROR(LISTAS[[#This Row],[VENTA NETA]]/LISTAS[[#This Row],[COSTO]]-1,0)</f>
        <v>0.80000051229391578</v>
      </c>
      <c r="J1758" s="33" t="str">
        <f>IFERROR(VLOOKUP(LISTAS[[#This Row],[ID]],_01_CODIGOS_Y_COSTOS_xlsm[[Producto y N°]:[CODIGO]],2,0),"")</f>
        <v>2024</v>
      </c>
      <c r="M1758" s="22">
        <v>9.3890837813368933E-2</v>
      </c>
      <c r="N1758" s="23">
        <f>+LISTAS[[#This Row],[Precio]]+(LISTAS[[#This Row],[Precio]]*M1758)</f>
        <v>8541.1215394635419</v>
      </c>
      <c r="O1758" s="24">
        <f t="shared" si="42"/>
        <v>3459.1542234827348</v>
      </c>
      <c r="Q1758" s="21">
        <f>IFERROR(O1758/LISTAS[[#This Row],[COSTO]]-1,"")</f>
        <v>0.96900406845768483</v>
      </c>
      <c r="R1758" t="str">
        <f>+LISTAS[[#This Row],[ID]]</f>
        <v>TERMINALES18</v>
      </c>
      <c r="T1758" s="29"/>
      <c r="U1758" s="25">
        <f>LISTAS[[#This Row],[COSTO]]+(LISTAS[[#This Row],[COSTO]]*T1758)</f>
        <v>1756.8040000000001</v>
      </c>
      <c r="V1758" s="30">
        <f>IF(T1758="",0,U1758/LISTAS[[#This Row],[VENTA NETA]]-1)</f>
        <v>0</v>
      </c>
      <c r="X1758" s="25">
        <v>1189.2941000000001</v>
      </c>
      <c r="Y1758" s="31">
        <f>IFERROR(LISTAS[[#This Row],[COSTO]]/X1758-1,"")</f>
        <v>0.47718213686589372</v>
      </c>
    </row>
    <row r="1759" spans="1:25" x14ac:dyDescent="0.2">
      <c r="A1759" s="6" t="s">
        <v>2759</v>
      </c>
      <c r="B1759" t="s">
        <v>2645</v>
      </c>
      <c r="C1759">
        <v>19</v>
      </c>
      <c r="D1759" t="s">
        <v>2760</v>
      </c>
      <c r="E1759" s="2">
        <v>7808.02</v>
      </c>
      <c r="F1759" s="6" t="str">
        <f>+_xlfn.XLOOKUP(LISTAS[[#This Row],[ID]],_01_CODIGOS_Y_COSTOS_xlsm[Producto y N°],_01_CODIGOS_Y_COSTOS_xlsm[FABRICA],"",0,1)</f>
        <v>LCT</v>
      </c>
      <c r="G1759" s="13">
        <f>LISTAS[[#This Row],[Precio]]*(1-0.46)*(1-IF($C$3520="",0,$C$3520))</f>
        <v>3162.2481000000007</v>
      </c>
      <c r="H1759" s="1">
        <f>+_xlfn.XLOOKUP(LISTAS[[#This Row],[ID]],_01_CODIGOS_Y_COSTOS_xlsm[Producto y N°],_01_CODIGOS_Y_COSTOS_xlsm[COSTO],0,0,1)</f>
        <v>1756.8040000000001</v>
      </c>
      <c r="I1759" s="115">
        <f>+IFERROR(LISTAS[[#This Row],[VENTA NETA]]/LISTAS[[#This Row],[COSTO]]-1,0)</f>
        <v>0.80000051229391578</v>
      </c>
      <c r="J1759" s="33" t="str">
        <f>IFERROR(VLOOKUP(LISTAS[[#This Row],[ID]],_01_CODIGOS_Y_COSTOS_xlsm[[Producto y N°]:[CODIGO]],2,0),"")</f>
        <v>2025</v>
      </c>
      <c r="M1759" s="22">
        <v>9.3890837813368933E-2</v>
      </c>
      <c r="N1759" s="23">
        <f>+LISTAS[[#This Row],[Precio]]+(LISTAS[[#This Row],[Precio]]*M1759)</f>
        <v>8541.1215394635419</v>
      </c>
      <c r="O1759" s="24">
        <f t="shared" si="42"/>
        <v>3459.1542234827348</v>
      </c>
      <c r="Q1759" s="21">
        <f>IFERROR(O1759/LISTAS[[#This Row],[COSTO]]-1,"")</f>
        <v>0.96900406845768483</v>
      </c>
      <c r="R1759" t="str">
        <f>+LISTAS[[#This Row],[ID]]</f>
        <v>TERMINALES19</v>
      </c>
      <c r="T1759" s="29"/>
      <c r="U1759" s="25">
        <f>LISTAS[[#This Row],[COSTO]]+(LISTAS[[#This Row],[COSTO]]*T1759)</f>
        <v>1756.8040000000001</v>
      </c>
      <c r="V1759" s="30">
        <f>IF(T1759="",0,U1759/LISTAS[[#This Row],[VENTA NETA]]-1)</f>
        <v>0</v>
      </c>
      <c r="X1759" s="25">
        <v>1189.2660000000001</v>
      </c>
      <c r="Y1759" s="31">
        <f>IFERROR(LISTAS[[#This Row],[COSTO]]/X1759-1,"")</f>
        <v>0.47721703975393215</v>
      </c>
    </row>
    <row r="1760" spans="1:25" x14ac:dyDescent="0.2">
      <c r="A1760" s="6" t="s">
        <v>2761</v>
      </c>
      <c r="B1760" t="s">
        <v>2645</v>
      </c>
      <c r="C1760">
        <v>20</v>
      </c>
      <c r="D1760" t="s">
        <v>2762</v>
      </c>
      <c r="E1760" s="2">
        <v>1311.97</v>
      </c>
      <c r="F1760" s="6" t="str">
        <f>+_xlfn.XLOOKUP(LISTAS[[#This Row],[ID]],_01_CODIGOS_Y_COSTOS_xlsm[Producto y N°],_01_CODIGOS_Y_COSTOS_xlsm[FABRICA],"",0,1)</f>
        <v>LCT</v>
      </c>
      <c r="G1760" s="13">
        <f>LISTAS[[#This Row],[Precio]]*(1-0.46)*(1-IF($C$3520="",0,$C$3520))</f>
        <v>531.34785000000011</v>
      </c>
      <c r="H1760" s="1">
        <f>+_xlfn.XLOOKUP(LISTAS[[#This Row],[ID]],_01_CODIGOS_Y_COSTOS_xlsm[Producto y N°],_01_CODIGOS_Y_COSTOS_xlsm[COSTO],0,0,1)</f>
        <v>358.74</v>
      </c>
      <c r="I1760" s="115">
        <f>+IFERROR(LISTAS[[#This Row],[VENTA NETA]]/LISTAS[[#This Row],[COSTO]]-1,0)</f>
        <v>0.48115027596588078</v>
      </c>
      <c r="J1760" s="33" t="str">
        <f>IFERROR(VLOOKUP(LISTAS[[#This Row],[ID]],_01_CODIGOS_Y_COSTOS_xlsm[[Producto y N°]:[CODIGO]],2,0),"")</f>
        <v>2170</v>
      </c>
      <c r="M1760" s="22">
        <v>0.3</v>
      </c>
      <c r="N1760" s="23">
        <f>+LISTAS[[#This Row],[Precio]]+(LISTAS[[#This Row],[Precio]]*M1760)</f>
        <v>1705.5610000000001</v>
      </c>
      <c r="O1760" s="24">
        <f t="shared" si="42"/>
        <v>690.75220500000012</v>
      </c>
      <c r="Q1760" s="21">
        <f>IFERROR(O1760/LISTAS[[#This Row],[COSTO]]-1,"")</f>
        <v>0.92549535875564493</v>
      </c>
      <c r="R1760" t="str">
        <f>+LISTAS[[#This Row],[ID]]</f>
        <v>TERMINALES20</v>
      </c>
      <c r="T1760" s="29"/>
      <c r="U1760" s="25">
        <f>LISTAS[[#This Row],[COSTO]]+(LISTAS[[#This Row],[COSTO]]*T1760)</f>
        <v>358.74</v>
      </c>
      <c r="V1760" s="30">
        <f>IF(T1760="",0,U1760/LISTAS[[#This Row],[VENTA NETA]]-1)</f>
        <v>0</v>
      </c>
      <c r="X1760" s="25">
        <v>219.8295</v>
      </c>
      <c r="Y1760" s="31">
        <f>IFERROR(LISTAS[[#This Row],[COSTO]]/X1760-1,"")</f>
        <v>0.63190108697877223</v>
      </c>
    </row>
    <row r="1761" spans="1:25" x14ac:dyDescent="0.2">
      <c r="A1761" s="6" t="s">
        <v>2763</v>
      </c>
      <c r="B1761" t="s">
        <v>2645</v>
      </c>
      <c r="C1761">
        <v>21</v>
      </c>
      <c r="D1761" t="s">
        <v>2764</v>
      </c>
      <c r="E1761" s="2">
        <v>1621.41</v>
      </c>
      <c r="F1761" s="6" t="str">
        <f>+_xlfn.XLOOKUP(LISTAS[[#This Row],[ID]],_01_CODIGOS_Y_COSTOS_xlsm[Producto y N°],_01_CODIGOS_Y_COSTOS_xlsm[FABRICA],"",0,1)</f>
        <v>LCT</v>
      </c>
      <c r="G1761" s="13">
        <f>LISTAS[[#This Row],[Precio]]*(1-0.46)*(1-IF($C$3520="",0,$C$3520))</f>
        <v>656.67105000000004</v>
      </c>
      <c r="H1761" s="1">
        <f>+_xlfn.XLOOKUP(LISTAS[[#This Row],[ID]],_01_CODIGOS_Y_COSTOS_xlsm[Producto y N°],_01_CODIGOS_Y_COSTOS_xlsm[COSTO],0,0,1)</f>
        <v>395.572</v>
      </c>
      <c r="I1761" s="115">
        <f>+IFERROR(LISTAS[[#This Row],[VENTA NETA]]/LISTAS[[#This Row],[COSTO]]-1,0)</f>
        <v>0.66005442751256416</v>
      </c>
      <c r="J1761" s="33" t="str">
        <f>IFERROR(VLOOKUP(LISTAS[[#This Row],[ID]],_01_CODIGOS_Y_COSTOS_xlsm[[Producto y N°]:[CODIGO]],2,0),"")</f>
        <v>2171</v>
      </c>
      <c r="M1761" s="22">
        <v>0.3</v>
      </c>
      <c r="N1761" s="23">
        <f>+LISTAS[[#This Row],[Precio]]+(LISTAS[[#This Row],[Precio]]*M1761)</f>
        <v>2107.8330000000001</v>
      </c>
      <c r="O1761" s="24">
        <f t="shared" si="42"/>
        <v>853.67236500000001</v>
      </c>
      <c r="Q1761" s="21">
        <f>IFERROR(O1761/LISTAS[[#This Row],[COSTO]]-1,"")</f>
        <v>1.1580707557663334</v>
      </c>
      <c r="R1761" t="str">
        <f>+LISTAS[[#This Row],[ID]]</f>
        <v>TERMINALES21</v>
      </c>
      <c r="T1761" s="29"/>
      <c r="U1761" s="25">
        <f>LISTAS[[#This Row],[COSTO]]+(LISTAS[[#This Row],[COSTO]]*T1761)</f>
        <v>395.572</v>
      </c>
      <c r="V1761" s="30">
        <f>IF(T1761="",0,U1761/LISTAS[[#This Row],[VENTA NETA]]-1)</f>
        <v>0</v>
      </c>
      <c r="X1761" s="25">
        <v>200.32499999999999</v>
      </c>
      <c r="Y1761" s="31">
        <f>IFERROR(LISTAS[[#This Row],[COSTO]]/X1761-1,"")</f>
        <v>0.9746511918133034</v>
      </c>
    </row>
    <row r="1762" spans="1:25" x14ac:dyDescent="0.2">
      <c r="A1762" s="6" t="s">
        <v>2765</v>
      </c>
      <c r="B1762" t="s">
        <v>2645</v>
      </c>
      <c r="C1762">
        <v>22</v>
      </c>
      <c r="D1762" t="s">
        <v>2766</v>
      </c>
      <c r="E1762" s="2">
        <v>2070.5300000000002</v>
      </c>
      <c r="F1762" s="6" t="str">
        <f>+_xlfn.XLOOKUP(LISTAS[[#This Row],[ID]],_01_CODIGOS_Y_COSTOS_xlsm[Producto y N°],_01_CODIGOS_Y_COSTOS_xlsm[FABRICA],"",0,1)</f>
        <v>LCT</v>
      </c>
      <c r="G1762" s="13">
        <f>LISTAS[[#This Row],[Precio]]*(1-0.46)*(1-IF($C$3520="",0,$C$3520))</f>
        <v>838.56465000000014</v>
      </c>
      <c r="H1762" s="1">
        <f>+_xlfn.XLOOKUP(LISTAS[[#This Row],[ID]],_01_CODIGOS_Y_COSTOS_xlsm[Producto y N°],_01_CODIGOS_Y_COSTOS_xlsm[COSTO],0,0,1)</f>
        <v>507.04399999999998</v>
      </c>
      <c r="I1762" s="115">
        <f>+IFERROR(LISTAS[[#This Row],[VENTA NETA]]/LISTAS[[#This Row],[COSTO]]-1,0)</f>
        <v>0.65383014097395931</v>
      </c>
      <c r="J1762" s="33" t="str">
        <f>IFERROR(VLOOKUP(LISTAS[[#This Row],[ID]],_01_CODIGOS_Y_COSTOS_xlsm[[Producto y N°]:[CODIGO]],2,0),"")</f>
        <v>2172</v>
      </c>
      <c r="M1762" s="22">
        <v>0.25</v>
      </c>
      <c r="N1762" s="23">
        <f>+LISTAS[[#This Row],[Precio]]+(LISTAS[[#This Row],[Precio]]*M1762)</f>
        <v>2588.1625000000004</v>
      </c>
      <c r="O1762" s="24">
        <f t="shared" si="42"/>
        <v>1048.2058125000003</v>
      </c>
      <c r="Q1762" s="21">
        <f>IFERROR(O1762/LISTAS[[#This Row],[COSTO]]-1,"")</f>
        <v>1.0672876762174495</v>
      </c>
      <c r="R1762" t="str">
        <f>+LISTAS[[#This Row],[ID]]</f>
        <v>TERMINALES22</v>
      </c>
      <c r="T1762" s="29"/>
      <c r="U1762" s="25">
        <f>LISTAS[[#This Row],[COSTO]]+(LISTAS[[#This Row],[COSTO]]*T1762)</f>
        <v>507.04399999999998</v>
      </c>
      <c r="V1762" s="30">
        <f>IF(T1762="",0,U1762/LISTAS[[#This Row],[VENTA NETA]]-1)</f>
        <v>0</v>
      </c>
      <c r="X1762" s="25">
        <v>238.32499999999999</v>
      </c>
      <c r="Y1762" s="31">
        <f>IFERROR(LISTAS[[#This Row],[COSTO]]/X1762-1,"")</f>
        <v>1.127531731878737</v>
      </c>
    </row>
    <row r="1763" spans="1:25" x14ac:dyDescent="0.2">
      <c r="A1763" s="6" t="s">
        <v>2767</v>
      </c>
      <c r="B1763" t="s">
        <v>2645</v>
      </c>
      <c r="C1763">
        <v>23</v>
      </c>
      <c r="D1763" t="s">
        <v>2768</v>
      </c>
      <c r="E1763" s="2">
        <v>2153.35</v>
      </c>
      <c r="F1763" s="6" t="str">
        <f>+_xlfn.XLOOKUP(LISTAS[[#This Row],[ID]],_01_CODIGOS_Y_COSTOS_xlsm[Producto y N°],_01_CODIGOS_Y_COSTOS_xlsm[FABRICA],"",0,1)</f>
        <v>LCT</v>
      </c>
      <c r="G1763" s="13">
        <f>LISTAS[[#This Row],[Precio]]*(1-0.46)*(1-IF($C$3520="",0,$C$3520))</f>
        <v>872.10674999999992</v>
      </c>
      <c r="H1763" s="1">
        <f>+_xlfn.XLOOKUP(LISTAS[[#This Row],[ID]],_01_CODIGOS_Y_COSTOS_xlsm[Producto y N°],_01_CODIGOS_Y_COSTOS_xlsm[COSTO],0,0,1)</f>
        <v>609.41999999999996</v>
      </c>
      <c r="I1763" s="115">
        <f>+IFERROR(LISTAS[[#This Row],[VENTA NETA]]/LISTAS[[#This Row],[COSTO]]-1,0)</f>
        <v>0.43104386137639072</v>
      </c>
      <c r="J1763" s="33" t="str">
        <f>IFERROR(VLOOKUP(LISTAS[[#This Row],[ID]],_01_CODIGOS_Y_COSTOS_xlsm[[Producto y N°]:[CODIGO]],2,0),"")</f>
        <v>2173</v>
      </c>
      <c r="M1763" s="22">
        <v>0.3</v>
      </c>
      <c r="N1763" s="23">
        <f>+LISTAS[[#This Row],[Precio]]+(LISTAS[[#This Row],[Precio]]*M1763)</f>
        <v>2799.355</v>
      </c>
      <c r="O1763" s="24">
        <f t="shared" si="42"/>
        <v>1133.738775</v>
      </c>
      <c r="Q1763" s="21">
        <f>IFERROR(O1763/LISTAS[[#This Row],[COSTO]]-1,"")</f>
        <v>0.86035701978930801</v>
      </c>
      <c r="R1763" t="str">
        <f>+LISTAS[[#This Row],[ID]]</f>
        <v>TERMINALES23</v>
      </c>
      <c r="T1763" s="29"/>
      <c r="U1763" s="25">
        <f>LISTAS[[#This Row],[COSTO]]+(LISTAS[[#This Row],[COSTO]]*T1763)</f>
        <v>609.41999999999996</v>
      </c>
      <c r="V1763" s="30">
        <f>IF(T1763="",0,U1763/LISTAS[[#This Row],[VENTA NETA]]-1)</f>
        <v>0</v>
      </c>
      <c r="X1763" s="25">
        <v>276.32499999999999</v>
      </c>
      <c r="Y1763" s="31">
        <f>IFERROR(LISTAS[[#This Row],[COSTO]]/X1763-1,"")</f>
        <v>1.2054464851171627</v>
      </c>
    </row>
    <row r="1764" spans="1:25" x14ac:dyDescent="0.2">
      <c r="A1764" s="6" t="s">
        <v>2769</v>
      </c>
      <c r="B1764" t="s">
        <v>2645</v>
      </c>
      <c r="C1764">
        <v>24</v>
      </c>
      <c r="D1764" t="s">
        <v>2770</v>
      </c>
      <c r="E1764" s="2">
        <v>3378.56</v>
      </c>
      <c r="F1764" s="6" t="str">
        <f>+_xlfn.XLOOKUP(LISTAS[[#This Row],[ID]],_01_CODIGOS_Y_COSTOS_xlsm[Producto y N°],_01_CODIGOS_Y_COSTOS_xlsm[FABRICA],"",0,1)</f>
        <v>LCT</v>
      </c>
      <c r="G1764" s="13">
        <f>LISTAS[[#This Row],[Precio]]*(1-0.46)*(1-IF($C$3520="",0,$C$3520))</f>
        <v>1368.3168000000001</v>
      </c>
      <c r="H1764" s="1">
        <f>+_xlfn.XLOOKUP(LISTAS[[#This Row],[ID]],_01_CODIGOS_Y_COSTOS_xlsm[Producto y N°],_01_CODIGOS_Y_COSTOS_xlsm[COSTO],0,0,1)</f>
        <v>1047.6120000000001</v>
      </c>
      <c r="I1764" s="115">
        <f>+IFERROR(LISTAS[[#This Row],[VENTA NETA]]/LISTAS[[#This Row],[COSTO]]-1,0)</f>
        <v>0.30612936850666084</v>
      </c>
      <c r="J1764" s="33" t="str">
        <f>IFERROR(VLOOKUP(LISTAS[[#This Row],[ID]],_01_CODIGOS_Y_COSTOS_xlsm[[Producto y N°]:[CODIGO]],2,0),"")</f>
        <v>2174</v>
      </c>
      <c r="M1764" s="22">
        <v>0.3</v>
      </c>
      <c r="N1764" s="23">
        <f>+LISTAS[[#This Row],[Precio]]+(LISTAS[[#This Row],[Precio]]*M1764)</f>
        <v>4392.1279999999997</v>
      </c>
      <c r="O1764" s="24">
        <f t="shared" si="42"/>
        <v>1778.8118399999998</v>
      </c>
      <c r="Q1764" s="21">
        <f>IFERROR(O1764/LISTAS[[#This Row],[COSTO]]-1,"")</f>
        <v>0.69796817905865893</v>
      </c>
      <c r="R1764" t="str">
        <f>+LISTAS[[#This Row],[ID]]</f>
        <v>TERMINALES24</v>
      </c>
      <c r="T1764" s="29"/>
      <c r="U1764" s="25">
        <f>LISTAS[[#This Row],[COSTO]]+(LISTAS[[#This Row],[COSTO]]*T1764)</f>
        <v>1047.6120000000001</v>
      </c>
      <c r="V1764" s="30">
        <f>IF(T1764="",0,U1764/LISTAS[[#This Row],[VENTA NETA]]-1)</f>
        <v>0</v>
      </c>
      <c r="X1764" s="25">
        <v>314.32499999999999</v>
      </c>
      <c r="Y1764" s="31">
        <f>IFERROR(LISTAS[[#This Row],[COSTO]]/X1764-1,"")</f>
        <v>2.3328942973037465</v>
      </c>
    </row>
    <row r="1765" spans="1:25" x14ac:dyDescent="0.2">
      <c r="A1765" s="6" t="s">
        <v>2771</v>
      </c>
      <c r="B1765" t="s">
        <v>2645</v>
      </c>
      <c r="C1765">
        <v>25</v>
      </c>
      <c r="D1765" t="s">
        <v>2772</v>
      </c>
      <c r="E1765" s="2">
        <v>4545.1899999999996</v>
      </c>
      <c r="F1765" s="6" t="str">
        <f>+_xlfn.XLOOKUP(LISTAS[[#This Row],[ID]],_01_CODIGOS_Y_COSTOS_xlsm[Producto y N°],_01_CODIGOS_Y_COSTOS_xlsm[FABRICA],"",0,1)</f>
        <v>LCT</v>
      </c>
      <c r="G1765" s="13">
        <f>LISTAS[[#This Row],[Precio]]*(1-0.46)*(1-IF($C$3520="",0,$C$3520))</f>
        <v>1840.80195</v>
      </c>
      <c r="H1765" s="1">
        <f>+_xlfn.XLOOKUP(LISTAS[[#This Row],[ID]],_01_CODIGOS_Y_COSTOS_xlsm[Producto y N°],_01_CODIGOS_Y_COSTOS_xlsm[COSTO],0,0,1)</f>
        <v>1413.72</v>
      </c>
      <c r="I1765" s="115">
        <f>+IFERROR(LISTAS[[#This Row],[VENTA NETA]]/LISTAS[[#This Row],[COSTO]]-1,0)</f>
        <v>0.30209797555385798</v>
      </c>
      <c r="J1765" s="33" t="str">
        <f>IFERROR(VLOOKUP(LISTAS[[#This Row],[ID]],_01_CODIGOS_Y_COSTOS_xlsm[[Producto y N°]:[CODIGO]],2,0),"")</f>
        <v>2175</v>
      </c>
      <c r="M1765" s="22">
        <v>0.3</v>
      </c>
      <c r="N1765" s="23">
        <f>+LISTAS[[#This Row],[Precio]]+(LISTAS[[#This Row],[Precio]]*M1765)</f>
        <v>5908.7469999999994</v>
      </c>
      <c r="O1765" s="24">
        <f t="shared" si="42"/>
        <v>2393.042535</v>
      </c>
      <c r="Q1765" s="21">
        <f>IFERROR(O1765/LISTAS[[#This Row],[COSTO]]-1,"")</f>
        <v>0.69272736822001524</v>
      </c>
      <c r="R1765" t="str">
        <f>+LISTAS[[#This Row],[ID]]</f>
        <v>TERMINALES25</v>
      </c>
      <c r="T1765" s="29"/>
      <c r="U1765" s="25">
        <f>LISTAS[[#This Row],[COSTO]]+(LISTAS[[#This Row],[COSTO]]*T1765)</f>
        <v>1413.72</v>
      </c>
      <c r="V1765" s="30">
        <f>IF(T1765="",0,U1765/LISTAS[[#This Row],[VENTA NETA]]-1)</f>
        <v>0</v>
      </c>
      <c r="X1765" s="25">
        <v>136.80000000000001</v>
      </c>
      <c r="Y1765" s="31">
        <f>IFERROR(LISTAS[[#This Row],[COSTO]]/X1765-1,"")</f>
        <v>9.334210526315788</v>
      </c>
    </row>
    <row r="1766" spans="1:25" x14ac:dyDescent="0.2">
      <c r="A1766" s="6" t="s">
        <v>6125</v>
      </c>
      <c r="B1766" t="s">
        <v>2645</v>
      </c>
      <c r="C1766">
        <v>93</v>
      </c>
      <c r="D1766" t="s">
        <v>6126</v>
      </c>
      <c r="E1766" s="2">
        <v>7270.12</v>
      </c>
      <c r="F1766" s="6" t="str">
        <f>+_xlfn.XLOOKUP(LISTAS[[#This Row],[ID]],_01_CODIGOS_Y_COSTOS_xlsm[Producto y N°],_01_CODIGOS_Y_COSTOS_xlsm[FABRICA],"",0,1)</f>
        <v>MAXIFER</v>
      </c>
      <c r="G1766" s="13">
        <f>LISTAS[[#This Row],[Precio]]*(1-0.46)*(1-IF($C$3520="",0,$C$3520))</f>
        <v>2944.3986000000004</v>
      </c>
      <c r="H1766" s="1">
        <f>+_xlfn.XLOOKUP(LISTAS[[#This Row],[ID]],_01_CODIGOS_Y_COSTOS_xlsm[Producto y N°],_01_CODIGOS_Y_COSTOS_xlsm[COSTO],0,0,1)</f>
        <v>0</v>
      </c>
      <c r="I1766" s="115">
        <f>+IFERROR(LISTAS[[#This Row],[VENTA NETA]]/LISTAS[[#This Row],[COSTO]]-1,0)</f>
        <v>0</v>
      </c>
      <c r="J1766" s="33" t="str">
        <f>IFERROR(VLOOKUP(LISTAS[[#This Row],[ID]],_01_CODIGOS_Y_COSTOS_xlsm[[Producto y N°]:[CODIGO]],2,0),"")</f>
        <v>93</v>
      </c>
      <c r="M1766" s="22">
        <v>0</v>
      </c>
      <c r="N1766" s="23">
        <f>+LISTAS[[#This Row],[Precio]]+(LISTAS[[#This Row],[Precio]]*M1766)</f>
        <v>7270.12</v>
      </c>
      <c r="O1766" s="24">
        <f t="shared" si="42"/>
        <v>2944.3986000000004</v>
      </c>
      <c r="Q1766" s="21" t="str">
        <f>IFERROR(O1766/LISTAS[[#This Row],[COSTO]]-1,"")</f>
        <v/>
      </c>
      <c r="R1766" t="str">
        <f>+LISTAS[[#This Row],[ID]]</f>
        <v>TERMINALES93</v>
      </c>
      <c r="T1766" s="29"/>
      <c r="U1766" s="25">
        <f>LISTAS[[#This Row],[COSTO]]+(LISTAS[[#This Row],[COSTO]]*T1766)</f>
        <v>0</v>
      </c>
      <c r="V1766" s="30">
        <f>IF(T1766="",0,U1766/LISTAS[[#This Row],[VENTA NETA]]-1)</f>
        <v>0</v>
      </c>
      <c r="X1766" s="25">
        <v>0</v>
      </c>
      <c r="Y1766" s="31" t="str">
        <f>IFERROR(LISTAS[[#This Row],[COSTO]]/X1766-1,"")</f>
        <v/>
      </c>
    </row>
    <row r="1767" spans="1:25" x14ac:dyDescent="0.2">
      <c r="A1767" s="6" t="s">
        <v>6127</v>
      </c>
      <c r="B1767" t="s">
        <v>2645</v>
      </c>
      <c r="C1767">
        <v>94</v>
      </c>
      <c r="D1767" t="s">
        <v>6128</v>
      </c>
      <c r="E1767" s="2">
        <v>7270.12</v>
      </c>
      <c r="F1767" s="6" t="str">
        <f>+_xlfn.XLOOKUP(LISTAS[[#This Row],[ID]],_01_CODIGOS_Y_COSTOS_xlsm[Producto y N°],_01_CODIGOS_Y_COSTOS_xlsm[FABRICA],"",0,1)</f>
        <v>MAXIFER</v>
      </c>
      <c r="G1767" s="13">
        <f>LISTAS[[#This Row],[Precio]]*(1-0.46)*(1-IF($C$3520="",0,$C$3520))</f>
        <v>2944.3986000000004</v>
      </c>
      <c r="H1767" s="1">
        <f>+_xlfn.XLOOKUP(LISTAS[[#This Row],[ID]],_01_CODIGOS_Y_COSTOS_xlsm[Producto y N°],_01_CODIGOS_Y_COSTOS_xlsm[COSTO],0,0,1)</f>
        <v>0</v>
      </c>
      <c r="I1767" s="115">
        <f>+IFERROR(LISTAS[[#This Row],[VENTA NETA]]/LISTAS[[#This Row],[COSTO]]-1,0)</f>
        <v>0</v>
      </c>
      <c r="J1767" s="33" t="str">
        <f>IFERROR(VLOOKUP(LISTAS[[#This Row],[ID]],_01_CODIGOS_Y_COSTOS_xlsm[[Producto y N°]:[CODIGO]],2,0),"")</f>
        <v>94</v>
      </c>
      <c r="M1767" s="22">
        <v>0</v>
      </c>
      <c r="N1767" s="23">
        <f>+LISTAS[[#This Row],[Precio]]+(LISTAS[[#This Row],[Precio]]*M1767)</f>
        <v>7270.12</v>
      </c>
      <c r="O1767" s="24">
        <f t="shared" si="42"/>
        <v>2944.3986000000004</v>
      </c>
      <c r="Q1767" s="21" t="str">
        <f>IFERROR(O1767/LISTAS[[#This Row],[COSTO]]-1,"")</f>
        <v/>
      </c>
      <c r="R1767" t="str">
        <f>+LISTAS[[#This Row],[ID]]</f>
        <v>TERMINALES94</v>
      </c>
      <c r="T1767" s="29"/>
      <c r="U1767" s="25">
        <f>LISTAS[[#This Row],[COSTO]]+(LISTAS[[#This Row],[COSTO]]*T1767)</f>
        <v>0</v>
      </c>
      <c r="V1767" s="30">
        <f>IF(T1767="",0,U1767/LISTAS[[#This Row],[VENTA NETA]]-1)</f>
        <v>0</v>
      </c>
      <c r="X1767" s="25">
        <v>0</v>
      </c>
      <c r="Y1767" s="31" t="str">
        <f>IFERROR(LISTAS[[#This Row],[COSTO]]/X1767-1,"")</f>
        <v/>
      </c>
    </row>
    <row r="1768" spans="1:25" x14ac:dyDescent="0.2">
      <c r="A1768" s="6" t="s">
        <v>6129</v>
      </c>
      <c r="B1768" t="s">
        <v>2645</v>
      </c>
      <c r="C1768">
        <v>95</v>
      </c>
      <c r="D1768" t="s">
        <v>6130</v>
      </c>
      <c r="E1768" s="2">
        <v>8197.3799999999992</v>
      </c>
      <c r="F1768" s="6" t="str">
        <f>+_xlfn.XLOOKUP(LISTAS[[#This Row],[ID]],_01_CODIGOS_Y_COSTOS_xlsm[Producto y N°],_01_CODIGOS_Y_COSTOS_xlsm[FABRICA],"",0,1)</f>
        <v>MAXIFER</v>
      </c>
      <c r="G1768" s="13">
        <f>LISTAS[[#This Row],[Precio]]*(1-0.46)*(1-IF($C$3520="",0,$C$3520))</f>
        <v>3319.9388999999996</v>
      </c>
      <c r="H1768" s="1">
        <f>+_xlfn.XLOOKUP(LISTAS[[#This Row],[ID]],_01_CODIGOS_Y_COSTOS_xlsm[Producto y N°],_01_CODIGOS_Y_COSTOS_xlsm[COSTO],0,0,1)</f>
        <v>0</v>
      </c>
      <c r="I1768" s="115">
        <f>+IFERROR(LISTAS[[#This Row],[VENTA NETA]]/LISTAS[[#This Row],[COSTO]]-1,0)</f>
        <v>0</v>
      </c>
      <c r="J1768" s="33" t="str">
        <f>IFERROR(VLOOKUP(LISTAS[[#This Row],[ID]],_01_CODIGOS_Y_COSTOS_xlsm[[Producto y N°]:[CODIGO]],2,0),"")</f>
        <v>95</v>
      </c>
      <c r="M1768" s="22">
        <v>0</v>
      </c>
      <c r="N1768" s="23">
        <f>+LISTAS[[#This Row],[Precio]]+(LISTAS[[#This Row],[Precio]]*M1768)</f>
        <v>8197.3799999999992</v>
      </c>
      <c r="O1768" s="24">
        <f t="shared" si="42"/>
        <v>3319.9388999999996</v>
      </c>
      <c r="Q1768" s="21" t="str">
        <f>IFERROR(O1768/LISTAS[[#This Row],[COSTO]]-1,"")</f>
        <v/>
      </c>
      <c r="R1768" t="str">
        <f>+LISTAS[[#This Row],[ID]]</f>
        <v>TERMINALES95</v>
      </c>
      <c r="T1768" s="29"/>
      <c r="U1768" s="25">
        <f>LISTAS[[#This Row],[COSTO]]+(LISTAS[[#This Row],[COSTO]]*T1768)</f>
        <v>0</v>
      </c>
      <c r="V1768" s="30">
        <f>IF(T1768="",0,U1768/LISTAS[[#This Row],[VENTA NETA]]-1)</f>
        <v>0</v>
      </c>
      <c r="X1768" s="25">
        <v>0</v>
      </c>
      <c r="Y1768" s="31" t="str">
        <f>IFERROR(LISTAS[[#This Row],[COSTO]]/X1768-1,"")</f>
        <v/>
      </c>
    </row>
    <row r="1769" spans="1:25" x14ac:dyDescent="0.2">
      <c r="A1769" s="6" t="s">
        <v>6131</v>
      </c>
      <c r="B1769" t="s">
        <v>2645</v>
      </c>
      <c r="C1769">
        <v>96</v>
      </c>
      <c r="D1769" t="s">
        <v>6132</v>
      </c>
      <c r="E1769" s="2">
        <v>8197.3799999999992</v>
      </c>
      <c r="F1769" s="6" t="str">
        <f>+_xlfn.XLOOKUP(LISTAS[[#This Row],[ID]],_01_CODIGOS_Y_COSTOS_xlsm[Producto y N°],_01_CODIGOS_Y_COSTOS_xlsm[FABRICA],"",0,1)</f>
        <v>MAXIFER</v>
      </c>
      <c r="G1769" s="13">
        <f>LISTAS[[#This Row],[Precio]]*(1-0.46)*(1-IF($C$3520="",0,$C$3520))</f>
        <v>3319.9388999999996</v>
      </c>
      <c r="H1769" s="1">
        <f>+_xlfn.XLOOKUP(LISTAS[[#This Row],[ID]],_01_CODIGOS_Y_COSTOS_xlsm[Producto y N°],_01_CODIGOS_Y_COSTOS_xlsm[COSTO],0,0,1)</f>
        <v>0</v>
      </c>
      <c r="I1769" s="115">
        <f>+IFERROR(LISTAS[[#This Row],[VENTA NETA]]/LISTAS[[#This Row],[COSTO]]-1,0)</f>
        <v>0</v>
      </c>
      <c r="J1769" s="33" t="str">
        <f>IFERROR(VLOOKUP(LISTAS[[#This Row],[ID]],_01_CODIGOS_Y_COSTOS_xlsm[[Producto y N°]:[CODIGO]],2,0),"")</f>
        <v>96</v>
      </c>
      <c r="M1769" s="22">
        <v>0</v>
      </c>
      <c r="N1769" s="23">
        <f>+LISTAS[[#This Row],[Precio]]+(LISTAS[[#This Row],[Precio]]*M1769)</f>
        <v>8197.3799999999992</v>
      </c>
      <c r="O1769" s="24">
        <f t="shared" ref="O1769:O1832" si="43">N1769*(1-0.46)*(1-IF($C$3520="",0,$C$3520))</f>
        <v>3319.9388999999996</v>
      </c>
      <c r="Q1769" s="21" t="str">
        <f>IFERROR(O1769/LISTAS[[#This Row],[COSTO]]-1,"")</f>
        <v/>
      </c>
      <c r="R1769" t="str">
        <f>+LISTAS[[#This Row],[ID]]</f>
        <v>TERMINALES96</v>
      </c>
      <c r="T1769" s="29"/>
      <c r="U1769" s="25">
        <f>LISTAS[[#This Row],[COSTO]]+(LISTAS[[#This Row],[COSTO]]*T1769)</f>
        <v>0</v>
      </c>
      <c r="V1769" s="30">
        <f>IF(T1769="",0,U1769/LISTAS[[#This Row],[VENTA NETA]]-1)</f>
        <v>0</v>
      </c>
      <c r="X1769" s="25">
        <v>0</v>
      </c>
      <c r="Y1769" s="31" t="str">
        <f>IFERROR(LISTAS[[#This Row],[COSTO]]/X1769-1,"")</f>
        <v/>
      </c>
    </row>
    <row r="1770" spans="1:25" x14ac:dyDescent="0.2">
      <c r="A1770" s="6" t="s">
        <v>2773</v>
      </c>
      <c r="B1770" t="s">
        <v>2645</v>
      </c>
      <c r="C1770">
        <v>80</v>
      </c>
      <c r="D1770" t="s">
        <v>2774</v>
      </c>
      <c r="E1770" s="2">
        <v>293.01</v>
      </c>
      <c r="F1770" s="6" t="str">
        <f>+_xlfn.XLOOKUP(LISTAS[[#This Row],[ID]],_01_CODIGOS_Y_COSTOS_xlsm[Producto y N°],_01_CODIGOS_Y_COSTOS_xlsm[FABRICA],"",0,1)</f>
        <v>LCT</v>
      </c>
      <c r="G1770" s="13">
        <f>LISTAS[[#This Row],[Precio]]*(1-0.46)*(1-IF($C$3520="",0,$C$3520))</f>
        <v>118.66905</v>
      </c>
      <c r="H1770" s="1">
        <f>+_xlfn.XLOOKUP(LISTAS[[#This Row],[ID]],_01_CODIGOS_Y_COSTOS_xlsm[Producto y N°],_01_CODIGOS_Y_COSTOS_xlsm[COSTO],0,0,1)</f>
        <v>65.927999999999997</v>
      </c>
      <c r="I1770" s="115">
        <f>+IFERROR(LISTAS[[#This Row],[VENTA NETA]]/LISTAS[[#This Row],[COSTO]]-1,0)</f>
        <v>0.79997952311612663</v>
      </c>
      <c r="J1770" s="33" t="str">
        <f>IFERROR(VLOOKUP(LISTAS[[#This Row],[ID]],_01_CODIGOS_Y_COSTOS_xlsm[[Producto y N°]:[CODIGO]],2,0),"")</f>
        <v>3001</v>
      </c>
      <c r="M1770" s="22">
        <v>8.0193664135270071E-2</v>
      </c>
      <c r="N1770" s="23">
        <f>+LISTAS[[#This Row],[Precio]]+(LISTAS[[#This Row],[Precio]]*M1770)</f>
        <v>316.5075455282755</v>
      </c>
      <c r="O1770" s="24">
        <f t="shared" si="43"/>
        <v>128.18555593895161</v>
      </c>
      <c r="Q1770" s="21">
        <f>IFERROR(O1770/LISTAS[[#This Row],[COSTO]]-1,"")</f>
        <v>0.94432647644326551</v>
      </c>
      <c r="R1770" t="str">
        <f>+LISTAS[[#This Row],[ID]]</f>
        <v>TERMINALES80</v>
      </c>
      <c r="T1770" s="29"/>
      <c r="U1770" s="25">
        <f>LISTAS[[#This Row],[COSTO]]+(LISTAS[[#This Row],[COSTO]]*T1770)</f>
        <v>65.927999999999997</v>
      </c>
      <c r="V1770" s="30">
        <f>IF(T1770="",0,U1770/LISTAS[[#This Row],[VENTA NETA]]-1)</f>
        <v>0</v>
      </c>
      <c r="X1770" s="25">
        <v>50.69</v>
      </c>
      <c r="Y1770" s="31">
        <f>IFERROR(LISTAS[[#This Row],[COSTO]]/X1770-1,"")</f>
        <v>0.30061156046557502</v>
      </c>
    </row>
    <row r="1771" spans="1:25" x14ac:dyDescent="0.2">
      <c r="A1771" s="6" t="s">
        <v>2775</v>
      </c>
      <c r="B1771" t="s">
        <v>2645</v>
      </c>
      <c r="C1771">
        <v>81</v>
      </c>
      <c r="D1771" t="s">
        <v>2776</v>
      </c>
      <c r="E1771" s="2">
        <v>297.67</v>
      </c>
      <c r="F1771" s="6" t="str">
        <f>+_xlfn.XLOOKUP(LISTAS[[#This Row],[ID]],_01_CODIGOS_Y_COSTOS_xlsm[Producto y N°],_01_CODIGOS_Y_COSTOS_xlsm[FABRICA],"",0,1)</f>
        <v>LCT</v>
      </c>
      <c r="G1771" s="13">
        <f>LISTAS[[#This Row],[Precio]]*(1-0.46)*(1-IF($C$3520="",0,$C$3520))</f>
        <v>120.55635000000001</v>
      </c>
      <c r="H1771" s="1">
        <f>+_xlfn.XLOOKUP(LISTAS[[#This Row],[ID]],_01_CODIGOS_Y_COSTOS_xlsm[Producto y N°],_01_CODIGOS_Y_COSTOS_xlsm[COSTO],0,0,1)</f>
        <v>66.975999999999999</v>
      </c>
      <c r="I1771" s="115">
        <f>+IFERROR(LISTAS[[#This Row],[VENTA NETA]]/LISTAS[[#This Row],[COSTO]]-1,0)</f>
        <v>0.79999328117534652</v>
      </c>
      <c r="J1771" s="33" t="str">
        <f>IFERROR(VLOOKUP(LISTAS[[#This Row],[ID]],_01_CODIGOS_Y_COSTOS_xlsm[[Producto y N°]:[CODIGO]],2,0),"")</f>
        <v>3002</v>
      </c>
      <c r="M1771" s="22">
        <v>7.303670059158307E-2</v>
      </c>
      <c r="N1771" s="23">
        <f>+LISTAS[[#This Row],[Precio]]+(LISTAS[[#This Row],[Precio]]*M1771)</f>
        <v>319.41083466509656</v>
      </c>
      <c r="O1771" s="24">
        <f t="shared" si="43"/>
        <v>129.36138803936413</v>
      </c>
      <c r="Q1771" s="21">
        <f>IFERROR(O1771/LISTAS[[#This Row],[COSTO]]-1,"")</f>
        <v>0.93145885151941199</v>
      </c>
      <c r="R1771" t="str">
        <f>+LISTAS[[#This Row],[ID]]</f>
        <v>TERMINALES81</v>
      </c>
      <c r="T1771" s="29"/>
      <c r="U1771" s="25">
        <f>LISTAS[[#This Row],[COSTO]]+(LISTAS[[#This Row],[COSTO]]*T1771)</f>
        <v>66.975999999999999</v>
      </c>
      <c r="V1771" s="30">
        <f>IF(T1771="",0,U1771/LISTAS[[#This Row],[VENTA NETA]]-1)</f>
        <v>0</v>
      </c>
      <c r="X1771" s="25">
        <v>51.84</v>
      </c>
      <c r="Y1771" s="31">
        <f>IFERROR(LISTAS[[#This Row],[COSTO]]/X1771-1,"")</f>
        <v>0.29197530864197518</v>
      </c>
    </row>
    <row r="1772" spans="1:25" x14ac:dyDescent="0.2">
      <c r="A1772" s="6" t="s">
        <v>2777</v>
      </c>
      <c r="B1772" t="s">
        <v>2645</v>
      </c>
      <c r="C1772">
        <v>82</v>
      </c>
      <c r="D1772" t="s">
        <v>2778</v>
      </c>
      <c r="E1772" s="2">
        <v>465.1</v>
      </c>
      <c r="F1772" s="6" t="str">
        <f>+_xlfn.XLOOKUP(LISTAS[[#This Row],[ID]],_01_CODIGOS_Y_COSTOS_xlsm[Producto y N°],_01_CODIGOS_Y_COSTOS_xlsm[FABRICA],"",0,1)</f>
        <v>LCT</v>
      </c>
      <c r="G1772" s="13">
        <f>LISTAS[[#This Row],[Precio]]*(1-0.46)*(1-IF($C$3520="",0,$C$3520))</f>
        <v>188.36550000000003</v>
      </c>
      <c r="H1772" s="1">
        <f>+_xlfn.XLOOKUP(LISTAS[[#This Row],[ID]],_01_CODIGOS_Y_COSTOS_xlsm[Producto y N°],_01_CODIGOS_Y_COSTOS_xlsm[COSTO],0,0,1)</f>
        <v>104.648</v>
      </c>
      <c r="I1772" s="115">
        <f>+IFERROR(LISTAS[[#This Row],[VENTA NETA]]/LISTAS[[#This Row],[COSTO]]-1,0)</f>
        <v>0.79999139974008138</v>
      </c>
      <c r="J1772" s="33" t="str">
        <f>IFERROR(VLOOKUP(LISTAS[[#This Row],[ID]],_01_CODIGOS_Y_COSTOS_xlsm[[Producto y N°]:[CODIGO]],2,0),"")</f>
        <v>3003</v>
      </c>
      <c r="M1772" s="22">
        <v>7.7798118838139363E-2</v>
      </c>
      <c r="N1772" s="23">
        <f>+LISTAS[[#This Row],[Precio]]+(LISTAS[[#This Row],[Precio]]*M1772)</f>
        <v>501.28390507161862</v>
      </c>
      <c r="O1772" s="24">
        <f t="shared" si="43"/>
        <v>203.01998155400557</v>
      </c>
      <c r="Q1772" s="21">
        <f>IFERROR(O1772/LISTAS[[#This Row],[COSTO]]-1,"")</f>
        <v>0.94002734456468895</v>
      </c>
      <c r="R1772" t="str">
        <f>+LISTAS[[#This Row],[ID]]</f>
        <v>TERMINALES82</v>
      </c>
      <c r="T1772" s="29"/>
      <c r="U1772" s="25">
        <f>LISTAS[[#This Row],[COSTO]]+(LISTAS[[#This Row],[COSTO]]*T1772)</f>
        <v>104.648</v>
      </c>
      <c r="V1772" s="30">
        <f>IF(T1772="",0,U1772/LISTAS[[#This Row],[VENTA NETA]]-1)</f>
        <v>0</v>
      </c>
      <c r="X1772" s="25">
        <v>80.64</v>
      </c>
      <c r="Y1772" s="31">
        <f>IFERROR(LISTAS[[#This Row],[COSTO]]/X1772-1,"")</f>
        <v>0.29771825396825391</v>
      </c>
    </row>
    <row r="1773" spans="1:25" x14ac:dyDescent="0.2">
      <c r="A1773" s="6" t="s">
        <v>2779</v>
      </c>
      <c r="B1773" t="s">
        <v>2645</v>
      </c>
      <c r="C1773">
        <v>83</v>
      </c>
      <c r="D1773" t="s">
        <v>2778</v>
      </c>
      <c r="E1773" s="2">
        <v>387.95</v>
      </c>
      <c r="F1773" s="6" t="str">
        <f>+_xlfn.XLOOKUP(LISTAS[[#This Row],[ID]],_01_CODIGOS_Y_COSTOS_xlsm[Producto y N°],_01_CODIGOS_Y_COSTOS_xlsm[FABRICA],"",0,1)</f>
        <v>LCT</v>
      </c>
      <c r="G1773" s="13">
        <f>LISTAS[[#This Row],[Precio]]*(1-0.46)*(1-IF($C$3520="",0,$C$3520))</f>
        <v>157.11975000000001</v>
      </c>
      <c r="H1773" s="1">
        <f>+_xlfn.XLOOKUP(LISTAS[[#This Row],[ID]],_01_CODIGOS_Y_COSTOS_xlsm[Producto y N°],_01_CODIGOS_Y_COSTOS_xlsm[COSTO],0,0,1)</f>
        <v>87.287999999999997</v>
      </c>
      <c r="I1773" s="115">
        <f>+IFERROR(LISTAS[[#This Row],[VENTA NETA]]/LISTAS[[#This Row],[COSTO]]-1,0)</f>
        <v>0.80001546604344265</v>
      </c>
      <c r="J1773" s="33" t="str">
        <f>IFERROR(VLOOKUP(LISTAS[[#This Row],[ID]],_01_CODIGOS_Y_COSTOS_xlsm[[Producto y N°]:[CODIGO]],2,0),"")</f>
        <v>3004</v>
      </c>
      <c r="M1773" s="22">
        <v>0.20825547111830889</v>
      </c>
      <c r="N1773" s="23">
        <f>+LISTAS[[#This Row],[Precio]]+(LISTAS[[#This Row],[Precio]]*M1773)</f>
        <v>468.74271002034789</v>
      </c>
      <c r="O1773" s="24">
        <f t="shared" si="43"/>
        <v>189.84079755824092</v>
      </c>
      <c r="Q1773" s="21">
        <f>IFERROR(O1773/LISTAS[[#This Row],[COSTO]]-1,"")</f>
        <v>1.1748785349445621</v>
      </c>
      <c r="R1773" t="str">
        <f>+LISTAS[[#This Row],[ID]]</f>
        <v>TERMINALES83</v>
      </c>
      <c r="T1773" s="29"/>
      <c r="U1773" s="25">
        <f>LISTAS[[#This Row],[COSTO]]+(LISTAS[[#This Row],[COSTO]]*T1773)</f>
        <v>87.287999999999997</v>
      </c>
      <c r="V1773" s="30">
        <f>IF(T1773="",0,U1773/LISTAS[[#This Row],[VENTA NETA]]-1)</f>
        <v>0</v>
      </c>
      <c r="X1773" s="25">
        <v>60</v>
      </c>
      <c r="Y1773" s="31">
        <f>IFERROR(LISTAS[[#This Row],[COSTO]]/X1773-1,"")</f>
        <v>0.45479999999999987</v>
      </c>
    </row>
    <row r="1774" spans="1:25" x14ac:dyDescent="0.2">
      <c r="A1774" s="6" t="s">
        <v>2780</v>
      </c>
      <c r="B1774" t="s">
        <v>2645</v>
      </c>
      <c r="C1774">
        <v>84</v>
      </c>
      <c r="D1774" t="s">
        <v>2781</v>
      </c>
      <c r="E1774" s="2">
        <v>432.08</v>
      </c>
      <c r="F1774" s="6" t="str">
        <f>+_xlfn.XLOOKUP(LISTAS[[#This Row],[ID]],_01_CODIGOS_Y_COSTOS_xlsm[Producto y N°],_01_CODIGOS_Y_COSTOS_xlsm[FABRICA],"",0,1)</f>
        <v>LCT</v>
      </c>
      <c r="G1774" s="13">
        <f>LISTAS[[#This Row],[Precio]]*(1-0.46)*(1-IF($C$3520="",0,$C$3520))</f>
        <v>174.9924</v>
      </c>
      <c r="H1774" s="1">
        <f>+_xlfn.XLOOKUP(LISTAS[[#This Row],[ID]],_01_CODIGOS_Y_COSTOS_xlsm[Producto y N°],_01_CODIGOS_Y_COSTOS_xlsm[COSTO],0,0,1)</f>
        <v>102.93600000000001</v>
      </c>
      <c r="I1774" s="115">
        <f>+IFERROR(LISTAS[[#This Row],[VENTA NETA]]/LISTAS[[#This Row],[COSTO]]-1,0)</f>
        <v>0.70001165772907425</v>
      </c>
      <c r="J1774" s="33" t="str">
        <f>IFERROR(VLOOKUP(LISTAS[[#This Row],[ID]],_01_CODIGOS_Y_COSTOS_xlsm[[Producto y N°]:[CODIGO]],2,0),"")</f>
        <v>3005</v>
      </c>
      <c r="M1774" s="22">
        <v>0.34569900659348773</v>
      </c>
      <c r="N1774" s="23">
        <f>+LISTAS[[#This Row],[Precio]]+(LISTAS[[#This Row],[Precio]]*M1774)</f>
        <v>581.44962676891419</v>
      </c>
      <c r="O1774" s="24">
        <f t="shared" si="43"/>
        <v>235.48709884141027</v>
      </c>
      <c r="Q1774" s="21">
        <f>IFERROR(O1774/LISTAS[[#This Row],[COSTO]]-1,"")</f>
        <v>1.2877039990033636</v>
      </c>
      <c r="R1774" t="str">
        <f>+LISTAS[[#This Row],[ID]]</f>
        <v>TERMINALES84</v>
      </c>
      <c r="T1774" s="29"/>
      <c r="U1774" s="25">
        <f>LISTAS[[#This Row],[COSTO]]+(LISTAS[[#This Row],[COSTO]]*T1774)</f>
        <v>102.93600000000001</v>
      </c>
      <c r="V1774" s="30">
        <f>IF(T1774="",0,U1774/LISTAS[[#This Row],[VENTA NETA]]-1)</f>
        <v>0</v>
      </c>
      <c r="X1774" s="25">
        <v>60</v>
      </c>
      <c r="Y1774" s="31">
        <f>IFERROR(LISTAS[[#This Row],[COSTO]]/X1774-1,"")</f>
        <v>0.71560000000000001</v>
      </c>
    </row>
    <row r="1775" spans="1:25" x14ac:dyDescent="0.2">
      <c r="A1775" s="6" t="s">
        <v>2782</v>
      </c>
      <c r="B1775" t="s">
        <v>2645</v>
      </c>
      <c r="C1775">
        <v>85</v>
      </c>
      <c r="D1775" t="s">
        <v>2783</v>
      </c>
      <c r="E1775" s="2">
        <v>263.63</v>
      </c>
      <c r="F1775" s="6" t="str">
        <f>+_xlfn.XLOOKUP(LISTAS[[#This Row],[ID]],_01_CODIGOS_Y_COSTOS_xlsm[Producto y N°],_01_CODIGOS_Y_COSTOS_xlsm[FABRICA],"",0,1)</f>
        <v>LCT</v>
      </c>
      <c r="G1775" s="13">
        <f>LISTAS[[#This Row],[Precio]]*(1-0.46)*(1-IF($C$3520="",0,$C$3520))</f>
        <v>106.77015000000002</v>
      </c>
      <c r="H1775" s="1">
        <f>+_xlfn.XLOOKUP(LISTAS[[#This Row],[ID]],_01_CODIGOS_Y_COSTOS_xlsm[Producto y N°],_01_CODIGOS_Y_COSTOS_xlsm[COSTO],0,0,1)</f>
        <v>59.316000000000003</v>
      </c>
      <c r="I1775" s="115">
        <f>+IFERROR(LISTAS[[#This Row],[VENTA NETA]]/LISTAS[[#This Row],[COSTO]]-1,0)</f>
        <v>0.80002275945781931</v>
      </c>
      <c r="J1775" s="33" t="str">
        <f>IFERROR(VLOOKUP(LISTAS[[#This Row],[ID]],_01_CODIGOS_Y_COSTOS_xlsm[[Producto y N°]:[CODIGO]],2,0),"")</f>
        <v>3006</v>
      </c>
      <c r="M1775" s="22">
        <v>6.9089041188477474E-2</v>
      </c>
      <c r="N1775" s="23">
        <f>+LISTAS[[#This Row],[Precio]]+(LISTAS[[#This Row],[Precio]]*M1775)</f>
        <v>281.84394392851829</v>
      </c>
      <c r="O1775" s="24">
        <f t="shared" si="43"/>
        <v>114.14679729104992</v>
      </c>
      <c r="Q1775" s="21">
        <f>IFERROR(O1775/LISTAS[[#This Row],[COSTO]]-1,"")</f>
        <v>0.92438460602619732</v>
      </c>
      <c r="R1775" t="str">
        <f>+LISTAS[[#This Row],[ID]]</f>
        <v>TERMINALES85</v>
      </c>
      <c r="T1775" s="29"/>
      <c r="U1775" s="25">
        <f>LISTAS[[#This Row],[COSTO]]+(LISTAS[[#This Row],[COSTO]]*T1775)</f>
        <v>59.316000000000003</v>
      </c>
      <c r="V1775" s="30">
        <f>IF(T1775="",0,U1775/LISTAS[[#This Row],[VENTA NETA]]-1)</f>
        <v>0</v>
      </c>
      <c r="X1775" s="25">
        <v>46.08</v>
      </c>
      <c r="Y1775" s="31">
        <f>IFERROR(LISTAS[[#This Row],[COSTO]]/X1775-1,"")</f>
        <v>0.28723958333333344</v>
      </c>
    </row>
    <row r="1776" spans="1:25" x14ac:dyDescent="0.2">
      <c r="A1776" s="6" t="s">
        <v>2784</v>
      </c>
      <c r="B1776" t="s">
        <v>2645</v>
      </c>
      <c r="C1776">
        <v>86</v>
      </c>
      <c r="D1776" t="s">
        <v>2785</v>
      </c>
      <c r="E1776" s="2">
        <v>270.61</v>
      </c>
      <c r="F1776" s="6" t="str">
        <f>+_xlfn.XLOOKUP(LISTAS[[#This Row],[ID]],_01_CODIGOS_Y_COSTOS_xlsm[Producto y N°],_01_CODIGOS_Y_COSTOS_xlsm[FABRICA],"",0,1)</f>
        <v>LCT</v>
      </c>
      <c r="G1776" s="13">
        <f>LISTAS[[#This Row],[Precio]]*(1-0.46)*(1-IF($C$3520="",0,$C$3520))</f>
        <v>109.59705</v>
      </c>
      <c r="H1776" s="1">
        <f>+_xlfn.XLOOKUP(LISTAS[[#This Row],[ID]],_01_CODIGOS_Y_COSTOS_xlsm[Producto y N°],_01_CODIGOS_Y_COSTOS_xlsm[COSTO],0,0,1)</f>
        <v>60.887999999999998</v>
      </c>
      <c r="I1776" s="115">
        <f>+IFERROR(LISTAS[[#This Row],[VENTA NETA]]/LISTAS[[#This Row],[COSTO]]-1,0)</f>
        <v>0.79997782814347662</v>
      </c>
      <c r="J1776" s="33" t="str">
        <f>IFERROR(VLOOKUP(LISTAS[[#This Row],[ID]],_01_CODIGOS_Y_COSTOS_xlsm[[Producto y N°]:[CODIGO]],2,0),"")</f>
        <v>3007</v>
      </c>
      <c r="M1776" s="22">
        <v>7.046413502109683E-2</v>
      </c>
      <c r="N1776" s="23">
        <f>+LISTAS[[#This Row],[Precio]]+(LISTAS[[#This Row],[Precio]]*M1776)</f>
        <v>289.67829957805901</v>
      </c>
      <c r="O1776" s="24">
        <f t="shared" si="43"/>
        <v>117.3197113291139</v>
      </c>
      <c r="Q1776" s="21">
        <f>IFERROR(O1776/LISTAS[[#This Row],[COSTO]]-1,"")</f>
        <v>0.92681170886075925</v>
      </c>
      <c r="R1776" t="str">
        <f>+LISTAS[[#This Row],[ID]]</f>
        <v>TERMINALES86</v>
      </c>
      <c r="T1776" s="29"/>
      <c r="U1776" s="25">
        <f>LISTAS[[#This Row],[COSTO]]+(LISTAS[[#This Row],[COSTO]]*T1776)</f>
        <v>60.887999999999998</v>
      </c>
      <c r="V1776" s="30">
        <f>IF(T1776="",0,U1776/LISTAS[[#This Row],[VENTA NETA]]-1)</f>
        <v>0</v>
      </c>
      <c r="X1776" s="25">
        <v>47.24</v>
      </c>
      <c r="Y1776" s="31">
        <f>IFERROR(LISTAS[[#This Row],[COSTO]]/X1776-1,"")</f>
        <v>0.28890770533446219</v>
      </c>
    </row>
    <row r="1777" spans="1:25" x14ac:dyDescent="0.2">
      <c r="A1777" s="6" t="s">
        <v>2786</v>
      </c>
      <c r="B1777" t="s">
        <v>2645</v>
      </c>
      <c r="C1777">
        <v>87</v>
      </c>
      <c r="D1777" t="s">
        <v>2787</v>
      </c>
      <c r="E1777" s="2">
        <v>294.27999999999997</v>
      </c>
      <c r="F1777" s="6" t="str">
        <f>+_xlfn.XLOOKUP(LISTAS[[#This Row],[ID]],_01_CODIGOS_Y_COSTOS_xlsm[Producto y N°],_01_CODIGOS_Y_COSTOS_xlsm[FABRICA],"",0,1)</f>
        <v>LCT</v>
      </c>
      <c r="G1777" s="13">
        <f>LISTAS[[#This Row],[Precio]]*(1-0.46)*(1-IF($C$3520="",0,$C$3520))</f>
        <v>119.18340000000001</v>
      </c>
      <c r="H1777" s="1">
        <f>+_xlfn.XLOOKUP(LISTAS[[#This Row],[ID]],_01_CODIGOS_Y_COSTOS_xlsm[Producto y N°],_01_CODIGOS_Y_COSTOS_xlsm[COSTO],0,0,1)</f>
        <v>66.212000000000003</v>
      </c>
      <c r="I1777" s="115">
        <f>+IFERROR(LISTAS[[#This Row],[VENTA NETA]]/LISTAS[[#This Row],[COSTO]]-1,0)</f>
        <v>0.8000271854044585</v>
      </c>
      <c r="J1777" s="33" t="str">
        <f>IFERROR(VLOOKUP(LISTAS[[#This Row],[ID]],_01_CODIGOS_Y_COSTOS_xlsm[[Producto y N°]:[CODIGO]],2,0),"")</f>
        <v>3008</v>
      </c>
      <c r="M1777" s="22">
        <v>6.7143732069754547E-2</v>
      </c>
      <c r="N1777" s="23">
        <f>+LISTAS[[#This Row],[Precio]]+(LISTAS[[#This Row],[Precio]]*M1777)</f>
        <v>314.03905747348733</v>
      </c>
      <c r="O1777" s="24">
        <f t="shared" si="43"/>
        <v>127.18581827676238</v>
      </c>
      <c r="Q1777" s="21">
        <f>IFERROR(O1777/LISTAS[[#This Row],[COSTO]]-1,"")</f>
        <v>0.9208877284595296</v>
      </c>
      <c r="R1777" t="str">
        <f>+LISTAS[[#This Row],[ID]]</f>
        <v>TERMINALES87</v>
      </c>
      <c r="T1777" s="29"/>
      <c r="U1777" s="25">
        <f>LISTAS[[#This Row],[COSTO]]+(LISTAS[[#This Row],[COSTO]]*T1777)</f>
        <v>66.212000000000003</v>
      </c>
      <c r="V1777" s="30">
        <f>IF(T1777="",0,U1777/LISTAS[[#This Row],[VENTA NETA]]-1)</f>
        <v>0</v>
      </c>
      <c r="X1777" s="25">
        <v>51.53</v>
      </c>
      <c r="Y1777" s="31">
        <f>IFERROR(LISTAS[[#This Row],[COSTO]]/X1777-1,"")</f>
        <v>0.28492140500679231</v>
      </c>
    </row>
    <row r="1778" spans="1:25" x14ac:dyDescent="0.2">
      <c r="A1778" s="6" t="s">
        <v>2788</v>
      </c>
      <c r="B1778" t="s">
        <v>2645</v>
      </c>
      <c r="C1778">
        <v>88</v>
      </c>
      <c r="D1778" t="s">
        <v>2789</v>
      </c>
      <c r="E1778" s="2">
        <v>321.08</v>
      </c>
      <c r="F1778" s="6" t="str">
        <f>+_xlfn.XLOOKUP(LISTAS[[#This Row],[ID]],_01_CODIGOS_Y_COSTOS_xlsm[Producto y N°],_01_CODIGOS_Y_COSTOS_xlsm[FABRICA],"",0,1)</f>
        <v>LCT</v>
      </c>
      <c r="G1778" s="13">
        <f>LISTAS[[#This Row],[Precio]]*(1-0.46)*(1-IF($C$3520="",0,$C$3520))</f>
        <v>130.03740000000002</v>
      </c>
      <c r="H1778" s="1">
        <f>+_xlfn.XLOOKUP(LISTAS[[#This Row],[ID]],_01_CODIGOS_Y_COSTOS_xlsm[Producto y N°],_01_CODIGOS_Y_COSTOS_xlsm[COSTO],0,0,1)</f>
        <v>57.176000000000002</v>
      </c>
      <c r="I1778" s="115">
        <f>+IFERROR(LISTAS[[#This Row],[VENTA NETA]]/LISTAS[[#This Row],[COSTO]]-1,0)</f>
        <v>1.2743353854764239</v>
      </c>
      <c r="J1778" s="33" t="str">
        <f>IFERROR(VLOOKUP(LISTAS[[#This Row],[ID]],_01_CODIGOS_Y_COSTOS_xlsm[[Producto y N°]:[CODIGO]],2,0),"")</f>
        <v>3012</v>
      </c>
      <c r="M1778" s="22">
        <v>0</v>
      </c>
      <c r="N1778" s="23">
        <f>+LISTAS[[#This Row],[Precio]]+(LISTAS[[#This Row],[Precio]]*M1778)</f>
        <v>321.08</v>
      </c>
      <c r="O1778" s="24">
        <f t="shared" si="43"/>
        <v>130.03740000000002</v>
      </c>
      <c r="Q1778" s="21">
        <f>IFERROR(O1778/LISTAS[[#This Row],[COSTO]]-1,"")</f>
        <v>1.2743353854764239</v>
      </c>
      <c r="R1778" t="str">
        <f>+LISTAS[[#This Row],[ID]]</f>
        <v>TERMINALES88</v>
      </c>
      <c r="T1778" s="29"/>
      <c r="U1778" s="25">
        <f>LISTAS[[#This Row],[COSTO]]+(LISTAS[[#This Row],[COSTO]]*T1778)</f>
        <v>57.176000000000002</v>
      </c>
      <c r="V1778" s="30">
        <f>IF(T1778="",0,U1778/LISTAS[[#This Row],[VENTA NETA]]-1)</f>
        <v>0</v>
      </c>
      <c r="X1778" s="25">
        <v>60</v>
      </c>
      <c r="Y1778" s="31">
        <f>IFERROR(LISTAS[[#This Row],[COSTO]]/X1778-1,"")</f>
        <v>-4.706666666666659E-2</v>
      </c>
    </row>
    <row r="1779" spans="1:25" x14ac:dyDescent="0.2">
      <c r="A1779" s="6" t="s">
        <v>2790</v>
      </c>
      <c r="B1779" t="s">
        <v>2645</v>
      </c>
      <c r="C1779">
        <v>89</v>
      </c>
      <c r="D1779" t="s">
        <v>2791</v>
      </c>
      <c r="E1779" s="2">
        <v>334.45</v>
      </c>
      <c r="F1779" s="6" t="str">
        <f>+_xlfn.XLOOKUP(LISTAS[[#This Row],[ID]],_01_CODIGOS_Y_COSTOS_xlsm[Producto y N°],_01_CODIGOS_Y_COSTOS_xlsm[FABRICA],"",0,1)</f>
        <v>LCT</v>
      </c>
      <c r="G1779" s="13">
        <f>LISTAS[[#This Row],[Precio]]*(1-0.46)*(1-IF($C$3520="",0,$C$3520))</f>
        <v>135.45224999999999</v>
      </c>
      <c r="H1779" s="1">
        <f>+_xlfn.XLOOKUP(LISTAS[[#This Row],[ID]],_01_CODIGOS_Y_COSTOS_xlsm[Producto y N°],_01_CODIGOS_Y_COSTOS_xlsm[COSTO],0,0,1)</f>
        <v>75.251999999999995</v>
      </c>
      <c r="I1779" s="115">
        <f>+IFERROR(LISTAS[[#This Row],[VENTA NETA]]/LISTAS[[#This Row],[COSTO]]-1,0)</f>
        <v>0.79998206027746765</v>
      </c>
      <c r="J1779" s="33" t="str">
        <f>IFERROR(VLOOKUP(LISTAS[[#This Row],[ID]],_01_CODIGOS_Y_COSTOS_xlsm[[Producto y N°]:[CODIGO]],2,0),"")</f>
        <v>3014</v>
      </c>
      <c r="M1779" s="22">
        <v>8.5041958646941751E-2</v>
      </c>
      <c r="N1779" s="23">
        <f>+LISTAS[[#This Row],[Precio]]+(LISTAS[[#This Row],[Precio]]*M1779)</f>
        <v>362.89228306946967</v>
      </c>
      <c r="O1779" s="24">
        <f t="shared" si="43"/>
        <v>146.97137464313522</v>
      </c>
      <c r="Q1779" s="21">
        <f>IFERROR(O1779/LISTAS[[#This Row],[COSTO]]-1,"")</f>
        <v>0.9530560602128213</v>
      </c>
      <c r="R1779" t="str">
        <f>+LISTAS[[#This Row],[ID]]</f>
        <v>TERMINALES89</v>
      </c>
      <c r="T1779" s="29"/>
      <c r="U1779" s="25">
        <f>LISTAS[[#This Row],[COSTO]]+(LISTAS[[#This Row],[COSTO]]*T1779)</f>
        <v>75.251999999999995</v>
      </c>
      <c r="V1779" s="30">
        <f>IF(T1779="",0,U1779/LISTAS[[#This Row],[VENTA NETA]]-1)</f>
        <v>0</v>
      </c>
      <c r="X1779" s="25">
        <v>57.6</v>
      </c>
      <c r="Y1779" s="31">
        <f>IFERROR(LISTAS[[#This Row],[COSTO]]/X1779-1,"")</f>
        <v>0.30645833333333328</v>
      </c>
    </row>
    <row r="1780" spans="1:25" x14ac:dyDescent="0.2">
      <c r="A1780" s="6" t="s">
        <v>2792</v>
      </c>
      <c r="B1780" t="s">
        <v>2645</v>
      </c>
      <c r="C1780">
        <v>90</v>
      </c>
      <c r="D1780" t="s">
        <v>2793</v>
      </c>
      <c r="E1780" s="2">
        <v>481.62</v>
      </c>
      <c r="F1780" s="6" t="str">
        <f>+_xlfn.XLOOKUP(LISTAS[[#This Row],[ID]],_01_CODIGOS_Y_COSTOS_xlsm[Producto y N°],_01_CODIGOS_Y_COSTOS_xlsm[FABRICA],"",0,1)</f>
        <v>LCT</v>
      </c>
      <c r="G1780" s="13">
        <f>LISTAS[[#This Row],[Precio]]*(1-0.46)*(1-IF($C$3520="",0,$C$3520))</f>
        <v>195.05610000000001</v>
      </c>
      <c r="H1780" s="1">
        <f>+_xlfn.XLOOKUP(LISTAS[[#This Row],[ID]],_01_CODIGOS_Y_COSTOS_xlsm[Producto y N°],_01_CODIGOS_Y_COSTOS_xlsm[COSTO],0,0,1)</f>
        <v>120.34399999999999</v>
      </c>
      <c r="I1780" s="115">
        <f>+IFERROR(LISTAS[[#This Row],[VENTA NETA]]/LISTAS[[#This Row],[COSTO]]-1,0)</f>
        <v>0.62082114604799599</v>
      </c>
      <c r="J1780" s="33" t="str">
        <f>IFERROR(VLOOKUP(LISTAS[[#This Row],[ID]],_01_CODIGOS_Y_COSTOS_xlsm[[Producto y N°]:[CODIGO]],2,0),"")</f>
        <v>3015</v>
      </c>
      <c r="M1780" s="22">
        <v>0.5</v>
      </c>
      <c r="N1780" s="23">
        <f>+LISTAS[[#This Row],[Precio]]+(LISTAS[[#This Row],[Precio]]*M1780)</f>
        <v>722.43000000000006</v>
      </c>
      <c r="O1780" s="24">
        <f t="shared" si="43"/>
        <v>292.58415000000008</v>
      </c>
      <c r="Q1780" s="21">
        <f>IFERROR(O1780/LISTAS[[#This Row],[COSTO]]-1,"")</f>
        <v>1.4312317190719943</v>
      </c>
      <c r="R1780" t="str">
        <f>+LISTAS[[#This Row],[ID]]</f>
        <v>TERMINALES90</v>
      </c>
      <c r="T1780" s="29"/>
      <c r="U1780" s="25">
        <f>LISTAS[[#This Row],[COSTO]]+(LISTAS[[#This Row],[COSTO]]*T1780)</f>
        <v>120.34399999999999</v>
      </c>
      <c r="V1780" s="30">
        <f>IF(T1780="",0,U1780/LISTAS[[#This Row],[VENTA NETA]]-1)</f>
        <v>0</v>
      </c>
      <c r="X1780" s="25">
        <v>60</v>
      </c>
      <c r="Y1780" s="31">
        <f>IFERROR(LISTAS[[#This Row],[COSTO]]/X1780-1,"")</f>
        <v>1.0057333333333331</v>
      </c>
    </row>
    <row r="1781" spans="1:25" x14ac:dyDescent="0.2">
      <c r="A1781" s="6" t="s">
        <v>2794</v>
      </c>
      <c r="B1781" t="s">
        <v>2645</v>
      </c>
      <c r="C1781">
        <v>91</v>
      </c>
      <c r="D1781" t="s">
        <v>2795</v>
      </c>
      <c r="E1781" s="2">
        <v>321.08</v>
      </c>
      <c r="F1781" s="6" t="str">
        <f>+_xlfn.XLOOKUP(LISTAS[[#This Row],[ID]],_01_CODIGOS_Y_COSTOS_xlsm[Producto y N°],_01_CODIGOS_Y_COSTOS_xlsm[FABRICA],"",0,1)</f>
        <v>LCT</v>
      </c>
      <c r="G1781" s="13">
        <f>LISTAS[[#This Row],[Precio]]*(1-0.46)*(1-IF($C$3520="",0,$C$3520))</f>
        <v>130.03740000000002</v>
      </c>
      <c r="H1781" s="1">
        <f>+_xlfn.XLOOKUP(LISTAS[[#This Row],[ID]],_01_CODIGOS_Y_COSTOS_xlsm[Producto y N°],_01_CODIGOS_Y_COSTOS_xlsm[COSTO],0,0,1)</f>
        <v>52.372</v>
      </c>
      <c r="I1781" s="115">
        <f>+IFERROR(LISTAS[[#This Row],[VENTA NETA]]/LISTAS[[#This Row],[COSTO]]-1,0)</f>
        <v>1.4829565416634849</v>
      </c>
      <c r="J1781" s="33" t="str">
        <f>IFERROR(VLOOKUP(LISTAS[[#This Row],[ID]],_01_CODIGOS_Y_COSTOS_xlsm[[Producto y N°]:[CODIGO]],2,0),"")</f>
        <v>3016</v>
      </c>
      <c r="M1781" s="22">
        <v>0</v>
      </c>
      <c r="N1781" s="23">
        <f>+LISTAS[[#This Row],[Precio]]+(LISTAS[[#This Row],[Precio]]*M1781)</f>
        <v>321.08</v>
      </c>
      <c r="O1781" s="24">
        <f t="shared" si="43"/>
        <v>130.03740000000002</v>
      </c>
      <c r="Q1781" s="21">
        <f>IFERROR(O1781/LISTAS[[#This Row],[COSTO]]-1,"")</f>
        <v>1.4829565416634849</v>
      </c>
      <c r="R1781" t="str">
        <f>+LISTAS[[#This Row],[ID]]</f>
        <v>TERMINALES91</v>
      </c>
      <c r="T1781" s="29"/>
      <c r="U1781" s="25">
        <f>LISTAS[[#This Row],[COSTO]]+(LISTAS[[#This Row],[COSTO]]*T1781)</f>
        <v>52.372</v>
      </c>
      <c r="V1781" s="30">
        <f>IF(T1781="",0,U1781/LISTAS[[#This Row],[VENTA NETA]]-1)</f>
        <v>0</v>
      </c>
      <c r="X1781" s="25">
        <v>60</v>
      </c>
      <c r="Y1781" s="31">
        <f>IFERROR(LISTAS[[#This Row],[COSTO]]/X1781-1,"")</f>
        <v>-0.12713333333333332</v>
      </c>
    </row>
    <row r="1782" spans="1:25" x14ac:dyDescent="0.2">
      <c r="A1782" s="6" t="s">
        <v>2796</v>
      </c>
      <c r="B1782" t="s">
        <v>2797</v>
      </c>
      <c r="C1782" t="s">
        <v>2798</v>
      </c>
      <c r="D1782" t="s">
        <v>2798</v>
      </c>
      <c r="E1782" s="2">
        <v>139.9</v>
      </c>
      <c r="F1782" s="6" t="str">
        <f>+_xlfn.XLOOKUP(LISTAS[[#This Row],[ID]],_01_CODIGOS_Y_COSTOS_xlsm[Producto y N°],_01_CODIGOS_Y_COSTOS_xlsm[FABRICA],"",0,1)</f>
        <v>MAXIFER</v>
      </c>
      <c r="G1782" s="13">
        <f>LISTAS[[#This Row],[Precio]]*(1-0.46)*(1-IF($C$3520="",0,$C$3520))</f>
        <v>56.659500000000008</v>
      </c>
      <c r="H1782" s="1">
        <f>+_xlfn.XLOOKUP(LISTAS[[#This Row],[ID]],_01_CODIGOS_Y_COSTOS_xlsm[Producto y N°],_01_CODIGOS_Y_COSTOS_xlsm[COSTO],0,0,1)</f>
        <v>0</v>
      </c>
      <c r="I1782" s="115">
        <f>+IFERROR(LISTAS[[#This Row],[VENTA NETA]]/LISTAS[[#This Row],[COSTO]]-1,0)</f>
        <v>0</v>
      </c>
      <c r="J1782" s="33" t="str">
        <f>IFERROR(VLOOKUP(LISTAS[[#This Row],[ID]],_01_CODIGOS_Y_COSTOS_xlsm[[Producto y N°]:[CODIGO]],2,0),"")</f>
        <v>3 X 10</v>
      </c>
      <c r="M1782" s="22">
        <v>0</v>
      </c>
      <c r="N1782" s="23">
        <f>+LISTAS[[#This Row],[Precio]]+(LISTAS[[#This Row],[Precio]]*M1782)</f>
        <v>139.9</v>
      </c>
      <c r="O1782" s="24">
        <f t="shared" si="43"/>
        <v>56.659500000000008</v>
      </c>
      <c r="Q1782" s="21" t="str">
        <f>IFERROR(O1782/LISTAS[[#This Row],[COSTO]]-1,"")</f>
        <v/>
      </c>
      <c r="R1782" t="str">
        <f>+LISTAS[[#This Row],[ID]]</f>
        <v>ARANDELAS DE GOMA3 X 10</v>
      </c>
      <c r="T1782" s="29"/>
      <c r="U1782" s="25">
        <f>LISTAS[[#This Row],[COSTO]]+(LISTAS[[#This Row],[COSTO]]*T1782)</f>
        <v>0</v>
      </c>
      <c r="V1782" s="30">
        <f>IF(T1782="",0,U1782/LISTAS[[#This Row],[VENTA NETA]]-1)</f>
        <v>0</v>
      </c>
      <c r="X1782" s="25">
        <v>0</v>
      </c>
      <c r="Y1782" s="31" t="str">
        <f>IFERROR(LISTAS[[#This Row],[COSTO]]/X1782-1,"")</f>
        <v/>
      </c>
    </row>
    <row r="1783" spans="1:25" x14ac:dyDescent="0.2">
      <c r="A1783" s="6" t="s">
        <v>2799</v>
      </c>
      <c r="B1783" t="s">
        <v>2797</v>
      </c>
      <c r="C1783" t="s">
        <v>2800</v>
      </c>
      <c r="D1783" t="s">
        <v>2800</v>
      </c>
      <c r="E1783" s="2">
        <v>141.97999999999999</v>
      </c>
      <c r="F1783" s="6" t="str">
        <f>+_xlfn.XLOOKUP(LISTAS[[#This Row],[ID]],_01_CODIGOS_Y_COSTOS_xlsm[Producto y N°],_01_CODIGOS_Y_COSTOS_xlsm[FABRICA],"",0,1)</f>
        <v>MAXIFER</v>
      </c>
      <c r="G1783" s="13">
        <f>LISTAS[[#This Row],[Precio]]*(1-0.46)*(1-IF($C$3520="",0,$C$3520))</f>
        <v>57.501900000000006</v>
      </c>
      <c r="H1783" s="1">
        <f>+_xlfn.XLOOKUP(LISTAS[[#This Row],[ID]],_01_CODIGOS_Y_COSTOS_xlsm[Producto y N°],_01_CODIGOS_Y_COSTOS_xlsm[COSTO],0,0,1)</f>
        <v>0</v>
      </c>
      <c r="I1783" s="115">
        <f>+IFERROR(LISTAS[[#This Row],[VENTA NETA]]/LISTAS[[#This Row],[COSTO]]-1,0)</f>
        <v>0</v>
      </c>
      <c r="J1783" s="33" t="str">
        <f>IFERROR(VLOOKUP(LISTAS[[#This Row],[ID]],_01_CODIGOS_Y_COSTOS_xlsm[[Producto y N°]:[CODIGO]],2,0),"")</f>
        <v>3 x 12</v>
      </c>
      <c r="M1783" s="22">
        <v>0</v>
      </c>
      <c r="N1783" s="23">
        <f>+LISTAS[[#This Row],[Precio]]+(LISTAS[[#This Row],[Precio]]*M1783)</f>
        <v>141.97999999999999</v>
      </c>
      <c r="O1783" s="24">
        <f t="shared" si="43"/>
        <v>57.501900000000006</v>
      </c>
      <c r="Q1783" s="21" t="str">
        <f>IFERROR(O1783/LISTAS[[#This Row],[COSTO]]-1,"")</f>
        <v/>
      </c>
      <c r="R1783" t="str">
        <f>+LISTAS[[#This Row],[ID]]</f>
        <v>ARANDELAS DE GOMA3 x 12</v>
      </c>
      <c r="T1783" s="29"/>
      <c r="U1783" s="25">
        <f>LISTAS[[#This Row],[COSTO]]+(LISTAS[[#This Row],[COSTO]]*T1783)</f>
        <v>0</v>
      </c>
      <c r="V1783" s="30">
        <f>IF(T1783="",0,U1783/LISTAS[[#This Row],[VENTA NETA]]-1)</f>
        <v>0</v>
      </c>
      <c r="X1783" s="25">
        <v>0</v>
      </c>
      <c r="Y1783" s="31" t="str">
        <f>IFERROR(LISTAS[[#This Row],[COSTO]]/X1783-1,"")</f>
        <v/>
      </c>
    </row>
    <row r="1784" spans="1:25" x14ac:dyDescent="0.2">
      <c r="A1784" s="6" t="s">
        <v>2801</v>
      </c>
      <c r="B1784" t="s">
        <v>2797</v>
      </c>
      <c r="C1784" t="s">
        <v>2802</v>
      </c>
      <c r="D1784" t="s">
        <v>2802</v>
      </c>
      <c r="E1784" s="2">
        <v>191.05</v>
      </c>
      <c r="F1784" s="6" t="str">
        <f>+_xlfn.XLOOKUP(LISTAS[[#This Row],[ID]],_01_CODIGOS_Y_COSTOS_xlsm[Producto y N°],_01_CODIGOS_Y_COSTOS_xlsm[FABRICA],"",0,1)</f>
        <v>MAXIFER</v>
      </c>
      <c r="G1784" s="13">
        <f>LISTAS[[#This Row],[Precio]]*(1-0.46)*(1-IF($C$3520="",0,$C$3520))</f>
        <v>77.375250000000008</v>
      </c>
      <c r="H1784" s="1">
        <f>+_xlfn.XLOOKUP(LISTAS[[#This Row],[ID]],_01_CODIGOS_Y_COSTOS_xlsm[Producto y N°],_01_CODIGOS_Y_COSTOS_xlsm[COSTO],0,0,1)</f>
        <v>0</v>
      </c>
      <c r="I1784" s="115">
        <f>+IFERROR(LISTAS[[#This Row],[VENTA NETA]]/LISTAS[[#This Row],[COSTO]]-1,0)</f>
        <v>0</v>
      </c>
      <c r="J1784" s="33" t="str">
        <f>IFERROR(VLOOKUP(LISTAS[[#This Row],[ID]],_01_CODIGOS_Y_COSTOS_xlsm[[Producto y N°]:[CODIGO]],2,0),"")</f>
        <v>3 x 20</v>
      </c>
      <c r="M1784" s="22">
        <v>0</v>
      </c>
      <c r="N1784" s="23">
        <f>+LISTAS[[#This Row],[Precio]]+(LISTAS[[#This Row],[Precio]]*M1784)</f>
        <v>191.05</v>
      </c>
      <c r="O1784" s="24">
        <f t="shared" si="43"/>
        <v>77.375250000000008</v>
      </c>
      <c r="Q1784" s="21" t="str">
        <f>IFERROR(O1784/LISTAS[[#This Row],[COSTO]]-1,"")</f>
        <v/>
      </c>
      <c r="R1784" t="str">
        <f>+LISTAS[[#This Row],[ID]]</f>
        <v>ARANDELAS DE GOMA3 x 20</v>
      </c>
      <c r="T1784" s="29"/>
      <c r="U1784" s="25">
        <f>LISTAS[[#This Row],[COSTO]]+(LISTAS[[#This Row],[COSTO]]*T1784)</f>
        <v>0</v>
      </c>
      <c r="V1784" s="30">
        <f>IF(T1784="",0,U1784/LISTAS[[#This Row],[VENTA NETA]]-1)</f>
        <v>0</v>
      </c>
      <c r="X1784" s="25">
        <v>0</v>
      </c>
      <c r="Y1784" s="31" t="str">
        <f>IFERROR(LISTAS[[#This Row],[COSTO]]/X1784-1,"")</f>
        <v/>
      </c>
    </row>
    <row r="1785" spans="1:25" x14ac:dyDescent="0.2">
      <c r="A1785" s="6" t="s">
        <v>2803</v>
      </c>
      <c r="B1785" t="s">
        <v>2797</v>
      </c>
      <c r="C1785" t="s">
        <v>2804</v>
      </c>
      <c r="D1785" t="s">
        <v>2804</v>
      </c>
      <c r="E1785" s="2">
        <v>139.9</v>
      </c>
      <c r="F1785" s="6" t="str">
        <f>+_xlfn.XLOOKUP(LISTAS[[#This Row],[ID]],_01_CODIGOS_Y_COSTOS_xlsm[Producto y N°],_01_CODIGOS_Y_COSTOS_xlsm[FABRICA],"",0,1)</f>
        <v>MAXIFER</v>
      </c>
      <c r="G1785" s="13">
        <f>LISTAS[[#This Row],[Precio]]*(1-0.46)*(1-IF($C$3520="",0,$C$3520))</f>
        <v>56.659500000000008</v>
      </c>
      <c r="H1785" s="1">
        <f>+_xlfn.XLOOKUP(LISTAS[[#This Row],[ID]],_01_CODIGOS_Y_COSTOS_xlsm[Producto y N°],_01_CODIGOS_Y_COSTOS_xlsm[COSTO],0,0,1)</f>
        <v>0</v>
      </c>
      <c r="I1785" s="115">
        <f>+IFERROR(LISTAS[[#This Row],[VENTA NETA]]/LISTAS[[#This Row],[COSTO]]-1,0)</f>
        <v>0</v>
      </c>
      <c r="J1785" s="33" t="str">
        <f>IFERROR(VLOOKUP(LISTAS[[#This Row],[ID]],_01_CODIGOS_Y_COSTOS_xlsm[[Producto y N°]:[CODIGO]],2,0),"")</f>
        <v>3,5 X 8 (1/8)</v>
      </c>
      <c r="M1785" s="22">
        <v>0</v>
      </c>
      <c r="N1785" s="23">
        <f>+LISTAS[[#This Row],[Precio]]+(LISTAS[[#This Row],[Precio]]*M1785)</f>
        <v>139.9</v>
      </c>
      <c r="O1785" s="24">
        <f t="shared" si="43"/>
        <v>56.659500000000008</v>
      </c>
      <c r="Q1785" s="21" t="str">
        <f>IFERROR(O1785/LISTAS[[#This Row],[COSTO]]-1,"")</f>
        <v/>
      </c>
      <c r="R1785" t="str">
        <f>+LISTAS[[#This Row],[ID]]</f>
        <v>ARANDELAS DE GOMA3,5 X 8 (1/8)</v>
      </c>
      <c r="T1785" s="29"/>
      <c r="U1785" s="25">
        <f>LISTAS[[#This Row],[COSTO]]+(LISTAS[[#This Row],[COSTO]]*T1785)</f>
        <v>0</v>
      </c>
      <c r="V1785" s="30">
        <f>IF(T1785="",0,U1785/LISTAS[[#This Row],[VENTA NETA]]-1)</f>
        <v>0</v>
      </c>
      <c r="X1785" s="25">
        <v>0</v>
      </c>
      <c r="Y1785" s="31" t="str">
        <f>IFERROR(LISTAS[[#This Row],[COSTO]]/X1785-1,"")</f>
        <v/>
      </c>
    </row>
    <row r="1786" spans="1:25" x14ac:dyDescent="0.2">
      <c r="A1786" s="6" t="s">
        <v>2805</v>
      </c>
      <c r="B1786" t="s">
        <v>2797</v>
      </c>
      <c r="C1786" t="s">
        <v>2806</v>
      </c>
      <c r="D1786" t="s">
        <v>2806</v>
      </c>
      <c r="E1786" s="2">
        <v>144.07</v>
      </c>
      <c r="F1786" s="6" t="str">
        <f>+_xlfn.XLOOKUP(LISTAS[[#This Row],[ID]],_01_CODIGOS_Y_COSTOS_xlsm[Producto y N°],_01_CODIGOS_Y_COSTOS_xlsm[FABRICA],"",0,1)</f>
        <v>MAXIFER</v>
      </c>
      <c r="G1786" s="13">
        <f>LISTAS[[#This Row],[Precio]]*(1-0.46)*(1-IF($C$3520="",0,$C$3520))</f>
        <v>58.348349999999996</v>
      </c>
      <c r="H1786" s="1">
        <f>+_xlfn.XLOOKUP(LISTAS[[#This Row],[ID]],_01_CODIGOS_Y_COSTOS_xlsm[Producto y N°],_01_CODIGOS_Y_COSTOS_xlsm[COSTO],0,0,1)</f>
        <v>0</v>
      </c>
      <c r="I1786" s="115">
        <f>+IFERROR(LISTAS[[#This Row],[VENTA NETA]]/LISTAS[[#This Row],[COSTO]]-1,0)</f>
        <v>0</v>
      </c>
      <c r="J1786" s="33" t="str">
        <f>IFERROR(VLOOKUP(LISTAS[[#This Row],[ID]],_01_CODIGOS_Y_COSTOS_xlsm[[Producto y N°]:[CODIGO]],2,0),"")</f>
        <v>4 X 11 (5/32)</v>
      </c>
      <c r="M1786" s="22">
        <v>0</v>
      </c>
      <c r="N1786" s="23">
        <f>+LISTAS[[#This Row],[Precio]]+(LISTAS[[#This Row],[Precio]]*M1786)</f>
        <v>144.07</v>
      </c>
      <c r="O1786" s="24">
        <f t="shared" si="43"/>
        <v>58.348349999999996</v>
      </c>
      <c r="Q1786" s="21" t="str">
        <f>IFERROR(O1786/LISTAS[[#This Row],[COSTO]]-1,"")</f>
        <v/>
      </c>
      <c r="R1786" t="str">
        <f>+LISTAS[[#This Row],[ID]]</f>
        <v>ARANDELAS DE GOMA4 X 11 (5/32)</v>
      </c>
      <c r="T1786" s="29"/>
      <c r="U1786" s="25">
        <f>LISTAS[[#This Row],[COSTO]]+(LISTAS[[#This Row],[COSTO]]*T1786)</f>
        <v>0</v>
      </c>
      <c r="V1786" s="30">
        <f>IF(T1786="",0,U1786/LISTAS[[#This Row],[VENTA NETA]]-1)</f>
        <v>0</v>
      </c>
      <c r="X1786" s="25">
        <v>0</v>
      </c>
      <c r="Y1786" s="31" t="str">
        <f>IFERROR(LISTAS[[#This Row],[COSTO]]/X1786-1,"")</f>
        <v/>
      </c>
    </row>
    <row r="1787" spans="1:25" x14ac:dyDescent="0.2">
      <c r="A1787" s="6" t="s">
        <v>2807</v>
      </c>
      <c r="B1787" t="s">
        <v>2797</v>
      </c>
      <c r="C1787" t="s">
        <v>2808</v>
      </c>
      <c r="D1787" t="s">
        <v>2808</v>
      </c>
      <c r="E1787" s="2">
        <v>144.07</v>
      </c>
      <c r="F1787" s="6" t="str">
        <f>+_xlfn.XLOOKUP(LISTAS[[#This Row],[ID]],_01_CODIGOS_Y_COSTOS_xlsm[Producto y N°],_01_CODIGOS_Y_COSTOS_xlsm[FABRICA],"",0,1)</f>
        <v>MAXIFER</v>
      </c>
      <c r="G1787" s="13">
        <f>LISTAS[[#This Row],[Precio]]*(1-0.46)*(1-IF($C$3520="",0,$C$3520))</f>
        <v>58.348349999999996</v>
      </c>
      <c r="H1787" s="1">
        <f>+_xlfn.XLOOKUP(LISTAS[[#This Row],[ID]],_01_CODIGOS_Y_COSTOS_xlsm[Producto y N°],_01_CODIGOS_Y_COSTOS_xlsm[COSTO],0,0,1)</f>
        <v>0</v>
      </c>
      <c r="I1787" s="115">
        <f>+IFERROR(LISTAS[[#This Row],[VENTA NETA]]/LISTAS[[#This Row],[COSTO]]-1,0)</f>
        <v>0</v>
      </c>
      <c r="J1787" s="33" t="str">
        <f>IFERROR(VLOOKUP(LISTAS[[#This Row],[ID]],_01_CODIGOS_Y_COSTOS_xlsm[[Producto y N°]:[CODIGO]],2,0),"")</f>
        <v>4 X 12</v>
      </c>
      <c r="M1787" s="22">
        <v>0</v>
      </c>
      <c r="N1787" s="23">
        <f>+LISTAS[[#This Row],[Precio]]+(LISTAS[[#This Row],[Precio]]*M1787)</f>
        <v>144.07</v>
      </c>
      <c r="O1787" s="24">
        <f t="shared" si="43"/>
        <v>58.348349999999996</v>
      </c>
      <c r="Q1787" s="21" t="str">
        <f>IFERROR(O1787/LISTAS[[#This Row],[COSTO]]-1,"")</f>
        <v/>
      </c>
      <c r="R1787" t="str">
        <f>+LISTAS[[#This Row],[ID]]</f>
        <v>ARANDELAS DE GOMA4 X 12</v>
      </c>
      <c r="T1787" s="29"/>
      <c r="U1787" s="25">
        <f>LISTAS[[#This Row],[COSTO]]+(LISTAS[[#This Row],[COSTO]]*T1787)</f>
        <v>0</v>
      </c>
      <c r="V1787" s="30">
        <f>IF(T1787="",0,U1787/LISTAS[[#This Row],[VENTA NETA]]-1)</f>
        <v>0</v>
      </c>
      <c r="X1787" s="25">
        <v>0</v>
      </c>
      <c r="Y1787" s="31" t="str">
        <f>IFERROR(LISTAS[[#This Row],[COSTO]]/X1787-1,"")</f>
        <v/>
      </c>
    </row>
    <row r="1788" spans="1:25" x14ac:dyDescent="0.2">
      <c r="A1788" s="6" t="s">
        <v>2809</v>
      </c>
      <c r="B1788" t="s">
        <v>2797</v>
      </c>
      <c r="C1788" t="s">
        <v>2810</v>
      </c>
      <c r="D1788" t="s">
        <v>2810</v>
      </c>
      <c r="E1788" s="2">
        <v>170.17</v>
      </c>
      <c r="F1788" s="6" t="str">
        <f>+_xlfn.XLOOKUP(LISTAS[[#This Row],[ID]],_01_CODIGOS_Y_COSTOS_xlsm[Producto y N°],_01_CODIGOS_Y_COSTOS_xlsm[FABRICA],"",0,1)</f>
        <v>MAXIFER</v>
      </c>
      <c r="G1788" s="13">
        <f>LISTAS[[#This Row],[Precio]]*(1-0.46)*(1-IF($C$3520="",0,$C$3520))</f>
        <v>68.918850000000006</v>
      </c>
      <c r="H1788" s="1">
        <f>+_xlfn.XLOOKUP(LISTAS[[#This Row],[ID]],_01_CODIGOS_Y_COSTOS_xlsm[Producto y N°],_01_CODIGOS_Y_COSTOS_xlsm[COSTO],0,0,1)</f>
        <v>0</v>
      </c>
      <c r="I1788" s="115">
        <f>+IFERROR(LISTAS[[#This Row],[VENTA NETA]]/LISTAS[[#This Row],[COSTO]]-1,0)</f>
        <v>0</v>
      </c>
      <c r="J1788" s="33" t="str">
        <f>IFERROR(VLOOKUP(LISTAS[[#This Row],[ID]],_01_CODIGOS_Y_COSTOS_xlsm[[Producto y N°]:[CODIGO]],2,0),"")</f>
        <v>4 x 16</v>
      </c>
      <c r="M1788" s="22">
        <v>0</v>
      </c>
      <c r="N1788" s="23">
        <f>+LISTAS[[#This Row],[Precio]]+(LISTAS[[#This Row],[Precio]]*M1788)</f>
        <v>170.17</v>
      </c>
      <c r="O1788" s="24">
        <f t="shared" si="43"/>
        <v>68.918850000000006</v>
      </c>
      <c r="Q1788" s="21" t="str">
        <f>IFERROR(O1788/LISTAS[[#This Row],[COSTO]]-1,"")</f>
        <v/>
      </c>
      <c r="R1788" t="str">
        <f>+LISTAS[[#This Row],[ID]]</f>
        <v>ARANDELAS DE GOMA4 x 16</v>
      </c>
      <c r="T1788" s="29"/>
      <c r="U1788" s="25">
        <f>LISTAS[[#This Row],[COSTO]]+(LISTAS[[#This Row],[COSTO]]*T1788)</f>
        <v>0</v>
      </c>
      <c r="V1788" s="30">
        <f>IF(T1788="",0,U1788/LISTAS[[#This Row],[VENTA NETA]]-1)</f>
        <v>0</v>
      </c>
      <c r="X1788" s="25">
        <v>0</v>
      </c>
      <c r="Y1788" s="31" t="str">
        <f>IFERROR(LISTAS[[#This Row],[COSTO]]/X1788-1,"")</f>
        <v/>
      </c>
    </row>
    <row r="1789" spans="1:25" x14ac:dyDescent="0.2">
      <c r="A1789" s="6" t="s">
        <v>2811</v>
      </c>
      <c r="B1789" t="s">
        <v>2797</v>
      </c>
      <c r="C1789" t="s">
        <v>2812</v>
      </c>
      <c r="D1789" t="s">
        <v>2812</v>
      </c>
      <c r="E1789" s="2">
        <v>191.05</v>
      </c>
      <c r="F1789" s="6" t="str">
        <f>+_xlfn.XLOOKUP(LISTAS[[#This Row],[ID]],_01_CODIGOS_Y_COSTOS_xlsm[Producto y N°],_01_CODIGOS_Y_COSTOS_xlsm[FABRICA],"",0,1)</f>
        <v>MAXIFER</v>
      </c>
      <c r="G1789" s="13">
        <f>LISTAS[[#This Row],[Precio]]*(1-0.46)*(1-IF($C$3520="",0,$C$3520))</f>
        <v>77.375250000000008</v>
      </c>
      <c r="H1789" s="1">
        <f>+_xlfn.XLOOKUP(LISTAS[[#This Row],[ID]],_01_CODIGOS_Y_COSTOS_xlsm[Producto y N°],_01_CODIGOS_Y_COSTOS_xlsm[COSTO],0,0,1)</f>
        <v>0</v>
      </c>
      <c r="I1789" s="115">
        <f>+IFERROR(LISTAS[[#This Row],[VENTA NETA]]/LISTAS[[#This Row],[COSTO]]-1,0)</f>
        <v>0</v>
      </c>
      <c r="J1789" s="33" t="str">
        <f>IFERROR(VLOOKUP(LISTAS[[#This Row],[ID]],_01_CODIGOS_Y_COSTOS_xlsm[[Producto y N°]:[CODIGO]],2,0),"")</f>
        <v>4 X 22</v>
      </c>
      <c r="M1789" s="22">
        <v>0</v>
      </c>
      <c r="N1789" s="23">
        <f>+LISTAS[[#This Row],[Precio]]+(LISTAS[[#This Row],[Precio]]*M1789)</f>
        <v>191.05</v>
      </c>
      <c r="O1789" s="24">
        <f t="shared" si="43"/>
        <v>77.375250000000008</v>
      </c>
      <c r="Q1789" s="21" t="str">
        <f>IFERROR(O1789/LISTAS[[#This Row],[COSTO]]-1,"")</f>
        <v/>
      </c>
      <c r="R1789" t="str">
        <f>+LISTAS[[#This Row],[ID]]</f>
        <v>ARANDELAS DE GOMA4 X 22</v>
      </c>
      <c r="T1789" s="29"/>
      <c r="U1789" s="25">
        <f>LISTAS[[#This Row],[COSTO]]+(LISTAS[[#This Row],[COSTO]]*T1789)</f>
        <v>0</v>
      </c>
      <c r="V1789" s="30">
        <f>IF(T1789="",0,U1789/LISTAS[[#This Row],[VENTA NETA]]-1)</f>
        <v>0</v>
      </c>
      <c r="X1789" s="25">
        <v>0</v>
      </c>
      <c r="Y1789" s="31" t="str">
        <f>IFERROR(LISTAS[[#This Row],[COSTO]]/X1789-1,"")</f>
        <v/>
      </c>
    </row>
    <row r="1790" spans="1:25" x14ac:dyDescent="0.2">
      <c r="A1790" s="6" t="s">
        <v>2813</v>
      </c>
      <c r="B1790" t="s">
        <v>2797</v>
      </c>
      <c r="C1790" t="s">
        <v>2814</v>
      </c>
      <c r="D1790" t="s">
        <v>2814</v>
      </c>
      <c r="E1790" s="2">
        <v>247.95</v>
      </c>
      <c r="F1790" s="6" t="str">
        <f>+_xlfn.XLOOKUP(LISTAS[[#This Row],[ID]],_01_CODIGOS_Y_COSTOS_xlsm[Producto y N°],_01_CODIGOS_Y_COSTOS_xlsm[FABRICA],"",0,1)</f>
        <v>MAXIFER</v>
      </c>
      <c r="G1790" s="13">
        <f>LISTAS[[#This Row],[Precio]]*(1-0.46)*(1-IF($C$3520="",0,$C$3520))</f>
        <v>100.41974999999999</v>
      </c>
      <c r="H1790" s="1">
        <f>+_xlfn.XLOOKUP(LISTAS[[#This Row],[ID]],_01_CODIGOS_Y_COSTOS_xlsm[Producto y N°],_01_CODIGOS_Y_COSTOS_xlsm[COSTO],0,0,1)</f>
        <v>0</v>
      </c>
      <c r="I1790" s="115">
        <f>+IFERROR(LISTAS[[#This Row],[VENTA NETA]]/LISTAS[[#This Row],[COSTO]]-1,0)</f>
        <v>0</v>
      </c>
      <c r="J1790" s="33" t="str">
        <f>IFERROR(VLOOKUP(LISTAS[[#This Row],[ID]],_01_CODIGOS_Y_COSTOS_xlsm[[Producto y N°]:[CODIGO]],2,0),"")</f>
        <v>4 x 25</v>
      </c>
      <c r="M1790" s="22">
        <v>0</v>
      </c>
      <c r="N1790" s="23">
        <f>+LISTAS[[#This Row],[Precio]]+(LISTAS[[#This Row],[Precio]]*M1790)</f>
        <v>247.95</v>
      </c>
      <c r="O1790" s="24">
        <f t="shared" si="43"/>
        <v>100.41974999999999</v>
      </c>
      <c r="Q1790" s="21" t="str">
        <f>IFERROR(O1790/LISTAS[[#This Row],[COSTO]]-1,"")</f>
        <v/>
      </c>
      <c r="R1790" t="str">
        <f>+LISTAS[[#This Row],[ID]]</f>
        <v>ARANDELAS DE GOMA4 x 25</v>
      </c>
      <c r="T1790" s="29"/>
      <c r="U1790" s="25">
        <f>LISTAS[[#This Row],[COSTO]]+(LISTAS[[#This Row],[COSTO]]*T1790)</f>
        <v>0</v>
      </c>
      <c r="V1790" s="30">
        <f>IF(T1790="",0,U1790/LISTAS[[#This Row],[VENTA NETA]]-1)</f>
        <v>0</v>
      </c>
      <c r="X1790" s="25">
        <v>0</v>
      </c>
      <c r="Y1790" s="31" t="str">
        <f>IFERROR(LISTAS[[#This Row],[COSTO]]/X1790-1,"")</f>
        <v/>
      </c>
    </row>
    <row r="1791" spans="1:25" x14ac:dyDescent="0.2">
      <c r="A1791" s="6" t="s">
        <v>2815</v>
      </c>
      <c r="B1791" t="s">
        <v>2797</v>
      </c>
      <c r="C1791" t="s">
        <v>2816</v>
      </c>
      <c r="D1791" t="s">
        <v>2816</v>
      </c>
      <c r="E1791" s="2">
        <v>139.9</v>
      </c>
      <c r="F1791" s="6" t="str">
        <f>+_xlfn.XLOOKUP(LISTAS[[#This Row],[ID]],_01_CODIGOS_Y_COSTOS_xlsm[Producto y N°],_01_CODIGOS_Y_COSTOS_xlsm[FABRICA],"",0,1)</f>
        <v>MAXIFER</v>
      </c>
      <c r="G1791" s="13">
        <f>LISTAS[[#This Row],[Precio]]*(1-0.46)*(1-IF($C$3520="",0,$C$3520))</f>
        <v>56.659500000000008</v>
      </c>
      <c r="H1791" s="1">
        <f>+_xlfn.XLOOKUP(LISTAS[[#This Row],[ID]],_01_CODIGOS_Y_COSTOS_xlsm[Producto y N°],_01_CODIGOS_Y_COSTOS_xlsm[COSTO],0,0,1)</f>
        <v>0</v>
      </c>
      <c r="I1791" s="115">
        <f>+IFERROR(LISTAS[[#This Row],[VENTA NETA]]/LISTAS[[#This Row],[COSTO]]-1,0)</f>
        <v>0</v>
      </c>
      <c r="J1791" s="33" t="str">
        <f>IFERROR(VLOOKUP(LISTAS[[#This Row],[ID]],_01_CODIGOS_Y_COSTOS_xlsm[[Producto y N°]:[CODIGO]],2,0),"")</f>
        <v>5 X 10</v>
      </c>
      <c r="M1791" s="22">
        <v>0</v>
      </c>
      <c r="N1791" s="23">
        <f>+LISTAS[[#This Row],[Precio]]+(LISTAS[[#This Row],[Precio]]*M1791)</f>
        <v>139.9</v>
      </c>
      <c r="O1791" s="24">
        <f t="shared" si="43"/>
        <v>56.659500000000008</v>
      </c>
      <c r="Q1791" s="21" t="str">
        <f>IFERROR(O1791/LISTAS[[#This Row],[COSTO]]-1,"")</f>
        <v/>
      </c>
      <c r="R1791" t="str">
        <f>+LISTAS[[#This Row],[ID]]</f>
        <v>ARANDELAS DE GOMA5 X 10</v>
      </c>
      <c r="T1791" s="29"/>
      <c r="U1791" s="25">
        <f>LISTAS[[#This Row],[COSTO]]+(LISTAS[[#This Row],[COSTO]]*T1791)</f>
        <v>0</v>
      </c>
      <c r="V1791" s="30">
        <f>IF(T1791="",0,U1791/LISTAS[[#This Row],[VENTA NETA]]-1)</f>
        <v>0</v>
      </c>
      <c r="X1791" s="25">
        <v>0</v>
      </c>
      <c r="Y1791" s="31" t="str">
        <f>IFERROR(LISTAS[[#This Row],[COSTO]]/X1791-1,"")</f>
        <v/>
      </c>
    </row>
    <row r="1792" spans="1:25" x14ac:dyDescent="0.2">
      <c r="A1792" s="6" t="s">
        <v>2817</v>
      </c>
      <c r="B1792" t="s">
        <v>2797</v>
      </c>
      <c r="C1792" t="s">
        <v>2818</v>
      </c>
      <c r="D1792" t="s">
        <v>2818</v>
      </c>
      <c r="E1792" s="2">
        <v>154.51</v>
      </c>
      <c r="F1792" s="6" t="str">
        <f>+_xlfn.XLOOKUP(LISTAS[[#This Row],[ID]],_01_CODIGOS_Y_COSTOS_xlsm[Producto y N°],_01_CODIGOS_Y_COSTOS_xlsm[FABRICA],"",0,1)</f>
        <v>MAXIFER</v>
      </c>
      <c r="G1792" s="13">
        <f>LISTAS[[#This Row],[Precio]]*(1-0.46)*(1-IF($C$3520="",0,$C$3520))</f>
        <v>62.576549999999997</v>
      </c>
      <c r="H1792" s="1">
        <f>+_xlfn.XLOOKUP(LISTAS[[#This Row],[ID]],_01_CODIGOS_Y_COSTOS_xlsm[Producto y N°],_01_CODIGOS_Y_COSTOS_xlsm[COSTO],0,0,1)</f>
        <v>0</v>
      </c>
      <c r="I1792" s="115">
        <f>+IFERROR(LISTAS[[#This Row],[VENTA NETA]]/LISTAS[[#This Row],[COSTO]]-1,0)</f>
        <v>0</v>
      </c>
      <c r="J1792" s="33" t="str">
        <f>IFERROR(VLOOKUP(LISTAS[[#This Row],[ID]],_01_CODIGOS_Y_COSTOS_xlsm[[Producto y N°]:[CODIGO]],2,0),"")</f>
        <v>5 X 13 (3/16)</v>
      </c>
      <c r="M1792" s="22">
        <v>0</v>
      </c>
      <c r="N1792" s="23">
        <f>+LISTAS[[#This Row],[Precio]]+(LISTAS[[#This Row],[Precio]]*M1792)</f>
        <v>154.51</v>
      </c>
      <c r="O1792" s="24">
        <f t="shared" si="43"/>
        <v>62.576549999999997</v>
      </c>
      <c r="Q1792" s="21" t="str">
        <f>IFERROR(O1792/LISTAS[[#This Row],[COSTO]]-1,"")</f>
        <v/>
      </c>
      <c r="R1792" t="str">
        <f>+LISTAS[[#This Row],[ID]]</f>
        <v>ARANDELAS DE GOMA5 X 13 (3/16)</v>
      </c>
      <c r="T1792" s="29"/>
      <c r="U1792" s="25">
        <f>LISTAS[[#This Row],[COSTO]]+(LISTAS[[#This Row],[COSTO]]*T1792)</f>
        <v>0</v>
      </c>
      <c r="V1792" s="30">
        <f>IF(T1792="",0,U1792/LISTAS[[#This Row],[VENTA NETA]]-1)</f>
        <v>0</v>
      </c>
      <c r="X1792" s="25">
        <v>0</v>
      </c>
      <c r="Y1792" s="31" t="str">
        <f>IFERROR(LISTAS[[#This Row],[COSTO]]/X1792-1,"")</f>
        <v/>
      </c>
    </row>
    <row r="1793" spans="1:25" x14ac:dyDescent="0.2">
      <c r="A1793" s="6" t="s">
        <v>2819</v>
      </c>
      <c r="B1793" t="s">
        <v>2797</v>
      </c>
      <c r="C1793" t="s">
        <v>2820</v>
      </c>
      <c r="D1793" t="s">
        <v>2820</v>
      </c>
      <c r="E1793" s="2">
        <v>170.17</v>
      </c>
      <c r="F1793" s="6" t="str">
        <f>+_xlfn.XLOOKUP(LISTAS[[#This Row],[ID]],_01_CODIGOS_Y_COSTOS_xlsm[Producto y N°],_01_CODIGOS_Y_COSTOS_xlsm[FABRICA],"",0,1)</f>
        <v>MAXIFER</v>
      </c>
      <c r="G1793" s="13">
        <f>LISTAS[[#This Row],[Precio]]*(1-0.46)*(1-IF($C$3520="",0,$C$3520))</f>
        <v>68.918850000000006</v>
      </c>
      <c r="H1793" s="1">
        <f>+_xlfn.XLOOKUP(LISTAS[[#This Row],[ID]],_01_CODIGOS_Y_COSTOS_xlsm[Producto y N°],_01_CODIGOS_Y_COSTOS_xlsm[COSTO],0,0,1)</f>
        <v>0</v>
      </c>
      <c r="I1793" s="115">
        <f>+IFERROR(LISTAS[[#This Row],[VENTA NETA]]/LISTAS[[#This Row],[COSTO]]-1,0)</f>
        <v>0</v>
      </c>
      <c r="J1793" s="33" t="str">
        <f>IFERROR(VLOOKUP(LISTAS[[#This Row],[ID]],_01_CODIGOS_Y_COSTOS_xlsm[[Producto y N°]:[CODIGO]],2,0),"")</f>
        <v>5 X 16</v>
      </c>
      <c r="M1793" s="22">
        <v>0</v>
      </c>
      <c r="N1793" s="23">
        <f>+LISTAS[[#This Row],[Precio]]+(LISTAS[[#This Row],[Precio]]*M1793)</f>
        <v>170.17</v>
      </c>
      <c r="O1793" s="24">
        <f t="shared" si="43"/>
        <v>68.918850000000006</v>
      </c>
      <c r="Q1793" s="21" t="str">
        <f>IFERROR(O1793/LISTAS[[#This Row],[COSTO]]-1,"")</f>
        <v/>
      </c>
      <c r="R1793" t="str">
        <f>+LISTAS[[#This Row],[ID]]</f>
        <v>ARANDELAS DE GOMA5 X 16</v>
      </c>
      <c r="T1793" s="29"/>
      <c r="U1793" s="25">
        <f>LISTAS[[#This Row],[COSTO]]+(LISTAS[[#This Row],[COSTO]]*T1793)</f>
        <v>0</v>
      </c>
      <c r="V1793" s="30">
        <f>IF(T1793="",0,U1793/LISTAS[[#This Row],[VENTA NETA]]-1)</f>
        <v>0</v>
      </c>
      <c r="X1793" s="25">
        <v>0</v>
      </c>
      <c r="Y1793" s="31" t="str">
        <f>IFERROR(LISTAS[[#This Row],[COSTO]]/X1793-1,"")</f>
        <v/>
      </c>
    </row>
    <row r="1794" spans="1:25" x14ac:dyDescent="0.2">
      <c r="A1794" s="6" t="s">
        <v>2821</v>
      </c>
      <c r="B1794" t="s">
        <v>2797</v>
      </c>
      <c r="C1794" t="s">
        <v>2822</v>
      </c>
      <c r="D1794" t="s">
        <v>2822</v>
      </c>
      <c r="E1794" s="2">
        <v>170.17</v>
      </c>
      <c r="F1794" s="6" t="str">
        <f>+_xlfn.XLOOKUP(LISTAS[[#This Row],[ID]],_01_CODIGOS_Y_COSTOS_xlsm[Producto y N°],_01_CODIGOS_Y_COSTOS_xlsm[FABRICA],"",0,1)</f>
        <v>MAXIFER</v>
      </c>
      <c r="G1794" s="13">
        <f>LISTAS[[#This Row],[Precio]]*(1-0.46)*(1-IF($C$3520="",0,$C$3520))</f>
        <v>68.918850000000006</v>
      </c>
      <c r="H1794" s="1">
        <f>+_xlfn.XLOOKUP(LISTAS[[#This Row],[ID]],_01_CODIGOS_Y_COSTOS_xlsm[Producto y N°],_01_CODIGOS_Y_COSTOS_xlsm[COSTO],0,0,1)</f>
        <v>0</v>
      </c>
      <c r="I1794" s="115">
        <f>+IFERROR(LISTAS[[#This Row],[VENTA NETA]]/LISTAS[[#This Row],[COSTO]]-1,0)</f>
        <v>0</v>
      </c>
      <c r="J1794" s="33" t="str">
        <f>IFERROR(VLOOKUP(LISTAS[[#This Row],[ID]],_01_CODIGOS_Y_COSTOS_xlsm[[Producto y N°]:[CODIGO]],2,0),"")</f>
        <v>6 X 14</v>
      </c>
      <c r="M1794" s="22">
        <v>0</v>
      </c>
      <c r="N1794" s="23">
        <f>+LISTAS[[#This Row],[Precio]]+(LISTAS[[#This Row],[Precio]]*M1794)</f>
        <v>170.17</v>
      </c>
      <c r="O1794" s="24">
        <f t="shared" si="43"/>
        <v>68.918850000000006</v>
      </c>
      <c r="Q1794" s="21" t="str">
        <f>IFERROR(O1794/LISTAS[[#This Row],[COSTO]]-1,"")</f>
        <v/>
      </c>
      <c r="R1794" t="str">
        <f>+LISTAS[[#This Row],[ID]]</f>
        <v>ARANDELAS DE GOMA6 X 14</v>
      </c>
      <c r="T1794" s="29"/>
      <c r="U1794" s="25">
        <f>LISTAS[[#This Row],[COSTO]]+(LISTAS[[#This Row],[COSTO]]*T1794)</f>
        <v>0</v>
      </c>
      <c r="V1794" s="30">
        <f>IF(T1794="",0,U1794/LISTAS[[#This Row],[VENTA NETA]]-1)</f>
        <v>0</v>
      </c>
      <c r="X1794" s="25">
        <v>0</v>
      </c>
      <c r="Y1794" s="31" t="str">
        <f>IFERROR(LISTAS[[#This Row],[COSTO]]/X1794-1,"")</f>
        <v/>
      </c>
    </row>
    <row r="1795" spans="1:25" x14ac:dyDescent="0.2">
      <c r="A1795" s="6" t="s">
        <v>2823</v>
      </c>
      <c r="B1795" t="s">
        <v>2797</v>
      </c>
      <c r="C1795" t="s">
        <v>2824</v>
      </c>
      <c r="D1795" t="s">
        <v>2824</v>
      </c>
      <c r="E1795" s="2">
        <v>170.17</v>
      </c>
      <c r="F1795" s="6" t="str">
        <f>+_xlfn.XLOOKUP(LISTAS[[#This Row],[ID]],_01_CODIGOS_Y_COSTOS_xlsm[Producto y N°],_01_CODIGOS_Y_COSTOS_xlsm[FABRICA],"",0,1)</f>
        <v>MAXIFER</v>
      </c>
      <c r="G1795" s="13">
        <f>LISTAS[[#This Row],[Precio]]*(1-0.46)*(1-IF($C$3520="",0,$C$3520))</f>
        <v>68.918850000000006</v>
      </c>
      <c r="H1795" s="1">
        <f>+_xlfn.XLOOKUP(LISTAS[[#This Row],[ID]],_01_CODIGOS_Y_COSTOS_xlsm[Producto y N°],_01_CODIGOS_Y_COSTOS_xlsm[COSTO],0,0,1)</f>
        <v>0</v>
      </c>
      <c r="I1795" s="115">
        <f>+IFERROR(LISTAS[[#This Row],[VENTA NETA]]/LISTAS[[#This Row],[COSTO]]-1,0)</f>
        <v>0</v>
      </c>
      <c r="J1795" s="33" t="str">
        <f>IFERROR(VLOOKUP(LISTAS[[#This Row],[ID]],_01_CODIGOS_Y_COSTOS_xlsm[[Producto y N°]:[CODIGO]],2,0),"")</f>
        <v>6 x 16</v>
      </c>
      <c r="M1795" s="22">
        <v>0</v>
      </c>
      <c r="N1795" s="23">
        <f>+LISTAS[[#This Row],[Precio]]+(LISTAS[[#This Row],[Precio]]*M1795)</f>
        <v>170.17</v>
      </c>
      <c r="O1795" s="24">
        <f t="shared" si="43"/>
        <v>68.918850000000006</v>
      </c>
      <c r="Q1795" s="21" t="str">
        <f>IFERROR(O1795/LISTAS[[#This Row],[COSTO]]-1,"")</f>
        <v/>
      </c>
      <c r="R1795" t="str">
        <f>+LISTAS[[#This Row],[ID]]</f>
        <v>ARANDELAS DE GOMA6 x 16</v>
      </c>
      <c r="T1795" s="29"/>
      <c r="U1795" s="25">
        <f>LISTAS[[#This Row],[COSTO]]+(LISTAS[[#This Row],[COSTO]]*T1795)</f>
        <v>0</v>
      </c>
      <c r="V1795" s="30">
        <f>IF(T1795="",0,U1795/LISTAS[[#This Row],[VENTA NETA]]-1)</f>
        <v>0</v>
      </c>
      <c r="X1795" s="25">
        <v>0</v>
      </c>
      <c r="Y1795" s="31" t="str">
        <f>IFERROR(LISTAS[[#This Row],[COSTO]]/X1795-1,"")</f>
        <v/>
      </c>
    </row>
    <row r="1796" spans="1:25" x14ac:dyDescent="0.2">
      <c r="A1796" s="6" t="s">
        <v>2825</v>
      </c>
      <c r="B1796" t="s">
        <v>2797</v>
      </c>
      <c r="C1796" t="s">
        <v>2826</v>
      </c>
      <c r="D1796" t="s">
        <v>2826</v>
      </c>
      <c r="E1796" s="2">
        <v>182.7</v>
      </c>
      <c r="F1796" s="6" t="str">
        <f>+_xlfn.XLOOKUP(LISTAS[[#This Row],[ID]],_01_CODIGOS_Y_COSTOS_xlsm[Producto y N°],_01_CODIGOS_Y_COSTOS_xlsm[FABRICA],"",0,1)</f>
        <v>MAXIFER</v>
      </c>
      <c r="G1796" s="13">
        <f>LISTAS[[#This Row],[Precio]]*(1-0.46)*(1-IF($C$3520="",0,$C$3520))</f>
        <v>73.993499999999997</v>
      </c>
      <c r="H1796" s="1">
        <f>+_xlfn.XLOOKUP(LISTAS[[#This Row],[ID]],_01_CODIGOS_Y_COSTOS_xlsm[Producto y N°],_01_CODIGOS_Y_COSTOS_xlsm[COSTO],0,0,1)</f>
        <v>0</v>
      </c>
      <c r="I1796" s="115">
        <f>+IFERROR(LISTAS[[#This Row],[VENTA NETA]]/LISTAS[[#This Row],[COSTO]]-1,0)</f>
        <v>0</v>
      </c>
      <c r="J1796" s="33" t="str">
        <f>IFERROR(VLOOKUP(LISTAS[[#This Row],[ID]],_01_CODIGOS_Y_COSTOS_xlsm[[Producto y N°]:[CODIGO]],2,0),"")</f>
        <v>6 X 18</v>
      </c>
      <c r="M1796" s="22">
        <v>0</v>
      </c>
      <c r="N1796" s="23">
        <f>+LISTAS[[#This Row],[Precio]]+(LISTAS[[#This Row],[Precio]]*M1796)</f>
        <v>182.7</v>
      </c>
      <c r="O1796" s="24">
        <f t="shared" si="43"/>
        <v>73.993499999999997</v>
      </c>
      <c r="Q1796" s="21" t="str">
        <f>IFERROR(O1796/LISTAS[[#This Row],[COSTO]]-1,"")</f>
        <v/>
      </c>
      <c r="R1796" t="str">
        <f>+LISTAS[[#This Row],[ID]]</f>
        <v>ARANDELAS DE GOMA6 X 18</v>
      </c>
      <c r="T1796" s="29"/>
      <c r="U1796" s="25">
        <f>LISTAS[[#This Row],[COSTO]]+(LISTAS[[#This Row],[COSTO]]*T1796)</f>
        <v>0</v>
      </c>
      <c r="V1796" s="30">
        <f>IF(T1796="",0,U1796/LISTAS[[#This Row],[VENTA NETA]]-1)</f>
        <v>0</v>
      </c>
      <c r="X1796" s="25">
        <v>0</v>
      </c>
      <c r="Y1796" s="31" t="str">
        <f>IFERROR(LISTAS[[#This Row],[COSTO]]/X1796-1,"")</f>
        <v/>
      </c>
    </row>
    <row r="1797" spans="1:25" x14ac:dyDescent="0.2">
      <c r="A1797" s="6" t="s">
        <v>2827</v>
      </c>
      <c r="B1797" t="s">
        <v>2797</v>
      </c>
      <c r="C1797" t="s">
        <v>2828</v>
      </c>
      <c r="D1797" t="s">
        <v>2828</v>
      </c>
      <c r="E1797" s="2">
        <v>269.35000000000002</v>
      </c>
      <c r="F1797" s="6" t="str">
        <f>+_xlfn.XLOOKUP(LISTAS[[#This Row],[ID]],_01_CODIGOS_Y_COSTOS_xlsm[Producto y N°],_01_CODIGOS_Y_COSTOS_xlsm[FABRICA],"",0,1)</f>
        <v>MAXIFER</v>
      </c>
      <c r="G1797" s="13">
        <f>LISTAS[[#This Row],[Precio]]*(1-0.46)*(1-IF($C$3520="",0,$C$3520))</f>
        <v>109.08675000000001</v>
      </c>
      <c r="H1797" s="1">
        <f>+_xlfn.XLOOKUP(LISTAS[[#This Row],[ID]],_01_CODIGOS_Y_COSTOS_xlsm[Producto y N°],_01_CODIGOS_Y_COSTOS_xlsm[COSTO],0,0,1)</f>
        <v>0</v>
      </c>
      <c r="I1797" s="115">
        <f>+IFERROR(LISTAS[[#This Row],[VENTA NETA]]/LISTAS[[#This Row],[COSTO]]-1,0)</f>
        <v>0</v>
      </c>
      <c r="J1797" s="33" t="str">
        <f>IFERROR(VLOOKUP(LISTAS[[#This Row],[ID]],_01_CODIGOS_Y_COSTOS_xlsm[[Producto y N°]:[CODIGO]],2,0),"")</f>
        <v>6 x 26</v>
      </c>
      <c r="M1797" s="22">
        <v>0</v>
      </c>
      <c r="N1797" s="23">
        <f>+LISTAS[[#This Row],[Precio]]+(LISTAS[[#This Row],[Precio]]*M1797)</f>
        <v>269.35000000000002</v>
      </c>
      <c r="O1797" s="24">
        <f t="shared" si="43"/>
        <v>109.08675000000001</v>
      </c>
      <c r="Q1797" s="21" t="str">
        <f>IFERROR(O1797/LISTAS[[#This Row],[COSTO]]-1,"")</f>
        <v/>
      </c>
      <c r="R1797" t="str">
        <f>+LISTAS[[#This Row],[ID]]</f>
        <v>ARANDELAS DE GOMA6 x 26</v>
      </c>
      <c r="T1797" s="29"/>
      <c r="U1797" s="25">
        <f>LISTAS[[#This Row],[COSTO]]+(LISTAS[[#This Row],[COSTO]]*T1797)</f>
        <v>0</v>
      </c>
      <c r="V1797" s="30">
        <f>IF(T1797="",0,U1797/LISTAS[[#This Row],[VENTA NETA]]-1)</f>
        <v>0</v>
      </c>
      <c r="X1797" s="25">
        <v>0</v>
      </c>
      <c r="Y1797" s="31" t="str">
        <f>IFERROR(LISTAS[[#This Row],[COSTO]]/X1797-1,"")</f>
        <v/>
      </c>
    </row>
    <row r="1798" spans="1:25" x14ac:dyDescent="0.2">
      <c r="A1798" s="6" t="s">
        <v>2829</v>
      </c>
      <c r="B1798" t="s">
        <v>2797</v>
      </c>
      <c r="C1798" t="s">
        <v>2830</v>
      </c>
      <c r="D1798" t="s">
        <v>2830</v>
      </c>
      <c r="E1798" s="2">
        <v>139.9</v>
      </c>
      <c r="F1798" s="6" t="str">
        <f>+_xlfn.XLOOKUP(LISTAS[[#This Row],[ID]],_01_CODIGOS_Y_COSTOS_xlsm[Producto y N°],_01_CODIGOS_Y_COSTOS_xlsm[FABRICA],"",0,1)</f>
        <v>MAXIFER</v>
      </c>
      <c r="G1798" s="13">
        <f>LISTAS[[#This Row],[Precio]]*(1-0.46)*(1-IF($C$3520="",0,$C$3520))</f>
        <v>56.659500000000008</v>
      </c>
      <c r="H1798" s="1">
        <f>+_xlfn.XLOOKUP(LISTAS[[#This Row],[ID]],_01_CODIGOS_Y_COSTOS_xlsm[Producto y N°],_01_CODIGOS_Y_COSTOS_xlsm[COSTO],0,0,1)</f>
        <v>0</v>
      </c>
      <c r="I1798" s="115">
        <f>+IFERROR(LISTAS[[#This Row],[VENTA NETA]]/LISTAS[[#This Row],[COSTO]]-1,0)</f>
        <v>0</v>
      </c>
      <c r="J1798" s="33" t="str">
        <f>IFERROR(VLOOKUP(LISTAS[[#This Row],[ID]],_01_CODIGOS_Y_COSTOS_xlsm[[Producto y N°]:[CODIGO]],2,0),"")</f>
        <v>6 5 X 12 (1/4)</v>
      </c>
      <c r="M1798" s="22">
        <v>0</v>
      </c>
      <c r="N1798" s="23">
        <f>+LISTAS[[#This Row],[Precio]]+(LISTAS[[#This Row],[Precio]]*M1798)</f>
        <v>139.9</v>
      </c>
      <c r="O1798" s="24">
        <f t="shared" si="43"/>
        <v>56.659500000000008</v>
      </c>
      <c r="Q1798" s="21" t="str">
        <f>IFERROR(O1798/LISTAS[[#This Row],[COSTO]]-1,"")</f>
        <v/>
      </c>
      <c r="R1798" t="str">
        <f>+LISTAS[[#This Row],[ID]]</f>
        <v>ARANDELAS DE GOMA6 5 X 12 (1/4)</v>
      </c>
      <c r="T1798" s="29"/>
      <c r="U1798" s="25">
        <f>LISTAS[[#This Row],[COSTO]]+(LISTAS[[#This Row],[COSTO]]*T1798)</f>
        <v>0</v>
      </c>
      <c r="V1798" s="30">
        <f>IF(T1798="",0,U1798/LISTAS[[#This Row],[VENTA NETA]]-1)</f>
        <v>0</v>
      </c>
      <c r="X1798" s="25">
        <v>0</v>
      </c>
      <c r="Y1798" s="31" t="str">
        <f>IFERROR(LISTAS[[#This Row],[COSTO]]/X1798-1,"")</f>
        <v/>
      </c>
    </row>
    <row r="1799" spans="1:25" x14ac:dyDescent="0.2">
      <c r="A1799" s="6" t="s">
        <v>2831</v>
      </c>
      <c r="B1799" t="s">
        <v>2797</v>
      </c>
      <c r="C1799" t="s">
        <v>2832</v>
      </c>
      <c r="D1799" t="s">
        <v>2832</v>
      </c>
      <c r="E1799" s="2">
        <v>191.05</v>
      </c>
      <c r="F1799" s="6" t="str">
        <f>+_xlfn.XLOOKUP(LISTAS[[#This Row],[ID]],_01_CODIGOS_Y_COSTOS_xlsm[Producto y N°],_01_CODIGOS_Y_COSTOS_xlsm[FABRICA],"",0,1)</f>
        <v>MAXIFER</v>
      </c>
      <c r="G1799" s="13">
        <f>LISTAS[[#This Row],[Precio]]*(1-0.46)*(1-IF($C$3520="",0,$C$3520))</f>
        <v>77.375250000000008</v>
      </c>
      <c r="H1799" s="1">
        <f>+_xlfn.XLOOKUP(LISTAS[[#This Row],[ID]],_01_CODIGOS_Y_COSTOS_xlsm[Producto y N°],_01_CODIGOS_Y_COSTOS_xlsm[COSTO],0,0,1)</f>
        <v>0</v>
      </c>
      <c r="I1799" s="115">
        <f>+IFERROR(LISTAS[[#This Row],[VENTA NETA]]/LISTAS[[#This Row],[COSTO]]-1,0)</f>
        <v>0</v>
      </c>
      <c r="J1799" s="33" t="str">
        <f>IFERROR(VLOOKUP(LISTAS[[#This Row],[ID]],_01_CODIGOS_Y_COSTOS_xlsm[[Producto y N°]:[CODIGO]],2,0),"")</f>
        <v>6,5 X 20 (1/4)</v>
      </c>
      <c r="M1799" s="22">
        <v>0</v>
      </c>
      <c r="N1799" s="23">
        <f>+LISTAS[[#This Row],[Precio]]+(LISTAS[[#This Row],[Precio]]*M1799)</f>
        <v>191.05</v>
      </c>
      <c r="O1799" s="24">
        <f t="shared" si="43"/>
        <v>77.375250000000008</v>
      </c>
      <c r="Q1799" s="21" t="str">
        <f>IFERROR(O1799/LISTAS[[#This Row],[COSTO]]-1,"")</f>
        <v/>
      </c>
      <c r="R1799" t="str">
        <f>+LISTAS[[#This Row],[ID]]</f>
        <v>ARANDELAS DE GOMA6,5 X 20 (1/4)</v>
      </c>
      <c r="T1799" s="29"/>
      <c r="U1799" s="25">
        <f>LISTAS[[#This Row],[COSTO]]+(LISTAS[[#This Row],[COSTO]]*T1799)</f>
        <v>0</v>
      </c>
      <c r="V1799" s="30">
        <f>IF(T1799="",0,U1799/LISTAS[[#This Row],[VENTA NETA]]-1)</f>
        <v>0</v>
      </c>
      <c r="X1799" s="25">
        <v>0</v>
      </c>
      <c r="Y1799" s="31" t="str">
        <f>IFERROR(LISTAS[[#This Row],[COSTO]]/X1799-1,"")</f>
        <v/>
      </c>
    </row>
    <row r="1800" spans="1:25" x14ac:dyDescent="0.2">
      <c r="A1800" s="6" t="s">
        <v>2833</v>
      </c>
      <c r="B1800" t="s">
        <v>2797</v>
      </c>
      <c r="C1800" t="s">
        <v>2834</v>
      </c>
      <c r="D1800" t="s">
        <v>2834</v>
      </c>
      <c r="E1800" s="2">
        <v>148.25</v>
      </c>
      <c r="F1800" s="6" t="str">
        <f>+_xlfn.XLOOKUP(LISTAS[[#This Row],[ID]],_01_CODIGOS_Y_COSTOS_xlsm[Producto y N°],_01_CODIGOS_Y_COSTOS_xlsm[FABRICA],"",0,1)</f>
        <v>MAXIFER</v>
      </c>
      <c r="G1800" s="13">
        <f>LISTAS[[#This Row],[Precio]]*(1-0.46)*(1-IF($C$3520="",0,$C$3520))</f>
        <v>60.041250000000005</v>
      </c>
      <c r="H1800" s="1">
        <f>+_xlfn.XLOOKUP(LISTAS[[#This Row],[ID]],_01_CODIGOS_Y_COSTOS_xlsm[Producto y N°],_01_CODIGOS_Y_COSTOS_xlsm[COSTO],0,0,1)</f>
        <v>0</v>
      </c>
      <c r="I1800" s="115">
        <f>+IFERROR(LISTAS[[#This Row],[VENTA NETA]]/LISTAS[[#This Row],[COSTO]]-1,0)</f>
        <v>0</v>
      </c>
      <c r="J1800" s="33" t="str">
        <f>IFERROR(VLOOKUP(LISTAS[[#This Row],[ID]],_01_CODIGOS_Y_COSTOS_xlsm[[Producto y N°]:[CODIGO]],2,0),"")</f>
        <v>7 X 13</v>
      </c>
      <c r="M1800" s="22">
        <v>0</v>
      </c>
      <c r="N1800" s="23">
        <f>+LISTAS[[#This Row],[Precio]]+(LISTAS[[#This Row],[Precio]]*M1800)</f>
        <v>148.25</v>
      </c>
      <c r="O1800" s="24">
        <f t="shared" si="43"/>
        <v>60.041250000000005</v>
      </c>
      <c r="Q1800" s="21" t="str">
        <f>IFERROR(O1800/LISTAS[[#This Row],[COSTO]]-1,"")</f>
        <v/>
      </c>
      <c r="R1800" t="str">
        <f>+LISTAS[[#This Row],[ID]]</f>
        <v>ARANDELAS DE GOMA7 X 13</v>
      </c>
      <c r="T1800" s="29"/>
      <c r="U1800" s="25">
        <f>LISTAS[[#This Row],[COSTO]]+(LISTAS[[#This Row],[COSTO]]*T1800)</f>
        <v>0</v>
      </c>
      <c r="V1800" s="30">
        <f>IF(T1800="",0,U1800/LISTAS[[#This Row],[VENTA NETA]]-1)</f>
        <v>0</v>
      </c>
      <c r="X1800" s="25">
        <v>0</v>
      </c>
      <c r="Y1800" s="31" t="str">
        <f>IFERROR(LISTAS[[#This Row],[COSTO]]/X1800-1,"")</f>
        <v/>
      </c>
    </row>
    <row r="1801" spans="1:25" x14ac:dyDescent="0.2">
      <c r="A1801" s="6" t="s">
        <v>2835</v>
      </c>
      <c r="B1801" t="s">
        <v>2797</v>
      </c>
      <c r="C1801" t="s">
        <v>2836</v>
      </c>
      <c r="D1801" t="s">
        <v>2836</v>
      </c>
      <c r="E1801" s="2">
        <v>170.17</v>
      </c>
      <c r="F1801" s="6" t="str">
        <f>+_xlfn.XLOOKUP(LISTAS[[#This Row],[ID]],_01_CODIGOS_Y_COSTOS_xlsm[Producto y N°],_01_CODIGOS_Y_COSTOS_xlsm[FABRICA],"",0,1)</f>
        <v>MAXIFER</v>
      </c>
      <c r="G1801" s="13">
        <f>LISTAS[[#This Row],[Precio]]*(1-0.46)*(1-IF($C$3520="",0,$C$3520))</f>
        <v>68.918850000000006</v>
      </c>
      <c r="H1801" s="1">
        <f>+_xlfn.XLOOKUP(LISTAS[[#This Row],[ID]],_01_CODIGOS_Y_COSTOS_xlsm[Producto y N°],_01_CODIGOS_Y_COSTOS_xlsm[COSTO],0,0,1)</f>
        <v>0</v>
      </c>
      <c r="I1801" s="115">
        <f>+IFERROR(LISTAS[[#This Row],[VENTA NETA]]/LISTAS[[#This Row],[COSTO]]-1,0)</f>
        <v>0</v>
      </c>
      <c r="J1801" s="33" t="str">
        <f>IFERROR(VLOOKUP(LISTAS[[#This Row],[ID]],_01_CODIGOS_Y_COSTOS_xlsm[[Producto y N°]:[CODIGO]],2,0),"")</f>
        <v>7 X 16</v>
      </c>
      <c r="M1801" s="22">
        <v>0</v>
      </c>
      <c r="N1801" s="23">
        <f>+LISTAS[[#This Row],[Precio]]+(LISTAS[[#This Row],[Precio]]*M1801)</f>
        <v>170.17</v>
      </c>
      <c r="O1801" s="24">
        <f t="shared" si="43"/>
        <v>68.918850000000006</v>
      </c>
      <c r="Q1801" s="21" t="str">
        <f>IFERROR(O1801/LISTAS[[#This Row],[COSTO]]-1,"")</f>
        <v/>
      </c>
      <c r="R1801" t="str">
        <f>+LISTAS[[#This Row],[ID]]</f>
        <v>ARANDELAS DE GOMA7 X 16</v>
      </c>
      <c r="T1801" s="29"/>
      <c r="U1801" s="25">
        <f>LISTAS[[#This Row],[COSTO]]+(LISTAS[[#This Row],[COSTO]]*T1801)</f>
        <v>0</v>
      </c>
      <c r="V1801" s="30">
        <f>IF(T1801="",0,U1801/LISTAS[[#This Row],[VENTA NETA]]-1)</f>
        <v>0</v>
      </c>
      <c r="X1801" s="25">
        <v>0</v>
      </c>
      <c r="Y1801" s="31" t="str">
        <f>IFERROR(LISTAS[[#This Row],[COSTO]]/X1801-1,"")</f>
        <v/>
      </c>
    </row>
    <row r="1802" spans="1:25" x14ac:dyDescent="0.2">
      <c r="A1802" s="6" t="s">
        <v>2837</v>
      </c>
      <c r="B1802" t="s">
        <v>2797</v>
      </c>
      <c r="C1802" t="s">
        <v>2838</v>
      </c>
      <c r="D1802" t="s">
        <v>2838</v>
      </c>
      <c r="E1802" s="2">
        <v>191.05</v>
      </c>
      <c r="F1802" s="6" t="str">
        <f>+_xlfn.XLOOKUP(LISTAS[[#This Row],[ID]],_01_CODIGOS_Y_COSTOS_xlsm[Producto y N°],_01_CODIGOS_Y_COSTOS_xlsm[FABRICA],"",0,1)</f>
        <v>MAXIFER</v>
      </c>
      <c r="G1802" s="13">
        <f>LISTAS[[#This Row],[Precio]]*(1-0.46)*(1-IF($C$3520="",0,$C$3520))</f>
        <v>77.375250000000008</v>
      </c>
      <c r="H1802" s="1">
        <f>+_xlfn.XLOOKUP(LISTAS[[#This Row],[ID]],_01_CODIGOS_Y_COSTOS_xlsm[Producto y N°],_01_CODIGOS_Y_COSTOS_xlsm[COSTO],0,0,1)</f>
        <v>0</v>
      </c>
      <c r="I1802" s="115">
        <f>+IFERROR(LISTAS[[#This Row],[VENTA NETA]]/LISTAS[[#This Row],[COSTO]]-1,0)</f>
        <v>0</v>
      </c>
      <c r="J1802" s="33" t="str">
        <f>IFERROR(VLOOKUP(LISTAS[[#This Row],[ID]],_01_CODIGOS_Y_COSTOS_xlsm[[Producto y N°]:[CODIGO]],2,0),"")</f>
        <v>7  X 20</v>
      </c>
      <c r="M1802" s="22">
        <v>0</v>
      </c>
      <c r="N1802" s="23">
        <f>+LISTAS[[#This Row],[Precio]]+(LISTAS[[#This Row],[Precio]]*M1802)</f>
        <v>191.05</v>
      </c>
      <c r="O1802" s="24">
        <f t="shared" si="43"/>
        <v>77.375250000000008</v>
      </c>
      <c r="Q1802" s="21" t="str">
        <f>IFERROR(O1802/LISTAS[[#This Row],[COSTO]]-1,"")</f>
        <v/>
      </c>
      <c r="R1802" t="str">
        <f>+LISTAS[[#This Row],[ID]]</f>
        <v>ARANDELAS DE GOMA7  X 20</v>
      </c>
      <c r="T1802" s="29"/>
      <c r="U1802" s="25">
        <f>LISTAS[[#This Row],[COSTO]]+(LISTAS[[#This Row],[COSTO]]*T1802)</f>
        <v>0</v>
      </c>
      <c r="V1802" s="30">
        <f>IF(T1802="",0,U1802/LISTAS[[#This Row],[VENTA NETA]]-1)</f>
        <v>0</v>
      </c>
      <c r="X1802" s="25">
        <v>0</v>
      </c>
      <c r="Y1802" s="31" t="str">
        <f>IFERROR(LISTAS[[#This Row],[COSTO]]/X1802-1,"")</f>
        <v/>
      </c>
    </row>
    <row r="1803" spans="1:25" x14ac:dyDescent="0.2">
      <c r="A1803" s="6" t="s">
        <v>2839</v>
      </c>
      <c r="B1803" t="s">
        <v>2797</v>
      </c>
      <c r="C1803" t="s">
        <v>2840</v>
      </c>
      <c r="D1803" t="s">
        <v>2840</v>
      </c>
      <c r="E1803" s="2">
        <v>170.17</v>
      </c>
      <c r="F1803" s="6" t="str">
        <f>+_xlfn.XLOOKUP(LISTAS[[#This Row],[ID]],_01_CODIGOS_Y_COSTOS_xlsm[Producto y N°],_01_CODIGOS_Y_COSTOS_xlsm[FABRICA],"",0,1)</f>
        <v>MAXIFER</v>
      </c>
      <c r="G1803" s="13">
        <f>LISTAS[[#This Row],[Precio]]*(1-0.46)*(1-IF($C$3520="",0,$C$3520))</f>
        <v>68.918850000000006</v>
      </c>
      <c r="H1803" s="1">
        <f>+_xlfn.XLOOKUP(LISTAS[[#This Row],[ID]],_01_CODIGOS_Y_COSTOS_xlsm[Producto y N°],_01_CODIGOS_Y_COSTOS_xlsm[COSTO],0,0,1)</f>
        <v>0</v>
      </c>
      <c r="I1803" s="115">
        <f>+IFERROR(LISTAS[[#This Row],[VENTA NETA]]/LISTAS[[#This Row],[COSTO]]-1,0)</f>
        <v>0</v>
      </c>
      <c r="J1803" s="33" t="str">
        <f>IFERROR(VLOOKUP(LISTAS[[#This Row],[ID]],_01_CODIGOS_Y_COSTOS_xlsm[[Producto y N°]:[CODIGO]],2,0),"")</f>
        <v>8 X 16 (5/16)</v>
      </c>
      <c r="M1803" s="22">
        <v>0</v>
      </c>
      <c r="N1803" s="23">
        <f>+LISTAS[[#This Row],[Precio]]+(LISTAS[[#This Row],[Precio]]*M1803)</f>
        <v>170.17</v>
      </c>
      <c r="O1803" s="24">
        <f t="shared" si="43"/>
        <v>68.918850000000006</v>
      </c>
      <c r="Q1803" s="21" t="str">
        <f>IFERROR(O1803/LISTAS[[#This Row],[COSTO]]-1,"")</f>
        <v/>
      </c>
      <c r="R1803" t="str">
        <f>+LISTAS[[#This Row],[ID]]</f>
        <v>ARANDELAS DE GOMA8 X 16 (5/16)</v>
      </c>
      <c r="T1803" s="29"/>
      <c r="U1803" s="25">
        <f>LISTAS[[#This Row],[COSTO]]+(LISTAS[[#This Row],[COSTO]]*T1803)</f>
        <v>0</v>
      </c>
      <c r="V1803" s="30">
        <f>IF(T1803="",0,U1803/LISTAS[[#This Row],[VENTA NETA]]-1)</f>
        <v>0</v>
      </c>
      <c r="X1803" s="25">
        <v>0</v>
      </c>
      <c r="Y1803" s="31" t="str">
        <f>IFERROR(LISTAS[[#This Row],[COSTO]]/X1803-1,"")</f>
        <v/>
      </c>
    </row>
    <row r="1804" spans="1:25" x14ac:dyDescent="0.2">
      <c r="A1804" s="6" t="s">
        <v>2841</v>
      </c>
      <c r="B1804" t="s">
        <v>2797</v>
      </c>
      <c r="C1804" t="s">
        <v>2842</v>
      </c>
      <c r="D1804" t="s">
        <v>2842</v>
      </c>
      <c r="E1804" s="2">
        <v>191.05</v>
      </c>
      <c r="F1804" s="6" t="str">
        <f>+_xlfn.XLOOKUP(LISTAS[[#This Row],[ID]],_01_CODIGOS_Y_COSTOS_xlsm[Producto y N°],_01_CODIGOS_Y_COSTOS_xlsm[FABRICA],"",0,1)</f>
        <v>MAXIFER</v>
      </c>
      <c r="G1804" s="13">
        <f>LISTAS[[#This Row],[Precio]]*(1-0.46)*(1-IF($C$3520="",0,$C$3520))</f>
        <v>77.375250000000008</v>
      </c>
      <c r="H1804" s="1">
        <f>+_xlfn.XLOOKUP(LISTAS[[#This Row],[ID]],_01_CODIGOS_Y_COSTOS_xlsm[Producto y N°],_01_CODIGOS_Y_COSTOS_xlsm[COSTO],0,0,1)</f>
        <v>0</v>
      </c>
      <c r="I1804" s="115">
        <f>+IFERROR(LISTAS[[#This Row],[VENTA NETA]]/LISTAS[[#This Row],[COSTO]]-1,0)</f>
        <v>0</v>
      </c>
      <c r="J1804" s="33" t="str">
        <f>IFERROR(VLOOKUP(LISTAS[[#This Row],[ID]],_01_CODIGOS_Y_COSTOS_xlsm[[Producto y N°]:[CODIGO]],2,0),"")</f>
        <v>8 X 20</v>
      </c>
      <c r="M1804" s="22">
        <v>0</v>
      </c>
      <c r="N1804" s="23">
        <f>+LISTAS[[#This Row],[Precio]]+(LISTAS[[#This Row],[Precio]]*M1804)</f>
        <v>191.05</v>
      </c>
      <c r="O1804" s="24">
        <f t="shared" si="43"/>
        <v>77.375250000000008</v>
      </c>
      <c r="Q1804" s="21" t="str">
        <f>IFERROR(O1804/LISTAS[[#This Row],[COSTO]]-1,"")</f>
        <v/>
      </c>
      <c r="R1804" t="str">
        <f>+LISTAS[[#This Row],[ID]]</f>
        <v>ARANDELAS DE GOMA8 X 20</v>
      </c>
      <c r="T1804" s="29"/>
      <c r="U1804" s="25">
        <f>LISTAS[[#This Row],[COSTO]]+(LISTAS[[#This Row],[COSTO]]*T1804)</f>
        <v>0</v>
      </c>
      <c r="V1804" s="30">
        <f>IF(T1804="",0,U1804/LISTAS[[#This Row],[VENTA NETA]]-1)</f>
        <v>0</v>
      </c>
      <c r="X1804" s="25">
        <v>0</v>
      </c>
      <c r="Y1804" s="31" t="str">
        <f>IFERROR(LISTAS[[#This Row],[COSTO]]/X1804-1,"")</f>
        <v/>
      </c>
    </row>
    <row r="1805" spans="1:25" x14ac:dyDescent="0.2">
      <c r="A1805" s="6" t="s">
        <v>2843</v>
      </c>
      <c r="B1805" t="s">
        <v>2797</v>
      </c>
      <c r="C1805" t="s">
        <v>2844</v>
      </c>
      <c r="D1805" t="s">
        <v>2844</v>
      </c>
      <c r="E1805" s="2">
        <v>298.58</v>
      </c>
      <c r="F1805" s="6" t="str">
        <f>+_xlfn.XLOOKUP(LISTAS[[#This Row],[ID]],_01_CODIGOS_Y_COSTOS_xlsm[Producto y N°],_01_CODIGOS_Y_COSTOS_xlsm[FABRICA],"",0,1)</f>
        <v>MAXIFER</v>
      </c>
      <c r="G1805" s="13">
        <f>LISTAS[[#This Row],[Precio]]*(1-0.46)*(1-IF($C$3520="",0,$C$3520))</f>
        <v>120.92490000000001</v>
      </c>
      <c r="H1805" s="1">
        <f>+_xlfn.XLOOKUP(LISTAS[[#This Row],[ID]],_01_CODIGOS_Y_COSTOS_xlsm[Producto y N°],_01_CODIGOS_Y_COSTOS_xlsm[COSTO],0,0,1)</f>
        <v>0</v>
      </c>
      <c r="I1805" s="115">
        <f>+IFERROR(LISTAS[[#This Row],[VENTA NETA]]/LISTAS[[#This Row],[COSTO]]-1,0)</f>
        <v>0</v>
      </c>
      <c r="J1805" s="33" t="str">
        <f>IFERROR(VLOOKUP(LISTAS[[#This Row],[ID]],_01_CODIGOS_Y_COSTOS_xlsm[[Producto y N°]:[CODIGO]],2,0),"")</f>
        <v>8 x 30</v>
      </c>
      <c r="M1805" s="22">
        <v>0</v>
      </c>
      <c r="N1805" s="23">
        <f>+LISTAS[[#This Row],[Precio]]+(LISTAS[[#This Row],[Precio]]*M1805)</f>
        <v>298.58</v>
      </c>
      <c r="O1805" s="24">
        <f t="shared" si="43"/>
        <v>120.92490000000001</v>
      </c>
      <c r="Q1805" s="21" t="str">
        <f>IFERROR(O1805/LISTAS[[#This Row],[COSTO]]-1,"")</f>
        <v/>
      </c>
      <c r="R1805" t="str">
        <f>+LISTAS[[#This Row],[ID]]</f>
        <v>ARANDELAS DE GOMA8 x 30</v>
      </c>
      <c r="T1805" s="29"/>
      <c r="U1805" s="25">
        <f>LISTAS[[#This Row],[COSTO]]+(LISTAS[[#This Row],[COSTO]]*T1805)</f>
        <v>0</v>
      </c>
      <c r="V1805" s="30">
        <f>IF(T1805="",0,U1805/LISTAS[[#This Row],[VENTA NETA]]-1)</f>
        <v>0</v>
      </c>
      <c r="X1805" s="25">
        <v>0</v>
      </c>
      <c r="Y1805" s="31" t="str">
        <f>IFERROR(LISTAS[[#This Row],[COSTO]]/X1805-1,"")</f>
        <v/>
      </c>
    </row>
    <row r="1806" spans="1:25" x14ac:dyDescent="0.2">
      <c r="A1806" s="6" t="s">
        <v>2845</v>
      </c>
      <c r="B1806" t="s">
        <v>2797</v>
      </c>
      <c r="C1806" t="s">
        <v>2846</v>
      </c>
      <c r="D1806" t="s">
        <v>2846</v>
      </c>
      <c r="E1806" s="2">
        <v>339.3</v>
      </c>
      <c r="F1806" s="6" t="str">
        <f>+_xlfn.XLOOKUP(LISTAS[[#This Row],[ID]],_01_CODIGOS_Y_COSTOS_xlsm[Producto y N°],_01_CODIGOS_Y_COSTOS_xlsm[FABRICA],"",0,1)</f>
        <v>MAXIFER</v>
      </c>
      <c r="G1806" s="13">
        <f>LISTAS[[#This Row],[Precio]]*(1-0.46)*(1-IF($C$3520="",0,$C$3520))</f>
        <v>137.41650000000001</v>
      </c>
      <c r="H1806" s="1">
        <f>+_xlfn.XLOOKUP(LISTAS[[#This Row],[ID]],_01_CODIGOS_Y_COSTOS_xlsm[Producto y N°],_01_CODIGOS_Y_COSTOS_xlsm[COSTO],0,0,1)</f>
        <v>0</v>
      </c>
      <c r="I1806" s="115">
        <f>+IFERROR(LISTAS[[#This Row],[VENTA NETA]]/LISTAS[[#This Row],[COSTO]]-1,0)</f>
        <v>0</v>
      </c>
      <c r="J1806" s="33" t="str">
        <f>IFERROR(VLOOKUP(LISTAS[[#This Row],[ID]],_01_CODIGOS_Y_COSTOS_xlsm[[Producto y N°]:[CODIGO]],2,0),"")</f>
        <v>8 x  40</v>
      </c>
      <c r="M1806" s="22">
        <v>0</v>
      </c>
      <c r="N1806" s="23">
        <f>+LISTAS[[#This Row],[Precio]]+(LISTAS[[#This Row],[Precio]]*M1806)</f>
        <v>339.3</v>
      </c>
      <c r="O1806" s="24">
        <f t="shared" si="43"/>
        <v>137.41650000000001</v>
      </c>
      <c r="Q1806" s="21" t="str">
        <f>IFERROR(O1806/LISTAS[[#This Row],[COSTO]]-1,"")</f>
        <v/>
      </c>
      <c r="R1806" t="str">
        <f>+LISTAS[[#This Row],[ID]]</f>
        <v>ARANDELAS DE GOMA8 x  40</v>
      </c>
      <c r="T1806" s="29"/>
      <c r="U1806" s="25">
        <f>LISTAS[[#This Row],[COSTO]]+(LISTAS[[#This Row],[COSTO]]*T1806)</f>
        <v>0</v>
      </c>
      <c r="V1806" s="30">
        <f>IF(T1806="",0,U1806/LISTAS[[#This Row],[VENTA NETA]]-1)</f>
        <v>0</v>
      </c>
      <c r="X1806" s="25">
        <v>0</v>
      </c>
      <c r="Y1806" s="31" t="str">
        <f>IFERROR(LISTAS[[#This Row],[COSTO]]/X1806-1,"")</f>
        <v/>
      </c>
    </row>
    <row r="1807" spans="1:25" x14ac:dyDescent="0.2">
      <c r="A1807" s="6" t="s">
        <v>2847</v>
      </c>
      <c r="B1807" t="s">
        <v>2797</v>
      </c>
      <c r="C1807" t="s">
        <v>2848</v>
      </c>
      <c r="D1807" t="s">
        <v>2848</v>
      </c>
      <c r="E1807" s="2">
        <v>182.7</v>
      </c>
      <c r="F1807" s="6" t="str">
        <f>+_xlfn.XLOOKUP(LISTAS[[#This Row],[ID]],_01_CODIGOS_Y_COSTOS_xlsm[Producto y N°],_01_CODIGOS_Y_COSTOS_xlsm[FABRICA],"",0,1)</f>
        <v>MAXIFER</v>
      </c>
      <c r="G1807" s="13">
        <f>LISTAS[[#This Row],[Precio]]*(1-0.46)*(1-IF($C$3520="",0,$C$3520))</f>
        <v>73.993499999999997</v>
      </c>
      <c r="H1807" s="1">
        <f>+_xlfn.XLOOKUP(LISTAS[[#This Row],[ID]],_01_CODIGOS_Y_COSTOS_xlsm[Producto y N°],_01_CODIGOS_Y_COSTOS_xlsm[COSTO],0,0,1)</f>
        <v>0</v>
      </c>
      <c r="I1807" s="115">
        <f>+IFERROR(LISTAS[[#This Row],[VENTA NETA]]/LISTAS[[#This Row],[COSTO]]-1,0)</f>
        <v>0</v>
      </c>
      <c r="J1807" s="33" t="str">
        <f>IFERROR(VLOOKUP(LISTAS[[#This Row],[ID]],_01_CODIGOS_Y_COSTOS_xlsm[[Producto y N°]:[CODIGO]],2,0),"")</f>
        <v>9,5 X 20 (3/8)</v>
      </c>
      <c r="M1807" s="22">
        <v>0</v>
      </c>
      <c r="N1807" s="23">
        <f>+LISTAS[[#This Row],[Precio]]+(LISTAS[[#This Row],[Precio]]*M1807)</f>
        <v>182.7</v>
      </c>
      <c r="O1807" s="24">
        <f t="shared" si="43"/>
        <v>73.993499999999997</v>
      </c>
      <c r="Q1807" s="21" t="str">
        <f>IFERROR(O1807/LISTAS[[#This Row],[COSTO]]-1,"")</f>
        <v/>
      </c>
      <c r="R1807" t="str">
        <f>+LISTAS[[#This Row],[ID]]</f>
        <v>ARANDELAS DE GOMA9,5 X 20 (3/8)</v>
      </c>
      <c r="T1807" s="29"/>
      <c r="U1807" s="25">
        <f>LISTAS[[#This Row],[COSTO]]+(LISTAS[[#This Row],[COSTO]]*T1807)</f>
        <v>0</v>
      </c>
      <c r="V1807" s="30">
        <f>IF(T1807="",0,U1807/LISTAS[[#This Row],[VENTA NETA]]-1)</f>
        <v>0</v>
      </c>
      <c r="X1807" s="25">
        <v>0</v>
      </c>
      <c r="Y1807" s="31" t="str">
        <f>IFERROR(LISTAS[[#This Row],[COSTO]]/X1807-1,"")</f>
        <v/>
      </c>
    </row>
    <row r="1808" spans="1:25" x14ac:dyDescent="0.2">
      <c r="A1808" s="6" t="s">
        <v>2849</v>
      </c>
      <c r="B1808" t="s">
        <v>2797</v>
      </c>
      <c r="C1808" t="s">
        <v>2850</v>
      </c>
      <c r="D1808" t="s">
        <v>2850</v>
      </c>
      <c r="E1808" s="2">
        <v>182.7</v>
      </c>
      <c r="F1808" s="6" t="str">
        <f>+_xlfn.XLOOKUP(LISTAS[[#This Row],[ID]],_01_CODIGOS_Y_COSTOS_xlsm[Producto y N°],_01_CODIGOS_Y_COSTOS_xlsm[FABRICA],"",0,1)</f>
        <v>MAXIFER</v>
      </c>
      <c r="G1808" s="13">
        <f>LISTAS[[#This Row],[Precio]]*(1-0.46)*(1-IF($C$3520="",0,$C$3520))</f>
        <v>73.993499999999997</v>
      </c>
      <c r="H1808" s="1">
        <f>+_xlfn.XLOOKUP(LISTAS[[#This Row],[ID]],_01_CODIGOS_Y_COSTOS_xlsm[Producto y N°],_01_CODIGOS_Y_COSTOS_xlsm[COSTO],0,0,1)</f>
        <v>0</v>
      </c>
      <c r="I1808" s="115">
        <f>+IFERROR(LISTAS[[#This Row],[VENTA NETA]]/LISTAS[[#This Row],[COSTO]]-1,0)</f>
        <v>0</v>
      </c>
      <c r="J1808" s="33" t="str">
        <f>IFERROR(VLOOKUP(LISTAS[[#This Row],[ID]],_01_CODIGOS_Y_COSTOS_xlsm[[Producto y N°]:[CODIGO]],2,0),"")</f>
        <v>10 x 18</v>
      </c>
      <c r="M1808" s="22">
        <v>0</v>
      </c>
      <c r="N1808" s="23">
        <f>+LISTAS[[#This Row],[Precio]]+(LISTAS[[#This Row],[Precio]]*M1808)</f>
        <v>182.7</v>
      </c>
      <c r="O1808" s="24">
        <f t="shared" si="43"/>
        <v>73.993499999999997</v>
      </c>
      <c r="Q1808" s="21" t="str">
        <f>IFERROR(O1808/LISTAS[[#This Row],[COSTO]]-1,"")</f>
        <v/>
      </c>
      <c r="R1808" t="str">
        <f>+LISTAS[[#This Row],[ID]]</f>
        <v>ARANDELAS DE GOMA10 x 18</v>
      </c>
      <c r="T1808" s="29"/>
      <c r="U1808" s="25">
        <f>LISTAS[[#This Row],[COSTO]]+(LISTAS[[#This Row],[COSTO]]*T1808)</f>
        <v>0</v>
      </c>
      <c r="V1808" s="30">
        <f>IF(T1808="",0,U1808/LISTAS[[#This Row],[VENTA NETA]]-1)</f>
        <v>0</v>
      </c>
      <c r="X1808" s="25">
        <v>0</v>
      </c>
      <c r="Y1808" s="31" t="str">
        <f>IFERROR(LISTAS[[#This Row],[COSTO]]/X1808-1,"")</f>
        <v/>
      </c>
    </row>
    <row r="1809" spans="1:25" x14ac:dyDescent="0.2">
      <c r="A1809" s="6" t="s">
        <v>2851</v>
      </c>
      <c r="B1809" t="s">
        <v>2797</v>
      </c>
      <c r="C1809" t="s">
        <v>2852</v>
      </c>
      <c r="D1809" t="s">
        <v>2852</v>
      </c>
      <c r="E1809" s="2">
        <v>250.56</v>
      </c>
      <c r="F1809" s="6" t="str">
        <f>+_xlfn.XLOOKUP(LISTAS[[#This Row],[ID]],_01_CODIGOS_Y_COSTOS_xlsm[Producto y N°],_01_CODIGOS_Y_COSTOS_xlsm[FABRICA],"",0,1)</f>
        <v>MAXIFER</v>
      </c>
      <c r="G1809" s="13">
        <f>LISTAS[[#This Row],[Precio]]*(1-0.46)*(1-IF($C$3520="",0,$C$3520))</f>
        <v>101.4768</v>
      </c>
      <c r="H1809" s="1">
        <f>+_xlfn.XLOOKUP(LISTAS[[#This Row],[ID]],_01_CODIGOS_Y_COSTOS_xlsm[Producto y N°],_01_CODIGOS_Y_COSTOS_xlsm[COSTO],0,0,1)</f>
        <v>0</v>
      </c>
      <c r="I1809" s="115">
        <f>+IFERROR(LISTAS[[#This Row],[VENTA NETA]]/LISTAS[[#This Row],[COSTO]]-1,0)</f>
        <v>0</v>
      </c>
      <c r="J1809" s="33" t="str">
        <f>IFERROR(VLOOKUP(LISTAS[[#This Row],[ID]],_01_CODIGOS_Y_COSTOS_xlsm[[Producto y N°]:[CODIGO]],2,0),"")</f>
        <v>10 X 25</v>
      </c>
      <c r="M1809" s="22">
        <v>0</v>
      </c>
      <c r="N1809" s="23">
        <f>+LISTAS[[#This Row],[Precio]]+(LISTAS[[#This Row],[Precio]]*M1809)</f>
        <v>250.56</v>
      </c>
      <c r="O1809" s="24">
        <f t="shared" si="43"/>
        <v>101.4768</v>
      </c>
      <c r="Q1809" s="21" t="str">
        <f>IFERROR(O1809/LISTAS[[#This Row],[COSTO]]-1,"")</f>
        <v/>
      </c>
      <c r="R1809" t="str">
        <f>+LISTAS[[#This Row],[ID]]</f>
        <v>ARANDELAS DE GOMA10 X 25</v>
      </c>
      <c r="T1809" s="29"/>
      <c r="U1809" s="25">
        <f>LISTAS[[#This Row],[COSTO]]+(LISTAS[[#This Row],[COSTO]]*T1809)</f>
        <v>0</v>
      </c>
      <c r="V1809" s="30">
        <f>IF(T1809="",0,U1809/LISTAS[[#This Row],[VENTA NETA]]-1)</f>
        <v>0</v>
      </c>
      <c r="X1809" s="25">
        <v>0</v>
      </c>
      <c r="Y1809" s="31" t="str">
        <f>IFERROR(LISTAS[[#This Row],[COSTO]]/X1809-1,"")</f>
        <v/>
      </c>
    </row>
    <row r="1810" spans="1:25" x14ac:dyDescent="0.2">
      <c r="A1810" s="6" t="s">
        <v>2853</v>
      </c>
      <c r="B1810" t="s">
        <v>2797</v>
      </c>
      <c r="C1810" t="s">
        <v>2854</v>
      </c>
      <c r="D1810" t="s">
        <v>2854</v>
      </c>
      <c r="E1810" s="2">
        <v>279.79000000000002</v>
      </c>
      <c r="F1810" s="6" t="str">
        <f>+_xlfn.XLOOKUP(LISTAS[[#This Row],[ID]],_01_CODIGOS_Y_COSTOS_xlsm[Producto y N°],_01_CODIGOS_Y_COSTOS_xlsm[FABRICA],"",0,1)</f>
        <v>MAXIFER</v>
      </c>
      <c r="G1810" s="13">
        <f>LISTAS[[#This Row],[Precio]]*(1-0.46)*(1-IF($C$3520="",0,$C$3520))</f>
        <v>113.31495000000002</v>
      </c>
      <c r="H1810" s="1">
        <f>+_xlfn.XLOOKUP(LISTAS[[#This Row],[ID]],_01_CODIGOS_Y_COSTOS_xlsm[Producto y N°],_01_CODIGOS_Y_COSTOS_xlsm[COSTO],0,0,1)</f>
        <v>0</v>
      </c>
      <c r="I1810" s="115">
        <f>+IFERROR(LISTAS[[#This Row],[VENTA NETA]]/LISTAS[[#This Row],[COSTO]]-1,0)</f>
        <v>0</v>
      </c>
      <c r="J1810" s="33" t="str">
        <f>IFERROR(VLOOKUP(LISTAS[[#This Row],[ID]],_01_CODIGOS_Y_COSTOS_xlsm[[Producto y N°]:[CODIGO]],2,0),"")</f>
        <v>10 x 30</v>
      </c>
      <c r="M1810" s="22">
        <v>0</v>
      </c>
      <c r="N1810" s="23">
        <f>+LISTAS[[#This Row],[Precio]]+(LISTAS[[#This Row],[Precio]]*M1810)</f>
        <v>279.79000000000002</v>
      </c>
      <c r="O1810" s="24">
        <f t="shared" si="43"/>
        <v>113.31495000000002</v>
      </c>
      <c r="Q1810" s="21" t="str">
        <f>IFERROR(O1810/LISTAS[[#This Row],[COSTO]]-1,"")</f>
        <v/>
      </c>
      <c r="R1810" t="str">
        <f>+LISTAS[[#This Row],[ID]]</f>
        <v>ARANDELAS DE GOMA10 x 30</v>
      </c>
      <c r="T1810" s="29"/>
      <c r="U1810" s="25">
        <f>LISTAS[[#This Row],[COSTO]]+(LISTAS[[#This Row],[COSTO]]*T1810)</f>
        <v>0</v>
      </c>
      <c r="V1810" s="30">
        <f>IF(T1810="",0,U1810/LISTAS[[#This Row],[VENTA NETA]]-1)</f>
        <v>0</v>
      </c>
      <c r="X1810" s="25">
        <v>0</v>
      </c>
      <c r="Y1810" s="31" t="str">
        <f>IFERROR(LISTAS[[#This Row],[COSTO]]/X1810-1,"")</f>
        <v/>
      </c>
    </row>
    <row r="1811" spans="1:25" x14ac:dyDescent="0.2">
      <c r="A1811" s="6" t="s">
        <v>2855</v>
      </c>
      <c r="B1811" t="s">
        <v>2797</v>
      </c>
      <c r="C1811" t="s">
        <v>2856</v>
      </c>
      <c r="D1811" t="s">
        <v>2856</v>
      </c>
      <c r="E1811" s="2">
        <v>339.3</v>
      </c>
      <c r="F1811" s="6" t="str">
        <f>+_xlfn.XLOOKUP(LISTAS[[#This Row],[ID]],_01_CODIGOS_Y_COSTOS_xlsm[Producto y N°],_01_CODIGOS_Y_COSTOS_xlsm[FABRICA],"",0,1)</f>
        <v>MAXIFER</v>
      </c>
      <c r="G1811" s="13">
        <f>LISTAS[[#This Row],[Precio]]*(1-0.46)*(1-IF($C$3520="",0,$C$3520))</f>
        <v>137.41650000000001</v>
      </c>
      <c r="H1811" s="1">
        <f>+_xlfn.XLOOKUP(LISTAS[[#This Row],[ID]],_01_CODIGOS_Y_COSTOS_xlsm[Producto y N°],_01_CODIGOS_Y_COSTOS_xlsm[COSTO],0,0,1)</f>
        <v>0</v>
      </c>
      <c r="I1811" s="115">
        <f>+IFERROR(LISTAS[[#This Row],[VENTA NETA]]/LISTAS[[#This Row],[COSTO]]-1,0)</f>
        <v>0</v>
      </c>
      <c r="J1811" s="33" t="str">
        <f>IFERROR(VLOOKUP(LISTAS[[#This Row],[ID]],_01_CODIGOS_Y_COSTOS_xlsm[[Producto y N°]:[CODIGO]],2,0),"")</f>
        <v>10 x 40</v>
      </c>
      <c r="M1811" s="22">
        <v>0</v>
      </c>
      <c r="N1811" s="23">
        <f>+LISTAS[[#This Row],[Precio]]+(LISTAS[[#This Row],[Precio]]*M1811)</f>
        <v>339.3</v>
      </c>
      <c r="O1811" s="24">
        <f t="shared" si="43"/>
        <v>137.41650000000001</v>
      </c>
      <c r="Q1811" s="21" t="str">
        <f>IFERROR(O1811/LISTAS[[#This Row],[COSTO]]-1,"")</f>
        <v/>
      </c>
      <c r="R1811" t="str">
        <f>+LISTAS[[#This Row],[ID]]</f>
        <v>ARANDELAS DE GOMA10 x 40</v>
      </c>
      <c r="T1811" s="29"/>
      <c r="U1811" s="25">
        <f>LISTAS[[#This Row],[COSTO]]+(LISTAS[[#This Row],[COSTO]]*T1811)</f>
        <v>0</v>
      </c>
      <c r="V1811" s="30">
        <f>IF(T1811="",0,U1811/LISTAS[[#This Row],[VENTA NETA]]-1)</f>
        <v>0</v>
      </c>
      <c r="X1811" s="25">
        <v>0</v>
      </c>
      <c r="Y1811" s="31" t="str">
        <f>IFERROR(LISTAS[[#This Row],[COSTO]]/X1811-1,"")</f>
        <v/>
      </c>
    </row>
    <row r="1812" spans="1:25" x14ac:dyDescent="0.2">
      <c r="A1812" s="6" t="s">
        <v>2857</v>
      </c>
      <c r="B1812" t="s">
        <v>2797</v>
      </c>
      <c r="C1812" t="s">
        <v>2858</v>
      </c>
      <c r="D1812" t="s">
        <v>2858</v>
      </c>
      <c r="E1812" s="2">
        <v>367.49</v>
      </c>
      <c r="F1812" s="6" t="str">
        <f>+_xlfn.XLOOKUP(LISTAS[[#This Row],[ID]],_01_CODIGOS_Y_COSTOS_xlsm[Producto y N°],_01_CODIGOS_Y_COSTOS_xlsm[FABRICA],"",0,1)</f>
        <v>MAXIFER</v>
      </c>
      <c r="G1812" s="13">
        <f>LISTAS[[#This Row],[Precio]]*(1-0.46)*(1-IF($C$3520="",0,$C$3520))</f>
        <v>148.83345</v>
      </c>
      <c r="H1812" s="1">
        <f>+_xlfn.XLOOKUP(LISTAS[[#This Row],[ID]],_01_CODIGOS_Y_COSTOS_xlsm[Producto y N°],_01_CODIGOS_Y_COSTOS_xlsm[COSTO],0,0,1)</f>
        <v>0</v>
      </c>
      <c r="I1812" s="115">
        <f>+IFERROR(LISTAS[[#This Row],[VENTA NETA]]/LISTAS[[#This Row],[COSTO]]-1,0)</f>
        <v>0</v>
      </c>
      <c r="J1812" s="33" t="str">
        <f>IFERROR(VLOOKUP(LISTAS[[#This Row],[ID]],_01_CODIGOS_Y_COSTOS_xlsm[[Producto y N°]:[CODIGO]],2,0),"")</f>
        <v>10 X 46 X 2</v>
      </c>
      <c r="M1812" s="22">
        <v>0</v>
      </c>
      <c r="N1812" s="23">
        <f>+LISTAS[[#This Row],[Precio]]+(LISTAS[[#This Row],[Precio]]*M1812)</f>
        <v>367.49</v>
      </c>
      <c r="O1812" s="24">
        <f t="shared" si="43"/>
        <v>148.83345</v>
      </c>
      <c r="Q1812" s="21" t="str">
        <f>IFERROR(O1812/LISTAS[[#This Row],[COSTO]]-1,"")</f>
        <v/>
      </c>
      <c r="R1812" t="str">
        <f>+LISTAS[[#This Row],[ID]]</f>
        <v>ARANDELAS DE GOMA10 X 46 X 2</v>
      </c>
      <c r="T1812" s="29"/>
      <c r="U1812" s="25">
        <f>LISTAS[[#This Row],[COSTO]]+(LISTAS[[#This Row],[COSTO]]*T1812)</f>
        <v>0</v>
      </c>
      <c r="V1812" s="30">
        <f>IF(T1812="",0,U1812/LISTAS[[#This Row],[VENTA NETA]]-1)</f>
        <v>0</v>
      </c>
      <c r="X1812" s="25">
        <v>0</v>
      </c>
      <c r="Y1812" s="31" t="str">
        <f>IFERROR(LISTAS[[#This Row],[COSTO]]/X1812-1,"")</f>
        <v/>
      </c>
    </row>
    <row r="1813" spans="1:25" x14ac:dyDescent="0.2">
      <c r="A1813" s="6" t="s">
        <v>2859</v>
      </c>
      <c r="B1813" t="s">
        <v>2797</v>
      </c>
      <c r="C1813" t="s">
        <v>2860</v>
      </c>
      <c r="D1813" t="s">
        <v>2860</v>
      </c>
      <c r="E1813" s="2">
        <v>228.64</v>
      </c>
      <c r="F1813" s="6" t="str">
        <f>+_xlfn.XLOOKUP(LISTAS[[#This Row],[ID]],_01_CODIGOS_Y_COSTOS_xlsm[Producto y N°],_01_CODIGOS_Y_COSTOS_xlsm[FABRICA],"",0,1)</f>
        <v>MAXIFER</v>
      </c>
      <c r="G1813" s="13">
        <f>LISTAS[[#This Row],[Precio]]*(1-0.46)*(1-IF($C$3520="",0,$C$3520))</f>
        <v>92.599199999999996</v>
      </c>
      <c r="H1813" s="1">
        <f>+_xlfn.XLOOKUP(LISTAS[[#This Row],[ID]],_01_CODIGOS_Y_COSTOS_xlsm[Producto y N°],_01_CODIGOS_Y_COSTOS_xlsm[COSTO],0,0,1)</f>
        <v>0</v>
      </c>
      <c r="I1813" s="115">
        <f>+IFERROR(LISTAS[[#This Row],[VENTA NETA]]/LISTAS[[#This Row],[COSTO]]-1,0)</f>
        <v>0</v>
      </c>
      <c r="J1813" s="33" t="str">
        <f>IFERROR(VLOOKUP(LISTAS[[#This Row],[ID]],_01_CODIGOS_Y_COSTOS_xlsm[[Producto y N°]:[CODIGO]],2,0),"")</f>
        <v>11,5 X 19 X 2,5 (7/16)</v>
      </c>
      <c r="M1813" s="22">
        <v>0</v>
      </c>
      <c r="N1813" s="23">
        <f>+LISTAS[[#This Row],[Precio]]+(LISTAS[[#This Row],[Precio]]*M1813)</f>
        <v>228.64</v>
      </c>
      <c r="O1813" s="24">
        <f t="shared" si="43"/>
        <v>92.599199999999996</v>
      </c>
      <c r="Q1813" s="21" t="str">
        <f>IFERROR(O1813/LISTAS[[#This Row],[COSTO]]-1,"")</f>
        <v/>
      </c>
      <c r="R1813" t="str">
        <f>+LISTAS[[#This Row],[ID]]</f>
        <v>ARANDELAS DE GOMA11,5 X 19 X 2,5 (7/16)</v>
      </c>
      <c r="T1813" s="29"/>
      <c r="U1813" s="25">
        <f>LISTAS[[#This Row],[COSTO]]+(LISTAS[[#This Row],[COSTO]]*T1813)</f>
        <v>0</v>
      </c>
      <c r="V1813" s="30">
        <f>IF(T1813="",0,U1813/LISTAS[[#This Row],[VENTA NETA]]-1)</f>
        <v>0</v>
      </c>
      <c r="X1813" s="25">
        <v>0</v>
      </c>
      <c r="Y1813" s="31" t="str">
        <f>IFERROR(LISTAS[[#This Row],[COSTO]]/X1813-1,"")</f>
        <v/>
      </c>
    </row>
    <row r="1814" spans="1:25" x14ac:dyDescent="0.2">
      <c r="A1814" s="6" t="s">
        <v>2861</v>
      </c>
      <c r="B1814" t="s">
        <v>2797</v>
      </c>
      <c r="C1814" t="s">
        <v>2862</v>
      </c>
      <c r="D1814" t="s">
        <v>2862</v>
      </c>
      <c r="E1814" s="2">
        <v>271.44</v>
      </c>
      <c r="F1814" s="6" t="str">
        <f>+_xlfn.XLOOKUP(LISTAS[[#This Row],[ID]],_01_CODIGOS_Y_COSTOS_xlsm[Producto y N°],_01_CODIGOS_Y_COSTOS_xlsm[FABRICA],"",0,1)</f>
        <v>MAXIFER</v>
      </c>
      <c r="G1814" s="13">
        <f>LISTAS[[#This Row],[Precio]]*(1-0.46)*(1-IF($C$3520="",0,$C$3520))</f>
        <v>109.93320000000001</v>
      </c>
      <c r="H1814" s="1">
        <f>+_xlfn.XLOOKUP(LISTAS[[#This Row],[ID]],_01_CODIGOS_Y_COSTOS_xlsm[Producto y N°],_01_CODIGOS_Y_COSTOS_xlsm[COSTO],0,0,1)</f>
        <v>0</v>
      </c>
      <c r="I1814" s="115">
        <f>+IFERROR(LISTAS[[#This Row],[VENTA NETA]]/LISTAS[[#This Row],[COSTO]]-1,0)</f>
        <v>0</v>
      </c>
      <c r="J1814" s="33" t="str">
        <f>IFERROR(VLOOKUP(LISTAS[[#This Row],[ID]],_01_CODIGOS_Y_COSTOS_xlsm[[Producto y N°]:[CODIGO]],2,0),"")</f>
        <v>11,5 X 26</v>
      </c>
      <c r="M1814" s="22">
        <v>0</v>
      </c>
      <c r="N1814" s="23">
        <f>+LISTAS[[#This Row],[Precio]]+(LISTAS[[#This Row],[Precio]]*M1814)</f>
        <v>271.44</v>
      </c>
      <c r="O1814" s="24">
        <f t="shared" si="43"/>
        <v>109.93320000000001</v>
      </c>
      <c r="Q1814" s="21" t="str">
        <f>IFERROR(O1814/LISTAS[[#This Row],[COSTO]]-1,"")</f>
        <v/>
      </c>
      <c r="R1814" t="str">
        <f>+LISTAS[[#This Row],[ID]]</f>
        <v>ARANDELAS DE GOMA11,5 X 26</v>
      </c>
      <c r="T1814" s="29"/>
      <c r="U1814" s="25">
        <f>LISTAS[[#This Row],[COSTO]]+(LISTAS[[#This Row],[COSTO]]*T1814)</f>
        <v>0</v>
      </c>
      <c r="V1814" s="30">
        <f>IF(T1814="",0,U1814/LISTAS[[#This Row],[VENTA NETA]]-1)</f>
        <v>0</v>
      </c>
      <c r="X1814" s="25">
        <v>0</v>
      </c>
      <c r="Y1814" s="31" t="str">
        <f>IFERROR(LISTAS[[#This Row],[COSTO]]/X1814-1,"")</f>
        <v/>
      </c>
    </row>
    <row r="1815" spans="1:25" x14ac:dyDescent="0.2">
      <c r="A1815" s="6" t="s">
        <v>2863</v>
      </c>
      <c r="B1815" t="s">
        <v>2797</v>
      </c>
      <c r="C1815" t="s">
        <v>2864</v>
      </c>
      <c r="D1815" t="s">
        <v>2864</v>
      </c>
      <c r="E1815" s="2">
        <v>191.05</v>
      </c>
      <c r="F1815" s="6" t="str">
        <f>+_xlfn.XLOOKUP(LISTAS[[#This Row],[ID]],_01_CODIGOS_Y_COSTOS_xlsm[Producto y N°],_01_CODIGOS_Y_COSTOS_xlsm[FABRICA],"",0,1)</f>
        <v>MAXIFER</v>
      </c>
      <c r="G1815" s="13">
        <f>LISTAS[[#This Row],[Precio]]*(1-0.46)*(1-IF($C$3520="",0,$C$3520))</f>
        <v>77.375250000000008</v>
      </c>
      <c r="H1815" s="1">
        <f>+_xlfn.XLOOKUP(LISTAS[[#This Row],[ID]],_01_CODIGOS_Y_COSTOS_xlsm[Producto y N°],_01_CODIGOS_Y_COSTOS_xlsm[COSTO],0,0,1)</f>
        <v>0</v>
      </c>
      <c r="I1815" s="115">
        <f>+IFERROR(LISTAS[[#This Row],[VENTA NETA]]/LISTAS[[#This Row],[COSTO]]-1,0)</f>
        <v>0</v>
      </c>
      <c r="J1815" s="33" t="str">
        <f>IFERROR(VLOOKUP(LISTAS[[#This Row],[ID]],_01_CODIGOS_Y_COSTOS_xlsm[[Producto y N°]:[CODIGO]],2,0),"")</f>
        <v>12 X 20</v>
      </c>
      <c r="M1815" s="22">
        <v>0</v>
      </c>
      <c r="N1815" s="23">
        <f>+LISTAS[[#This Row],[Precio]]+(LISTAS[[#This Row],[Precio]]*M1815)</f>
        <v>191.05</v>
      </c>
      <c r="O1815" s="24">
        <f t="shared" si="43"/>
        <v>77.375250000000008</v>
      </c>
      <c r="Q1815" s="21" t="str">
        <f>IFERROR(O1815/LISTAS[[#This Row],[COSTO]]-1,"")</f>
        <v/>
      </c>
      <c r="R1815" t="str">
        <f>+LISTAS[[#This Row],[ID]]</f>
        <v>ARANDELAS DE GOMA12 X 20</v>
      </c>
      <c r="T1815" s="29"/>
      <c r="U1815" s="25">
        <f>LISTAS[[#This Row],[COSTO]]+(LISTAS[[#This Row],[COSTO]]*T1815)</f>
        <v>0</v>
      </c>
      <c r="V1815" s="30">
        <f>IF(T1815="",0,U1815/LISTAS[[#This Row],[VENTA NETA]]-1)</f>
        <v>0</v>
      </c>
      <c r="X1815" s="25">
        <v>0</v>
      </c>
      <c r="Y1815" s="31" t="str">
        <f>IFERROR(LISTAS[[#This Row],[COSTO]]/X1815-1,"")</f>
        <v/>
      </c>
    </row>
    <row r="1816" spans="1:25" x14ac:dyDescent="0.2">
      <c r="A1816" s="6" t="s">
        <v>2865</v>
      </c>
      <c r="B1816" t="s">
        <v>2797</v>
      </c>
      <c r="C1816" t="s">
        <v>2866</v>
      </c>
      <c r="D1816" t="s">
        <v>2866</v>
      </c>
      <c r="E1816" s="2">
        <v>339.3</v>
      </c>
      <c r="F1816" s="6" t="str">
        <f>+_xlfn.XLOOKUP(LISTAS[[#This Row],[ID]],_01_CODIGOS_Y_COSTOS_xlsm[Producto y N°],_01_CODIGOS_Y_COSTOS_xlsm[FABRICA],"",0,1)</f>
        <v>MAXIFER</v>
      </c>
      <c r="G1816" s="13">
        <f>LISTAS[[#This Row],[Precio]]*(1-0.46)*(1-IF($C$3520="",0,$C$3520))</f>
        <v>137.41650000000001</v>
      </c>
      <c r="H1816" s="1">
        <f>+_xlfn.XLOOKUP(LISTAS[[#This Row],[ID]],_01_CODIGOS_Y_COSTOS_xlsm[Producto y N°],_01_CODIGOS_Y_COSTOS_xlsm[COSTO],0,0,1)</f>
        <v>0</v>
      </c>
      <c r="I1816" s="115">
        <f>+IFERROR(LISTAS[[#This Row],[VENTA NETA]]/LISTAS[[#This Row],[COSTO]]-1,0)</f>
        <v>0</v>
      </c>
      <c r="J1816" s="33" t="str">
        <f>IFERROR(VLOOKUP(LISTAS[[#This Row],[ID]],_01_CODIGOS_Y_COSTOS_xlsm[[Producto y N°]:[CODIGO]],2,0),"")</f>
        <v>12 x 40</v>
      </c>
      <c r="M1816" s="22">
        <v>0</v>
      </c>
      <c r="N1816" s="23">
        <f>+LISTAS[[#This Row],[Precio]]+(LISTAS[[#This Row],[Precio]]*M1816)</f>
        <v>339.3</v>
      </c>
      <c r="O1816" s="24">
        <f t="shared" si="43"/>
        <v>137.41650000000001</v>
      </c>
      <c r="Q1816" s="21" t="str">
        <f>IFERROR(O1816/LISTAS[[#This Row],[COSTO]]-1,"")</f>
        <v/>
      </c>
      <c r="R1816" t="str">
        <f>+LISTAS[[#This Row],[ID]]</f>
        <v>ARANDELAS DE GOMA12 x 40</v>
      </c>
      <c r="T1816" s="29"/>
      <c r="U1816" s="25">
        <f>LISTAS[[#This Row],[COSTO]]+(LISTAS[[#This Row],[COSTO]]*T1816)</f>
        <v>0</v>
      </c>
      <c r="V1816" s="30">
        <f>IF(T1816="",0,U1816/LISTAS[[#This Row],[VENTA NETA]]-1)</f>
        <v>0</v>
      </c>
      <c r="X1816" s="25">
        <v>0</v>
      </c>
      <c r="Y1816" s="31" t="str">
        <f>IFERROR(LISTAS[[#This Row],[COSTO]]/X1816-1,"")</f>
        <v/>
      </c>
    </row>
    <row r="1817" spans="1:25" x14ac:dyDescent="0.2">
      <c r="A1817" s="6" t="s">
        <v>2867</v>
      </c>
      <c r="B1817" t="s">
        <v>2797</v>
      </c>
      <c r="C1817" t="s">
        <v>2868</v>
      </c>
      <c r="D1817" t="s">
        <v>2868</v>
      </c>
      <c r="E1817" s="2">
        <v>367.49</v>
      </c>
      <c r="F1817" s="6" t="str">
        <f>+_xlfn.XLOOKUP(LISTAS[[#This Row],[ID]],_01_CODIGOS_Y_COSTOS_xlsm[Producto y N°],_01_CODIGOS_Y_COSTOS_xlsm[FABRICA],"",0,1)</f>
        <v>MAXIFER</v>
      </c>
      <c r="G1817" s="13">
        <f>LISTAS[[#This Row],[Precio]]*(1-0.46)*(1-IF($C$3520="",0,$C$3520))</f>
        <v>148.83345</v>
      </c>
      <c r="H1817" s="1">
        <f>+_xlfn.XLOOKUP(LISTAS[[#This Row],[ID]],_01_CODIGOS_Y_COSTOS_xlsm[Producto y N°],_01_CODIGOS_Y_COSTOS_xlsm[COSTO],0,0,1)</f>
        <v>0</v>
      </c>
      <c r="I1817" s="115">
        <f>+IFERROR(LISTAS[[#This Row],[VENTA NETA]]/LISTAS[[#This Row],[COSTO]]-1,0)</f>
        <v>0</v>
      </c>
      <c r="J1817" s="33" t="str">
        <f>IFERROR(VLOOKUP(LISTAS[[#This Row],[ID]],_01_CODIGOS_Y_COSTOS_xlsm[[Producto y N°]:[CODIGO]],2,0),"")</f>
        <v>12 X 46 X 2</v>
      </c>
      <c r="M1817" s="22">
        <v>0</v>
      </c>
      <c r="N1817" s="23">
        <f>+LISTAS[[#This Row],[Precio]]+(LISTAS[[#This Row],[Precio]]*M1817)</f>
        <v>367.49</v>
      </c>
      <c r="O1817" s="24">
        <f t="shared" si="43"/>
        <v>148.83345</v>
      </c>
      <c r="Q1817" s="21" t="str">
        <f>IFERROR(O1817/LISTAS[[#This Row],[COSTO]]-1,"")</f>
        <v/>
      </c>
      <c r="R1817" t="str">
        <f>+LISTAS[[#This Row],[ID]]</f>
        <v>ARANDELAS DE GOMA12 X 46 X 2</v>
      </c>
      <c r="T1817" s="29"/>
      <c r="U1817" s="25">
        <f>LISTAS[[#This Row],[COSTO]]+(LISTAS[[#This Row],[COSTO]]*T1817)</f>
        <v>0</v>
      </c>
      <c r="V1817" s="30">
        <f>IF(T1817="",0,U1817/LISTAS[[#This Row],[VENTA NETA]]-1)</f>
        <v>0</v>
      </c>
      <c r="X1817" s="25">
        <v>0</v>
      </c>
      <c r="Y1817" s="31" t="str">
        <f>IFERROR(LISTAS[[#This Row],[COSTO]]/X1817-1,"")</f>
        <v/>
      </c>
    </row>
    <row r="1818" spans="1:25" x14ac:dyDescent="0.2">
      <c r="A1818" s="6" t="s">
        <v>2869</v>
      </c>
      <c r="B1818" t="s">
        <v>2797</v>
      </c>
      <c r="C1818" t="s">
        <v>2870</v>
      </c>
      <c r="D1818" t="s">
        <v>2870</v>
      </c>
      <c r="E1818" s="2">
        <v>250.56</v>
      </c>
      <c r="F1818" s="6" t="str">
        <f>+_xlfn.XLOOKUP(LISTAS[[#This Row],[ID]],_01_CODIGOS_Y_COSTOS_xlsm[Producto y N°],_01_CODIGOS_Y_COSTOS_xlsm[FABRICA],"",0,1)</f>
        <v>MAXIFER</v>
      </c>
      <c r="G1818" s="13">
        <f>LISTAS[[#This Row],[Precio]]*(1-0.46)*(1-IF($C$3520="",0,$C$3520))</f>
        <v>101.4768</v>
      </c>
      <c r="H1818" s="1">
        <f>+_xlfn.XLOOKUP(LISTAS[[#This Row],[ID]],_01_CODIGOS_Y_COSTOS_xlsm[Producto y N°],_01_CODIGOS_Y_COSTOS_xlsm[COSTO],0,0,1)</f>
        <v>0</v>
      </c>
      <c r="I1818" s="115">
        <f>+IFERROR(LISTAS[[#This Row],[VENTA NETA]]/LISTAS[[#This Row],[COSTO]]-1,0)</f>
        <v>0</v>
      </c>
      <c r="J1818" s="33" t="str">
        <f>IFERROR(VLOOKUP(LISTAS[[#This Row],[ID]],_01_CODIGOS_Y_COSTOS_xlsm[[Producto y N°]:[CODIGO]],2,0),"")</f>
        <v>13 X 24 (1/2)</v>
      </c>
      <c r="M1818" s="22">
        <v>0</v>
      </c>
      <c r="N1818" s="23">
        <f>+LISTAS[[#This Row],[Precio]]+(LISTAS[[#This Row],[Precio]]*M1818)</f>
        <v>250.56</v>
      </c>
      <c r="O1818" s="24">
        <f t="shared" si="43"/>
        <v>101.4768</v>
      </c>
      <c r="Q1818" s="21" t="str">
        <f>IFERROR(O1818/LISTAS[[#This Row],[COSTO]]-1,"")</f>
        <v/>
      </c>
      <c r="R1818" t="str">
        <f>+LISTAS[[#This Row],[ID]]</f>
        <v>ARANDELAS DE GOMA13 X 24 (1/2)</v>
      </c>
      <c r="T1818" s="29"/>
      <c r="U1818" s="25">
        <f>LISTAS[[#This Row],[COSTO]]+(LISTAS[[#This Row],[COSTO]]*T1818)</f>
        <v>0</v>
      </c>
      <c r="V1818" s="30">
        <f>IF(T1818="",0,U1818/LISTAS[[#This Row],[VENTA NETA]]-1)</f>
        <v>0</v>
      </c>
      <c r="X1818" s="25">
        <v>0</v>
      </c>
      <c r="Y1818" s="31" t="str">
        <f>IFERROR(LISTAS[[#This Row],[COSTO]]/X1818-1,"")</f>
        <v/>
      </c>
    </row>
    <row r="1819" spans="1:25" x14ac:dyDescent="0.2">
      <c r="A1819" s="6" t="s">
        <v>2871</v>
      </c>
      <c r="B1819" t="s">
        <v>2797</v>
      </c>
      <c r="C1819" t="s">
        <v>2872</v>
      </c>
      <c r="D1819" t="s">
        <v>2872</v>
      </c>
      <c r="E1819" s="2">
        <v>250.56</v>
      </c>
      <c r="F1819" s="6" t="str">
        <f>+_xlfn.XLOOKUP(LISTAS[[#This Row],[ID]],_01_CODIGOS_Y_COSTOS_xlsm[Producto y N°],_01_CODIGOS_Y_COSTOS_xlsm[FABRICA],"",0,1)</f>
        <v>MAXIFER</v>
      </c>
      <c r="G1819" s="13">
        <f>LISTAS[[#This Row],[Precio]]*(1-0.46)*(1-IF($C$3520="",0,$C$3520))</f>
        <v>101.4768</v>
      </c>
      <c r="H1819" s="1">
        <f>+_xlfn.XLOOKUP(LISTAS[[#This Row],[ID]],_01_CODIGOS_Y_COSTOS_xlsm[Producto y N°],_01_CODIGOS_Y_COSTOS_xlsm[COSTO],0,0,1)</f>
        <v>0</v>
      </c>
      <c r="I1819" s="115">
        <f>+IFERROR(LISTAS[[#This Row],[VENTA NETA]]/LISTAS[[#This Row],[COSTO]]-1,0)</f>
        <v>0</v>
      </c>
      <c r="J1819" s="33" t="str">
        <f>IFERROR(VLOOKUP(LISTAS[[#This Row],[ID]],_01_CODIGOS_Y_COSTOS_xlsm[[Producto y N°]:[CODIGO]],2,0),"")</f>
        <v>14 X 24</v>
      </c>
      <c r="M1819" s="22">
        <v>0</v>
      </c>
      <c r="N1819" s="23">
        <f>+LISTAS[[#This Row],[Precio]]+(LISTAS[[#This Row],[Precio]]*M1819)</f>
        <v>250.56</v>
      </c>
      <c r="O1819" s="24">
        <f t="shared" si="43"/>
        <v>101.4768</v>
      </c>
      <c r="Q1819" s="21" t="str">
        <f>IFERROR(O1819/LISTAS[[#This Row],[COSTO]]-1,"")</f>
        <v/>
      </c>
      <c r="R1819" t="str">
        <f>+LISTAS[[#This Row],[ID]]</f>
        <v>ARANDELAS DE GOMA14 X 24</v>
      </c>
      <c r="T1819" s="29"/>
      <c r="U1819" s="25">
        <f>LISTAS[[#This Row],[COSTO]]+(LISTAS[[#This Row],[COSTO]]*T1819)</f>
        <v>0</v>
      </c>
      <c r="V1819" s="30">
        <f>IF(T1819="",0,U1819/LISTAS[[#This Row],[VENTA NETA]]-1)</f>
        <v>0</v>
      </c>
      <c r="X1819" s="25">
        <v>0</v>
      </c>
      <c r="Y1819" s="31" t="str">
        <f>IFERROR(LISTAS[[#This Row],[COSTO]]/X1819-1,"")</f>
        <v/>
      </c>
    </row>
    <row r="1820" spans="1:25" x14ac:dyDescent="0.2">
      <c r="A1820" s="6" t="s">
        <v>2873</v>
      </c>
      <c r="B1820" t="s">
        <v>2797</v>
      </c>
      <c r="C1820" t="s">
        <v>2874</v>
      </c>
      <c r="D1820" t="s">
        <v>2874</v>
      </c>
      <c r="E1820" s="2">
        <v>312.16000000000003</v>
      </c>
      <c r="F1820" s="6" t="str">
        <f>+_xlfn.XLOOKUP(LISTAS[[#This Row],[ID]],_01_CODIGOS_Y_COSTOS_xlsm[Producto y N°],_01_CODIGOS_Y_COSTOS_xlsm[FABRICA],"",0,1)</f>
        <v>MAXIFER</v>
      </c>
      <c r="G1820" s="13">
        <f>LISTAS[[#This Row],[Precio]]*(1-0.46)*(1-IF($C$3520="",0,$C$3520))</f>
        <v>126.4248</v>
      </c>
      <c r="H1820" s="1">
        <f>+_xlfn.XLOOKUP(LISTAS[[#This Row],[ID]],_01_CODIGOS_Y_COSTOS_xlsm[Producto y N°],_01_CODIGOS_Y_COSTOS_xlsm[COSTO],0,0,1)</f>
        <v>0</v>
      </c>
      <c r="I1820" s="115">
        <f>+IFERROR(LISTAS[[#This Row],[VENTA NETA]]/LISTAS[[#This Row],[COSTO]]-1,0)</f>
        <v>0</v>
      </c>
      <c r="J1820" s="33" t="str">
        <f>IFERROR(VLOOKUP(LISTAS[[#This Row],[ID]],_01_CODIGOS_Y_COSTOS_xlsm[[Producto y N°]:[CODIGO]],2,0),"")</f>
        <v>14 x 36</v>
      </c>
      <c r="M1820" s="22">
        <v>0</v>
      </c>
      <c r="N1820" s="23">
        <f>+LISTAS[[#This Row],[Precio]]+(LISTAS[[#This Row],[Precio]]*M1820)</f>
        <v>312.16000000000003</v>
      </c>
      <c r="O1820" s="24">
        <f t="shared" si="43"/>
        <v>126.4248</v>
      </c>
      <c r="Q1820" s="21" t="str">
        <f>IFERROR(O1820/LISTAS[[#This Row],[COSTO]]-1,"")</f>
        <v/>
      </c>
      <c r="R1820" t="str">
        <f>+LISTAS[[#This Row],[ID]]</f>
        <v>ARANDELAS DE GOMA14 x 36</v>
      </c>
      <c r="T1820" s="29"/>
      <c r="U1820" s="25">
        <f>LISTAS[[#This Row],[COSTO]]+(LISTAS[[#This Row],[COSTO]]*T1820)</f>
        <v>0</v>
      </c>
      <c r="V1820" s="30">
        <f>IF(T1820="",0,U1820/LISTAS[[#This Row],[VENTA NETA]]-1)</f>
        <v>0</v>
      </c>
      <c r="X1820" s="25">
        <v>0</v>
      </c>
      <c r="Y1820" s="31" t="str">
        <f>IFERROR(LISTAS[[#This Row],[COSTO]]/X1820-1,"")</f>
        <v/>
      </c>
    </row>
    <row r="1821" spans="1:25" x14ac:dyDescent="0.2">
      <c r="A1821" s="6" t="s">
        <v>2875</v>
      </c>
      <c r="B1821" t="s">
        <v>2797</v>
      </c>
      <c r="C1821" t="s">
        <v>2876</v>
      </c>
      <c r="D1821" t="s">
        <v>2876</v>
      </c>
      <c r="E1821" s="2">
        <v>367.49</v>
      </c>
      <c r="F1821" s="6" t="str">
        <f>+_xlfn.XLOOKUP(LISTAS[[#This Row],[ID]],_01_CODIGOS_Y_COSTOS_xlsm[Producto y N°],_01_CODIGOS_Y_COSTOS_xlsm[FABRICA],"",0,1)</f>
        <v>MAXIFER</v>
      </c>
      <c r="G1821" s="13">
        <f>LISTAS[[#This Row],[Precio]]*(1-0.46)*(1-IF($C$3520="",0,$C$3520))</f>
        <v>148.83345</v>
      </c>
      <c r="H1821" s="1">
        <f>+_xlfn.XLOOKUP(LISTAS[[#This Row],[ID]],_01_CODIGOS_Y_COSTOS_xlsm[Producto y N°],_01_CODIGOS_Y_COSTOS_xlsm[COSTO],0,0,1)</f>
        <v>0</v>
      </c>
      <c r="I1821" s="115">
        <f>+IFERROR(LISTAS[[#This Row],[VENTA NETA]]/LISTAS[[#This Row],[COSTO]]-1,0)</f>
        <v>0</v>
      </c>
      <c r="J1821" s="33" t="str">
        <f>IFERROR(VLOOKUP(LISTAS[[#This Row],[ID]],_01_CODIGOS_Y_COSTOS_xlsm[[Producto y N°]:[CODIGO]],2,0),"")</f>
        <v>14 X 46 X 2</v>
      </c>
      <c r="M1821" s="22">
        <v>0</v>
      </c>
      <c r="N1821" s="23">
        <f>+LISTAS[[#This Row],[Precio]]+(LISTAS[[#This Row],[Precio]]*M1821)</f>
        <v>367.49</v>
      </c>
      <c r="O1821" s="24">
        <f t="shared" si="43"/>
        <v>148.83345</v>
      </c>
      <c r="Q1821" s="21" t="str">
        <f>IFERROR(O1821/LISTAS[[#This Row],[COSTO]]-1,"")</f>
        <v/>
      </c>
      <c r="R1821" t="str">
        <f>+LISTAS[[#This Row],[ID]]</f>
        <v>ARANDELAS DE GOMA14 X 46 X 2</v>
      </c>
      <c r="T1821" s="29"/>
      <c r="U1821" s="25">
        <f>LISTAS[[#This Row],[COSTO]]+(LISTAS[[#This Row],[COSTO]]*T1821)</f>
        <v>0</v>
      </c>
      <c r="V1821" s="30">
        <f>IF(T1821="",0,U1821/LISTAS[[#This Row],[VENTA NETA]]-1)</f>
        <v>0</v>
      </c>
      <c r="X1821" s="25">
        <v>0</v>
      </c>
      <c r="Y1821" s="31" t="str">
        <f>IFERROR(LISTAS[[#This Row],[COSTO]]/X1821-1,"")</f>
        <v/>
      </c>
    </row>
    <row r="1822" spans="1:25" x14ac:dyDescent="0.2">
      <c r="A1822" s="6" t="s">
        <v>2877</v>
      </c>
      <c r="B1822" t="s">
        <v>2797</v>
      </c>
      <c r="C1822" t="s">
        <v>2878</v>
      </c>
      <c r="D1822" t="s">
        <v>2878</v>
      </c>
      <c r="E1822" s="2">
        <v>312.16000000000003</v>
      </c>
      <c r="F1822" s="6" t="str">
        <f>+_xlfn.XLOOKUP(LISTAS[[#This Row],[ID]],_01_CODIGOS_Y_COSTOS_xlsm[Producto y N°],_01_CODIGOS_Y_COSTOS_xlsm[FABRICA],"",0,1)</f>
        <v>MAXIFER</v>
      </c>
      <c r="G1822" s="13">
        <f>LISTAS[[#This Row],[Precio]]*(1-0.46)*(1-IF($C$3520="",0,$C$3520))</f>
        <v>126.4248</v>
      </c>
      <c r="H1822" s="1">
        <f>+_xlfn.XLOOKUP(LISTAS[[#This Row],[ID]],_01_CODIGOS_Y_COSTOS_xlsm[Producto y N°],_01_CODIGOS_Y_COSTOS_xlsm[COSTO],0,0,1)</f>
        <v>0</v>
      </c>
      <c r="I1822" s="115">
        <f>+IFERROR(LISTAS[[#This Row],[VENTA NETA]]/LISTAS[[#This Row],[COSTO]]-1,0)</f>
        <v>0</v>
      </c>
      <c r="J1822" s="33" t="str">
        <f>IFERROR(VLOOKUP(LISTAS[[#This Row],[ID]],_01_CODIGOS_Y_COSTOS_xlsm[[Producto y N°]:[CODIGO]],2,0),"")</f>
        <v>15 X 36 X 2</v>
      </c>
      <c r="M1822" s="22">
        <v>0</v>
      </c>
      <c r="N1822" s="23">
        <f>+LISTAS[[#This Row],[Precio]]+(LISTAS[[#This Row],[Precio]]*M1822)</f>
        <v>312.16000000000003</v>
      </c>
      <c r="O1822" s="24">
        <f t="shared" si="43"/>
        <v>126.4248</v>
      </c>
      <c r="Q1822" s="21" t="str">
        <f>IFERROR(O1822/LISTAS[[#This Row],[COSTO]]-1,"")</f>
        <v/>
      </c>
      <c r="R1822" t="str">
        <f>+LISTAS[[#This Row],[ID]]</f>
        <v>ARANDELAS DE GOMA15 X 36 X 2</v>
      </c>
      <c r="T1822" s="29"/>
      <c r="U1822" s="25">
        <f>LISTAS[[#This Row],[COSTO]]+(LISTAS[[#This Row],[COSTO]]*T1822)</f>
        <v>0</v>
      </c>
      <c r="V1822" s="30">
        <f>IF(T1822="",0,U1822/LISTAS[[#This Row],[VENTA NETA]]-1)</f>
        <v>0</v>
      </c>
      <c r="X1822" s="25">
        <v>0</v>
      </c>
      <c r="Y1822" s="31" t="str">
        <f>IFERROR(LISTAS[[#This Row],[COSTO]]/X1822-1,"")</f>
        <v/>
      </c>
    </row>
    <row r="1823" spans="1:25" x14ac:dyDescent="0.2">
      <c r="A1823" s="6" t="s">
        <v>5318</v>
      </c>
      <c r="B1823" t="s">
        <v>2797</v>
      </c>
      <c r="C1823" t="s">
        <v>4868</v>
      </c>
      <c r="D1823" t="s">
        <v>4868</v>
      </c>
      <c r="E1823" s="2">
        <v>292.32</v>
      </c>
      <c r="F1823" s="6" t="str">
        <f>+_xlfn.XLOOKUP(LISTAS[[#This Row],[ID]],_01_CODIGOS_Y_COSTOS_xlsm[Producto y N°],_01_CODIGOS_Y_COSTOS_xlsm[FABRICA],"",0,1)</f>
        <v>MAXIFER</v>
      </c>
      <c r="G1823" s="13">
        <f>LISTAS[[#This Row],[Precio]]*(1-0.46)*(1-IF($C$3520="",0,$C$3520))</f>
        <v>118.3896</v>
      </c>
      <c r="H1823" s="1">
        <f>+_xlfn.XLOOKUP(LISTAS[[#This Row],[ID]],_01_CODIGOS_Y_COSTOS_xlsm[Producto y N°],_01_CODIGOS_Y_COSTOS_xlsm[COSTO],0,0,1)</f>
        <v>0</v>
      </c>
      <c r="I1823" s="115">
        <f>+IFERROR(LISTAS[[#This Row],[VENTA NETA]]/LISTAS[[#This Row],[COSTO]]-1,0)</f>
        <v>0</v>
      </c>
      <c r="J1823" s="33" t="str">
        <f>IFERROR(VLOOKUP(LISTAS[[#This Row],[ID]],_01_CODIGOS_Y_COSTOS_xlsm[[Producto y N°]:[CODIGO]],2,0),"")</f>
        <v>16 X 36 X 2</v>
      </c>
      <c r="M1823" s="22">
        <v>0</v>
      </c>
      <c r="N1823" s="23">
        <f>+LISTAS[[#This Row],[Precio]]+(LISTAS[[#This Row],[Precio]]*M1823)</f>
        <v>292.32</v>
      </c>
      <c r="O1823" s="24">
        <f t="shared" si="43"/>
        <v>118.3896</v>
      </c>
      <c r="Q1823" s="21" t="str">
        <f>IFERROR(O1823/LISTAS[[#This Row],[COSTO]]-1,"")</f>
        <v/>
      </c>
      <c r="R1823" t="str">
        <f>+LISTAS[[#This Row],[ID]]</f>
        <v>ARANDELAS DE GOMA16 X 36 X 2</v>
      </c>
      <c r="T1823" s="29"/>
      <c r="U1823" s="25">
        <f>LISTAS[[#This Row],[COSTO]]+(LISTAS[[#This Row],[COSTO]]*T1823)</f>
        <v>0</v>
      </c>
      <c r="V1823" s="30">
        <f>IF(T1823="",0,U1823/LISTAS[[#This Row],[VENTA NETA]]-1)</f>
        <v>0</v>
      </c>
      <c r="X1823" s="25">
        <v>0</v>
      </c>
      <c r="Y1823" s="31" t="str">
        <f>IFERROR(LISTAS[[#This Row],[COSTO]]/X1823-1,"")</f>
        <v/>
      </c>
    </row>
    <row r="1824" spans="1:25" x14ac:dyDescent="0.2">
      <c r="A1824" s="6" t="s">
        <v>4853</v>
      </c>
      <c r="B1824" t="s">
        <v>2797</v>
      </c>
      <c r="C1824" t="s">
        <v>4820</v>
      </c>
      <c r="D1824" t="s">
        <v>2879</v>
      </c>
      <c r="E1824" s="2">
        <v>339.3</v>
      </c>
      <c r="F1824" s="6" t="str">
        <f>+_xlfn.XLOOKUP(LISTAS[[#This Row],[ID]],_01_CODIGOS_Y_COSTOS_xlsm[Producto y N°],_01_CODIGOS_Y_COSTOS_xlsm[FABRICA],"",0,1)</f>
        <v>MAXIFER</v>
      </c>
      <c r="G1824" s="13">
        <f>LISTAS[[#This Row],[Precio]]*(1-0.46)*(1-IF($C$3520="",0,$C$3520))</f>
        <v>137.41650000000001</v>
      </c>
      <c r="H1824" s="1">
        <f>+_xlfn.XLOOKUP(LISTAS[[#This Row],[ID]],_01_CODIGOS_Y_COSTOS_xlsm[Producto y N°],_01_CODIGOS_Y_COSTOS_xlsm[COSTO],0,0,1)</f>
        <v>0</v>
      </c>
      <c r="I1824" s="115">
        <f>+IFERROR(LISTAS[[#This Row],[VENTA NETA]]/LISTAS[[#This Row],[COSTO]]-1,0)</f>
        <v>0</v>
      </c>
      <c r="J1824" s="33" t="str">
        <f>IFERROR(VLOOKUP(LISTAS[[#This Row],[ID]],_01_CODIGOS_Y_COSTOS_xlsm[[Producto y N°]:[CODIGO]],2,0),"")</f>
        <v>16 x 46</v>
      </c>
      <c r="M1824" s="22">
        <v>0</v>
      </c>
      <c r="N1824" s="23">
        <f>+LISTAS[[#This Row],[Precio]]+(LISTAS[[#This Row],[Precio]]*M1824)</f>
        <v>339.3</v>
      </c>
      <c r="O1824" s="24">
        <f t="shared" si="43"/>
        <v>137.41650000000001</v>
      </c>
      <c r="Q1824" s="21" t="str">
        <f>IFERROR(O1824/LISTAS[[#This Row],[COSTO]]-1,"")</f>
        <v/>
      </c>
      <c r="R1824" t="str">
        <f>+LISTAS[[#This Row],[ID]]</f>
        <v>ARANDELAS DE GOMA16 x 46</v>
      </c>
      <c r="T1824" s="29"/>
      <c r="U1824" s="25">
        <f>LISTAS[[#This Row],[COSTO]]+(LISTAS[[#This Row],[COSTO]]*T1824)</f>
        <v>0</v>
      </c>
      <c r="V1824" s="30">
        <f>IF(T1824="",0,U1824/LISTAS[[#This Row],[VENTA NETA]]-1)</f>
        <v>0</v>
      </c>
      <c r="X1824" s="25">
        <v>0</v>
      </c>
      <c r="Y1824" s="31" t="str">
        <f>IFERROR(LISTAS[[#This Row],[COSTO]]/X1824-1,"")</f>
        <v/>
      </c>
    </row>
    <row r="1825" spans="1:25" x14ac:dyDescent="0.2">
      <c r="A1825" s="6" t="s">
        <v>2880</v>
      </c>
      <c r="B1825" t="s">
        <v>2797</v>
      </c>
      <c r="C1825" t="s">
        <v>2881</v>
      </c>
      <c r="D1825" t="s">
        <v>2881</v>
      </c>
      <c r="E1825" s="2">
        <v>250.56</v>
      </c>
      <c r="F1825" s="6" t="str">
        <f>+_xlfn.XLOOKUP(LISTAS[[#This Row],[ID]],_01_CODIGOS_Y_COSTOS_xlsm[Producto y N°],_01_CODIGOS_Y_COSTOS_xlsm[FABRICA],"",0,1)</f>
        <v>MAXIFER</v>
      </c>
      <c r="G1825" s="13">
        <f>LISTAS[[#This Row],[Precio]]*(1-0.46)*(1-IF($C$3520="",0,$C$3520))</f>
        <v>101.4768</v>
      </c>
      <c r="H1825" s="1">
        <f>+_xlfn.XLOOKUP(LISTAS[[#This Row],[ID]],_01_CODIGOS_Y_COSTOS_xlsm[Producto y N°],_01_CODIGOS_Y_COSTOS_xlsm[COSTO],0,0,1)</f>
        <v>0</v>
      </c>
      <c r="I1825" s="115">
        <f>+IFERROR(LISTAS[[#This Row],[VENTA NETA]]/LISTAS[[#This Row],[COSTO]]-1,0)</f>
        <v>0</v>
      </c>
      <c r="J1825" s="33" t="str">
        <f>IFERROR(VLOOKUP(LISTAS[[#This Row],[ID]],_01_CODIGOS_Y_COSTOS_xlsm[[Producto y N°]:[CODIGO]],2,0),"")</f>
        <v>17 X 24 X 2</v>
      </c>
      <c r="M1825" s="22">
        <v>0</v>
      </c>
      <c r="N1825" s="23">
        <f>+LISTAS[[#This Row],[Precio]]+(LISTAS[[#This Row],[Precio]]*M1825)</f>
        <v>250.56</v>
      </c>
      <c r="O1825" s="24">
        <f t="shared" si="43"/>
        <v>101.4768</v>
      </c>
      <c r="Q1825" s="21" t="str">
        <f>IFERROR(O1825/LISTAS[[#This Row],[COSTO]]-1,"")</f>
        <v/>
      </c>
      <c r="R1825" t="str">
        <f>+LISTAS[[#This Row],[ID]]</f>
        <v>ARANDELAS DE GOMA17 X 24 X 2</v>
      </c>
      <c r="T1825" s="29"/>
      <c r="U1825" s="25">
        <f>LISTAS[[#This Row],[COSTO]]+(LISTAS[[#This Row],[COSTO]]*T1825)</f>
        <v>0</v>
      </c>
      <c r="V1825" s="30">
        <f>IF(T1825="",0,U1825/LISTAS[[#This Row],[VENTA NETA]]-1)</f>
        <v>0</v>
      </c>
      <c r="X1825" s="25">
        <v>0</v>
      </c>
      <c r="Y1825" s="31" t="str">
        <f>IFERROR(LISTAS[[#This Row],[COSTO]]/X1825-1,"")</f>
        <v/>
      </c>
    </row>
    <row r="1826" spans="1:25" x14ac:dyDescent="0.2">
      <c r="A1826" s="6" t="s">
        <v>2882</v>
      </c>
      <c r="B1826" t="s">
        <v>2797</v>
      </c>
      <c r="C1826" t="s">
        <v>2883</v>
      </c>
      <c r="D1826" t="s">
        <v>2883</v>
      </c>
      <c r="E1826" s="2">
        <v>339.3</v>
      </c>
      <c r="F1826" s="6" t="str">
        <f>+_xlfn.XLOOKUP(LISTAS[[#This Row],[ID]],_01_CODIGOS_Y_COSTOS_xlsm[Producto y N°],_01_CODIGOS_Y_COSTOS_xlsm[FABRICA],"",0,1)</f>
        <v>MAXIFER</v>
      </c>
      <c r="G1826" s="13">
        <f>LISTAS[[#This Row],[Precio]]*(1-0.46)*(1-IF($C$3520="",0,$C$3520))</f>
        <v>137.41650000000001</v>
      </c>
      <c r="H1826" s="1">
        <f>+_xlfn.XLOOKUP(LISTAS[[#This Row],[ID]],_01_CODIGOS_Y_COSTOS_xlsm[Producto y N°],_01_CODIGOS_Y_COSTOS_xlsm[COSTO],0,0,1)</f>
        <v>0</v>
      </c>
      <c r="I1826" s="115">
        <f>+IFERROR(LISTAS[[#This Row],[VENTA NETA]]/LISTAS[[#This Row],[COSTO]]-1,0)</f>
        <v>0</v>
      </c>
      <c r="J1826" s="33" t="str">
        <f>IFERROR(VLOOKUP(LISTAS[[#This Row],[ID]],_01_CODIGOS_Y_COSTOS_xlsm[[Producto y N°]:[CODIGO]],2,0),"")</f>
        <v>18 x 40</v>
      </c>
      <c r="M1826" s="22">
        <v>0</v>
      </c>
      <c r="N1826" s="23">
        <f>+LISTAS[[#This Row],[Precio]]+(LISTAS[[#This Row],[Precio]]*M1826)</f>
        <v>339.3</v>
      </c>
      <c r="O1826" s="24">
        <f t="shared" si="43"/>
        <v>137.41650000000001</v>
      </c>
      <c r="Q1826" s="21" t="str">
        <f>IFERROR(O1826/LISTAS[[#This Row],[COSTO]]-1,"")</f>
        <v/>
      </c>
      <c r="R1826" t="str">
        <f>+LISTAS[[#This Row],[ID]]</f>
        <v>ARANDELAS DE GOMA18 x 40</v>
      </c>
      <c r="T1826" s="29"/>
      <c r="U1826" s="25">
        <f>LISTAS[[#This Row],[COSTO]]+(LISTAS[[#This Row],[COSTO]]*T1826)</f>
        <v>0</v>
      </c>
      <c r="V1826" s="30">
        <f>IF(T1826="",0,U1826/LISTAS[[#This Row],[VENTA NETA]]-1)</f>
        <v>0</v>
      </c>
      <c r="X1826" s="25">
        <v>0</v>
      </c>
      <c r="Y1826" s="31" t="str">
        <f>IFERROR(LISTAS[[#This Row],[COSTO]]/X1826-1,"")</f>
        <v/>
      </c>
    </row>
    <row r="1827" spans="1:25" x14ac:dyDescent="0.2">
      <c r="A1827" s="6" t="s">
        <v>2884</v>
      </c>
      <c r="B1827" t="s">
        <v>2797</v>
      </c>
      <c r="C1827" t="s">
        <v>2885</v>
      </c>
      <c r="D1827" t="s">
        <v>2885</v>
      </c>
      <c r="E1827" s="2">
        <v>367.49</v>
      </c>
      <c r="F1827" s="6" t="str">
        <f>+_xlfn.XLOOKUP(LISTAS[[#This Row],[ID]],_01_CODIGOS_Y_COSTOS_xlsm[Producto y N°],_01_CODIGOS_Y_COSTOS_xlsm[FABRICA],"",0,1)</f>
        <v>MAXIFER</v>
      </c>
      <c r="G1827" s="13">
        <f>LISTAS[[#This Row],[Precio]]*(1-0.46)*(1-IF($C$3520="",0,$C$3520))</f>
        <v>148.83345</v>
      </c>
      <c r="H1827" s="1">
        <f>+_xlfn.XLOOKUP(LISTAS[[#This Row],[ID]],_01_CODIGOS_Y_COSTOS_xlsm[Producto y N°],_01_CODIGOS_Y_COSTOS_xlsm[COSTO],0,0,1)</f>
        <v>0</v>
      </c>
      <c r="I1827" s="115">
        <f>+IFERROR(LISTAS[[#This Row],[VENTA NETA]]/LISTAS[[#This Row],[COSTO]]-1,0)</f>
        <v>0</v>
      </c>
      <c r="J1827" s="33" t="str">
        <f>IFERROR(VLOOKUP(LISTAS[[#This Row],[ID]],_01_CODIGOS_Y_COSTOS_xlsm[[Producto y N°]:[CODIGO]],2,0),"")</f>
        <v>18 X 46 X 2</v>
      </c>
      <c r="M1827" s="22">
        <v>0</v>
      </c>
      <c r="N1827" s="23">
        <f>+LISTAS[[#This Row],[Precio]]+(LISTAS[[#This Row],[Precio]]*M1827)</f>
        <v>367.49</v>
      </c>
      <c r="O1827" s="24">
        <f t="shared" si="43"/>
        <v>148.83345</v>
      </c>
      <c r="Q1827" s="21" t="str">
        <f>IFERROR(O1827/LISTAS[[#This Row],[COSTO]]-1,"")</f>
        <v/>
      </c>
      <c r="R1827" t="str">
        <f>+LISTAS[[#This Row],[ID]]</f>
        <v>ARANDELAS DE GOMA18 X 46 X 2</v>
      </c>
      <c r="T1827" s="29"/>
      <c r="U1827" s="25">
        <f>LISTAS[[#This Row],[COSTO]]+(LISTAS[[#This Row],[COSTO]]*T1827)</f>
        <v>0</v>
      </c>
      <c r="V1827" s="30">
        <f>IF(T1827="",0,U1827/LISTAS[[#This Row],[VENTA NETA]]-1)</f>
        <v>0</v>
      </c>
      <c r="X1827" s="25">
        <v>0</v>
      </c>
      <c r="Y1827" s="31" t="str">
        <f>IFERROR(LISTAS[[#This Row],[COSTO]]/X1827-1,"")</f>
        <v/>
      </c>
    </row>
    <row r="1828" spans="1:25" x14ac:dyDescent="0.2">
      <c r="A1828" s="6" t="s">
        <v>2886</v>
      </c>
      <c r="B1828" t="s">
        <v>2797</v>
      </c>
      <c r="C1828" t="s">
        <v>2887</v>
      </c>
      <c r="D1828" t="s">
        <v>2887</v>
      </c>
      <c r="E1828" s="2">
        <v>339.3</v>
      </c>
      <c r="F1828" s="6" t="str">
        <f>+_xlfn.XLOOKUP(LISTAS[[#This Row],[ID]],_01_CODIGOS_Y_COSTOS_xlsm[Producto y N°],_01_CODIGOS_Y_COSTOS_xlsm[FABRICA],"",0,1)</f>
        <v>MAXIFER</v>
      </c>
      <c r="G1828" s="13">
        <f>LISTAS[[#This Row],[Precio]]*(1-0.46)*(1-IF($C$3520="",0,$C$3520))</f>
        <v>137.41650000000001</v>
      </c>
      <c r="H1828" s="1">
        <f>+_xlfn.XLOOKUP(LISTAS[[#This Row],[ID]],_01_CODIGOS_Y_COSTOS_xlsm[Producto y N°],_01_CODIGOS_Y_COSTOS_xlsm[COSTO],0,0,1)</f>
        <v>0</v>
      </c>
      <c r="I1828" s="115">
        <f>+IFERROR(LISTAS[[#This Row],[VENTA NETA]]/LISTAS[[#This Row],[COSTO]]-1,0)</f>
        <v>0</v>
      </c>
      <c r="J1828" s="33" t="str">
        <f>IFERROR(VLOOKUP(LISTAS[[#This Row],[ID]],_01_CODIGOS_Y_COSTOS_xlsm[[Producto y N°]:[CODIGO]],2,0),"")</f>
        <v>20 X 40 X 2</v>
      </c>
      <c r="M1828" s="22">
        <v>0</v>
      </c>
      <c r="N1828" s="23">
        <f>+LISTAS[[#This Row],[Precio]]+(LISTAS[[#This Row],[Precio]]*M1828)</f>
        <v>339.3</v>
      </c>
      <c r="O1828" s="24">
        <f t="shared" si="43"/>
        <v>137.41650000000001</v>
      </c>
      <c r="Q1828" s="21" t="str">
        <f>IFERROR(O1828/LISTAS[[#This Row],[COSTO]]-1,"")</f>
        <v/>
      </c>
      <c r="R1828" t="str">
        <f>+LISTAS[[#This Row],[ID]]</f>
        <v>ARANDELAS DE GOMA20 X 40 X 2</v>
      </c>
      <c r="T1828" s="29"/>
      <c r="U1828" s="25">
        <f>LISTAS[[#This Row],[COSTO]]+(LISTAS[[#This Row],[COSTO]]*T1828)</f>
        <v>0</v>
      </c>
      <c r="V1828" s="30">
        <f>IF(T1828="",0,U1828/LISTAS[[#This Row],[VENTA NETA]]-1)</f>
        <v>0</v>
      </c>
      <c r="X1828" s="25">
        <v>0</v>
      </c>
      <c r="Y1828" s="31" t="str">
        <f>IFERROR(LISTAS[[#This Row],[COSTO]]/X1828-1,"")</f>
        <v/>
      </c>
    </row>
    <row r="1829" spans="1:25" x14ac:dyDescent="0.2">
      <c r="A1829" s="6" t="s">
        <v>2888</v>
      </c>
      <c r="B1829" t="s">
        <v>2797</v>
      </c>
      <c r="C1829" t="s">
        <v>2889</v>
      </c>
      <c r="D1829" t="s">
        <v>2889</v>
      </c>
      <c r="E1829" s="2">
        <v>367.49</v>
      </c>
      <c r="F1829" s="6" t="str">
        <f>+_xlfn.XLOOKUP(LISTAS[[#This Row],[ID]],_01_CODIGOS_Y_COSTOS_xlsm[Producto y N°],_01_CODIGOS_Y_COSTOS_xlsm[FABRICA],"",0,1)</f>
        <v>MAXIFER</v>
      </c>
      <c r="G1829" s="13">
        <f>LISTAS[[#This Row],[Precio]]*(1-0.46)*(1-IF($C$3520="",0,$C$3520))</f>
        <v>148.83345</v>
      </c>
      <c r="H1829" s="1">
        <f>+_xlfn.XLOOKUP(LISTAS[[#This Row],[ID]],_01_CODIGOS_Y_COSTOS_xlsm[Producto y N°],_01_CODIGOS_Y_COSTOS_xlsm[COSTO],0,0,1)</f>
        <v>0</v>
      </c>
      <c r="I1829" s="115">
        <f>+IFERROR(LISTAS[[#This Row],[VENTA NETA]]/LISTAS[[#This Row],[COSTO]]-1,0)</f>
        <v>0</v>
      </c>
      <c r="J1829" s="33" t="str">
        <f>IFERROR(VLOOKUP(LISTAS[[#This Row],[ID]],_01_CODIGOS_Y_COSTOS_xlsm[[Producto y N°]:[CODIGO]],2,0),"")</f>
        <v>20 x 46</v>
      </c>
      <c r="M1829" s="22">
        <v>0</v>
      </c>
      <c r="N1829" s="23">
        <f>+LISTAS[[#This Row],[Precio]]+(LISTAS[[#This Row],[Precio]]*M1829)</f>
        <v>367.49</v>
      </c>
      <c r="O1829" s="24">
        <f t="shared" si="43"/>
        <v>148.83345</v>
      </c>
      <c r="Q1829" s="21" t="str">
        <f>IFERROR(O1829/LISTAS[[#This Row],[COSTO]]-1,"")</f>
        <v/>
      </c>
      <c r="R1829" t="str">
        <f>+LISTAS[[#This Row],[ID]]</f>
        <v>ARANDELAS DE GOMA20 x 46</v>
      </c>
      <c r="T1829" s="29"/>
      <c r="U1829" s="25">
        <f>LISTAS[[#This Row],[COSTO]]+(LISTAS[[#This Row],[COSTO]]*T1829)</f>
        <v>0</v>
      </c>
      <c r="V1829" s="30">
        <f>IF(T1829="",0,U1829/LISTAS[[#This Row],[VENTA NETA]]-1)</f>
        <v>0</v>
      </c>
      <c r="X1829" s="25">
        <v>0</v>
      </c>
      <c r="Y1829" s="31" t="str">
        <f>IFERROR(LISTAS[[#This Row],[COSTO]]/X1829-1,"")</f>
        <v/>
      </c>
    </row>
    <row r="1830" spans="1:25" x14ac:dyDescent="0.2">
      <c r="A1830" s="6" t="s">
        <v>2890</v>
      </c>
      <c r="B1830" t="s">
        <v>2797</v>
      </c>
      <c r="C1830" t="s">
        <v>2891</v>
      </c>
      <c r="D1830" t="s">
        <v>2891</v>
      </c>
      <c r="E1830" s="2">
        <v>367.49</v>
      </c>
      <c r="F1830" s="6" t="str">
        <f>+_xlfn.XLOOKUP(LISTAS[[#This Row],[ID]],_01_CODIGOS_Y_COSTOS_xlsm[Producto y N°],_01_CODIGOS_Y_COSTOS_xlsm[FABRICA],"",0,1)</f>
        <v>MAXIFER</v>
      </c>
      <c r="G1830" s="13">
        <f>LISTAS[[#This Row],[Precio]]*(1-0.46)*(1-IF($C$3520="",0,$C$3520))</f>
        <v>148.83345</v>
      </c>
      <c r="H1830" s="1">
        <f>+_xlfn.XLOOKUP(LISTAS[[#This Row],[ID]],_01_CODIGOS_Y_COSTOS_xlsm[Producto y N°],_01_CODIGOS_Y_COSTOS_xlsm[COSTO],0,0,1)</f>
        <v>0</v>
      </c>
      <c r="I1830" s="115">
        <f>+IFERROR(LISTAS[[#This Row],[VENTA NETA]]/LISTAS[[#This Row],[COSTO]]-1,0)</f>
        <v>0</v>
      </c>
      <c r="J1830" s="33" t="str">
        <f>IFERROR(VLOOKUP(LISTAS[[#This Row],[ID]],_01_CODIGOS_Y_COSTOS_xlsm[[Producto y N°]:[CODIGO]],2,0),"")</f>
        <v>22 x 46</v>
      </c>
      <c r="M1830" s="22">
        <v>0</v>
      </c>
      <c r="N1830" s="23">
        <f>+LISTAS[[#This Row],[Precio]]+(LISTAS[[#This Row],[Precio]]*M1830)</f>
        <v>367.49</v>
      </c>
      <c r="O1830" s="24">
        <f t="shared" si="43"/>
        <v>148.83345</v>
      </c>
      <c r="Q1830" s="21" t="str">
        <f>IFERROR(O1830/LISTAS[[#This Row],[COSTO]]-1,"")</f>
        <v/>
      </c>
      <c r="R1830" t="str">
        <f>+LISTAS[[#This Row],[ID]]</f>
        <v>ARANDELAS DE GOMA22 x 46</v>
      </c>
      <c r="T1830" s="29"/>
      <c r="U1830" s="25">
        <f>LISTAS[[#This Row],[COSTO]]+(LISTAS[[#This Row],[COSTO]]*T1830)</f>
        <v>0</v>
      </c>
      <c r="V1830" s="30">
        <f>IF(T1830="",0,U1830/LISTAS[[#This Row],[VENTA NETA]]-1)</f>
        <v>0</v>
      </c>
      <c r="X1830" s="25">
        <v>0</v>
      </c>
      <c r="Y1830" s="31" t="str">
        <f>IFERROR(LISTAS[[#This Row],[COSTO]]/X1830-1,"")</f>
        <v/>
      </c>
    </row>
    <row r="1831" spans="1:25" x14ac:dyDescent="0.2">
      <c r="A1831" s="6" t="s">
        <v>2892</v>
      </c>
      <c r="B1831" t="s">
        <v>2797</v>
      </c>
      <c r="C1831" t="s">
        <v>2893</v>
      </c>
      <c r="D1831" t="s">
        <v>2893</v>
      </c>
      <c r="E1831" s="2">
        <v>367.49</v>
      </c>
      <c r="F1831" s="6" t="str">
        <f>+_xlfn.XLOOKUP(LISTAS[[#This Row],[ID]],_01_CODIGOS_Y_COSTOS_xlsm[Producto y N°],_01_CODIGOS_Y_COSTOS_xlsm[FABRICA],"",0,1)</f>
        <v>MAXIFER</v>
      </c>
      <c r="G1831" s="13">
        <f>LISTAS[[#This Row],[Precio]]*(1-0.46)*(1-IF($C$3520="",0,$C$3520))</f>
        <v>148.83345</v>
      </c>
      <c r="H1831" s="1">
        <f>+_xlfn.XLOOKUP(LISTAS[[#This Row],[ID]],_01_CODIGOS_Y_COSTOS_xlsm[Producto y N°],_01_CODIGOS_Y_COSTOS_xlsm[COSTO],0,0,1)</f>
        <v>0</v>
      </c>
      <c r="I1831" s="115">
        <f>+IFERROR(LISTAS[[#This Row],[VENTA NETA]]/LISTAS[[#This Row],[COSTO]]-1,0)</f>
        <v>0</v>
      </c>
      <c r="J1831" s="33" t="str">
        <f>IFERROR(VLOOKUP(LISTAS[[#This Row],[ID]],_01_CODIGOS_Y_COSTOS_xlsm[[Producto y N°]:[CODIGO]],2,0),"")</f>
        <v>25 x 46</v>
      </c>
      <c r="M1831" s="22">
        <v>0</v>
      </c>
      <c r="N1831" s="23">
        <f>+LISTAS[[#This Row],[Precio]]+(LISTAS[[#This Row],[Precio]]*M1831)</f>
        <v>367.49</v>
      </c>
      <c r="O1831" s="24">
        <f t="shared" si="43"/>
        <v>148.83345</v>
      </c>
      <c r="Q1831" s="21" t="str">
        <f>IFERROR(O1831/LISTAS[[#This Row],[COSTO]]-1,"")</f>
        <v/>
      </c>
      <c r="R1831" t="str">
        <f>+LISTAS[[#This Row],[ID]]</f>
        <v>ARANDELAS DE GOMA25 x 46</v>
      </c>
      <c r="T1831" s="29"/>
      <c r="U1831" s="25">
        <f>LISTAS[[#This Row],[COSTO]]+(LISTAS[[#This Row],[COSTO]]*T1831)</f>
        <v>0</v>
      </c>
      <c r="V1831" s="30">
        <f>IF(T1831="",0,U1831/LISTAS[[#This Row],[VENTA NETA]]-1)</f>
        <v>0</v>
      </c>
      <c r="X1831" s="25">
        <v>0</v>
      </c>
      <c r="Y1831" s="31" t="str">
        <f>IFERROR(LISTAS[[#This Row],[COSTO]]/X1831-1,"")</f>
        <v/>
      </c>
    </row>
    <row r="1832" spans="1:25" x14ac:dyDescent="0.2">
      <c r="A1832" s="6" t="s">
        <v>2894</v>
      </c>
      <c r="B1832" t="s">
        <v>2797</v>
      </c>
      <c r="C1832" t="s">
        <v>2895</v>
      </c>
      <c r="D1832" t="s">
        <v>2895</v>
      </c>
      <c r="E1832" s="2">
        <v>367.49</v>
      </c>
      <c r="F1832" s="6" t="str">
        <f>+_xlfn.XLOOKUP(LISTAS[[#This Row],[ID]],_01_CODIGOS_Y_COSTOS_xlsm[Producto y N°],_01_CODIGOS_Y_COSTOS_xlsm[FABRICA],"",0,1)</f>
        <v>MAXIFER</v>
      </c>
      <c r="G1832" s="13">
        <f>LISTAS[[#This Row],[Precio]]*(1-0.46)*(1-IF($C$3520="",0,$C$3520))</f>
        <v>148.83345</v>
      </c>
      <c r="H1832" s="1">
        <f>+_xlfn.XLOOKUP(LISTAS[[#This Row],[ID]],_01_CODIGOS_Y_COSTOS_xlsm[Producto y N°],_01_CODIGOS_Y_COSTOS_xlsm[COSTO],0,0,1)</f>
        <v>0</v>
      </c>
      <c r="I1832" s="115">
        <f>+IFERROR(LISTAS[[#This Row],[VENTA NETA]]/LISTAS[[#This Row],[COSTO]]-1,0)</f>
        <v>0</v>
      </c>
      <c r="J1832" s="33" t="str">
        <f>IFERROR(VLOOKUP(LISTAS[[#This Row],[ID]],_01_CODIGOS_Y_COSTOS_xlsm[[Producto y N°]:[CODIGO]],2,0),"")</f>
        <v>26 X 46 X 2</v>
      </c>
      <c r="M1832" s="22">
        <v>0</v>
      </c>
      <c r="N1832" s="23">
        <f>+LISTAS[[#This Row],[Precio]]+(LISTAS[[#This Row],[Precio]]*M1832)</f>
        <v>367.49</v>
      </c>
      <c r="O1832" s="24">
        <f t="shared" si="43"/>
        <v>148.83345</v>
      </c>
      <c r="Q1832" s="21" t="str">
        <f>IFERROR(O1832/LISTAS[[#This Row],[COSTO]]-1,"")</f>
        <v/>
      </c>
      <c r="R1832" t="str">
        <f>+LISTAS[[#This Row],[ID]]</f>
        <v>ARANDELAS DE GOMA26 X 46 X 2</v>
      </c>
      <c r="T1832" s="29"/>
      <c r="U1832" s="25">
        <f>LISTAS[[#This Row],[COSTO]]+(LISTAS[[#This Row],[COSTO]]*T1832)</f>
        <v>0</v>
      </c>
      <c r="V1832" s="30">
        <f>IF(T1832="",0,U1832/LISTAS[[#This Row],[VENTA NETA]]-1)</f>
        <v>0</v>
      </c>
      <c r="X1832" s="25">
        <v>0</v>
      </c>
      <c r="Y1832" s="31" t="str">
        <f>IFERROR(LISTAS[[#This Row],[COSTO]]/X1832-1,"")</f>
        <v/>
      </c>
    </row>
    <row r="1833" spans="1:25" x14ac:dyDescent="0.2">
      <c r="A1833" s="6" t="s">
        <v>2896</v>
      </c>
      <c r="B1833" t="s">
        <v>2797</v>
      </c>
      <c r="C1833" t="s">
        <v>2897</v>
      </c>
      <c r="D1833" t="s">
        <v>2897</v>
      </c>
      <c r="E1833" s="2">
        <v>367.49</v>
      </c>
      <c r="F1833" s="6" t="str">
        <f>+_xlfn.XLOOKUP(LISTAS[[#This Row],[ID]],_01_CODIGOS_Y_COSTOS_xlsm[Producto y N°],_01_CODIGOS_Y_COSTOS_xlsm[FABRICA],"",0,1)</f>
        <v>MAXIFER</v>
      </c>
      <c r="G1833" s="13">
        <f>LISTAS[[#This Row],[Precio]]*(1-0.46)*(1-IF($C$3520="",0,$C$3520))</f>
        <v>148.83345</v>
      </c>
      <c r="H1833" s="1">
        <f>+_xlfn.XLOOKUP(LISTAS[[#This Row],[ID]],_01_CODIGOS_Y_COSTOS_xlsm[Producto y N°],_01_CODIGOS_Y_COSTOS_xlsm[COSTO],0,0,1)</f>
        <v>0</v>
      </c>
      <c r="I1833" s="115">
        <f>+IFERROR(LISTAS[[#This Row],[VENTA NETA]]/LISTAS[[#This Row],[COSTO]]-1,0)</f>
        <v>0</v>
      </c>
      <c r="J1833" s="33" t="str">
        <f>IFERROR(VLOOKUP(LISTAS[[#This Row],[ID]],_01_CODIGOS_Y_COSTOS_xlsm[[Producto y N°]:[CODIGO]],2,0),"")</f>
        <v>28 X 46 X 2</v>
      </c>
      <c r="M1833" s="22">
        <v>0</v>
      </c>
      <c r="N1833" s="23">
        <f>+LISTAS[[#This Row],[Precio]]+(LISTAS[[#This Row],[Precio]]*M1833)</f>
        <v>367.49</v>
      </c>
      <c r="O1833" s="24">
        <f t="shared" ref="O1833:O1896" si="44">N1833*(1-0.46)*(1-IF($C$3520="",0,$C$3520))</f>
        <v>148.83345</v>
      </c>
      <c r="Q1833" s="21" t="str">
        <f>IFERROR(O1833/LISTAS[[#This Row],[COSTO]]-1,"")</f>
        <v/>
      </c>
      <c r="R1833" t="str">
        <f>+LISTAS[[#This Row],[ID]]</f>
        <v>ARANDELAS DE GOMA28 X 46 X 2</v>
      </c>
      <c r="T1833" s="29"/>
      <c r="U1833" s="25">
        <f>LISTAS[[#This Row],[COSTO]]+(LISTAS[[#This Row],[COSTO]]*T1833)</f>
        <v>0</v>
      </c>
      <c r="V1833" s="30">
        <f>IF(T1833="",0,U1833/LISTAS[[#This Row],[VENTA NETA]]-1)</f>
        <v>0</v>
      </c>
      <c r="X1833" s="25">
        <v>0</v>
      </c>
      <c r="Y1833" s="31" t="str">
        <f>IFERROR(LISTAS[[#This Row],[COSTO]]/X1833-1,"")</f>
        <v/>
      </c>
    </row>
    <row r="1834" spans="1:25" x14ac:dyDescent="0.2">
      <c r="A1834" s="6" t="s">
        <v>2898</v>
      </c>
      <c r="B1834" t="s">
        <v>2797</v>
      </c>
      <c r="C1834" t="s">
        <v>2899</v>
      </c>
      <c r="D1834" t="s">
        <v>2899</v>
      </c>
      <c r="E1834" s="2">
        <v>367.49</v>
      </c>
      <c r="F1834" s="6" t="str">
        <f>+_xlfn.XLOOKUP(LISTAS[[#This Row],[ID]],_01_CODIGOS_Y_COSTOS_xlsm[Producto y N°],_01_CODIGOS_Y_COSTOS_xlsm[FABRICA],"",0,1)</f>
        <v>MAXIFER</v>
      </c>
      <c r="G1834" s="13">
        <f>LISTAS[[#This Row],[Precio]]*(1-0.46)*(1-IF($C$3520="",0,$C$3520))</f>
        <v>148.83345</v>
      </c>
      <c r="H1834" s="1">
        <f>+_xlfn.XLOOKUP(LISTAS[[#This Row],[ID]],_01_CODIGOS_Y_COSTOS_xlsm[Producto y N°],_01_CODIGOS_Y_COSTOS_xlsm[COSTO],0,0,1)</f>
        <v>0</v>
      </c>
      <c r="I1834" s="115">
        <f>+IFERROR(LISTAS[[#This Row],[VENTA NETA]]/LISTAS[[#This Row],[COSTO]]-1,0)</f>
        <v>0</v>
      </c>
      <c r="J1834" s="33" t="str">
        <f>IFERROR(VLOOKUP(LISTAS[[#This Row],[ID]],_01_CODIGOS_Y_COSTOS_xlsm[[Producto y N°]:[CODIGO]],2,0),"")</f>
        <v>30 x 46</v>
      </c>
      <c r="M1834" s="22">
        <v>0</v>
      </c>
      <c r="N1834" s="23">
        <f>+LISTAS[[#This Row],[Precio]]+(LISTAS[[#This Row],[Precio]]*M1834)</f>
        <v>367.49</v>
      </c>
      <c r="O1834" s="24">
        <f t="shared" si="44"/>
        <v>148.83345</v>
      </c>
      <c r="Q1834" s="21" t="str">
        <f>IFERROR(O1834/LISTAS[[#This Row],[COSTO]]-1,"")</f>
        <v/>
      </c>
      <c r="R1834" t="str">
        <f>+LISTAS[[#This Row],[ID]]</f>
        <v>ARANDELAS DE GOMA30 x 46</v>
      </c>
      <c r="T1834" s="29"/>
      <c r="U1834" s="25">
        <f>LISTAS[[#This Row],[COSTO]]+(LISTAS[[#This Row],[COSTO]]*T1834)</f>
        <v>0</v>
      </c>
      <c r="V1834" s="30">
        <f>IF(T1834="",0,U1834/LISTAS[[#This Row],[VENTA NETA]]-1)</f>
        <v>0</v>
      </c>
      <c r="X1834" s="25">
        <v>0</v>
      </c>
      <c r="Y1834" s="31" t="str">
        <f>IFERROR(LISTAS[[#This Row],[COSTO]]/X1834-1,"")</f>
        <v/>
      </c>
    </row>
    <row r="1835" spans="1:25" x14ac:dyDescent="0.2">
      <c r="A1835" s="6" t="s">
        <v>2900</v>
      </c>
      <c r="B1835" t="s">
        <v>2797</v>
      </c>
      <c r="C1835" t="s">
        <v>2901</v>
      </c>
      <c r="D1835" t="s">
        <v>2902</v>
      </c>
      <c r="E1835" s="2">
        <v>1788.41</v>
      </c>
      <c r="F1835" s="6" t="str">
        <f>+_xlfn.XLOOKUP(LISTAS[[#This Row],[ID]],_01_CODIGOS_Y_COSTOS_xlsm[Producto y N°],_01_CODIGOS_Y_COSTOS_xlsm[FABRICA],"",0,1)</f>
        <v>MAXIFER</v>
      </c>
      <c r="G1835" s="13">
        <f>LISTAS[[#This Row],[Precio]]*(1-0.46)*(1-IF($C$3520="",0,$C$3520))</f>
        <v>724.30605000000014</v>
      </c>
      <c r="H1835" s="1">
        <f>+_xlfn.XLOOKUP(LISTAS[[#This Row],[ID]],_01_CODIGOS_Y_COSTOS_xlsm[Producto y N°],_01_CODIGOS_Y_COSTOS_xlsm[COSTO],0,0,1)</f>
        <v>0</v>
      </c>
      <c r="I1835" s="115">
        <f>+IFERROR(LISTAS[[#This Row],[VENTA NETA]]/LISTAS[[#This Row],[COSTO]]-1,0)</f>
        <v>0</v>
      </c>
      <c r="J1835" s="33" t="str">
        <f>IFERROR(VLOOKUP(LISTAS[[#This Row],[ID]],_01_CODIGOS_Y_COSTOS_xlsm[[Producto y N°]:[CODIGO]],2,0),"")</f>
        <v>1/4 x 1'' TOPE</v>
      </c>
      <c r="M1835" s="22">
        <v>0</v>
      </c>
      <c r="N1835" s="23">
        <f>+LISTAS[[#This Row],[Precio]]+(LISTAS[[#This Row],[Precio]]*M1835)</f>
        <v>1788.41</v>
      </c>
      <c r="O1835" s="24">
        <f t="shared" si="44"/>
        <v>724.30605000000014</v>
      </c>
      <c r="Q1835" s="21" t="str">
        <f>IFERROR(O1835/LISTAS[[#This Row],[COSTO]]-1,"")</f>
        <v/>
      </c>
      <c r="R1835" t="str">
        <f>+LISTAS[[#This Row],[ID]]</f>
        <v>ARANDELAS DE GOMA1/4 x 1'' TOPE</v>
      </c>
      <c r="T1835" s="29"/>
      <c r="U1835" s="25">
        <f>LISTAS[[#This Row],[COSTO]]+(LISTAS[[#This Row],[COSTO]]*T1835)</f>
        <v>0</v>
      </c>
      <c r="V1835" s="30">
        <f>IF(T1835="",0,U1835/LISTAS[[#This Row],[VENTA NETA]]-1)</f>
        <v>0</v>
      </c>
      <c r="X1835" s="25">
        <v>0</v>
      </c>
      <c r="Y1835" s="31" t="str">
        <f>IFERROR(LISTAS[[#This Row],[COSTO]]/X1835-1,"")</f>
        <v/>
      </c>
    </row>
    <row r="1836" spans="1:25" x14ac:dyDescent="0.2">
      <c r="A1836" s="6" t="s">
        <v>2903</v>
      </c>
      <c r="B1836" t="s">
        <v>2797</v>
      </c>
      <c r="C1836" t="s">
        <v>2904</v>
      </c>
      <c r="D1836" t="s">
        <v>2902</v>
      </c>
      <c r="E1836" s="2">
        <v>2299.83</v>
      </c>
      <c r="F1836" s="6" t="str">
        <f>+_xlfn.XLOOKUP(LISTAS[[#This Row],[ID]],_01_CODIGOS_Y_COSTOS_xlsm[Producto y N°],_01_CODIGOS_Y_COSTOS_xlsm[FABRICA],"",0,1)</f>
        <v>MAXIFER</v>
      </c>
      <c r="G1836" s="13">
        <f>LISTAS[[#This Row],[Precio]]*(1-0.46)*(1-IF($C$3520="",0,$C$3520))</f>
        <v>931.43115000000012</v>
      </c>
      <c r="H1836" s="1">
        <f>+_xlfn.XLOOKUP(LISTAS[[#This Row],[ID]],_01_CODIGOS_Y_COSTOS_xlsm[Producto y N°],_01_CODIGOS_Y_COSTOS_xlsm[COSTO],0,0,1)</f>
        <v>0</v>
      </c>
      <c r="I1836" s="115">
        <f>+IFERROR(LISTAS[[#This Row],[VENTA NETA]]/LISTAS[[#This Row],[COSTO]]-1,0)</f>
        <v>0</v>
      </c>
      <c r="J1836" s="33" t="str">
        <f>IFERROR(VLOOKUP(LISTAS[[#This Row],[ID]],_01_CODIGOS_Y_COSTOS_xlsm[[Producto y N°]:[CODIGO]],2,0),"")</f>
        <v>5/16 x 1,5'' TOPE</v>
      </c>
      <c r="M1836" s="22">
        <v>0</v>
      </c>
      <c r="N1836" s="23">
        <f>+LISTAS[[#This Row],[Precio]]+(LISTAS[[#This Row],[Precio]]*M1836)</f>
        <v>2299.83</v>
      </c>
      <c r="O1836" s="24">
        <f t="shared" si="44"/>
        <v>931.43115000000012</v>
      </c>
      <c r="Q1836" s="21" t="str">
        <f>IFERROR(O1836/LISTAS[[#This Row],[COSTO]]-1,"")</f>
        <v/>
      </c>
      <c r="R1836" t="str">
        <f>+LISTAS[[#This Row],[ID]]</f>
        <v>ARANDELAS DE GOMA5/16 x 1,5'' TOPE</v>
      </c>
      <c r="T1836" s="29"/>
      <c r="U1836" s="25">
        <f>LISTAS[[#This Row],[COSTO]]+(LISTAS[[#This Row],[COSTO]]*T1836)</f>
        <v>0</v>
      </c>
      <c r="V1836" s="30">
        <f>IF(T1836="",0,U1836/LISTAS[[#This Row],[VENTA NETA]]-1)</f>
        <v>0</v>
      </c>
      <c r="X1836" s="25">
        <v>0</v>
      </c>
      <c r="Y1836" s="31" t="str">
        <f>IFERROR(LISTAS[[#This Row],[COSTO]]/X1836-1,"")</f>
        <v/>
      </c>
    </row>
    <row r="1837" spans="1:25" x14ac:dyDescent="0.2">
      <c r="A1837" s="6" t="s">
        <v>2905</v>
      </c>
      <c r="B1837" t="s">
        <v>2797</v>
      </c>
      <c r="C1837" t="s">
        <v>2906</v>
      </c>
      <c r="D1837" t="s">
        <v>2902</v>
      </c>
      <c r="E1837" s="2">
        <v>3210.13</v>
      </c>
      <c r="F1837" s="6" t="str">
        <f>+_xlfn.XLOOKUP(LISTAS[[#This Row],[ID]],_01_CODIGOS_Y_COSTOS_xlsm[Producto y N°],_01_CODIGOS_Y_COSTOS_xlsm[FABRICA],"",0,1)</f>
        <v>MAXIFER</v>
      </c>
      <c r="G1837" s="13">
        <f>LISTAS[[#This Row],[Precio]]*(1-0.46)*(1-IF($C$3520="",0,$C$3520))</f>
        <v>1300.1026500000003</v>
      </c>
      <c r="H1837" s="1">
        <f>+_xlfn.XLOOKUP(LISTAS[[#This Row],[ID]],_01_CODIGOS_Y_COSTOS_xlsm[Producto y N°],_01_CODIGOS_Y_COSTOS_xlsm[COSTO],0,0,1)</f>
        <v>0</v>
      </c>
      <c r="I1837" s="115">
        <f>+IFERROR(LISTAS[[#This Row],[VENTA NETA]]/LISTAS[[#This Row],[COSTO]]-1,0)</f>
        <v>0</v>
      </c>
      <c r="J1837" s="33" t="str">
        <f>IFERROR(VLOOKUP(LISTAS[[#This Row],[ID]],_01_CODIGOS_Y_COSTOS_xlsm[[Producto y N°]:[CODIGO]],2,0),"")</f>
        <v>3/8 x 1'' TOPE</v>
      </c>
      <c r="M1837" s="22">
        <v>0</v>
      </c>
      <c r="N1837" s="23">
        <f>+LISTAS[[#This Row],[Precio]]+(LISTAS[[#This Row],[Precio]]*M1837)</f>
        <v>3210.13</v>
      </c>
      <c r="O1837" s="24">
        <f t="shared" si="44"/>
        <v>1300.1026500000003</v>
      </c>
      <c r="Q1837" s="21" t="str">
        <f>IFERROR(O1837/LISTAS[[#This Row],[COSTO]]-1,"")</f>
        <v/>
      </c>
      <c r="R1837" t="str">
        <f>+LISTAS[[#This Row],[ID]]</f>
        <v>ARANDELAS DE GOMA3/8 x 1'' TOPE</v>
      </c>
      <c r="T1837" s="29"/>
      <c r="U1837" s="25">
        <f>LISTAS[[#This Row],[COSTO]]+(LISTAS[[#This Row],[COSTO]]*T1837)</f>
        <v>0</v>
      </c>
      <c r="V1837" s="30">
        <f>IF(T1837="",0,U1837/LISTAS[[#This Row],[VENTA NETA]]-1)</f>
        <v>0</v>
      </c>
      <c r="X1837" s="25">
        <v>0</v>
      </c>
      <c r="Y1837" s="31" t="str">
        <f>IFERROR(LISTAS[[#This Row],[COSTO]]/X1837-1,"")</f>
        <v/>
      </c>
    </row>
    <row r="1838" spans="1:25" x14ac:dyDescent="0.2">
      <c r="A1838" s="6" t="s">
        <v>2907</v>
      </c>
      <c r="B1838" t="s">
        <v>2797</v>
      </c>
      <c r="C1838">
        <v>53</v>
      </c>
      <c r="D1838" t="s">
        <v>1830</v>
      </c>
      <c r="E1838" s="2">
        <v>2293.42</v>
      </c>
      <c r="F1838" s="6" t="str">
        <f>+_xlfn.XLOOKUP(LISTAS[[#This Row],[ID]],_01_CODIGOS_Y_COSTOS_xlsm[Producto y N°],_01_CODIGOS_Y_COSTOS_xlsm[FABRICA],"",0,1)</f>
        <v>MAXIFER</v>
      </c>
      <c r="G1838" s="13">
        <f>LISTAS[[#This Row],[Precio]]*(1-0.46)*(1-IF($C$3520="",0,$C$3520))</f>
        <v>928.83510000000012</v>
      </c>
      <c r="H1838" s="1">
        <f>+_xlfn.XLOOKUP(LISTAS[[#This Row],[ID]],_01_CODIGOS_Y_COSTOS_xlsm[Producto y N°],_01_CODIGOS_Y_COSTOS_xlsm[COSTO],0,0,1)</f>
        <v>0</v>
      </c>
      <c r="I1838" s="115">
        <f>+IFERROR(LISTAS[[#This Row],[VENTA NETA]]/LISTAS[[#This Row],[COSTO]]-1,0)</f>
        <v>0</v>
      </c>
      <c r="J1838" s="33" t="str">
        <f>IFERROR(VLOOKUP(LISTAS[[#This Row],[ID]],_01_CODIGOS_Y_COSTOS_xlsm[[Producto y N°]:[CODIGO]],2,0),"")</f>
        <v>53</v>
      </c>
      <c r="M1838" s="22">
        <v>0</v>
      </c>
      <c r="N1838" s="23">
        <f>+LISTAS[[#This Row],[Precio]]+(LISTAS[[#This Row],[Precio]]*M1838)</f>
        <v>2293.42</v>
      </c>
      <c r="O1838" s="24">
        <f t="shared" si="44"/>
        <v>928.83510000000012</v>
      </c>
      <c r="Q1838" s="21" t="str">
        <f>IFERROR(O1838/LISTAS[[#This Row],[COSTO]]-1,"")</f>
        <v/>
      </c>
      <c r="R1838" t="str">
        <f>+LISTAS[[#This Row],[ID]]</f>
        <v>ARANDELAS DE GOMA53</v>
      </c>
      <c r="T1838" s="29"/>
      <c r="U1838" s="25">
        <f>LISTAS[[#This Row],[COSTO]]+(LISTAS[[#This Row],[COSTO]]*T1838)</f>
        <v>0</v>
      </c>
      <c r="V1838" s="30">
        <f>IF(T1838="",0,U1838/LISTAS[[#This Row],[VENTA NETA]]-1)</f>
        <v>0</v>
      </c>
      <c r="X1838" s="25">
        <v>0</v>
      </c>
      <c r="Y1838" s="31" t="str">
        <f>IFERROR(LISTAS[[#This Row],[COSTO]]/X1838-1,"")</f>
        <v/>
      </c>
    </row>
    <row r="1839" spans="1:25" x14ac:dyDescent="0.2">
      <c r="A1839" s="6" t="s">
        <v>2908</v>
      </c>
      <c r="B1839" t="s">
        <v>2797</v>
      </c>
      <c r="C1839">
        <v>54</v>
      </c>
      <c r="D1839" t="s">
        <v>1832</v>
      </c>
      <c r="E1839" s="2">
        <v>2293.42</v>
      </c>
      <c r="F1839" s="6" t="str">
        <f>+_xlfn.XLOOKUP(LISTAS[[#This Row],[ID]],_01_CODIGOS_Y_COSTOS_xlsm[Producto y N°],_01_CODIGOS_Y_COSTOS_xlsm[FABRICA],"",0,1)</f>
        <v>MAXIFER</v>
      </c>
      <c r="G1839" s="13">
        <f>LISTAS[[#This Row],[Precio]]*(1-0.46)*(1-IF($C$3520="",0,$C$3520))</f>
        <v>928.83510000000012</v>
      </c>
      <c r="H1839" s="1">
        <f>+_xlfn.XLOOKUP(LISTAS[[#This Row],[ID]],_01_CODIGOS_Y_COSTOS_xlsm[Producto y N°],_01_CODIGOS_Y_COSTOS_xlsm[COSTO],0,0,1)</f>
        <v>0</v>
      </c>
      <c r="I1839" s="115">
        <f>+IFERROR(LISTAS[[#This Row],[VENTA NETA]]/LISTAS[[#This Row],[COSTO]]-1,0)</f>
        <v>0</v>
      </c>
      <c r="J1839" s="33" t="str">
        <f>IFERROR(VLOOKUP(LISTAS[[#This Row],[ID]],_01_CODIGOS_Y_COSTOS_xlsm[[Producto y N°]:[CODIGO]],2,0),"")</f>
        <v>54</v>
      </c>
      <c r="M1839" s="22">
        <v>0</v>
      </c>
      <c r="N1839" s="23">
        <f>+LISTAS[[#This Row],[Precio]]+(LISTAS[[#This Row],[Precio]]*M1839)</f>
        <v>2293.42</v>
      </c>
      <c r="O1839" s="24">
        <f t="shared" si="44"/>
        <v>928.83510000000012</v>
      </c>
      <c r="Q1839" s="21" t="str">
        <f>IFERROR(O1839/LISTAS[[#This Row],[COSTO]]-1,"")</f>
        <v/>
      </c>
      <c r="R1839" t="str">
        <f>+LISTAS[[#This Row],[ID]]</f>
        <v>ARANDELAS DE GOMA54</v>
      </c>
      <c r="T1839" s="29"/>
      <c r="U1839" s="25">
        <f>LISTAS[[#This Row],[COSTO]]+(LISTAS[[#This Row],[COSTO]]*T1839)</f>
        <v>0</v>
      </c>
      <c r="V1839" s="30">
        <f>IF(T1839="",0,U1839/LISTAS[[#This Row],[VENTA NETA]]-1)</f>
        <v>0</v>
      </c>
      <c r="X1839" s="25">
        <v>0</v>
      </c>
      <c r="Y1839" s="31" t="str">
        <f>IFERROR(LISTAS[[#This Row],[COSTO]]/X1839-1,"")</f>
        <v/>
      </c>
    </row>
    <row r="1840" spans="1:25" x14ac:dyDescent="0.2">
      <c r="A1840" s="6" t="s">
        <v>2909</v>
      </c>
      <c r="B1840" t="s">
        <v>2797</v>
      </c>
      <c r="C1840">
        <v>55</v>
      </c>
      <c r="D1840" t="s">
        <v>1834</v>
      </c>
      <c r="E1840" s="2">
        <v>2293.42</v>
      </c>
      <c r="F1840" s="6" t="str">
        <f>+_xlfn.XLOOKUP(LISTAS[[#This Row],[ID]],_01_CODIGOS_Y_COSTOS_xlsm[Producto y N°],_01_CODIGOS_Y_COSTOS_xlsm[FABRICA],"",0,1)</f>
        <v>MAXIFER</v>
      </c>
      <c r="G1840" s="13">
        <f>LISTAS[[#This Row],[Precio]]*(1-0.46)*(1-IF($C$3520="",0,$C$3520))</f>
        <v>928.83510000000012</v>
      </c>
      <c r="H1840" s="1">
        <f>+_xlfn.XLOOKUP(LISTAS[[#This Row],[ID]],_01_CODIGOS_Y_COSTOS_xlsm[Producto y N°],_01_CODIGOS_Y_COSTOS_xlsm[COSTO],0,0,1)</f>
        <v>0</v>
      </c>
      <c r="I1840" s="115">
        <f>+IFERROR(LISTAS[[#This Row],[VENTA NETA]]/LISTAS[[#This Row],[COSTO]]-1,0)</f>
        <v>0</v>
      </c>
      <c r="J1840" s="33" t="str">
        <f>IFERROR(VLOOKUP(LISTAS[[#This Row],[ID]],_01_CODIGOS_Y_COSTOS_xlsm[[Producto y N°]:[CODIGO]],2,0),"")</f>
        <v>55</v>
      </c>
      <c r="M1840" s="22">
        <v>0</v>
      </c>
      <c r="N1840" s="23">
        <f>+LISTAS[[#This Row],[Precio]]+(LISTAS[[#This Row],[Precio]]*M1840)</f>
        <v>2293.42</v>
      </c>
      <c r="O1840" s="24">
        <f t="shared" si="44"/>
        <v>928.83510000000012</v>
      </c>
      <c r="Q1840" s="21" t="str">
        <f>IFERROR(O1840/LISTAS[[#This Row],[COSTO]]-1,"")</f>
        <v/>
      </c>
      <c r="R1840" t="str">
        <f>+LISTAS[[#This Row],[ID]]</f>
        <v>ARANDELAS DE GOMA55</v>
      </c>
      <c r="T1840" s="29"/>
      <c r="U1840" s="25">
        <f>LISTAS[[#This Row],[COSTO]]+(LISTAS[[#This Row],[COSTO]]*T1840)</f>
        <v>0</v>
      </c>
      <c r="V1840" s="30">
        <f>IF(T1840="",0,U1840/LISTAS[[#This Row],[VENTA NETA]]-1)</f>
        <v>0</v>
      </c>
      <c r="X1840" s="25">
        <v>0</v>
      </c>
      <c r="Y1840" s="31" t="str">
        <f>IFERROR(LISTAS[[#This Row],[COSTO]]/X1840-1,"")</f>
        <v/>
      </c>
    </row>
    <row r="1841" spans="1:25" x14ac:dyDescent="0.2">
      <c r="A1841" s="6" t="s">
        <v>2910</v>
      </c>
      <c r="B1841" t="s">
        <v>2797</v>
      </c>
      <c r="C1841">
        <v>56</v>
      </c>
      <c r="D1841" t="s">
        <v>1836</v>
      </c>
      <c r="E1841" s="2">
        <v>2293.42</v>
      </c>
      <c r="F1841" s="6" t="str">
        <f>+_xlfn.XLOOKUP(LISTAS[[#This Row],[ID]],_01_CODIGOS_Y_COSTOS_xlsm[Producto y N°],_01_CODIGOS_Y_COSTOS_xlsm[FABRICA],"",0,1)</f>
        <v>MAXIFER</v>
      </c>
      <c r="G1841" s="13">
        <f>LISTAS[[#This Row],[Precio]]*(1-0.46)*(1-IF($C$3520="",0,$C$3520))</f>
        <v>928.83510000000012</v>
      </c>
      <c r="H1841" s="1">
        <f>+_xlfn.XLOOKUP(LISTAS[[#This Row],[ID]],_01_CODIGOS_Y_COSTOS_xlsm[Producto y N°],_01_CODIGOS_Y_COSTOS_xlsm[COSTO],0,0,1)</f>
        <v>0</v>
      </c>
      <c r="I1841" s="115">
        <f>+IFERROR(LISTAS[[#This Row],[VENTA NETA]]/LISTAS[[#This Row],[COSTO]]-1,0)</f>
        <v>0</v>
      </c>
      <c r="J1841" s="33" t="str">
        <f>IFERROR(VLOOKUP(LISTAS[[#This Row],[ID]],_01_CODIGOS_Y_COSTOS_xlsm[[Producto y N°]:[CODIGO]],2,0),"")</f>
        <v>56</v>
      </c>
      <c r="M1841" s="22">
        <v>0</v>
      </c>
      <c r="N1841" s="23">
        <f>+LISTAS[[#This Row],[Precio]]+(LISTAS[[#This Row],[Precio]]*M1841)</f>
        <v>2293.42</v>
      </c>
      <c r="O1841" s="24">
        <f t="shared" si="44"/>
        <v>928.83510000000012</v>
      </c>
      <c r="Q1841" s="21" t="str">
        <f>IFERROR(O1841/LISTAS[[#This Row],[COSTO]]-1,"")</f>
        <v/>
      </c>
      <c r="R1841" t="str">
        <f>+LISTAS[[#This Row],[ID]]</f>
        <v>ARANDELAS DE GOMA56</v>
      </c>
      <c r="T1841" s="29"/>
      <c r="U1841" s="25">
        <f>LISTAS[[#This Row],[COSTO]]+(LISTAS[[#This Row],[COSTO]]*T1841)</f>
        <v>0</v>
      </c>
      <c r="V1841" s="30">
        <f>IF(T1841="",0,U1841/LISTAS[[#This Row],[VENTA NETA]]-1)</f>
        <v>0</v>
      </c>
      <c r="X1841" s="25">
        <v>0</v>
      </c>
      <c r="Y1841" s="31" t="str">
        <f>IFERROR(LISTAS[[#This Row],[COSTO]]/X1841-1,"")</f>
        <v/>
      </c>
    </row>
    <row r="1842" spans="1:25" x14ac:dyDescent="0.2">
      <c r="A1842" s="6" t="s">
        <v>2911</v>
      </c>
      <c r="B1842" t="s">
        <v>2797</v>
      </c>
      <c r="C1842">
        <v>57</v>
      </c>
      <c r="D1842" t="s">
        <v>1838</v>
      </c>
      <c r="E1842" s="2">
        <v>2293.42</v>
      </c>
      <c r="F1842" s="6" t="str">
        <f>+_xlfn.XLOOKUP(LISTAS[[#This Row],[ID]],_01_CODIGOS_Y_COSTOS_xlsm[Producto y N°],_01_CODIGOS_Y_COSTOS_xlsm[FABRICA],"",0,1)</f>
        <v>MAXIFER</v>
      </c>
      <c r="G1842" s="13">
        <f>LISTAS[[#This Row],[Precio]]*(1-0.46)*(1-IF($C$3520="",0,$C$3520))</f>
        <v>928.83510000000012</v>
      </c>
      <c r="H1842" s="1">
        <f>+_xlfn.XLOOKUP(LISTAS[[#This Row],[ID]],_01_CODIGOS_Y_COSTOS_xlsm[Producto y N°],_01_CODIGOS_Y_COSTOS_xlsm[COSTO],0,0,1)</f>
        <v>0</v>
      </c>
      <c r="I1842" s="115">
        <f>+IFERROR(LISTAS[[#This Row],[VENTA NETA]]/LISTAS[[#This Row],[COSTO]]-1,0)</f>
        <v>0</v>
      </c>
      <c r="J1842" s="33" t="str">
        <f>IFERROR(VLOOKUP(LISTAS[[#This Row],[ID]],_01_CODIGOS_Y_COSTOS_xlsm[[Producto y N°]:[CODIGO]],2,0),"")</f>
        <v>57</v>
      </c>
      <c r="M1842" s="22">
        <v>0</v>
      </c>
      <c r="N1842" s="23">
        <f>+LISTAS[[#This Row],[Precio]]+(LISTAS[[#This Row],[Precio]]*M1842)</f>
        <v>2293.42</v>
      </c>
      <c r="O1842" s="24">
        <f t="shared" si="44"/>
        <v>928.83510000000012</v>
      </c>
      <c r="Q1842" s="21" t="str">
        <f>IFERROR(O1842/LISTAS[[#This Row],[COSTO]]-1,"")</f>
        <v/>
      </c>
      <c r="R1842" t="str">
        <f>+LISTAS[[#This Row],[ID]]</f>
        <v>ARANDELAS DE GOMA57</v>
      </c>
      <c r="T1842" s="29"/>
      <c r="U1842" s="25">
        <f>LISTAS[[#This Row],[COSTO]]+(LISTAS[[#This Row],[COSTO]]*T1842)</f>
        <v>0</v>
      </c>
      <c r="V1842" s="30">
        <f>IF(T1842="",0,U1842/LISTAS[[#This Row],[VENTA NETA]]-1)</f>
        <v>0</v>
      </c>
      <c r="X1842" s="25">
        <v>0</v>
      </c>
      <c r="Y1842" s="31" t="str">
        <f>IFERROR(LISTAS[[#This Row],[COSTO]]/X1842-1,"")</f>
        <v/>
      </c>
    </row>
    <row r="1843" spans="1:25" x14ac:dyDescent="0.2">
      <c r="A1843" s="6" t="s">
        <v>2912</v>
      </c>
      <c r="B1843" t="s">
        <v>2797</v>
      </c>
      <c r="C1843">
        <v>58</v>
      </c>
      <c r="D1843" t="s">
        <v>1840</v>
      </c>
      <c r="E1843" s="2">
        <v>2293.42</v>
      </c>
      <c r="F1843" s="6" t="str">
        <f>+_xlfn.XLOOKUP(LISTAS[[#This Row],[ID]],_01_CODIGOS_Y_COSTOS_xlsm[Producto y N°],_01_CODIGOS_Y_COSTOS_xlsm[FABRICA],"",0,1)</f>
        <v>MAXIFER</v>
      </c>
      <c r="G1843" s="13">
        <f>LISTAS[[#This Row],[Precio]]*(1-0.46)*(1-IF($C$3520="",0,$C$3520))</f>
        <v>928.83510000000012</v>
      </c>
      <c r="H1843" s="1">
        <f>+_xlfn.XLOOKUP(LISTAS[[#This Row],[ID]],_01_CODIGOS_Y_COSTOS_xlsm[Producto y N°],_01_CODIGOS_Y_COSTOS_xlsm[COSTO],0,0,1)</f>
        <v>0</v>
      </c>
      <c r="I1843" s="115">
        <f>+IFERROR(LISTAS[[#This Row],[VENTA NETA]]/LISTAS[[#This Row],[COSTO]]-1,0)</f>
        <v>0</v>
      </c>
      <c r="J1843" s="33" t="str">
        <f>IFERROR(VLOOKUP(LISTAS[[#This Row],[ID]],_01_CODIGOS_Y_COSTOS_xlsm[[Producto y N°]:[CODIGO]],2,0),"")</f>
        <v>58</v>
      </c>
      <c r="M1843" s="22">
        <v>0</v>
      </c>
      <c r="N1843" s="23">
        <f>+LISTAS[[#This Row],[Precio]]+(LISTAS[[#This Row],[Precio]]*M1843)</f>
        <v>2293.42</v>
      </c>
      <c r="O1843" s="24">
        <f t="shared" si="44"/>
        <v>928.83510000000012</v>
      </c>
      <c r="Q1843" s="21" t="str">
        <f>IFERROR(O1843/LISTAS[[#This Row],[COSTO]]-1,"")</f>
        <v/>
      </c>
      <c r="R1843" t="str">
        <f>+LISTAS[[#This Row],[ID]]</f>
        <v>ARANDELAS DE GOMA58</v>
      </c>
      <c r="T1843" s="29"/>
      <c r="U1843" s="25">
        <f>LISTAS[[#This Row],[COSTO]]+(LISTAS[[#This Row],[COSTO]]*T1843)</f>
        <v>0</v>
      </c>
      <c r="V1843" s="30">
        <f>IF(T1843="",0,U1843/LISTAS[[#This Row],[VENTA NETA]]-1)</f>
        <v>0</v>
      </c>
      <c r="X1843" s="25">
        <v>0</v>
      </c>
      <c r="Y1843" s="31" t="str">
        <f>IFERROR(LISTAS[[#This Row],[COSTO]]/X1843-1,"")</f>
        <v/>
      </c>
    </row>
    <row r="1844" spans="1:25" x14ac:dyDescent="0.2">
      <c r="A1844" s="6" t="s">
        <v>2913</v>
      </c>
      <c r="B1844" t="s">
        <v>2797</v>
      </c>
      <c r="C1844">
        <v>59</v>
      </c>
      <c r="D1844" t="s">
        <v>1842</v>
      </c>
      <c r="E1844" s="2">
        <v>2293.42</v>
      </c>
      <c r="F1844" s="6" t="str">
        <f>+_xlfn.XLOOKUP(LISTAS[[#This Row],[ID]],_01_CODIGOS_Y_COSTOS_xlsm[Producto y N°],_01_CODIGOS_Y_COSTOS_xlsm[FABRICA],"",0,1)</f>
        <v>MAXIFER</v>
      </c>
      <c r="G1844" s="13">
        <f>LISTAS[[#This Row],[Precio]]*(1-0.46)*(1-IF($C$3520="",0,$C$3520))</f>
        <v>928.83510000000012</v>
      </c>
      <c r="H1844" s="1">
        <f>+_xlfn.XLOOKUP(LISTAS[[#This Row],[ID]],_01_CODIGOS_Y_COSTOS_xlsm[Producto y N°],_01_CODIGOS_Y_COSTOS_xlsm[COSTO],0,0,1)</f>
        <v>0</v>
      </c>
      <c r="I1844" s="115">
        <f>+IFERROR(LISTAS[[#This Row],[VENTA NETA]]/LISTAS[[#This Row],[COSTO]]-1,0)</f>
        <v>0</v>
      </c>
      <c r="J1844" s="33" t="str">
        <f>IFERROR(VLOOKUP(LISTAS[[#This Row],[ID]],_01_CODIGOS_Y_COSTOS_xlsm[[Producto y N°]:[CODIGO]],2,0),"")</f>
        <v>59</v>
      </c>
      <c r="M1844" s="22">
        <v>0</v>
      </c>
      <c r="N1844" s="23">
        <f>+LISTAS[[#This Row],[Precio]]+(LISTAS[[#This Row],[Precio]]*M1844)</f>
        <v>2293.42</v>
      </c>
      <c r="O1844" s="24">
        <f t="shared" si="44"/>
        <v>928.83510000000012</v>
      </c>
      <c r="Q1844" s="21" t="str">
        <f>IFERROR(O1844/LISTAS[[#This Row],[COSTO]]-1,"")</f>
        <v/>
      </c>
      <c r="R1844" t="str">
        <f>+LISTAS[[#This Row],[ID]]</f>
        <v>ARANDELAS DE GOMA59</v>
      </c>
      <c r="T1844" s="29"/>
      <c r="U1844" s="25">
        <f>LISTAS[[#This Row],[COSTO]]+(LISTAS[[#This Row],[COSTO]]*T1844)</f>
        <v>0</v>
      </c>
      <c r="V1844" s="30">
        <f>IF(T1844="",0,U1844/LISTAS[[#This Row],[VENTA NETA]]-1)</f>
        <v>0</v>
      </c>
      <c r="X1844" s="25">
        <v>0</v>
      </c>
      <c r="Y1844" s="31" t="str">
        <f>IFERROR(LISTAS[[#This Row],[COSTO]]/X1844-1,"")</f>
        <v/>
      </c>
    </row>
    <row r="1845" spans="1:25" x14ac:dyDescent="0.2">
      <c r="A1845" s="6" t="s">
        <v>4826</v>
      </c>
      <c r="B1845" t="s">
        <v>2914</v>
      </c>
      <c r="C1845" t="s">
        <v>4716</v>
      </c>
      <c r="D1845" t="s">
        <v>2915</v>
      </c>
      <c r="E1845" s="2">
        <v>671.29</v>
      </c>
      <c r="F1845" s="6" t="str">
        <f>+_xlfn.XLOOKUP(LISTAS[[#This Row],[ID]],_01_CODIGOS_Y_COSTOS_xlsm[Producto y N°],_01_CODIGOS_Y_COSTOS_xlsm[FABRICA],"",0,1)</f>
        <v>MAXIFER</v>
      </c>
      <c r="G1845" s="13">
        <f>LISTAS[[#This Row],[Precio]]*(1-0.46)*(1-IF($C$3520="",0,$C$3520))</f>
        <v>271.87245000000001</v>
      </c>
      <c r="H1845" s="1">
        <f>+_xlfn.XLOOKUP(LISTAS[[#This Row],[ID]],_01_CODIGOS_Y_COSTOS_xlsm[Producto y N°],_01_CODIGOS_Y_COSTOS_xlsm[COSTO],0,0,1)</f>
        <v>0</v>
      </c>
      <c r="I1845" s="115">
        <f>+IFERROR(LISTAS[[#This Row],[VENTA NETA]]/LISTAS[[#This Row],[COSTO]]-1,0)</f>
        <v>0</v>
      </c>
      <c r="J1845" s="33" t="str">
        <f>IFERROR(VLOOKUP(LISTAS[[#This Row],[ID]],_01_CODIGOS_Y_COSTOS_xlsm[[Producto y N°]:[CODIGO]],2,0),"")</f>
        <v>8 x 60 (5/16) 2,5</v>
      </c>
      <c r="M1845" s="22">
        <v>0</v>
      </c>
      <c r="N1845" s="23">
        <f>+LISTAS[[#This Row],[Precio]]+(LISTAS[[#This Row],[Precio]]*M1845)</f>
        <v>671.29</v>
      </c>
      <c r="O1845" s="24">
        <f t="shared" si="44"/>
        <v>271.87245000000001</v>
      </c>
      <c r="Q1845" s="21" t="str">
        <f>IFERROR(O1845/LISTAS[[#This Row],[COSTO]]-1,"")</f>
        <v/>
      </c>
      <c r="R1845" t="str">
        <f>+LISTAS[[#This Row],[ID]]</f>
        <v>ARANDELAS DE GOMA LINEA PESADA8 x 60 (5/16) 2,5</v>
      </c>
      <c r="T1845" s="29"/>
      <c r="U1845" s="25">
        <f>LISTAS[[#This Row],[COSTO]]+(LISTAS[[#This Row],[COSTO]]*T1845)</f>
        <v>0</v>
      </c>
      <c r="V1845" s="30">
        <f>IF(T1845="",0,U1845/LISTAS[[#This Row],[VENTA NETA]]-1)</f>
        <v>0</v>
      </c>
      <c r="X1845" s="25">
        <v>0</v>
      </c>
      <c r="Y1845" s="31" t="str">
        <f>IFERROR(LISTAS[[#This Row],[COSTO]]/X1845-1,"")</f>
        <v/>
      </c>
    </row>
    <row r="1846" spans="1:25" x14ac:dyDescent="0.2">
      <c r="A1846" s="6" t="s">
        <v>4827</v>
      </c>
      <c r="B1846" t="s">
        <v>2914</v>
      </c>
      <c r="C1846" t="s">
        <v>4717</v>
      </c>
      <c r="D1846" t="s">
        <v>2915</v>
      </c>
      <c r="E1846" s="2">
        <v>671.29</v>
      </c>
      <c r="F1846" s="6" t="str">
        <f>+_xlfn.XLOOKUP(LISTAS[[#This Row],[ID]],_01_CODIGOS_Y_COSTOS_xlsm[Producto y N°],_01_CODIGOS_Y_COSTOS_xlsm[FABRICA],"",0,1)</f>
        <v>MAXIFER</v>
      </c>
      <c r="G1846" s="13">
        <f>LISTAS[[#This Row],[Precio]]*(1-0.46)*(1-IF($C$3520="",0,$C$3520))</f>
        <v>271.87245000000001</v>
      </c>
      <c r="H1846" s="1">
        <f>+_xlfn.XLOOKUP(LISTAS[[#This Row],[ID]],_01_CODIGOS_Y_COSTOS_xlsm[Producto y N°],_01_CODIGOS_Y_COSTOS_xlsm[COSTO],0,0,1)</f>
        <v>0</v>
      </c>
      <c r="I1846" s="115">
        <f>+IFERROR(LISTAS[[#This Row],[VENTA NETA]]/LISTAS[[#This Row],[COSTO]]-1,0)</f>
        <v>0</v>
      </c>
      <c r="J1846" s="33" t="str">
        <f>IFERROR(VLOOKUP(LISTAS[[#This Row],[ID]],_01_CODIGOS_Y_COSTOS_xlsm[[Producto y N°]:[CODIGO]],2,0),"")</f>
        <v>10 x 60 (3/8) 2,5</v>
      </c>
      <c r="M1846" s="22">
        <v>0</v>
      </c>
      <c r="N1846" s="23">
        <f>+LISTAS[[#This Row],[Precio]]+(LISTAS[[#This Row],[Precio]]*M1846)</f>
        <v>671.29</v>
      </c>
      <c r="O1846" s="24">
        <f t="shared" si="44"/>
        <v>271.87245000000001</v>
      </c>
      <c r="Q1846" s="21" t="str">
        <f>IFERROR(O1846/LISTAS[[#This Row],[COSTO]]-1,"")</f>
        <v/>
      </c>
      <c r="R1846" t="str">
        <f>+LISTAS[[#This Row],[ID]]</f>
        <v>ARANDELAS DE GOMA LINEA PESADA10 x 60 (3/8) 2,5</v>
      </c>
      <c r="T1846" s="29"/>
      <c r="U1846" s="25">
        <f>LISTAS[[#This Row],[COSTO]]+(LISTAS[[#This Row],[COSTO]]*T1846)</f>
        <v>0</v>
      </c>
      <c r="V1846" s="30">
        <f>IF(T1846="",0,U1846/LISTAS[[#This Row],[VENTA NETA]]-1)</f>
        <v>0</v>
      </c>
      <c r="X1846" s="25">
        <v>0</v>
      </c>
      <c r="Y1846" s="31" t="str">
        <f>IFERROR(LISTAS[[#This Row],[COSTO]]/X1846-1,"")</f>
        <v/>
      </c>
    </row>
    <row r="1847" spans="1:25" x14ac:dyDescent="0.2">
      <c r="A1847" s="6" t="s">
        <v>4828</v>
      </c>
      <c r="B1847" t="s">
        <v>2914</v>
      </c>
      <c r="C1847" t="s">
        <v>4718</v>
      </c>
      <c r="D1847" t="s">
        <v>2915</v>
      </c>
      <c r="E1847" s="2">
        <v>671.29</v>
      </c>
      <c r="F1847" s="6" t="str">
        <f>+_xlfn.XLOOKUP(LISTAS[[#This Row],[ID]],_01_CODIGOS_Y_COSTOS_xlsm[Producto y N°],_01_CODIGOS_Y_COSTOS_xlsm[FABRICA],"",0,1)</f>
        <v>MAXIFER</v>
      </c>
      <c r="G1847" s="13">
        <f>LISTAS[[#This Row],[Precio]]*(1-0.46)*(1-IF($C$3520="",0,$C$3520))</f>
        <v>271.87245000000001</v>
      </c>
      <c r="H1847" s="1">
        <f>+_xlfn.XLOOKUP(LISTAS[[#This Row],[ID]],_01_CODIGOS_Y_COSTOS_xlsm[Producto y N°],_01_CODIGOS_Y_COSTOS_xlsm[COSTO],0,0,1)</f>
        <v>0</v>
      </c>
      <c r="I1847" s="115">
        <f>+IFERROR(LISTAS[[#This Row],[VENTA NETA]]/LISTAS[[#This Row],[COSTO]]-1,0)</f>
        <v>0</v>
      </c>
      <c r="J1847" s="33" t="str">
        <f>IFERROR(VLOOKUP(LISTAS[[#This Row],[ID]],_01_CODIGOS_Y_COSTOS_xlsm[[Producto y N°]:[CODIGO]],2,0),"")</f>
        <v>11,5 x 60 (7/16) 2,5</v>
      </c>
      <c r="M1847" s="22">
        <v>0</v>
      </c>
      <c r="N1847" s="23">
        <f>+LISTAS[[#This Row],[Precio]]+(LISTAS[[#This Row],[Precio]]*M1847)</f>
        <v>671.29</v>
      </c>
      <c r="O1847" s="24">
        <f t="shared" si="44"/>
        <v>271.87245000000001</v>
      </c>
      <c r="Q1847" s="21" t="str">
        <f>IFERROR(O1847/LISTAS[[#This Row],[COSTO]]-1,"")</f>
        <v/>
      </c>
      <c r="R1847" t="str">
        <f>+LISTAS[[#This Row],[ID]]</f>
        <v>ARANDELAS DE GOMA LINEA PESADA11,5 x 60 (7/16) 2,5</v>
      </c>
      <c r="T1847" s="29"/>
      <c r="U1847" s="25">
        <f>LISTAS[[#This Row],[COSTO]]+(LISTAS[[#This Row],[COSTO]]*T1847)</f>
        <v>0</v>
      </c>
      <c r="V1847" s="30">
        <f>IF(T1847="",0,U1847/LISTAS[[#This Row],[VENTA NETA]]-1)</f>
        <v>0</v>
      </c>
      <c r="X1847" s="25">
        <v>0</v>
      </c>
      <c r="Y1847" s="31" t="str">
        <f>IFERROR(LISTAS[[#This Row],[COSTO]]/X1847-1,"")</f>
        <v/>
      </c>
    </row>
    <row r="1848" spans="1:25" x14ac:dyDescent="0.2">
      <c r="A1848" s="6" t="s">
        <v>5319</v>
      </c>
      <c r="B1848" t="s">
        <v>2914</v>
      </c>
      <c r="C1848" t="s">
        <v>5152</v>
      </c>
      <c r="D1848" t="s">
        <v>2915</v>
      </c>
      <c r="E1848" s="2">
        <v>671.29</v>
      </c>
      <c r="F1848" s="6" t="str">
        <f>+_xlfn.XLOOKUP(LISTAS[[#This Row],[ID]],_01_CODIGOS_Y_COSTOS_xlsm[Producto y N°],_01_CODIGOS_Y_COSTOS_xlsm[FABRICA],"",0,1)</f>
        <v>MAXIFER</v>
      </c>
      <c r="G1848" s="13">
        <f>LISTAS[[#This Row],[Precio]]*(1-0.46)*(1-IF($C$3520="",0,$C$3520))</f>
        <v>271.87245000000001</v>
      </c>
      <c r="H1848" s="1">
        <f>+_xlfn.XLOOKUP(LISTAS[[#This Row],[ID]],_01_CODIGOS_Y_COSTOS_xlsm[Producto y N°],_01_CODIGOS_Y_COSTOS_xlsm[COSTO],0,0,1)</f>
        <v>0</v>
      </c>
      <c r="I1848" s="115">
        <f>+IFERROR(LISTAS[[#This Row],[VENTA NETA]]/LISTAS[[#This Row],[COSTO]]-1,0)</f>
        <v>0</v>
      </c>
      <c r="J1848" s="33" t="str">
        <f>IFERROR(VLOOKUP(LISTAS[[#This Row],[ID]],_01_CODIGOS_Y_COSTOS_xlsm[[Producto y N°]:[CODIGO]],2,0),"")</f>
        <v>13 x 60 (1/2) 2,5</v>
      </c>
      <c r="M1848" s="22">
        <v>0</v>
      </c>
      <c r="N1848" s="23">
        <f>+LISTAS[[#This Row],[Precio]]+(LISTAS[[#This Row],[Precio]]*M1848)</f>
        <v>671.29</v>
      </c>
      <c r="O1848" s="24">
        <f t="shared" si="44"/>
        <v>271.87245000000001</v>
      </c>
      <c r="Q1848" s="21" t="str">
        <f>IFERROR(O1848/LISTAS[[#This Row],[COSTO]]-1,"")</f>
        <v/>
      </c>
      <c r="R1848" t="str">
        <f>+LISTAS[[#This Row],[ID]]</f>
        <v>ARANDELAS DE GOMA LINEA PESADA13 x 60 (1/2) 2,5</v>
      </c>
      <c r="T1848" s="29"/>
      <c r="U1848" s="25">
        <f>LISTAS[[#This Row],[COSTO]]+(LISTAS[[#This Row],[COSTO]]*T1848)</f>
        <v>0</v>
      </c>
      <c r="V1848" s="30">
        <f>IF(T1848="",0,U1848/LISTAS[[#This Row],[VENTA NETA]]-1)</f>
        <v>0</v>
      </c>
      <c r="X1848" s="25">
        <v>0</v>
      </c>
      <c r="Y1848" s="31" t="str">
        <f>IFERROR(LISTAS[[#This Row],[COSTO]]/X1848-1,"")</f>
        <v/>
      </c>
    </row>
    <row r="1849" spans="1:25" x14ac:dyDescent="0.2">
      <c r="A1849" s="6" t="s">
        <v>4829</v>
      </c>
      <c r="B1849" t="s">
        <v>2914</v>
      </c>
      <c r="C1849" t="s">
        <v>4719</v>
      </c>
      <c r="D1849" t="s">
        <v>2915</v>
      </c>
      <c r="E1849" s="2">
        <v>671.29</v>
      </c>
      <c r="F1849" s="6" t="str">
        <f>+_xlfn.XLOOKUP(LISTAS[[#This Row],[ID]],_01_CODIGOS_Y_COSTOS_xlsm[Producto y N°],_01_CODIGOS_Y_COSTOS_xlsm[FABRICA],"",0,1)</f>
        <v>MAXIFER</v>
      </c>
      <c r="G1849" s="13">
        <f>LISTAS[[#This Row],[Precio]]*(1-0.46)*(1-IF($C$3520="",0,$C$3520))</f>
        <v>271.87245000000001</v>
      </c>
      <c r="H1849" s="1">
        <f>+_xlfn.XLOOKUP(LISTAS[[#This Row],[ID]],_01_CODIGOS_Y_COSTOS_xlsm[Producto y N°],_01_CODIGOS_Y_COSTOS_xlsm[COSTO],0,0,1)</f>
        <v>0</v>
      </c>
      <c r="I1849" s="115">
        <f>+IFERROR(LISTAS[[#This Row],[VENTA NETA]]/LISTAS[[#This Row],[COSTO]]-1,0)</f>
        <v>0</v>
      </c>
      <c r="J1849" s="33" t="str">
        <f>IFERROR(VLOOKUP(LISTAS[[#This Row],[ID]],_01_CODIGOS_Y_COSTOS_xlsm[[Producto y N°]:[CODIGO]],2,0),"")</f>
        <v>16 x 60 (5/8) 2,5</v>
      </c>
      <c r="M1849" s="22">
        <v>0</v>
      </c>
      <c r="N1849" s="23">
        <f>+LISTAS[[#This Row],[Precio]]+(LISTAS[[#This Row],[Precio]]*M1849)</f>
        <v>671.29</v>
      </c>
      <c r="O1849" s="24">
        <f t="shared" si="44"/>
        <v>271.87245000000001</v>
      </c>
      <c r="Q1849" s="21" t="str">
        <f>IFERROR(O1849/LISTAS[[#This Row],[COSTO]]-1,"")</f>
        <v/>
      </c>
      <c r="R1849" t="str">
        <f>+LISTAS[[#This Row],[ID]]</f>
        <v>ARANDELAS DE GOMA LINEA PESADA16 x 60 (5/8) 2,5</v>
      </c>
      <c r="T1849" s="29"/>
      <c r="U1849" s="25">
        <f>LISTAS[[#This Row],[COSTO]]+(LISTAS[[#This Row],[COSTO]]*T1849)</f>
        <v>0</v>
      </c>
      <c r="V1849" s="30">
        <f>IF(T1849="",0,U1849/LISTAS[[#This Row],[VENTA NETA]]-1)</f>
        <v>0</v>
      </c>
      <c r="X1849" s="25">
        <v>0</v>
      </c>
      <c r="Y1849" s="31" t="str">
        <f>IFERROR(LISTAS[[#This Row],[COSTO]]/X1849-1,"")</f>
        <v/>
      </c>
    </row>
    <row r="1850" spans="1:25" x14ac:dyDescent="0.2">
      <c r="A1850" s="6" t="s">
        <v>4830</v>
      </c>
      <c r="B1850" t="s">
        <v>2914</v>
      </c>
      <c r="C1850" t="s">
        <v>4720</v>
      </c>
      <c r="D1850" t="s">
        <v>2915</v>
      </c>
      <c r="E1850" s="2">
        <v>671.29</v>
      </c>
      <c r="F1850" s="6" t="str">
        <f>+_xlfn.XLOOKUP(LISTAS[[#This Row],[ID]],_01_CODIGOS_Y_COSTOS_xlsm[Producto y N°],_01_CODIGOS_Y_COSTOS_xlsm[FABRICA],"",0,1)</f>
        <v>MAXIFER</v>
      </c>
      <c r="G1850" s="13">
        <f>LISTAS[[#This Row],[Precio]]*(1-0.46)*(1-IF($C$3520="",0,$C$3520))</f>
        <v>271.87245000000001</v>
      </c>
      <c r="H1850" s="1">
        <f>+_xlfn.XLOOKUP(LISTAS[[#This Row],[ID]],_01_CODIGOS_Y_COSTOS_xlsm[Producto y N°],_01_CODIGOS_Y_COSTOS_xlsm[COSTO],0,0,1)</f>
        <v>0</v>
      </c>
      <c r="I1850" s="115">
        <f>+IFERROR(LISTAS[[#This Row],[VENTA NETA]]/LISTAS[[#This Row],[COSTO]]-1,0)</f>
        <v>0</v>
      </c>
      <c r="J1850" s="33" t="str">
        <f>IFERROR(VLOOKUP(LISTAS[[#This Row],[ID]],_01_CODIGOS_Y_COSTOS_xlsm[[Producto y N°]:[CODIGO]],2,0),"")</f>
        <v>18 x 60 2,5</v>
      </c>
      <c r="M1850" s="22">
        <v>0</v>
      </c>
      <c r="N1850" s="23">
        <f>+LISTAS[[#This Row],[Precio]]+(LISTAS[[#This Row],[Precio]]*M1850)</f>
        <v>671.29</v>
      </c>
      <c r="O1850" s="24">
        <f t="shared" si="44"/>
        <v>271.87245000000001</v>
      </c>
      <c r="Q1850" s="21" t="str">
        <f>IFERROR(O1850/LISTAS[[#This Row],[COSTO]]-1,"")</f>
        <v/>
      </c>
      <c r="R1850" t="str">
        <f>+LISTAS[[#This Row],[ID]]</f>
        <v>ARANDELAS DE GOMA LINEA PESADA18 x 60 2,5</v>
      </c>
      <c r="T1850" s="29"/>
      <c r="U1850" s="25">
        <f>LISTAS[[#This Row],[COSTO]]+(LISTAS[[#This Row],[COSTO]]*T1850)</f>
        <v>0</v>
      </c>
      <c r="V1850" s="30">
        <f>IF(T1850="",0,U1850/LISTAS[[#This Row],[VENTA NETA]]-1)</f>
        <v>0</v>
      </c>
      <c r="X1850" s="25">
        <v>0</v>
      </c>
      <c r="Y1850" s="31" t="str">
        <f>IFERROR(LISTAS[[#This Row],[COSTO]]/X1850-1,"")</f>
        <v/>
      </c>
    </row>
    <row r="1851" spans="1:25" x14ac:dyDescent="0.2">
      <c r="A1851" s="6" t="s">
        <v>4831</v>
      </c>
      <c r="B1851" t="s">
        <v>2914</v>
      </c>
      <c r="C1851" t="s">
        <v>4721</v>
      </c>
      <c r="D1851" t="s">
        <v>2915</v>
      </c>
      <c r="E1851" s="2">
        <v>671.29</v>
      </c>
      <c r="F1851" s="6" t="str">
        <f>+_xlfn.XLOOKUP(LISTAS[[#This Row],[ID]],_01_CODIGOS_Y_COSTOS_xlsm[Producto y N°],_01_CODIGOS_Y_COSTOS_xlsm[FABRICA],"",0,1)</f>
        <v>MAXIFER</v>
      </c>
      <c r="G1851" s="13">
        <f>LISTAS[[#This Row],[Precio]]*(1-0.46)*(1-IF($C$3520="",0,$C$3520))</f>
        <v>271.87245000000001</v>
      </c>
      <c r="H1851" s="1">
        <f>+_xlfn.XLOOKUP(LISTAS[[#This Row],[ID]],_01_CODIGOS_Y_COSTOS_xlsm[Producto y N°],_01_CODIGOS_Y_COSTOS_xlsm[COSTO],0,0,1)</f>
        <v>0</v>
      </c>
      <c r="I1851" s="115">
        <f>+IFERROR(LISTAS[[#This Row],[VENTA NETA]]/LISTAS[[#This Row],[COSTO]]-1,0)</f>
        <v>0</v>
      </c>
      <c r="J1851" s="33" t="str">
        <f>IFERROR(VLOOKUP(LISTAS[[#This Row],[ID]],_01_CODIGOS_Y_COSTOS_xlsm[[Producto y N°]:[CODIGO]],2,0),"")</f>
        <v>20 x 60 (3/4) 2,5</v>
      </c>
      <c r="M1851" s="22">
        <v>0</v>
      </c>
      <c r="N1851" s="23">
        <f>+LISTAS[[#This Row],[Precio]]+(LISTAS[[#This Row],[Precio]]*M1851)</f>
        <v>671.29</v>
      </c>
      <c r="O1851" s="24">
        <f t="shared" si="44"/>
        <v>271.87245000000001</v>
      </c>
      <c r="Q1851" s="21" t="str">
        <f>IFERROR(O1851/LISTAS[[#This Row],[COSTO]]-1,"")</f>
        <v/>
      </c>
      <c r="R1851" t="str">
        <f>+LISTAS[[#This Row],[ID]]</f>
        <v>ARANDELAS DE GOMA LINEA PESADA20 x 60 (3/4) 2,5</v>
      </c>
      <c r="T1851" s="29"/>
      <c r="U1851" s="25">
        <f>LISTAS[[#This Row],[COSTO]]+(LISTAS[[#This Row],[COSTO]]*T1851)</f>
        <v>0</v>
      </c>
      <c r="V1851" s="30">
        <f>IF(T1851="",0,U1851/LISTAS[[#This Row],[VENTA NETA]]-1)</f>
        <v>0</v>
      </c>
      <c r="X1851" s="25">
        <v>0</v>
      </c>
      <c r="Y1851" s="31" t="str">
        <f>IFERROR(LISTAS[[#This Row],[COSTO]]/X1851-1,"")</f>
        <v/>
      </c>
    </row>
    <row r="1852" spans="1:25" x14ac:dyDescent="0.2">
      <c r="A1852" s="6" t="s">
        <v>4832</v>
      </c>
      <c r="B1852" t="s">
        <v>2914</v>
      </c>
      <c r="C1852" t="s">
        <v>4722</v>
      </c>
      <c r="D1852" t="s">
        <v>2915</v>
      </c>
      <c r="E1852" s="2">
        <v>671.29</v>
      </c>
      <c r="F1852" s="6" t="str">
        <f>+_xlfn.XLOOKUP(LISTAS[[#This Row],[ID]],_01_CODIGOS_Y_COSTOS_xlsm[Producto y N°],_01_CODIGOS_Y_COSTOS_xlsm[FABRICA],"",0,1)</f>
        <v>MAXIFER</v>
      </c>
      <c r="G1852" s="13">
        <f>LISTAS[[#This Row],[Precio]]*(1-0.46)*(1-IF($C$3520="",0,$C$3520))</f>
        <v>271.87245000000001</v>
      </c>
      <c r="H1852" s="1">
        <f>+_xlfn.XLOOKUP(LISTAS[[#This Row],[ID]],_01_CODIGOS_Y_COSTOS_xlsm[Producto y N°],_01_CODIGOS_Y_COSTOS_xlsm[COSTO],0,0,1)</f>
        <v>0</v>
      </c>
      <c r="I1852" s="115">
        <f>+IFERROR(LISTAS[[#This Row],[VENTA NETA]]/LISTAS[[#This Row],[COSTO]]-1,0)</f>
        <v>0</v>
      </c>
      <c r="J1852" s="33" t="str">
        <f>IFERROR(VLOOKUP(LISTAS[[#This Row],[ID]],_01_CODIGOS_Y_COSTOS_xlsm[[Producto y N°]:[CODIGO]],2,0),"")</f>
        <v>22 x 60 (7/8) 2,5</v>
      </c>
      <c r="M1852" s="22">
        <v>0</v>
      </c>
      <c r="N1852" s="23">
        <f>+LISTAS[[#This Row],[Precio]]+(LISTAS[[#This Row],[Precio]]*M1852)</f>
        <v>671.29</v>
      </c>
      <c r="O1852" s="24">
        <f t="shared" si="44"/>
        <v>271.87245000000001</v>
      </c>
      <c r="Q1852" s="21" t="str">
        <f>IFERROR(O1852/LISTAS[[#This Row],[COSTO]]-1,"")</f>
        <v/>
      </c>
      <c r="R1852" t="str">
        <f>+LISTAS[[#This Row],[ID]]</f>
        <v>ARANDELAS DE GOMA LINEA PESADA22 x 60 (7/8) 2,5</v>
      </c>
      <c r="T1852" s="29"/>
      <c r="U1852" s="25">
        <f>LISTAS[[#This Row],[COSTO]]+(LISTAS[[#This Row],[COSTO]]*T1852)</f>
        <v>0</v>
      </c>
      <c r="V1852" s="30">
        <f>IF(T1852="",0,U1852/LISTAS[[#This Row],[VENTA NETA]]-1)</f>
        <v>0</v>
      </c>
      <c r="X1852" s="25">
        <v>0</v>
      </c>
      <c r="Y1852" s="31" t="str">
        <f>IFERROR(LISTAS[[#This Row],[COSTO]]/X1852-1,"")</f>
        <v/>
      </c>
    </row>
    <row r="1853" spans="1:25" x14ac:dyDescent="0.2">
      <c r="A1853" s="6" t="s">
        <v>4833</v>
      </c>
      <c r="B1853" t="s">
        <v>2914</v>
      </c>
      <c r="C1853" t="s">
        <v>4723</v>
      </c>
      <c r="D1853" t="s">
        <v>2915</v>
      </c>
      <c r="E1853" s="2">
        <v>671.29</v>
      </c>
      <c r="F1853" s="6" t="str">
        <f>+_xlfn.XLOOKUP(LISTAS[[#This Row],[ID]],_01_CODIGOS_Y_COSTOS_xlsm[Producto y N°],_01_CODIGOS_Y_COSTOS_xlsm[FABRICA],"",0,1)</f>
        <v>MAXIFER</v>
      </c>
      <c r="G1853" s="13">
        <f>LISTAS[[#This Row],[Precio]]*(1-0.46)*(1-IF($C$3520="",0,$C$3520))</f>
        <v>271.87245000000001</v>
      </c>
      <c r="H1853" s="1">
        <f>+_xlfn.XLOOKUP(LISTAS[[#This Row],[ID]],_01_CODIGOS_Y_COSTOS_xlsm[Producto y N°],_01_CODIGOS_Y_COSTOS_xlsm[COSTO],0,0,1)</f>
        <v>0</v>
      </c>
      <c r="I1853" s="115">
        <f>+IFERROR(LISTAS[[#This Row],[VENTA NETA]]/LISTAS[[#This Row],[COSTO]]-1,0)</f>
        <v>0</v>
      </c>
      <c r="J1853" s="33" t="str">
        <f>IFERROR(VLOOKUP(LISTAS[[#This Row],[ID]],_01_CODIGOS_Y_COSTOS_xlsm[[Producto y N°]:[CODIGO]],2,0),"")</f>
        <v>24 x 60 2,5</v>
      </c>
      <c r="M1853" s="22">
        <v>0</v>
      </c>
      <c r="N1853" s="23">
        <f>+LISTAS[[#This Row],[Precio]]+(LISTAS[[#This Row],[Precio]]*M1853)</f>
        <v>671.29</v>
      </c>
      <c r="O1853" s="24">
        <f t="shared" si="44"/>
        <v>271.87245000000001</v>
      </c>
      <c r="Q1853" s="21" t="str">
        <f>IFERROR(O1853/LISTAS[[#This Row],[COSTO]]-1,"")</f>
        <v/>
      </c>
      <c r="R1853" t="str">
        <f>+LISTAS[[#This Row],[ID]]</f>
        <v>ARANDELAS DE GOMA LINEA PESADA24 x 60 2,5</v>
      </c>
      <c r="T1853" s="29"/>
      <c r="U1853" s="25">
        <f>LISTAS[[#This Row],[COSTO]]+(LISTAS[[#This Row],[COSTO]]*T1853)</f>
        <v>0</v>
      </c>
      <c r="V1853" s="30">
        <f>IF(T1853="",0,U1853/LISTAS[[#This Row],[VENTA NETA]]-1)</f>
        <v>0</v>
      </c>
      <c r="X1853" s="25">
        <v>0</v>
      </c>
      <c r="Y1853" s="31" t="str">
        <f>IFERROR(LISTAS[[#This Row],[COSTO]]/X1853-1,"")</f>
        <v/>
      </c>
    </row>
    <row r="1854" spans="1:25" x14ac:dyDescent="0.2">
      <c r="A1854" s="6" t="s">
        <v>4834</v>
      </c>
      <c r="B1854" t="s">
        <v>2914</v>
      </c>
      <c r="C1854" t="s">
        <v>4724</v>
      </c>
      <c r="D1854" t="s">
        <v>2915</v>
      </c>
      <c r="E1854" s="2">
        <v>671.29</v>
      </c>
      <c r="F1854" s="6" t="str">
        <f>+_xlfn.XLOOKUP(LISTAS[[#This Row],[ID]],_01_CODIGOS_Y_COSTOS_xlsm[Producto y N°],_01_CODIGOS_Y_COSTOS_xlsm[FABRICA],"",0,1)</f>
        <v>MAXIFER</v>
      </c>
      <c r="G1854" s="13">
        <f>LISTAS[[#This Row],[Precio]]*(1-0.46)*(1-IF($C$3520="",0,$C$3520))</f>
        <v>271.87245000000001</v>
      </c>
      <c r="H1854" s="1">
        <f>+_xlfn.XLOOKUP(LISTAS[[#This Row],[ID]],_01_CODIGOS_Y_COSTOS_xlsm[Producto y N°],_01_CODIGOS_Y_COSTOS_xlsm[COSTO],0,0,1)</f>
        <v>0</v>
      </c>
      <c r="I1854" s="115">
        <f>+IFERROR(LISTAS[[#This Row],[VENTA NETA]]/LISTAS[[#This Row],[COSTO]]-1,0)</f>
        <v>0</v>
      </c>
      <c r="J1854" s="33" t="str">
        <f>IFERROR(VLOOKUP(LISTAS[[#This Row],[ID]],_01_CODIGOS_Y_COSTOS_xlsm[[Producto y N°]:[CODIGO]],2,0),"")</f>
        <v>26 x 60 (1") 2,5</v>
      </c>
      <c r="M1854" s="22">
        <v>0</v>
      </c>
      <c r="N1854" s="23">
        <f>+LISTAS[[#This Row],[Precio]]+(LISTAS[[#This Row],[Precio]]*M1854)</f>
        <v>671.29</v>
      </c>
      <c r="O1854" s="24">
        <f t="shared" si="44"/>
        <v>271.87245000000001</v>
      </c>
      <c r="Q1854" s="21" t="str">
        <f>IFERROR(O1854/LISTAS[[#This Row],[COSTO]]-1,"")</f>
        <v/>
      </c>
      <c r="R1854" t="str">
        <f>+LISTAS[[#This Row],[ID]]</f>
        <v>ARANDELAS DE GOMA LINEA PESADA26 x 60 (1") 2,5</v>
      </c>
      <c r="T1854" s="29"/>
      <c r="U1854" s="25">
        <f>LISTAS[[#This Row],[COSTO]]+(LISTAS[[#This Row],[COSTO]]*T1854)</f>
        <v>0</v>
      </c>
      <c r="V1854" s="30">
        <f>IF(T1854="",0,U1854/LISTAS[[#This Row],[VENTA NETA]]-1)</f>
        <v>0</v>
      </c>
      <c r="X1854" s="25">
        <v>0</v>
      </c>
      <c r="Y1854" s="31" t="str">
        <f>IFERROR(LISTAS[[#This Row],[COSTO]]/X1854-1,"")</f>
        <v/>
      </c>
    </row>
    <row r="1855" spans="1:25" x14ac:dyDescent="0.2">
      <c r="A1855" s="6" t="s">
        <v>4835</v>
      </c>
      <c r="B1855" t="s">
        <v>2914</v>
      </c>
      <c r="C1855" t="s">
        <v>4725</v>
      </c>
      <c r="D1855" t="s">
        <v>2915</v>
      </c>
      <c r="E1855" s="2">
        <v>671.29</v>
      </c>
      <c r="F1855" s="6" t="str">
        <f>+_xlfn.XLOOKUP(LISTAS[[#This Row],[ID]],_01_CODIGOS_Y_COSTOS_xlsm[Producto y N°],_01_CODIGOS_Y_COSTOS_xlsm[FABRICA],"",0,1)</f>
        <v>MAXIFER</v>
      </c>
      <c r="G1855" s="13">
        <f>LISTAS[[#This Row],[Precio]]*(1-0.46)*(1-IF($C$3520="",0,$C$3520))</f>
        <v>271.87245000000001</v>
      </c>
      <c r="H1855" s="1">
        <f>+_xlfn.XLOOKUP(LISTAS[[#This Row],[ID]],_01_CODIGOS_Y_COSTOS_xlsm[Producto y N°],_01_CODIGOS_Y_COSTOS_xlsm[COSTO],0,0,1)</f>
        <v>0</v>
      </c>
      <c r="I1855" s="115">
        <f>+IFERROR(LISTAS[[#This Row],[VENTA NETA]]/LISTAS[[#This Row],[COSTO]]-1,0)</f>
        <v>0</v>
      </c>
      <c r="J1855" s="33" t="str">
        <f>IFERROR(VLOOKUP(LISTAS[[#This Row],[ID]],_01_CODIGOS_Y_COSTOS_xlsm[[Producto y N°]:[CODIGO]],2,0),"")</f>
        <v>30 x 60 ( 1" 1/4) 2,5</v>
      </c>
      <c r="M1855" s="22">
        <v>0</v>
      </c>
      <c r="N1855" s="23">
        <f>+LISTAS[[#This Row],[Precio]]+(LISTAS[[#This Row],[Precio]]*M1855)</f>
        <v>671.29</v>
      </c>
      <c r="O1855" s="24">
        <f t="shared" si="44"/>
        <v>271.87245000000001</v>
      </c>
      <c r="Q1855" s="21" t="str">
        <f>IFERROR(O1855/LISTAS[[#This Row],[COSTO]]-1,"")</f>
        <v/>
      </c>
      <c r="R1855" t="str">
        <f>+LISTAS[[#This Row],[ID]]</f>
        <v>ARANDELAS DE GOMA LINEA PESADA30 x 60 ( 1" 1/4) 2,5</v>
      </c>
      <c r="T1855" s="29"/>
      <c r="U1855" s="25">
        <f>LISTAS[[#This Row],[COSTO]]+(LISTAS[[#This Row],[COSTO]]*T1855)</f>
        <v>0</v>
      </c>
      <c r="V1855" s="30">
        <f>IF(T1855="",0,U1855/LISTAS[[#This Row],[VENTA NETA]]-1)</f>
        <v>0</v>
      </c>
      <c r="X1855" s="25">
        <v>0</v>
      </c>
      <c r="Y1855" s="31" t="str">
        <f>IFERROR(LISTAS[[#This Row],[COSTO]]/X1855-1,"")</f>
        <v/>
      </c>
    </row>
    <row r="1856" spans="1:25" x14ac:dyDescent="0.2">
      <c r="A1856" s="6" t="s">
        <v>4836</v>
      </c>
      <c r="B1856" t="s">
        <v>2914</v>
      </c>
      <c r="C1856" t="s">
        <v>4821</v>
      </c>
      <c r="D1856" t="s">
        <v>2916</v>
      </c>
      <c r="E1856" s="2">
        <v>264.13</v>
      </c>
      <c r="F1856" s="6" t="str">
        <f>+_xlfn.XLOOKUP(LISTAS[[#This Row],[ID]],_01_CODIGOS_Y_COSTOS_xlsm[Producto y N°],_01_CODIGOS_Y_COSTOS_xlsm[FABRICA],"",0,1)</f>
        <v>MAXIFER</v>
      </c>
      <c r="G1856" s="13">
        <f>LISTAS[[#This Row],[Precio]]*(1-0.46)*(1-IF($C$3520="",0,$C$3520))</f>
        <v>106.97265</v>
      </c>
      <c r="H1856" s="1">
        <f>+_xlfn.XLOOKUP(LISTAS[[#This Row],[ID]],_01_CODIGOS_Y_COSTOS_xlsm[Producto y N°],_01_CODIGOS_Y_COSTOS_xlsm[COSTO],0,0,1)</f>
        <v>0</v>
      </c>
      <c r="I1856" s="115">
        <f>+IFERROR(LISTAS[[#This Row],[VENTA NETA]]/LISTAS[[#This Row],[COSTO]]-1,0)</f>
        <v>0</v>
      </c>
      <c r="J1856" s="33" t="str">
        <f>IFERROR(VLOOKUP(LISTAS[[#This Row],[ID]],_01_CODIGOS_Y_COSTOS_xlsm[[Producto y N°]:[CODIGO]],2,0),"")</f>
        <v>(1/4) 4</v>
      </c>
      <c r="M1856" s="22">
        <v>0</v>
      </c>
      <c r="N1856" s="23">
        <f>+LISTAS[[#This Row],[Precio]]+(LISTAS[[#This Row],[Precio]]*M1856)</f>
        <v>264.13</v>
      </c>
      <c r="O1856" s="24">
        <f t="shared" si="44"/>
        <v>106.97265</v>
      </c>
      <c r="Q1856" s="21" t="str">
        <f>IFERROR(O1856/LISTAS[[#This Row],[COSTO]]-1,"")</f>
        <v/>
      </c>
      <c r="R1856" t="str">
        <f>+LISTAS[[#This Row],[ID]]</f>
        <v>ARANDELAS DE GOMA LINEA PESADA(1/4) 4</v>
      </c>
      <c r="T1856" s="29"/>
      <c r="U1856" s="25">
        <f>LISTAS[[#This Row],[COSTO]]+(LISTAS[[#This Row],[COSTO]]*T1856)</f>
        <v>0</v>
      </c>
      <c r="V1856" s="30">
        <f>IF(T1856="",0,U1856/LISTAS[[#This Row],[VENTA NETA]]-1)</f>
        <v>0</v>
      </c>
      <c r="X1856" s="25">
        <v>0</v>
      </c>
      <c r="Y1856" s="31" t="str">
        <f>IFERROR(LISTAS[[#This Row],[COSTO]]/X1856-1,"")</f>
        <v/>
      </c>
    </row>
    <row r="1857" spans="1:25" x14ac:dyDescent="0.2">
      <c r="A1857" s="6" t="s">
        <v>4837</v>
      </c>
      <c r="B1857" t="s">
        <v>2914</v>
      </c>
      <c r="C1857" t="s">
        <v>4822</v>
      </c>
      <c r="D1857" t="s">
        <v>2916</v>
      </c>
      <c r="E1857" s="2">
        <v>264.13</v>
      </c>
      <c r="F1857" s="6" t="str">
        <f>+_xlfn.XLOOKUP(LISTAS[[#This Row],[ID]],_01_CODIGOS_Y_COSTOS_xlsm[Producto y N°],_01_CODIGOS_Y_COSTOS_xlsm[FABRICA],"",0,1)</f>
        <v>MAXIFER</v>
      </c>
      <c r="G1857" s="13">
        <f>LISTAS[[#This Row],[Precio]]*(1-0.46)*(1-IF($C$3520="",0,$C$3520))</f>
        <v>106.97265</v>
      </c>
      <c r="H1857" s="1">
        <f>+_xlfn.XLOOKUP(LISTAS[[#This Row],[ID]],_01_CODIGOS_Y_COSTOS_xlsm[Producto y N°],_01_CODIGOS_Y_COSTOS_xlsm[COSTO],0,0,1)</f>
        <v>0</v>
      </c>
      <c r="I1857" s="115">
        <f>+IFERROR(LISTAS[[#This Row],[VENTA NETA]]/LISTAS[[#This Row],[COSTO]]-1,0)</f>
        <v>0</v>
      </c>
      <c r="J1857" s="33" t="str">
        <f>IFERROR(VLOOKUP(LISTAS[[#This Row],[ID]],_01_CODIGOS_Y_COSTOS_xlsm[[Producto y N°]:[CODIGO]],2,0),"")</f>
        <v>(5/16) 4</v>
      </c>
      <c r="M1857" s="22">
        <v>0</v>
      </c>
      <c r="N1857" s="23">
        <f>+LISTAS[[#This Row],[Precio]]+(LISTAS[[#This Row],[Precio]]*M1857)</f>
        <v>264.13</v>
      </c>
      <c r="O1857" s="24">
        <f t="shared" si="44"/>
        <v>106.97265</v>
      </c>
      <c r="Q1857" s="21" t="str">
        <f>IFERROR(O1857/LISTAS[[#This Row],[COSTO]]-1,"")</f>
        <v/>
      </c>
      <c r="R1857" t="str">
        <f>+LISTAS[[#This Row],[ID]]</f>
        <v>ARANDELAS DE GOMA LINEA PESADA(5/16) 4</v>
      </c>
      <c r="T1857" s="29"/>
      <c r="U1857" s="25">
        <f>LISTAS[[#This Row],[COSTO]]+(LISTAS[[#This Row],[COSTO]]*T1857)</f>
        <v>0</v>
      </c>
      <c r="V1857" s="30">
        <f>IF(T1857="",0,U1857/LISTAS[[#This Row],[VENTA NETA]]-1)</f>
        <v>0</v>
      </c>
      <c r="X1857" s="25">
        <v>0</v>
      </c>
      <c r="Y1857" s="31" t="str">
        <f>IFERROR(LISTAS[[#This Row],[COSTO]]/X1857-1,"")</f>
        <v/>
      </c>
    </row>
    <row r="1858" spans="1:25" x14ac:dyDescent="0.2">
      <c r="A1858" s="6" t="s">
        <v>4839</v>
      </c>
      <c r="B1858" t="s">
        <v>2914</v>
      </c>
      <c r="C1858" t="s">
        <v>4823</v>
      </c>
      <c r="D1858" t="s">
        <v>2916</v>
      </c>
      <c r="E1858" s="2">
        <v>331.99</v>
      </c>
      <c r="F1858" s="6" t="str">
        <f>+_xlfn.XLOOKUP(LISTAS[[#This Row],[ID]],_01_CODIGOS_Y_COSTOS_xlsm[Producto y N°],_01_CODIGOS_Y_COSTOS_xlsm[FABRICA],"",0,1)</f>
        <v>MAXIFER</v>
      </c>
      <c r="G1858" s="13">
        <f>LISTAS[[#This Row],[Precio]]*(1-0.46)*(1-IF($C$3520="",0,$C$3520))</f>
        <v>134.45595000000003</v>
      </c>
      <c r="H1858" s="1">
        <f>+_xlfn.XLOOKUP(LISTAS[[#This Row],[ID]],_01_CODIGOS_Y_COSTOS_xlsm[Producto y N°],_01_CODIGOS_Y_COSTOS_xlsm[COSTO],0,0,1)</f>
        <v>0</v>
      </c>
      <c r="I1858" s="115">
        <f>+IFERROR(LISTAS[[#This Row],[VENTA NETA]]/LISTAS[[#This Row],[COSTO]]-1,0)</f>
        <v>0</v>
      </c>
      <c r="J1858" s="33" t="str">
        <f>IFERROR(VLOOKUP(LISTAS[[#This Row],[ID]],_01_CODIGOS_Y_COSTOS_xlsm[[Producto y N°]:[CODIGO]],2,0),"")</f>
        <v>(3/8) 4</v>
      </c>
      <c r="M1858" s="22">
        <v>0</v>
      </c>
      <c r="N1858" s="23">
        <f>+LISTAS[[#This Row],[Precio]]+(LISTAS[[#This Row],[Precio]]*M1858)</f>
        <v>331.99</v>
      </c>
      <c r="O1858" s="24">
        <f t="shared" si="44"/>
        <v>134.45595000000003</v>
      </c>
      <c r="Q1858" s="21" t="str">
        <f>IFERROR(O1858/LISTAS[[#This Row],[COSTO]]-1,"")</f>
        <v/>
      </c>
      <c r="R1858" t="str">
        <f>+LISTAS[[#This Row],[ID]]</f>
        <v>ARANDELAS DE GOMA LINEA PESADA(3/8) 4</v>
      </c>
      <c r="T1858" s="29"/>
      <c r="U1858" s="25">
        <f>LISTAS[[#This Row],[COSTO]]+(LISTAS[[#This Row],[COSTO]]*T1858)</f>
        <v>0</v>
      </c>
      <c r="V1858" s="30">
        <f>IF(T1858="",0,U1858/LISTAS[[#This Row],[VENTA NETA]]-1)</f>
        <v>0</v>
      </c>
      <c r="X1858" s="25">
        <v>0</v>
      </c>
      <c r="Y1858" s="31" t="str">
        <f>IFERROR(LISTAS[[#This Row],[COSTO]]/X1858-1,"")</f>
        <v/>
      </c>
    </row>
    <row r="1859" spans="1:25" x14ac:dyDescent="0.2">
      <c r="A1859" s="6" t="s">
        <v>4841</v>
      </c>
      <c r="B1859" t="s">
        <v>2914</v>
      </c>
      <c r="C1859" t="s">
        <v>4824</v>
      </c>
      <c r="D1859" t="s">
        <v>2916</v>
      </c>
      <c r="E1859" s="2">
        <v>331.99</v>
      </c>
      <c r="F1859" s="6" t="str">
        <f>+_xlfn.XLOOKUP(LISTAS[[#This Row],[ID]],_01_CODIGOS_Y_COSTOS_xlsm[Producto y N°],_01_CODIGOS_Y_COSTOS_xlsm[FABRICA],"",0,1)</f>
        <v>MAXIFER</v>
      </c>
      <c r="G1859" s="13">
        <f>LISTAS[[#This Row],[Precio]]*(1-0.46)*(1-IF($C$3520="",0,$C$3520))</f>
        <v>134.45595000000003</v>
      </c>
      <c r="H1859" s="1">
        <f>+_xlfn.XLOOKUP(LISTAS[[#This Row],[ID]],_01_CODIGOS_Y_COSTOS_xlsm[Producto y N°],_01_CODIGOS_Y_COSTOS_xlsm[COSTO],0,0,1)</f>
        <v>0</v>
      </c>
      <c r="I1859" s="115">
        <f>+IFERROR(LISTAS[[#This Row],[VENTA NETA]]/LISTAS[[#This Row],[COSTO]]-1,0)</f>
        <v>0</v>
      </c>
      <c r="J1859" s="33" t="str">
        <f>IFERROR(VLOOKUP(LISTAS[[#This Row],[ID]],_01_CODIGOS_Y_COSTOS_xlsm[[Producto y N°]:[CODIGO]],2,0),"")</f>
        <v>(7/16) 4</v>
      </c>
      <c r="M1859" s="22">
        <v>0</v>
      </c>
      <c r="N1859" s="23">
        <f>+LISTAS[[#This Row],[Precio]]+(LISTAS[[#This Row],[Precio]]*M1859)</f>
        <v>331.99</v>
      </c>
      <c r="O1859" s="24">
        <f t="shared" si="44"/>
        <v>134.45595000000003</v>
      </c>
      <c r="Q1859" s="21" t="str">
        <f>IFERROR(O1859/LISTAS[[#This Row],[COSTO]]-1,"")</f>
        <v/>
      </c>
      <c r="R1859" t="str">
        <f>+LISTAS[[#This Row],[ID]]</f>
        <v>ARANDELAS DE GOMA LINEA PESADA(7/16) 4</v>
      </c>
      <c r="T1859" s="29"/>
      <c r="U1859" s="25">
        <f>LISTAS[[#This Row],[COSTO]]+(LISTAS[[#This Row],[COSTO]]*T1859)</f>
        <v>0</v>
      </c>
      <c r="V1859" s="30">
        <f>IF(T1859="",0,U1859/LISTAS[[#This Row],[VENTA NETA]]-1)</f>
        <v>0</v>
      </c>
      <c r="X1859" s="25">
        <v>0</v>
      </c>
      <c r="Y1859" s="31" t="str">
        <f>IFERROR(LISTAS[[#This Row],[COSTO]]/X1859-1,"")</f>
        <v/>
      </c>
    </row>
    <row r="1860" spans="1:25" x14ac:dyDescent="0.2">
      <c r="A1860" s="6" t="s">
        <v>4843</v>
      </c>
      <c r="B1860" t="s">
        <v>2914</v>
      </c>
      <c r="C1860" t="s">
        <v>4825</v>
      </c>
      <c r="D1860" t="s">
        <v>2916</v>
      </c>
      <c r="E1860" s="2">
        <v>371.66</v>
      </c>
      <c r="F1860" s="6" t="str">
        <f>+_xlfn.XLOOKUP(LISTAS[[#This Row],[ID]],_01_CODIGOS_Y_COSTOS_xlsm[Producto y N°],_01_CODIGOS_Y_COSTOS_xlsm[FABRICA],"",0,1)</f>
        <v>MAXIFER</v>
      </c>
      <c r="G1860" s="13">
        <f>LISTAS[[#This Row],[Precio]]*(1-0.46)*(1-IF($C$3520="",0,$C$3520))</f>
        <v>150.52230000000003</v>
      </c>
      <c r="H1860" s="1">
        <f>+_xlfn.XLOOKUP(LISTAS[[#This Row],[ID]],_01_CODIGOS_Y_COSTOS_xlsm[Producto y N°],_01_CODIGOS_Y_COSTOS_xlsm[COSTO],0,0,1)</f>
        <v>0</v>
      </c>
      <c r="I1860" s="115">
        <f>+IFERROR(LISTAS[[#This Row],[VENTA NETA]]/LISTAS[[#This Row],[COSTO]]-1,0)</f>
        <v>0</v>
      </c>
      <c r="J1860" s="33" t="str">
        <f>IFERROR(VLOOKUP(LISTAS[[#This Row],[ID]],_01_CODIGOS_Y_COSTOS_xlsm[[Producto y N°]:[CODIGO]],2,0),"")</f>
        <v>(1/2) 4</v>
      </c>
      <c r="M1860" s="22">
        <v>0</v>
      </c>
      <c r="N1860" s="23">
        <f>+LISTAS[[#This Row],[Precio]]+(LISTAS[[#This Row],[Precio]]*M1860)</f>
        <v>371.66</v>
      </c>
      <c r="O1860" s="24">
        <f t="shared" si="44"/>
        <v>150.52230000000003</v>
      </c>
      <c r="Q1860" s="21" t="str">
        <f>IFERROR(O1860/LISTAS[[#This Row],[COSTO]]-1,"")</f>
        <v/>
      </c>
      <c r="R1860" t="str">
        <f>+LISTAS[[#This Row],[ID]]</f>
        <v>ARANDELAS DE GOMA LINEA PESADA(1/2) 4</v>
      </c>
      <c r="T1860" s="29"/>
      <c r="U1860" s="25">
        <f>LISTAS[[#This Row],[COSTO]]+(LISTAS[[#This Row],[COSTO]]*T1860)</f>
        <v>0</v>
      </c>
      <c r="V1860" s="30">
        <f>IF(T1860="",0,U1860/LISTAS[[#This Row],[VENTA NETA]]-1)</f>
        <v>0</v>
      </c>
      <c r="X1860" s="25">
        <v>0</v>
      </c>
      <c r="Y1860" s="31" t="str">
        <f>IFERROR(LISTAS[[#This Row],[COSTO]]/X1860-1,"")</f>
        <v/>
      </c>
    </row>
    <row r="1861" spans="1:25" x14ac:dyDescent="0.2">
      <c r="A1861" s="6" t="s">
        <v>4838</v>
      </c>
      <c r="B1861" t="s">
        <v>2914</v>
      </c>
      <c r="C1861" t="s">
        <v>4726</v>
      </c>
      <c r="D1861" t="s">
        <v>2916</v>
      </c>
      <c r="E1861" s="2">
        <v>903.06</v>
      </c>
      <c r="F1861" s="6" t="str">
        <f>+_xlfn.XLOOKUP(LISTAS[[#This Row],[ID]],_01_CODIGOS_Y_COSTOS_xlsm[Producto y N°],_01_CODIGOS_Y_COSTOS_xlsm[FABRICA],"",0,1)</f>
        <v>MAXIFER</v>
      </c>
      <c r="G1861" s="13">
        <f>LISTAS[[#This Row],[Precio]]*(1-0.46)*(1-IF($C$3520="",0,$C$3520))</f>
        <v>365.73930000000001</v>
      </c>
      <c r="H1861" s="1">
        <f>+_xlfn.XLOOKUP(LISTAS[[#This Row],[ID]],_01_CODIGOS_Y_COSTOS_xlsm[Producto y N°],_01_CODIGOS_Y_COSTOS_xlsm[COSTO],0,0,1)</f>
        <v>0</v>
      </c>
      <c r="I1861" s="115">
        <f>+IFERROR(LISTAS[[#This Row],[VENTA NETA]]/LISTAS[[#This Row],[COSTO]]-1,0)</f>
        <v>0</v>
      </c>
      <c r="J1861" s="33" t="str">
        <f>IFERROR(VLOOKUP(LISTAS[[#This Row],[ID]],_01_CODIGOS_Y_COSTOS_xlsm[[Producto y N°]:[CODIGO]],2,0),"")</f>
        <v>8 x 60 (5/16) 4</v>
      </c>
      <c r="M1861" s="22">
        <v>0</v>
      </c>
      <c r="N1861" s="23">
        <f>+LISTAS[[#This Row],[Precio]]+(LISTAS[[#This Row],[Precio]]*M1861)</f>
        <v>903.06</v>
      </c>
      <c r="O1861" s="24">
        <f t="shared" si="44"/>
        <v>365.73930000000001</v>
      </c>
      <c r="Q1861" s="21" t="str">
        <f>IFERROR(O1861/LISTAS[[#This Row],[COSTO]]-1,"")</f>
        <v/>
      </c>
      <c r="R1861" t="str">
        <f>+LISTAS[[#This Row],[ID]]</f>
        <v>ARANDELAS DE GOMA LINEA PESADA8 x 60 (5/16) 4</v>
      </c>
      <c r="T1861" s="29"/>
      <c r="U1861" s="25">
        <f>LISTAS[[#This Row],[COSTO]]+(LISTAS[[#This Row],[COSTO]]*T1861)</f>
        <v>0</v>
      </c>
      <c r="V1861" s="30">
        <f>IF(T1861="",0,U1861/LISTAS[[#This Row],[VENTA NETA]]-1)</f>
        <v>0</v>
      </c>
      <c r="X1861" s="25">
        <v>0</v>
      </c>
      <c r="Y1861" s="31" t="str">
        <f>IFERROR(LISTAS[[#This Row],[COSTO]]/X1861-1,"")</f>
        <v/>
      </c>
    </row>
    <row r="1862" spans="1:25" x14ac:dyDescent="0.2">
      <c r="A1862" s="6" t="s">
        <v>4840</v>
      </c>
      <c r="B1862" t="s">
        <v>2914</v>
      </c>
      <c r="C1862" t="s">
        <v>4727</v>
      </c>
      <c r="D1862" t="s">
        <v>2916</v>
      </c>
      <c r="E1862" s="2">
        <v>903.06</v>
      </c>
      <c r="F1862" s="6" t="str">
        <f>+_xlfn.XLOOKUP(LISTAS[[#This Row],[ID]],_01_CODIGOS_Y_COSTOS_xlsm[Producto y N°],_01_CODIGOS_Y_COSTOS_xlsm[FABRICA],"",0,1)</f>
        <v>MAXIFER</v>
      </c>
      <c r="G1862" s="13">
        <f>LISTAS[[#This Row],[Precio]]*(1-0.46)*(1-IF($C$3520="",0,$C$3520))</f>
        <v>365.73930000000001</v>
      </c>
      <c r="H1862" s="1">
        <f>+_xlfn.XLOOKUP(LISTAS[[#This Row],[ID]],_01_CODIGOS_Y_COSTOS_xlsm[Producto y N°],_01_CODIGOS_Y_COSTOS_xlsm[COSTO],0,0,1)</f>
        <v>0</v>
      </c>
      <c r="I1862" s="115">
        <f>+IFERROR(LISTAS[[#This Row],[VENTA NETA]]/LISTAS[[#This Row],[COSTO]]-1,0)</f>
        <v>0</v>
      </c>
      <c r="J1862" s="33" t="str">
        <f>IFERROR(VLOOKUP(LISTAS[[#This Row],[ID]],_01_CODIGOS_Y_COSTOS_xlsm[[Producto y N°]:[CODIGO]],2,0),"")</f>
        <v>10 x 60 (3/8) 4</v>
      </c>
      <c r="M1862" s="22">
        <v>0</v>
      </c>
      <c r="N1862" s="23">
        <f>+LISTAS[[#This Row],[Precio]]+(LISTAS[[#This Row],[Precio]]*M1862)</f>
        <v>903.06</v>
      </c>
      <c r="O1862" s="24">
        <f t="shared" si="44"/>
        <v>365.73930000000001</v>
      </c>
      <c r="Q1862" s="21" t="str">
        <f>IFERROR(O1862/LISTAS[[#This Row],[COSTO]]-1,"")</f>
        <v/>
      </c>
      <c r="R1862" t="str">
        <f>+LISTAS[[#This Row],[ID]]</f>
        <v>ARANDELAS DE GOMA LINEA PESADA10 x 60 (3/8) 4</v>
      </c>
      <c r="T1862" s="29"/>
      <c r="U1862" s="25">
        <f>LISTAS[[#This Row],[COSTO]]+(LISTAS[[#This Row],[COSTO]]*T1862)</f>
        <v>0</v>
      </c>
      <c r="V1862" s="30">
        <f>IF(T1862="",0,U1862/LISTAS[[#This Row],[VENTA NETA]]-1)</f>
        <v>0</v>
      </c>
      <c r="X1862" s="25">
        <v>0</v>
      </c>
      <c r="Y1862" s="31" t="str">
        <f>IFERROR(LISTAS[[#This Row],[COSTO]]/X1862-1,"")</f>
        <v/>
      </c>
    </row>
    <row r="1863" spans="1:25" x14ac:dyDescent="0.2">
      <c r="A1863" s="6" t="s">
        <v>4842</v>
      </c>
      <c r="B1863" t="s">
        <v>2914</v>
      </c>
      <c r="C1863" t="s">
        <v>4728</v>
      </c>
      <c r="D1863" t="s">
        <v>2916</v>
      </c>
      <c r="E1863" s="2">
        <v>903.06</v>
      </c>
      <c r="F1863" s="6" t="str">
        <f>+_xlfn.XLOOKUP(LISTAS[[#This Row],[ID]],_01_CODIGOS_Y_COSTOS_xlsm[Producto y N°],_01_CODIGOS_Y_COSTOS_xlsm[FABRICA],"",0,1)</f>
        <v>MAXIFER</v>
      </c>
      <c r="G1863" s="13">
        <f>LISTAS[[#This Row],[Precio]]*(1-0.46)*(1-IF($C$3520="",0,$C$3520))</f>
        <v>365.73930000000001</v>
      </c>
      <c r="H1863" s="1">
        <f>+_xlfn.XLOOKUP(LISTAS[[#This Row],[ID]],_01_CODIGOS_Y_COSTOS_xlsm[Producto y N°],_01_CODIGOS_Y_COSTOS_xlsm[COSTO],0,0,1)</f>
        <v>0</v>
      </c>
      <c r="I1863" s="115">
        <f>+IFERROR(LISTAS[[#This Row],[VENTA NETA]]/LISTAS[[#This Row],[COSTO]]-1,0)</f>
        <v>0</v>
      </c>
      <c r="J1863" s="33" t="str">
        <f>IFERROR(VLOOKUP(LISTAS[[#This Row],[ID]],_01_CODIGOS_Y_COSTOS_xlsm[[Producto y N°]:[CODIGO]],2,0),"")</f>
        <v>11,5 x 60 (7/16) 4</v>
      </c>
      <c r="M1863" s="22">
        <v>0</v>
      </c>
      <c r="N1863" s="23">
        <f>+LISTAS[[#This Row],[Precio]]+(LISTAS[[#This Row],[Precio]]*M1863)</f>
        <v>903.06</v>
      </c>
      <c r="O1863" s="24">
        <f t="shared" si="44"/>
        <v>365.73930000000001</v>
      </c>
      <c r="Q1863" s="21" t="str">
        <f>IFERROR(O1863/LISTAS[[#This Row],[COSTO]]-1,"")</f>
        <v/>
      </c>
      <c r="R1863" t="str">
        <f>+LISTAS[[#This Row],[ID]]</f>
        <v>ARANDELAS DE GOMA LINEA PESADA11,5 x 60 (7/16) 4</v>
      </c>
      <c r="T1863" s="29"/>
      <c r="U1863" s="25">
        <f>LISTAS[[#This Row],[COSTO]]+(LISTAS[[#This Row],[COSTO]]*T1863)</f>
        <v>0</v>
      </c>
      <c r="V1863" s="30">
        <f>IF(T1863="",0,U1863/LISTAS[[#This Row],[VENTA NETA]]-1)</f>
        <v>0</v>
      </c>
      <c r="X1863" s="25">
        <v>0</v>
      </c>
      <c r="Y1863" s="31" t="str">
        <f>IFERROR(LISTAS[[#This Row],[COSTO]]/X1863-1,"")</f>
        <v/>
      </c>
    </row>
    <row r="1864" spans="1:25" x14ac:dyDescent="0.2">
      <c r="A1864" s="6" t="s">
        <v>4844</v>
      </c>
      <c r="B1864" t="s">
        <v>2914</v>
      </c>
      <c r="C1864" t="s">
        <v>4729</v>
      </c>
      <c r="D1864" t="s">
        <v>2916</v>
      </c>
      <c r="E1864" s="2">
        <v>903.06</v>
      </c>
      <c r="F1864" s="6" t="str">
        <f>+_xlfn.XLOOKUP(LISTAS[[#This Row],[ID]],_01_CODIGOS_Y_COSTOS_xlsm[Producto y N°],_01_CODIGOS_Y_COSTOS_xlsm[FABRICA],"",0,1)</f>
        <v>MAXIFER</v>
      </c>
      <c r="G1864" s="13">
        <f>LISTAS[[#This Row],[Precio]]*(1-0.46)*(1-IF($C$3520="",0,$C$3520))</f>
        <v>365.73930000000001</v>
      </c>
      <c r="H1864" s="1">
        <f>+_xlfn.XLOOKUP(LISTAS[[#This Row],[ID]],_01_CODIGOS_Y_COSTOS_xlsm[Producto y N°],_01_CODIGOS_Y_COSTOS_xlsm[COSTO],0,0,1)</f>
        <v>0</v>
      </c>
      <c r="I1864" s="115">
        <f>+IFERROR(LISTAS[[#This Row],[VENTA NETA]]/LISTAS[[#This Row],[COSTO]]-1,0)</f>
        <v>0</v>
      </c>
      <c r="J1864" s="33" t="str">
        <f>IFERROR(VLOOKUP(LISTAS[[#This Row],[ID]],_01_CODIGOS_Y_COSTOS_xlsm[[Producto y N°]:[CODIGO]],2,0),"")</f>
        <v>14 x 60 (9/16) 4</v>
      </c>
      <c r="M1864" s="22">
        <v>0</v>
      </c>
      <c r="N1864" s="23">
        <f>+LISTAS[[#This Row],[Precio]]+(LISTAS[[#This Row],[Precio]]*M1864)</f>
        <v>903.06</v>
      </c>
      <c r="O1864" s="24">
        <f t="shared" si="44"/>
        <v>365.73930000000001</v>
      </c>
      <c r="Q1864" s="21" t="str">
        <f>IFERROR(O1864/LISTAS[[#This Row],[COSTO]]-1,"")</f>
        <v/>
      </c>
      <c r="R1864" t="str">
        <f>+LISTAS[[#This Row],[ID]]</f>
        <v>ARANDELAS DE GOMA LINEA PESADA14 x 60 (9/16) 4</v>
      </c>
      <c r="T1864" s="29"/>
      <c r="U1864" s="25">
        <f>LISTAS[[#This Row],[COSTO]]+(LISTAS[[#This Row],[COSTO]]*T1864)</f>
        <v>0</v>
      </c>
      <c r="V1864" s="30">
        <f>IF(T1864="",0,U1864/LISTAS[[#This Row],[VENTA NETA]]-1)</f>
        <v>0</v>
      </c>
      <c r="X1864" s="25">
        <v>0</v>
      </c>
      <c r="Y1864" s="31" t="str">
        <f>IFERROR(LISTAS[[#This Row],[COSTO]]/X1864-1,"")</f>
        <v/>
      </c>
    </row>
    <row r="1865" spans="1:25" x14ac:dyDescent="0.2">
      <c r="A1865" s="6" t="s">
        <v>4845</v>
      </c>
      <c r="B1865" t="s">
        <v>2914</v>
      </c>
      <c r="C1865" t="s">
        <v>4730</v>
      </c>
      <c r="D1865" t="s">
        <v>2916</v>
      </c>
      <c r="E1865" s="2">
        <v>903.06</v>
      </c>
      <c r="F1865" s="6" t="str">
        <f>+_xlfn.XLOOKUP(LISTAS[[#This Row],[ID]],_01_CODIGOS_Y_COSTOS_xlsm[Producto y N°],_01_CODIGOS_Y_COSTOS_xlsm[FABRICA],"",0,1)</f>
        <v>MAXIFER</v>
      </c>
      <c r="G1865" s="13">
        <f>LISTAS[[#This Row],[Precio]]*(1-0.46)*(1-IF($C$3520="",0,$C$3520))</f>
        <v>365.73930000000001</v>
      </c>
      <c r="H1865" s="1">
        <f>+_xlfn.XLOOKUP(LISTAS[[#This Row],[ID]],_01_CODIGOS_Y_COSTOS_xlsm[Producto y N°],_01_CODIGOS_Y_COSTOS_xlsm[COSTO],0,0,1)</f>
        <v>0</v>
      </c>
      <c r="I1865" s="115">
        <f>+IFERROR(LISTAS[[#This Row],[VENTA NETA]]/LISTAS[[#This Row],[COSTO]]-1,0)</f>
        <v>0</v>
      </c>
      <c r="J1865" s="33" t="str">
        <f>IFERROR(VLOOKUP(LISTAS[[#This Row],[ID]],_01_CODIGOS_Y_COSTOS_xlsm[[Producto y N°]:[CODIGO]],2,0),"")</f>
        <v>16 x 60 (5/8) 4</v>
      </c>
      <c r="M1865" s="22">
        <v>0</v>
      </c>
      <c r="N1865" s="23">
        <f>+LISTAS[[#This Row],[Precio]]+(LISTAS[[#This Row],[Precio]]*M1865)</f>
        <v>903.06</v>
      </c>
      <c r="O1865" s="24">
        <f t="shared" si="44"/>
        <v>365.73930000000001</v>
      </c>
      <c r="Q1865" s="21" t="str">
        <f>IFERROR(O1865/LISTAS[[#This Row],[COSTO]]-1,"")</f>
        <v/>
      </c>
      <c r="R1865" t="str">
        <f>+LISTAS[[#This Row],[ID]]</f>
        <v>ARANDELAS DE GOMA LINEA PESADA16 x 60 (5/8) 4</v>
      </c>
      <c r="T1865" s="29"/>
      <c r="U1865" s="25">
        <f>LISTAS[[#This Row],[COSTO]]+(LISTAS[[#This Row],[COSTO]]*T1865)</f>
        <v>0</v>
      </c>
      <c r="V1865" s="30">
        <f>IF(T1865="",0,U1865/LISTAS[[#This Row],[VENTA NETA]]-1)</f>
        <v>0</v>
      </c>
      <c r="X1865" s="25">
        <v>0</v>
      </c>
      <c r="Y1865" s="31" t="str">
        <f>IFERROR(LISTAS[[#This Row],[COSTO]]/X1865-1,"")</f>
        <v/>
      </c>
    </row>
    <row r="1866" spans="1:25" x14ac:dyDescent="0.2">
      <c r="A1866" s="6" t="s">
        <v>4846</v>
      </c>
      <c r="B1866" t="s">
        <v>2914</v>
      </c>
      <c r="C1866" t="s">
        <v>4731</v>
      </c>
      <c r="D1866" t="s">
        <v>2916</v>
      </c>
      <c r="E1866" s="2">
        <v>903.06</v>
      </c>
      <c r="F1866" s="6" t="str">
        <f>+_xlfn.XLOOKUP(LISTAS[[#This Row],[ID]],_01_CODIGOS_Y_COSTOS_xlsm[Producto y N°],_01_CODIGOS_Y_COSTOS_xlsm[FABRICA],"",0,1)</f>
        <v>MAXIFER</v>
      </c>
      <c r="G1866" s="13">
        <f>LISTAS[[#This Row],[Precio]]*(1-0.46)*(1-IF($C$3520="",0,$C$3520))</f>
        <v>365.73930000000001</v>
      </c>
      <c r="H1866" s="1">
        <f>+_xlfn.XLOOKUP(LISTAS[[#This Row],[ID]],_01_CODIGOS_Y_COSTOS_xlsm[Producto y N°],_01_CODIGOS_Y_COSTOS_xlsm[COSTO],0,0,1)</f>
        <v>0</v>
      </c>
      <c r="I1866" s="115">
        <f>+IFERROR(LISTAS[[#This Row],[VENTA NETA]]/LISTAS[[#This Row],[COSTO]]-1,0)</f>
        <v>0</v>
      </c>
      <c r="J1866" s="33" t="str">
        <f>IFERROR(VLOOKUP(LISTAS[[#This Row],[ID]],_01_CODIGOS_Y_COSTOS_xlsm[[Producto y N°]:[CODIGO]],2,0),"")</f>
        <v>18 x 60 4</v>
      </c>
      <c r="M1866" s="22">
        <v>0</v>
      </c>
      <c r="N1866" s="23">
        <f>+LISTAS[[#This Row],[Precio]]+(LISTAS[[#This Row],[Precio]]*M1866)</f>
        <v>903.06</v>
      </c>
      <c r="O1866" s="24">
        <f t="shared" si="44"/>
        <v>365.73930000000001</v>
      </c>
      <c r="Q1866" s="21" t="str">
        <f>IFERROR(O1866/LISTAS[[#This Row],[COSTO]]-1,"")</f>
        <v/>
      </c>
      <c r="R1866" t="str">
        <f>+LISTAS[[#This Row],[ID]]</f>
        <v>ARANDELAS DE GOMA LINEA PESADA18 x 60 4</v>
      </c>
      <c r="T1866" s="29"/>
      <c r="U1866" s="25">
        <f>LISTAS[[#This Row],[COSTO]]+(LISTAS[[#This Row],[COSTO]]*T1866)</f>
        <v>0</v>
      </c>
      <c r="V1866" s="30">
        <f>IF(T1866="",0,U1866/LISTAS[[#This Row],[VENTA NETA]]-1)</f>
        <v>0</v>
      </c>
      <c r="X1866" s="25">
        <v>0</v>
      </c>
      <c r="Y1866" s="31" t="str">
        <f>IFERROR(LISTAS[[#This Row],[COSTO]]/X1866-1,"")</f>
        <v/>
      </c>
    </row>
    <row r="1867" spans="1:25" x14ac:dyDescent="0.2">
      <c r="A1867" s="6" t="s">
        <v>4847</v>
      </c>
      <c r="B1867" t="s">
        <v>2914</v>
      </c>
      <c r="C1867" t="s">
        <v>4732</v>
      </c>
      <c r="D1867" t="s">
        <v>2916</v>
      </c>
      <c r="E1867" s="2">
        <v>903.06</v>
      </c>
      <c r="F1867" s="6" t="str">
        <f>+_xlfn.XLOOKUP(LISTAS[[#This Row],[ID]],_01_CODIGOS_Y_COSTOS_xlsm[Producto y N°],_01_CODIGOS_Y_COSTOS_xlsm[FABRICA],"",0,1)</f>
        <v>MAXIFER</v>
      </c>
      <c r="G1867" s="13">
        <f>LISTAS[[#This Row],[Precio]]*(1-0.46)*(1-IF($C$3520="",0,$C$3520))</f>
        <v>365.73930000000001</v>
      </c>
      <c r="H1867" s="1">
        <f>+_xlfn.XLOOKUP(LISTAS[[#This Row],[ID]],_01_CODIGOS_Y_COSTOS_xlsm[Producto y N°],_01_CODIGOS_Y_COSTOS_xlsm[COSTO],0,0,1)</f>
        <v>0</v>
      </c>
      <c r="I1867" s="115">
        <f>+IFERROR(LISTAS[[#This Row],[VENTA NETA]]/LISTAS[[#This Row],[COSTO]]-1,0)</f>
        <v>0</v>
      </c>
      <c r="J1867" s="33" t="str">
        <f>IFERROR(VLOOKUP(LISTAS[[#This Row],[ID]],_01_CODIGOS_Y_COSTOS_xlsm[[Producto y N°]:[CODIGO]],2,0),"")</f>
        <v>20 x 60 (3/4) 4</v>
      </c>
      <c r="M1867" s="22">
        <v>0</v>
      </c>
      <c r="N1867" s="23">
        <f>+LISTAS[[#This Row],[Precio]]+(LISTAS[[#This Row],[Precio]]*M1867)</f>
        <v>903.06</v>
      </c>
      <c r="O1867" s="24">
        <f t="shared" si="44"/>
        <v>365.73930000000001</v>
      </c>
      <c r="Q1867" s="21" t="str">
        <f>IFERROR(O1867/LISTAS[[#This Row],[COSTO]]-1,"")</f>
        <v/>
      </c>
      <c r="R1867" t="str">
        <f>+LISTAS[[#This Row],[ID]]</f>
        <v>ARANDELAS DE GOMA LINEA PESADA20 x 60 (3/4) 4</v>
      </c>
      <c r="T1867" s="29"/>
      <c r="U1867" s="25">
        <f>LISTAS[[#This Row],[COSTO]]+(LISTAS[[#This Row],[COSTO]]*T1867)</f>
        <v>0</v>
      </c>
      <c r="V1867" s="30">
        <f>IF(T1867="",0,U1867/LISTAS[[#This Row],[VENTA NETA]]-1)</f>
        <v>0</v>
      </c>
      <c r="X1867" s="25">
        <v>0</v>
      </c>
      <c r="Y1867" s="31" t="str">
        <f>IFERROR(LISTAS[[#This Row],[COSTO]]/X1867-1,"")</f>
        <v/>
      </c>
    </row>
    <row r="1868" spans="1:25" x14ac:dyDescent="0.2">
      <c r="A1868" s="6" t="s">
        <v>4848</v>
      </c>
      <c r="B1868" t="s">
        <v>2914</v>
      </c>
      <c r="C1868" t="s">
        <v>4733</v>
      </c>
      <c r="D1868" t="s">
        <v>2916</v>
      </c>
      <c r="E1868" s="2">
        <v>903.06</v>
      </c>
      <c r="F1868" s="6" t="str">
        <f>+_xlfn.XLOOKUP(LISTAS[[#This Row],[ID]],_01_CODIGOS_Y_COSTOS_xlsm[Producto y N°],_01_CODIGOS_Y_COSTOS_xlsm[FABRICA],"",0,1)</f>
        <v>MAXIFER</v>
      </c>
      <c r="G1868" s="13">
        <f>LISTAS[[#This Row],[Precio]]*(1-0.46)*(1-IF($C$3520="",0,$C$3520))</f>
        <v>365.73930000000001</v>
      </c>
      <c r="H1868" s="1">
        <f>+_xlfn.XLOOKUP(LISTAS[[#This Row],[ID]],_01_CODIGOS_Y_COSTOS_xlsm[Producto y N°],_01_CODIGOS_Y_COSTOS_xlsm[COSTO],0,0,1)</f>
        <v>0</v>
      </c>
      <c r="I1868" s="115">
        <f>+IFERROR(LISTAS[[#This Row],[VENTA NETA]]/LISTAS[[#This Row],[COSTO]]-1,0)</f>
        <v>0</v>
      </c>
      <c r="J1868" s="33" t="str">
        <f>IFERROR(VLOOKUP(LISTAS[[#This Row],[ID]],_01_CODIGOS_Y_COSTOS_xlsm[[Producto y N°]:[CODIGO]],2,0),"")</f>
        <v>22 x 60 (7/8) 4</v>
      </c>
      <c r="M1868" s="22">
        <v>0</v>
      </c>
      <c r="N1868" s="23">
        <f>+LISTAS[[#This Row],[Precio]]+(LISTAS[[#This Row],[Precio]]*M1868)</f>
        <v>903.06</v>
      </c>
      <c r="O1868" s="24">
        <f t="shared" si="44"/>
        <v>365.73930000000001</v>
      </c>
      <c r="Q1868" s="21" t="str">
        <f>IFERROR(O1868/LISTAS[[#This Row],[COSTO]]-1,"")</f>
        <v/>
      </c>
      <c r="R1868" t="str">
        <f>+LISTAS[[#This Row],[ID]]</f>
        <v>ARANDELAS DE GOMA LINEA PESADA22 x 60 (7/8) 4</v>
      </c>
      <c r="T1868" s="29"/>
      <c r="U1868" s="25">
        <f>LISTAS[[#This Row],[COSTO]]+(LISTAS[[#This Row],[COSTO]]*T1868)</f>
        <v>0</v>
      </c>
      <c r="V1868" s="30">
        <f>IF(T1868="",0,U1868/LISTAS[[#This Row],[VENTA NETA]]-1)</f>
        <v>0</v>
      </c>
      <c r="X1868" s="25">
        <v>0</v>
      </c>
      <c r="Y1868" s="31" t="str">
        <f>IFERROR(LISTAS[[#This Row],[COSTO]]/X1868-1,"")</f>
        <v/>
      </c>
    </row>
    <row r="1869" spans="1:25" x14ac:dyDescent="0.2">
      <c r="A1869" s="6" t="s">
        <v>4849</v>
      </c>
      <c r="B1869" t="s">
        <v>2914</v>
      </c>
      <c r="C1869" t="s">
        <v>4734</v>
      </c>
      <c r="D1869" t="s">
        <v>2916</v>
      </c>
      <c r="E1869" s="2">
        <v>903.06</v>
      </c>
      <c r="F1869" s="6" t="str">
        <f>+_xlfn.XLOOKUP(LISTAS[[#This Row],[ID]],_01_CODIGOS_Y_COSTOS_xlsm[Producto y N°],_01_CODIGOS_Y_COSTOS_xlsm[FABRICA],"",0,1)</f>
        <v>MAXIFER</v>
      </c>
      <c r="G1869" s="13">
        <f>LISTAS[[#This Row],[Precio]]*(1-0.46)*(1-IF($C$3520="",0,$C$3520))</f>
        <v>365.73930000000001</v>
      </c>
      <c r="H1869" s="1">
        <f>+_xlfn.XLOOKUP(LISTAS[[#This Row],[ID]],_01_CODIGOS_Y_COSTOS_xlsm[Producto y N°],_01_CODIGOS_Y_COSTOS_xlsm[COSTO],0,0,1)</f>
        <v>0</v>
      </c>
      <c r="I1869" s="115">
        <f>+IFERROR(LISTAS[[#This Row],[VENTA NETA]]/LISTAS[[#This Row],[COSTO]]-1,0)</f>
        <v>0</v>
      </c>
      <c r="J1869" s="33" t="str">
        <f>IFERROR(VLOOKUP(LISTAS[[#This Row],[ID]],_01_CODIGOS_Y_COSTOS_xlsm[[Producto y N°]:[CODIGO]],2,0),"")</f>
        <v>24 x 60 4</v>
      </c>
      <c r="M1869" s="22">
        <v>0</v>
      </c>
      <c r="N1869" s="23">
        <f>+LISTAS[[#This Row],[Precio]]+(LISTAS[[#This Row],[Precio]]*M1869)</f>
        <v>903.06</v>
      </c>
      <c r="O1869" s="24">
        <f t="shared" si="44"/>
        <v>365.73930000000001</v>
      </c>
      <c r="Q1869" s="21" t="str">
        <f>IFERROR(O1869/LISTAS[[#This Row],[COSTO]]-1,"")</f>
        <v/>
      </c>
      <c r="R1869" t="str">
        <f>+LISTAS[[#This Row],[ID]]</f>
        <v>ARANDELAS DE GOMA LINEA PESADA24 x 60 4</v>
      </c>
      <c r="T1869" s="29"/>
      <c r="U1869" s="25">
        <f>LISTAS[[#This Row],[COSTO]]+(LISTAS[[#This Row],[COSTO]]*T1869)</f>
        <v>0</v>
      </c>
      <c r="V1869" s="30">
        <f>IF(T1869="",0,U1869/LISTAS[[#This Row],[VENTA NETA]]-1)</f>
        <v>0</v>
      </c>
      <c r="X1869" s="25">
        <v>0</v>
      </c>
      <c r="Y1869" s="31" t="str">
        <f>IFERROR(LISTAS[[#This Row],[COSTO]]/X1869-1,"")</f>
        <v/>
      </c>
    </row>
    <row r="1870" spans="1:25" x14ac:dyDescent="0.2">
      <c r="A1870" s="6" t="s">
        <v>4850</v>
      </c>
      <c r="B1870" t="s">
        <v>2914</v>
      </c>
      <c r="C1870" t="s">
        <v>4735</v>
      </c>
      <c r="D1870" t="s">
        <v>2916</v>
      </c>
      <c r="E1870" s="2">
        <v>903.06</v>
      </c>
      <c r="F1870" s="6" t="str">
        <f>+_xlfn.XLOOKUP(LISTAS[[#This Row],[ID]],_01_CODIGOS_Y_COSTOS_xlsm[Producto y N°],_01_CODIGOS_Y_COSTOS_xlsm[FABRICA],"",0,1)</f>
        <v>MAXIFER</v>
      </c>
      <c r="G1870" s="13">
        <f>LISTAS[[#This Row],[Precio]]*(1-0.46)*(1-IF($C$3520="",0,$C$3520))</f>
        <v>365.73930000000001</v>
      </c>
      <c r="H1870" s="1">
        <f>+_xlfn.XLOOKUP(LISTAS[[#This Row],[ID]],_01_CODIGOS_Y_COSTOS_xlsm[Producto y N°],_01_CODIGOS_Y_COSTOS_xlsm[COSTO],0,0,1)</f>
        <v>0</v>
      </c>
      <c r="I1870" s="115">
        <f>+IFERROR(LISTAS[[#This Row],[VENTA NETA]]/LISTAS[[#This Row],[COSTO]]-1,0)</f>
        <v>0</v>
      </c>
      <c r="J1870" s="33" t="str">
        <f>IFERROR(VLOOKUP(LISTAS[[#This Row],[ID]],_01_CODIGOS_Y_COSTOS_xlsm[[Producto y N°]:[CODIGO]],2,0),"")</f>
        <v>26 x 60 (1") 4</v>
      </c>
      <c r="M1870" s="22">
        <v>0</v>
      </c>
      <c r="N1870" s="23">
        <f>+LISTAS[[#This Row],[Precio]]+(LISTAS[[#This Row],[Precio]]*M1870)</f>
        <v>903.06</v>
      </c>
      <c r="O1870" s="24">
        <f t="shared" si="44"/>
        <v>365.73930000000001</v>
      </c>
      <c r="Q1870" s="21" t="str">
        <f>IFERROR(O1870/LISTAS[[#This Row],[COSTO]]-1,"")</f>
        <v/>
      </c>
      <c r="R1870" t="str">
        <f>+LISTAS[[#This Row],[ID]]</f>
        <v>ARANDELAS DE GOMA LINEA PESADA26 x 60 (1") 4</v>
      </c>
      <c r="T1870" s="29"/>
      <c r="U1870" s="25">
        <f>LISTAS[[#This Row],[COSTO]]+(LISTAS[[#This Row],[COSTO]]*T1870)</f>
        <v>0</v>
      </c>
      <c r="V1870" s="30">
        <f>IF(T1870="",0,U1870/LISTAS[[#This Row],[VENTA NETA]]-1)</f>
        <v>0</v>
      </c>
      <c r="X1870" s="25">
        <v>0</v>
      </c>
      <c r="Y1870" s="31" t="str">
        <f>IFERROR(LISTAS[[#This Row],[COSTO]]/X1870-1,"")</f>
        <v/>
      </c>
    </row>
    <row r="1871" spans="1:25" x14ac:dyDescent="0.2">
      <c r="A1871" s="6" t="s">
        <v>4851</v>
      </c>
      <c r="B1871" t="s">
        <v>2914</v>
      </c>
      <c r="C1871" t="s">
        <v>4736</v>
      </c>
      <c r="D1871" t="s">
        <v>2916</v>
      </c>
      <c r="E1871" s="2">
        <v>903.06</v>
      </c>
      <c r="F1871" s="6" t="str">
        <f>+_xlfn.XLOOKUP(LISTAS[[#This Row],[ID]],_01_CODIGOS_Y_COSTOS_xlsm[Producto y N°],_01_CODIGOS_Y_COSTOS_xlsm[FABRICA],"",0,1)</f>
        <v>MAXIFER</v>
      </c>
      <c r="G1871" s="13">
        <f>LISTAS[[#This Row],[Precio]]*(1-0.46)*(1-IF($C$3520="",0,$C$3520))</f>
        <v>365.73930000000001</v>
      </c>
      <c r="H1871" s="1">
        <f>+_xlfn.XLOOKUP(LISTAS[[#This Row],[ID]],_01_CODIGOS_Y_COSTOS_xlsm[Producto y N°],_01_CODIGOS_Y_COSTOS_xlsm[COSTO],0,0,1)</f>
        <v>0</v>
      </c>
      <c r="I1871" s="115">
        <f>+IFERROR(LISTAS[[#This Row],[VENTA NETA]]/LISTAS[[#This Row],[COSTO]]-1,0)</f>
        <v>0</v>
      </c>
      <c r="J1871" s="33" t="str">
        <f>IFERROR(VLOOKUP(LISTAS[[#This Row],[ID]],_01_CODIGOS_Y_COSTOS_xlsm[[Producto y N°]:[CODIGO]],2,0),"")</f>
        <v>28 x 60 ( 1" 1/8) 4</v>
      </c>
      <c r="M1871" s="22">
        <v>0</v>
      </c>
      <c r="N1871" s="23">
        <f>+LISTAS[[#This Row],[Precio]]+(LISTAS[[#This Row],[Precio]]*M1871)</f>
        <v>903.06</v>
      </c>
      <c r="O1871" s="24">
        <f t="shared" si="44"/>
        <v>365.73930000000001</v>
      </c>
      <c r="Q1871" s="21" t="str">
        <f>IFERROR(O1871/LISTAS[[#This Row],[COSTO]]-1,"")</f>
        <v/>
      </c>
      <c r="R1871" t="str">
        <f>+LISTAS[[#This Row],[ID]]</f>
        <v>ARANDELAS DE GOMA LINEA PESADA28 x 60 ( 1" 1/8) 4</v>
      </c>
      <c r="T1871" s="29"/>
      <c r="U1871" s="25">
        <f>LISTAS[[#This Row],[COSTO]]+(LISTAS[[#This Row],[COSTO]]*T1871)</f>
        <v>0</v>
      </c>
      <c r="V1871" s="30">
        <f>IF(T1871="",0,U1871/LISTAS[[#This Row],[VENTA NETA]]-1)</f>
        <v>0</v>
      </c>
      <c r="X1871" s="25">
        <v>0</v>
      </c>
      <c r="Y1871" s="31" t="str">
        <f>IFERROR(LISTAS[[#This Row],[COSTO]]/X1871-1,"")</f>
        <v/>
      </c>
    </row>
    <row r="1872" spans="1:25" x14ac:dyDescent="0.2">
      <c r="A1872" s="6" t="s">
        <v>4852</v>
      </c>
      <c r="B1872" t="s">
        <v>2914</v>
      </c>
      <c r="C1872" t="s">
        <v>4737</v>
      </c>
      <c r="D1872" t="s">
        <v>2916</v>
      </c>
      <c r="E1872" s="2">
        <v>903.06</v>
      </c>
      <c r="F1872" s="6" t="str">
        <f>+_xlfn.XLOOKUP(LISTAS[[#This Row],[ID]],_01_CODIGOS_Y_COSTOS_xlsm[Producto y N°],_01_CODIGOS_Y_COSTOS_xlsm[FABRICA],"",0,1)</f>
        <v>MAXIFER</v>
      </c>
      <c r="G1872" s="13">
        <f>LISTAS[[#This Row],[Precio]]*(1-0.46)*(1-IF($C$3520="",0,$C$3520))</f>
        <v>365.73930000000001</v>
      </c>
      <c r="H1872" s="1">
        <f>+_xlfn.XLOOKUP(LISTAS[[#This Row],[ID]],_01_CODIGOS_Y_COSTOS_xlsm[Producto y N°],_01_CODIGOS_Y_COSTOS_xlsm[COSTO],0,0,1)</f>
        <v>0</v>
      </c>
      <c r="I1872" s="115">
        <f>+IFERROR(LISTAS[[#This Row],[VENTA NETA]]/LISTAS[[#This Row],[COSTO]]-1,0)</f>
        <v>0</v>
      </c>
      <c r="J1872" s="33" t="str">
        <f>IFERROR(VLOOKUP(LISTAS[[#This Row],[ID]],_01_CODIGOS_Y_COSTOS_xlsm[[Producto y N°]:[CODIGO]],2,0),"")</f>
        <v>30 x 60 ( 1" 1/4) 4</v>
      </c>
      <c r="M1872" s="22">
        <v>0</v>
      </c>
      <c r="N1872" s="23">
        <f>+LISTAS[[#This Row],[Precio]]+(LISTAS[[#This Row],[Precio]]*M1872)</f>
        <v>903.06</v>
      </c>
      <c r="O1872" s="24">
        <f t="shared" si="44"/>
        <v>365.73930000000001</v>
      </c>
      <c r="Q1872" s="21" t="str">
        <f>IFERROR(O1872/LISTAS[[#This Row],[COSTO]]-1,"")</f>
        <v/>
      </c>
      <c r="R1872" t="str">
        <f>+LISTAS[[#This Row],[ID]]</f>
        <v>ARANDELAS DE GOMA LINEA PESADA30 x 60 ( 1" 1/4) 4</v>
      </c>
      <c r="T1872" s="29"/>
      <c r="U1872" s="25">
        <f>LISTAS[[#This Row],[COSTO]]+(LISTAS[[#This Row],[COSTO]]*T1872)</f>
        <v>0</v>
      </c>
      <c r="V1872" s="30">
        <f>IF(T1872="",0,U1872/LISTAS[[#This Row],[VENTA NETA]]-1)</f>
        <v>0</v>
      </c>
      <c r="X1872" s="25">
        <v>0</v>
      </c>
      <c r="Y1872" s="31" t="str">
        <f>IFERROR(LISTAS[[#This Row],[COSTO]]/X1872-1,"")</f>
        <v/>
      </c>
    </row>
    <row r="1873" spans="1:25" x14ac:dyDescent="0.2">
      <c r="A1873" s="6" t="s">
        <v>2917</v>
      </c>
      <c r="B1873" t="s">
        <v>2918</v>
      </c>
      <c r="C1873" t="s">
        <v>2919</v>
      </c>
      <c r="D1873" t="s">
        <v>2920</v>
      </c>
      <c r="E1873" s="2">
        <v>195.08</v>
      </c>
      <c r="F1873" s="6" t="str">
        <f>+_xlfn.XLOOKUP(LISTAS[[#This Row],[ID]],_01_CODIGOS_Y_COSTOS_xlsm[Producto y N°],_01_CODIGOS_Y_COSTOS_xlsm[FABRICA],"",0,1)</f>
        <v>MAXIFER</v>
      </c>
      <c r="G1873" s="13">
        <f>LISTAS[[#This Row],[Precio]]*(1-0.46)*(1-IF($C$3520="",0,$C$3520))</f>
        <v>79.007400000000004</v>
      </c>
      <c r="H1873" s="1">
        <f>+_xlfn.XLOOKUP(LISTAS[[#This Row],[ID]],_01_CODIGOS_Y_COSTOS_xlsm[Producto y N°],_01_CODIGOS_Y_COSTOS_xlsm[COSTO],0,0,1)</f>
        <v>0</v>
      </c>
      <c r="I1873" s="115">
        <f>+IFERROR(LISTAS[[#This Row],[VENTA NETA]]/LISTAS[[#This Row],[COSTO]]-1,0)</f>
        <v>0</v>
      </c>
      <c r="J1873" s="33" t="str">
        <f>IFERROR(VLOOKUP(LISTAS[[#This Row],[ID]],_01_CODIGOS_Y_COSTOS_xlsm[[Producto y N°]:[CODIGO]],2,0),"")</f>
        <v>R 1,5 X 30</v>
      </c>
      <c r="M1873" s="22">
        <v>0</v>
      </c>
      <c r="N1873" s="23">
        <f>+LISTAS[[#This Row],[Precio]]+(LISTAS[[#This Row],[Precio]]*M1873)</f>
        <v>195.08</v>
      </c>
      <c r="O1873" s="24">
        <f t="shared" si="44"/>
        <v>79.007400000000004</v>
      </c>
      <c r="Q1873" s="21" t="str">
        <f>IFERROR(O1873/LISTAS[[#This Row],[COSTO]]-1,"")</f>
        <v/>
      </c>
      <c r="R1873" t="str">
        <f>+LISTAS[[#This Row],[ID]]</f>
        <v>CHAVETASR 1,5 X 30</v>
      </c>
      <c r="T1873" s="29"/>
      <c r="U1873" s="25">
        <f>LISTAS[[#This Row],[COSTO]]+(LISTAS[[#This Row],[COSTO]]*T1873)</f>
        <v>0</v>
      </c>
      <c r="V1873" s="30">
        <f>IF(T1873="",0,U1873/LISTAS[[#This Row],[VENTA NETA]]-1)</f>
        <v>0</v>
      </c>
      <c r="X1873" s="25">
        <v>0</v>
      </c>
      <c r="Y1873" s="31" t="str">
        <f>IFERROR(LISTAS[[#This Row],[COSTO]]/X1873-1,"")</f>
        <v/>
      </c>
    </row>
    <row r="1874" spans="1:25" x14ac:dyDescent="0.2">
      <c r="A1874" s="6" t="s">
        <v>2921</v>
      </c>
      <c r="B1874" t="s">
        <v>2918</v>
      </c>
      <c r="C1874" t="s">
        <v>2922</v>
      </c>
      <c r="D1874" t="s">
        <v>2923</v>
      </c>
      <c r="E1874" s="2">
        <v>298.35000000000002</v>
      </c>
      <c r="F1874" s="6" t="str">
        <f>+_xlfn.XLOOKUP(LISTAS[[#This Row],[ID]],_01_CODIGOS_Y_COSTOS_xlsm[Producto y N°],_01_CODIGOS_Y_COSTOS_xlsm[FABRICA],"",0,1)</f>
        <v>MAXIFER</v>
      </c>
      <c r="G1874" s="13">
        <f>LISTAS[[#This Row],[Precio]]*(1-0.46)*(1-IF($C$3520="",0,$C$3520))</f>
        <v>120.83175</v>
      </c>
      <c r="H1874" s="1">
        <f>+_xlfn.XLOOKUP(LISTAS[[#This Row],[ID]],_01_CODIGOS_Y_COSTOS_xlsm[Producto y N°],_01_CODIGOS_Y_COSTOS_xlsm[COSTO],0,0,1)</f>
        <v>0</v>
      </c>
      <c r="I1874" s="115">
        <f>+IFERROR(LISTAS[[#This Row],[VENTA NETA]]/LISTAS[[#This Row],[COSTO]]-1,0)</f>
        <v>0</v>
      </c>
      <c r="J1874" s="33" t="str">
        <f>IFERROR(VLOOKUP(LISTAS[[#This Row],[ID]],_01_CODIGOS_Y_COSTOS_xlsm[[Producto y N°]:[CODIGO]],2,0),"")</f>
        <v>R 2 X 50</v>
      </c>
      <c r="M1874" s="22">
        <v>0</v>
      </c>
      <c r="N1874" s="23">
        <f>+LISTAS[[#This Row],[Precio]]+(LISTAS[[#This Row],[Precio]]*M1874)</f>
        <v>298.35000000000002</v>
      </c>
      <c r="O1874" s="24">
        <f t="shared" si="44"/>
        <v>120.83175</v>
      </c>
      <c r="Q1874" s="21" t="str">
        <f>IFERROR(O1874/LISTAS[[#This Row],[COSTO]]-1,"")</f>
        <v/>
      </c>
      <c r="R1874" t="str">
        <f>+LISTAS[[#This Row],[ID]]</f>
        <v>CHAVETASR 2 X 50</v>
      </c>
      <c r="T1874" s="29"/>
      <c r="U1874" s="25">
        <f>LISTAS[[#This Row],[COSTO]]+(LISTAS[[#This Row],[COSTO]]*T1874)</f>
        <v>0</v>
      </c>
      <c r="V1874" s="30">
        <f>IF(T1874="",0,U1874/LISTAS[[#This Row],[VENTA NETA]]-1)</f>
        <v>0</v>
      </c>
      <c r="X1874" s="25">
        <v>0</v>
      </c>
      <c r="Y1874" s="31" t="str">
        <f>IFERROR(LISTAS[[#This Row],[COSTO]]/X1874-1,"")</f>
        <v/>
      </c>
    </row>
    <row r="1875" spans="1:25" x14ac:dyDescent="0.2">
      <c r="A1875" s="6" t="s">
        <v>2924</v>
      </c>
      <c r="B1875" t="s">
        <v>2918</v>
      </c>
      <c r="C1875" t="s">
        <v>2925</v>
      </c>
      <c r="D1875" t="s">
        <v>2926</v>
      </c>
      <c r="E1875" s="2">
        <v>470.48</v>
      </c>
      <c r="F1875" s="6" t="str">
        <f>+_xlfn.XLOOKUP(LISTAS[[#This Row],[ID]],_01_CODIGOS_Y_COSTOS_xlsm[Producto y N°],_01_CODIGOS_Y_COSTOS_xlsm[FABRICA],"",0,1)</f>
        <v>MAXIFER</v>
      </c>
      <c r="G1875" s="13">
        <f>LISTAS[[#This Row],[Precio]]*(1-0.46)*(1-IF($C$3520="",0,$C$3520))</f>
        <v>190.54440000000002</v>
      </c>
      <c r="H1875" s="1">
        <f>+_xlfn.XLOOKUP(LISTAS[[#This Row],[ID]],_01_CODIGOS_Y_COSTOS_xlsm[Producto y N°],_01_CODIGOS_Y_COSTOS_xlsm[COSTO],0,0,1)</f>
        <v>0</v>
      </c>
      <c r="I1875" s="115">
        <f>+IFERROR(LISTAS[[#This Row],[VENTA NETA]]/LISTAS[[#This Row],[COSTO]]-1,0)</f>
        <v>0</v>
      </c>
      <c r="J1875" s="33" t="str">
        <f>IFERROR(VLOOKUP(LISTAS[[#This Row],[ID]],_01_CODIGOS_Y_COSTOS_xlsm[[Producto y N°]:[CODIGO]],2,0),"")</f>
        <v>R 2,5 X 50</v>
      </c>
      <c r="M1875" s="22">
        <v>0</v>
      </c>
      <c r="N1875" s="23">
        <f>+LISTAS[[#This Row],[Precio]]+(LISTAS[[#This Row],[Precio]]*M1875)</f>
        <v>470.48</v>
      </c>
      <c r="O1875" s="24">
        <f t="shared" si="44"/>
        <v>190.54440000000002</v>
      </c>
      <c r="Q1875" s="21" t="str">
        <f>IFERROR(O1875/LISTAS[[#This Row],[COSTO]]-1,"")</f>
        <v/>
      </c>
      <c r="R1875" t="str">
        <f>+LISTAS[[#This Row],[ID]]</f>
        <v>CHAVETASR 2,5 X 50</v>
      </c>
      <c r="T1875" s="29"/>
      <c r="U1875" s="25">
        <f>LISTAS[[#This Row],[COSTO]]+(LISTAS[[#This Row],[COSTO]]*T1875)</f>
        <v>0</v>
      </c>
      <c r="V1875" s="30">
        <f>IF(T1875="",0,U1875/LISTAS[[#This Row],[VENTA NETA]]-1)</f>
        <v>0</v>
      </c>
      <c r="X1875" s="25">
        <v>0</v>
      </c>
      <c r="Y1875" s="31" t="str">
        <f>IFERROR(LISTAS[[#This Row],[COSTO]]/X1875-1,"")</f>
        <v/>
      </c>
    </row>
    <row r="1876" spans="1:25" x14ac:dyDescent="0.2">
      <c r="A1876" s="6" t="s">
        <v>2927</v>
      </c>
      <c r="B1876" t="s">
        <v>2918</v>
      </c>
      <c r="C1876" t="s">
        <v>2928</v>
      </c>
      <c r="D1876" t="s">
        <v>2929</v>
      </c>
      <c r="E1876" s="2">
        <v>775.54</v>
      </c>
      <c r="F1876" s="6" t="str">
        <f>+_xlfn.XLOOKUP(LISTAS[[#This Row],[ID]],_01_CODIGOS_Y_COSTOS_xlsm[Producto y N°],_01_CODIGOS_Y_COSTOS_xlsm[FABRICA],"",0,1)</f>
        <v>MAXIFER</v>
      </c>
      <c r="G1876" s="13">
        <f>LISTAS[[#This Row],[Precio]]*(1-0.46)*(1-IF($C$3520="",0,$C$3520))</f>
        <v>314.09370000000001</v>
      </c>
      <c r="H1876" s="1">
        <f>+_xlfn.XLOOKUP(LISTAS[[#This Row],[ID]],_01_CODIGOS_Y_COSTOS_xlsm[Producto y N°],_01_CODIGOS_Y_COSTOS_xlsm[COSTO],0,0,1)</f>
        <v>0</v>
      </c>
      <c r="I1876" s="115">
        <f>+IFERROR(LISTAS[[#This Row],[VENTA NETA]]/LISTAS[[#This Row],[COSTO]]-1,0)</f>
        <v>0</v>
      </c>
      <c r="J1876" s="33" t="str">
        <f>IFERROR(VLOOKUP(LISTAS[[#This Row],[ID]],_01_CODIGOS_Y_COSTOS_xlsm[[Producto y N°]:[CODIGO]],2,0),"")</f>
        <v>R 3 X 60</v>
      </c>
      <c r="M1876" s="22">
        <v>0</v>
      </c>
      <c r="N1876" s="23">
        <f>+LISTAS[[#This Row],[Precio]]+(LISTAS[[#This Row],[Precio]]*M1876)</f>
        <v>775.54</v>
      </c>
      <c r="O1876" s="24">
        <f t="shared" si="44"/>
        <v>314.09370000000001</v>
      </c>
      <c r="Q1876" s="21" t="str">
        <f>IFERROR(O1876/LISTAS[[#This Row],[COSTO]]-1,"")</f>
        <v/>
      </c>
      <c r="R1876" t="str">
        <f>+LISTAS[[#This Row],[ID]]</f>
        <v>CHAVETASR 3 X 60</v>
      </c>
      <c r="T1876" s="29"/>
      <c r="U1876" s="25">
        <f>LISTAS[[#This Row],[COSTO]]+(LISTAS[[#This Row],[COSTO]]*T1876)</f>
        <v>0</v>
      </c>
      <c r="V1876" s="30">
        <f>IF(T1876="",0,U1876/LISTAS[[#This Row],[VENTA NETA]]-1)</f>
        <v>0</v>
      </c>
      <c r="X1876" s="25">
        <v>0</v>
      </c>
      <c r="Y1876" s="31" t="str">
        <f>IFERROR(LISTAS[[#This Row],[COSTO]]/X1876-1,"")</f>
        <v/>
      </c>
    </row>
    <row r="1877" spans="1:25" x14ac:dyDescent="0.2">
      <c r="A1877" s="6" t="s">
        <v>2930</v>
      </c>
      <c r="B1877" t="s">
        <v>2918</v>
      </c>
      <c r="C1877" t="s">
        <v>2931</v>
      </c>
      <c r="D1877" t="s">
        <v>2932</v>
      </c>
      <c r="E1877" s="2">
        <v>481.95</v>
      </c>
      <c r="F1877" s="6" t="str">
        <f>+_xlfn.XLOOKUP(LISTAS[[#This Row],[ID]],_01_CODIGOS_Y_COSTOS_xlsm[Producto y N°],_01_CODIGOS_Y_COSTOS_xlsm[FABRICA],"",0,1)</f>
        <v>MAXIFER</v>
      </c>
      <c r="G1877" s="13">
        <f>LISTAS[[#This Row],[Precio]]*(1-0.46)*(1-IF($C$3520="",0,$C$3520))</f>
        <v>195.18975</v>
      </c>
      <c r="H1877" s="1">
        <f>+_xlfn.XLOOKUP(LISTAS[[#This Row],[ID]],_01_CODIGOS_Y_COSTOS_xlsm[Producto y N°],_01_CODIGOS_Y_COSTOS_xlsm[COSTO],0,0,1)</f>
        <v>0</v>
      </c>
      <c r="I1877" s="115">
        <f>+IFERROR(LISTAS[[#This Row],[VENTA NETA]]/LISTAS[[#This Row],[COSTO]]-1,0)</f>
        <v>0</v>
      </c>
      <c r="J1877" s="33" t="str">
        <f>IFERROR(VLOOKUP(LISTAS[[#This Row],[ID]],_01_CODIGOS_Y_COSTOS_xlsm[[Producto y N°]:[CODIGO]],2,0),"")</f>
        <v>R 3 X 90</v>
      </c>
      <c r="M1877" s="22">
        <v>0</v>
      </c>
      <c r="N1877" s="23">
        <f>+LISTAS[[#This Row],[Precio]]+(LISTAS[[#This Row],[Precio]]*M1877)</f>
        <v>481.95</v>
      </c>
      <c r="O1877" s="24">
        <f t="shared" si="44"/>
        <v>195.18975</v>
      </c>
      <c r="Q1877" s="21" t="str">
        <f>IFERROR(O1877/LISTAS[[#This Row],[COSTO]]-1,"")</f>
        <v/>
      </c>
      <c r="R1877" t="str">
        <f>+LISTAS[[#This Row],[ID]]</f>
        <v>CHAVETASR 3 X 90</v>
      </c>
      <c r="T1877" s="29"/>
      <c r="U1877" s="25">
        <f>LISTAS[[#This Row],[COSTO]]+(LISTAS[[#This Row],[COSTO]]*T1877)</f>
        <v>0</v>
      </c>
      <c r="V1877" s="30">
        <f>IF(T1877="",0,U1877/LISTAS[[#This Row],[VENTA NETA]]-1)</f>
        <v>0</v>
      </c>
      <c r="X1877" s="25">
        <v>0</v>
      </c>
      <c r="Y1877" s="31" t="str">
        <f>IFERROR(LISTAS[[#This Row],[COSTO]]/X1877-1,"")</f>
        <v/>
      </c>
    </row>
    <row r="1878" spans="1:25" x14ac:dyDescent="0.2">
      <c r="A1878" s="6" t="s">
        <v>8887</v>
      </c>
      <c r="B1878" t="s">
        <v>2918</v>
      </c>
      <c r="C1878" t="s">
        <v>8888</v>
      </c>
      <c r="D1878" t="s">
        <v>8889</v>
      </c>
      <c r="E1878" s="2">
        <v>580.03</v>
      </c>
      <c r="F1878" s="6" t="str">
        <f>+_xlfn.XLOOKUP(LISTAS[[#This Row],[ID]],_01_CODIGOS_Y_COSTOS_xlsm[Producto y N°],_01_CODIGOS_Y_COSTOS_xlsm[FABRICA],"",0,1)</f>
        <v>MAXIFER</v>
      </c>
      <c r="G1878" s="13">
        <f>LISTAS[[#This Row],[Precio]]*(1-0.46)*(1-IF($C$3520="",0,$C$3520))</f>
        <v>234.91215</v>
      </c>
      <c r="H1878" s="1">
        <f>+_xlfn.XLOOKUP(LISTAS[[#This Row],[ID]],_01_CODIGOS_Y_COSTOS_xlsm[Producto y N°],_01_CODIGOS_Y_COSTOS_xlsm[COSTO],0,0,1)</f>
        <v>0</v>
      </c>
      <c r="I1878" s="115">
        <f>+IFERROR(LISTAS[[#This Row],[VENTA NETA]]/LISTAS[[#This Row],[COSTO]]-1,0)</f>
        <v>0</v>
      </c>
      <c r="J1878" s="33" t="str">
        <f>IFERROR(VLOOKUP(LISTAS[[#This Row],[ID]],_01_CODIGOS_Y_COSTOS_xlsm[[Producto y N°]:[CODIGO]],2,0),"")</f>
        <v>R 3,5 X 60</v>
      </c>
      <c r="M1878" s="22">
        <v>0</v>
      </c>
      <c r="N1878" s="23">
        <f>+LISTAS[[#This Row],[Precio]]+(LISTAS[[#This Row],[Precio]]*M1878)</f>
        <v>580.03</v>
      </c>
      <c r="O1878" s="24">
        <f t="shared" si="44"/>
        <v>234.91215</v>
      </c>
      <c r="Q1878" s="21" t="str">
        <f>IFERROR(O1878/LISTAS[[#This Row],[COSTO]]-1,"")</f>
        <v/>
      </c>
      <c r="R1878" t="str">
        <f>+LISTAS[[#This Row],[ID]]</f>
        <v>CHAVETASR 3,5 X 60</v>
      </c>
      <c r="T1878" s="29"/>
      <c r="U1878" s="25">
        <f>LISTAS[[#This Row],[COSTO]]+(LISTAS[[#This Row],[COSTO]]*T1878)</f>
        <v>0</v>
      </c>
      <c r="V1878" s="30">
        <f>IF(T1878="",0,U1878/LISTAS[[#This Row],[VENTA NETA]]-1)</f>
        <v>0</v>
      </c>
      <c r="X1878" s="25">
        <v>0</v>
      </c>
      <c r="Y1878" s="31" t="str">
        <f>IFERROR(LISTAS[[#This Row],[COSTO]]/X1878-1,"")</f>
        <v/>
      </c>
    </row>
    <row r="1879" spans="1:25" x14ac:dyDescent="0.2">
      <c r="A1879" s="6" t="s">
        <v>2933</v>
      </c>
      <c r="B1879" t="s">
        <v>2918</v>
      </c>
      <c r="C1879" t="s">
        <v>2934</v>
      </c>
      <c r="D1879" t="s">
        <v>2935</v>
      </c>
      <c r="E1879" s="2">
        <v>678.11</v>
      </c>
      <c r="F1879" s="6" t="str">
        <f>+_xlfn.XLOOKUP(LISTAS[[#This Row],[ID]],_01_CODIGOS_Y_COSTOS_xlsm[Producto y N°],_01_CODIGOS_Y_COSTOS_xlsm[FABRICA],"",0,1)</f>
        <v>MAXIFER</v>
      </c>
      <c r="G1879" s="13">
        <f>LISTAS[[#This Row],[Precio]]*(1-0.46)*(1-IF($C$3520="",0,$C$3520))</f>
        <v>274.63455000000005</v>
      </c>
      <c r="H1879" s="1">
        <f>+_xlfn.XLOOKUP(LISTAS[[#This Row],[ID]],_01_CODIGOS_Y_COSTOS_xlsm[Producto y N°],_01_CODIGOS_Y_COSTOS_xlsm[COSTO],0,0,1)</f>
        <v>0</v>
      </c>
      <c r="I1879" s="115">
        <f>+IFERROR(LISTAS[[#This Row],[VENTA NETA]]/LISTAS[[#This Row],[COSTO]]-1,0)</f>
        <v>0</v>
      </c>
      <c r="J1879" s="33" t="str">
        <f>IFERROR(VLOOKUP(LISTAS[[#This Row],[ID]],_01_CODIGOS_Y_COSTOS_xlsm[[Producto y N°]:[CODIGO]],2,0),"")</f>
        <v>R 3,5 X 90</v>
      </c>
      <c r="M1879" s="22">
        <v>0</v>
      </c>
      <c r="N1879" s="23">
        <f>+LISTAS[[#This Row],[Precio]]+(LISTAS[[#This Row],[Precio]]*M1879)</f>
        <v>678.11</v>
      </c>
      <c r="O1879" s="24">
        <f t="shared" si="44"/>
        <v>274.63455000000005</v>
      </c>
      <c r="Q1879" s="21" t="str">
        <f>IFERROR(O1879/LISTAS[[#This Row],[COSTO]]-1,"")</f>
        <v/>
      </c>
      <c r="R1879" t="str">
        <f>+LISTAS[[#This Row],[ID]]</f>
        <v>CHAVETASR 3,5 X 90</v>
      </c>
      <c r="T1879" s="29"/>
      <c r="U1879" s="25">
        <f>LISTAS[[#This Row],[COSTO]]+(LISTAS[[#This Row],[COSTO]]*T1879)</f>
        <v>0</v>
      </c>
      <c r="V1879" s="30">
        <f>IF(T1879="",0,U1879/LISTAS[[#This Row],[VENTA NETA]]-1)</f>
        <v>0</v>
      </c>
      <c r="X1879" s="25">
        <v>0</v>
      </c>
      <c r="Y1879" s="31" t="str">
        <f>IFERROR(LISTAS[[#This Row],[COSTO]]/X1879-1,"")</f>
        <v/>
      </c>
    </row>
    <row r="1880" spans="1:25" x14ac:dyDescent="0.2">
      <c r="A1880" s="6" t="s">
        <v>2936</v>
      </c>
      <c r="B1880" t="s">
        <v>2918</v>
      </c>
      <c r="C1880" t="s">
        <v>2937</v>
      </c>
      <c r="D1880" t="s">
        <v>2938</v>
      </c>
      <c r="E1880" s="2">
        <v>1042.6099999999999</v>
      </c>
      <c r="F1880" s="6" t="str">
        <f>+_xlfn.XLOOKUP(LISTAS[[#This Row],[ID]],_01_CODIGOS_Y_COSTOS_xlsm[Producto y N°],_01_CODIGOS_Y_COSTOS_xlsm[FABRICA],"",0,1)</f>
        <v>MAXIFER</v>
      </c>
      <c r="G1880" s="13">
        <f>LISTAS[[#This Row],[Precio]]*(1-0.46)*(1-IF($C$3520="",0,$C$3520))</f>
        <v>422.25705000000005</v>
      </c>
      <c r="H1880" s="1">
        <f>+_xlfn.XLOOKUP(LISTAS[[#This Row],[ID]],_01_CODIGOS_Y_COSTOS_xlsm[Producto y N°],_01_CODIGOS_Y_COSTOS_xlsm[COSTO],0,0,1)</f>
        <v>0</v>
      </c>
      <c r="I1880" s="115">
        <f>+IFERROR(LISTAS[[#This Row],[VENTA NETA]]/LISTAS[[#This Row],[COSTO]]-1,0)</f>
        <v>0</v>
      </c>
      <c r="J1880" s="33" t="str">
        <f>IFERROR(VLOOKUP(LISTAS[[#This Row],[ID]],_01_CODIGOS_Y_COSTOS_xlsm[[Producto y N°]:[CODIGO]],2,0),"")</f>
        <v>R 4 X 100</v>
      </c>
      <c r="M1880" s="22">
        <v>0</v>
      </c>
      <c r="N1880" s="23">
        <f>+LISTAS[[#This Row],[Precio]]+(LISTAS[[#This Row],[Precio]]*M1880)</f>
        <v>1042.6099999999999</v>
      </c>
      <c r="O1880" s="24">
        <f t="shared" si="44"/>
        <v>422.25705000000005</v>
      </c>
      <c r="Q1880" s="21" t="str">
        <f>IFERROR(O1880/LISTAS[[#This Row],[COSTO]]-1,"")</f>
        <v/>
      </c>
      <c r="R1880" t="str">
        <f>+LISTAS[[#This Row],[ID]]</f>
        <v>CHAVETASR 4 X 100</v>
      </c>
      <c r="T1880" s="29"/>
      <c r="U1880" s="25">
        <f>LISTAS[[#This Row],[COSTO]]+(LISTAS[[#This Row],[COSTO]]*T1880)</f>
        <v>0</v>
      </c>
      <c r="V1880" s="30">
        <f>IF(T1880="",0,U1880/LISTAS[[#This Row],[VENTA NETA]]-1)</f>
        <v>0</v>
      </c>
      <c r="X1880" s="25">
        <v>0</v>
      </c>
      <c r="Y1880" s="31" t="str">
        <f>IFERROR(LISTAS[[#This Row],[COSTO]]/X1880-1,"")</f>
        <v/>
      </c>
    </row>
    <row r="1881" spans="1:25" x14ac:dyDescent="0.2">
      <c r="A1881" s="6" t="s">
        <v>2939</v>
      </c>
      <c r="B1881" t="s">
        <v>2918</v>
      </c>
      <c r="C1881" t="s">
        <v>2940</v>
      </c>
      <c r="D1881" t="s">
        <v>2941</v>
      </c>
      <c r="E1881" s="2">
        <v>1228.5</v>
      </c>
      <c r="F1881" s="6" t="str">
        <f>+_xlfn.XLOOKUP(LISTAS[[#This Row],[ID]],_01_CODIGOS_Y_COSTOS_xlsm[Producto y N°],_01_CODIGOS_Y_COSTOS_xlsm[FABRICA],"",0,1)</f>
        <v>MAXIFER</v>
      </c>
      <c r="G1881" s="13">
        <f>LISTAS[[#This Row],[Precio]]*(1-0.46)*(1-IF($C$3520="",0,$C$3520))</f>
        <v>497.54250000000008</v>
      </c>
      <c r="H1881" s="1">
        <f>+_xlfn.XLOOKUP(LISTAS[[#This Row],[ID]],_01_CODIGOS_Y_COSTOS_xlsm[Producto y N°],_01_CODIGOS_Y_COSTOS_xlsm[COSTO],0,0,1)</f>
        <v>0</v>
      </c>
      <c r="I1881" s="115">
        <f>+IFERROR(LISTAS[[#This Row],[VENTA NETA]]/LISTAS[[#This Row],[COSTO]]-1,0)</f>
        <v>0</v>
      </c>
      <c r="J1881" s="33" t="str">
        <f>IFERROR(VLOOKUP(LISTAS[[#This Row],[ID]],_01_CODIGOS_Y_COSTOS_xlsm[[Producto y N°]:[CODIGO]],2,0),"")</f>
        <v>R 4,5 X 100</v>
      </c>
      <c r="M1881" s="22">
        <v>0</v>
      </c>
      <c r="N1881" s="23">
        <f>+LISTAS[[#This Row],[Precio]]+(LISTAS[[#This Row],[Precio]]*M1881)</f>
        <v>1228.5</v>
      </c>
      <c r="O1881" s="24">
        <f t="shared" si="44"/>
        <v>497.54250000000008</v>
      </c>
      <c r="Q1881" s="21" t="str">
        <f>IFERROR(O1881/LISTAS[[#This Row],[COSTO]]-1,"")</f>
        <v/>
      </c>
      <c r="R1881" t="str">
        <f>+LISTAS[[#This Row],[ID]]</f>
        <v>CHAVETASR 4,5 X 100</v>
      </c>
      <c r="T1881" s="29"/>
      <c r="U1881" s="25">
        <f>LISTAS[[#This Row],[COSTO]]+(LISTAS[[#This Row],[COSTO]]*T1881)</f>
        <v>0</v>
      </c>
      <c r="V1881" s="30">
        <f>IF(T1881="",0,U1881/LISTAS[[#This Row],[VENTA NETA]]-1)</f>
        <v>0</v>
      </c>
      <c r="X1881" s="25">
        <v>0</v>
      </c>
      <c r="Y1881" s="31" t="str">
        <f>IFERROR(LISTAS[[#This Row],[COSTO]]/X1881-1,"")</f>
        <v/>
      </c>
    </row>
    <row r="1882" spans="1:25" x14ac:dyDescent="0.2">
      <c r="A1882" s="6" t="s">
        <v>2942</v>
      </c>
      <c r="B1882" t="s">
        <v>2918</v>
      </c>
      <c r="C1882" t="s">
        <v>2943</v>
      </c>
      <c r="D1882" t="s">
        <v>2944</v>
      </c>
      <c r="E1882" s="2">
        <v>1461.01</v>
      </c>
      <c r="F1882" s="6" t="str">
        <f>+_xlfn.XLOOKUP(LISTAS[[#This Row],[ID]],_01_CODIGOS_Y_COSTOS_xlsm[Producto y N°],_01_CODIGOS_Y_COSTOS_xlsm[FABRICA],"",0,1)</f>
        <v>MAXIFER</v>
      </c>
      <c r="G1882" s="13">
        <f>LISTAS[[#This Row],[Precio]]*(1-0.46)*(1-IF($C$3520="",0,$C$3520))</f>
        <v>591.70905000000005</v>
      </c>
      <c r="H1882" s="1">
        <f>+_xlfn.XLOOKUP(LISTAS[[#This Row],[ID]],_01_CODIGOS_Y_COSTOS_xlsm[Producto y N°],_01_CODIGOS_Y_COSTOS_xlsm[COSTO],0,0,1)</f>
        <v>0</v>
      </c>
      <c r="I1882" s="115">
        <f>+IFERROR(LISTAS[[#This Row],[VENTA NETA]]/LISTAS[[#This Row],[COSTO]]-1,0)</f>
        <v>0</v>
      </c>
      <c r="J1882" s="33" t="str">
        <f>IFERROR(VLOOKUP(LISTAS[[#This Row],[ID]],_01_CODIGOS_Y_COSTOS_xlsm[[Producto y N°]:[CODIGO]],2,0),"")</f>
        <v>R 5 X 100</v>
      </c>
      <c r="M1882" s="22">
        <v>0</v>
      </c>
      <c r="N1882" s="23">
        <f>+LISTAS[[#This Row],[Precio]]+(LISTAS[[#This Row],[Precio]]*M1882)</f>
        <v>1461.01</v>
      </c>
      <c r="O1882" s="24">
        <f t="shared" si="44"/>
        <v>591.70905000000005</v>
      </c>
      <c r="Q1882" s="21" t="str">
        <f>IFERROR(O1882/LISTAS[[#This Row],[COSTO]]-1,"")</f>
        <v/>
      </c>
      <c r="R1882" t="str">
        <f>+LISTAS[[#This Row],[ID]]</f>
        <v>CHAVETASR 5 X 100</v>
      </c>
      <c r="T1882" s="29"/>
      <c r="U1882" s="25">
        <f>LISTAS[[#This Row],[COSTO]]+(LISTAS[[#This Row],[COSTO]]*T1882)</f>
        <v>0</v>
      </c>
      <c r="V1882" s="30">
        <f>IF(T1882="",0,U1882/LISTAS[[#This Row],[VENTA NETA]]-1)</f>
        <v>0</v>
      </c>
      <c r="X1882" s="25">
        <v>0</v>
      </c>
      <c r="Y1882" s="31" t="str">
        <f>IFERROR(LISTAS[[#This Row],[COSTO]]/X1882-1,"")</f>
        <v/>
      </c>
    </row>
    <row r="1883" spans="1:25" x14ac:dyDescent="0.2">
      <c r="A1883" s="6" t="s">
        <v>2945</v>
      </c>
      <c r="B1883" t="s">
        <v>2918</v>
      </c>
      <c r="C1883" t="s">
        <v>2946</v>
      </c>
      <c r="D1883" t="s">
        <v>2947</v>
      </c>
      <c r="E1883" s="2">
        <v>4049.62</v>
      </c>
      <c r="F1883" s="6" t="str">
        <f>+_xlfn.XLOOKUP(LISTAS[[#This Row],[ID]],_01_CODIGOS_Y_COSTOS_xlsm[Producto y N°],_01_CODIGOS_Y_COSTOS_xlsm[FABRICA],"",0,1)</f>
        <v>MAXIFER</v>
      </c>
      <c r="G1883" s="13">
        <f>LISTAS[[#This Row],[Precio]]*(1-0.46)*(1-IF($C$3520="",0,$C$3520))</f>
        <v>1640.0961000000002</v>
      </c>
      <c r="H1883" s="1">
        <f>+_xlfn.XLOOKUP(LISTAS[[#This Row],[ID]],_01_CODIGOS_Y_COSTOS_xlsm[Producto y N°],_01_CODIGOS_Y_COSTOS_xlsm[COSTO],0,0,1)</f>
        <v>0</v>
      </c>
      <c r="I1883" s="115">
        <f>+IFERROR(LISTAS[[#This Row],[VENTA NETA]]/LISTAS[[#This Row],[COSTO]]-1,0)</f>
        <v>0</v>
      </c>
      <c r="J1883" s="33" t="str">
        <f>IFERROR(VLOOKUP(LISTAS[[#This Row],[ID]],_01_CODIGOS_Y_COSTOS_xlsm[[Producto y N°]:[CODIGO]],2,0),"")</f>
        <v>R 6 X 130</v>
      </c>
      <c r="M1883" s="22">
        <v>0</v>
      </c>
      <c r="N1883" s="23">
        <f>+LISTAS[[#This Row],[Precio]]+(LISTAS[[#This Row],[Precio]]*M1883)</f>
        <v>4049.62</v>
      </c>
      <c r="O1883" s="24">
        <f t="shared" si="44"/>
        <v>1640.0961000000002</v>
      </c>
      <c r="Q1883" s="21" t="str">
        <f>IFERROR(O1883/LISTAS[[#This Row],[COSTO]]-1,"")</f>
        <v/>
      </c>
      <c r="R1883" t="str">
        <f>+LISTAS[[#This Row],[ID]]</f>
        <v>CHAVETASR 6 X 130</v>
      </c>
      <c r="T1883" s="29"/>
      <c r="U1883" s="25">
        <f>LISTAS[[#This Row],[COSTO]]+(LISTAS[[#This Row],[COSTO]]*T1883)</f>
        <v>0</v>
      </c>
      <c r="V1883" s="30">
        <f>IF(T1883="",0,U1883/LISTAS[[#This Row],[VENTA NETA]]-1)</f>
        <v>0</v>
      </c>
      <c r="X1883" s="25">
        <v>0</v>
      </c>
      <c r="Y1883" s="31" t="str">
        <f>IFERROR(LISTAS[[#This Row],[COSTO]]/X1883-1,"")</f>
        <v/>
      </c>
    </row>
    <row r="1884" spans="1:25" x14ac:dyDescent="0.2">
      <c r="A1884" s="6" t="s">
        <v>2948</v>
      </c>
      <c r="B1884" t="s">
        <v>2918</v>
      </c>
      <c r="C1884" t="s">
        <v>2949</v>
      </c>
      <c r="D1884" t="s">
        <v>2950</v>
      </c>
      <c r="E1884" s="2">
        <v>6176.06</v>
      </c>
      <c r="F1884" s="6" t="str">
        <f>+_xlfn.XLOOKUP(LISTAS[[#This Row],[ID]],_01_CODIGOS_Y_COSTOS_xlsm[Producto y N°],_01_CODIGOS_Y_COSTOS_xlsm[FABRICA],"",0,1)</f>
        <v>MAXIFER</v>
      </c>
      <c r="G1884" s="13">
        <f>LISTAS[[#This Row],[Precio]]*(1-0.46)*(1-IF($C$3520="",0,$C$3520))</f>
        <v>2501.3043000000002</v>
      </c>
      <c r="H1884" s="1">
        <f>+_xlfn.XLOOKUP(LISTAS[[#This Row],[ID]],_01_CODIGOS_Y_COSTOS_xlsm[Producto y N°],_01_CODIGOS_Y_COSTOS_xlsm[COSTO],0,0,1)</f>
        <v>0</v>
      </c>
      <c r="I1884" s="115">
        <f>+IFERROR(LISTAS[[#This Row],[VENTA NETA]]/LISTAS[[#This Row],[COSTO]]-1,0)</f>
        <v>0</v>
      </c>
      <c r="J1884" s="33" t="str">
        <f>IFERROR(VLOOKUP(LISTAS[[#This Row],[ID]],_01_CODIGOS_Y_COSTOS_xlsm[[Producto y N°]:[CODIGO]],2,0),"")</f>
        <v>R 7 x 170</v>
      </c>
      <c r="M1884" s="22">
        <v>0</v>
      </c>
      <c r="N1884" s="23">
        <f>+LISTAS[[#This Row],[Precio]]+(LISTAS[[#This Row],[Precio]]*M1884)</f>
        <v>6176.06</v>
      </c>
      <c r="O1884" s="24">
        <f t="shared" si="44"/>
        <v>2501.3043000000002</v>
      </c>
      <c r="Q1884" s="21" t="str">
        <f>IFERROR(O1884/LISTAS[[#This Row],[COSTO]]-1,"")</f>
        <v/>
      </c>
      <c r="R1884" t="str">
        <f>+LISTAS[[#This Row],[ID]]</f>
        <v>CHAVETASR 7 x 170</v>
      </c>
      <c r="T1884" s="29"/>
      <c r="U1884" s="25">
        <f>LISTAS[[#This Row],[COSTO]]+(LISTAS[[#This Row],[COSTO]]*T1884)</f>
        <v>0</v>
      </c>
      <c r="V1884" s="30">
        <f>IF(T1884="",0,U1884/LISTAS[[#This Row],[VENTA NETA]]-1)</f>
        <v>0</v>
      </c>
      <c r="X1884" s="25">
        <v>0</v>
      </c>
      <c r="Y1884" s="31" t="str">
        <f>IFERROR(LISTAS[[#This Row],[COSTO]]/X1884-1,"")</f>
        <v/>
      </c>
    </row>
    <row r="1885" spans="1:25" x14ac:dyDescent="0.2">
      <c r="A1885" s="6" t="s">
        <v>2951</v>
      </c>
      <c r="B1885" t="s">
        <v>2918</v>
      </c>
      <c r="C1885" t="s">
        <v>2952</v>
      </c>
      <c r="D1885" t="s">
        <v>2953</v>
      </c>
      <c r="E1885" s="2">
        <v>8278.7900000000009</v>
      </c>
      <c r="F1885" s="6" t="str">
        <f>+_xlfn.XLOOKUP(LISTAS[[#This Row],[ID]],_01_CODIGOS_Y_COSTOS_xlsm[Producto y N°],_01_CODIGOS_Y_COSTOS_xlsm[FABRICA],"",0,1)</f>
        <v>MAXIFER</v>
      </c>
      <c r="G1885" s="13">
        <f>LISTAS[[#This Row],[Precio]]*(1-0.46)*(1-IF($C$3520="",0,$C$3520))</f>
        <v>3352.9099500000002</v>
      </c>
      <c r="H1885" s="1">
        <f>+_xlfn.XLOOKUP(LISTAS[[#This Row],[ID]],_01_CODIGOS_Y_COSTOS_xlsm[Producto y N°],_01_CODIGOS_Y_COSTOS_xlsm[COSTO],0,0,1)</f>
        <v>0</v>
      </c>
      <c r="I1885" s="115">
        <f>+IFERROR(LISTAS[[#This Row],[VENTA NETA]]/LISTAS[[#This Row],[COSTO]]-1,0)</f>
        <v>0</v>
      </c>
      <c r="J1885" s="33" t="str">
        <f>IFERROR(VLOOKUP(LISTAS[[#This Row],[ID]],_01_CODIGOS_Y_COSTOS_xlsm[[Producto y N°]:[CODIGO]],2,0),"")</f>
        <v>R 8 x 180</v>
      </c>
      <c r="M1885" s="22">
        <v>0</v>
      </c>
      <c r="N1885" s="23">
        <f>+LISTAS[[#This Row],[Precio]]+(LISTAS[[#This Row],[Precio]]*M1885)</f>
        <v>8278.7900000000009</v>
      </c>
      <c r="O1885" s="24">
        <f t="shared" si="44"/>
        <v>3352.9099500000002</v>
      </c>
      <c r="Q1885" s="21" t="str">
        <f>IFERROR(O1885/LISTAS[[#This Row],[COSTO]]-1,"")</f>
        <v/>
      </c>
      <c r="R1885" t="str">
        <f>+LISTAS[[#This Row],[ID]]</f>
        <v>CHAVETASR 8 x 180</v>
      </c>
      <c r="T1885" s="29"/>
      <c r="U1885" s="25">
        <f>LISTAS[[#This Row],[COSTO]]+(LISTAS[[#This Row],[COSTO]]*T1885)</f>
        <v>0</v>
      </c>
      <c r="V1885" s="30">
        <f>IF(T1885="",0,U1885/LISTAS[[#This Row],[VENTA NETA]]-1)</f>
        <v>0</v>
      </c>
      <c r="X1885" s="25">
        <v>0</v>
      </c>
      <c r="Y1885" s="31" t="str">
        <f>IFERROR(LISTAS[[#This Row],[COSTO]]/X1885-1,"")</f>
        <v/>
      </c>
    </row>
    <row r="1886" spans="1:25" x14ac:dyDescent="0.2">
      <c r="A1886" s="6" t="s">
        <v>2954</v>
      </c>
      <c r="B1886" t="s">
        <v>2918</v>
      </c>
      <c r="C1886" t="s">
        <v>2955</v>
      </c>
      <c r="D1886" t="s">
        <v>2956</v>
      </c>
      <c r="E1886" s="2">
        <v>1209.06</v>
      </c>
      <c r="F1886" s="6" t="str">
        <f>+_xlfn.XLOOKUP(LISTAS[[#This Row],[ID]],_01_CODIGOS_Y_COSTOS_xlsm[Producto y N°],_01_CODIGOS_Y_COSTOS_xlsm[FABRICA],"",0,1)</f>
        <v>MAXIFER</v>
      </c>
      <c r="G1886" s="13">
        <f>LISTAS[[#This Row],[Precio]]*(1-0.46)*(1-IF($C$3520="",0,$C$3520))</f>
        <v>489.66930000000002</v>
      </c>
      <c r="H1886" s="1">
        <f>+_xlfn.XLOOKUP(LISTAS[[#This Row],[ID]],_01_CODIGOS_Y_COSTOS_xlsm[Producto y N°],_01_CODIGOS_Y_COSTOS_xlsm[COSTO],0,0,1)</f>
        <v>0</v>
      </c>
      <c r="I1886" s="115">
        <f>+IFERROR(LISTAS[[#This Row],[VENTA NETA]]/LISTAS[[#This Row],[COSTO]]-1,0)</f>
        <v>0</v>
      </c>
      <c r="J1886" s="33" t="str">
        <f>IFERROR(VLOOKUP(LISTAS[[#This Row],[ID]],_01_CODIGOS_Y_COSTOS_xlsm[[Producto y N°]:[CODIGO]],2,0),"")</f>
        <v>ALF 2,5 X 80</v>
      </c>
      <c r="M1886" s="22">
        <v>0</v>
      </c>
      <c r="N1886" s="23">
        <f>+LISTAS[[#This Row],[Precio]]+(LISTAS[[#This Row],[Precio]]*M1886)</f>
        <v>1209.06</v>
      </c>
      <c r="O1886" s="24">
        <f t="shared" si="44"/>
        <v>489.66930000000002</v>
      </c>
      <c r="Q1886" s="21" t="str">
        <f>IFERROR(O1886/LISTAS[[#This Row],[COSTO]]-1,"")</f>
        <v/>
      </c>
      <c r="R1886" t="str">
        <f>+LISTAS[[#This Row],[ID]]</f>
        <v>CHAVETASALF 2,5 X 80</v>
      </c>
      <c r="T1886" s="29"/>
      <c r="U1886" s="25">
        <f>LISTAS[[#This Row],[COSTO]]+(LISTAS[[#This Row],[COSTO]]*T1886)</f>
        <v>0</v>
      </c>
      <c r="V1886" s="30">
        <f>IF(T1886="",0,U1886/LISTAS[[#This Row],[VENTA NETA]]-1)</f>
        <v>0</v>
      </c>
      <c r="X1886" s="25">
        <v>0</v>
      </c>
      <c r="Y1886" s="31" t="str">
        <f>IFERROR(LISTAS[[#This Row],[COSTO]]/X1886-1,"")</f>
        <v/>
      </c>
    </row>
    <row r="1887" spans="1:25" x14ac:dyDescent="0.2">
      <c r="A1887" s="6" t="s">
        <v>2957</v>
      </c>
      <c r="B1887" t="s">
        <v>2918</v>
      </c>
      <c r="C1887" t="s">
        <v>2958</v>
      </c>
      <c r="D1887" t="s">
        <v>2959</v>
      </c>
      <c r="E1887" s="2">
        <v>1323</v>
      </c>
      <c r="F1887" s="6" t="str">
        <f>+_xlfn.XLOOKUP(LISTAS[[#This Row],[ID]],_01_CODIGOS_Y_COSTOS_xlsm[Producto y N°],_01_CODIGOS_Y_COSTOS_xlsm[FABRICA],"",0,1)</f>
        <v>MAXIFER</v>
      </c>
      <c r="G1887" s="13">
        <f>LISTAS[[#This Row],[Precio]]*(1-0.46)*(1-IF($C$3520="",0,$C$3520))</f>
        <v>535.81500000000005</v>
      </c>
      <c r="H1887" s="1">
        <f>+_xlfn.XLOOKUP(LISTAS[[#This Row],[ID]],_01_CODIGOS_Y_COSTOS_xlsm[Producto y N°],_01_CODIGOS_Y_COSTOS_xlsm[COSTO],0,0,1)</f>
        <v>0</v>
      </c>
      <c r="I1887" s="115">
        <f>+IFERROR(LISTAS[[#This Row],[VENTA NETA]]/LISTAS[[#This Row],[COSTO]]-1,0)</f>
        <v>0</v>
      </c>
      <c r="J1887" s="33" t="str">
        <f>IFERROR(VLOOKUP(LISTAS[[#This Row],[ID]],_01_CODIGOS_Y_COSTOS_xlsm[[Producto y N°]:[CODIGO]],2,0),"")</f>
        <v>ALF 2,5 X 130</v>
      </c>
      <c r="M1887" s="22">
        <v>0</v>
      </c>
      <c r="N1887" s="23">
        <f>+LISTAS[[#This Row],[Precio]]+(LISTAS[[#This Row],[Precio]]*M1887)</f>
        <v>1323</v>
      </c>
      <c r="O1887" s="24">
        <f t="shared" si="44"/>
        <v>535.81500000000005</v>
      </c>
      <c r="Q1887" s="21" t="str">
        <f>IFERROR(O1887/LISTAS[[#This Row],[COSTO]]-1,"")</f>
        <v/>
      </c>
      <c r="R1887" t="str">
        <f>+LISTAS[[#This Row],[ID]]</f>
        <v>CHAVETASALF 2,5 X 130</v>
      </c>
      <c r="T1887" s="29"/>
      <c r="U1887" s="25">
        <f>LISTAS[[#This Row],[COSTO]]+(LISTAS[[#This Row],[COSTO]]*T1887)</f>
        <v>0</v>
      </c>
      <c r="V1887" s="30">
        <f>IF(T1887="",0,U1887/LISTAS[[#This Row],[VENTA NETA]]-1)</f>
        <v>0</v>
      </c>
      <c r="X1887" s="25">
        <v>0</v>
      </c>
      <c r="Y1887" s="31" t="str">
        <f>IFERROR(LISTAS[[#This Row],[COSTO]]/X1887-1,"")</f>
        <v/>
      </c>
    </row>
    <row r="1888" spans="1:25" x14ac:dyDescent="0.2">
      <c r="A1888" s="6" t="s">
        <v>2960</v>
      </c>
      <c r="B1888" t="s">
        <v>2918</v>
      </c>
      <c r="C1888" t="s">
        <v>2961</v>
      </c>
      <c r="D1888" t="s">
        <v>2962</v>
      </c>
      <c r="E1888" s="2">
        <v>1344.06</v>
      </c>
      <c r="F1888" s="6" t="str">
        <f>+_xlfn.XLOOKUP(LISTAS[[#This Row],[ID]],_01_CODIGOS_Y_COSTOS_xlsm[Producto y N°],_01_CODIGOS_Y_COSTOS_xlsm[FABRICA],"",0,1)</f>
        <v>MAXIFER</v>
      </c>
      <c r="G1888" s="13">
        <f>LISTAS[[#This Row],[Precio]]*(1-0.46)*(1-IF($C$3520="",0,$C$3520))</f>
        <v>544.34429999999998</v>
      </c>
      <c r="H1888" s="1">
        <f>+_xlfn.XLOOKUP(LISTAS[[#This Row],[ID]],_01_CODIGOS_Y_COSTOS_xlsm[Producto y N°],_01_CODIGOS_Y_COSTOS_xlsm[COSTO],0,0,1)</f>
        <v>0</v>
      </c>
      <c r="I1888" s="115">
        <f>+IFERROR(LISTAS[[#This Row],[VENTA NETA]]/LISTAS[[#This Row],[COSTO]]-1,0)</f>
        <v>0</v>
      </c>
      <c r="J1888" s="33" t="str">
        <f>IFERROR(VLOOKUP(LISTAS[[#This Row],[ID]],_01_CODIGOS_Y_COSTOS_xlsm[[Producto y N°]:[CODIGO]],2,0),"")</f>
        <v>ALF 3 X 110</v>
      </c>
      <c r="M1888" s="22">
        <v>0</v>
      </c>
      <c r="N1888" s="23">
        <f>+LISTAS[[#This Row],[Precio]]+(LISTAS[[#This Row],[Precio]]*M1888)</f>
        <v>1344.06</v>
      </c>
      <c r="O1888" s="24">
        <f t="shared" si="44"/>
        <v>544.34429999999998</v>
      </c>
      <c r="Q1888" s="21" t="str">
        <f>IFERROR(O1888/LISTAS[[#This Row],[COSTO]]-1,"")</f>
        <v/>
      </c>
      <c r="R1888" t="str">
        <f>+LISTAS[[#This Row],[ID]]</f>
        <v>CHAVETASALF 3 X 110</v>
      </c>
      <c r="T1888" s="29"/>
      <c r="U1888" s="25">
        <f>LISTAS[[#This Row],[COSTO]]+(LISTAS[[#This Row],[COSTO]]*T1888)</f>
        <v>0</v>
      </c>
      <c r="V1888" s="30">
        <f>IF(T1888="",0,U1888/LISTAS[[#This Row],[VENTA NETA]]-1)</f>
        <v>0</v>
      </c>
      <c r="X1888" s="25">
        <v>0</v>
      </c>
      <c r="Y1888" s="31" t="str">
        <f>IFERROR(LISTAS[[#This Row],[COSTO]]/X1888-1,"")</f>
        <v/>
      </c>
    </row>
    <row r="1889" spans="1:25" x14ac:dyDescent="0.2">
      <c r="A1889" s="6" t="s">
        <v>2963</v>
      </c>
      <c r="B1889" t="s">
        <v>2918</v>
      </c>
      <c r="C1889" t="s">
        <v>2964</v>
      </c>
      <c r="D1889" t="s">
        <v>2965</v>
      </c>
      <c r="E1889" s="2">
        <v>1545.75</v>
      </c>
      <c r="F1889" s="6" t="str">
        <f>+_xlfn.XLOOKUP(LISTAS[[#This Row],[ID]],_01_CODIGOS_Y_COSTOS_xlsm[Producto y N°],_01_CODIGOS_Y_COSTOS_xlsm[FABRICA],"",0,1)</f>
        <v>MAXIFER</v>
      </c>
      <c r="G1889" s="13">
        <f>LISTAS[[#This Row],[Precio]]*(1-0.46)*(1-IF($C$3520="",0,$C$3520))</f>
        <v>626.02875000000006</v>
      </c>
      <c r="H1889" s="1">
        <f>+_xlfn.XLOOKUP(LISTAS[[#This Row],[ID]],_01_CODIGOS_Y_COSTOS_xlsm[Producto y N°],_01_CODIGOS_Y_COSTOS_xlsm[COSTO],0,0,1)</f>
        <v>0</v>
      </c>
      <c r="I1889" s="115">
        <f>+IFERROR(LISTAS[[#This Row],[VENTA NETA]]/LISTAS[[#This Row],[COSTO]]-1,0)</f>
        <v>0</v>
      </c>
      <c r="J1889" s="33" t="str">
        <f>IFERROR(VLOOKUP(LISTAS[[#This Row],[ID]],_01_CODIGOS_Y_COSTOS_xlsm[[Producto y N°]:[CODIGO]],2,0),"")</f>
        <v>ALF 3,5 X 120</v>
      </c>
      <c r="M1889" s="22">
        <v>0</v>
      </c>
      <c r="N1889" s="23">
        <f>+LISTAS[[#This Row],[Precio]]+(LISTAS[[#This Row],[Precio]]*M1889)</f>
        <v>1545.75</v>
      </c>
      <c r="O1889" s="24">
        <f t="shared" si="44"/>
        <v>626.02875000000006</v>
      </c>
      <c r="Q1889" s="21" t="str">
        <f>IFERROR(O1889/LISTAS[[#This Row],[COSTO]]-1,"")</f>
        <v/>
      </c>
      <c r="R1889" t="str">
        <f>+LISTAS[[#This Row],[ID]]</f>
        <v>CHAVETASALF 3,5 X 120</v>
      </c>
      <c r="T1889" s="29"/>
      <c r="U1889" s="25">
        <f>LISTAS[[#This Row],[COSTO]]+(LISTAS[[#This Row],[COSTO]]*T1889)</f>
        <v>0</v>
      </c>
      <c r="V1889" s="30">
        <f>IF(T1889="",0,U1889/LISTAS[[#This Row],[VENTA NETA]]-1)</f>
        <v>0</v>
      </c>
      <c r="X1889" s="25">
        <v>0</v>
      </c>
      <c r="Y1889" s="31" t="str">
        <f>IFERROR(LISTAS[[#This Row],[COSTO]]/X1889-1,"")</f>
        <v/>
      </c>
    </row>
    <row r="1890" spans="1:25" x14ac:dyDescent="0.2">
      <c r="A1890" s="6" t="s">
        <v>2966</v>
      </c>
      <c r="B1890" t="s">
        <v>2918</v>
      </c>
      <c r="C1890" t="s">
        <v>2967</v>
      </c>
      <c r="D1890" t="s">
        <v>2968</v>
      </c>
      <c r="E1890" s="2">
        <v>1728.88</v>
      </c>
      <c r="F1890" s="6" t="str">
        <f>+_xlfn.XLOOKUP(LISTAS[[#This Row],[ID]],_01_CODIGOS_Y_COSTOS_xlsm[Producto y N°],_01_CODIGOS_Y_COSTOS_xlsm[FABRICA],"",0,1)</f>
        <v>MAXIFER</v>
      </c>
      <c r="G1890" s="13">
        <f>LISTAS[[#This Row],[Precio]]*(1-0.46)*(1-IF($C$3520="",0,$C$3520))</f>
        <v>700.19640000000004</v>
      </c>
      <c r="H1890" s="1">
        <f>+_xlfn.XLOOKUP(LISTAS[[#This Row],[ID]],_01_CODIGOS_Y_COSTOS_xlsm[Producto y N°],_01_CODIGOS_Y_COSTOS_xlsm[COSTO],0,0,1)</f>
        <v>0</v>
      </c>
      <c r="I1890" s="115">
        <f>+IFERROR(LISTAS[[#This Row],[VENTA NETA]]/LISTAS[[#This Row],[COSTO]]-1,0)</f>
        <v>0</v>
      </c>
      <c r="J1890" s="33" t="str">
        <f>IFERROR(VLOOKUP(LISTAS[[#This Row],[ID]],_01_CODIGOS_Y_COSTOS_xlsm[[Producto y N°]:[CODIGO]],2,0),"")</f>
        <v>ALF 3,5 X 150</v>
      </c>
      <c r="M1890" s="22">
        <v>0</v>
      </c>
      <c r="N1890" s="23">
        <f>+LISTAS[[#This Row],[Precio]]+(LISTAS[[#This Row],[Precio]]*M1890)</f>
        <v>1728.88</v>
      </c>
      <c r="O1890" s="24">
        <f t="shared" si="44"/>
        <v>700.19640000000004</v>
      </c>
      <c r="Q1890" s="21" t="str">
        <f>IFERROR(O1890/LISTAS[[#This Row],[COSTO]]-1,"")</f>
        <v/>
      </c>
      <c r="R1890" t="str">
        <f>+LISTAS[[#This Row],[ID]]</f>
        <v>CHAVETASALF 3,5 X 150</v>
      </c>
      <c r="T1890" s="29"/>
      <c r="U1890" s="25">
        <f>LISTAS[[#This Row],[COSTO]]+(LISTAS[[#This Row],[COSTO]]*T1890)</f>
        <v>0</v>
      </c>
      <c r="V1890" s="30">
        <f>IF(T1890="",0,U1890/LISTAS[[#This Row],[VENTA NETA]]-1)</f>
        <v>0</v>
      </c>
      <c r="X1890" s="25">
        <v>0</v>
      </c>
      <c r="Y1890" s="31" t="str">
        <f>IFERROR(LISTAS[[#This Row],[COSTO]]/X1890-1,"")</f>
        <v/>
      </c>
    </row>
    <row r="1891" spans="1:25" x14ac:dyDescent="0.2">
      <c r="A1891" s="6" t="s">
        <v>2969</v>
      </c>
      <c r="B1891" t="s">
        <v>2918</v>
      </c>
      <c r="C1891" t="s">
        <v>2970</v>
      </c>
      <c r="D1891" t="s">
        <v>2971</v>
      </c>
      <c r="E1891" s="2">
        <v>1687.5</v>
      </c>
      <c r="F1891" s="6" t="str">
        <f>+_xlfn.XLOOKUP(LISTAS[[#This Row],[ID]],_01_CODIGOS_Y_COSTOS_xlsm[Producto y N°],_01_CODIGOS_Y_COSTOS_xlsm[FABRICA],"",0,1)</f>
        <v>MAXIFER</v>
      </c>
      <c r="G1891" s="13">
        <f>LISTAS[[#This Row],[Precio]]*(1-0.46)*(1-IF($C$3520="",0,$C$3520))</f>
        <v>683.43750000000011</v>
      </c>
      <c r="H1891" s="1">
        <f>+_xlfn.XLOOKUP(LISTAS[[#This Row],[ID]],_01_CODIGOS_Y_COSTOS_xlsm[Producto y N°],_01_CODIGOS_Y_COSTOS_xlsm[COSTO],0,0,1)</f>
        <v>0</v>
      </c>
      <c r="I1891" s="115">
        <f>+IFERROR(LISTAS[[#This Row],[VENTA NETA]]/LISTAS[[#This Row],[COSTO]]-1,0)</f>
        <v>0</v>
      </c>
      <c r="J1891" s="33" t="str">
        <f>IFERROR(VLOOKUP(LISTAS[[#This Row],[ID]],_01_CODIGOS_Y_COSTOS_xlsm[[Producto y N°]:[CODIGO]],2,0),"")</f>
        <v>ALF 4 X 130</v>
      </c>
      <c r="M1891" s="22">
        <v>0</v>
      </c>
      <c r="N1891" s="23">
        <f>+LISTAS[[#This Row],[Precio]]+(LISTAS[[#This Row],[Precio]]*M1891)</f>
        <v>1687.5</v>
      </c>
      <c r="O1891" s="24">
        <f t="shared" si="44"/>
        <v>683.43750000000011</v>
      </c>
      <c r="Q1891" s="21" t="str">
        <f>IFERROR(O1891/LISTAS[[#This Row],[COSTO]]-1,"")</f>
        <v/>
      </c>
      <c r="R1891" t="str">
        <f>+LISTAS[[#This Row],[ID]]</f>
        <v>CHAVETASALF 4 X 130</v>
      </c>
      <c r="T1891" s="29"/>
      <c r="U1891" s="25">
        <f>LISTAS[[#This Row],[COSTO]]+(LISTAS[[#This Row],[COSTO]]*T1891)</f>
        <v>0</v>
      </c>
      <c r="V1891" s="30">
        <f>IF(T1891="",0,U1891/LISTAS[[#This Row],[VENTA NETA]]-1)</f>
        <v>0</v>
      </c>
      <c r="X1891" s="25">
        <v>0</v>
      </c>
      <c r="Y1891" s="31" t="str">
        <f>IFERROR(LISTAS[[#This Row],[COSTO]]/X1891-1,"")</f>
        <v/>
      </c>
    </row>
    <row r="1892" spans="1:25" x14ac:dyDescent="0.2">
      <c r="A1892" s="6" t="s">
        <v>2972</v>
      </c>
      <c r="B1892" t="s">
        <v>2918</v>
      </c>
      <c r="C1892" t="s">
        <v>2973</v>
      </c>
      <c r="D1892" t="s">
        <v>2974</v>
      </c>
      <c r="E1892" s="2">
        <v>1909.92</v>
      </c>
      <c r="F1892" s="6" t="str">
        <f>+_xlfn.XLOOKUP(LISTAS[[#This Row],[ID]],_01_CODIGOS_Y_COSTOS_xlsm[Producto y N°],_01_CODIGOS_Y_COSTOS_xlsm[FABRICA],"",0,1)</f>
        <v>MAXIFER</v>
      </c>
      <c r="G1892" s="13">
        <f>LISTAS[[#This Row],[Precio]]*(1-0.46)*(1-IF($C$3520="",0,$C$3520))</f>
        <v>773.51760000000002</v>
      </c>
      <c r="H1892" s="1">
        <f>+_xlfn.XLOOKUP(LISTAS[[#This Row],[ID]],_01_CODIGOS_Y_COSTOS_xlsm[Producto y N°],_01_CODIGOS_Y_COSTOS_xlsm[COSTO],0,0,1)</f>
        <v>0</v>
      </c>
      <c r="I1892" s="115">
        <f>+IFERROR(LISTAS[[#This Row],[VENTA NETA]]/LISTAS[[#This Row],[COSTO]]-1,0)</f>
        <v>0</v>
      </c>
      <c r="J1892" s="33" t="str">
        <f>IFERROR(VLOOKUP(LISTAS[[#This Row],[ID]],_01_CODIGOS_Y_COSTOS_xlsm[[Producto y N°]:[CODIGO]],2,0),"")</f>
        <v>ALF 4,5 X 130</v>
      </c>
      <c r="M1892" s="22">
        <v>0</v>
      </c>
      <c r="N1892" s="23">
        <f>+LISTAS[[#This Row],[Precio]]+(LISTAS[[#This Row],[Precio]]*M1892)</f>
        <v>1909.92</v>
      </c>
      <c r="O1892" s="24">
        <f t="shared" si="44"/>
        <v>773.51760000000002</v>
      </c>
      <c r="Q1892" s="21" t="str">
        <f>IFERROR(O1892/LISTAS[[#This Row],[COSTO]]-1,"")</f>
        <v/>
      </c>
      <c r="R1892" t="str">
        <f>+LISTAS[[#This Row],[ID]]</f>
        <v>CHAVETASALF 4,5 X 130</v>
      </c>
      <c r="T1892" s="29"/>
      <c r="U1892" s="25">
        <f>LISTAS[[#This Row],[COSTO]]+(LISTAS[[#This Row],[COSTO]]*T1892)</f>
        <v>0</v>
      </c>
      <c r="V1892" s="30">
        <f>IF(T1892="",0,U1892/LISTAS[[#This Row],[VENTA NETA]]-1)</f>
        <v>0</v>
      </c>
      <c r="X1892" s="25">
        <v>0</v>
      </c>
      <c r="Y1892" s="31" t="str">
        <f>IFERROR(LISTAS[[#This Row],[COSTO]]/X1892-1,"")</f>
        <v/>
      </c>
    </row>
    <row r="1893" spans="1:25" x14ac:dyDescent="0.2">
      <c r="A1893" s="6" t="s">
        <v>2975</v>
      </c>
      <c r="B1893" t="s">
        <v>2918</v>
      </c>
      <c r="C1893" t="s">
        <v>2976</v>
      </c>
      <c r="D1893" t="s">
        <v>2977</v>
      </c>
      <c r="E1893" s="2">
        <v>2254.2199999999998</v>
      </c>
      <c r="F1893" s="6" t="str">
        <f>+_xlfn.XLOOKUP(LISTAS[[#This Row],[ID]],_01_CODIGOS_Y_COSTOS_xlsm[Producto y N°],_01_CODIGOS_Y_COSTOS_xlsm[FABRICA],"",0,1)</f>
        <v>MAXIFER</v>
      </c>
      <c r="G1893" s="13">
        <f>LISTAS[[#This Row],[Precio]]*(1-0.46)*(1-IF($C$3520="",0,$C$3520))</f>
        <v>912.95910000000003</v>
      </c>
      <c r="H1893" s="1">
        <f>+_xlfn.XLOOKUP(LISTAS[[#This Row],[ID]],_01_CODIGOS_Y_COSTOS_xlsm[Producto y N°],_01_CODIGOS_Y_COSTOS_xlsm[COSTO],0,0,1)</f>
        <v>0</v>
      </c>
      <c r="I1893" s="115">
        <f>+IFERROR(LISTAS[[#This Row],[VENTA NETA]]/LISTAS[[#This Row],[COSTO]]-1,0)</f>
        <v>0</v>
      </c>
      <c r="J1893" s="33" t="str">
        <f>IFERROR(VLOOKUP(LISTAS[[#This Row],[ID]],_01_CODIGOS_Y_COSTOS_xlsm[[Producto y N°]:[CODIGO]],2,0),"")</f>
        <v>ALF 5 X 120</v>
      </c>
      <c r="M1893" s="22">
        <v>0</v>
      </c>
      <c r="N1893" s="23">
        <f>+LISTAS[[#This Row],[Precio]]+(LISTAS[[#This Row],[Precio]]*M1893)</f>
        <v>2254.2199999999998</v>
      </c>
      <c r="O1893" s="24">
        <f t="shared" si="44"/>
        <v>912.95910000000003</v>
      </c>
      <c r="Q1893" s="21" t="str">
        <f>IFERROR(O1893/LISTAS[[#This Row],[COSTO]]-1,"")</f>
        <v/>
      </c>
      <c r="R1893" t="str">
        <f>+LISTAS[[#This Row],[ID]]</f>
        <v>CHAVETASALF 5 X 120</v>
      </c>
      <c r="T1893" s="29"/>
      <c r="U1893" s="25">
        <f>LISTAS[[#This Row],[COSTO]]+(LISTAS[[#This Row],[COSTO]]*T1893)</f>
        <v>0</v>
      </c>
      <c r="V1893" s="30">
        <f>IF(T1893="",0,U1893/LISTAS[[#This Row],[VENTA NETA]]-1)</f>
        <v>0</v>
      </c>
      <c r="X1893" s="25">
        <v>0</v>
      </c>
      <c r="Y1893" s="31" t="str">
        <f>IFERROR(LISTAS[[#This Row],[COSTO]]/X1893-1,"")</f>
        <v/>
      </c>
    </row>
    <row r="1894" spans="1:25" x14ac:dyDescent="0.2">
      <c r="A1894" s="6" t="s">
        <v>2978</v>
      </c>
      <c r="B1894" t="s">
        <v>2918</v>
      </c>
      <c r="C1894" t="s">
        <v>2979</v>
      </c>
      <c r="D1894" t="s">
        <v>2980</v>
      </c>
      <c r="E1894" s="2">
        <v>3337.19</v>
      </c>
      <c r="F1894" s="6" t="str">
        <f>+_xlfn.XLOOKUP(LISTAS[[#This Row],[ID]],_01_CODIGOS_Y_COSTOS_xlsm[Producto y N°],_01_CODIGOS_Y_COSTOS_xlsm[FABRICA],"",0,1)</f>
        <v>MAXIFER</v>
      </c>
      <c r="G1894" s="13">
        <f>LISTAS[[#This Row],[Precio]]*(1-0.46)*(1-IF($C$3520="",0,$C$3520))</f>
        <v>1351.5619500000003</v>
      </c>
      <c r="H1894" s="1">
        <f>+_xlfn.XLOOKUP(LISTAS[[#This Row],[ID]],_01_CODIGOS_Y_COSTOS_xlsm[Producto y N°],_01_CODIGOS_Y_COSTOS_xlsm[COSTO],0,0,1)</f>
        <v>0</v>
      </c>
      <c r="I1894" s="115">
        <f>+IFERROR(LISTAS[[#This Row],[VENTA NETA]]/LISTAS[[#This Row],[COSTO]]-1,0)</f>
        <v>0</v>
      </c>
      <c r="J1894" s="33" t="str">
        <f>IFERROR(VLOOKUP(LISTAS[[#This Row],[ID]],_01_CODIGOS_Y_COSTOS_xlsm[[Producto y N°]:[CODIGO]],2,0),"")</f>
        <v>ALF 5 X 200</v>
      </c>
      <c r="M1894" s="22">
        <v>0</v>
      </c>
      <c r="N1894" s="23">
        <f>+LISTAS[[#This Row],[Precio]]+(LISTAS[[#This Row],[Precio]]*M1894)</f>
        <v>3337.19</v>
      </c>
      <c r="O1894" s="24">
        <f t="shared" si="44"/>
        <v>1351.5619500000003</v>
      </c>
      <c r="Q1894" s="21" t="str">
        <f>IFERROR(O1894/LISTAS[[#This Row],[COSTO]]-1,"")</f>
        <v/>
      </c>
      <c r="R1894" t="str">
        <f>+LISTAS[[#This Row],[ID]]</f>
        <v>CHAVETASALF 5 X 200</v>
      </c>
      <c r="T1894" s="29"/>
      <c r="U1894" s="25">
        <f>LISTAS[[#This Row],[COSTO]]+(LISTAS[[#This Row],[COSTO]]*T1894)</f>
        <v>0</v>
      </c>
      <c r="V1894" s="30">
        <f>IF(T1894="",0,U1894/LISTAS[[#This Row],[VENTA NETA]]-1)</f>
        <v>0</v>
      </c>
      <c r="X1894" s="25">
        <v>0</v>
      </c>
      <c r="Y1894" s="31" t="str">
        <f>IFERROR(LISTAS[[#This Row],[COSTO]]/X1894-1,"")</f>
        <v/>
      </c>
    </row>
    <row r="1895" spans="1:25" x14ac:dyDescent="0.2">
      <c r="A1895" s="6" t="s">
        <v>2981</v>
      </c>
      <c r="B1895" t="s">
        <v>2918</v>
      </c>
      <c r="C1895" t="s">
        <v>2982</v>
      </c>
      <c r="D1895" t="s">
        <v>2983</v>
      </c>
      <c r="E1895" s="2">
        <v>4839.3</v>
      </c>
      <c r="F1895" s="6" t="str">
        <f>+_xlfn.XLOOKUP(LISTAS[[#This Row],[ID]],_01_CODIGOS_Y_COSTOS_xlsm[Producto y N°],_01_CODIGOS_Y_COSTOS_xlsm[FABRICA],"",0,1)</f>
        <v>MAXIFER</v>
      </c>
      <c r="G1895" s="13">
        <f>LISTAS[[#This Row],[Precio]]*(1-0.46)*(1-IF($C$3520="",0,$C$3520))</f>
        <v>1959.9165000000003</v>
      </c>
      <c r="H1895" s="1">
        <f>+_xlfn.XLOOKUP(LISTAS[[#This Row],[ID]],_01_CODIGOS_Y_COSTOS_xlsm[Producto y N°],_01_CODIGOS_Y_COSTOS_xlsm[COSTO],0,0,1)</f>
        <v>0</v>
      </c>
      <c r="I1895" s="115">
        <f>+IFERROR(LISTAS[[#This Row],[VENTA NETA]]/LISTAS[[#This Row],[COSTO]]-1,0)</f>
        <v>0</v>
      </c>
      <c r="J1895" s="33" t="str">
        <f>IFERROR(VLOOKUP(LISTAS[[#This Row],[ID]],_01_CODIGOS_Y_COSTOS_xlsm[[Producto y N°]:[CODIGO]],2,0),"")</f>
        <v>ALF 6 X 200</v>
      </c>
      <c r="M1895" s="22">
        <v>0</v>
      </c>
      <c r="N1895" s="23">
        <f>+LISTAS[[#This Row],[Precio]]+(LISTAS[[#This Row],[Precio]]*M1895)</f>
        <v>4839.3</v>
      </c>
      <c r="O1895" s="24">
        <f t="shared" si="44"/>
        <v>1959.9165000000003</v>
      </c>
      <c r="Q1895" s="21" t="str">
        <f>IFERROR(O1895/LISTAS[[#This Row],[COSTO]]-1,"")</f>
        <v/>
      </c>
      <c r="R1895" t="str">
        <f>+LISTAS[[#This Row],[ID]]</f>
        <v>CHAVETASALF 6 X 200</v>
      </c>
      <c r="T1895" s="29"/>
      <c r="U1895" s="25">
        <f>LISTAS[[#This Row],[COSTO]]+(LISTAS[[#This Row],[COSTO]]*T1895)</f>
        <v>0</v>
      </c>
      <c r="V1895" s="30">
        <f>IF(T1895="",0,U1895/LISTAS[[#This Row],[VENTA NETA]]-1)</f>
        <v>0</v>
      </c>
      <c r="X1895" s="25">
        <v>0</v>
      </c>
      <c r="Y1895" s="31" t="str">
        <f>IFERROR(LISTAS[[#This Row],[COSTO]]/X1895-1,"")</f>
        <v/>
      </c>
    </row>
    <row r="1896" spans="1:25" x14ac:dyDescent="0.2">
      <c r="A1896" s="6" t="s">
        <v>8890</v>
      </c>
      <c r="B1896" t="s">
        <v>2918</v>
      </c>
      <c r="C1896" t="s">
        <v>8891</v>
      </c>
      <c r="E1896" s="2">
        <v>5641.41</v>
      </c>
      <c r="F1896" s="6" t="str">
        <f>+_xlfn.XLOOKUP(LISTAS[[#This Row],[ID]],_01_CODIGOS_Y_COSTOS_xlsm[Producto y N°],_01_CODIGOS_Y_COSTOS_xlsm[FABRICA],"",0,1)</f>
        <v>MAXIFER</v>
      </c>
      <c r="G1896" s="13">
        <f>LISTAS[[#This Row],[Precio]]*(1-0.46)*(1-IF($C$3520="",0,$C$3520))</f>
        <v>2284.7710500000003</v>
      </c>
      <c r="H1896" s="1">
        <f>+_xlfn.XLOOKUP(LISTAS[[#This Row],[ID]],_01_CODIGOS_Y_COSTOS_xlsm[Producto y N°],_01_CODIGOS_Y_COSTOS_xlsm[COSTO],0,0,1)</f>
        <v>0</v>
      </c>
      <c r="I1896" s="115">
        <f>+IFERROR(LISTAS[[#This Row],[VENTA NETA]]/LISTAS[[#This Row],[COSTO]]-1,0)</f>
        <v>0</v>
      </c>
      <c r="J1896" s="33" t="str">
        <f>IFERROR(VLOOKUP(LISTAS[[#This Row],[ID]],_01_CODIGOS_Y_COSTOS_xlsm[[Producto y N°]:[CODIGO]],2,0),"")</f>
        <v>ALF 7 X 175</v>
      </c>
      <c r="M1896" s="22">
        <v>0</v>
      </c>
      <c r="N1896" s="23">
        <f>+LISTAS[[#This Row],[Precio]]+(LISTAS[[#This Row],[Precio]]*M1896)</f>
        <v>5641.41</v>
      </c>
      <c r="O1896" s="24">
        <f t="shared" si="44"/>
        <v>2284.7710500000003</v>
      </c>
      <c r="Q1896" s="21" t="str">
        <f>IFERROR(O1896/LISTAS[[#This Row],[COSTO]]-1,"")</f>
        <v/>
      </c>
      <c r="R1896" t="str">
        <f>+LISTAS[[#This Row],[ID]]</f>
        <v>CHAVETASALF 7 X 175</v>
      </c>
      <c r="T1896" s="29"/>
      <c r="U1896" s="25">
        <f>LISTAS[[#This Row],[COSTO]]+(LISTAS[[#This Row],[COSTO]]*T1896)</f>
        <v>0</v>
      </c>
      <c r="V1896" s="30">
        <f>IF(T1896="",0,U1896/LISTAS[[#This Row],[VENTA NETA]]-1)</f>
        <v>0</v>
      </c>
      <c r="X1896" s="25">
        <v>0</v>
      </c>
      <c r="Y1896" s="31" t="str">
        <f>IFERROR(LISTAS[[#This Row],[COSTO]]/X1896-1,"")</f>
        <v/>
      </c>
    </row>
    <row r="1897" spans="1:25" x14ac:dyDescent="0.2">
      <c r="A1897" s="6" t="s">
        <v>8892</v>
      </c>
      <c r="B1897" t="s">
        <v>2918</v>
      </c>
      <c r="C1897" t="s">
        <v>8893</v>
      </c>
      <c r="D1897" t="s">
        <v>2983</v>
      </c>
      <c r="E1897" s="2">
        <v>6743.51</v>
      </c>
      <c r="F1897" s="6" t="str">
        <f>+_xlfn.XLOOKUP(LISTAS[[#This Row],[ID]],_01_CODIGOS_Y_COSTOS_xlsm[Producto y N°],_01_CODIGOS_Y_COSTOS_xlsm[FABRICA],"",0,1)</f>
        <v>MAXIFER</v>
      </c>
      <c r="G1897" s="13">
        <f>LISTAS[[#This Row],[Precio]]*(1-0.46)*(1-IF($C$3520="",0,$C$3520))</f>
        <v>2731.1215500000003</v>
      </c>
      <c r="H1897" s="1">
        <f>+_xlfn.XLOOKUP(LISTAS[[#This Row],[ID]],_01_CODIGOS_Y_COSTOS_xlsm[Producto y N°],_01_CODIGOS_Y_COSTOS_xlsm[COSTO],0,0,1)</f>
        <v>0</v>
      </c>
      <c r="I1897" s="115">
        <f>+IFERROR(LISTAS[[#This Row],[VENTA NETA]]/LISTAS[[#This Row],[COSTO]]-1,0)</f>
        <v>0</v>
      </c>
      <c r="J1897" s="33" t="str">
        <f>IFERROR(VLOOKUP(LISTAS[[#This Row],[ID]],_01_CODIGOS_Y_COSTOS_xlsm[[Producto y N°]:[CODIGO]],2,0),"")</f>
        <v>ALF 8 x 220</v>
      </c>
      <c r="M1897" s="22">
        <v>0</v>
      </c>
      <c r="N1897" s="23">
        <f>+LISTAS[[#This Row],[Precio]]+(LISTAS[[#This Row],[Precio]]*M1897)</f>
        <v>6743.51</v>
      </c>
      <c r="O1897" s="24">
        <f t="shared" ref="O1897:O1960" si="45">N1897*(1-0.46)*(1-IF($C$3520="",0,$C$3520))</f>
        <v>2731.1215500000003</v>
      </c>
      <c r="Q1897" s="21" t="str">
        <f>IFERROR(O1897/LISTAS[[#This Row],[COSTO]]-1,"")</f>
        <v/>
      </c>
      <c r="R1897" t="str">
        <f>+LISTAS[[#This Row],[ID]]</f>
        <v>CHAVETASALF 8 x 220</v>
      </c>
      <c r="T1897" s="29"/>
      <c r="U1897" s="25">
        <f>LISTAS[[#This Row],[COSTO]]+(LISTAS[[#This Row],[COSTO]]*T1897)</f>
        <v>0</v>
      </c>
      <c r="V1897" s="30">
        <f>IF(T1897="",0,U1897/LISTAS[[#This Row],[VENTA NETA]]-1)</f>
        <v>0</v>
      </c>
      <c r="X1897" s="25">
        <v>0</v>
      </c>
      <c r="Y1897" s="31" t="str">
        <f>IFERROR(LISTAS[[#This Row],[COSTO]]/X1897-1,"")</f>
        <v/>
      </c>
    </row>
    <row r="1898" spans="1:25" x14ac:dyDescent="0.2">
      <c r="A1898" s="6" t="s">
        <v>5320</v>
      </c>
      <c r="B1898" t="s">
        <v>2918</v>
      </c>
      <c r="C1898" t="s">
        <v>4710</v>
      </c>
      <c r="D1898" t="s">
        <v>5321</v>
      </c>
      <c r="E1898" s="2">
        <v>1444.77</v>
      </c>
      <c r="F1898" s="6" t="str">
        <f>+_xlfn.XLOOKUP(LISTAS[[#This Row],[ID]],_01_CODIGOS_Y_COSTOS_xlsm[Producto y N°],_01_CODIGOS_Y_COSTOS_xlsm[FABRICA],"",0,1)</f>
        <v>MAXIFER</v>
      </c>
      <c r="G1898" s="13">
        <f>LISTAS[[#This Row],[Precio]]*(1-0.46)*(1-IF($C$3520="",0,$C$3520))</f>
        <v>585.1318500000001</v>
      </c>
      <c r="H1898" s="1">
        <f>+_xlfn.XLOOKUP(LISTAS[[#This Row],[ID]],_01_CODIGOS_Y_COSTOS_xlsm[Producto y N°],_01_CODIGOS_Y_COSTOS_xlsm[COSTO],0,0,1)</f>
        <v>0</v>
      </c>
      <c r="I1898" s="115">
        <f>+IFERROR(LISTAS[[#This Row],[VENTA NETA]]/LISTAS[[#This Row],[COSTO]]-1,0)</f>
        <v>0</v>
      </c>
      <c r="J1898" s="33" t="str">
        <f>IFERROR(VLOOKUP(LISTAS[[#This Row],[ID]],_01_CODIGOS_Y_COSTOS_xlsm[[Producto y N°]:[CODIGO]],2,0),"")</f>
        <v>TRG 4 X 90</v>
      </c>
      <c r="M1898" s="22">
        <v>0</v>
      </c>
      <c r="N1898" s="23">
        <f>+LISTAS[[#This Row],[Precio]]+(LISTAS[[#This Row],[Precio]]*M1898)</f>
        <v>1444.77</v>
      </c>
      <c r="O1898" s="24">
        <f t="shared" si="45"/>
        <v>585.1318500000001</v>
      </c>
      <c r="Q1898" s="21" t="str">
        <f>IFERROR(O1898/LISTAS[[#This Row],[COSTO]]-1,"")</f>
        <v/>
      </c>
      <c r="R1898" t="str">
        <f>+LISTAS[[#This Row],[ID]]</f>
        <v>CHAVETASTRG 4 X 90</v>
      </c>
      <c r="T1898" s="29"/>
      <c r="U1898" s="25">
        <f>LISTAS[[#This Row],[COSTO]]+(LISTAS[[#This Row],[COSTO]]*T1898)</f>
        <v>0</v>
      </c>
      <c r="V1898" s="30">
        <f>IF(T1898="",0,U1898/LISTAS[[#This Row],[VENTA NETA]]-1)</f>
        <v>0</v>
      </c>
      <c r="X1898" s="25">
        <v>0</v>
      </c>
      <c r="Y1898" s="31" t="str">
        <f>IFERROR(LISTAS[[#This Row],[COSTO]]/X1898-1,"")</f>
        <v/>
      </c>
    </row>
    <row r="1899" spans="1:25" x14ac:dyDescent="0.2">
      <c r="A1899" s="6" t="s">
        <v>5322</v>
      </c>
      <c r="B1899" t="s">
        <v>2918</v>
      </c>
      <c r="C1899" t="s">
        <v>4711</v>
      </c>
      <c r="D1899" t="s">
        <v>5323</v>
      </c>
      <c r="E1899" s="2">
        <v>2093.7199999999998</v>
      </c>
      <c r="F1899" s="6" t="str">
        <f>+_xlfn.XLOOKUP(LISTAS[[#This Row],[ID]],_01_CODIGOS_Y_COSTOS_xlsm[Producto y N°],_01_CODIGOS_Y_COSTOS_xlsm[FABRICA],"",0,1)</f>
        <v>MAXIFER</v>
      </c>
      <c r="G1899" s="13">
        <f>LISTAS[[#This Row],[Precio]]*(1-0.46)*(1-IF($C$3520="",0,$C$3520))</f>
        <v>847.95659999999998</v>
      </c>
      <c r="H1899" s="1">
        <f>+_xlfn.XLOOKUP(LISTAS[[#This Row],[ID]],_01_CODIGOS_Y_COSTOS_xlsm[Producto y N°],_01_CODIGOS_Y_COSTOS_xlsm[COSTO],0,0,1)</f>
        <v>0</v>
      </c>
      <c r="I1899" s="115">
        <f>+IFERROR(LISTAS[[#This Row],[VENTA NETA]]/LISTAS[[#This Row],[COSTO]]-1,0)</f>
        <v>0</v>
      </c>
      <c r="J1899" s="33" t="str">
        <f>IFERROR(VLOOKUP(LISTAS[[#This Row],[ID]],_01_CODIGOS_Y_COSTOS_xlsm[[Producto y N°]:[CODIGO]],2,0),"")</f>
        <v>TRG 4,5 X 90</v>
      </c>
      <c r="M1899" s="22">
        <v>0</v>
      </c>
      <c r="N1899" s="23">
        <f>+LISTAS[[#This Row],[Precio]]+(LISTAS[[#This Row],[Precio]]*M1899)</f>
        <v>2093.7199999999998</v>
      </c>
      <c r="O1899" s="24">
        <f t="shared" si="45"/>
        <v>847.95659999999998</v>
      </c>
      <c r="Q1899" s="21" t="str">
        <f>IFERROR(O1899/LISTAS[[#This Row],[COSTO]]-1,"")</f>
        <v/>
      </c>
      <c r="R1899" t="str">
        <f>+LISTAS[[#This Row],[ID]]</f>
        <v>CHAVETASTRG 4,5 X 90</v>
      </c>
      <c r="T1899" s="29"/>
      <c r="U1899" s="25">
        <f>LISTAS[[#This Row],[COSTO]]+(LISTAS[[#This Row],[COSTO]]*T1899)</f>
        <v>0</v>
      </c>
      <c r="V1899" s="30">
        <f>IF(T1899="",0,U1899/LISTAS[[#This Row],[VENTA NETA]]-1)</f>
        <v>0</v>
      </c>
      <c r="X1899" s="25">
        <v>0</v>
      </c>
      <c r="Y1899" s="31" t="str">
        <f>IFERROR(LISTAS[[#This Row],[COSTO]]/X1899-1,"")</f>
        <v/>
      </c>
    </row>
    <row r="1900" spans="1:25" x14ac:dyDescent="0.2">
      <c r="A1900" s="6" t="s">
        <v>5324</v>
      </c>
      <c r="B1900" t="s">
        <v>2918</v>
      </c>
      <c r="C1900" t="s">
        <v>4712</v>
      </c>
      <c r="D1900" t="s">
        <v>5325</v>
      </c>
      <c r="E1900" s="2">
        <v>2322</v>
      </c>
      <c r="F1900" s="6" t="str">
        <f>+_xlfn.XLOOKUP(LISTAS[[#This Row],[ID]],_01_CODIGOS_Y_COSTOS_xlsm[Producto y N°],_01_CODIGOS_Y_COSTOS_xlsm[FABRICA],"",0,1)</f>
        <v>MAXIFER</v>
      </c>
      <c r="G1900" s="13">
        <f>LISTAS[[#This Row],[Precio]]*(1-0.46)*(1-IF($C$3520="",0,$C$3520))</f>
        <v>940.41000000000008</v>
      </c>
      <c r="H1900" s="1">
        <f>+_xlfn.XLOOKUP(LISTAS[[#This Row],[ID]],_01_CODIGOS_Y_COSTOS_xlsm[Producto y N°],_01_CODIGOS_Y_COSTOS_xlsm[COSTO],0,0,1)</f>
        <v>0</v>
      </c>
      <c r="I1900" s="115">
        <f>+IFERROR(LISTAS[[#This Row],[VENTA NETA]]/LISTAS[[#This Row],[COSTO]]-1,0)</f>
        <v>0</v>
      </c>
      <c r="J1900" s="33" t="str">
        <f>IFERROR(VLOOKUP(LISTAS[[#This Row],[ID]],_01_CODIGOS_Y_COSTOS_xlsm[[Producto y N°]:[CODIGO]],2,0),"")</f>
        <v>TRG 5 X 90</v>
      </c>
      <c r="M1900" s="22">
        <v>0</v>
      </c>
      <c r="N1900" s="23">
        <f>+LISTAS[[#This Row],[Precio]]+(LISTAS[[#This Row],[Precio]]*M1900)</f>
        <v>2322</v>
      </c>
      <c r="O1900" s="24">
        <f t="shared" si="45"/>
        <v>940.41000000000008</v>
      </c>
      <c r="Q1900" s="21" t="str">
        <f>IFERROR(O1900/LISTAS[[#This Row],[COSTO]]-1,"")</f>
        <v/>
      </c>
      <c r="R1900" t="str">
        <f>+LISTAS[[#This Row],[ID]]</f>
        <v>CHAVETASTRG 5 X 90</v>
      </c>
      <c r="T1900" s="29"/>
      <c r="U1900" s="25">
        <f>LISTAS[[#This Row],[COSTO]]+(LISTAS[[#This Row],[COSTO]]*T1900)</f>
        <v>0</v>
      </c>
      <c r="V1900" s="30">
        <f>IF(T1900="",0,U1900/LISTAS[[#This Row],[VENTA NETA]]-1)</f>
        <v>0</v>
      </c>
      <c r="X1900" s="25">
        <v>0</v>
      </c>
      <c r="Y1900" s="31" t="str">
        <f>IFERROR(LISTAS[[#This Row],[COSTO]]/X1900-1,"")</f>
        <v/>
      </c>
    </row>
    <row r="1901" spans="1:25" x14ac:dyDescent="0.2">
      <c r="A1901" s="6" t="s">
        <v>2984</v>
      </c>
      <c r="B1901" t="s">
        <v>2918</v>
      </c>
      <c r="C1901" t="s">
        <v>2985</v>
      </c>
      <c r="D1901" t="s">
        <v>2986</v>
      </c>
      <c r="E1901" s="2">
        <v>1444.77</v>
      </c>
      <c r="F1901" s="6" t="str">
        <f>+_xlfn.XLOOKUP(LISTAS[[#This Row],[ID]],_01_CODIGOS_Y_COSTOS_xlsm[Producto y N°],_01_CODIGOS_Y_COSTOS_xlsm[FABRICA],"",0,1)</f>
        <v>MAXIFER</v>
      </c>
      <c r="G1901" s="13">
        <f>LISTAS[[#This Row],[Precio]]*(1-0.46)*(1-IF($C$3520="",0,$C$3520))</f>
        <v>585.1318500000001</v>
      </c>
      <c r="H1901" s="1">
        <f>+_xlfn.XLOOKUP(LISTAS[[#This Row],[ID]],_01_CODIGOS_Y_COSTOS_xlsm[Producto y N°],_01_CODIGOS_Y_COSTOS_xlsm[COSTO],0,0,1)</f>
        <v>0</v>
      </c>
      <c r="I1901" s="115">
        <f>+IFERROR(LISTAS[[#This Row],[VENTA NETA]]/LISTAS[[#This Row],[COSTO]]-1,0)</f>
        <v>0</v>
      </c>
      <c r="J1901" s="33" t="str">
        <f>IFERROR(VLOOKUP(LISTAS[[#This Row],[ID]],_01_CODIGOS_Y_COSTOS_xlsm[[Producto y N°]:[CODIGO]],2,0),"")</f>
        <v>TRF 4 X 90</v>
      </c>
      <c r="M1901" s="22">
        <v>0</v>
      </c>
      <c r="N1901" s="23">
        <f>+LISTAS[[#This Row],[Precio]]+(LISTAS[[#This Row],[Precio]]*M1901)</f>
        <v>1444.77</v>
      </c>
      <c r="O1901" s="24">
        <f t="shared" si="45"/>
        <v>585.1318500000001</v>
      </c>
      <c r="Q1901" s="21" t="str">
        <f>IFERROR(O1901/LISTAS[[#This Row],[COSTO]]-1,"")</f>
        <v/>
      </c>
      <c r="R1901" t="str">
        <f>+LISTAS[[#This Row],[ID]]</f>
        <v>CHAVETASTRF 4 X 90</v>
      </c>
      <c r="T1901" s="29"/>
      <c r="U1901" s="25">
        <f>LISTAS[[#This Row],[COSTO]]+(LISTAS[[#This Row],[COSTO]]*T1901)</f>
        <v>0</v>
      </c>
      <c r="V1901" s="30">
        <f>IF(T1901="",0,U1901/LISTAS[[#This Row],[VENTA NETA]]-1)</f>
        <v>0</v>
      </c>
      <c r="X1901" s="25">
        <v>0</v>
      </c>
      <c r="Y1901" s="31" t="str">
        <f>IFERROR(LISTAS[[#This Row],[COSTO]]/X1901-1,"")</f>
        <v/>
      </c>
    </row>
    <row r="1902" spans="1:25" x14ac:dyDescent="0.2">
      <c r="A1902" s="6" t="s">
        <v>2987</v>
      </c>
      <c r="B1902" t="s">
        <v>2918</v>
      </c>
      <c r="C1902" t="s">
        <v>2988</v>
      </c>
      <c r="D1902" t="s">
        <v>2989</v>
      </c>
      <c r="E1902" s="2">
        <v>2093.7199999999998</v>
      </c>
      <c r="F1902" s="6" t="str">
        <f>+_xlfn.XLOOKUP(LISTAS[[#This Row],[ID]],_01_CODIGOS_Y_COSTOS_xlsm[Producto y N°],_01_CODIGOS_Y_COSTOS_xlsm[FABRICA],"",0,1)</f>
        <v>MAXIFER</v>
      </c>
      <c r="G1902" s="13">
        <f>LISTAS[[#This Row],[Precio]]*(1-0.46)*(1-IF($C$3520="",0,$C$3520))</f>
        <v>847.95659999999998</v>
      </c>
      <c r="H1902" s="1">
        <f>+_xlfn.XLOOKUP(LISTAS[[#This Row],[ID]],_01_CODIGOS_Y_COSTOS_xlsm[Producto y N°],_01_CODIGOS_Y_COSTOS_xlsm[COSTO],0,0,1)</f>
        <v>0</v>
      </c>
      <c r="I1902" s="115">
        <f>+IFERROR(LISTAS[[#This Row],[VENTA NETA]]/LISTAS[[#This Row],[COSTO]]-1,0)</f>
        <v>0</v>
      </c>
      <c r="J1902" s="33" t="str">
        <f>IFERROR(VLOOKUP(LISTAS[[#This Row],[ID]],_01_CODIGOS_Y_COSTOS_xlsm[[Producto y N°]:[CODIGO]],2,0),"")</f>
        <v>TRF 4,5 X 90</v>
      </c>
      <c r="M1902" s="22">
        <v>0</v>
      </c>
      <c r="N1902" s="23">
        <f>+LISTAS[[#This Row],[Precio]]+(LISTAS[[#This Row],[Precio]]*M1902)</f>
        <v>2093.7199999999998</v>
      </c>
      <c r="O1902" s="24">
        <f t="shared" si="45"/>
        <v>847.95659999999998</v>
      </c>
      <c r="Q1902" s="21" t="str">
        <f>IFERROR(O1902/LISTAS[[#This Row],[COSTO]]-1,"")</f>
        <v/>
      </c>
      <c r="R1902" t="str">
        <f>+LISTAS[[#This Row],[ID]]</f>
        <v>CHAVETASTRF 4,5 X 90</v>
      </c>
      <c r="T1902" s="29"/>
      <c r="U1902" s="25">
        <f>LISTAS[[#This Row],[COSTO]]+(LISTAS[[#This Row],[COSTO]]*T1902)</f>
        <v>0</v>
      </c>
      <c r="V1902" s="30">
        <f>IF(T1902="",0,U1902/LISTAS[[#This Row],[VENTA NETA]]-1)</f>
        <v>0</v>
      </c>
      <c r="X1902" s="25">
        <v>0</v>
      </c>
      <c r="Y1902" s="31" t="str">
        <f>IFERROR(LISTAS[[#This Row],[COSTO]]/X1902-1,"")</f>
        <v/>
      </c>
    </row>
    <row r="1903" spans="1:25" x14ac:dyDescent="0.2">
      <c r="A1903" s="6" t="s">
        <v>2990</v>
      </c>
      <c r="B1903" t="s">
        <v>2918</v>
      </c>
      <c r="C1903" t="s">
        <v>2991</v>
      </c>
      <c r="D1903" t="s">
        <v>2992</v>
      </c>
      <c r="E1903" s="2">
        <v>2322</v>
      </c>
      <c r="F1903" s="6" t="str">
        <f>+_xlfn.XLOOKUP(LISTAS[[#This Row],[ID]],_01_CODIGOS_Y_COSTOS_xlsm[Producto y N°],_01_CODIGOS_Y_COSTOS_xlsm[FABRICA],"",0,1)</f>
        <v>MAXIFER</v>
      </c>
      <c r="G1903" s="13">
        <f>LISTAS[[#This Row],[Precio]]*(1-0.46)*(1-IF($C$3520="",0,$C$3520))</f>
        <v>940.41000000000008</v>
      </c>
      <c r="H1903" s="1">
        <f>+_xlfn.XLOOKUP(LISTAS[[#This Row],[ID]],_01_CODIGOS_Y_COSTOS_xlsm[Producto y N°],_01_CODIGOS_Y_COSTOS_xlsm[COSTO],0,0,1)</f>
        <v>0</v>
      </c>
      <c r="I1903" s="115">
        <f>+IFERROR(LISTAS[[#This Row],[VENTA NETA]]/LISTAS[[#This Row],[COSTO]]-1,0)</f>
        <v>0</v>
      </c>
      <c r="J1903" s="33" t="str">
        <f>IFERROR(VLOOKUP(LISTAS[[#This Row],[ID]],_01_CODIGOS_Y_COSTOS_xlsm[[Producto y N°]:[CODIGO]],2,0),"")</f>
        <v>TRF 5 X 90</v>
      </c>
      <c r="M1903" s="22">
        <v>0</v>
      </c>
      <c r="N1903" s="23">
        <f>+LISTAS[[#This Row],[Precio]]+(LISTAS[[#This Row],[Precio]]*M1903)</f>
        <v>2322</v>
      </c>
      <c r="O1903" s="24">
        <f t="shared" si="45"/>
        <v>940.41000000000008</v>
      </c>
      <c r="Q1903" s="21" t="str">
        <f>IFERROR(O1903/LISTAS[[#This Row],[COSTO]]-1,"")</f>
        <v/>
      </c>
      <c r="R1903" t="str">
        <f>+LISTAS[[#This Row],[ID]]</f>
        <v>CHAVETASTRF 5 X 90</v>
      </c>
      <c r="T1903" s="29"/>
      <c r="U1903" s="25">
        <f>LISTAS[[#This Row],[COSTO]]+(LISTAS[[#This Row],[COSTO]]*T1903)</f>
        <v>0</v>
      </c>
      <c r="V1903" s="30">
        <f>IF(T1903="",0,U1903/LISTAS[[#This Row],[VENTA NETA]]-1)</f>
        <v>0</v>
      </c>
      <c r="X1903" s="25">
        <v>0</v>
      </c>
      <c r="Y1903" s="31" t="str">
        <f>IFERROR(LISTAS[[#This Row],[COSTO]]/X1903-1,"")</f>
        <v/>
      </c>
    </row>
    <row r="1904" spans="1:25" x14ac:dyDescent="0.2">
      <c r="A1904" s="6" t="s">
        <v>8894</v>
      </c>
      <c r="B1904" t="s">
        <v>5162</v>
      </c>
      <c r="C1904" t="s">
        <v>8895</v>
      </c>
      <c r="E1904" s="2">
        <v>335.8</v>
      </c>
      <c r="F1904" s="6" t="str">
        <f>+_xlfn.XLOOKUP(LISTAS[[#This Row],[ID]],_01_CODIGOS_Y_COSTOS_xlsm[Producto y N°],_01_CODIGOS_Y_COSTOS_xlsm[FABRICA],"",0,1)</f>
        <v>MAXIFER</v>
      </c>
      <c r="G1904" s="13">
        <f>LISTAS[[#This Row],[Precio]]*(1-0.46)*(1-IF($C$3520="",0,$C$3520))</f>
        <v>135.99900000000002</v>
      </c>
      <c r="H1904" s="1">
        <f>+_xlfn.XLOOKUP(LISTAS[[#This Row],[ID]],_01_CODIGOS_Y_COSTOS_xlsm[Producto y N°],_01_CODIGOS_Y_COSTOS_xlsm[COSTO],0,0,1)</f>
        <v>0</v>
      </c>
      <c r="I1904" s="115">
        <f>+IFERROR(LISTAS[[#This Row],[VENTA NETA]]/LISTAS[[#This Row],[COSTO]]-1,0)</f>
        <v>0</v>
      </c>
      <c r="J1904" s="33" t="str">
        <f>IFERROR(VLOOKUP(LISTAS[[#This Row],[ID]],_01_CODIGOS_Y_COSTOS_xlsm[[Producto y N°]:[CODIGO]],2,0),"")</f>
        <v>Chav-TRB 2,5x50</v>
      </c>
      <c r="M1904" s="22">
        <v>0</v>
      </c>
      <c r="N1904" s="23">
        <f>+LISTAS[[#This Row],[Precio]]+(LISTAS[[#This Row],[Precio]]*M1904)</f>
        <v>335.8</v>
      </c>
      <c r="O1904" s="24">
        <f t="shared" si="45"/>
        <v>135.99900000000002</v>
      </c>
      <c r="Q1904" s="21" t="str">
        <f>IFERROR(O1904/LISTAS[[#This Row],[COSTO]]-1,"")</f>
        <v/>
      </c>
      <c r="R1904" t="str">
        <f>+LISTAS[[#This Row],[ID]]</f>
        <v>GANCHOS - CHAVETASChav-TRB 2,5x50</v>
      </c>
      <c r="T1904" s="29"/>
      <c r="U1904" s="25">
        <f>LISTAS[[#This Row],[COSTO]]+(LISTAS[[#This Row],[COSTO]]*T1904)</f>
        <v>0</v>
      </c>
      <c r="V1904" s="30">
        <f>IF(T1904="",0,U1904/LISTAS[[#This Row],[VENTA NETA]]-1)</f>
        <v>0</v>
      </c>
      <c r="X1904" s="25">
        <v>0</v>
      </c>
      <c r="Y1904" s="31" t="str">
        <f>IFERROR(LISTAS[[#This Row],[COSTO]]/X1904-1,"")</f>
        <v/>
      </c>
    </row>
    <row r="1905" spans="1:25" x14ac:dyDescent="0.2">
      <c r="A1905" s="6" t="s">
        <v>5326</v>
      </c>
      <c r="B1905" t="s">
        <v>5162</v>
      </c>
      <c r="C1905" t="s">
        <v>5166</v>
      </c>
      <c r="D1905" t="s">
        <v>5327</v>
      </c>
      <c r="E1905" s="2">
        <v>279.3</v>
      </c>
      <c r="F1905" s="6" t="str">
        <f>+_xlfn.XLOOKUP(LISTAS[[#This Row],[ID]],_01_CODIGOS_Y_COSTOS_xlsm[Producto y N°],_01_CODIGOS_Y_COSTOS_xlsm[FABRICA],"",0,1)</f>
        <v>MAXIFER</v>
      </c>
      <c r="G1905" s="13">
        <f>LISTAS[[#This Row],[Precio]]*(1-0.46)*(1-IF($C$3520="",0,$C$3520))</f>
        <v>113.1165</v>
      </c>
      <c r="H1905" s="1">
        <f>+_xlfn.XLOOKUP(LISTAS[[#This Row],[ID]],_01_CODIGOS_Y_COSTOS_xlsm[Producto y N°],_01_CODIGOS_Y_COSTOS_xlsm[COSTO],0,0,1)</f>
        <v>0</v>
      </c>
      <c r="I1905" s="115">
        <f>+IFERROR(LISTAS[[#This Row],[VENTA NETA]]/LISTAS[[#This Row],[COSTO]]-1,0)</f>
        <v>0</v>
      </c>
      <c r="J1905" s="33" t="str">
        <f>IFERROR(VLOOKUP(LISTAS[[#This Row],[ID]],_01_CODIGOS_Y_COSTOS_xlsm[[Producto y N°]:[CODIGO]],2,0),"")</f>
        <v>Gancho - 3x55 AC</v>
      </c>
      <c r="M1905" s="22">
        <v>0</v>
      </c>
      <c r="N1905" s="23">
        <f>+LISTAS[[#This Row],[Precio]]+(LISTAS[[#This Row],[Precio]]*M1905)</f>
        <v>279.3</v>
      </c>
      <c r="O1905" s="24">
        <f t="shared" si="45"/>
        <v>113.1165</v>
      </c>
      <c r="Q1905" s="21" t="str">
        <f>IFERROR(O1905/LISTAS[[#This Row],[COSTO]]-1,"")</f>
        <v/>
      </c>
      <c r="R1905" t="str">
        <f>+LISTAS[[#This Row],[ID]]</f>
        <v>GANCHOS - CHAVETASGancho - 3x55 AC</v>
      </c>
      <c r="T1905" s="29"/>
      <c r="U1905" s="25">
        <f>LISTAS[[#This Row],[COSTO]]+(LISTAS[[#This Row],[COSTO]]*T1905)</f>
        <v>0</v>
      </c>
      <c r="V1905" s="30">
        <f>IF(T1905="",0,U1905/LISTAS[[#This Row],[VENTA NETA]]-1)</f>
        <v>0</v>
      </c>
      <c r="X1905" s="25">
        <v>0</v>
      </c>
      <c r="Y1905" s="31" t="str">
        <f>IFERROR(LISTAS[[#This Row],[COSTO]]/X1905-1,"")</f>
        <v/>
      </c>
    </row>
    <row r="1906" spans="1:25" x14ac:dyDescent="0.2">
      <c r="A1906" s="6" t="s">
        <v>5328</v>
      </c>
      <c r="B1906" t="s">
        <v>5162</v>
      </c>
      <c r="C1906" t="s">
        <v>5167</v>
      </c>
      <c r="D1906" t="s">
        <v>5329</v>
      </c>
      <c r="E1906" s="2">
        <v>399</v>
      </c>
      <c r="F1906" s="6" t="str">
        <f>+_xlfn.XLOOKUP(LISTAS[[#This Row],[ID]],_01_CODIGOS_Y_COSTOS_xlsm[Producto y N°],_01_CODIGOS_Y_COSTOS_xlsm[FABRICA],"",0,1)</f>
        <v>MAXIFER</v>
      </c>
      <c r="G1906" s="13">
        <f>LISTAS[[#This Row],[Precio]]*(1-0.46)*(1-IF($C$3520="",0,$C$3520))</f>
        <v>161.595</v>
      </c>
      <c r="H1906" s="1">
        <f>+_xlfn.XLOOKUP(LISTAS[[#This Row],[ID]],_01_CODIGOS_Y_COSTOS_xlsm[Producto y N°],_01_CODIGOS_Y_COSTOS_xlsm[COSTO],0,0,1)</f>
        <v>0</v>
      </c>
      <c r="I1906" s="115">
        <f>+IFERROR(LISTAS[[#This Row],[VENTA NETA]]/LISTAS[[#This Row],[COSTO]]-1,0)</f>
        <v>0</v>
      </c>
      <c r="J1906" s="33" t="str">
        <f>IFERROR(VLOOKUP(LISTAS[[#This Row],[ID]],_01_CODIGOS_Y_COSTOS_xlsm[[Producto y N°]:[CODIGO]],2,0),"")</f>
        <v>Gancho - 3x80 AL</v>
      </c>
      <c r="M1906" s="22">
        <v>0</v>
      </c>
      <c r="N1906" s="23">
        <f>+LISTAS[[#This Row],[Precio]]+(LISTAS[[#This Row],[Precio]]*M1906)</f>
        <v>399</v>
      </c>
      <c r="O1906" s="24">
        <f t="shared" si="45"/>
        <v>161.595</v>
      </c>
      <c r="Q1906" s="21" t="str">
        <f>IFERROR(O1906/LISTAS[[#This Row],[COSTO]]-1,"")</f>
        <v/>
      </c>
      <c r="R1906" t="str">
        <f>+LISTAS[[#This Row],[ID]]</f>
        <v>GANCHOS - CHAVETASGancho - 3x80 AL</v>
      </c>
      <c r="T1906" s="29"/>
      <c r="U1906" s="25">
        <f>LISTAS[[#This Row],[COSTO]]+(LISTAS[[#This Row],[COSTO]]*T1906)</f>
        <v>0</v>
      </c>
      <c r="V1906" s="30">
        <f>IF(T1906="",0,U1906/LISTAS[[#This Row],[VENTA NETA]]-1)</f>
        <v>0</v>
      </c>
      <c r="X1906" s="25">
        <v>0</v>
      </c>
      <c r="Y1906" s="31" t="str">
        <f>IFERROR(LISTAS[[#This Row],[COSTO]]/X1906-1,"")</f>
        <v/>
      </c>
    </row>
    <row r="1907" spans="1:25" x14ac:dyDescent="0.2">
      <c r="A1907" s="6" t="s">
        <v>5330</v>
      </c>
      <c r="B1907" t="s">
        <v>5162</v>
      </c>
      <c r="C1907" t="s">
        <v>5180</v>
      </c>
      <c r="D1907" t="s">
        <v>5331</v>
      </c>
      <c r="E1907" s="2">
        <v>359.1</v>
      </c>
      <c r="F1907" s="6" t="str">
        <f>+_xlfn.XLOOKUP(LISTAS[[#This Row],[ID]],_01_CODIGOS_Y_COSTOS_xlsm[Producto y N°],_01_CODIGOS_Y_COSTOS_xlsm[FABRICA],"",0,1)</f>
        <v>MAXIFER</v>
      </c>
      <c r="G1907" s="13">
        <f>LISTAS[[#This Row],[Precio]]*(1-0.46)*(1-IF($C$3520="",0,$C$3520))</f>
        <v>145.43550000000002</v>
      </c>
      <c r="H1907" s="1">
        <f>+_xlfn.XLOOKUP(LISTAS[[#This Row],[ID]],_01_CODIGOS_Y_COSTOS_xlsm[Producto y N°],_01_CODIGOS_Y_COSTOS_xlsm[COSTO],0,0,1)</f>
        <v>0</v>
      </c>
      <c r="I1907" s="115">
        <f>+IFERROR(LISTAS[[#This Row],[VENTA NETA]]/LISTAS[[#This Row],[COSTO]]-1,0)</f>
        <v>0</v>
      </c>
      <c r="J1907" s="33" t="str">
        <f>IFERROR(VLOOKUP(LISTAS[[#This Row],[ID]],_01_CODIGOS_Y_COSTOS_xlsm[[Producto y N°]:[CODIGO]],2,0),"")</f>
        <v>Gancho - 3,5x55 AC</v>
      </c>
      <c r="M1907" s="22">
        <v>0</v>
      </c>
      <c r="N1907" s="23">
        <f>+LISTAS[[#This Row],[Precio]]+(LISTAS[[#This Row],[Precio]]*M1907)</f>
        <v>359.1</v>
      </c>
      <c r="O1907" s="24">
        <f t="shared" si="45"/>
        <v>145.43550000000002</v>
      </c>
      <c r="Q1907" s="21" t="str">
        <f>IFERROR(O1907/LISTAS[[#This Row],[COSTO]]-1,"")</f>
        <v/>
      </c>
      <c r="R1907" t="str">
        <f>+LISTAS[[#This Row],[ID]]</f>
        <v>GANCHOS - CHAVETASGancho - 3,5x55 AC</v>
      </c>
      <c r="T1907" s="29"/>
      <c r="U1907" s="25">
        <f>LISTAS[[#This Row],[COSTO]]+(LISTAS[[#This Row],[COSTO]]*T1907)</f>
        <v>0</v>
      </c>
      <c r="V1907" s="30">
        <f>IF(T1907="",0,U1907/LISTAS[[#This Row],[VENTA NETA]]-1)</f>
        <v>0</v>
      </c>
      <c r="X1907" s="25">
        <v>0</v>
      </c>
      <c r="Y1907" s="31" t="str">
        <f>IFERROR(LISTAS[[#This Row],[COSTO]]/X1907-1,"")</f>
        <v/>
      </c>
    </row>
    <row r="1908" spans="1:25" x14ac:dyDescent="0.2">
      <c r="A1908" s="6" t="s">
        <v>5332</v>
      </c>
      <c r="B1908" t="s">
        <v>5162</v>
      </c>
      <c r="C1908" t="s">
        <v>5174</v>
      </c>
      <c r="D1908" t="s">
        <v>5333</v>
      </c>
      <c r="E1908" s="2">
        <v>798</v>
      </c>
      <c r="F1908" s="6" t="str">
        <f>+_xlfn.XLOOKUP(LISTAS[[#This Row],[ID]],_01_CODIGOS_Y_COSTOS_xlsm[Producto y N°],_01_CODIGOS_Y_COSTOS_xlsm[FABRICA],"",0,1)</f>
        <v>MAXIFER</v>
      </c>
      <c r="G1908" s="13">
        <f>LISTAS[[#This Row],[Precio]]*(1-0.46)*(1-IF($C$3520="",0,$C$3520))</f>
        <v>323.19</v>
      </c>
      <c r="H1908" s="1">
        <f>+_xlfn.XLOOKUP(LISTAS[[#This Row],[ID]],_01_CODIGOS_Y_COSTOS_xlsm[Producto y N°],_01_CODIGOS_Y_COSTOS_xlsm[COSTO],0,0,1)</f>
        <v>0</v>
      </c>
      <c r="I1908" s="115">
        <f>+IFERROR(LISTAS[[#This Row],[VENTA NETA]]/LISTAS[[#This Row],[COSTO]]-1,0)</f>
        <v>0</v>
      </c>
      <c r="J1908" s="33" t="str">
        <f>IFERROR(VLOOKUP(LISTAS[[#This Row],[ID]],_01_CODIGOS_Y_COSTOS_xlsm[[Producto y N°]:[CODIGO]],2,0),"")</f>
        <v>Gancho - 3,5x80 AL</v>
      </c>
      <c r="M1908" s="22">
        <v>0</v>
      </c>
      <c r="N1908" s="23">
        <f>+LISTAS[[#This Row],[Precio]]+(LISTAS[[#This Row],[Precio]]*M1908)</f>
        <v>798</v>
      </c>
      <c r="O1908" s="24">
        <f t="shared" si="45"/>
        <v>323.19</v>
      </c>
      <c r="Q1908" s="21" t="str">
        <f>IFERROR(O1908/LISTAS[[#This Row],[COSTO]]-1,"")</f>
        <v/>
      </c>
      <c r="R1908" t="str">
        <f>+LISTAS[[#This Row],[ID]]</f>
        <v>GANCHOS - CHAVETASGancho - 3,5x80 AL</v>
      </c>
      <c r="T1908" s="29"/>
      <c r="U1908" s="25">
        <f>LISTAS[[#This Row],[COSTO]]+(LISTAS[[#This Row],[COSTO]]*T1908)</f>
        <v>0</v>
      </c>
      <c r="V1908" s="30">
        <f>IF(T1908="",0,U1908/LISTAS[[#This Row],[VENTA NETA]]-1)</f>
        <v>0</v>
      </c>
      <c r="X1908" s="25">
        <v>0</v>
      </c>
      <c r="Y1908" s="31" t="str">
        <f>IFERROR(LISTAS[[#This Row],[COSTO]]/X1908-1,"")</f>
        <v/>
      </c>
    </row>
    <row r="1909" spans="1:25" x14ac:dyDescent="0.2">
      <c r="A1909" s="6" t="s">
        <v>5334</v>
      </c>
      <c r="B1909" t="s">
        <v>5162</v>
      </c>
      <c r="C1909" t="s">
        <v>5165</v>
      </c>
      <c r="D1909" t="s">
        <v>5335</v>
      </c>
      <c r="E1909" s="2">
        <v>598.5</v>
      </c>
      <c r="F1909" s="6" t="str">
        <f>+_xlfn.XLOOKUP(LISTAS[[#This Row],[ID]],_01_CODIGOS_Y_COSTOS_xlsm[Producto y N°],_01_CODIGOS_Y_COSTOS_xlsm[FABRICA],"",0,1)</f>
        <v>MAXIFER</v>
      </c>
      <c r="G1909" s="13">
        <f>LISTAS[[#This Row],[Precio]]*(1-0.46)*(1-IF($C$3520="",0,$C$3520))</f>
        <v>242.39249999999998</v>
      </c>
      <c r="H1909" s="1">
        <f>+_xlfn.XLOOKUP(LISTAS[[#This Row],[ID]],_01_CODIGOS_Y_COSTOS_xlsm[Producto y N°],_01_CODIGOS_Y_COSTOS_xlsm[COSTO],0,0,1)</f>
        <v>0</v>
      </c>
      <c r="I1909" s="115">
        <f>+IFERROR(LISTAS[[#This Row],[VENTA NETA]]/LISTAS[[#This Row],[COSTO]]-1,0)</f>
        <v>0</v>
      </c>
      <c r="J1909" s="33" t="str">
        <f>IFERROR(VLOOKUP(LISTAS[[#This Row],[ID]],_01_CODIGOS_Y_COSTOS_xlsm[[Producto y N°]:[CODIGO]],2,0),"")</f>
        <v>Gancho - 4x55 AC</v>
      </c>
      <c r="M1909" s="22">
        <v>0</v>
      </c>
      <c r="N1909" s="23">
        <f>+LISTAS[[#This Row],[Precio]]+(LISTAS[[#This Row],[Precio]]*M1909)</f>
        <v>598.5</v>
      </c>
      <c r="O1909" s="24">
        <f t="shared" si="45"/>
        <v>242.39249999999998</v>
      </c>
      <c r="Q1909" s="21" t="str">
        <f>IFERROR(O1909/LISTAS[[#This Row],[COSTO]]-1,"")</f>
        <v/>
      </c>
      <c r="R1909" t="str">
        <f>+LISTAS[[#This Row],[ID]]</f>
        <v>GANCHOS - CHAVETASGancho - 4x55 AC</v>
      </c>
      <c r="T1909" s="29"/>
      <c r="U1909" s="25">
        <f>LISTAS[[#This Row],[COSTO]]+(LISTAS[[#This Row],[COSTO]]*T1909)</f>
        <v>0</v>
      </c>
      <c r="V1909" s="30">
        <f>IF(T1909="",0,U1909/LISTAS[[#This Row],[VENTA NETA]]-1)</f>
        <v>0</v>
      </c>
      <c r="X1909" s="25">
        <v>0</v>
      </c>
      <c r="Y1909" s="31" t="str">
        <f>IFERROR(LISTAS[[#This Row],[COSTO]]/X1909-1,"")</f>
        <v/>
      </c>
    </row>
    <row r="1910" spans="1:25" x14ac:dyDescent="0.2">
      <c r="A1910" s="6" t="s">
        <v>5336</v>
      </c>
      <c r="B1910" t="s">
        <v>5162</v>
      </c>
      <c r="C1910" t="s">
        <v>5163</v>
      </c>
      <c r="D1910" t="s">
        <v>5337</v>
      </c>
      <c r="E1910" s="2">
        <v>798</v>
      </c>
      <c r="F1910" s="6" t="str">
        <f>+_xlfn.XLOOKUP(LISTAS[[#This Row],[ID]],_01_CODIGOS_Y_COSTOS_xlsm[Producto y N°],_01_CODIGOS_Y_COSTOS_xlsm[FABRICA],"",0,1)</f>
        <v>MAXIFER</v>
      </c>
      <c r="G1910" s="13">
        <f>LISTAS[[#This Row],[Precio]]*(1-0.46)*(1-IF($C$3520="",0,$C$3520))</f>
        <v>323.19</v>
      </c>
      <c r="H1910" s="1">
        <f>+_xlfn.XLOOKUP(LISTAS[[#This Row],[ID]],_01_CODIGOS_Y_COSTOS_xlsm[Producto y N°],_01_CODIGOS_Y_COSTOS_xlsm[COSTO],0,0,1)</f>
        <v>0</v>
      </c>
      <c r="I1910" s="115">
        <f>+IFERROR(LISTAS[[#This Row],[VENTA NETA]]/LISTAS[[#This Row],[COSTO]]-1,0)</f>
        <v>0</v>
      </c>
      <c r="J1910" s="33" t="str">
        <f>IFERROR(VLOOKUP(LISTAS[[#This Row],[ID]],_01_CODIGOS_Y_COSTOS_xlsm[[Producto y N°]:[CODIGO]],2,0),"")</f>
        <v>Gancho - 4x80 AL</v>
      </c>
      <c r="M1910" s="22">
        <v>0</v>
      </c>
      <c r="N1910" s="23">
        <f>+LISTAS[[#This Row],[Precio]]+(LISTAS[[#This Row],[Precio]]*M1910)</f>
        <v>798</v>
      </c>
      <c r="O1910" s="24">
        <f t="shared" si="45"/>
        <v>323.19</v>
      </c>
      <c r="Q1910" s="21" t="str">
        <f>IFERROR(O1910/LISTAS[[#This Row],[COSTO]]-1,"")</f>
        <v/>
      </c>
      <c r="R1910" t="str">
        <f>+LISTAS[[#This Row],[ID]]</f>
        <v>GANCHOS - CHAVETASGancho - 4x80 AL</v>
      </c>
      <c r="T1910" s="29"/>
      <c r="U1910" s="25">
        <f>LISTAS[[#This Row],[COSTO]]+(LISTAS[[#This Row],[COSTO]]*T1910)</f>
        <v>0</v>
      </c>
      <c r="V1910" s="30">
        <f>IF(T1910="",0,U1910/LISTAS[[#This Row],[VENTA NETA]]-1)</f>
        <v>0</v>
      </c>
      <c r="X1910" s="25">
        <v>0</v>
      </c>
      <c r="Y1910" s="31" t="str">
        <f>IFERROR(LISTAS[[#This Row],[COSTO]]/X1910-1,"")</f>
        <v/>
      </c>
    </row>
    <row r="1911" spans="1:25" x14ac:dyDescent="0.2">
      <c r="A1911" s="6" t="s">
        <v>5338</v>
      </c>
      <c r="B1911" t="s">
        <v>5162</v>
      </c>
      <c r="C1911" t="s">
        <v>5172</v>
      </c>
      <c r="D1911" t="s">
        <v>5339</v>
      </c>
      <c r="E1911" s="2">
        <v>957.6</v>
      </c>
      <c r="F1911" s="6" t="str">
        <f>+_xlfn.XLOOKUP(LISTAS[[#This Row],[ID]],_01_CODIGOS_Y_COSTOS_xlsm[Producto y N°],_01_CODIGOS_Y_COSTOS_xlsm[FABRICA],"",0,1)</f>
        <v>MAXIFER</v>
      </c>
      <c r="G1911" s="13">
        <f>LISTAS[[#This Row],[Precio]]*(1-0.46)*(1-IF($C$3520="",0,$C$3520))</f>
        <v>387.82800000000003</v>
      </c>
      <c r="H1911" s="1">
        <f>+_xlfn.XLOOKUP(LISTAS[[#This Row],[ID]],_01_CODIGOS_Y_COSTOS_xlsm[Producto y N°],_01_CODIGOS_Y_COSTOS_xlsm[COSTO],0,0,1)</f>
        <v>0</v>
      </c>
      <c r="I1911" s="115">
        <f>+IFERROR(LISTAS[[#This Row],[VENTA NETA]]/LISTAS[[#This Row],[COSTO]]-1,0)</f>
        <v>0</v>
      </c>
      <c r="J1911" s="33" t="str">
        <f>IFERROR(VLOOKUP(LISTAS[[#This Row],[ID]],_01_CODIGOS_Y_COSTOS_xlsm[[Producto y N°]:[CODIGO]],2,0),"")</f>
        <v>Gancho - 5x65 AC</v>
      </c>
      <c r="M1911" s="22">
        <v>0</v>
      </c>
      <c r="N1911" s="23">
        <f>+LISTAS[[#This Row],[Precio]]+(LISTAS[[#This Row],[Precio]]*M1911)</f>
        <v>957.6</v>
      </c>
      <c r="O1911" s="24">
        <f t="shared" si="45"/>
        <v>387.82800000000003</v>
      </c>
      <c r="Q1911" s="21" t="str">
        <f>IFERROR(O1911/LISTAS[[#This Row],[COSTO]]-1,"")</f>
        <v/>
      </c>
      <c r="R1911" t="str">
        <f>+LISTAS[[#This Row],[ID]]</f>
        <v>GANCHOS - CHAVETASGancho - 5x65 AC</v>
      </c>
      <c r="T1911" s="29"/>
      <c r="U1911" s="25">
        <f>LISTAS[[#This Row],[COSTO]]+(LISTAS[[#This Row],[COSTO]]*T1911)</f>
        <v>0</v>
      </c>
      <c r="V1911" s="30">
        <f>IF(T1911="",0,U1911/LISTAS[[#This Row],[VENTA NETA]]-1)</f>
        <v>0</v>
      </c>
      <c r="X1911" s="25">
        <v>0</v>
      </c>
      <c r="Y1911" s="31" t="str">
        <f>IFERROR(LISTAS[[#This Row],[COSTO]]/X1911-1,"")</f>
        <v/>
      </c>
    </row>
    <row r="1912" spans="1:25" x14ac:dyDescent="0.2">
      <c r="A1912" s="6" t="s">
        <v>5340</v>
      </c>
      <c r="B1912" t="s">
        <v>5162</v>
      </c>
      <c r="C1912" t="s">
        <v>5168</v>
      </c>
      <c r="D1912" t="s">
        <v>5341</v>
      </c>
      <c r="E1912" s="2">
        <v>1516.2</v>
      </c>
      <c r="F1912" s="6" t="str">
        <f>+_xlfn.XLOOKUP(LISTAS[[#This Row],[ID]],_01_CODIGOS_Y_COSTOS_xlsm[Producto y N°],_01_CODIGOS_Y_COSTOS_xlsm[FABRICA],"",0,1)</f>
        <v>MAXIFER</v>
      </c>
      <c r="G1912" s="13">
        <f>LISTAS[[#This Row],[Precio]]*(1-0.46)*(1-IF($C$3520="",0,$C$3520))</f>
        <v>614.06100000000004</v>
      </c>
      <c r="H1912" s="1">
        <f>+_xlfn.XLOOKUP(LISTAS[[#This Row],[ID]],_01_CODIGOS_Y_COSTOS_xlsm[Producto y N°],_01_CODIGOS_Y_COSTOS_xlsm[COSTO],0,0,1)</f>
        <v>0</v>
      </c>
      <c r="I1912" s="115">
        <f>+IFERROR(LISTAS[[#This Row],[VENTA NETA]]/LISTAS[[#This Row],[COSTO]]-1,0)</f>
        <v>0</v>
      </c>
      <c r="J1912" s="33" t="str">
        <f>IFERROR(VLOOKUP(LISTAS[[#This Row],[ID]],_01_CODIGOS_Y_COSTOS_xlsm[[Producto y N°]:[CODIGO]],2,0),"")</f>
        <v>Gancho - 5x100 C</v>
      </c>
      <c r="M1912" s="22">
        <v>0</v>
      </c>
      <c r="N1912" s="23">
        <f>+LISTAS[[#This Row],[Precio]]+(LISTAS[[#This Row],[Precio]]*M1912)</f>
        <v>1516.2</v>
      </c>
      <c r="O1912" s="24">
        <f t="shared" si="45"/>
        <v>614.06100000000004</v>
      </c>
      <c r="Q1912" s="21" t="str">
        <f>IFERROR(O1912/LISTAS[[#This Row],[COSTO]]-1,"")</f>
        <v/>
      </c>
      <c r="R1912" t="str">
        <f>+LISTAS[[#This Row],[ID]]</f>
        <v>GANCHOS - CHAVETASGancho - 5x100 C</v>
      </c>
      <c r="T1912" s="29"/>
      <c r="U1912" s="25">
        <f>LISTAS[[#This Row],[COSTO]]+(LISTAS[[#This Row],[COSTO]]*T1912)</f>
        <v>0</v>
      </c>
      <c r="V1912" s="30">
        <f>IF(T1912="",0,U1912/LISTAS[[#This Row],[VENTA NETA]]-1)</f>
        <v>0</v>
      </c>
      <c r="X1912" s="25">
        <v>0</v>
      </c>
      <c r="Y1912" s="31" t="str">
        <f>IFERROR(LISTAS[[#This Row],[COSTO]]/X1912-1,"")</f>
        <v/>
      </c>
    </row>
    <row r="1913" spans="1:25" x14ac:dyDescent="0.2">
      <c r="A1913" s="6" t="s">
        <v>5342</v>
      </c>
      <c r="B1913" t="s">
        <v>5162</v>
      </c>
      <c r="C1913" t="s">
        <v>5164</v>
      </c>
      <c r="D1913" t="s">
        <v>5343</v>
      </c>
      <c r="E1913" s="2">
        <v>1276.8</v>
      </c>
      <c r="F1913" s="6" t="str">
        <f>+_xlfn.XLOOKUP(LISTAS[[#This Row],[ID]],_01_CODIGOS_Y_COSTOS_xlsm[Producto y N°],_01_CODIGOS_Y_COSTOS_xlsm[FABRICA],"",0,1)</f>
        <v>MAXIFER</v>
      </c>
      <c r="G1913" s="13">
        <f>LISTAS[[#This Row],[Precio]]*(1-0.46)*(1-IF($C$3520="",0,$C$3520))</f>
        <v>517.10400000000004</v>
      </c>
      <c r="H1913" s="1">
        <f>+_xlfn.XLOOKUP(LISTAS[[#This Row],[ID]],_01_CODIGOS_Y_COSTOS_xlsm[Producto y N°],_01_CODIGOS_Y_COSTOS_xlsm[COSTO],0,0,1)</f>
        <v>0</v>
      </c>
      <c r="I1913" s="115">
        <f>+IFERROR(LISTAS[[#This Row],[VENTA NETA]]/LISTAS[[#This Row],[COSTO]]-1,0)</f>
        <v>0</v>
      </c>
      <c r="J1913" s="33" t="str">
        <f>IFERROR(VLOOKUP(LISTAS[[#This Row],[ID]],_01_CODIGOS_Y_COSTOS_xlsm[[Producto y N°]:[CODIGO]],2,0),"")</f>
        <v>Gancho - 5x100 A</v>
      </c>
      <c r="M1913" s="22">
        <v>0</v>
      </c>
      <c r="N1913" s="23">
        <f>+LISTAS[[#This Row],[Precio]]+(LISTAS[[#This Row],[Precio]]*M1913)</f>
        <v>1276.8</v>
      </c>
      <c r="O1913" s="24">
        <f t="shared" si="45"/>
        <v>517.10400000000004</v>
      </c>
      <c r="Q1913" s="21" t="str">
        <f>IFERROR(O1913/LISTAS[[#This Row],[COSTO]]-1,"")</f>
        <v/>
      </c>
      <c r="R1913" t="str">
        <f>+LISTAS[[#This Row],[ID]]</f>
        <v>GANCHOS - CHAVETASGancho - 5x100 A</v>
      </c>
      <c r="T1913" s="29"/>
      <c r="U1913" s="25">
        <f>LISTAS[[#This Row],[COSTO]]+(LISTAS[[#This Row],[COSTO]]*T1913)</f>
        <v>0</v>
      </c>
      <c r="V1913" s="30">
        <f>IF(T1913="",0,U1913/LISTAS[[#This Row],[VENTA NETA]]-1)</f>
        <v>0</v>
      </c>
      <c r="X1913" s="25">
        <v>0</v>
      </c>
      <c r="Y1913" s="31" t="str">
        <f>IFERROR(LISTAS[[#This Row],[COSTO]]/X1913-1,"")</f>
        <v/>
      </c>
    </row>
    <row r="1914" spans="1:25" x14ac:dyDescent="0.2">
      <c r="A1914" s="6" t="s">
        <v>5344</v>
      </c>
      <c r="B1914" t="s">
        <v>5162</v>
      </c>
      <c r="C1914" t="s">
        <v>5171</v>
      </c>
      <c r="D1914" t="s">
        <v>5345</v>
      </c>
      <c r="E1914" s="2">
        <v>1596</v>
      </c>
      <c r="F1914" s="6" t="str">
        <f>+_xlfn.XLOOKUP(LISTAS[[#This Row],[ID]],_01_CODIGOS_Y_COSTOS_xlsm[Producto y N°],_01_CODIGOS_Y_COSTOS_xlsm[FABRICA],"",0,1)</f>
        <v>MAXIFER</v>
      </c>
      <c r="G1914" s="13">
        <f>LISTAS[[#This Row],[Precio]]*(1-0.46)*(1-IF($C$3520="",0,$C$3520))</f>
        <v>646.38</v>
      </c>
      <c r="H1914" s="1">
        <f>+_xlfn.XLOOKUP(LISTAS[[#This Row],[ID]],_01_CODIGOS_Y_COSTOS_xlsm[Producto y N°],_01_CODIGOS_Y_COSTOS_xlsm[COSTO],0,0,1)</f>
        <v>0</v>
      </c>
      <c r="I1914" s="115">
        <f>+IFERROR(LISTAS[[#This Row],[VENTA NETA]]/LISTAS[[#This Row],[COSTO]]-1,0)</f>
        <v>0</v>
      </c>
      <c r="J1914" s="33" t="str">
        <f>IFERROR(VLOOKUP(LISTAS[[#This Row],[ID]],_01_CODIGOS_Y_COSTOS_xlsm[[Producto y N°]:[CODIGO]],2,0),"")</f>
        <v>Gancho - 6x95 A</v>
      </c>
      <c r="M1914" s="22">
        <v>0</v>
      </c>
      <c r="N1914" s="23">
        <f>+LISTAS[[#This Row],[Precio]]+(LISTAS[[#This Row],[Precio]]*M1914)</f>
        <v>1596</v>
      </c>
      <c r="O1914" s="24">
        <f t="shared" si="45"/>
        <v>646.38</v>
      </c>
      <c r="Q1914" s="21" t="str">
        <f>IFERROR(O1914/LISTAS[[#This Row],[COSTO]]-1,"")</f>
        <v/>
      </c>
      <c r="R1914" t="str">
        <f>+LISTAS[[#This Row],[ID]]</f>
        <v>GANCHOS - CHAVETASGancho - 6x95 A</v>
      </c>
      <c r="T1914" s="29"/>
      <c r="U1914" s="25">
        <f>LISTAS[[#This Row],[COSTO]]+(LISTAS[[#This Row],[COSTO]]*T1914)</f>
        <v>0</v>
      </c>
      <c r="V1914" s="30">
        <f>IF(T1914="",0,U1914/LISTAS[[#This Row],[VENTA NETA]]-1)</f>
        <v>0</v>
      </c>
      <c r="X1914" s="25">
        <v>0</v>
      </c>
      <c r="Y1914" s="31" t="str">
        <f>IFERROR(LISTAS[[#This Row],[COSTO]]/X1914-1,"")</f>
        <v/>
      </c>
    </row>
    <row r="1915" spans="1:25" x14ac:dyDescent="0.2">
      <c r="A1915" s="6" t="s">
        <v>5346</v>
      </c>
      <c r="B1915" t="s">
        <v>5162</v>
      </c>
      <c r="C1915" t="s">
        <v>5169</v>
      </c>
      <c r="D1915" t="s">
        <v>5347</v>
      </c>
      <c r="E1915" s="2">
        <v>2354.1</v>
      </c>
      <c r="F1915" s="6" t="str">
        <f>+_xlfn.XLOOKUP(LISTAS[[#This Row],[ID]],_01_CODIGOS_Y_COSTOS_xlsm[Producto y N°],_01_CODIGOS_Y_COSTOS_xlsm[FABRICA],"",0,1)</f>
        <v>MAXIFER</v>
      </c>
      <c r="G1915" s="13">
        <f>LISTAS[[#This Row],[Precio]]*(1-0.46)*(1-IF($C$3520="",0,$C$3520))</f>
        <v>953.41049999999996</v>
      </c>
      <c r="H1915" s="1">
        <f>+_xlfn.XLOOKUP(LISTAS[[#This Row],[ID]],_01_CODIGOS_Y_COSTOS_xlsm[Producto y N°],_01_CODIGOS_Y_COSTOS_xlsm[COSTO],0,0,1)</f>
        <v>0</v>
      </c>
      <c r="I1915" s="115">
        <f>+IFERROR(LISTAS[[#This Row],[VENTA NETA]]/LISTAS[[#This Row],[COSTO]]-1,0)</f>
        <v>0</v>
      </c>
      <c r="J1915" s="33" t="str">
        <f>IFERROR(VLOOKUP(LISTAS[[#This Row],[ID]],_01_CODIGOS_Y_COSTOS_xlsm[[Producto y N°]:[CODIGO]],2,0),"")</f>
        <v>Gancho - 6x95 C</v>
      </c>
      <c r="M1915" s="22">
        <v>0</v>
      </c>
      <c r="N1915" s="23">
        <f>+LISTAS[[#This Row],[Precio]]+(LISTAS[[#This Row],[Precio]]*M1915)</f>
        <v>2354.1</v>
      </c>
      <c r="O1915" s="24">
        <f t="shared" si="45"/>
        <v>953.41049999999996</v>
      </c>
      <c r="Q1915" s="21" t="str">
        <f>IFERROR(O1915/LISTAS[[#This Row],[COSTO]]-1,"")</f>
        <v/>
      </c>
      <c r="R1915" t="str">
        <f>+LISTAS[[#This Row],[ID]]</f>
        <v>GANCHOS - CHAVETASGancho - 6x95 C</v>
      </c>
      <c r="T1915" s="29"/>
      <c r="U1915" s="25">
        <f>LISTAS[[#This Row],[COSTO]]+(LISTAS[[#This Row],[COSTO]]*T1915)</f>
        <v>0</v>
      </c>
      <c r="V1915" s="30">
        <f>IF(T1915="",0,U1915/LISTAS[[#This Row],[VENTA NETA]]-1)</f>
        <v>0</v>
      </c>
      <c r="X1915" s="25">
        <v>0</v>
      </c>
      <c r="Y1915" s="31" t="str">
        <f>IFERROR(LISTAS[[#This Row],[COSTO]]/X1915-1,"")</f>
        <v/>
      </c>
    </row>
    <row r="1916" spans="1:25" x14ac:dyDescent="0.2">
      <c r="A1916" s="6" t="s">
        <v>5348</v>
      </c>
      <c r="B1916" t="s">
        <v>5162</v>
      </c>
      <c r="C1916" t="s">
        <v>5173</v>
      </c>
      <c r="D1916" t="s">
        <v>5349</v>
      </c>
      <c r="E1916" s="2">
        <v>1875.3</v>
      </c>
      <c r="F1916" s="6" t="str">
        <f>+_xlfn.XLOOKUP(LISTAS[[#This Row],[ID]],_01_CODIGOS_Y_COSTOS_xlsm[Producto y N°],_01_CODIGOS_Y_COSTOS_xlsm[FABRICA],"",0,1)</f>
        <v>MAXIFER</v>
      </c>
      <c r="G1916" s="13">
        <f>LISTAS[[#This Row],[Precio]]*(1-0.46)*(1-IF($C$3520="",0,$C$3520))</f>
        <v>759.49649999999997</v>
      </c>
      <c r="H1916" s="1">
        <f>+_xlfn.XLOOKUP(LISTAS[[#This Row],[ID]],_01_CODIGOS_Y_COSTOS_xlsm[Producto y N°],_01_CODIGOS_Y_COSTOS_xlsm[COSTO],0,0,1)</f>
        <v>0</v>
      </c>
      <c r="I1916" s="115">
        <f>+IFERROR(LISTAS[[#This Row],[VENTA NETA]]/LISTAS[[#This Row],[COSTO]]-1,0)</f>
        <v>0</v>
      </c>
      <c r="J1916" s="33" t="str">
        <f>IFERROR(VLOOKUP(LISTAS[[#This Row],[ID]],_01_CODIGOS_Y_COSTOS_xlsm[[Producto y N°]:[CODIGO]],2,0),"")</f>
        <v>Gancho - 6x100 A</v>
      </c>
      <c r="M1916" s="22">
        <v>0</v>
      </c>
      <c r="N1916" s="23">
        <f>+LISTAS[[#This Row],[Precio]]+(LISTAS[[#This Row],[Precio]]*M1916)</f>
        <v>1875.3</v>
      </c>
      <c r="O1916" s="24">
        <f t="shared" si="45"/>
        <v>759.49649999999997</v>
      </c>
      <c r="Q1916" s="21" t="str">
        <f>IFERROR(O1916/LISTAS[[#This Row],[COSTO]]-1,"")</f>
        <v/>
      </c>
      <c r="R1916" t="str">
        <f>+LISTAS[[#This Row],[ID]]</f>
        <v>GANCHOS - CHAVETASGancho - 6x100 A</v>
      </c>
      <c r="T1916" s="29"/>
      <c r="U1916" s="25">
        <f>LISTAS[[#This Row],[COSTO]]+(LISTAS[[#This Row],[COSTO]]*T1916)</f>
        <v>0</v>
      </c>
      <c r="V1916" s="30">
        <f>IF(T1916="",0,U1916/LISTAS[[#This Row],[VENTA NETA]]-1)</f>
        <v>0</v>
      </c>
      <c r="X1916" s="25">
        <v>0</v>
      </c>
      <c r="Y1916" s="31" t="str">
        <f>IFERROR(LISTAS[[#This Row],[COSTO]]/X1916-1,"")</f>
        <v/>
      </c>
    </row>
    <row r="1917" spans="1:25" x14ac:dyDescent="0.2">
      <c r="A1917" s="6" t="s">
        <v>5350</v>
      </c>
      <c r="B1917" t="s">
        <v>5162</v>
      </c>
      <c r="C1917" t="s">
        <v>5170</v>
      </c>
      <c r="D1917" t="s">
        <v>5351</v>
      </c>
      <c r="E1917" s="2">
        <v>3830.4</v>
      </c>
      <c r="F1917" s="6" t="str">
        <f>+_xlfn.XLOOKUP(LISTAS[[#This Row],[ID]],_01_CODIGOS_Y_COSTOS_xlsm[Producto y N°],_01_CODIGOS_Y_COSTOS_xlsm[FABRICA],"",0,1)</f>
        <v>MAXIFER</v>
      </c>
      <c r="G1917" s="13">
        <f>LISTAS[[#This Row],[Precio]]*(1-0.46)*(1-IF($C$3520="",0,$C$3520))</f>
        <v>1551.3120000000001</v>
      </c>
      <c r="H1917" s="1">
        <f>+_xlfn.XLOOKUP(LISTAS[[#This Row],[ID]],_01_CODIGOS_Y_COSTOS_xlsm[Producto y N°],_01_CODIGOS_Y_COSTOS_xlsm[COSTO],0,0,1)</f>
        <v>0</v>
      </c>
      <c r="I1917" s="115">
        <f>+IFERROR(LISTAS[[#This Row],[VENTA NETA]]/LISTAS[[#This Row],[COSTO]]-1,0)</f>
        <v>0</v>
      </c>
      <c r="J1917" s="33" t="str">
        <f>IFERROR(VLOOKUP(LISTAS[[#This Row],[ID]],_01_CODIGOS_Y_COSTOS_xlsm[[Producto y N°]:[CODIGO]],2,0),"")</f>
        <v>Gancho - 8x110 A</v>
      </c>
      <c r="M1917" s="22">
        <v>0</v>
      </c>
      <c r="N1917" s="23">
        <f>+LISTAS[[#This Row],[Precio]]+(LISTAS[[#This Row],[Precio]]*M1917)</f>
        <v>3830.4</v>
      </c>
      <c r="O1917" s="24">
        <f t="shared" si="45"/>
        <v>1551.3120000000001</v>
      </c>
      <c r="Q1917" s="21" t="str">
        <f>IFERROR(O1917/LISTAS[[#This Row],[COSTO]]-1,"")</f>
        <v/>
      </c>
      <c r="R1917" t="str">
        <f>+LISTAS[[#This Row],[ID]]</f>
        <v>GANCHOS - CHAVETASGancho - 8x110 A</v>
      </c>
      <c r="T1917" s="29"/>
      <c r="U1917" s="25">
        <f>LISTAS[[#This Row],[COSTO]]+(LISTAS[[#This Row],[COSTO]]*T1917)</f>
        <v>0</v>
      </c>
      <c r="V1917" s="30">
        <f>IF(T1917="",0,U1917/LISTAS[[#This Row],[VENTA NETA]]-1)</f>
        <v>0</v>
      </c>
      <c r="X1917" s="25">
        <v>0</v>
      </c>
      <c r="Y1917" s="31" t="str">
        <f>IFERROR(LISTAS[[#This Row],[COSTO]]/X1917-1,"")</f>
        <v/>
      </c>
    </row>
    <row r="1918" spans="1:25" x14ac:dyDescent="0.2">
      <c r="A1918" s="6" t="s">
        <v>5352</v>
      </c>
      <c r="B1918" t="s">
        <v>5162</v>
      </c>
      <c r="C1918" t="s">
        <v>5184</v>
      </c>
      <c r="D1918" t="s">
        <v>5353</v>
      </c>
      <c r="E1918" s="2">
        <v>3876</v>
      </c>
      <c r="F1918" s="6" t="str">
        <f>+_xlfn.XLOOKUP(LISTAS[[#This Row],[ID]],_01_CODIGOS_Y_COSTOS_xlsm[Producto y N°],_01_CODIGOS_Y_COSTOS_xlsm[FABRICA],"",0,1)</f>
        <v>MAXIFER</v>
      </c>
      <c r="G1918" s="13">
        <f>LISTAS[[#This Row],[Precio]]*(1-0.46)*(1-IF($C$3520="",0,$C$3520))</f>
        <v>1569.78</v>
      </c>
      <c r="H1918" s="1">
        <f>+_xlfn.XLOOKUP(LISTAS[[#This Row],[ID]],_01_CODIGOS_Y_COSTOS_xlsm[Producto y N°],_01_CODIGOS_Y_COSTOS_xlsm[COSTO],0,0,1)</f>
        <v>0</v>
      </c>
      <c r="I1918" s="115">
        <f>+IFERROR(LISTAS[[#This Row],[VENTA NETA]]/LISTAS[[#This Row],[COSTO]]-1,0)</f>
        <v>0</v>
      </c>
      <c r="J1918" s="33" t="str">
        <f>IFERROR(VLOOKUP(LISTAS[[#This Row],[ID]],_01_CODIGOS_Y_COSTOS_xlsm[[Producto y N°]:[CODIGO]],2,0),"")</f>
        <v>Gancho - 8x90 C</v>
      </c>
      <c r="M1918" s="22">
        <v>0</v>
      </c>
      <c r="N1918" s="23">
        <f>+LISTAS[[#This Row],[Precio]]+(LISTAS[[#This Row],[Precio]]*M1918)</f>
        <v>3876</v>
      </c>
      <c r="O1918" s="24">
        <f t="shared" si="45"/>
        <v>1569.78</v>
      </c>
      <c r="Q1918" s="21" t="str">
        <f>IFERROR(O1918/LISTAS[[#This Row],[COSTO]]-1,"")</f>
        <v/>
      </c>
      <c r="R1918" t="str">
        <f>+LISTAS[[#This Row],[ID]]</f>
        <v>GANCHOS - CHAVETASGancho - 8x90 C</v>
      </c>
      <c r="T1918" s="29"/>
      <c r="U1918" s="25">
        <f>LISTAS[[#This Row],[COSTO]]+(LISTAS[[#This Row],[COSTO]]*T1918)</f>
        <v>0</v>
      </c>
      <c r="V1918" s="30">
        <f>IF(T1918="",0,U1918/LISTAS[[#This Row],[VENTA NETA]]-1)</f>
        <v>0</v>
      </c>
      <c r="X1918" s="25">
        <v>0</v>
      </c>
      <c r="Y1918" s="31" t="str">
        <f>IFERROR(LISTAS[[#This Row],[COSTO]]/X1918-1,"")</f>
        <v/>
      </c>
    </row>
    <row r="1919" spans="1:25" x14ac:dyDescent="0.2">
      <c r="A1919" s="6" t="s">
        <v>5354</v>
      </c>
      <c r="B1919" t="s">
        <v>5162</v>
      </c>
      <c r="C1919" t="s">
        <v>5185</v>
      </c>
      <c r="D1919" t="s">
        <v>5185</v>
      </c>
      <c r="E1919" s="2">
        <v>798</v>
      </c>
      <c r="F1919" s="6" t="str">
        <f>+_xlfn.XLOOKUP(LISTAS[[#This Row],[ID]],_01_CODIGOS_Y_COSTOS_xlsm[Producto y N°],_01_CODIGOS_Y_COSTOS_xlsm[FABRICA],"",0,1)</f>
        <v>MAXIFER</v>
      </c>
      <c r="G1919" s="13">
        <f>LISTAS[[#This Row],[Precio]]*(1-0.46)*(1-IF($C$3520="",0,$C$3520))</f>
        <v>323.19</v>
      </c>
      <c r="H1919" s="1">
        <f>+_xlfn.XLOOKUP(LISTAS[[#This Row],[ID]],_01_CODIGOS_Y_COSTOS_xlsm[Producto y N°],_01_CODIGOS_Y_COSTOS_xlsm[COSTO],0,0,1)</f>
        <v>0</v>
      </c>
      <c r="I1919" s="115">
        <f>+IFERROR(LISTAS[[#This Row],[VENTA NETA]]/LISTAS[[#This Row],[COSTO]]-1,0)</f>
        <v>0</v>
      </c>
      <c r="J1919" s="33" t="str">
        <f>IFERROR(VLOOKUP(LISTAS[[#This Row],[ID]],_01_CODIGOS_Y_COSTOS_xlsm[[Producto y N°]:[CODIGO]],2,0),"")</f>
        <v>Gancho - M1</v>
      </c>
      <c r="M1919" s="22">
        <v>0</v>
      </c>
      <c r="N1919" s="23">
        <f>+LISTAS[[#This Row],[Precio]]+(LISTAS[[#This Row],[Precio]]*M1919)</f>
        <v>798</v>
      </c>
      <c r="O1919" s="24">
        <f t="shared" si="45"/>
        <v>323.19</v>
      </c>
      <c r="Q1919" s="21" t="str">
        <f>IFERROR(O1919/LISTAS[[#This Row],[COSTO]]-1,"")</f>
        <v/>
      </c>
      <c r="R1919" t="str">
        <f>+LISTAS[[#This Row],[ID]]</f>
        <v>GANCHOS - CHAVETASGancho - M1</v>
      </c>
      <c r="T1919" s="29"/>
      <c r="U1919" s="25">
        <f>LISTAS[[#This Row],[COSTO]]+(LISTAS[[#This Row],[COSTO]]*T1919)</f>
        <v>0</v>
      </c>
      <c r="V1919" s="30">
        <f>IF(T1919="",0,U1919/LISTAS[[#This Row],[VENTA NETA]]-1)</f>
        <v>0</v>
      </c>
      <c r="X1919" s="25">
        <v>0</v>
      </c>
      <c r="Y1919" s="31" t="str">
        <f>IFERROR(LISTAS[[#This Row],[COSTO]]/X1919-1,"")</f>
        <v/>
      </c>
    </row>
    <row r="1920" spans="1:25" x14ac:dyDescent="0.2">
      <c r="A1920" s="6" t="s">
        <v>5355</v>
      </c>
      <c r="B1920" t="s">
        <v>5162</v>
      </c>
      <c r="C1920" t="s">
        <v>5186</v>
      </c>
      <c r="D1920" t="s">
        <v>5186</v>
      </c>
      <c r="E1920" s="2">
        <v>969</v>
      </c>
      <c r="F1920" s="6" t="str">
        <f>+_xlfn.XLOOKUP(LISTAS[[#This Row],[ID]],_01_CODIGOS_Y_COSTOS_xlsm[Producto y N°],_01_CODIGOS_Y_COSTOS_xlsm[FABRICA],"",0,1)</f>
        <v>MAXIFER</v>
      </c>
      <c r="G1920" s="13">
        <f>LISTAS[[#This Row],[Precio]]*(1-0.46)*(1-IF($C$3520="",0,$C$3520))</f>
        <v>392.44499999999999</v>
      </c>
      <c r="H1920" s="1">
        <f>+_xlfn.XLOOKUP(LISTAS[[#This Row],[ID]],_01_CODIGOS_Y_COSTOS_xlsm[Producto y N°],_01_CODIGOS_Y_COSTOS_xlsm[COSTO],0,0,1)</f>
        <v>0</v>
      </c>
      <c r="I1920" s="115">
        <f>+IFERROR(LISTAS[[#This Row],[VENTA NETA]]/LISTAS[[#This Row],[COSTO]]-1,0)</f>
        <v>0</v>
      </c>
      <c r="J1920" s="33" t="str">
        <f>IFERROR(VLOOKUP(LISTAS[[#This Row],[ID]],_01_CODIGOS_Y_COSTOS_xlsm[[Producto y N°]:[CODIGO]],2,0),"")</f>
        <v>Gancho - M2</v>
      </c>
      <c r="M1920" s="22">
        <v>0</v>
      </c>
      <c r="N1920" s="23">
        <f>+LISTAS[[#This Row],[Precio]]+(LISTAS[[#This Row],[Precio]]*M1920)</f>
        <v>969</v>
      </c>
      <c r="O1920" s="24">
        <f t="shared" si="45"/>
        <v>392.44499999999999</v>
      </c>
      <c r="Q1920" s="21" t="str">
        <f>IFERROR(O1920/LISTAS[[#This Row],[COSTO]]-1,"")</f>
        <v/>
      </c>
      <c r="R1920" t="str">
        <f>+LISTAS[[#This Row],[ID]]</f>
        <v>GANCHOS - CHAVETASGancho - M2</v>
      </c>
      <c r="T1920" s="29"/>
      <c r="U1920" s="25">
        <f>LISTAS[[#This Row],[COSTO]]+(LISTAS[[#This Row],[COSTO]]*T1920)</f>
        <v>0</v>
      </c>
      <c r="V1920" s="30">
        <f>IF(T1920="",0,U1920/LISTAS[[#This Row],[VENTA NETA]]-1)</f>
        <v>0</v>
      </c>
      <c r="X1920" s="25">
        <v>0</v>
      </c>
      <c r="Y1920" s="31" t="str">
        <f>IFERROR(LISTAS[[#This Row],[COSTO]]/X1920-1,"")</f>
        <v/>
      </c>
    </row>
    <row r="1921" spans="1:25" x14ac:dyDescent="0.2">
      <c r="A1921" s="6" t="s">
        <v>5356</v>
      </c>
      <c r="B1921" t="s">
        <v>5162</v>
      </c>
      <c r="C1921" t="s">
        <v>5179</v>
      </c>
      <c r="D1921" t="s">
        <v>5357</v>
      </c>
      <c r="E1921" s="2">
        <v>438.9</v>
      </c>
      <c r="F1921" s="6" t="str">
        <f>+_xlfn.XLOOKUP(LISTAS[[#This Row],[ID]],_01_CODIGOS_Y_COSTOS_xlsm[Producto y N°],_01_CODIGOS_Y_COSTOS_xlsm[FABRICA],"",0,1)</f>
        <v>MAXIFER</v>
      </c>
      <c r="G1921" s="13">
        <f>LISTAS[[#This Row],[Precio]]*(1-0.46)*(1-IF($C$3520="",0,$C$3520))</f>
        <v>177.75450000000001</v>
      </c>
      <c r="H1921" s="1">
        <f>+_xlfn.XLOOKUP(LISTAS[[#This Row],[ID]],_01_CODIGOS_Y_COSTOS_xlsm[Producto y N°],_01_CODIGOS_Y_COSTOS_xlsm[COSTO],0,0,1)</f>
        <v>0</v>
      </c>
      <c r="I1921" s="115">
        <f>+IFERROR(LISTAS[[#This Row],[VENTA NETA]]/LISTAS[[#This Row],[COSTO]]-1,0)</f>
        <v>0</v>
      </c>
      <c r="J1921" s="33" t="str">
        <f>IFERROR(VLOOKUP(LISTAS[[#This Row],[ID]],_01_CODIGOS_Y_COSTOS_xlsm[[Producto y N°]:[CODIGO]],2,0),"")</f>
        <v>Chav-TRB 3x95</v>
      </c>
      <c r="M1921" s="22">
        <v>0</v>
      </c>
      <c r="N1921" s="23">
        <f>+LISTAS[[#This Row],[Precio]]+(LISTAS[[#This Row],[Precio]]*M1921)</f>
        <v>438.9</v>
      </c>
      <c r="O1921" s="24">
        <f t="shared" si="45"/>
        <v>177.75450000000001</v>
      </c>
      <c r="Q1921" s="21" t="str">
        <f>IFERROR(O1921/LISTAS[[#This Row],[COSTO]]-1,"")</f>
        <v/>
      </c>
      <c r="R1921" t="str">
        <f>+LISTAS[[#This Row],[ID]]</f>
        <v>GANCHOS - CHAVETASChav-TRB 3x95</v>
      </c>
      <c r="T1921" s="29"/>
      <c r="U1921" s="25">
        <f>LISTAS[[#This Row],[COSTO]]+(LISTAS[[#This Row],[COSTO]]*T1921)</f>
        <v>0</v>
      </c>
      <c r="V1921" s="30">
        <f>IF(T1921="",0,U1921/LISTAS[[#This Row],[VENTA NETA]]-1)</f>
        <v>0</v>
      </c>
      <c r="X1921" s="25">
        <v>0</v>
      </c>
      <c r="Y1921" s="31" t="str">
        <f>IFERROR(LISTAS[[#This Row],[COSTO]]/X1921-1,"")</f>
        <v/>
      </c>
    </row>
    <row r="1922" spans="1:25" x14ac:dyDescent="0.2">
      <c r="A1922" s="6" t="s">
        <v>5358</v>
      </c>
      <c r="B1922" t="s">
        <v>5162</v>
      </c>
      <c r="C1922" t="s">
        <v>5181</v>
      </c>
      <c r="D1922" t="s">
        <v>5359</v>
      </c>
      <c r="E1922" s="2">
        <v>598.5</v>
      </c>
      <c r="F1922" s="6" t="str">
        <f>+_xlfn.XLOOKUP(LISTAS[[#This Row],[ID]],_01_CODIGOS_Y_COSTOS_xlsm[Producto y N°],_01_CODIGOS_Y_COSTOS_xlsm[FABRICA],"",0,1)</f>
        <v>MAXIFER</v>
      </c>
      <c r="G1922" s="13">
        <f>LISTAS[[#This Row],[Precio]]*(1-0.46)*(1-IF($C$3520="",0,$C$3520))</f>
        <v>242.39249999999998</v>
      </c>
      <c r="H1922" s="1">
        <f>+_xlfn.XLOOKUP(LISTAS[[#This Row],[ID]],_01_CODIGOS_Y_COSTOS_xlsm[Producto y N°],_01_CODIGOS_Y_COSTOS_xlsm[COSTO],0,0,1)</f>
        <v>0</v>
      </c>
      <c r="I1922" s="115">
        <f>+IFERROR(LISTAS[[#This Row],[VENTA NETA]]/LISTAS[[#This Row],[COSTO]]-1,0)</f>
        <v>0</v>
      </c>
      <c r="J1922" s="33" t="str">
        <f>IFERROR(VLOOKUP(LISTAS[[#This Row],[ID]],_01_CODIGOS_Y_COSTOS_xlsm[[Producto y N°]:[CODIGO]],2,0),"")</f>
        <v>Chav-TRB 3,5x95</v>
      </c>
      <c r="M1922" s="22">
        <v>0</v>
      </c>
      <c r="N1922" s="23">
        <f>+LISTAS[[#This Row],[Precio]]+(LISTAS[[#This Row],[Precio]]*M1922)</f>
        <v>598.5</v>
      </c>
      <c r="O1922" s="24">
        <f t="shared" si="45"/>
        <v>242.39249999999998</v>
      </c>
      <c r="Q1922" s="21" t="str">
        <f>IFERROR(O1922/LISTAS[[#This Row],[COSTO]]-1,"")</f>
        <v/>
      </c>
      <c r="R1922" t="str">
        <f>+LISTAS[[#This Row],[ID]]</f>
        <v>GANCHOS - CHAVETASChav-TRB 3,5x95</v>
      </c>
      <c r="T1922" s="29"/>
      <c r="U1922" s="25">
        <f>LISTAS[[#This Row],[COSTO]]+(LISTAS[[#This Row],[COSTO]]*T1922)</f>
        <v>0</v>
      </c>
      <c r="V1922" s="30">
        <f>IF(T1922="",0,U1922/LISTAS[[#This Row],[VENTA NETA]]-1)</f>
        <v>0</v>
      </c>
      <c r="X1922" s="25">
        <v>0</v>
      </c>
      <c r="Y1922" s="31" t="str">
        <f>IFERROR(LISTAS[[#This Row],[COSTO]]/X1922-1,"")</f>
        <v/>
      </c>
    </row>
    <row r="1923" spans="1:25" x14ac:dyDescent="0.2">
      <c r="A1923" s="6" t="s">
        <v>5360</v>
      </c>
      <c r="B1923" t="s">
        <v>5162</v>
      </c>
      <c r="C1923" t="s">
        <v>5182</v>
      </c>
      <c r="D1923" t="s">
        <v>5361</v>
      </c>
      <c r="E1923" s="2">
        <v>1307.58</v>
      </c>
      <c r="F1923" s="6" t="str">
        <f>+_xlfn.XLOOKUP(LISTAS[[#This Row],[ID]],_01_CODIGOS_Y_COSTOS_xlsm[Producto y N°],_01_CODIGOS_Y_COSTOS_xlsm[FABRICA],"",0,1)</f>
        <v>MAXIFER</v>
      </c>
      <c r="G1923" s="13">
        <f>LISTAS[[#This Row],[Precio]]*(1-0.46)*(1-IF($C$3520="",0,$C$3520))</f>
        <v>529.56989999999996</v>
      </c>
      <c r="H1923" s="1">
        <f>+_xlfn.XLOOKUP(LISTAS[[#This Row],[ID]],_01_CODIGOS_Y_COSTOS_xlsm[Producto y N°],_01_CODIGOS_Y_COSTOS_xlsm[COSTO],0,0,1)</f>
        <v>0</v>
      </c>
      <c r="I1923" s="115">
        <f>+IFERROR(LISTAS[[#This Row],[VENTA NETA]]/LISTAS[[#This Row],[COSTO]]-1,0)</f>
        <v>0</v>
      </c>
      <c r="J1923" s="33" t="str">
        <f>IFERROR(VLOOKUP(LISTAS[[#This Row],[ID]],_01_CODIGOS_Y_COSTOS_xlsm[[Producto y N°]:[CODIGO]],2,0),"")</f>
        <v>Chav-R 4x120</v>
      </c>
      <c r="M1923" s="22">
        <v>0</v>
      </c>
      <c r="N1923" s="23">
        <f>+LISTAS[[#This Row],[Precio]]+(LISTAS[[#This Row],[Precio]]*M1923)</f>
        <v>1307.58</v>
      </c>
      <c r="O1923" s="24">
        <f t="shared" si="45"/>
        <v>529.56989999999996</v>
      </c>
      <c r="Q1923" s="21" t="str">
        <f>IFERROR(O1923/LISTAS[[#This Row],[COSTO]]-1,"")</f>
        <v/>
      </c>
      <c r="R1923" t="str">
        <f>+LISTAS[[#This Row],[ID]]</f>
        <v>GANCHOS - CHAVETASChav-R 4x120</v>
      </c>
      <c r="T1923" s="29"/>
      <c r="U1923" s="25">
        <f>LISTAS[[#This Row],[COSTO]]+(LISTAS[[#This Row],[COSTO]]*T1923)</f>
        <v>0</v>
      </c>
      <c r="V1923" s="30">
        <f>IF(T1923="",0,U1923/LISTAS[[#This Row],[VENTA NETA]]-1)</f>
        <v>0</v>
      </c>
      <c r="X1923" s="25">
        <v>0</v>
      </c>
      <c r="Y1923" s="31" t="str">
        <f>IFERROR(LISTAS[[#This Row],[COSTO]]/X1923-1,"")</f>
        <v/>
      </c>
    </row>
    <row r="1924" spans="1:25" x14ac:dyDescent="0.2">
      <c r="A1924" s="6" t="s">
        <v>5362</v>
      </c>
      <c r="B1924" t="s">
        <v>5162</v>
      </c>
      <c r="C1924" t="s">
        <v>5178</v>
      </c>
      <c r="D1924" t="s">
        <v>5363</v>
      </c>
      <c r="E1924" s="2">
        <v>1407.9</v>
      </c>
      <c r="F1924" s="6" t="str">
        <f>+_xlfn.XLOOKUP(LISTAS[[#This Row],[ID]],_01_CODIGOS_Y_COSTOS_xlsm[Producto y N°],_01_CODIGOS_Y_COSTOS_xlsm[FABRICA],"",0,1)</f>
        <v>MAXIFER</v>
      </c>
      <c r="G1924" s="13">
        <f>LISTAS[[#This Row],[Precio]]*(1-0.46)*(1-IF($C$3520="",0,$C$3520))</f>
        <v>570.19950000000006</v>
      </c>
      <c r="H1924" s="1">
        <f>+_xlfn.XLOOKUP(LISTAS[[#This Row],[ID]],_01_CODIGOS_Y_COSTOS_xlsm[Producto y N°],_01_CODIGOS_Y_COSTOS_xlsm[COSTO],0,0,1)</f>
        <v>0</v>
      </c>
      <c r="I1924" s="115">
        <f>+IFERROR(LISTAS[[#This Row],[VENTA NETA]]/LISTAS[[#This Row],[COSTO]]-1,0)</f>
        <v>0</v>
      </c>
      <c r="J1924" s="33" t="str">
        <f>IFERROR(VLOOKUP(LISTAS[[#This Row],[ID]],_01_CODIGOS_Y_COSTOS_xlsm[[Producto y N°]:[CODIGO]],2,0),"")</f>
        <v>Chav-R 4,5x120</v>
      </c>
      <c r="M1924" s="22">
        <v>0</v>
      </c>
      <c r="N1924" s="23">
        <f>+LISTAS[[#This Row],[Precio]]+(LISTAS[[#This Row],[Precio]]*M1924)</f>
        <v>1407.9</v>
      </c>
      <c r="O1924" s="24">
        <f t="shared" si="45"/>
        <v>570.19950000000006</v>
      </c>
      <c r="Q1924" s="21" t="str">
        <f>IFERROR(O1924/LISTAS[[#This Row],[COSTO]]-1,"")</f>
        <v/>
      </c>
      <c r="R1924" t="str">
        <f>+LISTAS[[#This Row],[ID]]</f>
        <v>GANCHOS - CHAVETASChav-R 4,5x120</v>
      </c>
      <c r="T1924" s="29"/>
      <c r="U1924" s="25">
        <f>LISTAS[[#This Row],[COSTO]]+(LISTAS[[#This Row],[COSTO]]*T1924)</f>
        <v>0</v>
      </c>
      <c r="V1924" s="30">
        <f>IF(T1924="",0,U1924/LISTAS[[#This Row],[VENTA NETA]]-1)</f>
        <v>0</v>
      </c>
      <c r="X1924" s="25">
        <v>0</v>
      </c>
      <c r="Y1924" s="31" t="str">
        <f>IFERROR(LISTAS[[#This Row],[COSTO]]/X1924-1,"")</f>
        <v/>
      </c>
    </row>
    <row r="1925" spans="1:25" x14ac:dyDescent="0.2">
      <c r="A1925" s="6" t="s">
        <v>5364</v>
      </c>
      <c r="B1925" t="s">
        <v>5162</v>
      </c>
      <c r="C1925" t="s">
        <v>5183</v>
      </c>
      <c r="D1925" t="s">
        <v>5365</v>
      </c>
      <c r="E1925" s="2">
        <v>1653</v>
      </c>
      <c r="F1925" s="6" t="str">
        <f>+_xlfn.XLOOKUP(LISTAS[[#This Row],[ID]],_01_CODIGOS_Y_COSTOS_xlsm[Producto y N°],_01_CODIGOS_Y_COSTOS_xlsm[FABRICA],"",0,1)</f>
        <v>MAXIFER</v>
      </c>
      <c r="G1925" s="13">
        <f>LISTAS[[#This Row],[Precio]]*(1-0.46)*(1-IF($C$3520="",0,$C$3520))</f>
        <v>669.46500000000003</v>
      </c>
      <c r="H1925" s="1">
        <f>+_xlfn.XLOOKUP(LISTAS[[#This Row],[ID]],_01_CODIGOS_Y_COSTOS_xlsm[Producto y N°],_01_CODIGOS_Y_COSTOS_xlsm[COSTO],0,0,1)</f>
        <v>0</v>
      </c>
      <c r="I1925" s="115">
        <f>+IFERROR(LISTAS[[#This Row],[VENTA NETA]]/LISTAS[[#This Row],[COSTO]]-1,0)</f>
        <v>0</v>
      </c>
      <c r="J1925" s="33" t="str">
        <f>IFERROR(VLOOKUP(LISTAS[[#This Row],[ID]],_01_CODIGOS_Y_COSTOS_xlsm[[Producto y N°]:[CODIGO]],2,0),"")</f>
        <v>Chav-R 5x120</v>
      </c>
      <c r="M1925" s="22">
        <v>0</v>
      </c>
      <c r="N1925" s="23">
        <f>+LISTAS[[#This Row],[Precio]]+(LISTAS[[#This Row],[Precio]]*M1925)</f>
        <v>1653</v>
      </c>
      <c r="O1925" s="24">
        <f t="shared" si="45"/>
        <v>669.46500000000003</v>
      </c>
      <c r="Q1925" s="21" t="str">
        <f>IFERROR(O1925/LISTAS[[#This Row],[COSTO]]-1,"")</f>
        <v/>
      </c>
      <c r="R1925" t="str">
        <f>+LISTAS[[#This Row],[ID]]</f>
        <v>GANCHOS - CHAVETASChav-R 5x120</v>
      </c>
      <c r="T1925" s="29"/>
      <c r="U1925" s="25">
        <f>LISTAS[[#This Row],[COSTO]]+(LISTAS[[#This Row],[COSTO]]*T1925)</f>
        <v>0</v>
      </c>
      <c r="V1925" s="30">
        <f>IF(T1925="",0,U1925/LISTAS[[#This Row],[VENTA NETA]]-1)</f>
        <v>0</v>
      </c>
      <c r="X1925" s="25">
        <v>960</v>
      </c>
      <c r="Y1925" s="31">
        <f>IFERROR(LISTAS[[#This Row],[COSTO]]/X1925-1,"")</f>
        <v>-1</v>
      </c>
    </row>
    <row r="1926" spans="1:25" x14ac:dyDescent="0.2">
      <c r="A1926" s="6" t="s">
        <v>5366</v>
      </c>
      <c r="B1926" t="s">
        <v>5162</v>
      </c>
      <c r="C1926" t="s">
        <v>5175</v>
      </c>
      <c r="D1926" t="s">
        <v>5367</v>
      </c>
      <c r="E1926" s="2">
        <v>2225.2800000000002</v>
      </c>
      <c r="F1926" s="6" t="str">
        <f>+_xlfn.XLOOKUP(LISTAS[[#This Row],[ID]],_01_CODIGOS_Y_COSTOS_xlsm[Producto y N°],_01_CODIGOS_Y_COSTOS_xlsm[FABRICA],"",0,1)</f>
        <v>MAXIFER</v>
      </c>
      <c r="G1926" s="13">
        <f>LISTAS[[#This Row],[Precio]]*(1-0.46)*(1-IF($C$3520="",0,$C$3520))</f>
        <v>901.23840000000018</v>
      </c>
      <c r="H1926" s="1">
        <f>+_xlfn.XLOOKUP(LISTAS[[#This Row],[ID]],_01_CODIGOS_Y_COSTOS_xlsm[Producto y N°],_01_CODIGOS_Y_COSTOS_xlsm[COSTO],0,0,1)</f>
        <v>0</v>
      </c>
      <c r="I1926" s="115">
        <f>+IFERROR(LISTAS[[#This Row],[VENTA NETA]]/LISTAS[[#This Row],[COSTO]]-1,0)</f>
        <v>0</v>
      </c>
      <c r="J1926" s="33" t="str">
        <f>IFERROR(VLOOKUP(LISTAS[[#This Row],[ID]],_01_CODIGOS_Y_COSTOS_xlsm[[Producto y N°]:[CODIGO]],2,0),"")</f>
        <v>Chav-ALF 4x150</v>
      </c>
      <c r="M1926" s="22">
        <v>0</v>
      </c>
      <c r="N1926" s="23">
        <f>+LISTAS[[#This Row],[Precio]]+(LISTAS[[#This Row],[Precio]]*M1926)</f>
        <v>2225.2800000000002</v>
      </c>
      <c r="O1926" s="24">
        <f t="shared" si="45"/>
        <v>901.23840000000018</v>
      </c>
      <c r="Q1926" s="21" t="str">
        <f>IFERROR(O1926/LISTAS[[#This Row],[COSTO]]-1,"")</f>
        <v/>
      </c>
      <c r="R1926" t="str">
        <f>+LISTAS[[#This Row],[ID]]</f>
        <v>GANCHOS - CHAVETASChav-ALF 4x150</v>
      </c>
      <c r="T1926" s="29"/>
      <c r="U1926" s="25">
        <f>LISTAS[[#This Row],[COSTO]]+(LISTAS[[#This Row],[COSTO]]*T1926)</f>
        <v>0</v>
      </c>
      <c r="V1926" s="30">
        <f>IF(T1926="",0,U1926/LISTAS[[#This Row],[VENTA NETA]]-1)</f>
        <v>0</v>
      </c>
      <c r="X1926" s="25">
        <v>960</v>
      </c>
      <c r="Y1926" s="31">
        <f>IFERROR(LISTAS[[#This Row],[COSTO]]/X1926-1,"")</f>
        <v>-1</v>
      </c>
    </row>
    <row r="1927" spans="1:25" x14ac:dyDescent="0.2">
      <c r="A1927" s="6" t="s">
        <v>5368</v>
      </c>
      <c r="B1927" t="s">
        <v>5162</v>
      </c>
      <c r="C1927" t="s">
        <v>5177</v>
      </c>
      <c r="D1927" t="s">
        <v>5369</v>
      </c>
      <c r="E1927" s="2">
        <v>2455.56</v>
      </c>
      <c r="F1927" s="6" t="str">
        <f>+_xlfn.XLOOKUP(LISTAS[[#This Row],[ID]],_01_CODIGOS_Y_COSTOS_xlsm[Producto y N°],_01_CODIGOS_Y_COSTOS_xlsm[FABRICA],"",0,1)</f>
        <v>MAXIFER</v>
      </c>
      <c r="G1927" s="13">
        <f>LISTAS[[#This Row],[Precio]]*(1-0.46)*(1-IF($C$3520="",0,$C$3520))</f>
        <v>994.5018</v>
      </c>
      <c r="H1927" s="1">
        <f>+_xlfn.XLOOKUP(LISTAS[[#This Row],[ID]],_01_CODIGOS_Y_COSTOS_xlsm[Producto y N°],_01_CODIGOS_Y_COSTOS_xlsm[COSTO],0,0,1)</f>
        <v>0</v>
      </c>
      <c r="I1927" s="115">
        <f>+IFERROR(LISTAS[[#This Row],[VENTA NETA]]/LISTAS[[#This Row],[COSTO]]-1,0)</f>
        <v>0</v>
      </c>
      <c r="J1927" s="33" t="str">
        <f>IFERROR(VLOOKUP(LISTAS[[#This Row],[ID]],_01_CODIGOS_Y_COSTOS_xlsm[[Producto y N°]:[CODIGO]],2,0),"")</f>
        <v>Chav-ALF 4,5x150</v>
      </c>
      <c r="M1927" s="22">
        <v>0</v>
      </c>
      <c r="N1927" s="23">
        <f>+LISTAS[[#This Row],[Precio]]+(LISTAS[[#This Row],[Precio]]*M1927)</f>
        <v>2455.56</v>
      </c>
      <c r="O1927" s="24">
        <f t="shared" si="45"/>
        <v>994.5018</v>
      </c>
      <c r="Q1927" s="21" t="str">
        <f>IFERROR(O1927/LISTAS[[#This Row],[COSTO]]-1,"")</f>
        <v/>
      </c>
      <c r="R1927" t="str">
        <f>+LISTAS[[#This Row],[ID]]</f>
        <v>GANCHOS - CHAVETASChav-ALF 4,5x150</v>
      </c>
      <c r="T1927" s="29"/>
      <c r="U1927" s="25">
        <f>LISTAS[[#This Row],[COSTO]]+(LISTAS[[#This Row],[COSTO]]*T1927)</f>
        <v>0</v>
      </c>
      <c r="V1927" s="30">
        <f>IF(T1927="",0,U1927/LISTAS[[#This Row],[VENTA NETA]]-1)</f>
        <v>0</v>
      </c>
      <c r="X1927" s="25">
        <v>960</v>
      </c>
      <c r="Y1927" s="31">
        <f>IFERROR(LISTAS[[#This Row],[COSTO]]/X1927-1,"")</f>
        <v>-1</v>
      </c>
    </row>
    <row r="1928" spans="1:25" x14ac:dyDescent="0.2">
      <c r="A1928" s="6" t="s">
        <v>5370</v>
      </c>
      <c r="B1928" t="s">
        <v>5162</v>
      </c>
      <c r="C1928" t="s">
        <v>5176</v>
      </c>
      <c r="D1928" t="s">
        <v>5371</v>
      </c>
      <c r="E1928" s="2">
        <v>2876.22</v>
      </c>
      <c r="F1928" s="6" t="str">
        <f>+_xlfn.XLOOKUP(LISTAS[[#This Row],[ID]],_01_CODIGOS_Y_COSTOS_xlsm[Producto y N°],_01_CODIGOS_Y_COSTOS_xlsm[FABRICA],"",0,1)</f>
        <v>MAXIFER</v>
      </c>
      <c r="G1928" s="13">
        <f>LISTAS[[#This Row],[Precio]]*(1-0.46)*(1-IF($C$3520="",0,$C$3520))</f>
        <v>1164.8690999999999</v>
      </c>
      <c r="H1928" s="1">
        <f>+_xlfn.XLOOKUP(LISTAS[[#This Row],[ID]],_01_CODIGOS_Y_COSTOS_xlsm[Producto y N°],_01_CODIGOS_Y_COSTOS_xlsm[COSTO],0,0,1)</f>
        <v>0</v>
      </c>
      <c r="I1928" s="115">
        <f>+IFERROR(LISTAS[[#This Row],[VENTA NETA]]/LISTAS[[#This Row],[COSTO]]-1,0)</f>
        <v>0</v>
      </c>
      <c r="J1928" s="33" t="str">
        <f>IFERROR(VLOOKUP(LISTAS[[#This Row],[ID]],_01_CODIGOS_Y_COSTOS_xlsm[[Producto y N°]:[CODIGO]],2,0),"")</f>
        <v>Chav-ALF 5x150</v>
      </c>
      <c r="M1928" s="22">
        <v>0</v>
      </c>
      <c r="N1928" s="23">
        <f>+LISTAS[[#This Row],[Precio]]+(LISTAS[[#This Row],[Precio]]*M1928)</f>
        <v>2876.22</v>
      </c>
      <c r="O1928" s="24">
        <f t="shared" si="45"/>
        <v>1164.8690999999999</v>
      </c>
      <c r="Q1928" s="21" t="str">
        <f>IFERROR(O1928/LISTAS[[#This Row],[COSTO]]-1,"")</f>
        <v/>
      </c>
      <c r="R1928" t="str">
        <f>+LISTAS[[#This Row],[ID]]</f>
        <v>GANCHOS - CHAVETASChav-ALF 5x150</v>
      </c>
      <c r="T1928" s="29"/>
      <c r="U1928" s="25">
        <f>LISTAS[[#This Row],[COSTO]]+(LISTAS[[#This Row],[COSTO]]*T1928)</f>
        <v>0</v>
      </c>
      <c r="V1928" s="30">
        <f>IF(T1928="",0,U1928/LISTAS[[#This Row],[VENTA NETA]]-1)</f>
        <v>0</v>
      </c>
      <c r="X1928" s="25">
        <v>960</v>
      </c>
      <c r="Y1928" s="31">
        <f>IFERROR(LISTAS[[#This Row],[COSTO]]/X1928-1,"")</f>
        <v>-1</v>
      </c>
    </row>
    <row r="1929" spans="1:25" x14ac:dyDescent="0.2">
      <c r="A1929" s="6" t="s">
        <v>2993</v>
      </c>
      <c r="B1929" t="s">
        <v>2994</v>
      </c>
      <c r="C1929" t="s">
        <v>2995</v>
      </c>
      <c r="D1929" t="s">
        <v>2996</v>
      </c>
      <c r="E1929" s="2">
        <v>5967.27</v>
      </c>
      <c r="F1929" s="6" t="str">
        <f>+_xlfn.XLOOKUP(LISTAS[[#This Row],[ID]],_01_CODIGOS_Y_COSTOS_xlsm[Producto y N°],_01_CODIGOS_Y_COSTOS_xlsm[FABRICA],"",0,1)</f>
        <v>JORGE.CARBON</v>
      </c>
      <c r="G1929" s="13">
        <f>LISTAS[[#This Row],[Precio]]*(1-0.46)*(1-IF($C$3520="",0,$C$3520))</f>
        <v>2416.7443500000004</v>
      </c>
      <c r="H1929" s="1">
        <f>+_xlfn.XLOOKUP(LISTAS[[#This Row],[ID]],_01_CODIGOS_Y_COSTOS_xlsm[Producto y N°],_01_CODIGOS_Y_COSTOS_xlsm[COSTO],0,0,1)</f>
        <v>1550</v>
      </c>
      <c r="I1929" s="115">
        <f>+IFERROR(LISTAS[[#This Row],[VENTA NETA]]/LISTAS[[#This Row],[COSTO]]-1,0)</f>
        <v>0.55918990322580675</v>
      </c>
      <c r="J1929" s="33" t="str">
        <f>IFERROR(VLOOKUP(LISTAS[[#This Row],[ID]],_01_CODIGOS_Y_COSTOS_xlsm[[Producto y N°]:[CODIGO]],2,0),"")</f>
        <v>1 -  27 x 12 x 6</v>
      </c>
      <c r="M1929" s="22">
        <v>0.25</v>
      </c>
      <c r="N1929" s="23">
        <f>+LISTAS[[#This Row],[Precio]]+(LISTAS[[#This Row],[Precio]]*M1929)</f>
        <v>7459.0875000000005</v>
      </c>
      <c r="O1929" s="24">
        <f t="shared" si="45"/>
        <v>3020.9304375000006</v>
      </c>
      <c r="Q1929" s="21">
        <f>IFERROR(O1929/LISTAS[[#This Row],[COSTO]]-1,"")</f>
        <v>0.94898737903225849</v>
      </c>
      <c r="R1929" t="str">
        <f>+LISTAS[[#This Row],[ID]]</f>
        <v>CARBONES1 -  27 x 12 x 6</v>
      </c>
      <c r="T1929" s="29"/>
      <c r="U1929" s="25">
        <f>LISTAS[[#This Row],[COSTO]]+(LISTAS[[#This Row],[COSTO]]*T1929)</f>
        <v>1550</v>
      </c>
      <c r="V1929" s="30">
        <f>IF(T1929="",0,U1929/LISTAS[[#This Row],[VENTA NETA]]-1)</f>
        <v>0</v>
      </c>
      <c r="X1929" s="25">
        <v>960</v>
      </c>
      <c r="Y1929" s="31">
        <f>IFERROR(LISTAS[[#This Row],[COSTO]]/X1929-1,"")</f>
        <v>0.61458333333333326</v>
      </c>
    </row>
    <row r="1930" spans="1:25" x14ac:dyDescent="0.2">
      <c r="A1930" s="6" t="s">
        <v>2997</v>
      </c>
      <c r="B1930" t="s">
        <v>2994</v>
      </c>
      <c r="C1930" t="s">
        <v>2998</v>
      </c>
      <c r="D1930" t="s">
        <v>2999</v>
      </c>
      <c r="E1930" s="2">
        <v>5967.27</v>
      </c>
      <c r="F1930" s="6" t="str">
        <f>+_xlfn.XLOOKUP(LISTAS[[#This Row],[ID]],_01_CODIGOS_Y_COSTOS_xlsm[Producto y N°],_01_CODIGOS_Y_COSTOS_xlsm[FABRICA],"",0,1)</f>
        <v>JORGE.CARBON</v>
      </c>
      <c r="G1930" s="13">
        <f>LISTAS[[#This Row],[Precio]]*(1-0.46)*(1-IF($C$3520="",0,$C$3520))</f>
        <v>2416.7443500000004</v>
      </c>
      <c r="H1930" s="1">
        <f>+_xlfn.XLOOKUP(LISTAS[[#This Row],[ID]],_01_CODIGOS_Y_COSTOS_xlsm[Producto y N°],_01_CODIGOS_Y_COSTOS_xlsm[COSTO],0,0,1)</f>
        <v>1550</v>
      </c>
      <c r="I1930" s="115">
        <f>+IFERROR(LISTAS[[#This Row],[VENTA NETA]]/LISTAS[[#This Row],[COSTO]]-1,0)</f>
        <v>0.55918990322580675</v>
      </c>
      <c r="J1930" s="33" t="str">
        <f>IFERROR(VLOOKUP(LISTAS[[#This Row],[ID]],_01_CODIGOS_Y_COSTOS_xlsm[[Producto y N°]:[CODIGO]],2,0),"")</f>
        <v>2 -  27 x 9 x 6</v>
      </c>
      <c r="M1930" s="22">
        <v>0.25</v>
      </c>
      <c r="N1930" s="23">
        <f>+LISTAS[[#This Row],[Precio]]+(LISTAS[[#This Row],[Precio]]*M1930)</f>
        <v>7459.0875000000005</v>
      </c>
      <c r="O1930" s="24">
        <f t="shared" si="45"/>
        <v>3020.9304375000006</v>
      </c>
      <c r="Q1930" s="21">
        <f>IFERROR(O1930/LISTAS[[#This Row],[COSTO]]-1,"")</f>
        <v>0.94898737903225849</v>
      </c>
      <c r="R1930" t="str">
        <f>+LISTAS[[#This Row],[ID]]</f>
        <v>CARBONES2 -  27 x 9 x 6</v>
      </c>
      <c r="T1930" s="29"/>
      <c r="U1930" s="25">
        <f>LISTAS[[#This Row],[COSTO]]+(LISTAS[[#This Row],[COSTO]]*T1930)</f>
        <v>1550</v>
      </c>
      <c r="V1930" s="30">
        <f>IF(T1930="",0,U1930/LISTAS[[#This Row],[VENTA NETA]]-1)</f>
        <v>0</v>
      </c>
      <c r="X1930" s="25">
        <v>960</v>
      </c>
      <c r="Y1930" s="31">
        <f>IFERROR(LISTAS[[#This Row],[COSTO]]/X1930-1,"")</f>
        <v>0.61458333333333326</v>
      </c>
    </row>
    <row r="1931" spans="1:25" x14ac:dyDescent="0.2">
      <c r="A1931" s="6" t="s">
        <v>3000</v>
      </c>
      <c r="B1931" t="s">
        <v>2994</v>
      </c>
      <c r="C1931" t="s">
        <v>3001</v>
      </c>
      <c r="D1931" t="s">
        <v>3002</v>
      </c>
      <c r="E1931" s="2">
        <v>5967.27</v>
      </c>
      <c r="F1931" s="6" t="str">
        <f>+_xlfn.XLOOKUP(LISTAS[[#This Row],[ID]],_01_CODIGOS_Y_COSTOS_xlsm[Producto y N°],_01_CODIGOS_Y_COSTOS_xlsm[FABRICA],"",0,1)</f>
        <v>JORGE.CARBON</v>
      </c>
      <c r="G1931" s="13">
        <f>LISTAS[[#This Row],[Precio]]*(1-0.46)*(1-IF($C$3520="",0,$C$3520))</f>
        <v>2416.7443500000004</v>
      </c>
      <c r="H1931" s="1">
        <f>+_xlfn.XLOOKUP(LISTAS[[#This Row],[ID]],_01_CODIGOS_Y_COSTOS_xlsm[Producto y N°],_01_CODIGOS_Y_COSTOS_xlsm[COSTO],0,0,1)</f>
        <v>1550</v>
      </c>
      <c r="I1931" s="115">
        <f>+IFERROR(LISTAS[[#This Row],[VENTA NETA]]/LISTAS[[#This Row],[COSTO]]-1,0)</f>
        <v>0.55918990322580675</v>
      </c>
      <c r="J1931" s="33" t="str">
        <f>IFERROR(VLOOKUP(LISTAS[[#This Row],[ID]],_01_CODIGOS_Y_COSTOS_xlsm[[Producto y N°]:[CODIGO]],2,0),"")</f>
        <v>3 -  18 x 5 x 8</v>
      </c>
      <c r="M1931" s="22">
        <v>0.25</v>
      </c>
      <c r="N1931" s="23">
        <f>+LISTAS[[#This Row],[Precio]]+(LISTAS[[#This Row],[Precio]]*M1931)</f>
        <v>7459.0875000000005</v>
      </c>
      <c r="O1931" s="24">
        <f t="shared" si="45"/>
        <v>3020.9304375000006</v>
      </c>
      <c r="Q1931" s="21">
        <f>IFERROR(O1931/LISTAS[[#This Row],[COSTO]]-1,"")</f>
        <v>0.94898737903225849</v>
      </c>
      <c r="R1931" t="str">
        <f>+LISTAS[[#This Row],[ID]]</f>
        <v>CARBONES3 -  18 x 5 x 8</v>
      </c>
      <c r="T1931" s="29"/>
      <c r="U1931" s="25">
        <f>LISTAS[[#This Row],[COSTO]]+(LISTAS[[#This Row],[COSTO]]*T1931)</f>
        <v>1550</v>
      </c>
      <c r="V1931" s="30">
        <f>IF(T1931="",0,U1931/LISTAS[[#This Row],[VENTA NETA]]-1)</f>
        <v>0</v>
      </c>
      <c r="X1931" s="25">
        <v>960</v>
      </c>
      <c r="Y1931" s="31">
        <f>IFERROR(LISTAS[[#This Row],[COSTO]]/X1931-1,"")</f>
        <v>0.61458333333333326</v>
      </c>
    </row>
    <row r="1932" spans="1:25" x14ac:dyDescent="0.2">
      <c r="A1932" s="6" t="s">
        <v>3003</v>
      </c>
      <c r="B1932" t="s">
        <v>2994</v>
      </c>
      <c r="C1932" t="s">
        <v>3004</v>
      </c>
      <c r="D1932" t="s">
        <v>3005</v>
      </c>
      <c r="E1932" s="2">
        <v>5967.27</v>
      </c>
      <c r="F1932" s="6" t="str">
        <f>+_xlfn.XLOOKUP(LISTAS[[#This Row],[ID]],_01_CODIGOS_Y_COSTOS_xlsm[Producto y N°],_01_CODIGOS_Y_COSTOS_xlsm[FABRICA],"",0,1)</f>
        <v>JORGE.CARBON</v>
      </c>
      <c r="G1932" s="13">
        <f>LISTAS[[#This Row],[Precio]]*(1-0.46)*(1-IF($C$3520="",0,$C$3520))</f>
        <v>2416.7443500000004</v>
      </c>
      <c r="H1932" s="1">
        <f>+_xlfn.XLOOKUP(LISTAS[[#This Row],[ID]],_01_CODIGOS_Y_COSTOS_xlsm[Producto y N°],_01_CODIGOS_Y_COSTOS_xlsm[COSTO],0,0,1)</f>
        <v>1550</v>
      </c>
      <c r="I1932" s="115">
        <f>+IFERROR(LISTAS[[#This Row],[VENTA NETA]]/LISTAS[[#This Row],[COSTO]]-1,0)</f>
        <v>0.55918990322580675</v>
      </c>
      <c r="J1932" s="33" t="str">
        <f>IFERROR(VLOOKUP(LISTAS[[#This Row],[ID]],_01_CODIGOS_Y_COSTOS_xlsm[[Producto y N°]:[CODIGO]],2,0),"")</f>
        <v>4 -  22 x 16 x 6,3</v>
      </c>
      <c r="M1932" s="22">
        <v>0.25</v>
      </c>
      <c r="N1932" s="23">
        <f>+LISTAS[[#This Row],[Precio]]+(LISTAS[[#This Row],[Precio]]*M1932)</f>
        <v>7459.0875000000005</v>
      </c>
      <c r="O1932" s="24">
        <f t="shared" si="45"/>
        <v>3020.9304375000006</v>
      </c>
      <c r="Q1932" s="21">
        <f>IFERROR(O1932/LISTAS[[#This Row],[COSTO]]-1,"")</f>
        <v>0.94898737903225849</v>
      </c>
      <c r="R1932" t="str">
        <f>+LISTAS[[#This Row],[ID]]</f>
        <v>CARBONES4 -  22 x 16 x 6,3</v>
      </c>
      <c r="T1932" s="29"/>
      <c r="U1932" s="25">
        <f>LISTAS[[#This Row],[COSTO]]+(LISTAS[[#This Row],[COSTO]]*T1932)</f>
        <v>1550</v>
      </c>
      <c r="V1932" s="30">
        <f>IF(T1932="",0,U1932/LISTAS[[#This Row],[VENTA NETA]]-1)</f>
        <v>0</v>
      </c>
      <c r="X1932" s="25">
        <v>960</v>
      </c>
      <c r="Y1932" s="31">
        <f>IFERROR(LISTAS[[#This Row],[COSTO]]/X1932-1,"")</f>
        <v>0.61458333333333326</v>
      </c>
    </row>
    <row r="1933" spans="1:25" x14ac:dyDescent="0.2">
      <c r="A1933" s="6" t="s">
        <v>3006</v>
      </c>
      <c r="B1933" t="s">
        <v>2994</v>
      </c>
      <c r="C1933" t="s">
        <v>3007</v>
      </c>
      <c r="D1933" t="s">
        <v>3008</v>
      </c>
      <c r="E1933" s="2">
        <v>5967.27</v>
      </c>
      <c r="F1933" s="6" t="str">
        <f>+_xlfn.XLOOKUP(LISTAS[[#This Row],[ID]],_01_CODIGOS_Y_COSTOS_xlsm[Producto y N°],_01_CODIGOS_Y_COSTOS_xlsm[FABRICA],"",0,1)</f>
        <v>JORGE.CARBON</v>
      </c>
      <c r="G1933" s="13">
        <f>LISTAS[[#This Row],[Precio]]*(1-0.46)*(1-IF($C$3520="",0,$C$3520))</f>
        <v>2416.7443500000004</v>
      </c>
      <c r="H1933" s="1">
        <f>+_xlfn.XLOOKUP(LISTAS[[#This Row],[ID]],_01_CODIGOS_Y_COSTOS_xlsm[Producto y N°],_01_CODIGOS_Y_COSTOS_xlsm[COSTO],0,0,1)</f>
        <v>1550</v>
      </c>
      <c r="I1933" s="115">
        <f>+IFERROR(LISTAS[[#This Row],[VENTA NETA]]/LISTAS[[#This Row],[COSTO]]-1,0)</f>
        <v>0.55918990322580675</v>
      </c>
      <c r="J1933" s="33" t="str">
        <f>IFERROR(VLOOKUP(LISTAS[[#This Row],[ID]],_01_CODIGOS_Y_COSTOS_xlsm[[Producto y N°]:[CODIGO]],2,0),"")</f>
        <v>5 -  17 x 15 x 7</v>
      </c>
      <c r="M1933" s="22">
        <v>0.25</v>
      </c>
      <c r="N1933" s="23">
        <f>+LISTAS[[#This Row],[Precio]]+(LISTAS[[#This Row],[Precio]]*M1933)</f>
        <v>7459.0875000000005</v>
      </c>
      <c r="O1933" s="24">
        <f t="shared" si="45"/>
        <v>3020.9304375000006</v>
      </c>
      <c r="Q1933" s="21">
        <f>IFERROR(O1933/LISTAS[[#This Row],[COSTO]]-1,"")</f>
        <v>0.94898737903225849</v>
      </c>
      <c r="R1933" t="str">
        <f>+LISTAS[[#This Row],[ID]]</f>
        <v>CARBONES5 -  17 x 15 x 7</v>
      </c>
      <c r="T1933" s="29"/>
      <c r="U1933" s="25">
        <f>LISTAS[[#This Row],[COSTO]]+(LISTAS[[#This Row],[COSTO]]*T1933)</f>
        <v>1550</v>
      </c>
      <c r="V1933" s="30">
        <f>IF(T1933="",0,U1933/LISTAS[[#This Row],[VENTA NETA]]-1)</f>
        <v>0</v>
      </c>
      <c r="X1933" s="25">
        <v>960</v>
      </c>
      <c r="Y1933" s="31">
        <f>IFERROR(LISTAS[[#This Row],[COSTO]]/X1933-1,"")</f>
        <v>0.61458333333333326</v>
      </c>
    </row>
    <row r="1934" spans="1:25" x14ac:dyDescent="0.2">
      <c r="A1934" s="6" t="s">
        <v>3009</v>
      </c>
      <c r="B1934" t="s">
        <v>2994</v>
      </c>
      <c r="C1934" t="s">
        <v>3010</v>
      </c>
      <c r="D1934" t="s">
        <v>3011</v>
      </c>
      <c r="E1934" s="2">
        <v>5967.27</v>
      </c>
      <c r="F1934" s="6" t="str">
        <f>+_xlfn.XLOOKUP(LISTAS[[#This Row],[ID]],_01_CODIGOS_Y_COSTOS_xlsm[Producto y N°],_01_CODIGOS_Y_COSTOS_xlsm[FABRICA],"",0,1)</f>
        <v>JORGE.CARBON</v>
      </c>
      <c r="G1934" s="13">
        <f>LISTAS[[#This Row],[Precio]]*(1-0.46)*(1-IF($C$3520="",0,$C$3520))</f>
        <v>2416.7443500000004</v>
      </c>
      <c r="H1934" s="1">
        <f>+_xlfn.XLOOKUP(LISTAS[[#This Row],[ID]],_01_CODIGOS_Y_COSTOS_xlsm[Producto y N°],_01_CODIGOS_Y_COSTOS_xlsm[COSTO],0,0,1)</f>
        <v>1550</v>
      </c>
      <c r="I1934" s="115">
        <f>+IFERROR(LISTAS[[#This Row],[VENTA NETA]]/LISTAS[[#This Row],[COSTO]]-1,0)</f>
        <v>0.55918990322580675</v>
      </c>
      <c r="J1934" s="33" t="str">
        <f>IFERROR(VLOOKUP(LISTAS[[#This Row],[ID]],_01_CODIGOS_Y_COSTOS_xlsm[[Producto y N°]:[CODIGO]],2,0),"")</f>
        <v>8 -  17 x 11 x 7</v>
      </c>
      <c r="M1934" s="22">
        <v>0.25</v>
      </c>
      <c r="N1934" s="23">
        <f>+LISTAS[[#This Row],[Precio]]+(LISTAS[[#This Row],[Precio]]*M1934)</f>
        <v>7459.0875000000005</v>
      </c>
      <c r="O1934" s="24">
        <f t="shared" si="45"/>
        <v>3020.9304375000006</v>
      </c>
      <c r="Q1934" s="21">
        <f>IFERROR(O1934/LISTAS[[#This Row],[COSTO]]-1,"")</f>
        <v>0.94898737903225849</v>
      </c>
      <c r="R1934" t="str">
        <f>+LISTAS[[#This Row],[ID]]</f>
        <v>CARBONES8 -  17 x 11 x 7</v>
      </c>
      <c r="T1934" s="29"/>
      <c r="U1934" s="25">
        <f>LISTAS[[#This Row],[COSTO]]+(LISTAS[[#This Row],[COSTO]]*T1934)</f>
        <v>1550</v>
      </c>
      <c r="V1934" s="30">
        <f>IF(T1934="",0,U1934/LISTAS[[#This Row],[VENTA NETA]]-1)</f>
        <v>0</v>
      </c>
      <c r="X1934" s="25">
        <v>960</v>
      </c>
      <c r="Y1934" s="31">
        <f>IFERROR(LISTAS[[#This Row],[COSTO]]/X1934-1,"")</f>
        <v>0.61458333333333326</v>
      </c>
    </row>
    <row r="1935" spans="1:25" x14ac:dyDescent="0.2">
      <c r="A1935" s="6" t="s">
        <v>3012</v>
      </c>
      <c r="B1935" t="s">
        <v>2994</v>
      </c>
      <c r="C1935" t="s">
        <v>3013</v>
      </c>
      <c r="D1935" t="s">
        <v>3014</v>
      </c>
      <c r="E1935" s="2">
        <v>5967.27</v>
      </c>
      <c r="F1935" s="6" t="str">
        <f>+_xlfn.XLOOKUP(LISTAS[[#This Row],[ID]],_01_CODIGOS_Y_COSTOS_xlsm[Producto y N°],_01_CODIGOS_Y_COSTOS_xlsm[FABRICA],"",0,1)</f>
        <v>JORGE.CARBON</v>
      </c>
      <c r="G1935" s="13">
        <f>LISTAS[[#This Row],[Precio]]*(1-0.46)*(1-IF($C$3520="",0,$C$3520))</f>
        <v>2416.7443500000004</v>
      </c>
      <c r="H1935" s="1">
        <f>+_xlfn.XLOOKUP(LISTAS[[#This Row],[ID]],_01_CODIGOS_Y_COSTOS_xlsm[Producto y N°],_01_CODIGOS_Y_COSTOS_xlsm[COSTO],0,0,1)</f>
        <v>1550</v>
      </c>
      <c r="I1935" s="115">
        <f>+IFERROR(LISTAS[[#This Row],[VENTA NETA]]/LISTAS[[#This Row],[COSTO]]-1,0)</f>
        <v>0.55918990322580675</v>
      </c>
      <c r="J1935" s="33" t="str">
        <f>IFERROR(VLOOKUP(LISTAS[[#This Row],[ID]],_01_CODIGOS_Y_COSTOS_xlsm[[Producto y N°]:[CODIGO]],2,0),"")</f>
        <v>9 -  22 x 16 x 6,3</v>
      </c>
      <c r="M1935" s="22">
        <v>0.25</v>
      </c>
      <c r="N1935" s="23">
        <f>+LISTAS[[#This Row],[Precio]]+(LISTAS[[#This Row],[Precio]]*M1935)</f>
        <v>7459.0875000000005</v>
      </c>
      <c r="O1935" s="24">
        <f t="shared" si="45"/>
        <v>3020.9304375000006</v>
      </c>
      <c r="Q1935" s="21">
        <f>IFERROR(O1935/LISTAS[[#This Row],[COSTO]]-1,"")</f>
        <v>0.94898737903225849</v>
      </c>
      <c r="R1935" t="str">
        <f>+LISTAS[[#This Row],[ID]]</f>
        <v>CARBONES9 -  22 x 16 x 6,3</v>
      </c>
      <c r="T1935" s="29"/>
      <c r="U1935" s="25">
        <f>LISTAS[[#This Row],[COSTO]]+(LISTAS[[#This Row],[COSTO]]*T1935)</f>
        <v>1550</v>
      </c>
      <c r="V1935" s="30">
        <f>IF(T1935="",0,U1935/LISTAS[[#This Row],[VENTA NETA]]-1)</f>
        <v>0</v>
      </c>
      <c r="X1935" s="25">
        <v>960</v>
      </c>
      <c r="Y1935" s="31">
        <f>IFERROR(LISTAS[[#This Row],[COSTO]]/X1935-1,"")</f>
        <v>0.61458333333333326</v>
      </c>
    </row>
    <row r="1936" spans="1:25" x14ac:dyDescent="0.2">
      <c r="A1936" s="6" t="s">
        <v>3015</v>
      </c>
      <c r="B1936" t="s">
        <v>2994</v>
      </c>
      <c r="C1936" t="s">
        <v>3016</v>
      </c>
      <c r="D1936" t="s">
        <v>3017</v>
      </c>
      <c r="E1936" s="2">
        <v>5967.27</v>
      </c>
      <c r="F1936" s="6" t="str">
        <f>+_xlfn.XLOOKUP(LISTAS[[#This Row],[ID]],_01_CODIGOS_Y_COSTOS_xlsm[Producto y N°],_01_CODIGOS_Y_COSTOS_xlsm[FABRICA],"",0,1)</f>
        <v>JORGE.CARBON</v>
      </c>
      <c r="G1936" s="13">
        <f>LISTAS[[#This Row],[Precio]]*(1-0.46)*(1-IF($C$3520="",0,$C$3520))</f>
        <v>2416.7443500000004</v>
      </c>
      <c r="H1936" s="1">
        <f>+_xlfn.XLOOKUP(LISTAS[[#This Row],[ID]],_01_CODIGOS_Y_COSTOS_xlsm[Producto y N°],_01_CODIGOS_Y_COSTOS_xlsm[COSTO],0,0,1)</f>
        <v>1550</v>
      </c>
      <c r="I1936" s="115">
        <f>+IFERROR(LISTAS[[#This Row],[VENTA NETA]]/LISTAS[[#This Row],[COSTO]]-1,0)</f>
        <v>0.55918990322580675</v>
      </c>
      <c r="J1936" s="33" t="str">
        <f>IFERROR(VLOOKUP(LISTAS[[#This Row],[ID]],_01_CODIGOS_Y_COSTOS_xlsm[[Producto y N°]:[CODIGO]],2,0),"")</f>
        <v>12 -  14 x 5 x 5</v>
      </c>
      <c r="M1936" s="22">
        <v>0.25</v>
      </c>
      <c r="N1936" s="23">
        <f>+LISTAS[[#This Row],[Precio]]+(LISTAS[[#This Row],[Precio]]*M1936)</f>
        <v>7459.0875000000005</v>
      </c>
      <c r="O1936" s="24">
        <f t="shared" si="45"/>
        <v>3020.9304375000006</v>
      </c>
      <c r="Q1936" s="21">
        <f>IFERROR(O1936/LISTAS[[#This Row],[COSTO]]-1,"")</f>
        <v>0.94898737903225849</v>
      </c>
      <c r="R1936" t="str">
        <f>+LISTAS[[#This Row],[ID]]</f>
        <v>CARBONES12 -  14 x 5 x 5</v>
      </c>
      <c r="T1936" s="29"/>
      <c r="U1936" s="25">
        <f>LISTAS[[#This Row],[COSTO]]+(LISTAS[[#This Row],[COSTO]]*T1936)</f>
        <v>1550</v>
      </c>
      <c r="V1936" s="30">
        <f>IF(T1936="",0,U1936/LISTAS[[#This Row],[VENTA NETA]]-1)</f>
        <v>0</v>
      </c>
      <c r="X1936" s="25">
        <v>960</v>
      </c>
      <c r="Y1936" s="31">
        <f>IFERROR(LISTAS[[#This Row],[COSTO]]/X1936-1,"")</f>
        <v>0.61458333333333326</v>
      </c>
    </row>
    <row r="1937" spans="1:25" x14ac:dyDescent="0.2">
      <c r="A1937" s="6" t="s">
        <v>3018</v>
      </c>
      <c r="B1937" t="s">
        <v>2994</v>
      </c>
      <c r="C1937" t="s">
        <v>3019</v>
      </c>
      <c r="D1937" t="s">
        <v>3020</v>
      </c>
      <c r="E1937" s="2">
        <v>5967.27</v>
      </c>
      <c r="F1937" s="6" t="str">
        <f>+_xlfn.XLOOKUP(LISTAS[[#This Row],[ID]],_01_CODIGOS_Y_COSTOS_xlsm[Producto y N°],_01_CODIGOS_Y_COSTOS_xlsm[FABRICA],"",0,1)</f>
        <v>JORGE.CARBON</v>
      </c>
      <c r="G1937" s="13">
        <f>LISTAS[[#This Row],[Precio]]*(1-0.46)*(1-IF($C$3520="",0,$C$3520))</f>
        <v>2416.7443500000004</v>
      </c>
      <c r="H1937" s="1">
        <f>+_xlfn.XLOOKUP(LISTAS[[#This Row],[ID]],_01_CODIGOS_Y_COSTOS_xlsm[Producto y N°],_01_CODIGOS_Y_COSTOS_xlsm[COSTO],0,0,1)</f>
        <v>1550</v>
      </c>
      <c r="I1937" s="115">
        <f>+IFERROR(LISTAS[[#This Row],[VENTA NETA]]/LISTAS[[#This Row],[COSTO]]-1,0)</f>
        <v>0.55918990322580675</v>
      </c>
      <c r="J1937" s="33" t="str">
        <f>IFERROR(VLOOKUP(LISTAS[[#This Row],[ID]],_01_CODIGOS_Y_COSTOS_xlsm[[Producto y N°]:[CODIGO]],2,0),"")</f>
        <v>13 -  16 x 6 x 6</v>
      </c>
      <c r="M1937" s="22">
        <v>0.25</v>
      </c>
      <c r="N1937" s="23">
        <f>+LISTAS[[#This Row],[Precio]]+(LISTAS[[#This Row],[Precio]]*M1937)</f>
        <v>7459.0875000000005</v>
      </c>
      <c r="O1937" s="24">
        <f t="shared" si="45"/>
        <v>3020.9304375000006</v>
      </c>
      <c r="Q1937" s="21">
        <f>IFERROR(O1937/LISTAS[[#This Row],[COSTO]]-1,"")</f>
        <v>0.94898737903225849</v>
      </c>
      <c r="R1937" t="str">
        <f>+LISTAS[[#This Row],[ID]]</f>
        <v>CARBONES13 -  16 x 6 x 6</v>
      </c>
      <c r="T1937" s="29"/>
      <c r="U1937" s="25">
        <f>LISTAS[[#This Row],[COSTO]]+(LISTAS[[#This Row],[COSTO]]*T1937)</f>
        <v>1550</v>
      </c>
      <c r="V1937" s="30">
        <f>IF(T1937="",0,U1937/LISTAS[[#This Row],[VENTA NETA]]-1)</f>
        <v>0</v>
      </c>
      <c r="X1937" s="25">
        <v>960</v>
      </c>
      <c r="Y1937" s="31">
        <f>IFERROR(LISTAS[[#This Row],[COSTO]]/X1937-1,"")</f>
        <v>0.61458333333333326</v>
      </c>
    </row>
    <row r="1938" spans="1:25" x14ac:dyDescent="0.2">
      <c r="A1938" s="6" t="s">
        <v>3021</v>
      </c>
      <c r="B1938" t="s">
        <v>2994</v>
      </c>
      <c r="C1938" t="s">
        <v>3022</v>
      </c>
      <c r="D1938" t="s">
        <v>3023</v>
      </c>
      <c r="E1938" s="2">
        <v>5967.27</v>
      </c>
      <c r="F1938" s="6" t="str">
        <f>+_xlfn.XLOOKUP(LISTAS[[#This Row],[ID]],_01_CODIGOS_Y_COSTOS_xlsm[Producto y N°],_01_CODIGOS_Y_COSTOS_xlsm[FABRICA],"",0,1)</f>
        <v>JORGE.CARBON</v>
      </c>
      <c r="G1938" s="13">
        <f>LISTAS[[#This Row],[Precio]]*(1-0.46)*(1-IF($C$3520="",0,$C$3520))</f>
        <v>2416.7443500000004</v>
      </c>
      <c r="H1938" s="1">
        <f>+_xlfn.XLOOKUP(LISTAS[[#This Row],[ID]],_01_CODIGOS_Y_COSTOS_xlsm[Producto y N°],_01_CODIGOS_Y_COSTOS_xlsm[COSTO],0,0,1)</f>
        <v>1550</v>
      </c>
      <c r="I1938" s="115">
        <f>+IFERROR(LISTAS[[#This Row],[VENTA NETA]]/LISTAS[[#This Row],[COSTO]]-1,0)</f>
        <v>0.55918990322580675</v>
      </c>
      <c r="J1938" s="33" t="str">
        <f>IFERROR(VLOOKUP(LISTAS[[#This Row],[ID]],_01_CODIGOS_Y_COSTOS_xlsm[[Producto y N°]:[CODIGO]],2,0),"")</f>
        <v>15 - 16 x 7,5 x 6,5</v>
      </c>
      <c r="M1938" s="22">
        <v>0.25</v>
      </c>
      <c r="N1938" s="23">
        <f>+LISTAS[[#This Row],[Precio]]+(LISTAS[[#This Row],[Precio]]*M1938)</f>
        <v>7459.0875000000005</v>
      </c>
      <c r="O1938" s="24">
        <f t="shared" si="45"/>
        <v>3020.9304375000006</v>
      </c>
      <c r="Q1938" s="21">
        <f>IFERROR(O1938/LISTAS[[#This Row],[COSTO]]-1,"")</f>
        <v>0.94898737903225849</v>
      </c>
      <c r="R1938" t="str">
        <f>+LISTAS[[#This Row],[ID]]</f>
        <v>CARBONES15 - 16 x 7,5 x 6,5</v>
      </c>
      <c r="T1938" s="29"/>
      <c r="U1938" s="25">
        <f>LISTAS[[#This Row],[COSTO]]+(LISTAS[[#This Row],[COSTO]]*T1938)</f>
        <v>1550</v>
      </c>
      <c r="V1938" s="30">
        <f>IF(T1938="",0,U1938/LISTAS[[#This Row],[VENTA NETA]]-1)</f>
        <v>0</v>
      </c>
      <c r="X1938" s="25">
        <v>960</v>
      </c>
      <c r="Y1938" s="31">
        <f>IFERROR(LISTAS[[#This Row],[COSTO]]/X1938-1,"")</f>
        <v>0.61458333333333326</v>
      </c>
    </row>
    <row r="1939" spans="1:25" x14ac:dyDescent="0.2">
      <c r="A1939" s="6" t="s">
        <v>3024</v>
      </c>
      <c r="B1939" t="s">
        <v>2994</v>
      </c>
      <c r="C1939" t="s">
        <v>3025</v>
      </c>
      <c r="D1939" t="s">
        <v>3026</v>
      </c>
      <c r="E1939" s="2">
        <v>5967.27</v>
      </c>
      <c r="F1939" s="6" t="str">
        <f>+_xlfn.XLOOKUP(LISTAS[[#This Row],[ID]],_01_CODIGOS_Y_COSTOS_xlsm[Producto y N°],_01_CODIGOS_Y_COSTOS_xlsm[FABRICA],"",0,1)</f>
        <v>JORGE.CARBON</v>
      </c>
      <c r="G1939" s="13">
        <f>LISTAS[[#This Row],[Precio]]*(1-0.46)*(1-IF($C$3520="",0,$C$3520))</f>
        <v>2416.7443500000004</v>
      </c>
      <c r="H1939" s="1">
        <f>+_xlfn.XLOOKUP(LISTAS[[#This Row],[ID]],_01_CODIGOS_Y_COSTOS_xlsm[Producto y N°],_01_CODIGOS_Y_COSTOS_xlsm[COSTO],0,0,1)</f>
        <v>1550</v>
      </c>
      <c r="I1939" s="115">
        <f>+IFERROR(LISTAS[[#This Row],[VENTA NETA]]/LISTAS[[#This Row],[COSTO]]-1,0)</f>
        <v>0.55918990322580675</v>
      </c>
      <c r="J1939" s="33" t="str">
        <f>IFERROR(VLOOKUP(LISTAS[[#This Row],[ID]],_01_CODIGOS_Y_COSTOS_xlsm[[Producto y N°]:[CODIGO]],2,0),"")</f>
        <v>16 -  17 x 6 x 6</v>
      </c>
      <c r="M1939" s="22">
        <v>0.25</v>
      </c>
      <c r="N1939" s="23">
        <f>+LISTAS[[#This Row],[Precio]]+(LISTAS[[#This Row],[Precio]]*M1939)</f>
        <v>7459.0875000000005</v>
      </c>
      <c r="O1939" s="24">
        <f t="shared" si="45"/>
        <v>3020.9304375000006</v>
      </c>
      <c r="Q1939" s="21">
        <f>IFERROR(O1939/LISTAS[[#This Row],[COSTO]]-1,"")</f>
        <v>0.94898737903225849</v>
      </c>
      <c r="R1939" t="str">
        <f>+LISTAS[[#This Row],[ID]]</f>
        <v>CARBONES16 -  17 x 6 x 6</v>
      </c>
      <c r="T1939" s="29"/>
      <c r="U1939" s="25">
        <f>LISTAS[[#This Row],[COSTO]]+(LISTAS[[#This Row],[COSTO]]*T1939)</f>
        <v>1550</v>
      </c>
      <c r="V1939" s="30">
        <f>IF(T1939="",0,U1939/LISTAS[[#This Row],[VENTA NETA]]-1)</f>
        <v>0</v>
      </c>
      <c r="X1939" s="25">
        <v>960</v>
      </c>
      <c r="Y1939" s="31">
        <f>IFERROR(LISTAS[[#This Row],[COSTO]]/X1939-1,"")</f>
        <v>0.61458333333333326</v>
      </c>
    </row>
    <row r="1940" spans="1:25" x14ac:dyDescent="0.2">
      <c r="A1940" s="6" t="s">
        <v>3027</v>
      </c>
      <c r="B1940" t="s">
        <v>2994</v>
      </c>
      <c r="C1940" t="s">
        <v>3028</v>
      </c>
      <c r="D1940" t="s">
        <v>3029</v>
      </c>
      <c r="E1940" s="2">
        <v>5967.27</v>
      </c>
      <c r="F1940" s="6" t="str">
        <f>+_xlfn.XLOOKUP(LISTAS[[#This Row],[ID]],_01_CODIGOS_Y_COSTOS_xlsm[Producto y N°],_01_CODIGOS_Y_COSTOS_xlsm[FABRICA],"",0,1)</f>
        <v>JORGE.CARBON</v>
      </c>
      <c r="G1940" s="13">
        <f>LISTAS[[#This Row],[Precio]]*(1-0.46)*(1-IF($C$3520="",0,$C$3520))</f>
        <v>2416.7443500000004</v>
      </c>
      <c r="H1940" s="1">
        <f>+_xlfn.XLOOKUP(LISTAS[[#This Row],[ID]],_01_CODIGOS_Y_COSTOS_xlsm[Producto y N°],_01_CODIGOS_Y_COSTOS_xlsm[COSTO],0,0,1)</f>
        <v>1550</v>
      </c>
      <c r="I1940" s="115">
        <f>+IFERROR(LISTAS[[#This Row],[VENTA NETA]]/LISTAS[[#This Row],[COSTO]]-1,0)</f>
        <v>0.55918990322580675</v>
      </c>
      <c r="J1940" s="33" t="str">
        <f>IFERROR(VLOOKUP(LISTAS[[#This Row],[ID]],_01_CODIGOS_Y_COSTOS_xlsm[[Producto y N°]:[CODIGO]],2,0),"")</f>
        <v>17 -  17 x 13 x 7</v>
      </c>
      <c r="M1940" s="22">
        <v>0.25</v>
      </c>
      <c r="N1940" s="23">
        <f>+LISTAS[[#This Row],[Precio]]+(LISTAS[[#This Row],[Precio]]*M1940)</f>
        <v>7459.0875000000005</v>
      </c>
      <c r="O1940" s="24">
        <f t="shared" si="45"/>
        <v>3020.9304375000006</v>
      </c>
      <c r="Q1940" s="21">
        <f>IFERROR(O1940/LISTAS[[#This Row],[COSTO]]-1,"")</f>
        <v>0.94898737903225849</v>
      </c>
      <c r="R1940" t="str">
        <f>+LISTAS[[#This Row],[ID]]</f>
        <v>CARBONES17 -  17 x 13 x 7</v>
      </c>
      <c r="T1940" s="29"/>
      <c r="U1940" s="25">
        <f>LISTAS[[#This Row],[COSTO]]+(LISTAS[[#This Row],[COSTO]]*T1940)</f>
        <v>1550</v>
      </c>
      <c r="V1940" s="30">
        <f>IF(T1940="",0,U1940/LISTAS[[#This Row],[VENTA NETA]]-1)</f>
        <v>0</v>
      </c>
      <c r="X1940" s="25">
        <v>960</v>
      </c>
      <c r="Y1940" s="31">
        <f>IFERROR(LISTAS[[#This Row],[COSTO]]/X1940-1,"")</f>
        <v>0.61458333333333326</v>
      </c>
    </row>
    <row r="1941" spans="1:25" x14ac:dyDescent="0.2">
      <c r="A1941" s="6" t="s">
        <v>3030</v>
      </c>
      <c r="B1941" t="s">
        <v>2994</v>
      </c>
      <c r="C1941" t="s">
        <v>3031</v>
      </c>
      <c r="D1941" t="s">
        <v>3032</v>
      </c>
      <c r="E1941" s="2">
        <v>5967.27</v>
      </c>
      <c r="F1941" s="6" t="str">
        <f>+_xlfn.XLOOKUP(LISTAS[[#This Row],[ID]],_01_CODIGOS_Y_COSTOS_xlsm[Producto y N°],_01_CODIGOS_Y_COSTOS_xlsm[FABRICA],"",0,1)</f>
        <v>JORGE.CARBON</v>
      </c>
      <c r="G1941" s="13">
        <f>LISTAS[[#This Row],[Precio]]*(1-0.46)*(1-IF($C$3520="",0,$C$3520))</f>
        <v>2416.7443500000004</v>
      </c>
      <c r="H1941" s="1">
        <f>+_xlfn.XLOOKUP(LISTAS[[#This Row],[ID]],_01_CODIGOS_Y_COSTOS_xlsm[Producto y N°],_01_CODIGOS_Y_COSTOS_xlsm[COSTO],0,0,1)</f>
        <v>1550</v>
      </c>
      <c r="I1941" s="115">
        <f>+IFERROR(LISTAS[[#This Row],[VENTA NETA]]/LISTAS[[#This Row],[COSTO]]-1,0)</f>
        <v>0.55918990322580675</v>
      </c>
      <c r="J1941" s="33" t="str">
        <f>IFERROR(VLOOKUP(LISTAS[[#This Row],[ID]],_01_CODIGOS_Y_COSTOS_xlsm[[Producto y N°]:[CODIGO]],2,0),"")</f>
        <v>18 -  18 x 6 x 9</v>
      </c>
      <c r="M1941" s="22">
        <v>0.25</v>
      </c>
      <c r="N1941" s="23">
        <f>+LISTAS[[#This Row],[Precio]]+(LISTAS[[#This Row],[Precio]]*M1941)</f>
        <v>7459.0875000000005</v>
      </c>
      <c r="O1941" s="24">
        <f t="shared" si="45"/>
        <v>3020.9304375000006</v>
      </c>
      <c r="Q1941" s="21">
        <f>IFERROR(O1941/LISTAS[[#This Row],[COSTO]]-1,"")</f>
        <v>0.94898737903225849</v>
      </c>
      <c r="R1941" t="str">
        <f>+LISTAS[[#This Row],[ID]]</f>
        <v>CARBONES18 -  18 x 6 x 9</v>
      </c>
      <c r="T1941" s="29"/>
      <c r="U1941" s="25">
        <f>LISTAS[[#This Row],[COSTO]]+(LISTAS[[#This Row],[COSTO]]*T1941)</f>
        <v>1550</v>
      </c>
      <c r="V1941" s="30">
        <f>IF(T1941="",0,U1941/LISTAS[[#This Row],[VENTA NETA]]-1)</f>
        <v>0</v>
      </c>
      <c r="X1941" s="25">
        <v>960</v>
      </c>
      <c r="Y1941" s="31">
        <f>IFERROR(LISTAS[[#This Row],[COSTO]]/X1941-1,"")</f>
        <v>0.61458333333333326</v>
      </c>
    </row>
    <row r="1942" spans="1:25" x14ac:dyDescent="0.2">
      <c r="A1942" s="6" t="s">
        <v>3033</v>
      </c>
      <c r="B1942" t="s">
        <v>2994</v>
      </c>
      <c r="C1942" t="s">
        <v>3034</v>
      </c>
      <c r="D1942" t="s">
        <v>3035</v>
      </c>
      <c r="E1942" s="2">
        <v>5967.27</v>
      </c>
      <c r="F1942" s="6" t="str">
        <f>+_xlfn.XLOOKUP(LISTAS[[#This Row],[ID]],_01_CODIGOS_Y_COSTOS_xlsm[Producto y N°],_01_CODIGOS_Y_COSTOS_xlsm[FABRICA],"",0,1)</f>
        <v>JORGE.CARBON</v>
      </c>
      <c r="G1942" s="13">
        <f>LISTAS[[#This Row],[Precio]]*(1-0.46)*(1-IF($C$3520="",0,$C$3520))</f>
        <v>2416.7443500000004</v>
      </c>
      <c r="H1942" s="1">
        <f>+_xlfn.XLOOKUP(LISTAS[[#This Row],[ID]],_01_CODIGOS_Y_COSTOS_xlsm[Producto y N°],_01_CODIGOS_Y_COSTOS_xlsm[COSTO],0,0,1)</f>
        <v>1550</v>
      </c>
      <c r="I1942" s="115">
        <f>+IFERROR(LISTAS[[#This Row],[VENTA NETA]]/LISTAS[[#This Row],[COSTO]]-1,0)</f>
        <v>0.55918990322580675</v>
      </c>
      <c r="J1942" s="33" t="str">
        <f>IFERROR(VLOOKUP(LISTAS[[#This Row],[ID]],_01_CODIGOS_Y_COSTOS_xlsm[[Producto y N°]:[CODIGO]],2,0),"")</f>
        <v>19 -  18 x 6 x 6</v>
      </c>
      <c r="M1942" s="22">
        <v>0.25</v>
      </c>
      <c r="N1942" s="23">
        <f>+LISTAS[[#This Row],[Precio]]+(LISTAS[[#This Row],[Precio]]*M1942)</f>
        <v>7459.0875000000005</v>
      </c>
      <c r="O1942" s="24">
        <f t="shared" si="45"/>
        <v>3020.9304375000006</v>
      </c>
      <c r="Q1942" s="21">
        <f>IFERROR(O1942/LISTAS[[#This Row],[COSTO]]-1,"")</f>
        <v>0.94898737903225849</v>
      </c>
      <c r="R1942" t="str">
        <f>+LISTAS[[#This Row],[ID]]</f>
        <v>CARBONES19 -  18 x 6 x 6</v>
      </c>
      <c r="T1942" s="29"/>
      <c r="U1942" s="25">
        <f>LISTAS[[#This Row],[COSTO]]+(LISTAS[[#This Row],[COSTO]]*T1942)</f>
        <v>1550</v>
      </c>
      <c r="V1942" s="30">
        <f>IF(T1942="",0,U1942/LISTAS[[#This Row],[VENTA NETA]]-1)</f>
        <v>0</v>
      </c>
      <c r="X1942" s="25">
        <v>960</v>
      </c>
      <c r="Y1942" s="31">
        <f>IFERROR(LISTAS[[#This Row],[COSTO]]/X1942-1,"")</f>
        <v>0.61458333333333326</v>
      </c>
    </row>
    <row r="1943" spans="1:25" x14ac:dyDescent="0.2">
      <c r="A1943" s="6" t="s">
        <v>3036</v>
      </c>
      <c r="B1943" t="s">
        <v>2994</v>
      </c>
      <c r="C1943" t="s">
        <v>3037</v>
      </c>
      <c r="D1943" t="s">
        <v>3038</v>
      </c>
      <c r="E1943" s="2">
        <v>5967.27</v>
      </c>
      <c r="F1943" s="6" t="str">
        <f>+_xlfn.XLOOKUP(LISTAS[[#This Row],[ID]],_01_CODIGOS_Y_COSTOS_xlsm[Producto y N°],_01_CODIGOS_Y_COSTOS_xlsm[FABRICA],"",0,1)</f>
        <v>JORGE.CARBON</v>
      </c>
      <c r="G1943" s="13">
        <f>LISTAS[[#This Row],[Precio]]*(1-0.46)*(1-IF($C$3520="",0,$C$3520))</f>
        <v>2416.7443500000004</v>
      </c>
      <c r="H1943" s="1">
        <f>+_xlfn.XLOOKUP(LISTAS[[#This Row],[ID]],_01_CODIGOS_Y_COSTOS_xlsm[Producto y N°],_01_CODIGOS_Y_COSTOS_xlsm[COSTO],0,0,1)</f>
        <v>1550</v>
      </c>
      <c r="I1943" s="115">
        <f>+IFERROR(LISTAS[[#This Row],[VENTA NETA]]/LISTAS[[#This Row],[COSTO]]-1,0)</f>
        <v>0.55918990322580675</v>
      </c>
      <c r="J1943" s="33" t="str">
        <f>IFERROR(VLOOKUP(LISTAS[[#This Row],[ID]],_01_CODIGOS_Y_COSTOS_xlsm[[Producto y N°]:[CODIGO]],2,0),"")</f>
        <v>20 -  18 x 17 x 7</v>
      </c>
      <c r="M1943" s="22">
        <v>0.25</v>
      </c>
      <c r="N1943" s="23">
        <f>+LISTAS[[#This Row],[Precio]]+(LISTAS[[#This Row],[Precio]]*M1943)</f>
        <v>7459.0875000000005</v>
      </c>
      <c r="O1943" s="24">
        <f t="shared" si="45"/>
        <v>3020.9304375000006</v>
      </c>
      <c r="Q1943" s="21">
        <f>IFERROR(O1943/LISTAS[[#This Row],[COSTO]]-1,"")</f>
        <v>0.94898737903225849</v>
      </c>
      <c r="R1943" t="str">
        <f>+LISTAS[[#This Row],[ID]]</f>
        <v>CARBONES20 -  18 x 17 x 7</v>
      </c>
      <c r="T1943" s="29"/>
      <c r="U1943" s="25">
        <f>LISTAS[[#This Row],[COSTO]]+(LISTAS[[#This Row],[COSTO]]*T1943)</f>
        <v>1550</v>
      </c>
      <c r="V1943" s="30">
        <f>IF(T1943="",0,U1943/LISTAS[[#This Row],[VENTA NETA]]-1)</f>
        <v>0</v>
      </c>
      <c r="X1943" s="25">
        <v>960</v>
      </c>
      <c r="Y1943" s="31">
        <f>IFERROR(LISTAS[[#This Row],[COSTO]]/X1943-1,"")</f>
        <v>0.61458333333333326</v>
      </c>
    </row>
    <row r="1944" spans="1:25" x14ac:dyDescent="0.2">
      <c r="A1944" s="6" t="s">
        <v>3039</v>
      </c>
      <c r="B1944" t="s">
        <v>2994</v>
      </c>
      <c r="C1944" t="s">
        <v>3040</v>
      </c>
      <c r="D1944" t="s">
        <v>3041</v>
      </c>
      <c r="E1944" s="2">
        <v>5967.27</v>
      </c>
      <c r="F1944" s="6" t="str">
        <f>+_xlfn.XLOOKUP(LISTAS[[#This Row],[ID]],_01_CODIGOS_Y_COSTOS_xlsm[Producto y N°],_01_CODIGOS_Y_COSTOS_xlsm[FABRICA],"",0,1)</f>
        <v>JORGE.CARBON</v>
      </c>
      <c r="G1944" s="13">
        <f>LISTAS[[#This Row],[Precio]]*(1-0.46)*(1-IF($C$3520="",0,$C$3520))</f>
        <v>2416.7443500000004</v>
      </c>
      <c r="H1944" s="1">
        <f>+_xlfn.XLOOKUP(LISTAS[[#This Row],[ID]],_01_CODIGOS_Y_COSTOS_xlsm[Producto y N°],_01_CODIGOS_Y_COSTOS_xlsm[COSTO],0,0,1)</f>
        <v>1550</v>
      </c>
      <c r="I1944" s="115">
        <f>+IFERROR(LISTAS[[#This Row],[VENTA NETA]]/LISTAS[[#This Row],[COSTO]]-1,0)</f>
        <v>0.55918990322580675</v>
      </c>
      <c r="J1944" s="33" t="str">
        <f>IFERROR(VLOOKUP(LISTAS[[#This Row],[ID]],_01_CODIGOS_Y_COSTOS_xlsm[[Producto y N°]:[CODIGO]],2,0),"")</f>
        <v>21 -  22 x 9 x 6</v>
      </c>
      <c r="M1944" s="22">
        <v>0.25</v>
      </c>
      <c r="N1944" s="23">
        <f>+LISTAS[[#This Row],[Precio]]+(LISTAS[[#This Row],[Precio]]*M1944)</f>
        <v>7459.0875000000005</v>
      </c>
      <c r="O1944" s="24">
        <f t="shared" si="45"/>
        <v>3020.9304375000006</v>
      </c>
      <c r="Q1944" s="21">
        <f>IFERROR(O1944/LISTAS[[#This Row],[COSTO]]-1,"")</f>
        <v>0.94898737903225849</v>
      </c>
      <c r="R1944" t="str">
        <f>+LISTAS[[#This Row],[ID]]</f>
        <v>CARBONES21 -  22 x 9 x 6</v>
      </c>
      <c r="T1944" s="29"/>
      <c r="U1944" s="25">
        <f>LISTAS[[#This Row],[COSTO]]+(LISTAS[[#This Row],[COSTO]]*T1944)</f>
        <v>1550</v>
      </c>
      <c r="V1944" s="30">
        <f>IF(T1944="",0,U1944/LISTAS[[#This Row],[VENTA NETA]]-1)</f>
        <v>0</v>
      </c>
      <c r="X1944" s="25">
        <v>960</v>
      </c>
      <c r="Y1944" s="31">
        <f>IFERROR(LISTAS[[#This Row],[COSTO]]/X1944-1,"")</f>
        <v>0.61458333333333326</v>
      </c>
    </row>
    <row r="1945" spans="1:25" x14ac:dyDescent="0.2">
      <c r="A1945" s="6" t="s">
        <v>3042</v>
      </c>
      <c r="B1945" t="s">
        <v>2994</v>
      </c>
      <c r="C1945" t="s">
        <v>3043</v>
      </c>
      <c r="D1945" t="s">
        <v>3044</v>
      </c>
      <c r="E1945" s="2">
        <v>5967.27</v>
      </c>
      <c r="F1945" s="6" t="str">
        <f>+_xlfn.XLOOKUP(LISTAS[[#This Row],[ID]],_01_CODIGOS_Y_COSTOS_xlsm[Producto y N°],_01_CODIGOS_Y_COSTOS_xlsm[FABRICA],"",0,1)</f>
        <v>JORGE.CARBON</v>
      </c>
      <c r="G1945" s="13">
        <f>LISTAS[[#This Row],[Precio]]*(1-0.46)*(1-IF($C$3520="",0,$C$3520))</f>
        <v>2416.7443500000004</v>
      </c>
      <c r="H1945" s="1">
        <f>+_xlfn.XLOOKUP(LISTAS[[#This Row],[ID]],_01_CODIGOS_Y_COSTOS_xlsm[Producto y N°],_01_CODIGOS_Y_COSTOS_xlsm[COSTO],0,0,1)</f>
        <v>1550</v>
      </c>
      <c r="I1945" s="115">
        <f>+IFERROR(LISTAS[[#This Row],[VENTA NETA]]/LISTAS[[#This Row],[COSTO]]-1,0)</f>
        <v>0.55918990322580675</v>
      </c>
      <c r="J1945" s="33" t="str">
        <f>IFERROR(VLOOKUP(LISTAS[[#This Row],[ID]],_01_CODIGOS_Y_COSTOS_xlsm[[Producto y N°]:[CODIGO]],2,0),"")</f>
        <v>22 -  14 x 9,5 x 5</v>
      </c>
      <c r="M1945" s="22">
        <v>0.25</v>
      </c>
      <c r="N1945" s="23">
        <f>+LISTAS[[#This Row],[Precio]]+(LISTAS[[#This Row],[Precio]]*M1945)</f>
        <v>7459.0875000000005</v>
      </c>
      <c r="O1945" s="24">
        <f t="shared" si="45"/>
        <v>3020.9304375000006</v>
      </c>
      <c r="Q1945" s="21">
        <f>IFERROR(O1945/LISTAS[[#This Row],[COSTO]]-1,"")</f>
        <v>0.94898737903225849</v>
      </c>
      <c r="R1945" t="str">
        <f>+LISTAS[[#This Row],[ID]]</f>
        <v>CARBONES22 -  14 x 9,5 x 5</v>
      </c>
      <c r="T1945" s="29"/>
      <c r="U1945" s="25">
        <f>LISTAS[[#This Row],[COSTO]]+(LISTAS[[#This Row],[COSTO]]*T1945)</f>
        <v>1550</v>
      </c>
      <c r="V1945" s="30">
        <f>IF(T1945="",0,U1945/LISTAS[[#This Row],[VENTA NETA]]-1)</f>
        <v>0</v>
      </c>
      <c r="X1945" s="25">
        <v>960</v>
      </c>
      <c r="Y1945" s="31">
        <f>IFERROR(LISTAS[[#This Row],[COSTO]]/X1945-1,"")</f>
        <v>0.61458333333333326</v>
      </c>
    </row>
    <row r="1946" spans="1:25" x14ac:dyDescent="0.2">
      <c r="A1946" s="6" t="s">
        <v>3045</v>
      </c>
      <c r="B1946" t="s">
        <v>2994</v>
      </c>
      <c r="C1946" t="s">
        <v>3046</v>
      </c>
      <c r="D1946" t="s">
        <v>3047</v>
      </c>
      <c r="E1946" s="2">
        <v>5967.27</v>
      </c>
      <c r="F1946" s="6" t="str">
        <f>+_xlfn.XLOOKUP(LISTAS[[#This Row],[ID]],_01_CODIGOS_Y_COSTOS_xlsm[Producto y N°],_01_CODIGOS_Y_COSTOS_xlsm[FABRICA],"",0,1)</f>
        <v>JORGE.CARBON</v>
      </c>
      <c r="G1946" s="13">
        <f>LISTAS[[#This Row],[Precio]]*(1-0.46)*(1-IF($C$3520="",0,$C$3520))</f>
        <v>2416.7443500000004</v>
      </c>
      <c r="H1946" s="1">
        <f>+_xlfn.XLOOKUP(LISTAS[[#This Row],[ID]],_01_CODIGOS_Y_COSTOS_xlsm[Producto y N°],_01_CODIGOS_Y_COSTOS_xlsm[COSTO],0,0,1)</f>
        <v>1550</v>
      </c>
      <c r="I1946" s="115">
        <f>+IFERROR(LISTAS[[#This Row],[VENTA NETA]]/LISTAS[[#This Row],[COSTO]]-1,0)</f>
        <v>0.55918990322580675</v>
      </c>
      <c r="J1946" s="33" t="str">
        <f>IFERROR(VLOOKUP(LISTAS[[#This Row],[ID]],_01_CODIGOS_Y_COSTOS_xlsm[[Producto y N°]:[CODIGO]],2,0),"")</f>
        <v>24 -  15 x 7 x 6</v>
      </c>
      <c r="M1946" s="22">
        <v>0.25</v>
      </c>
      <c r="N1946" s="23">
        <f>+LISTAS[[#This Row],[Precio]]+(LISTAS[[#This Row],[Precio]]*M1946)</f>
        <v>7459.0875000000005</v>
      </c>
      <c r="O1946" s="24">
        <f t="shared" si="45"/>
        <v>3020.9304375000006</v>
      </c>
      <c r="Q1946" s="21">
        <f>IFERROR(O1946/LISTAS[[#This Row],[COSTO]]-1,"")</f>
        <v>0.94898737903225849</v>
      </c>
      <c r="R1946" t="str">
        <f>+LISTAS[[#This Row],[ID]]</f>
        <v>CARBONES24 -  15 x 7 x 6</v>
      </c>
      <c r="T1946" s="29"/>
      <c r="U1946" s="25">
        <f>LISTAS[[#This Row],[COSTO]]+(LISTAS[[#This Row],[COSTO]]*T1946)</f>
        <v>1550</v>
      </c>
      <c r="V1946" s="30">
        <f>IF(T1946="",0,U1946/LISTAS[[#This Row],[VENTA NETA]]-1)</f>
        <v>0</v>
      </c>
      <c r="X1946" s="25">
        <v>960</v>
      </c>
      <c r="Y1946" s="31">
        <f>IFERROR(LISTAS[[#This Row],[COSTO]]/X1946-1,"")</f>
        <v>0.61458333333333326</v>
      </c>
    </row>
    <row r="1947" spans="1:25" x14ac:dyDescent="0.2">
      <c r="A1947" s="6" t="s">
        <v>3048</v>
      </c>
      <c r="B1947" t="s">
        <v>2994</v>
      </c>
      <c r="C1947" t="s">
        <v>3049</v>
      </c>
      <c r="D1947" t="s">
        <v>3050</v>
      </c>
      <c r="E1947" s="2">
        <v>5967.27</v>
      </c>
      <c r="F1947" s="6" t="str">
        <f>+_xlfn.XLOOKUP(LISTAS[[#This Row],[ID]],_01_CODIGOS_Y_COSTOS_xlsm[Producto y N°],_01_CODIGOS_Y_COSTOS_xlsm[FABRICA],"",0,1)</f>
        <v>JORGE.CARBON</v>
      </c>
      <c r="G1947" s="13">
        <f>LISTAS[[#This Row],[Precio]]*(1-0.46)*(1-IF($C$3520="",0,$C$3520))</f>
        <v>2416.7443500000004</v>
      </c>
      <c r="H1947" s="1">
        <f>+_xlfn.XLOOKUP(LISTAS[[#This Row],[ID]],_01_CODIGOS_Y_COSTOS_xlsm[Producto y N°],_01_CODIGOS_Y_COSTOS_xlsm[COSTO],0,0,1)</f>
        <v>1550</v>
      </c>
      <c r="I1947" s="115">
        <f>+IFERROR(LISTAS[[#This Row],[VENTA NETA]]/LISTAS[[#This Row],[COSTO]]-1,0)</f>
        <v>0.55918990322580675</v>
      </c>
      <c r="J1947" s="33" t="str">
        <f>IFERROR(VLOOKUP(LISTAS[[#This Row],[ID]],_01_CODIGOS_Y_COSTOS_xlsm[[Producto y N°]:[CODIGO]],2,0),"")</f>
        <v>38 -  30 x 9 x 6</v>
      </c>
      <c r="M1947" s="22">
        <v>0.25</v>
      </c>
      <c r="N1947" s="23">
        <f>+LISTAS[[#This Row],[Precio]]+(LISTAS[[#This Row],[Precio]]*M1947)</f>
        <v>7459.0875000000005</v>
      </c>
      <c r="O1947" s="24">
        <f t="shared" si="45"/>
        <v>3020.9304375000006</v>
      </c>
      <c r="Q1947" s="21">
        <f>IFERROR(O1947/LISTAS[[#This Row],[COSTO]]-1,"")</f>
        <v>0.94898737903225849</v>
      </c>
      <c r="R1947" t="str">
        <f>+LISTAS[[#This Row],[ID]]</f>
        <v>CARBONES38 -  30 x 9 x 6</v>
      </c>
      <c r="T1947" s="29"/>
      <c r="U1947" s="25">
        <f>LISTAS[[#This Row],[COSTO]]+(LISTAS[[#This Row],[COSTO]]*T1947)</f>
        <v>1550</v>
      </c>
      <c r="V1947" s="30">
        <f>IF(T1947="",0,U1947/LISTAS[[#This Row],[VENTA NETA]]-1)</f>
        <v>0</v>
      </c>
      <c r="X1947" s="25">
        <v>960</v>
      </c>
      <c r="Y1947" s="31">
        <f>IFERROR(LISTAS[[#This Row],[COSTO]]/X1947-1,"")</f>
        <v>0.61458333333333326</v>
      </c>
    </row>
    <row r="1948" spans="1:25" x14ac:dyDescent="0.2">
      <c r="A1948" s="6" t="s">
        <v>3051</v>
      </c>
      <c r="B1948" t="s">
        <v>2994</v>
      </c>
      <c r="C1948" t="s">
        <v>3052</v>
      </c>
      <c r="D1948" t="s">
        <v>3053</v>
      </c>
      <c r="E1948" s="2">
        <v>5967.27</v>
      </c>
      <c r="F1948" s="6" t="str">
        <f>+_xlfn.XLOOKUP(LISTAS[[#This Row],[ID]],_01_CODIGOS_Y_COSTOS_xlsm[Producto y N°],_01_CODIGOS_Y_COSTOS_xlsm[FABRICA],"",0,1)</f>
        <v>JORGE.CARBON</v>
      </c>
      <c r="G1948" s="13">
        <f>LISTAS[[#This Row],[Precio]]*(1-0.46)*(1-IF($C$3520="",0,$C$3520))</f>
        <v>2416.7443500000004</v>
      </c>
      <c r="H1948" s="1">
        <f>+_xlfn.XLOOKUP(LISTAS[[#This Row],[ID]],_01_CODIGOS_Y_COSTOS_xlsm[Producto y N°],_01_CODIGOS_Y_COSTOS_xlsm[COSTO],0,0,1)</f>
        <v>1550</v>
      </c>
      <c r="I1948" s="115">
        <f>+IFERROR(LISTAS[[#This Row],[VENTA NETA]]/LISTAS[[#This Row],[COSTO]]-1,0)</f>
        <v>0.55918990322580675</v>
      </c>
      <c r="J1948" s="33" t="str">
        <f>IFERROR(VLOOKUP(LISTAS[[#This Row],[ID]],_01_CODIGOS_Y_COSTOS_xlsm[[Producto y N°]:[CODIGO]],2,0),"")</f>
        <v>39 -  22 x 14 x 6</v>
      </c>
      <c r="M1948" s="22">
        <v>0.25</v>
      </c>
      <c r="N1948" s="23">
        <f>+LISTAS[[#This Row],[Precio]]+(LISTAS[[#This Row],[Precio]]*M1948)</f>
        <v>7459.0875000000005</v>
      </c>
      <c r="O1948" s="24">
        <f t="shared" si="45"/>
        <v>3020.9304375000006</v>
      </c>
      <c r="Q1948" s="21">
        <f>IFERROR(O1948/LISTAS[[#This Row],[COSTO]]-1,"")</f>
        <v>0.94898737903225849</v>
      </c>
      <c r="R1948" t="str">
        <f>+LISTAS[[#This Row],[ID]]</f>
        <v>CARBONES39 -  22 x 14 x 6</v>
      </c>
      <c r="T1948" s="29"/>
      <c r="U1948" s="25">
        <f>LISTAS[[#This Row],[COSTO]]+(LISTAS[[#This Row],[COSTO]]*T1948)</f>
        <v>1550</v>
      </c>
      <c r="V1948" s="30">
        <f>IF(T1948="",0,U1948/LISTAS[[#This Row],[VENTA NETA]]-1)</f>
        <v>0</v>
      </c>
      <c r="X1948" s="25">
        <v>960</v>
      </c>
      <c r="Y1948" s="31">
        <f>IFERROR(LISTAS[[#This Row],[COSTO]]/X1948-1,"")</f>
        <v>0.61458333333333326</v>
      </c>
    </row>
    <row r="1949" spans="1:25" x14ac:dyDescent="0.2">
      <c r="A1949" s="6" t="s">
        <v>3054</v>
      </c>
      <c r="B1949" t="s">
        <v>2994</v>
      </c>
      <c r="C1949" t="s">
        <v>3055</v>
      </c>
      <c r="D1949" t="s">
        <v>3056</v>
      </c>
      <c r="E1949" s="2">
        <v>5967.27</v>
      </c>
      <c r="F1949" s="6" t="str">
        <f>+_xlfn.XLOOKUP(LISTAS[[#This Row],[ID]],_01_CODIGOS_Y_COSTOS_xlsm[Producto y N°],_01_CODIGOS_Y_COSTOS_xlsm[FABRICA],"",0,1)</f>
        <v>JORGE.CARBON</v>
      </c>
      <c r="G1949" s="13">
        <f>LISTAS[[#This Row],[Precio]]*(1-0.46)*(1-IF($C$3520="",0,$C$3520))</f>
        <v>2416.7443500000004</v>
      </c>
      <c r="H1949" s="1">
        <f>+_xlfn.XLOOKUP(LISTAS[[#This Row],[ID]],_01_CODIGOS_Y_COSTOS_xlsm[Producto y N°],_01_CODIGOS_Y_COSTOS_xlsm[COSTO],0,0,1)</f>
        <v>1550</v>
      </c>
      <c r="I1949" s="115">
        <f>+IFERROR(LISTAS[[#This Row],[VENTA NETA]]/LISTAS[[#This Row],[COSTO]]-1,0)</f>
        <v>0.55918990322580675</v>
      </c>
      <c r="J1949" s="33" t="str">
        <f>IFERROR(VLOOKUP(LISTAS[[#This Row],[ID]],_01_CODIGOS_Y_COSTOS_xlsm[[Producto y N°]:[CODIGO]],2,0),"")</f>
        <v>41 -  18 x 8 x 5</v>
      </c>
      <c r="M1949" s="22">
        <v>0.25</v>
      </c>
      <c r="N1949" s="23">
        <f>+LISTAS[[#This Row],[Precio]]+(LISTAS[[#This Row],[Precio]]*M1949)</f>
        <v>7459.0875000000005</v>
      </c>
      <c r="O1949" s="24">
        <f t="shared" si="45"/>
        <v>3020.9304375000006</v>
      </c>
      <c r="Q1949" s="21">
        <f>IFERROR(O1949/LISTAS[[#This Row],[COSTO]]-1,"")</f>
        <v>0.94898737903225849</v>
      </c>
      <c r="R1949" t="str">
        <f>+LISTAS[[#This Row],[ID]]</f>
        <v>CARBONES41 -  18 x 8 x 5</v>
      </c>
      <c r="T1949" s="29"/>
      <c r="U1949" s="25">
        <f>LISTAS[[#This Row],[COSTO]]+(LISTAS[[#This Row],[COSTO]]*T1949)</f>
        <v>1550</v>
      </c>
      <c r="V1949" s="30">
        <f>IF(T1949="",0,U1949/LISTAS[[#This Row],[VENTA NETA]]-1)</f>
        <v>0</v>
      </c>
      <c r="X1949" s="25">
        <v>960</v>
      </c>
      <c r="Y1949" s="31">
        <f>IFERROR(LISTAS[[#This Row],[COSTO]]/X1949-1,"")</f>
        <v>0.61458333333333326</v>
      </c>
    </row>
    <row r="1950" spans="1:25" x14ac:dyDescent="0.2">
      <c r="A1950" s="6" t="s">
        <v>3057</v>
      </c>
      <c r="B1950" t="s">
        <v>2994</v>
      </c>
      <c r="C1950" t="s">
        <v>3058</v>
      </c>
      <c r="D1950" t="s">
        <v>3059</v>
      </c>
      <c r="E1950" s="2">
        <v>5967.27</v>
      </c>
      <c r="F1950" s="6" t="str">
        <f>+_xlfn.XLOOKUP(LISTAS[[#This Row],[ID]],_01_CODIGOS_Y_COSTOS_xlsm[Producto y N°],_01_CODIGOS_Y_COSTOS_xlsm[FABRICA],"",0,1)</f>
        <v>JORGE.CARBON</v>
      </c>
      <c r="G1950" s="13">
        <f>LISTAS[[#This Row],[Precio]]*(1-0.46)*(1-IF($C$3520="",0,$C$3520))</f>
        <v>2416.7443500000004</v>
      </c>
      <c r="H1950" s="1">
        <f>+_xlfn.XLOOKUP(LISTAS[[#This Row],[ID]],_01_CODIGOS_Y_COSTOS_xlsm[Producto y N°],_01_CODIGOS_Y_COSTOS_xlsm[COSTO],0,0,1)</f>
        <v>1550</v>
      </c>
      <c r="I1950" s="115">
        <f>+IFERROR(LISTAS[[#This Row],[VENTA NETA]]/LISTAS[[#This Row],[COSTO]]-1,0)</f>
        <v>0.55918990322580675</v>
      </c>
      <c r="J1950" s="33" t="str">
        <f>IFERROR(VLOOKUP(LISTAS[[#This Row],[ID]],_01_CODIGOS_Y_COSTOS_xlsm[[Producto y N°]:[CODIGO]],2,0),"")</f>
        <v>42 -  17 x 8 x 6</v>
      </c>
      <c r="M1950" s="22">
        <v>0.25</v>
      </c>
      <c r="N1950" s="23">
        <f>+LISTAS[[#This Row],[Precio]]+(LISTAS[[#This Row],[Precio]]*M1950)</f>
        <v>7459.0875000000005</v>
      </c>
      <c r="O1950" s="24">
        <f t="shared" si="45"/>
        <v>3020.9304375000006</v>
      </c>
      <c r="Q1950" s="21">
        <f>IFERROR(O1950/LISTAS[[#This Row],[COSTO]]-1,"")</f>
        <v>0.94898737903225849</v>
      </c>
      <c r="R1950" t="str">
        <f>+LISTAS[[#This Row],[ID]]</f>
        <v>CARBONES42 -  17 x 8 x 6</v>
      </c>
      <c r="T1950" s="29"/>
      <c r="U1950" s="25">
        <f>LISTAS[[#This Row],[COSTO]]+(LISTAS[[#This Row],[COSTO]]*T1950)</f>
        <v>1550</v>
      </c>
      <c r="V1950" s="30">
        <f>IF(T1950="",0,U1950/LISTAS[[#This Row],[VENTA NETA]]-1)</f>
        <v>0</v>
      </c>
      <c r="X1950" s="25">
        <v>960</v>
      </c>
      <c r="Y1950" s="31">
        <f>IFERROR(LISTAS[[#This Row],[COSTO]]/X1950-1,"")</f>
        <v>0.61458333333333326</v>
      </c>
    </row>
    <row r="1951" spans="1:25" x14ac:dyDescent="0.2">
      <c r="A1951" s="6" t="s">
        <v>3060</v>
      </c>
      <c r="B1951" t="s">
        <v>2994</v>
      </c>
      <c r="C1951" t="s">
        <v>3061</v>
      </c>
      <c r="D1951" t="s">
        <v>3062</v>
      </c>
      <c r="E1951" s="2">
        <v>5967.27</v>
      </c>
      <c r="F1951" s="6" t="str">
        <f>+_xlfn.XLOOKUP(LISTAS[[#This Row],[ID]],_01_CODIGOS_Y_COSTOS_xlsm[Producto y N°],_01_CODIGOS_Y_COSTOS_xlsm[FABRICA],"",0,1)</f>
        <v>JORGE.CARBON</v>
      </c>
      <c r="G1951" s="13">
        <f>LISTAS[[#This Row],[Precio]]*(1-0.46)*(1-IF($C$3520="",0,$C$3520))</f>
        <v>2416.7443500000004</v>
      </c>
      <c r="H1951" s="1">
        <f>+_xlfn.XLOOKUP(LISTAS[[#This Row],[ID]],_01_CODIGOS_Y_COSTOS_xlsm[Producto y N°],_01_CODIGOS_Y_COSTOS_xlsm[COSTO],0,0,1)</f>
        <v>1550</v>
      </c>
      <c r="I1951" s="115">
        <f>+IFERROR(LISTAS[[#This Row],[VENTA NETA]]/LISTAS[[#This Row],[COSTO]]-1,0)</f>
        <v>0.55918990322580675</v>
      </c>
      <c r="J1951" s="33" t="str">
        <f>IFERROR(VLOOKUP(LISTAS[[#This Row],[ID]],_01_CODIGOS_Y_COSTOS_xlsm[[Producto y N°]:[CODIGO]],2,0),"")</f>
        <v>43 -  13 x 8 x 5</v>
      </c>
      <c r="M1951" s="22">
        <v>0.25</v>
      </c>
      <c r="N1951" s="23">
        <f>+LISTAS[[#This Row],[Precio]]+(LISTAS[[#This Row],[Precio]]*M1951)</f>
        <v>7459.0875000000005</v>
      </c>
      <c r="O1951" s="24">
        <f t="shared" si="45"/>
        <v>3020.9304375000006</v>
      </c>
      <c r="Q1951" s="21">
        <f>IFERROR(O1951/LISTAS[[#This Row],[COSTO]]-1,"")</f>
        <v>0.94898737903225849</v>
      </c>
      <c r="R1951" t="str">
        <f>+LISTAS[[#This Row],[ID]]</f>
        <v>CARBONES43 -  13 x 8 x 5</v>
      </c>
      <c r="T1951" s="29"/>
      <c r="U1951" s="25">
        <f>LISTAS[[#This Row],[COSTO]]+(LISTAS[[#This Row],[COSTO]]*T1951)</f>
        <v>1550</v>
      </c>
      <c r="V1951" s="30">
        <f>IF(T1951="",0,U1951/LISTAS[[#This Row],[VENTA NETA]]-1)</f>
        <v>0</v>
      </c>
      <c r="X1951" s="25">
        <v>960</v>
      </c>
      <c r="Y1951" s="31">
        <f>IFERROR(LISTAS[[#This Row],[COSTO]]/X1951-1,"")</f>
        <v>0.61458333333333326</v>
      </c>
    </row>
    <row r="1952" spans="1:25" x14ac:dyDescent="0.2">
      <c r="A1952" s="6" t="s">
        <v>3063</v>
      </c>
      <c r="B1952" t="s">
        <v>2994</v>
      </c>
      <c r="C1952" t="s">
        <v>3064</v>
      </c>
      <c r="D1952" t="s">
        <v>3065</v>
      </c>
      <c r="E1952" s="2">
        <v>5462.83</v>
      </c>
      <c r="F1952" s="6" t="str">
        <f>+_xlfn.XLOOKUP(LISTAS[[#This Row],[ID]],_01_CODIGOS_Y_COSTOS_xlsm[Producto y N°],_01_CODIGOS_Y_COSTOS_xlsm[FABRICA],"",0,1)</f>
        <v>JORGE.CARBON</v>
      </c>
      <c r="G1952" s="13">
        <f>LISTAS[[#This Row],[Precio]]*(1-0.46)*(1-IF($C$3520="",0,$C$3520))</f>
        <v>2212.4461500000002</v>
      </c>
      <c r="H1952" s="1">
        <f>+_xlfn.XLOOKUP(LISTAS[[#This Row],[ID]],_01_CODIGOS_Y_COSTOS_xlsm[Producto y N°],_01_CODIGOS_Y_COSTOS_xlsm[COSTO],0,0,1)</f>
        <v>1550</v>
      </c>
      <c r="I1952" s="115">
        <f>+IFERROR(LISTAS[[#This Row],[VENTA NETA]]/LISTAS[[#This Row],[COSTO]]-1,0)</f>
        <v>0.42738461290322594</v>
      </c>
      <c r="J1952" s="33" t="str">
        <f>IFERROR(VLOOKUP(LISTAS[[#This Row],[ID]],_01_CODIGOS_Y_COSTOS_xlsm[[Producto y N°]:[CODIGO]],2,0),"")</f>
        <v>44 -  10 x 8 x 5</v>
      </c>
      <c r="M1952" s="22">
        <v>0.2</v>
      </c>
      <c r="N1952" s="56">
        <f>+LISTAS[[#This Row],[Precio]]+(LISTAS[[#This Row],[Precio]]*M1952)</f>
        <v>6555.3959999999997</v>
      </c>
      <c r="O1952" s="24">
        <f t="shared" si="45"/>
        <v>2654.9353799999999</v>
      </c>
      <c r="Q1952" s="21">
        <f>IFERROR(O1952/LISTAS[[#This Row],[COSTO]]-1,"")</f>
        <v>0.71286153548387099</v>
      </c>
      <c r="R1952" t="str">
        <f>+LISTAS[[#This Row],[ID]]</f>
        <v>CARBONES44 -  10 x 8 x 5</v>
      </c>
      <c r="T1952" s="29"/>
      <c r="U1952" s="25">
        <f>LISTAS[[#This Row],[COSTO]]+(LISTAS[[#This Row],[COSTO]]*T1952)</f>
        <v>1550</v>
      </c>
      <c r="V1952" s="30">
        <f>IF(T1952="",0,U1952/LISTAS[[#This Row],[VENTA NETA]]-1)</f>
        <v>0</v>
      </c>
      <c r="X1952" s="25">
        <v>960</v>
      </c>
      <c r="Y1952" s="31">
        <f>IFERROR(LISTAS[[#This Row],[COSTO]]/X1952-1,"")</f>
        <v>0.61458333333333326</v>
      </c>
    </row>
    <row r="1953" spans="1:25" x14ac:dyDescent="0.2">
      <c r="A1953" s="6" t="s">
        <v>3066</v>
      </c>
      <c r="B1953" t="s">
        <v>2994</v>
      </c>
      <c r="C1953" t="s">
        <v>3067</v>
      </c>
      <c r="D1953" t="s">
        <v>3068</v>
      </c>
      <c r="E1953" s="2">
        <v>5967.27</v>
      </c>
      <c r="F1953" s="6" t="str">
        <f>+_xlfn.XLOOKUP(LISTAS[[#This Row],[ID]],_01_CODIGOS_Y_COSTOS_xlsm[Producto y N°],_01_CODIGOS_Y_COSTOS_xlsm[FABRICA],"",0,1)</f>
        <v>JORGE.CARBON</v>
      </c>
      <c r="G1953" s="13">
        <f>LISTAS[[#This Row],[Precio]]*(1-0.46)*(1-IF($C$3520="",0,$C$3520))</f>
        <v>2416.7443500000004</v>
      </c>
      <c r="H1953" s="1">
        <f>+_xlfn.XLOOKUP(LISTAS[[#This Row],[ID]],_01_CODIGOS_Y_COSTOS_xlsm[Producto y N°],_01_CODIGOS_Y_COSTOS_xlsm[COSTO],0,0,1)</f>
        <v>1550</v>
      </c>
      <c r="I1953" s="115">
        <f>+IFERROR(LISTAS[[#This Row],[VENTA NETA]]/LISTAS[[#This Row],[COSTO]]-1,0)</f>
        <v>0.55918990322580675</v>
      </c>
      <c r="J1953" s="33" t="str">
        <f>IFERROR(VLOOKUP(LISTAS[[#This Row],[ID]],_01_CODIGOS_Y_COSTOS_xlsm[[Producto y N°]:[CODIGO]],2,0),"")</f>
        <v>47 - 15 x 9 x 6,3</v>
      </c>
      <c r="M1953" s="22">
        <v>0.25</v>
      </c>
      <c r="N1953" s="23">
        <f>+LISTAS[[#This Row],[Precio]]+(LISTAS[[#This Row],[Precio]]*M1953)</f>
        <v>7459.0875000000005</v>
      </c>
      <c r="O1953" s="24">
        <f t="shared" si="45"/>
        <v>3020.9304375000006</v>
      </c>
      <c r="Q1953" s="21">
        <f>IFERROR(O1953/LISTAS[[#This Row],[COSTO]]-1,"")</f>
        <v>0.94898737903225849</v>
      </c>
      <c r="R1953" t="str">
        <f>+LISTAS[[#This Row],[ID]]</f>
        <v>CARBONES47 - 15 x 9 x 6,3</v>
      </c>
      <c r="T1953" s="29"/>
      <c r="U1953" s="25">
        <f>LISTAS[[#This Row],[COSTO]]+(LISTAS[[#This Row],[COSTO]]*T1953)</f>
        <v>1550</v>
      </c>
      <c r="V1953" s="30">
        <f>IF(T1953="",0,U1953/LISTAS[[#This Row],[VENTA NETA]]-1)</f>
        <v>0</v>
      </c>
      <c r="X1953" s="25">
        <v>960</v>
      </c>
      <c r="Y1953" s="31">
        <f>IFERROR(LISTAS[[#This Row],[COSTO]]/X1953-1,"")</f>
        <v>0.61458333333333326</v>
      </c>
    </row>
    <row r="1954" spans="1:25" x14ac:dyDescent="0.2">
      <c r="A1954" s="6" t="s">
        <v>3069</v>
      </c>
      <c r="B1954" t="s">
        <v>2994</v>
      </c>
      <c r="C1954" t="s">
        <v>3070</v>
      </c>
      <c r="D1954" t="s">
        <v>3071</v>
      </c>
      <c r="E1954" s="2">
        <v>5967.27</v>
      </c>
      <c r="F1954" s="6" t="str">
        <f>+_xlfn.XLOOKUP(LISTAS[[#This Row],[ID]],_01_CODIGOS_Y_COSTOS_xlsm[Producto y N°],_01_CODIGOS_Y_COSTOS_xlsm[FABRICA],"",0,1)</f>
        <v>JORGE.CARBON</v>
      </c>
      <c r="G1954" s="13">
        <f>LISTAS[[#This Row],[Precio]]*(1-0.46)*(1-IF($C$3520="",0,$C$3520))</f>
        <v>2416.7443500000004</v>
      </c>
      <c r="H1954" s="1">
        <f>+_xlfn.XLOOKUP(LISTAS[[#This Row],[ID]],_01_CODIGOS_Y_COSTOS_xlsm[Producto y N°],_01_CODIGOS_Y_COSTOS_xlsm[COSTO],0,0,1)</f>
        <v>1550</v>
      </c>
      <c r="I1954" s="115">
        <f>+IFERROR(LISTAS[[#This Row],[VENTA NETA]]/LISTAS[[#This Row],[COSTO]]-1,0)</f>
        <v>0.55918990322580675</v>
      </c>
      <c r="J1954" s="33" t="str">
        <f>IFERROR(VLOOKUP(LISTAS[[#This Row],[ID]],_01_CODIGOS_Y_COSTOS_xlsm[[Producto y N°]:[CODIGO]],2,0),"")</f>
        <v>48 -  6 x 10 x 20</v>
      </c>
      <c r="M1954" s="22">
        <v>0.25</v>
      </c>
      <c r="N1954" s="23">
        <f>+LISTAS[[#This Row],[Precio]]+(LISTAS[[#This Row],[Precio]]*M1954)</f>
        <v>7459.0875000000005</v>
      </c>
      <c r="O1954" s="24">
        <f t="shared" si="45"/>
        <v>3020.9304375000006</v>
      </c>
      <c r="Q1954" s="21">
        <f>IFERROR(O1954/LISTAS[[#This Row],[COSTO]]-1,"")</f>
        <v>0.94898737903225849</v>
      </c>
      <c r="R1954" t="str">
        <f>+LISTAS[[#This Row],[ID]]</f>
        <v>CARBONES48 -  6 x 10 x 20</v>
      </c>
      <c r="T1954" s="29"/>
      <c r="U1954" s="25">
        <f>LISTAS[[#This Row],[COSTO]]+(LISTAS[[#This Row],[COSTO]]*T1954)</f>
        <v>1550</v>
      </c>
      <c r="V1954" s="30">
        <f>IF(T1954="",0,U1954/LISTAS[[#This Row],[VENTA NETA]]-1)</f>
        <v>0</v>
      </c>
      <c r="X1954" s="25">
        <v>960</v>
      </c>
      <c r="Y1954" s="31">
        <f>IFERROR(LISTAS[[#This Row],[COSTO]]/X1954-1,"")</f>
        <v>0.61458333333333326</v>
      </c>
    </row>
    <row r="1955" spans="1:25" x14ac:dyDescent="0.2">
      <c r="A1955" s="6" t="s">
        <v>3072</v>
      </c>
      <c r="B1955" t="s">
        <v>2994</v>
      </c>
      <c r="C1955" t="s">
        <v>3073</v>
      </c>
      <c r="D1955" t="s">
        <v>3074</v>
      </c>
      <c r="E1955" s="2">
        <v>5967.27</v>
      </c>
      <c r="F1955" s="6" t="str">
        <f>+_xlfn.XLOOKUP(LISTAS[[#This Row],[ID]],_01_CODIGOS_Y_COSTOS_xlsm[Producto y N°],_01_CODIGOS_Y_COSTOS_xlsm[FABRICA],"",0,1)</f>
        <v>JORGE.CARBON</v>
      </c>
      <c r="G1955" s="13">
        <f>LISTAS[[#This Row],[Precio]]*(1-0.46)*(1-IF($C$3520="",0,$C$3520))</f>
        <v>2416.7443500000004</v>
      </c>
      <c r="H1955" s="1">
        <f>+_xlfn.XLOOKUP(LISTAS[[#This Row],[ID]],_01_CODIGOS_Y_COSTOS_xlsm[Producto y N°],_01_CODIGOS_Y_COSTOS_xlsm[COSTO],0,0,1)</f>
        <v>1550</v>
      </c>
      <c r="I1955" s="115">
        <f>+IFERROR(LISTAS[[#This Row],[VENTA NETA]]/LISTAS[[#This Row],[COSTO]]-1,0)</f>
        <v>0.55918990322580675</v>
      </c>
      <c r="J1955" s="33" t="str">
        <f>IFERROR(VLOOKUP(LISTAS[[#This Row],[ID]],_01_CODIGOS_Y_COSTOS_xlsm[[Producto y N°]:[CODIGO]],2,0),"")</f>
        <v>50 - 20 x 6 x 6</v>
      </c>
      <c r="M1955" s="22">
        <v>0.25</v>
      </c>
      <c r="N1955" s="23">
        <f>+LISTAS[[#This Row],[Precio]]+(LISTAS[[#This Row],[Precio]]*M1955)</f>
        <v>7459.0875000000005</v>
      </c>
      <c r="O1955" s="24">
        <f t="shared" si="45"/>
        <v>3020.9304375000006</v>
      </c>
      <c r="Q1955" s="21">
        <f>IFERROR(O1955/LISTAS[[#This Row],[COSTO]]-1,"")</f>
        <v>0.94898737903225849</v>
      </c>
      <c r="R1955" t="str">
        <f>+LISTAS[[#This Row],[ID]]</f>
        <v>CARBONES50 - 20 x 6 x 6</v>
      </c>
      <c r="T1955" s="29"/>
      <c r="U1955" s="25">
        <f>LISTAS[[#This Row],[COSTO]]+(LISTAS[[#This Row],[COSTO]]*T1955)</f>
        <v>1550</v>
      </c>
      <c r="V1955" s="30">
        <f>IF(T1955="",0,U1955/LISTAS[[#This Row],[VENTA NETA]]-1)</f>
        <v>0</v>
      </c>
      <c r="X1955" s="25">
        <v>960</v>
      </c>
      <c r="Y1955" s="31">
        <f>IFERROR(LISTAS[[#This Row],[COSTO]]/X1955-1,"")</f>
        <v>0.61458333333333326</v>
      </c>
    </row>
    <row r="1956" spans="1:25" x14ac:dyDescent="0.2">
      <c r="A1956" s="6" t="s">
        <v>3075</v>
      </c>
      <c r="B1956" t="s">
        <v>2994</v>
      </c>
      <c r="C1956" t="s">
        <v>3076</v>
      </c>
      <c r="D1956" t="s">
        <v>3077</v>
      </c>
      <c r="E1956" s="2">
        <v>5967.27</v>
      </c>
      <c r="F1956" s="6" t="str">
        <f>+_xlfn.XLOOKUP(LISTAS[[#This Row],[ID]],_01_CODIGOS_Y_COSTOS_xlsm[Producto y N°],_01_CODIGOS_Y_COSTOS_xlsm[FABRICA],"",0,1)</f>
        <v>JORGE.CARBON</v>
      </c>
      <c r="G1956" s="13">
        <f>LISTAS[[#This Row],[Precio]]*(1-0.46)*(1-IF($C$3520="",0,$C$3520))</f>
        <v>2416.7443500000004</v>
      </c>
      <c r="H1956" s="1">
        <f>+_xlfn.XLOOKUP(LISTAS[[#This Row],[ID]],_01_CODIGOS_Y_COSTOS_xlsm[Producto y N°],_01_CODIGOS_Y_COSTOS_xlsm[COSTO],0,0,1)</f>
        <v>1550</v>
      </c>
      <c r="I1956" s="115">
        <f>+IFERROR(LISTAS[[#This Row],[VENTA NETA]]/LISTAS[[#This Row],[COSTO]]-1,0)</f>
        <v>0.55918990322580675</v>
      </c>
      <c r="J1956" s="33" t="str">
        <f>IFERROR(VLOOKUP(LISTAS[[#This Row],[ID]],_01_CODIGOS_Y_COSTOS_xlsm[[Producto y N°]:[CODIGO]],2,0),"")</f>
        <v>53 - 12 x 7,8 x 4,8</v>
      </c>
      <c r="M1956" s="22">
        <v>0.25</v>
      </c>
      <c r="N1956" s="23">
        <f>+LISTAS[[#This Row],[Precio]]+(LISTAS[[#This Row],[Precio]]*M1956)</f>
        <v>7459.0875000000005</v>
      </c>
      <c r="O1956" s="24">
        <f t="shared" si="45"/>
        <v>3020.9304375000006</v>
      </c>
      <c r="Q1956" s="21">
        <f>IFERROR(O1956/LISTAS[[#This Row],[COSTO]]-1,"")</f>
        <v>0.94898737903225849</v>
      </c>
      <c r="R1956" t="str">
        <f>+LISTAS[[#This Row],[ID]]</f>
        <v>CARBONES53 - 12 x 7,8 x 4,8</v>
      </c>
      <c r="T1956" s="29"/>
      <c r="U1956" s="25">
        <f>LISTAS[[#This Row],[COSTO]]+(LISTAS[[#This Row],[COSTO]]*T1956)</f>
        <v>1550</v>
      </c>
      <c r="V1956" s="30">
        <f>IF(T1956="",0,U1956/LISTAS[[#This Row],[VENTA NETA]]-1)</f>
        <v>0</v>
      </c>
      <c r="X1956" s="25">
        <v>960</v>
      </c>
      <c r="Y1956" s="31">
        <f>IFERROR(LISTAS[[#This Row],[COSTO]]/X1956-1,"")</f>
        <v>0.61458333333333326</v>
      </c>
    </row>
    <row r="1957" spans="1:25" x14ac:dyDescent="0.2">
      <c r="A1957" s="6" t="s">
        <v>3078</v>
      </c>
      <c r="B1957" t="s">
        <v>2994</v>
      </c>
      <c r="C1957" t="s">
        <v>3079</v>
      </c>
      <c r="D1957" t="s">
        <v>3080</v>
      </c>
      <c r="E1957" s="2">
        <v>5462.83</v>
      </c>
      <c r="F1957" s="6" t="str">
        <f>+_xlfn.XLOOKUP(LISTAS[[#This Row],[ID]],_01_CODIGOS_Y_COSTOS_xlsm[Producto y N°],_01_CODIGOS_Y_COSTOS_xlsm[FABRICA],"",0,1)</f>
        <v>JORGE.CARBON</v>
      </c>
      <c r="G1957" s="13">
        <f>LISTAS[[#This Row],[Precio]]*(1-0.46)*(1-IF($C$3520="",0,$C$3520))</f>
        <v>2212.4461500000002</v>
      </c>
      <c r="H1957" s="1">
        <f>+_xlfn.XLOOKUP(LISTAS[[#This Row],[ID]],_01_CODIGOS_Y_COSTOS_xlsm[Producto y N°],_01_CODIGOS_Y_COSTOS_xlsm[COSTO],0,0,1)</f>
        <v>1550</v>
      </c>
      <c r="I1957" s="115">
        <f>+IFERROR(LISTAS[[#This Row],[VENTA NETA]]/LISTAS[[#This Row],[COSTO]]-1,0)</f>
        <v>0.42738461290322594</v>
      </c>
      <c r="J1957" s="33" t="str">
        <f>IFERROR(VLOOKUP(LISTAS[[#This Row],[ID]],_01_CODIGOS_Y_COSTOS_xlsm[[Producto y N°]:[CODIGO]],2,0),"")</f>
        <v>54 - 6 x 8 x 15</v>
      </c>
      <c r="M1957" s="22">
        <v>0.2</v>
      </c>
      <c r="N1957" s="56">
        <f>+LISTAS[[#This Row],[Precio]]+(LISTAS[[#This Row],[Precio]]*M1957)</f>
        <v>6555.3959999999997</v>
      </c>
      <c r="O1957" s="24">
        <f t="shared" si="45"/>
        <v>2654.9353799999999</v>
      </c>
      <c r="Q1957" s="21">
        <f>IFERROR(O1957/LISTAS[[#This Row],[COSTO]]-1,"")</f>
        <v>0.71286153548387099</v>
      </c>
      <c r="R1957" t="str">
        <f>+LISTAS[[#This Row],[ID]]</f>
        <v>CARBONES54 - 6 x 8 x 15</v>
      </c>
      <c r="T1957" s="29"/>
      <c r="U1957" s="25">
        <f>LISTAS[[#This Row],[COSTO]]+(LISTAS[[#This Row],[COSTO]]*T1957)</f>
        <v>1550</v>
      </c>
      <c r="V1957" s="30">
        <f>IF(T1957="",0,U1957/LISTAS[[#This Row],[VENTA NETA]]-1)</f>
        <v>0</v>
      </c>
      <c r="X1957" s="25">
        <v>960</v>
      </c>
      <c r="Y1957" s="31">
        <f>IFERROR(LISTAS[[#This Row],[COSTO]]/X1957-1,"")</f>
        <v>0.61458333333333326</v>
      </c>
    </row>
    <row r="1958" spans="1:25" x14ac:dyDescent="0.2">
      <c r="A1958" s="6" t="s">
        <v>3081</v>
      </c>
      <c r="B1958" t="s">
        <v>2994</v>
      </c>
      <c r="C1958" t="s">
        <v>3082</v>
      </c>
      <c r="D1958" t="s">
        <v>3083</v>
      </c>
      <c r="E1958" s="2">
        <v>5967.27</v>
      </c>
      <c r="F1958" s="6" t="str">
        <f>+_xlfn.XLOOKUP(LISTAS[[#This Row],[ID]],_01_CODIGOS_Y_COSTOS_xlsm[Producto y N°],_01_CODIGOS_Y_COSTOS_xlsm[FABRICA],"",0,1)</f>
        <v>JORGE.CARBON</v>
      </c>
      <c r="G1958" s="13">
        <f>LISTAS[[#This Row],[Precio]]*(1-0.46)*(1-IF($C$3520="",0,$C$3520))</f>
        <v>2416.7443500000004</v>
      </c>
      <c r="H1958" s="1">
        <f>+_xlfn.XLOOKUP(LISTAS[[#This Row],[ID]],_01_CODIGOS_Y_COSTOS_xlsm[Producto y N°],_01_CODIGOS_Y_COSTOS_xlsm[COSTO],0,0,1)</f>
        <v>1550</v>
      </c>
      <c r="I1958" s="115">
        <f>+IFERROR(LISTAS[[#This Row],[VENTA NETA]]/LISTAS[[#This Row],[COSTO]]-1,0)</f>
        <v>0.55918990322580675</v>
      </c>
      <c r="J1958" s="33" t="str">
        <f>IFERROR(VLOOKUP(LISTAS[[#This Row],[ID]],_01_CODIGOS_Y_COSTOS_xlsm[[Producto y N°]:[CODIGO]],2,0),"")</f>
        <v>55 - 5 x 8 x 14</v>
      </c>
      <c r="M1958" s="22">
        <v>0.25</v>
      </c>
      <c r="N1958" s="23">
        <f>+LISTAS[[#This Row],[Precio]]+(LISTAS[[#This Row],[Precio]]*M1958)</f>
        <v>7459.0875000000005</v>
      </c>
      <c r="O1958" s="24">
        <f t="shared" si="45"/>
        <v>3020.9304375000006</v>
      </c>
      <c r="Q1958" s="21">
        <f>IFERROR(O1958/LISTAS[[#This Row],[COSTO]]-1,"")</f>
        <v>0.94898737903225849</v>
      </c>
      <c r="R1958" t="str">
        <f>+LISTAS[[#This Row],[ID]]</f>
        <v>CARBONES55 - 5 x 8 x 14</v>
      </c>
      <c r="T1958" s="29"/>
      <c r="U1958" s="25">
        <f>LISTAS[[#This Row],[COSTO]]+(LISTAS[[#This Row],[COSTO]]*T1958)</f>
        <v>1550</v>
      </c>
      <c r="V1958" s="30">
        <f>IF(T1958="",0,U1958/LISTAS[[#This Row],[VENTA NETA]]-1)</f>
        <v>0</v>
      </c>
      <c r="X1958" s="25">
        <v>960</v>
      </c>
      <c r="Y1958" s="31">
        <f>IFERROR(LISTAS[[#This Row],[COSTO]]/X1958-1,"")</f>
        <v>0.61458333333333326</v>
      </c>
    </row>
    <row r="1959" spans="1:25" x14ac:dyDescent="0.2">
      <c r="A1959" s="6" t="s">
        <v>3084</v>
      </c>
      <c r="B1959" t="s">
        <v>2994</v>
      </c>
      <c r="C1959" t="s">
        <v>3085</v>
      </c>
      <c r="D1959" t="s">
        <v>3086</v>
      </c>
      <c r="E1959" s="2">
        <v>5967.27</v>
      </c>
      <c r="F1959" s="6" t="str">
        <f>+_xlfn.XLOOKUP(LISTAS[[#This Row],[ID]],_01_CODIGOS_Y_COSTOS_xlsm[Producto y N°],_01_CODIGOS_Y_COSTOS_xlsm[FABRICA],"",0,1)</f>
        <v>JORGE.CARBON</v>
      </c>
      <c r="G1959" s="13">
        <f>LISTAS[[#This Row],[Precio]]*(1-0.46)*(1-IF($C$3520="",0,$C$3520))</f>
        <v>2416.7443500000004</v>
      </c>
      <c r="H1959" s="1">
        <f>+_xlfn.XLOOKUP(LISTAS[[#This Row],[ID]],_01_CODIGOS_Y_COSTOS_xlsm[Producto y N°],_01_CODIGOS_Y_COSTOS_xlsm[COSTO],0,0,1)</f>
        <v>1550</v>
      </c>
      <c r="I1959" s="115">
        <f>+IFERROR(LISTAS[[#This Row],[VENTA NETA]]/LISTAS[[#This Row],[COSTO]]-1,0)</f>
        <v>0.55918990322580675</v>
      </c>
      <c r="J1959" s="33" t="str">
        <f>IFERROR(VLOOKUP(LISTAS[[#This Row],[ID]],_01_CODIGOS_Y_COSTOS_xlsm[[Producto y N°]:[CODIGO]],2,0),"")</f>
        <v>62 - 6 x 10 x 14</v>
      </c>
      <c r="M1959" s="22">
        <v>0.25</v>
      </c>
      <c r="N1959" s="23">
        <f>+LISTAS[[#This Row],[Precio]]+(LISTAS[[#This Row],[Precio]]*M1959)</f>
        <v>7459.0875000000005</v>
      </c>
      <c r="O1959" s="24">
        <f t="shared" si="45"/>
        <v>3020.9304375000006</v>
      </c>
      <c r="Q1959" s="21">
        <f>IFERROR(O1959/LISTAS[[#This Row],[COSTO]]-1,"")</f>
        <v>0.94898737903225849</v>
      </c>
      <c r="R1959" t="str">
        <f>+LISTAS[[#This Row],[ID]]</f>
        <v>CARBONES62 - 6 x 10 x 14</v>
      </c>
      <c r="T1959" s="29"/>
      <c r="U1959" s="25">
        <f>LISTAS[[#This Row],[COSTO]]+(LISTAS[[#This Row],[COSTO]]*T1959)</f>
        <v>1550</v>
      </c>
      <c r="V1959" s="30">
        <f>IF(T1959="",0,U1959/LISTAS[[#This Row],[VENTA NETA]]-1)</f>
        <v>0</v>
      </c>
      <c r="X1959" s="25">
        <v>960</v>
      </c>
      <c r="Y1959" s="31">
        <f>IFERROR(LISTAS[[#This Row],[COSTO]]/X1959-1,"")</f>
        <v>0.61458333333333326</v>
      </c>
    </row>
    <row r="1960" spans="1:25" x14ac:dyDescent="0.2">
      <c r="A1960" s="6" t="s">
        <v>3087</v>
      </c>
      <c r="B1960" t="s">
        <v>2994</v>
      </c>
      <c r="C1960" t="s">
        <v>3088</v>
      </c>
      <c r="D1960" t="s">
        <v>3089</v>
      </c>
      <c r="E1960" s="2">
        <v>5967.27</v>
      </c>
      <c r="F1960" s="6" t="str">
        <f>+_xlfn.XLOOKUP(LISTAS[[#This Row],[ID]],_01_CODIGOS_Y_COSTOS_xlsm[Producto y N°],_01_CODIGOS_Y_COSTOS_xlsm[FABRICA],"",0,1)</f>
        <v>JORGE.CARBON</v>
      </c>
      <c r="G1960" s="13">
        <f>LISTAS[[#This Row],[Precio]]*(1-0.46)*(1-IF($C$3520="",0,$C$3520))</f>
        <v>2416.7443500000004</v>
      </c>
      <c r="H1960" s="1">
        <f>+_xlfn.XLOOKUP(LISTAS[[#This Row],[ID]],_01_CODIGOS_Y_COSTOS_xlsm[Producto y N°],_01_CODIGOS_Y_COSTOS_xlsm[COSTO],0,0,1)</f>
        <v>1550</v>
      </c>
      <c r="I1960" s="115">
        <f>+IFERROR(LISTAS[[#This Row],[VENTA NETA]]/LISTAS[[#This Row],[COSTO]]-1,0)</f>
        <v>0.55918990322580675</v>
      </c>
      <c r="J1960" s="33" t="str">
        <f>IFERROR(VLOOKUP(LISTAS[[#This Row],[ID]],_01_CODIGOS_Y_COSTOS_xlsm[[Producto y N°]:[CODIGO]],2,0),"")</f>
        <v>70 - 14 x 7 x 6</v>
      </c>
      <c r="M1960" s="22">
        <v>0.25</v>
      </c>
      <c r="N1960" s="23">
        <f>+LISTAS[[#This Row],[Precio]]+(LISTAS[[#This Row],[Precio]]*M1960)</f>
        <v>7459.0875000000005</v>
      </c>
      <c r="O1960" s="24">
        <f t="shared" si="45"/>
        <v>3020.9304375000006</v>
      </c>
      <c r="Q1960" s="21">
        <f>IFERROR(O1960/LISTAS[[#This Row],[COSTO]]-1,"")</f>
        <v>0.94898737903225849</v>
      </c>
      <c r="R1960" t="str">
        <f>+LISTAS[[#This Row],[ID]]</f>
        <v>CARBONES70 - 14 x 7 x 6</v>
      </c>
      <c r="T1960" s="29"/>
      <c r="U1960" s="25">
        <f>LISTAS[[#This Row],[COSTO]]+(LISTAS[[#This Row],[COSTO]]*T1960)</f>
        <v>1550</v>
      </c>
      <c r="V1960" s="30">
        <f>IF(T1960="",0,U1960/LISTAS[[#This Row],[VENTA NETA]]-1)</f>
        <v>0</v>
      </c>
      <c r="X1960" s="25">
        <v>960</v>
      </c>
      <c r="Y1960" s="31">
        <f>IFERROR(LISTAS[[#This Row],[COSTO]]/X1960-1,"")</f>
        <v>0.61458333333333326</v>
      </c>
    </row>
    <row r="1961" spans="1:25" x14ac:dyDescent="0.2">
      <c r="A1961" s="6" t="s">
        <v>3090</v>
      </c>
      <c r="B1961" t="s">
        <v>2994</v>
      </c>
      <c r="C1961" t="s">
        <v>3091</v>
      </c>
      <c r="D1961" t="s">
        <v>3092</v>
      </c>
      <c r="E1961" s="2">
        <v>5967.27</v>
      </c>
      <c r="F1961" s="6" t="str">
        <f>+_xlfn.XLOOKUP(LISTAS[[#This Row],[ID]],_01_CODIGOS_Y_COSTOS_xlsm[Producto y N°],_01_CODIGOS_Y_COSTOS_xlsm[FABRICA],"",0,1)</f>
        <v>JORGE.CARBON</v>
      </c>
      <c r="G1961" s="13">
        <f>LISTAS[[#This Row],[Precio]]*(1-0.46)*(1-IF($C$3520="",0,$C$3520))</f>
        <v>2416.7443500000004</v>
      </c>
      <c r="H1961" s="1">
        <f>+_xlfn.XLOOKUP(LISTAS[[#This Row],[ID]],_01_CODIGOS_Y_COSTOS_xlsm[Producto y N°],_01_CODIGOS_Y_COSTOS_xlsm[COSTO],0,0,1)</f>
        <v>1550</v>
      </c>
      <c r="I1961" s="115">
        <f>+IFERROR(LISTAS[[#This Row],[VENTA NETA]]/LISTAS[[#This Row],[COSTO]]-1,0)</f>
        <v>0.55918990322580675</v>
      </c>
      <c r="J1961" s="33" t="str">
        <f>IFERROR(VLOOKUP(LISTAS[[#This Row],[ID]],_01_CODIGOS_Y_COSTOS_xlsm[[Producto y N°]:[CODIGO]],2,0),"")</f>
        <v>81 - 15 x 4,5 x 4,5</v>
      </c>
      <c r="M1961" s="22">
        <v>0.25</v>
      </c>
      <c r="N1961" s="23">
        <f>+LISTAS[[#This Row],[Precio]]+(LISTAS[[#This Row],[Precio]]*M1961)</f>
        <v>7459.0875000000005</v>
      </c>
      <c r="O1961" s="24">
        <f t="shared" ref="O1961:O2024" si="46">N1961*(1-0.46)*(1-IF($C$3520="",0,$C$3520))</f>
        <v>3020.9304375000006</v>
      </c>
      <c r="Q1961" s="21">
        <f>IFERROR(O1961/LISTAS[[#This Row],[COSTO]]-1,"")</f>
        <v>0.94898737903225849</v>
      </c>
      <c r="R1961" t="str">
        <f>+LISTAS[[#This Row],[ID]]</f>
        <v>CARBONES81 - 15 x 4,5 x 4,5</v>
      </c>
      <c r="T1961" s="29"/>
      <c r="U1961" s="25">
        <f>LISTAS[[#This Row],[COSTO]]+(LISTAS[[#This Row],[COSTO]]*T1961)</f>
        <v>1550</v>
      </c>
      <c r="V1961" s="30">
        <f>IF(T1961="",0,U1961/LISTAS[[#This Row],[VENTA NETA]]-1)</f>
        <v>0</v>
      </c>
      <c r="X1961" s="25">
        <v>960</v>
      </c>
      <c r="Y1961" s="31">
        <f>IFERROR(LISTAS[[#This Row],[COSTO]]/X1961-1,"")</f>
        <v>0.61458333333333326</v>
      </c>
    </row>
    <row r="1962" spans="1:25" x14ac:dyDescent="0.2">
      <c r="A1962" s="6" t="s">
        <v>3093</v>
      </c>
      <c r="B1962" t="s">
        <v>2994</v>
      </c>
      <c r="C1962" t="s">
        <v>3094</v>
      </c>
      <c r="D1962" t="s">
        <v>3095</v>
      </c>
      <c r="E1962" s="2">
        <v>5967.27</v>
      </c>
      <c r="F1962" s="6" t="str">
        <f>+_xlfn.XLOOKUP(LISTAS[[#This Row],[ID]],_01_CODIGOS_Y_COSTOS_xlsm[Producto y N°],_01_CODIGOS_Y_COSTOS_xlsm[FABRICA],"",0,1)</f>
        <v>JORGE.CARBON</v>
      </c>
      <c r="G1962" s="13">
        <f>LISTAS[[#This Row],[Precio]]*(1-0.46)*(1-IF($C$3520="",0,$C$3520))</f>
        <v>2416.7443500000004</v>
      </c>
      <c r="H1962" s="1">
        <f>+_xlfn.XLOOKUP(LISTAS[[#This Row],[ID]],_01_CODIGOS_Y_COSTOS_xlsm[Producto y N°],_01_CODIGOS_Y_COSTOS_xlsm[COSTO],0,0,1)</f>
        <v>1550</v>
      </c>
      <c r="I1962" s="115">
        <f>+IFERROR(LISTAS[[#This Row],[VENTA NETA]]/LISTAS[[#This Row],[COSTO]]-1,0)</f>
        <v>0.55918990322580675</v>
      </c>
      <c r="J1962" s="33" t="str">
        <f>IFERROR(VLOOKUP(LISTAS[[#This Row],[ID]],_01_CODIGOS_Y_COSTOS_xlsm[[Producto y N°]:[CODIGO]],2,0),"")</f>
        <v>82 - 18 x 8 x 6</v>
      </c>
      <c r="M1962" s="22">
        <v>0.25</v>
      </c>
      <c r="N1962" s="23">
        <f>+LISTAS[[#This Row],[Precio]]+(LISTAS[[#This Row],[Precio]]*M1962)</f>
        <v>7459.0875000000005</v>
      </c>
      <c r="O1962" s="24">
        <f t="shared" si="46"/>
        <v>3020.9304375000006</v>
      </c>
      <c r="Q1962" s="21">
        <f>IFERROR(O1962/LISTAS[[#This Row],[COSTO]]-1,"")</f>
        <v>0.94898737903225849</v>
      </c>
      <c r="R1962" t="str">
        <f>+LISTAS[[#This Row],[ID]]</f>
        <v>CARBONES82 - 18 x 8 x 6</v>
      </c>
      <c r="T1962" s="29"/>
      <c r="U1962" s="25">
        <f>LISTAS[[#This Row],[COSTO]]+(LISTAS[[#This Row],[COSTO]]*T1962)</f>
        <v>1550</v>
      </c>
      <c r="V1962" s="30">
        <f>IF(T1962="",0,U1962/LISTAS[[#This Row],[VENTA NETA]]-1)</f>
        <v>0</v>
      </c>
      <c r="X1962" s="25">
        <v>960</v>
      </c>
      <c r="Y1962" s="31">
        <f>IFERROR(LISTAS[[#This Row],[COSTO]]/X1962-1,"")</f>
        <v>0.61458333333333326</v>
      </c>
    </row>
    <row r="1963" spans="1:25" x14ac:dyDescent="0.2">
      <c r="A1963" s="6" t="s">
        <v>3096</v>
      </c>
      <c r="B1963" t="s">
        <v>2994</v>
      </c>
      <c r="C1963" t="s">
        <v>3097</v>
      </c>
      <c r="D1963" t="s">
        <v>3098</v>
      </c>
      <c r="E1963" s="2">
        <v>5967.27</v>
      </c>
      <c r="F1963" s="6" t="str">
        <f>+_xlfn.XLOOKUP(LISTAS[[#This Row],[ID]],_01_CODIGOS_Y_COSTOS_xlsm[Producto y N°],_01_CODIGOS_Y_COSTOS_xlsm[FABRICA],"",0,1)</f>
        <v>JORGE.CARBON</v>
      </c>
      <c r="G1963" s="13">
        <f>LISTAS[[#This Row],[Precio]]*(1-0.46)*(1-IF($C$3520="",0,$C$3520))</f>
        <v>2416.7443500000004</v>
      </c>
      <c r="H1963" s="1">
        <f>+_xlfn.XLOOKUP(LISTAS[[#This Row],[ID]],_01_CODIGOS_Y_COSTOS_xlsm[Producto y N°],_01_CODIGOS_Y_COSTOS_xlsm[COSTO],0,0,1)</f>
        <v>1550</v>
      </c>
      <c r="I1963" s="115">
        <f>+IFERROR(LISTAS[[#This Row],[VENTA NETA]]/LISTAS[[#This Row],[COSTO]]-1,0)</f>
        <v>0.55918990322580675</v>
      </c>
      <c r="J1963" s="33" t="str">
        <f>IFERROR(VLOOKUP(LISTAS[[#This Row],[ID]],_01_CODIGOS_Y_COSTOS_xlsm[[Producto y N°]:[CODIGO]],2,0),"")</f>
        <v>89 - 19 x 18 x 7</v>
      </c>
      <c r="M1963" s="22">
        <v>0.25</v>
      </c>
      <c r="N1963" s="23">
        <f>+LISTAS[[#This Row],[Precio]]+(LISTAS[[#This Row],[Precio]]*M1963)</f>
        <v>7459.0875000000005</v>
      </c>
      <c r="O1963" s="24">
        <f t="shared" si="46"/>
        <v>3020.9304375000006</v>
      </c>
      <c r="Q1963" s="21">
        <f>IFERROR(O1963/LISTAS[[#This Row],[COSTO]]-1,"")</f>
        <v>0.94898737903225849</v>
      </c>
      <c r="R1963" t="str">
        <f>+LISTAS[[#This Row],[ID]]</f>
        <v>CARBONES89 - 19 x 18 x 7</v>
      </c>
      <c r="T1963" s="29"/>
      <c r="U1963" s="25">
        <f>LISTAS[[#This Row],[COSTO]]+(LISTAS[[#This Row],[COSTO]]*T1963)</f>
        <v>1550</v>
      </c>
      <c r="V1963" s="30">
        <f>IF(T1963="",0,U1963/LISTAS[[#This Row],[VENTA NETA]]-1)</f>
        <v>0</v>
      </c>
      <c r="X1963" s="25">
        <v>960</v>
      </c>
      <c r="Y1963" s="31">
        <f>IFERROR(LISTAS[[#This Row],[COSTO]]/X1963-1,"")</f>
        <v>0.61458333333333326</v>
      </c>
    </row>
    <row r="1964" spans="1:25" x14ac:dyDescent="0.2">
      <c r="A1964" s="6" t="s">
        <v>3099</v>
      </c>
      <c r="B1964" t="s">
        <v>2994</v>
      </c>
      <c r="C1964" t="s">
        <v>3100</v>
      </c>
      <c r="D1964" t="s">
        <v>3101</v>
      </c>
      <c r="E1964" s="2">
        <v>5967.27</v>
      </c>
      <c r="F1964" s="6" t="str">
        <f>+_xlfn.XLOOKUP(LISTAS[[#This Row],[ID]],_01_CODIGOS_Y_COSTOS_xlsm[Producto y N°],_01_CODIGOS_Y_COSTOS_xlsm[FABRICA],"",0,1)</f>
        <v>JORGE.CARBON</v>
      </c>
      <c r="G1964" s="13">
        <f>LISTAS[[#This Row],[Precio]]*(1-0.46)*(1-IF($C$3520="",0,$C$3520))</f>
        <v>2416.7443500000004</v>
      </c>
      <c r="H1964" s="1">
        <f>+_xlfn.XLOOKUP(LISTAS[[#This Row],[ID]],_01_CODIGOS_Y_COSTOS_xlsm[Producto y N°],_01_CODIGOS_Y_COSTOS_xlsm[COSTO],0,0,1)</f>
        <v>1550</v>
      </c>
      <c r="I1964" s="115">
        <f>+IFERROR(LISTAS[[#This Row],[VENTA NETA]]/LISTAS[[#This Row],[COSTO]]-1,0)</f>
        <v>0.55918990322580675</v>
      </c>
      <c r="J1964" s="33" t="str">
        <f>IFERROR(VLOOKUP(LISTAS[[#This Row],[ID]],_01_CODIGOS_Y_COSTOS_xlsm[[Producto y N°]:[CODIGO]],2,0),"")</f>
        <v>94 - 14 x 10 x 6</v>
      </c>
      <c r="M1964" s="22">
        <v>0.25</v>
      </c>
      <c r="N1964" s="23">
        <f>+LISTAS[[#This Row],[Precio]]+(LISTAS[[#This Row],[Precio]]*M1964)</f>
        <v>7459.0875000000005</v>
      </c>
      <c r="O1964" s="24">
        <f t="shared" si="46"/>
        <v>3020.9304375000006</v>
      </c>
      <c r="Q1964" s="21">
        <f>IFERROR(O1964/LISTAS[[#This Row],[COSTO]]-1,"")</f>
        <v>0.94898737903225849</v>
      </c>
      <c r="R1964" t="str">
        <f>+LISTAS[[#This Row],[ID]]</f>
        <v>CARBONES94 - 14 x 10 x 6</v>
      </c>
      <c r="T1964" s="29"/>
      <c r="U1964" s="25">
        <f>LISTAS[[#This Row],[COSTO]]+(LISTAS[[#This Row],[COSTO]]*T1964)</f>
        <v>1550</v>
      </c>
      <c r="V1964" s="30">
        <f>IF(T1964="",0,U1964/LISTAS[[#This Row],[VENTA NETA]]-1)</f>
        <v>0</v>
      </c>
      <c r="X1964" s="25">
        <v>960</v>
      </c>
      <c r="Y1964" s="31">
        <f>IFERROR(LISTAS[[#This Row],[COSTO]]/X1964-1,"")</f>
        <v>0.61458333333333326</v>
      </c>
    </row>
    <row r="1965" spans="1:25" x14ac:dyDescent="0.2">
      <c r="A1965" s="6" t="s">
        <v>3102</v>
      </c>
      <c r="B1965" t="s">
        <v>2994</v>
      </c>
      <c r="C1965" t="s">
        <v>3103</v>
      </c>
      <c r="D1965" t="s">
        <v>3104</v>
      </c>
      <c r="E1965" s="2">
        <v>5967.27</v>
      </c>
      <c r="F1965" s="6" t="str">
        <f>+_xlfn.XLOOKUP(LISTAS[[#This Row],[ID]],_01_CODIGOS_Y_COSTOS_xlsm[Producto y N°],_01_CODIGOS_Y_COSTOS_xlsm[FABRICA],"",0,1)</f>
        <v>JORGE.CARBON</v>
      </c>
      <c r="G1965" s="13">
        <f>LISTAS[[#This Row],[Precio]]*(1-0.46)*(1-IF($C$3520="",0,$C$3520))</f>
        <v>2416.7443500000004</v>
      </c>
      <c r="H1965" s="1">
        <f>+_xlfn.XLOOKUP(LISTAS[[#This Row],[ID]],_01_CODIGOS_Y_COSTOS_xlsm[Producto y N°],_01_CODIGOS_Y_COSTOS_xlsm[COSTO],0,0,1)</f>
        <v>1550</v>
      </c>
      <c r="I1965" s="115">
        <f>+IFERROR(LISTAS[[#This Row],[VENTA NETA]]/LISTAS[[#This Row],[COSTO]]-1,0)</f>
        <v>0.55918990322580675</v>
      </c>
      <c r="J1965" s="33" t="str">
        <f>IFERROR(VLOOKUP(LISTAS[[#This Row],[ID]],_01_CODIGOS_Y_COSTOS_xlsm[[Producto y N°]:[CODIGO]],2,0),"")</f>
        <v>105 - 16 x 11 x 6</v>
      </c>
      <c r="M1965" s="22">
        <v>0.25</v>
      </c>
      <c r="N1965" s="23">
        <f>+LISTAS[[#This Row],[Precio]]+(LISTAS[[#This Row],[Precio]]*M1965)</f>
        <v>7459.0875000000005</v>
      </c>
      <c r="O1965" s="24">
        <f t="shared" si="46"/>
        <v>3020.9304375000006</v>
      </c>
      <c r="Q1965" s="21">
        <f>IFERROR(O1965/LISTAS[[#This Row],[COSTO]]-1,"")</f>
        <v>0.94898737903225849</v>
      </c>
      <c r="R1965" t="str">
        <f>+LISTAS[[#This Row],[ID]]</f>
        <v>CARBONES105 - 16 x 11 x 6</v>
      </c>
      <c r="T1965" s="29"/>
      <c r="U1965" s="25">
        <f>LISTAS[[#This Row],[COSTO]]+(LISTAS[[#This Row],[COSTO]]*T1965)</f>
        <v>1550</v>
      </c>
      <c r="V1965" s="30">
        <f>IF(T1965="",0,U1965/LISTAS[[#This Row],[VENTA NETA]]-1)</f>
        <v>0</v>
      </c>
      <c r="X1965" s="25">
        <v>960</v>
      </c>
      <c r="Y1965" s="31">
        <f>IFERROR(LISTAS[[#This Row],[COSTO]]/X1965-1,"")</f>
        <v>0.61458333333333326</v>
      </c>
    </row>
    <row r="1966" spans="1:25" x14ac:dyDescent="0.2">
      <c r="A1966" s="6" t="s">
        <v>3105</v>
      </c>
      <c r="B1966" t="s">
        <v>2994</v>
      </c>
      <c r="C1966" t="s">
        <v>3106</v>
      </c>
      <c r="D1966" t="s">
        <v>3107</v>
      </c>
      <c r="E1966" s="2">
        <v>5967.27</v>
      </c>
      <c r="F1966" s="6" t="str">
        <f>+_xlfn.XLOOKUP(LISTAS[[#This Row],[ID]],_01_CODIGOS_Y_COSTOS_xlsm[Producto y N°],_01_CODIGOS_Y_COSTOS_xlsm[FABRICA],"",0,1)</f>
        <v>JORGE.CARBON</v>
      </c>
      <c r="G1966" s="13">
        <f>LISTAS[[#This Row],[Precio]]*(1-0.46)*(1-IF($C$3520="",0,$C$3520))</f>
        <v>2416.7443500000004</v>
      </c>
      <c r="H1966" s="1">
        <f>+_xlfn.XLOOKUP(LISTAS[[#This Row],[ID]],_01_CODIGOS_Y_COSTOS_xlsm[Producto y N°],_01_CODIGOS_Y_COSTOS_xlsm[COSTO],0,0,1)</f>
        <v>1550</v>
      </c>
      <c r="I1966" s="115">
        <f>+IFERROR(LISTAS[[#This Row],[VENTA NETA]]/LISTAS[[#This Row],[COSTO]]-1,0)</f>
        <v>0.55918990322580675</v>
      </c>
      <c r="J1966" s="33" t="str">
        <f>IFERROR(VLOOKUP(LISTAS[[#This Row],[ID]],_01_CODIGOS_Y_COSTOS_xlsm[[Producto y N°]:[CODIGO]],2,0),"")</f>
        <v>107 - 14 x 8 x 5</v>
      </c>
      <c r="M1966" s="22">
        <v>0.25</v>
      </c>
      <c r="N1966" s="23">
        <f>+LISTAS[[#This Row],[Precio]]+(LISTAS[[#This Row],[Precio]]*M1966)</f>
        <v>7459.0875000000005</v>
      </c>
      <c r="O1966" s="24">
        <f t="shared" si="46"/>
        <v>3020.9304375000006</v>
      </c>
      <c r="Q1966" s="21">
        <f>IFERROR(O1966/LISTAS[[#This Row],[COSTO]]-1,"")</f>
        <v>0.94898737903225849</v>
      </c>
      <c r="R1966" t="str">
        <f>+LISTAS[[#This Row],[ID]]</f>
        <v>CARBONES107 - 14 x 8 x 5</v>
      </c>
      <c r="T1966" s="29"/>
      <c r="U1966" s="25">
        <f>LISTAS[[#This Row],[COSTO]]+(LISTAS[[#This Row],[COSTO]]*T1966)</f>
        <v>1550</v>
      </c>
      <c r="V1966" s="30">
        <f>IF(T1966="",0,U1966/LISTAS[[#This Row],[VENTA NETA]]-1)</f>
        <v>0</v>
      </c>
      <c r="X1966" s="25">
        <v>0</v>
      </c>
      <c r="Y1966" s="31" t="str">
        <f>IFERROR(LISTAS[[#This Row],[COSTO]]/X1966-1,"")</f>
        <v/>
      </c>
    </row>
    <row r="1967" spans="1:25" x14ac:dyDescent="0.2">
      <c r="A1967" s="6" t="s">
        <v>3108</v>
      </c>
      <c r="B1967" t="s">
        <v>2994</v>
      </c>
      <c r="C1967" t="s">
        <v>3109</v>
      </c>
      <c r="D1967" t="s">
        <v>3107</v>
      </c>
      <c r="E1967" s="2">
        <v>5967.27</v>
      </c>
      <c r="F1967" s="6" t="str">
        <f>+_xlfn.XLOOKUP(LISTAS[[#This Row],[ID]],_01_CODIGOS_Y_COSTOS_xlsm[Producto y N°],_01_CODIGOS_Y_COSTOS_xlsm[FABRICA],"",0,1)</f>
        <v>JORGE.CARBON</v>
      </c>
      <c r="G1967" s="13">
        <f>LISTAS[[#This Row],[Precio]]*(1-0.46)*(1-IF($C$3520="",0,$C$3520))</f>
        <v>2416.7443500000004</v>
      </c>
      <c r="H1967" s="1">
        <f>+_xlfn.XLOOKUP(LISTAS[[#This Row],[ID]],_01_CODIGOS_Y_COSTOS_xlsm[Producto y N°],_01_CODIGOS_Y_COSTOS_xlsm[COSTO],0,0,1)</f>
        <v>1550</v>
      </c>
      <c r="I1967" s="115">
        <f>+IFERROR(LISTAS[[#This Row],[VENTA NETA]]/LISTAS[[#This Row],[COSTO]]-1,0)</f>
        <v>0.55918990322580675</v>
      </c>
      <c r="J1967" s="33" t="str">
        <f>IFERROR(VLOOKUP(LISTAS[[#This Row],[ID]],_01_CODIGOS_Y_COSTOS_xlsm[[Producto y N°]:[CODIGO]],2,0),"")</f>
        <v>108 - 18 x 8 x 6</v>
      </c>
      <c r="M1967" s="22">
        <v>0.25</v>
      </c>
      <c r="N1967" s="23">
        <f>+LISTAS[[#This Row],[Precio]]+(LISTAS[[#This Row],[Precio]]*M1967)</f>
        <v>7459.0875000000005</v>
      </c>
      <c r="O1967" s="24">
        <f t="shared" si="46"/>
        <v>3020.9304375000006</v>
      </c>
      <c r="Q1967" s="21">
        <f>IFERROR(O1967/LISTAS[[#This Row],[COSTO]]-1,"")</f>
        <v>0.94898737903225849</v>
      </c>
      <c r="R1967" t="str">
        <f>+LISTAS[[#This Row],[ID]]</f>
        <v>CARBONES108 - 18 x 8 x 6</v>
      </c>
      <c r="T1967" s="29"/>
      <c r="U1967" s="25">
        <f>LISTAS[[#This Row],[COSTO]]+(LISTAS[[#This Row],[COSTO]]*T1967)</f>
        <v>1550</v>
      </c>
      <c r="V1967" s="30">
        <f>IF(T1967="",0,U1967/LISTAS[[#This Row],[VENTA NETA]]-1)</f>
        <v>0</v>
      </c>
      <c r="X1967" s="25">
        <v>0</v>
      </c>
      <c r="Y1967" s="31" t="str">
        <f>IFERROR(LISTAS[[#This Row],[COSTO]]/X1967-1,"")</f>
        <v/>
      </c>
    </row>
    <row r="1968" spans="1:25" x14ac:dyDescent="0.2">
      <c r="A1968" s="6" t="s">
        <v>3110</v>
      </c>
      <c r="B1968" t="s">
        <v>2994</v>
      </c>
      <c r="C1968" t="s">
        <v>3111</v>
      </c>
      <c r="D1968" t="s">
        <v>3112</v>
      </c>
      <c r="E1968" s="2">
        <v>5979.93</v>
      </c>
      <c r="F1968" s="6" t="str">
        <f>+_xlfn.XLOOKUP(LISTAS[[#This Row],[ID]],_01_CODIGOS_Y_COSTOS_xlsm[Producto y N°],_01_CODIGOS_Y_COSTOS_xlsm[FABRICA],"",0,1)</f>
        <v>JORGE.CARBON</v>
      </c>
      <c r="G1968" s="13">
        <f>LISTAS[[#This Row],[Precio]]*(1-0.46)*(1-IF($C$3520="",0,$C$3520))</f>
        <v>2421.87165</v>
      </c>
      <c r="H1968" s="1">
        <f>+_xlfn.XLOOKUP(LISTAS[[#This Row],[ID]],_01_CODIGOS_Y_COSTOS_xlsm[Producto y N°],_01_CODIGOS_Y_COSTOS_xlsm[COSTO],0,0,1)</f>
        <v>1550</v>
      </c>
      <c r="I1968" s="115">
        <f>+IFERROR(LISTAS[[#This Row],[VENTA NETA]]/LISTAS[[#This Row],[COSTO]]-1,0)</f>
        <v>0.56249783870967751</v>
      </c>
      <c r="J1968" s="33" t="str">
        <f>IFERROR(VLOOKUP(LISTAS[[#This Row],[ID]],_01_CODIGOS_Y_COSTOS_xlsm[[Producto y N°]:[CODIGO]],2,0),"")</f>
        <v>109 - 13,7 x 7 x 6</v>
      </c>
      <c r="M1968" s="22">
        <v>0.25</v>
      </c>
      <c r="N1968" s="23">
        <f>+LISTAS[[#This Row],[Precio]]+(LISTAS[[#This Row],[Precio]]*M1968)</f>
        <v>7474.9125000000004</v>
      </c>
      <c r="O1968" s="24">
        <f t="shared" si="46"/>
        <v>3027.3395625000003</v>
      </c>
      <c r="Q1968" s="21">
        <f>IFERROR(O1968/LISTAS[[#This Row],[COSTO]]-1,"")</f>
        <v>0.95312229838709706</v>
      </c>
      <c r="R1968" t="str">
        <f>+LISTAS[[#This Row],[ID]]</f>
        <v>CARBONES109 - 13,7 x 7 x 6</v>
      </c>
      <c r="T1968" s="29"/>
      <c r="U1968" s="25">
        <f>LISTAS[[#This Row],[COSTO]]+(LISTAS[[#This Row],[COSTO]]*T1968)</f>
        <v>1550</v>
      </c>
      <c r="V1968" s="30">
        <f>IF(T1968="",0,U1968/LISTAS[[#This Row],[VENTA NETA]]-1)</f>
        <v>0</v>
      </c>
      <c r="X1968" s="25">
        <v>0</v>
      </c>
      <c r="Y1968" s="31" t="str">
        <f>IFERROR(LISTAS[[#This Row],[COSTO]]/X1968-1,"")</f>
        <v/>
      </c>
    </row>
    <row r="1969" spans="1:25" x14ac:dyDescent="0.2">
      <c r="A1969" s="6" t="s">
        <v>3113</v>
      </c>
      <c r="B1969" t="s">
        <v>3114</v>
      </c>
      <c r="C1969" t="s">
        <v>3115</v>
      </c>
      <c r="D1969" t="s">
        <v>3116</v>
      </c>
      <c r="E1969" s="2">
        <v>52.79</v>
      </c>
      <c r="F1969" s="6" t="str">
        <f>+_xlfn.XLOOKUP(LISTAS[[#This Row],[ID]],_01_CODIGOS_Y_COSTOS_xlsm[Producto y N°],_01_CODIGOS_Y_COSTOS_xlsm[FABRICA],"",0,1)</f>
        <v>OTIA</v>
      </c>
      <c r="G1969" s="13">
        <f>LISTAS[[#This Row],[Precio]]*(1-0.46)*(1-IF($C$3520="",0,$C$3520))</f>
        <v>21.379950000000001</v>
      </c>
      <c r="H1969" s="1">
        <f>+_xlfn.XLOOKUP(LISTAS[[#This Row],[ID]],_01_CODIGOS_Y_COSTOS_xlsm[Producto y N°],_01_CODIGOS_Y_COSTOS_xlsm[COSTO],0,0,1)</f>
        <v>8.3945000000000007</v>
      </c>
      <c r="I1969" s="115">
        <f>+IFERROR(LISTAS[[#This Row],[VENTA NETA]]/LISTAS[[#This Row],[COSTO]]-1,0)</f>
        <v>1.5468997557924831</v>
      </c>
      <c r="J1969" s="33" t="str">
        <f>IFERROR(VLOOKUP(LISTAS[[#This Row],[ID]],_01_CODIGOS_Y_COSTOS_xlsm[[Producto y N°]:[CODIGO]],2,0),"")</f>
        <v>01012-12</v>
      </c>
      <c r="M1969" s="22">
        <v>0</v>
      </c>
      <c r="N1969" s="23">
        <f>+LISTAS[[#This Row],[Precio]]+(LISTAS[[#This Row],[Precio]]*M1969)</f>
        <v>52.79</v>
      </c>
      <c r="O1969" s="24">
        <f t="shared" si="46"/>
        <v>21.379950000000001</v>
      </c>
      <c r="Q1969" s="21">
        <f>IFERROR(O1969/LISTAS[[#This Row],[COSTO]]-1,"")</f>
        <v>1.5468997557924831</v>
      </c>
      <c r="R1969" t="str">
        <f>+LISTAS[[#This Row],[ID]]</f>
        <v>ESPINAS ELASTICAS2 x 12</v>
      </c>
      <c r="T1969" s="29"/>
      <c r="U1969" s="25">
        <f>LISTAS[[#This Row],[COSTO]]+(LISTAS[[#This Row],[COSTO]]*T1969)</f>
        <v>8.3945000000000007</v>
      </c>
      <c r="V1969" s="30">
        <f>IF(T1969="",0,U1969/LISTAS[[#This Row],[VENTA NETA]]-1)</f>
        <v>0</v>
      </c>
      <c r="X1969" s="25">
        <v>18.515999999999998</v>
      </c>
      <c r="Y1969" s="31">
        <f>IFERROR(LISTAS[[#This Row],[COSTO]]/X1969-1,"")</f>
        <v>-0.54663534240656719</v>
      </c>
    </row>
    <row r="1970" spans="1:25" x14ac:dyDescent="0.2">
      <c r="A1970" s="6" t="s">
        <v>3117</v>
      </c>
      <c r="B1970" t="s">
        <v>3114</v>
      </c>
      <c r="C1970" t="s">
        <v>3118</v>
      </c>
      <c r="D1970" t="s">
        <v>3119</v>
      </c>
      <c r="E1970" s="2">
        <v>70.39</v>
      </c>
      <c r="F1970" s="6" t="str">
        <f>+_xlfn.XLOOKUP(LISTAS[[#This Row],[ID]],_01_CODIGOS_Y_COSTOS_xlsm[Producto y N°],_01_CODIGOS_Y_COSTOS_xlsm[FABRICA],"",0,1)</f>
        <v>OTIA</v>
      </c>
      <c r="G1970" s="13">
        <f>LISTAS[[#This Row],[Precio]]*(1-0.46)*(1-IF($C$3520="",0,$C$3520))</f>
        <v>28.507950000000001</v>
      </c>
      <c r="H1970" s="1">
        <f>+_xlfn.XLOOKUP(LISTAS[[#This Row],[ID]],_01_CODIGOS_Y_COSTOS_xlsm[Producto y N°],_01_CODIGOS_Y_COSTOS_xlsm[COSTO],0,0,1)</f>
        <v>11.194100000000001</v>
      </c>
      <c r="I1970" s="115">
        <f>+IFERROR(LISTAS[[#This Row],[VENTA NETA]]/LISTAS[[#This Row],[COSTO]]-1,0)</f>
        <v>1.5466942407160915</v>
      </c>
      <c r="J1970" s="33" t="str">
        <f>IFERROR(VLOOKUP(LISTAS[[#This Row],[ID]],_01_CODIGOS_Y_COSTOS_xlsm[[Producto y N°]:[CODIGO]],2,0),"")</f>
        <v>01012-16</v>
      </c>
      <c r="M1970" s="22">
        <v>0</v>
      </c>
      <c r="N1970" s="23">
        <f>+LISTAS[[#This Row],[Precio]]+(LISTAS[[#This Row],[Precio]]*M1970)</f>
        <v>70.39</v>
      </c>
      <c r="O1970" s="24">
        <f t="shared" si="46"/>
        <v>28.507950000000001</v>
      </c>
      <c r="Q1970" s="21">
        <f>IFERROR(O1970/LISTAS[[#This Row],[COSTO]]-1,"")</f>
        <v>1.5466942407160915</v>
      </c>
      <c r="R1970" t="str">
        <f>+LISTAS[[#This Row],[ID]]</f>
        <v>ESPINAS ELASTICAS2 x 16</v>
      </c>
      <c r="T1970" s="29"/>
      <c r="U1970" s="25">
        <f>LISTAS[[#This Row],[COSTO]]+(LISTAS[[#This Row],[COSTO]]*T1970)</f>
        <v>11.194100000000001</v>
      </c>
      <c r="V1970" s="30">
        <f>IF(T1970="",0,U1970/LISTAS[[#This Row],[VENTA NETA]]-1)</f>
        <v>0</v>
      </c>
      <c r="X1970" s="25">
        <v>30.0961</v>
      </c>
      <c r="Y1970" s="31">
        <f>IFERROR(LISTAS[[#This Row],[COSTO]]/X1970-1,"")</f>
        <v>-0.62805479779772133</v>
      </c>
    </row>
    <row r="1971" spans="1:25" x14ac:dyDescent="0.2">
      <c r="A1971" s="6" t="s">
        <v>3120</v>
      </c>
      <c r="B1971" t="s">
        <v>3114</v>
      </c>
      <c r="C1971" t="s">
        <v>3121</v>
      </c>
      <c r="D1971" t="s">
        <v>3122</v>
      </c>
      <c r="E1971" s="2">
        <v>87.97</v>
      </c>
      <c r="F1971" s="6" t="str">
        <f>+_xlfn.XLOOKUP(LISTAS[[#This Row],[ID]],_01_CODIGOS_Y_COSTOS_xlsm[Producto y N°],_01_CODIGOS_Y_COSTOS_xlsm[FABRICA],"",0,1)</f>
        <v>OTIA</v>
      </c>
      <c r="G1971" s="13">
        <f>LISTAS[[#This Row],[Precio]]*(1-0.46)*(1-IF($C$3520="",0,$C$3520))</f>
        <v>35.627850000000002</v>
      </c>
      <c r="H1971" s="1">
        <f>+_xlfn.XLOOKUP(LISTAS[[#This Row],[ID]],_01_CODIGOS_Y_COSTOS_xlsm[Producto y N°],_01_CODIGOS_Y_COSTOS_xlsm[COSTO],0,0,1)</f>
        <v>13.9895</v>
      </c>
      <c r="I1971" s="115">
        <f>+IFERROR(LISTAS[[#This Row],[VENTA NETA]]/LISTAS[[#This Row],[COSTO]]-1,0)</f>
        <v>1.5467564959433862</v>
      </c>
      <c r="J1971" s="33" t="str">
        <f>IFERROR(VLOOKUP(LISTAS[[#This Row],[ID]],_01_CODIGOS_Y_COSTOS_xlsm[[Producto y N°]:[CODIGO]],2,0),"")</f>
        <v>01012-20</v>
      </c>
      <c r="M1971" s="22">
        <v>0</v>
      </c>
      <c r="N1971" s="23">
        <f>+LISTAS[[#This Row],[Precio]]+(LISTAS[[#This Row],[Precio]]*M1971)</f>
        <v>87.97</v>
      </c>
      <c r="O1971" s="24">
        <f t="shared" si="46"/>
        <v>35.627850000000002</v>
      </c>
      <c r="Q1971" s="21">
        <f>IFERROR(O1971/LISTAS[[#This Row],[COSTO]]-1,"")</f>
        <v>1.5467564959433862</v>
      </c>
      <c r="R1971" t="str">
        <f>+LISTAS[[#This Row],[ID]]</f>
        <v>ESPINAS ELASTICAS2 x 20</v>
      </c>
      <c r="T1971" s="29"/>
      <c r="U1971" s="25">
        <f>LISTAS[[#This Row],[COSTO]]+(LISTAS[[#This Row],[COSTO]]*T1971)</f>
        <v>13.9895</v>
      </c>
      <c r="V1971" s="30">
        <f>IF(T1971="",0,U1971/LISTAS[[#This Row],[VENTA NETA]]-1)</f>
        <v>0</v>
      </c>
      <c r="X1971" s="25">
        <v>34.740600000000001</v>
      </c>
      <c r="Y1971" s="31">
        <f>IFERROR(LISTAS[[#This Row],[COSTO]]/X1971-1,"")</f>
        <v>-0.59731553283478123</v>
      </c>
    </row>
    <row r="1972" spans="1:25" x14ac:dyDescent="0.2">
      <c r="A1972" s="6" t="s">
        <v>3123</v>
      </c>
      <c r="B1972" t="s">
        <v>3114</v>
      </c>
      <c r="C1972" t="s">
        <v>3124</v>
      </c>
      <c r="D1972" t="s">
        <v>3125</v>
      </c>
      <c r="E1972" s="2">
        <v>77.180000000000007</v>
      </c>
      <c r="F1972" s="6" t="str">
        <f>+_xlfn.XLOOKUP(LISTAS[[#This Row],[ID]],_01_CODIGOS_Y_COSTOS_xlsm[Producto y N°],_01_CODIGOS_Y_COSTOS_xlsm[FABRICA],"",0,1)</f>
        <v>OTIA</v>
      </c>
      <c r="G1972" s="13">
        <f>LISTAS[[#This Row],[Precio]]*(1-0.46)*(1-IF($C$3520="",0,$C$3520))</f>
        <v>31.257900000000006</v>
      </c>
      <c r="H1972" s="1">
        <f>+_xlfn.XLOOKUP(LISTAS[[#This Row],[ID]],_01_CODIGOS_Y_COSTOS_xlsm[Producto y N°],_01_CODIGOS_Y_COSTOS_xlsm[COSTO],0,0,1)</f>
        <v>12.4076</v>
      </c>
      <c r="I1972" s="115">
        <f>+IFERROR(LISTAS[[#This Row],[VENTA NETA]]/LISTAS[[#This Row],[COSTO]]-1,0)</f>
        <v>1.5192543279925212</v>
      </c>
      <c r="J1972" s="33" t="str">
        <f>IFERROR(VLOOKUP(LISTAS[[#This Row],[ID]],_01_CODIGOS_Y_COSTOS_xlsm[[Producto y N°]:[CODIGO]],2,0),"")</f>
        <v>01012.5-14</v>
      </c>
      <c r="M1972" s="22">
        <v>0</v>
      </c>
      <c r="N1972" s="23">
        <f>+LISTAS[[#This Row],[Precio]]+(LISTAS[[#This Row],[Precio]]*M1972)</f>
        <v>77.180000000000007</v>
      </c>
      <c r="O1972" s="24">
        <f t="shared" si="46"/>
        <v>31.257900000000006</v>
      </c>
      <c r="Q1972" s="21">
        <f>IFERROR(O1972/LISTAS[[#This Row],[COSTO]]-1,"")</f>
        <v>1.5192543279925212</v>
      </c>
      <c r="R1972" t="str">
        <f>+LISTAS[[#This Row],[ID]]</f>
        <v>ESPINAS ELASTICAS2,5 x 14</v>
      </c>
      <c r="T1972" s="29"/>
      <c r="U1972" s="25">
        <f>LISTAS[[#This Row],[COSTO]]+(LISTAS[[#This Row],[COSTO]]*T1972)</f>
        <v>12.4076</v>
      </c>
      <c r="V1972" s="30">
        <f>IF(T1972="",0,U1972/LISTAS[[#This Row],[VENTA NETA]]-1)</f>
        <v>0</v>
      </c>
      <c r="X1972" s="25">
        <v>19.817399999999999</v>
      </c>
      <c r="Y1972" s="31">
        <f>IFERROR(LISTAS[[#This Row],[COSTO]]/X1972-1,"")</f>
        <v>-0.37390374115676117</v>
      </c>
    </row>
    <row r="1973" spans="1:25" x14ac:dyDescent="0.2">
      <c r="A1973" s="6" t="s">
        <v>3126</v>
      </c>
      <c r="B1973" t="s">
        <v>3114</v>
      </c>
      <c r="C1973" t="s">
        <v>3127</v>
      </c>
      <c r="D1973" t="s">
        <v>3128</v>
      </c>
      <c r="E1973" s="2">
        <v>88.17</v>
      </c>
      <c r="F1973" s="6" t="str">
        <f>+_xlfn.XLOOKUP(LISTAS[[#This Row],[ID]],_01_CODIGOS_Y_COSTOS_xlsm[Producto y N°],_01_CODIGOS_Y_COSTOS_xlsm[FABRICA],"",0,1)</f>
        <v>OTIA</v>
      </c>
      <c r="G1973" s="13">
        <f>LISTAS[[#This Row],[Precio]]*(1-0.46)*(1-IF($C$3520="",0,$C$3520))</f>
        <v>35.708849999999998</v>
      </c>
      <c r="H1973" s="1">
        <f>+_xlfn.XLOOKUP(LISTAS[[#This Row],[ID]],_01_CODIGOS_Y_COSTOS_xlsm[Producto y N°],_01_CODIGOS_Y_COSTOS_xlsm[COSTO],0,0,1)</f>
        <v>14.1746</v>
      </c>
      <c r="I1973" s="115">
        <f>+IFERROR(LISTAS[[#This Row],[VENTA NETA]]/LISTAS[[#This Row],[COSTO]]-1,0)</f>
        <v>1.519213946072552</v>
      </c>
      <c r="J1973" s="33" t="str">
        <f>IFERROR(VLOOKUP(LISTAS[[#This Row],[ID]],_01_CODIGOS_Y_COSTOS_xlsm[[Producto y N°]:[CODIGO]],2,0),"")</f>
        <v>01012.5-16</v>
      </c>
      <c r="M1973" s="22">
        <v>0</v>
      </c>
      <c r="N1973" s="23">
        <f>+LISTAS[[#This Row],[Precio]]+(LISTAS[[#This Row],[Precio]]*M1973)</f>
        <v>88.17</v>
      </c>
      <c r="O1973" s="24">
        <f t="shared" si="46"/>
        <v>35.708849999999998</v>
      </c>
      <c r="Q1973" s="21">
        <f>IFERROR(O1973/LISTAS[[#This Row],[COSTO]]-1,"")</f>
        <v>1.519213946072552</v>
      </c>
      <c r="R1973" t="str">
        <f>+LISTAS[[#This Row],[ID]]</f>
        <v>ESPINAS ELASTICAS2,5 x 16</v>
      </c>
      <c r="T1973" s="29"/>
      <c r="U1973" s="25">
        <f>LISTAS[[#This Row],[COSTO]]+(LISTAS[[#This Row],[COSTO]]*T1973)</f>
        <v>14.1746</v>
      </c>
      <c r="V1973" s="30">
        <f>IF(T1973="",0,U1973/LISTAS[[#This Row],[VENTA NETA]]-1)</f>
        <v>0</v>
      </c>
      <c r="X1973" s="25">
        <v>25.485099999999999</v>
      </c>
      <c r="Y1973" s="31">
        <f>IFERROR(LISTAS[[#This Row],[COSTO]]/X1973-1,"")</f>
        <v>-0.44380834291409488</v>
      </c>
    </row>
    <row r="1974" spans="1:25" x14ac:dyDescent="0.2">
      <c r="A1974" s="6" t="s">
        <v>3129</v>
      </c>
      <c r="B1974" t="s">
        <v>3114</v>
      </c>
      <c r="C1974" t="s">
        <v>3130</v>
      </c>
      <c r="D1974" t="s">
        <v>3131</v>
      </c>
      <c r="E1974" s="2">
        <v>143.31</v>
      </c>
      <c r="F1974" s="6" t="str">
        <f>+_xlfn.XLOOKUP(LISTAS[[#This Row],[ID]],_01_CODIGOS_Y_COSTOS_xlsm[Producto y N°],_01_CODIGOS_Y_COSTOS_xlsm[FABRICA],"",0,1)</f>
        <v>OTIA</v>
      </c>
      <c r="G1974" s="13">
        <f>LISTAS[[#This Row],[Precio]]*(1-0.46)*(1-IF($C$3520="",0,$C$3520))</f>
        <v>58.040549999999996</v>
      </c>
      <c r="H1974" s="1">
        <f>+_xlfn.XLOOKUP(LISTAS[[#This Row],[ID]],_01_CODIGOS_Y_COSTOS_xlsm[Producto y N°],_01_CODIGOS_Y_COSTOS_xlsm[COSTO],0,0,1)</f>
        <v>23.0396</v>
      </c>
      <c r="I1974" s="115">
        <f>+IFERROR(LISTAS[[#This Row],[VENTA NETA]]/LISTAS[[#This Row],[COSTO]]-1,0)</f>
        <v>1.5191648292505078</v>
      </c>
      <c r="J1974" s="33" t="str">
        <f>IFERROR(VLOOKUP(LISTAS[[#This Row],[ID]],_01_CODIGOS_Y_COSTOS_xlsm[[Producto y N°]:[CODIGO]],2,0),"")</f>
        <v>01012.5-26</v>
      </c>
      <c r="M1974" s="22">
        <v>0</v>
      </c>
      <c r="N1974" s="23">
        <f>+LISTAS[[#This Row],[Precio]]+(LISTAS[[#This Row],[Precio]]*M1974)</f>
        <v>143.31</v>
      </c>
      <c r="O1974" s="24">
        <f t="shared" si="46"/>
        <v>58.040549999999996</v>
      </c>
      <c r="Q1974" s="21">
        <f>IFERROR(O1974/LISTAS[[#This Row],[COSTO]]-1,"")</f>
        <v>1.5191648292505078</v>
      </c>
      <c r="R1974" t="str">
        <f>+LISTAS[[#This Row],[ID]]</f>
        <v xml:space="preserve">ESPINAS ELASTICAS2,5 x 26 </v>
      </c>
      <c r="T1974" s="29"/>
      <c r="U1974" s="25">
        <f>LISTAS[[#This Row],[COSTO]]+(LISTAS[[#This Row],[COSTO]]*T1974)</f>
        <v>23.0396</v>
      </c>
      <c r="V1974" s="30">
        <f>IF(T1974="",0,U1974/LISTAS[[#This Row],[VENTA NETA]]-1)</f>
        <v>0</v>
      </c>
      <c r="X1974" s="25">
        <v>28.3217</v>
      </c>
      <c r="Y1974" s="31">
        <f>IFERROR(LISTAS[[#This Row],[COSTO]]/X1974-1,"")</f>
        <v>-0.18650363502190903</v>
      </c>
    </row>
    <row r="1975" spans="1:25" x14ac:dyDescent="0.2">
      <c r="A1975" s="6" t="s">
        <v>3132</v>
      </c>
      <c r="B1975" t="s">
        <v>3114</v>
      </c>
      <c r="C1975" t="s">
        <v>3133</v>
      </c>
      <c r="D1975" t="s">
        <v>3134</v>
      </c>
      <c r="E1975" s="2">
        <v>165.43</v>
      </c>
      <c r="F1975" s="6" t="str">
        <f>+_xlfn.XLOOKUP(LISTAS[[#This Row],[ID]],_01_CODIGOS_Y_COSTOS_xlsm[Producto y N°],_01_CODIGOS_Y_COSTOS_xlsm[FABRICA],"",0,1)</f>
        <v>OTIA</v>
      </c>
      <c r="G1975" s="13">
        <f>LISTAS[[#This Row],[Precio]]*(1-0.46)*(1-IF($C$3520="",0,$C$3520))</f>
        <v>66.999150000000014</v>
      </c>
      <c r="H1975" s="1">
        <f>+_xlfn.XLOOKUP(LISTAS[[#This Row],[ID]],_01_CODIGOS_Y_COSTOS_xlsm[Producto y N°],_01_CODIGOS_Y_COSTOS_xlsm[COSTO],0,0,1)</f>
        <v>26.595099999999999</v>
      </c>
      <c r="I1975" s="115">
        <f>+IFERROR(LISTAS[[#This Row],[VENTA NETA]]/LISTAS[[#This Row],[COSTO]]-1,0)</f>
        <v>1.5192291061135328</v>
      </c>
      <c r="J1975" s="33" t="str">
        <f>IFERROR(VLOOKUP(LISTAS[[#This Row],[ID]],_01_CODIGOS_Y_COSTOS_xlsm[[Producto y N°]:[CODIGO]],2,0),"")</f>
        <v>01012.5-30</v>
      </c>
      <c r="M1975" s="22">
        <v>0</v>
      </c>
      <c r="N1975" s="23">
        <f>+LISTAS[[#This Row],[Precio]]+(LISTAS[[#This Row],[Precio]]*M1975)</f>
        <v>165.43</v>
      </c>
      <c r="O1975" s="24">
        <f t="shared" si="46"/>
        <v>66.999150000000014</v>
      </c>
      <c r="Q1975" s="21">
        <f>IFERROR(O1975/LISTAS[[#This Row],[COSTO]]-1,"")</f>
        <v>1.5192291061135328</v>
      </c>
      <c r="R1975" t="str">
        <f>+LISTAS[[#This Row],[ID]]</f>
        <v>ESPINAS ELASTICAS2,5 x 30</v>
      </c>
      <c r="T1975" s="29"/>
      <c r="U1975" s="25">
        <f>LISTAS[[#This Row],[COSTO]]+(LISTAS[[#This Row],[COSTO]]*T1975)</f>
        <v>26.595099999999999</v>
      </c>
      <c r="V1975" s="30">
        <f>IF(T1975="",0,U1975/LISTAS[[#This Row],[VENTA NETA]]-1)</f>
        <v>0</v>
      </c>
      <c r="X1975" s="25">
        <v>36.820399999999999</v>
      </c>
      <c r="Y1975" s="31">
        <f>IFERROR(LISTAS[[#This Row],[COSTO]]/X1975-1,"")</f>
        <v>-0.27770746651312861</v>
      </c>
    </row>
    <row r="1976" spans="1:25" x14ac:dyDescent="0.2">
      <c r="A1976" s="6" t="s">
        <v>3135</v>
      </c>
      <c r="B1976" t="s">
        <v>3114</v>
      </c>
      <c r="C1976" t="s">
        <v>3136</v>
      </c>
      <c r="D1976" t="s">
        <v>3137</v>
      </c>
      <c r="E1976" s="2">
        <v>94.37</v>
      </c>
      <c r="F1976" s="6" t="str">
        <f>+_xlfn.XLOOKUP(LISTAS[[#This Row],[ID]],_01_CODIGOS_Y_COSTOS_xlsm[Producto y N°],_01_CODIGOS_Y_COSTOS_xlsm[FABRICA],"",0,1)</f>
        <v>OTIA</v>
      </c>
      <c r="G1976" s="13">
        <f>LISTAS[[#This Row],[Precio]]*(1-0.46)*(1-IF($C$3520="",0,$C$3520))</f>
        <v>38.219850000000008</v>
      </c>
      <c r="H1976" s="1">
        <f>+_xlfn.XLOOKUP(LISTAS[[#This Row],[ID]],_01_CODIGOS_Y_COSTOS_xlsm[Producto y N°],_01_CODIGOS_Y_COSTOS_xlsm[COSTO],0,0,1)</f>
        <v>14.005100000000001</v>
      </c>
      <c r="I1976" s="115">
        <f>+IFERROR(LISTAS[[#This Row],[VENTA NETA]]/LISTAS[[#This Row],[COSTO]]-1,0)</f>
        <v>1.7289951517661426</v>
      </c>
      <c r="J1976" s="33" t="str">
        <f>IFERROR(VLOOKUP(LISTAS[[#This Row],[ID]],_01_CODIGOS_Y_COSTOS_xlsm[[Producto y N°]:[CODIGO]],2,0),"")</f>
        <v>01013-14</v>
      </c>
      <c r="M1976" s="22">
        <v>0</v>
      </c>
      <c r="N1976" s="23">
        <f>+LISTAS[[#This Row],[Precio]]+(LISTAS[[#This Row],[Precio]]*M1976)</f>
        <v>94.37</v>
      </c>
      <c r="O1976" s="24">
        <f t="shared" si="46"/>
        <v>38.219850000000008</v>
      </c>
      <c r="Q1976" s="21">
        <f>IFERROR(O1976/LISTAS[[#This Row],[COSTO]]-1,"")</f>
        <v>1.7289951517661426</v>
      </c>
      <c r="R1976" t="str">
        <f>+LISTAS[[#This Row],[ID]]</f>
        <v>ESPINAS ELASTICAS3 x 14</v>
      </c>
      <c r="T1976" s="29"/>
      <c r="U1976" s="25">
        <f>LISTAS[[#This Row],[COSTO]]+(LISTAS[[#This Row],[COSTO]]*T1976)</f>
        <v>14.005100000000001</v>
      </c>
      <c r="V1976" s="30">
        <f>IF(T1976="",0,U1976/LISTAS[[#This Row],[VENTA NETA]]-1)</f>
        <v>0</v>
      </c>
      <c r="X1976" s="25">
        <v>42.476999999999997</v>
      </c>
      <c r="Y1976" s="31">
        <f>IFERROR(LISTAS[[#This Row],[COSTO]]/X1976-1,"")</f>
        <v>-0.67028980389387194</v>
      </c>
    </row>
    <row r="1977" spans="1:25" x14ac:dyDescent="0.2">
      <c r="A1977" s="6" t="s">
        <v>3138</v>
      </c>
      <c r="B1977" t="s">
        <v>3114</v>
      </c>
      <c r="C1977" t="s">
        <v>3139</v>
      </c>
      <c r="D1977" t="s">
        <v>3140</v>
      </c>
      <c r="E1977" s="2">
        <v>121.36</v>
      </c>
      <c r="F1977" s="6" t="str">
        <f>+_xlfn.XLOOKUP(LISTAS[[#This Row],[ID]],_01_CODIGOS_Y_COSTOS_xlsm[Producto y N°],_01_CODIGOS_Y_COSTOS_xlsm[FABRICA],"",0,1)</f>
        <v>OTIA</v>
      </c>
      <c r="G1977" s="13">
        <f>LISTAS[[#This Row],[Precio]]*(1-0.46)*(1-IF($C$3520="",0,$C$3520))</f>
        <v>49.150800000000004</v>
      </c>
      <c r="H1977" s="1">
        <f>+_xlfn.XLOOKUP(LISTAS[[#This Row],[ID]],_01_CODIGOS_Y_COSTOS_xlsm[Producto y N°],_01_CODIGOS_Y_COSTOS_xlsm[COSTO],0,0,1)</f>
        <v>18.0106</v>
      </c>
      <c r="I1977" s="115">
        <f>+IFERROR(LISTAS[[#This Row],[VENTA NETA]]/LISTAS[[#This Row],[COSTO]]-1,0)</f>
        <v>1.7289929263877939</v>
      </c>
      <c r="J1977" s="33" t="str">
        <f>IFERROR(VLOOKUP(LISTAS[[#This Row],[ID]],_01_CODIGOS_Y_COSTOS_xlsm[[Producto y N°]:[CODIGO]],2,0),"")</f>
        <v>01013-18</v>
      </c>
      <c r="M1977" s="22">
        <v>0</v>
      </c>
      <c r="N1977" s="23">
        <f>+LISTAS[[#This Row],[Precio]]+(LISTAS[[#This Row],[Precio]]*M1977)</f>
        <v>121.36</v>
      </c>
      <c r="O1977" s="24">
        <f t="shared" si="46"/>
        <v>49.150800000000004</v>
      </c>
      <c r="Q1977" s="21">
        <f>IFERROR(O1977/LISTAS[[#This Row],[COSTO]]-1,"")</f>
        <v>1.7289929263877939</v>
      </c>
      <c r="R1977" t="str">
        <f>+LISTAS[[#This Row],[ID]]</f>
        <v>ESPINAS ELASTICAS3 x 16</v>
      </c>
      <c r="T1977" s="29"/>
      <c r="U1977" s="25">
        <f>LISTAS[[#This Row],[COSTO]]+(LISTAS[[#This Row],[COSTO]]*T1977)</f>
        <v>18.0106</v>
      </c>
      <c r="V1977" s="30">
        <f>IF(T1977="",0,U1977/LISTAS[[#This Row],[VENTA NETA]]-1)</f>
        <v>0</v>
      </c>
      <c r="X1977" s="25">
        <v>50.986899999999999</v>
      </c>
      <c r="Y1977" s="31">
        <f>IFERROR(LISTAS[[#This Row],[COSTO]]/X1977-1,"")</f>
        <v>-0.64676024625933326</v>
      </c>
    </row>
    <row r="1978" spans="1:25" x14ac:dyDescent="0.2">
      <c r="A1978" s="6" t="s">
        <v>3141</v>
      </c>
      <c r="B1978" t="s">
        <v>3114</v>
      </c>
      <c r="C1978" t="s">
        <v>2802</v>
      </c>
      <c r="D1978" t="s">
        <v>3142</v>
      </c>
      <c r="E1978" s="2">
        <v>134.87</v>
      </c>
      <c r="F1978" s="6" t="str">
        <f>+_xlfn.XLOOKUP(LISTAS[[#This Row],[ID]],_01_CODIGOS_Y_COSTOS_xlsm[Producto y N°],_01_CODIGOS_Y_COSTOS_xlsm[FABRICA],"",0,1)</f>
        <v>OTIA</v>
      </c>
      <c r="G1978" s="13">
        <f>LISTAS[[#This Row],[Precio]]*(1-0.46)*(1-IF($C$3520="",0,$C$3520))</f>
        <v>54.622350000000004</v>
      </c>
      <c r="H1978" s="1">
        <f>+_xlfn.XLOOKUP(LISTAS[[#This Row],[ID]],_01_CODIGOS_Y_COSTOS_xlsm[Producto y N°],_01_CODIGOS_Y_COSTOS_xlsm[COSTO],0,0,1)</f>
        <v>20.0152</v>
      </c>
      <c r="I1978" s="115">
        <f>+IFERROR(LISTAS[[#This Row],[VENTA NETA]]/LISTAS[[#This Row],[COSTO]]-1,0)</f>
        <v>1.7290434269954837</v>
      </c>
      <c r="J1978" s="33" t="str">
        <f>IFERROR(VLOOKUP(LISTAS[[#This Row],[ID]],_01_CODIGOS_Y_COSTOS_xlsm[[Producto y N°]:[CODIGO]],2,0),"")</f>
        <v>01013-20</v>
      </c>
      <c r="M1978" s="22">
        <v>0</v>
      </c>
      <c r="N1978" s="23">
        <f>+LISTAS[[#This Row],[Precio]]+(LISTAS[[#This Row],[Precio]]*M1978)</f>
        <v>134.87</v>
      </c>
      <c r="O1978" s="24">
        <f t="shared" si="46"/>
        <v>54.622350000000004</v>
      </c>
      <c r="Q1978" s="21">
        <f>IFERROR(O1978/LISTAS[[#This Row],[COSTO]]-1,"")</f>
        <v>1.7290434269954837</v>
      </c>
      <c r="R1978" t="str">
        <f>+LISTAS[[#This Row],[ID]]</f>
        <v>ESPINAS ELASTICAS3 x 20</v>
      </c>
      <c r="T1978" s="29"/>
      <c r="U1978" s="25">
        <f>LISTAS[[#This Row],[COSTO]]+(LISTAS[[#This Row],[COSTO]]*T1978)</f>
        <v>20.0152</v>
      </c>
      <c r="V1978" s="30">
        <f>IF(T1978="",0,U1978/LISTAS[[#This Row],[VENTA NETA]]-1)</f>
        <v>0</v>
      </c>
      <c r="X1978" s="25">
        <v>56.6434</v>
      </c>
      <c r="Y1978" s="31">
        <f>IFERROR(LISTAS[[#This Row],[COSTO]]/X1978-1,"")</f>
        <v>-0.64664550503677387</v>
      </c>
    </row>
    <row r="1979" spans="1:25" x14ac:dyDescent="0.2">
      <c r="A1979" s="6" t="s">
        <v>3143</v>
      </c>
      <c r="B1979" t="s">
        <v>3114</v>
      </c>
      <c r="C1979" t="s">
        <v>3144</v>
      </c>
      <c r="D1979" t="s">
        <v>3145</v>
      </c>
      <c r="E1979" s="2">
        <v>175.34</v>
      </c>
      <c r="F1979" s="6" t="str">
        <f>+_xlfn.XLOOKUP(LISTAS[[#This Row],[ID]],_01_CODIGOS_Y_COSTOS_xlsm[Producto y N°],_01_CODIGOS_Y_COSTOS_xlsm[FABRICA],"",0,1)</f>
        <v>OTIA</v>
      </c>
      <c r="G1979" s="13">
        <f>LISTAS[[#This Row],[Precio]]*(1-0.46)*(1-IF($C$3520="",0,$C$3520))</f>
        <v>71.012700000000009</v>
      </c>
      <c r="H1979" s="1">
        <f>+_xlfn.XLOOKUP(LISTAS[[#This Row],[ID]],_01_CODIGOS_Y_COSTOS_xlsm[Producto y N°],_01_CODIGOS_Y_COSTOS_xlsm[COSTO],0,0,1)</f>
        <v>26.0213</v>
      </c>
      <c r="I1979" s="115">
        <f>+IFERROR(LISTAS[[#This Row],[VENTA NETA]]/LISTAS[[#This Row],[COSTO]]-1,0)</f>
        <v>1.7290219935206932</v>
      </c>
      <c r="J1979" s="33" t="str">
        <f>IFERROR(VLOOKUP(LISTAS[[#This Row],[ID]],_01_CODIGOS_Y_COSTOS_xlsm[[Producto y N°]:[CODIGO]],2,0),"")</f>
        <v>01013-26</v>
      </c>
      <c r="M1979" s="22">
        <v>0</v>
      </c>
      <c r="N1979" s="23">
        <f>+LISTAS[[#This Row],[Precio]]+(LISTAS[[#This Row],[Precio]]*M1979)</f>
        <v>175.34</v>
      </c>
      <c r="O1979" s="24">
        <f t="shared" si="46"/>
        <v>71.012700000000009</v>
      </c>
      <c r="Q1979" s="21">
        <f>IFERROR(O1979/LISTAS[[#This Row],[COSTO]]-1,"")</f>
        <v>1.7290219935206932</v>
      </c>
      <c r="R1979" t="str">
        <f>+LISTAS[[#This Row],[ID]]</f>
        <v>ESPINAS ELASTICAS3 x 26</v>
      </c>
      <c r="T1979" s="29"/>
      <c r="U1979" s="25">
        <f>LISTAS[[#This Row],[COSTO]]+(LISTAS[[#This Row],[COSTO]]*T1979)</f>
        <v>26.0213</v>
      </c>
      <c r="V1979" s="30">
        <f>IF(T1979="",0,U1979/LISTAS[[#This Row],[VENTA NETA]]-1)</f>
        <v>0</v>
      </c>
      <c r="X1979" s="25">
        <v>63.729399999999998</v>
      </c>
      <c r="Y1979" s="31">
        <f>IFERROR(LISTAS[[#This Row],[COSTO]]/X1979-1,"")</f>
        <v>-0.59169080518567574</v>
      </c>
    </row>
    <row r="1980" spans="1:25" x14ac:dyDescent="0.2">
      <c r="A1980" s="6" t="s">
        <v>3146</v>
      </c>
      <c r="B1980" t="s">
        <v>3114</v>
      </c>
      <c r="C1980" t="s">
        <v>3147</v>
      </c>
      <c r="D1980" t="s">
        <v>3148</v>
      </c>
      <c r="E1980" s="2">
        <v>202.27</v>
      </c>
      <c r="F1980" s="6" t="str">
        <f>+_xlfn.XLOOKUP(LISTAS[[#This Row],[ID]],_01_CODIGOS_Y_COSTOS_xlsm[Producto y N°],_01_CODIGOS_Y_COSTOS_xlsm[FABRICA],"",0,1)</f>
        <v>OTIA</v>
      </c>
      <c r="G1980" s="13">
        <f>LISTAS[[#This Row],[Precio]]*(1-0.46)*(1-IF($C$3520="",0,$C$3520))</f>
        <v>81.919350000000009</v>
      </c>
      <c r="H1980" s="1">
        <f>+_xlfn.XLOOKUP(LISTAS[[#This Row],[ID]],_01_CODIGOS_Y_COSTOS_xlsm[Producto y N°],_01_CODIGOS_Y_COSTOS_xlsm[COSTO],0,0,1)</f>
        <v>30.018899999999999</v>
      </c>
      <c r="I1980" s="115">
        <f>+IFERROR(LISTAS[[#This Row],[VENTA NETA]]/LISTAS[[#This Row],[COSTO]]-1,0)</f>
        <v>1.7289257767606414</v>
      </c>
      <c r="J1980" s="33" t="str">
        <f>IFERROR(VLOOKUP(LISTAS[[#This Row],[ID]],_01_CODIGOS_Y_COSTOS_xlsm[[Producto y N°]:[CODIGO]],2,0),"")</f>
        <v>01013-30</v>
      </c>
      <c r="M1980" s="22">
        <v>0</v>
      </c>
      <c r="N1980" s="23">
        <f>+LISTAS[[#This Row],[Precio]]+(LISTAS[[#This Row],[Precio]]*M1980)</f>
        <v>202.27</v>
      </c>
      <c r="O1980" s="24">
        <f t="shared" si="46"/>
        <v>81.919350000000009</v>
      </c>
      <c r="Q1980" s="21">
        <f>IFERROR(O1980/LISTAS[[#This Row],[COSTO]]-1,"")</f>
        <v>1.7289257767606414</v>
      </c>
      <c r="R1980" t="str">
        <f>+LISTAS[[#This Row],[ID]]</f>
        <v>ESPINAS ELASTICAS3 x 30</v>
      </c>
      <c r="T1980" s="29"/>
      <c r="U1980" s="25">
        <f>LISTAS[[#This Row],[COSTO]]+(LISTAS[[#This Row],[COSTO]]*T1980)</f>
        <v>30.018899999999999</v>
      </c>
      <c r="V1980" s="30">
        <f>IF(T1980="",0,U1980/LISTAS[[#This Row],[VENTA NETA]]-1)</f>
        <v>0</v>
      </c>
      <c r="X1980" s="25">
        <v>70.426000000000002</v>
      </c>
      <c r="Y1980" s="31">
        <f>IFERROR(LISTAS[[#This Row],[COSTO]]/X1980-1,"")</f>
        <v>-0.57375259137250456</v>
      </c>
    </row>
    <row r="1981" spans="1:25" x14ac:dyDescent="0.2">
      <c r="A1981" s="6" t="s">
        <v>3149</v>
      </c>
      <c r="B1981" t="s">
        <v>3114</v>
      </c>
      <c r="C1981" t="s">
        <v>3150</v>
      </c>
      <c r="D1981" t="s">
        <v>3151</v>
      </c>
      <c r="E1981" s="2">
        <v>242.79</v>
      </c>
      <c r="F1981" s="6" t="str">
        <f>+_xlfn.XLOOKUP(LISTAS[[#This Row],[ID]],_01_CODIGOS_Y_COSTOS_xlsm[Producto y N°],_01_CODIGOS_Y_COSTOS_xlsm[FABRICA],"",0,1)</f>
        <v>OTIA</v>
      </c>
      <c r="G1981" s="13">
        <f>LISTAS[[#This Row],[Precio]]*(1-0.46)*(1-IF($C$3520="",0,$C$3520))</f>
        <v>98.329950000000011</v>
      </c>
      <c r="H1981" s="1">
        <f>+_xlfn.XLOOKUP(LISTAS[[#This Row],[ID]],_01_CODIGOS_Y_COSTOS_xlsm[Producto y N°],_01_CODIGOS_Y_COSTOS_xlsm[COSTO],0,0,1)</f>
        <v>36.032899999999998</v>
      </c>
      <c r="I1981" s="115">
        <f>+IFERROR(LISTAS[[#This Row],[VENTA NETA]]/LISTAS[[#This Row],[COSTO]]-1,0)</f>
        <v>1.7288935944650587</v>
      </c>
      <c r="J1981" s="33" t="str">
        <f>IFERROR(VLOOKUP(LISTAS[[#This Row],[ID]],_01_CODIGOS_Y_COSTOS_xlsm[[Producto y N°]:[CODIGO]],2,0),"")</f>
        <v>01013-36</v>
      </c>
      <c r="M1981" s="22">
        <v>0</v>
      </c>
      <c r="N1981" s="23">
        <f>+LISTAS[[#This Row],[Precio]]+(LISTAS[[#This Row],[Precio]]*M1981)</f>
        <v>242.79</v>
      </c>
      <c r="O1981" s="24">
        <f t="shared" si="46"/>
        <v>98.329950000000011</v>
      </c>
      <c r="Q1981" s="21">
        <f>IFERROR(O1981/LISTAS[[#This Row],[COSTO]]-1,"")</f>
        <v>1.7288935944650587</v>
      </c>
      <c r="R1981" t="str">
        <f>+LISTAS[[#This Row],[ID]]</f>
        <v>ESPINAS ELASTICAS3 x 36</v>
      </c>
      <c r="T1981" s="29"/>
      <c r="U1981" s="25">
        <f>LISTAS[[#This Row],[COSTO]]+(LISTAS[[#This Row],[COSTO]]*T1981)</f>
        <v>36.032899999999998</v>
      </c>
      <c r="V1981" s="30">
        <f>IF(T1981="",0,U1981/LISTAS[[#This Row],[VENTA NETA]]-1)</f>
        <v>0</v>
      </c>
      <c r="X1981" s="25">
        <v>29.4678</v>
      </c>
      <c r="Y1981" s="31">
        <f>IFERROR(LISTAS[[#This Row],[COSTO]]/X1981-1,"")</f>
        <v>0.22278894250673598</v>
      </c>
    </row>
    <row r="1982" spans="1:25" x14ac:dyDescent="0.2">
      <c r="A1982" s="6" t="s">
        <v>3152</v>
      </c>
      <c r="B1982" t="s">
        <v>3114</v>
      </c>
      <c r="C1982" t="s">
        <v>3153</v>
      </c>
      <c r="D1982" t="s">
        <v>3154</v>
      </c>
      <c r="E1982" s="2">
        <v>269.73</v>
      </c>
      <c r="F1982" s="6" t="str">
        <f>+_xlfn.XLOOKUP(LISTAS[[#This Row],[ID]],_01_CODIGOS_Y_COSTOS_xlsm[Producto y N°],_01_CODIGOS_Y_COSTOS_xlsm[FABRICA],"",0,1)</f>
        <v>OTIA</v>
      </c>
      <c r="G1982" s="13">
        <f>LISTAS[[#This Row],[Precio]]*(1-0.46)*(1-IF($C$3520="",0,$C$3520))</f>
        <v>109.24065000000002</v>
      </c>
      <c r="H1982" s="1">
        <f>+_xlfn.XLOOKUP(LISTAS[[#This Row],[ID]],_01_CODIGOS_Y_COSTOS_xlsm[Producto y N°],_01_CODIGOS_Y_COSTOS_xlsm[COSTO],0,0,1)</f>
        <v>40.0304</v>
      </c>
      <c r="I1982" s="115">
        <f>+IFERROR(LISTAS[[#This Row],[VENTA NETA]]/LISTAS[[#This Row],[COSTO]]-1,0)</f>
        <v>1.728942253887046</v>
      </c>
      <c r="J1982" s="33" t="str">
        <f>IFERROR(VLOOKUP(LISTAS[[#This Row],[ID]],_01_CODIGOS_Y_COSTOS_xlsm[[Producto y N°]:[CODIGO]],2,0),"")</f>
        <v>01013-40</v>
      </c>
      <c r="M1982" s="22">
        <v>0</v>
      </c>
      <c r="N1982" s="23">
        <f>+LISTAS[[#This Row],[Precio]]+(LISTAS[[#This Row],[Precio]]*M1982)</f>
        <v>269.73</v>
      </c>
      <c r="O1982" s="24">
        <f t="shared" si="46"/>
        <v>109.24065000000002</v>
      </c>
      <c r="Q1982" s="21">
        <f>IFERROR(O1982/LISTAS[[#This Row],[COSTO]]-1,"")</f>
        <v>1.728942253887046</v>
      </c>
      <c r="R1982" t="str">
        <f>+LISTAS[[#This Row],[ID]]</f>
        <v>ESPINAS ELASTICAS3 x 40</v>
      </c>
      <c r="T1982" s="29"/>
      <c r="U1982" s="25">
        <f>LISTAS[[#This Row],[COSTO]]+(LISTAS[[#This Row],[COSTO]]*T1982)</f>
        <v>40.0304</v>
      </c>
      <c r="V1982" s="30">
        <f>IF(T1982="",0,U1982/LISTAS[[#This Row],[VENTA NETA]]-1)</f>
        <v>0</v>
      </c>
      <c r="X1982" s="25">
        <v>53.5398</v>
      </c>
      <c r="Y1982" s="31">
        <f>IFERROR(LISTAS[[#This Row],[COSTO]]/X1982-1,"")</f>
        <v>-0.25232443901546142</v>
      </c>
    </row>
    <row r="1983" spans="1:25" x14ac:dyDescent="0.2">
      <c r="A1983" s="6" t="s">
        <v>3155</v>
      </c>
      <c r="B1983" t="s">
        <v>3114</v>
      </c>
      <c r="C1983" t="s">
        <v>3156</v>
      </c>
      <c r="D1983" t="s">
        <v>3157</v>
      </c>
      <c r="E1983" s="2">
        <v>303.47000000000003</v>
      </c>
      <c r="F1983" s="6" t="str">
        <f>+_xlfn.XLOOKUP(LISTAS[[#This Row],[ID]],_01_CODIGOS_Y_COSTOS_xlsm[Producto y N°],_01_CODIGOS_Y_COSTOS_xlsm[FABRICA],"",0,1)</f>
        <v>OTIA</v>
      </c>
      <c r="G1983" s="13">
        <f>LISTAS[[#This Row],[Precio]]*(1-0.46)*(1-IF($C$3520="",0,$C$3520))</f>
        <v>122.90535000000001</v>
      </c>
      <c r="H1983" s="1">
        <f>+_xlfn.XLOOKUP(LISTAS[[#This Row],[ID]],_01_CODIGOS_Y_COSTOS_xlsm[Producto y N°],_01_CODIGOS_Y_COSTOS_xlsm[COSTO],0,0,1)</f>
        <v>45.0381</v>
      </c>
      <c r="I1983" s="115">
        <f>+IFERROR(LISTAS[[#This Row],[VENTA NETA]]/LISTAS[[#This Row],[COSTO]]-1,0)</f>
        <v>1.7289195148107939</v>
      </c>
      <c r="J1983" s="33" t="str">
        <f>IFERROR(VLOOKUP(LISTAS[[#This Row],[ID]],_01_CODIGOS_Y_COSTOS_xlsm[[Producto y N°]:[CODIGO]],2,0),"")</f>
        <v>01013-45</v>
      </c>
      <c r="M1983" s="22">
        <v>0</v>
      </c>
      <c r="N1983" s="23">
        <f>+LISTAS[[#This Row],[Precio]]+(LISTAS[[#This Row],[Precio]]*M1983)</f>
        <v>303.47000000000003</v>
      </c>
      <c r="O1983" s="24">
        <f t="shared" si="46"/>
        <v>122.90535000000001</v>
      </c>
      <c r="Q1983" s="21">
        <f>IFERROR(O1983/LISTAS[[#This Row],[COSTO]]-1,"")</f>
        <v>1.7289195148107939</v>
      </c>
      <c r="R1983" t="str">
        <f>+LISTAS[[#This Row],[ID]]</f>
        <v>ESPINAS ELASTICAS3 x 45</v>
      </c>
      <c r="T1983" s="29"/>
      <c r="U1983" s="25">
        <f>LISTAS[[#This Row],[COSTO]]+(LISTAS[[#This Row],[COSTO]]*T1983)</f>
        <v>45.0381</v>
      </c>
      <c r="V1983" s="30">
        <f>IF(T1983="",0,U1983/LISTAS[[#This Row],[VENTA NETA]]-1)</f>
        <v>0</v>
      </c>
      <c r="X1983" s="25">
        <v>71.3994</v>
      </c>
      <c r="Y1983" s="31">
        <f>IFERROR(LISTAS[[#This Row],[COSTO]]/X1983-1,"")</f>
        <v>-0.36920898494945331</v>
      </c>
    </row>
    <row r="1984" spans="1:25" x14ac:dyDescent="0.2">
      <c r="A1984" s="6" t="s">
        <v>3158</v>
      </c>
      <c r="B1984" t="s">
        <v>3114</v>
      </c>
      <c r="C1984" t="s">
        <v>3159</v>
      </c>
      <c r="D1984" t="s">
        <v>3160</v>
      </c>
      <c r="E1984" s="2">
        <v>335.36</v>
      </c>
      <c r="F1984" s="6" t="str">
        <f>+_xlfn.XLOOKUP(LISTAS[[#This Row],[ID]],_01_CODIGOS_Y_COSTOS_xlsm[Producto y N°],_01_CODIGOS_Y_COSTOS_xlsm[FABRICA],"",0,1)</f>
        <v>OTIA</v>
      </c>
      <c r="G1984" s="13">
        <f>LISTAS[[#This Row],[Precio]]*(1-0.46)*(1-IF($C$3520="",0,$C$3520))</f>
        <v>135.82080000000002</v>
      </c>
      <c r="H1984" s="1">
        <f>+_xlfn.XLOOKUP(LISTAS[[#This Row],[ID]],_01_CODIGOS_Y_COSTOS_xlsm[Producto y N°],_01_CODIGOS_Y_COSTOS_xlsm[COSTO],0,0,1)</f>
        <v>49.770699999999998</v>
      </c>
      <c r="I1984" s="115">
        <f>+IFERROR(LISTAS[[#This Row],[VENTA NETA]]/LISTAS[[#This Row],[COSTO]]-1,0)</f>
        <v>1.7289308770019312</v>
      </c>
      <c r="J1984" s="33" t="str">
        <f>IFERROR(VLOOKUP(LISTAS[[#This Row],[ID]],_01_CODIGOS_Y_COSTOS_xlsm[[Producto y N°]:[CODIGO]],2,0),"")</f>
        <v>01013-50</v>
      </c>
      <c r="M1984" s="22">
        <v>0</v>
      </c>
      <c r="N1984" s="23">
        <f>+LISTAS[[#This Row],[Precio]]+(LISTAS[[#This Row],[Precio]]*M1984)</f>
        <v>335.36</v>
      </c>
      <c r="O1984" s="24">
        <f t="shared" si="46"/>
        <v>135.82080000000002</v>
      </c>
      <c r="Q1984" s="21">
        <f>IFERROR(O1984/LISTAS[[#This Row],[COSTO]]-1,"")</f>
        <v>1.7289308770019312</v>
      </c>
      <c r="R1984" t="str">
        <f>+LISTAS[[#This Row],[ID]]</f>
        <v>ESPINAS ELASTICAS3 x 50</v>
      </c>
      <c r="T1984" s="29"/>
      <c r="U1984" s="25">
        <f>LISTAS[[#This Row],[COSTO]]+(LISTAS[[#This Row],[COSTO]]*T1984)</f>
        <v>49.770699999999998</v>
      </c>
      <c r="V1984" s="30">
        <f>IF(T1984="",0,U1984/LISTAS[[#This Row],[VENTA NETA]]-1)</f>
        <v>0</v>
      </c>
      <c r="X1984" s="25">
        <v>89.2423</v>
      </c>
      <c r="Y1984" s="31">
        <f>IFERROR(LISTAS[[#This Row],[COSTO]]/X1984-1,"")</f>
        <v>-0.44229698248476346</v>
      </c>
    </row>
    <row r="1985" spans="1:25" x14ac:dyDescent="0.2">
      <c r="A1985" s="6" t="s">
        <v>3161</v>
      </c>
      <c r="B1985" t="s">
        <v>3114</v>
      </c>
      <c r="C1985" t="s">
        <v>3162</v>
      </c>
      <c r="D1985" t="s">
        <v>3163</v>
      </c>
      <c r="E1985" s="2">
        <v>140.32</v>
      </c>
      <c r="F1985" s="6" t="str">
        <f>+_xlfn.XLOOKUP(LISTAS[[#This Row],[ID]],_01_CODIGOS_Y_COSTOS_xlsm[Producto y N°],_01_CODIGOS_Y_COSTOS_xlsm[FABRICA],"",0,1)</f>
        <v>OTIA</v>
      </c>
      <c r="G1985" s="13">
        <f>LISTAS[[#This Row],[Precio]]*(1-0.46)*(1-IF($C$3520="",0,$C$3520))</f>
        <v>56.829599999999999</v>
      </c>
      <c r="H1985" s="1">
        <f>+_xlfn.XLOOKUP(LISTAS[[#This Row],[ID]],_01_CODIGOS_Y_COSTOS_xlsm[Producto y N°],_01_CODIGOS_Y_COSTOS_xlsm[COSTO],0,0,1)</f>
        <v>23.3401</v>
      </c>
      <c r="I1985" s="115">
        <f>+IFERROR(LISTAS[[#This Row],[VENTA NETA]]/LISTAS[[#This Row],[COSTO]]-1,0)</f>
        <v>1.4348481797421604</v>
      </c>
      <c r="J1985" s="33" t="str">
        <f>IFERROR(VLOOKUP(LISTAS[[#This Row],[ID]],_01_CODIGOS_Y_COSTOS_xlsm[[Producto y N°]:[CODIGO]],2,0),"")</f>
        <v>01013.5-20H</v>
      </c>
      <c r="M1985" s="22">
        <v>0</v>
      </c>
      <c r="N1985" s="23">
        <f>+LISTAS[[#This Row],[Precio]]+(LISTAS[[#This Row],[Precio]]*M1985)</f>
        <v>140.32</v>
      </c>
      <c r="O1985" s="24">
        <f t="shared" si="46"/>
        <v>56.829599999999999</v>
      </c>
      <c r="Q1985" s="21">
        <f>IFERROR(O1985/LISTAS[[#This Row],[COSTO]]-1,"")</f>
        <v>1.4348481797421604</v>
      </c>
      <c r="R1985" t="str">
        <f>+LISTAS[[#This Row],[ID]]</f>
        <v>ESPINAS ELASTICAS3,5 x 20</v>
      </c>
      <c r="T1985" s="29"/>
      <c r="U1985" s="25">
        <f>LISTAS[[#This Row],[COSTO]]+(LISTAS[[#This Row],[COSTO]]*T1985)</f>
        <v>23.3401</v>
      </c>
      <c r="V1985" s="30">
        <f>IF(T1985="",0,U1985/LISTAS[[#This Row],[VENTA NETA]]-1)</f>
        <v>0</v>
      </c>
      <c r="X1985" s="25">
        <v>41.131</v>
      </c>
      <c r="Y1985" s="31">
        <f>IFERROR(LISTAS[[#This Row],[COSTO]]/X1985-1,"")</f>
        <v>-0.43254236463980944</v>
      </c>
    </row>
    <row r="1986" spans="1:25" x14ac:dyDescent="0.2">
      <c r="A1986" s="6" t="s">
        <v>3164</v>
      </c>
      <c r="B1986" t="s">
        <v>3114</v>
      </c>
      <c r="C1986" t="s">
        <v>3165</v>
      </c>
      <c r="D1986" t="s">
        <v>3166</v>
      </c>
      <c r="E1986" s="2">
        <v>254.95</v>
      </c>
      <c r="F1986" s="6" t="str">
        <f>+_xlfn.XLOOKUP(LISTAS[[#This Row],[ID]],_01_CODIGOS_Y_COSTOS_xlsm[Producto y N°],_01_CODIGOS_Y_COSTOS_xlsm[FABRICA],"",0,1)</f>
        <v>OTIA</v>
      </c>
      <c r="G1986" s="13">
        <f>LISTAS[[#This Row],[Precio]]*(1-0.46)*(1-IF($C$3520="",0,$C$3520))</f>
        <v>103.25475</v>
      </c>
      <c r="H1986" s="1">
        <f>+_xlfn.XLOOKUP(LISTAS[[#This Row],[ID]],_01_CODIGOS_Y_COSTOS_xlsm[Producto y N°],_01_CODIGOS_Y_COSTOS_xlsm[COSTO],0,0,1)</f>
        <v>38.061300000000003</v>
      </c>
      <c r="I1986" s="115">
        <f>+IFERROR(LISTAS[[#This Row],[VENTA NETA]]/LISTAS[[#This Row],[COSTO]]-1,0)</f>
        <v>1.7128540013084153</v>
      </c>
      <c r="J1986" s="33" t="str">
        <f>IFERROR(VLOOKUP(LISTAS[[#This Row],[ID]],_01_CODIGOS_Y_COSTOS_xlsm[[Producto y N°]:[CODIGO]],2,0),"")</f>
        <v>01013.5-30</v>
      </c>
      <c r="M1986" s="22">
        <v>0</v>
      </c>
      <c r="N1986" s="23">
        <f>+LISTAS[[#This Row],[Precio]]+(LISTAS[[#This Row],[Precio]]*M1986)</f>
        <v>254.95</v>
      </c>
      <c r="O1986" s="24">
        <f t="shared" si="46"/>
        <v>103.25475</v>
      </c>
      <c r="Q1986" s="21">
        <f>IFERROR(O1986/LISTAS[[#This Row],[COSTO]]-1,"")</f>
        <v>1.7128540013084153</v>
      </c>
      <c r="R1986" t="str">
        <f>+LISTAS[[#This Row],[ID]]</f>
        <v>ESPINAS ELASTICAS3,5 x 30</v>
      </c>
      <c r="T1986" s="29"/>
      <c r="U1986" s="25">
        <f>LISTAS[[#This Row],[COSTO]]+(LISTAS[[#This Row],[COSTO]]*T1986)</f>
        <v>38.061300000000003</v>
      </c>
      <c r="V1986" s="30">
        <f>IF(T1986="",0,U1986/LISTAS[[#This Row],[VENTA NETA]]-1)</f>
        <v>0</v>
      </c>
      <c r="X1986" s="25">
        <v>53.4619</v>
      </c>
      <c r="Y1986" s="31">
        <f>IFERROR(LISTAS[[#This Row],[COSTO]]/X1986-1,"")</f>
        <v>-0.28806682890058144</v>
      </c>
    </row>
    <row r="1987" spans="1:25" x14ac:dyDescent="0.2">
      <c r="A1987" s="6" t="s">
        <v>3167</v>
      </c>
      <c r="B1987" t="s">
        <v>3114</v>
      </c>
      <c r="C1987" t="s">
        <v>3168</v>
      </c>
      <c r="D1987" t="s">
        <v>3169</v>
      </c>
      <c r="E1987" s="2">
        <v>340</v>
      </c>
      <c r="F1987" s="6" t="str">
        <f>+_xlfn.XLOOKUP(LISTAS[[#This Row],[ID]],_01_CODIGOS_Y_COSTOS_xlsm[Producto y N°],_01_CODIGOS_Y_COSTOS_xlsm[FABRICA],"",0,1)</f>
        <v>OTIA</v>
      </c>
      <c r="G1987" s="13">
        <f>LISTAS[[#This Row],[Precio]]*(1-0.46)*(1-IF($C$3520="",0,$C$3520))</f>
        <v>137.70000000000002</v>
      </c>
      <c r="H1987" s="1">
        <f>+_xlfn.XLOOKUP(LISTAS[[#This Row],[ID]],_01_CODIGOS_Y_COSTOS_xlsm[Producto y N°],_01_CODIGOS_Y_COSTOS_xlsm[COSTO],0,0,1)</f>
        <v>50.757599999999996</v>
      </c>
      <c r="I1987" s="115">
        <f>+IFERROR(LISTAS[[#This Row],[VENTA NETA]]/LISTAS[[#This Row],[COSTO]]-1,0)</f>
        <v>1.7128942266773848</v>
      </c>
      <c r="J1987" s="33" t="str">
        <f>IFERROR(VLOOKUP(LISTAS[[#This Row],[ID]],_01_CODIGOS_Y_COSTOS_xlsm[[Producto y N°]:[CODIGO]],2,0),"")</f>
        <v>01013.5-40</v>
      </c>
      <c r="M1987" s="22">
        <v>0</v>
      </c>
      <c r="N1987" s="23">
        <f>+LISTAS[[#This Row],[Precio]]+(LISTAS[[#This Row],[Precio]]*M1987)</f>
        <v>340</v>
      </c>
      <c r="O1987" s="24">
        <f t="shared" si="46"/>
        <v>137.70000000000002</v>
      </c>
      <c r="Q1987" s="21">
        <f>IFERROR(O1987/LISTAS[[#This Row],[COSTO]]-1,"")</f>
        <v>1.7128942266773848</v>
      </c>
      <c r="R1987" t="str">
        <f>+LISTAS[[#This Row],[ID]]</f>
        <v>ESPINAS ELASTICAS3,5 x 40</v>
      </c>
      <c r="T1987" s="29"/>
      <c r="U1987" s="25">
        <f>LISTAS[[#This Row],[COSTO]]+(LISTAS[[#This Row],[COSTO]]*T1987)</f>
        <v>50.757599999999996</v>
      </c>
      <c r="V1987" s="30">
        <f>IF(T1987="",0,U1987/LISTAS[[#This Row],[VENTA NETA]]-1)</f>
        <v>0</v>
      </c>
      <c r="X1987" s="25">
        <v>61.6937</v>
      </c>
      <c r="Y1987" s="31">
        <f>IFERROR(LISTAS[[#This Row],[COSTO]]/X1987-1,"")</f>
        <v>-0.17726445325859863</v>
      </c>
    </row>
    <row r="1988" spans="1:25" x14ac:dyDescent="0.2">
      <c r="A1988" s="6" t="s">
        <v>3170</v>
      </c>
      <c r="B1988" t="s">
        <v>3114</v>
      </c>
      <c r="C1988" t="s">
        <v>3171</v>
      </c>
      <c r="D1988" t="s">
        <v>3172</v>
      </c>
      <c r="E1988" s="2">
        <v>424.96</v>
      </c>
      <c r="F1988" s="6" t="str">
        <f>+_xlfn.XLOOKUP(LISTAS[[#This Row],[ID]],_01_CODIGOS_Y_COSTOS_xlsm[Producto y N°],_01_CODIGOS_Y_COSTOS_xlsm[FABRICA],"",0,1)</f>
        <v>OTIA</v>
      </c>
      <c r="G1988" s="13">
        <f>LISTAS[[#This Row],[Precio]]*(1-0.46)*(1-IF($C$3520="",0,$C$3520))</f>
        <v>172.1088</v>
      </c>
      <c r="H1988" s="1">
        <f>+_xlfn.XLOOKUP(LISTAS[[#This Row],[ID]],_01_CODIGOS_Y_COSTOS_xlsm[Producto y N°],_01_CODIGOS_Y_COSTOS_xlsm[COSTO],0,0,1)</f>
        <v>63.444800000000001</v>
      </c>
      <c r="I1988" s="115">
        <f>+IFERROR(LISTAS[[#This Row],[VENTA NETA]]/LISTAS[[#This Row],[COSTO]]-1,0)</f>
        <v>1.7127329584142434</v>
      </c>
      <c r="J1988" s="33" t="str">
        <f>IFERROR(VLOOKUP(LISTAS[[#This Row],[ID]],_01_CODIGOS_Y_COSTOS_xlsm[[Producto y N°]:[CODIGO]],2,0),"")</f>
        <v>01013.5-50</v>
      </c>
      <c r="M1988" s="22">
        <v>0</v>
      </c>
      <c r="N1988" s="23">
        <f>+LISTAS[[#This Row],[Precio]]+(LISTAS[[#This Row],[Precio]]*M1988)</f>
        <v>424.96</v>
      </c>
      <c r="O1988" s="24">
        <f t="shared" si="46"/>
        <v>172.1088</v>
      </c>
      <c r="Q1988" s="21">
        <f>IFERROR(O1988/LISTAS[[#This Row],[COSTO]]-1,"")</f>
        <v>1.7127329584142434</v>
      </c>
      <c r="R1988" t="str">
        <f>+LISTAS[[#This Row],[ID]]</f>
        <v>ESPINAS ELASTICAS3,5 x 50</v>
      </c>
      <c r="T1988" s="29"/>
      <c r="U1988" s="25">
        <f>LISTAS[[#This Row],[COSTO]]+(LISTAS[[#This Row],[COSTO]]*T1988)</f>
        <v>63.444800000000001</v>
      </c>
      <c r="V1988" s="30">
        <f>IF(T1988="",0,U1988/LISTAS[[#This Row],[VENTA NETA]]-1)</f>
        <v>0</v>
      </c>
      <c r="X1988" s="25">
        <v>82.262</v>
      </c>
      <c r="Y1988" s="31">
        <f>IFERROR(LISTAS[[#This Row],[COSTO]]/X1988-1,"")</f>
        <v>-0.22874717366463249</v>
      </c>
    </row>
    <row r="1989" spans="1:25" x14ac:dyDescent="0.2">
      <c r="A1989" s="6" t="s">
        <v>3173</v>
      </c>
      <c r="B1989" t="s">
        <v>3114</v>
      </c>
      <c r="C1989" t="s">
        <v>3174</v>
      </c>
      <c r="D1989" t="s">
        <v>3175</v>
      </c>
      <c r="E1989" s="2">
        <v>195.86</v>
      </c>
      <c r="F1989" s="6" t="str">
        <f>+_xlfn.XLOOKUP(LISTAS[[#This Row],[ID]],_01_CODIGOS_Y_COSTOS_xlsm[Producto y N°],_01_CODIGOS_Y_COSTOS_xlsm[FABRICA],"",0,1)</f>
        <v>OTIA</v>
      </c>
      <c r="G1989" s="13">
        <f>LISTAS[[#This Row],[Precio]]*(1-0.46)*(1-IF($C$3520="",0,$C$3520))</f>
        <v>79.323300000000003</v>
      </c>
      <c r="H1989" s="1">
        <f>+_xlfn.XLOOKUP(LISTAS[[#This Row],[ID]],_01_CODIGOS_Y_COSTOS_xlsm[Producto y N°],_01_CODIGOS_Y_COSTOS_xlsm[COSTO],0,0,1)</f>
        <v>29.077500000000001</v>
      </c>
      <c r="I1989" s="115">
        <f>+IFERROR(LISTAS[[#This Row],[VENTA NETA]]/LISTAS[[#This Row],[COSTO]]-1,0)</f>
        <v>1.7279958730977563</v>
      </c>
      <c r="J1989" s="33" t="str">
        <f>IFERROR(VLOOKUP(LISTAS[[#This Row],[ID]],_01_CODIGOS_Y_COSTOS_xlsm[[Producto y N°]:[CODIGO]],2,0),"")</f>
        <v>01014-20</v>
      </c>
      <c r="M1989" s="22">
        <v>0</v>
      </c>
      <c r="N1989" s="23">
        <f>+LISTAS[[#This Row],[Precio]]+(LISTAS[[#This Row],[Precio]]*M1989)</f>
        <v>195.86</v>
      </c>
      <c r="O1989" s="24">
        <f t="shared" si="46"/>
        <v>79.323300000000003</v>
      </c>
      <c r="Q1989" s="21">
        <f>IFERROR(O1989/LISTAS[[#This Row],[COSTO]]-1,"")</f>
        <v>1.7279958730977563</v>
      </c>
      <c r="R1989" t="str">
        <f>+LISTAS[[#This Row],[ID]]</f>
        <v>ESPINAS ELASTICAS4 x 20</v>
      </c>
      <c r="T1989" s="29"/>
      <c r="U1989" s="25">
        <f>LISTAS[[#This Row],[COSTO]]+(LISTAS[[#This Row],[COSTO]]*T1989)</f>
        <v>29.077500000000001</v>
      </c>
      <c r="V1989" s="30">
        <f>IF(T1989="",0,U1989/LISTAS[[#This Row],[VENTA NETA]]-1)</f>
        <v>0</v>
      </c>
      <c r="X1989" s="25">
        <v>102.82470000000001</v>
      </c>
      <c r="Y1989" s="31">
        <f>IFERROR(LISTAS[[#This Row],[COSTO]]/X1989-1,"")</f>
        <v>-0.71721288756495283</v>
      </c>
    </row>
    <row r="1990" spans="1:25" x14ac:dyDescent="0.2">
      <c r="A1990" s="6" t="s">
        <v>3176</v>
      </c>
      <c r="B1990" t="s">
        <v>3114</v>
      </c>
      <c r="C1990" t="s">
        <v>3177</v>
      </c>
      <c r="D1990" t="s">
        <v>3178</v>
      </c>
      <c r="E1990" s="2">
        <v>254.58</v>
      </c>
      <c r="F1990" s="6" t="str">
        <f>+_xlfn.XLOOKUP(LISTAS[[#This Row],[ID]],_01_CODIGOS_Y_COSTOS_xlsm[Producto y N°],_01_CODIGOS_Y_COSTOS_xlsm[FABRICA],"",0,1)</f>
        <v>OTIA</v>
      </c>
      <c r="G1990" s="13">
        <f>LISTAS[[#This Row],[Precio]]*(1-0.46)*(1-IF($C$3520="",0,$C$3520))</f>
        <v>103.10490000000001</v>
      </c>
      <c r="H1990" s="1">
        <f>+_xlfn.XLOOKUP(LISTAS[[#This Row],[ID]],_01_CODIGOS_Y_COSTOS_xlsm[Producto y N°],_01_CODIGOS_Y_COSTOS_xlsm[COSTO],0,0,1)</f>
        <v>37.791400000000003</v>
      </c>
      <c r="I1990" s="115">
        <f>+IFERROR(LISTAS[[#This Row],[VENTA NETA]]/LISTAS[[#This Row],[COSTO]]-1,0)</f>
        <v>1.7282635731939013</v>
      </c>
      <c r="J1990" s="33" t="str">
        <f>IFERROR(VLOOKUP(LISTAS[[#This Row],[ID]],_01_CODIGOS_Y_COSTOS_xlsm[[Producto y N°]:[CODIGO]],2,0),"")</f>
        <v>01014-26</v>
      </c>
      <c r="M1990" s="22">
        <v>0</v>
      </c>
      <c r="N1990" s="23">
        <f>+LISTAS[[#This Row],[Precio]]+(LISTAS[[#This Row],[Precio]]*M1990)</f>
        <v>254.58</v>
      </c>
      <c r="O1990" s="24">
        <f t="shared" si="46"/>
        <v>103.10490000000001</v>
      </c>
      <c r="Q1990" s="21">
        <f>IFERROR(O1990/LISTAS[[#This Row],[COSTO]]-1,"")</f>
        <v>1.7282635731939013</v>
      </c>
      <c r="R1990" t="str">
        <f>+LISTAS[[#This Row],[ID]]</f>
        <v>ESPINAS ELASTICAS4 x 26</v>
      </c>
      <c r="T1990" s="29"/>
      <c r="U1990" s="25">
        <f>LISTAS[[#This Row],[COSTO]]+(LISTAS[[#This Row],[COSTO]]*T1990)</f>
        <v>37.791400000000003</v>
      </c>
      <c r="V1990" s="30">
        <f>IF(T1990="",0,U1990/LISTAS[[#This Row],[VENTA NETA]]-1)</f>
        <v>0</v>
      </c>
      <c r="X1990" s="25">
        <v>57.789900000000003</v>
      </c>
      <c r="Y1990" s="31">
        <f>IFERROR(LISTAS[[#This Row],[COSTO]]/X1990-1,"")</f>
        <v>-0.34605527955577009</v>
      </c>
    </row>
    <row r="1991" spans="1:25" x14ac:dyDescent="0.2">
      <c r="A1991" s="6" t="s">
        <v>3179</v>
      </c>
      <c r="B1991" t="s">
        <v>3114</v>
      </c>
      <c r="C1991" t="s">
        <v>3180</v>
      </c>
      <c r="D1991" t="s">
        <v>3181</v>
      </c>
      <c r="E1991" s="2">
        <v>293.77999999999997</v>
      </c>
      <c r="F1991" s="6" t="str">
        <f>+_xlfn.XLOOKUP(LISTAS[[#This Row],[ID]],_01_CODIGOS_Y_COSTOS_xlsm[Producto y N°],_01_CODIGOS_Y_COSTOS_xlsm[FABRICA],"",0,1)</f>
        <v>OTIA</v>
      </c>
      <c r="G1991" s="13">
        <f>LISTAS[[#This Row],[Precio]]*(1-0.46)*(1-IF($C$3520="",0,$C$3520))</f>
        <v>118.98089999999999</v>
      </c>
      <c r="H1991" s="1">
        <f>+_xlfn.XLOOKUP(LISTAS[[#This Row],[ID]],_01_CODIGOS_Y_COSTOS_xlsm[Producto y N°],_01_CODIGOS_Y_COSTOS_xlsm[COSTO],0,0,1)</f>
        <v>43.611499999999999</v>
      </c>
      <c r="I1991" s="115">
        <f>+IFERROR(LISTAS[[#This Row],[VENTA NETA]]/LISTAS[[#This Row],[COSTO]]-1,0)</f>
        <v>1.7282001306994714</v>
      </c>
      <c r="J1991" s="33" t="str">
        <f>IFERROR(VLOOKUP(LISTAS[[#This Row],[ID]],_01_CODIGOS_Y_COSTOS_xlsm[[Producto y N°]:[CODIGO]],2,0),"")</f>
        <v>01014-30</v>
      </c>
      <c r="M1991" s="22">
        <v>0</v>
      </c>
      <c r="N1991" s="23">
        <f>+LISTAS[[#This Row],[Precio]]+(LISTAS[[#This Row],[Precio]]*M1991)</f>
        <v>293.77999999999997</v>
      </c>
      <c r="O1991" s="24">
        <f t="shared" si="46"/>
        <v>118.98089999999999</v>
      </c>
      <c r="Q1991" s="21">
        <f>IFERROR(O1991/LISTAS[[#This Row],[COSTO]]-1,"")</f>
        <v>1.7282001306994714</v>
      </c>
      <c r="R1991" t="str">
        <f>+LISTAS[[#This Row],[ID]]</f>
        <v>ESPINAS ELASTICAS4 x 30</v>
      </c>
      <c r="T1991" s="29"/>
      <c r="U1991" s="25">
        <f>LISTAS[[#This Row],[COSTO]]+(LISTAS[[#This Row],[COSTO]]*T1991)</f>
        <v>43.611499999999999</v>
      </c>
      <c r="V1991" s="30">
        <f>IF(T1991="",0,U1991/LISTAS[[#This Row],[VENTA NETA]]-1)</f>
        <v>0</v>
      </c>
      <c r="X1991" s="25">
        <v>74.589299999999994</v>
      </c>
      <c r="Y1991" s="31">
        <f>IFERROR(LISTAS[[#This Row],[COSTO]]/X1991-1,"")</f>
        <v>-0.41531157954291031</v>
      </c>
    </row>
    <row r="1992" spans="1:25" x14ac:dyDescent="0.2">
      <c r="A1992" s="6" t="s">
        <v>3182</v>
      </c>
      <c r="B1992" t="s">
        <v>3114</v>
      </c>
      <c r="C1992" t="s">
        <v>3183</v>
      </c>
      <c r="D1992" t="s">
        <v>3184</v>
      </c>
      <c r="E1992" s="2">
        <v>391.72</v>
      </c>
      <c r="F1992" s="6" t="str">
        <f>+_xlfn.XLOOKUP(LISTAS[[#This Row],[ID]],_01_CODIGOS_Y_COSTOS_xlsm[Producto y N°],_01_CODIGOS_Y_COSTOS_xlsm[FABRICA],"",0,1)</f>
        <v>OTIA</v>
      </c>
      <c r="G1992" s="13">
        <f>LISTAS[[#This Row],[Precio]]*(1-0.46)*(1-IF($C$3520="",0,$C$3520))</f>
        <v>158.64660000000001</v>
      </c>
      <c r="H1992" s="1">
        <f>+_xlfn.XLOOKUP(LISTAS[[#This Row],[ID]],_01_CODIGOS_Y_COSTOS_xlsm[Producto y N°],_01_CODIGOS_Y_COSTOS_xlsm[COSTO],0,0,1)</f>
        <v>53.239699999999999</v>
      </c>
      <c r="I1992" s="115">
        <f>+IFERROR(LISTAS[[#This Row],[VENTA NETA]]/LISTAS[[#This Row],[COSTO]]-1,0)</f>
        <v>1.9798552583880076</v>
      </c>
      <c r="J1992" s="33" t="str">
        <f>IFERROR(VLOOKUP(LISTAS[[#This Row],[ID]],_01_CODIGOS_Y_COSTOS_xlsm[[Producto y N°]:[CODIGO]],2,0),"")</f>
        <v>01014-40H</v>
      </c>
      <c r="M1992" s="22">
        <v>0</v>
      </c>
      <c r="N1992" s="23">
        <f>+LISTAS[[#This Row],[Precio]]+(LISTAS[[#This Row],[Precio]]*M1992)</f>
        <v>391.72</v>
      </c>
      <c r="O1992" s="24">
        <f t="shared" si="46"/>
        <v>158.64660000000001</v>
      </c>
      <c r="Q1992" s="21">
        <f>IFERROR(O1992/LISTAS[[#This Row],[COSTO]]-1,"")</f>
        <v>1.9798552583880076</v>
      </c>
      <c r="R1992" t="str">
        <f>+LISTAS[[#This Row],[ID]]</f>
        <v>ESPINAS ELASTICAS4 x 40</v>
      </c>
      <c r="T1992" s="29"/>
      <c r="U1992" s="25">
        <f>LISTAS[[#This Row],[COSTO]]+(LISTAS[[#This Row],[COSTO]]*T1992)</f>
        <v>53.239699999999999</v>
      </c>
      <c r="V1992" s="30">
        <f>IF(T1992="",0,U1992/LISTAS[[#This Row],[VENTA NETA]]-1)</f>
        <v>0</v>
      </c>
      <c r="X1992" s="25">
        <v>94.032600000000002</v>
      </c>
      <c r="Y1992" s="31">
        <f>IFERROR(LISTAS[[#This Row],[COSTO]]/X1992-1,"")</f>
        <v>-0.43381656999806451</v>
      </c>
    </row>
    <row r="1993" spans="1:25" x14ac:dyDescent="0.2">
      <c r="A1993" s="6" t="s">
        <v>3185</v>
      </c>
      <c r="B1993" t="s">
        <v>3114</v>
      </c>
      <c r="C1993" t="s">
        <v>3186</v>
      </c>
      <c r="D1993" t="s">
        <v>3187</v>
      </c>
      <c r="E1993" s="2">
        <v>489.64</v>
      </c>
      <c r="F1993" s="6" t="str">
        <f>+_xlfn.XLOOKUP(LISTAS[[#This Row],[ID]],_01_CODIGOS_Y_COSTOS_xlsm[Producto y N°],_01_CODIGOS_Y_COSTOS_xlsm[FABRICA],"",0,1)</f>
        <v>OTIA</v>
      </c>
      <c r="G1993" s="13">
        <f>LISTAS[[#This Row],[Precio]]*(1-0.46)*(1-IF($C$3520="",0,$C$3520))</f>
        <v>198.30419999999998</v>
      </c>
      <c r="H1993" s="1">
        <f>+_xlfn.XLOOKUP(LISTAS[[#This Row],[ID]],_01_CODIGOS_Y_COSTOS_xlsm[Producto y N°],_01_CODIGOS_Y_COSTOS_xlsm[COSTO],0,0,1)</f>
        <v>72.689099999999996</v>
      </c>
      <c r="I1993" s="115">
        <f>+IFERROR(LISTAS[[#This Row],[VENTA NETA]]/LISTAS[[#This Row],[COSTO]]-1,0)</f>
        <v>1.7281146691869895</v>
      </c>
      <c r="J1993" s="33" t="str">
        <f>IFERROR(VLOOKUP(LISTAS[[#This Row],[ID]],_01_CODIGOS_Y_COSTOS_xlsm[[Producto y N°]:[CODIGO]],2,0),"")</f>
        <v>01014-50</v>
      </c>
      <c r="M1993" s="22">
        <v>0</v>
      </c>
      <c r="N1993" s="23">
        <f>+LISTAS[[#This Row],[Precio]]+(LISTAS[[#This Row],[Precio]]*M1993)</f>
        <v>489.64</v>
      </c>
      <c r="O1993" s="24">
        <f t="shared" si="46"/>
        <v>198.30419999999998</v>
      </c>
      <c r="Q1993" s="21">
        <f>IFERROR(O1993/LISTAS[[#This Row],[COSTO]]-1,"")</f>
        <v>1.7281146691869895</v>
      </c>
      <c r="R1993" t="str">
        <f>+LISTAS[[#This Row],[ID]]</f>
        <v>ESPINAS ELASTICAS4 x 50</v>
      </c>
      <c r="T1993" s="29"/>
      <c r="U1993" s="25">
        <f>LISTAS[[#This Row],[COSTO]]+(LISTAS[[#This Row],[COSTO]]*T1993)</f>
        <v>72.689099999999996</v>
      </c>
      <c r="V1993" s="30">
        <f>IF(T1993="",0,U1993/LISTAS[[#This Row],[VENTA NETA]]-1)</f>
        <v>0</v>
      </c>
      <c r="X1993" s="25">
        <v>117.5407</v>
      </c>
      <c r="Y1993" s="31">
        <f>IFERROR(LISTAS[[#This Row],[COSTO]]/X1993-1,"")</f>
        <v>-0.38158357062702541</v>
      </c>
    </row>
    <row r="1994" spans="1:25" x14ac:dyDescent="0.2">
      <c r="A1994" s="6" t="s">
        <v>3188</v>
      </c>
      <c r="B1994" t="s">
        <v>3114</v>
      </c>
      <c r="C1994" t="s">
        <v>3189</v>
      </c>
      <c r="D1994" t="s">
        <v>3190</v>
      </c>
      <c r="E1994" s="2">
        <v>275.19</v>
      </c>
      <c r="F1994" s="6" t="str">
        <f>+_xlfn.XLOOKUP(LISTAS[[#This Row],[ID]],_01_CODIGOS_Y_COSTOS_xlsm[Producto y N°],_01_CODIGOS_Y_COSTOS_xlsm[FABRICA],"",0,1)</f>
        <v>OTIA</v>
      </c>
      <c r="G1994" s="13">
        <f>LISTAS[[#This Row],[Precio]]*(1-0.46)*(1-IF($C$3520="",0,$C$3520))</f>
        <v>111.45195</v>
      </c>
      <c r="H1994" s="1">
        <f>+_xlfn.XLOOKUP(LISTAS[[#This Row],[ID]],_01_CODIGOS_Y_COSTOS_xlsm[Producto y N°],_01_CODIGOS_Y_COSTOS_xlsm[COSTO],0,0,1)</f>
        <v>36.8538</v>
      </c>
      <c r="I1994" s="115">
        <f>+IFERROR(LISTAS[[#This Row],[VENTA NETA]]/LISTAS[[#This Row],[COSTO]]-1,0)</f>
        <v>2.0241644009572961</v>
      </c>
      <c r="J1994" s="33" t="str">
        <f>IFERROR(VLOOKUP(LISTAS[[#This Row],[ID]],_01_CODIGOS_Y_COSTOS_xlsm[[Producto y N°]:[CODIGO]],2,0),"")</f>
        <v>01014.5-20</v>
      </c>
      <c r="M1994" s="22">
        <v>0</v>
      </c>
      <c r="N1994" s="23">
        <f>+LISTAS[[#This Row],[Precio]]+(LISTAS[[#This Row],[Precio]]*M1994)</f>
        <v>275.19</v>
      </c>
      <c r="O1994" s="24">
        <f t="shared" si="46"/>
        <v>111.45195</v>
      </c>
      <c r="Q1994" s="21">
        <f>IFERROR(O1994/LISTAS[[#This Row],[COSTO]]-1,"")</f>
        <v>2.0241644009572961</v>
      </c>
      <c r="R1994" t="str">
        <f>+LISTAS[[#This Row],[ID]]</f>
        <v>ESPINAS ELASTICAS4,5 x 20</v>
      </c>
      <c r="T1994" s="29"/>
      <c r="U1994" s="25">
        <f>LISTAS[[#This Row],[COSTO]]+(LISTAS[[#This Row],[COSTO]]*T1994)</f>
        <v>36.8538</v>
      </c>
      <c r="V1994" s="30">
        <f>IF(T1994="",0,U1994/LISTAS[[#This Row],[VENTA NETA]]-1)</f>
        <v>0</v>
      </c>
      <c r="X1994" s="25">
        <v>64.013999999999996</v>
      </c>
      <c r="Y1994" s="31">
        <f>IFERROR(LISTAS[[#This Row],[COSTO]]/X1994-1,"")</f>
        <v>-0.42428531258787139</v>
      </c>
    </row>
    <row r="1995" spans="1:25" x14ac:dyDescent="0.2">
      <c r="A1995" s="6" t="s">
        <v>3191</v>
      </c>
      <c r="B1995" t="s">
        <v>3114</v>
      </c>
      <c r="C1995" t="s">
        <v>3192</v>
      </c>
      <c r="D1995" t="s">
        <v>3193</v>
      </c>
      <c r="E1995" s="2">
        <v>355.19</v>
      </c>
      <c r="F1995" s="6" t="str">
        <f>+_xlfn.XLOOKUP(LISTAS[[#This Row],[ID]],_01_CODIGOS_Y_COSTOS_xlsm[Producto y N°],_01_CODIGOS_Y_COSTOS_xlsm[FABRICA],"",0,1)</f>
        <v>OTIA</v>
      </c>
      <c r="G1995" s="13">
        <f>LISTAS[[#This Row],[Precio]]*(1-0.46)*(1-IF($C$3520="",0,$C$3520))</f>
        <v>143.85195000000002</v>
      </c>
      <c r="H1995" s="1">
        <f>+_xlfn.XLOOKUP(LISTAS[[#This Row],[ID]],_01_CODIGOS_Y_COSTOS_xlsm[Producto y N°],_01_CODIGOS_Y_COSTOS_xlsm[COSTO],0,0,1)</f>
        <v>55.227600000000002</v>
      </c>
      <c r="I1995" s="115">
        <f>+IFERROR(LISTAS[[#This Row],[VENTA NETA]]/LISTAS[[#This Row],[COSTO]]-1,0)</f>
        <v>1.6047112313408514</v>
      </c>
      <c r="J1995" s="33" t="str">
        <f>IFERROR(VLOOKUP(LISTAS[[#This Row],[ID]],_01_CODIGOS_Y_COSTOS_xlsm[[Producto y N°]:[CODIGO]],2,0),"")</f>
        <v>01014.5-30</v>
      </c>
      <c r="M1995" s="22">
        <v>0</v>
      </c>
      <c r="N1995" s="23">
        <f>+LISTAS[[#This Row],[Precio]]+(LISTAS[[#This Row],[Precio]]*M1995)</f>
        <v>355.19</v>
      </c>
      <c r="O1995" s="24">
        <f t="shared" si="46"/>
        <v>143.85195000000002</v>
      </c>
      <c r="Q1995" s="21">
        <f>IFERROR(O1995/LISTAS[[#This Row],[COSTO]]-1,"")</f>
        <v>1.6047112313408514</v>
      </c>
      <c r="R1995" t="str">
        <f>+LISTAS[[#This Row],[ID]]</f>
        <v>ESPINAS ELASTICAS4,5 x 30</v>
      </c>
      <c r="T1995" s="29"/>
      <c r="U1995" s="25">
        <f>LISTAS[[#This Row],[COSTO]]+(LISTAS[[#This Row],[COSTO]]*T1995)</f>
        <v>55.227600000000002</v>
      </c>
      <c r="V1995" s="30">
        <f>IF(T1995="",0,U1995/LISTAS[[#This Row],[VENTA NETA]]-1)</f>
        <v>0</v>
      </c>
      <c r="X1995" s="25">
        <v>80.014700000000005</v>
      </c>
      <c r="Y1995" s="31">
        <f>IFERROR(LISTAS[[#This Row],[COSTO]]/X1995-1,"")</f>
        <v>-0.30978182758918049</v>
      </c>
    </row>
    <row r="1996" spans="1:25" x14ac:dyDescent="0.2">
      <c r="A1996" s="6" t="s">
        <v>3194</v>
      </c>
      <c r="B1996" t="s">
        <v>3114</v>
      </c>
      <c r="C1996" t="s">
        <v>3195</v>
      </c>
      <c r="D1996" t="s">
        <v>3196</v>
      </c>
      <c r="E1996" s="2">
        <v>447.77</v>
      </c>
      <c r="F1996" s="6" t="str">
        <f>+_xlfn.XLOOKUP(LISTAS[[#This Row],[ID]],_01_CODIGOS_Y_COSTOS_xlsm[Producto y N°],_01_CODIGOS_Y_COSTOS_xlsm[FABRICA],"",0,1)</f>
        <v>OTIA</v>
      </c>
      <c r="G1996" s="13">
        <f>LISTAS[[#This Row],[Precio]]*(1-0.46)*(1-IF($C$3520="",0,$C$3520))</f>
        <v>181.34685000000002</v>
      </c>
      <c r="H1996" s="1">
        <f>+_xlfn.XLOOKUP(LISTAS[[#This Row],[ID]],_01_CODIGOS_Y_COSTOS_xlsm[Producto y N°],_01_CODIGOS_Y_COSTOS_xlsm[COSTO],0,0,1)</f>
        <v>73.977000000000004</v>
      </c>
      <c r="I1996" s="115">
        <f>+IFERROR(LISTAS[[#This Row],[VENTA NETA]]/LISTAS[[#This Row],[COSTO]]-1,0)</f>
        <v>1.4513950281844359</v>
      </c>
      <c r="J1996" s="33" t="str">
        <f>IFERROR(VLOOKUP(LISTAS[[#This Row],[ID]],_01_CODIGOS_Y_COSTOS_xlsm[[Producto y N°]:[CODIGO]],2,0),"")</f>
        <v>01014.5-40</v>
      </c>
      <c r="M1996" s="22">
        <v>0</v>
      </c>
      <c r="N1996" s="23">
        <f>+LISTAS[[#This Row],[Precio]]+(LISTAS[[#This Row],[Precio]]*M1996)</f>
        <v>447.77</v>
      </c>
      <c r="O1996" s="24">
        <f t="shared" si="46"/>
        <v>181.34685000000002</v>
      </c>
      <c r="Q1996" s="21">
        <f>IFERROR(O1996/LISTAS[[#This Row],[COSTO]]-1,"")</f>
        <v>1.4513950281844359</v>
      </c>
      <c r="R1996" t="str">
        <f>+LISTAS[[#This Row],[ID]]</f>
        <v>ESPINAS ELASTICAS4,5 x 40</v>
      </c>
      <c r="T1996" s="29"/>
      <c r="U1996" s="25">
        <f>LISTAS[[#This Row],[COSTO]]+(LISTAS[[#This Row],[COSTO]]*T1996)</f>
        <v>73.977000000000004</v>
      </c>
      <c r="V1996" s="30">
        <f>IF(T1996="",0,U1996/LISTAS[[#This Row],[VENTA NETA]]-1)</f>
        <v>0</v>
      </c>
      <c r="X1996" s="25">
        <v>106.69</v>
      </c>
      <c r="Y1996" s="31">
        <f>IFERROR(LISTAS[[#This Row],[COSTO]]/X1996-1,"")</f>
        <v>-0.30661730246508567</v>
      </c>
    </row>
    <row r="1997" spans="1:25" x14ac:dyDescent="0.2">
      <c r="A1997" s="6" t="s">
        <v>3197</v>
      </c>
      <c r="B1997" t="s">
        <v>3114</v>
      </c>
      <c r="C1997" t="s">
        <v>3198</v>
      </c>
      <c r="D1997" t="s">
        <v>3199</v>
      </c>
      <c r="E1997" s="2">
        <v>559.72</v>
      </c>
      <c r="F1997" s="6" t="str">
        <f>+_xlfn.XLOOKUP(LISTAS[[#This Row],[ID]],_01_CODIGOS_Y_COSTOS_xlsm[Producto y N°],_01_CODIGOS_Y_COSTOS_xlsm[FABRICA],"",0,1)</f>
        <v>OTIA</v>
      </c>
      <c r="G1997" s="13">
        <f>LISTAS[[#This Row],[Precio]]*(1-0.46)*(1-IF($C$3520="",0,$C$3520))</f>
        <v>226.6866</v>
      </c>
      <c r="H1997" s="1">
        <f>+_xlfn.XLOOKUP(LISTAS[[#This Row],[ID]],_01_CODIGOS_Y_COSTOS_xlsm[Producto y N°],_01_CODIGOS_Y_COSTOS_xlsm[COSTO],0,0,1)</f>
        <v>92.472499999999997</v>
      </c>
      <c r="I1997" s="115">
        <f>+IFERROR(LISTAS[[#This Row],[VENTA NETA]]/LISTAS[[#This Row],[COSTO]]-1,0)</f>
        <v>1.4513947389764525</v>
      </c>
      <c r="J1997" s="33" t="str">
        <f>IFERROR(VLOOKUP(LISTAS[[#This Row],[ID]],_01_CODIGOS_Y_COSTOS_xlsm[[Producto y N°]:[CODIGO]],2,0),"")</f>
        <v>01014.5-50</v>
      </c>
      <c r="M1997" s="22">
        <v>0</v>
      </c>
      <c r="N1997" s="23">
        <f>+LISTAS[[#This Row],[Precio]]+(LISTAS[[#This Row],[Precio]]*M1997)</f>
        <v>559.72</v>
      </c>
      <c r="O1997" s="24">
        <f t="shared" si="46"/>
        <v>226.6866</v>
      </c>
      <c r="Q1997" s="21">
        <f>IFERROR(O1997/LISTAS[[#This Row],[COSTO]]-1,"")</f>
        <v>1.4513947389764525</v>
      </c>
      <c r="R1997" t="str">
        <f>+LISTAS[[#This Row],[ID]]</f>
        <v>ESPINAS ELASTICAS4,5 x 50</v>
      </c>
      <c r="T1997" s="29"/>
      <c r="U1997" s="25">
        <f>LISTAS[[#This Row],[COSTO]]+(LISTAS[[#This Row],[COSTO]]*T1997)</f>
        <v>92.472499999999997</v>
      </c>
      <c r="V1997" s="30">
        <f>IF(T1997="",0,U1997/LISTAS[[#This Row],[VENTA NETA]]-1)</f>
        <v>0</v>
      </c>
      <c r="X1997" s="25">
        <v>133.3597</v>
      </c>
      <c r="Y1997" s="31">
        <f>IFERROR(LISTAS[[#This Row],[COSTO]]/X1997-1,"")</f>
        <v>-0.30659337116085295</v>
      </c>
    </row>
    <row r="1998" spans="1:25" x14ac:dyDescent="0.2">
      <c r="A1998" s="6" t="s">
        <v>3200</v>
      </c>
      <c r="B1998" t="s">
        <v>3114</v>
      </c>
      <c r="C1998" t="s">
        <v>3201</v>
      </c>
      <c r="D1998" t="s">
        <v>3202</v>
      </c>
      <c r="E1998" s="2">
        <v>304.83</v>
      </c>
      <c r="F1998" s="6" t="str">
        <f>+_xlfn.XLOOKUP(LISTAS[[#This Row],[ID]],_01_CODIGOS_Y_COSTOS_xlsm[Producto y N°],_01_CODIGOS_Y_COSTOS_xlsm[FABRICA],"",0,1)</f>
        <v>OTIA</v>
      </c>
      <c r="G1998" s="13">
        <f>LISTAS[[#This Row],[Precio]]*(1-0.46)*(1-IF($C$3520="",0,$C$3520))</f>
        <v>123.45615000000001</v>
      </c>
      <c r="H1998" s="1">
        <f>+_xlfn.XLOOKUP(LISTAS[[#This Row],[ID]],_01_CODIGOS_Y_COSTOS_xlsm[Producto y N°],_01_CODIGOS_Y_COSTOS_xlsm[COSTO],0,0,1)</f>
        <v>50.372900000000001</v>
      </c>
      <c r="I1998" s="115">
        <f>+IFERROR(LISTAS[[#This Row],[VENTA NETA]]/LISTAS[[#This Row],[COSTO]]-1,0)</f>
        <v>1.4508446009659957</v>
      </c>
      <c r="J1998" s="33" t="str">
        <f>IFERROR(VLOOKUP(LISTAS[[#This Row],[ID]],_01_CODIGOS_Y_COSTOS_xlsm[[Producto y N°]:[CODIGO]],2,0),"")</f>
        <v>01015-24</v>
      </c>
      <c r="M1998" s="22">
        <v>0</v>
      </c>
      <c r="N1998" s="23">
        <f>+LISTAS[[#This Row],[Precio]]+(LISTAS[[#This Row],[Precio]]*M1998)</f>
        <v>304.83</v>
      </c>
      <c r="O1998" s="24">
        <f t="shared" si="46"/>
        <v>123.45615000000001</v>
      </c>
      <c r="Q1998" s="21">
        <f>IFERROR(O1998/LISTAS[[#This Row],[COSTO]]-1,"")</f>
        <v>1.4508446009659957</v>
      </c>
      <c r="R1998" t="str">
        <f>+LISTAS[[#This Row],[ID]]</f>
        <v>ESPINAS ELASTICAS5 x 24</v>
      </c>
      <c r="T1998" s="29"/>
      <c r="U1998" s="25">
        <f>LISTAS[[#This Row],[COSTO]]+(LISTAS[[#This Row],[COSTO]]*T1998)</f>
        <v>50.372900000000001</v>
      </c>
      <c r="V1998" s="30">
        <f>IF(T1998="",0,U1998/LISTAS[[#This Row],[VENTA NETA]]-1)</f>
        <v>0</v>
      </c>
      <c r="X1998" s="25">
        <v>160.04040000000001</v>
      </c>
      <c r="Y1998" s="31">
        <f>IFERROR(LISTAS[[#This Row],[COSTO]]/X1998-1,"")</f>
        <v>-0.6852488496654594</v>
      </c>
    </row>
    <row r="1999" spans="1:25" x14ac:dyDescent="0.2">
      <c r="A1999" s="6" t="s">
        <v>3203</v>
      </c>
      <c r="B1999" t="s">
        <v>3114</v>
      </c>
      <c r="C1999" t="s">
        <v>3204</v>
      </c>
      <c r="D1999" t="s">
        <v>3205</v>
      </c>
      <c r="E1999" s="2">
        <v>381.02</v>
      </c>
      <c r="F1999" s="6" t="str">
        <f>+_xlfn.XLOOKUP(LISTAS[[#This Row],[ID]],_01_CODIGOS_Y_COSTOS_xlsm[Producto y N°],_01_CODIGOS_Y_COSTOS_xlsm[FABRICA],"",0,1)</f>
        <v>OTIA</v>
      </c>
      <c r="G1999" s="13">
        <f>LISTAS[[#This Row],[Precio]]*(1-0.46)*(1-IF($C$3520="",0,$C$3520))</f>
        <v>154.31309999999999</v>
      </c>
      <c r="H1999" s="1">
        <f>+_xlfn.XLOOKUP(LISTAS[[#This Row],[ID]],_01_CODIGOS_Y_COSTOS_xlsm[Producto y N°],_01_CODIGOS_Y_COSTOS_xlsm[COSTO],0,0,1)</f>
        <v>62.963500000000003</v>
      </c>
      <c r="I1999" s="115">
        <f>+IFERROR(LISTAS[[#This Row],[VENTA NETA]]/LISTAS[[#This Row],[COSTO]]-1,0)</f>
        <v>1.4508342134728847</v>
      </c>
      <c r="J1999" s="33" t="str">
        <f>IFERROR(VLOOKUP(LISTAS[[#This Row],[ID]],_01_CODIGOS_Y_COSTOS_xlsm[[Producto y N°]:[CODIGO]],2,0),"")</f>
        <v>01015-30</v>
      </c>
      <c r="M1999" s="22">
        <v>0</v>
      </c>
      <c r="N1999" s="23">
        <f>+LISTAS[[#This Row],[Precio]]+(LISTAS[[#This Row],[Precio]]*M1999)</f>
        <v>381.02</v>
      </c>
      <c r="O1999" s="24">
        <f t="shared" si="46"/>
        <v>154.31309999999999</v>
      </c>
      <c r="Q1999" s="21">
        <f>IFERROR(O1999/LISTAS[[#This Row],[COSTO]]-1,"")</f>
        <v>1.4508342134728847</v>
      </c>
      <c r="R1999" t="str">
        <f>+LISTAS[[#This Row],[ID]]</f>
        <v>ESPINAS ELASTICAS5 x 30</v>
      </c>
      <c r="T1999" s="29"/>
      <c r="U1999" s="25">
        <f>LISTAS[[#This Row],[COSTO]]+(LISTAS[[#This Row],[COSTO]]*T1999)</f>
        <v>62.963500000000003</v>
      </c>
      <c r="V1999" s="30">
        <f>IF(T1999="",0,U1999/LISTAS[[#This Row],[VENTA NETA]]-1)</f>
        <v>0</v>
      </c>
      <c r="X1999" s="25">
        <v>186.7157</v>
      </c>
      <c r="Y1999" s="31">
        <f>IFERROR(LISTAS[[#This Row],[COSTO]]/X1999-1,"")</f>
        <v>-0.66278411510119395</v>
      </c>
    </row>
    <row r="2000" spans="1:25" x14ac:dyDescent="0.2">
      <c r="A2000" s="6" t="s">
        <v>3206</v>
      </c>
      <c r="B2000" t="s">
        <v>3114</v>
      </c>
      <c r="C2000" t="s">
        <v>3207</v>
      </c>
      <c r="D2000" t="s">
        <v>3208</v>
      </c>
      <c r="E2000" s="2">
        <v>508.05</v>
      </c>
      <c r="F2000" s="6" t="str">
        <f>+_xlfn.XLOOKUP(LISTAS[[#This Row],[ID]],_01_CODIGOS_Y_COSTOS_xlsm[Producto y N°],_01_CODIGOS_Y_COSTOS_xlsm[FABRICA],"",0,1)</f>
        <v>OTIA</v>
      </c>
      <c r="G2000" s="13">
        <f>LISTAS[[#This Row],[Precio]]*(1-0.46)*(1-IF($C$3520="",0,$C$3520))</f>
        <v>205.76025000000004</v>
      </c>
      <c r="H2000" s="1">
        <f>+_xlfn.XLOOKUP(LISTAS[[#This Row],[ID]],_01_CODIGOS_Y_COSTOS_xlsm[Producto y N°],_01_CODIGOS_Y_COSTOS_xlsm[COSTO],0,0,1)</f>
        <v>83.953000000000003</v>
      </c>
      <c r="I2000" s="115">
        <f>+IFERROR(LISTAS[[#This Row],[VENTA NETA]]/LISTAS[[#This Row],[COSTO]]-1,0)</f>
        <v>1.4508981215680206</v>
      </c>
      <c r="J2000" s="33" t="str">
        <f>IFERROR(VLOOKUP(LISTAS[[#This Row],[ID]],_01_CODIGOS_Y_COSTOS_xlsm[[Producto y N°]:[CODIGO]],2,0),"")</f>
        <v>01015-40</v>
      </c>
      <c r="M2000" s="22">
        <v>0</v>
      </c>
      <c r="N2000" s="23">
        <f>+LISTAS[[#This Row],[Precio]]+(LISTAS[[#This Row],[Precio]]*M2000)</f>
        <v>508.05</v>
      </c>
      <c r="O2000" s="24">
        <f t="shared" si="46"/>
        <v>205.76025000000004</v>
      </c>
      <c r="Q2000" s="21">
        <f>IFERROR(O2000/LISTAS[[#This Row],[COSTO]]-1,"")</f>
        <v>1.4508981215680206</v>
      </c>
      <c r="R2000" t="str">
        <f>+LISTAS[[#This Row],[ID]]</f>
        <v>ESPINAS ELASTICAS5 x 40</v>
      </c>
      <c r="T2000" s="29"/>
      <c r="U2000" s="25">
        <f>LISTAS[[#This Row],[COSTO]]+(LISTAS[[#This Row],[COSTO]]*T2000)</f>
        <v>83.953000000000003</v>
      </c>
      <c r="V2000" s="30">
        <f>IF(T2000="",0,U2000/LISTAS[[#This Row],[VENTA NETA]]-1)</f>
        <v>0</v>
      </c>
      <c r="X2000" s="25">
        <v>213.3964</v>
      </c>
      <c r="Y2000" s="31">
        <f>IFERROR(LISTAS[[#This Row],[COSTO]]/X2000-1,"")</f>
        <v>-0.60658661533184244</v>
      </c>
    </row>
    <row r="2001" spans="1:25" x14ac:dyDescent="0.2">
      <c r="A2001" s="6" t="s">
        <v>3209</v>
      </c>
      <c r="B2001" t="s">
        <v>3114</v>
      </c>
      <c r="C2001" t="s">
        <v>3210</v>
      </c>
      <c r="D2001" t="s">
        <v>3211</v>
      </c>
      <c r="E2001" s="2">
        <v>635.04999999999995</v>
      </c>
      <c r="F2001" s="6" t="str">
        <f>+_xlfn.XLOOKUP(LISTAS[[#This Row],[ID]],_01_CODIGOS_Y_COSTOS_xlsm[Producto y N°],_01_CODIGOS_Y_COSTOS_xlsm[FABRICA],"",0,1)</f>
        <v>OTIA</v>
      </c>
      <c r="G2001" s="13">
        <f>LISTAS[[#This Row],[Precio]]*(1-0.46)*(1-IF($C$3520="",0,$C$3520))</f>
        <v>257.19524999999999</v>
      </c>
      <c r="H2001" s="1">
        <f>+_xlfn.XLOOKUP(LISTAS[[#This Row],[ID]],_01_CODIGOS_Y_COSTOS_xlsm[Producto y N°],_01_CODIGOS_Y_COSTOS_xlsm[COSTO],0,0,1)</f>
        <v>104.9426</v>
      </c>
      <c r="I2001" s="115">
        <f>+IFERROR(LISTAS[[#This Row],[VENTA NETA]]/LISTAS[[#This Row],[COSTO]]-1,0)</f>
        <v>1.4508183521277345</v>
      </c>
      <c r="J2001" s="33" t="str">
        <f>IFERROR(VLOOKUP(LISTAS[[#This Row],[ID]],_01_CODIGOS_Y_COSTOS_xlsm[[Producto y N°]:[CODIGO]],2,0),"")</f>
        <v>01015-50</v>
      </c>
      <c r="M2001" s="22">
        <v>0</v>
      </c>
      <c r="N2001" s="23">
        <f>+LISTAS[[#This Row],[Precio]]+(LISTAS[[#This Row],[Precio]]*M2001)</f>
        <v>635.04999999999995</v>
      </c>
      <c r="O2001" s="24">
        <f t="shared" si="46"/>
        <v>257.19524999999999</v>
      </c>
      <c r="Q2001" s="21">
        <f>IFERROR(O2001/LISTAS[[#This Row],[COSTO]]-1,"")</f>
        <v>1.4508183521277345</v>
      </c>
      <c r="R2001" t="str">
        <f>+LISTAS[[#This Row],[ID]]</f>
        <v>ESPINAS ELASTICAS5 x 50</v>
      </c>
      <c r="T2001" s="29"/>
      <c r="U2001" s="25">
        <f>LISTAS[[#This Row],[COSTO]]+(LISTAS[[#This Row],[COSTO]]*T2001)</f>
        <v>104.9426</v>
      </c>
      <c r="V2001" s="30">
        <f>IF(T2001="",0,U2001/LISTAS[[#This Row],[VENTA NETA]]-1)</f>
        <v>0</v>
      </c>
      <c r="X2001" s="25">
        <v>166.35390000000001</v>
      </c>
      <c r="Y2001" s="31">
        <f>IFERROR(LISTAS[[#This Row],[COSTO]]/X2001-1,"")</f>
        <v>-0.36916056671950592</v>
      </c>
    </row>
    <row r="2002" spans="1:25" x14ac:dyDescent="0.2">
      <c r="A2002" s="6" t="s">
        <v>3212</v>
      </c>
      <c r="B2002" t="s">
        <v>3114</v>
      </c>
      <c r="C2002" t="s">
        <v>3213</v>
      </c>
      <c r="D2002" t="s">
        <v>3214</v>
      </c>
      <c r="E2002" s="2">
        <v>762.1</v>
      </c>
      <c r="F2002" s="6" t="str">
        <f>+_xlfn.XLOOKUP(LISTAS[[#This Row],[ID]],_01_CODIGOS_Y_COSTOS_xlsm[Producto y N°],_01_CODIGOS_Y_COSTOS_xlsm[FABRICA],"",0,1)</f>
        <v>OTIA</v>
      </c>
      <c r="G2002" s="13">
        <f>LISTAS[[#This Row],[Precio]]*(1-0.46)*(1-IF($C$3520="",0,$C$3520))</f>
        <v>308.65050000000002</v>
      </c>
      <c r="H2002" s="1">
        <f>+_xlfn.XLOOKUP(LISTAS[[#This Row],[ID]],_01_CODIGOS_Y_COSTOS_xlsm[Producto y N°],_01_CODIGOS_Y_COSTOS_xlsm[COSTO],0,0,1)</f>
        <v>125.9374</v>
      </c>
      <c r="I2002" s="115">
        <f>+IFERROR(LISTAS[[#This Row],[VENTA NETA]]/LISTAS[[#This Row],[COSTO]]-1,0)</f>
        <v>1.4508247748484568</v>
      </c>
      <c r="J2002" s="33" t="str">
        <f>IFERROR(VLOOKUP(LISTAS[[#This Row],[ID]],_01_CODIGOS_Y_COSTOS_xlsm[[Producto y N°]:[CODIGO]],2,0),"")</f>
        <v>01015-60</v>
      </c>
      <c r="M2002" s="22">
        <v>0</v>
      </c>
      <c r="N2002" s="23">
        <f>+LISTAS[[#This Row],[Precio]]+(LISTAS[[#This Row],[Precio]]*M2002)</f>
        <v>762.1</v>
      </c>
      <c r="O2002" s="24">
        <f t="shared" si="46"/>
        <v>308.65050000000002</v>
      </c>
      <c r="Q2002" s="21">
        <f>IFERROR(O2002/LISTAS[[#This Row],[COSTO]]-1,"")</f>
        <v>1.4508247748484568</v>
      </c>
      <c r="R2002" t="str">
        <f>+LISTAS[[#This Row],[ID]]</f>
        <v>ESPINAS ELASTICAS5 x 60</v>
      </c>
      <c r="T2002" s="29"/>
      <c r="U2002" s="25">
        <f>LISTAS[[#This Row],[COSTO]]+(LISTAS[[#This Row],[COSTO]]*T2002)</f>
        <v>125.9374</v>
      </c>
      <c r="V2002" s="30">
        <f>IF(T2002="",0,U2002/LISTAS[[#This Row],[VENTA NETA]]-1)</f>
        <v>0</v>
      </c>
      <c r="X2002" s="25">
        <v>219.51</v>
      </c>
      <c r="Y2002" s="31">
        <f>IFERROR(LISTAS[[#This Row],[COSTO]]/X2002-1,"")</f>
        <v>-0.42627944057218348</v>
      </c>
    </row>
    <row r="2003" spans="1:25" x14ac:dyDescent="0.2">
      <c r="A2003" s="6" t="s">
        <v>3215</v>
      </c>
      <c r="B2003" t="s">
        <v>3114</v>
      </c>
      <c r="C2003" t="s">
        <v>3216</v>
      </c>
      <c r="D2003" t="s">
        <v>3217</v>
      </c>
      <c r="E2003" s="2">
        <v>889.12</v>
      </c>
      <c r="F2003" s="6" t="str">
        <f>+_xlfn.XLOOKUP(LISTAS[[#This Row],[ID]],_01_CODIGOS_Y_COSTOS_xlsm[Producto y N°],_01_CODIGOS_Y_COSTOS_xlsm[FABRICA],"",0,1)</f>
        <v>OTIA</v>
      </c>
      <c r="G2003" s="13">
        <f>LISTAS[[#This Row],[Precio]]*(1-0.46)*(1-IF($C$3520="",0,$C$3520))</f>
        <v>360.09360000000004</v>
      </c>
      <c r="H2003" s="1">
        <f>+_xlfn.XLOOKUP(LISTAS[[#This Row],[ID]],_01_CODIGOS_Y_COSTOS_xlsm[Producto y N°],_01_CODIGOS_Y_COSTOS_xlsm[COSTO],0,0,1)</f>
        <v>146.92699999999999</v>
      </c>
      <c r="I2003" s="115">
        <f>+IFERROR(LISTAS[[#This Row],[VENTA NETA]]/LISTAS[[#This Row],[COSTO]]-1,0)</f>
        <v>1.4508334070660944</v>
      </c>
      <c r="J2003" s="33" t="str">
        <f>IFERROR(VLOOKUP(LISTAS[[#This Row],[ID]],_01_CODIGOS_Y_COSTOS_xlsm[[Producto y N°]:[CODIGO]],2,0),"")</f>
        <v>01015-70</v>
      </c>
      <c r="M2003" s="22">
        <v>0</v>
      </c>
      <c r="N2003" s="23">
        <f>+LISTAS[[#This Row],[Precio]]+(LISTAS[[#This Row],[Precio]]*M2003)</f>
        <v>889.12</v>
      </c>
      <c r="O2003" s="24">
        <f t="shared" si="46"/>
        <v>360.09360000000004</v>
      </c>
      <c r="Q2003" s="21">
        <f>IFERROR(O2003/LISTAS[[#This Row],[COSTO]]-1,"")</f>
        <v>1.4508334070660944</v>
      </c>
      <c r="R2003" t="str">
        <f>+LISTAS[[#This Row],[ID]]</f>
        <v>ESPINAS ELASTICAS5 X 70</v>
      </c>
      <c r="T2003" s="29"/>
      <c r="U2003" s="25">
        <f>LISTAS[[#This Row],[COSTO]]+(LISTAS[[#This Row],[COSTO]]*T2003)</f>
        <v>146.92699999999999</v>
      </c>
      <c r="V2003" s="30">
        <f>IF(T2003="",0,U2003/LISTAS[[#This Row],[VENTA NETA]]-1)</f>
        <v>0</v>
      </c>
      <c r="X2003" s="25">
        <v>216.53729999999999</v>
      </c>
      <c r="Y2003" s="31">
        <f>IFERROR(LISTAS[[#This Row],[COSTO]]/X2003-1,"")</f>
        <v>-0.32147025016013409</v>
      </c>
    </row>
    <row r="2004" spans="1:25" x14ac:dyDescent="0.2">
      <c r="A2004" s="6" t="s">
        <v>5757</v>
      </c>
      <c r="B2004" t="s">
        <v>3114</v>
      </c>
      <c r="C2004" t="s">
        <v>4714</v>
      </c>
      <c r="D2004" t="s">
        <v>3218</v>
      </c>
      <c r="E2004" s="2">
        <v>1016.17</v>
      </c>
      <c r="F2004" s="6" t="str">
        <f>+_xlfn.XLOOKUP(LISTAS[[#This Row],[ID]],_01_CODIGOS_Y_COSTOS_xlsm[Producto y N°],_01_CODIGOS_Y_COSTOS_xlsm[FABRICA],"",0,1)</f>
        <v>OTIA</v>
      </c>
      <c r="G2004" s="13">
        <f>LISTAS[[#This Row],[Precio]]*(1-0.46)*(1-IF($C$3520="",0,$C$3520))</f>
        <v>411.54885000000002</v>
      </c>
      <c r="H2004" s="1">
        <f>+_xlfn.XLOOKUP(LISTAS[[#This Row],[ID]],_01_CODIGOS_Y_COSTOS_xlsm[Producto y N°],_01_CODIGOS_Y_COSTOS_xlsm[COSTO],0,0,1)</f>
        <v>167.92189999999999</v>
      </c>
      <c r="I2004" s="115">
        <f>+IFERROR(LISTAS[[#This Row],[VENTA NETA]]/LISTAS[[#This Row],[COSTO]]-1,0)</f>
        <v>1.4508348821684369</v>
      </c>
      <c r="J2004" s="33" t="str">
        <f>IFERROR(VLOOKUP(LISTAS[[#This Row],[ID]],_01_CODIGOS_Y_COSTOS_xlsm[[Producto y N°]:[CODIGO]],2,0),"")</f>
        <v>01015-80</v>
      </c>
      <c r="M2004" s="22">
        <v>0</v>
      </c>
      <c r="N2004" s="23">
        <f>+LISTAS[[#This Row],[Precio]]+(LISTAS[[#This Row],[Precio]]*M2004)</f>
        <v>1016.17</v>
      </c>
      <c r="O2004" s="24">
        <f t="shared" si="46"/>
        <v>411.54885000000002</v>
      </c>
      <c r="Q2004" s="21">
        <f>IFERROR(O2004/LISTAS[[#This Row],[COSTO]]-1,"")</f>
        <v>1.4508348821684369</v>
      </c>
      <c r="R2004" t="str">
        <f>+LISTAS[[#This Row],[ID]]</f>
        <v>ESPINAS ELASTICAS5X 80</v>
      </c>
      <c r="T2004" s="29"/>
      <c r="U2004" s="25">
        <f>LISTAS[[#This Row],[COSTO]]+(LISTAS[[#This Row],[COSTO]]*T2004)</f>
        <v>167.92189999999999</v>
      </c>
      <c r="V2004" s="30">
        <f>IF(T2004="",0,U2004/LISTAS[[#This Row],[VENTA NETA]]-1)</f>
        <v>0</v>
      </c>
      <c r="X2004" s="25">
        <v>320.94409999999999</v>
      </c>
      <c r="Y2004" s="31">
        <f>IFERROR(LISTAS[[#This Row],[COSTO]]/X2004-1,"")</f>
        <v>-0.47678770228211087</v>
      </c>
    </row>
    <row r="2005" spans="1:25" x14ac:dyDescent="0.2">
      <c r="A2005" s="6" t="s">
        <v>3219</v>
      </c>
      <c r="B2005" t="s">
        <v>3114</v>
      </c>
      <c r="C2005" t="s">
        <v>3220</v>
      </c>
      <c r="D2005" t="s">
        <v>3221</v>
      </c>
      <c r="E2005" s="2">
        <v>792.16</v>
      </c>
      <c r="F2005" s="6" t="str">
        <f>+_xlfn.XLOOKUP(LISTAS[[#This Row],[ID]],_01_CODIGOS_Y_COSTOS_xlsm[Producto y N°],_01_CODIGOS_Y_COSTOS_xlsm[FABRICA],"",0,1)</f>
        <v>OTIA</v>
      </c>
      <c r="G2005" s="13">
        <f>LISTAS[[#This Row],[Precio]]*(1-0.46)*(1-IF($C$3520="",0,$C$3520))</f>
        <v>320.82480000000004</v>
      </c>
      <c r="H2005" s="1">
        <f>+_xlfn.XLOOKUP(LISTAS[[#This Row],[ID]],_01_CODIGOS_Y_COSTOS_xlsm[Producto y N°],_01_CODIGOS_Y_COSTOS_xlsm[COSTO],0,0,1)</f>
        <v>149.2285</v>
      </c>
      <c r="I2005" s="115">
        <f>+IFERROR(LISTAS[[#This Row],[VENTA NETA]]/LISTAS[[#This Row],[COSTO]]-1,0)</f>
        <v>1.1498895988366837</v>
      </c>
      <c r="J2005" s="33" t="str">
        <f>IFERROR(VLOOKUP(LISTAS[[#This Row],[ID]],_01_CODIGOS_Y_COSTOS_xlsm[[Producto y N°]:[CODIGO]],2,0),"")</f>
        <v>01016-30</v>
      </c>
      <c r="M2005" s="22">
        <v>0</v>
      </c>
      <c r="N2005" s="23">
        <f>+LISTAS[[#This Row],[Precio]]+(LISTAS[[#This Row],[Precio]]*M2005)</f>
        <v>792.16</v>
      </c>
      <c r="O2005" s="24">
        <f t="shared" si="46"/>
        <v>320.82480000000004</v>
      </c>
      <c r="Q2005" s="21">
        <f>IFERROR(O2005/LISTAS[[#This Row],[COSTO]]-1,"")</f>
        <v>1.1498895988366837</v>
      </c>
      <c r="R2005" t="str">
        <f>+LISTAS[[#This Row],[ID]]</f>
        <v>ESPINAS ELASTICAS6 x 30</v>
      </c>
      <c r="T2005" s="29"/>
      <c r="U2005" s="25">
        <f>LISTAS[[#This Row],[COSTO]]+(LISTAS[[#This Row],[COSTO]]*T2005)</f>
        <v>149.2285</v>
      </c>
      <c r="V2005" s="30">
        <f>IF(T2005="",0,U2005/LISTAS[[#This Row],[VENTA NETA]]-1)</f>
        <v>0</v>
      </c>
      <c r="X2005" s="25">
        <v>370.71289999999999</v>
      </c>
      <c r="Y2005" s="31">
        <f>IFERROR(LISTAS[[#This Row],[COSTO]]/X2005-1,"")</f>
        <v>-0.59745533538217854</v>
      </c>
    </row>
    <row r="2006" spans="1:25" x14ac:dyDescent="0.2">
      <c r="A2006" s="6" t="s">
        <v>3222</v>
      </c>
      <c r="B2006" t="s">
        <v>3114</v>
      </c>
      <c r="C2006" t="s">
        <v>3223</v>
      </c>
      <c r="D2006" t="s">
        <v>3224</v>
      </c>
      <c r="E2006" s="2">
        <v>1045.29</v>
      </c>
      <c r="F2006" s="6" t="str">
        <f>+_xlfn.XLOOKUP(LISTAS[[#This Row],[ID]],_01_CODIGOS_Y_COSTOS_xlsm[Producto y N°],_01_CODIGOS_Y_COSTOS_xlsm[FABRICA],"",0,1)</f>
        <v>OTIA</v>
      </c>
      <c r="G2006" s="13">
        <f>LISTAS[[#This Row],[Precio]]*(1-0.46)*(1-IF($C$3520="",0,$C$3520))</f>
        <v>423.34244999999999</v>
      </c>
      <c r="H2006" s="1">
        <f>+_xlfn.XLOOKUP(LISTAS[[#This Row],[ID]],_01_CODIGOS_Y_COSTOS_xlsm[Producto y N°],_01_CODIGOS_Y_COSTOS_xlsm[COSTO],0,0,1)</f>
        <v>191.66650000000001</v>
      </c>
      <c r="I2006" s="115">
        <f>+IFERROR(LISTAS[[#This Row],[VENTA NETA]]/LISTAS[[#This Row],[COSTO]]-1,0)</f>
        <v>1.2087451380392502</v>
      </c>
      <c r="J2006" s="33" t="str">
        <f>IFERROR(VLOOKUP(LISTAS[[#This Row],[ID]],_01_CODIGOS_Y_COSTOS_xlsm[[Producto y N°]:[CODIGO]],2,0),"")</f>
        <v>01016-40</v>
      </c>
      <c r="M2006" s="22">
        <v>0</v>
      </c>
      <c r="N2006" s="23">
        <f>+LISTAS[[#This Row],[Precio]]+(LISTAS[[#This Row],[Precio]]*M2006)</f>
        <v>1045.29</v>
      </c>
      <c r="O2006" s="24">
        <f t="shared" si="46"/>
        <v>423.34244999999999</v>
      </c>
      <c r="Q2006" s="21">
        <f>IFERROR(O2006/LISTAS[[#This Row],[COSTO]]-1,"")</f>
        <v>1.2087451380392502</v>
      </c>
      <c r="R2006" t="str">
        <f>+LISTAS[[#This Row],[ID]]</f>
        <v>ESPINAS ELASTICAS6 x 40</v>
      </c>
      <c r="T2006" s="29"/>
      <c r="U2006" s="25">
        <f>LISTAS[[#This Row],[COSTO]]+(LISTAS[[#This Row],[COSTO]]*T2006)</f>
        <v>191.66650000000001</v>
      </c>
      <c r="V2006" s="30">
        <f>IF(T2006="",0,U2006/LISTAS[[#This Row],[VENTA NETA]]-1)</f>
        <v>0</v>
      </c>
      <c r="X2006" s="25">
        <v>420.49829999999997</v>
      </c>
      <c r="Y2006" s="31">
        <f>IFERROR(LISTAS[[#This Row],[COSTO]]/X2006-1,"")</f>
        <v>-0.54419197414115583</v>
      </c>
    </row>
    <row r="2007" spans="1:25" x14ac:dyDescent="0.2">
      <c r="A2007" s="6" t="s">
        <v>3225</v>
      </c>
      <c r="B2007" t="s">
        <v>3114</v>
      </c>
      <c r="C2007" t="s">
        <v>3226</v>
      </c>
      <c r="D2007" t="s">
        <v>3227</v>
      </c>
      <c r="E2007" s="2">
        <v>1031.1300000000001</v>
      </c>
      <c r="F2007" s="6" t="str">
        <f>+_xlfn.XLOOKUP(LISTAS[[#This Row],[ID]],_01_CODIGOS_Y_COSTOS_xlsm[Producto y N°],_01_CODIGOS_Y_COSTOS_xlsm[FABRICA],"",0,1)</f>
        <v>OTIA</v>
      </c>
      <c r="G2007" s="13">
        <f>LISTAS[[#This Row],[Precio]]*(1-0.46)*(1-IF($C$3520="",0,$C$3520))</f>
        <v>417.60765000000009</v>
      </c>
      <c r="H2007" s="1">
        <f>+_xlfn.XLOOKUP(LISTAS[[#This Row],[ID]],_01_CODIGOS_Y_COSTOS_xlsm[Producto y N°],_01_CODIGOS_Y_COSTOS_xlsm[COSTO],0,0,1)</f>
        <v>214.38</v>
      </c>
      <c r="I2007" s="115">
        <f>+IFERROR(LISTAS[[#This Row],[VENTA NETA]]/LISTAS[[#This Row],[COSTO]]-1,0)</f>
        <v>0.94797858942065538</v>
      </c>
      <c r="J2007" s="33" t="str">
        <f>IFERROR(VLOOKUP(LISTAS[[#This Row],[ID]],_01_CODIGOS_Y_COSTOS_xlsm[[Producto y N°]:[CODIGO]],2,0),"")</f>
        <v>01016-50H</v>
      </c>
      <c r="M2007" s="22">
        <v>0</v>
      </c>
      <c r="N2007" s="23">
        <f>+LISTAS[[#This Row],[Precio]]+(LISTAS[[#This Row],[Precio]]*M2007)</f>
        <v>1031.1300000000001</v>
      </c>
      <c r="O2007" s="24">
        <f t="shared" si="46"/>
        <v>417.60765000000009</v>
      </c>
      <c r="Q2007" s="21">
        <f>IFERROR(O2007/LISTAS[[#This Row],[COSTO]]-1,"")</f>
        <v>0.94797858942065538</v>
      </c>
      <c r="R2007" t="str">
        <f>+LISTAS[[#This Row],[ID]]</f>
        <v>ESPINAS ELASTICAS6 x 50</v>
      </c>
      <c r="T2007" s="29"/>
      <c r="U2007" s="25">
        <f>LISTAS[[#This Row],[COSTO]]+(LISTAS[[#This Row],[COSTO]]*T2007)</f>
        <v>214.38</v>
      </c>
      <c r="V2007" s="30">
        <f>IF(T2007="",0,U2007/LISTAS[[#This Row],[VENTA NETA]]-1)</f>
        <v>0</v>
      </c>
      <c r="X2007" s="25">
        <v>291.56</v>
      </c>
      <c r="Y2007" s="31">
        <f>IFERROR(LISTAS[[#This Row],[COSTO]]/X2007-1,"")</f>
        <v>-0.26471395253121144</v>
      </c>
    </row>
    <row r="2008" spans="1:25" x14ac:dyDescent="0.2">
      <c r="A2008" s="6" t="s">
        <v>3228</v>
      </c>
      <c r="B2008" t="s">
        <v>3114</v>
      </c>
      <c r="C2008" t="s">
        <v>3229</v>
      </c>
      <c r="D2008" t="s">
        <v>3230</v>
      </c>
      <c r="E2008" s="2">
        <v>1528.31</v>
      </c>
      <c r="F2008" s="6" t="str">
        <f>+_xlfn.XLOOKUP(LISTAS[[#This Row],[ID]],_01_CODIGOS_Y_COSTOS_xlsm[Producto y N°],_01_CODIGOS_Y_COSTOS_xlsm[FABRICA],"",0,1)</f>
        <v>OTIA</v>
      </c>
      <c r="G2008" s="13">
        <f>LISTAS[[#This Row],[Precio]]*(1-0.46)*(1-IF($C$3520="",0,$C$3520))</f>
        <v>618.96555000000001</v>
      </c>
      <c r="H2008" s="1">
        <f>+_xlfn.XLOOKUP(LISTAS[[#This Row],[ID]],_01_CODIGOS_Y_COSTOS_xlsm[Producto y N°],_01_CODIGOS_Y_COSTOS_xlsm[COSTO],0,0,1)</f>
        <v>276.54259999999999</v>
      </c>
      <c r="I2008" s="115">
        <f>+IFERROR(LISTAS[[#This Row],[VENTA NETA]]/LISTAS[[#This Row],[COSTO]]-1,0)</f>
        <v>1.2382285767183792</v>
      </c>
      <c r="J2008" s="33" t="str">
        <f>IFERROR(VLOOKUP(LISTAS[[#This Row],[ID]],_01_CODIGOS_Y_COSTOS_xlsm[[Producto y N°]:[CODIGO]],2,0),"")</f>
        <v>01016-60</v>
      </c>
      <c r="M2008" s="22">
        <v>0</v>
      </c>
      <c r="N2008" s="23">
        <f>+LISTAS[[#This Row],[Precio]]+(LISTAS[[#This Row],[Precio]]*M2008)</f>
        <v>1528.31</v>
      </c>
      <c r="O2008" s="24">
        <f t="shared" si="46"/>
        <v>618.96555000000001</v>
      </c>
      <c r="Q2008" s="21">
        <f>IFERROR(O2008/LISTAS[[#This Row],[COSTO]]-1,"")</f>
        <v>1.2382285767183792</v>
      </c>
      <c r="R2008" t="str">
        <f>+LISTAS[[#This Row],[ID]]</f>
        <v>ESPINAS ELASTICAS6 x 60</v>
      </c>
      <c r="T2008" s="29"/>
      <c r="U2008" s="25">
        <f>LISTAS[[#This Row],[COSTO]]+(LISTAS[[#This Row],[COSTO]]*T2008)</f>
        <v>276.54259999999999</v>
      </c>
      <c r="V2008" s="30">
        <f>IF(T2008="",0,U2008/LISTAS[[#This Row],[VENTA NETA]]-1)</f>
        <v>0</v>
      </c>
      <c r="X2008" s="25">
        <v>366.58589999999998</v>
      </c>
      <c r="Y2008" s="31">
        <f>IFERROR(LISTAS[[#This Row],[COSTO]]/X2008-1,"")</f>
        <v>-0.24562674123581951</v>
      </c>
    </row>
    <row r="2009" spans="1:25" x14ac:dyDescent="0.2">
      <c r="A2009" s="6" t="s">
        <v>3231</v>
      </c>
      <c r="B2009" t="s">
        <v>3114</v>
      </c>
      <c r="C2009" t="s">
        <v>3232</v>
      </c>
      <c r="D2009" t="s">
        <v>3233</v>
      </c>
      <c r="E2009" s="2">
        <v>1765.3</v>
      </c>
      <c r="F2009" s="6" t="str">
        <f>+_xlfn.XLOOKUP(LISTAS[[#This Row],[ID]],_01_CODIGOS_Y_COSTOS_xlsm[Producto y N°],_01_CODIGOS_Y_COSTOS_xlsm[FABRICA],"",0,1)</f>
        <v>OTIA</v>
      </c>
      <c r="G2009" s="13">
        <f>LISTAS[[#This Row],[Precio]]*(1-0.46)*(1-IF($C$3520="",0,$C$3520))</f>
        <v>714.94650000000001</v>
      </c>
      <c r="H2009" s="1">
        <f>+_xlfn.XLOOKUP(LISTAS[[#This Row],[ID]],_01_CODIGOS_Y_COSTOS_xlsm[Producto y N°],_01_CODIGOS_Y_COSTOS_xlsm[COSTO],0,0,1)</f>
        <v>318.98070000000001</v>
      </c>
      <c r="I2009" s="115">
        <f>+IFERROR(LISTAS[[#This Row],[VENTA NETA]]/LISTAS[[#This Row],[COSTO]]-1,0)</f>
        <v>1.2413472037649926</v>
      </c>
      <c r="J2009" s="33" t="str">
        <f>IFERROR(VLOOKUP(LISTAS[[#This Row],[ID]],_01_CODIGOS_Y_COSTOS_xlsm[[Producto y N°]:[CODIGO]],2,0),"")</f>
        <v>01016-70</v>
      </c>
      <c r="M2009" s="22">
        <v>0</v>
      </c>
      <c r="N2009" s="23">
        <f>+LISTAS[[#This Row],[Precio]]+(LISTAS[[#This Row],[Precio]]*M2009)</f>
        <v>1765.3</v>
      </c>
      <c r="O2009" s="24">
        <f t="shared" si="46"/>
        <v>714.94650000000001</v>
      </c>
      <c r="Q2009" s="21">
        <f>IFERROR(O2009/LISTAS[[#This Row],[COSTO]]-1,"")</f>
        <v>1.2413472037649926</v>
      </c>
      <c r="R2009" t="str">
        <f>+LISTAS[[#This Row],[ID]]</f>
        <v>ESPINAS ELASTICAS6 x 70</v>
      </c>
      <c r="T2009" s="29"/>
      <c r="U2009" s="25">
        <f>LISTAS[[#This Row],[COSTO]]+(LISTAS[[#This Row],[COSTO]]*T2009)</f>
        <v>318.98070000000001</v>
      </c>
      <c r="V2009" s="30">
        <f>IF(T2009="",0,U2009/LISTAS[[#This Row],[VENTA NETA]]-1)</f>
        <v>0</v>
      </c>
      <c r="X2009" s="25">
        <v>432.31200000000001</v>
      </c>
      <c r="Y2009" s="31">
        <f>IFERROR(LISTAS[[#This Row],[COSTO]]/X2009-1,"")</f>
        <v>-0.26215164048187423</v>
      </c>
    </row>
    <row r="2010" spans="1:25" x14ac:dyDescent="0.2">
      <c r="A2010" s="6" t="s">
        <v>3234</v>
      </c>
      <c r="B2010" t="s">
        <v>3114</v>
      </c>
      <c r="C2010" t="s">
        <v>3235</v>
      </c>
      <c r="D2010" t="s">
        <v>3236</v>
      </c>
      <c r="E2010" s="2">
        <v>2002.37</v>
      </c>
      <c r="F2010" s="6" t="str">
        <f>+_xlfn.XLOOKUP(LISTAS[[#This Row],[ID]],_01_CODIGOS_Y_COSTOS_xlsm[Producto y N°],_01_CODIGOS_Y_COSTOS_xlsm[FABRICA],"",0,1)</f>
        <v>OTIA</v>
      </c>
      <c r="G2010" s="13">
        <f>LISTAS[[#This Row],[Precio]]*(1-0.46)*(1-IF($C$3520="",0,$C$3520))</f>
        <v>810.95984999999996</v>
      </c>
      <c r="H2010" s="1">
        <f>+_xlfn.XLOOKUP(LISTAS[[#This Row],[ID]],_01_CODIGOS_Y_COSTOS_xlsm[Producto y N°],_01_CODIGOS_Y_COSTOS_xlsm[COSTO],0,0,1)</f>
        <v>361.53</v>
      </c>
      <c r="I2010" s="115">
        <f>+IFERROR(LISTAS[[#This Row],[VENTA NETA]]/LISTAS[[#This Row],[COSTO]]-1,0)</f>
        <v>1.2431329350261389</v>
      </c>
      <c r="J2010" s="33" t="str">
        <f>IFERROR(VLOOKUP(LISTAS[[#This Row],[ID]],_01_CODIGOS_Y_COSTOS_xlsm[[Producto y N°]:[CODIGO]],2,0),"")</f>
        <v>01016-80</v>
      </c>
      <c r="M2010" s="22">
        <v>0</v>
      </c>
      <c r="N2010" s="23">
        <f>+LISTAS[[#This Row],[Precio]]+(LISTAS[[#This Row],[Precio]]*M2010)</f>
        <v>2002.37</v>
      </c>
      <c r="O2010" s="24">
        <f t="shared" si="46"/>
        <v>810.95984999999996</v>
      </c>
      <c r="Q2010" s="21">
        <f>IFERROR(O2010/LISTAS[[#This Row],[COSTO]]-1,"")</f>
        <v>1.2431329350261389</v>
      </c>
      <c r="R2010" t="str">
        <f>+LISTAS[[#This Row],[ID]]</f>
        <v>ESPINAS ELASTICAS6 x 80</v>
      </c>
      <c r="T2010" s="29"/>
      <c r="U2010" s="25">
        <f>LISTAS[[#This Row],[COSTO]]+(LISTAS[[#This Row],[COSTO]]*T2010)</f>
        <v>361.53</v>
      </c>
      <c r="V2010" s="30">
        <f>IF(T2010="",0,U2010/LISTAS[[#This Row],[VENTA NETA]]-1)</f>
        <v>0</v>
      </c>
      <c r="X2010" s="25">
        <v>329.10910000000001</v>
      </c>
      <c r="Y2010" s="31">
        <f>IFERROR(LISTAS[[#This Row],[COSTO]]/X2010-1,"")</f>
        <v>9.8511101637724252E-2</v>
      </c>
    </row>
    <row r="2011" spans="1:25" x14ac:dyDescent="0.2">
      <c r="A2011" s="6" t="s">
        <v>3237</v>
      </c>
      <c r="B2011" t="s">
        <v>3114</v>
      </c>
      <c r="C2011" t="s">
        <v>3238</v>
      </c>
      <c r="D2011" t="s">
        <v>3239</v>
      </c>
      <c r="E2011" s="2">
        <v>1249.54</v>
      </c>
      <c r="F2011" s="6" t="str">
        <f>+_xlfn.XLOOKUP(LISTAS[[#This Row],[ID]],_01_CODIGOS_Y_COSTOS_xlsm[Producto y N°],_01_CODIGOS_Y_COSTOS_xlsm[FABRICA],"",0,1)</f>
        <v>OTIA</v>
      </c>
      <c r="G2011" s="13">
        <f>LISTAS[[#This Row],[Precio]]*(1-0.46)*(1-IF($C$3520="",0,$C$3520))</f>
        <v>506.06370000000004</v>
      </c>
      <c r="H2011" s="1">
        <f>+_xlfn.XLOOKUP(LISTAS[[#This Row],[ID]],_01_CODIGOS_Y_COSTOS_xlsm[Producto y N°],_01_CODIGOS_Y_COSTOS_xlsm[COSTO],0,0,1)</f>
        <v>253.62719999999999</v>
      </c>
      <c r="I2011" s="115">
        <f>+IFERROR(LISTAS[[#This Row],[VENTA NETA]]/LISTAS[[#This Row],[COSTO]]-1,0)</f>
        <v>0.99530531425651536</v>
      </c>
      <c r="J2011" s="33" t="str">
        <f>IFERROR(VLOOKUP(LISTAS[[#This Row],[ID]],_01_CODIGOS_Y_COSTOS_xlsm[[Producto y N°]:[CODIGO]],2,0),"")</f>
        <v>01017-40</v>
      </c>
      <c r="M2011" s="22">
        <v>0</v>
      </c>
      <c r="N2011" s="23">
        <f>+LISTAS[[#This Row],[Precio]]+(LISTAS[[#This Row],[Precio]]*M2011)</f>
        <v>1249.54</v>
      </c>
      <c r="O2011" s="24">
        <f t="shared" si="46"/>
        <v>506.06370000000004</v>
      </c>
      <c r="Q2011" s="21">
        <f>IFERROR(O2011/LISTAS[[#This Row],[COSTO]]-1,"")</f>
        <v>0.99530531425651536</v>
      </c>
      <c r="R2011" t="str">
        <f>+LISTAS[[#This Row],[ID]]</f>
        <v>ESPINAS ELASTICAS7 x 40</v>
      </c>
      <c r="T2011" s="29"/>
      <c r="U2011" s="25">
        <f>LISTAS[[#This Row],[COSTO]]+(LISTAS[[#This Row],[COSTO]]*T2011)</f>
        <v>253.62719999999999</v>
      </c>
      <c r="V2011" s="30">
        <f>IF(T2011="",0,U2011/LISTAS[[#This Row],[VENTA NETA]]-1)</f>
        <v>0</v>
      </c>
      <c r="X2011" s="25">
        <v>403.85680000000002</v>
      </c>
      <c r="Y2011" s="31">
        <f>IFERROR(LISTAS[[#This Row],[COSTO]]/X2011-1,"")</f>
        <v>-0.37198729846816991</v>
      </c>
    </row>
    <row r="2012" spans="1:25" x14ac:dyDescent="0.2">
      <c r="A2012" s="6" t="s">
        <v>5159</v>
      </c>
      <c r="B2012" t="s">
        <v>3114</v>
      </c>
      <c r="C2012" t="s">
        <v>3361</v>
      </c>
      <c r="D2012" t="s">
        <v>5155</v>
      </c>
      <c r="E2012" s="2">
        <v>1571.08</v>
      </c>
      <c r="F2012" s="6" t="str">
        <f>+_xlfn.XLOOKUP(LISTAS[[#This Row],[ID]],_01_CODIGOS_Y_COSTOS_xlsm[Producto y N°],_01_CODIGOS_Y_COSTOS_xlsm[FABRICA],"",0,1)</f>
        <v>OTIA</v>
      </c>
      <c r="G2012" s="13">
        <f>LISTAS[[#This Row],[Precio]]*(1-0.46)*(1-IF($C$3520="",0,$C$3520))</f>
        <v>636.28739999999993</v>
      </c>
      <c r="H2012" s="1">
        <f>+_xlfn.XLOOKUP(LISTAS[[#This Row],[ID]],_01_CODIGOS_Y_COSTOS_xlsm[Producto y N°],_01_CODIGOS_Y_COSTOS_xlsm[COSTO],0,0,1)</f>
        <v>315.36540000000002</v>
      </c>
      <c r="I2012" s="115">
        <f>+IFERROR(LISTAS[[#This Row],[VENTA NETA]]/LISTAS[[#This Row],[COSTO]]-1,0)</f>
        <v>1.0176195613088814</v>
      </c>
      <c r="J2012" s="33" t="str">
        <f>IFERROR(VLOOKUP(LISTAS[[#This Row],[ID]],_01_CODIGOS_Y_COSTOS_xlsm[[Producto y N°]:[CODIGO]],2,0),"")</f>
        <v>01017-50</v>
      </c>
      <c r="M2012" s="22">
        <v>0</v>
      </c>
      <c r="N2012" s="23">
        <f>+LISTAS[[#This Row],[Precio]]+(LISTAS[[#This Row],[Precio]]*M2012)</f>
        <v>1571.08</v>
      </c>
      <c r="O2012" s="24">
        <f t="shared" si="46"/>
        <v>636.28739999999993</v>
      </c>
      <c r="Q2012" s="21">
        <f>IFERROR(O2012/LISTAS[[#This Row],[COSTO]]-1,"")</f>
        <v>1.0176195613088814</v>
      </c>
      <c r="R2012" t="str">
        <f>+LISTAS[[#This Row],[ID]]</f>
        <v>ESPINAS ELASTICAS7 x 50</v>
      </c>
      <c r="T2012" s="29"/>
      <c r="U2012" s="25">
        <f>LISTAS[[#This Row],[COSTO]]+(LISTAS[[#This Row],[COSTO]]*T2012)</f>
        <v>315.36540000000002</v>
      </c>
      <c r="V2012" s="30">
        <f>IF(T2012="",0,U2012/LISTAS[[#This Row],[VENTA NETA]]-1)</f>
        <v>0</v>
      </c>
      <c r="X2012" s="25">
        <v>480.23419999999999</v>
      </c>
      <c r="Y2012" s="31">
        <f>IFERROR(LISTAS[[#This Row],[COSTO]]/X2012-1,"")</f>
        <v>-0.34330916040548543</v>
      </c>
    </row>
    <row r="2013" spans="1:25" x14ac:dyDescent="0.2">
      <c r="A2013" s="6" t="s">
        <v>5158</v>
      </c>
      <c r="B2013" t="s">
        <v>3114</v>
      </c>
      <c r="C2013" t="s">
        <v>3363</v>
      </c>
      <c r="D2013" t="s">
        <v>5156</v>
      </c>
      <c r="E2013" s="2">
        <v>1852.77</v>
      </c>
      <c r="F2013" s="6" t="str">
        <f>+_xlfn.XLOOKUP(LISTAS[[#This Row],[ID]],_01_CODIGOS_Y_COSTOS_xlsm[Producto y N°],_01_CODIGOS_Y_COSTOS_xlsm[FABRICA],"",0,1)</f>
        <v>OTIA</v>
      </c>
      <c r="G2013" s="13">
        <f>LISTAS[[#This Row],[Precio]]*(1-0.46)*(1-IF($C$3520="",0,$C$3520))</f>
        <v>750.37184999999999</v>
      </c>
      <c r="H2013" s="1">
        <f>+_xlfn.XLOOKUP(LISTAS[[#This Row],[ID]],_01_CODIGOS_Y_COSTOS_xlsm[Producto y N°],_01_CODIGOS_Y_COSTOS_xlsm[COSTO],0,0,1)</f>
        <v>371.54160000000002</v>
      </c>
      <c r="I2013" s="115">
        <f>+IFERROR(LISTAS[[#This Row],[VENTA NETA]]/LISTAS[[#This Row],[COSTO]]-1,0)</f>
        <v>1.0196173187605373</v>
      </c>
      <c r="J2013" s="33" t="str">
        <f>IFERROR(VLOOKUP(LISTAS[[#This Row],[ID]],_01_CODIGOS_Y_COSTOS_xlsm[[Producto y N°]:[CODIGO]],2,0),"")</f>
        <v>01017-60</v>
      </c>
      <c r="M2013" s="22">
        <v>0</v>
      </c>
      <c r="N2013" s="23">
        <f>+LISTAS[[#This Row],[Precio]]+(LISTAS[[#This Row],[Precio]]*M2013)</f>
        <v>1852.77</v>
      </c>
      <c r="O2013" s="24">
        <f t="shared" si="46"/>
        <v>750.37184999999999</v>
      </c>
      <c r="Q2013" s="21">
        <f>IFERROR(O2013/LISTAS[[#This Row],[COSTO]]-1,"")</f>
        <v>1.0196173187605373</v>
      </c>
      <c r="R2013" t="str">
        <f>+LISTAS[[#This Row],[ID]]</f>
        <v>ESPINAS ELASTICAS7 x 60</v>
      </c>
      <c r="T2013" s="29"/>
      <c r="U2013" s="25">
        <f>LISTAS[[#This Row],[COSTO]]+(LISTAS[[#This Row],[COSTO]]*T2013)</f>
        <v>371.54160000000002</v>
      </c>
      <c r="V2013" s="30">
        <f>IF(T2013="",0,U2013/LISTAS[[#This Row],[VENTA NETA]]-1)</f>
        <v>0</v>
      </c>
      <c r="X2013" s="25">
        <v>558.54160000000002</v>
      </c>
      <c r="Y2013" s="31">
        <f>IFERROR(LISTAS[[#This Row],[COSTO]]/X2013-1,"")</f>
        <v>-0.334800487555448</v>
      </c>
    </row>
    <row r="2014" spans="1:25" x14ac:dyDescent="0.2">
      <c r="A2014" s="6" t="s">
        <v>3240</v>
      </c>
      <c r="B2014" t="s">
        <v>3114</v>
      </c>
      <c r="C2014" t="s">
        <v>3241</v>
      </c>
      <c r="D2014" t="s">
        <v>3242</v>
      </c>
      <c r="E2014" s="2">
        <v>1410.47</v>
      </c>
      <c r="F2014" s="6" t="str">
        <f>+_xlfn.XLOOKUP(LISTAS[[#This Row],[ID]],_01_CODIGOS_Y_COSTOS_xlsm[Producto y N°],_01_CODIGOS_Y_COSTOS_xlsm[FABRICA],"",0,1)</f>
        <v>OTIA</v>
      </c>
      <c r="G2014" s="13">
        <f>LISTAS[[#This Row],[Precio]]*(1-0.46)*(1-IF($C$3520="",0,$C$3520))</f>
        <v>571.24035000000003</v>
      </c>
      <c r="H2014" s="1">
        <f>+_xlfn.XLOOKUP(LISTAS[[#This Row],[ID]],_01_CODIGOS_Y_COSTOS_xlsm[Producto y N°],_01_CODIGOS_Y_COSTOS_xlsm[COSTO],0,0,1)</f>
        <v>285.88679999999999</v>
      </c>
      <c r="I2014" s="115">
        <f>+IFERROR(LISTAS[[#This Row],[VENTA NETA]]/LISTAS[[#This Row],[COSTO]]-1,0)</f>
        <v>0.99813475123720319</v>
      </c>
      <c r="J2014" s="33" t="str">
        <f>IFERROR(VLOOKUP(LISTAS[[#This Row],[ID]],_01_CODIGOS_Y_COSTOS_xlsm[[Producto y N°]:[CODIGO]],2,0),"")</f>
        <v>01018-40</v>
      </c>
      <c r="M2014" s="22">
        <v>0</v>
      </c>
      <c r="N2014" s="23">
        <f>+LISTAS[[#This Row],[Precio]]+(LISTAS[[#This Row],[Precio]]*M2014)</f>
        <v>1410.47</v>
      </c>
      <c r="O2014" s="24">
        <f t="shared" si="46"/>
        <v>571.24035000000003</v>
      </c>
      <c r="Q2014" s="21">
        <f>IFERROR(O2014/LISTAS[[#This Row],[COSTO]]-1,"")</f>
        <v>0.99813475123720319</v>
      </c>
      <c r="R2014" t="str">
        <f>+LISTAS[[#This Row],[ID]]</f>
        <v>ESPINAS ELASTICAS8 x 40</v>
      </c>
      <c r="T2014" s="29"/>
      <c r="U2014" s="25">
        <f>LISTAS[[#This Row],[COSTO]]+(LISTAS[[#This Row],[COSTO]]*T2014)</f>
        <v>285.88679999999999</v>
      </c>
      <c r="V2014" s="30">
        <f>IF(T2014="",0,U2014/LISTAS[[#This Row],[VENTA NETA]]-1)</f>
        <v>0</v>
      </c>
      <c r="X2014" s="25">
        <v>635.6309</v>
      </c>
      <c r="Y2014" s="31">
        <f>IFERROR(LISTAS[[#This Row],[COSTO]]/X2014-1,"")</f>
        <v>-0.55023143148012466</v>
      </c>
    </row>
    <row r="2015" spans="1:25" x14ac:dyDescent="0.2">
      <c r="A2015" s="6" t="s">
        <v>3243</v>
      </c>
      <c r="B2015" t="s">
        <v>3114</v>
      </c>
      <c r="C2015" t="s">
        <v>3244</v>
      </c>
      <c r="D2015" t="s">
        <v>3245</v>
      </c>
      <c r="E2015" s="2">
        <v>1730.81</v>
      </c>
      <c r="F2015" s="6" t="str">
        <f>+_xlfn.XLOOKUP(LISTAS[[#This Row],[ID]],_01_CODIGOS_Y_COSTOS_xlsm[Producto y N°],_01_CODIGOS_Y_COSTOS_xlsm[FABRICA],"",0,1)</f>
        <v>OTIA</v>
      </c>
      <c r="G2015" s="13">
        <f>LISTAS[[#This Row],[Precio]]*(1-0.46)*(1-IF($C$3520="",0,$C$3520))</f>
        <v>700.97805000000005</v>
      </c>
      <c r="H2015" s="1">
        <f>+_xlfn.XLOOKUP(LISTAS[[#This Row],[ID]],_01_CODIGOS_Y_COSTOS_xlsm[Producto y N°],_01_CODIGOS_Y_COSTOS_xlsm[COSTO],0,0,1)</f>
        <v>315.36</v>
      </c>
      <c r="I2015" s="115">
        <f>+IFERROR(LISTAS[[#This Row],[VENTA NETA]]/LISTAS[[#This Row],[COSTO]]-1,0)</f>
        <v>1.2227868150684933</v>
      </c>
      <c r="J2015" s="33" t="str">
        <f>IFERROR(VLOOKUP(LISTAS[[#This Row],[ID]],_01_CODIGOS_Y_COSTOS_xlsm[[Producto y N°]:[CODIGO]],2,0),"")</f>
        <v>01018-50H</v>
      </c>
      <c r="M2015" s="22">
        <v>0</v>
      </c>
      <c r="N2015" s="23">
        <f>+LISTAS[[#This Row],[Precio]]+(LISTAS[[#This Row],[Precio]]*M2015)</f>
        <v>1730.81</v>
      </c>
      <c r="O2015" s="24">
        <f t="shared" si="46"/>
        <v>700.97805000000005</v>
      </c>
      <c r="Q2015" s="21">
        <f>IFERROR(O2015/LISTAS[[#This Row],[COSTO]]-1,"")</f>
        <v>1.2227868150684933</v>
      </c>
      <c r="R2015" t="str">
        <f>+LISTAS[[#This Row],[ID]]</f>
        <v>ESPINAS ELASTICAS8 x 50</v>
      </c>
      <c r="T2015" s="29"/>
      <c r="U2015" s="25">
        <f>LISTAS[[#This Row],[COSTO]]+(LISTAS[[#This Row],[COSTO]]*T2015)</f>
        <v>315.36</v>
      </c>
      <c r="V2015" s="30">
        <f>IF(T2015="",0,U2015/LISTAS[[#This Row],[VENTA NETA]]-1)</f>
        <v>0</v>
      </c>
      <c r="X2015" s="25">
        <v>789.82069999999999</v>
      </c>
      <c r="Y2015" s="31">
        <f>IFERROR(LISTAS[[#This Row],[COSTO]]/X2015-1,"")</f>
        <v>-0.60071950507248029</v>
      </c>
    </row>
    <row r="2016" spans="1:25" x14ac:dyDescent="0.2">
      <c r="A2016" s="6" t="s">
        <v>3246</v>
      </c>
      <c r="B2016" t="s">
        <v>3114</v>
      </c>
      <c r="C2016" t="s">
        <v>3247</v>
      </c>
      <c r="D2016" t="s">
        <v>3248</v>
      </c>
      <c r="E2016" s="2">
        <v>2058.15</v>
      </c>
      <c r="F2016" s="6" t="str">
        <f>+_xlfn.XLOOKUP(LISTAS[[#This Row],[ID]],_01_CODIGOS_Y_COSTOS_xlsm[Producto y N°],_01_CODIGOS_Y_COSTOS_xlsm[FABRICA],"",0,1)</f>
        <v>OTIA</v>
      </c>
      <c r="G2016" s="13">
        <f>LISTAS[[#This Row],[Precio]]*(1-0.46)*(1-IF($C$3520="",0,$C$3520))</f>
        <v>833.55075000000011</v>
      </c>
      <c r="H2016" s="1">
        <f>+_xlfn.XLOOKUP(LISTAS[[#This Row],[ID]],_01_CODIGOS_Y_COSTOS_xlsm[Producto y N°],_01_CODIGOS_Y_COSTOS_xlsm[COSTO],0,0,1)</f>
        <v>419.93099999999998</v>
      </c>
      <c r="I2016" s="115">
        <f>+IFERROR(LISTAS[[#This Row],[VENTA NETA]]/LISTAS[[#This Row],[COSTO]]-1,0)</f>
        <v>0.98497074519385364</v>
      </c>
      <c r="J2016" s="33" t="str">
        <f>IFERROR(VLOOKUP(LISTAS[[#This Row],[ID]],_01_CODIGOS_Y_COSTOS_xlsm[[Producto y N°]:[CODIGO]],2,0),"")</f>
        <v>01018-60</v>
      </c>
      <c r="M2016" s="22">
        <v>0</v>
      </c>
      <c r="N2016" s="23">
        <f>+LISTAS[[#This Row],[Precio]]+(LISTAS[[#This Row],[Precio]]*M2016)</f>
        <v>2058.15</v>
      </c>
      <c r="O2016" s="24">
        <f t="shared" si="46"/>
        <v>833.55075000000011</v>
      </c>
      <c r="Q2016" s="21">
        <f>IFERROR(O2016/LISTAS[[#This Row],[COSTO]]-1,"")</f>
        <v>0.98497074519385364</v>
      </c>
      <c r="R2016" t="str">
        <f>+LISTAS[[#This Row],[ID]]</f>
        <v>ESPINAS ELASTICAS8 x 60</v>
      </c>
      <c r="T2016" s="29"/>
      <c r="U2016" s="25">
        <f>LISTAS[[#This Row],[COSTO]]+(LISTAS[[#This Row],[COSTO]]*T2016)</f>
        <v>419.93099999999998</v>
      </c>
      <c r="V2016" s="30">
        <f>IF(T2016="",0,U2016/LISTAS[[#This Row],[VENTA NETA]]-1)</f>
        <v>0</v>
      </c>
      <c r="X2016" s="25">
        <v>695.40700000000004</v>
      </c>
      <c r="Y2016" s="31">
        <f>IFERROR(LISTAS[[#This Row],[COSTO]]/X2016-1,"")</f>
        <v>-0.39613636330954394</v>
      </c>
    </row>
    <row r="2017" spans="1:25" x14ac:dyDescent="0.2">
      <c r="A2017" s="6" t="s">
        <v>3249</v>
      </c>
      <c r="B2017" t="s">
        <v>3114</v>
      </c>
      <c r="C2017" t="s">
        <v>3250</v>
      </c>
      <c r="D2017" t="s">
        <v>3251</v>
      </c>
      <c r="E2017" s="2">
        <v>2393.75</v>
      </c>
      <c r="F2017" s="6" t="str">
        <f>+_xlfn.XLOOKUP(LISTAS[[#This Row],[ID]],_01_CODIGOS_Y_COSTOS_xlsm[Producto y N°],_01_CODIGOS_Y_COSTOS_xlsm[FABRICA],"",0,1)</f>
        <v>OTIA</v>
      </c>
      <c r="G2017" s="13">
        <f>LISTAS[[#This Row],[Precio]]*(1-0.46)*(1-IF($C$3520="",0,$C$3520))</f>
        <v>969.46875</v>
      </c>
      <c r="H2017" s="1">
        <f>+_xlfn.XLOOKUP(LISTAS[[#This Row],[ID]],_01_CODIGOS_Y_COSTOS_xlsm[Producto y N°],_01_CODIGOS_Y_COSTOS_xlsm[COSTO],0,0,1)</f>
        <v>484.4502</v>
      </c>
      <c r="I2017" s="115">
        <f>+IFERROR(LISTAS[[#This Row],[VENTA NETA]]/LISTAS[[#This Row],[COSTO]]-1,0)</f>
        <v>1.0011731856029784</v>
      </c>
      <c r="J2017" s="33" t="str">
        <f>IFERROR(VLOOKUP(LISTAS[[#This Row],[ID]],_01_CODIGOS_Y_COSTOS_xlsm[[Producto y N°]:[CODIGO]],2,0),"")</f>
        <v>01018-70</v>
      </c>
      <c r="M2017" s="22">
        <v>0</v>
      </c>
      <c r="N2017" s="23">
        <f>+LISTAS[[#This Row],[Precio]]+(LISTAS[[#This Row],[Precio]]*M2017)</f>
        <v>2393.75</v>
      </c>
      <c r="O2017" s="24">
        <f t="shared" si="46"/>
        <v>969.46875</v>
      </c>
      <c r="Q2017" s="21">
        <f>IFERROR(O2017/LISTAS[[#This Row],[COSTO]]-1,"")</f>
        <v>1.0011731856029784</v>
      </c>
      <c r="R2017" t="str">
        <f>+LISTAS[[#This Row],[ID]]</f>
        <v>ESPINAS ELASTICAS8 x 70</v>
      </c>
      <c r="T2017" s="29"/>
      <c r="U2017" s="25">
        <f>LISTAS[[#This Row],[COSTO]]+(LISTAS[[#This Row],[COSTO]]*T2017)</f>
        <v>484.4502</v>
      </c>
      <c r="V2017" s="30">
        <f>IF(T2017="",0,U2017/LISTAS[[#This Row],[VENTA NETA]]-1)</f>
        <v>0</v>
      </c>
      <c r="X2017" s="25">
        <v>830.52</v>
      </c>
      <c r="Y2017" s="31">
        <f>IFERROR(LISTAS[[#This Row],[COSTO]]/X2017-1,"")</f>
        <v>-0.41669050715214562</v>
      </c>
    </row>
    <row r="2018" spans="1:25" x14ac:dyDescent="0.2">
      <c r="A2018" s="6" t="s">
        <v>3252</v>
      </c>
      <c r="B2018" t="s">
        <v>3114</v>
      </c>
      <c r="C2018" t="s">
        <v>3253</v>
      </c>
      <c r="D2018" t="s">
        <v>3254</v>
      </c>
      <c r="E2018" s="2">
        <v>2724.13</v>
      </c>
      <c r="F2018" s="6" t="str">
        <f>+_xlfn.XLOOKUP(LISTAS[[#This Row],[ID]],_01_CODIGOS_Y_COSTOS_xlsm[Producto y N°],_01_CODIGOS_Y_COSTOS_xlsm[FABRICA],"",0,1)</f>
        <v>OTIA</v>
      </c>
      <c r="G2018" s="13">
        <f>LISTAS[[#This Row],[Precio]]*(1-0.46)*(1-IF($C$3520="",0,$C$3520))</f>
        <v>1103.2726500000001</v>
      </c>
      <c r="H2018" s="1">
        <f>+_xlfn.XLOOKUP(LISTAS[[#This Row],[ID]],_01_CODIGOS_Y_COSTOS_xlsm[Producto y N°],_01_CODIGOS_Y_COSTOS_xlsm[COSTO],0,0,1)</f>
        <v>548.41319999999996</v>
      </c>
      <c r="I2018" s="115">
        <f>+IFERROR(LISTAS[[#This Row],[VENTA NETA]]/LISTAS[[#This Row],[COSTO]]-1,0)</f>
        <v>1.0117543669627214</v>
      </c>
      <c r="J2018" s="33" t="str">
        <f>IFERROR(VLOOKUP(LISTAS[[#This Row],[ID]],_01_CODIGOS_Y_COSTOS_xlsm[[Producto y N°]:[CODIGO]],2,0),"")</f>
        <v>01018-80</v>
      </c>
      <c r="M2018" s="22">
        <v>0</v>
      </c>
      <c r="N2018" s="23">
        <f>+LISTAS[[#This Row],[Precio]]+(LISTAS[[#This Row],[Precio]]*M2018)</f>
        <v>2724.13</v>
      </c>
      <c r="O2018" s="24">
        <f t="shared" si="46"/>
        <v>1103.2726500000001</v>
      </c>
      <c r="Q2018" s="21">
        <f>IFERROR(O2018/LISTAS[[#This Row],[COSTO]]-1,"")</f>
        <v>1.0117543669627214</v>
      </c>
      <c r="R2018" t="str">
        <f>+LISTAS[[#This Row],[ID]]</f>
        <v>ESPINAS ELASTICAS8 x 80</v>
      </c>
      <c r="T2018" s="29"/>
      <c r="U2018" s="25">
        <f>LISTAS[[#This Row],[COSTO]]+(LISTAS[[#This Row],[COSTO]]*T2018)</f>
        <v>548.41319999999996</v>
      </c>
      <c r="V2018" s="30">
        <f>IF(T2018="",0,U2018/LISTAS[[#This Row],[VENTA NETA]]-1)</f>
        <v>0</v>
      </c>
      <c r="X2018" s="25">
        <v>940.18809999999996</v>
      </c>
      <c r="Y2018" s="31">
        <f>IFERROR(LISTAS[[#This Row],[COSTO]]/X2018-1,"")</f>
        <v>-0.41669842449611949</v>
      </c>
    </row>
    <row r="2019" spans="1:25" x14ac:dyDescent="0.2">
      <c r="A2019" s="6" t="s">
        <v>5758</v>
      </c>
      <c r="B2019" t="s">
        <v>3114</v>
      </c>
      <c r="C2019" t="s">
        <v>3379</v>
      </c>
      <c r="D2019" t="s">
        <v>3379</v>
      </c>
      <c r="E2019" s="2">
        <v>3196.89</v>
      </c>
      <c r="F2019" s="6" t="str">
        <f>+_xlfn.XLOOKUP(LISTAS[[#This Row],[ID]],_01_CODIGOS_Y_COSTOS_xlsm[Producto y N°],_01_CODIGOS_Y_COSTOS_xlsm[FABRICA],"",0,1)</f>
        <v>OTIA</v>
      </c>
      <c r="G2019" s="13">
        <f>LISTAS[[#This Row],[Precio]]*(1-0.46)*(1-IF($C$3520="",0,$C$3520))</f>
        <v>1294.74045</v>
      </c>
      <c r="H2019" s="1">
        <f>+_xlfn.XLOOKUP(LISTAS[[#This Row],[ID]],_01_CODIGOS_Y_COSTOS_xlsm[Producto y N°],_01_CODIGOS_Y_COSTOS_xlsm[COSTO],0,0,1)</f>
        <v>677.45159999999998</v>
      </c>
      <c r="I2019" s="115">
        <f>+IFERROR(LISTAS[[#This Row],[VENTA NETA]]/LISTAS[[#This Row],[COSTO]]-1,0)</f>
        <v>0.91119254866325505</v>
      </c>
      <c r="J2019" s="33" t="str">
        <f>IFERROR(VLOOKUP(LISTAS[[#This Row],[ID]],_01_CODIGOS_Y_COSTOS_xlsm[[Producto y N°]:[CODIGO]],2,0),"")</f>
        <v>01018-100</v>
      </c>
      <c r="M2019" s="22">
        <v>0</v>
      </c>
      <c r="N2019" s="23">
        <f>+LISTAS[[#This Row],[Precio]]+(LISTAS[[#This Row],[Precio]]*M2019)</f>
        <v>3196.89</v>
      </c>
      <c r="O2019" s="24">
        <f t="shared" si="46"/>
        <v>1294.74045</v>
      </c>
      <c r="Q2019" s="21">
        <f>IFERROR(O2019/LISTAS[[#This Row],[COSTO]]-1,"")</f>
        <v>0.91119254866325505</v>
      </c>
      <c r="R2019" t="str">
        <f>+LISTAS[[#This Row],[ID]]</f>
        <v>ESPINAS ELASTICAS8 x 100</v>
      </c>
      <c r="T2019" s="29"/>
      <c r="U2019" s="25">
        <f>LISTAS[[#This Row],[COSTO]]+(LISTAS[[#This Row],[COSTO]]*T2019)</f>
        <v>677.45159999999998</v>
      </c>
      <c r="V2019" s="30">
        <f>IF(T2019="",0,U2019/LISTAS[[#This Row],[VENTA NETA]]-1)</f>
        <v>0</v>
      </c>
      <c r="X2019" s="25">
        <v>1062.5868</v>
      </c>
      <c r="Y2019" s="31">
        <f>IFERROR(LISTAS[[#This Row],[COSTO]]/X2019-1,"")</f>
        <v>-0.36245057815512116</v>
      </c>
    </row>
    <row r="2020" spans="1:25" x14ac:dyDescent="0.2">
      <c r="A2020" s="6" t="s">
        <v>3255</v>
      </c>
      <c r="B2020" t="s">
        <v>3114</v>
      </c>
      <c r="C2020" t="s">
        <v>3256</v>
      </c>
      <c r="D2020" t="s">
        <v>3257</v>
      </c>
      <c r="E2020" s="2">
        <v>2814.74</v>
      </c>
      <c r="F2020" s="6" t="str">
        <f>+_xlfn.XLOOKUP(LISTAS[[#This Row],[ID]],_01_CODIGOS_Y_COSTOS_xlsm[Producto y N°],_01_CODIGOS_Y_COSTOS_xlsm[FABRICA],"",0,1)</f>
        <v>OTIA</v>
      </c>
      <c r="G2020" s="13">
        <f>LISTAS[[#This Row],[Precio]]*(1-0.46)*(1-IF($C$3520="",0,$C$3520))</f>
        <v>1139.9696999999999</v>
      </c>
      <c r="H2020" s="1">
        <f>+_xlfn.XLOOKUP(LISTAS[[#This Row],[ID]],_01_CODIGOS_Y_COSTOS_xlsm[Producto y N°],_01_CODIGOS_Y_COSTOS_xlsm[COSTO],0,0,1)</f>
        <v>638.37720000000002</v>
      </c>
      <c r="I2020" s="115">
        <f>+IFERROR(LISTAS[[#This Row],[VENTA NETA]]/LISTAS[[#This Row],[COSTO]]-1,0)</f>
        <v>0.78573059940110612</v>
      </c>
      <c r="J2020" s="33" t="str">
        <f>IFERROR(VLOOKUP(LISTAS[[#This Row],[ID]],_01_CODIGOS_Y_COSTOS_xlsm[[Producto y N°]:[CODIGO]],2,0),"")</f>
        <v>010110-50</v>
      </c>
      <c r="M2020" s="22">
        <v>0</v>
      </c>
      <c r="N2020" s="23">
        <f>+LISTAS[[#This Row],[Precio]]+(LISTAS[[#This Row],[Precio]]*M2020)</f>
        <v>2814.74</v>
      </c>
      <c r="O2020" s="24">
        <f t="shared" si="46"/>
        <v>1139.9696999999999</v>
      </c>
      <c r="Q2020" s="21">
        <f>IFERROR(O2020/LISTAS[[#This Row],[COSTO]]-1,"")</f>
        <v>0.78573059940110612</v>
      </c>
      <c r="R2020" t="str">
        <f>+LISTAS[[#This Row],[ID]]</f>
        <v>ESPINAS ELASTICAS10 x 50</v>
      </c>
      <c r="T2020" s="29"/>
      <c r="U2020" s="25">
        <f>LISTAS[[#This Row],[COSTO]]+(LISTAS[[#This Row],[COSTO]]*T2020)</f>
        <v>638.37720000000002</v>
      </c>
      <c r="V2020" s="30">
        <f>IF(T2020="",0,U2020/LISTAS[[#This Row],[VENTA NETA]]-1)</f>
        <v>0</v>
      </c>
      <c r="X2020" s="25">
        <v>0</v>
      </c>
      <c r="Y2020" s="31" t="str">
        <f>IFERROR(LISTAS[[#This Row],[COSTO]]/X2020-1,"")</f>
        <v/>
      </c>
    </row>
    <row r="2021" spans="1:25" x14ac:dyDescent="0.2">
      <c r="A2021" s="6" t="s">
        <v>3258</v>
      </c>
      <c r="B2021" t="s">
        <v>3114</v>
      </c>
      <c r="C2021" t="s">
        <v>3259</v>
      </c>
      <c r="D2021" t="s">
        <v>3260</v>
      </c>
      <c r="E2021" s="2">
        <v>3361.63</v>
      </c>
      <c r="F2021" s="6" t="str">
        <f>+_xlfn.XLOOKUP(LISTAS[[#This Row],[ID]],_01_CODIGOS_Y_COSTOS_xlsm[Producto y N°],_01_CODIGOS_Y_COSTOS_xlsm[FABRICA],"",0,1)</f>
        <v>OTIA</v>
      </c>
      <c r="G2021" s="13">
        <f>LISTAS[[#This Row],[Precio]]*(1-0.46)*(1-IF($C$3520="",0,$C$3520))</f>
        <v>1361.4601500000001</v>
      </c>
      <c r="H2021" s="1">
        <f>+_xlfn.XLOOKUP(LISTAS[[#This Row],[ID]],_01_CODIGOS_Y_COSTOS_xlsm[Producto y N°],_01_CODIGOS_Y_COSTOS_xlsm[COSTO],0,0,1)</f>
        <v>736.41959999999995</v>
      </c>
      <c r="I2021" s="115">
        <f>+IFERROR(LISTAS[[#This Row],[VENTA NETA]]/LISTAS[[#This Row],[COSTO]]-1,0)</f>
        <v>0.84875599454441497</v>
      </c>
      <c r="J2021" s="33" t="str">
        <f>IFERROR(VLOOKUP(LISTAS[[#This Row],[ID]],_01_CODIGOS_Y_COSTOS_xlsm[[Producto y N°]:[CODIGO]],2,0),"")</f>
        <v>010110-60</v>
      </c>
      <c r="M2021" s="22">
        <v>0</v>
      </c>
      <c r="N2021" s="23">
        <f>+LISTAS[[#This Row],[Precio]]+(LISTAS[[#This Row],[Precio]]*M2021)</f>
        <v>3361.63</v>
      </c>
      <c r="O2021" s="24">
        <f t="shared" si="46"/>
        <v>1361.4601500000001</v>
      </c>
      <c r="Q2021" s="21">
        <f>IFERROR(O2021/LISTAS[[#This Row],[COSTO]]-1,"")</f>
        <v>0.84875599454441497</v>
      </c>
      <c r="R2021" t="str">
        <f>+LISTAS[[#This Row],[ID]]</f>
        <v>ESPINAS ELASTICAS10 x 60</v>
      </c>
      <c r="T2021" s="29"/>
      <c r="U2021" s="25">
        <f>LISTAS[[#This Row],[COSTO]]+(LISTAS[[#This Row],[COSTO]]*T2021)</f>
        <v>736.41959999999995</v>
      </c>
      <c r="V2021" s="30">
        <f>IF(T2021="",0,U2021/LISTAS[[#This Row],[VENTA NETA]]-1)</f>
        <v>0</v>
      </c>
      <c r="X2021" s="25">
        <v>10.068</v>
      </c>
      <c r="Y2021" s="31">
        <f>IFERROR(LISTAS[[#This Row],[COSTO]]/X2021-1,"")</f>
        <v>72.144576877234798</v>
      </c>
    </row>
    <row r="2022" spans="1:25" x14ac:dyDescent="0.2">
      <c r="A2022" s="6" t="s">
        <v>3261</v>
      </c>
      <c r="B2022" t="s">
        <v>3114</v>
      </c>
      <c r="C2022" t="s">
        <v>3262</v>
      </c>
      <c r="D2022" t="s">
        <v>3263</v>
      </c>
      <c r="E2022" s="2">
        <v>3805.52</v>
      </c>
      <c r="F2022" s="6" t="str">
        <f>+_xlfn.XLOOKUP(LISTAS[[#This Row],[ID]],_01_CODIGOS_Y_COSTOS_xlsm[Producto y N°],_01_CODIGOS_Y_COSTOS_xlsm[FABRICA],"",0,1)</f>
        <v>OTIA</v>
      </c>
      <c r="G2022" s="13">
        <f>LISTAS[[#This Row],[Precio]]*(1-0.46)*(1-IF($C$3520="",0,$C$3520))</f>
        <v>1541.2356000000002</v>
      </c>
      <c r="H2022" s="1">
        <f>+_xlfn.XLOOKUP(LISTAS[[#This Row],[ID]],_01_CODIGOS_Y_COSTOS_xlsm[Producto y N°],_01_CODIGOS_Y_COSTOS_xlsm[COSTO],0,0,1)</f>
        <v>833.91120000000001</v>
      </c>
      <c r="I2022" s="115">
        <f>+IFERROR(LISTAS[[#This Row],[VENTA NETA]]/LISTAS[[#This Row],[COSTO]]-1,0)</f>
        <v>0.84820110342683996</v>
      </c>
      <c r="J2022" s="33" t="str">
        <f>IFERROR(VLOOKUP(LISTAS[[#This Row],[ID]],_01_CODIGOS_Y_COSTOS_xlsm[[Producto y N°]:[CODIGO]],2,0),"")</f>
        <v>010110-70</v>
      </c>
      <c r="M2022" s="22">
        <v>0</v>
      </c>
      <c r="N2022" s="23">
        <f>+LISTAS[[#This Row],[Precio]]+(LISTAS[[#This Row],[Precio]]*M2022)</f>
        <v>3805.52</v>
      </c>
      <c r="O2022" s="24">
        <f t="shared" si="46"/>
        <v>1541.2356000000002</v>
      </c>
      <c r="Q2022" s="21">
        <f>IFERROR(O2022/LISTAS[[#This Row],[COSTO]]-1,"")</f>
        <v>0.84820110342683996</v>
      </c>
      <c r="R2022" t="str">
        <f>+LISTAS[[#This Row],[ID]]</f>
        <v>ESPINAS ELASTICAS10 x 70</v>
      </c>
      <c r="T2022" s="29"/>
      <c r="U2022" s="25">
        <f>LISTAS[[#This Row],[COSTO]]+(LISTAS[[#This Row],[COSTO]]*T2022)</f>
        <v>833.91120000000001</v>
      </c>
      <c r="V2022" s="30">
        <f>IF(T2022="",0,U2022/LISTAS[[#This Row],[VENTA NETA]]-1)</f>
        <v>0</v>
      </c>
      <c r="X2022" s="25">
        <v>0</v>
      </c>
      <c r="Y2022" s="31" t="str">
        <f>IFERROR(LISTAS[[#This Row],[COSTO]]/X2022-1,"")</f>
        <v/>
      </c>
    </row>
    <row r="2023" spans="1:25" x14ac:dyDescent="0.2">
      <c r="A2023" s="6" t="s">
        <v>3264</v>
      </c>
      <c r="B2023" t="s">
        <v>3114</v>
      </c>
      <c r="C2023" t="s">
        <v>3265</v>
      </c>
      <c r="D2023" t="s">
        <v>3266</v>
      </c>
      <c r="E2023" s="2">
        <v>4300.95</v>
      </c>
      <c r="F2023" s="6" t="str">
        <f>+_xlfn.XLOOKUP(LISTAS[[#This Row],[ID]],_01_CODIGOS_Y_COSTOS_xlsm[Producto y N°],_01_CODIGOS_Y_COSTOS_xlsm[FABRICA],"",0,1)</f>
        <v>OTIA</v>
      </c>
      <c r="G2023" s="13">
        <f>LISTAS[[#This Row],[Precio]]*(1-0.46)*(1-IF($C$3520="",0,$C$3520))</f>
        <v>1741.8847499999999</v>
      </c>
      <c r="H2023" s="1">
        <f>+_xlfn.XLOOKUP(LISTAS[[#This Row],[ID]],_01_CODIGOS_Y_COSTOS_xlsm[Producto y N°],_01_CODIGOS_Y_COSTOS_xlsm[COSTO],0,0,1)</f>
        <v>931.40279999999996</v>
      </c>
      <c r="I2023" s="115">
        <f>+IFERROR(LISTAS[[#This Row],[VENTA NETA]]/LISTAS[[#This Row],[COSTO]]-1,0)</f>
        <v>0.8701734093992417</v>
      </c>
      <c r="J2023" s="33" t="str">
        <f>IFERROR(VLOOKUP(LISTAS[[#This Row],[ID]],_01_CODIGOS_Y_COSTOS_xlsm[[Producto y N°]:[CODIGO]],2,0),"")</f>
        <v>010110-80</v>
      </c>
      <c r="M2023" s="22">
        <v>0</v>
      </c>
      <c r="N2023" s="23">
        <f>+LISTAS[[#This Row],[Precio]]+(LISTAS[[#This Row],[Precio]]*M2023)</f>
        <v>4300.95</v>
      </c>
      <c r="O2023" s="24">
        <f t="shared" si="46"/>
        <v>1741.8847499999999</v>
      </c>
      <c r="Q2023" s="21">
        <f>IFERROR(O2023/LISTAS[[#This Row],[COSTO]]-1,"")</f>
        <v>0.8701734093992417</v>
      </c>
      <c r="R2023" t="str">
        <f>+LISTAS[[#This Row],[ID]]</f>
        <v>ESPINAS ELASTICAS10 x 80</v>
      </c>
      <c r="T2023" s="29"/>
      <c r="U2023" s="25">
        <f>LISTAS[[#This Row],[COSTO]]+(LISTAS[[#This Row],[COSTO]]*T2023)</f>
        <v>931.40279999999996</v>
      </c>
      <c r="V2023" s="30">
        <f>IF(T2023="",0,U2023/LISTAS[[#This Row],[VENTA NETA]]-1)</f>
        <v>0</v>
      </c>
      <c r="X2023" s="25">
        <v>0</v>
      </c>
      <c r="Y2023" s="31" t="str">
        <f>IFERROR(LISTAS[[#This Row],[COSTO]]/X2023-1,"")</f>
        <v/>
      </c>
    </row>
    <row r="2024" spans="1:25" x14ac:dyDescent="0.2">
      <c r="A2024" s="6" t="s">
        <v>5759</v>
      </c>
      <c r="B2024" t="s">
        <v>3267</v>
      </c>
      <c r="C2024" t="s">
        <v>5760</v>
      </c>
      <c r="D2024" t="s">
        <v>5760</v>
      </c>
      <c r="E2024" s="2">
        <v>71.48</v>
      </c>
      <c r="F2024" s="6" t="str">
        <f>+_xlfn.XLOOKUP(LISTAS[[#This Row],[ID]],_01_CODIGOS_Y_COSTOS_xlsm[Producto y N°],_01_CODIGOS_Y_COSTOS_xlsm[FABRICA],"",0,1)</f>
        <v>TUDANCA</v>
      </c>
      <c r="G2024" s="13">
        <f>LISTAS[[#This Row],[Precio]]*(1-0.46)*(1-IF($C$3520="",0,$C$3520))</f>
        <v>28.949400000000004</v>
      </c>
      <c r="H2024" s="1">
        <f>+_xlfn.XLOOKUP(LISTAS[[#This Row],[ID]],_01_CODIGOS_Y_COSTOS_xlsm[Producto y N°],_01_CODIGOS_Y_COSTOS_xlsm[COSTO],0,0,1)</f>
        <v>0</v>
      </c>
      <c r="I2024" s="115">
        <f>+IFERROR(LISTAS[[#This Row],[VENTA NETA]]/LISTAS[[#This Row],[COSTO]]-1,0)</f>
        <v>0</v>
      </c>
      <c r="J2024" s="33" t="str">
        <f>IFERROR(VLOOKUP(LISTAS[[#This Row],[ID]],_01_CODIGOS_Y_COSTOS_xlsm[[Producto y N°]:[CODIGO]],2,0),"")</f>
        <v>5 x 25</v>
      </c>
      <c r="M2024" s="22">
        <v>0</v>
      </c>
      <c r="N2024" s="23">
        <f>+LISTAS[[#This Row],[Precio]]+(LISTAS[[#This Row],[Precio]]*M2024)</f>
        <v>71.48</v>
      </c>
      <c r="O2024" s="24">
        <f t="shared" si="46"/>
        <v>28.949400000000004</v>
      </c>
      <c r="Q2024" s="21" t="str">
        <f>IFERROR(O2024/LISTAS[[#This Row],[COSTO]]-1,"")</f>
        <v/>
      </c>
      <c r="R2024" t="str">
        <f>+LISTAS[[#This Row],[ID]]</f>
        <v>TARUGOS ESTRIADOS5 x 25</v>
      </c>
      <c r="T2024" s="29"/>
      <c r="U2024" s="25">
        <f>LISTAS[[#This Row],[COSTO]]+(LISTAS[[#This Row],[COSTO]]*T2024)</f>
        <v>0</v>
      </c>
      <c r="V2024" s="30">
        <f>IF(T2024="",0,U2024/LISTAS[[#This Row],[VENTA NETA]]-1)</f>
        <v>0</v>
      </c>
      <c r="X2024" s="25">
        <v>0</v>
      </c>
      <c r="Y2024" s="31" t="str">
        <f>IFERROR(LISTAS[[#This Row],[COSTO]]/X2024-1,"")</f>
        <v/>
      </c>
    </row>
    <row r="2025" spans="1:25" x14ac:dyDescent="0.2">
      <c r="A2025" s="6" t="s">
        <v>5761</v>
      </c>
      <c r="B2025" t="s">
        <v>3267</v>
      </c>
      <c r="C2025" t="s">
        <v>3204</v>
      </c>
      <c r="D2025" t="s">
        <v>3204</v>
      </c>
      <c r="E2025" s="2">
        <v>71.48</v>
      </c>
      <c r="F2025" s="6" t="str">
        <f>+_xlfn.XLOOKUP(LISTAS[[#This Row],[ID]],_01_CODIGOS_Y_COSTOS_xlsm[Producto y N°],_01_CODIGOS_Y_COSTOS_xlsm[FABRICA],"",0,1)</f>
        <v>TUDANCA</v>
      </c>
      <c r="G2025" s="13">
        <f>LISTAS[[#This Row],[Precio]]*(1-0.46)*(1-IF($C$3520="",0,$C$3520))</f>
        <v>28.949400000000004</v>
      </c>
      <c r="H2025" s="1">
        <f>+_xlfn.XLOOKUP(LISTAS[[#This Row],[ID]],_01_CODIGOS_Y_COSTOS_xlsm[Producto y N°],_01_CODIGOS_Y_COSTOS_xlsm[COSTO],0,0,1)</f>
        <v>10.119999999999999</v>
      </c>
      <c r="I2025" s="115">
        <f>+IFERROR(LISTAS[[#This Row],[VENTA NETA]]/LISTAS[[#This Row],[COSTO]]-1,0)</f>
        <v>1.8606126482213443</v>
      </c>
      <c r="J2025" s="33" t="str">
        <f>IFERROR(VLOOKUP(LISTAS[[#This Row],[ID]],_01_CODIGOS_Y_COSTOS_xlsm[[Producto y N°]:[CODIGO]],2,0),"")</f>
        <v>5 X 30</v>
      </c>
      <c r="M2025" s="22">
        <v>0</v>
      </c>
      <c r="N2025" s="23">
        <f>+LISTAS[[#This Row],[Precio]]+(LISTAS[[#This Row],[Precio]]*M2025)</f>
        <v>71.48</v>
      </c>
      <c r="O2025" s="24">
        <f t="shared" ref="O2025:O2088" si="47">N2025*(1-0.46)*(1-IF($C$3520="",0,$C$3520))</f>
        <v>28.949400000000004</v>
      </c>
      <c r="Q2025" s="21">
        <f>IFERROR(O2025/LISTAS[[#This Row],[COSTO]]-1,"")</f>
        <v>1.8606126482213443</v>
      </c>
      <c r="R2025" t="str">
        <f>+LISTAS[[#This Row],[ID]]</f>
        <v>TARUGOS ESTRIADOS5 x 30</v>
      </c>
      <c r="T2025" s="29"/>
      <c r="U2025" s="25">
        <f>LISTAS[[#This Row],[COSTO]]+(LISTAS[[#This Row],[COSTO]]*T2025)</f>
        <v>10.119999999999999</v>
      </c>
      <c r="V2025" s="30">
        <f>IF(T2025="",0,U2025/LISTAS[[#This Row],[VENTA NETA]]-1)</f>
        <v>0</v>
      </c>
      <c r="X2025" s="25">
        <v>0</v>
      </c>
      <c r="Y2025" s="31" t="str">
        <f>IFERROR(LISTAS[[#This Row],[COSTO]]/X2025-1,"")</f>
        <v/>
      </c>
    </row>
    <row r="2026" spans="1:25" x14ac:dyDescent="0.2">
      <c r="A2026" s="6" t="s">
        <v>5762</v>
      </c>
      <c r="B2026" t="s">
        <v>3267</v>
      </c>
      <c r="C2026" t="s">
        <v>3268</v>
      </c>
      <c r="D2026" t="s">
        <v>3268</v>
      </c>
      <c r="E2026" s="2">
        <v>88.8</v>
      </c>
      <c r="F2026" s="6" t="str">
        <f>+_xlfn.XLOOKUP(LISTAS[[#This Row],[ID]],_01_CODIGOS_Y_COSTOS_xlsm[Producto y N°],_01_CODIGOS_Y_COSTOS_xlsm[FABRICA],"",0,1)</f>
        <v>TUDANCA</v>
      </c>
      <c r="G2026" s="13">
        <f>LISTAS[[#This Row],[Precio]]*(1-0.46)*(1-IF($C$3520="",0,$C$3520))</f>
        <v>35.963999999999999</v>
      </c>
      <c r="H2026" s="1">
        <f>+_xlfn.XLOOKUP(LISTAS[[#This Row],[ID]],_01_CODIGOS_Y_COSTOS_xlsm[Producto y N°],_01_CODIGOS_Y_COSTOS_xlsm[COSTO],0,0,1)</f>
        <v>0</v>
      </c>
      <c r="I2026" s="115">
        <f>+IFERROR(LISTAS[[#This Row],[VENTA NETA]]/LISTAS[[#This Row],[COSTO]]-1,0)</f>
        <v>0</v>
      </c>
      <c r="J2026" s="33" t="str">
        <f>IFERROR(VLOOKUP(LISTAS[[#This Row],[ID]],_01_CODIGOS_Y_COSTOS_xlsm[[Producto y N°]:[CODIGO]],2,0),"")</f>
        <v>5 x 35</v>
      </c>
      <c r="M2026" s="22">
        <v>0</v>
      </c>
      <c r="N2026" s="23">
        <f>+LISTAS[[#This Row],[Precio]]+(LISTAS[[#This Row],[Precio]]*M2026)</f>
        <v>88.8</v>
      </c>
      <c r="O2026" s="24">
        <f t="shared" si="47"/>
        <v>35.963999999999999</v>
      </c>
      <c r="Q2026" s="21" t="str">
        <f>IFERROR(O2026/LISTAS[[#This Row],[COSTO]]-1,"")</f>
        <v/>
      </c>
      <c r="R2026" t="str">
        <f>+LISTAS[[#This Row],[ID]]</f>
        <v>TARUGOS ESTRIADOS5 x 35</v>
      </c>
      <c r="T2026" s="29"/>
      <c r="U2026" s="25">
        <f>LISTAS[[#This Row],[COSTO]]+(LISTAS[[#This Row],[COSTO]]*T2026)</f>
        <v>0</v>
      </c>
      <c r="V2026" s="30">
        <f>IF(T2026="",0,U2026/LISTAS[[#This Row],[VENTA NETA]]-1)</f>
        <v>0</v>
      </c>
      <c r="X2026" s="25">
        <v>10.068</v>
      </c>
      <c r="Y2026" s="31">
        <f>IFERROR(LISTAS[[#This Row],[COSTO]]/X2026-1,"")</f>
        <v>-1</v>
      </c>
    </row>
    <row r="2027" spans="1:25" x14ac:dyDescent="0.2">
      <c r="A2027" s="6" t="s">
        <v>5763</v>
      </c>
      <c r="B2027" t="s">
        <v>3267</v>
      </c>
      <c r="C2027" t="s">
        <v>3207</v>
      </c>
      <c r="D2027" t="s">
        <v>3207</v>
      </c>
      <c r="E2027" s="2">
        <v>95.6</v>
      </c>
      <c r="F2027" s="6" t="str">
        <f>+_xlfn.XLOOKUP(LISTAS[[#This Row],[ID]],_01_CODIGOS_Y_COSTOS_xlsm[Producto y N°],_01_CODIGOS_Y_COSTOS_xlsm[FABRICA],"",0,1)</f>
        <v>TUDANCA</v>
      </c>
      <c r="G2027" s="13">
        <f>LISTAS[[#This Row],[Precio]]*(1-0.46)*(1-IF($C$3520="",0,$C$3520))</f>
        <v>38.718000000000004</v>
      </c>
      <c r="H2027" s="1">
        <f>+_xlfn.XLOOKUP(LISTAS[[#This Row],[ID]],_01_CODIGOS_Y_COSTOS_xlsm[Producto y N°],_01_CODIGOS_Y_COSTOS_xlsm[COSTO],0,0,1)</f>
        <v>0</v>
      </c>
      <c r="I2027" s="115">
        <f>+IFERROR(LISTAS[[#This Row],[VENTA NETA]]/LISTAS[[#This Row],[COSTO]]-1,0)</f>
        <v>0</v>
      </c>
      <c r="J2027" s="33" t="str">
        <f>IFERROR(VLOOKUP(LISTAS[[#This Row],[ID]],_01_CODIGOS_Y_COSTOS_xlsm[[Producto y N°]:[CODIGO]],2,0),"")</f>
        <v>5 x 40</v>
      </c>
      <c r="M2027" s="22">
        <v>0</v>
      </c>
      <c r="N2027" s="23">
        <f>+LISTAS[[#This Row],[Precio]]+(LISTAS[[#This Row],[Precio]]*M2027)</f>
        <v>95.6</v>
      </c>
      <c r="O2027" s="24">
        <f t="shared" si="47"/>
        <v>38.718000000000004</v>
      </c>
      <c r="Q2027" s="21" t="str">
        <f>IFERROR(O2027/LISTAS[[#This Row],[COSTO]]-1,"")</f>
        <v/>
      </c>
      <c r="R2027" t="str">
        <f>+LISTAS[[#This Row],[ID]]</f>
        <v>TARUGOS ESTRIADOS5 x 40</v>
      </c>
      <c r="T2027" s="29"/>
      <c r="U2027" s="25">
        <f>LISTAS[[#This Row],[COSTO]]+(LISTAS[[#This Row],[COSTO]]*T2027)</f>
        <v>0</v>
      </c>
      <c r="V2027" s="30">
        <f>IF(T2027="",0,U2027/LISTAS[[#This Row],[VENTA NETA]]-1)</f>
        <v>0</v>
      </c>
      <c r="X2027" s="25">
        <v>10.068</v>
      </c>
      <c r="Y2027" s="31">
        <f>IFERROR(LISTAS[[#This Row],[COSTO]]/X2027-1,"")</f>
        <v>-1</v>
      </c>
    </row>
    <row r="2028" spans="1:25" x14ac:dyDescent="0.2">
      <c r="A2028" s="6" t="s">
        <v>5764</v>
      </c>
      <c r="B2028" t="s">
        <v>3267</v>
      </c>
      <c r="C2028" t="s">
        <v>5765</v>
      </c>
      <c r="D2028" t="s">
        <v>5765</v>
      </c>
      <c r="E2028" s="2">
        <v>103.72</v>
      </c>
      <c r="F2028" s="6" t="str">
        <f>+_xlfn.XLOOKUP(LISTAS[[#This Row],[ID]],_01_CODIGOS_Y_COSTOS_xlsm[Producto y N°],_01_CODIGOS_Y_COSTOS_xlsm[FABRICA],"",0,1)</f>
        <v>TUDANCA</v>
      </c>
      <c r="G2028" s="13">
        <f>LISTAS[[#This Row],[Precio]]*(1-0.46)*(1-IF($C$3520="",0,$C$3520))</f>
        <v>42.006599999999999</v>
      </c>
      <c r="H2028" s="1">
        <f>+_xlfn.XLOOKUP(LISTAS[[#This Row],[ID]],_01_CODIGOS_Y_COSTOS_xlsm[Producto y N°],_01_CODIGOS_Y_COSTOS_xlsm[COSTO],0,0,1)</f>
        <v>0</v>
      </c>
      <c r="I2028" s="115">
        <f>+IFERROR(LISTAS[[#This Row],[VENTA NETA]]/LISTAS[[#This Row],[COSTO]]-1,0)</f>
        <v>0</v>
      </c>
      <c r="J2028" s="33" t="str">
        <f>IFERROR(VLOOKUP(LISTAS[[#This Row],[ID]],_01_CODIGOS_Y_COSTOS_xlsm[[Producto y N°]:[CODIGO]],2,0),"")</f>
        <v xml:space="preserve">5 x 45 </v>
      </c>
      <c r="M2028" s="22">
        <v>0</v>
      </c>
      <c r="N2028" s="23">
        <f>+LISTAS[[#This Row],[Precio]]+(LISTAS[[#This Row],[Precio]]*M2028)</f>
        <v>103.72</v>
      </c>
      <c r="O2028" s="24">
        <f t="shared" si="47"/>
        <v>42.006599999999999</v>
      </c>
      <c r="Q2028" s="21" t="str">
        <f>IFERROR(O2028/LISTAS[[#This Row],[COSTO]]-1,"")</f>
        <v/>
      </c>
      <c r="R2028" t="str">
        <f>+LISTAS[[#This Row],[ID]]</f>
        <v xml:space="preserve">TARUGOS ESTRIADOS5 x 45 </v>
      </c>
      <c r="T2028" s="29"/>
      <c r="U2028" s="25">
        <f>LISTAS[[#This Row],[COSTO]]+(LISTAS[[#This Row],[COSTO]]*T2028)</f>
        <v>0</v>
      </c>
      <c r="V2028" s="30">
        <f>IF(T2028="",0,U2028/LISTAS[[#This Row],[VENTA NETA]]-1)</f>
        <v>0</v>
      </c>
      <c r="X2028" s="25">
        <v>11.618</v>
      </c>
      <c r="Y2028" s="31">
        <f>IFERROR(LISTAS[[#This Row],[COSTO]]/X2028-1,"")</f>
        <v>-1</v>
      </c>
    </row>
    <row r="2029" spans="1:25" x14ac:dyDescent="0.2">
      <c r="A2029" s="6" t="s">
        <v>5766</v>
      </c>
      <c r="B2029" t="s">
        <v>3267</v>
      </c>
      <c r="C2029" t="s">
        <v>3210</v>
      </c>
      <c r="D2029" t="s">
        <v>3210</v>
      </c>
      <c r="E2029" s="2">
        <v>113.32</v>
      </c>
      <c r="F2029" s="6" t="str">
        <f>+_xlfn.XLOOKUP(LISTAS[[#This Row],[ID]],_01_CODIGOS_Y_COSTOS_xlsm[Producto y N°],_01_CODIGOS_Y_COSTOS_xlsm[FABRICA],"",0,1)</f>
        <v>TUDANCA</v>
      </c>
      <c r="G2029" s="13">
        <f>LISTAS[[#This Row],[Precio]]*(1-0.46)*(1-IF($C$3520="",0,$C$3520))</f>
        <v>45.894599999999997</v>
      </c>
      <c r="H2029" s="1">
        <f>+_xlfn.XLOOKUP(LISTAS[[#This Row],[ID]],_01_CODIGOS_Y_COSTOS_xlsm[Producto y N°],_01_CODIGOS_Y_COSTOS_xlsm[COSTO],0,0,1)</f>
        <v>0</v>
      </c>
      <c r="I2029" s="115">
        <f>+IFERROR(LISTAS[[#This Row],[VENTA NETA]]/LISTAS[[#This Row],[COSTO]]-1,0)</f>
        <v>0</v>
      </c>
      <c r="J2029" s="33" t="str">
        <f>IFERROR(VLOOKUP(LISTAS[[#This Row],[ID]],_01_CODIGOS_Y_COSTOS_xlsm[[Producto y N°]:[CODIGO]],2,0),"")</f>
        <v>5 x 50</v>
      </c>
      <c r="M2029" s="22">
        <v>0</v>
      </c>
      <c r="N2029" s="23">
        <f>+LISTAS[[#This Row],[Precio]]+(LISTAS[[#This Row],[Precio]]*M2029)</f>
        <v>113.32</v>
      </c>
      <c r="O2029" s="24">
        <f t="shared" si="47"/>
        <v>45.894599999999997</v>
      </c>
      <c r="Q2029" s="21" t="str">
        <f>IFERROR(O2029/LISTAS[[#This Row],[COSTO]]-1,"")</f>
        <v/>
      </c>
      <c r="R2029" t="str">
        <f>+LISTAS[[#This Row],[ID]]</f>
        <v>TARUGOS ESTRIADOS5 x 50</v>
      </c>
      <c r="T2029" s="29"/>
      <c r="U2029" s="25">
        <f>LISTAS[[#This Row],[COSTO]]+(LISTAS[[#This Row],[COSTO]]*T2029)</f>
        <v>0</v>
      </c>
      <c r="V2029" s="30">
        <f>IF(T2029="",0,U2029/LISTAS[[#This Row],[VENTA NETA]]-1)</f>
        <v>0</v>
      </c>
      <c r="X2029" s="25">
        <v>12.284000000000001</v>
      </c>
      <c r="Y2029" s="31">
        <f>IFERROR(LISTAS[[#This Row],[COSTO]]/X2029-1,"")</f>
        <v>-1</v>
      </c>
    </row>
    <row r="2030" spans="1:25" x14ac:dyDescent="0.2">
      <c r="A2030" s="6" t="s">
        <v>5767</v>
      </c>
      <c r="B2030" t="s">
        <v>3267</v>
      </c>
      <c r="C2030" t="s">
        <v>3269</v>
      </c>
      <c r="D2030" t="s">
        <v>3269</v>
      </c>
      <c r="E2030" s="2">
        <v>71.48</v>
      </c>
      <c r="F2030" s="6" t="str">
        <f>+_xlfn.XLOOKUP(LISTAS[[#This Row],[ID]],_01_CODIGOS_Y_COSTOS_xlsm[Producto y N°],_01_CODIGOS_Y_COSTOS_xlsm[FABRICA],"",0,1)</f>
        <v>TUDANCA</v>
      </c>
      <c r="G2030" s="13">
        <f>LISTAS[[#This Row],[Precio]]*(1-0.46)*(1-IF($C$3520="",0,$C$3520))</f>
        <v>28.949400000000004</v>
      </c>
      <c r="H2030" s="1">
        <f>+_xlfn.XLOOKUP(LISTAS[[#This Row],[ID]],_01_CODIGOS_Y_COSTOS_xlsm[Producto y N°],_01_CODIGOS_Y_COSTOS_xlsm[COSTO],0,0,1)</f>
        <v>10.119999999999999</v>
      </c>
      <c r="I2030" s="115">
        <f>+IFERROR(LISTAS[[#This Row],[VENTA NETA]]/LISTAS[[#This Row],[COSTO]]-1,0)</f>
        <v>1.8606126482213443</v>
      </c>
      <c r="J2030" s="33" t="str">
        <f>IFERROR(VLOOKUP(LISTAS[[#This Row],[ID]],_01_CODIGOS_Y_COSTOS_xlsm[[Producto y N°]:[CODIGO]],2,0),"")</f>
        <v>6 X 25</v>
      </c>
      <c r="M2030" s="22">
        <v>0</v>
      </c>
      <c r="N2030" s="23">
        <f>+LISTAS[[#This Row],[Precio]]+(LISTAS[[#This Row],[Precio]]*M2030)</f>
        <v>71.48</v>
      </c>
      <c r="O2030" s="24">
        <f t="shared" si="47"/>
        <v>28.949400000000004</v>
      </c>
      <c r="Q2030" s="21">
        <f>IFERROR(O2030/LISTAS[[#This Row],[COSTO]]-1,"")</f>
        <v>1.8606126482213443</v>
      </c>
      <c r="R2030" t="str">
        <f>+LISTAS[[#This Row],[ID]]</f>
        <v>TARUGOS ESTRIADOS6 x 25</v>
      </c>
      <c r="T2030" s="29"/>
      <c r="U2030" s="25">
        <f>LISTAS[[#This Row],[COSTO]]+(LISTAS[[#This Row],[COSTO]]*T2030)</f>
        <v>10.119999999999999</v>
      </c>
      <c r="V2030" s="30">
        <f>IF(T2030="",0,U2030/LISTAS[[#This Row],[VENTA NETA]]-1)</f>
        <v>0</v>
      </c>
      <c r="X2030" s="25">
        <v>0</v>
      </c>
      <c r="Y2030" s="31" t="str">
        <f>IFERROR(LISTAS[[#This Row],[COSTO]]/X2030-1,"")</f>
        <v/>
      </c>
    </row>
    <row r="2031" spans="1:25" x14ac:dyDescent="0.2">
      <c r="A2031" s="6" t="s">
        <v>5768</v>
      </c>
      <c r="B2031" t="s">
        <v>3267</v>
      </c>
      <c r="C2031" t="s">
        <v>3220</v>
      </c>
      <c r="D2031" t="s">
        <v>3220</v>
      </c>
      <c r="E2031" s="2">
        <v>71.48</v>
      </c>
      <c r="F2031" s="6" t="str">
        <f>+_xlfn.XLOOKUP(LISTAS[[#This Row],[ID]],_01_CODIGOS_Y_COSTOS_xlsm[Producto y N°],_01_CODIGOS_Y_COSTOS_xlsm[FABRICA],"",0,1)</f>
        <v>TUDANCA</v>
      </c>
      <c r="G2031" s="13">
        <f>LISTAS[[#This Row],[Precio]]*(1-0.46)*(1-IF($C$3520="",0,$C$3520))</f>
        <v>28.949400000000004</v>
      </c>
      <c r="H2031" s="1">
        <f>+_xlfn.XLOOKUP(LISTAS[[#This Row],[ID]],_01_CODIGOS_Y_COSTOS_xlsm[Producto y N°],_01_CODIGOS_Y_COSTOS_xlsm[COSTO],0,0,1)</f>
        <v>10.119999999999999</v>
      </c>
      <c r="I2031" s="115">
        <f>+IFERROR(LISTAS[[#This Row],[VENTA NETA]]/LISTAS[[#This Row],[COSTO]]-1,0)</f>
        <v>1.8606126482213443</v>
      </c>
      <c r="J2031" s="33" t="str">
        <f>IFERROR(VLOOKUP(LISTAS[[#This Row],[ID]],_01_CODIGOS_Y_COSTOS_xlsm[[Producto y N°]:[CODIGO]],2,0),"")</f>
        <v>6 X 30</v>
      </c>
      <c r="M2031" s="22">
        <v>0</v>
      </c>
      <c r="N2031" s="23">
        <f>+LISTAS[[#This Row],[Precio]]+(LISTAS[[#This Row],[Precio]]*M2031)</f>
        <v>71.48</v>
      </c>
      <c r="O2031" s="24">
        <f t="shared" si="47"/>
        <v>28.949400000000004</v>
      </c>
      <c r="Q2031" s="21">
        <f>IFERROR(O2031/LISTAS[[#This Row],[COSTO]]-1,"")</f>
        <v>1.8606126482213443</v>
      </c>
      <c r="R2031" t="str">
        <f>+LISTAS[[#This Row],[ID]]</f>
        <v>TARUGOS ESTRIADOS6 x 30</v>
      </c>
      <c r="T2031" s="29"/>
      <c r="U2031" s="25">
        <f>LISTAS[[#This Row],[COSTO]]+(LISTAS[[#This Row],[COSTO]]*T2031)</f>
        <v>10.119999999999999</v>
      </c>
      <c r="V2031" s="30">
        <f>IF(T2031="",0,U2031/LISTAS[[#This Row],[VENTA NETA]]-1)</f>
        <v>0</v>
      </c>
      <c r="X2031" s="25">
        <v>15.835000000000001</v>
      </c>
      <c r="Y2031" s="31">
        <f>IFERROR(LISTAS[[#This Row],[COSTO]]/X2031-1,"")</f>
        <v>-0.36090937796021483</v>
      </c>
    </row>
    <row r="2032" spans="1:25" x14ac:dyDescent="0.2">
      <c r="A2032" s="6" t="s">
        <v>5769</v>
      </c>
      <c r="B2032" t="s">
        <v>3267</v>
      </c>
      <c r="C2032" t="s">
        <v>3270</v>
      </c>
      <c r="D2032" t="s">
        <v>3270</v>
      </c>
      <c r="E2032" s="2">
        <v>88.8</v>
      </c>
      <c r="F2032" s="6" t="str">
        <f>+_xlfn.XLOOKUP(LISTAS[[#This Row],[ID]],_01_CODIGOS_Y_COSTOS_xlsm[Producto y N°],_01_CODIGOS_Y_COSTOS_xlsm[FABRICA],"",0,1)</f>
        <v>TUDANCA</v>
      </c>
      <c r="G2032" s="13">
        <f>LISTAS[[#This Row],[Precio]]*(1-0.46)*(1-IF($C$3520="",0,$C$3520))</f>
        <v>35.963999999999999</v>
      </c>
      <c r="H2032" s="1">
        <f>+_xlfn.XLOOKUP(LISTAS[[#This Row],[ID]],_01_CODIGOS_Y_COSTOS_xlsm[Producto y N°],_01_CODIGOS_Y_COSTOS_xlsm[COSTO],0,0,1)</f>
        <v>12.406000000000001</v>
      </c>
      <c r="I2032" s="115">
        <f>+IFERROR(LISTAS[[#This Row],[VENTA NETA]]/LISTAS[[#This Row],[COSTO]]-1,0)</f>
        <v>1.8989198774786393</v>
      </c>
      <c r="J2032" s="33" t="str">
        <f>IFERROR(VLOOKUP(LISTAS[[#This Row],[ID]],_01_CODIGOS_Y_COSTOS_xlsm[[Producto y N°]:[CODIGO]],2,0),"")</f>
        <v>6 X 35</v>
      </c>
      <c r="M2032" s="22">
        <v>0</v>
      </c>
      <c r="N2032" s="23">
        <f>+LISTAS[[#This Row],[Precio]]+(LISTAS[[#This Row],[Precio]]*M2032)</f>
        <v>88.8</v>
      </c>
      <c r="O2032" s="24">
        <f t="shared" si="47"/>
        <v>35.963999999999999</v>
      </c>
      <c r="Q2032" s="21">
        <f>IFERROR(O2032/LISTAS[[#This Row],[COSTO]]-1,"")</f>
        <v>1.8989198774786393</v>
      </c>
      <c r="R2032" t="str">
        <f>+LISTAS[[#This Row],[ID]]</f>
        <v>TARUGOS ESTRIADOS6 x 35</v>
      </c>
      <c r="T2032" s="29"/>
      <c r="U2032" s="25">
        <f>LISTAS[[#This Row],[COSTO]]+(LISTAS[[#This Row],[COSTO]]*T2032)</f>
        <v>12.406000000000001</v>
      </c>
      <c r="V2032" s="30">
        <f>IF(T2032="",0,U2032/LISTAS[[#This Row],[VENTA NETA]]-1)</f>
        <v>0</v>
      </c>
      <c r="X2032" s="25">
        <v>8.734</v>
      </c>
      <c r="Y2032" s="31">
        <f>IFERROR(LISTAS[[#This Row],[COSTO]]/X2032-1,"")</f>
        <v>0.42042592168536763</v>
      </c>
    </row>
    <row r="2033" spans="1:25" x14ac:dyDescent="0.2">
      <c r="A2033" s="6" t="s">
        <v>5770</v>
      </c>
      <c r="B2033" t="s">
        <v>3267</v>
      </c>
      <c r="C2033" t="s">
        <v>3223</v>
      </c>
      <c r="D2033" t="s">
        <v>3223</v>
      </c>
      <c r="E2033" s="2">
        <v>95.6</v>
      </c>
      <c r="F2033" s="6" t="str">
        <f>+_xlfn.XLOOKUP(LISTAS[[#This Row],[ID]],_01_CODIGOS_Y_COSTOS_xlsm[Producto y N°],_01_CODIGOS_Y_COSTOS_xlsm[FABRICA],"",0,1)</f>
        <v>TUDANCA</v>
      </c>
      <c r="G2033" s="13">
        <f>LISTAS[[#This Row],[Precio]]*(1-0.46)*(1-IF($C$3520="",0,$C$3520))</f>
        <v>38.718000000000004</v>
      </c>
      <c r="H2033" s="1">
        <f>+_xlfn.XLOOKUP(LISTAS[[#This Row],[ID]],_01_CODIGOS_Y_COSTOS_xlsm[Producto y N°],_01_CODIGOS_Y_COSTOS_xlsm[COSTO],0,0,1)</f>
        <v>13.574</v>
      </c>
      <c r="I2033" s="115">
        <f>+IFERROR(LISTAS[[#This Row],[VENTA NETA]]/LISTAS[[#This Row],[COSTO]]-1,0)</f>
        <v>1.8523648150876677</v>
      </c>
      <c r="J2033" s="33" t="str">
        <f>IFERROR(VLOOKUP(LISTAS[[#This Row],[ID]],_01_CODIGOS_Y_COSTOS_xlsm[[Producto y N°]:[CODIGO]],2,0),"")</f>
        <v>6 X 40</v>
      </c>
      <c r="M2033" s="22">
        <v>0</v>
      </c>
      <c r="N2033" s="23">
        <f>+LISTAS[[#This Row],[Precio]]+(LISTAS[[#This Row],[Precio]]*M2033)</f>
        <v>95.6</v>
      </c>
      <c r="O2033" s="24">
        <f t="shared" si="47"/>
        <v>38.718000000000004</v>
      </c>
      <c r="Q2033" s="21">
        <f>IFERROR(O2033/LISTAS[[#This Row],[COSTO]]-1,"")</f>
        <v>1.8523648150876677</v>
      </c>
      <c r="R2033" t="str">
        <f>+LISTAS[[#This Row],[ID]]</f>
        <v>TARUGOS ESTRIADOS6 x 40</v>
      </c>
      <c r="T2033" s="29"/>
      <c r="U2033" s="25">
        <f>LISTAS[[#This Row],[COSTO]]+(LISTAS[[#This Row],[COSTO]]*T2033)</f>
        <v>13.574</v>
      </c>
      <c r="V2033" s="30">
        <f>IF(T2033="",0,U2033/LISTAS[[#This Row],[VENTA NETA]]-1)</f>
        <v>0</v>
      </c>
      <c r="X2033" s="25">
        <v>8.734</v>
      </c>
      <c r="Y2033" s="31">
        <f>IFERROR(LISTAS[[#This Row],[COSTO]]/X2033-1,"")</f>
        <v>0.55415617128463479</v>
      </c>
    </row>
    <row r="2034" spans="1:25" x14ac:dyDescent="0.2">
      <c r="A2034" s="6" t="s">
        <v>5771</v>
      </c>
      <c r="B2034" t="s">
        <v>3267</v>
      </c>
      <c r="C2034" t="s">
        <v>3271</v>
      </c>
      <c r="D2034" t="s">
        <v>3271</v>
      </c>
      <c r="E2034" s="2">
        <v>103.72</v>
      </c>
      <c r="F2034" s="6" t="str">
        <f>+_xlfn.XLOOKUP(LISTAS[[#This Row],[ID]],_01_CODIGOS_Y_COSTOS_xlsm[Producto y N°],_01_CODIGOS_Y_COSTOS_xlsm[FABRICA],"",0,1)</f>
        <v>TUDANCA</v>
      </c>
      <c r="G2034" s="13">
        <f>LISTAS[[#This Row],[Precio]]*(1-0.46)*(1-IF($C$3520="",0,$C$3520))</f>
        <v>42.006599999999999</v>
      </c>
      <c r="H2034" s="1">
        <f>+_xlfn.XLOOKUP(LISTAS[[#This Row],[ID]],_01_CODIGOS_Y_COSTOS_xlsm[Producto y N°],_01_CODIGOS_Y_COSTOS_xlsm[COSTO],0,0,1)</f>
        <v>0</v>
      </c>
      <c r="I2034" s="115">
        <f>+IFERROR(LISTAS[[#This Row],[VENTA NETA]]/LISTAS[[#This Row],[COSTO]]-1,0)</f>
        <v>0</v>
      </c>
      <c r="J2034" s="33" t="str">
        <f>IFERROR(VLOOKUP(LISTAS[[#This Row],[ID]],_01_CODIGOS_Y_COSTOS_xlsm[[Producto y N°]:[CODIGO]],2,0),"")</f>
        <v>6 x 45</v>
      </c>
      <c r="M2034" s="22">
        <v>0</v>
      </c>
      <c r="N2034" s="23">
        <f>+LISTAS[[#This Row],[Precio]]+(LISTAS[[#This Row],[Precio]]*M2034)</f>
        <v>103.72</v>
      </c>
      <c r="O2034" s="24">
        <f t="shared" si="47"/>
        <v>42.006599999999999</v>
      </c>
      <c r="Q2034" s="21" t="str">
        <f>IFERROR(O2034/LISTAS[[#This Row],[COSTO]]-1,"")</f>
        <v/>
      </c>
      <c r="R2034" t="str">
        <f>+LISTAS[[#This Row],[ID]]</f>
        <v>TARUGOS ESTRIADOS6 x 45</v>
      </c>
      <c r="T2034" s="29"/>
      <c r="U2034" s="25">
        <f>LISTAS[[#This Row],[COSTO]]+(LISTAS[[#This Row],[COSTO]]*T2034)</f>
        <v>0</v>
      </c>
      <c r="V2034" s="30">
        <f>IF(T2034="",0,U2034/LISTAS[[#This Row],[VENTA NETA]]-1)</f>
        <v>0</v>
      </c>
      <c r="X2034" s="25">
        <v>9.9670000000000005</v>
      </c>
      <c r="Y2034" s="31">
        <f>IFERROR(LISTAS[[#This Row],[COSTO]]/X2034-1,"")</f>
        <v>-1</v>
      </c>
    </row>
    <row r="2035" spans="1:25" x14ac:dyDescent="0.2">
      <c r="A2035" s="6" t="s">
        <v>5772</v>
      </c>
      <c r="B2035" t="s">
        <v>3267</v>
      </c>
      <c r="C2035" t="s">
        <v>3226</v>
      </c>
      <c r="D2035" t="s">
        <v>3226</v>
      </c>
      <c r="E2035" s="2">
        <v>113.32</v>
      </c>
      <c r="F2035" s="6" t="str">
        <f>+_xlfn.XLOOKUP(LISTAS[[#This Row],[ID]],_01_CODIGOS_Y_COSTOS_xlsm[Producto y N°],_01_CODIGOS_Y_COSTOS_xlsm[FABRICA],"",0,1)</f>
        <v>TUDANCA</v>
      </c>
      <c r="G2035" s="13">
        <f>LISTAS[[#This Row],[Precio]]*(1-0.46)*(1-IF($C$3520="",0,$C$3520))</f>
        <v>45.894599999999997</v>
      </c>
      <c r="H2035" s="1">
        <f>+_xlfn.XLOOKUP(LISTAS[[#This Row],[ID]],_01_CODIGOS_Y_COSTOS_xlsm[Producto y N°],_01_CODIGOS_Y_COSTOS_xlsm[COSTO],0,0,1)</f>
        <v>16.079000000000001</v>
      </c>
      <c r="I2035" s="115">
        <f>+IFERROR(LISTAS[[#This Row],[VENTA NETA]]/LISTAS[[#This Row],[COSTO]]-1,0)</f>
        <v>1.8543192984638344</v>
      </c>
      <c r="J2035" s="33" t="str">
        <f>IFERROR(VLOOKUP(LISTAS[[#This Row],[ID]],_01_CODIGOS_Y_COSTOS_xlsm[[Producto y N°]:[CODIGO]],2,0),"")</f>
        <v>6 X 50</v>
      </c>
      <c r="M2035" s="22">
        <v>0</v>
      </c>
      <c r="N2035" s="23">
        <f>+LISTAS[[#This Row],[Precio]]+(LISTAS[[#This Row],[Precio]]*M2035)</f>
        <v>113.32</v>
      </c>
      <c r="O2035" s="24">
        <f t="shared" si="47"/>
        <v>45.894599999999997</v>
      </c>
      <c r="Q2035" s="21">
        <f>IFERROR(O2035/LISTAS[[#This Row],[COSTO]]-1,"")</f>
        <v>1.8543192984638344</v>
      </c>
      <c r="R2035" t="str">
        <f>+LISTAS[[#This Row],[ID]]</f>
        <v>TARUGOS ESTRIADOS6 x 50</v>
      </c>
      <c r="T2035" s="29"/>
      <c r="U2035" s="25">
        <f>LISTAS[[#This Row],[COSTO]]+(LISTAS[[#This Row],[COSTO]]*T2035)</f>
        <v>16.079000000000001</v>
      </c>
      <c r="V2035" s="30">
        <f>IF(T2035="",0,U2035/LISTAS[[#This Row],[VENTA NETA]]-1)</f>
        <v>0</v>
      </c>
      <c r="X2035" s="25">
        <v>10.884</v>
      </c>
      <c r="Y2035" s="31">
        <f>IFERROR(LISTAS[[#This Row],[COSTO]]/X2035-1,"")</f>
        <v>0.47730613744946715</v>
      </c>
    </row>
    <row r="2036" spans="1:25" x14ac:dyDescent="0.2">
      <c r="A2036" s="6" t="s">
        <v>5773</v>
      </c>
      <c r="B2036" t="s">
        <v>3267</v>
      </c>
      <c r="C2036" t="s">
        <v>4738</v>
      </c>
      <c r="D2036" t="s">
        <v>4738</v>
      </c>
      <c r="E2036" s="2">
        <v>71.48</v>
      </c>
      <c r="F2036" s="6" t="str">
        <f>+_xlfn.XLOOKUP(LISTAS[[#This Row],[ID]],_01_CODIGOS_Y_COSTOS_xlsm[Producto y N°],_01_CODIGOS_Y_COSTOS_xlsm[FABRICA],"",0,1)</f>
        <v>TUDANCA</v>
      </c>
      <c r="G2036" s="13">
        <f>LISTAS[[#This Row],[Precio]]*(1-0.46)*(1-IF($C$3520="",0,$C$3520))</f>
        <v>28.949400000000004</v>
      </c>
      <c r="H2036" s="1">
        <f>+_xlfn.XLOOKUP(LISTAS[[#This Row],[ID]],_01_CODIGOS_Y_COSTOS_xlsm[Producto y N°],_01_CODIGOS_Y_COSTOS_xlsm[COSTO],0,0,1)</f>
        <v>8.8059999999999992</v>
      </c>
      <c r="I2036" s="115">
        <f>+IFERROR(LISTAS[[#This Row],[VENTA NETA]]/LISTAS[[#This Row],[COSTO]]-1,0)</f>
        <v>2.2874630933454472</v>
      </c>
      <c r="J2036" s="33" t="str">
        <f>IFERROR(VLOOKUP(LISTAS[[#This Row],[ID]],_01_CODIGOS_Y_COSTOS_xlsm[[Producto y N°]:[CODIGO]],2,0),"")</f>
        <v>8 X 25</v>
      </c>
      <c r="M2036" s="22">
        <v>0</v>
      </c>
      <c r="N2036" s="23">
        <f>+LISTAS[[#This Row],[Precio]]+(LISTAS[[#This Row],[Precio]]*M2036)</f>
        <v>71.48</v>
      </c>
      <c r="O2036" s="24">
        <f t="shared" si="47"/>
        <v>28.949400000000004</v>
      </c>
      <c r="Q2036" s="21">
        <f>IFERROR(O2036/LISTAS[[#This Row],[COSTO]]-1,"")</f>
        <v>2.2874630933454472</v>
      </c>
      <c r="R2036" t="str">
        <f>+LISTAS[[#This Row],[ID]]</f>
        <v>TARUGOS ESTRIADOS8 x 25</v>
      </c>
      <c r="T2036" s="29"/>
      <c r="U2036" s="25">
        <f>LISTAS[[#This Row],[COSTO]]+(LISTAS[[#This Row],[COSTO]]*T2036)</f>
        <v>8.8059999999999992</v>
      </c>
      <c r="V2036" s="30">
        <f>IF(T2036="",0,U2036/LISTAS[[#This Row],[VENTA NETA]]-1)</f>
        <v>0</v>
      </c>
      <c r="X2036" s="25">
        <v>0</v>
      </c>
      <c r="Y2036" s="31" t="str">
        <f>IFERROR(LISTAS[[#This Row],[COSTO]]/X2036-1,"")</f>
        <v/>
      </c>
    </row>
    <row r="2037" spans="1:25" x14ac:dyDescent="0.2">
      <c r="A2037" s="6" t="s">
        <v>5774</v>
      </c>
      <c r="B2037" t="s">
        <v>3267</v>
      </c>
      <c r="C2037" t="s">
        <v>2844</v>
      </c>
      <c r="D2037" t="s">
        <v>2844</v>
      </c>
      <c r="E2037" s="2">
        <v>71.48</v>
      </c>
      <c r="F2037" s="6" t="str">
        <f>+_xlfn.XLOOKUP(LISTAS[[#This Row],[ID]],_01_CODIGOS_Y_COSTOS_xlsm[Producto y N°],_01_CODIGOS_Y_COSTOS_xlsm[FABRICA],"",0,1)</f>
        <v>TUDANCA</v>
      </c>
      <c r="G2037" s="13">
        <f>LISTAS[[#This Row],[Precio]]*(1-0.46)*(1-IF($C$3520="",0,$C$3520))</f>
        <v>28.949400000000004</v>
      </c>
      <c r="H2037" s="1">
        <f>+_xlfn.XLOOKUP(LISTAS[[#This Row],[ID]],_01_CODIGOS_Y_COSTOS_xlsm[Producto y N°],_01_CODIGOS_Y_COSTOS_xlsm[COSTO],0,0,1)</f>
        <v>8.8059999999999992</v>
      </c>
      <c r="I2037" s="115">
        <f>+IFERROR(LISTAS[[#This Row],[VENTA NETA]]/LISTAS[[#This Row],[COSTO]]-1,0)</f>
        <v>2.2874630933454472</v>
      </c>
      <c r="J2037" s="33" t="str">
        <f>IFERROR(VLOOKUP(LISTAS[[#This Row],[ID]],_01_CODIGOS_Y_COSTOS_xlsm[[Producto y N°]:[CODIGO]],2,0),"")</f>
        <v>8 X 30</v>
      </c>
      <c r="M2037" s="22">
        <v>0</v>
      </c>
      <c r="N2037" s="23">
        <f>+LISTAS[[#This Row],[Precio]]+(LISTAS[[#This Row],[Precio]]*M2037)</f>
        <v>71.48</v>
      </c>
      <c r="O2037" s="24">
        <f t="shared" si="47"/>
        <v>28.949400000000004</v>
      </c>
      <c r="Q2037" s="21">
        <f>IFERROR(O2037/LISTAS[[#This Row],[COSTO]]-1,"")</f>
        <v>2.2874630933454472</v>
      </c>
      <c r="R2037" t="str">
        <f>+LISTAS[[#This Row],[ID]]</f>
        <v>TARUGOS ESTRIADOS8 x 30</v>
      </c>
      <c r="T2037" s="29"/>
      <c r="U2037" s="25">
        <f>LISTAS[[#This Row],[COSTO]]+(LISTAS[[#This Row],[COSTO]]*T2037)</f>
        <v>8.8059999999999992</v>
      </c>
      <c r="V2037" s="30">
        <f>IF(T2037="",0,U2037/LISTAS[[#This Row],[VENTA NETA]]-1)</f>
        <v>0</v>
      </c>
      <c r="X2037" s="25">
        <v>12.534000000000001</v>
      </c>
      <c r="Y2037" s="31">
        <f>IFERROR(LISTAS[[#This Row],[COSTO]]/X2037-1,"")</f>
        <v>-0.29743098771341958</v>
      </c>
    </row>
    <row r="2038" spans="1:25" x14ac:dyDescent="0.2">
      <c r="A2038" s="6" t="s">
        <v>5775</v>
      </c>
      <c r="B2038" t="s">
        <v>3267</v>
      </c>
      <c r="C2038" t="s">
        <v>3272</v>
      </c>
      <c r="D2038" t="s">
        <v>3272</v>
      </c>
      <c r="E2038" s="2">
        <v>88.8</v>
      </c>
      <c r="F2038" s="6" t="str">
        <f>+_xlfn.XLOOKUP(LISTAS[[#This Row],[ID]],_01_CODIGOS_Y_COSTOS_xlsm[Producto y N°],_01_CODIGOS_Y_COSTOS_xlsm[FABRICA],"",0,1)</f>
        <v>TUDANCA</v>
      </c>
      <c r="G2038" s="13">
        <f>LISTAS[[#This Row],[Precio]]*(1-0.46)*(1-IF($C$3520="",0,$C$3520))</f>
        <v>35.963999999999999</v>
      </c>
      <c r="H2038" s="1">
        <f>+_xlfn.XLOOKUP(LISTAS[[#This Row],[ID]],_01_CODIGOS_Y_COSTOS_xlsm[Producto y N°],_01_CODIGOS_Y_COSTOS_xlsm[COSTO],0,0,1)</f>
        <v>11.141</v>
      </c>
      <c r="I2038" s="115">
        <f>+IFERROR(LISTAS[[#This Row],[VENTA NETA]]/LISTAS[[#This Row],[COSTO]]-1,0)</f>
        <v>2.2280764742841757</v>
      </c>
      <c r="J2038" s="33" t="str">
        <f>IFERROR(VLOOKUP(LISTAS[[#This Row],[ID]],_01_CODIGOS_Y_COSTOS_xlsm[[Producto y N°]:[CODIGO]],2,0),"")</f>
        <v>8 X 35</v>
      </c>
      <c r="M2038" s="22">
        <v>0</v>
      </c>
      <c r="N2038" s="23">
        <f>+LISTAS[[#This Row],[Precio]]+(LISTAS[[#This Row],[Precio]]*M2038)</f>
        <v>88.8</v>
      </c>
      <c r="O2038" s="24">
        <f t="shared" si="47"/>
        <v>35.963999999999999</v>
      </c>
      <c r="Q2038" s="21">
        <f>IFERROR(O2038/LISTAS[[#This Row],[COSTO]]-1,"")</f>
        <v>2.2280764742841757</v>
      </c>
      <c r="R2038" t="str">
        <f>+LISTAS[[#This Row],[ID]]</f>
        <v>TARUGOS ESTRIADOS8 x 35</v>
      </c>
      <c r="T2038" s="29"/>
      <c r="U2038" s="25">
        <f>LISTAS[[#This Row],[COSTO]]+(LISTAS[[#This Row],[COSTO]]*T2038)</f>
        <v>11.141</v>
      </c>
      <c r="V2038" s="30">
        <f>IF(T2038="",0,U2038/LISTAS[[#This Row],[VENTA NETA]]-1)</f>
        <v>0</v>
      </c>
      <c r="X2038" s="25">
        <v>0</v>
      </c>
      <c r="Y2038" s="31" t="str">
        <f>IFERROR(LISTAS[[#This Row],[COSTO]]/X2038-1,"")</f>
        <v/>
      </c>
    </row>
    <row r="2039" spans="1:25" x14ac:dyDescent="0.2">
      <c r="A2039" s="6" t="s">
        <v>5776</v>
      </c>
      <c r="B2039" t="s">
        <v>3267</v>
      </c>
      <c r="C2039" t="s">
        <v>3241</v>
      </c>
      <c r="D2039" t="s">
        <v>3241</v>
      </c>
      <c r="E2039" s="2">
        <v>95.6</v>
      </c>
      <c r="F2039" s="6" t="str">
        <f>+_xlfn.XLOOKUP(LISTAS[[#This Row],[ID]],_01_CODIGOS_Y_COSTOS_xlsm[Producto y N°],_01_CODIGOS_Y_COSTOS_xlsm[FABRICA],"",0,1)</f>
        <v>TUDANCA</v>
      </c>
      <c r="G2039" s="13">
        <f>LISTAS[[#This Row],[Precio]]*(1-0.46)*(1-IF($C$3520="",0,$C$3520))</f>
        <v>38.718000000000004</v>
      </c>
      <c r="H2039" s="1">
        <f>+_xlfn.XLOOKUP(LISTAS[[#This Row],[ID]],_01_CODIGOS_Y_COSTOS_xlsm[Producto y N°],_01_CODIGOS_Y_COSTOS_xlsm[COSTO],0,0,1)</f>
        <v>12.747</v>
      </c>
      <c r="I2039" s="115">
        <f>+IFERROR(LISTAS[[#This Row],[VENTA NETA]]/LISTAS[[#This Row],[COSTO]]-1,0)</f>
        <v>2.0374205695457759</v>
      </c>
      <c r="J2039" s="33" t="str">
        <f>IFERROR(VLOOKUP(LISTAS[[#This Row],[ID]],_01_CODIGOS_Y_COSTOS_xlsm[[Producto y N°]:[CODIGO]],2,0),"")</f>
        <v>8 X 40</v>
      </c>
      <c r="M2039" s="22">
        <v>0</v>
      </c>
      <c r="N2039" s="23">
        <f>+LISTAS[[#This Row],[Precio]]+(LISTAS[[#This Row],[Precio]]*M2039)</f>
        <v>95.6</v>
      </c>
      <c r="O2039" s="24">
        <f t="shared" si="47"/>
        <v>38.718000000000004</v>
      </c>
      <c r="Q2039" s="21">
        <f>IFERROR(O2039/LISTAS[[#This Row],[COSTO]]-1,"")</f>
        <v>2.0374205695457759</v>
      </c>
      <c r="R2039" t="str">
        <f>+LISTAS[[#This Row],[ID]]</f>
        <v>TARUGOS ESTRIADOS8 x 40</v>
      </c>
      <c r="T2039" s="29"/>
      <c r="U2039" s="25">
        <f>LISTAS[[#This Row],[COSTO]]+(LISTAS[[#This Row],[COSTO]]*T2039)</f>
        <v>12.747</v>
      </c>
      <c r="V2039" s="30">
        <f>IF(T2039="",0,U2039/LISTAS[[#This Row],[VENTA NETA]]-1)</f>
        <v>0</v>
      </c>
      <c r="X2039" s="25">
        <v>12.351000000000001</v>
      </c>
      <c r="Y2039" s="31">
        <f>IFERROR(LISTAS[[#This Row],[COSTO]]/X2039-1,"")</f>
        <v>3.2062181199902673E-2</v>
      </c>
    </row>
    <row r="2040" spans="1:25" x14ac:dyDescent="0.2">
      <c r="A2040" s="6" t="s">
        <v>5777</v>
      </c>
      <c r="B2040" t="s">
        <v>3267</v>
      </c>
      <c r="C2040" t="s">
        <v>3273</v>
      </c>
      <c r="D2040" t="s">
        <v>3273</v>
      </c>
      <c r="E2040" s="2">
        <v>103.72</v>
      </c>
      <c r="F2040" s="6" t="str">
        <f>+_xlfn.XLOOKUP(LISTAS[[#This Row],[ID]],_01_CODIGOS_Y_COSTOS_xlsm[Producto y N°],_01_CODIGOS_Y_COSTOS_xlsm[FABRICA],"",0,1)</f>
        <v>TUDANCA</v>
      </c>
      <c r="G2040" s="13">
        <f>LISTAS[[#This Row],[Precio]]*(1-0.46)*(1-IF($C$3520="",0,$C$3520))</f>
        <v>42.006599999999999</v>
      </c>
      <c r="H2040" s="1">
        <f>+_xlfn.XLOOKUP(LISTAS[[#This Row],[ID]],_01_CODIGOS_Y_COSTOS_xlsm[Producto y N°],_01_CODIGOS_Y_COSTOS_xlsm[COSTO],0,0,1)</f>
        <v>0</v>
      </c>
      <c r="I2040" s="115">
        <f>+IFERROR(LISTAS[[#This Row],[VENTA NETA]]/LISTAS[[#This Row],[COSTO]]-1,0)</f>
        <v>0</v>
      </c>
      <c r="J2040" s="33" t="str">
        <f>IFERROR(VLOOKUP(LISTAS[[#This Row],[ID]],_01_CODIGOS_Y_COSTOS_xlsm[[Producto y N°]:[CODIGO]],2,0),"")</f>
        <v>8 x 45</v>
      </c>
      <c r="M2040" s="22">
        <v>0</v>
      </c>
      <c r="N2040" s="23">
        <f>+LISTAS[[#This Row],[Precio]]+(LISTAS[[#This Row],[Precio]]*M2040)</f>
        <v>103.72</v>
      </c>
      <c r="O2040" s="24">
        <f t="shared" si="47"/>
        <v>42.006599999999999</v>
      </c>
      <c r="Q2040" s="21" t="str">
        <f>IFERROR(O2040/LISTAS[[#This Row],[COSTO]]-1,"")</f>
        <v/>
      </c>
      <c r="R2040" t="str">
        <f>+LISTAS[[#This Row],[ID]]</f>
        <v>TARUGOS ESTRIADOS8 x 45</v>
      </c>
      <c r="T2040" s="29"/>
      <c r="U2040" s="25">
        <f>LISTAS[[#This Row],[COSTO]]+(LISTAS[[#This Row],[COSTO]]*T2040)</f>
        <v>0</v>
      </c>
      <c r="V2040" s="30">
        <f>IF(T2040="",0,U2040/LISTAS[[#This Row],[VENTA NETA]]-1)</f>
        <v>0</v>
      </c>
      <c r="X2040" s="25">
        <v>0</v>
      </c>
      <c r="Y2040" s="31" t="str">
        <f>IFERROR(LISTAS[[#This Row],[COSTO]]/X2040-1,"")</f>
        <v/>
      </c>
    </row>
    <row r="2041" spans="1:25" x14ac:dyDescent="0.2">
      <c r="A2041" s="6" t="s">
        <v>5778</v>
      </c>
      <c r="B2041" t="s">
        <v>3267</v>
      </c>
      <c r="C2041" t="s">
        <v>3244</v>
      </c>
      <c r="D2041" t="s">
        <v>3244</v>
      </c>
      <c r="E2041" s="2">
        <v>113.32</v>
      </c>
      <c r="F2041" s="6" t="str">
        <f>+_xlfn.XLOOKUP(LISTAS[[#This Row],[ID]],_01_CODIGOS_Y_COSTOS_xlsm[Producto y N°],_01_CODIGOS_Y_COSTOS_xlsm[FABRICA],"",0,1)</f>
        <v>TUDANCA</v>
      </c>
      <c r="G2041" s="13">
        <f>LISTAS[[#This Row],[Precio]]*(1-0.46)*(1-IF($C$3520="",0,$C$3520))</f>
        <v>45.894599999999997</v>
      </c>
      <c r="H2041" s="1">
        <f>+_xlfn.XLOOKUP(LISTAS[[#This Row],[ID]],_01_CODIGOS_Y_COSTOS_xlsm[Producto y N°],_01_CODIGOS_Y_COSTOS_xlsm[COSTO],0,0,1)</f>
        <v>14.596</v>
      </c>
      <c r="I2041" s="115">
        <f>+IFERROR(LISTAS[[#This Row],[VENTA NETA]]/LISTAS[[#This Row],[COSTO]]-1,0)</f>
        <v>2.1443272129350506</v>
      </c>
      <c r="J2041" s="33" t="str">
        <f>IFERROR(VLOOKUP(LISTAS[[#This Row],[ID]],_01_CODIGOS_Y_COSTOS_xlsm[[Producto y N°]:[CODIGO]],2,0),"")</f>
        <v>8 X 50</v>
      </c>
      <c r="M2041" s="22">
        <v>0</v>
      </c>
      <c r="N2041" s="23">
        <f>+LISTAS[[#This Row],[Precio]]+(LISTAS[[#This Row],[Precio]]*M2041)</f>
        <v>113.32</v>
      </c>
      <c r="O2041" s="24">
        <f t="shared" si="47"/>
        <v>45.894599999999997</v>
      </c>
      <c r="Q2041" s="21">
        <f>IFERROR(O2041/LISTAS[[#This Row],[COSTO]]-1,"")</f>
        <v>2.1443272129350506</v>
      </c>
      <c r="R2041" t="str">
        <f>+LISTAS[[#This Row],[ID]]</f>
        <v>TARUGOS ESTRIADOS8 x 50</v>
      </c>
      <c r="T2041" s="29"/>
      <c r="U2041" s="25">
        <f>LISTAS[[#This Row],[COSTO]]+(LISTAS[[#This Row],[COSTO]]*T2041)</f>
        <v>14.596</v>
      </c>
      <c r="V2041" s="30">
        <f>IF(T2041="",0,U2041/LISTAS[[#This Row],[VENTA NETA]]-1)</f>
        <v>0</v>
      </c>
      <c r="X2041" s="25">
        <v>15.901</v>
      </c>
      <c r="Y2041" s="31">
        <f>IFERROR(LISTAS[[#This Row],[COSTO]]/X2041-1,"")</f>
        <v>-8.2070310043393491E-2</v>
      </c>
    </row>
    <row r="2042" spans="1:25" x14ac:dyDescent="0.2">
      <c r="A2042" s="6" t="s">
        <v>5779</v>
      </c>
      <c r="B2042" t="s">
        <v>3267</v>
      </c>
      <c r="C2042" t="s">
        <v>5780</v>
      </c>
      <c r="D2042" t="s">
        <v>5780</v>
      </c>
      <c r="E2042" s="2">
        <v>101.84</v>
      </c>
      <c r="F2042" s="6" t="str">
        <f>+_xlfn.XLOOKUP(LISTAS[[#This Row],[ID]],_01_CODIGOS_Y_COSTOS_xlsm[Producto y N°],_01_CODIGOS_Y_COSTOS_xlsm[FABRICA],"",0,1)</f>
        <v>TUDANCA</v>
      </c>
      <c r="G2042" s="13">
        <f>LISTAS[[#This Row],[Precio]]*(1-0.46)*(1-IF($C$3520="",0,$C$3520))</f>
        <v>41.245200000000004</v>
      </c>
      <c r="H2042" s="1">
        <f>+_xlfn.XLOOKUP(LISTAS[[#This Row],[ID]],_01_CODIGOS_Y_COSTOS_xlsm[Producto y N°],_01_CODIGOS_Y_COSTOS_xlsm[COSTO],0,0,1)</f>
        <v>0</v>
      </c>
      <c r="I2042" s="115">
        <f>+IFERROR(LISTAS[[#This Row],[VENTA NETA]]/LISTAS[[#This Row],[COSTO]]-1,0)</f>
        <v>0</v>
      </c>
      <c r="J2042" s="33" t="str">
        <f>IFERROR(VLOOKUP(LISTAS[[#This Row],[ID]],_01_CODIGOS_Y_COSTOS_xlsm[[Producto y N°]:[CODIGO]],2,0),"")</f>
        <v>10 x 25</v>
      </c>
      <c r="M2042" s="22">
        <v>0</v>
      </c>
      <c r="N2042" s="23">
        <f>+LISTAS[[#This Row],[Precio]]+(LISTAS[[#This Row],[Precio]]*M2042)</f>
        <v>101.84</v>
      </c>
      <c r="O2042" s="24">
        <f t="shared" si="47"/>
        <v>41.245200000000004</v>
      </c>
      <c r="Q2042" s="21" t="str">
        <f>IFERROR(O2042/LISTAS[[#This Row],[COSTO]]-1,"")</f>
        <v/>
      </c>
      <c r="R2042" t="str">
        <f>+LISTAS[[#This Row],[ID]]</f>
        <v>TARUGOS ESTRIADOS10 x 25</v>
      </c>
      <c r="T2042" s="29"/>
      <c r="U2042" s="25">
        <f>LISTAS[[#This Row],[COSTO]]+(LISTAS[[#This Row],[COSTO]]*T2042)</f>
        <v>0</v>
      </c>
      <c r="V2042" s="30">
        <f>IF(T2042="",0,U2042/LISTAS[[#This Row],[VENTA NETA]]-1)</f>
        <v>0</v>
      </c>
      <c r="X2042" s="25">
        <v>0</v>
      </c>
      <c r="Y2042" s="31" t="str">
        <f>IFERROR(LISTAS[[#This Row],[COSTO]]/X2042-1,"")</f>
        <v/>
      </c>
    </row>
    <row r="2043" spans="1:25" x14ac:dyDescent="0.2">
      <c r="A2043" s="6" t="s">
        <v>5781</v>
      </c>
      <c r="B2043" t="s">
        <v>3267</v>
      </c>
      <c r="C2043" t="s">
        <v>2854</v>
      </c>
      <c r="D2043" t="s">
        <v>2854</v>
      </c>
      <c r="E2043" s="2">
        <v>101.84</v>
      </c>
      <c r="F2043" s="6" t="str">
        <f>+_xlfn.XLOOKUP(LISTAS[[#This Row],[ID]],_01_CODIGOS_Y_COSTOS_xlsm[Producto y N°],_01_CODIGOS_Y_COSTOS_xlsm[FABRICA],"",0,1)</f>
        <v>TUDANCA</v>
      </c>
      <c r="G2043" s="13">
        <f>LISTAS[[#This Row],[Precio]]*(1-0.46)*(1-IF($C$3520="",0,$C$3520))</f>
        <v>41.245200000000004</v>
      </c>
      <c r="H2043" s="1">
        <f>+_xlfn.XLOOKUP(LISTAS[[#This Row],[ID]],_01_CODIGOS_Y_COSTOS_xlsm[Producto y N°],_01_CODIGOS_Y_COSTOS_xlsm[COSTO],0,0,1)</f>
        <v>14.45</v>
      </c>
      <c r="I2043" s="115">
        <f>+IFERROR(LISTAS[[#This Row],[VENTA NETA]]/LISTAS[[#This Row],[COSTO]]-1,0)</f>
        <v>1.8543391003460212</v>
      </c>
      <c r="J2043" s="33" t="str">
        <f>IFERROR(VLOOKUP(LISTAS[[#This Row],[ID]],_01_CODIGOS_Y_COSTOS_xlsm[[Producto y N°]:[CODIGO]],2,0),"")</f>
        <v>10 X 30</v>
      </c>
      <c r="M2043" s="22">
        <v>0</v>
      </c>
      <c r="N2043" s="23">
        <f>+LISTAS[[#This Row],[Precio]]+(LISTAS[[#This Row],[Precio]]*M2043)</f>
        <v>101.84</v>
      </c>
      <c r="O2043" s="24">
        <f t="shared" si="47"/>
        <v>41.245200000000004</v>
      </c>
      <c r="Q2043" s="21">
        <f>IFERROR(O2043/LISTAS[[#This Row],[COSTO]]-1,"")</f>
        <v>1.8543391003460212</v>
      </c>
      <c r="R2043" t="str">
        <f>+LISTAS[[#This Row],[ID]]</f>
        <v>TARUGOS ESTRIADOS10 x 30</v>
      </c>
      <c r="T2043" s="29"/>
      <c r="U2043" s="25">
        <f>LISTAS[[#This Row],[COSTO]]+(LISTAS[[#This Row],[COSTO]]*T2043)</f>
        <v>14.45</v>
      </c>
      <c r="V2043" s="30">
        <f>IF(T2043="",0,U2043/LISTAS[[#This Row],[VENTA NETA]]-1)</f>
        <v>0</v>
      </c>
      <c r="X2043" s="25">
        <v>17.550999999999998</v>
      </c>
      <c r="Y2043" s="31">
        <f>IFERROR(LISTAS[[#This Row],[COSTO]]/X2043-1,"")</f>
        <v>-0.17668508916870829</v>
      </c>
    </row>
    <row r="2044" spans="1:25" x14ac:dyDescent="0.2">
      <c r="A2044" s="6" t="s">
        <v>5782</v>
      </c>
      <c r="B2044" t="s">
        <v>3267</v>
      </c>
      <c r="C2044" t="s">
        <v>5783</v>
      </c>
      <c r="D2044" t="s">
        <v>5783</v>
      </c>
      <c r="E2044" s="2">
        <v>114.08</v>
      </c>
      <c r="F2044" s="6" t="str">
        <f>+_xlfn.XLOOKUP(LISTAS[[#This Row],[ID]],_01_CODIGOS_Y_COSTOS_xlsm[Producto y N°],_01_CODIGOS_Y_COSTOS_xlsm[FABRICA],"",0,1)</f>
        <v>TUDANCA</v>
      </c>
      <c r="G2044" s="13">
        <f>LISTAS[[#This Row],[Precio]]*(1-0.46)*(1-IF($C$3520="",0,$C$3520))</f>
        <v>46.202399999999997</v>
      </c>
      <c r="H2044" s="1">
        <f>+_xlfn.XLOOKUP(LISTAS[[#This Row],[ID]],_01_CODIGOS_Y_COSTOS_xlsm[Producto y N°],_01_CODIGOS_Y_COSTOS_xlsm[COSTO],0,0,1)</f>
        <v>0</v>
      </c>
      <c r="I2044" s="115">
        <f>+IFERROR(LISTAS[[#This Row],[VENTA NETA]]/LISTAS[[#This Row],[COSTO]]-1,0)</f>
        <v>0</v>
      </c>
      <c r="J2044" s="33" t="str">
        <f>IFERROR(VLOOKUP(LISTAS[[#This Row],[ID]],_01_CODIGOS_Y_COSTOS_xlsm[[Producto y N°]:[CODIGO]],2,0),"")</f>
        <v>10 x 35</v>
      </c>
      <c r="M2044" s="22">
        <v>0</v>
      </c>
      <c r="N2044" s="23">
        <f>+LISTAS[[#This Row],[Precio]]+(LISTAS[[#This Row],[Precio]]*M2044)</f>
        <v>114.08</v>
      </c>
      <c r="O2044" s="24">
        <f t="shared" si="47"/>
        <v>46.202399999999997</v>
      </c>
      <c r="Q2044" s="21" t="str">
        <f>IFERROR(O2044/LISTAS[[#This Row],[COSTO]]-1,"")</f>
        <v/>
      </c>
      <c r="R2044" t="str">
        <f>+LISTAS[[#This Row],[ID]]</f>
        <v>TARUGOS ESTRIADOS10 x 35</v>
      </c>
      <c r="T2044" s="29"/>
      <c r="U2044" s="25">
        <f>LISTAS[[#This Row],[COSTO]]+(LISTAS[[#This Row],[COSTO]]*T2044)</f>
        <v>0</v>
      </c>
      <c r="V2044" s="30">
        <f>IF(T2044="",0,U2044/LISTAS[[#This Row],[VENTA NETA]]-1)</f>
        <v>0</v>
      </c>
      <c r="X2044" s="25">
        <v>0</v>
      </c>
      <c r="Y2044" s="31" t="str">
        <f>IFERROR(LISTAS[[#This Row],[COSTO]]/X2044-1,"")</f>
        <v/>
      </c>
    </row>
    <row r="2045" spans="1:25" x14ac:dyDescent="0.2">
      <c r="A2045" s="6" t="s">
        <v>5784</v>
      </c>
      <c r="B2045" t="s">
        <v>3267</v>
      </c>
      <c r="C2045" t="s">
        <v>2856</v>
      </c>
      <c r="D2045" t="s">
        <v>2856</v>
      </c>
      <c r="E2045" s="2">
        <v>130.84</v>
      </c>
      <c r="F2045" s="6" t="str">
        <f>+_xlfn.XLOOKUP(LISTAS[[#This Row],[ID]],_01_CODIGOS_Y_COSTOS_xlsm[Producto y N°],_01_CODIGOS_Y_COSTOS_xlsm[FABRICA],"",0,1)</f>
        <v>TUDANCA</v>
      </c>
      <c r="G2045" s="13">
        <f>LISTAS[[#This Row],[Precio]]*(1-0.46)*(1-IF($C$3520="",0,$C$3520))</f>
        <v>52.990200000000009</v>
      </c>
      <c r="H2045" s="1">
        <f>+_xlfn.XLOOKUP(LISTAS[[#This Row],[ID]],_01_CODIGOS_Y_COSTOS_xlsm[Producto y N°],_01_CODIGOS_Y_COSTOS_xlsm[COSTO],0,0,1)</f>
        <v>18.585000000000001</v>
      </c>
      <c r="I2045" s="115">
        <f>+IFERROR(LISTAS[[#This Row],[VENTA NETA]]/LISTAS[[#This Row],[COSTO]]-1,0)</f>
        <v>1.8512348668280874</v>
      </c>
      <c r="J2045" s="33" t="str">
        <f>IFERROR(VLOOKUP(LISTAS[[#This Row],[ID]],_01_CODIGOS_Y_COSTOS_xlsm[[Producto y N°]:[CODIGO]],2,0),"")</f>
        <v>10 X 40</v>
      </c>
      <c r="M2045" s="22">
        <v>0</v>
      </c>
      <c r="N2045" s="23">
        <f>+LISTAS[[#This Row],[Precio]]+(LISTAS[[#This Row],[Precio]]*M2045)</f>
        <v>130.84</v>
      </c>
      <c r="O2045" s="24">
        <f t="shared" si="47"/>
        <v>52.990200000000009</v>
      </c>
      <c r="Q2045" s="21">
        <f>IFERROR(O2045/LISTAS[[#This Row],[COSTO]]-1,"")</f>
        <v>1.8512348668280874</v>
      </c>
      <c r="R2045" t="str">
        <f>+LISTAS[[#This Row],[ID]]</f>
        <v>TARUGOS ESTRIADOS10 x 40</v>
      </c>
      <c r="T2045" s="29"/>
      <c r="U2045" s="25">
        <f>LISTAS[[#This Row],[COSTO]]+(LISTAS[[#This Row],[COSTO]]*T2045)</f>
        <v>18.585000000000001</v>
      </c>
      <c r="V2045" s="30">
        <f>IF(T2045="",0,U2045/LISTAS[[#This Row],[VENTA NETA]]-1)</f>
        <v>0</v>
      </c>
      <c r="X2045" s="25">
        <v>0</v>
      </c>
      <c r="Y2045" s="31" t="str">
        <f>IFERROR(LISTAS[[#This Row],[COSTO]]/X2045-1,"")</f>
        <v/>
      </c>
    </row>
    <row r="2046" spans="1:25" x14ac:dyDescent="0.2">
      <c r="A2046" s="6" t="s">
        <v>5785</v>
      </c>
      <c r="B2046" t="s">
        <v>3267</v>
      </c>
      <c r="C2046" t="s">
        <v>5786</v>
      </c>
      <c r="D2046" t="s">
        <v>5786</v>
      </c>
      <c r="E2046" s="2">
        <v>136.12</v>
      </c>
      <c r="F2046" s="6" t="str">
        <f>+_xlfn.XLOOKUP(LISTAS[[#This Row],[ID]],_01_CODIGOS_Y_COSTOS_xlsm[Producto y N°],_01_CODIGOS_Y_COSTOS_xlsm[FABRICA],"",0,1)</f>
        <v>TUDANCA</v>
      </c>
      <c r="G2046" s="13">
        <f>LISTAS[[#This Row],[Precio]]*(1-0.46)*(1-IF($C$3520="",0,$C$3520))</f>
        <v>55.128600000000006</v>
      </c>
      <c r="H2046" s="1">
        <f>+_xlfn.XLOOKUP(LISTAS[[#This Row],[ID]],_01_CODIGOS_Y_COSTOS_xlsm[Producto y N°],_01_CODIGOS_Y_COSTOS_xlsm[COSTO],0,0,1)</f>
        <v>0</v>
      </c>
      <c r="I2046" s="115">
        <f>+IFERROR(LISTAS[[#This Row],[VENTA NETA]]/LISTAS[[#This Row],[COSTO]]-1,0)</f>
        <v>0</v>
      </c>
      <c r="J2046" s="33" t="str">
        <f>IFERROR(VLOOKUP(LISTAS[[#This Row],[ID]],_01_CODIGOS_Y_COSTOS_xlsm[[Producto y N°]:[CODIGO]],2,0),"")</f>
        <v>10 x 45</v>
      </c>
      <c r="M2046" s="22">
        <v>0</v>
      </c>
      <c r="N2046" s="23">
        <f>+LISTAS[[#This Row],[Precio]]+(LISTAS[[#This Row],[Precio]]*M2046)</f>
        <v>136.12</v>
      </c>
      <c r="O2046" s="24">
        <f t="shared" si="47"/>
        <v>55.128600000000006</v>
      </c>
      <c r="Q2046" s="21" t="str">
        <f>IFERROR(O2046/LISTAS[[#This Row],[COSTO]]-1,"")</f>
        <v/>
      </c>
      <c r="R2046" t="str">
        <f>+LISTAS[[#This Row],[ID]]</f>
        <v>TARUGOS ESTRIADOS10 x 45</v>
      </c>
      <c r="T2046" s="29"/>
      <c r="U2046" s="25">
        <f>LISTAS[[#This Row],[COSTO]]+(LISTAS[[#This Row],[COSTO]]*T2046)</f>
        <v>0</v>
      </c>
      <c r="V2046" s="30">
        <f>IF(T2046="",0,U2046/LISTAS[[#This Row],[VENTA NETA]]-1)</f>
        <v>0</v>
      </c>
      <c r="X2046" s="25">
        <v>23.768999999999998</v>
      </c>
      <c r="Y2046" s="31">
        <f>IFERROR(LISTAS[[#This Row],[COSTO]]/X2046-1,"")</f>
        <v>-1</v>
      </c>
    </row>
    <row r="2047" spans="1:25" x14ac:dyDescent="0.2">
      <c r="A2047" s="6" t="s">
        <v>5787</v>
      </c>
      <c r="B2047" t="s">
        <v>3267</v>
      </c>
      <c r="C2047" t="s">
        <v>3256</v>
      </c>
      <c r="D2047" t="s">
        <v>3256</v>
      </c>
      <c r="E2047" s="2">
        <v>144.44</v>
      </c>
      <c r="F2047" s="6" t="str">
        <f>+_xlfn.XLOOKUP(LISTAS[[#This Row],[ID]],_01_CODIGOS_Y_COSTOS_xlsm[Producto y N°],_01_CODIGOS_Y_COSTOS_xlsm[FABRICA],"",0,1)</f>
        <v>TUDANCA</v>
      </c>
      <c r="G2047" s="13">
        <f>LISTAS[[#This Row],[Precio]]*(1-0.46)*(1-IF($C$3520="",0,$C$3520))</f>
        <v>58.498200000000004</v>
      </c>
      <c r="H2047" s="1">
        <f>+_xlfn.XLOOKUP(LISTAS[[#This Row],[ID]],_01_CODIGOS_Y_COSTOS_xlsm[Producto y N°],_01_CODIGOS_Y_COSTOS_xlsm[COSTO],0,0,1)</f>
        <v>20.507000000000001</v>
      </c>
      <c r="I2047" s="115">
        <f>+IFERROR(LISTAS[[#This Row],[VENTA NETA]]/LISTAS[[#This Row],[COSTO]]-1,0)</f>
        <v>1.8525966743063345</v>
      </c>
      <c r="J2047" s="33" t="str">
        <f>IFERROR(VLOOKUP(LISTAS[[#This Row],[ID]],_01_CODIGOS_Y_COSTOS_xlsm[[Producto y N°]:[CODIGO]],2,0),"")</f>
        <v>10 X 50</v>
      </c>
      <c r="M2047" s="22">
        <v>0</v>
      </c>
      <c r="N2047" s="23">
        <f>+LISTAS[[#This Row],[Precio]]+(LISTAS[[#This Row],[Precio]]*M2047)</f>
        <v>144.44</v>
      </c>
      <c r="O2047" s="24">
        <f t="shared" si="47"/>
        <v>58.498200000000004</v>
      </c>
      <c r="Q2047" s="21">
        <f>IFERROR(O2047/LISTAS[[#This Row],[COSTO]]-1,"")</f>
        <v>1.8525966743063345</v>
      </c>
      <c r="R2047" t="str">
        <f>+LISTAS[[#This Row],[ID]]</f>
        <v>TARUGOS ESTRIADOS10 x 50</v>
      </c>
      <c r="T2047" s="29"/>
      <c r="U2047" s="25">
        <f>LISTAS[[#This Row],[COSTO]]+(LISTAS[[#This Row],[COSTO]]*T2047)</f>
        <v>20.507000000000001</v>
      </c>
      <c r="V2047" s="30">
        <f>IF(T2047="",0,U2047/LISTAS[[#This Row],[VENTA NETA]]-1)</f>
        <v>0</v>
      </c>
      <c r="X2047" s="25">
        <v>0</v>
      </c>
      <c r="Y2047" s="31" t="str">
        <f>IFERROR(LISTAS[[#This Row],[COSTO]]/X2047-1,"")</f>
        <v/>
      </c>
    </row>
    <row r="2048" spans="1:25" x14ac:dyDescent="0.2">
      <c r="A2048" s="6" t="s">
        <v>5788</v>
      </c>
      <c r="B2048" t="s">
        <v>3267</v>
      </c>
      <c r="C2048" t="s">
        <v>4715</v>
      </c>
      <c r="D2048" t="s">
        <v>4715</v>
      </c>
      <c r="E2048" s="2">
        <v>156.52000000000001</v>
      </c>
      <c r="F2048" s="6" t="str">
        <f>+_xlfn.XLOOKUP(LISTAS[[#This Row],[ID]],_01_CODIGOS_Y_COSTOS_xlsm[Producto y N°],_01_CODIGOS_Y_COSTOS_xlsm[FABRICA],"",0,1)</f>
        <v>TUDANCA</v>
      </c>
      <c r="G2048" s="13">
        <f>LISTAS[[#This Row],[Precio]]*(1-0.46)*(1-IF($C$3520="",0,$C$3520))</f>
        <v>63.390600000000006</v>
      </c>
      <c r="H2048" s="1">
        <f>+_xlfn.XLOOKUP(LISTAS[[#This Row],[ID]],_01_CODIGOS_Y_COSTOS_xlsm[Producto y N°],_01_CODIGOS_Y_COSTOS_xlsm[COSTO],0,0,1)</f>
        <v>0</v>
      </c>
      <c r="I2048" s="115">
        <f>+IFERROR(LISTAS[[#This Row],[VENTA NETA]]/LISTAS[[#This Row],[COSTO]]-1,0)</f>
        <v>0</v>
      </c>
      <c r="J2048" s="33" t="str">
        <f>IFERROR(VLOOKUP(LISTAS[[#This Row],[ID]],_01_CODIGOS_Y_COSTOS_xlsm[[Producto y N°]:[CODIGO]],2,0),"")</f>
        <v>12 x 30</v>
      </c>
      <c r="M2048" s="22">
        <v>0</v>
      </c>
      <c r="N2048" s="23">
        <f>+LISTAS[[#This Row],[Precio]]+(LISTAS[[#This Row],[Precio]]*M2048)</f>
        <v>156.52000000000001</v>
      </c>
      <c r="O2048" s="24">
        <f t="shared" si="47"/>
        <v>63.390600000000006</v>
      </c>
      <c r="Q2048" s="21" t="str">
        <f>IFERROR(O2048/LISTAS[[#This Row],[COSTO]]-1,"")</f>
        <v/>
      </c>
      <c r="R2048" t="str">
        <f>+LISTAS[[#This Row],[ID]]</f>
        <v>TARUGOS ESTRIADOS12 x 30</v>
      </c>
      <c r="T2048" s="29"/>
      <c r="U2048" s="25">
        <f>LISTAS[[#This Row],[COSTO]]+(LISTAS[[#This Row],[COSTO]]*T2048)</f>
        <v>0</v>
      </c>
      <c r="V2048" s="30">
        <f>IF(T2048="",0,U2048/LISTAS[[#This Row],[VENTA NETA]]-1)</f>
        <v>0</v>
      </c>
      <c r="X2048" s="25">
        <v>0</v>
      </c>
      <c r="Y2048" s="31" t="str">
        <f>IFERROR(LISTAS[[#This Row],[COSTO]]/X2048-1,"")</f>
        <v/>
      </c>
    </row>
    <row r="2049" spans="1:25" x14ac:dyDescent="0.2">
      <c r="A2049" s="6" t="s">
        <v>5789</v>
      </c>
      <c r="B2049" t="s">
        <v>3267</v>
      </c>
      <c r="C2049" t="s">
        <v>2866</v>
      </c>
      <c r="D2049" t="s">
        <v>2866</v>
      </c>
      <c r="E2049" s="2">
        <v>212.32</v>
      </c>
      <c r="F2049" s="6" t="str">
        <f>+_xlfn.XLOOKUP(LISTAS[[#This Row],[ID]],_01_CODIGOS_Y_COSTOS_xlsm[Producto y N°],_01_CODIGOS_Y_COSTOS_xlsm[FABRICA],"",0,1)</f>
        <v>TUDANCA</v>
      </c>
      <c r="G2049" s="13">
        <f>LISTAS[[#This Row],[Precio]]*(1-0.46)*(1-IF($C$3520="",0,$C$3520))</f>
        <v>85.989599999999996</v>
      </c>
      <c r="H2049" s="1">
        <f>+_xlfn.XLOOKUP(LISTAS[[#This Row],[ID]],_01_CODIGOS_Y_COSTOS_xlsm[Producto y N°],_01_CODIGOS_Y_COSTOS_xlsm[COSTO],0,0,1)</f>
        <v>0</v>
      </c>
      <c r="I2049" s="115">
        <f>+IFERROR(LISTAS[[#This Row],[VENTA NETA]]/LISTAS[[#This Row],[COSTO]]-1,0)</f>
        <v>0</v>
      </c>
      <c r="J2049" s="33" t="str">
        <f>IFERROR(VLOOKUP(LISTAS[[#This Row],[ID]],_01_CODIGOS_Y_COSTOS_xlsm[[Producto y N°]:[CODIGO]],2,0),"")</f>
        <v>12 x 40</v>
      </c>
      <c r="M2049" s="22">
        <v>0</v>
      </c>
      <c r="N2049" s="23">
        <f>+LISTAS[[#This Row],[Precio]]+(LISTAS[[#This Row],[Precio]]*M2049)</f>
        <v>212.32</v>
      </c>
      <c r="O2049" s="24">
        <f t="shared" si="47"/>
        <v>85.989599999999996</v>
      </c>
      <c r="Q2049" s="21" t="str">
        <f>IFERROR(O2049/LISTAS[[#This Row],[COSTO]]-1,"")</f>
        <v/>
      </c>
      <c r="R2049" t="str">
        <f>+LISTAS[[#This Row],[ID]]</f>
        <v>TARUGOS ESTRIADOS12 x 40</v>
      </c>
      <c r="T2049" s="29"/>
      <c r="U2049" s="25">
        <f>LISTAS[[#This Row],[COSTO]]+(LISTAS[[#This Row],[COSTO]]*T2049)</f>
        <v>0</v>
      </c>
      <c r="V2049" s="30">
        <f>IF(T2049="",0,U2049/LISTAS[[#This Row],[VENTA NETA]]-1)</f>
        <v>0</v>
      </c>
      <c r="X2049" s="25">
        <v>82.2</v>
      </c>
      <c r="Y2049" s="31">
        <f>IFERROR(LISTAS[[#This Row],[COSTO]]/X2049-1,"")</f>
        <v>-1</v>
      </c>
    </row>
    <row r="2050" spans="1:25" x14ac:dyDescent="0.2">
      <c r="A2050" s="6" t="s">
        <v>5790</v>
      </c>
      <c r="B2050" t="s">
        <v>3267</v>
      </c>
      <c r="C2050" t="s">
        <v>4713</v>
      </c>
      <c r="D2050" t="s">
        <v>4713</v>
      </c>
      <c r="E2050" s="2">
        <v>245.12</v>
      </c>
      <c r="F2050" s="6" t="str">
        <f>+_xlfn.XLOOKUP(LISTAS[[#This Row],[ID]],_01_CODIGOS_Y_COSTOS_xlsm[Producto y N°],_01_CODIGOS_Y_COSTOS_xlsm[FABRICA],"",0,1)</f>
        <v>TUDANCA</v>
      </c>
      <c r="G2050" s="13">
        <f>LISTAS[[#This Row],[Precio]]*(1-0.46)*(1-IF($C$3520="",0,$C$3520))</f>
        <v>99.273600000000002</v>
      </c>
      <c r="H2050" s="1">
        <f>+_xlfn.XLOOKUP(LISTAS[[#This Row],[ID]],_01_CODIGOS_Y_COSTOS_xlsm[Producto y N°],_01_CODIGOS_Y_COSTOS_xlsm[COSTO],0,0,1)</f>
        <v>27.770700000000001</v>
      </c>
      <c r="I2050" s="115">
        <f>+IFERROR(LISTAS[[#This Row],[VENTA NETA]]/LISTAS[[#This Row],[COSTO]]-1,0)</f>
        <v>2.5747604489623956</v>
      </c>
      <c r="J2050" s="33" t="str">
        <f>IFERROR(VLOOKUP(LISTAS[[#This Row],[ID]],_01_CODIGOS_Y_COSTOS_xlsm[[Producto y N°]:[CODIGO]],2,0),"")</f>
        <v>12 X 50</v>
      </c>
      <c r="M2050" s="22">
        <v>0</v>
      </c>
      <c r="N2050" s="23">
        <f>+LISTAS[[#This Row],[Precio]]+(LISTAS[[#This Row],[Precio]]*M2050)</f>
        <v>245.12</v>
      </c>
      <c r="O2050" s="24">
        <f t="shared" si="47"/>
        <v>99.273600000000002</v>
      </c>
      <c r="Q2050" s="21">
        <f>IFERROR(O2050/LISTAS[[#This Row],[COSTO]]-1,"")</f>
        <v>2.5747604489623956</v>
      </c>
      <c r="R2050" t="str">
        <f>+LISTAS[[#This Row],[ID]]</f>
        <v>TARUGOS ESTRIADOS12 x 50</v>
      </c>
      <c r="T2050" s="29"/>
      <c r="U2050" s="25">
        <f>LISTAS[[#This Row],[COSTO]]+(LISTAS[[#This Row],[COSTO]]*T2050)</f>
        <v>27.770700000000001</v>
      </c>
      <c r="V2050" s="30">
        <f>IF(T2050="",0,U2050/LISTAS[[#This Row],[VENTA NETA]]-1)</f>
        <v>0</v>
      </c>
      <c r="X2050" s="25">
        <v>93.67</v>
      </c>
      <c r="Y2050" s="31">
        <f>IFERROR(LISTAS[[#This Row],[COSTO]]/X2050-1,"")</f>
        <v>-0.70352620903170704</v>
      </c>
    </row>
    <row r="2051" spans="1:25" x14ac:dyDescent="0.2">
      <c r="A2051" s="6" t="s">
        <v>5791</v>
      </c>
      <c r="B2051" t="s">
        <v>3267</v>
      </c>
      <c r="C2051" t="s">
        <v>5312</v>
      </c>
      <c r="D2051" t="s">
        <v>5312</v>
      </c>
      <c r="E2051" s="2">
        <v>286.60000000000002</v>
      </c>
      <c r="F2051" s="6" t="str">
        <f>+_xlfn.XLOOKUP(LISTAS[[#This Row],[ID]],_01_CODIGOS_Y_COSTOS_xlsm[Producto y N°],_01_CODIGOS_Y_COSTOS_xlsm[FABRICA],"",0,1)</f>
        <v>TUDANCA</v>
      </c>
      <c r="G2051" s="13">
        <f>LISTAS[[#This Row],[Precio]]*(1-0.46)*(1-IF($C$3520="",0,$C$3520))</f>
        <v>116.07300000000001</v>
      </c>
      <c r="H2051" s="1">
        <f>+_xlfn.XLOOKUP(LISTAS[[#This Row],[ID]],_01_CODIGOS_Y_COSTOS_xlsm[Producto y N°],_01_CODIGOS_Y_COSTOS_xlsm[COSTO],0,0,1)</f>
        <v>0</v>
      </c>
      <c r="I2051" s="115">
        <f>+IFERROR(LISTAS[[#This Row],[VENTA NETA]]/LISTAS[[#This Row],[COSTO]]-1,0)</f>
        <v>0</v>
      </c>
      <c r="J2051" s="33" t="str">
        <f>IFERROR(VLOOKUP(LISTAS[[#This Row],[ID]],_01_CODIGOS_Y_COSTOS_xlsm[[Producto y N°]:[CODIGO]],2,0),"")</f>
        <v>12 x 60</v>
      </c>
      <c r="M2051" s="22">
        <v>0</v>
      </c>
      <c r="N2051" s="23">
        <f>+LISTAS[[#This Row],[Precio]]+(LISTAS[[#This Row],[Precio]]*M2051)</f>
        <v>286.60000000000002</v>
      </c>
      <c r="O2051" s="24">
        <f t="shared" si="47"/>
        <v>116.07300000000001</v>
      </c>
      <c r="Q2051" s="21" t="str">
        <f>IFERROR(O2051/LISTAS[[#This Row],[COSTO]]-1,"")</f>
        <v/>
      </c>
      <c r="R2051" t="str">
        <f>+LISTAS[[#This Row],[ID]]</f>
        <v>TARUGOS ESTRIADOS12 x 60</v>
      </c>
      <c r="T2051" s="29"/>
      <c r="U2051" s="25">
        <f>LISTAS[[#This Row],[COSTO]]+(LISTAS[[#This Row],[COSTO]]*T2051)</f>
        <v>0</v>
      </c>
      <c r="V2051" s="30">
        <f>IF(T2051="",0,U2051/LISTAS[[#This Row],[VENTA NETA]]-1)</f>
        <v>0</v>
      </c>
      <c r="X2051" s="25">
        <v>107.1</v>
      </c>
      <c r="Y2051" s="31">
        <f>IFERROR(LISTAS[[#This Row],[COSTO]]/X2051-1,"")</f>
        <v>-1</v>
      </c>
    </row>
    <row r="2052" spans="1:25" x14ac:dyDescent="0.2">
      <c r="A2052" s="6" t="s">
        <v>5792</v>
      </c>
      <c r="B2052" t="s">
        <v>3267</v>
      </c>
      <c r="C2052" t="s">
        <v>5793</v>
      </c>
      <c r="D2052" t="s">
        <v>5794</v>
      </c>
      <c r="E2052" s="2">
        <v>1754.52</v>
      </c>
      <c r="F2052" s="6" t="str">
        <f>+_xlfn.XLOOKUP(LISTAS[[#This Row],[ID]],_01_CODIGOS_Y_COSTOS_xlsm[Producto y N°],_01_CODIGOS_Y_COSTOS_xlsm[FABRICA],"",0,1)</f>
        <v>TUDANCA</v>
      </c>
      <c r="G2052" s="13">
        <f>LISTAS[[#This Row],[Precio]]*(1-0.46)*(1-IF($C$3520="",0,$C$3520))</f>
        <v>710.5806</v>
      </c>
      <c r="H2052" s="1">
        <f>+_xlfn.XLOOKUP(LISTAS[[#This Row],[ID]],_01_CODIGOS_Y_COSTOS_xlsm[Producto y N°],_01_CODIGOS_Y_COSTOS_xlsm[COSTO],0,0,1)</f>
        <v>407</v>
      </c>
      <c r="I2052" s="115">
        <f>+IFERROR(LISTAS[[#This Row],[VENTA NETA]]/LISTAS[[#This Row],[COSTO]]-1,0)</f>
        <v>0.74589828009828008</v>
      </c>
      <c r="J2052" s="33" t="str">
        <f>IFERROR(VLOOKUP(LISTAS[[#This Row],[ID]],_01_CODIGOS_Y_COSTOS_xlsm[[Producto y N°]:[CODIGO]],2,0),"")</f>
        <v>Varilla Ø4</v>
      </c>
      <c r="M2052" s="22">
        <v>0</v>
      </c>
      <c r="N2052" s="23">
        <f>+LISTAS[[#This Row],[Precio]]+(LISTAS[[#This Row],[Precio]]*M2052)</f>
        <v>1754.52</v>
      </c>
      <c r="O2052" s="24">
        <f t="shared" si="47"/>
        <v>710.5806</v>
      </c>
      <c r="Q2052" s="21">
        <f>IFERROR(O2052/LISTAS[[#This Row],[COSTO]]-1,"")</f>
        <v>0.74589828009828008</v>
      </c>
      <c r="R2052" t="str">
        <f>+LISTAS[[#This Row],[ID]]</f>
        <v>TARUGOS ESTRIADOSVarilla Ø4</v>
      </c>
      <c r="T2052" s="29"/>
      <c r="U2052" s="25">
        <f>LISTAS[[#This Row],[COSTO]]+(LISTAS[[#This Row],[COSTO]]*T2052)</f>
        <v>407</v>
      </c>
      <c r="V2052" s="30">
        <f>IF(T2052="",0,U2052/LISTAS[[#This Row],[VENTA NETA]]-1)</f>
        <v>0</v>
      </c>
      <c r="X2052" s="25">
        <v>0</v>
      </c>
      <c r="Y2052" s="31" t="str">
        <f>IFERROR(LISTAS[[#This Row],[COSTO]]/X2052-1,"")</f>
        <v/>
      </c>
    </row>
    <row r="2053" spans="1:25" x14ac:dyDescent="0.2">
      <c r="A2053" s="6" t="s">
        <v>3274</v>
      </c>
      <c r="B2053" t="s">
        <v>3267</v>
      </c>
      <c r="C2053" t="s">
        <v>3275</v>
      </c>
      <c r="D2053" t="s">
        <v>5795</v>
      </c>
      <c r="E2053" s="2">
        <v>1754.52</v>
      </c>
      <c r="F2053" s="6" t="str">
        <f>+_xlfn.XLOOKUP(LISTAS[[#This Row],[ID]],_01_CODIGOS_Y_COSTOS_xlsm[Producto y N°],_01_CODIGOS_Y_COSTOS_xlsm[FABRICA],"",0,1)</f>
        <v>TUDANCA</v>
      </c>
      <c r="G2053" s="13">
        <f>LISTAS[[#This Row],[Precio]]*(1-0.46)*(1-IF($C$3520="",0,$C$3520))</f>
        <v>710.5806</v>
      </c>
      <c r="H2053" s="1">
        <f>+_xlfn.XLOOKUP(LISTAS[[#This Row],[ID]],_01_CODIGOS_Y_COSTOS_xlsm[Producto y N°],_01_CODIGOS_Y_COSTOS_xlsm[COSTO],0,0,1)</f>
        <v>407</v>
      </c>
      <c r="I2053" s="115">
        <f>+IFERROR(LISTAS[[#This Row],[VENTA NETA]]/LISTAS[[#This Row],[COSTO]]-1,0)</f>
        <v>0.74589828009828008</v>
      </c>
      <c r="J2053" s="33" t="str">
        <f>IFERROR(VLOOKUP(LISTAS[[#This Row],[ID]],_01_CODIGOS_Y_COSTOS_xlsm[[Producto y N°]:[CODIGO]],2,0),"")</f>
        <v>Varilla 6mm</v>
      </c>
      <c r="M2053" s="22">
        <v>0</v>
      </c>
      <c r="N2053" s="23">
        <f>+LISTAS[[#This Row],[Precio]]+(LISTAS[[#This Row],[Precio]]*M2053)</f>
        <v>1754.52</v>
      </c>
      <c r="O2053" s="24">
        <f t="shared" si="47"/>
        <v>710.5806</v>
      </c>
      <c r="Q2053" s="21">
        <f>IFERROR(O2053/LISTAS[[#This Row],[COSTO]]-1,"")</f>
        <v>0.74589828009828008</v>
      </c>
      <c r="R2053" t="str">
        <f>+LISTAS[[#This Row],[ID]]</f>
        <v>TARUGOS ESTRIADOSVarilla Ø6</v>
      </c>
      <c r="T2053" s="29"/>
      <c r="U2053" s="25">
        <f>LISTAS[[#This Row],[COSTO]]+(LISTAS[[#This Row],[COSTO]]*T2053)</f>
        <v>407</v>
      </c>
      <c r="V2053" s="30">
        <f>IF(T2053="",0,U2053/LISTAS[[#This Row],[VENTA NETA]]-1)</f>
        <v>0</v>
      </c>
      <c r="X2053" s="25">
        <v>22.707100000000001</v>
      </c>
      <c r="Y2053" s="31">
        <f>IFERROR(LISTAS[[#This Row],[COSTO]]/X2053-1,"")</f>
        <v>16.923909261860828</v>
      </c>
    </row>
    <row r="2054" spans="1:25" x14ac:dyDescent="0.2">
      <c r="A2054" s="6" t="s">
        <v>3276</v>
      </c>
      <c r="B2054" t="s">
        <v>3267</v>
      </c>
      <c r="C2054" t="s">
        <v>3277</v>
      </c>
      <c r="D2054" t="s">
        <v>5796</v>
      </c>
      <c r="E2054" s="2">
        <v>2052</v>
      </c>
      <c r="F2054" s="6" t="str">
        <f>+_xlfn.XLOOKUP(LISTAS[[#This Row],[ID]],_01_CODIGOS_Y_COSTOS_xlsm[Producto y N°],_01_CODIGOS_Y_COSTOS_xlsm[FABRICA],"",0,1)</f>
        <v>TUDANCA</v>
      </c>
      <c r="G2054" s="13">
        <f>LISTAS[[#This Row],[Precio]]*(1-0.46)*(1-IF($C$3520="",0,$C$3520))</f>
        <v>831.06000000000017</v>
      </c>
      <c r="H2054" s="1">
        <f>+_xlfn.XLOOKUP(LISTAS[[#This Row],[ID]],_01_CODIGOS_Y_COSTOS_xlsm[Producto y N°],_01_CODIGOS_Y_COSTOS_xlsm[COSTO],0,0,1)</f>
        <v>463</v>
      </c>
      <c r="I2054" s="115">
        <f>+IFERROR(LISTAS[[#This Row],[VENTA NETA]]/LISTAS[[#This Row],[COSTO]]-1,0)</f>
        <v>0.79494600431965479</v>
      </c>
      <c r="J2054" s="33" t="str">
        <f>IFERROR(VLOOKUP(LISTAS[[#This Row],[ID]],_01_CODIGOS_Y_COSTOS_xlsm[[Producto y N°]:[CODIGO]],2,0),"")</f>
        <v>Varilla 8mm</v>
      </c>
      <c r="M2054" s="22">
        <v>0</v>
      </c>
      <c r="N2054" s="23">
        <f>+LISTAS[[#This Row],[Precio]]+(LISTAS[[#This Row],[Precio]]*M2054)</f>
        <v>2052</v>
      </c>
      <c r="O2054" s="24">
        <f t="shared" si="47"/>
        <v>831.06000000000017</v>
      </c>
      <c r="Q2054" s="21">
        <f>IFERROR(O2054/LISTAS[[#This Row],[COSTO]]-1,"")</f>
        <v>0.79494600431965479</v>
      </c>
      <c r="R2054" t="str">
        <f>+LISTAS[[#This Row],[ID]]</f>
        <v>TARUGOS ESTRIADOSVarilla Ø8</v>
      </c>
      <c r="T2054" s="29"/>
      <c r="U2054" s="25">
        <f>LISTAS[[#This Row],[COSTO]]+(LISTAS[[#This Row],[COSTO]]*T2054)</f>
        <v>463</v>
      </c>
      <c r="V2054" s="30">
        <f>IF(T2054="",0,U2054/LISTAS[[#This Row],[VENTA NETA]]-1)</f>
        <v>0</v>
      </c>
      <c r="X2054" s="25">
        <v>9.0096000000000007</v>
      </c>
      <c r="Y2054" s="31">
        <f>IFERROR(LISTAS[[#This Row],[COSTO]]/X2054-1,"")</f>
        <v>50.389628840348067</v>
      </c>
    </row>
    <row r="2055" spans="1:25" x14ac:dyDescent="0.2">
      <c r="A2055" s="6" t="s">
        <v>3278</v>
      </c>
      <c r="B2055" t="s">
        <v>3267</v>
      </c>
      <c r="C2055" t="s">
        <v>3279</v>
      </c>
      <c r="D2055" t="s">
        <v>5797</v>
      </c>
      <c r="E2055" s="2">
        <v>2376</v>
      </c>
      <c r="F2055" s="6" t="str">
        <f>+_xlfn.XLOOKUP(LISTAS[[#This Row],[ID]],_01_CODIGOS_Y_COSTOS_xlsm[Producto y N°],_01_CODIGOS_Y_COSTOS_xlsm[FABRICA],"",0,1)</f>
        <v>TUDANCA</v>
      </c>
      <c r="G2055" s="13">
        <f>LISTAS[[#This Row],[Precio]]*(1-0.46)*(1-IF($C$3520="",0,$C$3520))</f>
        <v>962.2800000000002</v>
      </c>
      <c r="H2055" s="1">
        <f>+_xlfn.XLOOKUP(LISTAS[[#This Row],[ID]],_01_CODIGOS_Y_COSTOS_xlsm[Producto y N°],_01_CODIGOS_Y_COSTOS_xlsm[COSTO],0,0,1)</f>
        <v>486</v>
      </c>
      <c r="I2055" s="115">
        <f>+IFERROR(LISTAS[[#This Row],[VENTA NETA]]/LISTAS[[#This Row],[COSTO]]-1,0)</f>
        <v>0.98000000000000043</v>
      </c>
      <c r="J2055" s="33" t="str">
        <f>IFERROR(VLOOKUP(LISTAS[[#This Row],[ID]],_01_CODIGOS_Y_COSTOS_xlsm[[Producto y N°]:[CODIGO]],2,0),"")</f>
        <v>Varilla 10mm</v>
      </c>
      <c r="M2055" s="22">
        <v>0</v>
      </c>
      <c r="N2055" s="23">
        <f>+LISTAS[[#This Row],[Precio]]+(LISTAS[[#This Row],[Precio]]*M2055)</f>
        <v>2376</v>
      </c>
      <c r="O2055" s="24">
        <f t="shared" si="47"/>
        <v>962.2800000000002</v>
      </c>
      <c r="Q2055" s="21">
        <f>IFERROR(O2055/LISTAS[[#This Row],[COSTO]]-1,"")</f>
        <v>0.98000000000000043</v>
      </c>
      <c r="R2055" t="str">
        <f>+LISTAS[[#This Row],[ID]]</f>
        <v>TARUGOS ESTRIADOSVarilla Ø10</v>
      </c>
      <c r="T2055" s="29"/>
      <c r="U2055" s="25">
        <f>LISTAS[[#This Row],[COSTO]]+(LISTAS[[#This Row],[COSTO]]*T2055)</f>
        <v>486</v>
      </c>
      <c r="V2055" s="30">
        <f>IF(T2055="",0,U2055/LISTAS[[#This Row],[VENTA NETA]]-1)</f>
        <v>0</v>
      </c>
      <c r="X2055" s="25">
        <v>15.66</v>
      </c>
      <c r="Y2055" s="31">
        <f>IFERROR(LISTAS[[#This Row],[COSTO]]/X2055-1,"")</f>
        <v>30.03448275862069</v>
      </c>
    </row>
    <row r="2056" spans="1:25" x14ac:dyDescent="0.2">
      <c r="A2056" s="6" t="s">
        <v>5798</v>
      </c>
      <c r="B2056" t="s">
        <v>3267</v>
      </c>
      <c r="C2056" t="s">
        <v>5799</v>
      </c>
      <c r="D2056" t="s">
        <v>5800</v>
      </c>
      <c r="E2056" s="2">
        <v>2644.16</v>
      </c>
      <c r="F2056" s="6" t="str">
        <f>+_xlfn.XLOOKUP(LISTAS[[#This Row],[ID]],_01_CODIGOS_Y_COSTOS_xlsm[Producto y N°],_01_CODIGOS_Y_COSTOS_xlsm[FABRICA],"",0,1)</f>
        <v>TUDANCA</v>
      </c>
      <c r="G2056" s="13">
        <f>LISTAS[[#This Row],[Precio]]*(1-0.46)*(1-IF($C$3520="",0,$C$3520))</f>
        <v>1070.8847999999998</v>
      </c>
      <c r="H2056" s="1">
        <f>+_xlfn.XLOOKUP(LISTAS[[#This Row],[ID]],_01_CODIGOS_Y_COSTOS_xlsm[Producto y N°],_01_CODIGOS_Y_COSTOS_xlsm[COSTO],0,0,1)</f>
        <v>562</v>
      </c>
      <c r="I2056" s="115">
        <f>+IFERROR(LISTAS[[#This Row],[VENTA NETA]]/LISTAS[[#This Row],[COSTO]]-1,0)</f>
        <v>0.90548896797152989</v>
      </c>
      <c r="J2056" s="33" t="str">
        <f>IFERROR(VLOOKUP(LISTAS[[#This Row],[ID]],_01_CODIGOS_Y_COSTOS_xlsm[[Producto y N°]:[CODIGO]],2,0),"")</f>
        <v>Varilla Ø12</v>
      </c>
      <c r="M2056" s="22">
        <v>0</v>
      </c>
      <c r="N2056" s="23">
        <f>+LISTAS[[#This Row],[Precio]]+(LISTAS[[#This Row],[Precio]]*M2056)</f>
        <v>2644.16</v>
      </c>
      <c r="O2056" s="24">
        <f t="shared" si="47"/>
        <v>1070.8847999999998</v>
      </c>
      <c r="Q2056" s="21">
        <f>IFERROR(O2056/LISTAS[[#This Row],[COSTO]]-1,"")</f>
        <v>0.90548896797152989</v>
      </c>
      <c r="R2056" t="str">
        <f>+LISTAS[[#This Row],[ID]]</f>
        <v>TARUGOS ESTRIADOSVarilla Ø12</v>
      </c>
      <c r="T2056" s="29"/>
      <c r="U2056" s="25">
        <f>LISTAS[[#This Row],[COSTO]]+(LISTAS[[#This Row],[COSTO]]*T2056)</f>
        <v>562</v>
      </c>
      <c r="V2056" s="30">
        <f>IF(T2056="",0,U2056/LISTAS[[#This Row],[VENTA NETA]]-1)</f>
        <v>0</v>
      </c>
      <c r="X2056" s="25">
        <v>12.1716</v>
      </c>
      <c r="Y2056" s="31">
        <f>IFERROR(LISTAS[[#This Row],[COSTO]]/X2056-1,"")</f>
        <v>45.173058595418844</v>
      </c>
    </row>
    <row r="2057" spans="1:25" x14ac:dyDescent="0.2">
      <c r="A2057" s="6" t="s">
        <v>3280</v>
      </c>
      <c r="B2057" t="s">
        <v>3281</v>
      </c>
      <c r="C2057">
        <v>1.2</v>
      </c>
      <c r="D2057" t="s">
        <v>3282</v>
      </c>
      <c r="E2057" s="2">
        <v>104.56</v>
      </c>
      <c r="F2057" s="6" t="str">
        <f>+_xlfn.XLOOKUP(LISTAS[[#This Row],[ID]],_01_CODIGOS_Y_COSTOS_xlsm[Producto y N°],_01_CODIGOS_Y_COSTOS_xlsm[FABRICA],"",0,1)</f>
        <v>OTIA</v>
      </c>
      <c r="G2057" s="13">
        <f>LISTAS[[#This Row],[Precio]]*(1-0.46)*(1-IF($C$3520="",0,$C$3520))</f>
        <v>42.346800000000002</v>
      </c>
      <c r="H2057" s="1">
        <f>+_xlfn.XLOOKUP(LISTAS[[#This Row],[ID]],_01_CODIGOS_Y_COSTOS_xlsm[Producto y N°],_01_CODIGOS_Y_COSTOS_xlsm[COSTO],0,0,1)</f>
        <v>17.564499999999999</v>
      </c>
      <c r="I2057" s="115">
        <f>+IFERROR(LISTAS[[#This Row],[VENTA NETA]]/LISTAS[[#This Row],[COSTO]]-1,0)</f>
        <v>1.4109311395143616</v>
      </c>
      <c r="J2057" s="33" t="str">
        <f>IFERROR(VLOOKUP(LISTAS[[#This Row],[ID]],_01_CODIGOS_Y_COSTOS_xlsm[[Producto y N°]:[CODIGO]],2,0),"")</f>
        <v>04281.2</v>
      </c>
      <c r="M2057" s="22">
        <v>0</v>
      </c>
      <c r="N2057" s="23">
        <f>+LISTAS[[#This Row],[Precio]]+(LISTAS[[#This Row],[Precio]]*M2057)</f>
        <v>104.56</v>
      </c>
      <c r="O2057" s="24">
        <f t="shared" si="47"/>
        <v>42.346800000000002</v>
      </c>
      <c r="Q2057" s="21">
        <f>IFERROR(O2057/LISTAS[[#This Row],[COSTO]]-1,"")</f>
        <v>1.4109311395143616</v>
      </c>
      <c r="R2057" t="str">
        <f>+LISTAS[[#This Row],[ID]]</f>
        <v>RETENES SEGURIDAD1,2</v>
      </c>
      <c r="T2057" s="29"/>
      <c r="U2057" s="25">
        <f>LISTAS[[#This Row],[COSTO]]+(LISTAS[[#This Row],[COSTO]]*T2057)</f>
        <v>17.564499999999999</v>
      </c>
      <c r="V2057" s="30">
        <f>IF(T2057="",0,U2057/LISTAS[[#This Row],[VENTA NETA]]-1)</f>
        <v>0</v>
      </c>
      <c r="X2057" s="25">
        <v>12.700799999999999</v>
      </c>
      <c r="Y2057" s="31">
        <f>IFERROR(LISTAS[[#This Row],[COSTO]]/X2057-1,"")</f>
        <v>0.38294438145628629</v>
      </c>
    </row>
    <row r="2058" spans="1:25" x14ac:dyDescent="0.2">
      <c r="A2058" s="6" t="s">
        <v>3283</v>
      </c>
      <c r="B2058" t="s">
        <v>3281</v>
      </c>
      <c r="C2058">
        <v>1.5</v>
      </c>
      <c r="D2058" t="s">
        <v>3284</v>
      </c>
      <c r="E2058" s="2">
        <v>51.17</v>
      </c>
      <c r="F2058" s="6" t="str">
        <f>+_xlfn.XLOOKUP(LISTAS[[#This Row],[ID]],_01_CODIGOS_Y_COSTOS_xlsm[Producto y N°],_01_CODIGOS_Y_COSTOS_xlsm[FABRICA],"",0,1)</f>
        <v>OTIA</v>
      </c>
      <c r="G2058" s="13">
        <f>LISTAS[[#This Row],[Precio]]*(1-0.46)*(1-IF($C$3520="",0,$C$3520))</f>
        <v>20.723850000000002</v>
      </c>
      <c r="H2058" s="1">
        <f>+_xlfn.XLOOKUP(LISTAS[[#This Row],[ID]],_01_CODIGOS_Y_COSTOS_xlsm[Producto y N°],_01_CODIGOS_Y_COSTOS_xlsm[COSTO],0,0,1)</f>
        <v>6.9672999999999998</v>
      </c>
      <c r="I2058" s="115">
        <f>+IFERROR(LISTAS[[#This Row],[VENTA NETA]]/LISTAS[[#This Row],[COSTO]]-1,0)</f>
        <v>1.9744449069223378</v>
      </c>
      <c r="J2058" s="33" t="str">
        <f>IFERROR(VLOOKUP(LISTAS[[#This Row],[ID]],_01_CODIGOS_Y_COSTOS_xlsm[[Producto y N°]:[CODIGO]],2,0),"")</f>
        <v>04201.5</v>
      </c>
      <c r="M2058" s="22">
        <v>0</v>
      </c>
      <c r="N2058" s="23">
        <f>+LISTAS[[#This Row],[Precio]]+(LISTAS[[#This Row],[Precio]]*M2058)</f>
        <v>51.17</v>
      </c>
      <c r="O2058" s="24">
        <f t="shared" si="47"/>
        <v>20.723850000000002</v>
      </c>
      <c r="Q2058" s="21">
        <f>IFERROR(O2058/LISTAS[[#This Row],[COSTO]]-1,"")</f>
        <v>1.9744449069223378</v>
      </c>
      <c r="R2058" t="str">
        <f>+LISTAS[[#This Row],[ID]]</f>
        <v>RETENES SEGURIDAD1,5</v>
      </c>
      <c r="T2058" s="29"/>
      <c r="U2058" s="25">
        <f>LISTAS[[#This Row],[COSTO]]+(LISTAS[[#This Row],[COSTO]]*T2058)</f>
        <v>6.9672999999999998</v>
      </c>
      <c r="V2058" s="30">
        <f>IF(T2058="",0,U2058/LISTAS[[#This Row],[VENTA NETA]]-1)</f>
        <v>0</v>
      </c>
      <c r="X2058" s="25">
        <v>15.66</v>
      </c>
      <c r="Y2058" s="31">
        <f>IFERROR(LISTAS[[#This Row],[COSTO]]/X2058-1,"")</f>
        <v>-0.55508939974457217</v>
      </c>
    </row>
    <row r="2059" spans="1:25" x14ac:dyDescent="0.2">
      <c r="A2059" s="6" t="s">
        <v>3285</v>
      </c>
      <c r="B2059" t="s">
        <v>3281</v>
      </c>
      <c r="C2059">
        <v>1.9</v>
      </c>
      <c r="D2059" t="s">
        <v>3286</v>
      </c>
      <c r="E2059" s="2">
        <v>50.85</v>
      </c>
      <c r="F2059" s="6" t="str">
        <f>+_xlfn.XLOOKUP(LISTAS[[#This Row],[ID]],_01_CODIGOS_Y_COSTOS_xlsm[Producto y N°],_01_CODIGOS_Y_COSTOS_xlsm[FABRICA],"",0,1)</f>
        <v>OTIA</v>
      </c>
      <c r="G2059" s="13">
        <f>LISTAS[[#This Row],[Precio]]*(1-0.46)*(1-IF($C$3520="",0,$C$3520))</f>
        <v>20.594250000000002</v>
      </c>
      <c r="H2059" s="1">
        <f>+_xlfn.XLOOKUP(LISTAS[[#This Row],[ID]],_01_CODIGOS_Y_COSTOS_xlsm[Producto y N°],_01_CODIGOS_Y_COSTOS_xlsm[COSTO],0,0,1)</f>
        <v>12.1135</v>
      </c>
      <c r="I2059" s="115">
        <f>+IFERROR(LISTAS[[#This Row],[VENTA NETA]]/LISTAS[[#This Row],[COSTO]]-1,0)</f>
        <v>0.70010731828125672</v>
      </c>
      <c r="J2059" s="33" t="str">
        <f>IFERROR(VLOOKUP(LISTAS[[#This Row],[ID]],_01_CODIGOS_Y_COSTOS_xlsm[[Producto y N°]:[CODIGO]],2,0),"")</f>
        <v>04201.9</v>
      </c>
      <c r="M2059" s="22">
        <v>0.32001012781559668</v>
      </c>
      <c r="N2059" s="23">
        <f>+LISTAS[[#This Row],[Precio]]+(LISTAS[[#This Row],[Precio]]*M2059)</f>
        <v>67.122514999423089</v>
      </c>
      <c r="O2059" s="24">
        <f t="shared" si="47"/>
        <v>27.184618574766354</v>
      </c>
      <c r="Q2059" s="21">
        <f>IFERROR(O2059/LISTAS[[#This Row],[COSTO]]-1,"")</f>
        <v>1.2441588785046727</v>
      </c>
      <c r="R2059" t="str">
        <f>+LISTAS[[#This Row],[ID]]</f>
        <v>RETENES SEGURIDAD1,9</v>
      </c>
      <c r="T2059" s="29"/>
      <c r="U2059" s="25">
        <f>LISTAS[[#This Row],[COSTO]]+(LISTAS[[#This Row],[COSTO]]*T2059)</f>
        <v>12.1135</v>
      </c>
      <c r="V2059" s="30">
        <f>IF(T2059="",0,U2059/LISTAS[[#This Row],[VENTA NETA]]-1)</f>
        <v>0</v>
      </c>
      <c r="X2059" s="25">
        <v>19.029599999999999</v>
      </c>
      <c r="Y2059" s="31">
        <f>IFERROR(LISTAS[[#This Row],[COSTO]]/X2059-1,"")</f>
        <v>-0.36343906335393272</v>
      </c>
    </row>
    <row r="2060" spans="1:25" x14ac:dyDescent="0.2">
      <c r="A2060" s="6" t="s">
        <v>3287</v>
      </c>
      <c r="B2060" t="s">
        <v>3281</v>
      </c>
      <c r="C2060">
        <v>2.2999999999999998</v>
      </c>
      <c r="D2060" t="s">
        <v>3288</v>
      </c>
      <c r="E2060" s="2">
        <v>44.59</v>
      </c>
      <c r="F2060" s="6" t="str">
        <f>+_xlfn.XLOOKUP(LISTAS[[#This Row],[ID]],_01_CODIGOS_Y_COSTOS_xlsm[Producto y N°],_01_CODIGOS_Y_COSTOS_xlsm[FABRICA],"",0,1)</f>
        <v>OTIA</v>
      </c>
      <c r="G2060" s="13">
        <f>LISTAS[[#This Row],[Precio]]*(1-0.46)*(1-IF($C$3520="",0,$C$3520))</f>
        <v>18.058950000000003</v>
      </c>
      <c r="H2060" s="1">
        <f>+_xlfn.XLOOKUP(LISTAS[[#This Row],[ID]],_01_CODIGOS_Y_COSTOS_xlsm[Producto y N°],_01_CODIGOS_Y_COSTOS_xlsm[COSTO],0,0,1)</f>
        <v>10.033200000000001</v>
      </c>
      <c r="I2060" s="115">
        <f>+IFERROR(LISTAS[[#This Row],[VENTA NETA]]/LISTAS[[#This Row],[COSTO]]-1,0)</f>
        <v>0.79991926803014013</v>
      </c>
      <c r="J2060" s="33" t="str">
        <f>IFERROR(VLOOKUP(LISTAS[[#This Row],[ID]],_01_CODIGOS_Y_COSTOS_xlsm[[Producto y N°]:[CODIGO]],2,0),"")</f>
        <v>04202.3</v>
      </c>
      <c r="M2060" s="22">
        <v>6.2726406101048626E-2</v>
      </c>
      <c r="N2060" s="23">
        <f>+LISTAS[[#This Row],[Precio]]+(LISTAS[[#This Row],[Precio]]*M2060)</f>
        <v>47.386970448045759</v>
      </c>
      <c r="O2060" s="24">
        <f t="shared" si="47"/>
        <v>19.191723031458533</v>
      </c>
      <c r="Q2060" s="21">
        <f>IFERROR(O2060/LISTAS[[#This Row],[COSTO]]-1,"")</f>
        <v>0.91282173498570063</v>
      </c>
      <c r="R2060" t="str">
        <f>+LISTAS[[#This Row],[ID]]</f>
        <v>RETENES SEGURIDAD2,3</v>
      </c>
      <c r="T2060" s="29"/>
      <c r="U2060" s="25">
        <f>LISTAS[[#This Row],[COSTO]]+(LISTAS[[#This Row],[COSTO]]*T2060)</f>
        <v>10.033200000000001</v>
      </c>
      <c r="V2060" s="30">
        <f>IF(T2060="",0,U2060/LISTAS[[#This Row],[VENTA NETA]]-1)</f>
        <v>0</v>
      </c>
      <c r="X2060" s="25">
        <v>19.440000000000001</v>
      </c>
      <c r="Y2060" s="31">
        <f>IFERROR(LISTAS[[#This Row],[COSTO]]/X2060-1,"")</f>
        <v>-0.48388888888888892</v>
      </c>
    </row>
    <row r="2061" spans="1:25" x14ac:dyDescent="0.2">
      <c r="A2061" s="6" t="s">
        <v>3289</v>
      </c>
      <c r="B2061" t="s">
        <v>3281</v>
      </c>
      <c r="C2061">
        <v>3.2</v>
      </c>
      <c r="D2061" t="s">
        <v>3290</v>
      </c>
      <c r="E2061" s="2">
        <v>43.64</v>
      </c>
      <c r="F2061" s="6" t="str">
        <f>+_xlfn.XLOOKUP(LISTAS[[#This Row],[ID]],_01_CODIGOS_Y_COSTOS_xlsm[Producto y N°],_01_CODIGOS_Y_COSTOS_xlsm[FABRICA],"",0,1)</f>
        <v>OTIA</v>
      </c>
      <c r="G2061" s="13">
        <f>LISTAS[[#This Row],[Precio]]*(1-0.46)*(1-IF($C$3520="",0,$C$3520))</f>
        <v>17.674200000000003</v>
      </c>
      <c r="H2061" s="1">
        <f>+_xlfn.XLOOKUP(LISTAS[[#This Row],[ID]],_01_CODIGOS_Y_COSTOS_xlsm[Producto y N°],_01_CODIGOS_Y_COSTOS_xlsm[COSTO],0,0,1)</f>
        <v>10.335599999999999</v>
      </c>
      <c r="I2061" s="115">
        <f>+IFERROR(LISTAS[[#This Row],[VENTA NETA]]/LISTAS[[#This Row],[COSTO]]-1,0)</f>
        <v>0.71003134796238276</v>
      </c>
      <c r="J2061" s="33" t="str">
        <f>IFERROR(VLOOKUP(LISTAS[[#This Row],[ID]],_01_CODIGOS_Y_COSTOS_xlsm[[Producto y N°]:[CODIGO]],2,0),"")</f>
        <v>04203.2</v>
      </c>
      <c r="M2061" s="22">
        <v>0</v>
      </c>
      <c r="N2061" s="23">
        <f>+LISTAS[[#This Row],[Precio]]+(LISTAS[[#This Row],[Precio]]*M2061)</f>
        <v>43.64</v>
      </c>
      <c r="O2061" s="24">
        <f t="shared" si="47"/>
        <v>17.674200000000003</v>
      </c>
      <c r="Q2061" s="21">
        <f>IFERROR(O2061/LISTAS[[#This Row],[COSTO]]-1,"")</f>
        <v>0.71003134796238276</v>
      </c>
      <c r="R2061" t="str">
        <f>+LISTAS[[#This Row],[ID]]</f>
        <v>RETENES SEGURIDAD3,2</v>
      </c>
      <c r="T2061" s="29"/>
      <c r="U2061" s="25">
        <f>LISTAS[[#This Row],[COSTO]]+(LISTAS[[#This Row],[COSTO]]*T2061)</f>
        <v>10.335599999999999</v>
      </c>
      <c r="V2061" s="30">
        <f>IF(T2061="",0,U2061/LISTAS[[#This Row],[VENTA NETA]]-1)</f>
        <v>0</v>
      </c>
      <c r="X2061" s="25">
        <v>27.54</v>
      </c>
      <c r="Y2061" s="31">
        <f>IFERROR(LISTAS[[#This Row],[COSTO]]/X2061-1,"")</f>
        <v>-0.62470588235294122</v>
      </c>
    </row>
    <row r="2062" spans="1:25" x14ac:dyDescent="0.2">
      <c r="A2062" s="6" t="s">
        <v>3291</v>
      </c>
      <c r="B2062" t="s">
        <v>3281</v>
      </c>
      <c r="C2062">
        <v>4</v>
      </c>
      <c r="D2062" t="s">
        <v>3292</v>
      </c>
      <c r="E2062" s="2">
        <v>62.91</v>
      </c>
      <c r="F2062" s="6" t="str">
        <f>+_xlfn.XLOOKUP(LISTAS[[#This Row],[ID]],_01_CODIGOS_Y_COSTOS_xlsm[Producto y N°],_01_CODIGOS_Y_COSTOS_xlsm[FABRICA],"",0,1)</f>
        <v>OTIA</v>
      </c>
      <c r="G2062" s="13">
        <f>LISTAS[[#This Row],[Precio]]*(1-0.46)*(1-IF($C$3520="",0,$C$3520))</f>
        <v>25.478550000000002</v>
      </c>
      <c r="H2062" s="1">
        <f>+_xlfn.XLOOKUP(LISTAS[[#This Row],[ID]],_01_CODIGOS_Y_COSTOS_xlsm[Producto y N°],_01_CODIGOS_Y_COSTOS_xlsm[COSTO],0,0,1)</f>
        <v>12.900600000000001</v>
      </c>
      <c r="I2062" s="115">
        <f>+IFERROR(LISTAS[[#This Row],[VENTA NETA]]/LISTAS[[#This Row],[COSTO]]-1,0)</f>
        <v>0.97498953537044786</v>
      </c>
      <c r="J2062" s="33" t="str">
        <f>IFERROR(VLOOKUP(LISTAS[[#This Row],[ID]],_01_CODIGOS_Y_COSTOS_xlsm[[Producto y N°]:[CODIGO]],2,0),"")</f>
        <v>04204H</v>
      </c>
      <c r="M2062" s="22">
        <v>0</v>
      </c>
      <c r="N2062" s="23">
        <f>+LISTAS[[#This Row],[Precio]]+(LISTAS[[#This Row],[Precio]]*M2062)</f>
        <v>62.91</v>
      </c>
      <c r="O2062" s="24">
        <f t="shared" si="47"/>
        <v>25.478550000000002</v>
      </c>
      <c r="Q2062" s="21">
        <f>IFERROR(O2062/LISTAS[[#This Row],[COSTO]]-1,"")</f>
        <v>0.97498953537044786</v>
      </c>
      <c r="R2062" t="str">
        <f>+LISTAS[[#This Row],[ID]]</f>
        <v>RETENES SEGURIDAD4</v>
      </c>
      <c r="T2062" s="29"/>
      <c r="U2062" s="25">
        <f>LISTAS[[#This Row],[COSTO]]+(LISTAS[[#This Row],[COSTO]]*T2062)</f>
        <v>12.900600000000001</v>
      </c>
      <c r="V2062" s="30">
        <f>IF(T2062="",0,U2062/LISTAS[[#This Row],[VENTA NETA]]-1)</f>
        <v>0</v>
      </c>
      <c r="X2062" s="25">
        <v>35.64</v>
      </c>
      <c r="Y2062" s="31">
        <f>IFERROR(LISTAS[[#This Row],[COSTO]]/X2062-1,"")</f>
        <v>-0.63803030303030295</v>
      </c>
    </row>
    <row r="2063" spans="1:25" x14ac:dyDescent="0.2">
      <c r="A2063" s="6" t="s">
        <v>3293</v>
      </c>
      <c r="B2063" t="s">
        <v>3281</v>
      </c>
      <c r="C2063">
        <v>5</v>
      </c>
      <c r="D2063" t="s">
        <v>3294</v>
      </c>
      <c r="E2063" s="2">
        <v>82.31</v>
      </c>
      <c r="F2063" s="6" t="str">
        <f>+_xlfn.XLOOKUP(LISTAS[[#This Row],[ID]],_01_CODIGOS_Y_COSTOS_xlsm[Producto y N°],_01_CODIGOS_Y_COSTOS_xlsm[FABRICA],"",0,1)</f>
        <v>OTIA</v>
      </c>
      <c r="G2063" s="13">
        <f>LISTAS[[#This Row],[Precio]]*(1-0.46)*(1-IF($C$3520="",0,$C$3520))</f>
        <v>33.335549999999998</v>
      </c>
      <c r="H2063" s="1">
        <f>+_xlfn.XLOOKUP(LISTAS[[#This Row],[ID]],_01_CODIGOS_Y_COSTOS_xlsm[Producto y N°],_01_CODIGOS_Y_COSTOS_xlsm[COSTO],0,0,1)</f>
        <v>16.6752</v>
      </c>
      <c r="I2063" s="115">
        <f>+IFERROR(LISTAS[[#This Row],[VENTA NETA]]/LISTAS[[#This Row],[COSTO]]-1,0)</f>
        <v>0.99910945595854916</v>
      </c>
      <c r="J2063" s="33" t="str">
        <f>IFERROR(VLOOKUP(LISTAS[[#This Row],[ID]],_01_CODIGOS_Y_COSTOS_xlsm[[Producto y N°]:[CODIGO]],2,0),"")</f>
        <v>04205</v>
      </c>
      <c r="M2063" s="22">
        <v>0</v>
      </c>
      <c r="N2063" s="23">
        <f>+LISTAS[[#This Row],[Precio]]+(LISTAS[[#This Row],[Precio]]*M2063)</f>
        <v>82.31</v>
      </c>
      <c r="O2063" s="24">
        <f t="shared" si="47"/>
        <v>33.335549999999998</v>
      </c>
      <c r="Q2063" s="21">
        <f>IFERROR(O2063/LISTAS[[#This Row],[COSTO]]-1,"")</f>
        <v>0.99910945595854916</v>
      </c>
      <c r="R2063" t="str">
        <f>+LISTAS[[#This Row],[ID]]</f>
        <v>RETENES SEGURIDAD5</v>
      </c>
      <c r="T2063" s="29"/>
      <c r="U2063" s="25">
        <f>LISTAS[[#This Row],[COSTO]]+(LISTAS[[#This Row],[COSTO]]*T2063)</f>
        <v>16.6752</v>
      </c>
      <c r="V2063" s="30">
        <f>IF(T2063="",0,U2063/LISTAS[[#This Row],[VENTA NETA]]-1)</f>
        <v>0</v>
      </c>
      <c r="X2063" s="25">
        <v>47.52</v>
      </c>
      <c r="Y2063" s="31">
        <f>IFERROR(LISTAS[[#This Row],[COSTO]]/X2063-1,"")</f>
        <v>-0.64909090909090916</v>
      </c>
    </row>
    <row r="2064" spans="1:25" x14ac:dyDescent="0.2">
      <c r="A2064" s="6" t="s">
        <v>3295</v>
      </c>
      <c r="B2064" t="s">
        <v>3281</v>
      </c>
      <c r="C2064">
        <v>6</v>
      </c>
      <c r="D2064" t="s">
        <v>3296</v>
      </c>
      <c r="E2064" s="2">
        <v>83.64</v>
      </c>
      <c r="F2064" s="6" t="str">
        <f>+_xlfn.XLOOKUP(LISTAS[[#This Row],[ID]],_01_CODIGOS_Y_COSTOS_xlsm[Producto y N°],_01_CODIGOS_Y_COSTOS_xlsm[FABRICA],"",0,1)</f>
        <v>OTIA</v>
      </c>
      <c r="G2064" s="13">
        <f>LISTAS[[#This Row],[Precio]]*(1-0.46)*(1-IF($C$3520="",0,$C$3520))</f>
        <v>33.874200000000002</v>
      </c>
      <c r="H2064" s="1">
        <f>+_xlfn.XLOOKUP(LISTAS[[#This Row],[ID]],_01_CODIGOS_Y_COSTOS_xlsm[Producto y N°],_01_CODIGOS_Y_COSTOS_xlsm[COSTO],0,0,1)</f>
        <v>16.183800000000002</v>
      </c>
      <c r="I2064" s="115">
        <f>+IFERROR(LISTAS[[#This Row],[VENTA NETA]]/LISTAS[[#This Row],[COSTO]]-1,0)</f>
        <v>1.0930930930930929</v>
      </c>
      <c r="J2064" s="33" t="str">
        <f>IFERROR(VLOOKUP(LISTAS[[#This Row],[ID]],_01_CODIGOS_Y_COSTOS_xlsm[[Producto y N°]:[CODIGO]],2,0),"")</f>
        <v>04206H</v>
      </c>
      <c r="M2064" s="22">
        <v>0</v>
      </c>
      <c r="N2064" s="23">
        <f>+LISTAS[[#This Row],[Precio]]+(LISTAS[[#This Row],[Precio]]*M2064)</f>
        <v>83.64</v>
      </c>
      <c r="O2064" s="24">
        <f t="shared" si="47"/>
        <v>33.874200000000002</v>
      </c>
      <c r="Q2064" s="21">
        <f>IFERROR(O2064/LISTAS[[#This Row],[COSTO]]-1,"")</f>
        <v>1.0930930930930929</v>
      </c>
      <c r="R2064" t="str">
        <f>+LISTAS[[#This Row],[ID]]</f>
        <v>RETENES SEGURIDAD6</v>
      </c>
      <c r="T2064" s="29"/>
      <c r="U2064" s="25">
        <f>LISTAS[[#This Row],[COSTO]]+(LISTAS[[#This Row],[COSTO]]*T2064)</f>
        <v>16.183800000000002</v>
      </c>
      <c r="V2064" s="30">
        <f>IF(T2064="",0,U2064/LISTAS[[#This Row],[VENTA NETA]]-1)</f>
        <v>0</v>
      </c>
      <c r="X2064" s="25">
        <v>63.72</v>
      </c>
      <c r="Y2064" s="31">
        <f>IFERROR(LISTAS[[#This Row],[COSTO]]/X2064-1,"")</f>
        <v>-0.74601694915254235</v>
      </c>
    </row>
    <row r="2065" spans="1:25" x14ac:dyDescent="0.2">
      <c r="A2065" s="6" t="s">
        <v>3297</v>
      </c>
      <c r="B2065" t="s">
        <v>3281</v>
      </c>
      <c r="C2065">
        <v>7</v>
      </c>
      <c r="D2065" t="s">
        <v>3298</v>
      </c>
      <c r="E2065" s="2">
        <v>135.79</v>
      </c>
      <c r="F2065" s="6" t="str">
        <f>+_xlfn.XLOOKUP(LISTAS[[#This Row],[ID]],_01_CODIGOS_Y_COSTOS_xlsm[Producto y N°],_01_CODIGOS_Y_COSTOS_xlsm[FABRICA],"",0,1)</f>
        <v>OTIA</v>
      </c>
      <c r="G2065" s="13">
        <f>LISTAS[[#This Row],[Precio]]*(1-0.46)*(1-IF($C$3520="",0,$C$3520))</f>
        <v>54.994950000000003</v>
      </c>
      <c r="H2065" s="1">
        <f>+_xlfn.XLOOKUP(LISTAS[[#This Row],[ID]],_01_CODIGOS_Y_COSTOS_xlsm[Producto y N°],_01_CODIGOS_Y_COSTOS_xlsm[COSTO],0,0,1)</f>
        <v>24.03</v>
      </c>
      <c r="I2065" s="115">
        <f>+IFERROR(LISTAS[[#This Row],[VENTA NETA]]/LISTAS[[#This Row],[COSTO]]-1,0)</f>
        <v>1.2885955056179776</v>
      </c>
      <c r="J2065" s="33" t="str">
        <f>IFERROR(VLOOKUP(LISTAS[[#This Row],[ID]],_01_CODIGOS_Y_COSTOS_xlsm[[Producto y N°]:[CODIGO]],2,0),"")</f>
        <v>04207H</v>
      </c>
      <c r="M2065" s="22">
        <v>0</v>
      </c>
      <c r="N2065" s="23">
        <f>+LISTAS[[#This Row],[Precio]]+(LISTAS[[#This Row],[Precio]]*M2065)</f>
        <v>135.79</v>
      </c>
      <c r="O2065" s="24">
        <f t="shared" si="47"/>
        <v>54.994950000000003</v>
      </c>
      <c r="Q2065" s="21">
        <f>IFERROR(O2065/LISTAS[[#This Row],[COSTO]]-1,"")</f>
        <v>1.2885955056179776</v>
      </c>
      <c r="R2065" t="str">
        <f>+LISTAS[[#This Row],[ID]]</f>
        <v>RETENES SEGURIDAD7</v>
      </c>
      <c r="T2065" s="29"/>
      <c r="U2065" s="25">
        <f>LISTAS[[#This Row],[COSTO]]+(LISTAS[[#This Row],[COSTO]]*T2065)</f>
        <v>24.03</v>
      </c>
      <c r="V2065" s="30">
        <f>IF(T2065="",0,U2065/LISTAS[[#This Row],[VENTA NETA]]-1)</f>
        <v>0</v>
      </c>
      <c r="X2065" s="25">
        <v>84.563999999999993</v>
      </c>
      <c r="Y2065" s="31">
        <f>IFERROR(LISTAS[[#This Row],[COSTO]]/X2065-1,"")</f>
        <v>-0.71583652618135374</v>
      </c>
    </row>
    <row r="2066" spans="1:25" x14ac:dyDescent="0.2">
      <c r="A2066" s="6" t="s">
        <v>3299</v>
      </c>
      <c r="B2066" t="s">
        <v>3281</v>
      </c>
      <c r="C2066">
        <v>8</v>
      </c>
      <c r="D2066" t="s">
        <v>3300</v>
      </c>
      <c r="E2066" s="2">
        <v>172.44</v>
      </c>
      <c r="F2066" s="6" t="str">
        <f>+_xlfn.XLOOKUP(LISTAS[[#This Row],[ID]],_01_CODIGOS_Y_COSTOS_xlsm[Producto y N°],_01_CODIGOS_Y_COSTOS_xlsm[FABRICA],"",0,1)</f>
        <v>OTIA</v>
      </c>
      <c r="G2066" s="13">
        <f>LISTAS[[#This Row],[Precio]]*(1-0.46)*(1-IF($C$3520="",0,$C$3520))</f>
        <v>69.838200000000001</v>
      </c>
      <c r="H2066" s="1">
        <f>+_xlfn.XLOOKUP(LISTAS[[#This Row],[ID]],_01_CODIGOS_Y_COSTOS_xlsm[Producto y N°],_01_CODIGOS_Y_COSTOS_xlsm[COSTO],0,0,1)</f>
        <v>31.158000000000001</v>
      </c>
      <c r="I2066" s="115">
        <f>+IFERROR(LISTAS[[#This Row],[VENTA NETA]]/LISTAS[[#This Row],[COSTO]]-1,0)</f>
        <v>1.2414211438474871</v>
      </c>
      <c r="J2066" s="33" t="str">
        <f>IFERROR(VLOOKUP(LISTAS[[#This Row],[ID]],_01_CODIGOS_Y_COSTOS_xlsm[[Producto y N°]:[CODIGO]],2,0),"")</f>
        <v>04208H</v>
      </c>
      <c r="M2066" s="22">
        <v>0</v>
      </c>
      <c r="N2066" s="23">
        <f>+LISTAS[[#This Row],[Precio]]+(LISTAS[[#This Row],[Precio]]*M2066)</f>
        <v>172.44</v>
      </c>
      <c r="O2066" s="24">
        <f t="shared" si="47"/>
        <v>69.838200000000001</v>
      </c>
      <c r="Q2066" s="21">
        <f>IFERROR(O2066/LISTAS[[#This Row],[COSTO]]-1,"")</f>
        <v>1.2414211438474871</v>
      </c>
      <c r="R2066" t="str">
        <f>+LISTAS[[#This Row],[ID]]</f>
        <v>RETENES SEGURIDAD8</v>
      </c>
      <c r="T2066" s="29"/>
      <c r="U2066" s="25">
        <f>LISTAS[[#This Row],[COSTO]]+(LISTAS[[#This Row],[COSTO]]*T2066)</f>
        <v>31.158000000000001</v>
      </c>
      <c r="V2066" s="30">
        <f>IF(T2066="",0,U2066/LISTAS[[#This Row],[VENTA NETA]]-1)</f>
        <v>0</v>
      </c>
      <c r="X2066" s="25">
        <v>162</v>
      </c>
      <c r="Y2066" s="31">
        <f>IFERROR(LISTAS[[#This Row],[COSTO]]/X2066-1,"")</f>
        <v>-0.80766666666666664</v>
      </c>
    </row>
    <row r="2067" spans="1:25" x14ac:dyDescent="0.2">
      <c r="A2067" s="6" t="s">
        <v>3301</v>
      </c>
      <c r="B2067" t="s">
        <v>3281</v>
      </c>
      <c r="C2067">
        <v>9</v>
      </c>
      <c r="D2067" t="s">
        <v>3302</v>
      </c>
      <c r="E2067" s="2">
        <v>237.56</v>
      </c>
      <c r="F2067" s="6" t="str">
        <f>+_xlfn.XLOOKUP(LISTAS[[#This Row],[ID]],_01_CODIGOS_Y_COSTOS_xlsm[Producto y N°],_01_CODIGOS_Y_COSTOS_xlsm[FABRICA],"",0,1)</f>
        <v>OTIA</v>
      </c>
      <c r="G2067" s="13">
        <f>LISTAS[[#This Row],[Precio]]*(1-0.46)*(1-IF($C$3520="",0,$C$3520))</f>
        <v>96.211799999999997</v>
      </c>
      <c r="H2067" s="1">
        <f>+_xlfn.XLOOKUP(LISTAS[[#This Row],[ID]],_01_CODIGOS_Y_COSTOS_xlsm[Producto y N°],_01_CODIGOS_Y_COSTOS_xlsm[COSTO],0,0,1)</f>
        <v>42.508800000000001</v>
      </c>
      <c r="I2067" s="115">
        <f>+IFERROR(LISTAS[[#This Row],[VENTA NETA]]/LISTAS[[#This Row],[COSTO]]-1,0)</f>
        <v>1.2633384146341462</v>
      </c>
      <c r="J2067" s="33" t="str">
        <f>IFERROR(VLOOKUP(LISTAS[[#This Row],[ID]],_01_CODIGOS_Y_COSTOS_xlsm[[Producto y N°]:[CODIGO]],2,0),"")</f>
        <v>04209H</v>
      </c>
      <c r="M2067" s="22">
        <v>0</v>
      </c>
      <c r="N2067" s="23">
        <f>+LISTAS[[#This Row],[Precio]]+(LISTAS[[#This Row],[Precio]]*M2067)</f>
        <v>237.56</v>
      </c>
      <c r="O2067" s="24">
        <f t="shared" si="47"/>
        <v>96.211799999999997</v>
      </c>
      <c r="Q2067" s="21">
        <f>IFERROR(O2067/LISTAS[[#This Row],[COSTO]]-1,"")</f>
        <v>1.2633384146341462</v>
      </c>
      <c r="R2067" t="str">
        <f>+LISTAS[[#This Row],[ID]]</f>
        <v>RETENES SEGURIDAD9</v>
      </c>
      <c r="T2067" s="29"/>
      <c r="U2067" s="25">
        <f>LISTAS[[#This Row],[COSTO]]+(LISTAS[[#This Row],[COSTO]]*T2067)</f>
        <v>42.508800000000001</v>
      </c>
      <c r="V2067" s="30">
        <f>IF(T2067="",0,U2067/LISTAS[[#This Row],[VENTA NETA]]-1)</f>
        <v>0</v>
      </c>
      <c r="X2067" s="25">
        <v>276.57799999999997</v>
      </c>
      <c r="Y2067" s="31">
        <f>IFERROR(LISTAS[[#This Row],[COSTO]]/X2067-1,"")</f>
        <v>-0.84630447830268496</v>
      </c>
    </row>
    <row r="2068" spans="1:25" x14ac:dyDescent="0.2">
      <c r="A2068" s="6" t="s">
        <v>3303</v>
      </c>
      <c r="B2068" t="s">
        <v>3281</v>
      </c>
      <c r="C2068">
        <v>10</v>
      </c>
      <c r="D2068" t="s">
        <v>3304</v>
      </c>
      <c r="E2068" s="2">
        <v>295.99</v>
      </c>
      <c r="F2068" s="6" t="str">
        <f>+_xlfn.XLOOKUP(LISTAS[[#This Row],[ID]],_01_CODIGOS_Y_COSTOS_xlsm[Producto y N°],_01_CODIGOS_Y_COSTOS_xlsm[FABRICA],"",0,1)</f>
        <v>OTIA</v>
      </c>
      <c r="G2068" s="13">
        <f>LISTAS[[#This Row],[Precio]]*(1-0.46)*(1-IF($C$3520="",0,$C$3520))</f>
        <v>119.87595000000002</v>
      </c>
      <c r="H2068" s="1">
        <f>+_xlfn.XLOOKUP(LISTAS[[#This Row],[ID]],_01_CODIGOS_Y_COSTOS_xlsm[Producto y N°],_01_CODIGOS_Y_COSTOS_xlsm[COSTO],0,0,1)</f>
        <v>59.4</v>
      </c>
      <c r="I2068" s="115">
        <f>+IFERROR(LISTAS[[#This Row],[VENTA NETA]]/LISTAS[[#This Row],[COSTO]]-1,0)</f>
        <v>1.0181136363636365</v>
      </c>
      <c r="J2068" s="33" t="str">
        <f>IFERROR(VLOOKUP(LISTAS[[#This Row],[ID]],_01_CODIGOS_Y_COSTOS_xlsm[[Producto y N°]:[CODIGO]],2,0),"")</f>
        <v>042010</v>
      </c>
      <c r="M2068" s="22">
        <v>0</v>
      </c>
      <c r="N2068" s="23">
        <f>+LISTAS[[#This Row],[Precio]]+(LISTAS[[#This Row],[Precio]]*M2068)</f>
        <v>295.99</v>
      </c>
      <c r="O2068" s="24">
        <f t="shared" si="47"/>
        <v>119.87595000000002</v>
      </c>
      <c r="Q2068" s="21">
        <f>IFERROR(O2068/LISTAS[[#This Row],[COSTO]]-1,"")</f>
        <v>1.0181136363636365</v>
      </c>
      <c r="R2068" t="str">
        <f>+LISTAS[[#This Row],[ID]]</f>
        <v>RETENES SEGURIDAD10</v>
      </c>
      <c r="T2068" s="29"/>
      <c r="U2068" s="25">
        <f>LISTAS[[#This Row],[COSTO]]+(LISTAS[[#This Row],[COSTO]]*T2068)</f>
        <v>59.4</v>
      </c>
      <c r="V2068" s="30">
        <f>IF(T2068="",0,U2068/LISTAS[[#This Row],[VENTA NETA]]-1)</f>
        <v>0</v>
      </c>
      <c r="X2068" s="25">
        <v>19.062000000000001</v>
      </c>
      <c r="Y2068" s="31">
        <f>IFERROR(LISTAS[[#This Row],[COSTO]]/X2068-1,"")</f>
        <v>2.1161473087818696</v>
      </c>
    </row>
    <row r="2069" spans="1:25" x14ac:dyDescent="0.2">
      <c r="A2069" s="6" t="s">
        <v>3305</v>
      </c>
      <c r="B2069" t="s">
        <v>3281</v>
      </c>
      <c r="C2069">
        <v>12</v>
      </c>
      <c r="D2069" t="s">
        <v>3306</v>
      </c>
      <c r="E2069" s="2">
        <v>396.4</v>
      </c>
      <c r="F2069" s="6" t="str">
        <f>+_xlfn.XLOOKUP(LISTAS[[#This Row],[ID]],_01_CODIGOS_Y_COSTOS_xlsm[Producto y N°],_01_CODIGOS_Y_COSTOS_xlsm[FABRICA],"",0,1)</f>
        <v>OTIA</v>
      </c>
      <c r="G2069" s="13">
        <f>LISTAS[[#This Row],[Precio]]*(1-0.46)*(1-IF($C$3520="",0,$C$3520))</f>
        <v>160.542</v>
      </c>
      <c r="H2069" s="1">
        <f>+_xlfn.XLOOKUP(LISTAS[[#This Row],[ID]],_01_CODIGOS_Y_COSTOS_xlsm[Producto y N°],_01_CODIGOS_Y_COSTOS_xlsm[COSTO],0,0,1)</f>
        <v>79.164000000000001</v>
      </c>
      <c r="I2069" s="115">
        <f>+IFERROR(LISTAS[[#This Row],[VENTA NETA]]/LISTAS[[#This Row],[COSTO]]-1,0)</f>
        <v>1.027967257844475</v>
      </c>
      <c r="J2069" s="33" t="str">
        <f>IFERROR(VLOOKUP(LISTAS[[#This Row],[ID]],_01_CODIGOS_Y_COSTOS_xlsm[[Producto y N°]:[CODIGO]],2,0),"")</f>
        <v>042012</v>
      </c>
      <c r="M2069" s="22">
        <v>0</v>
      </c>
      <c r="N2069" s="23">
        <f>+LISTAS[[#This Row],[Precio]]+(LISTAS[[#This Row],[Precio]]*M2069)</f>
        <v>396.4</v>
      </c>
      <c r="O2069" s="24">
        <f t="shared" si="47"/>
        <v>160.542</v>
      </c>
      <c r="Q2069" s="21">
        <f>IFERROR(O2069/LISTAS[[#This Row],[COSTO]]-1,"")</f>
        <v>1.027967257844475</v>
      </c>
      <c r="R2069" t="str">
        <f>+LISTAS[[#This Row],[ID]]</f>
        <v>RETENES SEGURIDAD12</v>
      </c>
      <c r="T2069" s="29"/>
      <c r="U2069" s="25">
        <f>LISTAS[[#This Row],[COSTO]]+(LISTAS[[#This Row],[COSTO]]*T2069)</f>
        <v>79.164000000000001</v>
      </c>
      <c r="V2069" s="30">
        <f>IF(T2069="",0,U2069/LISTAS[[#This Row],[VENTA NETA]]-1)</f>
        <v>0</v>
      </c>
      <c r="X2069" s="25">
        <v>19.062000000000001</v>
      </c>
      <c r="Y2069" s="31">
        <f>IFERROR(LISTAS[[#This Row],[COSTO]]/X2069-1,"")</f>
        <v>3.1529745042492916</v>
      </c>
    </row>
    <row r="2070" spans="1:25" x14ac:dyDescent="0.2">
      <c r="A2070" s="6" t="s">
        <v>3307</v>
      </c>
      <c r="B2070" t="s">
        <v>3281</v>
      </c>
      <c r="C2070">
        <v>15</v>
      </c>
      <c r="D2070" t="s">
        <v>3308</v>
      </c>
      <c r="E2070" s="2">
        <v>761.68</v>
      </c>
      <c r="F2070" s="6" t="str">
        <f>+_xlfn.XLOOKUP(LISTAS[[#This Row],[ID]],_01_CODIGOS_Y_COSTOS_xlsm[Producto y N°],_01_CODIGOS_Y_COSTOS_xlsm[FABRICA],"",0,1)</f>
        <v>OTIA</v>
      </c>
      <c r="G2070" s="13">
        <f>LISTAS[[#This Row],[Precio]]*(1-0.46)*(1-IF($C$3520="",0,$C$3520))</f>
        <v>308.48040000000003</v>
      </c>
      <c r="H2070" s="1">
        <f>+_xlfn.XLOOKUP(LISTAS[[#This Row],[ID]],_01_CODIGOS_Y_COSTOS_xlsm[Producto y N°],_01_CODIGOS_Y_COSTOS_xlsm[COSTO],0,0,1)</f>
        <v>152.06399999999999</v>
      </c>
      <c r="I2070" s="115">
        <f>+IFERROR(LISTAS[[#This Row],[VENTA NETA]]/LISTAS[[#This Row],[COSTO]]-1,0)</f>
        <v>1.0286221590909093</v>
      </c>
      <c r="J2070" s="33" t="str">
        <f>IFERROR(VLOOKUP(LISTAS[[#This Row],[ID]],_01_CODIGOS_Y_COSTOS_xlsm[[Producto y N°]:[CODIGO]],2,0),"")</f>
        <v>042015</v>
      </c>
      <c r="M2070" s="22">
        <v>0</v>
      </c>
      <c r="N2070" s="23">
        <f>+LISTAS[[#This Row],[Precio]]+(LISTAS[[#This Row],[Precio]]*M2070)</f>
        <v>761.68</v>
      </c>
      <c r="O2070" s="24">
        <f t="shared" si="47"/>
        <v>308.48040000000003</v>
      </c>
      <c r="Q2070" s="21">
        <f>IFERROR(O2070/LISTAS[[#This Row],[COSTO]]-1,"")</f>
        <v>1.0286221590909093</v>
      </c>
      <c r="R2070" t="str">
        <f>+LISTAS[[#This Row],[ID]]</f>
        <v>RETENES SEGURIDAD15</v>
      </c>
      <c r="T2070" s="29"/>
      <c r="U2070" s="25">
        <f>LISTAS[[#This Row],[COSTO]]+(LISTAS[[#This Row],[COSTO]]*T2070)</f>
        <v>152.06399999999999</v>
      </c>
      <c r="V2070" s="30">
        <f>IF(T2070="",0,U2070/LISTAS[[#This Row],[VENTA NETA]]-1)</f>
        <v>0</v>
      </c>
      <c r="X2070" s="25">
        <v>19.062000000000001</v>
      </c>
      <c r="Y2070" s="31">
        <f>IFERROR(LISTAS[[#This Row],[COSTO]]/X2070-1,"")</f>
        <v>6.9773371104815851</v>
      </c>
    </row>
    <row r="2071" spans="1:25" x14ac:dyDescent="0.2">
      <c r="A2071" s="6" t="s">
        <v>5801</v>
      </c>
      <c r="B2071" t="s">
        <v>3281</v>
      </c>
      <c r="C2071">
        <v>19</v>
      </c>
      <c r="D2071" t="s">
        <v>5802</v>
      </c>
      <c r="E2071" s="2">
        <v>1518.97</v>
      </c>
      <c r="F2071" s="6" t="str">
        <f>+_xlfn.XLOOKUP(LISTAS[[#This Row],[ID]],_01_CODIGOS_Y_COSTOS_xlsm[Producto y N°],_01_CODIGOS_Y_COSTOS_xlsm[FABRICA],"",0,1)</f>
        <v>OTIA</v>
      </c>
      <c r="G2071" s="13">
        <f>LISTAS[[#This Row],[Precio]]*(1-0.46)*(1-IF($C$3520="",0,$C$3520))</f>
        <v>615.18285000000003</v>
      </c>
      <c r="H2071" s="1">
        <f>+_xlfn.XLOOKUP(LISTAS[[#This Row],[ID]],_01_CODIGOS_Y_COSTOS_xlsm[Producto y N°],_01_CODIGOS_Y_COSTOS_xlsm[COSTO],0,0,1)</f>
        <v>213.94069999999999</v>
      </c>
      <c r="I2071" s="115">
        <f>+IFERROR(LISTAS[[#This Row],[VENTA NETA]]/LISTAS[[#This Row],[COSTO]]-1,0)</f>
        <v>1.875483019360038</v>
      </c>
      <c r="J2071" s="33" t="str">
        <f>IFERROR(VLOOKUP(LISTAS[[#This Row],[ID]],_01_CODIGOS_Y_COSTOS_xlsm[[Producto y N°]:[CODIGO]],2,0),"")</f>
        <v>042019</v>
      </c>
      <c r="M2071" s="22">
        <v>0</v>
      </c>
      <c r="N2071" s="23">
        <f>+LISTAS[[#This Row],[Precio]]+(LISTAS[[#This Row],[Precio]]*M2071)</f>
        <v>1518.97</v>
      </c>
      <c r="O2071" s="24">
        <f t="shared" si="47"/>
        <v>615.18285000000003</v>
      </c>
      <c r="Q2071" s="21">
        <f>IFERROR(O2071/LISTAS[[#This Row],[COSTO]]-1,"")</f>
        <v>1.875483019360038</v>
      </c>
      <c r="R2071" t="str">
        <f>+LISTAS[[#This Row],[ID]]</f>
        <v>RETENES SEGURIDAD19</v>
      </c>
      <c r="T2071" s="29"/>
      <c r="U2071" s="25">
        <f>LISTAS[[#This Row],[COSTO]]+(LISTAS[[#This Row],[COSTO]]*T2071)</f>
        <v>213.94069999999999</v>
      </c>
      <c r="V2071" s="30">
        <f>IF(T2071="",0,U2071/LISTAS[[#This Row],[VENTA NETA]]-1)</f>
        <v>0</v>
      </c>
      <c r="X2071" s="25">
        <v>28.08</v>
      </c>
      <c r="Y2071" s="31">
        <f>IFERROR(LISTAS[[#This Row],[COSTO]]/X2071-1,"")</f>
        <v>6.6189707977207979</v>
      </c>
    </row>
    <row r="2072" spans="1:25" x14ac:dyDescent="0.2">
      <c r="A2072" s="6" t="s">
        <v>3309</v>
      </c>
      <c r="B2072" t="s">
        <v>3310</v>
      </c>
      <c r="C2072" t="s">
        <v>3311</v>
      </c>
      <c r="D2072" t="s">
        <v>3312</v>
      </c>
      <c r="E2072" s="2">
        <v>78.08</v>
      </c>
      <c r="F2072" s="6" t="str">
        <f>+_xlfn.XLOOKUP(LISTAS[[#This Row],[ID]],_01_CODIGOS_Y_COSTOS_xlsm[Producto y N°],_01_CODIGOS_Y_COSTOS_xlsm[FABRICA],"",0,1)</f>
        <v>OTIA</v>
      </c>
      <c r="G2072" s="13">
        <f>LISTAS[[#This Row],[Precio]]*(1-0.46)*(1-IF($C$3520="",0,$C$3520))</f>
        <v>31.622400000000003</v>
      </c>
      <c r="H2072" s="1">
        <f>+_xlfn.XLOOKUP(LISTAS[[#This Row],[ID]],_01_CODIGOS_Y_COSTOS_xlsm[Producto y N°],_01_CODIGOS_Y_COSTOS_xlsm[COSTO],0,0,1)</f>
        <v>15.741</v>
      </c>
      <c r="I2072" s="115">
        <f>+IFERROR(LISTAS[[#This Row],[VENTA NETA]]/LISTAS[[#This Row],[COSTO]]-1,0)</f>
        <v>1.0089193825042884</v>
      </c>
      <c r="J2072" s="33" t="str">
        <f>IFERROR(VLOOKUP(LISTAS[[#This Row],[ID]],_01_CODIGOS_Y_COSTOS_xlsm[[Producto y N°]:[CODIGO]],2,0),"")</f>
        <v>07503-11.3H</v>
      </c>
      <c r="M2072" s="22">
        <v>0</v>
      </c>
      <c r="N2072" s="23">
        <f>+LISTAS[[#This Row],[Precio]]+(LISTAS[[#This Row],[Precio]]*M2072)</f>
        <v>78.08</v>
      </c>
      <c r="O2072" s="24">
        <f t="shared" si="47"/>
        <v>31.622400000000003</v>
      </c>
      <c r="Q2072" s="21">
        <f>IFERROR(O2072/LISTAS[[#This Row],[COSTO]]-1,"")</f>
        <v>1.0089193825042884</v>
      </c>
      <c r="R2072" t="str">
        <f>+LISTAS[[#This Row],[ID]]</f>
        <v>ARANLOCK3 X 11.3</v>
      </c>
      <c r="T2072" s="29"/>
      <c r="U2072" s="25">
        <f>LISTAS[[#This Row],[COSTO]]+(LISTAS[[#This Row],[COSTO]]*T2072)</f>
        <v>15.741</v>
      </c>
      <c r="V2072" s="30">
        <f>IF(T2072="",0,U2072/LISTAS[[#This Row],[VENTA NETA]]-1)</f>
        <v>0</v>
      </c>
      <c r="X2072" s="25">
        <v>30.321000000000002</v>
      </c>
      <c r="Y2072" s="31">
        <f>IFERROR(LISTAS[[#This Row],[COSTO]]/X2072-1,"")</f>
        <v>-0.48085485307212827</v>
      </c>
    </row>
    <row r="2073" spans="1:25" x14ac:dyDescent="0.2">
      <c r="A2073" s="6" t="s">
        <v>3313</v>
      </c>
      <c r="B2073" t="s">
        <v>3310</v>
      </c>
      <c r="C2073" t="s">
        <v>3314</v>
      </c>
      <c r="D2073" t="s">
        <v>3315</v>
      </c>
      <c r="E2073" s="2">
        <v>78.08</v>
      </c>
      <c r="F2073" s="6" t="str">
        <f>+_xlfn.XLOOKUP(LISTAS[[#This Row],[ID]],_01_CODIGOS_Y_COSTOS_xlsm[Producto y N°],_01_CODIGOS_Y_COSTOS_xlsm[FABRICA],"",0,1)</f>
        <v>OTIA</v>
      </c>
      <c r="G2073" s="13">
        <f>LISTAS[[#This Row],[Precio]]*(1-0.46)*(1-IF($C$3520="",0,$C$3520))</f>
        <v>31.622400000000003</v>
      </c>
      <c r="H2073" s="1">
        <f>+_xlfn.XLOOKUP(LISTAS[[#This Row],[ID]],_01_CODIGOS_Y_COSTOS_xlsm[Producto y N°],_01_CODIGOS_Y_COSTOS_xlsm[COSTO],0,0,1)</f>
        <v>15.741</v>
      </c>
      <c r="I2073" s="115">
        <f>+IFERROR(LISTAS[[#This Row],[VENTA NETA]]/LISTAS[[#This Row],[COSTO]]-1,0)</f>
        <v>1.0089193825042884</v>
      </c>
      <c r="J2073" s="33" t="str">
        <f>IFERROR(VLOOKUP(LISTAS[[#This Row],[ID]],_01_CODIGOS_Y_COSTOS_xlsm[[Producto y N°]:[CODIGO]],2,0),"")</f>
        <v>07504-11.3H</v>
      </c>
      <c r="M2073" s="22">
        <v>0</v>
      </c>
      <c r="N2073" s="23">
        <f>+LISTAS[[#This Row],[Precio]]+(LISTAS[[#This Row],[Precio]]*M2073)</f>
        <v>78.08</v>
      </c>
      <c r="O2073" s="24">
        <f t="shared" si="47"/>
        <v>31.622400000000003</v>
      </c>
      <c r="Q2073" s="21">
        <f>IFERROR(O2073/LISTAS[[#This Row],[COSTO]]-1,"")</f>
        <v>1.0089193825042884</v>
      </c>
      <c r="R2073" t="str">
        <f>+LISTAS[[#This Row],[ID]]</f>
        <v>ARANLOCK4 X 11.3</v>
      </c>
      <c r="T2073" s="29"/>
      <c r="U2073" s="25">
        <f>LISTAS[[#This Row],[COSTO]]+(LISTAS[[#This Row],[COSTO]]*T2073)</f>
        <v>15.741</v>
      </c>
      <c r="V2073" s="30">
        <f>IF(T2073="",0,U2073/LISTAS[[#This Row],[VENTA NETA]]-1)</f>
        <v>0</v>
      </c>
      <c r="X2073" s="25">
        <v>30.321000000000002</v>
      </c>
      <c r="Y2073" s="31">
        <f>IFERROR(LISTAS[[#This Row],[COSTO]]/X2073-1,"")</f>
        <v>-0.48085485307212827</v>
      </c>
    </row>
    <row r="2074" spans="1:25" x14ac:dyDescent="0.2">
      <c r="A2074" s="6" t="s">
        <v>3316</v>
      </c>
      <c r="B2074" t="s">
        <v>3310</v>
      </c>
      <c r="C2074" t="s">
        <v>3317</v>
      </c>
      <c r="D2074" t="s">
        <v>3318</v>
      </c>
      <c r="E2074" s="2">
        <v>78.08</v>
      </c>
      <c r="F2074" s="6" t="str">
        <f>+_xlfn.XLOOKUP(LISTAS[[#This Row],[ID]],_01_CODIGOS_Y_COSTOS_xlsm[Producto y N°],_01_CODIGOS_Y_COSTOS_xlsm[FABRICA],"",0,1)</f>
        <v>OTIA</v>
      </c>
      <c r="G2074" s="13">
        <f>LISTAS[[#This Row],[Precio]]*(1-0.46)*(1-IF($C$3520="",0,$C$3520))</f>
        <v>31.622400000000003</v>
      </c>
      <c r="H2074" s="1">
        <f>+_xlfn.XLOOKUP(LISTAS[[#This Row],[ID]],_01_CODIGOS_Y_COSTOS_xlsm[Producto y N°],_01_CODIGOS_Y_COSTOS_xlsm[COSTO],0,0,1)</f>
        <v>15.741</v>
      </c>
      <c r="I2074" s="115">
        <f>+IFERROR(LISTAS[[#This Row],[VENTA NETA]]/LISTAS[[#This Row],[COSTO]]-1,0)</f>
        <v>1.0089193825042884</v>
      </c>
      <c r="J2074" s="33" t="str">
        <f>IFERROR(VLOOKUP(LISTAS[[#This Row],[ID]],_01_CODIGOS_Y_COSTOS_xlsm[[Producto y N°]:[CODIGO]],2,0),"")</f>
        <v>07505-11.3H</v>
      </c>
      <c r="M2074" s="22">
        <v>0</v>
      </c>
      <c r="N2074" s="23">
        <f>+LISTAS[[#This Row],[Precio]]+(LISTAS[[#This Row],[Precio]]*M2074)</f>
        <v>78.08</v>
      </c>
      <c r="O2074" s="24">
        <f t="shared" si="47"/>
        <v>31.622400000000003</v>
      </c>
      <c r="Q2074" s="21">
        <f>IFERROR(O2074/LISTAS[[#This Row],[COSTO]]-1,"")</f>
        <v>1.0089193825042884</v>
      </c>
      <c r="R2074" t="str">
        <f>+LISTAS[[#This Row],[ID]]</f>
        <v>ARANLOCK5 X 11.3</v>
      </c>
      <c r="T2074" s="29"/>
      <c r="U2074" s="25">
        <f>LISTAS[[#This Row],[COSTO]]+(LISTAS[[#This Row],[COSTO]]*T2074)</f>
        <v>15.741</v>
      </c>
      <c r="V2074" s="30">
        <f>IF(T2074="",0,U2074/LISTAS[[#This Row],[VENTA NETA]]-1)</f>
        <v>0</v>
      </c>
      <c r="X2074" s="25">
        <v>39.527999999999999</v>
      </c>
      <c r="Y2074" s="31">
        <f>IFERROR(LISTAS[[#This Row],[COSTO]]/X2074-1,"")</f>
        <v>-0.60177595628415292</v>
      </c>
    </row>
    <row r="2075" spans="1:25" x14ac:dyDescent="0.2">
      <c r="A2075" s="6" t="s">
        <v>3319</v>
      </c>
      <c r="B2075" t="s">
        <v>3310</v>
      </c>
      <c r="C2075" t="s">
        <v>3320</v>
      </c>
      <c r="D2075" t="s">
        <v>5803</v>
      </c>
      <c r="E2075" s="2">
        <v>125</v>
      </c>
      <c r="F2075" s="6" t="str">
        <f>+_xlfn.XLOOKUP(LISTAS[[#This Row],[ID]],_01_CODIGOS_Y_COSTOS_xlsm[Producto y N°],_01_CODIGOS_Y_COSTOS_xlsm[FABRICA],"",0,1)</f>
        <v>OTIA</v>
      </c>
      <c r="G2075" s="13">
        <f>LISTAS[[#This Row],[Precio]]*(1-0.46)*(1-IF($C$3520="",0,$C$3520))</f>
        <v>50.625</v>
      </c>
      <c r="H2075" s="1">
        <f>+_xlfn.XLOOKUP(LISTAS[[#This Row],[ID]],_01_CODIGOS_Y_COSTOS_xlsm[Producto y N°],_01_CODIGOS_Y_COSTOS_xlsm[COSTO],0,0,1)</f>
        <v>23.608799999999999</v>
      </c>
      <c r="I2075" s="115">
        <f>+IFERROR(LISTAS[[#This Row],[VENTA NETA]]/LISTAS[[#This Row],[COSTO]]-1,0)</f>
        <v>1.1443275388838061</v>
      </c>
      <c r="J2075" s="33" t="str">
        <f>IFERROR(VLOOKUP(LISTAS[[#This Row],[ID]],_01_CODIGOS_Y_COSTOS_xlsm[[Producto y N°]:[CODIGO]],2,0),"")</f>
        <v>07506-15H</v>
      </c>
      <c r="M2075" s="22">
        <v>0</v>
      </c>
      <c r="N2075" s="23">
        <f>+LISTAS[[#This Row],[Precio]]+(LISTAS[[#This Row],[Precio]]*M2075)</f>
        <v>125</v>
      </c>
      <c r="O2075" s="24">
        <f t="shared" si="47"/>
        <v>50.625</v>
      </c>
      <c r="Q2075" s="21">
        <f>IFERROR(O2075/LISTAS[[#This Row],[COSTO]]-1,"")</f>
        <v>1.1443275388838061</v>
      </c>
      <c r="R2075" t="str">
        <f>+LISTAS[[#This Row],[ID]]</f>
        <v>ARANLOCK6 X 15</v>
      </c>
      <c r="T2075" s="29"/>
      <c r="U2075" s="25">
        <f>LISTAS[[#This Row],[COSTO]]+(LISTAS[[#This Row],[COSTO]]*T2075)</f>
        <v>23.608799999999999</v>
      </c>
      <c r="V2075" s="30">
        <f>IF(T2075="",0,U2075/LISTAS[[#This Row],[VENTA NETA]]-1)</f>
        <v>0</v>
      </c>
      <c r="X2075" s="25">
        <v>39.582000000000001</v>
      </c>
      <c r="Y2075" s="31">
        <f>IFERROR(LISTAS[[#This Row],[COSTO]]/X2075-1,"")</f>
        <v>-0.40354706684856756</v>
      </c>
    </row>
    <row r="2076" spans="1:25" x14ac:dyDescent="0.2">
      <c r="A2076" s="6" t="s">
        <v>3321</v>
      </c>
      <c r="B2076" t="s">
        <v>3310</v>
      </c>
      <c r="C2076" t="s">
        <v>3322</v>
      </c>
      <c r="D2076" t="s">
        <v>3323</v>
      </c>
      <c r="E2076" s="2">
        <v>125</v>
      </c>
      <c r="F2076" s="6" t="str">
        <f>+_xlfn.XLOOKUP(LISTAS[[#This Row],[ID]],_01_CODIGOS_Y_COSTOS_xlsm[Producto y N°],_01_CODIGOS_Y_COSTOS_xlsm[FABRICA],"",0,1)</f>
        <v>OTIA</v>
      </c>
      <c r="G2076" s="13">
        <f>LISTAS[[#This Row],[Precio]]*(1-0.46)*(1-IF($C$3520="",0,$C$3520))</f>
        <v>50.625</v>
      </c>
      <c r="H2076" s="1">
        <f>+_xlfn.XLOOKUP(LISTAS[[#This Row],[ID]],_01_CODIGOS_Y_COSTOS_xlsm[Producto y N°],_01_CODIGOS_Y_COSTOS_xlsm[COSTO],0,0,1)</f>
        <v>25.876799999999999</v>
      </c>
      <c r="I2076" s="115">
        <f>+IFERROR(LISTAS[[#This Row],[VENTA NETA]]/LISTAS[[#This Row],[COSTO]]-1,0)</f>
        <v>0.9563856427378965</v>
      </c>
      <c r="J2076" s="33" t="str">
        <f>IFERROR(VLOOKUP(LISTAS[[#This Row],[ID]],_01_CODIGOS_Y_COSTOS_xlsm[[Producto y N°]:[CODIGO]],2,0),"")</f>
        <v>07507-15</v>
      </c>
      <c r="M2076" s="22">
        <v>0</v>
      </c>
      <c r="N2076" s="23">
        <f>+LISTAS[[#This Row],[Precio]]+(LISTAS[[#This Row],[Precio]]*M2076)</f>
        <v>125</v>
      </c>
      <c r="O2076" s="24">
        <f t="shared" si="47"/>
        <v>50.625</v>
      </c>
      <c r="Q2076" s="21">
        <f>IFERROR(O2076/LISTAS[[#This Row],[COSTO]]-1,"")</f>
        <v>0.9563856427378965</v>
      </c>
      <c r="R2076" t="str">
        <f>+LISTAS[[#This Row],[ID]]</f>
        <v>ARANLOCK7 X 15</v>
      </c>
      <c r="T2076" s="29"/>
      <c r="U2076" s="25">
        <f>LISTAS[[#This Row],[COSTO]]+(LISTAS[[#This Row],[COSTO]]*T2076)</f>
        <v>25.876799999999999</v>
      </c>
      <c r="V2076" s="30">
        <f>IF(T2076="",0,U2076/LISTAS[[#This Row],[VENTA NETA]]-1)</f>
        <v>0</v>
      </c>
      <c r="X2076" s="25">
        <v>71.819999999999993</v>
      </c>
      <c r="Y2076" s="31">
        <f>IFERROR(LISTAS[[#This Row],[COSTO]]/X2076-1,"")</f>
        <v>-0.63969924812030077</v>
      </c>
    </row>
    <row r="2077" spans="1:25" x14ac:dyDescent="0.2">
      <c r="A2077" s="6" t="s">
        <v>3324</v>
      </c>
      <c r="B2077" t="s">
        <v>3310</v>
      </c>
      <c r="C2077" t="s">
        <v>3325</v>
      </c>
      <c r="D2077" t="s">
        <v>3326</v>
      </c>
      <c r="E2077" s="2">
        <v>125</v>
      </c>
      <c r="F2077" s="6" t="str">
        <f>+_xlfn.XLOOKUP(LISTAS[[#This Row],[ID]],_01_CODIGOS_Y_COSTOS_xlsm[Producto y N°],_01_CODIGOS_Y_COSTOS_xlsm[FABRICA],"",0,1)</f>
        <v>OTIA</v>
      </c>
      <c r="G2077" s="13">
        <f>LISTAS[[#This Row],[Precio]]*(1-0.46)*(1-IF($C$3520="",0,$C$3520))</f>
        <v>50.625</v>
      </c>
      <c r="H2077" s="1">
        <f>+_xlfn.XLOOKUP(LISTAS[[#This Row],[ID]],_01_CODIGOS_Y_COSTOS_xlsm[Producto y N°],_01_CODIGOS_Y_COSTOS_xlsm[COSTO],0,0,1)</f>
        <v>25.876799999999999</v>
      </c>
      <c r="I2077" s="115">
        <f>+IFERROR(LISTAS[[#This Row],[VENTA NETA]]/LISTAS[[#This Row],[COSTO]]-1,0)</f>
        <v>0.9563856427378965</v>
      </c>
      <c r="J2077" s="33" t="str">
        <f>IFERROR(VLOOKUP(LISTAS[[#This Row],[ID]],_01_CODIGOS_Y_COSTOS_xlsm[[Producto y N°]:[CODIGO]],2,0),"")</f>
        <v>07508-15</v>
      </c>
      <c r="M2077" s="22">
        <v>0</v>
      </c>
      <c r="N2077" s="23">
        <f>+LISTAS[[#This Row],[Precio]]+(LISTAS[[#This Row],[Precio]]*M2077)</f>
        <v>125</v>
      </c>
      <c r="O2077" s="24">
        <f t="shared" si="47"/>
        <v>50.625</v>
      </c>
      <c r="Q2077" s="21">
        <f>IFERROR(O2077/LISTAS[[#This Row],[COSTO]]-1,"")</f>
        <v>0.9563856427378965</v>
      </c>
      <c r="R2077" t="str">
        <f>+LISTAS[[#This Row],[ID]]</f>
        <v>ARANLOCK8 X 15</v>
      </c>
      <c r="T2077" s="29"/>
      <c r="U2077" s="25">
        <f>LISTAS[[#This Row],[COSTO]]+(LISTAS[[#This Row],[COSTO]]*T2077)</f>
        <v>25.876799999999999</v>
      </c>
      <c r="V2077" s="30">
        <f>IF(T2077="",0,U2077/LISTAS[[#This Row],[VENTA NETA]]-1)</f>
        <v>0</v>
      </c>
      <c r="X2077" s="25">
        <v>71.819999999999993</v>
      </c>
      <c r="Y2077" s="31">
        <f>IFERROR(LISTAS[[#This Row],[COSTO]]/X2077-1,"")</f>
        <v>-0.63969924812030077</v>
      </c>
    </row>
    <row r="2078" spans="1:25" x14ac:dyDescent="0.2">
      <c r="A2078" s="6" t="s">
        <v>3327</v>
      </c>
      <c r="B2078" t="s">
        <v>3310</v>
      </c>
      <c r="C2078" t="s">
        <v>3328</v>
      </c>
      <c r="D2078" t="s">
        <v>3329</v>
      </c>
      <c r="E2078" s="2">
        <v>169.08</v>
      </c>
      <c r="F2078" s="6" t="str">
        <f>+_xlfn.XLOOKUP(LISTAS[[#This Row],[ID]],_01_CODIGOS_Y_COSTOS_xlsm[Producto y N°],_01_CODIGOS_Y_COSTOS_xlsm[FABRICA],"",0,1)</f>
        <v>OTIA</v>
      </c>
      <c r="G2078" s="13">
        <f>LISTAS[[#This Row],[Precio]]*(1-0.46)*(1-IF($C$3520="",0,$C$3520))</f>
        <v>68.477400000000017</v>
      </c>
      <c r="H2078" s="1">
        <f>+_xlfn.XLOOKUP(LISTAS[[#This Row],[ID]],_01_CODIGOS_Y_COSTOS_xlsm[Producto y N°],_01_CODIGOS_Y_COSTOS_xlsm[COSTO],0,0,1)</f>
        <v>34.0578</v>
      </c>
      <c r="I2078" s="115">
        <f>+IFERROR(LISTAS[[#This Row],[VENTA NETA]]/LISTAS[[#This Row],[COSTO]]-1,0)</f>
        <v>1.0106231171713973</v>
      </c>
      <c r="J2078" s="33" t="str">
        <f>IFERROR(VLOOKUP(LISTAS[[#This Row],[ID]],_01_CODIGOS_Y_COSTOS_xlsm[[Producto y N°]:[CODIGO]],2,0),"")</f>
        <v>07509-18</v>
      </c>
      <c r="M2078" s="22">
        <v>0</v>
      </c>
      <c r="N2078" s="23">
        <f>+LISTAS[[#This Row],[Precio]]+(LISTAS[[#This Row],[Precio]]*M2078)</f>
        <v>169.08</v>
      </c>
      <c r="O2078" s="24">
        <f t="shared" si="47"/>
        <v>68.477400000000017</v>
      </c>
      <c r="Q2078" s="21">
        <f>IFERROR(O2078/LISTAS[[#This Row],[COSTO]]-1,"")</f>
        <v>1.0106231171713973</v>
      </c>
      <c r="R2078" t="str">
        <f>+LISTAS[[#This Row],[ID]]</f>
        <v>ARANLOCK9 X 18</v>
      </c>
      <c r="T2078" s="29"/>
      <c r="U2078" s="25">
        <f>LISTAS[[#This Row],[COSTO]]+(LISTAS[[#This Row],[COSTO]]*T2078)</f>
        <v>34.0578</v>
      </c>
      <c r="V2078" s="30">
        <f>IF(T2078="",0,U2078/LISTAS[[#This Row],[VENTA NETA]]-1)</f>
        <v>0</v>
      </c>
      <c r="X2078" s="25">
        <v>36.18</v>
      </c>
      <c r="Y2078" s="31">
        <f>IFERROR(LISTAS[[#This Row],[COSTO]]/X2078-1,"")</f>
        <v>-5.8656716417910482E-2</v>
      </c>
    </row>
    <row r="2079" spans="1:25" x14ac:dyDescent="0.2">
      <c r="A2079" s="6" t="s">
        <v>3330</v>
      </c>
      <c r="B2079" t="s">
        <v>3310</v>
      </c>
      <c r="C2079" t="s">
        <v>3331</v>
      </c>
      <c r="D2079" t="s">
        <v>5804</v>
      </c>
      <c r="E2079" s="2">
        <v>169.08</v>
      </c>
      <c r="F2079" s="6" t="str">
        <f>+_xlfn.XLOOKUP(LISTAS[[#This Row],[ID]],_01_CODIGOS_Y_COSTOS_xlsm[Producto y N°],_01_CODIGOS_Y_COSTOS_xlsm[FABRICA],"",0,1)</f>
        <v>OTIA</v>
      </c>
      <c r="G2079" s="13">
        <f>LISTAS[[#This Row],[Precio]]*(1-0.46)*(1-IF($C$3520="",0,$C$3520))</f>
        <v>68.477400000000017</v>
      </c>
      <c r="H2079" s="1">
        <f>+_xlfn.XLOOKUP(LISTAS[[#This Row],[ID]],_01_CODIGOS_Y_COSTOS_xlsm[Producto y N°],_01_CODIGOS_Y_COSTOS_xlsm[COSTO],0,0,1)</f>
        <v>34.020000000000003</v>
      </c>
      <c r="I2079" s="115">
        <f>+IFERROR(LISTAS[[#This Row],[VENTA NETA]]/LISTAS[[#This Row],[COSTO]]-1,0)</f>
        <v>1.0128571428571433</v>
      </c>
      <c r="J2079" s="33" t="str">
        <f>IFERROR(VLOOKUP(LISTAS[[#This Row],[ID]],_01_CODIGOS_Y_COSTOS_xlsm[[Producto y N°]:[CODIGO]],2,0),"")</f>
        <v>075010-18</v>
      </c>
      <c r="M2079" s="22">
        <v>0</v>
      </c>
      <c r="N2079" s="23">
        <f>+LISTAS[[#This Row],[Precio]]+(LISTAS[[#This Row],[Precio]]*M2079)</f>
        <v>169.08</v>
      </c>
      <c r="O2079" s="24">
        <f t="shared" si="47"/>
        <v>68.477400000000017</v>
      </c>
      <c r="Q2079" s="21">
        <f>IFERROR(O2079/LISTAS[[#This Row],[COSTO]]-1,"")</f>
        <v>1.0128571428571433</v>
      </c>
      <c r="R2079" t="str">
        <f>+LISTAS[[#This Row],[ID]]</f>
        <v>ARANLOCK10 X 18</v>
      </c>
      <c r="T2079" s="29"/>
      <c r="U2079" s="25">
        <f>LISTAS[[#This Row],[COSTO]]+(LISTAS[[#This Row],[COSTO]]*T2079)</f>
        <v>34.020000000000003</v>
      </c>
      <c r="V2079" s="30">
        <f>IF(T2079="",0,U2079/LISTAS[[#This Row],[VENTA NETA]]-1)</f>
        <v>0</v>
      </c>
      <c r="X2079" s="25">
        <v>76.896000000000001</v>
      </c>
      <c r="Y2079" s="31">
        <f>IFERROR(LISTAS[[#This Row],[COSTO]]/X2079-1,"")</f>
        <v>-0.55758426966292129</v>
      </c>
    </row>
    <row r="2080" spans="1:25" x14ac:dyDescent="0.2">
      <c r="A2080" s="6" t="s">
        <v>3332</v>
      </c>
      <c r="B2080" t="s">
        <v>3310</v>
      </c>
      <c r="C2080" t="s">
        <v>3333</v>
      </c>
      <c r="D2080" t="s">
        <v>3334</v>
      </c>
      <c r="E2080" s="2">
        <v>301.24</v>
      </c>
      <c r="F2080" s="6" t="str">
        <f>+_xlfn.XLOOKUP(LISTAS[[#This Row],[ID]],_01_CODIGOS_Y_COSTOS_xlsm[Producto y N°],_01_CODIGOS_Y_COSTOS_xlsm[FABRICA],"",0,1)</f>
        <v>OTIA</v>
      </c>
      <c r="G2080" s="13">
        <f>LISTAS[[#This Row],[Precio]]*(1-0.46)*(1-IF($C$3520="",0,$C$3520))</f>
        <v>122.0022</v>
      </c>
      <c r="H2080" s="1">
        <f>+_xlfn.XLOOKUP(LISTAS[[#This Row],[ID]],_01_CODIGOS_Y_COSTOS_xlsm[Producto y N°],_01_CODIGOS_Y_COSTOS_xlsm[COSTO],0,0,1)</f>
        <v>59.292000000000002</v>
      </c>
      <c r="I2080" s="115">
        <f>+IFERROR(LISTAS[[#This Row],[VENTA NETA]]/LISTAS[[#This Row],[COSTO]]-1,0)</f>
        <v>1.0576502732240436</v>
      </c>
      <c r="J2080" s="33" t="str">
        <f>IFERROR(VLOOKUP(LISTAS[[#This Row],[ID]],_01_CODIGOS_Y_COSTOS_xlsm[[Producto y N°]:[CODIGO]],2,0),"")</f>
        <v>075011-21H</v>
      </c>
      <c r="M2080" s="22">
        <v>0</v>
      </c>
      <c r="N2080" s="23">
        <f>+LISTAS[[#This Row],[Precio]]+(LISTAS[[#This Row],[Precio]]*M2080)</f>
        <v>301.24</v>
      </c>
      <c r="O2080" s="24">
        <f t="shared" si="47"/>
        <v>122.0022</v>
      </c>
      <c r="Q2080" s="21">
        <f>IFERROR(O2080/LISTAS[[#This Row],[COSTO]]-1,"")</f>
        <v>1.0576502732240436</v>
      </c>
      <c r="R2080" t="str">
        <f>+LISTAS[[#This Row],[ID]]</f>
        <v>ARANLOCK11 X 21</v>
      </c>
      <c r="T2080" s="29"/>
      <c r="U2080" s="25">
        <f>LISTAS[[#This Row],[COSTO]]+(LISTAS[[#This Row],[COSTO]]*T2080)</f>
        <v>59.292000000000002</v>
      </c>
      <c r="V2080" s="30">
        <f>IF(T2080="",0,U2080/LISTAS[[#This Row],[VENTA NETA]]-1)</f>
        <v>0</v>
      </c>
      <c r="X2080" s="25">
        <v>71.819999999999993</v>
      </c>
      <c r="Y2080" s="31">
        <f>IFERROR(LISTAS[[#This Row],[COSTO]]/X2080-1,"")</f>
        <v>-0.17443609022556383</v>
      </c>
    </row>
    <row r="2081" spans="1:25" x14ac:dyDescent="0.2">
      <c r="A2081" s="6" t="s">
        <v>3335</v>
      </c>
      <c r="B2081" t="s">
        <v>3310</v>
      </c>
      <c r="C2081" t="s">
        <v>3336</v>
      </c>
      <c r="D2081" t="s">
        <v>5805</v>
      </c>
      <c r="E2081" s="2">
        <v>311.60000000000002</v>
      </c>
      <c r="F2081" s="6" t="str">
        <f>+_xlfn.XLOOKUP(LISTAS[[#This Row],[ID]],_01_CODIGOS_Y_COSTOS_xlsm[Producto y N°],_01_CODIGOS_Y_COSTOS_xlsm[FABRICA],"",0,1)</f>
        <v>OTIA</v>
      </c>
      <c r="G2081" s="13">
        <f>LISTAS[[#This Row],[Precio]]*(1-0.46)*(1-IF($C$3520="",0,$C$3520))</f>
        <v>126.19800000000001</v>
      </c>
      <c r="H2081" s="1">
        <f>+_xlfn.XLOOKUP(LISTAS[[#This Row],[ID]],_01_CODIGOS_Y_COSTOS_xlsm[Producto y N°],_01_CODIGOS_Y_COSTOS_xlsm[COSTO],0,0,1)</f>
        <v>59.292000000000002</v>
      </c>
      <c r="I2081" s="115">
        <f>+IFERROR(LISTAS[[#This Row],[VENTA NETA]]/LISTAS[[#This Row],[COSTO]]-1,0)</f>
        <v>1.1284153005464481</v>
      </c>
      <c r="J2081" s="33" t="str">
        <f>IFERROR(VLOOKUP(LISTAS[[#This Row],[ID]],_01_CODIGOS_Y_COSTOS_xlsm[[Producto y N°]:[CODIGO]],2,0),"")</f>
        <v>075012-21H</v>
      </c>
      <c r="M2081" s="22">
        <v>0</v>
      </c>
      <c r="N2081" s="23">
        <f>+LISTAS[[#This Row],[Precio]]+(LISTAS[[#This Row],[Precio]]*M2081)</f>
        <v>311.60000000000002</v>
      </c>
      <c r="O2081" s="24">
        <f t="shared" si="47"/>
        <v>126.19800000000001</v>
      </c>
      <c r="Q2081" s="21">
        <f>IFERROR(O2081/LISTAS[[#This Row],[COSTO]]-1,"")</f>
        <v>1.1284153005464481</v>
      </c>
      <c r="R2081" t="str">
        <f>+LISTAS[[#This Row],[ID]]</f>
        <v>ARANLOCK12 X 21</v>
      </c>
      <c r="T2081" s="29"/>
      <c r="U2081" s="25">
        <f>LISTAS[[#This Row],[COSTO]]+(LISTAS[[#This Row],[COSTO]]*T2081)</f>
        <v>59.292000000000002</v>
      </c>
      <c r="V2081" s="30">
        <f>IF(T2081="",0,U2081/LISTAS[[#This Row],[VENTA NETA]]-1)</f>
        <v>0</v>
      </c>
      <c r="X2081" s="25">
        <v>194.9256</v>
      </c>
      <c r="Y2081" s="31">
        <f>IFERROR(LISTAS[[#This Row],[COSTO]]/X2081-1,"")</f>
        <v>-0.69582240608724555</v>
      </c>
    </row>
    <row r="2082" spans="1:25" x14ac:dyDescent="0.2">
      <c r="A2082" s="6" t="s">
        <v>3337</v>
      </c>
      <c r="B2082" t="s">
        <v>3310</v>
      </c>
      <c r="C2082">
        <v>9.5</v>
      </c>
      <c r="D2082" t="s">
        <v>3338</v>
      </c>
      <c r="E2082" s="2">
        <v>179.08</v>
      </c>
      <c r="F2082" s="6" t="str">
        <f>+_xlfn.XLOOKUP(LISTAS[[#This Row],[ID]],_01_CODIGOS_Y_COSTOS_xlsm[Producto y N°],_01_CODIGOS_Y_COSTOS_xlsm[FABRICA],"",0,1)</f>
        <v>OTIA</v>
      </c>
      <c r="G2082" s="13">
        <f>LISTAS[[#This Row],[Precio]]*(1-0.46)*(1-IF($C$3520="",0,$C$3520))</f>
        <v>72.5274</v>
      </c>
      <c r="H2082" s="1">
        <f>+_xlfn.XLOOKUP(LISTAS[[#This Row],[ID]],_01_CODIGOS_Y_COSTOS_xlsm[Producto y N°],_01_CODIGOS_Y_COSTOS_xlsm[COSTO],0,0,1)</f>
        <v>30.753</v>
      </c>
      <c r="I2082" s="115">
        <f>+IFERROR(LISTAS[[#This Row],[VENTA NETA]]/LISTAS[[#This Row],[COSTO]]-1,0)</f>
        <v>1.3583845478489902</v>
      </c>
      <c r="J2082" s="33" t="str">
        <f>IFERROR(VLOOKUP(LISTAS[[#This Row],[ID]],_01_CODIGOS_Y_COSTOS_xlsm[[Producto y N°]:[CODIGO]],2,0),"")</f>
        <v>07509.5-18H</v>
      </c>
      <c r="M2082" s="22">
        <v>0</v>
      </c>
      <c r="N2082" s="23">
        <f>+LISTAS[[#This Row],[Precio]]+(LISTAS[[#This Row],[Precio]]*M2082)</f>
        <v>179.08</v>
      </c>
      <c r="O2082" s="24">
        <f t="shared" si="47"/>
        <v>72.5274</v>
      </c>
      <c r="Q2082" s="21">
        <f>IFERROR(O2082/LISTAS[[#This Row],[COSTO]]-1,"")</f>
        <v>1.3583845478489902</v>
      </c>
      <c r="R2082" t="str">
        <f>+LISTAS[[#This Row],[ID]]</f>
        <v>ARANLOCK9,5</v>
      </c>
      <c r="T2082" s="29"/>
      <c r="U2082" s="25">
        <f>LISTAS[[#This Row],[COSTO]]+(LISTAS[[#This Row],[COSTO]]*T2082)</f>
        <v>30.753</v>
      </c>
      <c r="V2082" s="30">
        <f>IF(T2082="",0,U2082/LISTAS[[#This Row],[VENTA NETA]]-1)</f>
        <v>0</v>
      </c>
      <c r="X2082" s="25">
        <v>194.9256</v>
      </c>
      <c r="Y2082" s="31">
        <f>IFERROR(LISTAS[[#This Row],[COSTO]]/X2082-1,"")</f>
        <v>-0.84223211317548852</v>
      </c>
    </row>
    <row r="2083" spans="1:25" x14ac:dyDescent="0.2">
      <c r="A2083" s="6" t="s">
        <v>3339</v>
      </c>
      <c r="B2083" t="s">
        <v>3310</v>
      </c>
      <c r="C2083">
        <v>10</v>
      </c>
      <c r="D2083" t="s">
        <v>3340</v>
      </c>
      <c r="E2083" s="2">
        <v>275.33999999999997</v>
      </c>
      <c r="F2083" s="6" t="str">
        <f>+_xlfn.XLOOKUP(LISTAS[[#This Row],[ID]],_01_CODIGOS_Y_COSTOS_xlsm[Producto y N°],_01_CODIGOS_Y_COSTOS_xlsm[FABRICA],"",0,1)</f>
        <v>OTIA</v>
      </c>
      <c r="G2083" s="13">
        <f>LISTAS[[#This Row],[Precio]]*(1-0.46)*(1-IF($C$3520="",0,$C$3520))</f>
        <v>111.5127</v>
      </c>
      <c r="H2083" s="1">
        <f>+_xlfn.XLOOKUP(LISTAS[[#This Row],[ID]],_01_CODIGOS_Y_COSTOS_xlsm[Producto y N°],_01_CODIGOS_Y_COSTOS_xlsm[COSTO],0,0,1)</f>
        <v>64.043999999999997</v>
      </c>
      <c r="I2083" s="115">
        <f>+IFERROR(LISTAS[[#This Row],[VENTA NETA]]/LISTAS[[#This Row],[COSTO]]-1,0)</f>
        <v>0.7411888701517706</v>
      </c>
      <c r="J2083" s="33" t="str">
        <f>IFERROR(VLOOKUP(LISTAS[[#This Row],[ID]],_01_CODIGOS_Y_COSTOS_xlsm[[Producto y N°]:[CODIGO]],2,0),"")</f>
        <v>075010-21</v>
      </c>
      <c r="M2083" s="22">
        <v>0</v>
      </c>
      <c r="N2083" s="23">
        <f>+LISTAS[[#This Row],[Precio]]+(LISTAS[[#This Row],[Precio]]*M2083)</f>
        <v>275.33999999999997</v>
      </c>
      <c r="O2083" s="24">
        <f t="shared" si="47"/>
        <v>111.5127</v>
      </c>
      <c r="Q2083" s="21">
        <f>IFERROR(O2083/LISTAS[[#This Row],[COSTO]]-1,"")</f>
        <v>0.7411888701517706</v>
      </c>
      <c r="R2083" t="str">
        <f>+LISTAS[[#This Row],[ID]]</f>
        <v>ARANLOCK10</v>
      </c>
      <c r="T2083" s="29"/>
      <c r="U2083" s="25">
        <f>LISTAS[[#This Row],[COSTO]]+(LISTAS[[#This Row],[COSTO]]*T2083)</f>
        <v>64.043999999999997</v>
      </c>
      <c r="V2083" s="30">
        <f>IF(T2083="",0,U2083/LISTAS[[#This Row],[VENTA NETA]]-1)</f>
        <v>0</v>
      </c>
      <c r="X2083" s="25">
        <v>194.9256</v>
      </c>
      <c r="Y2083" s="31">
        <f>IFERROR(LISTAS[[#This Row],[COSTO]]/X2083-1,"")</f>
        <v>-0.67144387397037641</v>
      </c>
    </row>
    <row r="2084" spans="1:25" x14ac:dyDescent="0.2">
      <c r="A2084" s="6" t="s">
        <v>3341</v>
      </c>
      <c r="B2084" t="s">
        <v>3310</v>
      </c>
      <c r="C2084">
        <v>12</v>
      </c>
      <c r="D2084" t="s">
        <v>3342</v>
      </c>
      <c r="E2084" s="2">
        <v>311.60000000000002</v>
      </c>
      <c r="F2084" s="6" t="str">
        <f>+_xlfn.XLOOKUP(LISTAS[[#This Row],[ID]],_01_CODIGOS_Y_COSTOS_xlsm[Producto y N°],_01_CODIGOS_Y_COSTOS_xlsm[FABRICA],"",0,1)</f>
        <v>OTIA</v>
      </c>
      <c r="G2084" s="13">
        <f>LISTAS[[#This Row],[Precio]]*(1-0.46)*(1-IF($C$3520="",0,$C$3520))</f>
        <v>126.19800000000001</v>
      </c>
      <c r="H2084" s="1">
        <f>+_xlfn.XLOOKUP(LISTAS[[#This Row],[ID]],_01_CODIGOS_Y_COSTOS_xlsm[Producto y N°],_01_CODIGOS_Y_COSTOS_xlsm[COSTO],0,0,1)</f>
        <v>59.292000000000002</v>
      </c>
      <c r="I2084" s="115">
        <f>+IFERROR(LISTAS[[#This Row],[VENTA NETA]]/LISTAS[[#This Row],[COSTO]]-1,0)</f>
        <v>1.1284153005464481</v>
      </c>
      <c r="J2084" s="33" t="str">
        <f>IFERROR(VLOOKUP(LISTAS[[#This Row],[ID]],_01_CODIGOS_Y_COSTOS_xlsm[[Producto y N°]:[CODIGO]],2,0),"")</f>
        <v>075012-21H</v>
      </c>
      <c r="M2084" s="22">
        <v>0</v>
      </c>
      <c r="N2084" s="23">
        <f>+LISTAS[[#This Row],[Precio]]+(LISTAS[[#This Row],[Precio]]*M2084)</f>
        <v>311.60000000000002</v>
      </c>
      <c r="O2084" s="24">
        <f t="shared" si="47"/>
        <v>126.19800000000001</v>
      </c>
      <c r="Q2084" s="21">
        <f>IFERROR(O2084/LISTAS[[#This Row],[COSTO]]-1,"")</f>
        <v>1.1284153005464481</v>
      </c>
      <c r="R2084" t="str">
        <f>+LISTAS[[#This Row],[ID]]</f>
        <v>ARANLOCK12</v>
      </c>
      <c r="T2084" s="29"/>
      <c r="U2084" s="25">
        <f>LISTAS[[#This Row],[COSTO]]+(LISTAS[[#This Row],[COSTO]]*T2084)</f>
        <v>59.292000000000002</v>
      </c>
      <c r="V2084" s="30">
        <f>IF(T2084="",0,U2084/LISTAS[[#This Row],[VENTA NETA]]-1)</f>
        <v>0</v>
      </c>
      <c r="X2084" s="25">
        <v>194.9256</v>
      </c>
      <c r="Y2084" s="31">
        <f>IFERROR(LISTAS[[#This Row],[COSTO]]/X2084-1,"")</f>
        <v>-0.69582240608724555</v>
      </c>
    </row>
    <row r="2085" spans="1:25" x14ac:dyDescent="0.2">
      <c r="A2085" s="6" t="s">
        <v>3343</v>
      </c>
      <c r="B2085" t="s">
        <v>3344</v>
      </c>
      <c r="C2085" t="s">
        <v>3269</v>
      </c>
      <c r="D2085" t="s">
        <v>3269</v>
      </c>
      <c r="E2085" s="2">
        <v>1529.01</v>
      </c>
      <c r="F2085" s="6" t="str">
        <f>+_xlfn.XLOOKUP(LISTAS[[#This Row],[ID]],_01_CODIGOS_Y_COSTOS_xlsm[Producto y N°],_01_CODIGOS_Y_COSTOS_xlsm[FABRICA],"",0,1)</f>
        <v>BAIGORRIA</v>
      </c>
      <c r="G2085" s="13">
        <f>LISTAS[[#This Row],[Precio]]*(1-0.46)*(1-IF($C$3520="",0,$C$3520))</f>
        <v>619.24905000000012</v>
      </c>
      <c r="H2085" s="1">
        <f>+_xlfn.XLOOKUP(LISTAS[[#This Row],[ID]],_01_CODIGOS_Y_COSTOS_xlsm[Producto y N°],_01_CODIGOS_Y_COSTOS_xlsm[COSTO],0,0,1)</f>
        <v>321.98349999999999</v>
      </c>
      <c r="I2085" s="115">
        <f>+IFERROR(LISTAS[[#This Row],[VENTA NETA]]/LISTAS[[#This Row],[COSTO]]-1,0)</f>
        <v>0.92323224637287349</v>
      </c>
      <c r="J2085" s="33" t="str">
        <f>IFERROR(VLOOKUP(LISTAS[[#This Row],[ID]],_01_CODIGOS_Y_COSTOS_xlsm[[Producto y N°]:[CODIGO]],2,0),"")</f>
        <v>B-01-014</v>
      </c>
      <c r="M2085" s="22">
        <v>0</v>
      </c>
      <c r="N2085" s="23">
        <f>+LISTAS[[#This Row],[Precio]]+(LISTAS[[#This Row],[Precio]]*M2085)</f>
        <v>1529.01</v>
      </c>
      <c r="O2085" s="24">
        <f t="shared" si="47"/>
        <v>619.24905000000012</v>
      </c>
      <c r="Q2085" s="21">
        <f>IFERROR(O2085/LISTAS[[#This Row],[COSTO]]-1,"")</f>
        <v>0.92323224637287349</v>
      </c>
      <c r="R2085" t="str">
        <f>+LISTAS[[#This Row],[ID]]</f>
        <v>ESPARRAGOS DE ACERO6 x 25</v>
      </c>
      <c r="T2085" s="29"/>
      <c r="U2085" s="25">
        <f>LISTAS[[#This Row],[COSTO]]+(LISTAS[[#This Row],[COSTO]]*T2085)</f>
        <v>321.98349999999999</v>
      </c>
      <c r="V2085" s="30">
        <f>IF(T2085="",0,U2085/LISTAS[[#This Row],[VENTA NETA]]-1)</f>
        <v>0</v>
      </c>
      <c r="X2085" s="25">
        <v>194.9256</v>
      </c>
      <c r="Y2085" s="31">
        <f>IFERROR(LISTAS[[#This Row],[COSTO]]/X2085-1,"")</f>
        <v>0.65182767168601763</v>
      </c>
    </row>
    <row r="2086" spans="1:25" x14ac:dyDescent="0.2">
      <c r="A2086" s="6" t="s">
        <v>3345</v>
      </c>
      <c r="B2086" t="s">
        <v>3344</v>
      </c>
      <c r="C2086" t="s">
        <v>3220</v>
      </c>
      <c r="D2086" t="s">
        <v>3220</v>
      </c>
      <c r="E2086" s="2">
        <v>1529.01</v>
      </c>
      <c r="F2086" s="6" t="str">
        <f>+_xlfn.XLOOKUP(LISTAS[[#This Row],[ID]],_01_CODIGOS_Y_COSTOS_xlsm[Producto y N°],_01_CODIGOS_Y_COSTOS_xlsm[FABRICA],"",0,1)</f>
        <v>BAIGORRIA</v>
      </c>
      <c r="G2086" s="13">
        <f>LISTAS[[#This Row],[Precio]]*(1-0.46)*(1-IF($C$3520="",0,$C$3520))</f>
        <v>619.24905000000012</v>
      </c>
      <c r="H2086" s="1">
        <f>+_xlfn.XLOOKUP(LISTAS[[#This Row],[ID]],_01_CODIGOS_Y_COSTOS_xlsm[Producto y N°],_01_CODIGOS_Y_COSTOS_xlsm[COSTO],0,0,1)</f>
        <v>321.98349999999999</v>
      </c>
      <c r="I2086" s="115">
        <f>+IFERROR(LISTAS[[#This Row],[VENTA NETA]]/LISTAS[[#This Row],[COSTO]]-1,0)</f>
        <v>0.92323224637287349</v>
      </c>
      <c r="J2086" s="33" t="str">
        <f>IFERROR(VLOOKUP(LISTAS[[#This Row],[ID]],_01_CODIGOS_Y_COSTOS_xlsm[[Producto y N°]:[CODIGO]],2,0),"")</f>
        <v>B-01-016</v>
      </c>
      <c r="M2086" s="22">
        <v>0</v>
      </c>
      <c r="N2086" s="23">
        <f>+LISTAS[[#This Row],[Precio]]+(LISTAS[[#This Row],[Precio]]*M2086)</f>
        <v>1529.01</v>
      </c>
      <c r="O2086" s="24">
        <f t="shared" si="47"/>
        <v>619.24905000000012</v>
      </c>
      <c r="Q2086" s="21">
        <f>IFERROR(O2086/LISTAS[[#This Row],[COSTO]]-1,"")</f>
        <v>0.92323224637287349</v>
      </c>
      <c r="R2086" t="str">
        <f>+LISTAS[[#This Row],[ID]]</f>
        <v>ESPARRAGOS DE ACERO6 x 30</v>
      </c>
      <c r="T2086" s="29"/>
      <c r="U2086" s="25">
        <f>LISTAS[[#This Row],[COSTO]]+(LISTAS[[#This Row],[COSTO]]*T2086)</f>
        <v>321.98349999999999</v>
      </c>
      <c r="V2086" s="30">
        <f>IF(T2086="",0,U2086/LISTAS[[#This Row],[VENTA NETA]]-1)</f>
        <v>0</v>
      </c>
      <c r="X2086" s="25">
        <v>209.18809999999999</v>
      </c>
      <c r="Y2086" s="31">
        <f>IFERROR(LISTAS[[#This Row],[COSTO]]/X2086-1,"")</f>
        <v>0.53920562402928285</v>
      </c>
    </row>
    <row r="2087" spans="1:25" x14ac:dyDescent="0.2">
      <c r="A2087" s="6" t="s">
        <v>3346</v>
      </c>
      <c r="B2087" t="s">
        <v>3344</v>
      </c>
      <c r="C2087" t="s">
        <v>3270</v>
      </c>
      <c r="D2087" t="s">
        <v>3270</v>
      </c>
      <c r="E2087" s="2">
        <v>1431.04</v>
      </c>
      <c r="F2087" s="6" t="str">
        <f>+_xlfn.XLOOKUP(LISTAS[[#This Row],[ID]],_01_CODIGOS_Y_COSTOS_xlsm[Producto y N°],_01_CODIGOS_Y_COSTOS_xlsm[FABRICA],"",0,1)</f>
        <v>BAIGORRIA</v>
      </c>
      <c r="G2087" s="13">
        <f>LISTAS[[#This Row],[Precio]]*(1-0.46)*(1-IF($C$3520="",0,$C$3520))</f>
        <v>579.57120000000009</v>
      </c>
      <c r="H2087" s="1">
        <f>+_xlfn.XLOOKUP(LISTAS[[#This Row],[ID]],_01_CODIGOS_Y_COSTOS_xlsm[Producto y N°],_01_CODIGOS_Y_COSTOS_xlsm[COSTO],0,0,1)</f>
        <v>321.98349999999999</v>
      </c>
      <c r="I2087" s="115">
        <f>+IFERROR(LISTAS[[#This Row],[VENTA NETA]]/LISTAS[[#This Row],[COSTO]]-1,0)</f>
        <v>0.80000279517428718</v>
      </c>
      <c r="J2087" s="33" t="str">
        <f>IFERROR(VLOOKUP(LISTAS[[#This Row],[ID]],_01_CODIGOS_Y_COSTOS_xlsm[[Producto y N°]:[CODIGO]],2,0),"")</f>
        <v>B-01-018</v>
      </c>
      <c r="M2087" s="22">
        <v>0.14486685796167675</v>
      </c>
      <c r="N2087" s="23">
        <f>+LISTAS[[#This Row],[Precio]]+(LISTAS[[#This Row],[Precio]]*M2087)</f>
        <v>1638.3502684174778</v>
      </c>
      <c r="O2087" s="24">
        <f t="shared" si="47"/>
        <v>663.53185870907851</v>
      </c>
      <c r="Q2087" s="21">
        <f>IFERROR(O2087/LISTAS[[#This Row],[COSTO]]-1,"")</f>
        <v>1.0607635444334211</v>
      </c>
      <c r="R2087" t="str">
        <f>+LISTAS[[#This Row],[ID]]</f>
        <v>ESPARRAGOS DE ACERO6 x 35</v>
      </c>
      <c r="T2087" s="29"/>
      <c r="U2087" s="25">
        <f>LISTAS[[#This Row],[COSTO]]+(LISTAS[[#This Row],[COSTO]]*T2087)</f>
        <v>321.98349999999999</v>
      </c>
      <c r="V2087" s="30">
        <f>IF(T2087="",0,U2087/LISTAS[[#This Row],[VENTA NETA]]-1)</f>
        <v>0</v>
      </c>
      <c r="X2087" s="25">
        <v>257.08359999999999</v>
      </c>
      <c r="Y2087" s="31">
        <f>IFERROR(LISTAS[[#This Row],[COSTO]]/X2087-1,"")</f>
        <v>0.25244667493375705</v>
      </c>
    </row>
    <row r="2088" spans="1:25" x14ac:dyDescent="0.2">
      <c r="A2088" s="6" t="s">
        <v>3347</v>
      </c>
      <c r="B2088" t="s">
        <v>3344</v>
      </c>
      <c r="C2088" t="s">
        <v>3223</v>
      </c>
      <c r="D2088" t="s">
        <v>3223</v>
      </c>
      <c r="E2088" s="2">
        <v>1529.01</v>
      </c>
      <c r="F2088" s="6" t="str">
        <f>+_xlfn.XLOOKUP(LISTAS[[#This Row],[ID]],_01_CODIGOS_Y_COSTOS_xlsm[Producto y N°],_01_CODIGOS_Y_COSTOS_xlsm[FABRICA],"",0,1)</f>
        <v>BAIGORRIA</v>
      </c>
      <c r="G2088" s="13">
        <f>LISTAS[[#This Row],[Precio]]*(1-0.46)*(1-IF($C$3520="",0,$C$3520))</f>
        <v>619.24905000000012</v>
      </c>
      <c r="H2088" s="1">
        <f>+_xlfn.XLOOKUP(LISTAS[[#This Row],[ID]],_01_CODIGOS_Y_COSTOS_xlsm[Producto y N°],_01_CODIGOS_Y_COSTOS_xlsm[COSTO],0,0,1)</f>
        <v>321.98349999999999</v>
      </c>
      <c r="I2088" s="115">
        <f>+IFERROR(LISTAS[[#This Row],[VENTA NETA]]/LISTAS[[#This Row],[COSTO]]-1,0)</f>
        <v>0.92323224637287349</v>
      </c>
      <c r="J2088" s="33" t="str">
        <f>IFERROR(VLOOKUP(LISTAS[[#This Row],[ID]],_01_CODIGOS_Y_COSTOS_xlsm[[Producto y N°]:[CODIGO]],2,0),"")</f>
        <v>B-01-020</v>
      </c>
      <c r="M2088" s="22">
        <v>0</v>
      </c>
      <c r="N2088" s="23">
        <f>+LISTAS[[#This Row],[Precio]]+(LISTAS[[#This Row],[Precio]]*M2088)</f>
        <v>1529.01</v>
      </c>
      <c r="O2088" s="24">
        <f t="shared" si="47"/>
        <v>619.24905000000012</v>
      </c>
      <c r="Q2088" s="21">
        <f>IFERROR(O2088/LISTAS[[#This Row],[COSTO]]-1,"")</f>
        <v>0.92323224637287349</v>
      </c>
      <c r="R2088" t="str">
        <f>+LISTAS[[#This Row],[ID]]</f>
        <v>ESPARRAGOS DE ACERO6 x 40</v>
      </c>
      <c r="T2088" s="29"/>
      <c r="U2088" s="25">
        <f>LISTAS[[#This Row],[COSTO]]+(LISTAS[[#This Row],[COSTO]]*T2088)</f>
        <v>321.98349999999999</v>
      </c>
      <c r="V2088" s="30">
        <f>IF(T2088="",0,U2088/LISTAS[[#This Row],[VENTA NETA]]-1)</f>
        <v>0</v>
      </c>
      <c r="X2088" s="25">
        <v>299.34399999999999</v>
      </c>
      <c r="Y2088" s="31">
        <f>IFERROR(LISTAS[[#This Row],[COSTO]]/X2088-1,"")</f>
        <v>7.563037842749476E-2</v>
      </c>
    </row>
    <row r="2089" spans="1:25" x14ac:dyDescent="0.2">
      <c r="A2089" s="6" t="s">
        <v>3348</v>
      </c>
      <c r="B2089" t="s">
        <v>3344</v>
      </c>
      <c r="C2089" t="s">
        <v>3271</v>
      </c>
      <c r="D2089" t="s">
        <v>3271</v>
      </c>
      <c r="E2089" s="2">
        <v>1529.01</v>
      </c>
      <c r="F2089" s="6" t="str">
        <f>+_xlfn.XLOOKUP(LISTAS[[#This Row],[ID]],_01_CODIGOS_Y_COSTOS_xlsm[Producto y N°],_01_CODIGOS_Y_COSTOS_xlsm[FABRICA],"",0,1)</f>
        <v>BAIGORRIA</v>
      </c>
      <c r="G2089" s="13">
        <f>LISTAS[[#This Row],[Precio]]*(1-0.46)*(1-IF($C$3520="",0,$C$3520))</f>
        <v>619.24905000000012</v>
      </c>
      <c r="H2089" s="1">
        <f>+_xlfn.XLOOKUP(LISTAS[[#This Row],[ID]],_01_CODIGOS_Y_COSTOS_xlsm[Producto y N°],_01_CODIGOS_Y_COSTOS_xlsm[COSTO],0,0,1)</f>
        <v>321.98349999999999</v>
      </c>
      <c r="I2089" s="115">
        <f>+IFERROR(LISTAS[[#This Row],[VENTA NETA]]/LISTAS[[#This Row],[COSTO]]-1,0)</f>
        <v>0.92323224637287349</v>
      </c>
      <c r="J2089" s="33" t="str">
        <f>IFERROR(VLOOKUP(LISTAS[[#This Row],[ID]],_01_CODIGOS_Y_COSTOS_xlsm[[Producto y N°]:[CODIGO]],2,0),"")</f>
        <v>B-01-022</v>
      </c>
      <c r="M2089" s="22">
        <v>0</v>
      </c>
      <c r="N2089" s="23">
        <f>+LISTAS[[#This Row],[Precio]]+(LISTAS[[#This Row],[Precio]]*M2089)</f>
        <v>1529.01</v>
      </c>
      <c r="O2089" s="24">
        <f t="shared" ref="O2089:O2152" si="48">N2089*(1-0.46)*(1-IF($C$3520="",0,$C$3520))</f>
        <v>619.24905000000012</v>
      </c>
      <c r="Q2089" s="21">
        <f>IFERROR(O2089/LISTAS[[#This Row],[COSTO]]-1,"")</f>
        <v>0.92323224637287349</v>
      </c>
      <c r="R2089" t="str">
        <f>+LISTAS[[#This Row],[ID]]</f>
        <v>ESPARRAGOS DE ACERO6 x 45</v>
      </c>
      <c r="T2089" s="29"/>
      <c r="U2089" s="25">
        <f>LISTAS[[#This Row],[COSTO]]+(LISTAS[[#This Row],[COSTO]]*T2089)</f>
        <v>321.98349999999999</v>
      </c>
      <c r="V2089" s="30">
        <f>IF(T2089="",0,U2089/LISTAS[[#This Row],[VENTA NETA]]-1)</f>
        <v>0</v>
      </c>
      <c r="X2089" s="25">
        <v>338.08260000000001</v>
      </c>
      <c r="Y2089" s="31">
        <f>IFERROR(LISTAS[[#This Row],[COSTO]]/X2089-1,"")</f>
        <v>-4.7618836343544468E-2</v>
      </c>
    </row>
    <row r="2090" spans="1:25" x14ac:dyDescent="0.2">
      <c r="A2090" s="6" t="s">
        <v>3349</v>
      </c>
      <c r="B2090" t="s">
        <v>3344</v>
      </c>
      <c r="C2090" t="s">
        <v>3226</v>
      </c>
      <c r="D2090" t="s">
        <v>3226</v>
      </c>
      <c r="E2090" s="2">
        <v>1529.01</v>
      </c>
      <c r="F2090" s="6" t="str">
        <f>+_xlfn.XLOOKUP(LISTAS[[#This Row],[ID]],_01_CODIGOS_Y_COSTOS_xlsm[Producto y N°],_01_CODIGOS_Y_COSTOS_xlsm[FABRICA],"",0,1)</f>
        <v>BAIGORRIA</v>
      </c>
      <c r="G2090" s="13">
        <f>LISTAS[[#This Row],[Precio]]*(1-0.46)*(1-IF($C$3520="",0,$C$3520))</f>
        <v>619.24905000000012</v>
      </c>
      <c r="H2090" s="1">
        <f>+_xlfn.XLOOKUP(LISTAS[[#This Row],[ID]],_01_CODIGOS_Y_COSTOS_xlsm[Producto y N°],_01_CODIGOS_Y_COSTOS_xlsm[COSTO],0,0,1)</f>
        <v>345.54259999999999</v>
      </c>
      <c r="I2090" s="115">
        <f>+IFERROR(LISTAS[[#This Row],[VENTA NETA]]/LISTAS[[#This Row],[COSTO]]-1,0)</f>
        <v>0.7921062410249855</v>
      </c>
      <c r="J2090" s="33" t="str">
        <f>IFERROR(VLOOKUP(LISTAS[[#This Row],[ID]],_01_CODIGOS_Y_COSTOS_xlsm[[Producto y N°]:[CODIGO]],2,0),"")</f>
        <v>B-01-024</v>
      </c>
      <c r="M2090" s="22">
        <v>0</v>
      </c>
      <c r="N2090" s="23">
        <f>+LISTAS[[#This Row],[Precio]]+(LISTAS[[#This Row],[Precio]]*M2090)</f>
        <v>1529.01</v>
      </c>
      <c r="O2090" s="24">
        <f t="shared" si="48"/>
        <v>619.24905000000012</v>
      </c>
      <c r="Q2090" s="21">
        <f>IFERROR(O2090/LISTAS[[#This Row],[COSTO]]-1,"")</f>
        <v>0.7921062410249855</v>
      </c>
      <c r="R2090" t="str">
        <f>+LISTAS[[#This Row],[ID]]</f>
        <v>ESPARRAGOS DE ACERO6 x 50</v>
      </c>
      <c r="T2090" s="29"/>
      <c r="U2090" s="25">
        <f>LISTAS[[#This Row],[COSTO]]+(LISTAS[[#This Row],[COSTO]]*T2090)</f>
        <v>345.54259999999999</v>
      </c>
      <c r="V2090" s="30">
        <f>IF(T2090="",0,U2090/LISTAS[[#This Row],[VENTA NETA]]-1)</f>
        <v>0</v>
      </c>
      <c r="X2090" s="25">
        <v>382.10509999999999</v>
      </c>
      <c r="Y2090" s="31">
        <f>IFERROR(LISTAS[[#This Row],[COSTO]]/X2090-1,"")</f>
        <v>-9.5687024329170201E-2</v>
      </c>
    </row>
    <row r="2091" spans="1:25" x14ac:dyDescent="0.2">
      <c r="A2091" s="6" t="s">
        <v>3350</v>
      </c>
      <c r="B2091" t="s">
        <v>3344</v>
      </c>
      <c r="C2091" t="s">
        <v>3229</v>
      </c>
      <c r="D2091" t="s">
        <v>3229</v>
      </c>
      <c r="E2091" s="2">
        <v>2016.8</v>
      </c>
      <c r="F2091" s="6" t="str">
        <f>+_xlfn.XLOOKUP(LISTAS[[#This Row],[ID]],_01_CODIGOS_Y_COSTOS_xlsm[Producto y N°],_01_CODIGOS_Y_COSTOS_xlsm[FABRICA],"",0,1)</f>
        <v>BAIGORRIA</v>
      </c>
      <c r="G2091" s="13">
        <f>LISTAS[[#This Row],[Precio]]*(1-0.46)*(1-IF($C$3520="",0,$C$3520))</f>
        <v>816.80400000000009</v>
      </c>
      <c r="H2091" s="1">
        <f>+_xlfn.XLOOKUP(LISTAS[[#This Row],[ID]],_01_CODIGOS_Y_COSTOS_xlsm[Producto y N°],_01_CODIGOS_Y_COSTOS_xlsm[COSTO],0,0,1)</f>
        <v>424.65789999999998</v>
      </c>
      <c r="I2091" s="115">
        <f>+IFERROR(LISTAS[[#This Row],[VENTA NETA]]/LISTAS[[#This Row],[COSTO]]-1,0)</f>
        <v>0.92344002077907916</v>
      </c>
      <c r="J2091" s="33" t="str">
        <f>IFERROR(VLOOKUP(LISTAS[[#This Row],[ID]],_01_CODIGOS_Y_COSTOS_xlsm[[Producto y N°]:[CODIGO]],2,0),"")</f>
        <v>B-01-028</v>
      </c>
      <c r="M2091" s="22">
        <v>0</v>
      </c>
      <c r="N2091" s="23">
        <f>+LISTAS[[#This Row],[Precio]]+(LISTAS[[#This Row],[Precio]]*M2091)</f>
        <v>2016.8</v>
      </c>
      <c r="O2091" s="24">
        <f t="shared" si="48"/>
        <v>816.80400000000009</v>
      </c>
      <c r="Q2091" s="21">
        <f>IFERROR(O2091/LISTAS[[#This Row],[COSTO]]-1,"")</f>
        <v>0.92344002077907916</v>
      </c>
      <c r="R2091" t="str">
        <f>+LISTAS[[#This Row],[ID]]</f>
        <v>ESPARRAGOS DE ACERO6 x 60</v>
      </c>
      <c r="T2091" s="29"/>
      <c r="U2091" s="25">
        <f>LISTAS[[#This Row],[COSTO]]+(LISTAS[[#This Row],[COSTO]]*T2091)</f>
        <v>424.65789999999998</v>
      </c>
      <c r="V2091" s="30">
        <f>IF(T2091="",0,U2091/LISTAS[[#This Row],[VENTA NETA]]-1)</f>
        <v>0</v>
      </c>
      <c r="X2091" s="25">
        <v>417.322</v>
      </c>
      <c r="Y2091" s="31">
        <f>IFERROR(LISTAS[[#This Row],[COSTO]]/X2091-1,"")</f>
        <v>1.7578512515515454E-2</v>
      </c>
    </row>
    <row r="2092" spans="1:25" x14ac:dyDescent="0.2">
      <c r="A2092" s="6" t="s">
        <v>3351</v>
      </c>
      <c r="B2092" t="s">
        <v>3344</v>
      </c>
      <c r="C2092" t="s">
        <v>3232</v>
      </c>
      <c r="D2092" t="s">
        <v>3232</v>
      </c>
      <c r="E2092" s="2">
        <v>2348.81</v>
      </c>
      <c r="F2092" s="6" t="str">
        <f>+_xlfn.XLOOKUP(LISTAS[[#This Row],[ID]],_01_CODIGOS_Y_COSTOS_xlsm[Producto y N°],_01_CODIGOS_Y_COSTOS_xlsm[FABRICA],"",0,1)</f>
        <v>BAIGORRIA</v>
      </c>
      <c r="G2092" s="13">
        <f>LISTAS[[#This Row],[Precio]]*(1-0.46)*(1-IF($C$3520="",0,$C$3520))</f>
        <v>951.26805000000013</v>
      </c>
      <c r="H2092" s="1">
        <f>+_xlfn.XLOOKUP(LISTAS[[#This Row],[ID]],_01_CODIGOS_Y_COSTOS_xlsm[Producto y N°],_01_CODIGOS_Y_COSTOS_xlsm[COSTO],0,0,1)</f>
        <v>494.46460000000002</v>
      </c>
      <c r="I2092" s="115">
        <f>+IFERROR(LISTAS[[#This Row],[VENTA NETA]]/LISTAS[[#This Row],[COSTO]]-1,0)</f>
        <v>0.92383448683687375</v>
      </c>
      <c r="J2092" s="33" t="str">
        <f>IFERROR(VLOOKUP(LISTAS[[#This Row],[ID]],_01_CODIGOS_Y_COSTOS_xlsm[[Producto y N°]:[CODIGO]],2,0),"")</f>
        <v>B-01-032</v>
      </c>
      <c r="M2092" s="22">
        <v>0</v>
      </c>
      <c r="N2092" s="23">
        <f>+LISTAS[[#This Row],[Precio]]+(LISTAS[[#This Row],[Precio]]*M2092)</f>
        <v>2348.81</v>
      </c>
      <c r="O2092" s="24">
        <f t="shared" si="48"/>
        <v>951.26805000000013</v>
      </c>
      <c r="Q2092" s="21">
        <f>IFERROR(O2092/LISTAS[[#This Row],[COSTO]]-1,"")</f>
        <v>0.92383448683687375</v>
      </c>
      <c r="R2092" t="str">
        <f>+LISTAS[[#This Row],[ID]]</f>
        <v>ESPARRAGOS DE ACERO6 x 70</v>
      </c>
      <c r="T2092" s="29"/>
      <c r="U2092" s="25">
        <f>LISTAS[[#This Row],[COSTO]]+(LISTAS[[#This Row],[COSTO]]*T2092)</f>
        <v>494.46460000000002</v>
      </c>
      <c r="V2092" s="30">
        <f>IF(T2092="",0,U2092/LISTAS[[#This Row],[VENTA NETA]]-1)</f>
        <v>0</v>
      </c>
      <c r="X2092" s="25">
        <v>201.42599999999999</v>
      </c>
      <c r="Y2092" s="31">
        <f>IFERROR(LISTAS[[#This Row],[COSTO]]/X2092-1,"")</f>
        <v>1.4548201324555921</v>
      </c>
    </row>
    <row r="2093" spans="1:25" x14ac:dyDescent="0.2">
      <c r="A2093" s="6" t="s">
        <v>3352</v>
      </c>
      <c r="B2093" t="s">
        <v>3344</v>
      </c>
      <c r="C2093" t="s">
        <v>3235</v>
      </c>
      <c r="D2093" t="s">
        <v>3235</v>
      </c>
      <c r="E2093" s="2">
        <v>2651.69</v>
      </c>
      <c r="F2093" s="6" t="str">
        <f>+_xlfn.XLOOKUP(LISTAS[[#This Row],[ID]],_01_CODIGOS_Y_COSTOS_xlsm[Producto y N°],_01_CODIGOS_Y_COSTOS_xlsm[FABRICA],"",0,1)</f>
        <v>BAIGORRIA</v>
      </c>
      <c r="G2093" s="13">
        <f>LISTAS[[#This Row],[Precio]]*(1-0.46)*(1-IF($C$3520="",0,$C$3520))</f>
        <v>1073.9344500000002</v>
      </c>
      <c r="H2093" s="1">
        <f>+_xlfn.XLOOKUP(LISTAS[[#This Row],[ID]],_01_CODIGOS_Y_COSTOS_xlsm[Producto y N°],_01_CODIGOS_Y_COSTOS_xlsm[COSTO],0,0,1)</f>
        <v>558.45420000000001</v>
      </c>
      <c r="I2093" s="115">
        <f>+IFERROR(LISTAS[[#This Row],[VENTA NETA]]/LISTAS[[#This Row],[COSTO]]-1,0)</f>
        <v>0.92304838964412861</v>
      </c>
      <c r="J2093" s="33" t="str">
        <f>IFERROR(VLOOKUP(LISTAS[[#This Row],[ID]],_01_CODIGOS_Y_COSTOS_xlsm[[Producto y N°]:[CODIGO]],2,0),"")</f>
        <v>B-01-034</v>
      </c>
      <c r="M2093" s="22">
        <v>0</v>
      </c>
      <c r="N2093" s="23">
        <f>+LISTAS[[#This Row],[Precio]]+(LISTAS[[#This Row],[Precio]]*M2093)</f>
        <v>2651.69</v>
      </c>
      <c r="O2093" s="24">
        <f t="shared" si="48"/>
        <v>1073.9344500000002</v>
      </c>
      <c r="Q2093" s="21">
        <f>IFERROR(O2093/LISTAS[[#This Row],[COSTO]]-1,"")</f>
        <v>0.92304838964412861</v>
      </c>
      <c r="R2093" t="str">
        <f>+LISTAS[[#This Row],[ID]]</f>
        <v>ESPARRAGOS DE ACERO6 x 80</v>
      </c>
      <c r="T2093" s="29"/>
      <c r="U2093" s="25">
        <f>LISTAS[[#This Row],[COSTO]]+(LISTAS[[#This Row],[COSTO]]*T2093)</f>
        <v>558.45420000000001</v>
      </c>
      <c r="V2093" s="30">
        <f>IF(T2093="",0,U2093/LISTAS[[#This Row],[VENTA NETA]]-1)</f>
        <v>0</v>
      </c>
      <c r="X2093" s="25">
        <v>201.42599999999999</v>
      </c>
      <c r="Y2093" s="31">
        <f>IFERROR(LISTAS[[#This Row],[COSTO]]/X2093-1,"")</f>
        <v>1.7725030532304671</v>
      </c>
    </row>
    <row r="2094" spans="1:25" x14ac:dyDescent="0.2">
      <c r="A2094" s="6" t="s">
        <v>3353</v>
      </c>
      <c r="B2094" t="s">
        <v>3344</v>
      </c>
      <c r="C2094" t="s">
        <v>3354</v>
      </c>
      <c r="D2094" t="s">
        <v>3354</v>
      </c>
      <c r="E2094" s="2">
        <v>2996.83</v>
      </c>
      <c r="F2094" s="6" t="str">
        <f>+_xlfn.XLOOKUP(LISTAS[[#This Row],[ID]],_01_CODIGOS_Y_COSTOS_xlsm[Producto y N°],_01_CODIGOS_Y_COSTOS_xlsm[FABRICA],"",0,1)</f>
        <v>BAIGORRIA</v>
      </c>
      <c r="G2094" s="13">
        <f>LISTAS[[#This Row],[Precio]]*(1-0.46)*(1-IF($C$3520="",0,$C$3520))</f>
        <v>1213.71615</v>
      </c>
      <c r="H2094" s="1">
        <f>+_xlfn.XLOOKUP(LISTAS[[#This Row],[ID]],_01_CODIGOS_Y_COSTOS_xlsm[Producto y N°],_01_CODIGOS_Y_COSTOS_xlsm[COSTO],0,0,1)</f>
        <v>631.17179999999996</v>
      </c>
      <c r="I2094" s="115">
        <f>+IFERROR(LISTAS[[#This Row],[VENTA NETA]]/LISTAS[[#This Row],[COSTO]]-1,0)</f>
        <v>0.92295687164730755</v>
      </c>
      <c r="J2094" s="33" t="str">
        <f>IFERROR(VLOOKUP(LISTAS[[#This Row],[ID]],_01_CODIGOS_Y_COSTOS_xlsm[[Producto y N°]:[CODIGO]],2,0),"")</f>
        <v>B-01-036</v>
      </c>
      <c r="M2094" s="22">
        <v>0</v>
      </c>
      <c r="N2094" s="23">
        <f>+LISTAS[[#This Row],[Precio]]+(LISTAS[[#This Row],[Precio]]*M2094)</f>
        <v>2996.83</v>
      </c>
      <c r="O2094" s="24">
        <f t="shared" si="48"/>
        <v>1213.71615</v>
      </c>
      <c r="Q2094" s="21">
        <f>IFERROR(O2094/LISTAS[[#This Row],[COSTO]]-1,"")</f>
        <v>0.92295687164730755</v>
      </c>
      <c r="R2094" t="str">
        <f>+LISTAS[[#This Row],[ID]]</f>
        <v>ESPARRAGOS DE ACERO6 x 90</v>
      </c>
      <c r="T2094" s="29"/>
      <c r="U2094" s="25">
        <f>LISTAS[[#This Row],[COSTO]]+(LISTAS[[#This Row],[COSTO]]*T2094)</f>
        <v>631.17179999999996</v>
      </c>
      <c r="V2094" s="30">
        <f>IF(T2094="",0,U2094/LISTAS[[#This Row],[VENTA NETA]]-1)</f>
        <v>0</v>
      </c>
      <c r="X2094" s="25">
        <v>235.8124</v>
      </c>
      <c r="Y2094" s="31">
        <f>IFERROR(LISTAS[[#This Row],[COSTO]]/X2094-1,"")</f>
        <v>1.6765844374596077</v>
      </c>
    </row>
    <row r="2095" spans="1:25" x14ac:dyDescent="0.2">
      <c r="A2095" s="6" t="s">
        <v>3355</v>
      </c>
      <c r="B2095" t="s">
        <v>3344</v>
      </c>
      <c r="C2095" t="s">
        <v>3356</v>
      </c>
      <c r="D2095" t="s">
        <v>3356</v>
      </c>
      <c r="E2095" s="2">
        <v>3273.49</v>
      </c>
      <c r="F2095" s="6" t="str">
        <f>+_xlfn.XLOOKUP(LISTAS[[#This Row],[ID]],_01_CODIGOS_Y_COSTOS_xlsm[Producto y N°],_01_CODIGOS_Y_COSTOS_xlsm[FABRICA],"",0,1)</f>
        <v>BAIGORRIA</v>
      </c>
      <c r="G2095" s="13">
        <f>LISTAS[[#This Row],[Precio]]*(1-0.46)*(1-IF($C$3520="",0,$C$3520))</f>
        <v>1325.7634499999999</v>
      </c>
      <c r="H2095" s="1">
        <f>+_xlfn.XLOOKUP(LISTAS[[#This Row],[ID]],_01_CODIGOS_Y_COSTOS_xlsm[Producto y N°],_01_CODIGOS_Y_COSTOS_xlsm[COSTO],0,0,1)</f>
        <v>689.34410000000003</v>
      </c>
      <c r="I2095" s="115">
        <f>+IFERROR(LISTAS[[#This Row],[VENTA NETA]]/LISTAS[[#This Row],[COSTO]]-1,0)</f>
        <v>0.92322448251896239</v>
      </c>
      <c r="J2095" s="33" t="str">
        <f>IFERROR(VLOOKUP(LISTAS[[#This Row],[ID]],_01_CODIGOS_Y_COSTOS_xlsm[[Producto y N°]:[CODIGO]],2,0),"")</f>
        <v>B-01-038</v>
      </c>
      <c r="M2095" s="22">
        <v>0</v>
      </c>
      <c r="N2095" s="23">
        <f>+LISTAS[[#This Row],[Precio]]+(LISTAS[[#This Row],[Precio]]*M2095)</f>
        <v>3273.49</v>
      </c>
      <c r="O2095" s="24">
        <f t="shared" si="48"/>
        <v>1325.7634499999999</v>
      </c>
      <c r="Q2095" s="21">
        <f>IFERROR(O2095/LISTAS[[#This Row],[COSTO]]-1,"")</f>
        <v>0.92322448251896239</v>
      </c>
      <c r="R2095" t="str">
        <f>+LISTAS[[#This Row],[ID]]</f>
        <v>ESPARRAGOS DE ACERO6 x 100</v>
      </c>
      <c r="T2095" s="29"/>
      <c r="U2095" s="25">
        <f>LISTAS[[#This Row],[COSTO]]+(LISTAS[[#This Row],[COSTO]]*T2095)</f>
        <v>689.34410000000003</v>
      </c>
      <c r="V2095" s="30">
        <f>IF(T2095="",0,U2095/LISTAS[[#This Row],[VENTA NETA]]-1)</f>
        <v>0</v>
      </c>
      <c r="X2095" s="25">
        <v>285.25720000000001</v>
      </c>
      <c r="Y2095" s="31">
        <f>IFERROR(LISTAS[[#This Row],[COSTO]]/X2095-1,"")</f>
        <v>1.4165703792927924</v>
      </c>
    </row>
    <row r="2096" spans="1:25" x14ac:dyDescent="0.2">
      <c r="A2096" s="6" t="s">
        <v>3357</v>
      </c>
      <c r="B2096" t="s">
        <v>3344</v>
      </c>
      <c r="C2096" t="s">
        <v>3358</v>
      </c>
      <c r="D2096" t="s">
        <v>3358</v>
      </c>
      <c r="E2096" s="2">
        <v>1579.95</v>
      </c>
      <c r="F2096" s="6" t="str">
        <f>+_xlfn.XLOOKUP(LISTAS[[#This Row],[ID]],_01_CODIGOS_Y_COSTOS_xlsm[Producto y N°],_01_CODIGOS_Y_COSTOS_xlsm[FABRICA],"",0,1)</f>
        <v>BAIGORRIA</v>
      </c>
      <c r="G2096" s="13">
        <f>LISTAS[[#This Row],[Precio]]*(1-0.46)*(1-IF($C$3520="",0,$C$3520))</f>
        <v>639.87975000000006</v>
      </c>
      <c r="H2096" s="1">
        <f>+_xlfn.XLOOKUP(LISTAS[[#This Row],[ID]],_01_CODIGOS_Y_COSTOS_xlsm[Producto y N°],_01_CODIGOS_Y_COSTOS_xlsm[COSTO],0,0,1)</f>
        <v>332.721</v>
      </c>
      <c r="I2096" s="115">
        <f>+IFERROR(LISTAS[[#This Row],[VENTA NETA]]/LISTAS[[#This Row],[COSTO]]-1,0)</f>
        <v>0.9231721171792584</v>
      </c>
      <c r="J2096" s="33" t="str">
        <f>IFERROR(VLOOKUP(LISTAS[[#This Row],[ID]],_01_CODIGOS_Y_COSTOS_xlsm[[Producto y N°]:[CODIGO]],2,0),"")</f>
        <v>B-01-048</v>
      </c>
      <c r="M2096" s="22">
        <v>0</v>
      </c>
      <c r="N2096" s="23">
        <f>+LISTAS[[#This Row],[Precio]]+(LISTAS[[#This Row],[Precio]]*M2096)</f>
        <v>1579.95</v>
      </c>
      <c r="O2096" s="24">
        <f t="shared" si="48"/>
        <v>639.87975000000006</v>
      </c>
      <c r="Q2096" s="21">
        <f>IFERROR(O2096/LISTAS[[#This Row],[COSTO]]-1,"")</f>
        <v>0.9231721171792584</v>
      </c>
      <c r="R2096" t="str">
        <f>+LISTAS[[#This Row],[ID]]</f>
        <v>ESPARRAGOS DE ACERO7 x 35</v>
      </c>
      <c r="T2096" s="29"/>
      <c r="U2096" s="25">
        <f>LISTAS[[#This Row],[COSTO]]+(LISTAS[[#This Row],[COSTO]]*T2096)</f>
        <v>332.721</v>
      </c>
      <c r="V2096" s="30">
        <f>IF(T2096="",0,U2096/LISTAS[[#This Row],[VENTA NETA]]-1)</f>
        <v>0</v>
      </c>
      <c r="X2096" s="25">
        <v>327.51749999999998</v>
      </c>
      <c r="Y2096" s="31">
        <f>IFERROR(LISTAS[[#This Row],[COSTO]]/X2096-1,"")</f>
        <v>1.5887700657216897E-2</v>
      </c>
    </row>
    <row r="2097" spans="1:25" x14ac:dyDescent="0.2">
      <c r="A2097" s="6" t="s">
        <v>3359</v>
      </c>
      <c r="B2097" t="s">
        <v>3344</v>
      </c>
      <c r="C2097" t="s">
        <v>3238</v>
      </c>
      <c r="D2097" t="s">
        <v>3238</v>
      </c>
      <c r="E2097" s="2">
        <v>1579.95</v>
      </c>
      <c r="F2097" s="6" t="str">
        <f>+_xlfn.XLOOKUP(LISTAS[[#This Row],[ID]],_01_CODIGOS_Y_COSTOS_xlsm[Producto y N°],_01_CODIGOS_Y_COSTOS_xlsm[FABRICA],"",0,1)</f>
        <v>BAIGORRIA</v>
      </c>
      <c r="G2097" s="13">
        <f>LISTAS[[#This Row],[Precio]]*(1-0.46)*(1-IF($C$3520="",0,$C$3520))</f>
        <v>639.87975000000006</v>
      </c>
      <c r="H2097" s="1">
        <f>+_xlfn.XLOOKUP(LISTAS[[#This Row],[ID]],_01_CODIGOS_Y_COSTOS_xlsm[Producto y N°],_01_CODIGOS_Y_COSTOS_xlsm[COSTO],0,0,1)</f>
        <v>332.721</v>
      </c>
      <c r="I2097" s="115">
        <f>+IFERROR(LISTAS[[#This Row],[VENTA NETA]]/LISTAS[[#This Row],[COSTO]]-1,0)</f>
        <v>0.9231721171792584</v>
      </c>
      <c r="J2097" s="33" t="str">
        <f>IFERROR(VLOOKUP(LISTAS[[#This Row],[ID]],_01_CODIGOS_Y_COSTOS_xlsm[[Producto y N°]:[CODIGO]],2,0),"")</f>
        <v>B-01-050</v>
      </c>
      <c r="M2097" s="22">
        <v>0</v>
      </c>
      <c r="N2097" s="23">
        <f>+LISTAS[[#This Row],[Precio]]+(LISTAS[[#This Row],[Precio]]*M2097)</f>
        <v>1579.95</v>
      </c>
      <c r="O2097" s="24">
        <f t="shared" si="48"/>
        <v>639.87975000000006</v>
      </c>
      <c r="Q2097" s="21">
        <f>IFERROR(O2097/LISTAS[[#This Row],[COSTO]]-1,"")</f>
        <v>0.9231721171792584</v>
      </c>
      <c r="R2097" t="str">
        <f>+LISTAS[[#This Row],[ID]]</f>
        <v>ESPARRAGOS DE ACERO7 x 40</v>
      </c>
      <c r="T2097" s="29"/>
      <c r="U2097" s="25">
        <f>LISTAS[[#This Row],[COSTO]]+(LISTAS[[#This Row],[COSTO]]*T2097)</f>
        <v>332.721</v>
      </c>
      <c r="V2097" s="30">
        <f>IF(T2097="",0,U2097/LISTAS[[#This Row],[VENTA NETA]]-1)</f>
        <v>0</v>
      </c>
      <c r="X2097" s="25">
        <v>380.34289999999999</v>
      </c>
      <c r="Y2097" s="31">
        <f>IFERROR(LISTAS[[#This Row],[COSTO]]/X2097-1,"")</f>
        <v>-0.1252078059035675</v>
      </c>
    </row>
    <row r="2098" spans="1:25" x14ac:dyDescent="0.2">
      <c r="A2098" s="6" t="s">
        <v>3360</v>
      </c>
      <c r="B2098" t="s">
        <v>3344</v>
      </c>
      <c r="C2098" t="s">
        <v>3361</v>
      </c>
      <c r="D2098" t="s">
        <v>3361</v>
      </c>
      <c r="E2098" s="2">
        <v>1849.35</v>
      </c>
      <c r="F2098" s="6" t="str">
        <f>+_xlfn.XLOOKUP(LISTAS[[#This Row],[ID]],_01_CODIGOS_Y_COSTOS_xlsm[Producto y N°],_01_CODIGOS_Y_COSTOS_xlsm[FABRICA],"",0,1)</f>
        <v>BAIGORRIA</v>
      </c>
      <c r="G2098" s="13">
        <f>LISTAS[[#This Row],[Precio]]*(1-0.46)*(1-IF($C$3520="",0,$C$3520))</f>
        <v>748.98675000000003</v>
      </c>
      <c r="H2098" s="1">
        <f>+_xlfn.XLOOKUP(LISTAS[[#This Row],[ID]],_01_CODIGOS_Y_COSTOS_xlsm[Producto y N°],_01_CODIGOS_Y_COSTOS_xlsm[COSTO],0,0,1)</f>
        <v>389.52140000000003</v>
      </c>
      <c r="I2098" s="115">
        <f>+IFERROR(LISTAS[[#This Row],[VENTA NETA]]/LISTAS[[#This Row],[COSTO]]-1,0)</f>
        <v>0.92283851413555196</v>
      </c>
      <c r="J2098" s="33" t="str">
        <f>IFERROR(VLOOKUP(LISTAS[[#This Row],[ID]],_01_CODIGOS_Y_COSTOS_xlsm[[Producto y N°]:[CODIGO]],2,0),"")</f>
        <v>B-01-054</v>
      </c>
      <c r="M2098" s="22">
        <v>0</v>
      </c>
      <c r="N2098" s="23">
        <f>+LISTAS[[#This Row],[Precio]]+(LISTAS[[#This Row],[Precio]]*M2098)</f>
        <v>1849.35</v>
      </c>
      <c r="O2098" s="24">
        <f t="shared" si="48"/>
        <v>748.98675000000003</v>
      </c>
      <c r="Q2098" s="21">
        <f>IFERROR(O2098/LISTAS[[#This Row],[COSTO]]-1,"")</f>
        <v>0.92283851413555196</v>
      </c>
      <c r="R2098" t="str">
        <f>+LISTAS[[#This Row],[ID]]</f>
        <v>ESPARRAGOS DE ACERO7 x 50</v>
      </c>
      <c r="T2098" s="29"/>
      <c r="U2098" s="25">
        <f>LISTAS[[#This Row],[COSTO]]+(LISTAS[[#This Row],[COSTO]]*T2098)</f>
        <v>389.52140000000003</v>
      </c>
      <c r="V2098" s="30">
        <f>IF(T2098="",0,U2098/LISTAS[[#This Row],[VENTA NETA]]-1)</f>
        <v>0</v>
      </c>
      <c r="X2098" s="25">
        <v>205.7542</v>
      </c>
      <c r="Y2098" s="31">
        <f>IFERROR(LISTAS[[#This Row],[COSTO]]/X2098-1,"")</f>
        <v>0.89313948390846964</v>
      </c>
    </row>
    <row r="2099" spans="1:25" x14ac:dyDescent="0.2">
      <c r="A2099" s="6" t="s">
        <v>3362</v>
      </c>
      <c r="B2099" t="s">
        <v>3344</v>
      </c>
      <c r="C2099" t="s">
        <v>3363</v>
      </c>
      <c r="D2099" t="s">
        <v>3363</v>
      </c>
      <c r="E2099" s="2">
        <v>2238.14</v>
      </c>
      <c r="F2099" s="6" t="str">
        <f>+_xlfn.XLOOKUP(LISTAS[[#This Row],[ID]],_01_CODIGOS_Y_COSTOS_xlsm[Producto y N°],_01_CODIGOS_Y_COSTOS_xlsm[FABRICA],"",0,1)</f>
        <v>BAIGORRIA</v>
      </c>
      <c r="G2099" s="13">
        <f>LISTAS[[#This Row],[Precio]]*(1-0.46)*(1-IF($C$3520="",0,$C$3520))</f>
        <v>906.44670000000008</v>
      </c>
      <c r="H2099" s="1">
        <f>+_xlfn.XLOOKUP(LISTAS[[#This Row],[ID]],_01_CODIGOS_Y_COSTOS_xlsm[Producto y N°],_01_CODIGOS_Y_COSTOS_xlsm[COSTO],0,0,1)</f>
        <v>471.19569999999999</v>
      </c>
      <c r="I2099" s="115">
        <f>+IFERROR(LISTAS[[#This Row],[VENTA NETA]]/LISTAS[[#This Row],[COSTO]]-1,0)</f>
        <v>0.92371598467473293</v>
      </c>
      <c r="J2099" s="33" t="str">
        <f>IFERROR(VLOOKUP(LISTAS[[#This Row],[ID]],_01_CODIGOS_Y_COSTOS_xlsm[[Producto y N°]:[CODIGO]],2,0),"")</f>
        <v>B-01-058</v>
      </c>
      <c r="M2099" s="22">
        <v>0</v>
      </c>
      <c r="N2099" s="23">
        <f>+LISTAS[[#This Row],[Precio]]+(LISTAS[[#This Row],[Precio]]*M2099)</f>
        <v>2238.14</v>
      </c>
      <c r="O2099" s="24">
        <f t="shared" si="48"/>
        <v>906.44670000000008</v>
      </c>
      <c r="Q2099" s="21">
        <f>IFERROR(O2099/LISTAS[[#This Row],[COSTO]]-1,"")</f>
        <v>0.92371598467473293</v>
      </c>
      <c r="R2099" t="str">
        <f>+LISTAS[[#This Row],[ID]]</f>
        <v>ESPARRAGOS DE ACERO7 x 60</v>
      </c>
      <c r="T2099" s="29"/>
      <c r="U2099" s="25">
        <f>LISTAS[[#This Row],[COSTO]]+(LISTAS[[#This Row],[COSTO]]*T2099)</f>
        <v>471.19569999999999</v>
      </c>
      <c r="V2099" s="30">
        <f>IF(T2099="",0,U2099/LISTAS[[#This Row],[VENTA NETA]]-1)</f>
        <v>0</v>
      </c>
      <c r="X2099" s="25">
        <v>205.7542</v>
      </c>
      <c r="Y2099" s="31">
        <f>IFERROR(LISTAS[[#This Row],[COSTO]]/X2099-1,"")</f>
        <v>1.290090311643699</v>
      </c>
    </row>
    <row r="2100" spans="1:25" x14ac:dyDescent="0.2">
      <c r="A2100" s="6" t="s">
        <v>3364</v>
      </c>
      <c r="B2100" t="s">
        <v>3344</v>
      </c>
      <c r="C2100" t="s">
        <v>3365</v>
      </c>
      <c r="D2100" t="s">
        <v>3365</v>
      </c>
      <c r="E2100" s="2">
        <v>2568.69</v>
      </c>
      <c r="F2100" s="6" t="str">
        <f>+_xlfn.XLOOKUP(LISTAS[[#This Row],[ID]],_01_CODIGOS_Y_COSTOS_xlsm[Producto y N°],_01_CODIGOS_Y_COSTOS_xlsm[FABRICA],"",0,1)</f>
        <v>BAIGORRIA</v>
      </c>
      <c r="G2100" s="13">
        <f>LISTAS[[#This Row],[Precio]]*(1-0.46)*(1-IF($C$3520="",0,$C$3520))</f>
        <v>1040.3194500000002</v>
      </c>
      <c r="H2100" s="1">
        <f>+_xlfn.XLOOKUP(LISTAS[[#This Row],[ID]],_01_CODIGOS_Y_COSTOS_xlsm[Producto y N°],_01_CODIGOS_Y_COSTOS_xlsm[COSTO],0,0,1)</f>
        <v>541.00250000000005</v>
      </c>
      <c r="I2100" s="115">
        <f>+IFERROR(LISTAS[[#This Row],[VENTA NETA]]/LISTAS[[#This Row],[COSTO]]-1,0)</f>
        <v>0.92294758342151861</v>
      </c>
      <c r="J2100" s="33" t="str">
        <f>IFERROR(VLOOKUP(LISTAS[[#This Row],[ID]],_01_CODIGOS_Y_COSTOS_xlsm[[Producto y N°]:[CODIGO]],2,0),"")</f>
        <v>B-01-062</v>
      </c>
      <c r="M2100" s="22">
        <v>0</v>
      </c>
      <c r="N2100" s="23">
        <f>+LISTAS[[#This Row],[Precio]]+(LISTAS[[#This Row],[Precio]]*M2100)</f>
        <v>2568.69</v>
      </c>
      <c r="O2100" s="24">
        <f t="shared" si="48"/>
        <v>1040.3194500000002</v>
      </c>
      <c r="Q2100" s="21">
        <f>IFERROR(O2100/LISTAS[[#This Row],[COSTO]]-1,"")</f>
        <v>0.92294758342151861</v>
      </c>
      <c r="R2100" t="str">
        <f>+LISTAS[[#This Row],[ID]]</f>
        <v>ESPARRAGOS DE ACERO7 x 70</v>
      </c>
      <c r="T2100" s="29"/>
      <c r="U2100" s="25">
        <f>LISTAS[[#This Row],[COSTO]]+(LISTAS[[#This Row],[COSTO]]*T2100)</f>
        <v>541.00250000000005</v>
      </c>
      <c r="V2100" s="30">
        <f>IF(T2100="",0,U2100/LISTAS[[#This Row],[VENTA NETA]]-1)</f>
        <v>0</v>
      </c>
      <c r="X2100" s="25">
        <v>205.7542</v>
      </c>
      <c r="Y2100" s="31">
        <f>IFERROR(LISTAS[[#This Row],[COSTO]]/X2100-1,"")</f>
        <v>1.6293630944107096</v>
      </c>
    </row>
    <row r="2101" spans="1:25" x14ac:dyDescent="0.2">
      <c r="A2101" s="6" t="s">
        <v>3366</v>
      </c>
      <c r="B2101" t="s">
        <v>3344</v>
      </c>
      <c r="C2101" t="s">
        <v>3367</v>
      </c>
      <c r="D2101" t="s">
        <v>3367</v>
      </c>
      <c r="E2101" s="2">
        <v>2983.7</v>
      </c>
      <c r="F2101" s="6" t="str">
        <f>+_xlfn.XLOOKUP(LISTAS[[#This Row],[ID]],_01_CODIGOS_Y_COSTOS_xlsm[Producto y N°],_01_CODIGOS_Y_COSTOS_xlsm[FABRICA],"",0,1)</f>
        <v>BAIGORRIA</v>
      </c>
      <c r="G2101" s="13">
        <f>LISTAS[[#This Row],[Precio]]*(1-0.46)*(1-IF($C$3520="",0,$C$3520))</f>
        <v>1208.3985</v>
      </c>
      <c r="H2101" s="1">
        <f>+_xlfn.XLOOKUP(LISTAS[[#This Row],[ID]],_01_CODIGOS_Y_COSTOS_xlsm[Producto y N°],_01_CODIGOS_Y_COSTOS_xlsm[COSTO],0,0,1)</f>
        <v>628.26089999999999</v>
      </c>
      <c r="I2101" s="115">
        <f>+IFERROR(LISTAS[[#This Row],[VENTA NETA]]/LISTAS[[#This Row],[COSTO]]-1,0)</f>
        <v>0.92340236357220395</v>
      </c>
      <c r="J2101" s="33" t="str">
        <f>IFERROR(VLOOKUP(LISTAS[[#This Row],[ID]],_01_CODIGOS_Y_COSTOS_xlsm[[Producto y N°]:[CODIGO]],2,0),"")</f>
        <v>B-01-064</v>
      </c>
      <c r="M2101" s="22">
        <v>0</v>
      </c>
      <c r="N2101" s="23">
        <f>+LISTAS[[#This Row],[Precio]]+(LISTAS[[#This Row],[Precio]]*M2101)</f>
        <v>2983.7</v>
      </c>
      <c r="O2101" s="24">
        <f t="shared" si="48"/>
        <v>1208.3985</v>
      </c>
      <c r="Q2101" s="21">
        <f>IFERROR(O2101/LISTAS[[#This Row],[COSTO]]-1,"")</f>
        <v>0.92340236357220395</v>
      </c>
      <c r="R2101" t="str">
        <f>+LISTAS[[#This Row],[ID]]</f>
        <v>ESPARRAGOS DE ACERO7 x 80</v>
      </c>
      <c r="T2101" s="29"/>
      <c r="U2101" s="25">
        <f>LISTAS[[#This Row],[COSTO]]+(LISTAS[[#This Row],[COSTO]]*T2101)</f>
        <v>628.26089999999999</v>
      </c>
      <c r="V2101" s="30">
        <f>IF(T2101="",0,U2101/LISTAS[[#This Row],[VENTA NETA]]-1)</f>
        <v>0</v>
      </c>
      <c r="X2101" s="25">
        <v>230.84530000000001</v>
      </c>
      <c r="Y2101" s="31">
        <f>IFERROR(LISTAS[[#This Row],[COSTO]]/X2101-1,"")</f>
        <v>1.7215667808701323</v>
      </c>
    </row>
    <row r="2102" spans="1:25" x14ac:dyDescent="0.2">
      <c r="A2102" s="6" t="s">
        <v>3368</v>
      </c>
      <c r="B2102" t="s">
        <v>3344</v>
      </c>
      <c r="C2102" t="s">
        <v>2844</v>
      </c>
      <c r="D2102" t="s">
        <v>2844</v>
      </c>
      <c r="E2102" s="2">
        <v>1613.46</v>
      </c>
      <c r="F2102" s="6" t="str">
        <f>+_xlfn.XLOOKUP(LISTAS[[#This Row],[ID]],_01_CODIGOS_Y_COSTOS_xlsm[Producto y N°],_01_CODIGOS_Y_COSTOS_xlsm[FABRICA],"",0,1)</f>
        <v>BAIGORRIA</v>
      </c>
      <c r="G2102" s="13">
        <f>LISTAS[[#This Row],[Precio]]*(1-0.46)*(1-IF($C$3520="",0,$C$3520))</f>
        <v>653.45130000000006</v>
      </c>
      <c r="H2102" s="1">
        <f>+_xlfn.XLOOKUP(LISTAS[[#This Row],[ID]],_01_CODIGOS_Y_COSTOS_xlsm[Producto y N°],_01_CODIGOS_Y_COSTOS_xlsm[COSTO],0,0,1)</f>
        <v>339.87049999999999</v>
      </c>
      <c r="I2102" s="115">
        <f>+IFERROR(LISTAS[[#This Row],[VENTA NETA]]/LISTAS[[#This Row],[COSTO]]-1,0)</f>
        <v>0.92264789088785304</v>
      </c>
      <c r="J2102" s="33" t="str">
        <f>IFERROR(VLOOKUP(LISTAS[[#This Row],[ID]],_01_CODIGOS_Y_COSTOS_xlsm[[Producto y N°]:[CODIGO]],2,0),"")</f>
        <v>B-01-078</v>
      </c>
      <c r="M2102" s="22">
        <v>0</v>
      </c>
      <c r="N2102" s="23">
        <f>+LISTAS[[#This Row],[Precio]]+(LISTAS[[#This Row],[Precio]]*M2102)</f>
        <v>1613.46</v>
      </c>
      <c r="O2102" s="24">
        <f t="shared" si="48"/>
        <v>653.45130000000006</v>
      </c>
      <c r="Q2102" s="21">
        <f>IFERROR(O2102/LISTAS[[#This Row],[COSTO]]-1,"")</f>
        <v>0.92264789088785304</v>
      </c>
      <c r="R2102" t="str">
        <f>+LISTAS[[#This Row],[ID]]</f>
        <v>ESPARRAGOS DE ACERO8 x 30</v>
      </c>
      <c r="T2102" s="29"/>
      <c r="U2102" s="25">
        <f>LISTAS[[#This Row],[COSTO]]+(LISTAS[[#This Row],[COSTO]]*T2102)</f>
        <v>339.87049999999999</v>
      </c>
      <c r="V2102" s="30">
        <f>IF(T2102="",0,U2102/LISTAS[[#This Row],[VENTA NETA]]-1)</f>
        <v>0</v>
      </c>
      <c r="X2102" s="25">
        <v>240.88329999999999</v>
      </c>
      <c r="Y2102" s="31">
        <f>IFERROR(LISTAS[[#This Row],[COSTO]]/X2102-1,"")</f>
        <v>0.41093425737691236</v>
      </c>
    </row>
    <row r="2103" spans="1:25" x14ac:dyDescent="0.2">
      <c r="A2103" s="6" t="s">
        <v>3369</v>
      </c>
      <c r="B2103" t="s">
        <v>3344</v>
      </c>
      <c r="C2103" t="s">
        <v>3272</v>
      </c>
      <c r="D2103" t="s">
        <v>3272</v>
      </c>
      <c r="E2103" s="2">
        <v>1613.46</v>
      </c>
      <c r="F2103" s="6" t="str">
        <f>+_xlfn.XLOOKUP(LISTAS[[#This Row],[ID]],_01_CODIGOS_Y_COSTOS_xlsm[Producto y N°],_01_CODIGOS_Y_COSTOS_xlsm[FABRICA],"",0,1)</f>
        <v>BAIGORRIA</v>
      </c>
      <c r="G2103" s="13">
        <f>LISTAS[[#This Row],[Precio]]*(1-0.46)*(1-IF($C$3520="",0,$C$3520))</f>
        <v>653.45130000000006</v>
      </c>
      <c r="H2103" s="1">
        <f>+_xlfn.XLOOKUP(LISTAS[[#This Row],[ID]],_01_CODIGOS_Y_COSTOS_xlsm[Producto y N°],_01_CODIGOS_Y_COSTOS_xlsm[COSTO],0,0,1)</f>
        <v>339.87049999999999</v>
      </c>
      <c r="I2103" s="115">
        <f>+IFERROR(LISTAS[[#This Row],[VENTA NETA]]/LISTAS[[#This Row],[COSTO]]-1,0)</f>
        <v>0.92264789088785304</v>
      </c>
      <c r="J2103" s="33" t="str">
        <f>IFERROR(VLOOKUP(LISTAS[[#This Row],[ID]],_01_CODIGOS_Y_COSTOS_xlsm[[Producto y N°]:[CODIGO]],2,0),"")</f>
        <v>B-01-080</v>
      </c>
      <c r="M2103" s="22">
        <v>0</v>
      </c>
      <c r="N2103" s="23">
        <f>+LISTAS[[#This Row],[Precio]]+(LISTAS[[#This Row],[Precio]]*M2103)</f>
        <v>1613.46</v>
      </c>
      <c r="O2103" s="24">
        <f t="shared" si="48"/>
        <v>653.45130000000006</v>
      </c>
      <c r="Q2103" s="21">
        <f>IFERROR(O2103/LISTAS[[#This Row],[COSTO]]-1,"")</f>
        <v>0.92264789088785304</v>
      </c>
      <c r="R2103" t="str">
        <f>+LISTAS[[#This Row],[ID]]</f>
        <v>ESPARRAGOS DE ACERO8 x 35</v>
      </c>
      <c r="T2103" s="29"/>
      <c r="U2103" s="25">
        <f>LISTAS[[#This Row],[COSTO]]+(LISTAS[[#This Row],[COSTO]]*T2103)</f>
        <v>339.87049999999999</v>
      </c>
      <c r="V2103" s="30">
        <f>IF(T2103="",0,U2103/LISTAS[[#This Row],[VENTA NETA]]-1)</f>
        <v>0</v>
      </c>
      <c r="X2103" s="25">
        <v>285.25720000000001</v>
      </c>
      <c r="Y2103" s="31">
        <f>IFERROR(LISTAS[[#This Row],[COSTO]]/X2103-1,"")</f>
        <v>0.19145283624742859</v>
      </c>
    </row>
    <row r="2104" spans="1:25" x14ac:dyDescent="0.2">
      <c r="A2104" s="6" t="s">
        <v>3370</v>
      </c>
      <c r="B2104" t="s">
        <v>3344</v>
      </c>
      <c r="C2104" t="s">
        <v>3241</v>
      </c>
      <c r="D2104" t="s">
        <v>3241</v>
      </c>
      <c r="E2104" s="2">
        <v>1510.54</v>
      </c>
      <c r="F2104" s="6" t="str">
        <f>+_xlfn.XLOOKUP(LISTAS[[#This Row],[ID]],_01_CODIGOS_Y_COSTOS_xlsm[Producto y N°],_01_CODIGOS_Y_COSTOS_xlsm[FABRICA],"",0,1)</f>
        <v>BAIGORRIA</v>
      </c>
      <c r="G2104" s="13">
        <f>LISTAS[[#This Row],[Precio]]*(1-0.46)*(1-IF($C$3520="",0,$C$3520))</f>
        <v>611.76869999999997</v>
      </c>
      <c r="H2104" s="1">
        <f>+_xlfn.XLOOKUP(LISTAS[[#This Row],[ID]],_01_CODIGOS_Y_COSTOS_xlsm[Producto y N°],_01_CODIGOS_Y_COSTOS_xlsm[COSTO],0,0,1)</f>
        <v>339.87049999999999</v>
      </c>
      <c r="I2104" s="115">
        <f>+IFERROR(LISTAS[[#This Row],[VENTA NETA]]/LISTAS[[#This Row],[COSTO]]-1,0)</f>
        <v>0.80000529613485138</v>
      </c>
      <c r="J2104" s="33" t="str">
        <f>IFERROR(VLOOKUP(LISTAS[[#This Row],[ID]],_01_CODIGOS_Y_COSTOS_xlsm[[Producto y N°]:[CODIGO]],2,0),"")</f>
        <v>B-01-082</v>
      </c>
      <c r="M2104" s="22">
        <v>0.14486551125932645</v>
      </c>
      <c r="N2104" s="23">
        <f>+LISTAS[[#This Row],[Precio]]+(LISTAS[[#This Row],[Precio]]*M2104)</f>
        <v>1729.3651493776629</v>
      </c>
      <c r="O2104" s="24">
        <f t="shared" si="48"/>
        <v>700.39288549795356</v>
      </c>
      <c r="Q2104" s="21">
        <f>IFERROR(O2104/LISTAS[[#This Row],[COSTO]]-1,"")</f>
        <v>1.060763983628922</v>
      </c>
      <c r="R2104" t="str">
        <f>+LISTAS[[#This Row],[ID]]</f>
        <v>ESPARRAGOS DE ACERO8 x 40</v>
      </c>
      <c r="T2104" s="29"/>
      <c r="U2104" s="25">
        <f>LISTAS[[#This Row],[COSTO]]+(LISTAS[[#This Row],[COSTO]]*T2104)</f>
        <v>339.87049999999999</v>
      </c>
      <c r="V2104" s="30">
        <f>IF(T2104="",0,U2104/LISTAS[[#This Row],[VENTA NETA]]-1)</f>
        <v>0</v>
      </c>
      <c r="X2104" s="25">
        <v>327.51749999999998</v>
      </c>
      <c r="Y2104" s="31">
        <f>IFERROR(LISTAS[[#This Row],[COSTO]]/X2104-1,"")</f>
        <v>3.7717068553588806E-2</v>
      </c>
    </row>
    <row r="2105" spans="1:25" x14ac:dyDescent="0.2">
      <c r="A2105" s="6" t="s">
        <v>3371</v>
      </c>
      <c r="B2105" t="s">
        <v>3344</v>
      </c>
      <c r="C2105" t="s">
        <v>3273</v>
      </c>
      <c r="D2105" t="s">
        <v>3273</v>
      </c>
      <c r="E2105" s="2">
        <v>1694.74</v>
      </c>
      <c r="F2105" s="6" t="str">
        <f>+_xlfn.XLOOKUP(LISTAS[[#This Row],[ID]],_01_CODIGOS_Y_COSTOS_xlsm[Producto y N°],_01_CODIGOS_Y_COSTOS_xlsm[FABRICA],"",0,1)</f>
        <v>BAIGORRIA</v>
      </c>
      <c r="G2105" s="13">
        <f>LISTAS[[#This Row],[Precio]]*(1-0.46)*(1-IF($C$3520="",0,$C$3520))</f>
        <v>686.36970000000008</v>
      </c>
      <c r="H2105" s="1">
        <f>+_xlfn.XLOOKUP(LISTAS[[#This Row],[ID]],_01_CODIGOS_Y_COSTOS_xlsm[Producto y N°],_01_CODIGOS_Y_COSTOS_xlsm[COSTO],0,0,1)</f>
        <v>381.31659999999999</v>
      </c>
      <c r="I2105" s="115">
        <f>+IFERROR(LISTAS[[#This Row],[VENTA NETA]]/LISTAS[[#This Row],[COSTO]]-1,0)</f>
        <v>0.79999952795131413</v>
      </c>
      <c r="J2105" s="33" t="str">
        <f>IFERROR(VLOOKUP(LISTAS[[#This Row],[ID]],_01_CODIGOS_Y_COSTOS_xlsm[[Producto y N°]:[CODIGO]],2,0),"")</f>
        <v>B-01-084</v>
      </c>
      <c r="M2105" s="22">
        <v>0.14486282810541384</v>
      </c>
      <c r="N2105" s="23">
        <f>+LISTAS[[#This Row],[Precio]]+(LISTAS[[#This Row],[Precio]]*M2105)</f>
        <v>1940.244829303369</v>
      </c>
      <c r="O2105" s="24">
        <f t="shared" si="48"/>
        <v>785.79915586786456</v>
      </c>
      <c r="Q2105" s="21">
        <f>IFERROR(O2105/LISTAS[[#This Row],[COSTO]]-1,"")</f>
        <v>1.0607525501587514</v>
      </c>
      <c r="R2105" t="str">
        <f>+LISTAS[[#This Row],[ID]]</f>
        <v>ESPARRAGOS DE ACERO8 x 45</v>
      </c>
      <c r="T2105" s="29"/>
      <c r="U2105" s="25">
        <f>LISTAS[[#This Row],[COSTO]]+(LISTAS[[#This Row],[COSTO]]*T2105)</f>
        <v>381.31659999999999</v>
      </c>
      <c r="V2105" s="30">
        <f>IF(T2105="",0,U2105/LISTAS[[#This Row],[VENTA NETA]]-1)</f>
        <v>0</v>
      </c>
      <c r="X2105" s="25">
        <v>406.7543</v>
      </c>
      <c r="Y2105" s="31">
        <f>IFERROR(LISTAS[[#This Row],[COSTO]]/X2105-1,"")</f>
        <v>-6.253824483232262E-2</v>
      </c>
    </row>
    <row r="2106" spans="1:25" x14ac:dyDescent="0.2">
      <c r="A2106" s="6" t="s">
        <v>3372</v>
      </c>
      <c r="B2106" t="s">
        <v>3344</v>
      </c>
      <c r="C2106" t="s">
        <v>3244</v>
      </c>
      <c r="D2106" t="s">
        <v>3244</v>
      </c>
      <c r="E2106" s="2">
        <v>1768.43</v>
      </c>
      <c r="F2106" s="6" t="str">
        <f>+_xlfn.XLOOKUP(LISTAS[[#This Row],[ID]],_01_CODIGOS_Y_COSTOS_xlsm[Producto y N°],_01_CODIGOS_Y_COSTOS_xlsm[FABRICA],"",0,1)</f>
        <v>BAIGORRIA</v>
      </c>
      <c r="G2106" s="13">
        <f>LISTAS[[#This Row],[Precio]]*(1-0.46)*(1-IF($C$3520="",0,$C$3520))</f>
        <v>716.21415000000002</v>
      </c>
      <c r="H2106" s="1">
        <f>+_xlfn.XLOOKUP(LISTAS[[#This Row],[ID]],_01_CODIGOS_Y_COSTOS_xlsm[Producto y N°],_01_CODIGOS_Y_COSTOS_xlsm[COSTO],0,0,1)</f>
        <v>397.89769999999999</v>
      </c>
      <c r="I2106" s="115">
        <f>+IFERROR(LISTAS[[#This Row],[VENTA NETA]]/LISTAS[[#This Row],[COSTO]]-1,0)</f>
        <v>0.79999570241295692</v>
      </c>
      <c r="J2106" s="33" t="str">
        <f>IFERROR(VLOOKUP(LISTAS[[#This Row],[ID]],_01_CODIGOS_Y_COSTOS_xlsm[[Producto y N°]:[CODIGO]],2,0),"")</f>
        <v>B-01-086</v>
      </c>
      <c r="M2106" s="22">
        <v>0.14486956496719139</v>
      </c>
      <c r="N2106" s="23">
        <f>+LISTAS[[#This Row],[Precio]]+(LISTAS[[#This Row],[Precio]]*M2106)</f>
        <v>2024.6216847749304</v>
      </c>
      <c r="O2106" s="24">
        <f t="shared" si="48"/>
        <v>819.97178233384682</v>
      </c>
      <c r="Q2106" s="21">
        <f>IFERROR(O2106/LISTAS[[#This Row],[COSTO]]-1,"")</f>
        <v>1.0607602967643364</v>
      </c>
      <c r="R2106" t="str">
        <f>+LISTAS[[#This Row],[ID]]</f>
        <v>ESPARRAGOS DE ACERO8 x 50</v>
      </c>
      <c r="T2106" s="29"/>
      <c r="U2106" s="25">
        <f>LISTAS[[#This Row],[COSTO]]+(LISTAS[[#This Row],[COSTO]]*T2106)</f>
        <v>397.89769999999999</v>
      </c>
      <c r="V2106" s="30">
        <f>IF(T2106="",0,U2106/LISTAS[[#This Row],[VENTA NETA]]-1)</f>
        <v>0</v>
      </c>
      <c r="X2106" s="25">
        <v>463.10140000000001</v>
      </c>
      <c r="Y2106" s="31">
        <f>IFERROR(LISTAS[[#This Row],[COSTO]]/X2106-1,"")</f>
        <v>-0.14079789005172527</v>
      </c>
    </row>
    <row r="2107" spans="1:25" x14ac:dyDescent="0.2">
      <c r="A2107" s="6" t="s">
        <v>3373</v>
      </c>
      <c r="B2107" t="s">
        <v>3344</v>
      </c>
      <c r="C2107" t="s">
        <v>3247</v>
      </c>
      <c r="D2107" t="s">
        <v>3247</v>
      </c>
      <c r="E2107" s="2">
        <v>2238.14</v>
      </c>
      <c r="F2107" s="6" t="str">
        <f>+_xlfn.XLOOKUP(LISTAS[[#This Row],[ID]],_01_CODIGOS_Y_COSTOS_xlsm[Producto y N°],_01_CODIGOS_Y_COSTOS_xlsm[FABRICA],"",0,1)</f>
        <v>BAIGORRIA</v>
      </c>
      <c r="G2107" s="13">
        <f>LISTAS[[#This Row],[Precio]]*(1-0.46)*(1-IF($C$3520="",0,$C$3520))</f>
        <v>906.44670000000008</v>
      </c>
      <c r="H2107" s="1">
        <f>+_xlfn.XLOOKUP(LISTAS[[#This Row],[ID]],_01_CODIGOS_Y_COSTOS_xlsm[Producto y N°],_01_CODIGOS_Y_COSTOS_xlsm[COSTO],0,0,1)</f>
        <v>471.19569999999999</v>
      </c>
      <c r="I2107" s="115">
        <f>+IFERROR(LISTAS[[#This Row],[VENTA NETA]]/LISTAS[[#This Row],[COSTO]]-1,0)</f>
        <v>0.92371598467473293</v>
      </c>
      <c r="J2107" s="33" t="str">
        <f>IFERROR(VLOOKUP(LISTAS[[#This Row],[ID]],_01_CODIGOS_Y_COSTOS_xlsm[[Producto y N°]:[CODIGO]],2,0),"")</f>
        <v>B-01-090</v>
      </c>
      <c r="M2107" s="22">
        <v>0</v>
      </c>
      <c r="N2107" s="23">
        <f>+LISTAS[[#This Row],[Precio]]+(LISTAS[[#This Row],[Precio]]*M2107)</f>
        <v>2238.14</v>
      </c>
      <c r="O2107" s="24">
        <f t="shared" si="48"/>
        <v>906.44670000000008</v>
      </c>
      <c r="Q2107" s="21">
        <f>IFERROR(O2107/LISTAS[[#This Row],[COSTO]]-1,"")</f>
        <v>0.92371598467473293</v>
      </c>
      <c r="R2107" t="str">
        <f>+LISTAS[[#This Row],[ID]]</f>
        <v>ESPARRAGOS DE ACERO8 x 60</v>
      </c>
      <c r="T2107" s="29"/>
      <c r="U2107" s="25">
        <f>LISTAS[[#This Row],[COSTO]]+(LISTAS[[#This Row],[COSTO]]*T2107)</f>
        <v>471.19569999999999</v>
      </c>
      <c r="V2107" s="30">
        <f>IF(T2107="",0,U2107/LISTAS[[#This Row],[VENTA NETA]]-1)</f>
        <v>0</v>
      </c>
      <c r="X2107" s="25">
        <v>496.55880000000002</v>
      </c>
      <c r="Y2107" s="31">
        <f>IFERROR(LISTAS[[#This Row],[COSTO]]/X2107-1,"")</f>
        <v>-5.1077737420019642E-2</v>
      </c>
    </row>
    <row r="2108" spans="1:25" x14ac:dyDescent="0.2">
      <c r="A2108" s="6" t="s">
        <v>3374</v>
      </c>
      <c r="B2108" t="s">
        <v>3344</v>
      </c>
      <c r="C2108" t="s">
        <v>3250</v>
      </c>
      <c r="D2108" t="s">
        <v>3250</v>
      </c>
      <c r="E2108" s="2">
        <v>2568.69</v>
      </c>
      <c r="F2108" s="6" t="str">
        <f>+_xlfn.XLOOKUP(LISTAS[[#This Row],[ID]],_01_CODIGOS_Y_COSTOS_xlsm[Producto y N°],_01_CODIGOS_Y_COSTOS_xlsm[FABRICA],"",0,1)</f>
        <v>BAIGORRIA</v>
      </c>
      <c r="G2108" s="13">
        <f>LISTAS[[#This Row],[Precio]]*(1-0.46)*(1-IF($C$3520="",0,$C$3520))</f>
        <v>1040.3194500000002</v>
      </c>
      <c r="H2108" s="1">
        <f>+_xlfn.XLOOKUP(LISTAS[[#This Row],[ID]],_01_CODIGOS_Y_COSTOS_xlsm[Producto y N°],_01_CODIGOS_Y_COSTOS_xlsm[COSTO],0,0,1)</f>
        <v>541.00250000000005</v>
      </c>
      <c r="I2108" s="115">
        <f>+IFERROR(LISTAS[[#This Row],[VENTA NETA]]/LISTAS[[#This Row],[COSTO]]-1,0)</f>
        <v>0.92294758342151861</v>
      </c>
      <c r="J2108" s="33" t="str">
        <f>IFERROR(VLOOKUP(LISTAS[[#This Row],[ID]],_01_CODIGOS_Y_COSTOS_xlsm[[Producto y N°]:[CODIGO]],2,0),"")</f>
        <v>B-01-094</v>
      </c>
      <c r="M2108" s="22">
        <v>0</v>
      </c>
      <c r="N2108" s="23">
        <f>+LISTAS[[#This Row],[Precio]]+(LISTAS[[#This Row],[Precio]]*M2108)</f>
        <v>2568.69</v>
      </c>
      <c r="O2108" s="24">
        <f t="shared" si="48"/>
        <v>1040.3194500000002</v>
      </c>
      <c r="Q2108" s="21">
        <f>IFERROR(O2108/LISTAS[[#This Row],[COSTO]]-1,"")</f>
        <v>0.92294758342151861</v>
      </c>
      <c r="R2108" t="str">
        <f>+LISTAS[[#This Row],[ID]]</f>
        <v>ESPARRAGOS DE ACERO8 x 70</v>
      </c>
      <c r="T2108" s="29"/>
      <c r="U2108" s="25">
        <f>LISTAS[[#This Row],[COSTO]]+(LISTAS[[#This Row],[COSTO]]*T2108)</f>
        <v>541.00250000000005</v>
      </c>
      <c r="V2108" s="30">
        <f>IF(T2108="",0,U2108/LISTAS[[#This Row],[VENTA NETA]]-1)</f>
        <v>0</v>
      </c>
      <c r="X2108" s="25">
        <v>294.06009999999998</v>
      </c>
      <c r="Y2108" s="31">
        <f>IFERROR(LISTAS[[#This Row],[COSTO]]/X2108-1,"")</f>
        <v>0.83976846909866421</v>
      </c>
    </row>
    <row r="2109" spans="1:25" x14ac:dyDescent="0.2">
      <c r="A2109" s="6" t="s">
        <v>3375</v>
      </c>
      <c r="B2109" t="s">
        <v>3344</v>
      </c>
      <c r="C2109" t="s">
        <v>3253</v>
      </c>
      <c r="D2109" t="s">
        <v>3253</v>
      </c>
      <c r="E2109" s="2">
        <v>3190.5</v>
      </c>
      <c r="F2109" s="6" t="str">
        <f>+_xlfn.XLOOKUP(LISTAS[[#This Row],[ID]],_01_CODIGOS_Y_COSTOS_xlsm[Producto y N°],_01_CODIGOS_Y_COSTOS_xlsm[FABRICA],"",0,1)</f>
        <v>BAIGORRIA</v>
      </c>
      <c r="G2109" s="13">
        <f>LISTAS[[#This Row],[Precio]]*(1-0.46)*(1-IF($C$3520="",0,$C$3520))</f>
        <v>1292.1525000000001</v>
      </c>
      <c r="H2109" s="1">
        <f>+_xlfn.XLOOKUP(LISTAS[[#This Row],[ID]],_01_CODIGOS_Y_COSTOS_xlsm[Producto y N°],_01_CODIGOS_Y_COSTOS_xlsm[COSTO],0,0,1)</f>
        <v>671.88800000000003</v>
      </c>
      <c r="I2109" s="115">
        <f>+IFERROR(LISTAS[[#This Row],[VENTA NETA]]/LISTAS[[#This Row],[COSTO]]-1,0)</f>
        <v>0.92316650989450633</v>
      </c>
      <c r="J2109" s="33" t="str">
        <f>IFERROR(VLOOKUP(LISTAS[[#This Row],[ID]],_01_CODIGOS_Y_COSTOS_xlsm[[Producto y N°]:[CODIGO]],2,0),"")</f>
        <v>B-01-098</v>
      </c>
      <c r="M2109" s="22">
        <v>0</v>
      </c>
      <c r="N2109" s="23">
        <f>+LISTAS[[#This Row],[Precio]]+(LISTAS[[#This Row],[Precio]]*M2109)</f>
        <v>3190.5</v>
      </c>
      <c r="O2109" s="24">
        <f t="shared" si="48"/>
        <v>1292.1525000000001</v>
      </c>
      <c r="Q2109" s="21">
        <f>IFERROR(O2109/LISTAS[[#This Row],[COSTO]]-1,"")</f>
        <v>0.92316650989450633</v>
      </c>
      <c r="R2109" t="str">
        <f>+LISTAS[[#This Row],[ID]]</f>
        <v>ESPARRAGOS DE ACERO8 x 80</v>
      </c>
      <c r="T2109" s="29"/>
      <c r="U2109" s="25">
        <f>LISTAS[[#This Row],[COSTO]]+(LISTAS[[#This Row],[COSTO]]*T2109)</f>
        <v>671.88800000000003</v>
      </c>
      <c r="V2109" s="30">
        <f>IF(T2109="",0,U2109/LISTAS[[#This Row],[VENTA NETA]]-1)</f>
        <v>0</v>
      </c>
      <c r="X2109" s="25">
        <v>322.23360000000002</v>
      </c>
      <c r="Y2109" s="31">
        <f>IFERROR(LISTAS[[#This Row],[COSTO]]/X2109-1,"")</f>
        <v>1.0850960297126058</v>
      </c>
    </row>
    <row r="2110" spans="1:25" x14ac:dyDescent="0.2">
      <c r="A2110" s="6" t="s">
        <v>3376</v>
      </c>
      <c r="B2110" t="s">
        <v>3344</v>
      </c>
      <c r="C2110" t="s">
        <v>3377</v>
      </c>
      <c r="D2110" t="s">
        <v>3377</v>
      </c>
      <c r="E2110" s="2">
        <v>3633.18</v>
      </c>
      <c r="F2110" s="6" t="str">
        <f>+_xlfn.XLOOKUP(LISTAS[[#This Row],[ID]],_01_CODIGOS_Y_COSTOS_xlsm[Producto y N°],_01_CODIGOS_Y_COSTOS_xlsm[FABRICA],"",0,1)</f>
        <v>BAIGORRIA</v>
      </c>
      <c r="G2110" s="13">
        <f>LISTAS[[#This Row],[Precio]]*(1-0.46)*(1-IF($C$3520="",0,$C$3520))</f>
        <v>1471.4379000000001</v>
      </c>
      <c r="H2110" s="1">
        <f>+_xlfn.XLOOKUP(LISTAS[[#This Row],[ID]],_01_CODIGOS_Y_COSTOS_xlsm[Producto y N°],_01_CODIGOS_Y_COSTOS_xlsm[COSTO],0,0,1)</f>
        <v>764.96370000000002</v>
      </c>
      <c r="I2110" s="115">
        <f>+IFERROR(LISTAS[[#This Row],[VENTA NETA]]/LISTAS[[#This Row],[COSTO]]-1,0)</f>
        <v>0.92353950912964899</v>
      </c>
      <c r="J2110" s="33" t="str">
        <f>IFERROR(VLOOKUP(LISTAS[[#This Row],[ID]],_01_CODIGOS_Y_COSTOS_xlsm[[Producto y N°]:[CODIGO]],2,0),"")</f>
        <v>B-01-102</v>
      </c>
      <c r="M2110" s="22">
        <v>0</v>
      </c>
      <c r="N2110" s="23">
        <f>+LISTAS[[#This Row],[Precio]]+(LISTAS[[#This Row],[Precio]]*M2110)</f>
        <v>3633.18</v>
      </c>
      <c r="O2110" s="24">
        <f t="shared" si="48"/>
        <v>1471.4379000000001</v>
      </c>
      <c r="Q2110" s="21">
        <f>IFERROR(O2110/LISTAS[[#This Row],[COSTO]]-1,"")</f>
        <v>0.92353950912964899</v>
      </c>
      <c r="R2110" t="str">
        <f>+LISTAS[[#This Row],[ID]]</f>
        <v>ESPARRAGOS DE ACERO8 x 90</v>
      </c>
      <c r="T2110" s="29"/>
      <c r="U2110" s="25">
        <f>LISTAS[[#This Row],[COSTO]]+(LISTAS[[#This Row],[COSTO]]*T2110)</f>
        <v>764.96370000000002</v>
      </c>
      <c r="V2110" s="30">
        <f>IF(T2110="",0,U2110/LISTAS[[#This Row],[VENTA NETA]]-1)</f>
        <v>0</v>
      </c>
      <c r="X2110" s="25">
        <v>387.38630000000001</v>
      </c>
      <c r="Y2110" s="31">
        <f>IFERROR(LISTAS[[#This Row],[COSTO]]/X2110-1,"")</f>
        <v>0.97467928008811877</v>
      </c>
    </row>
    <row r="2111" spans="1:25" x14ac:dyDescent="0.2">
      <c r="A2111" s="6" t="s">
        <v>3378</v>
      </c>
      <c r="B2111" t="s">
        <v>3344</v>
      </c>
      <c r="C2111" t="s">
        <v>3379</v>
      </c>
      <c r="D2111" t="s">
        <v>3379</v>
      </c>
      <c r="E2111" s="2">
        <v>3895.29</v>
      </c>
      <c r="F2111" s="6" t="str">
        <f>+_xlfn.XLOOKUP(LISTAS[[#This Row],[ID]],_01_CODIGOS_Y_COSTOS_xlsm[Producto y N°],_01_CODIGOS_Y_COSTOS_xlsm[FABRICA],"",0,1)</f>
        <v>BAIGORRIA</v>
      </c>
      <c r="G2111" s="13">
        <f>LISTAS[[#This Row],[Precio]]*(1-0.46)*(1-IF($C$3520="",0,$C$3520))</f>
        <v>1577.5924500000001</v>
      </c>
      <c r="H2111" s="1">
        <f>+_xlfn.XLOOKUP(LISTAS[[#This Row],[ID]],_01_CODIGOS_Y_COSTOS_xlsm[Producto y N°],_01_CODIGOS_Y_COSTOS_xlsm[COSTO],0,0,1)</f>
        <v>820.2296</v>
      </c>
      <c r="I2111" s="115">
        <f>+IFERROR(LISTAS[[#This Row],[VENTA NETA]]/LISTAS[[#This Row],[COSTO]]-1,0)</f>
        <v>0.92335469239344703</v>
      </c>
      <c r="J2111" s="33" t="str">
        <f>IFERROR(VLOOKUP(LISTAS[[#This Row],[ID]],_01_CODIGOS_Y_COSTOS_xlsm[[Producto y N°]:[CODIGO]],2,0),"")</f>
        <v>B-01-106</v>
      </c>
      <c r="M2111" s="22">
        <v>0</v>
      </c>
      <c r="N2111" s="23">
        <f>+LISTAS[[#This Row],[Precio]]+(LISTAS[[#This Row],[Precio]]*M2111)</f>
        <v>3895.29</v>
      </c>
      <c r="O2111" s="24">
        <f t="shared" si="48"/>
        <v>1577.5924500000001</v>
      </c>
      <c r="Q2111" s="21">
        <f>IFERROR(O2111/LISTAS[[#This Row],[COSTO]]-1,"")</f>
        <v>0.92335469239344703</v>
      </c>
      <c r="R2111" t="str">
        <f>+LISTAS[[#This Row],[ID]]</f>
        <v>ESPARRAGOS DE ACERO8 x 100</v>
      </c>
      <c r="T2111" s="29"/>
      <c r="U2111" s="25">
        <f>LISTAS[[#This Row],[COSTO]]+(LISTAS[[#This Row],[COSTO]]*T2111)</f>
        <v>820.2296</v>
      </c>
      <c r="V2111" s="30">
        <f>IF(T2111="",0,U2111/LISTAS[[#This Row],[VENTA NETA]]-1)</f>
        <v>0</v>
      </c>
      <c r="X2111" s="25">
        <v>480.71249999999998</v>
      </c>
      <c r="Y2111" s="31">
        <f>IFERROR(LISTAS[[#This Row],[COSTO]]/X2111-1,"")</f>
        <v>0.70627890891125156</v>
      </c>
    </row>
    <row r="2112" spans="1:25" x14ac:dyDescent="0.2">
      <c r="A2112" s="6" t="s">
        <v>3380</v>
      </c>
      <c r="B2112" t="s">
        <v>3344</v>
      </c>
      <c r="C2112" t="s">
        <v>3381</v>
      </c>
      <c r="D2112" t="s">
        <v>3381</v>
      </c>
      <c r="E2112" s="2">
        <v>2308.04</v>
      </c>
      <c r="F2112" s="6" t="str">
        <f>+_xlfn.XLOOKUP(LISTAS[[#This Row],[ID]],_01_CODIGOS_Y_COSTOS_xlsm[Producto y N°],_01_CODIGOS_Y_COSTOS_xlsm[FABRICA],"",0,1)</f>
        <v>BAIGORRIA</v>
      </c>
      <c r="G2112" s="13">
        <f>LISTAS[[#This Row],[Precio]]*(1-0.46)*(1-IF($C$3520="",0,$C$3520))</f>
        <v>934.75620000000004</v>
      </c>
      <c r="H2112" s="1">
        <f>+_xlfn.XLOOKUP(LISTAS[[#This Row],[ID]],_01_CODIGOS_Y_COSTOS_xlsm[Producto y N°],_01_CODIGOS_Y_COSTOS_xlsm[COSTO],0,0,1)</f>
        <v>485.73660000000001</v>
      </c>
      <c r="I2112" s="115">
        <f>+IFERROR(LISTAS[[#This Row],[VENTA NETA]]/LISTAS[[#This Row],[COSTO]]-1,0)</f>
        <v>0.92440964918023472</v>
      </c>
      <c r="J2112" s="33" t="str">
        <f>IFERROR(VLOOKUP(LISTAS[[#This Row],[ID]],_01_CODIGOS_Y_COSTOS_xlsm[[Producto y N°]:[CODIGO]],2,0),"")</f>
        <v>B-01-126</v>
      </c>
      <c r="M2112" s="22">
        <v>0</v>
      </c>
      <c r="N2112" s="23">
        <f>+LISTAS[[#This Row],[Precio]]+(LISTAS[[#This Row],[Precio]]*M2112)</f>
        <v>2308.04</v>
      </c>
      <c r="O2112" s="24">
        <f t="shared" si="48"/>
        <v>934.75620000000004</v>
      </c>
      <c r="Q2112" s="21">
        <f>IFERROR(O2112/LISTAS[[#This Row],[COSTO]]-1,"")</f>
        <v>0.92440964918023472</v>
      </c>
      <c r="R2112" t="str">
        <f>+LISTAS[[#This Row],[ID]]</f>
        <v>ESPARRAGOS DE ACERO10x1,25 x 45</v>
      </c>
      <c r="T2112" s="29"/>
      <c r="U2112" s="25">
        <f>LISTAS[[#This Row],[COSTO]]+(LISTAS[[#This Row],[COSTO]]*T2112)</f>
        <v>485.73660000000001</v>
      </c>
      <c r="V2112" s="30">
        <f>IF(T2112="",0,U2112/LISTAS[[#This Row],[VENTA NETA]]-1)</f>
        <v>0</v>
      </c>
      <c r="X2112" s="25">
        <v>283.495</v>
      </c>
      <c r="Y2112" s="31">
        <f>IFERROR(LISTAS[[#This Row],[COSTO]]/X2112-1,"")</f>
        <v>0.71338683221926313</v>
      </c>
    </row>
    <row r="2113" spans="1:25" x14ac:dyDescent="0.2">
      <c r="A2113" s="6" t="s">
        <v>3382</v>
      </c>
      <c r="B2113" t="s">
        <v>3344</v>
      </c>
      <c r="C2113" t="s">
        <v>3383</v>
      </c>
      <c r="D2113" t="s">
        <v>3383</v>
      </c>
      <c r="E2113" s="2">
        <v>2527.9299999999998</v>
      </c>
      <c r="F2113" s="6" t="str">
        <f>+_xlfn.XLOOKUP(LISTAS[[#This Row],[ID]],_01_CODIGOS_Y_COSTOS_xlsm[Producto y N°],_01_CODIGOS_Y_COSTOS_xlsm[FABRICA],"",0,1)</f>
        <v>BAIGORRIA</v>
      </c>
      <c r="G2113" s="13">
        <f>LISTAS[[#This Row],[Precio]]*(1-0.46)*(1-IF($C$3520="",0,$C$3520))</f>
        <v>1023.8116500000001</v>
      </c>
      <c r="H2113" s="1">
        <f>+_xlfn.XLOOKUP(LISTAS[[#This Row],[ID]],_01_CODIGOS_Y_COSTOS_xlsm[Producto y N°],_01_CODIGOS_Y_COSTOS_xlsm[COSTO],0,0,1)</f>
        <v>532.27440000000001</v>
      </c>
      <c r="I2113" s="115">
        <f>+IFERROR(LISTAS[[#This Row],[VENTA NETA]]/LISTAS[[#This Row],[COSTO]]-1,0)</f>
        <v>0.92346588526519424</v>
      </c>
      <c r="J2113" s="33" t="str">
        <f>IFERROR(VLOOKUP(LISTAS[[#This Row],[ID]],_01_CODIGOS_Y_COSTOS_xlsm[[Producto y N°]:[CODIGO]],2,0),"")</f>
        <v>B-01-128</v>
      </c>
      <c r="M2113" s="22">
        <v>0</v>
      </c>
      <c r="N2113" s="23">
        <f>+LISTAS[[#This Row],[Precio]]+(LISTAS[[#This Row],[Precio]]*M2113)</f>
        <v>2527.9299999999998</v>
      </c>
      <c r="O2113" s="24">
        <f t="shared" si="48"/>
        <v>1023.8116500000001</v>
      </c>
      <c r="Q2113" s="21">
        <f>IFERROR(O2113/LISTAS[[#This Row],[COSTO]]-1,"")</f>
        <v>0.92346588526519424</v>
      </c>
      <c r="R2113" t="str">
        <f>+LISTAS[[#This Row],[ID]]</f>
        <v>ESPARRAGOS DE ACERO10x1,25 x 50</v>
      </c>
      <c r="T2113" s="29"/>
      <c r="U2113" s="25">
        <f>LISTAS[[#This Row],[COSTO]]+(LISTAS[[#This Row],[COSTO]]*T2113)</f>
        <v>532.27440000000001</v>
      </c>
      <c r="V2113" s="30">
        <f>IF(T2113="",0,U2113/LISTAS[[#This Row],[VENTA NETA]]-1)</f>
        <v>0</v>
      </c>
      <c r="X2113" s="25">
        <v>271.17039999999997</v>
      </c>
      <c r="Y2113" s="31">
        <f>IFERROR(LISTAS[[#This Row],[COSTO]]/X2113-1,"")</f>
        <v>0.96287795423099309</v>
      </c>
    </row>
    <row r="2114" spans="1:25" x14ac:dyDescent="0.2">
      <c r="A2114" s="6" t="s">
        <v>3384</v>
      </c>
      <c r="B2114" t="s">
        <v>3344</v>
      </c>
      <c r="C2114" t="s">
        <v>3385</v>
      </c>
      <c r="D2114" t="s">
        <v>3385</v>
      </c>
      <c r="E2114" s="2">
        <v>3039.06</v>
      </c>
      <c r="F2114" s="6" t="str">
        <f>+_xlfn.XLOOKUP(LISTAS[[#This Row],[ID]],_01_CODIGOS_Y_COSTOS_xlsm[Producto y N°],_01_CODIGOS_Y_COSTOS_xlsm[FABRICA],"",0,1)</f>
        <v>BAIGORRIA</v>
      </c>
      <c r="G2114" s="13">
        <f>LISTAS[[#This Row],[Precio]]*(1-0.46)*(1-IF($C$3520="",0,$C$3520))</f>
        <v>1230.8193000000001</v>
      </c>
      <c r="H2114" s="1">
        <f>+_xlfn.XLOOKUP(LISTAS[[#This Row],[ID]],_01_CODIGOS_Y_COSTOS_xlsm[Producto y N°],_01_CODIGOS_Y_COSTOS_xlsm[COSTO],0,0,1)</f>
        <v>639.8954</v>
      </c>
      <c r="I2114" s="115">
        <f>+IFERROR(LISTAS[[#This Row],[VENTA NETA]]/LISTAS[[#This Row],[COSTO]]-1,0)</f>
        <v>0.92346952330021459</v>
      </c>
      <c r="J2114" s="33" t="str">
        <f>IFERROR(VLOOKUP(LISTAS[[#This Row],[ID]],_01_CODIGOS_Y_COSTOS_xlsm[[Producto y N°]:[CODIGO]],2,0),"")</f>
        <v>B-01-132</v>
      </c>
      <c r="M2114" s="22">
        <v>0</v>
      </c>
      <c r="N2114" s="23">
        <f>+LISTAS[[#This Row],[Precio]]+(LISTAS[[#This Row],[Precio]]*M2114)</f>
        <v>3039.06</v>
      </c>
      <c r="O2114" s="24">
        <f t="shared" si="48"/>
        <v>1230.8193000000001</v>
      </c>
      <c r="Q2114" s="21">
        <f>IFERROR(O2114/LISTAS[[#This Row],[COSTO]]-1,"")</f>
        <v>0.92346952330021459</v>
      </c>
      <c r="R2114" t="str">
        <f>+LISTAS[[#This Row],[ID]]</f>
        <v>ESPARRAGOS DE ACERO10x1,25 x 60</v>
      </c>
      <c r="T2114" s="29"/>
      <c r="U2114" s="25">
        <f>LISTAS[[#This Row],[COSTO]]+(LISTAS[[#This Row],[COSTO]]*T2114)</f>
        <v>639.8954</v>
      </c>
      <c r="V2114" s="30">
        <f>IF(T2114="",0,U2114/LISTAS[[#This Row],[VENTA NETA]]-1)</f>
        <v>0</v>
      </c>
      <c r="X2114" s="25">
        <v>271.17039999999997</v>
      </c>
      <c r="Y2114" s="31">
        <f>IFERROR(LISTAS[[#This Row],[COSTO]]/X2114-1,"")</f>
        <v>1.3597538669412299</v>
      </c>
    </row>
    <row r="2115" spans="1:25" x14ac:dyDescent="0.2">
      <c r="A2115" s="6" t="s">
        <v>3386</v>
      </c>
      <c r="B2115" t="s">
        <v>3344</v>
      </c>
      <c r="C2115" t="s">
        <v>3387</v>
      </c>
      <c r="D2115" t="s">
        <v>3387</v>
      </c>
      <c r="E2115" s="2">
        <v>3742.39</v>
      </c>
      <c r="F2115" s="6" t="str">
        <f>+_xlfn.XLOOKUP(LISTAS[[#This Row],[ID]],_01_CODIGOS_Y_COSTOS_xlsm[Producto y N°],_01_CODIGOS_Y_COSTOS_xlsm[FABRICA],"",0,1)</f>
        <v>BAIGORRIA</v>
      </c>
      <c r="G2115" s="13">
        <f>LISTAS[[#This Row],[Precio]]*(1-0.46)*(1-IF($C$3520="",0,$C$3520))</f>
        <v>1515.66795</v>
      </c>
      <c r="H2115" s="1">
        <f>+_xlfn.XLOOKUP(LISTAS[[#This Row],[ID]],_01_CODIGOS_Y_COSTOS_xlsm[Producto y N°],_01_CODIGOS_Y_COSTOS_xlsm[COSTO],0,0,1)</f>
        <v>794.05420000000004</v>
      </c>
      <c r="I2115" s="115">
        <f>+IFERROR(LISTAS[[#This Row],[VENTA NETA]]/LISTAS[[#This Row],[COSTO]]-1,0)</f>
        <v>0.90877140376563714</v>
      </c>
      <c r="J2115" s="33" t="str">
        <f>IFERROR(VLOOKUP(LISTAS[[#This Row],[ID]],_01_CODIGOS_Y_COSTOS_xlsm[[Producto y N°]:[CODIGO]],2,0),"")</f>
        <v>B-01-136</v>
      </c>
      <c r="M2115" s="22">
        <v>0</v>
      </c>
      <c r="N2115" s="23">
        <f>+LISTAS[[#This Row],[Precio]]+(LISTAS[[#This Row],[Precio]]*M2115)</f>
        <v>3742.39</v>
      </c>
      <c r="O2115" s="24">
        <f t="shared" si="48"/>
        <v>1515.66795</v>
      </c>
      <c r="Q2115" s="21">
        <f>IFERROR(O2115/LISTAS[[#This Row],[COSTO]]-1,"")</f>
        <v>0.90877140376563714</v>
      </c>
      <c r="R2115" t="str">
        <f>+LISTAS[[#This Row],[ID]]</f>
        <v>ESPARRAGOS DE ACERO10x1,25 x 70</v>
      </c>
      <c r="T2115" s="29"/>
      <c r="U2115" s="25">
        <f>LISTAS[[#This Row],[COSTO]]+(LISTAS[[#This Row],[COSTO]]*T2115)</f>
        <v>794.05420000000004</v>
      </c>
      <c r="V2115" s="30">
        <f>IF(T2115="",0,U2115/LISTAS[[#This Row],[VENTA NETA]]-1)</f>
        <v>0</v>
      </c>
      <c r="X2115" s="25">
        <v>287.01670000000001</v>
      </c>
      <c r="Y2115" s="31">
        <f>IFERROR(LISTAS[[#This Row],[COSTO]]/X2115-1,"")</f>
        <v>1.7665783907347552</v>
      </c>
    </row>
    <row r="2116" spans="1:25" x14ac:dyDescent="0.2">
      <c r="A2116" s="6" t="s">
        <v>3388</v>
      </c>
      <c r="B2116" t="s">
        <v>3344</v>
      </c>
      <c r="C2116" t="s">
        <v>3389</v>
      </c>
      <c r="D2116" t="s">
        <v>3389</v>
      </c>
      <c r="E2116" s="2">
        <v>2127.88</v>
      </c>
      <c r="F2116" s="6" t="str">
        <f>+_xlfn.XLOOKUP(LISTAS[[#This Row],[ID]],_01_CODIGOS_Y_COSTOS_xlsm[Producto y N°],_01_CODIGOS_Y_COSTOS_xlsm[FABRICA],"",0,1)</f>
        <v>BAIGORRIA</v>
      </c>
      <c r="G2116" s="13">
        <f>LISTAS[[#This Row],[Precio]]*(1-0.46)*(1-IF($C$3520="",0,$C$3520))</f>
        <v>861.79140000000018</v>
      </c>
      <c r="H2116" s="1">
        <f>+_xlfn.XLOOKUP(LISTAS[[#This Row],[ID]],_01_CODIGOS_Y_COSTOS_xlsm[Producto y N°],_01_CODIGOS_Y_COSTOS_xlsm[COSTO],0,0,1)</f>
        <v>468.28489999999999</v>
      </c>
      <c r="I2116" s="115">
        <f>+IFERROR(LISTAS[[#This Row],[VENTA NETA]]/LISTAS[[#This Row],[COSTO]]-1,0)</f>
        <v>0.84031430439034049</v>
      </c>
      <c r="J2116" s="33" t="str">
        <f>IFERROR(VLOOKUP(LISTAS[[#This Row],[ID]],_01_CODIGOS_Y_COSTOS_xlsm[[Producto y N°]:[CODIGO]],2,0),"")</f>
        <v>B-01-120</v>
      </c>
      <c r="M2116" s="22">
        <v>0</v>
      </c>
      <c r="N2116" s="23">
        <f>+LISTAS[[#This Row],[Precio]]+(LISTAS[[#This Row],[Precio]]*M2116)</f>
        <v>2127.88</v>
      </c>
      <c r="O2116" s="24">
        <f t="shared" si="48"/>
        <v>861.79140000000018</v>
      </c>
      <c r="Q2116" s="21">
        <f>IFERROR(O2116/LISTAS[[#This Row],[COSTO]]-1,"")</f>
        <v>0.84031430439034049</v>
      </c>
      <c r="R2116" t="str">
        <f>+LISTAS[[#This Row],[ID]]</f>
        <v>ESPARRAGOS DE ACERO10x1,25 x 30</v>
      </c>
      <c r="T2116" s="29"/>
      <c r="U2116" s="25">
        <f>LISTAS[[#This Row],[COSTO]]+(LISTAS[[#This Row],[COSTO]]*T2116)</f>
        <v>468.28489999999999</v>
      </c>
      <c r="V2116" s="30">
        <f>IF(T2116="",0,U2116/LISTAS[[#This Row],[VENTA NETA]]-1)</f>
        <v>0</v>
      </c>
      <c r="X2116" s="25">
        <v>304.62779999999998</v>
      </c>
      <c r="Y2116" s="31">
        <f>IFERROR(LISTAS[[#This Row],[COSTO]]/X2116-1,"")</f>
        <v>0.53723626011808512</v>
      </c>
    </row>
    <row r="2117" spans="1:25" x14ac:dyDescent="0.2">
      <c r="A2117" s="6" t="s">
        <v>3390</v>
      </c>
      <c r="B2117" t="s">
        <v>3344</v>
      </c>
      <c r="C2117" t="s">
        <v>3391</v>
      </c>
      <c r="D2117" t="s">
        <v>3391</v>
      </c>
      <c r="E2117" s="2">
        <v>2127.88</v>
      </c>
      <c r="F2117" s="6" t="str">
        <f>+_xlfn.XLOOKUP(LISTAS[[#This Row],[ID]],_01_CODIGOS_Y_COSTOS_xlsm[Producto y N°],_01_CODIGOS_Y_COSTOS_xlsm[FABRICA],"",0,1)</f>
        <v>BAIGORRIA</v>
      </c>
      <c r="G2117" s="13">
        <f>LISTAS[[#This Row],[Precio]]*(1-0.46)*(1-IF($C$3520="",0,$C$3520))</f>
        <v>861.79140000000018</v>
      </c>
      <c r="H2117" s="1">
        <f>+_xlfn.XLOOKUP(LISTAS[[#This Row],[ID]],_01_CODIGOS_Y_COSTOS_xlsm[Producto y N°],_01_CODIGOS_Y_COSTOS_xlsm[COSTO],0,0,1)</f>
        <v>447.92680000000001</v>
      </c>
      <c r="I2117" s="115">
        <f>+IFERROR(LISTAS[[#This Row],[VENTA NETA]]/LISTAS[[#This Row],[COSTO]]-1,0)</f>
        <v>0.92395587850514893</v>
      </c>
      <c r="J2117" s="33" t="str">
        <f>IFERROR(VLOOKUP(LISTAS[[#This Row],[ID]],_01_CODIGOS_Y_COSTOS_xlsm[[Producto y N°]:[CODIGO]],2,0),"")</f>
        <v>B-01-154</v>
      </c>
      <c r="M2117" s="22">
        <v>0</v>
      </c>
      <c r="N2117" s="23">
        <f>+LISTAS[[#This Row],[Precio]]+(LISTAS[[#This Row],[Precio]]*M2117)</f>
        <v>2127.88</v>
      </c>
      <c r="O2117" s="24">
        <f t="shared" si="48"/>
        <v>861.79140000000018</v>
      </c>
      <c r="Q2117" s="21">
        <f>IFERROR(O2117/LISTAS[[#This Row],[COSTO]]-1,"")</f>
        <v>0.92395587850514893</v>
      </c>
      <c r="R2117" t="str">
        <f>+LISTAS[[#This Row],[ID]]</f>
        <v>ESPARRAGOS DE ACERO10X1,5 X 30</v>
      </c>
      <c r="T2117" s="29"/>
      <c r="U2117" s="25">
        <f>LISTAS[[#This Row],[COSTO]]+(LISTAS[[#This Row],[COSTO]]*T2117)</f>
        <v>447.92680000000001</v>
      </c>
      <c r="V2117" s="30">
        <f>IF(T2117="",0,U2117/LISTAS[[#This Row],[VENTA NETA]]-1)</f>
        <v>0</v>
      </c>
      <c r="X2117" s="25">
        <v>359.21280000000002</v>
      </c>
      <c r="Y2117" s="31">
        <f>IFERROR(LISTAS[[#This Row],[COSTO]]/X2117-1,"")</f>
        <v>0.24696781406453217</v>
      </c>
    </row>
    <row r="2118" spans="1:25" x14ac:dyDescent="0.2">
      <c r="A2118" s="6" t="s">
        <v>3392</v>
      </c>
      <c r="B2118" t="s">
        <v>3344</v>
      </c>
      <c r="C2118" t="s">
        <v>3393</v>
      </c>
      <c r="D2118" t="s">
        <v>3393</v>
      </c>
      <c r="E2118" s="2">
        <v>2127.4699999999998</v>
      </c>
      <c r="F2118" s="6" t="str">
        <f>+_xlfn.XLOOKUP(LISTAS[[#This Row],[ID]],_01_CODIGOS_Y_COSTOS_xlsm[Producto y N°],_01_CODIGOS_Y_COSTOS_xlsm[FABRICA],"",0,1)</f>
        <v>BAIGORRIA</v>
      </c>
      <c r="G2118" s="13">
        <f>LISTAS[[#This Row],[Precio]]*(1-0.46)*(1-IF($C$3520="",0,$C$3520))</f>
        <v>861.62534999999991</v>
      </c>
      <c r="H2118" s="1">
        <f>+_xlfn.XLOOKUP(LISTAS[[#This Row],[ID]],_01_CODIGOS_Y_COSTOS_xlsm[Producto y N°],_01_CODIGOS_Y_COSTOS_xlsm[COSTO],0,0,1)</f>
        <v>447.92680000000001</v>
      </c>
      <c r="I2118" s="115">
        <f>+IFERROR(LISTAS[[#This Row],[VENTA NETA]]/LISTAS[[#This Row],[COSTO]]-1,0)</f>
        <v>0.92358517061269807</v>
      </c>
      <c r="J2118" s="33" t="str">
        <f>IFERROR(VLOOKUP(LISTAS[[#This Row],[ID]],_01_CODIGOS_Y_COSTOS_xlsm[[Producto y N°]:[CODIGO]],2,0),"")</f>
        <v>B-01-158</v>
      </c>
      <c r="M2118" s="22">
        <v>0</v>
      </c>
      <c r="N2118" s="23">
        <f>+LISTAS[[#This Row],[Precio]]+(LISTAS[[#This Row],[Precio]]*M2118)</f>
        <v>2127.4699999999998</v>
      </c>
      <c r="O2118" s="24">
        <f t="shared" si="48"/>
        <v>861.62534999999991</v>
      </c>
      <c r="Q2118" s="21">
        <f>IFERROR(O2118/LISTAS[[#This Row],[COSTO]]-1,"")</f>
        <v>0.92358517061269807</v>
      </c>
      <c r="R2118" t="str">
        <f>+LISTAS[[#This Row],[ID]]</f>
        <v>ESPARRAGOS DE ACERO10x1,5 x 40 (escape)</v>
      </c>
      <c r="T2118" s="29"/>
      <c r="U2118" s="25">
        <f>LISTAS[[#This Row],[COSTO]]+(LISTAS[[#This Row],[COSTO]]*T2118)</f>
        <v>447.92680000000001</v>
      </c>
      <c r="V2118" s="30">
        <f>IF(T2118="",0,U2118/LISTAS[[#This Row],[VENTA NETA]]-1)</f>
        <v>0</v>
      </c>
      <c r="X2118" s="25">
        <v>443.73869999999999</v>
      </c>
      <c r="Y2118" s="31">
        <f>IFERROR(LISTAS[[#This Row],[COSTO]]/X2118-1,"")</f>
        <v>9.4382121730649526E-3</v>
      </c>
    </row>
    <row r="2119" spans="1:25" x14ac:dyDescent="0.2">
      <c r="A2119" s="6" t="s">
        <v>3394</v>
      </c>
      <c r="B2119" t="s">
        <v>3344</v>
      </c>
      <c r="C2119" t="s">
        <v>3395</v>
      </c>
      <c r="D2119" t="s">
        <v>3395</v>
      </c>
      <c r="E2119" s="2">
        <v>2280.36</v>
      </c>
      <c r="F2119" s="6" t="str">
        <f>+_xlfn.XLOOKUP(LISTAS[[#This Row],[ID]],_01_CODIGOS_Y_COSTOS_xlsm[Producto y N°],_01_CODIGOS_Y_COSTOS_xlsm[FABRICA],"",0,1)</f>
        <v>BAIGORRIA</v>
      </c>
      <c r="G2119" s="13">
        <f>LISTAS[[#This Row],[Precio]]*(1-0.46)*(1-IF($C$3520="",0,$C$3520))</f>
        <v>923.5458000000001</v>
      </c>
      <c r="H2119" s="1">
        <f>+_xlfn.XLOOKUP(LISTAS[[#This Row],[ID]],_01_CODIGOS_Y_COSTOS_xlsm[Producto y N°],_01_CODIGOS_Y_COSTOS_xlsm[COSTO],0,0,1)</f>
        <v>474.10210000000001</v>
      </c>
      <c r="I2119" s="115">
        <f>+IFERROR(LISTAS[[#This Row],[VENTA NETA]]/LISTAS[[#This Row],[COSTO]]-1,0)</f>
        <v>0.94798926222853708</v>
      </c>
      <c r="J2119" s="33" t="str">
        <f>IFERROR(VLOOKUP(LISTAS[[#This Row],[ID]],_01_CODIGOS_Y_COSTOS_xlsm[[Producto y N°]:[CODIGO]],2,0),"")</f>
        <v>B-01-160</v>
      </c>
      <c r="M2119" s="22">
        <v>0</v>
      </c>
      <c r="N2119" s="23">
        <f>+LISTAS[[#This Row],[Precio]]+(LISTAS[[#This Row],[Precio]]*M2119)</f>
        <v>2280.36</v>
      </c>
      <c r="O2119" s="24">
        <f t="shared" si="48"/>
        <v>923.5458000000001</v>
      </c>
      <c r="Q2119" s="21">
        <f>IFERROR(O2119/LISTAS[[#This Row],[COSTO]]-1,"")</f>
        <v>0.94798926222853708</v>
      </c>
      <c r="R2119" t="str">
        <f>+LISTAS[[#This Row],[ID]]</f>
        <v>ESPARRAGOS DE ACERO10X1,5 X 45</v>
      </c>
      <c r="T2119" s="29"/>
      <c r="U2119" s="25">
        <f>LISTAS[[#This Row],[COSTO]]+(LISTAS[[#This Row],[COSTO]]*T2119)</f>
        <v>474.10210000000001</v>
      </c>
      <c r="V2119" s="30">
        <f>IF(T2119="",0,U2119/LISTAS[[#This Row],[VENTA NETA]]-1)</f>
        <v>0</v>
      </c>
      <c r="X2119" s="25">
        <v>507.12389999999999</v>
      </c>
      <c r="Y2119" s="31">
        <f>IFERROR(LISTAS[[#This Row],[COSTO]]/X2119-1,"")</f>
        <v>-6.5115842499239296E-2</v>
      </c>
    </row>
    <row r="2120" spans="1:25" x14ac:dyDescent="0.2">
      <c r="A2120" s="6" t="s">
        <v>3396</v>
      </c>
      <c r="B2120" t="s">
        <v>3344</v>
      </c>
      <c r="C2120" t="s">
        <v>3397</v>
      </c>
      <c r="D2120" t="s">
        <v>3397</v>
      </c>
      <c r="E2120" s="2">
        <v>2389.58</v>
      </c>
      <c r="F2120" s="6" t="str">
        <f>+_xlfn.XLOOKUP(LISTAS[[#This Row],[ID]],_01_CODIGOS_Y_COSTOS_xlsm[Producto y N°],_01_CODIGOS_Y_COSTOS_xlsm[FABRICA],"",0,1)</f>
        <v>BAIGORRIA</v>
      </c>
      <c r="G2120" s="13">
        <f>LISTAS[[#This Row],[Precio]]*(1-0.46)*(1-IF($C$3520="",0,$C$3520))</f>
        <v>967.7799</v>
      </c>
      <c r="H2120" s="1">
        <f>+_xlfn.XLOOKUP(LISTAS[[#This Row],[ID]],_01_CODIGOS_Y_COSTOS_xlsm[Producto y N°],_01_CODIGOS_Y_COSTOS_xlsm[COSTO],0,0,1)</f>
        <v>503.1927</v>
      </c>
      <c r="I2120" s="115">
        <f>+IFERROR(LISTAS[[#This Row],[VENTA NETA]]/LISTAS[[#This Row],[COSTO]]-1,0)</f>
        <v>0.92327889494422322</v>
      </c>
      <c r="J2120" s="33" t="str">
        <f>IFERROR(VLOOKUP(LISTAS[[#This Row],[ID]],_01_CODIGOS_Y_COSTOS_xlsm[[Producto y N°]:[CODIGO]],2,0),"")</f>
        <v>B-01-162</v>
      </c>
      <c r="M2120" s="22">
        <v>0</v>
      </c>
      <c r="N2120" s="23">
        <f>+LISTAS[[#This Row],[Precio]]+(LISTAS[[#This Row],[Precio]]*M2120)</f>
        <v>2389.58</v>
      </c>
      <c r="O2120" s="24">
        <f t="shared" si="48"/>
        <v>967.7799</v>
      </c>
      <c r="Q2120" s="21">
        <f>IFERROR(O2120/LISTAS[[#This Row],[COSTO]]-1,"")</f>
        <v>0.92327889494422322</v>
      </c>
      <c r="R2120" t="str">
        <f>+LISTAS[[#This Row],[ID]]</f>
        <v>ESPARRAGOS DE ACERO10x1,5 x 50</v>
      </c>
      <c r="T2120" s="29"/>
      <c r="U2120" s="25">
        <f>LISTAS[[#This Row],[COSTO]]+(LISTAS[[#This Row],[COSTO]]*T2120)</f>
        <v>503.1927</v>
      </c>
      <c r="V2120" s="30">
        <f>IF(T2120="",0,U2120/LISTAS[[#This Row],[VENTA NETA]]-1)</f>
        <v>0</v>
      </c>
      <c r="X2120" s="25">
        <v>281.7355</v>
      </c>
      <c r="Y2120" s="31">
        <f>IFERROR(LISTAS[[#This Row],[COSTO]]/X2120-1,"")</f>
        <v>0.78604648686445255</v>
      </c>
    </row>
    <row r="2121" spans="1:25" x14ac:dyDescent="0.2">
      <c r="A2121" s="6" t="s">
        <v>3398</v>
      </c>
      <c r="B2121" t="s">
        <v>3344</v>
      </c>
      <c r="C2121" t="s">
        <v>3399</v>
      </c>
      <c r="D2121" t="s">
        <v>3399</v>
      </c>
      <c r="E2121" s="2">
        <v>2817.72</v>
      </c>
      <c r="F2121" s="6" t="str">
        <f>+_xlfn.XLOOKUP(LISTAS[[#This Row],[ID]],_01_CODIGOS_Y_COSTOS_xlsm[Producto y N°],_01_CODIGOS_Y_COSTOS_xlsm[FABRICA],"",0,1)</f>
        <v>BAIGORRIA</v>
      </c>
      <c r="G2121" s="13">
        <f>LISTAS[[#This Row],[Precio]]*(1-0.46)*(1-IF($C$3520="",0,$C$3520))</f>
        <v>1141.1766</v>
      </c>
      <c r="H2121" s="1">
        <f>+_xlfn.XLOOKUP(LISTAS[[#This Row],[ID]],_01_CODIGOS_Y_COSTOS_xlsm[Producto y N°],_01_CODIGOS_Y_COSTOS_xlsm[COSTO],0,0,1)</f>
        <v>593.35760000000005</v>
      </c>
      <c r="I2121" s="115">
        <f>+IFERROR(LISTAS[[#This Row],[VENTA NETA]]/LISTAS[[#This Row],[COSTO]]-1,0)</f>
        <v>0.9232526894405666</v>
      </c>
      <c r="J2121" s="33" t="str">
        <f>IFERROR(VLOOKUP(LISTAS[[#This Row],[ID]],_01_CODIGOS_Y_COSTOS_xlsm[[Producto y N°]:[CODIGO]],2,0),"")</f>
        <v>B-01-166</v>
      </c>
      <c r="M2121" s="22">
        <v>0</v>
      </c>
      <c r="N2121" s="23">
        <f>+LISTAS[[#This Row],[Precio]]+(LISTAS[[#This Row],[Precio]]*M2121)</f>
        <v>2817.72</v>
      </c>
      <c r="O2121" s="24">
        <f t="shared" si="48"/>
        <v>1141.1766</v>
      </c>
      <c r="Q2121" s="21">
        <f>IFERROR(O2121/LISTAS[[#This Row],[COSTO]]-1,"")</f>
        <v>0.9232526894405666</v>
      </c>
      <c r="R2121" t="str">
        <f>+LISTAS[[#This Row],[ID]]</f>
        <v>ESPARRAGOS DE ACERO10x1,5 x 60</v>
      </c>
      <c r="T2121" s="29"/>
      <c r="U2121" s="25">
        <f>LISTAS[[#This Row],[COSTO]]+(LISTAS[[#This Row],[COSTO]]*T2121)</f>
        <v>593.35760000000005</v>
      </c>
      <c r="V2121" s="30">
        <f>IF(T2121="",0,U2121/LISTAS[[#This Row],[VENTA NETA]]-1)</f>
        <v>0</v>
      </c>
      <c r="X2121" s="25">
        <v>308.14690000000002</v>
      </c>
      <c r="Y2121" s="31">
        <f>IFERROR(LISTAS[[#This Row],[COSTO]]/X2121-1,"")</f>
        <v>0.92556731870416353</v>
      </c>
    </row>
    <row r="2122" spans="1:25" x14ac:dyDescent="0.2">
      <c r="A2122" s="6" t="s">
        <v>3400</v>
      </c>
      <c r="B2122" t="s">
        <v>3344</v>
      </c>
      <c r="C2122" t="s">
        <v>3401</v>
      </c>
      <c r="D2122" t="s">
        <v>3401</v>
      </c>
      <c r="E2122" s="2">
        <v>3480.28</v>
      </c>
      <c r="F2122" s="6" t="str">
        <f>+_xlfn.XLOOKUP(LISTAS[[#This Row],[ID]],_01_CODIGOS_Y_COSTOS_xlsm[Producto y N°],_01_CODIGOS_Y_COSTOS_xlsm[FABRICA],"",0,1)</f>
        <v>BAIGORRIA</v>
      </c>
      <c r="G2122" s="13">
        <f>LISTAS[[#This Row],[Precio]]*(1-0.46)*(1-IF($C$3520="",0,$C$3520))</f>
        <v>1409.5134000000003</v>
      </c>
      <c r="H2122" s="1">
        <f>+_xlfn.XLOOKUP(LISTAS[[#This Row],[ID]],_01_CODIGOS_Y_COSTOS_xlsm[Producto y N°],_01_CODIGOS_Y_COSTOS_xlsm[COSTO],0,0,1)</f>
        <v>732.97990000000004</v>
      </c>
      <c r="I2122" s="115">
        <f>+IFERROR(LISTAS[[#This Row],[VENTA NETA]]/LISTAS[[#This Row],[COSTO]]-1,0)</f>
        <v>0.92299052129533177</v>
      </c>
      <c r="J2122" s="33" t="str">
        <f>IFERROR(VLOOKUP(LISTAS[[#This Row],[ID]],_01_CODIGOS_Y_COSTOS_xlsm[[Producto y N°]:[CODIGO]],2,0),"")</f>
        <v>B-01-170</v>
      </c>
      <c r="M2122" s="22">
        <v>0</v>
      </c>
      <c r="N2122" s="23">
        <f>+LISTAS[[#This Row],[Precio]]+(LISTAS[[#This Row],[Precio]]*M2122)</f>
        <v>3480.28</v>
      </c>
      <c r="O2122" s="24">
        <f t="shared" si="48"/>
        <v>1409.5134000000003</v>
      </c>
      <c r="Q2122" s="21">
        <f>IFERROR(O2122/LISTAS[[#This Row],[COSTO]]-1,"")</f>
        <v>0.92299052129533177</v>
      </c>
      <c r="R2122" t="str">
        <f>+LISTAS[[#This Row],[ID]]</f>
        <v>ESPARRAGOS DE ACERO10x1,5 x 70</v>
      </c>
      <c r="T2122" s="29"/>
      <c r="U2122" s="25">
        <f>LISTAS[[#This Row],[COSTO]]+(LISTAS[[#This Row],[COSTO]]*T2122)</f>
        <v>732.97990000000004</v>
      </c>
      <c r="V2122" s="30">
        <f>IF(T2122="",0,U2122/LISTAS[[#This Row],[VENTA NETA]]-1)</f>
        <v>0</v>
      </c>
      <c r="X2122" s="25">
        <v>320.47410000000002</v>
      </c>
      <c r="Y2122" s="31">
        <f>IFERROR(LISTAS[[#This Row],[COSTO]]/X2122-1,"")</f>
        <v>1.2871735968678903</v>
      </c>
    </row>
    <row r="2123" spans="1:25" x14ac:dyDescent="0.2">
      <c r="A2123" s="6" t="s">
        <v>3402</v>
      </c>
      <c r="B2123" t="s">
        <v>3344</v>
      </c>
      <c r="C2123" t="s">
        <v>3403</v>
      </c>
      <c r="D2123" t="s">
        <v>3403</v>
      </c>
      <c r="E2123" s="2">
        <v>3978.28</v>
      </c>
      <c r="F2123" s="6" t="str">
        <f>+_xlfn.XLOOKUP(LISTAS[[#This Row],[ID]],_01_CODIGOS_Y_COSTOS_xlsm[Producto y N°],_01_CODIGOS_Y_COSTOS_xlsm[FABRICA],"",0,1)</f>
        <v>BAIGORRIA</v>
      </c>
      <c r="G2123" s="13">
        <f>LISTAS[[#This Row],[Precio]]*(1-0.46)*(1-IF($C$3520="",0,$C$3520))</f>
        <v>1611.2034000000001</v>
      </c>
      <c r="H2123" s="1">
        <f>+_xlfn.XLOOKUP(LISTAS[[#This Row],[ID]],_01_CODIGOS_Y_COSTOS_xlsm[Producto y N°],_01_CODIGOS_Y_COSTOS_xlsm[COSTO],0,0,1)</f>
        <v>837.68129999999996</v>
      </c>
      <c r="I2123" s="115">
        <f>+IFERROR(LISTAS[[#This Row],[VENTA NETA]]/LISTAS[[#This Row],[COSTO]]-1,0)</f>
        <v>0.92340858032762596</v>
      </c>
      <c r="J2123" s="33" t="str">
        <f>IFERROR(VLOOKUP(LISTAS[[#This Row],[ID]],_01_CODIGOS_Y_COSTOS_xlsm[[Producto y N°]:[CODIGO]],2,0),"")</f>
        <v>B-01-174</v>
      </c>
      <c r="M2123" s="22">
        <v>0</v>
      </c>
      <c r="N2123" s="23">
        <f>+LISTAS[[#This Row],[Precio]]+(LISTAS[[#This Row],[Precio]]*M2123)</f>
        <v>3978.28</v>
      </c>
      <c r="O2123" s="24">
        <f t="shared" si="48"/>
        <v>1611.2034000000001</v>
      </c>
      <c r="Q2123" s="21">
        <f>IFERROR(O2123/LISTAS[[#This Row],[COSTO]]-1,"")</f>
        <v>0.92340858032762596</v>
      </c>
      <c r="R2123" t="str">
        <f>+LISTAS[[#This Row],[ID]]</f>
        <v>ESPARRAGOS DE ACERO10x1,5 x 80</v>
      </c>
      <c r="T2123" s="29"/>
      <c r="U2123" s="25">
        <f>LISTAS[[#This Row],[COSTO]]+(LISTAS[[#This Row],[COSTO]]*T2123)</f>
        <v>837.68129999999996</v>
      </c>
      <c r="V2123" s="30">
        <f>IF(T2123="",0,U2123/LISTAS[[#This Row],[VENTA NETA]]-1)</f>
        <v>0</v>
      </c>
      <c r="X2123" s="25">
        <v>315.19029999999998</v>
      </c>
      <c r="Y2123" s="31">
        <f>IFERROR(LISTAS[[#This Row],[COSTO]]/X2123-1,"")</f>
        <v>1.6577001259239261</v>
      </c>
    </row>
    <row r="2124" spans="1:25" x14ac:dyDescent="0.2">
      <c r="A2124" s="6" t="s">
        <v>3404</v>
      </c>
      <c r="B2124" t="s">
        <v>3344</v>
      </c>
      <c r="C2124" t="s">
        <v>3405</v>
      </c>
      <c r="D2124" t="s">
        <v>3405</v>
      </c>
      <c r="E2124" s="2">
        <v>2210.5100000000002</v>
      </c>
      <c r="F2124" s="6" t="str">
        <f>+_xlfn.XLOOKUP(LISTAS[[#This Row],[ID]],_01_CODIGOS_Y_COSTOS_xlsm[Producto y N°],_01_CODIGOS_Y_COSTOS_xlsm[FABRICA],"",0,1)</f>
        <v>BAIGORRIA</v>
      </c>
      <c r="G2124" s="13">
        <f>LISTAS[[#This Row],[Precio]]*(1-0.46)*(1-IF($C$3520="",0,$C$3520))</f>
        <v>895.25655000000029</v>
      </c>
      <c r="H2124" s="1">
        <f>+_xlfn.XLOOKUP(LISTAS[[#This Row],[ID]],_01_CODIGOS_Y_COSTOS_xlsm[Producto y N°],_01_CODIGOS_Y_COSTOS_xlsm[COSTO],0,0,1)</f>
        <v>465.37849999999997</v>
      </c>
      <c r="I2124" s="115">
        <f>+IFERROR(LISTAS[[#This Row],[VENTA NETA]]/LISTAS[[#This Row],[COSTO]]-1,0)</f>
        <v>0.92371703892638002</v>
      </c>
      <c r="J2124" s="33" t="str">
        <f>IFERROR(VLOOKUP(LISTAS[[#This Row],[ID]],_01_CODIGOS_Y_COSTOS_xlsm[[Producto y N°]:[CODIGO]],2,0),"")</f>
        <v>B-06-022</v>
      </c>
      <c r="M2124" s="22">
        <v>0</v>
      </c>
      <c r="N2124" s="23">
        <f>+LISTAS[[#This Row],[Precio]]+(LISTAS[[#This Row],[Precio]]*M2124)</f>
        <v>2210.5100000000002</v>
      </c>
      <c r="O2124" s="24">
        <f t="shared" si="48"/>
        <v>895.25655000000029</v>
      </c>
      <c r="Q2124" s="21">
        <f>IFERROR(O2124/LISTAS[[#This Row],[COSTO]]-1,"")</f>
        <v>0.92371703892638002</v>
      </c>
      <c r="R2124" t="str">
        <f>+LISTAS[[#This Row],[ID]]</f>
        <v>ESPARRAGOS DE ACERO7 x 8 x 40   combinados</v>
      </c>
      <c r="T2124" s="29"/>
      <c r="U2124" s="25">
        <f>LISTAS[[#This Row],[COSTO]]+(LISTAS[[#This Row],[COSTO]]*T2124)</f>
        <v>465.37849999999997</v>
      </c>
      <c r="V2124" s="30">
        <f>IF(T2124="",0,U2124/LISTAS[[#This Row],[VENTA NETA]]-1)</f>
        <v>0</v>
      </c>
      <c r="X2124" s="25">
        <v>345.12599999999998</v>
      </c>
      <c r="Y2124" s="31">
        <f>IFERROR(LISTAS[[#This Row],[COSTO]]/X2124-1,"")</f>
        <v>0.34843071805659376</v>
      </c>
    </row>
    <row r="2125" spans="1:25" x14ac:dyDescent="0.2">
      <c r="A2125" s="6" t="s">
        <v>3406</v>
      </c>
      <c r="B2125" t="s">
        <v>3344</v>
      </c>
      <c r="C2125" t="s">
        <v>3407</v>
      </c>
      <c r="D2125" t="s">
        <v>3407</v>
      </c>
      <c r="E2125" s="2">
        <v>2345.89</v>
      </c>
      <c r="F2125" s="6" t="str">
        <f>+_xlfn.XLOOKUP(LISTAS[[#This Row],[ID]],_01_CODIGOS_Y_COSTOS_xlsm[Producto y N°],_01_CODIGOS_Y_COSTOS_xlsm[FABRICA],"",0,1)</f>
        <v>BAIGORRIA</v>
      </c>
      <c r="G2125" s="13">
        <f>LISTAS[[#This Row],[Precio]]*(1-0.46)*(1-IF($C$3520="",0,$C$3520))</f>
        <v>950.08545000000004</v>
      </c>
      <c r="H2125" s="1">
        <f>+_xlfn.XLOOKUP(LISTAS[[#This Row],[ID]],_01_CODIGOS_Y_COSTOS_xlsm[Producto y N°],_01_CODIGOS_Y_COSTOS_xlsm[COSTO],0,0,1)</f>
        <v>509.00549999999998</v>
      </c>
      <c r="I2125" s="115">
        <f>+IFERROR(LISTAS[[#This Row],[VENTA NETA]]/LISTAS[[#This Row],[COSTO]]-1,0)</f>
        <v>0.86655242428618173</v>
      </c>
      <c r="J2125" s="33" t="str">
        <f>IFERROR(VLOOKUP(LISTAS[[#This Row],[ID]],_01_CODIGOS_Y_COSTOS_xlsm[[Producto y N°]:[CODIGO]],2,0),"")</f>
        <v>B-06-022 B</v>
      </c>
      <c r="M2125" s="22">
        <v>0</v>
      </c>
      <c r="N2125" s="23">
        <f>+LISTAS[[#This Row],[Precio]]+(LISTAS[[#This Row],[Precio]]*M2125)</f>
        <v>2345.89</v>
      </c>
      <c r="O2125" s="24">
        <f t="shared" si="48"/>
        <v>950.08545000000004</v>
      </c>
      <c r="Q2125" s="21">
        <f>IFERROR(O2125/LISTAS[[#This Row],[COSTO]]-1,"")</f>
        <v>0.86655242428618173</v>
      </c>
      <c r="R2125" t="str">
        <f>+LISTAS[[#This Row],[ID]]</f>
        <v>ESPARRAGOS DE ACERO7 x 8 x 50</v>
      </c>
      <c r="T2125" s="29"/>
      <c r="U2125" s="25">
        <f>LISTAS[[#This Row],[COSTO]]+(LISTAS[[#This Row],[COSTO]]*T2125)</f>
        <v>509.00549999999998</v>
      </c>
      <c r="V2125" s="30">
        <f>IF(T2125="",0,U2125/LISTAS[[#This Row],[VENTA NETA]]-1)</f>
        <v>0</v>
      </c>
      <c r="X2125" s="25">
        <v>373.29950000000002</v>
      </c>
      <c r="Y2125" s="31">
        <f>IFERROR(LISTAS[[#This Row],[COSTO]]/X2125-1,"")</f>
        <v>0.3635311592970254</v>
      </c>
    </row>
    <row r="2126" spans="1:25" x14ac:dyDescent="0.2">
      <c r="A2126" s="6" t="s">
        <v>3408</v>
      </c>
      <c r="B2126" t="s">
        <v>3344</v>
      </c>
      <c r="C2126" t="s">
        <v>3409</v>
      </c>
      <c r="D2126" t="s">
        <v>3409</v>
      </c>
      <c r="E2126" s="2">
        <v>2513.38</v>
      </c>
      <c r="F2126" s="6" t="str">
        <f>+_xlfn.XLOOKUP(LISTAS[[#This Row],[ID]],_01_CODIGOS_Y_COSTOS_xlsm[Producto y N°],_01_CODIGOS_Y_COSTOS_xlsm[FABRICA],"",0,1)</f>
        <v>BAIGORRIA</v>
      </c>
      <c r="G2126" s="13">
        <f>LISTAS[[#This Row],[Precio]]*(1-0.46)*(1-IF($C$3520="",0,$C$3520))</f>
        <v>1017.9189000000001</v>
      </c>
      <c r="H2126" s="1">
        <f>+_xlfn.XLOOKUP(LISTAS[[#This Row],[ID]],_01_CODIGOS_Y_COSTOS_xlsm[Producto y N°],_01_CODIGOS_Y_COSTOS_xlsm[COSTO],0,0,1)</f>
        <v>529.36800000000005</v>
      </c>
      <c r="I2126" s="115">
        <f>+IFERROR(LISTAS[[#This Row],[VENTA NETA]]/LISTAS[[#This Row],[COSTO]]-1,0)</f>
        <v>0.92289465929183478</v>
      </c>
      <c r="J2126" s="33" t="str">
        <f>IFERROR(VLOOKUP(LISTAS[[#This Row],[ID]],_01_CODIGOS_Y_COSTOS_xlsm[[Producto y N°]:[CODIGO]],2,0),"")</f>
        <v>B-06-022 D</v>
      </c>
      <c r="M2126" s="22">
        <v>0</v>
      </c>
      <c r="N2126" s="23">
        <f>+LISTAS[[#This Row],[Precio]]+(LISTAS[[#This Row],[Precio]]*M2126)</f>
        <v>2513.38</v>
      </c>
      <c r="O2126" s="24">
        <f t="shared" si="48"/>
        <v>1017.9189000000001</v>
      </c>
      <c r="Q2126" s="21">
        <f>IFERROR(O2126/LISTAS[[#This Row],[COSTO]]-1,"")</f>
        <v>0.92289465929183478</v>
      </c>
      <c r="R2126" t="str">
        <f>+LISTAS[[#This Row],[ID]]</f>
        <v>ESPARRAGOS DE ACERO7 x 8 x 60</v>
      </c>
      <c r="T2126" s="29"/>
      <c r="U2126" s="25">
        <f>LISTAS[[#This Row],[COSTO]]+(LISTAS[[#This Row],[COSTO]]*T2126)</f>
        <v>529.36800000000005</v>
      </c>
      <c r="V2126" s="30">
        <f>IF(T2126="",0,U2126/LISTAS[[#This Row],[VENTA NETA]]-1)</f>
        <v>0</v>
      </c>
      <c r="X2126" s="25">
        <v>285.25720000000001</v>
      </c>
      <c r="Y2126" s="31">
        <f>IFERROR(LISTAS[[#This Row],[COSTO]]/X2126-1,"")</f>
        <v>0.85575683979229988</v>
      </c>
    </row>
    <row r="2127" spans="1:25" x14ac:dyDescent="0.2">
      <c r="A2127" s="6" t="s">
        <v>3410</v>
      </c>
      <c r="B2127" t="s">
        <v>3344</v>
      </c>
      <c r="C2127" t="s">
        <v>3411</v>
      </c>
      <c r="D2127" t="s">
        <v>3411</v>
      </c>
      <c r="E2127" s="2">
        <v>2313.96</v>
      </c>
      <c r="F2127" s="6" t="str">
        <f>+_xlfn.XLOOKUP(LISTAS[[#This Row],[ID]],_01_CODIGOS_Y_COSTOS_xlsm[Producto y N°],_01_CODIGOS_Y_COSTOS_xlsm[FABRICA],"",0,1)</f>
        <v>BAIGORRIA</v>
      </c>
      <c r="G2127" s="13">
        <f>LISTAS[[#This Row],[Precio]]*(1-0.46)*(1-IF($C$3520="",0,$C$3520))</f>
        <v>937.15380000000005</v>
      </c>
      <c r="H2127" s="1">
        <f>+_xlfn.XLOOKUP(LISTAS[[#This Row],[ID]],_01_CODIGOS_Y_COSTOS_xlsm[Producto y N°],_01_CODIGOS_Y_COSTOS_xlsm[COSTO],0,0,1)</f>
        <v>520.64</v>
      </c>
      <c r="I2127" s="115">
        <f>+IFERROR(LISTAS[[#This Row],[VENTA NETA]]/LISTAS[[#This Row],[COSTO]]-1,0)</f>
        <v>0.80000345728334366</v>
      </c>
      <c r="J2127" s="33" t="str">
        <f>IFERROR(VLOOKUP(LISTAS[[#This Row],[ID]],_01_CODIGOS_Y_COSTOS_xlsm[[Producto y N°]:[CODIGO]],2,0),"")</f>
        <v>B-06-044</v>
      </c>
      <c r="M2127" s="22">
        <v>0.14487076939146304</v>
      </c>
      <c r="N2127" s="23">
        <f>+LISTAS[[#This Row],[Precio]]+(LISTAS[[#This Row],[Precio]]*M2127)</f>
        <v>2649.1851655410701</v>
      </c>
      <c r="O2127" s="24">
        <f t="shared" si="48"/>
        <v>1072.9199920441333</v>
      </c>
      <c r="Q2127" s="21">
        <f>IFERROR(O2127/LISTAS[[#This Row],[COSTO]]-1,"")</f>
        <v>1.0607713430472754</v>
      </c>
      <c r="R2127" t="str">
        <f>+LISTAS[[#This Row],[ID]]</f>
        <v>ESPARRAGOS DE ACERO8 x 9 x 40</v>
      </c>
      <c r="T2127" s="29"/>
      <c r="U2127" s="25">
        <f>LISTAS[[#This Row],[COSTO]]+(LISTAS[[#This Row],[COSTO]]*T2127)</f>
        <v>520.64</v>
      </c>
      <c r="V2127" s="30">
        <f>IF(T2127="",0,U2127/LISTAS[[#This Row],[VENTA NETA]]-1)</f>
        <v>0</v>
      </c>
      <c r="X2127" s="25">
        <v>306.38740000000001</v>
      </c>
      <c r="Y2127" s="31">
        <f>IFERROR(LISTAS[[#This Row],[COSTO]]/X2127-1,"")</f>
        <v>0.69928658946157696</v>
      </c>
    </row>
    <row r="2128" spans="1:25" x14ac:dyDescent="0.2">
      <c r="A2128" s="6" t="s">
        <v>3412</v>
      </c>
      <c r="B2128" t="s">
        <v>3344</v>
      </c>
      <c r="C2128" t="s">
        <v>3413</v>
      </c>
      <c r="D2128" t="s">
        <v>3413</v>
      </c>
      <c r="E2128" s="2">
        <v>2707.04</v>
      </c>
      <c r="F2128" s="6" t="str">
        <f>+_xlfn.XLOOKUP(LISTAS[[#This Row],[ID]],_01_CODIGOS_Y_COSTOS_xlsm[Producto y N°],_01_CODIGOS_Y_COSTOS_xlsm[FABRICA],"",0,1)</f>
        <v>BAIGORRIA</v>
      </c>
      <c r="G2128" s="13">
        <f>LISTAS[[#This Row],[Precio]]*(1-0.46)*(1-IF($C$3520="",0,$C$3520))</f>
        <v>1096.3512000000001</v>
      </c>
      <c r="H2128" s="1">
        <f>+_xlfn.XLOOKUP(LISTAS[[#This Row],[ID]],_01_CODIGOS_Y_COSTOS_xlsm[Producto y N°],_01_CODIGOS_Y_COSTOS_xlsm[COSTO],0,0,1)</f>
        <v>570.08860000000004</v>
      </c>
      <c r="I2128" s="115">
        <f>+IFERROR(LISTAS[[#This Row],[VENTA NETA]]/LISTAS[[#This Row],[COSTO]]-1,0)</f>
        <v>0.92312423016352185</v>
      </c>
      <c r="J2128" s="33" t="str">
        <f>IFERROR(VLOOKUP(LISTAS[[#This Row],[ID]],_01_CODIGOS_Y_COSTOS_xlsm[[Producto y N°]:[CODIGO]],2,0),"")</f>
        <v>B-06-046</v>
      </c>
      <c r="M2128" s="22">
        <v>0</v>
      </c>
      <c r="N2128" s="23">
        <f>+LISTAS[[#This Row],[Precio]]+(LISTAS[[#This Row],[Precio]]*M2128)</f>
        <v>2707.04</v>
      </c>
      <c r="O2128" s="24">
        <f t="shared" si="48"/>
        <v>1096.3512000000001</v>
      </c>
      <c r="Q2128" s="21">
        <f>IFERROR(O2128/LISTAS[[#This Row],[COSTO]]-1,"")</f>
        <v>0.92312423016352185</v>
      </c>
      <c r="R2128" t="str">
        <f>+LISTAS[[#This Row],[ID]]</f>
        <v>ESPARRAGOS DE ACERO8 x 9 x 50</v>
      </c>
      <c r="T2128" s="29"/>
      <c r="U2128" s="25">
        <f>LISTAS[[#This Row],[COSTO]]+(LISTAS[[#This Row],[COSTO]]*T2128)</f>
        <v>570.08860000000004</v>
      </c>
      <c r="V2128" s="30">
        <f>IF(T2128="",0,U2128/LISTAS[[#This Row],[VENTA NETA]]-1)</f>
        <v>0</v>
      </c>
      <c r="X2128" s="25">
        <v>366.08049999999997</v>
      </c>
      <c r="Y2128" s="31">
        <f>IFERROR(LISTAS[[#This Row],[COSTO]]/X2128-1,"")</f>
        <v>0.55727660992595918</v>
      </c>
    </row>
    <row r="2129" spans="1:25" x14ac:dyDescent="0.2">
      <c r="A2129" s="6" t="s">
        <v>3414</v>
      </c>
      <c r="B2129" t="s">
        <v>3344</v>
      </c>
      <c r="C2129" t="s">
        <v>3415</v>
      </c>
      <c r="D2129" t="s">
        <v>3415</v>
      </c>
      <c r="E2129" s="2">
        <v>2928.39</v>
      </c>
      <c r="F2129" s="6" t="str">
        <f>+_xlfn.XLOOKUP(LISTAS[[#This Row],[ID]],_01_CODIGOS_Y_COSTOS_xlsm[Producto y N°],_01_CODIGOS_Y_COSTOS_xlsm[FABRICA],"",0,1)</f>
        <v>BAIGORRIA</v>
      </c>
      <c r="G2129" s="13">
        <f>LISTAS[[#This Row],[Precio]]*(1-0.46)*(1-IF($C$3520="",0,$C$3520))</f>
        <v>1185.9979499999999</v>
      </c>
      <c r="H2129" s="1">
        <f>+_xlfn.XLOOKUP(LISTAS[[#This Row],[ID]],_01_CODIGOS_Y_COSTOS_xlsm[Producto y N°],_01_CODIGOS_Y_COSTOS_xlsm[COSTO],0,0,1)</f>
        <v>616.62649999999996</v>
      </c>
      <c r="I2129" s="115">
        <f>+IFERROR(LISTAS[[#This Row],[VENTA NETA]]/LISTAS[[#This Row],[COSTO]]-1,0)</f>
        <v>0.9233651975709769</v>
      </c>
      <c r="J2129" s="33" t="str">
        <f>IFERROR(VLOOKUP(LISTAS[[#This Row],[ID]],_01_CODIGOS_Y_COSTOS_xlsm[[Producto y N°]:[CODIGO]],2,0),"")</f>
        <v>B-06-047</v>
      </c>
      <c r="M2129" s="22">
        <v>0</v>
      </c>
      <c r="N2129" s="23">
        <f>+LISTAS[[#This Row],[Precio]]+(LISTAS[[#This Row],[Precio]]*M2129)</f>
        <v>2928.39</v>
      </c>
      <c r="O2129" s="24">
        <f t="shared" si="48"/>
        <v>1185.9979499999999</v>
      </c>
      <c r="Q2129" s="21">
        <f>IFERROR(O2129/LISTAS[[#This Row],[COSTO]]-1,"")</f>
        <v>0.9233651975709769</v>
      </c>
      <c r="R2129" t="str">
        <f>+LISTAS[[#This Row],[ID]]</f>
        <v>ESPARRAGOS DE ACERO8 x 9 x 60</v>
      </c>
      <c r="T2129" s="29"/>
      <c r="U2129" s="25">
        <f>LISTAS[[#This Row],[COSTO]]+(LISTAS[[#This Row],[COSTO]]*T2129)</f>
        <v>616.62649999999996</v>
      </c>
      <c r="V2129" s="30">
        <f>IF(T2129="",0,U2129/LISTAS[[#This Row],[VENTA NETA]]-1)</f>
        <v>0</v>
      </c>
      <c r="X2129" s="25">
        <v>366.08049999999997</v>
      </c>
      <c r="Y2129" s="31">
        <f>IFERROR(LISTAS[[#This Row],[COSTO]]/X2129-1,"")</f>
        <v>0.68440138166332276</v>
      </c>
    </row>
    <row r="2130" spans="1:25" x14ac:dyDescent="0.2">
      <c r="A2130" s="6" t="s">
        <v>3416</v>
      </c>
      <c r="B2130" t="s">
        <v>3344</v>
      </c>
      <c r="C2130" t="s">
        <v>3417</v>
      </c>
      <c r="D2130" t="s">
        <v>3418</v>
      </c>
      <c r="E2130" s="2">
        <v>2358.84</v>
      </c>
      <c r="F2130" s="6" t="str">
        <f>+_xlfn.XLOOKUP(LISTAS[[#This Row],[ID]],_01_CODIGOS_Y_COSTOS_xlsm[Producto y N°],_01_CODIGOS_Y_COSTOS_xlsm[FABRICA],"",0,1)</f>
        <v>BAIGORRIA</v>
      </c>
      <c r="G2130" s="13">
        <f>LISTAS[[#This Row],[Precio]]*(1-0.46)*(1-IF($C$3520="",0,$C$3520))</f>
        <v>955.3302000000001</v>
      </c>
      <c r="H2130" s="1">
        <f>+_xlfn.XLOOKUP(LISTAS[[#This Row],[ID]],_01_CODIGOS_Y_COSTOS_xlsm[Producto y N°],_01_CODIGOS_Y_COSTOS_xlsm[COSTO],0,0,1)</f>
        <v>471.19569999999999</v>
      </c>
      <c r="I2130" s="115">
        <f>+IFERROR(LISTAS[[#This Row],[VENTA NETA]]/LISTAS[[#This Row],[COSTO]]-1,0)</f>
        <v>1.0274595035565905</v>
      </c>
      <c r="J2130" s="33" t="str">
        <f>IFERROR(VLOOKUP(LISTAS[[#This Row],[ID]],_01_CODIGOS_Y_COSTOS_xlsm[[Producto y N°]:[CODIGO]],2,0),"")</f>
        <v>A-03-012</v>
      </c>
      <c r="M2130" s="22">
        <v>0</v>
      </c>
      <c r="N2130" s="23">
        <f>+LISTAS[[#This Row],[Precio]]+(LISTAS[[#This Row],[Precio]]*M2130)</f>
        <v>2358.84</v>
      </c>
      <c r="O2130" s="24">
        <f t="shared" si="48"/>
        <v>955.3302000000001</v>
      </c>
      <c r="Q2130" s="21">
        <f>IFERROR(O2130/LISTAS[[#This Row],[COSTO]]-1,"")</f>
        <v>1.0274595035565905</v>
      </c>
      <c r="R2130" t="str">
        <f>+LISTAS[[#This Row],[ID]]</f>
        <v xml:space="preserve">ESPARRAGOS DE ACERO3/8 X 45 NF-NF ESCAP </v>
      </c>
      <c r="T2130" s="29"/>
      <c r="U2130" s="25">
        <f>LISTAS[[#This Row],[COSTO]]+(LISTAS[[#This Row],[COSTO]]*T2130)</f>
        <v>471.19569999999999</v>
      </c>
      <c r="V2130" s="30">
        <f>IF(T2130="",0,U2130/LISTAS[[#This Row],[VENTA NETA]]-1)</f>
        <v>0</v>
      </c>
      <c r="X2130" s="25">
        <v>0</v>
      </c>
      <c r="Y2130" s="31" t="str">
        <f>IFERROR(LISTAS[[#This Row],[COSTO]]/X2130-1,"")</f>
        <v/>
      </c>
    </row>
    <row r="2131" spans="1:25" x14ac:dyDescent="0.2">
      <c r="A2131" s="6" t="s">
        <v>3419</v>
      </c>
      <c r="B2131" t="s">
        <v>3344</v>
      </c>
      <c r="C2131" t="s">
        <v>3420</v>
      </c>
      <c r="D2131" t="s">
        <v>3421</v>
      </c>
      <c r="E2131" s="2">
        <v>2404.35</v>
      </c>
      <c r="F2131" s="6" t="str">
        <f>+_xlfn.XLOOKUP(LISTAS[[#This Row],[ID]],_01_CODIGOS_Y_COSTOS_xlsm[Producto y N°],_01_CODIGOS_Y_COSTOS_xlsm[FABRICA],"",0,1)</f>
        <v>BAIGORRIA</v>
      </c>
      <c r="G2131" s="13">
        <f>LISTAS[[#This Row],[Precio]]*(1-0.46)*(1-IF($C$3520="",0,$C$3520))</f>
        <v>973.76174999999989</v>
      </c>
      <c r="H2131" s="1">
        <f>+_xlfn.XLOOKUP(LISTAS[[#This Row],[ID]],_01_CODIGOS_Y_COSTOS_xlsm[Producto y N°],_01_CODIGOS_Y_COSTOS_xlsm[COSTO],0,0,1)</f>
        <v>506.09910000000002</v>
      </c>
      <c r="I2131" s="115">
        <f>+IFERROR(LISTAS[[#This Row],[VENTA NETA]]/LISTAS[[#This Row],[COSTO]]-1,0)</f>
        <v>0.92405351046860162</v>
      </c>
      <c r="J2131" s="33" t="str">
        <f>IFERROR(VLOOKUP(LISTAS[[#This Row],[ID]],_01_CODIGOS_Y_COSTOS_xlsm[[Producto y N°]:[CODIGO]],2,0),"")</f>
        <v>A-03-013</v>
      </c>
      <c r="M2131" s="22">
        <v>0</v>
      </c>
      <c r="N2131" s="23">
        <f>+LISTAS[[#This Row],[Precio]]+(LISTAS[[#This Row],[Precio]]*M2131)</f>
        <v>2404.35</v>
      </c>
      <c r="O2131" s="24">
        <f t="shared" si="48"/>
        <v>973.76174999999989</v>
      </c>
      <c r="Q2131" s="21">
        <f>IFERROR(O2131/LISTAS[[#This Row],[COSTO]]-1,"")</f>
        <v>0.92405351046860162</v>
      </c>
      <c r="R2131" t="str">
        <f>+LISTAS[[#This Row],[ID]]</f>
        <v>ESPARRAGOS DE ACERO3/8 X 50 NF-NF Escap y palier</v>
      </c>
      <c r="T2131" s="29"/>
      <c r="U2131" s="25">
        <f>LISTAS[[#This Row],[COSTO]]+(LISTAS[[#This Row],[COSTO]]*T2131)</f>
        <v>506.09910000000002</v>
      </c>
      <c r="V2131" s="30">
        <f>IF(T2131="",0,U2131/LISTAS[[#This Row],[VENTA NETA]]-1)</f>
        <v>0</v>
      </c>
      <c r="X2131" s="25">
        <v>0</v>
      </c>
      <c r="Y2131" s="31" t="str">
        <f>IFERROR(LISTAS[[#This Row],[COSTO]]/X2131-1,"")</f>
        <v/>
      </c>
    </row>
    <row r="2132" spans="1:25" x14ac:dyDescent="0.2">
      <c r="A2132" s="6" t="s">
        <v>5260</v>
      </c>
      <c r="B2132" t="s">
        <v>3344</v>
      </c>
      <c r="C2132" t="s">
        <v>5315</v>
      </c>
      <c r="D2132" t="s">
        <v>4762</v>
      </c>
      <c r="E2132" s="2">
        <v>2872.75</v>
      </c>
      <c r="F2132" s="6" t="str">
        <f>+_xlfn.XLOOKUP(LISTAS[[#This Row],[ID]],_01_CODIGOS_Y_COSTOS_xlsm[Producto y N°],_01_CODIGOS_Y_COSTOS_xlsm[FABRICA],"",0,1)</f>
        <v>BAIGORRIA</v>
      </c>
      <c r="G2132" s="13">
        <f>LISTAS[[#This Row],[Precio]]*(1-0.46)*(1-IF($C$3520="",0,$C$3520))</f>
        <v>1163.4637500000001</v>
      </c>
      <c r="H2132" s="1">
        <f>+_xlfn.XLOOKUP(LISTAS[[#This Row],[ID]],_01_CODIGOS_Y_COSTOS_xlsm[Producto y N°],_01_CODIGOS_Y_COSTOS_xlsm[COSTO],0,0,1)</f>
        <v>604.70180000000005</v>
      </c>
      <c r="I2132" s="115">
        <f>+IFERROR(LISTAS[[#This Row],[VENTA NETA]]/LISTAS[[#This Row],[COSTO]]-1,0)</f>
        <v>0.92402891805514731</v>
      </c>
      <c r="J2132" s="33" t="str">
        <f>IFERROR(VLOOKUP(LISTAS[[#This Row],[ID]],_01_CODIGOS_Y_COSTOS_xlsm[[Producto y N°]:[CODIGO]],2,0),"")</f>
        <v>A-04-022</v>
      </c>
      <c r="M2132" s="22">
        <v>0</v>
      </c>
      <c r="N2132" s="23">
        <f>+LISTAS[[#This Row],[Precio]]+(LISTAS[[#This Row],[Precio]]*M2132)</f>
        <v>2872.75</v>
      </c>
      <c r="O2132" s="24">
        <f t="shared" si="48"/>
        <v>1163.4637500000001</v>
      </c>
      <c r="Q2132" s="21">
        <f>IFERROR(O2132/LISTAS[[#This Row],[COSTO]]-1,"")</f>
        <v>0.92402891805514731</v>
      </c>
      <c r="R2132" t="str">
        <f>+LISTAS[[#This Row],[ID]]</f>
        <v>ESPARRAGOS DE ACERO7/16 X 48</v>
      </c>
      <c r="T2132" s="29"/>
      <c r="U2132" s="25">
        <f>LISTAS[[#This Row],[COSTO]]+(LISTAS[[#This Row],[COSTO]]*T2132)</f>
        <v>604.70180000000005</v>
      </c>
      <c r="V2132" s="30">
        <f>IF(T2132="",0,U2132/LISTAS[[#This Row],[VENTA NETA]]-1)</f>
        <v>0</v>
      </c>
      <c r="X2132" s="25">
        <v>0</v>
      </c>
      <c r="Y2132" s="31" t="str">
        <f>IFERROR(LISTAS[[#This Row],[COSTO]]/X2132-1,"")</f>
        <v/>
      </c>
    </row>
    <row r="2133" spans="1:25" x14ac:dyDescent="0.2">
      <c r="A2133" s="6" t="s">
        <v>5261</v>
      </c>
      <c r="B2133" t="s">
        <v>3344</v>
      </c>
      <c r="C2133" t="s">
        <v>5316</v>
      </c>
      <c r="D2133" t="s">
        <v>5806</v>
      </c>
      <c r="E2133" s="2">
        <v>2872.75</v>
      </c>
      <c r="F2133" s="6" t="str">
        <f>+_xlfn.XLOOKUP(LISTAS[[#This Row],[ID]],_01_CODIGOS_Y_COSTOS_xlsm[Producto y N°],_01_CODIGOS_Y_COSTOS_xlsm[FABRICA],"",0,1)</f>
        <v>BAIGORRIA</v>
      </c>
      <c r="G2133" s="13">
        <f>LISTAS[[#This Row],[Precio]]*(1-0.46)*(1-IF($C$3520="",0,$C$3520))</f>
        <v>1163.4637500000001</v>
      </c>
      <c r="H2133" s="1">
        <f>+_xlfn.XLOOKUP(LISTAS[[#This Row],[ID]],_01_CODIGOS_Y_COSTOS_xlsm[Producto y N°],_01_CODIGOS_Y_COSTOS_xlsm[COSTO],0,0,1)</f>
        <v>604.70180000000005</v>
      </c>
      <c r="I2133" s="115">
        <f>+IFERROR(LISTAS[[#This Row],[VENTA NETA]]/LISTAS[[#This Row],[COSTO]]-1,0)</f>
        <v>0.92402891805514731</v>
      </c>
      <c r="J2133" s="33" t="str">
        <f>IFERROR(VLOOKUP(LISTAS[[#This Row],[ID]],_01_CODIGOS_Y_COSTOS_xlsm[[Producto y N°]:[CODIGO]],2,0),"")</f>
        <v>A-04-024</v>
      </c>
      <c r="M2133" s="22">
        <v>0</v>
      </c>
      <c r="N2133" s="23">
        <f>+LISTAS[[#This Row],[Precio]]+(LISTAS[[#This Row],[Precio]]*M2133)</f>
        <v>2872.75</v>
      </c>
      <c r="O2133" s="24">
        <f t="shared" si="48"/>
        <v>1163.4637500000001</v>
      </c>
      <c r="Q2133" s="21">
        <f>IFERROR(O2133/LISTAS[[#This Row],[COSTO]]-1,"")</f>
        <v>0.92402891805514731</v>
      </c>
      <c r="R2133" t="str">
        <f>+LISTAS[[#This Row],[ID]]</f>
        <v>ESPARRAGOS DE ACERO7/16 X 2"</v>
      </c>
      <c r="T2133" s="29"/>
      <c r="U2133" s="25">
        <f>LISTAS[[#This Row],[COSTO]]+(LISTAS[[#This Row],[COSTO]]*T2133)</f>
        <v>604.70180000000005</v>
      </c>
      <c r="V2133" s="30">
        <f>IF(T2133="",0,U2133/LISTAS[[#This Row],[VENTA NETA]]-1)</f>
        <v>0</v>
      </c>
      <c r="X2133" s="25">
        <v>0</v>
      </c>
      <c r="Y2133" s="31" t="str">
        <f>IFERROR(LISTAS[[#This Row],[COSTO]]/X2133-1,"")</f>
        <v/>
      </c>
    </row>
    <row r="2134" spans="1:25" x14ac:dyDescent="0.2">
      <c r="A2134" s="6" t="s">
        <v>5807</v>
      </c>
      <c r="B2134" t="s">
        <v>3344</v>
      </c>
      <c r="C2134" t="s">
        <v>4763</v>
      </c>
      <c r="D2134" t="s">
        <v>4763</v>
      </c>
      <c r="E2134" s="2">
        <v>4980.1400000000003</v>
      </c>
      <c r="F2134" s="6" t="str">
        <f>+_xlfn.XLOOKUP(LISTAS[[#This Row],[ID]],_01_CODIGOS_Y_COSTOS_xlsm[Producto y N°],_01_CODIGOS_Y_COSTOS_xlsm[FABRICA],"",0,1)</f>
        <v>BAIGORRIA</v>
      </c>
      <c r="G2134" s="13">
        <f>LISTAS[[#This Row],[Precio]]*(1-0.46)*(1-IF($C$3520="",0,$C$3520))</f>
        <v>2016.9567000000002</v>
      </c>
      <c r="H2134" s="1">
        <f>+_xlfn.XLOOKUP(LISTAS[[#This Row],[ID]],_01_CODIGOS_Y_COSTOS_xlsm[Producto y N°],_01_CODIGOS_Y_COSTOS_xlsm[COSTO],0,0,1)</f>
        <v>0</v>
      </c>
      <c r="I2134" s="115">
        <f>+IFERROR(LISTAS[[#This Row],[VENTA NETA]]/LISTAS[[#This Row],[COSTO]]-1,0)</f>
        <v>0</v>
      </c>
      <c r="J2134" s="33" t="str">
        <f>IFERROR(VLOOKUP(LISTAS[[#This Row],[ID]],_01_CODIGOS_Y_COSTOS_xlsm[[Producto y N°]:[CODIGO]],2,0),"")</f>
        <v>0</v>
      </c>
      <c r="M2134" s="22">
        <v>0</v>
      </c>
      <c r="N2134" s="23">
        <f>+LISTAS[[#This Row],[Precio]]+(LISTAS[[#This Row],[Precio]]*M2134)</f>
        <v>4980.1400000000003</v>
      </c>
      <c r="O2134" s="24">
        <f t="shared" si="48"/>
        <v>2016.9567000000002</v>
      </c>
      <c r="Q2134" s="21" t="str">
        <f>IFERROR(O2134/LISTAS[[#This Row],[COSTO]]-1,"")</f>
        <v/>
      </c>
      <c r="R2134" t="str">
        <f>+LISTAS[[#This Row],[ID]]</f>
        <v>ESPARRAGOS DE ACEROESP. 1/2 X 55 W-NF</v>
      </c>
      <c r="T2134" s="29"/>
      <c r="U2134" s="25">
        <f>LISTAS[[#This Row],[COSTO]]+(LISTAS[[#This Row],[COSTO]]*T2134)</f>
        <v>0</v>
      </c>
      <c r="V2134" s="30">
        <f>IF(T2134="",0,U2134/LISTAS[[#This Row],[VENTA NETA]]-1)</f>
        <v>0</v>
      </c>
      <c r="X2134" s="25">
        <v>0</v>
      </c>
      <c r="Y2134" s="31" t="str">
        <f>IFERROR(LISTAS[[#This Row],[COSTO]]/X2134-1,"")</f>
        <v/>
      </c>
    </row>
    <row r="2135" spans="1:25" x14ac:dyDescent="0.2">
      <c r="A2135" s="6" t="s">
        <v>5808</v>
      </c>
      <c r="B2135" t="s">
        <v>3344</v>
      </c>
      <c r="C2135" t="s">
        <v>4764</v>
      </c>
      <c r="D2135" t="s">
        <v>4764</v>
      </c>
      <c r="E2135" s="2">
        <v>1831.73</v>
      </c>
      <c r="F2135" s="6" t="str">
        <f>+_xlfn.XLOOKUP(LISTAS[[#This Row],[ID]],_01_CODIGOS_Y_COSTOS_xlsm[Producto y N°],_01_CODIGOS_Y_COSTOS_xlsm[FABRICA],"",0,1)</f>
        <v>BAIGORRIA</v>
      </c>
      <c r="G2135" s="13">
        <f>LISTAS[[#This Row],[Precio]]*(1-0.46)*(1-IF($C$3520="",0,$C$3520))</f>
        <v>741.85065000000009</v>
      </c>
      <c r="H2135" s="1">
        <f>+_xlfn.XLOOKUP(LISTAS[[#This Row],[ID]],_01_CODIGOS_Y_COSTOS_xlsm[Producto y N°],_01_CODIGOS_Y_COSTOS_xlsm[COSTO],0,0,1)</f>
        <v>0</v>
      </c>
      <c r="I2135" s="115">
        <f>+IFERROR(LISTAS[[#This Row],[VENTA NETA]]/LISTAS[[#This Row],[COSTO]]-1,0)</f>
        <v>0</v>
      </c>
      <c r="J2135" s="33" t="str">
        <f>IFERROR(VLOOKUP(LISTAS[[#This Row],[ID]],_01_CODIGOS_Y_COSTOS_xlsm[[Producto y N°]:[CODIGO]],2,0),"")</f>
        <v>0</v>
      </c>
      <c r="M2135" s="22">
        <v>0</v>
      </c>
      <c r="N2135" s="23">
        <f>+LISTAS[[#This Row],[Precio]]+(LISTAS[[#This Row],[Precio]]*M2135)</f>
        <v>1831.73</v>
      </c>
      <c r="O2135" s="24">
        <f t="shared" si="48"/>
        <v>741.85065000000009</v>
      </c>
      <c r="Q2135" s="21" t="str">
        <f>IFERROR(O2135/LISTAS[[#This Row],[COSTO]]-1,"")</f>
        <v/>
      </c>
      <c r="R2135" t="str">
        <f>+LISTAS[[#This Row],[ID]]</f>
        <v xml:space="preserve">ESPARRAGOS DE ACEROESP. 5/16 X 1.3/8 (34.9) </v>
      </c>
      <c r="T2135" s="29"/>
      <c r="U2135" s="25">
        <f>LISTAS[[#This Row],[COSTO]]+(LISTAS[[#This Row],[COSTO]]*T2135)</f>
        <v>0</v>
      </c>
      <c r="V2135" s="30">
        <f>IF(T2135="",0,U2135/LISTAS[[#This Row],[VENTA NETA]]-1)</f>
        <v>0</v>
      </c>
      <c r="X2135" s="25">
        <v>0</v>
      </c>
      <c r="Y2135" s="31" t="str">
        <f>IFERROR(LISTAS[[#This Row],[COSTO]]/X2135-1,"")</f>
        <v/>
      </c>
    </row>
    <row r="2136" spans="1:25" x14ac:dyDescent="0.2">
      <c r="A2136" s="6" t="s">
        <v>5809</v>
      </c>
      <c r="B2136" t="s">
        <v>3344</v>
      </c>
      <c r="C2136" t="s">
        <v>4765</v>
      </c>
      <c r="D2136" t="s">
        <v>4765</v>
      </c>
      <c r="E2136" s="2">
        <v>2476.8000000000002</v>
      </c>
      <c r="F2136" s="6" t="str">
        <f>+_xlfn.XLOOKUP(LISTAS[[#This Row],[ID]],_01_CODIGOS_Y_COSTOS_xlsm[Producto y N°],_01_CODIGOS_Y_COSTOS_xlsm[FABRICA],"",0,1)</f>
        <v>BAIGORRIA</v>
      </c>
      <c r="G2136" s="13">
        <f>LISTAS[[#This Row],[Precio]]*(1-0.46)*(1-IF($C$3520="",0,$C$3520))</f>
        <v>1003.1040000000002</v>
      </c>
      <c r="H2136" s="1">
        <f>+_xlfn.XLOOKUP(LISTAS[[#This Row],[ID]],_01_CODIGOS_Y_COSTOS_xlsm[Producto y N°],_01_CODIGOS_Y_COSTOS_xlsm[COSTO],0,0,1)</f>
        <v>0</v>
      </c>
      <c r="I2136" s="115">
        <f>+IFERROR(LISTAS[[#This Row],[VENTA NETA]]/LISTAS[[#This Row],[COSTO]]-1,0)</f>
        <v>0</v>
      </c>
      <c r="J2136" s="33" t="str">
        <f>IFERROR(VLOOKUP(LISTAS[[#This Row],[ID]],_01_CODIGOS_Y_COSTOS_xlsm[[Producto y N°]:[CODIGO]],2,0),"")</f>
        <v>0</v>
      </c>
      <c r="M2136" s="22">
        <v>0</v>
      </c>
      <c r="N2136" s="23">
        <f>+LISTAS[[#This Row],[Precio]]+(LISTAS[[#This Row],[Precio]]*M2136)</f>
        <v>2476.8000000000002</v>
      </c>
      <c r="O2136" s="24">
        <f t="shared" si="48"/>
        <v>1003.1040000000002</v>
      </c>
      <c r="Q2136" s="21" t="str">
        <f>IFERROR(O2136/LISTAS[[#This Row],[COSTO]]-1,"")</f>
        <v/>
      </c>
      <c r="R2136" t="str">
        <f>+LISTAS[[#This Row],[ID]]</f>
        <v>ESPARRAGOS DE ACERO3/8 X 60</v>
      </c>
      <c r="T2136" s="29"/>
      <c r="U2136" s="25">
        <f>LISTAS[[#This Row],[COSTO]]+(LISTAS[[#This Row],[COSTO]]*T2136)</f>
        <v>0</v>
      </c>
      <c r="V2136" s="30">
        <f>IF(T2136="",0,U2136/LISTAS[[#This Row],[VENTA NETA]]-1)</f>
        <v>0</v>
      </c>
      <c r="X2136" s="25">
        <v>0</v>
      </c>
      <c r="Y2136" s="31" t="str">
        <f>IFERROR(LISTAS[[#This Row],[COSTO]]/X2136-1,"")</f>
        <v/>
      </c>
    </row>
    <row r="2137" spans="1:25" x14ac:dyDescent="0.2">
      <c r="A2137" s="6" t="s">
        <v>5810</v>
      </c>
      <c r="B2137" t="s">
        <v>3344</v>
      </c>
      <c r="C2137" t="s">
        <v>4766</v>
      </c>
      <c r="D2137" t="s">
        <v>4766</v>
      </c>
      <c r="E2137" s="2">
        <v>3370.46</v>
      </c>
      <c r="F2137" s="6" t="str">
        <f>+_xlfn.XLOOKUP(LISTAS[[#This Row],[ID]],_01_CODIGOS_Y_COSTOS_xlsm[Producto y N°],_01_CODIGOS_Y_COSTOS_xlsm[FABRICA],"",0,1)</f>
        <v>BAIGORRIA</v>
      </c>
      <c r="G2137" s="13">
        <f>LISTAS[[#This Row],[Precio]]*(1-0.46)*(1-IF($C$3520="",0,$C$3520))</f>
        <v>1365.0363000000002</v>
      </c>
      <c r="H2137" s="1">
        <f>+_xlfn.XLOOKUP(LISTAS[[#This Row],[ID]],_01_CODIGOS_Y_COSTOS_xlsm[Producto y N°],_01_CODIGOS_Y_COSTOS_xlsm[COSTO],0,0,1)</f>
        <v>0</v>
      </c>
      <c r="I2137" s="115">
        <f>+IFERROR(LISTAS[[#This Row],[VENTA NETA]]/LISTAS[[#This Row],[COSTO]]-1,0)</f>
        <v>0</v>
      </c>
      <c r="J2137" s="33" t="str">
        <f>IFERROR(VLOOKUP(LISTAS[[#This Row],[ID]],_01_CODIGOS_Y_COSTOS_xlsm[[Producto y N°]:[CODIGO]],2,0),"")</f>
        <v>0</v>
      </c>
      <c r="M2137" s="22">
        <v>0</v>
      </c>
      <c r="N2137" s="23">
        <f>+LISTAS[[#This Row],[Precio]]+(LISTAS[[#This Row],[Precio]]*M2137)</f>
        <v>3370.46</v>
      </c>
      <c r="O2137" s="24">
        <f t="shared" si="48"/>
        <v>1365.0363000000002</v>
      </c>
      <c r="Q2137" s="21" t="str">
        <f>IFERROR(O2137/LISTAS[[#This Row],[COSTO]]-1,"")</f>
        <v/>
      </c>
      <c r="R2137" t="str">
        <f>+LISTAS[[#This Row],[ID]]</f>
        <v>ESPARRAGOS DE ACERO8 X 10 X 45</v>
      </c>
      <c r="T2137" s="29"/>
      <c r="U2137" s="25">
        <f>LISTAS[[#This Row],[COSTO]]+(LISTAS[[#This Row],[COSTO]]*T2137)</f>
        <v>0</v>
      </c>
      <c r="V2137" s="30">
        <f>IF(T2137="",0,U2137/LISTAS[[#This Row],[VENTA NETA]]-1)</f>
        <v>0</v>
      </c>
      <c r="X2137" s="25">
        <v>0</v>
      </c>
      <c r="Y2137" s="31" t="str">
        <f>IFERROR(LISTAS[[#This Row],[COSTO]]/X2137-1,"")</f>
        <v/>
      </c>
    </row>
    <row r="2138" spans="1:25" x14ac:dyDescent="0.2">
      <c r="A2138" s="6" t="s">
        <v>5811</v>
      </c>
      <c r="B2138" t="s">
        <v>3344</v>
      </c>
      <c r="C2138" t="s">
        <v>5151</v>
      </c>
      <c r="D2138" t="s">
        <v>5151</v>
      </c>
      <c r="E2138" s="2">
        <v>2476.8000000000002</v>
      </c>
      <c r="F2138" s="6" t="str">
        <f>+_xlfn.XLOOKUP(LISTAS[[#This Row],[ID]],_01_CODIGOS_Y_COSTOS_xlsm[Producto y N°],_01_CODIGOS_Y_COSTOS_xlsm[FABRICA],"",0,1)</f>
        <v>BAIGORRIA</v>
      </c>
      <c r="G2138" s="13">
        <f>LISTAS[[#This Row],[Precio]]*(1-0.46)*(1-IF($C$3520="",0,$C$3520))</f>
        <v>1003.1040000000002</v>
      </c>
      <c r="H2138" s="1">
        <f>+_xlfn.XLOOKUP(LISTAS[[#This Row],[ID]],_01_CODIGOS_Y_COSTOS_xlsm[Producto y N°],_01_CODIGOS_Y_COSTOS_xlsm[COSTO],0,0,1)</f>
        <v>0</v>
      </c>
      <c r="I2138" s="115">
        <f>+IFERROR(LISTAS[[#This Row],[VENTA NETA]]/LISTAS[[#This Row],[COSTO]]-1,0)</f>
        <v>0</v>
      </c>
      <c r="J2138" s="33" t="str">
        <f>IFERROR(VLOOKUP(LISTAS[[#This Row],[ID]],_01_CODIGOS_Y_COSTOS_xlsm[[Producto y N°]:[CODIGO]],2,0),"")</f>
        <v>0</v>
      </c>
      <c r="M2138" s="22">
        <v>0</v>
      </c>
      <c r="N2138" s="23">
        <f>+LISTAS[[#This Row],[Precio]]+(LISTAS[[#This Row],[Precio]]*M2138)</f>
        <v>2476.8000000000002</v>
      </c>
      <c r="O2138" s="24">
        <f t="shared" si="48"/>
        <v>1003.1040000000002</v>
      </c>
      <c r="Q2138" s="21" t="str">
        <f>IFERROR(O2138/LISTAS[[#This Row],[COSTO]]-1,"")</f>
        <v/>
      </c>
      <c r="R2138" t="str">
        <f>+LISTAS[[#This Row],[ID]]</f>
        <v>ESPARRAGOS DE ACERO3/8 x 2"</v>
      </c>
      <c r="T2138" s="29"/>
      <c r="U2138" s="25">
        <f>LISTAS[[#This Row],[COSTO]]+(LISTAS[[#This Row],[COSTO]]*T2138)</f>
        <v>0</v>
      </c>
      <c r="V2138" s="30">
        <f>IF(T2138="",0,U2138/LISTAS[[#This Row],[VENTA NETA]]-1)</f>
        <v>0</v>
      </c>
      <c r="X2138" s="25">
        <v>0</v>
      </c>
      <c r="Y2138" s="31" t="str">
        <f>IFERROR(LISTAS[[#This Row],[COSTO]]/X2138-1,"")</f>
        <v/>
      </c>
    </row>
    <row r="2139" spans="1:25" x14ac:dyDescent="0.2">
      <c r="A2139" s="6" t="s">
        <v>5812</v>
      </c>
      <c r="B2139" t="s">
        <v>3344</v>
      </c>
      <c r="C2139" t="s">
        <v>3213</v>
      </c>
      <c r="D2139" t="s">
        <v>3213</v>
      </c>
      <c r="E2139" s="2">
        <v>1972.8</v>
      </c>
      <c r="F2139" s="6" t="str">
        <f>+_xlfn.XLOOKUP(LISTAS[[#This Row],[ID]],_01_CODIGOS_Y_COSTOS_xlsm[Producto y N°],_01_CODIGOS_Y_COSTOS_xlsm[FABRICA],"",0,1)</f>
        <v>BAIGORRIA</v>
      </c>
      <c r="G2139" s="13">
        <f>LISTAS[[#This Row],[Precio]]*(1-0.46)*(1-IF($C$3520="",0,$C$3520))</f>
        <v>798.98400000000015</v>
      </c>
      <c r="H2139" s="1">
        <f>+_xlfn.XLOOKUP(LISTAS[[#This Row],[ID]],_01_CODIGOS_Y_COSTOS_xlsm[Producto y N°],_01_CODIGOS_Y_COSTOS_xlsm[COSTO],0,0,1)</f>
        <v>0</v>
      </c>
      <c r="I2139" s="115">
        <f>+IFERROR(LISTAS[[#This Row],[VENTA NETA]]/LISTAS[[#This Row],[COSTO]]-1,0)</f>
        <v>0</v>
      </c>
      <c r="J2139" s="33" t="str">
        <f>IFERROR(VLOOKUP(LISTAS[[#This Row],[ID]],_01_CODIGOS_Y_COSTOS_xlsm[[Producto y N°]:[CODIGO]],2,0),"")</f>
        <v>0</v>
      </c>
      <c r="M2139" s="22">
        <v>0</v>
      </c>
      <c r="N2139" s="23">
        <f>+LISTAS[[#This Row],[Precio]]+(LISTAS[[#This Row],[Precio]]*M2139)</f>
        <v>1972.8</v>
      </c>
      <c r="O2139" s="24">
        <f t="shared" si="48"/>
        <v>798.98400000000015</v>
      </c>
      <c r="Q2139" s="21" t="str">
        <f>IFERROR(O2139/LISTAS[[#This Row],[COSTO]]-1,"")</f>
        <v/>
      </c>
      <c r="R2139" t="str">
        <f>+LISTAS[[#This Row],[ID]]</f>
        <v>ESPARRAGOS DE ACERO5 x 60</v>
      </c>
      <c r="T2139" s="29"/>
      <c r="U2139" s="25">
        <f>LISTAS[[#This Row],[COSTO]]+(LISTAS[[#This Row],[COSTO]]*T2139)</f>
        <v>0</v>
      </c>
      <c r="V2139" s="30">
        <f>IF(T2139="",0,U2139/LISTAS[[#This Row],[VENTA NETA]]-1)</f>
        <v>0</v>
      </c>
      <c r="X2139" s="25">
        <v>76.503600000000006</v>
      </c>
      <c r="Y2139" s="31">
        <f>IFERROR(LISTAS[[#This Row],[COSTO]]/X2139-1,"")</f>
        <v>-1</v>
      </c>
    </row>
    <row r="2140" spans="1:25" x14ac:dyDescent="0.2">
      <c r="A2140" s="6" t="s">
        <v>5813</v>
      </c>
      <c r="B2140" t="s">
        <v>3344</v>
      </c>
      <c r="C2140" t="s">
        <v>5153</v>
      </c>
      <c r="D2140" t="s">
        <v>5153</v>
      </c>
      <c r="E2140" s="2">
        <v>3240</v>
      </c>
      <c r="F2140" s="6" t="str">
        <f>+_xlfn.XLOOKUP(LISTAS[[#This Row],[ID]],_01_CODIGOS_Y_COSTOS_xlsm[Producto y N°],_01_CODIGOS_Y_COSTOS_xlsm[FABRICA],"",0,1)</f>
        <v>BAIGORRIA</v>
      </c>
      <c r="G2140" s="13">
        <f>LISTAS[[#This Row],[Precio]]*(1-0.46)*(1-IF($C$3520="",0,$C$3520))</f>
        <v>1312.2</v>
      </c>
      <c r="H2140" s="1">
        <f>+_xlfn.XLOOKUP(LISTAS[[#This Row],[ID]],_01_CODIGOS_Y_COSTOS_xlsm[Producto y N°],_01_CODIGOS_Y_COSTOS_xlsm[COSTO],0,0,1)</f>
        <v>0</v>
      </c>
      <c r="I2140" s="115">
        <f>+IFERROR(LISTAS[[#This Row],[VENTA NETA]]/LISTAS[[#This Row],[COSTO]]-1,0)</f>
        <v>0</v>
      </c>
      <c r="J2140" s="33" t="str">
        <f>IFERROR(VLOOKUP(LISTAS[[#This Row],[ID]],_01_CODIGOS_Y_COSTOS_xlsm[[Producto y N°]:[CODIGO]],2,0),"")</f>
        <v>0</v>
      </c>
      <c r="M2140" s="22">
        <v>0</v>
      </c>
      <c r="N2140" s="23">
        <f>+LISTAS[[#This Row],[Precio]]+(LISTAS[[#This Row],[Precio]]*M2140)</f>
        <v>3240</v>
      </c>
      <c r="O2140" s="24">
        <f t="shared" si="48"/>
        <v>1312.2</v>
      </c>
      <c r="Q2140" s="21" t="str">
        <f>IFERROR(O2140/LISTAS[[#This Row],[COSTO]]-1,"")</f>
        <v/>
      </c>
      <c r="R2140" t="str">
        <f>+LISTAS[[#This Row],[ID]]</f>
        <v>ESPARRAGOS DE ACERO8 x 9 x 80</v>
      </c>
      <c r="T2140" s="29"/>
      <c r="U2140" s="25">
        <f>LISTAS[[#This Row],[COSTO]]+(LISTAS[[#This Row],[COSTO]]*T2140)</f>
        <v>0</v>
      </c>
      <c r="V2140" s="30">
        <f>IF(T2140="",0,U2140/LISTAS[[#This Row],[VENTA NETA]]-1)</f>
        <v>0</v>
      </c>
      <c r="X2140" s="25">
        <v>72.948599999999999</v>
      </c>
      <c r="Y2140" s="31">
        <f>IFERROR(LISTAS[[#This Row],[COSTO]]/X2140-1,"")</f>
        <v>-1</v>
      </c>
    </row>
    <row r="2141" spans="1:25" x14ac:dyDescent="0.2">
      <c r="A2141" s="6" t="s">
        <v>5814</v>
      </c>
      <c r="B2141" t="s">
        <v>3344</v>
      </c>
      <c r="C2141" t="s">
        <v>5154</v>
      </c>
      <c r="D2141" t="s">
        <v>5154</v>
      </c>
      <c r="E2141" s="2">
        <v>3528</v>
      </c>
      <c r="F2141" s="6" t="str">
        <f>+_xlfn.XLOOKUP(LISTAS[[#This Row],[ID]],_01_CODIGOS_Y_COSTOS_xlsm[Producto y N°],_01_CODIGOS_Y_COSTOS_xlsm[FABRICA],"",0,1)</f>
        <v>BAIGORRIA</v>
      </c>
      <c r="G2141" s="13">
        <f>LISTAS[[#This Row],[Precio]]*(1-0.46)*(1-IF($C$3520="",0,$C$3520))</f>
        <v>1428.8400000000001</v>
      </c>
      <c r="H2141" s="1">
        <f>+_xlfn.XLOOKUP(LISTAS[[#This Row],[ID]],_01_CODIGOS_Y_COSTOS_xlsm[Producto y N°],_01_CODIGOS_Y_COSTOS_xlsm[COSTO],0,0,1)</f>
        <v>0</v>
      </c>
      <c r="I2141" s="115">
        <f>+IFERROR(LISTAS[[#This Row],[VENTA NETA]]/LISTAS[[#This Row],[COSTO]]-1,0)</f>
        <v>0</v>
      </c>
      <c r="J2141" s="33" t="str">
        <f>IFERROR(VLOOKUP(LISTAS[[#This Row],[ID]],_01_CODIGOS_Y_COSTOS_xlsm[[Producto y N°]:[CODIGO]],2,0),"")</f>
        <v>0</v>
      </c>
      <c r="M2141" s="22">
        <v>0</v>
      </c>
      <c r="N2141" s="23">
        <f>+LISTAS[[#This Row],[Precio]]+(LISTAS[[#This Row],[Precio]]*M2141)</f>
        <v>3528</v>
      </c>
      <c r="O2141" s="24">
        <f t="shared" si="48"/>
        <v>1428.8400000000001</v>
      </c>
      <c r="Q2141" s="21" t="str">
        <f>IFERROR(O2141/LISTAS[[#This Row],[COSTO]]-1,"")</f>
        <v/>
      </c>
      <c r="R2141" t="str">
        <f>+LISTAS[[#This Row],[ID]]</f>
        <v>ESPARRAGOS DE ACERO8 x 10 x 50</v>
      </c>
      <c r="T2141" s="29"/>
      <c r="U2141" s="25">
        <f>LISTAS[[#This Row],[COSTO]]+(LISTAS[[#This Row],[COSTO]]*T2141)</f>
        <v>0</v>
      </c>
      <c r="V2141" s="30">
        <f>IF(T2141="",0,U2141/LISTAS[[#This Row],[VENTA NETA]]-1)</f>
        <v>0</v>
      </c>
      <c r="X2141" s="25">
        <v>0</v>
      </c>
      <c r="Y2141" s="31" t="str">
        <f>IFERROR(LISTAS[[#This Row],[COSTO]]/X2141-1,"")</f>
        <v/>
      </c>
    </row>
    <row r="2142" spans="1:25" x14ac:dyDescent="0.2">
      <c r="A2142" s="6" t="s">
        <v>5815</v>
      </c>
      <c r="B2142" t="s">
        <v>4708</v>
      </c>
      <c r="C2142">
        <v>1</v>
      </c>
      <c r="D2142" t="s">
        <v>5816</v>
      </c>
      <c r="E2142" s="2">
        <v>923.36</v>
      </c>
      <c r="F2142" s="6" t="str">
        <f>+_xlfn.XLOOKUP(LISTAS[[#This Row],[ID]],_01_CODIGOS_Y_COSTOS_xlsm[Producto y N°],_01_CODIGOS_Y_COSTOS_xlsm[FABRICA],"",0,1)</f>
        <v>CASERGOM</v>
      </c>
      <c r="G2142" s="13">
        <f>LISTAS[[#This Row],[Precio]]*(1-0.46)*(1-IF($C$3520="",0,$C$3520))</f>
        <v>373.96080000000006</v>
      </c>
      <c r="H2142" s="1">
        <f>+_xlfn.XLOOKUP(LISTAS[[#This Row],[ID]],_01_CODIGOS_Y_COSTOS_xlsm[Producto y N°],_01_CODIGOS_Y_COSTOS_xlsm[COSTO],0,0,1)</f>
        <v>0</v>
      </c>
      <c r="I2142" s="115">
        <f>+IFERROR(LISTAS[[#This Row],[VENTA NETA]]/LISTAS[[#This Row],[COSTO]]-1,0)</f>
        <v>0</v>
      </c>
      <c r="J2142" s="33" t="str">
        <f>IFERROR(VLOOKUP(LISTAS[[#This Row],[ID]],_01_CODIGOS_Y_COSTOS_xlsm[[Producto y N°]:[CODIGO]],2,0),"")</f>
        <v>0</v>
      </c>
      <c r="M2142" s="22">
        <v>0</v>
      </c>
      <c r="N2142" s="23">
        <f>+LISTAS[[#This Row],[Precio]]+(LISTAS[[#This Row],[Precio]]*M2142)</f>
        <v>923.36</v>
      </c>
      <c r="O2142" s="24">
        <f t="shared" si="48"/>
        <v>373.96080000000006</v>
      </c>
      <c r="Q2142" s="21" t="str">
        <f>IFERROR(O2142/LISTAS[[#This Row],[COSTO]]-1,"")</f>
        <v/>
      </c>
      <c r="R2142" t="str">
        <f>+LISTAS[[#This Row],[ID]]</f>
        <v>PASACABLES DE GOMA1</v>
      </c>
      <c r="T2142" s="29"/>
      <c r="U2142" s="25">
        <f>LISTAS[[#This Row],[COSTO]]+(LISTAS[[#This Row],[COSTO]]*T2142)</f>
        <v>0</v>
      </c>
      <c r="V2142" s="30">
        <f>IF(T2142="",0,U2142/LISTAS[[#This Row],[VENTA NETA]]-1)</f>
        <v>0</v>
      </c>
      <c r="X2142" s="25">
        <v>63.563400000000001</v>
      </c>
      <c r="Y2142" s="31">
        <f>IFERROR(LISTAS[[#This Row],[COSTO]]/X2142-1,"")</f>
        <v>-1</v>
      </c>
    </row>
    <row r="2143" spans="1:25" x14ac:dyDescent="0.2">
      <c r="A2143" s="6" t="s">
        <v>5817</v>
      </c>
      <c r="B2143" t="s">
        <v>4708</v>
      </c>
      <c r="C2143">
        <v>2</v>
      </c>
      <c r="D2143" t="s">
        <v>5818</v>
      </c>
      <c r="E2143" s="2">
        <v>826.88</v>
      </c>
      <c r="F2143" s="6" t="str">
        <f>+_xlfn.XLOOKUP(LISTAS[[#This Row],[ID]],_01_CODIGOS_Y_COSTOS_xlsm[Producto y N°],_01_CODIGOS_Y_COSTOS_xlsm[FABRICA],"",0,1)</f>
        <v>CASERGOM</v>
      </c>
      <c r="G2143" s="13">
        <f>LISTAS[[#This Row],[Precio]]*(1-0.46)*(1-IF($C$3520="",0,$C$3520))</f>
        <v>334.88640000000004</v>
      </c>
      <c r="H2143" s="1">
        <f>+_xlfn.XLOOKUP(LISTAS[[#This Row],[ID]],_01_CODIGOS_Y_COSTOS_xlsm[Producto y N°],_01_CODIGOS_Y_COSTOS_xlsm[COSTO],0,0,1)</f>
        <v>51.379800000000003</v>
      </c>
      <c r="I2143" s="115">
        <f>+IFERROR(LISTAS[[#This Row],[VENTA NETA]]/LISTAS[[#This Row],[COSTO]]-1,0)</f>
        <v>5.5178611049478592</v>
      </c>
      <c r="J2143" s="33" t="str">
        <f>IFERROR(VLOOKUP(LISTAS[[#This Row],[ID]],_01_CODIGOS_Y_COSTOS_xlsm[[Producto y N°]:[CODIGO]],2,0),"")</f>
        <v>1167 N</v>
      </c>
      <c r="M2143" s="22">
        <v>0</v>
      </c>
      <c r="N2143" s="23">
        <f>+LISTAS[[#This Row],[Precio]]+(LISTAS[[#This Row],[Precio]]*M2143)</f>
        <v>826.88</v>
      </c>
      <c r="O2143" s="24">
        <f t="shared" si="48"/>
        <v>334.88640000000004</v>
      </c>
      <c r="Q2143" s="21">
        <f>IFERROR(O2143/LISTAS[[#This Row],[COSTO]]-1,"")</f>
        <v>5.5178611049478592</v>
      </c>
      <c r="R2143" t="str">
        <f>+LISTAS[[#This Row],[ID]]</f>
        <v>PASACABLES DE GOMA2</v>
      </c>
      <c r="T2143" s="29"/>
      <c r="U2143" s="25">
        <f>LISTAS[[#This Row],[COSTO]]+(LISTAS[[#This Row],[COSTO]]*T2143)</f>
        <v>51.379800000000003</v>
      </c>
      <c r="V2143" s="30">
        <f>IF(T2143="",0,U2143/LISTAS[[#This Row],[VENTA NETA]]-1)</f>
        <v>0</v>
      </c>
      <c r="X2143" s="25">
        <v>80.501000000000005</v>
      </c>
      <c r="Y2143" s="31">
        <f>IFERROR(LISTAS[[#This Row],[COSTO]]/X2143-1,"")</f>
        <v>-0.36174954348393185</v>
      </c>
    </row>
    <row r="2144" spans="1:25" x14ac:dyDescent="0.2">
      <c r="A2144" s="6" t="s">
        <v>5819</v>
      </c>
      <c r="B2144" t="s">
        <v>4708</v>
      </c>
      <c r="C2144">
        <v>3</v>
      </c>
      <c r="D2144" t="s">
        <v>5820</v>
      </c>
      <c r="E2144" s="2">
        <v>532.4</v>
      </c>
      <c r="F2144" s="6" t="str">
        <f>+_xlfn.XLOOKUP(LISTAS[[#This Row],[ID]],_01_CODIGOS_Y_COSTOS_xlsm[Producto y N°],_01_CODIGOS_Y_COSTOS_xlsm[FABRICA],"",0,1)</f>
        <v>CASERGOM</v>
      </c>
      <c r="G2144" s="13">
        <f>LISTAS[[#This Row],[Precio]]*(1-0.46)*(1-IF($C$3520="",0,$C$3520))</f>
        <v>215.62199999999999</v>
      </c>
      <c r="H2144" s="1">
        <f>+_xlfn.XLOOKUP(LISTAS[[#This Row],[ID]],_01_CODIGOS_Y_COSTOS_xlsm[Producto y N°],_01_CODIGOS_Y_COSTOS_xlsm[COSTO],0,0,1)</f>
        <v>48.9923</v>
      </c>
      <c r="I2144" s="115">
        <f>+IFERROR(LISTAS[[#This Row],[VENTA NETA]]/LISTAS[[#This Row],[COSTO]]-1,0)</f>
        <v>3.4011405873984275</v>
      </c>
      <c r="J2144" s="33" t="str">
        <f>IFERROR(VLOOKUP(LISTAS[[#This Row],[ID]],_01_CODIGOS_Y_COSTOS_xlsm[[Producto y N°]:[CODIGO]],2,0),"")</f>
        <v>1076 B</v>
      </c>
      <c r="M2144" s="22">
        <v>0</v>
      </c>
      <c r="N2144" s="23">
        <f>+LISTAS[[#This Row],[Precio]]+(LISTAS[[#This Row],[Precio]]*M2144)</f>
        <v>532.4</v>
      </c>
      <c r="O2144" s="24">
        <f t="shared" si="48"/>
        <v>215.62199999999999</v>
      </c>
      <c r="Q2144" s="21">
        <f>IFERROR(O2144/LISTAS[[#This Row],[COSTO]]-1,"")</f>
        <v>3.4011405873984275</v>
      </c>
      <c r="R2144" t="str">
        <f>+LISTAS[[#This Row],[ID]]</f>
        <v>PASACABLES DE GOMA3</v>
      </c>
      <c r="T2144" s="29"/>
      <c r="U2144" s="25">
        <f>LISTAS[[#This Row],[COSTO]]+(LISTAS[[#This Row],[COSTO]]*T2144)</f>
        <v>48.9923</v>
      </c>
      <c r="V2144" s="30">
        <f>IF(T2144="",0,U2144/LISTAS[[#This Row],[VENTA NETA]]-1)</f>
        <v>0</v>
      </c>
      <c r="X2144" s="25">
        <v>57.591000000000001</v>
      </c>
      <c r="Y2144" s="31">
        <f>IFERROR(LISTAS[[#This Row],[COSTO]]/X2144-1,"")</f>
        <v>-0.14930631522286475</v>
      </c>
    </row>
    <row r="2145" spans="1:25" x14ac:dyDescent="0.2">
      <c r="A2145" s="6" t="s">
        <v>5821</v>
      </c>
      <c r="B2145" t="s">
        <v>4708</v>
      </c>
      <c r="C2145">
        <v>4</v>
      </c>
      <c r="D2145" t="s">
        <v>5822</v>
      </c>
      <c r="E2145" s="2">
        <v>715.4</v>
      </c>
      <c r="F2145" s="6" t="str">
        <f>+_xlfn.XLOOKUP(LISTAS[[#This Row],[ID]],_01_CODIGOS_Y_COSTOS_xlsm[Producto y N°],_01_CODIGOS_Y_COSTOS_xlsm[FABRICA],"",0,1)</f>
        <v>CASERGOM</v>
      </c>
      <c r="G2145" s="13">
        <f>LISTAS[[#This Row],[Precio]]*(1-0.46)*(1-IF($C$3520="",0,$C$3520))</f>
        <v>289.73700000000002</v>
      </c>
      <c r="H2145" s="1">
        <f>+_xlfn.XLOOKUP(LISTAS[[#This Row],[ID]],_01_CODIGOS_Y_COSTOS_xlsm[Producto y N°],_01_CODIGOS_Y_COSTOS_xlsm[COSTO],0,0,1)</f>
        <v>0</v>
      </c>
      <c r="I2145" s="115">
        <f>+IFERROR(LISTAS[[#This Row],[VENTA NETA]]/LISTAS[[#This Row],[COSTO]]-1,0)</f>
        <v>0</v>
      </c>
      <c r="J2145" s="33" t="str">
        <f>IFERROR(VLOOKUP(LISTAS[[#This Row],[ID]],_01_CODIGOS_Y_COSTOS_xlsm[[Producto y N°]:[CODIGO]],2,0),"")</f>
        <v>0</v>
      </c>
      <c r="M2145" s="22">
        <v>0</v>
      </c>
      <c r="N2145" s="23">
        <f>+LISTAS[[#This Row],[Precio]]+(LISTAS[[#This Row],[Precio]]*M2145)</f>
        <v>715.4</v>
      </c>
      <c r="O2145" s="24">
        <f t="shared" si="48"/>
        <v>289.73700000000002</v>
      </c>
      <c r="Q2145" s="21" t="str">
        <f>IFERROR(O2145/LISTAS[[#This Row],[COSTO]]-1,"")</f>
        <v/>
      </c>
      <c r="R2145" t="str">
        <f>+LISTAS[[#This Row],[ID]]</f>
        <v>PASACABLES DE GOMA4</v>
      </c>
      <c r="T2145" s="29"/>
      <c r="U2145" s="25">
        <f>LISTAS[[#This Row],[COSTO]]+(LISTAS[[#This Row],[COSTO]]*T2145)</f>
        <v>0</v>
      </c>
      <c r="V2145" s="30">
        <f>IF(T2145="",0,U2145/LISTAS[[#This Row],[VENTA NETA]]-1)</f>
        <v>0</v>
      </c>
      <c r="X2145" s="25">
        <v>74.749799999999993</v>
      </c>
      <c r="Y2145" s="31">
        <f>IFERROR(LISTAS[[#This Row],[COSTO]]/X2145-1,"")</f>
        <v>-1</v>
      </c>
    </row>
    <row r="2146" spans="1:25" x14ac:dyDescent="0.2">
      <c r="A2146" s="6" t="s">
        <v>5823</v>
      </c>
      <c r="B2146" t="s">
        <v>4708</v>
      </c>
      <c r="C2146">
        <v>5</v>
      </c>
      <c r="D2146" t="s">
        <v>5824</v>
      </c>
      <c r="E2146" s="2">
        <v>587.32000000000005</v>
      </c>
      <c r="F2146" s="6" t="str">
        <f>+_xlfn.XLOOKUP(LISTAS[[#This Row],[ID]],_01_CODIGOS_Y_COSTOS_xlsm[Producto y N°],_01_CODIGOS_Y_COSTOS_xlsm[FABRICA],"",0,1)</f>
        <v>CASERGOM</v>
      </c>
      <c r="G2146" s="13">
        <f>LISTAS[[#This Row],[Precio]]*(1-0.46)*(1-IF($C$3520="",0,$C$3520))</f>
        <v>237.86460000000005</v>
      </c>
      <c r="H2146" s="1">
        <f>+_xlfn.XLOOKUP(LISTAS[[#This Row],[ID]],_01_CODIGOS_Y_COSTOS_xlsm[Producto y N°],_01_CODIGOS_Y_COSTOS_xlsm[COSTO],0,0,1)</f>
        <v>42.6892</v>
      </c>
      <c r="I2146" s="115">
        <f>+IFERROR(LISTAS[[#This Row],[VENTA NETA]]/LISTAS[[#This Row],[COSTO]]-1,0)</f>
        <v>4.5720088453285621</v>
      </c>
      <c r="J2146" s="33" t="str">
        <f>IFERROR(VLOOKUP(LISTAS[[#This Row],[ID]],_01_CODIGOS_Y_COSTOS_xlsm[[Producto y N°]:[CODIGO]],2,0),"")</f>
        <v>1075</v>
      </c>
      <c r="M2146" s="22">
        <v>0</v>
      </c>
      <c r="N2146" s="23">
        <f>+LISTAS[[#This Row],[Precio]]+(LISTAS[[#This Row],[Precio]]*M2146)</f>
        <v>587.32000000000005</v>
      </c>
      <c r="O2146" s="24">
        <f t="shared" si="48"/>
        <v>237.86460000000005</v>
      </c>
      <c r="Q2146" s="21">
        <f>IFERROR(O2146/LISTAS[[#This Row],[COSTO]]-1,"")</f>
        <v>4.5720088453285621</v>
      </c>
      <c r="R2146" t="str">
        <f>+LISTAS[[#This Row],[ID]]</f>
        <v>PASACABLES DE GOMA5</v>
      </c>
      <c r="T2146" s="29"/>
      <c r="U2146" s="25">
        <f>LISTAS[[#This Row],[COSTO]]+(LISTAS[[#This Row],[COSTO]]*T2146)</f>
        <v>42.6892</v>
      </c>
      <c r="V2146" s="30">
        <f>IF(T2146="",0,U2146/LISTAS[[#This Row],[VENTA NETA]]-1)</f>
        <v>0</v>
      </c>
      <c r="X2146" s="25">
        <v>124.0142</v>
      </c>
      <c r="Y2146" s="31">
        <f>IFERROR(LISTAS[[#This Row],[COSTO]]/X2146-1,"")</f>
        <v>-0.65577167775948242</v>
      </c>
    </row>
    <row r="2147" spans="1:25" x14ac:dyDescent="0.2">
      <c r="A2147" s="6" t="s">
        <v>5825</v>
      </c>
      <c r="B2147" t="s">
        <v>4708</v>
      </c>
      <c r="C2147">
        <v>6</v>
      </c>
      <c r="D2147" t="s">
        <v>5826</v>
      </c>
      <c r="E2147" s="2">
        <v>743.68</v>
      </c>
      <c r="F2147" s="6" t="str">
        <f>+_xlfn.XLOOKUP(LISTAS[[#This Row],[ID]],_01_CODIGOS_Y_COSTOS_xlsm[Producto y N°],_01_CODIGOS_Y_COSTOS_xlsm[FABRICA],"",0,1)</f>
        <v>CASERGOM</v>
      </c>
      <c r="G2147" s="13">
        <f>LISTAS[[#This Row],[Precio]]*(1-0.46)*(1-IF($C$3520="",0,$C$3520))</f>
        <v>301.19040000000001</v>
      </c>
      <c r="H2147" s="1">
        <f>+_xlfn.XLOOKUP(LISTAS[[#This Row],[ID]],_01_CODIGOS_Y_COSTOS_xlsm[Producto y N°],_01_CODIGOS_Y_COSTOS_xlsm[COSTO],0,0,1)</f>
        <v>54.064500000000002</v>
      </c>
      <c r="I2147" s="115">
        <f>+IFERROR(LISTAS[[#This Row],[VENTA NETA]]/LISTAS[[#This Row],[COSTO]]-1,0)</f>
        <v>4.5709458147213047</v>
      </c>
      <c r="J2147" s="33" t="str">
        <f>IFERROR(VLOOKUP(LISTAS[[#This Row],[ID]],_01_CODIGOS_Y_COSTOS_xlsm[[Producto y N°]:[CODIGO]],2,0),"")</f>
        <v>1153 N</v>
      </c>
      <c r="M2147" s="22">
        <v>0</v>
      </c>
      <c r="N2147" s="23">
        <f>+LISTAS[[#This Row],[Precio]]+(LISTAS[[#This Row],[Precio]]*M2147)</f>
        <v>743.68</v>
      </c>
      <c r="O2147" s="24">
        <f t="shared" si="48"/>
        <v>301.19040000000001</v>
      </c>
      <c r="Q2147" s="21">
        <f>IFERROR(O2147/LISTAS[[#This Row],[COSTO]]-1,"")</f>
        <v>4.5709458147213047</v>
      </c>
      <c r="R2147" t="str">
        <f>+LISTAS[[#This Row],[ID]]</f>
        <v>PASACABLES DE GOMA6</v>
      </c>
      <c r="T2147" s="29"/>
      <c r="U2147" s="25">
        <f>LISTAS[[#This Row],[COSTO]]+(LISTAS[[#This Row],[COSTO]]*T2147)</f>
        <v>54.064500000000002</v>
      </c>
      <c r="V2147" s="30">
        <f>IF(T2147="",0,U2147/LISTAS[[#This Row],[VENTA NETA]]-1)</f>
        <v>0</v>
      </c>
      <c r="X2147" s="25">
        <v>119.0214</v>
      </c>
      <c r="Y2147" s="31">
        <f>IFERROR(LISTAS[[#This Row],[COSTO]]/X2147-1,"")</f>
        <v>-0.5457581577766687</v>
      </c>
    </row>
    <row r="2148" spans="1:25" x14ac:dyDescent="0.2">
      <c r="A2148" s="6" t="s">
        <v>5827</v>
      </c>
      <c r="B2148" t="s">
        <v>4708</v>
      </c>
      <c r="C2148">
        <v>7</v>
      </c>
      <c r="D2148" t="s">
        <v>5828</v>
      </c>
      <c r="E2148" s="2">
        <v>532.4</v>
      </c>
      <c r="F2148" s="6" t="str">
        <f>+_xlfn.XLOOKUP(LISTAS[[#This Row],[ID]],_01_CODIGOS_Y_COSTOS_xlsm[Producto y N°],_01_CODIGOS_Y_COSTOS_xlsm[FABRICA],"",0,1)</f>
        <v>CASERGOM</v>
      </c>
      <c r="G2148" s="13">
        <f>LISTAS[[#This Row],[Precio]]*(1-0.46)*(1-IF($C$3520="",0,$C$3520))</f>
        <v>215.62199999999999</v>
      </c>
      <c r="H2148" s="1">
        <f>+_xlfn.XLOOKUP(LISTAS[[#This Row],[ID]],_01_CODIGOS_Y_COSTOS_xlsm[Producto y N°],_01_CODIGOS_Y_COSTOS_xlsm[COSTO],0,0,1)</f>
        <v>38.678100000000001</v>
      </c>
      <c r="I2148" s="115">
        <f>+IFERROR(LISTAS[[#This Row],[VENTA NETA]]/LISTAS[[#This Row],[COSTO]]-1,0)</f>
        <v>4.5747826289295492</v>
      </c>
      <c r="J2148" s="33" t="str">
        <f>IFERROR(VLOOKUP(LISTAS[[#This Row],[ID]],_01_CODIGOS_Y_COSTOS_xlsm[[Producto y N°]:[CODIGO]],2,0),"")</f>
        <v>1076 N</v>
      </c>
      <c r="M2148" s="22">
        <v>0</v>
      </c>
      <c r="N2148" s="23">
        <f>+LISTAS[[#This Row],[Precio]]+(LISTAS[[#This Row],[Precio]]*M2148)</f>
        <v>532.4</v>
      </c>
      <c r="O2148" s="24">
        <f t="shared" si="48"/>
        <v>215.62199999999999</v>
      </c>
      <c r="Q2148" s="21">
        <f>IFERROR(O2148/LISTAS[[#This Row],[COSTO]]-1,"")</f>
        <v>4.5747826289295492</v>
      </c>
      <c r="R2148" t="str">
        <f>+LISTAS[[#This Row],[ID]]</f>
        <v>PASACABLES DE GOMA7</v>
      </c>
      <c r="T2148" s="29"/>
      <c r="U2148" s="25">
        <f>LISTAS[[#This Row],[COSTO]]+(LISTAS[[#This Row],[COSTO]]*T2148)</f>
        <v>38.678100000000001</v>
      </c>
      <c r="V2148" s="30">
        <f>IF(T2148="",0,U2148/LISTAS[[#This Row],[VENTA NETA]]-1)</f>
        <v>0</v>
      </c>
      <c r="X2148" s="25">
        <v>84.135000000000005</v>
      </c>
      <c r="Y2148" s="31">
        <f>IFERROR(LISTAS[[#This Row],[COSTO]]/X2148-1,"")</f>
        <v>-0.54028525583883047</v>
      </c>
    </row>
    <row r="2149" spans="1:25" x14ac:dyDescent="0.2">
      <c r="A2149" s="6" t="s">
        <v>5829</v>
      </c>
      <c r="B2149" t="s">
        <v>4708</v>
      </c>
      <c r="C2149">
        <v>8</v>
      </c>
      <c r="D2149" t="s">
        <v>5830</v>
      </c>
      <c r="E2149" s="2">
        <v>690.44</v>
      </c>
      <c r="F2149" s="6" t="str">
        <f>+_xlfn.XLOOKUP(LISTAS[[#This Row],[ID]],_01_CODIGOS_Y_COSTOS_xlsm[Producto y N°],_01_CODIGOS_Y_COSTOS_xlsm[FABRICA],"",0,1)</f>
        <v>CASERGOM</v>
      </c>
      <c r="G2149" s="13">
        <f>LISTAS[[#This Row],[Precio]]*(1-0.46)*(1-IF($C$3520="",0,$C$3520))</f>
        <v>279.62820000000005</v>
      </c>
      <c r="H2149" s="1">
        <f>+_xlfn.XLOOKUP(LISTAS[[#This Row],[ID]],_01_CODIGOS_Y_COSTOS_xlsm[Producto y N°],_01_CODIGOS_Y_COSTOS_xlsm[COSTO],0,0,1)</f>
        <v>50.201999999999998</v>
      </c>
      <c r="I2149" s="115">
        <f>+IFERROR(LISTAS[[#This Row],[VENTA NETA]]/LISTAS[[#This Row],[COSTO]]-1,0)</f>
        <v>4.5700609537468635</v>
      </c>
      <c r="J2149" s="33" t="str">
        <f>IFERROR(VLOOKUP(LISTAS[[#This Row],[ID]],_01_CODIGOS_Y_COSTOS_xlsm[[Producto y N°]:[CODIGO]],2,0),"")</f>
        <v>747</v>
      </c>
      <c r="M2149" s="22">
        <v>0</v>
      </c>
      <c r="N2149" s="23">
        <f>+LISTAS[[#This Row],[Precio]]+(LISTAS[[#This Row],[Precio]]*M2149)</f>
        <v>690.44</v>
      </c>
      <c r="O2149" s="24">
        <f t="shared" si="48"/>
        <v>279.62820000000005</v>
      </c>
      <c r="Q2149" s="21">
        <f>IFERROR(O2149/LISTAS[[#This Row],[COSTO]]-1,"")</f>
        <v>4.5700609537468635</v>
      </c>
      <c r="R2149" t="str">
        <f>+LISTAS[[#This Row],[ID]]</f>
        <v>PASACABLES DE GOMA8</v>
      </c>
      <c r="T2149" s="29"/>
      <c r="U2149" s="25">
        <f>LISTAS[[#This Row],[COSTO]]+(LISTAS[[#This Row],[COSTO]]*T2149)</f>
        <v>50.201999999999998</v>
      </c>
      <c r="V2149" s="30">
        <f>IF(T2149="",0,U2149/LISTAS[[#This Row],[VENTA NETA]]-1)</f>
        <v>0</v>
      </c>
      <c r="X2149" s="25">
        <v>111.2162</v>
      </c>
      <c r="Y2149" s="31">
        <f>IFERROR(LISTAS[[#This Row],[COSTO]]/X2149-1,"")</f>
        <v>-0.54860892567809372</v>
      </c>
    </row>
    <row r="2150" spans="1:25" x14ac:dyDescent="0.2">
      <c r="A2150" s="6" t="s">
        <v>5831</v>
      </c>
      <c r="B2150" t="s">
        <v>4708</v>
      </c>
      <c r="C2150">
        <v>9</v>
      </c>
      <c r="D2150" t="s">
        <v>5832</v>
      </c>
      <c r="E2150" s="2">
        <v>1146.32</v>
      </c>
      <c r="F2150" s="6" t="str">
        <f>+_xlfn.XLOOKUP(LISTAS[[#This Row],[ID]],_01_CODIGOS_Y_COSTOS_xlsm[Producto y N°],_01_CODIGOS_Y_COSTOS_xlsm[FABRICA],"",0,1)</f>
        <v>CASERGOM</v>
      </c>
      <c r="G2150" s="13">
        <f>LISTAS[[#This Row],[Precio]]*(1-0.46)*(1-IF($C$3520="",0,$C$3520))</f>
        <v>464.25959999999998</v>
      </c>
      <c r="H2150" s="1">
        <f>+_xlfn.XLOOKUP(LISTAS[[#This Row],[ID]],_01_CODIGOS_Y_COSTOS_xlsm[Producto y N°],_01_CODIGOS_Y_COSTOS_xlsm[COSTO],0,0,1)</f>
        <v>83.287899999999993</v>
      </c>
      <c r="I2150" s="115">
        <f>+IFERROR(LISTAS[[#This Row],[VENTA NETA]]/LISTAS[[#This Row],[COSTO]]-1,0)</f>
        <v>4.5741542288855888</v>
      </c>
      <c r="J2150" s="33" t="str">
        <f>IFERROR(VLOOKUP(LISTAS[[#This Row],[ID]],_01_CODIGOS_Y_COSTOS_xlsm[[Producto y N°]:[CODIGO]],2,0),"")</f>
        <v>950</v>
      </c>
      <c r="M2150" s="22">
        <v>0</v>
      </c>
      <c r="N2150" s="23">
        <f>+LISTAS[[#This Row],[Precio]]+(LISTAS[[#This Row],[Precio]]*M2150)</f>
        <v>1146.32</v>
      </c>
      <c r="O2150" s="24">
        <f t="shared" si="48"/>
        <v>464.25959999999998</v>
      </c>
      <c r="Q2150" s="21">
        <f>IFERROR(O2150/LISTAS[[#This Row],[COSTO]]-1,"")</f>
        <v>4.5741542288855888</v>
      </c>
      <c r="R2150" t="str">
        <f>+LISTAS[[#This Row],[ID]]</f>
        <v>PASACABLES DE GOMA9</v>
      </c>
      <c r="T2150" s="29"/>
      <c r="U2150" s="25">
        <f>LISTAS[[#This Row],[COSTO]]+(LISTAS[[#This Row],[COSTO]]*T2150)</f>
        <v>83.287899999999993</v>
      </c>
      <c r="V2150" s="30">
        <f>IF(T2150="",0,U2150/LISTAS[[#This Row],[VENTA NETA]]-1)</f>
        <v>0</v>
      </c>
      <c r="X2150" s="25">
        <v>89.933599999999998</v>
      </c>
      <c r="Y2150" s="31">
        <f>IFERROR(LISTAS[[#This Row],[COSTO]]/X2150-1,"")</f>
        <v>-7.3895629664552542E-2</v>
      </c>
    </row>
    <row r="2151" spans="1:25" x14ac:dyDescent="0.2">
      <c r="A2151" s="6" t="s">
        <v>5833</v>
      </c>
      <c r="B2151" t="s">
        <v>4708</v>
      </c>
      <c r="C2151">
        <v>10</v>
      </c>
      <c r="D2151" t="s">
        <v>5834</v>
      </c>
      <c r="E2151" s="2">
        <v>1099.72</v>
      </c>
      <c r="F2151" s="6" t="str">
        <f>+_xlfn.XLOOKUP(LISTAS[[#This Row],[ID]],_01_CODIGOS_Y_COSTOS_xlsm[Producto y N°],_01_CODIGOS_Y_COSTOS_xlsm[FABRICA],"",0,1)</f>
        <v>CASERGOM</v>
      </c>
      <c r="G2151" s="13">
        <f>LISTAS[[#This Row],[Precio]]*(1-0.46)*(1-IF($C$3520="",0,$C$3520))</f>
        <v>445.38660000000004</v>
      </c>
      <c r="H2151" s="1">
        <f>+_xlfn.XLOOKUP(LISTAS[[#This Row],[ID]],_01_CODIGOS_Y_COSTOS_xlsm[Producto y N°],_01_CODIGOS_Y_COSTOS_xlsm[COSTO],0,0,1)</f>
        <v>79.934799999999996</v>
      </c>
      <c r="I2151" s="115">
        <f>+IFERROR(LISTAS[[#This Row],[VENTA NETA]]/LISTAS[[#This Row],[COSTO]]-1,0)</f>
        <v>4.5718735769652277</v>
      </c>
      <c r="J2151" s="33" t="str">
        <f>IFERROR(VLOOKUP(LISTAS[[#This Row],[ID]],_01_CODIGOS_Y_COSTOS_xlsm[[Producto y N°]:[CODIGO]],2,0),"")</f>
        <v>1079 N</v>
      </c>
      <c r="M2151" s="22">
        <v>0</v>
      </c>
      <c r="N2151" s="23">
        <f>+LISTAS[[#This Row],[Precio]]+(LISTAS[[#This Row],[Precio]]*M2151)</f>
        <v>1099.72</v>
      </c>
      <c r="O2151" s="24">
        <f t="shared" si="48"/>
        <v>445.38660000000004</v>
      </c>
      <c r="Q2151" s="21">
        <f>IFERROR(O2151/LISTAS[[#This Row],[COSTO]]-1,"")</f>
        <v>4.5718735769652277</v>
      </c>
      <c r="R2151" t="str">
        <f>+LISTAS[[#This Row],[ID]]</f>
        <v>PASACABLES DE GOMA10</v>
      </c>
      <c r="T2151" s="29"/>
      <c r="U2151" s="25">
        <f>LISTAS[[#This Row],[COSTO]]+(LISTAS[[#This Row],[COSTO]]*T2151)</f>
        <v>79.934799999999996</v>
      </c>
      <c r="V2151" s="30">
        <f>IF(T2151="",0,U2151/LISTAS[[#This Row],[VENTA NETA]]-1)</f>
        <v>0</v>
      </c>
      <c r="X2151" s="25">
        <v>96.427400000000006</v>
      </c>
      <c r="Y2151" s="31">
        <f>IFERROR(LISTAS[[#This Row],[COSTO]]/X2151-1,"")</f>
        <v>-0.17103644814648133</v>
      </c>
    </row>
    <row r="2152" spans="1:25" x14ac:dyDescent="0.2">
      <c r="A2152" s="6" t="s">
        <v>5835</v>
      </c>
      <c r="B2152" t="s">
        <v>4708</v>
      </c>
      <c r="C2152">
        <v>11</v>
      </c>
      <c r="D2152" t="s">
        <v>5836</v>
      </c>
      <c r="E2152" s="2">
        <v>776.96</v>
      </c>
      <c r="F2152" s="6" t="str">
        <f>+_xlfn.XLOOKUP(LISTAS[[#This Row],[ID]],_01_CODIGOS_Y_COSTOS_xlsm[Producto y N°],_01_CODIGOS_Y_COSTOS_xlsm[FABRICA],"",0,1)</f>
        <v>CASERGOM</v>
      </c>
      <c r="G2152" s="13">
        <f>LISTAS[[#This Row],[Precio]]*(1-0.46)*(1-IF($C$3520="",0,$C$3520))</f>
        <v>314.66880000000003</v>
      </c>
      <c r="H2152" s="1">
        <f>+_xlfn.XLOOKUP(LISTAS[[#This Row],[ID]],_01_CODIGOS_Y_COSTOS_xlsm[Producto y N°],_01_CODIGOS_Y_COSTOS_xlsm[COSTO],0,0,1)</f>
        <v>56.505099999999999</v>
      </c>
      <c r="I2152" s="115">
        <f>+IFERROR(LISTAS[[#This Row],[VENTA NETA]]/LISTAS[[#This Row],[COSTO]]-1,0)</f>
        <v>4.5688566164824067</v>
      </c>
      <c r="J2152" s="33" t="str">
        <f>IFERROR(VLOOKUP(LISTAS[[#This Row],[ID]],_01_CODIGOS_Y_COSTOS_xlsm[[Producto y N°]:[CODIGO]],2,0),"")</f>
        <v>1395</v>
      </c>
      <c r="M2152" s="22">
        <v>0</v>
      </c>
      <c r="N2152" s="23">
        <f>+LISTAS[[#This Row],[Precio]]+(LISTAS[[#This Row],[Precio]]*M2152)</f>
        <v>776.96</v>
      </c>
      <c r="O2152" s="24">
        <f t="shared" si="48"/>
        <v>314.66880000000003</v>
      </c>
      <c r="Q2152" s="21">
        <f>IFERROR(O2152/LISTAS[[#This Row],[COSTO]]-1,"")</f>
        <v>4.5688566164824067</v>
      </c>
      <c r="R2152" t="str">
        <f>+LISTAS[[#This Row],[ID]]</f>
        <v>PASACABLES DE GOMA11</v>
      </c>
      <c r="T2152" s="29"/>
      <c r="U2152" s="25">
        <f>LISTAS[[#This Row],[COSTO]]+(LISTAS[[#This Row],[COSTO]]*T2152)</f>
        <v>56.505099999999999</v>
      </c>
      <c r="V2152" s="30">
        <f>IF(T2152="",0,U2152/LISTAS[[#This Row],[VENTA NETA]]-1)</f>
        <v>0</v>
      </c>
      <c r="X2152" s="25">
        <v>123.3032</v>
      </c>
      <c r="Y2152" s="31">
        <f>IFERROR(LISTAS[[#This Row],[COSTO]]/X2152-1,"")</f>
        <v>-0.54173857612778908</v>
      </c>
    </row>
    <row r="2153" spans="1:25" x14ac:dyDescent="0.2">
      <c r="A2153" s="6" t="s">
        <v>5837</v>
      </c>
      <c r="B2153" t="s">
        <v>4708</v>
      </c>
      <c r="C2153">
        <v>12</v>
      </c>
      <c r="D2153" t="s">
        <v>5838</v>
      </c>
      <c r="E2153" s="2">
        <v>1081.44</v>
      </c>
      <c r="F2153" s="6" t="str">
        <f>+_xlfn.XLOOKUP(LISTAS[[#This Row],[ID]],_01_CODIGOS_Y_COSTOS_xlsm[Producto y N°],_01_CODIGOS_Y_COSTOS_xlsm[FABRICA],"",0,1)</f>
        <v>CASERGOM</v>
      </c>
      <c r="G2153" s="13">
        <f>LISTAS[[#This Row],[Precio]]*(1-0.46)*(1-IF($C$3520="",0,$C$3520))</f>
        <v>437.98320000000001</v>
      </c>
      <c r="H2153" s="1">
        <f>+_xlfn.XLOOKUP(LISTAS[[#This Row],[ID]],_01_CODIGOS_Y_COSTOS_xlsm[Producto y N°],_01_CODIGOS_Y_COSTOS_xlsm[COSTO],0,0,1)</f>
        <v>74.692800000000005</v>
      </c>
      <c r="I2153" s="115">
        <f>+IFERROR(LISTAS[[#This Row],[VENTA NETA]]/LISTAS[[#This Row],[COSTO]]-1,0)</f>
        <v>4.8637941006362055</v>
      </c>
      <c r="J2153" s="33" t="str">
        <f>IFERROR(VLOOKUP(LISTAS[[#This Row],[ID]],_01_CODIGOS_Y_COSTOS_xlsm[[Producto y N°]:[CODIGO]],2,0),"")</f>
        <v>1420</v>
      </c>
      <c r="M2153" s="22">
        <v>0</v>
      </c>
      <c r="N2153" s="23">
        <f>+LISTAS[[#This Row],[Precio]]+(LISTAS[[#This Row],[Precio]]*M2153)</f>
        <v>1081.44</v>
      </c>
      <c r="O2153" s="24">
        <f t="shared" ref="O2153:O2216" si="49">N2153*(1-0.46)*(1-IF($C$3520="",0,$C$3520))</f>
        <v>437.98320000000001</v>
      </c>
      <c r="Q2153" s="21">
        <f>IFERROR(O2153/LISTAS[[#This Row],[COSTO]]-1,"")</f>
        <v>4.8637941006362055</v>
      </c>
      <c r="R2153" t="str">
        <f>+LISTAS[[#This Row],[ID]]</f>
        <v>PASACABLES DE GOMA12</v>
      </c>
      <c r="T2153" s="29"/>
      <c r="U2153" s="25">
        <f>LISTAS[[#This Row],[COSTO]]+(LISTAS[[#This Row],[COSTO]]*T2153)</f>
        <v>74.692800000000005</v>
      </c>
      <c r="V2153" s="30">
        <f>IF(T2153="",0,U2153/LISTAS[[#This Row],[VENTA NETA]]-1)</f>
        <v>0</v>
      </c>
      <c r="X2153" s="25">
        <v>143.85900000000001</v>
      </c>
      <c r="Y2153" s="31">
        <f>IFERROR(LISTAS[[#This Row],[COSTO]]/X2153-1,"")</f>
        <v>-0.48079160844994051</v>
      </c>
    </row>
    <row r="2154" spans="1:25" x14ac:dyDescent="0.2">
      <c r="A2154" s="6" t="s">
        <v>5839</v>
      </c>
      <c r="B2154" t="s">
        <v>4708</v>
      </c>
      <c r="C2154">
        <v>13</v>
      </c>
      <c r="D2154" t="s">
        <v>5840</v>
      </c>
      <c r="E2154" s="2">
        <v>831.88</v>
      </c>
      <c r="F2154" s="6" t="str">
        <f>+_xlfn.XLOOKUP(LISTAS[[#This Row],[ID]],_01_CODIGOS_Y_COSTOS_xlsm[Producto y N°],_01_CODIGOS_Y_COSTOS_xlsm[FABRICA],"",0,1)</f>
        <v>CASERGOM</v>
      </c>
      <c r="G2154" s="13">
        <f>LISTAS[[#This Row],[Precio]]*(1-0.46)*(1-IF($C$3520="",0,$C$3520))</f>
        <v>336.91140000000001</v>
      </c>
      <c r="H2154" s="1">
        <f>+_xlfn.XLOOKUP(LISTAS[[#This Row],[ID]],_01_CODIGOS_Y_COSTOS_xlsm[Producto y N°],_01_CODIGOS_Y_COSTOS_xlsm[COSTO],0,0,1)</f>
        <v>60.3994</v>
      </c>
      <c r="I2154" s="115">
        <f>+IFERROR(LISTAS[[#This Row],[VENTA NETA]]/LISTAS[[#This Row],[COSTO]]-1,0)</f>
        <v>4.5780587224376408</v>
      </c>
      <c r="J2154" s="33" t="str">
        <f>IFERROR(VLOOKUP(LISTAS[[#This Row],[ID]],_01_CODIGOS_Y_COSTOS_xlsm[[Producto y N°]:[CODIGO]],2,0),"")</f>
        <v>976</v>
      </c>
      <c r="M2154" s="22">
        <v>0</v>
      </c>
      <c r="N2154" s="23">
        <f>+LISTAS[[#This Row],[Precio]]+(LISTAS[[#This Row],[Precio]]*M2154)</f>
        <v>831.88</v>
      </c>
      <c r="O2154" s="24">
        <f t="shared" si="49"/>
        <v>336.91140000000001</v>
      </c>
      <c r="Q2154" s="21">
        <f>IFERROR(O2154/LISTAS[[#This Row],[COSTO]]-1,"")</f>
        <v>4.5780587224376408</v>
      </c>
      <c r="R2154" t="str">
        <f>+LISTAS[[#This Row],[ID]]</f>
        <v>PASACABLES DE GOMA13</v>
      </c>
      <c r="T2154" s="29"/>
      <c r="U2154" s="25">
        <f>LISTAS[[#This Row],[COSTO]]+(LISTAS[[#This Row],[COSTO]]*T2154)</f>
        <v>60.3994</v>
      </c>
      <c r="V2154" s="30">
        <f>IF(T2154="",0,U2154/LISTAS[[#This Row],[VENTA NETA]]-1)</f>
        <v>0</v>
      </c>
      <c r="X2154" s="25">
        <v>72.190200000000004</v>
      </c>
      <c r="Y2154" s="31">
        <f>IFERROR(LISTAS[[#This Row],[COSTO]]/X2154-1,"")</f>
        <v>-0.1633296486226663</v>
      </c>
    </row>
    <row r="2155" spans="1:25" x14ac:dyDescent="0.2">
      <c r="A2155" s="6" t="s">
        <v>5841</v>
      </c>
      <c r="B2155" t="s">
        <v>4708</v>
      </c>
      <c r="C2155">
        <v>14</v>
      </c>
      <c r="D2155" t="s">
        <v>5842</v>
      </c>
      <c r="E2155" s="2">
        <v>891.76</v>
      </c>
      <c r="F2155" s="6" t="str">
        <f>+_xlfn.XLOOKUP(LISTAS[[#This Row],[ID]],_01_CODIGOS_Y_COSTOS_xlsm[Producto y N°],_01_CODIGOS_Y_COSTOS_xlsm[FABRICA],"",0,1)</f>
        <v>CASERGOM</v>
      </c>
      <c r="G2155" s="13">
        <f>LISTAS[[#This Row],[Precio]]*(1-0.46)*(1-IF($C$3520="",0,$C$3520))</f>
        <v>361.1628</v>
      </c>
      <c r="H2155" s="1">
        <f>+_xlfn.XLOOKUP(LISTAS[[#This Row],[ID]],_01_CODIGOS_Y_COSTOS_xlsm[Producto y N°],_01_CODIGOS_Y_COSTOS_xlsm[COSTO],0,0,1)</f>
        <v>64.760599999999997</v>
      </c>
      <c r="I2155" s="115">
        <f>+IFERROR(LISTAS[[#This Row],[VENTA NETA]]/LISTAS[[#This Row],[COSTO]]-1,0)</f>
        <v>4.5768908873605252</v>
      </c>
      <c r="J2155" s="33" t="str">
        <f>IFERROR(VLOOKUP(LISTAS[[#This Row],[ID]],_01_CODIGOS_Y_COSTOS_xlsm[[Producto y N°]:[CODIGO]],2,0),"")</f>
        <v>743</v>
      </c>
      <c r="M2155" s="22">
        <v>0</v>
      </c>
      <c r="N2155" s="23">
        <f>+LISTAS[[#This Row],[Precio]]+(LISTAS[[#This Row],[Precio]]*M2155)</f>
        <v>891.76</v>
      </c>
      <c r="O2155" s="24">
        <f t="shared" si="49"/>
        <v>361.1628</v>
      </c>
      <c r="Q2155" s="21">
        <f>IFERROR(O2155/LISTAS[[#This Row],[COSTO]]-1,"")</f>
        <v>4.5768908873605252</v>
      </c>
      <c r="R2155" t="str">
        <f>+LISTAS[[#This Row],[ID]]</f>
        <v>PASACABLES DE GOMA14</v>
      </c>
      <c r="T2155" s="29"/>
      <c r="U2155" s="25">
        <f>LISTAS[[#This Row],[COSTO]]+(LISTAS[[#This Row],[COSTO]]*T2155)</f>
        <v>64.760599999999997</v>
      </c>
      <c r="V2155" s="30">
        <f>IF(T2155="",0,U2155/LISTAS[[#This Row],[VENTA NETA]]-1)</f>
        <v>0</v>
      </c>
      <c r="X2155" s="25">
        <v>160.923</v>
      </c>
      <c r="Y2155" s="31">
        <f>IFERROR(LISTAS[[#This Row],[COSTO]]/X2155-1,"")</f>
        <v>-0.59756778086413997</v>
      </c>
    </row>
    <row r="2156" spans="1:25" x14ac:dyDescent="0.2">
      <c r="A2156" s="6" t="s">
        <v>5843</v>
      </c>
      <c r="B2156" t="s">
        <v>4708</v>
      </c>
      <c r="C2156">
        <v>15</v>
      </c>
      <c r="D2156" t="s">
        <v>5844</v>
      </c>
      <c r="E2156" s="2">
        <v>1048.1600000000001</v>
      </c>
      <c r="F2156" s="6" t="str">
        <f>+_xlfn.XLOOKUP(LISTAS[[#This Row],[ID]],_01_CODIGOS_Y_COSTOS_xlsm[Producto y N°],_01_CODIGOS_Y_COSTOS_xlsm[FABRICA],"",0,1)</f>
        <v>CASERGOM</v>
      </c>
      <c r="G2156" s="13">
        <f>LISTAS[[#This Row],[Precio]]*(1-0.46)*(1-IF($C$3520="",0,$C$3520))</f>
        <v>424.50480000000005</v>
      </c>
      <c r="H2156" s="1">
        <f>+_xlfn.XLOOKUP(LISTAS[[#This Row],[ID]],_01_CODIGOS_Y_COSTOS_xlsm[Producto y N°],_01_CODIGOS_Y_COSTOS_xlsm[COSTO],0,0,1)</f>
        <v>82.810400000000001</v>
      </c>
      <c r="I2156" s="115">
        <f>+IFERROR(LISTAS[[#This Row],[VENTA NETA]]/LISTAS[[#This Row],[COSTO]]-1,0)</f>
        <v>4.1262256914590445</v>
      </c>
      <c r="J2156" s="33" t="str">
        <f>IFERROR(VLOOKUP(LISTAS[[#This Row],[ID]],_01_CODIGOS_Y_COSTOS_xlsm[[Producto y N°]:[CODIGO]],2,0),"")</f>
        <v>1147</v>
      </c>
      <c r="M2156" s="22">
        <v>0</v>
      </c>
      <c r="N2156" s="23">
        <f>+LISTAS[[#This Row],[Precio]]+(LISTAS[[#This Row],[Precio]]*M2156)</f>
        <v>1048.1600000000001</v>
      </c>
      <c r="O2156" s="24">
        <f t="shared" si="49"/>
        <v>424.50480000000005</v>
      </c>
      <c r="Q2156" s="21">
        <f>IFERROR(O2156/LISTAS[[#This Row],[COSTO]]-1,"")</f>
        <v>4.1262256914590445</v>
      </c>
      <c r="R2156" t="str">
        <f>+LISTAS[[#This Row],[ID]]</f>
        <v>PASACABLES DE GOMA15</v>
      </c>
      <c r="T2156" s="29"/>
      <c r="U2156" s="25">
        <f>LISTAS[[#This Row],[COSTO]]+(LISTAS[[#This Row],[COSTO]]*T2156)</f>
        <v>82.810400000000001</v>
      </c>
      <c r="V2156" s="30">
        <f>IF(T2156="",0,U2156/LISTAS[[#This Row],[VENTA NETA]]-1)</f>
        <v>0</v>
      </c>
      <c r="X2156" s="25">
        <v>89.601799999999997</v>
      </c>
      <c r="Y2156" s="31">
        <f>IFERROR(LISTAS[[#This Row],[COSTO]]/X2156-1,"")</f>
        <v>-7.5795352325511267E-2</v>
      </c>
    </row>
    <row r="2157" spans="1:25" x14ac:dyDescent="0.2">
      <c r="A2157" s="6" t="s">
        <v>5845</v>
      </c>
      <c r="B2157" t="s">
        <v>4708</v>
      </c>
      <c r="C2157">
        <v>16</v>
      </c>
      <c r="D2157" t="s">
        <v>5846</v>
      </c>
      <c r="E2157" s="2">
        <v>1330.64</v>
      </c>
      <c r="F2157" s="6" t="str">
        <f>+_xlfn.XLOOKUP(LISTAS[[#This Row],[ID]],_01_CODIGOS_Y_COSTOS_xlsm[Producto y N°],_01_CODIGOS_Y_COSTOS_xlsm[FABRICA],"",0,1)</f>
        <v>CASERGOM</v>
      </c>
      <c r="G2157" s="13">
        <f>LISTAS[[#This Row],[Precio]]*(1-0.46)*(1-IF($C$3520="",0,$C$3520))</f>
        <v>538.90920000000006</v>
      </c>
      <c r="H2157" s="1">
        <f>+_xlfn.XLOOKUP(LISTAS[[#This Row],[ID]],_01_CODIGOS_Y_COSTOS_xlsm[Producto y N°],_01_CODIGOS_Y_COSTOS_xlsm[COSTO],0,0,1)</f>
        <v>96.615700000000004</v>
      </c>
      <c r="I2157" s="115">
        <f>+IFERROR(LISTAS[[#This Row],[VENTA NETA]]/LISTAS[[#This Row],[COSTO]]-1,0)</f>
        <v>4.5778636391393945</v>
      </c>
      <c r="J2157" s="33" t="str">
        <f>IFERROR(VLOOKUP(LISTAS[[#This Row],[ID]],_01_CODIGOS_Y_COSTOS_xlsm[[Producto y N°]:[CODIGO]],2,0),"")</f>
        <v>749</v>
      </c>
      <c r="M2157" s="22">
        <v>0</v>
      </c>
      <c r="N2157" s="23">
        <f>+LISTAS[[#This Row],[Precio]]+(LISTAS[[#This Row],[Precio]]*M2157)</f>
        <v>1330.64</v>
      </c>
      <c r="O2157" s="24">
        <f t="shared" si="49"/>
        <v>538.90920000000006</v>
      </c>
      <c r="Q2157" s="21">
        <f>IFERROR(O2157/LISTAS[[#This Row],[COSTO]]-1,"")</f>
        <v>4.5778636391393945</v>
      </c>
      <c r="R2157" t="str">
        <f>+LISTAS[[#This Row],[ID]]</f>
        <v>PASACABLES DE GOMA16</v>
      </c>
      <c r="T2157" s="29"/>
      <c r="U2157" s="25">
        <f>LISTAS[[#This Row],[COSTO]]+(LISTAS[[#This Row],[COSTO]]*T2157)</f>
        <v>96.615700000000004</v>
      </c>
      <c r="V2157" s="30">
        <f>IF(T2157="",0,U2157/LISTAS[[#This Row],[VENTA NETA]]-1)</f>
        <v>0</v>
      </c>
      <c r="X2157" s="25">
        <v>83.8506</v>
      </c>
      <c r="Y2157" s="31">
        <f>IFERROR(LISTAS[[#This Row],[COSTO]]/X2157-1,"")</f>
        <v>0.15223623921593887</v>
      </c>
    </row>
    <row r="2158" spans="1:25" x14ac:dyDescent="0.2">
      <c r="A2158" s="6" t="s">
        <v>5847</v>
      </c>
      <c r="B2158" t="s">
        <v>4708</v>
      </c>
      <c r="C2158">
        <v>17</v>
      </c>
      <c r="D2158" t="s">
        <v>5848</v>
      </c>
      <c r="E2158" s="2">
        <v>667.16</v>
      </c>
      <c r="F2158" s="6" t="str">
        <f>+_xlfn.XLOOKUP(LISTAS[[#This Row],[ID]],_01_CODIGOS_Y_COSTOS_xlsm[Producto y N°],_01_CODIGOS_Y_COSTOS_xlsm[FABRICA],"",0,1)</f>
        <v>CASERGOM</v>
      </c>
      <c r="G2158" s="13">
        <f>LISTAS[[#This Row],[Precio]]*(1-0.46)*(1-IF($C$3520="",0,$C$3520))</f>
        <v>270.19980000000004</v>
      </c>
      <c r="H2158" s="1">
        <f>+_xlfn.XLOOKUP(LISTAS[[#This Row],[ID]],_01_CODIGOS_Y_COSTOS_xlsm[Producto y N°],_01_CODIGOS_Y_COSTOS_xlsm[COSTO],0,0,1)</f>
        <v>48.482900000000001</v>
      </c>
      <c r="I2158" s="115">
        <f>+IFERROR(LISTAS[[#This Row],[VENTA NETA]]/LISTAS[[#This Row],[COSTO]]-1,0)</f>
        <v>4.5730948437490335</v>
      </c>
      <c r="J2158" s="33" t="str">
        <f>IFERROR(VLOOKUP(LISTAS[[#This Row],[ID]],_01_CODIGOS_Y_COSTOS_xlsm[[Producto y N°]:[CODIGO]],2,0),"")</f>
        <v>985</v>
      </c>
      <c r="M2158" s="22">
        <v>0</v>
      </c>
      <c r="N2158" s="23">
        <f>+LISTAS[[#This Row],[Precio]]+(LISTAS[[#This Row],[Precio]]*M2158)</f>
        <v>667.16</v>
      </c>
      <c r="O2158" s="24">
        <f t="shared" si="49"/>
        <v>270.19980000000004</v>
      </c>
      <c r="Q2158" s="21">
        <f>IFERROR(O2158/LISTAS[[#This Row],[COSTO]]-1,"")</f>
        <v>4.5730948437490335</v>
      </c>
      <c r="R2158" t="str">
        <f>+LISTAS[[#This Row],[ID]]</f>
        <v>PASACABLES DE GOMA17</v>
      </c>
      <c r="T2158" s="29"/>
      <c r="U2158" s="25">
        <f>LISTAS[[#This Row],[COSTO]]+(LISTAS[[#This Row],[COSTO]]*T2158)</f>
        <v>48.482900000000001</v>
      </c>
      <c r="V2158" s="30">
        <f>IF(T2158="",0,U2158/LISTAS[[#This Row],[VENTA NETA]]-1)</f>
        <v>0</v>
      </c>
      <c r="X2158" s="25">
        <v>110.363</v>
      </c>
      <c r="Y2158" s="31">
        <f>IFERROR(LISTAS[[#This Row],[COSTO]]/X2158-1,"")</f>
        <v>-0.56069606661652904</v>
      </c>
    </row>
    <row r="2159" spans="1:25" x14ac:dyDescent="0.2">
      <c r="A2159" s="6" t="s">
        <v>5849</v>
      </c>
      <c r="B2159" t="s">
        <v>4708</v>
      </c>
      <c r="C2159">
        <v>18</v>
      </c>
      <c r="D2159" t="s">
        <v>5850</v>
      </c>
      <c r="E2159" s="2">
        <v>1487.4</v>
      </c>
      <c r="F2159" s="6" t="str">
        <f>+_xlfn.XLOOKUP(LISTAS[[#This Row],[ID]],_01_CODIGOS_Y_COSTOS_xlsm[Producto y N°],_01_CODIGOS_Y_COSTOS_xlsm[FABRICA],"",0,1)</f>
        <v>CASERGOM</v>
      </c>
      <c r="G2159" s="13">
        <f>LISTAS[[#This Row],[Precio]]*(1-0.46)*(1-IF($C$3520="",0,$C$3520))</f>
        <v>602.39700000000016</v>
      </c>
      <c r="H2159" s="1">
        <f>+_xlfn.XLOOKUP(LISTAS[[#This Row],[ID]],_01_CODIGOS_Y_COSTOS_xlsm[Producto y N°],_01_CODIGOS_Y_COSTOS_xlsm[COSTO],0,0,1)</f>
        <v>108.0759</v>
      </c>
      <c r="I2159" s="115">
        <f>+IFERROR(LISTAS[[#This Row],[VENTA NETA]]/LISTAS[[#This Row],[COSTO]]-1,0)</f>
        <v>4.5738328341471144</v>
      </c>
      <c r="J2159" s="33" t="str">
        <f>IFERROR(VLOOKUP(LISTAS[[#This Row],[ID]],_01_CODIGOS_Y_COSTOS_xlsm[[Producto y N°]:[CODIGO]],2,0),"")</f>
        <v>744</v>
      </c>
      <c r="M2159" s="22">
        <v>0</v>
      </c>
      <c r="N2159" s="23">
        <f>+LISTAS[[#This Row],[Precio]]+(LISTAS[[#This Row],[Precio]]*M2159)</f>
        <v>1487.4</v>
      </c>
      <c r="O2159" s="24">
        <f t="shared" si="49"/>
        <v>602.39700000000016</v>
      </c>
      <c r="Q2159" s="21">
        <f>IFERROR(O2159/LISTAS[[#This Row],[COSTO]]-1,"")</f>
        <v>4.5738328341471144</v>
      </c>
      <c r="R2159" t="str">
        <f>+LISTAS[[#This Row],[ID]]</f>
        <v>PASACABLES DE GOMA18</v>
      </c>
      <c r="T2159" s="29"/>
      <c r="U2159" s="25">
        <f>LISTAS[[#This Row],[COSTO]]+(LISTAS[[#This Row],[COSTO]]*T2159)</f>
        <v>108.0759</v>
      </c>
      <c r="V2159" s="30">
        <f>IF(T2159="",0,U2159/LISTAS[[#This Row],[VENTA NETA]]-1)</f>
        <v>0</v>
      </c>
      <c r="X2159" s="25">
        <v>99.9666</v>
      </c>
      <c r="Y2159" s="31">
        <f>IFERROR(LISTAS[[#This Row],[COSTO]]/X2159-1,"")</f>
        <v>8.1120094111433172E-2</v>
      </c>
    </row>
    <row r="2160" spans="1:25" x14ac:dyDescent="0.2">
      <c r="A2160" s="6" t="s">
        <v>5851</v>
      </c>
      <c r="B2160" t="s">
        <v>4708</v>
      </c>
      <c r="C2160">
        <v>19</v>
      </c>
      <c r="D2160" t="s">
        <v>5824</v>
      </c>
      <c r="E2160" s="2">
        <v>828.56</v>
      </c>
      <c r="F2160" s="6" t="str">
        <f>+_xlfn.XLOOKUP(LISTAS[[#This Row],[ID]],_01_CODIGOS_Y_COSTOS_xlsm[Producto y N°],_01_CODIGOS_Y_COSTOS_xlsm[FABRICA],"",0,1)</f>
        <v>CASERGOM</v>
      </c>
      <c r="G2160" s="13">
        <f>LISTAS[[#This Row],[Precio]]*(1-0.46)*(1-IF($C$3520="",0,$C$3520))</f>
        <v>335.5668</v>
      </c>
      <c r="H2160" s="1">
        <f>+_xlfn.XLOOKUP(LISTAS[[#This Row],[ID]],_01_CODIGOS_Y_COSTOS_xlsm[Producto y N°],_01_CODIGOS_Y_COSTOS_xlsm[COSTO],0,0,1)</f>
        <v>60.176600000000001</v>
      </c>
      <c r="I2160" s="115">
        <f>+IFERROR(LISTAS[[#This Row],[VENTA NETA]]/LISTAS[[#This Row],[COSTO]]-1,0)</f>
        <v>4.5763668934436312</v>
      </c>
      <c r="J2160" s="33" t="str">
        <f>IFERROR(VLOOKUP(LISTAS[[#This Row],[ID]],_01_CODIGOS_Y_COSTOS_xlsm[[Producto y N°]:[CODIGO]],2,0),"")</f>
        <v>1360</v>
      </c>
      <c r="M2160" s="22">
        <v>0</v>
      </c>
      <c r="N2160" s="23">
        <f>+LISTAS[[#This Row],[Precio]]+(LISTAS[[#This Row],[Precio]]*M2160)</f>
        <v>828.56</v>
      </c>
      <c r="O2160" s="24">
        <f t="shared" si="49"/>
        <v>335.5668</v>
      </c>
      <c r="Q2160" s="21">
        <f>IFERROR(O2160/LISTAS[[#This Row],[COSTO]]-1,"")</f>
        <v>4.5763668934436312</v>
      </c>
      <c r="R2160" t="str">
        <f>+LISTAS[[#This Row],[ID]]</f>
        <v>PASACABLES DE GOMA19</v>
      </c>
      <c r="T2160" s="29"/>
      <c r="U2160" s="25">
        <f>LISTAS[[#This Row],[COSTO]]+(LISTAS[[#This Row],[COSTO]]*T2160)</f>
        <v>60.176600000000001</v>
      </c>
      <c r="V2160" s="30">
        <f>IF(T2160="",0,U2160/LISTAS[[#This Row],[VENTA NETA]]-1)</f>
        <v>0</v>
      </c>
      <c r="X2160" s="25">
        <v>88.448400000000007</v>
      </c>
      <c r="Y2160" s="31">
        <f>IFERROR(LISTAS[[#This Row],[COSTO]]/X2160-1,"")</f>
        <v>-0.31964173461588907</v>
      </c>
    </row>
    <row r="2161" spans="1:25" x14ac:dyDescent="0.2">
      <c r="A2161" s="6" t="s">
        <v>5852</v>
      </c>
      <c r="B2161" t="s">
        <v>4708</v>
      </c>
      <c r="C2161">
        <v>20</v>
      </c>
      <c r="D2161" t="s">
        <v>5853</v>
      </c>
      <c r="E2161" s="2">
        <v>775.32</v>
      </c>
      <c r="F2161" s="6" t="str">
        <f>+_xlfn.XLOOKUP(LISTAS[[#This Row],[ID]],_01_CODIGOS_Y_COSTOS_xlsm[Producto y N°],_01_CODIGOS_Y_COSTOS_xlsm[FABRICA],"",0,1)</f>
        <v>CASERGOM</v>
      </c>
      <c r="G2161" s="13">
        <f>LISTAS[[#This Row],[Precio]]*(1-0.46)*(1-IF($C$3520="",0,$C$3520))</f>
        <v>314.00460000000004</v>
      </c>
      <c r="H2161" s="1">
        <f>+_xlfn.XLOOKUP(LISTAS[[#This Row],[ID]],_01_CODIGOS_Y_COSTOS_xlsm[Producto y N°],_01_CODIGOS_Y_COSTOS_xlsm[COSTO],0,0,1)</f>
        <v>56.314100000000003</v>
      </c>
      <c r="I2161" s="115">
        <f>+IFERROR(LISTAS[[#This Row],[VENTA NETA]]/LISTAS[[#This Row],[COSTO]]-1,0)</f>
        <v>4.5759498953192894</v>
      </c>
      <c r="J2161" s="33" t="str">
        <f>IFERROR(VLOOKUP(LISTAS[[#This Row],[ID]],_01_CODIGOS_Y_COSTOS_xlsm[[Producto y N°]:[CODIGO]],2,0),"")</f>
        <v>855</v>
      </c>
      <c r="M2161" s="22">
        <v>0</v>
      </c>
      <c r="N2161" s="23">
        <f>+LISTAS[[#This Row],[Precio]]+(LISTAS[[#This Row],[Precio]]*M2161)</f>
        <v>775.32</v>
      </c>
      <c r="O2161" s="24">
        <f t="shared" si="49"/>
        <v>314.00460000000004</v>
      </c>
      <c r="Q2161" s="21">
        <f>IFERROR(O2161/LISTAS[[#This Row],[COSTO]]-1,"")</f>
        <v>4.5759498953192894</v>
      </c>
      <c r="R2161" t="str">
        <f>+LISTAS[[#This Row],[ID]]</f>
        <v>PASACABLES DE GOMA20</v>
      </c>
      <c r="T2161" s="29"/>
      <c r="U2161" s="25">
        <f>LISTAS[[#This Row],[COSTO]]+(LISTAS[[#This Row],[COSTO]]*T2161)</f>
        <v>56.314100000000003</v>
      </c>
      <c r="V2161" s="30">
        <f>IF(T2161="",0,U2161/LISTAS[[#This Row],[VENTA NETA]]-1)</f>
        <v>0</v>
      </c>
      <c r="X2161" s="25">
        <v>87.800600000000003</v>
      </c>
      <c r="Y2161" s="31">
        <f>IFERROR(LISTAS[[#This Row],[COSTO]]/X2161-1,"")</f>
        <v>-0.35861372245747747</v>
      </c>
    </row>
    <row r="2162" spans="1:25" x14ac:dyDescent="0.2">
      <c r="A2162" s="6" t="s">
        <v>5854</v>
      </c>
      <c r="B2162" t="s">
        <v>4708</v>
      </c>
      <c r="C2162">
        <v>21</v>
      </c>
      <c r="D2162" t="s">
        <v>5855</v>
      </c>
      <c r="E2162" s="2">
        <v>1019.88</v>
      </c>
      <c r="F2162" s="6" t="str">
        <f>+_xlfn.XLOOKUP(LISTAS[[#This Row],[ID]],_01_CODIGOS_Y_COSTOS_xlsm[Producto y N°],_01_CODIGOS_Y_COSTOS_xlsm[FABRICA],"",0,1)</f>
        <v>CASERGOM</v>
      </c>
      <c r="G2162" s="13">
        <f>LISTAS[[#This Row],[Precio]]*(1-0.46)*(1-IF($C$3520="",0,$C$3520))</f>
        <v>413.05140000000006</v>
      </c>
      <c r="H2162" s="1">
        <f>+_xlfn.XLOOKUP(LISTAS[[#This Row],[ID]],_01_CODIGOS_Y_COSTOS_xlsm[Producto y N°],_01_CODIGOS_Y_COSTOS_xlsm[COSTO],0,0,1)</f>
        <v>74.119799999999998</v>
      </c>
      <c r="I2162" s="115">
        <f>+IFERROR(LISTAS[[#This Row],[VENTA NETA]]/LISTAS[[#This Row],[COSTO]]-1,0)</f>
        <v>4.5727538390551521</v>
      </c>
      <c r="J2162" s="33" t="str">
        <f>IFERROR(VLOOKUP(LISTAS[[#This Row],[ID]],_01_CODIGOS_Y_COSTOS_xlsm[[Producto y N°]:[CODIGO]],2,0),"")</f>
        <v>1322</v>
      </c>
      <c r="M2162" s="22">
        <v>0</v>
      </c>
      <c r="N2162" s="23">
        <f>+LISTAS[[#This Row],[Precio]]+(LISTAS[[#This Row],[Precio]]*M2162)</f>
        <v>1019.88</v>
      </c>
      <c r="O2162" s="24">
        <f t="shared" si="49"/>
        <v>413.05140000000006</v>
      </c>
      <c r="Q2162" s="21">
        <f>IFERROR(O2162/LISTAS[[#This Row],[COSTO]]-1,"")</f>
        <v>4.5727538390551521</v>
      </c>
      <c r="R2162" t="str">
        <f>+LISTAS[[#This Row],[ID]]</f>
        <v>PASACABLES DE GOMA21</v>
      </c>
      <c r="T2162" s="29"/>
      <c r="U2162" s="25">
        <f>LISTAS[[#This Row],[COSTO]]+(LISTAS[[#This Row],[COSTO]]*T2162)</f>
        <v>74.119799999999998</v>
      </c>
      <c r="V2162" s="30">
        <f>IF(T2162="",0,U2162/LISTAS[[#This Row],[VENTA NETA]]-1)</f>
        <v>0</v>
      </c>
      <c r="X2162" s="25">
        <v>89.254199999999997</v>
      </c>
      <c r="Y2162" s="31">
        <f>IFERROR(LISTAS[[#This Row],[COSTO]]/X2162-1,"")</f>
        <v>-0.16956512970818183</v>
      </c>
    </row>
    <row r="2163" spans="1:25" x14ac:dyDescent="0.2">
      <c r="A2163" s="6" t="s">
        <v>5856</v>
      </c>
      <c r="B2163" t="s">
        <v>4708</v>
      </c>
      <c r="C2163">
        <v>22</v>
      </c>
      <c r="D2163" t="s">
        <v>5857</v>
      </c>
      <c r="E2163" s="2">
        <v>1019.88</v>
      </c>
      <c r="F2163" s="6" t="str">
        <f>+_xlfn.XLOOKUP(LISTAS[[#This Row],[ID]],_01_CODIGOS_Y_COSTOS_xlsm[Producto y N°],_01_CODIGOS_Y_COSTOS_xlsm[FABRICA],"",0,1)</f>
        <v>CASERGOM</v>
      </c>
      <c r="G2163" s="13">
        <f>LISTAS[[#This Row],[Precio]]*(1-0.46)*(1-IF($C$3520="",0,$C$3520))</f>
        <v>413.05140000000006</v>
      </c>
      <c r="H2163" s="1">
        <f>+_xlfn.XLOOKUP(LISTAS[[#This Row],[ID]],_01_CODIGOS_Y_COSTOS_xlsm[Producto y N°],_01_CODIGOS_Y_COSTOS_xlsm[COSTO],0,0,1)</f>
        <v>67.137600000000006</v>
      </c>
      <c r="I2163" s="115">
        <f>+IFERROR(LISTAS[[#This Row],[VENTA NETA]]/LISTAS[[#This Row],[COSTO]]-1,0)</f>
        <v>5.1523110745692433</v>
      </c>
      <c r="J2163" s="33" t="str">
        <f>IFERROR(VLOOKUP(LISTAS[[#This Row],[ID]],_01_CODIGOS_Y_COSTOS_xlsm[[Producto y N°]:[CODIGO]],2,0),"")</f>
        <v>1230</v>
      </c>
      <c r="M2163" s="22">
        <v>0</v>
      </c>
      <c r="N2163" s="23">
        <f>+LISTAS[[#This Row],[Precio]]+(LISTAS[[#This Row],[Precio]]*M2163)</f>
        <v>1019.88</v>
      </c>
      <c r="O2163" s="24">
        <f t="shared" si="49"/>
        <v>413.05140000000006</v>
      </c>
      <c r="Q2163" s="21">
        <f>IFERROR(O2163/LISTAS[[#This Row],[COSTO]]-1,"")</f>
        <v>5.1523110745692433</v>
      </c>
      <c r="R2163" t="str">
        <f>+LISTAS[[#This Row],[ID]]</f>
        <v>PASACABLES DE GOMA22</v>
      </c>
      <c r="T2163" s="29"/>
      <c r="U2163" s="25">
        <f>LISTAS[[#This Row],[COSTO]]+(LISTAS[[#This Row],[COSTO]]*T2163)</f>
        <v>67.137600000000006</v>
      </c>
      <c r="V2163" s="30">
        <f>IF(T2163="",0,U2163/LISTAS[[#This Row],[VENTA NETA]]-1)</f>
        <v>0</v>
      </c>
      <c r="X2163" s="25">
        <v>112.6382</v>
      </c>
      <c r="Y2163" s="31">
        <f>IFERROR(LISTAS[[#This Row],[COSTO]]/X2163-1,"")</f>
        <v>-0.40395354329170741</v>
      </c>
    </row>
    <row r="2164" spans="1:25" x14ac:dyDescent="0.2">
      <c r="A2164" s="6" t="s">
        <v>5858</v>
      </c>
      <c r="B2164" t="s">
        <v>4708</v>
      </c>
      <c r="C2164">
        <v>23</v>
      </c>
      <c r="D2164" t="s">
        <v>5859</v>
      </c>
      <c r="E2164" s="2">
        <v>823.56</v>
      </c>
      <c r="F2164" s="6" t="str">
        <f>+_xlfn.XLOOKUP(LISTAS[[#This Row],[ID]],_01_CODIGOS_Y_COSTOS_xlsm[Producto y N°],_01_CODIGOS_Y_COSTOS_xlsm[FABRICA],"",0,1)</f>
        <v>CASERGOM</v>
      </c>
      <c r="G2164" s="13">
        <f>LISTAS[[#This Row],[Precio]]*(1-0.46)*(1-IF($C$3520="",0,$C$3520))</f>
        <v>333.54179999999997</v>
      </c>
      <c r="H2164" s="1">
        <f>+_xlfn.XLOOKUP(LISTAS[[#This Row],[ID]],_01_CODIGOS_Y_COSTOS_xlsm[Producto y N°],_01_CODIGOS_Y_COSTOS_xlsm[COSTO],0,0,1)</f>
        <v>59.401899999999998</v>
      </c>
      <c r="I2164" s="115">
        <f>+IFERROR(LISTAS[[#This Row],[VENTA NETA]]/LISTAS[[#This Row],[COSTO]]-1,0)</f>
        <v>4.615002213733904</v>
      </c>
      <c r="J2164" s="33" t="str">
        <f>IFERROR(VLOOKUP(LISTAS[[#This Row],[ID]],_01_CODIGOS_Y_COSTOS_xlsm[[Producto y N°]:[CODIGO]],2,0),"")</f>
        <v>795</v>
      </c>
      <c r="M2164" s="22">
        <v>0</v>
      </c>
      <c r="N2164" s="23">
        <f>+LISTAS[[#This Row],[Precio]]+(LISTAS[[#This Row],[Precio]]*M2164)</f>
        <v>823.56</v>
      </c>
      <c r="O2164" s="24">
        <f t="shared" si="49"/>
        <v>333.54179999999997</v>
      </c>
      <c r="Q2164" s="21">
        <f>IFERROR(O2164/LISTAS[[#This Row],[COSTO]]-1,"")</f>
        <v>4.615002213733904</v>
      </c>
      <c r="R2164" t="str">
        <f>+LISTAS[[#This Row],[ID]]</f>
        <v>PASACABLES DE GOMA23</v>
      </c>
      <c r="T2164" s="29"/>
      <c r="U2164" s="25">
        <f>LISTAS[[#This Row],[COSTO]]+(LISTAS[[#This Row],[COSTO]]*T2164)</f>
        <v>59.401899999999998</v>
      </c>
      <c r="V2164" s="30">
        <f>IF(T2164="",0,U2164/LISTAS[[#This Row],[VENTA NETA]]-1)</f>
        <v>0</v>
      </c>
      <c r="X2164" s="25">
        <v>82.760400000000004</v>
      </c>
      <c r="Y2164" s="31">
        <f>IFERROR(LISTAS[[#This Row],[COSTO]]/X2164-1,"")</f>
        <v>-0.28224247345348752</v>
      </c>
    </row>
    <row r="2165" spans="1:25" x14ac:dyDescent="0.2">
      <c r="A2165" s="6" t="s">
        <v>5860</v>
      </c>
      <c r="B2165" t="s">
        <v>4708</v>
      </c>
      <c r="C2165">
        <v>24</v>
      </c>
      <c r="D2165" t="s">
        <v>5861</v>
      </c>
      <c r="E2165" s="2">
        <v>676.6</v>
      </c>
      <c r="F2165" s="6" t="str">
        <f>+_xlfn.XLOOKUP(LISTAS[[#This Row],[ID]],_01_CODIGOS_Y_COSTOS_xlsm[Producto y N°],_01_CODIGOS_Y_COSTOS_xlsm[FABRICA],"",0,1)</f>
        <v>CASERGOM</v>
      </c>
      <c r="G2165" s="13">
        <f>LISTAS[[#This Row],[Precio]]*(1-0.46)*(1-IF($C$3520="",0,$C$3520))</f>
        <v>274.02300000000002</v>
      </c>
      <c r="H2165" s="1">
        <f>+_xlfn.XLOOKUP(LISTAS[[#This Row],[ID]],_01_CODIGOS_Y_COSTOS_xlsm[Producto y N°],_01_CODIGOS_Y_COSTOS_xlsm[COSTO],0,0,1)</f>
        <v>58.966900000000003</v>
      </c>
      <c r="I2165" s="115">
        <f>+IFERROR(LISTAS[[#This Row],[VENTA NETA]]/LISTAS[[#This Row],[COSTO]]-1,0)</f>
        <v>3.6470647091843054</v>
      </c>
      <c r="J2165" s="33" t="str">
        <f>IFERROR(VLOOKUP(LISTAS[[#This Row],[ID]],_01_CODIGOS_Y_COSTOS_xlsm[[Producto y N°]:[CODIGO]],2,0),"")</f>
        <v>1112</v>
      </c>
      <c r="M2165" s="22">
        <v>0</v>
      </c>
      <c r="N2165" s="23">
        <f>+LISTAS[[#This Row],[Precio]]+(LISTAS[[#This Row],[Precio]]*M2165)</f>
        <v>676.6</v>
      </c>
      <c r="O2165" s="24">
        <f t="shared" si="49"/>
        <v>274.02300000000002</v>
      </c>
      <c r="Q2165" s="21">
        <f>IFERROR(O2165/LISTAS[[#This Row],[COSTO]]-1,"")</f>
        <v>3.6470647091843054</v>
      </c>
      <c r="R2165" t="str">
        <f>+LISTAS[[#This Row],[ID]]</f>
        <v>PASACABLES DE GOMA24</v>
      </c>
      <c r="T2165" s="29"/>
      <c r="U2165" s="25">
        <f>LISTAS[[#This Row],[COSTO]]+(LISTAS[[#This Row],[COSTO]]*T2165)</f>
        <v>58.966900000000003</v>
      </c>
      <c r="V2165" s="30">
        <f>IF(T2165="",0,U2165/LISTAS[[#This Row],[VENTA NETA]]-1)</f>
        <v>0</v>
      </c>
      <c r="X2165" s="25">
        <v>0</v>
      </c>
      <c r="Y2165" s="31" t="str">
        <f>IFERROR(LISTAS[[#This Row],[COSTO]]/X2165-1,"")</f>
        <v/>
      </c>
    </row>
    <row r="2166" spans="1:25" x14ac:dyDescent="0.2">
      <c r="A2166" s="6" t="s">
        <v>5862</v>
      </c>
      <c r="B2166" t="s">
        <v>4708</v>
      </c>
      <c r="C2166">
        <v>25</v>
      </c>
      <c r="D2166" t="s">
        <v>5863</v>
      </c>
      <c r="E2166" s="2">
        <v>676.6</v>
      </c>
      <c r="F2166" s="6" t="str">
        <f>+_xlfn.XLOOKUP(LISTAS[[#This Row],[ID]],_01_CODIGOS_Y_COSTOS_xlsm[Producto y N°],_01_CODIGOS_Y_COSTOS_xlsm[FABRICA],"",0,1)</f>
        <v>CASERGOM</v>
      </c>
      <c r="G2166" s="13">
        <f>LISTAS[[#This Row],[Precio]]*(1-0.46)*(1-IF($C$3520="",0,$C$3520))</f>
        <v>274.02300000000002</v>
      </c>
      <c r="H2166" s="1">
        <f>+_xlfn.XLOOKUP(LISTAS[[#This Row],[ID]],_01_CODIGOS_Y_COSTOS_xlsm[Producto y N°],_01_CODIGOS_Y_COSTOS_xlsm[COSTO],0,0,1)</f>
        <v>59.943100000000001</v>
      </c>
      <c r="I2166" s="115">
        <f>+IFERROR(LISTAS[[#This Row],[VENTA NETA]]/LISTAS[[#This Row],[COSTO]]-1,0)</f>
        <v>3.5713851969617858</v>
      </c>
      <c r="J2166" s="33" t="str">
        <f>IFERROR(VLOOKUP(LISTAS[[#This Row],[ID]],_01_CODIGOS_Y_COSTOS_xlsm[[Producto y N°]:[CODIGO]],2,0),"")</f>
        <v>984</v>
      </c>
      <c r="M2166" s="22">
        <v>0</v>
      </c>
      <c r="N2166" s="23">
        <f>+LISTAS[[#This Row],[Precio]]+(LISTAS[[#This Row],[Precio]]*M2166)</f>
        <v>676.6</v>
      </c>
      <c r="O2166" s="24">
        <f t="shared" si="49"/>
        <v>274.02300000000002</v>
      </c>
      <c r="Q2166" s="21">
        <f>IFERROR(O2166/LISTAS[[#This Row],[COSTO]]-1,"")</f>
        <v>3.5713851969617858</v>
      </c>
      <c r="R2166" t="str">
        <f>+LISTAS[[#This Row],[ID]]</f>
        <v>PASACABLES DE GOMA25</v>
      </c>
      <c r="T2166" s="29"/>
      <c r="U2166" s="25">
        <f>LISTAS[[#This Row],[COSTO]]+(LISTAS[[#This Row],[COSTO]]*T2166)</f>
        <v>59.943100000000001</v>
      </c>
      <c r="V2166" s="30">
        <f>IF(T2166="",0,U2166/LISTAS[[#This Row],[VENTA NETA]]-1)</f>
        <v>0</v>
      </c>
      <c r="X2166" s="25">
        <v>0</v>
      </c>
      <c r="Y2166" s="31" t="str">
        <f>IFERROR(LISTAS[[#This Row],[COSTO]]/X2166-1,"")</f>
        <v/>
      </c>
    </row>
    <row r="2167" spans="1:25" x14ac:dyDescent="0.2">
      <c r="A2167" s="6" t="s">
        <v>5864</v>
      </c>
      <c r="B2167" t="s">
        <v>4708</v>
      </c>
      <c r="C2167">
        <v>26</v>
      </c>
      <c r="D2167" t="s">
        <v>5865</v>
      </c>
      <c r="E2167" s="2">
        <v>911.36</v>
      </c>
      <c r="F2167" s="6" t="str">
        <f>+_xlfn.XLOOKUP(LISTAS[[#This Row],[ID]],_01_CODIGOS_Y_COSTOS_xlsm[Producto y N°],_01_CODIGOS_Y_COSTOS_xlsm[FABRICA],"",0,1)</f>
        <v>CASERGOM</v>
      </c>
      <c r="G2167" s="13">
        <f>LISTAS[[#This Row],[Precio]]*(1-0.46)*(1-IF($C$3520="",0,$C$3520))</f>
        <v>369.10080000000005</v>
      </c>
      <c r="H2167" s="1">
        <f>+_xlfn.XLOOKUP(LISTAS[[#This Row],[ID]],_01_CODIGOS_Y_COSTOS_xlsm[Producto y N°],_01_CODIGOS_Y_COSTOS_xlsm[COSTO],0,0,1)</f>
        <v>75.647800000000004</v>
      </c>
      <c r="I2167" s="115">
        <f>+IFERROR(LISTAS[[#This Row],[VENTA NETA]]/LISTAS[[#This Row],[COSTO]]-1,0)</f>
        <v>3.879200717006972</v>
      </c>
      <c r="J2167" s="33" t="str">
        <f>IFERROR(VLOOKUP(LISTAS[[#This Row],[ID]],_01_CODIGOS_Y_COSTOS_xlsm[[Producto y N°]:[CODIGO]],2,0),"")</f>
        <v>1113</v>
      </c>
      <c r="M2167" s="22">
        <v>0</v>
      </c>
      <c r="N2167" s="23">
        <f>+LISTAS[[#This Row],[Precio]]+(LISTAS[[#This Row],[Precio]]*M2167)</f>
        <v>911.36</v>
      </c>
      <c r="O2167" s="24">
        <f t="shared" si="49"/>
        <v>369.10080000000005</v>
      </c>
      <c r="Q2167" s="21">
        <f>IFERROR(O2167/LISTAS[[#This Row],[COSTO]]-1,"")</f>
        <v>3.879200717006972</v>
      </c>
      <c r="R2167" t="str">
        <f>+LISTAS[[#This Row],[ID]]</f>
        <v>PASACABLES DE GOMA26</v>
      </c>
      <c r="T2167" s="29"/>
      <c r="U2167" s="25">
        <f>LISTAS[[#This Row],[COSTO]]+(LISTAS[[#This Row],[COSTO]]*T2167)</f>
        <v>75.647800000000004</v>
      </c>
      <c r="V2167" s="30">
        <f>IF(T2167="",0,U2167/LISTAS[[#This Row],[VENTA NETA]]-1)</f>
        <v>0</v>
      </c>
      <c r="X2167" s="25">
        <v>0</v>
      </c>
      <c r="Y2167" s="31" t="str">
        <f>IFERROR(LISTAS[[#This Row],[COSTO]]/X2167-1,"")</f>
        <v/>
      </c>
    </row>
    <row r="2168" spans="1:25" x14ac:dyDescent="0.2">
      <c r="A2168" s="6" t="s">
        <v>5866</v>
      </c>
      <c r="B2168" t="s">
        <v>4708</v>
      </c>
      <c r="C2168">
        <v>27</v>
      </c>
      <c r="D2168" t="s">
        <v>5867</v>
      </c>
      <c r="E2168" s="2">
        <v>635.91999999999996</v>
      </c>
      <c r="F2168" s="6" t="str">
        <f>+_xlfn.XLOOKUP(LISTAS[[#This Row],[ID]],_01_CODIGOS_Y_COSTOS_xlsm[Producto y N°],_01_CODIGOS_Y_COSTOS_xlsm[FABRICA],"",0,1)</f>
        <v>CASERGOM</v>
      </c>
      <c r="G2168" s="13">
        <f>LISTAS[[#This Row],[Precio]]*(1-0.46)*(1-IF($C$3520="",0,$C$3520))</f>
        <v>257.54759999999999</v>
      </c>
      <c r="H2168" s="1">
        <f>+_xlfn.XLOOKUP(LISTAS[[#This Row],[ID]],_01_CODIGOS_Y_COSTOS_xlsm[Producto y N°],_01_CODIGOS_Y_COSTOS_xlsm[COSTO],0,0,1)</f>
        <v>55.581899999999997</v>
      </c>
      <c r="I2168" s="115">
        <f>+IFERROR(LISTAS[[#This Row],[VENTA NETA]]/LISTAS[[#This Row],[COSTO]]-1,0)</f>
        <v>3.6336595186562528</v>
      </c>
      <c r="J2168" s="33" t="str">
        <f>IFERROR(VLOOKUP(LISTAS[[#This Row],[ID]],_01_CODIGOS_Y_COSTOS_xlsm[[Producto y N°]:[CODIGO]],2,0),"")</f>
        <v>1212</v>
      </c>
      <c r="M2168" s="22">
        <v>0</v>
      </c>
      <c r="N2168" s="23">
        <f>+LISTAS[[#This Row],[Precio]]+(LISTAS[[#This Row],[Precio]]*M2168)</f>
        <v>635.91999999999996</v>
      </c>
      <c r="O2168" s="24">
        <f t="shared" si="49"/>
        <v>257.54759999999999</v>
      </c>
      <c r="Q2168" s="21">
        <f>IFERROR(O2168/LISTAS[[#This Row],[COSTO]]-1,"")</f>
        <v>3.6336595186562528</v>
      </c>
      <c r="R2168" t="str">
        <f>+LISTAS[[#This Row],[ID]]</f>
        <v>PASACABLES DE GOMA27</v>
      </c>
      <c r="T2168" s="29"/>
      <c r="U2168" s="25">
        <f>LISTAS[[#This Row],[COSTO]]+(LISTAS[[#This Row],[COSTO]]*T2168)</f>
        <v>55.581899999999997</v>
      </c>
      <c r="V2168" s="30">
        <f>IF(T2168="",0,U2168/LISTAS[[#This Row],[VENTA NETA]]-1)</f>
        <v>0</v>
      </c>
      <c r="X2168" s="25">
        <v>0</v>
      </c>
      <c r="Y2168" s="31" t="str">
        <f>IFERROR(LISTAS[[#This Row],[COSTO]]/X2168-1,"")</f>
        <v/>
      </c>
    </row>
    <row r="2169" spans="1:25" x14ac:dyDescent="0.2">
      <c r="A2169" s="6" t="s">
        <v>3422</v>
      </c>
      <c r="B2169" t="s">
        <v>3423</v>
      </c>
      <c r="C2169" t="s">
        <v>3424</v>
      </c>
      <c r="D2169" t="s">
        <v>3424</v>
      </c>
      <c r="E2169" s="2">
        <v>24.11</v>
      </c>
      <c r="F2169" s="6" t="str">
        <f>+_xlfn.XLOOKUP(LISTAS[[#This Row],[ID]],_01_CODIGOS_Y_COSTOS_xlsm[Producto y N°],_01_CODIGOS_Y_COSTOS_xlsm[FABRICA],"",0,1)</f>
        <v>KAZ</v>
      </c>
      <c r="G2169" s="13">
        <f>LISTAS[[#This Row],[Precio]]*(1-0.46)*(1-IF($C$3520="",0,$C$3520))</f>
        <v>9.7645499999999998</v>
      </c>
      <c r="H2169" s="1">
        <f>+_xlfn.XLOOKUP(LISTAS[[#This Row],[ID]],_01_CODIGOS_Y_COSTOS_xlsm[Producto y N°],_01_CODIGOS_Y_COSTOS_xlsm[COSTO],0,0,1)</f>
        <v>4.5004999999999997</v>
      </c>
      <c r="I2169" s="115">
        <f>+IFERROR(LISTAS[[#This Row],[VENTA NETA]]/LISTAS[[#This Row],[COSTO]]-1,0)</f>
        <v>1.169658926785913</v>
      </c>
      <c r="J2169" s="33" t="str">
        <f>IFERROR(VLOOKUP(LISTAS[[#This Row],[ID]],_01_CODIGOS_Y_COSTOS_xlsm[[Producto y N°]:[CODIGO]],2,0),"")</f>
        <v>1,5 x 20</v>
      </c>
      <c r="M2169" s="22">
        <v>0</v>
      </c>
      <c r="N2169" s="23">
        <f>+LISTAS[[#This Row],[Precio]]+(LISTAS[[#This Row],[Precio]]*M2169)</f>
        <v>24.11</v>
      </c>
      <c r="O2169" s="24">
        <f t="shared" si="49"/>
        <v>9.7645499999999998</v>
      </c>
      <c r="Q2169" s="21">
        <f>IFERROR(O2169/LISTAS[[#This Row],[COSTO]]-1,"")</f>
        <v>1.169658926785913</v>
      </c>
      <c r="R2169" t="str">
        <f>+LISTAS[[#This Row],[ID]]</f>
        <v>CHAVETAS PARTIDAS1,5 x 20</v>
      </c>
      <c r="T2169" s="29"/>
      <c r="U2169" s="25">
        <f>LISTAS[[#This Row],[COSTO]]+(LISTAS[[#This Row],[COSTO]]*T2169)</f>
        <v>4.5004999999999997</v>
      </c>
      <c r="V2169" s="30">
        <f>IF(T2169="",0,U2169/LISTAS[[#This Row],[VENTA NETA]]-1)</f>
        <v>0</v>
      </c>
      <c r="X2169" s="25">
        <v>6.7786</v>
      </c>
      <c r="Y2169" s="31">
        <f>IFERROR(LISTAS[[#This Row],[COSTO]]/X2169-1,"")</f>
        <v>-0.33607234532204289</v>
      </c>
    </row>
    <row r="2170" spans="1:25" x14ac:dyDescent="0.2">
      <c r="A2170" s="6" t="s">
        <v>3425</v>
      </c>
      <c r="B2170" t="s">
        <v>3423</v>
      </c>
      <c r="C2170" t="s">
        <v>3426</v>
      </c>
      <c r="D2170" t="s">
        <v>3426</v>
      </c>
      <c r="E2170" s="2">
        <v>26.89</v>
      </c>
      <c r="F2170" s="6" t="str">
        <f>+_xlfn.XLOOKUP(LISTAS[[#This Row],[ID]],_01_CODIGOS_Y_COSTOS_xlsm[Producto y N°],_01_CODIGOS_Y_COSTOS_xlsm[FABRICA],"",0,1)</f>
        <v>KAZ</v>
      </c>
      <c r="G2170" s="13">
        <f>LISTAS[[#This Row],[Precio]]*(1-0.46)*(1-IF($C$3520="",0,$C$3520))</f>
        <v>10.890450000000001</v>
      </c>
      <c r="H2170" s="1">
        <f>+_xlfn.XLOOKUP(LISTAS[[#This Row],[ID]],_01_CODIGOS_Y_COSTOS_xlsm[Producto y N°],_01_CODIGOS_Y_COSTOS_xlsm[COSTO],0,0,1)</f>
        <v>5.0189000000000004</v>
      </c>
      <c r="I2170" s="115">
        <f>+IFERROR(LISTAS[[#This Row],[VENTA NETA]]/LISTAS[[#This Row],[COSTO]]-1,0)</f>
        <v>1.1698878240251851</v>
      </c>
      <c r="J2170" s="33" t="str">
        <f>IFERROR(VLOOKUP(LISTAS[[#This Row],[ID]],_01_CODIGOS_Y_COSTOS_xlsm[[Producto y N°]:[CODIGO]],2,0),"")</f>
        <v>1,5 x 25</v>
      </c>
      <c r="M2170" s="22">
        <v>0</v>
      </c>
      <c r="N2170" s="23">
        <f>+LISTAS[[#This Row],[Precio]]+(LISTAS[[#This Row],[Precio]]*M2170)</f>
        <v>26.89</v>
      </c>
      <c r="O2170" s="24">
        <f t="shared" si="49"/>
        <v>10.890450000000001</v>
      </c>
      <c r="Q2170" s="21">
        <f>IFERROR(O2170/LISTAS[[#This Row],[COSTO]]-1,"")</f>
        <v>1.1698878240251851</v>
      </c>
      <c r="R2170" t="str">
        <f>+LISTAS[[#This Row],[ID]]</f>
        <v>CHAVETAS PARTIDAS1,5 x 25</v>
      </c>
      <c r="T2170" s="29"/>
      <c r="U2170" s="25">
        <f>LISTAS[[#This Row],[COSTO]]+(LISTAS[[#This Row],[COSTO]]*T2170)</f>
        <v>5.0189000000000004</v>
      </c>
      <c r="V2170" s="30">
        <f>IF(T2170="",0,U2170/LISTAS[[#This Row],[VENTA NETA]]-1)</f>
        <v>0</v>
      </c>
      <c r="X2170" s="25">
        <v>7.2251000000000003</v>
      </c>
      <c r="Y2170" s="31">
        <f>IFERROR(LISTAS[[#This Row],[COSTO]]/X2170-1,"")</f>
        <v>-0.30535217505640055</v>
      </c>
    </row>
    <row r="2171" spans="1:25" x14ac:dyDescent="0.2">
      <c r="A2171" s="6" t="s">
        <v>3427</v>
      </c>
      <c r="B2171" t="s">
        <v>3423</v>
      </c>
      <c r="C2171" t="s">
        <v>3428</v>
      </c>
      <c r="D2171" t="s">
        <v>3428</v>
      </c>
      <c r="E2171" s="2">
        <v>28.04</v>
      </c>
      <c r="F2171" s="6" t="str">
        <f>+_xlfn.XLOOKUP(LISTAS[[#This Row],[ID]],_01_CODIGOS_Y_COSTOS_xlsm[Producto y N°],_01_CODIGOS_Y_COSTOS_xlsm[FABRICA],"",0,1)</f>
        <v>KAZ</v>
      </c>
      <c r="G2171" s="13">
        <f>LISTAS[[#This Row],[Precio]]*(1-0.46)*(1-IF($C$3520="",0,$C$3520))</f>
        <v>11.356200000000001</v>
      </c>
      <c r="H2171" s="1">
        <f>+_xlfn.XLOOKUP(LISTAS[[#This Row],[ID]],_01_CODIGOS_Y_COSTOS_xlsm[Producto y N°],_01_CODIGOS_Y_COSTOS_xlsm[COSTO],0,0,1)</f>
        <v>5.2332000000000001</v>
      </c>
      <c r="I2171" s="115">
        <f>+IFERROR(LISTAS[[#This Row],[VENTA NETA]]/LISTAS[[#This Row],[COSTO]]-1,0)</f>
        <v>1.1700298096766799</v>
      </c>
      <c r="J2171" s="33" t="str">
        <f>IFERROR(VLOOKUP(LISTAS[[#This Row],[ID]],_01_CODIGOS_Y_COSTOS_xlsm[[Producto y N°]:[CODIGO]],2,0),"")</f>
        <v>1,5 x 30</v>
      </c>
      <c r="M2171" s="22">
        <v>0</v>
      </c>
      <c r="N2171" s="23">
        <f>+LISTAS[[#This Row],[Precio]]+(LISTAS[[#This Row],[Precio]]*M2171)</f>
        <v>28.04</v>
      </c>
      <c r="O2171" s="24">
        <f t="shared" si="49"/>
        <v>11.356200000000001</v>
      </c>
      <c r="Q2171" s="21">
        <f>IFERROR(O2171/LISTAS[[#This Row],[COSTO]]-1,"")</f>
        <v>1.1700298096766799</v>
      </c>
      <c r="R2171" t="str">
        <f>+LISTAS[[#This Row],[ID]]</f>
        <v>CHAVETAS PARTIDAS1,5 x 30</v>
      </c>
      <c r="T2171" s="29"/>
      <c r="U2171" s="25">
        <f>LISTAS[[#This Row],[COSTO]]+(LISTAS[[#This Row],[COSTO]]*T2171)</f>
        <v>5.2332000000000001</v>
      </c>
      <c r="V2171" s="30">
        <f>IF(T2171="",0,U2171/LISTAS[[#This Row],[VENTA NETA]]-1)</f>
        <v>0</v>
      </c>
      <c r="X2171" s="25">
        <v>10.303800000000001</v>
      </c>
      <c r="Y2171" s="31">
        <f>IFERROR(LISTAS[[#This Row],[COSTO]]/X2171-1,"")</f>
        <v>-0.49210970709835211</v>
      </c>
    </row>
    <row r="2172" spans="1:25" x14ac:dyDescent="0.2">
      <c r="A2172" s="6" t="s">
        <v>3429</v>
      </c>
      <c r="B2172" t="s">
        <v>3423</v>
      </c>
      <c r="C2172" t="s">
        <v>3121</v>
      </c>
      <c r="D2172" t="s">
        <v>3121</v>
      </c>
      <c r="E2172" s="2">
        <v>31.09</v>
      </c>
      <c r="F2172" s="6" t="str">
        <f>+_xlfn.XLOOKUP(LISTAS[[#This Row],[ID]],_01_CODIGOS_Y_COSTOS_xlsm[Producto y N°],_01_CODIGOS_Y_COSTOS_xlsm[FABRICA],"",0,1)</f>
        <v>KAZ</v>
      </c>
      <c r="G2172" s="13">
        <f>LISTAS[[#This Row],[Precio]]*(1-0.46)*(1-IF($C$3520="",0,$C$3520))</f>
        <v>12.591450000000002</v>
      </c>
      <c r="H2172" s="1">
        <f>+_xlfn.XLOOKUP(LISTAS[[#This Row],[ID]],_01_CODIGOS_Y_COSTOS_xlsm[Producto y N°],_01_CODIGOS_Y_COSTOS_xlsm[COSTO],0,0,1)</f>
        <v>5.8028000000000004</v>
      </c>
      <c r="I2172" s="115">
        <f>+IFERROR(LISTAS[[#This Row],[VENTA NETA]]/LISTAS[[#This Row],[COSTO]]-1,0)</f>
        <v>1.1698921210450131</v>
      </c>
      <c r="J2172" s="33" t="str">
        <f>IFERROR(VLOOKUP(LISTAS[[#This Row],[ID]],_01_CODIGOS_Y_COSTOS_xlsm[[Producto y N°]:[CODIGO]],2,0),"")</f>
        <v>2 x 20</v>
      </c>
      <c r="M2172" s="22">
        <v>0</v>
      </c>
      <c r="N2172" s="23">
        <f>+LISTAS[[#This Row],[Precio]]+(LISTAS[[#This Row],[Precio]]*M2172)</f>
        <v>31.09</v>
      </c>
      <c r="O2172" s="24">
        <f t="shared" si="49"/>
        <v>12.591450000000002</v>
      </c>
      <c r="Q2172" s="21">
        <f>IFERROR(O2172/LISTAS[[#This Row],[COSTO]]-1,"")</f>
        <v>1.1698921210450131</v>
      </c>
      <c r="R2172" t="str">
        <f>+LISTAS[[#This Row],[ID]]</f>
        <v>CHAVETAS PARTIDAS2 x 20</v>
      </c>
      <c r="T2172" s="29"/>
      <c r="U2172" s="25">
        <f>LISTAS[[#This Row],[COSTO]]+(LISTAS[[#This Row],[COSTO]]*T2172)</f>
        <v>5.8028000000000004</v>
      </c>
      <c r="V2172" s="30">
        <f>IF(T2172="",0,U2172/LISTAS[[#This Row],[VENTA NETA]]-1)</f>
        <v>0</v>
      </c>
      <c r="X2172" s="25">
        <v>13.1784</v>
      </c>
      <c r="Y2172" s="31">
        <f>IFERROR(LISTAS[[#This Row],[COSTO]]/X2172-1,"")</f>
        <v>-0.55967340496570139</v>
      </c>
    </row>
    <row r="2173" spans="1:25" x14ac:dyDescent="0.2">
      <c r="A2173" s="6" t="s">
        <v>3430</v>
      </c>
      <c r="B2173" t="s">
        <v>3423</v>
      </c>
      <c r="C2173" t="s">
        <v>3431</v>
      </c>
      <c r="D2173" t="s">
        <v>3431</v>
      </c>
      <c r="E2173" s="2">
        <v>36.31</v>
      </c>
      <c r="F2173" s="6" t="str">
        <f>+_xlfn.XLOOKUP(LISTAS[[#This Row],[ID]],_01_CODIGOS_Y_COSTOS_xlsm[Producto y N°],_01_CODIGOS_Y_COSTOS_xlsm[FABRICA],"",0,1)</f>
        <v>KAZ</v>
      </c>
      <c r="G2173" s="13">
        <f>LISTAS[[#This Row],[Precio]]*(1-0.46)*(1-IF($C$3520="",0,$C$3520))</f>
        <v>14.705550000000002</v>
      </c>
      <c r="H2173" s="1">
        <f>+_xlfn.XLOOKUP(LISTAS[[#This Row],[ID]],_01_CODIGOS_Y_COSTOS_xlsm[Producto y N°],_01_CODIGOS_Y_COSTOS_xlsm[COSTO],0,0,1)</f>
        <v>6.7786</v>
      </c>
      <c r="I2173" s="115">
        <f>+IFERROR(LISTAS[[#This Row],[VENTA NETA]]/LISTAS[[#This Row],[COSTO]]-1,0)</f>
        <v>1.1694081373734995</v>
      </c>
      <c r="J2173" s="33" t="str">
        <f>IFERROR(VLOOKUP(LISTAS[[#This Row],[ID]],_01_CODIGOS_Y_COSTOS_xlsm[[Producto y N°]:[CODIGO]],2,0),"")</f>
        <v>2 x 25</v>
      </c>
      <c r="M2173" s="22">
        <v>0</v>
      </c>
      <c r="N2173" s="23">
        <f>+LISTAS[[#This Row],[Precio]]+(LISTAS[[#This Row],[Precio]]*M2173)</f>
        <v>36.31</v>
      </c>
      <c r="O2173" s="24">
        <f t="shared" si="49"/>
        <v>14.705550000000002</v>
      </c>
      <c r="Q2173" s="21">
        <f>IFERROR(O2173/LISTAS[[#This Row],[COSTO]]-1,"")</f>
        <v>1.1694081373734995</v>
      </c>
      <c r="R2173" t="str">
        <f>+LISTAS[[#This Row],[ID]]</f>
        <v>CHAVETAS PARTIDAS2 x 25</v>
      </c>
      <c r="T2173" s="29"/>
      <c r="U2173" s="25">
        <f>LISTAS[[#This Row],[COSTO]]+(LISTAS[[#This Row],[COSTO]]*T2173)</f>
        <v>6.7786</v>
      </c>
      <c r="V2173" s="30">
        <f>IF(T2173="",0,U2173/LISTAS[[#This Row],[VENTA NETA]]-1)</f>
        <v>0</v>
      </c>
      <c r="X2173" s="25">
        <v>8.7294</v>
      </c>
      <c r="Y2173" s="31">
        <f>IFERROR(LISTAS[[#This Row],[COSTO]]/X2173-1,"")</f>
        <v>-0.22347469470983117</v>
      </c>
    </row>
    <row r="2174" spans="1:25" x14ac:dyDescent="0.2">
      <c r="A2174" s="6" t="s">
        <v>3432</v>
      </c>
      <c r="B2174" t="s">
        <v>3423</v>
      </c>
      <c r="C2174" t="s">
        <v>3433</v>
      </c>
      <c r="D2174" t="s">
        <v>3433</v>
      </c>
      <c r="E2174" s="2">
        <v>38.71</v>
      </c>
      <c r="F2174" s="6" t="str">
        <f>+_xlfn.XLOOKUP(LISTAS[[#This Row],[ID]],_01_CODIGOS_Y_COSTOS_xlsm[Producto y N°],_01_CODIGOS_Y_COSTOS_xlsm[FABRICA],"",0,1)</f>
        <v>KAZ</v>
      </c>
      <c r="G2174" s="13">
        <f>LISTAS[[#This Row],[Precio]]*(1-0.46)*(1-IF($C$3520="",0,$C$3520))</f>
        <v>15.67755</v>
      </c>
      <c r="H2174" s="1">
        <f>+_xlfn.XLOOKUP(LISTAS[[#This Row],[ID]],_01_CODIGOS_Y_COSTOS_xlsm[Producto y N°],_01_CODIGOS_Y_COSTOS_xlsm[COSTO],0,0,1)</f>
        <v>7.2251000000000003</v>
      </c>
      <c r="I2174" s="115">
        <f>+IFERROR(LISTAS[[#This Row],[VENTA NETA]]/LISTAS[[#This Row],[COSTO]]-1,0)</f>
        <v>1.1698730813414349</v>
      </c>
      <c r="J2174" s="33" t="str">
        <f>IFERROR(VLOOKUP(LISTAS[[#This Row],[ID]],_01_CODIGOS_Y_COSTOS_xlsm[[Producto y N°]:[CODIGO]],2,0),"")</f>
        <v>2 x 30</v>
      </c>
      <c r="M2174" s="22">
        <v>0</v>
      </c>
      <c r="N2174" s="23">
        <f>+LISTAS[[#This Row],[Precio]]+(LISTAS[[#This Row],[Precio]]*M2174)</f>
        <v>38.71</v>
      </c>
      <c r="O2174" s="24">
        <f t="shared" si="49"/>
        <v>15.67755</v>
      </c>
      <c r="Q2174" s="21">
        <f>IFERROR(O2174/LISTAS[[#This Row],[COSTO]]-1,"")</f>
        <v>1.1698730813414349</v>
      </c>
      <c r="R2174" t="str">
        <f>+LISTAS[[#This Row],[ID]]</f>
        <v>CHAVETAS PARTIDAS2 x 30</v>
      </c>
      <c r="T2174" s="29"/>
      <c r="U2174" s="25">
        <f>LISTAS[[#This Row],[COSTO]]+(LISTAS[[#This Row],[COSTO]]*T2174)</f>
        <v>7.2251000000000003</v>
      </c>
      <c r="V2174" s="30">
        <f>IF(T2174="",0,U2174/LISTAS[[#This Row],[VENTA NETA]]-1)</f>
        <v>0</v>
      </c>
      <c r="X2174" s="25">
        <v>9.3361999999999998</v>
      </c>
      <c r="Y2174" s="31">
        <f>IFERROR(LISTAS[[#This Row],[COSTO]]/X2174-1,"")</f>
        <v>-0.22611983462222318</v>
      </c>
    </row>
    <row r="2175" spans="1:25" x14ac:dyDescent="0.2">
      <c r="A2175" s="6" t="s">
        <v>3434</v>
      </c>
      <c r="B2175" t="s">
        <v>3423</v>
      </c>
      <c r="C2175" t="s">
        <v>3435</v>
      </c>
      <c r="D2175" t="s">
        <v>3435</v>
      </c>
      <c r="E2175" s="2">
        <v>55.2</v>
      </c>
      <c r="F2175" s="6" t="str">
        <f>+_xlfn.XLOOKUP(LISTAS[[#This Row],[ID]],_01_CODIGOS_Y_COSTOS_xlsm[Producto y N°],_01_CODIGOS_Y_COSTOS_xlsm[FABRICA],"",0,1)</f>
        <v>KAZ</v>
      </c>
      <c r="G2175" s="13">
        <f>LISTAS[[#This Row],[Precio]]*(1-0.46)*(1-IF($C$3520="",0,$C$3520))</f>
        <v>22.356000000000002</v>
      </c>
      <c r="H2175" s="1">
        <f>+_xlfn.XLOOKUP(LISTAS[[#This Row],[ID]],_01_CODIGOS_Y_COSTOS_xlsm[Producto y N°],_01_CODIGOS_Y_COSTOS_xlsm[COSTO],0,0,1)</f>
        <v>10.303800000000001</v>
      </c>
      <c r="I2175" s="115">
        <f>+IFERROR(LISTAS[[#This Row],[VENTA NETA]]/LISTAS[[#This Row],[COSTO]]-1,0)</f>
        <v>1.1696849705933734</v>
      </c>
      <c r="J2175" s="33" t="str">
        <f>IFERROR(VLOOKUP(LISTAS[[#This Row],[ID]],_01_CODIGOS_Y_COSTOS_xlsm[[Producto y N°]:[CODIGO]],2,0),"")</f>
        <v>2 x 40</v>
      </c>
      <c r="M2175" s="22">
        <v>0</v>
      </c>
      <c r="N2175" s="23">
        <f>+LISTAS[[#This Row],[Precio]]+(LISTAS[[#This Row],[Precio]]*M2175)</f>
        <v>55.2</v>
      </c>
      <c r="O2175" s="24">
        <f t="shared" si="49"/>
        <v>22.356000000000002</v>
      </c>
      <c r="Q2175" s="21">
        <f>IFERROR(O2175/LISTAS[[#This Row],[COSTO]]-1,"")</f>
        <v>1.1696849705933734</v>
      </c>
      <c r="R2175" t="str">
        <f>+LISTAS[[#This Row],[ID]]</f>
        <v>CHAVETAS PARTIDAS2 x 40</v>
      </c>
      <c r="T2175" s="29"/>
      <c r="U2175" s="25">
        <f>LISTAS[[#This Row],[COSTO]]+(LISTAS[[#This Row],[COSTO]]*T2175)</f>
        <v>10.303800000000001</v>
      </c>
      <c r="V2175" s="30">
        <f>IF(T2175="",0,U2175/LISTAS[[#This Row],[VENTA NETA]]-1)</f>
        <v>0</v>
      </c>
      <c r="X2175" s="25">
        <v>12.9101</v>
      </c>
      <c r="Y2175" s="31">
        <f>IFERROR(LISTAS[[#This Row],[COSTO]]/X2175-1,"")</f>
        <v>-0.20188069805810949</v>
      </c>
    </row>
    <row r="2176" spans="1:25" x14ac:dyDescent="0.2">
      <c r="A2176" s="6" t="s">
        <v>3436</v>
      </c>
      <c r="B2176" t="s">
        <v>3423</v>
      </c>
      <c r="C2176" t="s">
        <v>3437</v>
      </c>
      <c r="D2176" t="s">
        <v>3437</v>
      </c>
      <c r="E2176" s="2">
        <v>70.599999999999994</v>
      </c>
      <c r="F2176" s="6" t="str">
        <f>+_xlfn.XLOOKUP(LISTAS[[#This Row],[ID]],_01_CODIGOS_Y_COSTOS_xlsm[Producto y N°],_01_CODIGOS_Y_COSTOS_xlsm[FABRICA],"",0,1)</f>
        <v>KAZ</v>
      </c>
      <c r="G2176" s="13">
        <f>LISTAS[[#This Row],[Precio]]*(1-0.46)*(1-IF($C$3520="",0,$C$3520))</f>
        <v>28.593000000000004</v>
      </c>
      <c r="H2176" s="1">
        <f>+_xlfn.XLOOKUP(LISTAS[[#This Row],[ID]],_01_CODIGOS_Y_COSTOS_xlsm[Producto y N°],_01_CODIGOS_Y_COSTOS_xlsm[COSTO],0,0,1)</f>
        <v>13.1784</v>
      </c>
      <c r="I2176" s="115">
        <f>+IFERROR(LISTAS[[#This Row],[VENTA NETA]]/LISTAS[[#This Row],[COSTO]]-1,0)</f>
        <v>1.1696867601529779</v>
      </c>
      <c r="J2176" s="33" t="str">
        <f>IFERROR(VLOOKUP(LISTAS[[#This Row],[ID]],_01_CODIGOS_Y_COSTOS_xlsm[[Producto y N°]:[CODIGO]],2,0),"")</f>
        <v>2 x 50</v>
      </c>
      <c r="M2176" s="22">
        <v>0</v>
      </c>
      <c r="N2176" s="23">
        <f>+LISTAS[[#This Row],[Precio]]+(LISTAS[[#This Row],[Precio]]*M2176)</f>
        <v>70.599999999999994</v>
      </c>
      <c r="O2176" s="24">
        <f t="shared" si="49"/>
        <v>28.593000000000004</v>
      </c>
      <c r="Q2176" s="21">
        <f>IFERROR(O2176/LISTAS[[#This Row],[COSTO]]-1,"")</f>
        <v>1.1696867601529779</v>
      </c>
      <c r="R2176" t="str">
        <f>+LISTAS[[#This Row],[ID]]</f>
        <v>CHAVETAS PARTIDAS2 x 50</v>
      </c>
      <c r="T2176" s="29"/>
      <c r="U2176" s="25">
        <f>LISTAS[[#This Row],[COSTO]]+(LISTAS[[#This Row],[COSTO]]*T2176)</f>
        <v>13.1784</v>
      </c>
      <c r="V2176" s="30">
        <f>IF(T2176="",0,U2176/LISTAS[[#This Row],[VENTA NETA]]-1)</f>
        <v>0</v>
      </c>
      <c r="X2176" s="25">
        <v>16.881</v>
      </c>
      <c r="Y2176" s="31">
        <f>IFERROR(LISTAS[[#This Row],[COSTO]]/X2176-1,"")</f>
        <v>-0.21933534743202421</v>
      </c>
    </row>
    <row r="2177" spans="1:25" x14ac:dyDescent="0.2">
      <c r="A2177" s="6" t="s">
        <v>3438</v>
      </c>
      <c r="B2177" t="s">
        <v>3423</v>
      </c>
      <c r="C2177" t="s">
        <v>3439</v>
      </c>
      <c r="D2177" t="s">
        <v>3439</v>
      </c>
      <c r="E2177" s="2">
        <v>46.76</v>
      </c>
      <c r="F2177" s="6" t="str">
        <f>+_xlfn.XLOOKUP(LISTAS[[#This Row],[ID]],_01_CODIGOS_Y_COSTOS_xlsm[Producto y N°],_01_CODIGOS_Y_COSTOS_xlsm[FABRICA],"",0,1)</f>
        <v>KAZ</v>
      </c>
      <c r="G2177" s="13">
        <f>LISTAS[[#This Row],[Precio]]*(1-0.46)*(1-IF($C$3520="",0,$C$3520))</f>
        <v>18.937799999999999</v>
      </c>
      <c r="H2177" s="1">
        <f>+_xlfn.XLOOKUP(LISTAS[[#This Row],[ID]],_01_CODIGOS_Y_COSTOS_xlsm[Producto y N°],_01_CODIGOS_Y_COSTOS_xlsm[COSTO],0,0,1)</f>
        <v>8.7294</v>
      </c>
      <c r="I2177" s="115">
        <f>+IFERROR(LISTAS[[#This Row],[VENTA NETA]]/LISTAS[[#This Row],[COSTO]]-1,0)</f>
        <v>1.1694274520585606</v>
      </c>
      <c r="J2177" s="33" t="str">
        <f>IFERROR(VLOOKUP(LISTAS[[#This Row],[ID]],_01_CODIGOS_Y_COSTOS_xlsm[[Producto y N°]:[CODIGO]],2,0),"")</f>
        <v>2,5 x 25</v>
      </c>
      <c r="M2177" s="22">
        <v>0</v>
      </c>
      <c r="N2177" s="23">
        <f>+LISTAS[[#This Row],[Precio]]+(LISTAS[[#This Row],[Precio]]*M2177)</f>
        <v>46.76</v>
      </c>
      <c r="O2177" s="24">
        <f t="shared" si="49"/>
        <v>18.937799999999999</v>
      </c>
      <c r="Q2177" s="21">
        <f>IFERROR(O2177/LISTAS[[#This Row],[COSTO]]-1,"")</f>
        <v>1.1694274520585606</v>
      </c>
      <c r="R2177" t="str">
        <f>+LISTAS[[#This Row],[ID]]</f>
        <v>CHAVETAS PARTIDAS2,5 x 25</v>
      </c>
      <c r="T2177" s="29"/>
      <c r="U2177" s="25">
        <f>LISTAS[[#This Row],[COSTO]]+(LISTAS[[#This Row],[COSTO]]*T2177)</f>
        <v>8.7294</v>
      </c>
      <c r="V2177" s="30">
        <f>IF(T2177="",0,U2177/LISTAS[[#This Row],[VENTA NETA]]-1)</f>
        <v>0</v>
      </c>
      <c r="X2177" s="25">
        <v>10.2255</v>
      </c>
      <c r="Y2177" s="31">
        <f>IFERROR(LISTAS[[#This Row],[COSTO]]/X2177-1,"")</f>
        <v>-0.14631069385360129</v>
      </c>
    </row>
    <row r="2178" spans="1:25" x14ac:dyDescent="0.2">
      <c r="A2178" s="6" t="s">
        <v>3440</v>
      </c>
      <c r="B2178" t="s">
        <v>3423</v>
      </c>
      <c r="C2178" t="s">
        <v>3133</v>
      </c>
      <c r="D2178" t="s">
        <v>3133</v>
      </c>
      <c r="E2178" s="2">
        <v>50.02</v>
      </c>
      <c r="F2178" s="6" t="str">
        <f>+_xlfn.XLOOKUP(LISTAS[[#This Row],[ID]],_01_CODIGOS_Y_COSTOS_xlsm[Producto y N°],_01_CODIGOS_Y_COSTOS_xlsm[FABRICA],"",0,1)</f>
        <v>KAZ</v>
      </c>
      <c r="G2178" s="13">
        <f>LISTAS[[#This Row],[Precio]]*(1-0.46)*(1-IF($C$3520="",0,$C$3520))</f>
        <v>20.258100000000002</v>
      </c>
      <c r="H2178" s="1">
        <f>+_xlfn.XLOOKUP(LISTAS[[#This Row],[ID]],_01_CODIGOS_Y_COSTOS_xlsm[Producto y N°],_01_CODIGOS_Y_COSTOS_xlsm[COSTO],0,0,1)</f>
        <v>9.3361999999999998</v>
      </c>
      <c r="I2178" s="115">
        <f>+IFERROR(LISTAS[[#This Row],[VENTA NETA]]/LISTAS[[#This Row],[COSTO]]-1,0)</f>
        <v>1.1698442621194922</v>
      </c>
      <c r="J2178" s="33" t="str">
        <f>IFERROR(VLOOKUP(LISTAS[[#This Row],[ID]],_01_CODIGOS_Y_COSTOS_xlsm[[Producto y N°]:[CODIGO]],2,0),"")</f>
        <v>2,5 x 30</v>
      </c>
      <c r="M2178" s="22">
        <v>0</v>
      </c>
      <c r="N2178" s="23">
        <f>+LISTAS[[#This Row],[Precio]]+(LISTAS[[#This Row],[Precio]]*M2178)</f>
        <v>50.02</v>
      </c>
      <c r="O2178" s="24">
        <f t="shared" si="49"/>
        <v>20.258100000000002</v>
      </c>
      <c r="Q2178" s="21">
        <f>IFERROR(O2178/LISTAS[[#This Row],[COSTO]]-1,"")</f>
        <v>1.1698442621194922</v>
      </c>
      <c r="R2178" t="str">
        <f>+LISTAS[[#This Row],[ID]]</f>
        <v>CHAVETAS PARTIDAS2,5 x 30</v>
      </c>
      <c r="T2178" s="29"/>
      <c r="U2178" s="25">
        <f>LISTAS[[#This Row],[COSTO]]+(LISTAS[[#This Row],[COSTO]]*T2178)</f>
        <v>9.3361999999999998</v>
      </c>
      <c r="V2178" s="30">
        <f>IF(T2178="",0,U2178/LISTAS[[#This Row],[VENTA NETA]]-1)</f>
        <v>0</v>
      </c>
      <c r="X2178" s="25">
        <v>13.8004</v>
      </c>
      <c r="Y2178" s="31">
        <f>IFERROR(LISTAS[[#This Row],[COSTO]]/X2178-1,"")</f>
        <v>-0.32348337729341181</v>
      </c>
    </row>
    <row r="2179" spans="1:25" x14ac:dyDescent="0.2">
      <c r="A2179" s="6" t="s">
        <v>3441</v>
      </c>
      <c r="B2179" t="s">
        <v>3423</v>
      </c>
      <c r="C2179" t="s">
        <v>3442</v>
      </c>
      <c r="D2179" t="s">
        <v>3442</v>
      </c>
      <c r="E2179" s="2">
        <v>69.16</v>
      </c>
      <c r="F2179" s="6" t="str">
        <f>+_xlfn.XLOOKUP(LISTAS[[#This Row],[ID]],_01_CODIGOS_Y_COSTOS_xlsm[Producto y N°],_01_CODIGOS_Y_COSTOS_xlsm[FABRICA],"",0,1)</f>
        <v>KAZ</v>
      </c>
      <c r="G2179" s="13">
        <f>LISTAS[[#This Row],[Precio]]*(1-0.46)*(1-IF($C$3520="",0,$C$3520))</f>
        <v>28.009800000000002</v>
      </c>
      <c r="H2179" s="1">
        <f>+_xlfn.XLOOKUP(LISTAS[[#This Row],[ID]],_01_CODIGOS_Y_COSTOS_xlsm[Producto y N°],_01_CODIGOS_Y_COSTOS_xlsm[COSTO],0,0,1)</f>
        <v>12.9101</v>
      </c>
      <c r="I2179" s="115">
        <f>+IFERROR(LISTAS[[#This Row],[VENTA NETA]]/LISTAS[[#This Row],[COSTO]]-1,0)</f>
        <v>1.1696036436588408</v>
      </c>
      <c r="J2179" s="33" t="str">
        <f>IFERROR(VLOOKUP(LISTAS[[#This Row],[ID]],_01_CODIGOS_Y_COSTOS_xlsm[[Producto y N°]:[CODIGO]],2,0),"")</f>
        <v>2,5 x 40</v>
      </c>
      <c r="M2179" s="22">
        <v>0</v>
      </c>
      <c r="N2179" s="23">
        <f>+LISTAS[[#This Row],[Precio]]+(LISTAS[[#This Row],[Precio]]*M2179)</f>
        <v>69.16</v>
      </c>
      <c r="O2179" s="24">
        <f t="shared" si="49"/>
        <v>28.009800000000002</v>
      </c>
      <c r="Q2179" s="21">
        <f>IFERROR(O2179/LISTAS[[#This Row],[COSTO]]-1,"")</f>
        <v>1.1696036436588408</v>
      </c>
      <c r="R2179" t="str">
        <f>+LISTAS[[#This Row],[ID]]</f>
        <v>CHAVETAS PARTIDAS2,5 x 40</v>
      </c>
      <c r="T2179" s="29"/>
      <c r="U2179" s="25">
        <f>LISTAS[[#This Row],[COSTO]]+(LISTAS[[#This Row],[COSTO]]*T2179)</f>
        <v>12.9101</v>
      </c>
      <c r="V2179" s="30">
        <f>IF(T2179="",0,U2179/LISTAS[[#This Row],[VENTA NETA]]-1)</f>
        <v>0</v>
      </c>
      <c r="X2179" s="25">
        <v>17.8734</v>
      </c>
      <c r="Y2179" s="31">
        <f>IFERROR(LISTAS[[#This Row],[COSTO]]/X2179-1,"")</f>
        <v>-0.27769198921302052</v>
      </c>
    </row>
    <row r="2180" spans="1:25" x14ac:dyDescent="0.2">
      <c r="A2180" s="6" t="s">
        <v>3443</v>
      </c>
      <c r="B2180" t="s">
        <v>3423</v>
      </c>
      <c r="C2180" t="s">
        <v>3444</v>
      </c>
      <c r="D2180" t="s">
        <v>3444</v>
      </c>
      <c r="E2180" s="2">
        <v>90.43</v>
      </c>
      <c r="F2180" s="6" t="str">
        <f>+_xlfn.XLOOKUP(LISTAS[[#This Row],[ID]],_01_CODIGOS_Y_COSTOS_xlsm[Producto y N°],_01_CODIGOS_Y_COSTOS_xlsm[FABRICA],"",0,1)</f>
        <v>KAZ</v>
      </c>
      <c r="G2180" s="13">
        <f>LISTAS[[#This Row],[Precio]]*(1-0.46)*(1-IF($C$3520="",0,$C$3520))</f>
        <v>36.624150000000007</v>
      </c>
      <c r="H2180" s="1">
        <f>+_xlfn.XLOOKUP(LISTAS[[#This Row],[ID]],_01_CODIGOS_Y_COSTOS_xlsm[Producto y N°],_01_CODIGOS_Y_COSTOS_xlsm[COSTO],0,0,1)</f>
        <v>16.881</v>
      </c>
      <c r="I2180" s="115">
        <f>+IFERROR(LISTAS[[#This Row],[VENTA NETA]]/LISTAS[[#This Row],[COSTO]]-1,0)</f>
        <v>1.169548604940466</v>
      </c>
      <c r="J2180" s="33" t="str">
        <f>IFERROR(VLOOKUP(LISTAS[[#This Row],[ID]],_01_CODIGOS_Y_COSTOS_xlsm[[Producto y N°]:[CODIGO]],2,0),"")</f>
        <v>2,5 x 50</v>
      </c>
      <c r="M2180" s="22">
        <v>0</v>
      </c>
      <c r="N2180" s="23">
        <f>+LISTAS[[#This Row],[Precio]]+(LISTAS[[#This Row],[Precio]]*M2180)</f>
        <v>90.43</v>
      </c>
      <c r="O2180" s="24">
        <f t="shared" si="49"/>
        <v>36.624150000000007</v>
      </c>
      <c r="Q2180" s="21">
        <f>IFERROR(O2180/LISTAS[[#This Row],[COSTO]]-1,"")</f>
        <v>1.169548604940466</v>
      </c>
      <c r="R2180" t="str">
        <f>+LISTAS[[#This Row],[ID]]</f>
        <v>CHAVETAS PARTIDAS2,5 x 50</v>
      </c>
      <c r="T2180" s="29"/>
      <c r="U2180" s="25">
        <f>LISTAS[[#This Row],[COSTO]]+(LISTAS[[#This Row],[COSTO]]*T2180)</f>
        <v>16.881</v>
      </c>
      <c r="V2180" s="30">
        <f>IF(T2180="",0,U2180/LISTAS[[#This Row],[VENTA NETA]]-1)</f>
        <v>0</v>
      </c>
      <c r="X2180" s="25">
        <v>21.525700000000001</v>
      </c>
      <c r="Y2180" s="31">
        <f>IFERROR(LISTAS[[#This Row],[COSTO]]/X2180-1,"")</f>
        <v>-0.21577463218385462</v>
      </c>
    </row>
    <row r="2181" spans="1:25" x14ac:dyDescent="0.2">
      <c r="A2181" s="6" t="s">
        <v>3445</v>
      </c>
      <c r="B2181" t="s">
        <v>3423</v>
      </c>
      <c r="C2181" t="s">
        <v>3446</v>
      </c>
      <c r="D2181" t="s">
        <v>3446</v>
      </c>
      <c r="E2181" s="2">
        <v>54.78</v>
      </c>
      <c r="F2181" s="6" t="str">
        <f>+_xlfn.XLOOKUP(LISTAS[[#This Row],[ID]],_01_CODIGOS_Y_COSTOS_xlsm[Producto y N°],_01_CODIGOS_Y_COSTOS_xlsm[FABRICA],"",0,1)</f>
        <v>KAZ</v>
      </c>
      <c r="G2181" s="13">
        <f>LISTAS[[#This Row],[Precio]]*(1-0.46)*(1-IF($C$3520="",0,$C$3520))</f>
        <v>22.185900000000004</v>
      </c>
      <c r="H2181" s="1">
        <f>+_xlfn.XLOOKUP(LISTAS[[#This Row],[ID]],_01_CODIGOS_Y_COSTOS_xlsm[Producto y N°],_01_CODIGOS_Y_COSTOS_xlsm[COSTO],0,0,1)</f>
        <v>10.2255</v>
      </c>
      <c r="I2181" s="115">
        <f>+IFERROR(LISTAS[[#This Row],[VENTA NETA]]/LISTAS[[#This Row],[COSTO]]-1,0)</f>
        <v>1.1696640751063523</v>
      </c>
      <c r="J2181" s="33" t="str">
        <f>IFERROR(VLOOKUP(LISTAS[[#This Row],[ID]],_01_CODIGOS_Y_COSTOS_xlsm[[Producto y N°]:[CODIGO]],2,0),"")</f>
        <v>3 x 25</v>
      </c>
      <c r="M2181" s="22">
        <v>0</v>
      </c>
      <c r="N2181" s="23">
        <f>+LISTAS[[#This Row],[Precio]]+(LISTAS[[#This Row],[Precio]]*M2181)</f>
        <v>54.78</v>
      </c>
      <c r="O2181" s="24">
        <f t="shared" si="49"/>
        <v>22.185900000000004</v>
      </c>
      <c r="Q2181" s="21">
        <f>IFERROR(O2181/LISTAS[[#This Row],[COSTO]]-1,"")</f>
        <v>1.1696640751063523</v>
      </c>
      <c r="R2181" t="str">
        <f>+LISTAS[[#This Row],[ID]]</f>
        <v>CHAVETAS PARTIDAS3 x 25</v>
      </c>
      <c r="T2181" s="29"/>
      <c r="U2181" s="25">
        <f>LISTAS[[#This Row],[COSTO]]+(LISTAS[[#This Row],[COSTO]]*T2181)</f>
        <v>10.2255</v>
      </c>
      <c r="V2181" s="30">
        <f>IF(T2181="",0,U2181/LISTAS[[#This Row],[VENTA NETA]]-1)</f>
        <v>0</v>
      </c>
      <c r="X2181" s="25">
        <v>26.7865</v>
      </c>
      <c r="Y2181" s="31">
        <f>IFERROR(LISTAS[[#This Row],[COSTO]]/X2181-1,"")</f>
        <v>-0.61825919773019988</v>
      </c>
    </row>
    <row r="2182" spans="1:25" x14ac:dyDescent="0.2">
      <c r="A2182" s="6" t="s">
        <v>3447</v>
      </c>
      <c r="B2182" t="s">
        <v>3423</v>
      </c>
      <c r="C2182" t="s">
        <v>3147</v>
      </c>
      <c r="D2182" t="s">
        <v>3147</v>
      </c>
      <c r="E2182" s="2">
        <v>73.930000000000007</v>
      </c>
      <c r="F2182" s="6" t="str">
        <f>+_xlfn.XLOOKUP(LISTAS[[#This Row],[ID]],_01_CODIGOS_Y_COSTOS_xlsm[Producto y N°],_01_CODIGOS_Y_COSTOS_xlsm[FABRICA],"",0,1)</f>
        <v>KAZ</v>
      </c>
      <c r="G2182" s="13">
        <f>LISTAS[[#This Row],[Precio]]*(1-0.46)*(1-IF($C$3520="",0,$C$3520))</f>
        <v>29.941650000000003</v>
      </c>
      <c r="H2182" s="1">
        <f>+_xlfn.XLOOKUP(LISTAS[[#This Row],[ID]],_01_CODIGOS_Y_COSTOS_xlsm[Producto y N°],_01_CODIGOS_Y_COSTOS_xlsm[COSTO],0,0,1)</f>
        <v>13.8004</v>
      </c>
      <c r="I2182" s="115">
        <f>+IFERROR(LISTAS[[#This Row],[VENTA NETA]]/LISTAS[[#This Row],[COSTO]]-1,0)</f>
        <v>1.1696218950175359</v>
      </c>
      <c r="J2182" s="33" t="str">
        <f>IFERROR(VLOOKUP(LISTAS[[#This Row],[ID]],_01_CODIGOS_Y_COSTOS_xlsm[[Producto y N°]:[CODIGO]],2,0),"")</f>
        <v>3 x 30</v>
      </c>
      <c r="M2182" s="22">
        <v>0</v>
      </c>
      <c r="N2182" s="23">
        <f>+LISTAS[[#This Row],[Precio]]+(LISTAS[[#This Row],[Precio]]*M2182)</f>
        <v>73.930000000000007</v>
      </c>
      <c r="O2182" s="24">
        <f t="shared" si="49"/>
        <v>29.941650000000003</v>
      </c>
      <c r="Q2182" s="21">
        <f>IFERROR(O2182/LISTAS[[#This Row],[COSTO]]-1,"")</f>
        <v>1.1696218950175359</v>
      </c>
      <c r="R2182" t="str">
        <f>+LISTAS[[#This Row],[ID]]</f>
        <v>CHAVETAS PARTIDAS3 x 30</v>
      </c>
      <c r="T2182" s="29"/>
      <c r="U2182" s="25">
        <f>LISTAS[[#This Row],[COSTO]]+(LISTAS[[#This Row],[COSTO]]*T2182)</f>
        <v>13.8004</v>
      </c>
      <c r="V2182" s="30">
        <f>IF(T2182="",0,U2182/LISTAS[[#This Row],[VENTA NETA]]-1)</f>
        <v>0</v>
      </c>
      <c r="X2182" s="25">
        <v>17.7074</v>
      </c>
      <c r="Y2182" s="31">
        <f>IFERROR(LISTAS[[#This Row],[COSTO]]/X2182-1,"")</f>
        <v>-0.22064221737804535</v>
      </c>
    </row>
    <row r="2183" spans="1:25" x14ac:dyDescent="0.2">
      <c r="A2183" s="6" t="s">
        <v>3448</v>
      </c>
      <c r="B2183" t="s">
        <v>3423</v>
      </c>
      <c r="C2183" t="s">
        <v>3153</v>
      </c>
      <c r="D2183" t="s">
        <v>3153</v>
      </c>
      <c r="E2183" s="2">
        <v>95.75</v>
      </c>
      <c r="F2183" s="6" t="str">
        <f>+_xlfn.XLOOKUP(LISTAS[[#This Row],[ID]],_01_CODIGOS_Y_COSTOS_xlsm[Producto y N°],_01_CODIGOS_Y_COSTOS_xlsm[FABRICA],"",0,1)</f>
        <v>KAZ</v>
      </c>
      <c r="G2183" s="13">
        <f>LISTAS[[#This Row],[Precio]]*(1-0.46)*(1-IF($C$3520="",0,$C$3520))</f>
        <v>38.778750000000002</v>
      </c>
      <c r="H2183" s="1">
        <f>+_xlfn.XLOOKUP(LISTAS[[#This Row],[ID]],_01_CODIGOS_Y_COSTOS_xlsm[Producto y N°],_01_CODIGOS_Y_COSTOS_xlsm[COSTO],0,0,1)</f>
        <v>17.8734</v>
      </c>
      <c r="I2183" s="115">
        <f>+IFERROR(LISTAS[[#This Row],[VENTA NETA]]/LISTAS[[#This Row],[COSTO]]-1,0)</f>
        <v>1.1696347645103899</v>
      </c>
      <c r="J2183" s="33" t="str">
        <f>IFERROR(VLOOKUP(LISTAS[[#This Row],[ID]],_01_CODIGOS_Y_COSTOS_xlsm[[Producto y N°]:[CODIGO]],2,0),"")</f>
        <v>3 x 40</v>
      </c>
      <c r="M2183" s="22">
        <v>0</v>
      </c>
      <c r="N2183" s="23">
        <f>+LISTAS[[#This Row],[Precio]]+(LISTAS[[#This Row],[Precio]]*M2183)</f>
        <v>95.75</v>
      </c>
      <c r="O2183" s="24">
        <f t="shared" si="49"/>
        <v>38.778750000000002</v>
      </c>
      <c r="Q2183" s="21">
        <f>IFERROR(O2183/LISTAS[[#This Row],[COSTO]]-1,"")</f>
        <v>1.1696347645103899</v>
      </c>
      <c r="R2183" t="str">
        <f>+LISTAS[[#This Row],[ID]]</f>
        <v>CHAVETAS PARTIDAS3 x 40</v>
      </c>
      <c r="T2183" s="29"/>
      <c r="U2183" s="25">
        <f>LISTAS[[#This Row],[COSTO]]+(LISTAS[[#This Row],[COSTO]]*T2183)</f>
        <v>17.8734</v>
      </c>
      <c r="V2183" s="30">
        <f>IF(T2183="",0,U2183/LISTAS[[#This Row],[VENTA NETA]]-1)</f>
        <v>0</v>
      </c>
      <c r="X2183" s="25">
        <v>23.6419</v>
      </c>
      <c r="Y2183" s="31">
        <f>IFERROR(LISTAS[[#This Row],[COSTO]]/X2183-1,"")</f>
        <v>-0.24399477199379072</v>
      </c>
    </row>
    <row r="2184" spans="1:25" x14ac:dyDescent="0.2">
      <c r="A2184" s="6" t="s">
        <v>3449</v>
      </c>
      <c r="B2184" t="s">
        <v>3423</v>
      </c>
      <c r="C2184" t="s">
        <v>3159</v>
      </c>
      <c r="D2184" t="s">
        <v>3159</v>
      </c>
      <c r="E2184" s="2">
        <v>115.32</v>
      </c>
      <c r="F2184" s="6" t="str">
        <f>+_xlfn.XLOOKUP(LISTAS[[#This Row],[ID]],_01_CODIGOS_Y_COSTOS_xlsm[Producto y N°],_01_CODIGOS_Y_COSTOS_xlsm[FABRICA],"",0,1)</f>
        <v>KAZ</v>
      </c>
      <c r="G2184" s="13">
        <f>LISTAS[[#This Row],[Precio]]*(1-0.46)*(1-IF($C$3520="",0,$C$3520))</f>
        <v>46.704599999999999</v>
      </c>
      <c r="H2184" s="1">
        <f>+_xlfn.XLOOKUP(LISTAS[[#This Row],[ID]],_01_CODIGOS_Y_COSTOS_xlsm[Producto y N°],_01_CODIGOS_Y_COSTOS_xlsm[COSTO],0,0,1)</f>
        <v>21.525700000000001</v>
      </c>
      <c r="I2184" s="115">
        <f>+IFERROR(LISTAS[[#This Row],[VENTA NETA]]/LISTAS[[#This Row],[COSTO]]-1,0)</f>
        <v>1.1697134123396684</v>
      </c>
      <c r="J2184" s="33" t="str">
        <f>IFERROR(VLOOKUP(LISTAS[[#This Row],[ID]],_01_CODIGOS_Y_COSTOS_xlsm[[Producto y N°]:[CODIGO]],2,0),"")</f>
        <v>3 x 50</v>
      </c>
      <c r="M2184" s="22">
        <v>0</v>
      </c>
      <c r="N2184" s="23">
        <f>+LISTAS[[#This Row],[Precio]]+(LISTAS[[#This Row],[Precio]]*M2184)</f>
        <v>115.32</v>
      </c>
      <c r="O2184" s="24">
        <f t="shared" si="49"/>
        <v>46.704599999999999</v>
      </c>
      <c r="Q2184" s="21">
        <f>IFERROR(O2184/LISTAS[[#This Row],[COSTO]]-1,"")</f>
        <v>1.1697134123396684</v>
      </c>
      <c r="R2184" t="str">
        <f>+LISTAS[[#This Row],[ID]]</f>
        <v>CHAVETAS PARTIDAS3 x 50</v>
      </c>
      <c r="T2184" s="29"/>
      <c r="U2184" s="25">
        <f>LISTAS[[#This Row],[COSTO]]+(LISTAS[[#This Row],[COSTO]]*T2184)</f>
        <v>21.525700000000001</v>
      </c>
      <c r="V2184" s="30">
        <f>IF(T2184="",0,U2184/LISTAS[[#This Row],[VENTA NETA]]-1)</f>
        <v>0</v>
      </c>
      <c r="X2184" s="25">
        <v>25.904900000000001</v>
      </c>
      <c r="Y2184" s="31">
        <f>IFERROR(LISTAS[[#This Row],[COSTO]]/X2184-1,"")</f>
        <v>-0.16904909881914232</v>
      </c>
    </row>
    <row r="2185" spans="1:25" x14ac:dyDescent="0.2">
      <c r="A2185" s="6" t="s">
        <v>3450</v>
      </c>
      <c r="B2185" t="s">
        <v>3423</v>
      </c>
      <c r="C2185" t="s">
        <v>3451</v>
      </c>
      <c r="D2185" t="s">
        <v>3451</v>
      </c>
      <c r="E2185" s="2">
        <v>143.5</v>
      </c>
      <c r="F2185" s="6" t="str">
        <f>+_xlfn.XLOOKUP(LISTAS[[#This Row],[ID]],_01_CODIGOS_Y_COSTOS_xlsm[Producto y N°],_01_CODIGOS_Y_COSTOS_xlsm[FABRICA],"",0,1)</f>
        <v>KAZ</v>
      </c>
      <c r="G2185" s="13">
        <f>LISTAS[[#This Row],[Precio]]*(1-0.46)*(1-IF($C$3520="",0,$C$3520))</f>
        <v>58.117500000000007</v>
      </c>
      <c r="H2185" s="1">
        <f>+_xlfn.XLOOKUP(LISTAS[[#This Row],[ID]],_01_CODIGOS_Y_COSTOS_xlsm[Producto y N°],_01_CODIGOS_Y_COSTOS_xlsm[COSTO],0,0,1)</f>
        <v>26.7865</v>
      </c>
      <c r="I2185" s="115">
        <f>+IFERROR(LISTAS[[#This Row],[VENTA NETA]]/LISTAS[[#This Row],[COSTO]]-1,0)</f>
        <v>1.1696563567468692</v>
      </c>
      <c r="J2185" s="33" t="str">
        <f>IFERROR(VLOOKUP(LISTAS[[#This Row],[ID]],_01_CODIGOS_Y_COSTOS_xlsm[[Producto y N°]:[CODIGO]],2,0),"")</f>
        <v>3 x 70</v>
      </c>
      <c r="M2185" s="22">
        <v>0</v>
      </c>
      <c r="N2185" s="23">
        <f>+LISTAS[[#This Row],[Precio]]+(LISTAS[[#This Row],[Precio]]*M2185)</f>
        <v>143.5</v>
      </c>
      <c r="O2185" s="24">
        <f t="shared" si="49"/>
        <v>58.117500000000007</v>
      </c>
      <c r="Q2185" s="21">
        <f>IFERROR(O2185/LISTAS[[#This Row],[COSTO]]-1,"")</f>
        <v>1.1696563567468692</v>
      </c>
      <c r="R2185" t="str">
        <f>+LISTAS[[#This Row],[ID]]</f>
        <v>CHAVETAS PARTIDAS3 x 70</v>
      </c>
      <c r="T2185" s="29"/>
      <c r="U2185" s="25">
        <f>LISTAS[[#This Row],[COSTO]]+(LISTAS[[#This Row],[COSTO]]*T2185)</f>
        <v>26.7865</v>
      </c>
      <c r="V2185" s="30">
        <f>IF(T2185="",0,U2185/LISTAS[[#This Row],[VENTA NETA]]-1)</f>
        <v>0</v>
      </c>
      <c r="X2185" s="25">
        <v>34.741</v>
      </c>
      <c r="Y2185" s="31">
        <f>IFERROR(LISTAS[[#This Row],[COSTO]]/X2185-1,"")</f>
        <v>-0.22896577530871298</v>
      </c>
    </row>
    <row r="2186" spans="1:25" x14ac:dyDescent="0.2">
      <c r="A2186" s="6" t="s">
        <v>3452</v>
      </c>
      <c r="B2186" t="s">
        <v>3423</v>
      </c>
      <c r="C2186" t="s">
        <v>3165</v>
      </c>
      <c r="D2186" t="s">
        <v>3165</v>
      </c>
      <c r="E2186" s="2">
        <v>94.86</v>
      </c>
      <c r="F2186" s="6" t="str">
        <f>+_xlfn.XLOOKUP(LISTAS[[#This Row],[ID]],_01_CODIGOS_Y_COSTOS_xlsm[Producto y N°],_01_CODIGOS_Y_COSTOS_xlsm[FABRICA],"",0,1)</f>
        <v>KAZ</v>
      </c>
      <c r="G2186" s="13">
        <f>LISTAS[[#This Row],[Precio]]*(1-0.46)*(1-IF($C$3520="",0,$C$3520))</f>
        <v>38.418300000000002</v>
      </c>
      <c r="H2186" s="1">
        <f>+_xlfn.XLOOKUP(LISTAS[[#This Row],[ID]],_01_CODIGOS_Y_COSTOS_xlsm[Producto y N°],_01_CODIGOS_Y_COSTOS_xlsm[COSTO],0,0,1)</f>
        <v>17.7074</v>
      </c>
      <c r="I2186" s="115">
        <f>+IFERROR(LISTAS[[#This Row],[VENTA NETA]]/LISTAS[[#This Row],[COSTO]]-1,0)</f>
        <v>1.1696183516495928</v>
      </c>
      <c r="J2186" s="33" t="str">
        <f>IFERROR(VLOOKUP(LISTAS[[#This Row],[ID]],_01_CODIGOS_Y_COSTOS_xlsm[[Producto y N°]:[CODIGO]],2,0),"")</f>
        <v>3,5 x 30</v>
      </c>
      <c r="M2186" s="22">
        <v>0</v>
      </c>
      <c r="N2186" s="23">
        <f>+LISTAS[[#This Row],[Precio]]+(LISTAS[[#This Row],[Precio]]*M2186)</f>
        <v>94.86</v>
      </c>
      <c r="O2186" s="24">
        <f t="shared" si="49"/>
        <v>38.418300000000002</v>
      </c>
      <c r="Q2186" s="21">
        <f>IFERROR(O2186/LISTAS[[#This Row],[COSTO]]-1,"")</f>
        <v>1.1696183516495928</v>
      </c>
      <c r="R2186" t="str">
        <f>+LISTAS[[#This Row],[ID]]</f>
        <v>CHAVETAS PARTIDAS3,5 x 30</v>
      </c>
      <c r="T2186" s="29"/>
      <c r="U2186" s="25">
        <f>LISTAS[[#This Row],[COSTO]]+(LISTAS[[#This Row],[COSTO]]*T2186)</f>
        <v>17.7074</v>
      </c>
      <c r="V2186" s="30">
        <f>IF(T2186="",0,U2186/LISTAS[[#This Row],[VENTA NETA]]-1)</f>
        <v>0</v>
      </c>
      <c r="X2186" s="25">
        <v>20.638500000000001</v>
      </c>
      <c r="Y2186" s="31">
        <f>IFERROR(LISTAS[[#This Row],[COSTO]]/X2186-1,"")</f>
        <v>-0.14202098020689491</v>
      </c>
    </row>
    <row r="2187" spans="1:25" x14ac:dyDescent="0.2">
      <c r="A2187" s="6" t="s">
        <v>3453</v>
      </c>
      <c r="B2187" t="s">
        <v>3423</v>
      </c>
      <c r="C2187" t="s">
        <v>3168</v>
      </c>
      <c r="D2187" t="s">
        <v>3168</v>
      </c>
      <c r="E2187" s="2">
        <v>126.65</v>
      </c>
      <c r="F2187" s="6" t="str">
        <f>+_xlfn.XLOOKUP(LISTAS[[#This Row],[ID]],_01_CODIGOS_Y_COSTOS_xlsm[Producto y N°],_01_CODIGOS_Y_COSTOS_xlsm[FABRICA],"",0,1)</f>
        <v>KAZ</v>
      </c>
      <c r="G2187" s="13">
        <f>LISTAS[[#This Row],[Precio]]*(1-0.46)*(1-IF($C$3520="",0,$C$3520))</f>
        <v>51.29325</v>
      </c>
      <c r="H2187" s="1">
        <f>+_xlfn.XLOOKUP(LISTAS[[#This Row],[ID]],_01_CODIGOS_Y_COSTOS_xlsm[Producto y N°],_01_CODIGOS_Y_COSTOS_xlsm[COSTO],0,0,1)</f>
        <v>23.6419</v>
      </c>
      <c r="I2187" s="115">
        <f>+IFERROR(LISTAS[[#This Row],[VENTA NETA]]/LISTAS[[#This Row],[COSTO]]-1,0)</f>
        <v>1.169590853527001</v>
      </c>
      <c r="J2187" s="33" t="str">
        <f>IFERROR(VLOOKUP(LISTAS[[#This Row],[ID]],_01_CODIGOS_Y_COSTOS_xlsm[[Producto y N°]:[CODIGO]],2,0),"")</f>
        <v>3,5 x 40</v>
      </c>
      <c r="M2187" s="22">
        <v>0</v>
      </c>
      <c r="N2187" s="23">
        <f>+LISTAS[[#This Row],[Precio]]+(LISTAS[[#This Row],[Precio]]*M2187)</f>
        <v>126.65</v>
      </c>
      <c r="O2187" s="24">
        <f t="shared" si="49"/>
        <v>51.29325</v>
      </c>
      <c r="Q2187" s="21">
        <f>IFERROR(O2187/LISTAS[[#This Row],[COSTO]]-1,"")</f>
        <v>1.169590853527001</v>
      </c>
      <c r="R2187" t="str">
        <f>+LISTAS[[#This Row],[ID]]</f>
        <v>CHAVETAS PARTIDAS3,5 x 40</v>
      </c>
      <c r="T2187" s="29"/>
      <c r="U2187" s="25">
        <f>LISTAS[[#This Row],[COSTO]]+(LISTAS[[#This Row],[COSTO]]*T2187)</f>
        <v>23.6419</v>
      </c>
      <c r="V2187" s="30">
        <f>IF(T2187="",0,U2187/LISTAS[[#This Row],[VENTA NETA]]-1)</f>
        <v>0</v>
      </c>
      <c r="X2187" s="25">
        <v>27.038599999999999</v>
      </c>
      <c r="Y2187" s="31">
        <f>IFERROR(LISTAS[[#This Row],[COSTO]]/X2187-1,"")</f>
        <v>-0.12562410775705846</v>
      </c>
    </row>
    <row r="2188" spans="1:25" x14ac:dyDescent="0.2">
      <c r="A2188" s="6" t="s">
        <v>3454</v>
      </c>
      <c r="B2188" t="s">
        <v>3423</v>
      </c>
      <c r="C2188" t="s">
        <v>3171</v>
      </c>
      <c r="D2188" t="s">
        <v>3171</v>
      </c>
      <c r="E2188" s="2">
        <v>138.78</v>
      </c>
      <c r="F2188" s="6" t="str">
        <f>+_xlfn.XLOOKUP(LISTAS[[#This Row],[ID]],_01_CODIGOS_Y_COSTOS_xlsm[Producto y N°],_01_CODIGOS_Y_COSTOS_xlsm[FABRICA],"",0,1)</f>
        <v>KAZ</v>
      </c>
      <c r="G2188" s="13">
        <f>LISTAS[[#This Row],[Precio]]*(1-0.46)*(1-IF($C$3520="",0,$C$3520))</f>
        <v>56.205900000000007</v>
      </c>
      <c r="H2188" s="1">
        <f>+_xlfn.XLOOKUP(LISTAS[[#This Row],[ID]],_01_CODIGOS_Y_COSTOS_xlsm[Producto y N°],_01_CODIGOS_Y_COSTOS_xlsm[COSTO],0,0,1)</f>
        <v>25.904900000000001</v>
      </c>
      <c r="I2188" s="115">
        <f>+IFERROR(LISTAS[[#This Row],[VENTA NETA]]/LISTAS[[#This Row],[COSTO]]-1,0)</f>
        <v>1.1697014850472307</v>
      </c>
      <c r="J2188" s="33" t="str">
        <f>IFERROR(VLOOKUP(LISTAS[[#This Row],[ID]],_01_CODIGOS_Y_COSTOS_xlsm[[Producto y N°]:[CODIGO]],2,0),"")</f>
        <v>3,5 x 50</v>
      </c>
      <c r="M2188" s="22">
        <v>0</v>
      </c>
      <c r="N2188" s="23">
        <f>+LISTAS[[#This Row],[Precio]]+(LISTAS[[#This Row],[Precio]]*M2188)</f>
        <v>138.78</v>
      </c>
      <c r="O2188" s="24">
        <f t="shared" si="49"/>
        <v>56.205900000000007</v>
      </c>
      <c r="Q2188" s="21">
        <f>IFERROR(O2188/LISTAS[[#This Row],[COSTO]]-1,"")</f>
        <v>1.1697014850472307</v>
      </c>
      <c r="R2188" t="str">
        <f>+LISTAS[[#This Row],[ID]]</f>
        <v>CHAVETAS PARTIDAS3,5 x 50</v>
      </c>
      <c r="T2188" s="29"/>
      <c r="U2188" s="25">
        <f>LISTAS[[#This Row],[COSTO]]+(LISTAS[[#This Row],[COSTO]]*T2188)</f>
        <v>25.904900000000001</v>
      </c>
      <c r="V2188" s="30">
        <f>IF(T2188="",0,U2188/LISTAS[[#This Row],[VENTA NETA]]-1)</f>
        <v>0</v>
      </c>
      <c r="X2188" s="25">
        <v>32.0657</v>
      </c>
      <c r="Y2188" s="31">
        <f>IFERROR(LISTAS[[#This Row],[COSTO]]/X2188-1,"")</f>
        <v>-0.19213053200148444</v>
      </c>
    </row>
    <row r="2189" spans="1:25" x14ac:dyDescent="0.2">
      <c r="A2189" s="6" t="s">
        <v>3455</v>
      </c>
      <c r="B2189" t="s">
        <v>3423</v>
      </c>
      <c r="C2189" t="s">
        <v>3456</v>
      </c>
      <c r="D2189" t="s">
        <v>3456</v>
      </c>
      <c r="E2189" s="2">
        <v>186.11</v>
      </c>
      <c r="F2189" s="6" t="str">
        <f>+_xlfn.XLOOKUP(LISTAS[[#This Row],[ID]],_01_CODIGOS_Y_COSTOS_xlsm[Producto y N°],_01_CODIGOS_Y_COSTOS_xlsm[FABRICA],"",0,1)</f>
        <v>KAZ</v>
      </c>
      <c r="G2189" s="13">
        <f>LISTAS[[#This Row],[Precio]]*(1-0.46)*(1-IF($C$3520="",0,$C$3520))</f>
        <v>75.374549999999999</v>
      </c>
      <c r="H2189" s="1">
        <f>+_xlfn.XLOOKUP(LISTAS[[#This Row],[ID]],_01_CODIGOS_Y_COSTOS_xlsm[Producto y N°],_01_CODIGOS_Y_COSTOS_xlsm[COSTO],0,0,1)</f>
        <v>34.741</v>
      </c>
      <c r="I2189" s="115">
        <f>+IFERROR(LISTAS[[#This Row],[VENTA NETA]]/LISTAS[[#This Row],[COSTO]]-1,0)</f>
        <v>1.1696137129040616</v>
      </c>
      <c r="J2189" s="33" t="str">
        <f>IFERROR(VLOOKUP(LISTAS[[#This Row],[ID]],_01_CODIGOS_Y_COSTOS_xlsm[[Producto y N°]:[CODIGO]],2,0),"")</f>
        <v>3,5 x 70</v>
      </c>
      <c r="M2189" s="22">
        <v>0</v>
      </c>
      <c r="N2189" s="23">
        <f>+LISTAS[[#This Row],[Precio]]+(LISTAS[[#This Row],[Precio]]*M2189)</f>
        <v>186.11</v>
      </c>
      <c r="O2189" s="24">
        <f t="shared" si="49"/>
        <v>75.374549999999999</v>
      </c>
      <c r="Q2189" s="21">
        <f>IFERROR(O2189/LISTAS[[#This Row],[COSTO]]-1,"")</f>
        <v>1.1696137129040616</v>
      </c>
      <c r="R2189" t="str">
        <f>+LISTAS[[#This Row],[ID]]</f>
        <v>CHAVETAS PARTIDAS3,5 x 70</v>
      </c>
      <c r="T2189" s="29"/>
      <c r="U2189" s="25">
        <f>LISTAS[[#This Row],[COSTO]]+(LISTAS[[#This Row],[COSTO]]*T2189)</f>
        <v>34.741</v>
      </c>
      <c r="V2189" s="30">
        <f>IF(T2189="",0,U2189/LISTAS[[#This Row],[VENTA NETA]]-1)</f>
        <v>0</v>
      </c>
      <c r="X2189" s="25">
        <v>34.009900000000002</v>
      </c>
      <c r="Y2189" s="31">
        <f>IFERROR(LISTAS[[#This Row],[COSTO]]/X2189-1,"")</f>
        <v>2.1496681848520494E-2</v>
      </c>
    </row>
    <row r="2190" spans="1:25" x14ac:dyDescent="0.2">
      <c r="A2190" s="6" t="s">
        <v>3457</v>
      </c>
      <c r="B2190" t="s">
        <v>3423</v>
      </c>
      <c r="C2190" t="s">
        <v>3180</v>
      </c>
      <c r="D2190" t="s">
        <v>3180</v>
      </c>
      <c r="E2190" s="2">
        <v>110.56</v>
      </c>
      <c r="F2190" s="6" t="str">
        <f>+_xlfn.XLOOKUP(LISTAS[[#This Row],[ID]],_01_CODIGOS_Y_COSTOS_xlsm[Producto y N°],_01_CODIGOS_Y_COSTOS_xlsm[FABRICA],"",0,1)</f>
        <v>KAZ</v>
      </c>
      <c r="G2190" s="13">
        <f>LISTAS[[#This Row],[Precio]]*(1-0.46)*(1-IF($C$3520="",0,$C$3520))</f>
        <v>44.776800000000001</v>
      </c>
      <c r="H2190" s="1">
        <f>+_xlfn.XLOOKUP(LISTAS[[#This Row],[ID]],_01_CODIGOS_Y_COSTOS_xlsm[Producto y N°],_01_CODIGOS_Y_COSTOS_xlsm[COSTO],0,0,1)</f>
        <v>20.638500000000001</v>
      </c>
      <c r="I2190" s="115">
        <f>+IFERROR(LISTAS[[#This Row],[VENTA NETA]]/LISTAS[[#This Row],[COSTO]]-1,0)</f>
        <v>1.1695762773457372</v>
      </c>
      <c r="J2190" s="33" t="str">
        <f>IFERROR(VLOOKUP(LISTAS[[#This Row],[ID]],_01_CODIGOS_Y_COSTOS_xlsm[[Producto y N°]:[CODIGO]],2,0),"")</f>
        <v>4 x 30</v>
      </c>
      <c r="M2190" s="22">
        <v>0</v>
      </c>
      <c r="N2190" s="23">
        <f>+LISTAS[[#This Row],[Precio]]+(LISTAS[[#This Row],[Precio]]*M2190)</f>
        <v>110.56</v>
      </c>
      <c r="O2190" s="24">
        <f t="shared" si="49"/>
        <v>44.776800000000001</v>
      </c>
      <c r="Q2190" s="21">
        <f>IFERROR(O2190/LISTAS[[#This Row],[COSTO]]-1,"")</f>
        <v>1.1695762773457372</v>
      </c>
      <c r="R2190" t="str">
        <f>+LISTAS[[#This Row],[ID]]</f>
        <v>CHAVETAS PARTIDAS4 x 30</v>
      </c>
      <c r="T2190" s="29"/>
      <c r="U2190" s="25">
        <f>LISTAS[[#This Row],[COSTO]]+(LISTAS[[#This Row],[COSTO]]*T2190)</f>
        <v>20.638500000000001</v>
      </c>
      <c r="V2190" s="30">
        <f>IF(T2190="",0,U2190/LISTAS[[#This Row],[VENTA NETA]]-1)</f>
        <v>0</v>
      </c>
      <c r="X2190" s="25">
        <v>41.138300000000001</v>
      </c>
      <c r="Y2190" s="31">
        <f>IFERROR(LISTAS[[#This Row],[COSTO]]/X2190-1,"")</f>
        <v>-0.49831422299900574</v>
      </c>
    </row>
    <row r="2191" spans="1:25" x14ac:dyDescent="0.2">
      <c r="A2191" s="6" t="s">
        <v>3458</v>
      </c>
      <c r="B2191" t="s">
        <v>3423</v>
      </c>
      <c r="C2191" t="s">
        <v>3183</v>
      </c>
      <c r="D2191" t="s">
        <v>3183</v>
      </c>
      <c r="E2191" s="2">
        <v>144.85</v>
      </c>
      <c r="F2191" s="6" t="str">
        <f>+_xlfn.XLOOKUP(LISTAS[[#This Row],[ID]],_01_CODIGOS_Y_COSTOS_xlsm[Producto y N°],_01_CODIGOS_Y_COSTOS_xlsm[FABRICA],"",0,1)</f>
        <v>KAZ</v>
      </c>
      <c r="G2191" s="13">
        <f>LISTAS[[#This Row],[Precio]]*(1-0.46)*(1-IF($C$3520="",0,$C$3520))</f>
        <v>58.66425000000001</v>
      </c>
      <c r="H2191" s="1">
        <f>+_xlfn.XLOOKUP(LISTAS[[#This Row],[ID]],_01_CODIGOS_Y_COSTOS_xlsm[Producto y N°],_01_CODIGOS_Y_COSTOS_xlsm[COSTO],0,0,1)</f>
        <v>27.038599999999999</v>
      </c>
      <c r="I2191" s="115">
        <f>+IFERROR(LISTAS[[#This Row],[VENTA NETA]]/LISTAS[[#This Row],[COSTO]]-1,0)</f>
        <v>1.1696482066379179</v>
      </c>
      <c r="J2191" s="33" t="str">
        <f>IFERROR(VLOOKUP(LISTAS[[#This Row],[ID]],_01_CODIGOS_Y_COSTOS_xlsm[[Producto y N°]:[CODIGO]],2,0),"")</f>
        <v>4 x 40</v>
      </c>
      <c r="M2191" s="22">
        <v>0</v>
      </c>
      <c r="N2191" s="23">
        <f>+LISTAS[[#This Row],[Precio]]+(LISTAS[[#This Row],[Precio]]*M2191)</f>
        <v>144.85</v>
      </c>
      <c r="O2191" s="24">
        <f t="shared" si="49"/>
        <v>58.66425000000001</v>
      </c>
      <c r="Q2191" s="21">
        <f>IFERROR(O2191/LISTAS[[#This Row],[COSTO]]-1,"")</f>
        <v>1.1696482066379179</v>
      </c>
      <c r="R2191" t="str">
        <f>+LISTAS[[#This Row],[ID]]</f>
        <v>CHAVETAS PARTIDAS4 x 40</v>
      </c>
      <c r="T2191" s="29"/>
      <c r="U2191" s="25">
        <f>LISTAS[[#This Row],[COSTO]]+(LISTAS[[#This Row],[COSTO]]*T2191)</f>
        <v>27.038599999999999</v>
      </c>
      <c r="V2191" s="30">
        <f>IF(T2191="",0,U2191/LISTAS[[#This Row],[VENTA NETA]]-1)</f>
        <v>0</v>
      </c>
      <c r="X2191" s="25">
        <v>31.670300000000001</v>
      </c>
      <c r="Y2191" s="31">
        <f>IFERROR(LISTAS[[#This Row],[COSTO]]/X2191-1,"")</f>
        <v>-0.14624743055796763</v>
      </c>
    </row>
    <row r="2192" spans="1:25" x14ac:dyDescent="0.2">
      <c r="A2192" s="6" t="s">
        <v>3459</v>
      </c>
      <c r="B2192" t="s">
        <v>3423</v>
      </c>
      <c r="C2192" t="s">
        <v>3186</v>
      </c>
      <c r="D2192" t="s">
        <v>3186</v>
      </c>
      <c r="E2192" s="2">
        <v>171.78</v>
      </c>
      <c r="F2192" s="6" t="str">
        <f>+_xlfn.XLOOKUP(LISTAS[[#This Row],[ID]],_01_CODIGOS_Y_COSTOS_xlsm[Producto y N°],_01_CODIGOS_Y_COSTOS_xlsm[FABRICA],"",0,1)</f>
        <v>KAZ</v>
      </c>
      <c r="G2192" s="13">
        <f>LISTAS[[#This Row],[Precio]]*(1-0.46)*(1-IF($C$3520="",0,$C$3520))</f>
        <v>69.570899999999995</v>
      </c>
      <c r="H2192" s="1">
        <f>+_xlfn.XLOOKUP(LISTAS[[#This Row],[ID]],_01_CODIGOS_Y_COSTOS_xlsm[Producto y N°],_01_CODIGOS_Y_COSTOS_xlsm[COSTO],0,0,1)</f>
        <v>32.0657</v>
      </c>
      <c r="I2192" s="115">
        <f>+IFERROR(LISTAS[[#This Row],[VENTA NETA]]/LISTAS[[#This Row],[COSTO]]-1,0)</f>
        <v>1.1696360909008692</v>
      </c>
      <c r="J2192" s="33" t="str">
        <f>IFERROR(VLOOKUP(LISTAS[[#This Row],[ID]],_01_CODIGOS_Y_COSTOS_xlsm[[Producto y N°]:[CODIGO]],2,0),"")</f>
        <v>4 x 50</v>
      </c>
      <c r="M2192" s="22">
        <v>0</v>
      </c>
      <c r="N2192" s="23">
        <f>+LISTAS[[#This Row],[Precio]]+(LISTAS[[#This Row],[Precio]]*M2192)</f>
        <v>171.78</v>
      </c>
      <c r="O2192" s="24">
        <f t="shared" si="49"/>
        <v>69.570899999999995</v>
      </c>
      <c r="Q2192" s="21">
        <f>IFERROR(O2192/LISTAS[[#This Row],[COSTO]]-1,"")</f>
        <v>1.1696360909008692</v>
      </c>
      <c r="R2192" t="str">
        <f>+LISTAS[[#This Row],[ID]]</f>
        <v>CHAVETAS PARTIDAS4 x 50</v>
      </c>
      <c r="T2192" s="29"/>
      <c r="U2192" s="25">
        <f>LISTAS[[#This Row],[COSTO]]+(LISTAS[[#This Row],[COSTO]]*T2192)</f>
        <v>32.0657</v>
      </c>
      <c r="V2192" s="30">
        <f>IF(T2192="",0,U2192/LISTAS[[#This Row],[VENTA NETA]]-1)</f>
        <v>0</v>
      </c>
      <c r="X2192" s="25">
        <v>37.488599999999998</v>
      </c>
      <c r="Y2192" s="31">
        <f>IFERROR(LISTAS[[#This Row],[COSTO]]/X2192-1,"")</f>
        <v>-0.14465464167773667</v>
      </c>
    </row>
    <row r="2193" spans="1:25" x14ac:dyDescent="0.2">
      <c r="A2193" s="6" t="s">
        <v>3460</v>
      </c>
      <c r="B2193" t="s">
        <v>3423</v>
      </c>
      <c r="C2193" t="s">
        <v>3461</v>
      </c>
      <c r="D2193" t="s">
        <v>3461</v>
      </c>
      <c r="E2193" s="2">
        <v>182.2</v>
      </c>
      <c r="F2193" s="6" t="str">
        <f>+_xlfn.XLOOKUP(LISTAS[[#This Row],[ID]],_01_CODIGOS_Y_COSTOS_xlsm[Producto y N°],_01_CODIGOS_Y_COSTOS_xlsm[FABRICA],"",0,1)</f>
        <v>KAZ</v>
      </c>
      <c r="G2193" s="13">
        <f>LISTAS[[#This Row],[Precio]]*(1-0.46)*(1-IF($C$3520="",0,$C$3520))</f>
        <v>73.790999999999997</v>
      </c>
      <c r="H2193" s="1">
        <f>+_xlfn.XLOOKUP(LISTAS[[#This Row],[ID]],_01_CODIGOS_Y_COSTOS_xlsm[Producto y N°],_01_CODIGOS_Y_COSTOS_xlsm[COSTO],0,0,1)</f>
        <v>34.009900000000002</v>
      </c>
      <c r="I2193" s="115">
        <f>+IFERROR(LISTAS[[#This Row],[VENTA NETA]]/LISTAS[[#This Row],[COSTO]]-1,0)</f>
        <v>1.1696917662210118</v>
      </c>
      <c r="J2193" s="33" t="str">
        <f>IFERROR(VLOOKUP(LISTAS[[#This Row],[ID]],_01_CODIGOS_Y_COSTOS_xlsm[[Producto y N°]:[CODIGO]],2,0),"")</f>
        <v>4 x 60</v>
      </c>
      <c r="M2193" s="22">
        <v>0</v>
      </c>
      <c r="N2193" s="23">
        <f>+LISTAS[[#This Row],[Precio]]+(LISTAS[[#This Row],[Precio]]*M2193)</f>
        <v>182.2</v>
      </c>
      <c r="O2193" s="24">
        <f t="shared" si="49"/>
        <v>73.790999999999997</v>
      </c>
      <c r="Q2193" s="21">
        <f>IFERROR(O2193/LISTAS[[#This Row],[COSTO]]-1,"")</f>
        <v>1.1696917662210118</v>
      </c>
      <c r="R2193" t="str">
        <f>+LISTAS[[#This Row],[ID]]</f>
        <v>CHAVETAS PARTIDAS4 x 60</v>
      </c>
      <c r="T2193" s="29"/>
      <c r="U2193" s="25">
        <f>LISTAS[[#This Row],[COSTO]]+(LISTAS[[#This Row],[COSTO]]*T2193)</f>
        <v>34.009900000000002</v>
      </c>
      <c r="V2193" s="30">
        <f>IF(T2193="",0,U2193/LISTAS[[#This Row],[VENTA NETA]]-1)</f>
        <v>0</v>
      </c>
      <c r="X2193" s="25">
        <v>42.977600000000002</v>
      </c>
      <c r="Y2193" s="31">
        <f>IFERROR(LISTAS[[#This Row],[COSTO]]/X2193-1,"")</f>
        <v>-0.2086598600201035</v>
      </c>
    </row>
    <row r="2194" spans="1:25" x14ac:dyDescent="0.2">
      <c r="A2194" s="6" t="s">
        <v>3462</v>
      </c>
      <c r="B2194" t="s">
        <v>3423</v>
      </c>
      <c r="C2194" t="s">
        <v>3463</v>
      </c>
      <c r="D2194" t="s">
        <v>3463</v>
      </c>
      <c r="E2194" s="2">
        <v>220.38</v>
      </c>
      <c r="F2194" s="6" t="str">
        <f>+_xlfn.XLOOKUP(LISTAS[[#This Row],[ID]],_01_CODIGOS_Y_COSTOS_xlsm[Producto y N°],_01_CODIGOS_Y_COSTOS_xlsm[FABRICA],"",0,1)</f>
        <v>KAZ</v>
      </c>
      <c r="G2194" s="13">
        <f>LISTAS[[#This Row],[Precio]]*(1-0.46)*(1-IF($C$3520="",0,$C$3520))</f>
        <v>89.253900000000002</v>
      </c>
      <c r="H2194" s="1">
        <f>+_xlfn.XLOOKUP(LISTAS[[#This Row],[ID]],_01_CODIGOS_Y_COSTOS_xlsm[Producto y N°],_01_CODIGOS_Y_COSTOS_xlsm[COSTO],0,0,1)</f>
        <v>41.138300000000001</v>
      </c>
      <c r="I2194" s="115">
        <f>+IFERROR(LISTAS[[#This Row],[VENTA NETA]]/LISTAS[[#This Row],[COSTO]]-1,0)</f>
        <v>1.1696059389911593</v>
      </c>
      <c r="J2194" s="33" t="str">
        <f>IFERROR(VLOOKUP(LISTAS[[#This Row],[ID]],_01_CODIGOS_Y_COSTOS_xlsm[[Producto y N°]:[CODIGO]],2,0),"")</f>
        <v>4 x 70</v>
      </c>
      <c r="M2194" s="22">
        <v>0</v>
      </c>
      <c r="N2194" s="23">
        <f>+LISTAS[[#This Row],[Precio]]+(LISTAS[[#This Row],[Precio]]*M2194)</f>
        <v>220.38</v>
      </c>
      <c r="O2194" s="24">
        <f t="shared" si="49"/>
        <v>89.253900000000002</v>
      </c>
      <c r="Q2194" s="21">
        <f>IFERROR(O2194/LISTAS[[#This Row],[COSTO]]-1,"")</f>
        <v>1.1696059389911593</v>
      </c>
      <c r="R2194" t="str">
        <f>+LISTAS[[#This Row],[ID]]</f>
        <v>CHAVETAS PARTIDAS4 x 70</v>
      </c>
      <c r="T2194" s="29"/>
      <c r="U2194" s="25">
        <f>LISTAS[[#This Row],[COSTO]]+(LISTAS[[#This Row],[COSTO]]*T2194)</f>
        <v>41.138300000000001</v>
      </c>
      <c r="V2194" s="30">
        <f>IF(T2194="",0,U2194/LISTAS[[#This Row],[VENTA NETA]]-1)</f>
        <v>0</v>
      </c>
      <c r="X2194" s="25">
        <v>37.465400000000002</v>
      </c>
      <c r="Y2194" s="31">
        <f>IFERROR(LISTAS[[#This Row],[COSTO]]/X2194-1,"")</f>
        <v>9.80344531220807E-2</v>
      </c>
    </row>
    <row r="2195" spans="1:25" x14ac:dyDescent="0.2">
      <c r="A2195" s="6" t="s">
        <v>3464</v>
      </c>
      <c r="B2195" t="s">
        <v>3423</v>
      </c>
      <c r="C2195" t="s">
        <v>3195</v>
      </c>
      <c r="D2195" t="s">
        <v>3195</v>
      </c>
      <c r="E2195" s="2">
        <v>169.66</v>
      </c>
      <c r="F2195" s="6" t="str">
        <f>+_xlfn.XLOOKUP(LISTAS[[#This Row],[ID]],_01_CODIGOS_Y_COSTOS_xlsm[Producto y N°],_01_CODIGOS_Y_COSTOS_xlsm[FABRICA],"",0,1)</f>
        <v>KAZ</v>
      </c>
      <c r="G2195" s="13">
        <f>LISTAS[[#This Row],[Precio]]*(1-0.46)*(1-IF($C$3520="",0,$C$3520))</f>
        <v>68.712299999999999</v>
      </c>
      <c r="H2195" s="1">
        <f>+_xlfn.XLOOKUP(LISTAS[[#This Row],[ID]],_01_CODIGOS_Y_COSTOS_xlsm[Producto y N°],_01_CODIGOS_Y_COSTOS_xlsm[COSTO],0,0,1)</f>
        <v>31.670300000000001</v>
      </c>
      <c r="I2195" s="115">
        <f>+IFERROR(LISTAS[[#This Row],[VENTA NETA]]/LISTAS[[#This Row],[COSTO]]-1,0)</f>
        <v>1.1696131706993618</v>
      </c>
      <c r="J2195" s="33" t="str">
        <f>IFERROR(VLOOKUP(LISTAS[[#This Row],[ID]],_01_CODIGOS_Y_COSTOS_xlsm[[Producto y N°]:[CODIGO]],2,0),"")</f>
        <v>4,5 x 40</v>
      </c>
      <c r="M2195" s="22">
        <v>0</v>
      </c>
      <c r="N2195" s="23">
        <f>+LISTAS[[#This Row],[Precio]]+(LISTAS[[#This Row],[Precio]]*M2195)</f>
        <v>169.66</v>
      </c>
      <c r="O2195" s="24">
        <f t="shared" si="49"/>
        <v>68.712299999999999</v>
      </c>
      <c r="Q2195" s="21">
        <f>IFERROR(O2195/LISTAS[[#This Row],[COSTO]]-1,"")</f>
        <v>1.1696131706993618</v>
      </c>
      <c r="R2195" t="str">
        <f>+LISTAS[[#This Row],[ID]]</f>
        <v>CHAVETAS PARTIDAS4,5 x 40</v>
      </c>
      <c r="T2195" s="29"/>
      <c r="U2195" s="25">
        <f>LISTAS[[#This Row],[COSTO]]+(LISTAS[[#This Row],[COSTO]]*T2195)</f>
        <v>31.670300000000001</v>
      </c>
      <c r="V2195" s="30">
        <f>IF(T2195="",0,U2195/LISTAS[[#This Row],[VENTA NETA]]-1)</f>
        <v>0</v>
      </c>
      <c r="X2195" s="25">
        <v>39.571399999999997</v>
      </c>
      <c r="Y2195" s="31">
        <f>IFERROR(LISTAS[[#This Row],[COSTO]]/X2195-1,"")</f>
        <v>-0.19966693116745926</v>
      </c>
    </row>
    <row r="2196" spans="1:25" x14ac:dyDescent="0.2">
      <c r="A2196" s="6" t="s">
        <v>3465</v>
      </c>
      <c r="B2196" t="s">
        <v>3423</v>
      </c>
      <c r="C2196" t="s">
        <v>3198</v>
      </c>
      <c r="D2196" t="s">
        <v>3198</v>
      </c>
      <c r="E2196" s="2">
        <v>200.83</v>
      </c>
      <c r="F2196" s="6" t="str">
        <f>+_xlfn.XLOOKUP(LISTAS[[#This Row],[ID]],_01_CODIGOS_Y_COSTOS_xlsm[Producto y N°],_01_CODIGOS_Y_COSTOS_xlsm[FABRICA],"",0,1)</f>
        <v>KAZ</v>
      </c>
      <c r="G2196" s="13">
        <f>LISTAS[[#This Row],[Precio]]*(1-0.46)*(1-IF($C$3520="",0,$C$3520))</f>
        <v>81.336150000000004</v>
      </c>
      <c r="H2196" s="1">
        <f>+_xlfn.XLOOKUP(LISTAS[[#This Row],[ID]],_01_CODIGOS_Y_COSTOS_xlsm[Producto y N°],_01_CODIGOS_Y_COSTOS_xlsm[COSTO],0,0,1)</f>
        <v>37.488599999999998</v>
      </c>
      <c r="I2196" s="115">
        <f>+IFERROR(LISTAS[[#This Row],[VENTA NETA]]/LISTAS[[#This Row],[COSTO]]-1,0)</f>
        <v>1.1696235655639318</v>
      </c>
      <c r="J2196" s="33" t="str">
        <f>IFERROR(VLOOKUP(LISTAS[[#This Row],[ID]],_01_CODIGOS_Y_COSTOS_xlsm[[Producto y N°]:[CODIGO]],2,0),"")</f>
        <v>4,5 x 50</v>
      </c>
      <c r="M2196" s="22">
        <v>0</v>
      </c>
      <c r="N2196" s="23">
        <f>+LISTAS[[#This Row],[Precio]]+(LISTAS[[#This Row],[Precio]]*M2196)</f>
        <v>200.83</v>
      </c>
      <c r="O2196" s="24">
        <f t="shared" si="49"/>
        <v>81.336150000000004</v>
      </c>
      <c r="Q2196" s="21">
        <f>IFERROR(O2196/LISTAS[[#This Row],[COSTO]]-1,"")</f>
        <v>1.1696235655639318</v>
      </c>
      <c r="R2196" t="str">
        <f>+LISTAS[[#This Row],[ID]]</f>
        <v>CHAVETAS PARTIDAS4,5 x 50</v>
      </c>
      <c r="T2196" s="29"/>
      <c r="U2196" s="25">
        <f>LISTAS[[#This Row],[COSTO]]+(LISTAS[[#This Row],[COSTO]]*T2196)</f>
        <v>37.488599999999998</v>
      </c>
      <c r="V2196" s="30">
        <f>IF(T2196="",0,U2196/LISTAS[[#This Row],[VENTA NETA]]-1)</f>
        <v>0</v>
      </c>
      <c r="X2196" s="25">
        <v>47.915300000000002</v>
      </c>
      <c r="Y2196" s="31">
        <f>IFERROR(LISTAS[[#This Row],[COSTO]]/X2196-1,"")</f>
        <v>-0.21760690217947098</v>
      </c>
    </row>
    <row r="2197" spans="1:25" x14ac:dyDescent="0.2">
      <c r="A2197" s="6" t="s">
        <v>3466</v>
      </c>
      <c r="B2197" t="s">
        <v>3423</v>
      </c>
      <c r="C2197" t="s">
        <v>3467</v>
      </c>
      <c r="D2197" t="s">
        <v>3467</v>
      </c>
      <c r="E2197" s="2">
        <v>230.24</v>
      </c>
      <c r="F2197" s="6" t="str">
        <f>+_xlfn.XLOOKUP(LISTAS[[#This Row],[ID]],_01_CODIGOS_Y_COSTOS_xlsm[Producto y N°],_01_CODIGOS_Y_COSTOS_xlsm[FABRICA],"",0,1)</f>
        <v>KAZ</v>
      </c>
      <c r="G2197" s="13">
        <f>LISTAS[[#This Row],[Precio]]*(1-0.46)*(1-IF($C$3520="",0,$C$3520))</f>
        <v>93.247200000000007</v>
      </c>
      <c r="H2197" s="1">
        <f>+_xlfn.XLOOKUP(LISTAS[[#This Row],[ID]],_01_CODIGOS_Y_COSTOS_xlsm[Producto y N°],_01_CODIGOS_Y_COSTOS_xlsm[COSTO],0,0,1)</f>
        <v>42.977600000000002</v>
      </c>
      <c r="I2197" s="115">
        <f>+IFERROR(LISTAS[[#This Row],[VENTA NETA]]/LISTAS[[#This Row],[COSTO]]-1,0)</f>
        <v>1.1696697814675554</v>
      </c>
      <c r="J2197" s="33" t="str">
        <f>IFERROR(VLOOKUP(LISTAS[[#This Row],[ID]],_01_CODIGOS_Y_COSTOS_xlsm[[Producto y N°]:[CODIGO]],2,0),"")</f>
        <v>4,5 x 60</v>
      </c>
      <c r="M2197" s="22">
        <v>0</v>
      </c>
      <c r="N2197" s="23">
        <f>+LISTAS[[#This Row],[Precio]]+(LISTAS[[#This Row],[Precio]]*M2197)</f>
        <v>230.24</v>
      </c>
      <c r="O2197" s="24">
        <f t="shared" si="49"/>
        <v>93.247200000000007</v>
      </c>
      <c r="Q2197" s="21">
        <f>IFERROR(O2197/LISTAS[[#This Row],[COSTO]]-1,"")</f>
        <v>1.1696697814675554</v>
      </c>
      <c r="R2197" t="str">
        <f>+LISTAS[[#This Row],[ID]]</f>
        <v>CHAVETAS PARTIDAS4,5 x 60</v>
      </c>
      <c r="T2197" s="29"/>
      <c r="U2197" s="25">
        <f>LISTAS[[#This Row],[COSTO]]+(LISTAS[[#This Row],[COSTO]]*T2197)</f>
        <v>42.977600000000002</v>
      </c>
      <c r="V2197" s="30">
        <f>IF(T2197="",0,U2197/LISTAS[[#This Row],[VENTA NETA]]-1)</f>
        <v>0</v>
      </c>
      <c r="X2197" s="25">
        <v>56.665999999999997</v>
      </c>
      <c r="Y2197" s="31">
        <f>IFERROR(LISTAS[[#This Row],[COSTO]]/X2197-1,"")</f>
        <v>-0.24156284191578714</v>
      </c>
    </row>
    <row r="2198" spans="1:25" x14ac:dyDescent="0.2">
      <c r="A2198" s="6" t="s">
        <v>3468</v>
      </c>
      <c r="B2198" t="s">
        <v>3423</v>
      </c>
      <c r="C2198" t="s">
        <v>3268</v>
      </c>
      <c r="D2198" t="s">
        <v>3268</v>
      </c>
      <c r="E2198" s="2">
        <v>200.71</v>
      </c>
      <c r="F2198" s="6" t="str">
        <f>+_xlfn.XLOOKUP(LISTAS[[#This Row],[ID]],_01_CODIGOS_Y_COSTOS_xlsm[Producto y N°],_01_CODIGOS_Y_COSTOS_xlsm[FABRICA],"",0,1)</f>
        <v>KAZ</v>
      </c>
      <c r="G2198" s="13">
        <f>LISTAS[[#This Row],[Precio]]*(1-0.46)*(1-IF($C$3520="",0,$C$3520))</f>
        <v>81.28755000000001</v>
      </c>
      <c r="H2198" s="1">
        <f>+_xlfn.XLOOKUP(LISTAS[[#This Row],[ID]],_01_CODIGOS_Y_COSTOS_xlsm[Producto y N°],_01_CODIGOS_Y_COSTOS_xlsm[COSTO],0,0,1)</f>
        <v>37.465400000000002</v>
      </c>
      <c r="I2198" s="115">
        <f>+IFERROR(LISTAS[[#This Row],[VENTA NETA]]/LISTAS[[#This Row],[COSTO]]-1,0)</f>
        <v>1.1696698820778639</v>
      </c>
      <c r="J2198" s="33" t="str">
        <f>IFERROR(VLOOKUP(LISTAS[[#This Row],[ID]],_01_CODIGOS_Y_COSTOS_xlsm[[Producto y N°]:[CODIGO]],2,0),"")</f>
        <v>5 x 35</v>
      </c>
      <c r="M2198" s="22">
        <v>0</v>
      </c>
      <c r="N2198" s="23">
        <f>+LISTAS[[#This Row],[Precio]]+(LISTAS[[#This Row],[Precio]]*M2198)</f>
        <v>200.71</v>
      </c>
      <c r="O2198" s="24">
        <f t="shared" si="49"/>
        <v>81.28755000000001</v>
      </c>
      <c r="Q2198" s="21">
        <f>IFERROR(O2198/LISTAS[[#This Row],[COSTO]]-1,"")</f>
        <v>1.1696698820778639</v>
      </c>
      <c r="R2198" t="str">
        <f>+LISTAS[[#This Row],[ID]]</f>
        <v>CHAVETAS PARTIDAS5 x 35</v>
      </c>
      <c r="T2198" s="29"/>
      <c r="U2198" s="25">
        <f>LISTAS[[#This Row],[COSTO]]+(LISTAS[[#This Row],[COSTO]]*T2198)</f>
        <v>37.465400000000002</v>
      </c>
      <c r="V2198" s="30">
        <f>IF(T2198="",0,U2198/LISTAS[[#This Row],[VENTA NETA]]-1)</f>
        <v>0</v>
      </c>
      <c r="X2198" s="25">
        <v>61.765099999999997</v>
      </c>
      <c r="Y2198" s="31">
        <f>IFERROR(LISTAS[[#This Row],[COSTO]]/X2198-1,"")</f>
        <v>-0.39342120388374657</v>
      </c>
    </row>
    <row r="2199" spans="1:25" x14ac:dyDescent="0.2">
      <c r="A2199" s="6" t="s">
        <v>3469</v>
      </c>
      <c r="B2199" t="s">
        <v>3423</v>
      </c>
      <c r="C2199" t="s">
        <v>3207</v>
      </c>
      <c r="D2199" t="s">
        <v>3207</v>
      </c>
      <c r="E2199" s="2">
        <v>211.99</v>
      </c>
      <c r="F2199" s="6" t="str">
        <f>+_xlfn.XLOOKUP(LISTAS[[#This Row],[ID]],_01_CODIGOS_Y_COSTOS_xlsm[Producto y N°],_01_CODIGOS_Y_COSTOS_xlsm[FABRICA],"",0,1)</f>
        <v>KAZ</v>
      </c>
      <c r="G2199" s="13">
        <f>LISTAS[[#This Row],[Precio]]*(1-0.46)*(1-IF($C$3520="",0,$C$3520))</f>
        <v>85.855950000000007</v>
      </c>
      <c r="H2199" s="1">
        <f>+_xlfn.XLOOKUP(LISTAS[[#This Row],[ID]],_01_CODIGOS_Y_COSTOS_xlsm[Producto y N°],_01_CODIGOS_Y_COSTOS_xlsm[COSTO],0,0,1)</f>
        <v>39.571399999999997</v>
      </c>
      <c r="I2199" s="115">
        <f>+IFERROR(LISTAS[[#This Row],[VENTA NETA]]/LISTAS[[#This Row],[COSTO]]-1,0)</f>
        <v>1.1696465123801536</v>
      </c>
      <c r="J2199" s="33" t="str">
        <f>IFERROR(VLOOKUP(LISTAS[[#This Row],[ID]],_01_CODIGOS_Y_COSTOS_xlsm[[Producto y N°]:[CODIGO]],2,0),"")</f>
        <v>5 x 40</v>
      </c>
      <c r="M2199" s="22">
        <v>0</v>
      </c>
      <c r="N2199" s="23">
        <f>+LISTAS[[#This Row],[Precio]]+(LISTAS[[#This Row],[Precio]]*M2199)</f>
        <v>211.99</v>
      </c>
      <c r="O2199" s="24">
        <f t="shared" si="49"/>
        <v>85.855950000000007</v>
      </c>
      <c r="Q2199" s="21">
        <f>IFERROR(O2199/LISTAS[[#This Row],[COSTO]]-1,"")</f>
        <v>1.1696465123801536</v>
      </c>
      <c r="R2199" t="str">
        <f>+LISTAS[[#This Row],[ID]]</f>
        <v>CHAVETAS PARTIDAS5 x 40</v>
      </c>
      <c r="T2199" s="29"/>
      <c r="U2199" s="25">
        <f>LISTAS[[#This Row],[COSTO]]+(LISTAS[[#This Row],[COSTO]]*T2199)</f>
        <v>39.571399999999997</v>
      </c>
      <c r="V2199" s="30">
        <f>IF(T2199="",0,U2199/LISTAS[[#This Row],[VENTA NETA]]-1)</f>
        <v>0</v>
      </c>
      <c r="X2199" s="25">
        <v>31.440300000000001</v>
      </c>
      <c r="Y2199" s="31">
        <f>IFERROR(LISTAS[[#This Row],[COSTO]]/X2199-1,"")</f>
        <v>0.25862030578588624</v>
      </c>
    </row>
    <row r="2200" spans="1:25" x14ac:dyDescent="0.2">
      <c r="A2200" s="6" t="s">
        <v>3470</v>
      </c>
      <c r="B2200" t="s">
        <v>3423</v>
      </c>
      <c r="C2200" t="s">
        <v>3210</v>
      </c>
      <c r="D2200" t="s">
        <v>3210</v>
      </c>
      <c r="E2200" s="2">
        <v>256.69</v>
      </c>
      <c r="F2200" s="6" t="str">
        <f>+_xlfn.XLOOKUP(LISTAS[[#This Row],[ID]],_01_CODIGOS_Y_COSTOS_xlsm[Producto y N°],_01_CODIGOS_Y_COSTOS_xlsm[FABRICA],"",0,1)</f>
        <v>KAZ</v>
      </c>
      <c r="G2200" s="13">
        <f>LISTAS[[#This Row],[Precio]]*(1-0.46)*(1-IF($C$3520="",0,$C$3520))</f>
        <v>103.95945</v>
      </c>
      <c r="H2200" s="1">
        <f>+_xlfn.XLOOKUP(LISTAS[[#This Row],[ID]],_01_CODIGOS_Y_COSTOS_xlsm[Producto y N°],_01_CODIGOS_Y_COSTOS_xlsm[COSTO],0,0,1)</f>
        <v>47.915300000000002</v>
      </c>
      <c r="I2200" s="115">
        <f>+IFERROR(LISTAS[[#This Row],[VENTA NETA]]/LISTAS[[#This Row],[COSTO]]-1,0)</f>
        <v>1.1696504039419557</v>
      </c>
      <c r="J2200" s="33" t="str">
        <f>IFERROR(VLOOKUP(LISTAS[[#This Row],[ID]],_01_CODIGOS_Y_COSTOS_xlsm[[Producto y N°]:[CODIGO]],2,0),"")</f>
        <v>5 x 50</v>
      </c>
      <c r="M2200" s="22">
        <v>0</v>
      </c>
      <c r="N2200" s="23">
        <f>+LISTAS[[#This Row],[Precio]]+(LISTAS[[#This Row],[Precio]]*M2200)</f>
        <v>256.69</v>
      </c>
      <c r="O2200" s="24">
        <f t="shared" si="49"/>
        <v>103.95945</v>
      </c>
      <c r="Q2200" s="21">
        <f>IFERROR(O2200/LISTAS[[#This Row],[COSTO]]-1,"")</f>
        <v>1.1696504039419557</v>
      </c>
      <c r="R2200" t="str">
        <f>+LISTAS[[#This Row],[ID]]</f>
        <v>CHAVETAS PARTIDAS5 x 50</v>
      </c>
      <c r="T2200" s="29"/>
      <c r="U2200" s="25">
        <f>LISTAS[[#This Row],[COSTO]]+(LISTAS[[#This Row],[COSTO]]*T2200)</f>
        <v>47.915300000000002</v>
      </c>
      <c r="V2200" s="30">
        <f>IF(T2200="",0,U2200/LISTAS[[#This Row],[VENTA NETA]]-1)</f>
        <v>0</v>
      </c>
      <c r="X2200" s="25">
        <v>89.254400000000004</v>
      </c>
      <c r="Y2200" s="31">
        <f>IFERROR(LISTAS[[#This Row],[COSTO]]/X2200-1,"")</f>
        <v>-0.4631603596013194</v>
      </c>
    </row>
    <row r="2201" spans="1:25" x14ac:dyDescent="0.2">
      <c r="A2201" s="6" t="s">
        <v>3471</v>
      </c>
      <c r="B2201" t="s">
        <v>3423</v>
      </c>
      <c r="C2201" t="s">
        <v>3213</v>
      </c>
      <c r="D2201" t="s">
        <v>3213</v>
      </c>
      <c r="E2201" s="2">
        <v>303.57</v>
      </c>
      <c r="F2201" s="6" t="str">
        <f>+_xlfn.XLOOKUP(LISTAS[[#This Row],[ID]],_01_CODIGOS_Y_COSTOS_xlsm[Producto y N°],_01_CODIGOS_Y_COSTOS_xlsm[FABRICA],"",0,1)</f>
        <v>KAZ</v>
      </c>
      <c r="G2201" s="13">
        <f>LISTAS[[#This Row],[Precio]]*(1-0.46)*(1-IF($C$3520="",0,$C$3520))</f>
        <v>122.94585000000001</v>
      </c>
      <c r="H2201" s="1">
        <f>+_xlfn.XLOOKUP(LISTAS[[#This Row],[ID]],_01_CODIGOS_Y_COSTOS_xlsm[Producto y N°],_01_CODIGOS_Y_COSTOS_xlsm[COSTO],0,0,1)</f>
        <v>56.665999999999997</v>
      </c>
      <c r="I2201" s="115">
        <f>+IFERROR(LISTAS[[#This Row],[VENTA NETA]]/LISTAS[[#This Row],[COSTO]]-1,0)</f>
        <v>1.169658172449088</v>
      </c>
      <c r="J2201" s="33" t="str">
        <f>IFERROR(VLOOKUP(LISTAS[[#This Row],[ID]],_01_CODIGOS_Y_COSTOS_xlsm[[Producto y N°]:[CODIGO]],2,0),"")</f>
        <v>5 x 60</v>
      </c>
      <c r="M2201" s="22">
        <v>0</v>
      </c>
      <c r="N2201" s="23">
        <f>+LISTAS[[#This Row],[Precio]]+(LISTAS[[#This Row],[Precio]]*M2201)</f>
        <v>303.57</v>
      </c>
      <c r="O2201" s="24">
        <f t="shared" si="49"/>
        <v>122.94585000000001</v>
      </c>
      <c r="Q2201" s="21">
        <f>IFERROR(O2201/LISTAS[[#This Row],[COSTO]]-1,"")</f>
        <v>1.169658172449088</v>
      </c>
      <c r="R2201" t="str">
        <f>+LISTAS[[#This Row],[ID]]</f>
        <v>CHAVETAS PARTIDAS5 x 60</v>
      </c>
      <c r="T2201" s="29"/>
      <c r="U2201" s="25">
        <f>LISTAS[[#This Row],[COSTO]]+(LISTAS[[#This Row],[COSTO]]*T2201)</f>
        <v>56.665999999999997</v>
      </c>
      <c r="V2201" s="30">
        <f>IF(T2201="",0,U2201/LISTAS[[#This Row],[VENTA NETA]]-1)</f>
        <v>0</v>
      </c>
      <c r="X2201" s="25">
        <v>109.8</v>
      </c>
      <c r="Y2201" s="31">
        <f>IFERROR(LISTAS[[#This Row],[COSTO]]/X2201-1,"")</f>
        <v>-0.48391621129326046</v>
      </c>
    </row>
    <row r="2202" spans="1:25" x14ac:dyDescent="0.2">
      <c r="A2202" s="6" t="s">
        <v>3472</v>
      </c>
      <c r="B2202" t="s">
        <v>3423</v>
      </c>
      <c r="C2202" t="s">
        <v>3473</v>
      </c>
      <c r="D2202" t="s">
        <v>3473</v>
      </c>
      <c r="E2202" s="2">
        <v>330.88</v>
      </c>
      <c r="F2202" s="6" t="str">
        <f>+_xlfn.XLOOKUP(LISTAS[[#This Row],[ID]],_01_CODIGOS_Y_COSTOS_xlsm[Producto y N°],_01_CODIGOS_Y_COSTOS_xlsm[FABRICA],"",0,1)</f>
        <v>KAZ</v>
      </c>
      <c r="G2202" s="13">
        <f>LISTAS[[#This Row],[Precio]]*(1-0.46)*(1-IF($C$3520="",0,$C$3520))</f>
        <v>134.00640000000001</v>
      </c>
      <c r="H2202" s="1">
        <f>+_xlfn.XLOOKUP(LISTAS[[#This Row],[ID]],_01_CODIGOS_Y_COSTOS_xlsm[Producto y N°],_01_CODIGOS_Y_COSTOS_xlsm[COSTO],0,0,1)</f>
        <v>61.765099999999997</v>
      </c>
      <c r="I2202" s="115">
        <f>+IFERROR(LISTAS[[#This Row],[VENTA NETA]]/LISTAS[[#This Row],[COSTO]]-1,0)</f>
        <v>1.1696135843704618</v>
      </c>
      <c r="J2202" s="33" t="str">
        <f>IFERROR(VLOOKUP(LISTAS[[#This Row],[ID]],_01_CODIGOS_Y_COSTOS_xlsm[[Producto y N°]:[CODIGO]],2,0),"")</f>
        <v>5 x 70</v>
      </c>
      <c r="M2202" s="22">
        <v>0</v>
      </c>
      <c r="N2202" s="23">
        <f>+LISTAS[[#This Row],[Precio]]+(LISTAS[[#This Row],[Precio]]*M2202)</f>
        <v>330.88</v>
      </c>
      <c r="O2202" s="24">
        <f t="shared" si="49"/>
        <v>134.00640000000001</v>
      </c>
      <c r="Q2202" s="21">
        <f>IFERROR(O2202/LISTAS[[#This Row],[COSTO]]-1,"")</f>
        <v>1.1696135843704618</v>
      </c>
      <c r="R2202" t="str">
        <f>+LISTAS[[#This Row],[ID]]</f>
        <v>CHAVETAS PARTIDAS5 x 70</v>
      </c>
      <c r="T2202" s="29"/>
      <c r="U2202" s="25">
        <f>LISTAS[[#This Row],[COSTO]]+(LISTAS[[#This Row],[COSTO]]*T2202)</f>
        <v>61.765099999999997</v>
      </c>
      <c r="V2202" s="30">
        <f>IF(T2202="",0,U2202/LISTAS[[#This Row],[VENTA NETA]]-1)</f>
        <v>0</v>
      </c>
      <c r="X2202" s="25">
        <v>176</v>
      </c>
      <c r="Y2202" s="31">
        <f>IFERROR(LISTAS[[#This Row],[COSTO]]/X2202-1,"")</f>
        <v>-0.64906193181818184</v>
      </c>
    </row>
    <row r="2203" spans="1:25" x14ac:dyDescent="0.2">
      <c r="A2203" s="6" t="s">
        <v>5868</v>
      </c>
      <c r="B2203" t="s">
        <v>3423</v>
      </c>
      <c r="C2203" t="s">
        <v>5150</v>
      </c>
      <c r="D2203" t="s">
        <v>5150</v>
      </c>
      <c r="E2203" s="2">
        <v>168.43</v>
      </c>
      <c r="F2203" s="6" t="str">
        <f>+_xlfn.XLOOKUP(LISTAS[[#This Row],[ID]],_01_CODIGOS_Y_COSTOS_xlsm[Producto y N°],_01_CODIGOS_Y_COSTOS_xlsm[FABRICA],"",0,1)</f>
        <v>KAZ</v>
      </c>
      <c r="G2203" s="13">
        <f>LISTAS[[#This Row],[Precio]]*(1-0.46)*(1-IF($C$3520="",0,$C$3520))</f>
        <v>68.214150000000004</v>
      </c>
      <c r="H2203" s="1">
        <f>+_xlfn.XLOOKUP(LISTAS[[#This Row],[ID]],_01_CODIGOS_Y_COSTOS_xlsm[Producto y N°],_01_CODIGOS_Y_COSTOS_xlsm[COSTO],0,0,1)</f>
        <v>31.440300000000001</v>
      </c>
      <c r="I2203" s="115">
        <f>+IFERROR(LISTAS[[#This Row],[VENTA NETA]]/LISTAS[[#This Row],[COSTO]]-1,0)</f>
        <v>1.1696405568649153</v>
      </c>
      <c r="J2203" s="33" t="str">
        <f>IFERROR(VLOOKUP(LISTAS[[#This Row],[ID]],_01_CODIGOS_Y_COSTOS_xlsm[[Producto y N°]:[CODIGO]],2,0),"")</f>
        <v>3,5 x 60</v>
      </c>
      <c r="M2203" s="22">
        <v>0</v>
      </c>
      <c r="N2203" s="23">
        <f>+LISTAS[[#This Row],[Precio]]+(LISTAS[[#This Row],[Precio]]*M2203)</f>
        <v>168.43</v>
      </c>
      <c r="O2203" s="24">
        <f t="shared" si="49"/>
        <v>68.214150000000004</v>
      </c>
      <c r="Q2203" s="21">
        <f>IFERROR(O2203/LISTAS[[#This Row],[COSTO]]-1,"")</f>
        <v>1.1696405568649153</v>
      </c>
      <c r="R2203" t="str">
        <f>+LISTAS[[#This Row],[ID]]</f>
        <v>CHAVETAS PARTIDAS3,5 x 60</v>
      </c>
      <c r="T2203" s="29"/>
      <c r="U2203" s="25">
        <f>LISTAS[[#This Row],[COSTO]]+(LISTAS[[#This Row],[COSTO]]*T2203)</f>
        <v>31.440300000000001</v>
      </c>
      <c r="V2203" s="30">
        <f>IF(T2203="",0,U2203/LISTAS[[#This Row],[VENTA NETA]]-1)</f>
        <v>0</v>
      </c>
      <c r="X2203" s="25">
        <v>288.512</v>
      </c>
      <c r="Y2203" s="31">
        <f>IFERROR(LISTAS[[#This Row],[COSTO]]/X2203-1,"")</f>
        <v>-0.89102602318101154</v>
      </c>
    </row>
    <row r="2204" spans="1:25" x14ac:dyDescent="0.2">
      <c r="A2204" s="6" t="s">
        <v>5869</v>
      </c>
      <c r="B2204" t="s">
        <v>3423</v>
      </c>
      <c r="C2204" t="s">
        <v>3232</v>
      </c>
      <c r="D2204" t="s">
        <v>3232</v>
      </c>
      <c r="E2204" s="2">
        <v>478.15</v>
      </c>
      <c r="F2204" s="6" t="str">
        <f>+_xlfn.XLOOKUP(LISTAS[[#This Row],[ID]],_01_CODIGOS_Y_COSTOS_xlsm[Producto y N°],_01_CODIGOS_Y_COSTOS_xlsm[FABRICA],"",0,1)</f>
        <v>KAZ</v>
      </c>
      <c r="G2204" s="13">
        <f>LISTAS[[#This Row],[Precio]]*(1-0.46)*(1-IF($C$3520="",0,$C$3520))</f>
        <v>193.65075000000002</v>
      </c>
      <c r="H2204" s="1">
        <f>+_xlfn.XLOOKUP(LISTAS[[#This Row],[ID]],_01_CODIGOS_Y_COSTOS_xlsm[Producto y N°],_01_CODIGOS_Y_COSTOS_xlsm[COSTO],0,0,1)</f>
        <v>89.254400000000004</v>
      </c>
      <c r="I2204" s="115">
        <f>+IFERROR(LISTAS[[#This Row],[VENTA NETA]]/LISTAS[[#This Row],[COSTO]]-1,0)</f>
        <v>1.1696493394163201</v>
      </c>
      <c r="J2204" s="33" t="str">
        <f>IFERROR(VLOOKUP(LISTAS[[#This Row],[ID]],_01_CODIGOS_Y_COSTOS_xlsm[[Producto y N°]:[CODIGO]],2,0),"")</f>
        <v>6 x 70</v>
      </c>
      <c r="M2204" s="22">
        <v>0</v>
      </c>
      <c r="N2204" s="23">
        <f>+LISTAS[[#This Row],[Precio]]+(LISTAS[[#This Row],[Precio]]*M2204)</f>
        <v>478.15</v>
      </c>
      <c r="O2204" s="24">
        <f t="shared" si="49"/>
        <v>193.65075000000002</v>
      </c>
      <c r="Q2204" s="21">
        <f>IFERROR(O2204/LISTAS[[#This Row],[COSTO]]-1,"")</f>
        <v>1.1696493394163201</v>
      </c>
      <c r="R2204" t="str">
        <f>+LISTAS[[#This Row],[ID]]</f>
        <v>CHAVETAS PARTIDAS6 x 70</v>
      </c>
      <c r="T2204" s="29"/>
      <c r="U2204" s="25">
        <f>LISTAS[[#This Row],[COSTO]]+(LISTAS[[#This Row],[COSTO]]*T2204)</f>
        <v>89.254400000000004</v>
      </c>
      <c r="V2204" s="30">
        <f>IF(T2204="",0,U2204/LISTAS[[#This Row],[VENTA NETA]]-1)</f>
        <v>0</v>
      </c>
      <c r="X2204" s="25">
        <v>288.512</v>
      </c>
      <c r="Y2204" s="31">
        <f>IFERROR(LISTAS[[#This Row],[COSTO]]/X2204-1,"")</f>
        <v>-0.69063886424134868</v>
      </c>
    </row>
    <row r="2205" spans="1:25" x14ac:dyDescent="0.2">
      <c r="A2205" s="6" t="s">
        <v>3474</v>
      </c>
      <c r="B2205" t="s">
        <v>3475</v>
      </c>
      <c r="C2205" t="s">
        <v>3476</v>
      </c>
      <c r="D2205" t="s">
        <v>3476</v>
      </c>
      <c r="E2205" s="2">
        <v>682.81</v>
      </c>
      <c r="F2205" s="6" t="str">
        <f>+_xlfn.XLOOKUP(LISTAS[[#This Row],[ID]],_01_CODIGOS_Y_COSTOS_xlsm[Producto y N°],_01_CODIGOS_Y_COSTOS_xlsm[FABRICA],"",0,1)</f>
        <v>MIGUEL.ALEMITES</v>
      </c>
      <c r="G2205" s="13">
        <f>LISTAS[[#This Row],[Precio]]*(1-0.46)*(1-IF($C$3520="",0,$C$3520))</f>
        <v>276.53805</v>
      </c>
      <c r="H2205" s="1">
        <f>+_xlfn.XLOOKUP(LISTAS[[#This Row],[ID]],_01_CODIGOS_Y_COSTOS_xlsm[Producto y N°],_01_CODIGOS_Y_COSTOS_xlsm[COSTO],0,0,1)</f>
        <v>153.63220000000001</v>
      </c>
      <c r="I2205" s="115">
        <f>+IFERROR(LISTAS[[#This Row],[VENTA NETA]]/LISTAS[[#This Row],[COSTO]]-1,0)</f>
        <v>0.80000058581469236</v>
      </c>
      <c r="J2205" s="33" t="str">
        <f>IFERROR(VLOOKUP(LISTAS[[#This Row],[ID]],_01_CODIGOS_Y_COSTOS_xlsm[[Producto y N°]:[CODIGO]],2,0),"")</f>
        <v>6 X 1 R</v>
      </c>
      <c r="M2205" s="22">
        <v>9.5668701002547651E-2</v>
      </c>
      <c r="N2205" s="23">
        <f>+LISTAS[[#This Row],[Precio]]+(LISTAS[[#This Row],[Precio]]*M2205)</f>
        <v>748.13354573154948</v>
      </c>
      <c r="O2205" s="24">
        <f t="shared" si="49"/>
        <v>302.99408602127755</v>
      </c>
      <c r="Q2205" s="21">
        <f>IFERROR(O2205/LISTAS[[#This Row],[COSTO]]-1,"")</f>
        <v>0.97220430366340871</v>
      </c>
      <c r="R2205" t="str">
        <f>+LISTAS[[#This Row],[ID]]</f>
        <v>ALEMITES1 - 6 X 1 R</v>
      </c>
      <c r="T2205" s="29"/>
      <c r="U2205" s="25">
        <f>LISTAS[[#This Row],[COSTO]]+(LISTAS[[#This Row],[COSTO]]*T2205)</f>
        <v>153.63220000000001</v>
      </c>
      <c r="V2205" s="30">
        <f>IF(T2205="",0,U2205/LISTAS[[#This Row],[VENTA NETA]]-1)</f>
        <v>0</v>
      </c>
      <c r="X2205" s="25">
        <v>176.96</v>
      </c>
      <c r="Y2205" s="31">
        <f>IFERROR(LISTAS[[#This Row],[COSTO]]/X2205-1,"")</f>
        <v>-0.13182527124773957</v>
      </c>
    </row>
    <row r="2206" spans="1:25" x14ac:dyDescent="0.2">
      <c r="A2206" s="6" t="s">
        <v>3477</v>
      </c>
      <c r="B2206" t="s">
        <v>3475</v>
      </c>
      <c r="C2206" t="s">
        <v>3478</v>
      </c>
      <c r="D2206" t="s">
        <v>3478</v>
      </c>
      <c r="E2206" s="2">
        <v>1151.1099999999999</v>
      </c>
      <c r="F2206" s="6" t="str">
        <f>+_xlfn.XLOOKUP(LISTAS[[#This Row],[ID]],_01_CODIGOS_Y_COSTOS_xlsm[Producto y N°],_01_CODIGOS_Y_COSTOS_xlsm[FABRICA],"",0,1)</f>
        <v>MIGUEL.ALEMITES</v>
      </c>
      <c r="G2206" s="13">
        <f>LISTAS[[#This Row],[Precio]]*(1-0.46)*(1-IF($C$3520="",0,$C$3520))</f>
        <v>466.19954999999993</v>
      </c>
      <c r="H2206" s="1">
        <f>+_xlfn.XLOOKUP(LISTAS[[#This Row],[ID]],_01_CODIGOS_Y_COSTOS_xlsm[Producto y N°],_01_CODIGOS_Y_COSTOS_xlsm[COSTO],0,0,1)</f>
        <v>259</v>
      </c>
      <c r="I2206" s="115">
        <f>+IFERROR(LISTAS[[#This Row],[VENTA NETA]]/LISTAS[[#This Row],[COSTO]]-1,0)</f>
        <v>0.79999826254826223</v>
      </c>
      <c r="J2206" s="33" t="str">
        <f>IFERROR(VLOOKUP(LISTAS[[#This Row],[ID]],_01_CODIGOS_Y_COSTOS_xlsm[[Producto y N°]:[CODIGO]],2,0),"")</f>
        <v>8 X 1 R</v>
      </c>
      <c r="M2206" s="22">
        <v>0.1523556552187475</v>
      </c>
      <c r="N2206" s="23">
        <f>+LISTAS[[#This Row],[Precio]]+(LISTAS[[#This Row],[Precio]]*M2206)</f>
        <v>1326.4881182788522</v>
      </c>
      <c r="O2206" s="24">
        <f t="shared" si="49"/>
        <v>537.22768790293526</v>
      </c>
      <c r="Q2206" s="21">
        <f>IFERROR(O2206/LISTAS[[#This Row],[COSTO]]-1,"")</f>
        <v>1.0742381772314102</v>
      </c>
      <c r="R2206" t="str">
        <f>+LISTAS[[#This Row],[ID]]</f>
        <v>ALEMITES2 - 8 X 1 R</v>
      </c>
      <c r="T2206" s="29"/>
      <c r="U2206" s="25">
        <f>LISTAS[[#This Row],[COSTO]]+(LISTAS[[#This Row],[COSTO]]*T2206)</f>
        <v>259</v>
      </c>
      <c r="V2206" s="30">
        <f>IF(T2206="",0,U2206/LISTAS[[#This Row],[VENTA NETA]]-1)</f>
        <v>0</v>
      </c>
      <c r="X2206" s="25">
        <v>288.512</v>
      </c>
      <c r="Y2206" s="31">
        <f>IFERROR(LISTAS[[#This Row],[COSTO]]/X2206-1,"")</f>
        <v>-0.10229037267080743</v>
      </c>
    </row>
    <row r="2207" spans="1:25" x14ac:dyDescent="0.2">
      <c r="A2207" s="6" t="s">
        <v>3479</v>
      </c>
      <c r="B2207" t="s">
        <v>3475</v>
      </c>
      <c r="C2207" t="s">
        <v>3480</v>
      </c>
      <c r="D2207" t="s">
        <v>3480</v>
      </c>
      <c r="E2207" s="2">
        <v>1902.22</v>
      </c>
      <c r="F2207" s="6" t="str">
        <f>+_xlfn.XLOOKUP(LISTAS[[#This Row],[ID]],_01_CODIGOS_Y_COSTOS_xlsm[Producto y N°],_01_CODIGOS_Y_COSTOS_xlsm[FABRICA],"",0,1)</f>
        <v>MIGUEL.ALEMITES</v>
      </c>
      <c r="G2207" s="13">
        <f>LISTAS[[#This Row],[Precio]]*(1-0.46)*(1-IF($C$3520="",0,$C$3520))</f>
        <v>770.39910000000009</v>
      </c>
      <c r="H2207" s="1">
        <f>+_xlfn.XLOOKUP(LISTAS[[#This Row],[ID]],_01_CODIGOS_Y_COSTOS_xlsm[Producto y N°],_01_CODIGOS_Y_COSTOS_xlsm[COSTO],0,0,1)</f>
        <v>428</v>
      </c>
      <c r="I2207" s="115">
        <f>+IFERROR(LISTAS[[#This Row],[VENTA NETA]]/LISTAS[[#This Row],[COSTO]]-1,0)</f>
        <v>0.7999978971962618</v>
      </c>
      <c r="J2207" s="33" t="str">
        <f>IFERROR(VLOOKUP(LISTAS[[#This Row],[ID]],_01_CODIGOS_Y_COSTOS_xlsm[[Producto y N°]:[CODIGO]],2,0),"")</f>
        <v>8 X 1 67°</v>
      </c>
      <c r="M2207" s="22">
        <v>0.16166242578456291</v>
      </c>
      <c r="N2207" s="23">
        <f>+LISTAS[[#This Row],[Precio]]+(LISTAS[[#This Row],[Precio]]*M2207)</f>
        <v>2209.7374995759114</v>
      </c>
      <c r="O2207" s="24">
        <f t="shared" si="49"/>
        <v>894.94368732824421</v>
      </c>
      <c r="Q2207" s="21">
        <f>IFERROR(O2207/LISTAS[[#This Row],[COSTO]]-1,"")</f>
        <v>1.0909899236641221</v>
      </c>
      <c r="R2207" t="str">
        <f>+LISTAS[[#This Row],[ID]]</f>
        <v>ALEMITES3 - 8 X 1  67°</v>
      </c>
      <c r="T2207" s="29"/>
      <c r="U2207" s="25">
        <f>LISTAS[[#This Row],[COSTO]]+(LISTAS[[#This Row],[COSTO]]*T2207)</f>
        <v>428</v>
      </c>
      <c r="V2207" s="30">
        <f>IF(T2207="",0,U2207/LISTAS[[#This Row],[VENTA NETA]]-1)</f>
        <v>0</v>
      </c>
      <c r="X2207" s="25">
        <v>192.64</v>
      </c>
      <c r="Y2207" s="31">
        <f>IFERROR(LISTAS[[#This Row],[COSTO]]/X2207-1,"")</f>
        <v>1.2217607973421929</v>
      </c>
    </row>
    <row r="2208" spans="1:25" x14ac:dyDescent="0.2">
      <c r="A2208" s="6" t="s">
        <v>3481</v>
      </c>
      <c r="B2208" t="s">
        <v>3475</v>
      </c>
      <c r="C2208" t="s">
        <v>3482</v>
      </c>
      <c r="D2208" t="s">
        <v>3482</v>
      </c>
      <c r="E2208" s="2">
        <v>1902.22</v>
      </c>
      <c r="F2208" s="6" t="str">
        <f>+_xlfn.XLOOKUP(LISTAS[[#This Row],[ID]],_01_CODIGOS_Y_COSTOS_xlsm[Producto y N°],_01_CODIGOS_Y_COSTOS_xlsm[FABRICA],"",0,1)</f>
        <v>MIGUEL.ALEMITES</v>
      </c>
      <c r="G2208" s="13">
        <f>LISTAS[[#This Row],[Precio]]*(1-0.46)*(1-IF($C$3520="",0,$C$3520))</f>
        <v>770.39910000000009</v>
      </c>
      <c r="H2208" s="1">
        <f>+_xlfn.XLOOKUP(LISTAS[[#This Row],[ID]],_01_CODIGOS_Y_COSTOS_xlsm[Producto y N°],_01_CODIGOS_Y_COSTOS_xlsm[COSTO],0,0,1)</f>
        <v>428</v>
      </c>
      <c r="I2208" s="115">
        <f>+IFERROR(LISTAS[[#This Row],[VENTA NETA]]/LISTAS[[#This Row],[COSTO]]-1,0)</f>
        <v>0.7999978971962618</v>
      </c>
      <c r="J2208" s="33" t="str">
        <f>IFERROR(VLOOKUP(LISTAS[[#This Row],[ID]],_01_CODIGOS_Y_COSTOS_xlsm[[Producto y N°]:[CODIGO]],2,0),"")</f>
        <v>8 X 1 90°</v>
      </c>
      <c r="M2208" s="22">
        <v>0.16166242578456291</v>
      </c>
      <c r="N2208" s="23">
        <f>+LISTAS[[#This Row],[Precio]]+(LISTAS[[#This Row],[Precio]]*M2208)</f>
        <v>2209.7374995759114</v>
      </c>
      <c r="O2208" s="24">
        <f t="shared" si="49"/>
        <v>894.94368732824421</v>
      </c>
      <c r="Q2208" s="21">
        <f>IFERROR(O2208/LISTAS[[#This Row],[COSTO]]-1,"")</f>
        <v>1.0909899236641221</v>
      </c>
      <c r="R2208" t="str">
        <f>+LISTAS[[#This Row],[ID]]</f>
        <v>ALEMITES4 - 8 X 1 90°</v>
      </c>
      <c r="T2208" s="29"/>
      <c r="U2208" s="25">
        <f>LISTAS[[#This Row],[COSTO]]+(LISTAS[[#This Row],[COSTO]]*T2208)</f>
        <v>428</v>
      </c>
      <c r="V2208" s="30">
        <f>IF(T2208="",0,U2208/LISTAS[[#This Row],[VENTA NETA]]-1)</f>
        <v>0</v>
      </c>
      <c r="X2208" s="25">
        <v>176.96</v>
      </c>
      <c r="Y2208" s="31">
        <f>IFERROR(LISTAS[[#This Row],[COSTO]]/X2208-1,"")</f>
        <v>1.4186256781193487</v>
      </c>
    </row>
    <row r="2209" spans="1:25" x14ac:dyDescent="0.2">
      <c r="A2209" s="6" t="s">
        <v>3483</v>
      </c>
      <c r="B2209" t="s">
        <v>3475</v>
      </c>
      <c r="C2209" t="s">
        <v>3484</v>
      </c>
      <c r="D2209" t="s">
        <v>3484</v>
      </c>
      <c r="E2209" s="2">
        <v>1151.1099999999999</v>
      </c>
      <c r="F2209" s="6" t="str">
        <f>+_xlfn.XLOOKUP(LISTAS[[#This Row],[ID]],_01_CODIGOS_Y_COSTOS_xlsm[Producto y N°],_01_CODIGOS_Y_COSTOS_xlsm[FABRICA],"",0,1)</f>
        <v>MIGUEL.ALEMITES</v>
      </c>
      <c r="G2209" s="13">
        <f>LISTAS[[#This Row],[Precio]]*(1-0.46)*(1-IF($C$3520="",0,$C$3520))</f>
        <v>466.19954999999993</v>
      </c>
      <c r="H2209" s="1">
        <f>+_xlfn.XLOOKUP(LISTAS[[#This Row],[ID]],_01_CODIGOS_Y_COSTOS_xlsm[Producto y N°],_01_CODIGOS_Y_COSTOS_xlsm[COSTO],0,0,1)</f>
        <v>259</v>
      </c>
      <c r="I2209" s="115">
        <f>+IFERROR(LISTAS[[#This Row],[VENTA NETA]]/LISTAS[[#This Row],[COSTO]]-1,0)</f>
        <v>0.79999826254826223</v>
      </c>
      <c r="J2209" s="33" t="str">
        <f>IFERROR(VLOOKUP(LISTAS[[#This Row],[ID]],_01_CODIGOS_Y_COSTOS_xlsm[[Producto y N°]:[CODIGO]],2,0),"")</f>
        <v>8x1,25 R</v>
      </c>
      <c r="M2209" s="22">
        <v>0.14610264256311023</v>
      </c>
      <c r="N2209" s="23">
        <f>+LISTAS[[#This Row],[Precio]]+(LISTAS[[#This Row],[Precio]]*M2209)</f>
        <v>1319.2902128808216</v>
      </c>
      <c r="O2209" s="24">
        <f t="shared" si="49"/>
        <v>534.31253621673272</v>
      </c>
      <c r="Q2209" s="21">
        <f>IFERROR(O2209/LISTAS[[#This Row],[COSTO]]-1,"")</f>
        <v>1.0629827653155703</v>
      </c>
      <c r="R2209" t="str">
        <f>+LISTAS[[#This Row],[ID]]</f>
        <v>ALEMITES5 - 8x1,25 R</v>
      </c>
      <c r="T2209" s="29"/>
      <c r="U2209" s="25">
        <f>LISTAS[[#This Row],[COSTO]]+(LISTAS[[#This Row],[COSTO]]*T2209)</f>
        <v>259</v>
      </c>
      <c r="V2209" s="30">
        <f>IF(T2209="",0,U2209/LISTAS[[#This Row],[VENTA NETA]]-1)</f>
        <v>0</v>
      </c>
      <c r="X2209" s="25">
        <v>288.512</v>
      </c>
      <c r="Y2209" s="31">
        <f>IFERROR(LISTAS[[#This Row],[COSTO]]/X2209-1,"")</f>
        <v>-0.10229037267080743</v>
      </c>
    </row>
    <row r="2210" spans="1:25" x14ac:dyDescent="0.2">
      <c r="A2210" s="6" t="s">
        <v>3485</v>
      </c>
      <c r="B2210" t="s">
        <v>3475</v>
      </c>
      <c r="C2210" t="s">
        <v>3486</v>
      </c>
      <c r="D2210" t="s">
        <v>3486</v>
      </c>
      <c r="E2210" s="2">
        <v>1902.22</v>
      </c>
      <c r="F2210" s="6" t="str">
        <f>+_xlfn.XLOOKUP(LISTAS[[#This Row],[ID]],_01_CODIGOS_Y_COSTOS_xlsm[Producto y N°],_01_CODIGOS_Y_COSTOS_xlsm[FABRICA],"",0,1)</f>
        <v>MIGUEL.ALEMITES</v>
      </c>
      <c r="G2210" s="13">
        <f>LISTAS[[#This Row],[Precio]]*(1-0.46)*(1-IF($C$3520="",0,$C$3520))</f>
        <v>770.39910000000009</v>
      </c>
      <c r="H2210" s="1">
        <f>+_xlfn.XLOOKUP(LISTAS[[#This Row],[ID]],_01_CODIGOS_Y_COSTOS_xlsm[Producto y N°],_01_CODIGOS_Y_COSTOS_xlsm[COSTO],0,0,1)</f>
        <v>428</v>
      </c>
      <c r="I2210" s="115">
        <f>+IFERROR(LISTAS[[#This Row],[VENTA NETA]]/LISTAS[[#This Row],[COSTO]]-1,0)</f>
        <v>0.7999978971962618</v>
      </c>
      <c r="J2210" s="33" t="str">
        <f>IFERROR(VLOOKUP(LISTAS[[#This Row],[ID]],_01_CODIGOS_Y_COSTOS_xlsm[[Producto y N°]:[CODIGO]],2,0),"")</f>
        <v>8 X 1,25 67°</v>
      </c>
      <c r="M2210" s="22">
        <v>0.16166242578456291</v>
      </c>
      <c r="N2210" s="23">
        <f>+LISTAS[[#This Row],[Precio]]+(LISTAS[[#This Row],[Precio]]*M2210)</f>
        <v>2209.7374995759114</v>
      </c>
      <c r="O2210" s="24">
        <f t="shared" si="49"/>
        <v>894.94368732824421</v>
      </c>
      <c r="Q2210" s="21">
        <f>IFERROR(O2210/LISTAS[[#This Row],[COSTO]]-1,"")</f>
        <v>1.0909899236641221</v>
      </c>
      <c r="R2210" t="str">
        <f>+LISTAS[[#This Row],[ID]]</f>
        <v>ALEMITES6 - 8 X 1,25 67°</v>
      </c>
      <c r="T2210" s="29"/>
      <c r="U2210" s="25">
        <f>LISTAS[[#This Row],[COSTO]]+(LISTAS[[#This Row],[COSTO]]*T2210)</f>
        <v>428</v>
      </c>
      <c r="V2210" s="30">
        <f>IF(T2210="",0,U2210/LISTAS[[#This Row],[VENTA NETA]]-1)</f>
        <v>0</v>
      </c>
      <c r="X2210" s="25">
        <v>288.512</v>
      </c>
      <c r="Y2210" s="31">
        <f>IFERROR(LISTAS[[#This Row],[COSTO]]/X2210-1,"")</f>
        <v>0.48347382431233354</v>
      </c>
    </row>
    <row r="2211" spans="1:25" x14ac:dyDescent="0.2">
      <c r="A2211" s="6" t="s">
        <v>3487</v>
      </c>
      <c r="B2211" t="s">
        <v>3475</v>
      </c>
      <c r="C2211" t="s">
        <v>3488</v>
      </c>
      <c r="D2211" t="s">
        <v>3488</v>
      </c>
      <c r="E2211" s="2">
        <v>1421.37</v>
      </c>
      <c r="F2211" s="6" t="str">
        <f>+_xlfn.XLOOKUP(LISTAS[[#This Row],[ID]],_01_CODIGOS_Y_COSTOS_xlsm[Producto y N°],_01_CODIGOS_Y_COSTOS_xlsm[FABRICA],"",0,1)</f>
        <v>MIGUEL.ALEMITES</v>
      </c>
      <c r="G2211" s="13">
        <f>LISTAS[[#This Row],[Precio]]*(1-0.46)*(1-IF($C$3520="",0,$C$3520))</f>
        <v>575.65485000000001</v>
      </c>
      <c r="H2211" s="1">
        <f>+_xlfn.XLOOKUP(LISTAS[[#This Row],[ID]],_01_CODIGOS_Y_COSTOS_xlsm[Producto y N°],_01_CODIGOS_Y_COSTOS_xlsm[COSTO],0,0,1)</f>
        <v>428</v>
      </c>
      <c r="I2211" s="115">
        <f>+IFERROR(LISTAS[[#This Row],[VENTA NETA]]/LISTAS[[#This Row],[COSTO]]-1,0)</f>
        <v>0.34498796728971959</v>
      </c>
      <c r="J2211" s="33" t="str">
        <f>IFERROR(VLOOKUP(LISTAS[[#This Row],[ID]],_01_CODIGOS_Y_COSTOS_xlsm[[Producto y N°]:[CODIGO]],2,0),"")</f>
        <v>8 X 1,25 CARDAN</v>
      </c>
      <c r="M2211" s="22">
        <v>0.3</v>
      </c>
      <c r="N2211" s="23">
        <f>+LISTAS[[#This Row],[Precio]]+(LISTAS[[#This Row],[Precio]]*M2211)</f>
        <v>1847.7809999999999</v>
      </c>
      <c r="O2211" s="24">
        <f t="shared" si="49"/>
        <v>748.35130500000002</v>
      </c>
      <c r="Q2211" s="21">
        <f>IFERROR(O2211/LISTAS[[#This Row],[COSTO]]-1,"")</f>
        <v>0.74848435747663555</v>
      </c>
      <c r="R2211" t="str">
        <f>+LISTAS[[#This Row],[ID]]</f>
        <v>ALEMITES7 - 8 X 1,25 CARDAN</v>
      </c>
      <c r="T2211" s="29"/>
      <c r="U2211" s="25">
        <f>LISTAS[[#This Row],[COSTO]]+(LISTAS[[#This Row],[COSTO]]*T2211)</f>
        <v>428</v>
      </c>
      <c r="V2211" s="30">
        <f>IF(T2211="",0,U2211/LISTAS[[#This Row],[VENTA NETA]]-1)</f>
        <v>0</v>
      </c>
      <c r="X2211" s="25">
        <v>176.96</v>
      </c>
      <c r="Y2211" s="31">
        <f>IFERROR(LISTAS[[#This Row],[COSTO]]/X2211-1,"")</f>
        <v>1.4186256781193487</v>
      </c>
    </row>
    <row r="2212" spans="1:25" ht="15" x14ac:dyDescent="0.25">
      <c r="A2212" s="6" t="s">
        <v>3489</v>
      </c>
      <c r="B2212" t="s">
        <v>3475</v>
      </c>
      <c r="C2212" t="s">
        <v>3490</v>
      </c>
      <c r="D2212" t="s">
        <v>3490</v>
      </c>
      <c r="E2212" s="2">
        <v>1151.1099999999999</v>
      </c>
      <c r="F2212" s="6" t="str">
        <f>+_xlfn.XLOOKUP(LISTAS[[#This Row],[ID]],_01_CODIGOS_Y_COSTOS_xlsm[Producto y N°],_01_CODIGOS_Y_COSTOS_xlsm[FABRICA],"",0,1)</f>
        <v>MIGUEL.ALEMITES</v>
      </c>
      <c r="G2212" s="13">
        <f>LISTAS[[#This Row],[Precio]]*(1-0.46)*(1-IF($C$3520="",0,$C$3520))</f>
        <v>466.19954999999993</v>
      </c>
      <c r="H2212" s="1">
        <f>+_xlfn.XLOOKUP(LISTAS[[#This Row],[ID]],_01_CODIGOS_Y_COSTOS_xlsm[Producto y N°],_01_CODIGOS_Y_COSTOS_xlsm[COSTO],0,0,1)</f>
        <v>259</v>
      </c>
      <c r="I2212" s="115">
        <f>+IFERROR(LISTAS[[#This Row],[VENTA NETA]]/LISTAS[[#This Row],[COSTO]]-1,0)</f>
        <v>0.79999826254826223</v>
      </c>
      <c r="J2212" s="61" t="str">
        <f>IFERROR(VLOOKUP(LISTAS[[#This Row],[ID]],_01_CODIGOS_Y_COSTOS_xlsm[[Producto y N°]:[CODIGO]],2,0),"")</f>
        <v>10 X 1 R</v>
      </c>
      <c r="M2212" s="22">
        <v>0.14610264256311023</v>
      </c>
      <c r="N2212" s="23">
        <f>+LISTAS[[#This Row],[Precio]]+(LISTAS[[#This Row],[Precio]]*M2212)</f>
        <v>1319.2902128808216</v>
      </c>
      <c r="O2212" s="24">
        <f t="shared" si="49"/>
        <v>534.31253621673272</v>
      </c>
      <c r="Q2212" s="21">
        <f>IFERROR(O2212/LISTAS[[#This Row],[COSTO]]-1,"")</f>
        <v>1.0629827653155703</v>
      </c>
      <c r="R2212" t="str">
        <f>+LISTAS[[#This Row],[ID]]</f>
        <v>ALEMITES8 - 10 X 1 R</v>
      </c>
      <c r="T2212" s="29"/>
      <c r="U2212" s="25">
        <f>LISTAS[[#This Row],[COSTO]]+(LISTAS[[#This Row],[COSTO]]*T2212)</f>
        <v>259</v>
      </c>
      <c r="V2212" s="30">
        <f>IF(T2212="",0,U2212/LISTAS[[#This Row],[VENTA NETA]]-1)</f>
        <v>0</v>
      </c>
      <c r="X2212" s="25">
        <v>288.512</v>
      </c>
      <c r="Y2212" s="31">
        <f>IFERROR(LISTAS[[#This Row],[COSTO]]/X2212-1,"")</f>
        <v>-0.10229037267080743</v>
      </c>
    </row>
    <row r="2213" spans="1:25" x14ac:dyDescent="0.2">
      <c r="A2213" s="6" t="s">
        <v>3491</v>
      </c>
      <c r="B2213" t="s">
        <v>3475</v>
      </c>
      <c r="C2213" t="s">
        <v>3492</v>
      </c>
      <c r="D2213" t="s">
        <v>3492</v>
      </c>
      <c r="E2213" s="2">
        <v>1902.22</v>
      </c>
      <c r="F2213" s="6" t="str">
        <f>+_xlfn.XLOOKUP(LISTAS[[#This Row],[ID]],_01_CODIGOS_Y_COSTOS_xlsm[Producto y N°],_01_CODIGOS_Y_COSTOS_xlsm[FABRICA],"",0,1)</f>
        <v>MIGUEL.ALEMITES</v>
      </c>
      <c r="G2213" s="13">
        <f>LISTAS[[#This Row],[Precio]]*(1-0.46)*(1-IF($C$3520="",0,$C$3520))</f>
        <v>770.39910000000009</v>
      </c>
      <c r="H2213" s="1">
        <f>+_xlfn.XLOOKUP(LISTAS[[#This Row],[ID]],_01_CODIGOS_Y_COSTOS_xlsm[Producto y N°],_01_CODIGOS_Y_COSTOS_xlsm[COSTO],0,0,1)</f>
        <v>428</v>
      </c>
      <c r="I2213" s="115">
        <f>+IFERROR(LISTAS[[#This Row],[VENTA NETA]]/LISTAS[[#This Row],[COSTO]]-1,0)</f>
        <v>0.7999978971962618</v>
      </c>
      <c r="J2213" s="33" t="str">
        <f>IFERROR(VLOOKUP(LISTAS[[#This Row],[ID]],_01_CODIGOS_Y_COSTOS_xlsm[[Producto y N°]:[CODIGO]],2,0),"")</f>
        <v>10 X 1 67°</v>
      </c>
      <c r="M2213" s="22">
        <v>0.16166242578456291</v>
      </c>
      <c r="N2213" s="23">
        <f>+LISTAS[[#This Row],[Precio]]+(LISTAS[[#This Row],[Precio]]*M2213)</f>
        <v>2209.7374995759114</v>
      </c>
      <c r="O2213" s="24">
        <f t="shared" si="49"/>
        <v>894.94368732824421</v>
      </c>
      <c r="Q2213" s="21">
        <f>IFERROR(O2213/LISTAS[[#This Row],[COSTO]]-1,"")</f>
        <v>1.0909899236641221</v>
      </c>
      <c r="R2213" t="str">
        <f>+LISTAS[[#This Row],[ID]]</f>
        <v>ALEMITES9 - 10 X 1   67°</v>
      </c>
      <c r="T2213" s="29"/>
      <c r="U2213" s="25">
        <f>LISTAS[[#This Row],[COSTO]]+(LISTAS[[#This Row],[COSTO]]*T2213)</f>
        <v>428</v>
      </c>
      <c r="V2213" s="30">
        <f>IF(T2213="",0,U2213/LISTAS[[#This Row],[VENTA NETA]]-1)</f>
        <v>0</v>
      </c>
      <c r="X2213" s="25">
        <v>288.512</v>
      </c>
      <c r="Y2213" s="31">
        <f>IFERROR(LISTAS[[#This Row],[COSTO]]/X2213-1,"")</f>
        <v>0.48347382431233354</v>
      </c>
    </row>
    <row r="2214" spans="1:25" x14ac:dyDescent="0.2">
      <c r="A2214" s="6" t="s">
        <v>3493</v>
      </c>
      <c r="B2214" t="s">
        <v>3475</v>
      </c>
      <c r="C2214" t="s">
        <v>3494</v>
      </c>
      <c r="D2214" t="s">
        <v>3494</v>
      </c>
      <c r="E2214" s="2">
        <v>1902.22</v>
      </c>
      <c r="F2214" s="6" t="str">
        <f>+_xlfn.XLOOKUP(LISTAS[[#This Row],[ID]],_01_CODIGOS_Y_COSTOS_xlsm[Producto y N°],_01_CODIGOS_Y_COSTOS_xlsm[FABRICA],"",0,1)</f>
        <v>MIGUEL.ALEMITES</v>
      </c>
      <c r="G2214" s="13">
        <f>LISTAS[[#This Row],[Precio]]*(1-0.46)*(1-IF($C$3520="",0,$C$3520))</f>
        <v>770.39910000000009</v>
      </c>
      <c r="H2214" s="1">
        <f>+_xlfn.XLOOKUP(LISTAS[[#This Row],[ID]],_01_CODIGOS_Y_COSTOS_xlsm[Producto y N°],_01_CODIGOS_Y_COSTOS_xlsm[COSTO],0,0,1)</f>
        <v>428</v>
      </c>
      <c r="I2214" s="115">
        <f>+IFERROR(LISTAS[[#This Row],[VENTA NETA]]/LISTAS[[#This Row],[COSTO]]-1,0)</f>
        <v>0.7999978971962618</v>
      </c>
      <c r="J2214" s="33" t="str">
        <f>IFERROR(VLOOKUP(LISTAS[[#This Row],[ID]],_01_CODIGOS_Y_COSTOS_xlsm[[Producto y N°]:[CODIGO]],2,0),"")</f>
        <v>10 X 1 90°</v>
      </c>
      <c r="M2214" s="22">
        <v>0.16166242578456291</v>
      </c>
      <c r="N2214" s="23">
        <f>+LISTAS[[#This Row],[Precio]]+(LISTAS[[#This Row],[Precio]]*M2214)</f>
        <v>2209.7374995759114</v>
      </c>
      <c r="O2214" s="24">
        <f t="shared" si="49"/>
        <v>894.94368732824421</v>
      </c>
      <c r="Q2214" s="21">
        <f>IFERROR(O2214/LISTAS[[#This Row],[COSTO]]-1,"")</f>
        <v>1.0909899236641221</v>
      </c>
      <c r="R2214" t="str">
        <f>+LISTAS[[#This Row],[ID]]</f>
        <v>ALEMITES10 - 10 X 1   90°</v>
      </c>
      <c r="T2214" s="29"/>
      <c r="U2214" s="25">
        <f>LISTAS[[#This Row],[COSTO]]+(LISTAS[[#This Row],[COSTO]]*T2214)</f>
        <v>428</v>
      </c>
      <c r="V2214" s="30">
        <f>IF(T2214="",0,U2214/LISTAS[[#This Row],[VENTA NETA]]-1)</f>
        <v>0</v>
      </c>
      <c r="X2214" s="25">
        <v>109.8</v>
      </c>
      <c r="Y2214" s="31">
        <f>IFERROR(LISTAS[[#This Row],[COSTO]]/X2214-1,"")</f>
        <v>2.8979963570127505</v>
      </c>
    </row>
    <row r="2215" spans="1:25" x14ac:dyDescent="0.2">
      <c r="A2215" s="6" t="s">
        <v>3495</v>
      </c>
      <c r="B2215" t="s">
        <v>3475</v>
      </c>
      <c r="C2215" t="s">
        <v>3496</v>
      </c>
      <c r="D2215" t="s">
        <v>3496</v>
      </c>
      <c r="E2215" s="2">
        <v>1151.1099999999999</v>
      </c>
      <c r="F2215" s="6" t="str">
        <f>+_xlfn.XLOOKUP(LISTAS[[#This Row],[ID]],_01_CODIGOS_Y_COSTOS_xlsm[Producto y N°],_01_CODIGOS_Y_COSTOS_xlsm[FABRICA],"",0,1)</f>
        <v>MIGUEL.ALEMITES</v>
      </c>
      <c r="G2215" s="13">
        <f>LISTAS[[#This Row],[Precio]]*(1-0.46)*(1-IF($C$3520="",0,$C$3520))</f>
        <v>466.19954999999993</v>
      </c>
      <c r="H2215" s="1">
        <f>+_xlfn.XLOOKUP(LISTAS[[#This Row],[ID]],_01_CODIGOS_Y_COSTOS_xlsm[Producto y N°],_01_CODIGOS_Y_COSTOS_xlsm[COSTO],0,0,1)</f>
        <v>259</v>
      </c>
      <c r="I2215" s="115">
        <f>+IFERROR(LISTAS[[#This Row],[VENTA NETA]]/LISTAS[[#This Row],[COSTO]]-1,0)</f>
        <v>0.79999826254826223</v>
      </c>
      <c r="J2215" s="33" t="str">
        <f>IFERROR(VLOOKUP(LISTAS[[#This Row],[ID]],_01_CODIGOS_Y_COSTOS_xlsm[[Producto y N°]:[CODIGO]],2,0),"")</f>
        <v>1/8 GAS R</v>
      </c>
      <c r="M2215" s="22">
        <v>0.14610264256311023</v>
      </c>
      <c r="N2215" s="23">
        <f>+LISTAS[[#This Row],[Precio]]+(LISTAS[[#This Row],[Precio]]*M2215)</f>
        <v>1319.2902128808216</v>
      </c>
      <c r="O2215" s="24">
        <f t="shared" si="49"/>
        <v>534.31253621673272</v>
      </c>
      <c r="Q2215" s="21">
        <f>IFERROR(O2215/LISTAS[[#This Row],[COSTO]]-1,"")</f>
        <v>1.0629827653155703</v>
      </c>
      <c r="R2215" t="str">
        <f>+LISTAS[[#This Row],[ID]]</f>
        <v>ALEMITES11 - 1/8 GAS R</v>
      </c>
      <c r="T2215" s="29"/>
      <c r="U2215" s="25">
        <f>LISTAS[[#This Row],[COSTO]]+(LISTAS[[#This Row],[COSTO]]*T2215)</f>
        <v>259</v>
      </c>
      <c r="V2215" s="30">
        <f>IF(T2215="",0,U2215/LISTAS[[#This Row],[VENTA NETA]]-1)</f>
        <v>0</v>
      </c>
      <c r="X2215" s="25">
        <v>288.512</v>
      </c>
      <c r="Y2215" s="31">
        <f>IFERROR(LISTAS[[#This Row],[COSTO]]/X2215-1,"")</f>
        <v>-0.10229037267080743</v>
      </c>
    </row>
    <row r="2216" spans="1:25" x14ac:dyDescent="0.2">
      <c r="A2216" s="6" t="s">
        <v>3497</v>
      </c>
      <c r="B2216" t="s">
        <v>3475</v>
      </c>
      <c r="C2216" t="s">
        <v>3498</v>
      </c>
      <c r="D2216" t="s">
        <v>3498</v>
      </c>
      <c r="E2216" s="2">
        <v>1902.22</v>
      </c>
      <c r="F2216" s="6" t="str">
        <f>+_xlfn.XLOOKUP(LISTAS[[#This Row],[ID]],_01_CODIGOS_Y_COSTOS_xlsm[Producto y N°],_01_CODIGOS_Y_COSTOS_xlsm[FABRICA],"",0,1)</f>
        <v>MIGUEL.ALEMITES</v>
      </c>
      <c r="G2216" s="13">
        <f>LISTAS[[#This Row],[Precio]]*(1-0.46)*(1-IF($C$3520="",0,$C$3520))</f>
        <v>770.39910000000009</v>
      </c>
      <c r="H2216" s="1">
        <f>+_xlfn.XLOOKUP(LISTAS[[#This Row],[ID]],_01_CODIGOS_Y_COSTOS_xlsm[Producto y N°],_01_CODIGOS_Y_COSTOS_xlsm[COSTO],0,0,1)</f>
        <v>428</v>
      </c>
      <c r="I2216" s="115">
        <f>+IFERROR(LISTAS[[#This Row],[VENTA NETA]]/LISTAS[[#This Row],[COSTO]]-1,0)</f>
        <v>0.7999978971962618</v>
      </c>
      <c r="J2216" s="33" t="str">
        <f>IFERROR(VLOOKUP(LISTAS[[#This Row],[ID]],_01_CODIGOS_Y_COSTOS_xlsm[[Producto y N°]:[CODIGO]],2,0),"")</f>
        <v>1/8 GAS 67°</v>
      </c>
      <c r="M2216" s="22">
        <v>0.16166242578456291</v>
      </c>
      <c r="N2216" s="23">
        <f>+LISTAS[[#This Row],[Precio]]+(LISTAS[[#This Row],[Precio]]*M2216)</f>
        <v>2209.7374995759114</v>
      </c>
      <c r="O2216" s="24">
        <f t="shared" si="49"/>
        <v>894.94368732824421</v>
      </c>
      <c r="Q2216" s="21">
        <f>IFERROR(O2216/LISTAS[[#This Row],[COSTO]]-1,"")</f>
        <v>1.0909899236641221</v>
      </c>
      <c r="R2216" t="str">
        <f>+LISTAS[[#This Row],[ID]]</f>
        <v>ALEMITES12 - 1/8 GAS 67°</v>
      </c>
      <c r="T2216" s="29"/>
      <c r="U2216" s="25">
        <f>LISTAS[[#This Row],[COSTO]]+(LISTAS[[#This Row],[COSTO]]*T2216)</f>
        <v>428</v>
      </c>
      <c r="V2216" s="30">
        <f>IF(T2216="",0,U2216/LISTAS[[#This Row],[VENTA NETA]]-1)</f>
        <v>0</v>
      </c>
      <c r="X2216" s="25">
        <v>288.512</v>
      </c>
      <c r="Y2216" s="31">
        <f>IFERROR(LISTAS[[#This Row],[COSTO]]/X2216-1,"")</f>
        <v>0.48347382431233354</v>
      </c>
    </row>
    <row r="2217" spans="1:25" x14ac:dyDescent="0.2">
      <c r="A2217" s="6" t="s">
        <v>3499</v>
      </c>
      <c r="B2217" t="s">
        <v>3475</v>
      </c>
      <c r="C2217" t="s">
        <v>3500</v>
      </c>
      <c r="D2217" t="s">
        <v>3500</v>
      </c>
      <c r="E2217" s="2">
        <v>1902.22</v>
      </c>
      <c r="F2217" s="6" t="str">
        <f>+_xlfn.XLOOKUP(LISTAS[[#This Row],[ID]],_01_CODIGOS_Y_COSTOS_xlsm[Producto y N°],_01_CODIGOS_Y_COSTOS_xlsm[FABRICA],"",0,1)</f>
        <v>MIGUEL.ALEMITES</v>
      </c>
      <c r="G2217" s="13">
        <f>LISTAS[[#This Row],[Precio]]*(1-0.46)*(1-IF($C$3520="",0,$C$3520))</f>
        <v>770.39910000000009</v>
      </c>
      <c r="H2217" s="1">
        <f>+_xlfn.XLOOKUP(LISTAS[[#This Row],[ID]],_01_CODIGOS_Y_COSTOS_xlsm[Producto y N°],_01_CODIGOS_Y_COSTOS_xlsm[COSTO],0,0,1)</f>
        <v>428</v>
      </c>
      <c r="I2217" s="115">
        <f>+IFERROR(LISTAS[[#This Row],[VENTA NETA]]/LISTAS[[#This Row],[COSTO]]-1,0)</f>
        <v>0.7999978971962618</v>
      </c>
      <c r="J2217" s="33" t="str">
        <f>IFERROR(VLOOKUP(LISTAS[[#This Row],[ID]],_01_CODIGOS_Y_COSTOS_xlsm[[Producto y N°]:[CODIGO]],2,0),"")</f>
        <v>1/8 GAS 90°</v>
      </c>
      <c r="M2217" s="22">
        <v>0.16166242578456291</v>
      </c>
      <c r="N2217" s="23">
        <f>+LISTAS[[#This Row],[Precio]]+(LISTAS[[#This Row],[Precio]]*M2217)</f>
        <v>2209.7374995759114</v>
      </c>
      <c r="O2217" s="24">
        <f t="shared" ref="O2217:O2280" si="50">N2217*(1-0.46)*(1-IF($C$3520="",0,$C$3520))</f>
        <v>894.94368732824421</v>
      </c>
      <c r="Q2217" s="21">
        <f>IFERROR(O2217/LISTAS[[#This Row],[COSTO]]-1,"")</f>
        <v>1.0909899236641221</v>
      </c>
      <c r="R2217" t="str">
        <f>+LISTAS[[#This Row],[ID]]</f>
        <v>ALEMITES13 - 1/8 GAS 90°</v>
      </c>
      <c r="T2217" s="29"/>
      <c r="U2217" s="25">
        <f>LISTAS[[#This Row],[COSTO]]+(LISTAS[[#This Row],[COSTO]]*T2217)</f>
        <v>428</v>
      </c>
      <c r="V2217" s="30">
        <f>IF(T2217="",0,U2217/LISTAS[[#This Row],[VENTA NETA]]-1)</f>
        <v>0</v>
      </c>
      <c r="X2217" s="25">
        <v>257.60000000000002</v>
      </c>
      <c r="Y2217" s="31">
        <f>IFERROR(LISTAS[[#This Row],[COSTO]]/X2217-1,"")</f>
        <v>0.66149068322981353</v>
      </c>
    </row>
    <row r="2218" spans="1:25" x14ac:dyDescent="0.2">
      <c r="A2218" s="6" t="s">
        <v>3501</v>
      </c>
      <c r="B2218" t="s">
        <v>3475</v>
      </c>
      <c r="C2218" t="s">
        <v>3502</v>
      </c>
      <c r="D2218" t="s">
        <v>3502</v>
      </c>
      <c r="E2218" s="2">
        <v>1004.37</v>
      </c>
      <c r="F2218" s="6" t="str">
        <f>+_xlfn.XLOOKUP(LISTAS[[#This Row],[ID]],_01_CODIGOS_Y_COSTOS_xlsm[Producto y N°],_01_CODIGOS_Y_COSTOS_xlsm[FABRICA],"",0,1)</f>
        <v>MIGUEL.ALEMITES</v>
      </c>
      <c r="G2218" s="13">
        <f>LISTAS[[#This Row],[Precio]]*(1-0.46)*(1-IF($C$3520="",0,$C$3520))</f>
        <v>406.76985000000002</v>
      </c>
      <c r="H2218" s="1">
        <f>+_xlfn.XLOOKUP(LISTAS[[#This Row],[ID]],_01_CODIGOS_Y_COSTOS_xlsm[Producto y N°],_01_CODIGOS_Y_COSTOS_xlsm[COSTO],0,0,1)</f>
        <v>153.63220000000001</v>
      </c>
      <c r="I2218" s="115">
        <f>+IFERROR(LISTAS[[#This Row],[VENTA NETA]]/LISTAS[[#This Row],[COSTO]]-1,0)</f>
        <v>1.6476861621456957</v>
      </c>
      <c r="J2218" s="33" t="str">
        <f>IFERROR(VLOOKUP(LISTAS[[#This Row],[ID]],_01_CODIGOS_Y_COSTOS_xlsm[[Producto y N°]:[CODIGO]],2,0),"")</f>
        <v>1/4 sae R</v>
      </c>
      <c r="M2218" s="22">
        <v>0</v>
      </c>
      <c r="N2218" s="23">
        <f>+LISTAS[[#This Row],[Precio]]+(LISTAS[[#This Row],[Precio]]*M2218)</f>
        <v>1004.37</v>
      </c>
      <c r="O2218" s="24">
        <f t="shared" si="50"/>
        <v>406.76985000000002</v>
      </c>
      <c r="Q2218" s="21">
        <f>IFERROR(O2218/LISTAS[[#This Row],[COSTO]]-1,"")</f>
        <v>1.6476861621456957</v>
      </c>
      <c r="R2218" t="str">
        <f>+LISTAS[[#This Row],[ID]]</f>
        <v>ALEMITES14 - 1/4 sae R</v>
      </c>
      <c r="T2218" s="29"/>
      <c r="U2218" s="25">
        <f>LISTAS[[#This Row],[COSTO]]+(LISTAS[[#This Row],[COSTO]]*T2218)</f>
        <v>153.63220000000001</v>
      </c>
      <c r="V2218" s="30">
        <f>IF(T2218="",0,U2218/LISTAS[[#This Row],[VENTA NETA]]-1)</f>
        <v>0</v>
      </c>
      <c r="X2218" s="25">
        <v>257.60000000000002</v>
      </c>
      <c r="Y2218" s="31">
        <f>IFERROR(LISTAS[[#This Row],[COSTO]]/X2218-1,"")</f>
        <v>-0.40360170807453422</v>
      </c>
    </row>
    <row r="2219" spans="1:25" x14ac:dyDescent="0.2">
      <c r="A2219" s="6" t="s">
        <v>3503</v>
      </c>
      <c r="B2219" t="s">
        <v>3475</v>
      </c>
      <c r="C2219" t="s">
        <v>3504</v>
      </c>
      <c r="D2219" t="s">
        <v>3505</v>
      </c>
      <c r="E2219" s="2">
        <v>1902.22</v>
      </c>
      <c r="F2219" s="6" t="str">
        <f>+_xlfn.XLOOKUP(LISTAS[[#This Row],[ID]],_01_CODIGOS_Y_COSTOS_xlsm[Producto y N°],_01_CODIGOS_Y_COSTOS_xlsm[FABRICA],"",0,1)</f>
        <v>MIGUEL.ALEMITES</v>
      </c>
      <c r="G2219" s="13">
        <f>LISTAS[[#This Row],[Precio]]*(1-0.46)*(1-IF($C$3520="",0,$C$3520))</f>
        <v>770.39910000000009</v>
      </c>
      <c r="H2219" s="1">
        <f>+_xlfn.XLOOKUP(LISTAS[[#This Row],[ID]],_01_CODIGOS_Y_COSTOS_xlsm[Producto y N°],_01_CODIGOS_Y_COSTOS_xlsm[COSTO],0,0,1)</f>
        <v>428</v>
      </c>
      <c r="I2219" s="115">
        <f>+IFERROR(LISTAS[[#This Row],[VENTA NETA]]/LISTAS[[#This Row],[COSTO]]-1,0)</f>
        <v>0.7999978971962618</v>
      </c>
      <c r="J2219" s="33" t="str">
        <f>IFERROR(VLOOKUP(LISTAS[[#This Row],[ID]],_01_CODIGOS_Y_COSTOS_xlsm[[Producto y N°]:[CODIGO]],2,0),"")</f>
        <v>1/4 67°</v>
      </c>
      <c r="M2219" s="22">
        <v>0.16166242578456291</v>
      </c>
      <c r="N2219" s="23">
        <f>+LISTAS[[#This Row],[Precio]]+(LISTAS[[#This Row],[Precio]]*M2219)</f>
        <v>2209.7374995759114</v>
      </c>
      <c r="O2219" s="24">
        <f t="shared" si="50"/>
        <v>894.94368732824421</v>
      </c>
      <c r="Q2219" s="21">
        <f>IFERROR(O2219/LISTAS[[#This Row],[COSTO]]-1,"")</f>
        <v>1.0909899236641221</v>
      </c>
      <c r="R2219" t="str">
        <f>+LISTAS[[#This Row],[ID]]</f>
        <v xml:space="preserve">ALEMITES15 - 1/4 sae 67° </v>
      </c>
      <c r="T2219" s="29"/>
      <c r="U2219" s="25">
        <f>LISTAS[[#This Row],[COSTO]]+(LISTAS[[#This Row],[COSTO]]*T2219)</f>
        <v>428</v>
      </c>
      <c r="V2219" s="30">
        <f>IF(T2219="",0,U2219/LISTAS[[#This Row],[VENTA NETA]]-1)</f>
        <v>0</v>
      </c>
      <c r="X2219" s="25">
        <v>616</v>
      </c>
      <c r="Y2219" s="31">
        <f>IFERROR(LISTAS[[#This Row],[COSTO]]/X2219-1,"")</f>
        <v>-0.30519480519480524</v>
      </c>
    </row>
    <row r="2220" spans="1:25" x14ac:dyDescent="0.2">
      <c r="A2220" s="6" t="s">
        <v>3506</v>
      </c>
      <c r="B2220" t="s">
        <v>3475</v>
      </c>
      <c r="C2220" t="s">
        <v>3507</v>
      </c>
      <c r="D2220" t="s">
        <v>3508</v>
      </c>
      <c r="E2220" s="2">
        <v>1902.22</v>
      </c>
      <c r="F2220" s="6" t="str">
        <f>+_xlfn.XLOOKUP(LISTAS[[#This Row],[ID]],_01_CODIGOS_Y_COSTOS_xlsm[Producto y N°],_01_CODIGOS_Y_COSTOS_xlsm[FABRICA],"",0,1)</f>
        <v>MIGUEL.ALEMITES</v>
      </c>
      <c r="G2220" s="13">
        <f>LISTAS[[#This Row],[Precio]]*(1-0.46)*(1-IF($C$3520="",0,$C$3520))</f>
        <v>770.39910000000009</v>
      </c>
      <c r="H2220" s="1">
        <f>+_xlfn.XLOOKUP(LISTAS[[#This Row],[ID]],_01_CODIGOS_Y_COSTOS_xlsm[Producto y N°],_01_CODIGOS_Y_COSTOS_xlsm[COSTO],0,0,1)</f>
        <v>428</v>
      </c>
      <c r="I2220" s="115">
        <f>+IFERROR(LISTAS[[#This Row],[VENTA NETA]]/LISTAS[[#This Row],[COSTO]]-1,0)</f>
        <v>0.7999978971962618</v>
      </c>
      <c r="J2220" s="33" t="str">
        <f>IFERROR(VLOOKUP(LISTAS[[#This Row],[ID]],_01_CODIGOS_Y_COSTOS_xlsm[[Producto y N°]:[CODIGO]],2,0),"")</f>
        <v>1/4 X 90° SAE</v>
      </c>
      <c r="M2220" s="22">
        <v>0.16166242578456291</v>
      </c>
      <c r="N2220" s="23">
        <f>+LISTAS[[#This Row],[Precio]]+(LISTAS[[#This Row],[Precio]]*M2220)</f>
        <v>2209.7374995759114</v>
      </c>
      <c r="O2220" s="24">
        <f t="shared" si="50"/>
        <v>894.94368732824421</v>
      </c>
      <c r="Q2220" s="21">
        <f>IFERROR(O2220/LISTAS[[#This Row],[COSTO]]-1,"")</f>
        <v>1.0909899236641221</v>
      </c>
      <c r="R2220" t="str">
        <f>+LISTAS[[#This Row],[ID]]</f>
        <v>ALEMITES16 - 1/4 sae X 90° SAE</v>
      </c>
      <c r="T2220" s="29"/>
      <c r="U2220" s="25">
        <f>LISTAS[[#This Row],[COSTO]]+(LISTAS[[#This Row],[COSTO]]*T2220)</f>
        <v>428</v>
      </c>
      <c r="V2220" s="30">
        <f>IF(T2220="",0,U2220/LISTAS[[#This Row],[VENTA NETA]]-1)</f>
        <v>0</v>
      </c>
      <c r="X2220" s="25">
        <v>622.72</v>
      </c>
      <c r="Y2220" s="31">
        <f>IFERROR(LISTAS[[#This Row],[COSTO]]/X2220-1,"")</f>
        <v>-0.3126927029804728</v>
      </c>
    </row>
    <row r="2221" spans="1:25" x14ac:dyDescent="0.2">
      <c r="A2221" s="6" t="s">
        <v>3509</v>
      </c>
      <c r="B2221" t="s">
        <v>3475</v>
      </c>
      <c r="C2221" t="s">
        <v>3510</v>
      </c>
      <c r="D2221" t="s">
        <v>3510</v>
      </c>
      <c r="E2221" s="2">
        <v>1462.05</v>
      </c>
      <c r="F2221" s="6" t="str">
        <f>+_xlfn.XLOOKUP(LISTAS[[#This Row],[ID]],_01_CODIGOS_Y_COSTOS_xlsm[Producto y N°],_01_CODIGOS_Y_COSTOS_xlsm[FABRICA],"",0,1)</f>
        <v>MIGUEL.ALEMITES</v>
      </c>
      <c r="G2221" s="13">
        <f>LISTAS[[#This Row],[Precio]]*(1-0.46)*(1-IF($C$3520="",0,$C$3520))</f>
        <v>592.13025000000005</v>
      </c>
      <c r="H2221" s="1">
        <f>+_xlfn.XLOOKUP(LISTAS[[#This Row],[ID]],_01_CODIGOS_Y_COSTOS_xlsm[Producto y N°],_01_CODIGOS_Y_COSTOS_xlsm[COSTO],0,0,1)</f>
        <v>196</v>
      </c>
      <c r="I2221" s="115">
        <f>+IFERROR(LISTAS[[#This Row],[VENTA NETA]]/LISTAS[[#This Row],[COSTO]]-1,0)</f>
        <v>2.0210727040816328</v>
      </c>
      <c r="J2221" s="33" t="str">
        <f>IFERROR(VLOOKUP(LISTAS[[#This Row],[ID]],_01_CODIGOS_Y_COSTOS_xlsm[[Producto y N°]:[CODIGO]],2,0),"")</f>
        <v>1/4 SAE 19 mm</v>
      </c>
      <c r="M2221" s="22">
        <v>0</v>
      </c>
      <c r="N2221" s="23">
        <f>+LISTAS[[#This Row],[Precio]]+(LISTAS[[#This Row],[Precio]]*M2221)</f>
        <v>1462.05</v>
      </c>
      <c r="O2221" s="24">
        <f t="shared" si="50"/>
        <v>592.13025000000005</v>
      </c>
      <c r="Q2221" s="21">
        <f>IFERROR(O2221/LISTAS[[#This Row],[COSTO]]-1,"")</f>
        <v>2.0210727040816328</v>
      </c>
      <c r="R2221" t="str">
        <f>+LISTAS[[#This Row],[ID]]</f>
        <v>ALEMITES17 - 1/4 SAE 19 mm</v>
      </c>
      <c r="T2221" s="29"/>
      <c r="U2221" s="25">
        <f>LISTAS[[#This Row],[COSTO]]+(LISTAS[[#This Row],[COSTO]]*T2221)</f>
        <v>196</v>
      </c>
      <c r="V2221" s="30">
        <f>IF(T2221="",0,U2221/LISTAS[[#This Row],[VENTA NETA]]-1)</f>
        <v>0</v>
      </c>
      <c r="X2221" s="25">
        <v>288.512</v>
      </c>
      <c r="Y2221" s="31">
        <f>IFERROR(LISTAS[[#This Row],[COSTO]]/X2221-1,"")</f>
        <v>-0.32065217391304346</v>
      </c>
    </row>
    <row r="2222" spans="1:25" x14ac:dyDescent="0.2">
      <c r="A2222" s="6" t="s">
        <v>3511</v>
      </c>
      <c r="B2222" t="s">
        <v>3475</v>
      </c>
      <c r="C2222" t="s">
        <v>3512</v>
      </c>
      <c r="D2222" t="s">
        <v>3512</v>
      </c>
      <c r="E2222" s="2">
        <v>1675.56</v>
      </c>
      <c r="F2222" s="6" t="str">
        <f>+_xlfn.XLOOKUP(LISTAS[[#This Row],[ID]],_01_CODIGOS_Y_COSTOS_xlsm[Producto y N°],_01_CODIGOS_Y_COSTOS_xlsm[FABRICA],"",0,1)</f>
        <v>MIGUEL.ALEMITES</v>
      </c>
      <c r="G2222" s="13">
        <f>LISTAS[[#This Row],[Precio]]*(1-0.46)*(1-IF($C$3520="",0,$C$3520))</f>
        <v>678.60180000000003</v>
      </c>
      <c r="H2222" s="1">
        <f>+_xlfn.XLOOKUP(LISTAS[[#This Row],[ID]],_01_CODIGOS_Y_COSTOS_xlsm[Producto y N°],_01_CODIGOS_Y_COSTOS_xlsm[COSTO],0,0,1)</f>
        <v>377</v>
      </c>
      <c r="I2222" s="115">
        <f>+IFERROR(LISTAS[[#This Row],[VENTA NETA]]/LISTAS[[#This Row],[COSTO]]-1,0)</f>
        <v>0.80000477453580898</v>
      </c>
      <c r="J2222" s="33" t="str">
        <f>IFERROR(VLOOKUP(LISTAS[[#This Row],[ID]],_01_CODIGOS_Y_COSTOS_xlsm[[Producto y N°]:[CODIGO]],2,0),"")</f>
        <v>1/4 SAE 29 mm (crucetas)</v>
      </c>
      <c r="M2222" s="22">
        <v>0.14603163746489889</v>
      </c>
      <c r="N2222" s="23">
        <f>+LISTAS[[#This Row],[Precio]]+(LISTAS[[#This Row],[Precio]]*M2222)</f>
        <v>1920.244770470686</v>
      </c>
      <c r="O2222" s="24">
        <f t="shared" si="50"/>
        <v>777.69913204062777</v>
      </c>
      <c r="Q2222" s="21">
        <f>IFERROR(O2222/LISTAS[[#This Row],[COSTO]]-1,"")</f>
        <v>1.0628624192059091</v>
      </c>
      <c r="R2222" t="str">
        <f>+LISTAS[[#This Row],[ID]]</f>
        <v>ALEMITES18 - 1/4 SAE 29 mm (crucetas)</v>
      </c>
      <c r="T2222" s="29"/>
      <c r="U2222" s="25">
        <f>LISTAS[[#This Row],[COSTO]]+(LISTAS[[#This Row],[COSTO]]*T2222)</f>
        <v>377</v>
      </c>
      <c r="V2222" s="30">
        <f>IF(T2222="",0,U2222/LISTAS[[#This Row],[VENTA NETA]]-1)</f>
        <v>0</v>
      </c>
      <c r="X2222" s="25">
        <v>423.36</v>
      </c>
      <c r="Y2222" s="31">
        <f>IFERROR(LISTAS[[#This Row],[COSTO]]/X2222-1,"")</f>
        <v>-0.10950491307634169</v>
      </c>
    </row>
    <row r="2223" spans="1:25" x14ac:dyDescent="0.2">
      <c r="A2223" s="6" t="s">
        <v>3513</v>
      </c>
      <c r="B2223" t="s">
        <v>3475</v>
      </c>
      <c r="C2223" t="s">
        <v>3514</v>
      </c>
      <c r="D2223" t="s">
        <v>3514</v>
      </c>
      <c r="E2223" s="2">
        <v>3715.56</v>
      </c>
      <c r="F2223" s="6" t="str">
        <f>+_xlfn.XLOOKUP(LISTAS[[#This Row],[ID]],_01_CODIGOS_Y_COSTOS_xlsm[Producto y N°],_01_CODIGOS_Y_COSTOS_xlsm[FABRICA],"",0,1)</f>
        <v>MIGUEL.ALEMITES</v>
      </c>
      <c r="G2223" s="13">
        <f>LISTAS[[#This Row],[Precio]]*(1-0.46)*(1-IF($C$3520="",0,$C$3520))</f>
        <v>1504.8018000000002</v>
      </c>
      <c r="H2223" s="1">
        <f>+_xlfn.XLOOKUP(LISTAS[[#This Row],[ID]],_01_CODIGOS_Y_COSTOS_xlsm[Producto y N°],_01_CODIGOS_Y_COSTOS_xlsm[COSTO],0,0,1)</f>
        <v>836</v>
      </c>
      <c r="I2223" s="115">
        <f>+IFERROR(LISTAS[[#This Row],[VENTA NETA]]/LISTAS[[#This Row],[COSTO]]-1,0)</f>
        <v>0.80000215311004808</v>
      </c>
      <c r="J2223" s="33" t="str">
        <f>IFERROR(VLOOKUP(LISTAS[[#This Row],[ID]],_01_CODIGOS_Y_COSTOS_xlsm[[Producto y N°]:[CODIGO]],2,0),"")</f>
        <v>1/8 SAE 34 mm</v>
      </c>
      <c r="M2223" s="22">
        <v>6.2735055447184385E-2</v>
      </c>
      <c r="N2223" s="23">
        <f>+LISTAS[[#This Row],[Precio]]+(LISTAS[[#This Row],[Precio]]*M2223)</f>
        <v>3948.6558626173405</v>
      </c>
      <c r="O2223" s="24">
        <f t="shared" si="50"/>
        <v>1599.2056243600232</v>
      </c>
      <c r="Q2223" s="21">
        <f>IFERROR(O2223/LISTAS[[#This Row],[COSTO]]-1,"")</f>
        <v>0.91292538799045841</v>
      </c>
      <c r="R2223" t="str">
        <f>+LISTAS[[#This Row],[ID]]</f>
        <v>ALEMITES19 - 1/8 SAE 34 mm</v>
      </c>
      <c r="T2223" s="29"/>
      <c r="U2223" s="25">
        <f>LISTAS[[#This Row],[COSTO]]+(LISTAS[[#This Row],[COSTO]]*T2223)</f>
        <v>836</v>
      </c>
      <c r="V2223" s="30">
        <f>IF(T2223="",0,U2223/LISTAS[[#This Row],[VENTA NETA]]-1)</f>
        <v>0</v>
      </c>
      <c r="X2223" s="25">
        <v>423.36</v>
      </c>
      <c r="Y2223" s="31">
        <f>IFERROR(LISTAS[[#This Row],[COSTO]]/X2223-1,"")</f>
        <v>0.97467876039304602</v>
      </c>
    </row>
    <row r="2224" spans="1:25" x14ac:dyDescent="0.2">
      <c r="A2224" s="6" t="s">
        <v>3515</v>
      </c>
      <c r="B2224" t="s">
        <v>3475</v>
      </c>
      <c r="C2224" t="s">
        <v>3516</v>
      </c>
      <c r="D2224" t="s">
        <v>3516</v>
      </c>
      <c r="E2224" s="2">
        <v>3808.89</v>
      </c>
      <c r="F2224" s="6" t="str">
        <f>+_xlfn.XLOOKUP(LISTAS[[#This Row],[ID]],_01_CODIGOS_Y_COSTOS_xlsm[Producto y N°],_01_CODIGOS_Y_COSTOS_xlsm[FABRICA],"",0,1)</f>
        <v>MIGUEL.ALEMITES</v>
      </c>
      <c r="G2224" s="13">
        <f>LISTAS[[#This Row],[Precio]]*(1-0.46)*(1-IF($C$3520="",0,$C$3520))</f>
        <v>1542.6004499999999</v>
      </c>
      <c r="H2224" s="1">
        <f>+_xlfn.XLOOKUP(LISTAS[[#This Row],[ID]],_01_CODIGOS_Y_COSTOS_xlsm[Producto y N°],_01_CODIGOS_Y_COSTOS_xlsm[COSTO],0,0,1)</f>
        <v>857</v>
      </c>
      <c r="I2224" s="115">
        <f>+IFERROR(LISTAS[[#This Row],[VENTA NETA]]/LISTAS[[#This Row],[COSTO]]-1,0)</f>
        <v>0.8000005250875144</v>
      </c>
      <c r="J2224" s="33" t="str">
        <f>IFERROR(VLOOKUP(LISTAS[[#This Row],[ID]],_01_CODIGOS_Y_COSTOS_xlsm[[Producto y N°]:[CODIGO]],2,0),"")</f>
        <v>1/8 SAE 44 mm (internacional)</v>
      </c>
      <c r="M2224" s="22">
        <v>7.7674285836442314E-2</v>
      </c>
      <c r="N2224" s="23">
        <f>+LISTAS[[#This Row],[Precio]]+(LISTAS[[#This Row],[Precio]]*M2224)</f>
        <v>4104.742810579567</v>
      </c>
      <c r="O2224" s="24">
        <f t="shared" si="50"/>
        <v>1662.4208382847246</v>
      </c>
      <c r="Q2224" s="21">
        <f>IFERROR(O2224/LISTAS[[#This Row],[COSTO]]-1,"")</f>
        <v>0.93981428037890846</v>
      </c>
      <c r="R2224" t="str">
        <f>+LISTAS[[#This Row],[ID]]</f>
        <v>ALEMITES20 - 1/8 SAE 44 mm (internacional)</v>
      </c>
      <c r="T2224" s="29"/>
      <c r="U2224" s="25">
        <f>LISTAS[[#This Row],[COSTO]]+(LISTAS[[#This Row],[COSTO]]*T2224)</f>
        <v>857</v>
      </c>
      <c r="V2224" s="30">
        <f>IF(T2224="",0,U2224/LISTAS[[#This Row],[VENTA NETA]]-1)</f>
        <v>0</v>
      </c>
      <c r="X2224" s="25">
        <v>669.04100000000005</v>
      </c>
      <c r="Y2224" s="31">
        <f>IFERROR(LISTAS[[#This Row],[COSTO]]/X2224-1,"")</f>
        <v>0.28093793952836954</v>
      </c>
    </row>
    <row r="2225" spans="1:44" x14ac:dyDescent="0.2">
      <c r="A2225" s="6" t="s">
        <v>3517</v>
      </c>
      <c r="B2225" t="s">
        <v>3475</v>
      </c>
      <c r="C2225" t="s">
        <v>3518</v>
      </c>
      <c r="D2225" t="s">
        <v>3518</v>
      </c>
      <c r="E2225" s="2">
        <v>1804.44</v>
      </c>
      <c r="F2225" s="6" t="str">
        <f>+_xlfn.XLOOKUP(LISTAS[[#This Row],[ID]],_01_CODIGOS_Y_COSTOS_xlsm[Producto y N°],_01_CODIGOS_Y_COSTOS_xlsm[FABRICA],"",0,1)</f>
        <v>MIGUEL.ALEMITES</v>
      </c>
      <c r="G2225" s="13">
        <f>LISTAS[[#This Row],[Precio]]*(1-0.46)*(1-IF($C$3520="",0,$C$3520))</f>
        <v>730.79820000000007</v>
      </c>
      <c r="H2225" s="1">
        <f>+_xlfn.XLOOKUP(LISTAS[[#This Row],[ID]],_01_CODIGOS_Y_COSTOS_xlsm[Producto y N°],_01_CODIGOS_Y_COSTOS_xlsm[COSTO],0,0,1)</f>
        <v>406</v>
      </c>
      <c r="I2225" s="115">
        <f>+IFERROR(LISTAS[[#This Row],[VENTA NETA]]/LISTAS[[#This Row],[COSTO]]-1,0)</f>
        <v>0.79999556650246317</v>
      </c>
      <c r="J2225" s="33" t="str">
        <f>IFERROR(VLOOKUP(LISTAS[[#This Row],[ID]],_01_CODIGOS_Y_COSTOS_xlsm[[Producto y N°]:[CODIGO]],2,0),"")</f>
        <v>1/4 GAS recto</v>
      </c>
      <c r="M2225" s="22">
        <v>0.10195080576759952</v>
      </c>
      <c r="N2225" s="23">
        <f>+LISTAS[[#This Row],[Precio]]+(LISTAS[[#This Row],[Precio]]*M2225)</f>
        <v>1988.4041119592873</v>
      </c>
      <c r="O2225" s="24">
        <f t="shared" si="50"/>
        <v>805.30366534351128</v>
      </c>
      <c r="Q2225" s="21">
        <f>IFERROR(O2225/LISTAS[[#This Row],[COSTO]]-1,"")</f>
        <v>0.9835065648854957</v>
      </c>
      <c r="R2225" t="str">
        <f>+LISTAS[[#This Row],[ID]]</f>
        <v>ALEMITES21 - 1/4 GAS recto</v>
      </c>
      <c r="T2225" s="29"/>
      <c r="U2225" s="25">
        <f>LISTAS[[#This Row],[COSTO]]+(LISTAS[[#This Row],[COSTO]]*T2225)</f>
        <v>406</v>
      </c>
      <c r="V2225" s="30">
        <f>IF(T2225="",0,U2225/LISTAS[[#This Row],[VENTA NETA]]-1)</f>
        <v>0</v>
      </c>
      <c r="X2225" s="25">
        <v>710.29610000000002</v>
      </c>
      <c r="Y2225" s="31">
        <f>IFERROR(LISTAS[[#This Row],[COSTO]]/X2225-1,"")</f>
        <v>-0.42840739235369585</v>
      </c>
    </row>
    <row r="2226" spans="1:44" x14ac:dyDescent="0.2">
      <c r="A2226" s="6" t="s">
        <v>3519</v>
      </c>
      <c r="B2226" t="s">
        <v>3475</v>
      </c>
      <c r="C2226" t="s">
        <v>3520</v>
      </c>
      <c r="D2226" t="s">
        <v>3520</v>
      </c>
      <c r="E2226" s="2">
        <v>2402.85</v>
      </c>
      <c r="F2226" s="6" t="str">
        <f>+_xlfn.XLOOKUP(LISTAS[[#This Row],[ID]],_01_CODIGOS_Y_COSTOS_xlsm[Producto y N°],_01_CODIGOS_Y_COSTOS_xlsm[FABRICA],"",0,1)</f>
        <v>MIGUEL.ALEMITES</v>
      </c>
      <c r="G2226" s="13">
        <f>LISTAS[[#This Row],[Precio]]*(1-0.46)*(1-IF($C$3520="",0,$C$3520))</f>
        <v>973.15425000000005</v>
      </c>
      <c r="H2226" s="1">
        <f>+_xlfn.XLOOKUP(LISTAS[[#This Row],[ID]],_01_CODIGOS_Y_COSTOS_xlsm[Producto y N°],_01_CODIGOS_Y_COSTOS_xlsm[COSTO],0,0,1)</f>
        <v>361</v>
      </c>
      <c r="I2226" s="115">
        <f>+IFERROR(LISTAS[[#This Row],[VENTA NETA]]/LISTAS[[#This Row],[COSTO]]-1,0)</f>
        <v>1.6957181440443216</v>
      </c>
      <c r="J2226" s="33" t="str">
        <f>IFERROR(VLOOKUP(LISTAS[[#This Row],[ID]],_01_CODIGOS_Y_COSTOS_xlsm[[Producto y N°]:[CODIGO]],2,0),"")</f>
        <v>1/4 GAS 45°</v>
      </c>
      <c r="M2226" s="22">
        <v>0</v>
      </c>
      <c r="N2226" s="23">
        <f>+LISTAS[[#This Row],[Precio]]+(LISTAS[[#This Row],[Precio]]*M2226)</f>
        <v>2402.85</v>
      </c>
      <c r="O2226" s="24">
        <f t="shared" si="50"/>
        <v>973.15425000000005</v>
      </c>
      <c r="Q2226" s="21">
        <f>IFERROR(O2226/LISTAS[[#This Row],[COSTO]]-1,"")</f>
        <v>1.6957181440443216</v>
      </c>
      <c r="R2226" t="str">
        <f>+LISTAS[[#This Row],[ID]]</f>
        <v>ALEMITES22 - 1/4 GAS 45°</v>
      </c>
      <c r="T2226" s="29"/>
      <c r="U2226" s="25">
        <f>LISTAS[[#This Row],[COSTO]]+(LISTAS[[#This Row],[COSTO]]*T2226)</f>
        <v>361</v>
      </c>
      <c r="V2226" s="30">
        <f>IF(T2226="",0,U2226/LISTAS[[#This Row],[VENTA NETA]]-1)</f>
        <v>0</v>
      </c>
      <c r="X2226" s="25">
        <v>686.83600000000001</v>
      </c>
      <c r="Y2226" s="31">
        <f>IFERROR(LISTAS[[#This Row],[COSTO]]/X2226-1,"")</f>
        <v>-0.47440145828116176</v>
      </c>
    </row>
    <row r="2227" spans="1:44" x14ac:dyDescent="0.2">
      <c r="A2227" s="6" t="s">
        <v>3521</v>
      </c>
      <c r="B2227" t="s">
        <v>3475</v>
      </c>
      <c r="C2227" t="s">
        <v>3522</v>
      </c>
      <c r="D2227" t="s">
        <v>3522</v>
      </c>
      <c r="E2227" s="2">
        <v>2402.85</v>
      </c>
      <c r="F2227" s="6" t="str">
        <f>+_xlfn.XLOOKUP(LISTAS[[#This Row],[ID]],_01_CODIGOS_Y_COSTOS_xlsm[Producto y N°],_01_CODIGOS_Y_COSTOS_xlsm[FABRICA],"",0,1)</f>
        <v>MIGUEL.ALEMITES</v>
      </c>
      <c r="G2227" s="13">
        <f>LISTAS[[#This Row],[Precio]]*(1-0.46)*(1-IF($C$3520="",0,$C$3520))</f>
        <v>973.15425000000005</v>
      </c>
      <c r="H2227" s="1">
        <f>+_xlfn.XLOOKUP(LISTAS[[#This Row],[ID]],_01_CODIGOS_Y_COSTOS_xlsm[Producto y N°],_01_CODIGOS_Y_COSTOS_xlsm[COSTO],0,0,1)</f>
        <v>361</v>
      </c>
      <c r="I2227" s="115">
        <f>+IFERROR(LISTAS[[#This Row],[VENTA NETA]]/LISTAS[[#This Row],[COSTO]]-1,0)</f>
        <v>1.6957181440443216</v>
      </c>
      <c r="J2227" s="33" t="str">
        <f>IFERROR(VLOOKUP(LISTAS[[#This Row],[ID]],_01_CODIGOS_Y_COSTOS_xlsm[[Producto y N°]:[CODIGO]],2,0),"")</f>
        <v>1/4 GAS 90°</v>
      </c>
      <c r="M2227" s="22">
        <v>0</v>
      </c>
      <c r="N2227" s="23">
        <f>+LISTAS[[#This Row],[Precio]]+(LISTAS[[#This Row],[Precio]]*M2227)</f>
        <v>2402.85</v>
      </c>
      <c r="O2227" s="24">
        <f t="shared" si="50"/>
        <v>973.15425000000005</v>
      </c>
      <c r="Q2227" s="21">
        <f>IFERROR(O2227/LISTAS[[#This Row],[COSTO]]-1,"")</f>
        <v>1.6957181440443216</v>
      </c>
      <c r="R2227" t="str">
        <f>+LISTAS[[#This Row],[ID]]</f>
        <v>ALEMITES23 - 1/4 GAS 90°</v>
      </c>
      <c r="T2227" s="29"/>
      <c r="U2227" s="25">
        <f>LISTAS[[#This Row],[COSTO]]+(LISTAS[[#This Row],[COSTO]]*T2227)</f>
        <v>361</v>
      </c>
      <c r="V2227" s="30">
        <f>IF(T2227="",0,U2227/LISTAS[[#This Row],[VENTA NETA]]-1)</f>
        <v>0</v>
      </c>
      <c r="X2227" s="25">
        <v>643.90880000000004</v>
      </c>
      <c r="Y2227" s="31">
        <f>IFERROR(LISTAS[[#This Row],[COSTO]]/X2227-1,"")</f>
        <v>-0.43936159903390049</v>
      </c>
    </row>
    <row r="2228" spans="1:44" x14ac:dyDescent="0.2">
      <c r="A2228" s="6" t="s">
        <v>3523</v>
      </c>
      <c r="B2228" t="s">
        <v>3524</v>
      </c>
      <c r="C2228">
        <v>4</v>
      </c>
      <c r="D2228" s="69" t="s">
        <v>3525</v>
      </c>
      <c r="E2228" s="2">
        <v>1981.61</v>
      </c>
      <c r="F2228" s="6" t="str">
        <f>+_xlfn.XLOOKUP(LISTAS[[#This Row],[ID]],_01_CODIGOS_Y_COSTOS_xlsm[Producto y N°],_01_CODIGOS_Y_COSTOS_xlsm[FABRICA],"",0,1)</f>
        <v>ALNAT</v>
      </c>
      <c r="G2228" s="13">
        <f>LISTAS[[#This Row],[Precio]]*(1-0.46)*(1-IF($C$3520="",0,$C$3520))</f>
        <v>802.55205000000001</v>
      </c>
      <c r="H2228" s="1">
        <f>+_xlfn.XLOOKUP(LISTAS[[#This Row],[ID]],_01_CODIGOS_Y_COSTOS_xlsm[Producto y N°],_01_CODIGOS_Y_COSTOS_xlsm[COSTO],0,0,1)</f>
        <v>471.74400000000003</v>
      </c>
      <c r="I2228" s="115">
        <f>+IFERROR(LISTAS[[#This Row],[VENTA NETA]]/LISTAS[[#This Row],[COSTO]]-1,0)</f>
        <v>0.70124484890109873</v>
      </c>
      <c r="J2228" s="33" t="str">
        <f>IFERROR(VLOOKUP(LISTAS[[#This Row],[ID]],_01_CODIGOS_Y_COSTOS_xlsm[[Producto y N°]:[CODIGO]],2,0),"")</f>
        <v>060-01</v>
      </c>
      <c r="M2228" s="22">
        <v>0.13134679501474519</v>
      </c>
      <c r="N2228" s="23">
        <f>+LISTAS[[#This Row],[Precio]]+(LISTAS[[#This Row],[Precio]]*M2228)</f>
        <v>2241.888122469169</v>
      </c>
      <c r="O2228" s="24">
        <f t="shared" si="50"/>
        <v>907.96468960001346</v>
      </c>
      <c r="Q2228" s="21">
        <f>IFERROR(O2228/LISTAS[[#This Row],[COSTO]]-1,"")</f>
        <v>0.92469790733960244</v>
      </c>
      <c r="R2228" t="str">
        <f>+LISTAS[[#This Row],[ID]]</f>
        <v>CONECTORES NEUMÁTICOS4</v>
      </c>
      <c r="T2228" s="29"/>
      <c r="U2228" s="25">
        <f>LISTAS[[#This Row],[COSTO]]+(LISTAS[[#This Row],[COSTO]]*T2228)</f>
        <v>471.74400000000003</v>
      </c>
      <c r="V2228" s="30">
        <f>IF(T2228="",0,U2228/LISTAS[[#This Row],[VENTA NETA]]-1)</f>
        <v>0</v>
      </c>
      <c r="X2228" s="25">
        <v>686.83600000000001</v>
      </c>
      <c r="Y2228" s="31">
        <f>IFERROR(LISTAS[[#This Row],[COSTO]]/X2228-1,"")</f>
        <v>-0.31316354995952456</v>
      </c>
      <c r="AR2228" s="59"/>
    </row>
    <row r="2229" spans="1:44" x14ac:dyDescent="0.2">
      <c r="A2229" s="6" t="s">
        <v>3526</v>
      </c>
      <c r="B2229" t="s">
        <v>3524</v>
      </c>
      <c r="C2229">
        <v>5</v>
      </c>
      <c r="D2229" s="69" t="s">
        <v>3527</v>
      </c>
      <c r="E2229" s="2">
        <v>2017.61</v>
      </c>
      <c r="F2229" s="6" t="str">
        <f>+_xlfn.XLOOKUP(LISTAS[[#This Row],[ID]],_01_CODIGOS_Y_COSTOS_xlsm[Producto y N°],_01_CODIGOS_Y_COSTOS_xlsm[FABRICA],"",0,1)</f>
        <v>ALNAT</v>
      </c>
      <c r="G2229" s="13">
        <f>LISTAS[[#This Row],[Precio]]*(1-0.46)*(1-IF($C$3520="",0,$C$3520))</f>
        <v>817.13204999999994</v>
      </c>
      <c r="H2229" s="1">
        <f>+_xlfn.XLOOKUP(LISTAS[[#This Row],[ID]],_01_CODIGOS_Y_COSTOS_xlsm[Producto y N°],_01_CODIGOS_Y_COSTOS_xlsm[COSTO],0,0,1)</f>
        <v>471.74400000000003</v>
      </c>
      <c r="I2229" s="115">
        <f>+IFERROR(LISTAS[[#This Row],[VENTA NETA]]/LISTAS[[#This Row],[COSTO]]-1,0)</f>
        <v>0.73215144230769202</v>
      </c>
      <c r="J2229" s="33" t="str">
        <f>IFERROR(VLOOKUP(LISTAS[[#This Row],[ID]],_01_CODIGOS_Y_COSTOS_xlsm[[Producto y N°]:[CODIGO]],2,0),"")</f>
        <v>060-02</v>
      </c>
      <c r="M2229" s="22">
        <v>8.4996997400077046E-2</v>
      </c>
      <c r="N2229" s="23">
        <f>+LISTAS[[#This Row],[Precio]]+(LISTAS[[#This Row],[Precio]]*M2229)</f>
        <v>2189.1007919243693</v>
      </c>
      <c r="O2229" s="24">
        <f t="shared" si="50"/>
        <v>886.58582072936952</v>
      </c>
      <c r="Q2229" s="21">
        <f>IFERROR(O2229/LISTAS[[#This Row],[COSTO]]-1,"")</f>
        <v>0.8793791139460585</v>
      </c>
      <c r="R2229" t="str">
        <f>+LISTAS[[#This Row],[ID]]</f>
        <v>CONECTORES NEUMÁTICOS5</v>
      </c>
      <c r="T2229" s="29"/>
      <c r="U2229" s="25">
        <f>LISTAS[[#This Row],[COSTO]]+(LISTAS[[#This Row],[COSTO]]*T2229)</f>
        <v>471.74400000000003</v>
      </c>
      <c r="V2229" s="30">
        <f>IF(T2229="",0,U2229/LISTAS[[#This Row],[VENTA NETA]]-1)</f>
        <v>0</v>
      </c>
      <c r="X2229" s="25">
        <v>815.61779999999999</v>
      </c>
      <c r="Y2229" s="31">
        <f>IFERROR(LISTAS[[#This Row],[COSTO]]/X2229-1,"")</f>
        <v>-0.42161144594931588</v>
      </c>
      <c r="AR2229" s="60"/>
    </row>
    <row r="2230" spans="1:44" x14ac:dyDescent="0.2">
      <c r="A2230" s="6" t="s">
        <v>3528</v>
      </c>
      <c r="B2230" t="s">
        <v>3524</v>
      </c>
      <c r="C2230">
        <v>6</v>
      </c>
      <c r="D2230" t="s">
        <v>3529</v>
      </c>
      <c r="E2230" s="2">
        <v>2975.2</v>
      </c>
      <c r="F2230" s="6" t="str">
        <f>+_xlfn.XLOOKUP(LISTAS[[#This Row],[ID]],_01_CODIGOS_Y_COSTOS_xlsm[Producto y N°],_01_CODIGOS_Y_COSTOS_xlsm[FABRICA],"",0,1)</f>
        <v>ALNAT</v>
      </c>
      <c r="G2230" s="13">
        <f>LISTAS[[#This Row],[Precio]]*(1-0.46)*(1-IF($C$3520="",0,$C$3520))</f>
        <v>1204.9559999999999</v>
      </c>
      <c r="H2230" s="1">
        <f>+_xlfn.XLOOKUP(LISTAS[[#This Row],[ID]],_01_CODIGOS_Y_COSTOS_xlsm[Producto y N°],_01_CODIGOS_Y_COSTOS_xlsm[COSTO],0,0,1)</f>
        <v>771.12</v>
      </c>
      <c r="I2230" s="115">
        <f>+IFERROR(LISTAS[[#This Row],[VENTA NETA]]/LISTAS[[#This Row],[COSTO]]-1,0)</f>
        <v>0.5626050420168065</v>
      </c>
      <c r="J2230" s="33" t="str">
        <f>IFERROR(VLOOKUP(LISTAS[[#This Row],[ID]],_01_CODIGOS_Y_COSTOS_xlsm[[Producto y N°]:[CODIGO]],2,0),"")</f>
        <v>060-10</v>
      </c>
      <c r="M2230" s="22">
        <v>0.2133751483700935</v>
      </c>
      <c r="N2230" s="23">
        <f>+LISTAS[[#This Row],[Precio]]+(LISTAS[[#This Row],[Precio]]*M2230)</f>
        <v>3610.0337414307019</v>
      </c>
      <c r="O2230" s="24">
        <f t="shared" si="50"/>
        <v>1462.0636652794342</v>
      </c>
      <c r="Q2230" s="21">
        <f>IFERROR(O2230/LISTAS[[#This Row],[COSTO]]-1,"")</f>
        <v>0.89602612470099885</v>
      </c>
      <c r="R2230" t="str">
        <f>+LISTAS[[#This Row],[ID]]</f>
        <v>CONECTORES NEUMÁTICOS6</v>
      </c>
      <c r="T2230" s="29"/>
      <c r="U2230" s="25">
        <f>LISTAS[[#This Row],[COSTO]]+(LISTAS[[#This Row],[COSTO]]*T2230)</f>
        <v>771.12</v>
      </c>
      <c r="V2230" s="30">
        <f>IF(T2230="",0,U2230/LISTAS[[#This Row],[VENTA NETA]]-1)</f>
        <v>0</v>
      </c>
      <c r="X2230" s="25">
        <v>1137.5722000000001</v>
      </c>
      <c r="Y2230" s="31">
        <f>IFERROR(LISTAS[[#This Row],[COSTO]]/X2230-1,"")</f>
        <v>-0.32213533347597634</v>
      </c>
      <c r="AR2230" s="60"/>
    </row>
    <row r="2231" spans="1:44" x14ac:dyDescent="0.2">
      <c r="A2231" s="6" t="s">
        <v>3530</v>
      </c>
      <c r="B2231" t="s">
        <v>3524</v>
      </c>
      <c r="C2231">
        <v>8</v>
      </c>
      <c r="D2231" s="69" t="s">
        <v>3531</v>
      </c>
      <c r="E2231" s="2">
        <v>2102.04</v>
      </c>
      <c r="F2231" s="6" t="str">
        <f>+_xlfn.XLOOKUP(LISTAS[[#This Row],[ID]],_01_CODIGOS_Y_COSTOS_xlsm[Producto y N°],_01_CODIGOS_Y_COSTOS_xlsm[FABRICA],"",0,1)</f>
        <v>ALNAT</v>
      </c>
      <c r="G2231" s="13">
        <f>LISTAS[[#This Row],[Precio]]*(1-0.46)*(1-IF($C$3520="",0,$C$3520))</f>
        <v>851.32619999999997</v>
      </c>
      <c r="H2231" s="1">
        <f>+_xlfn.XLOOKUP(LISTAS[[#This Row],[ID]],_01_CODIGOS_Y_COSTOS_xlsm[Producto y N°],_01_CODIGOS_Y_COSTOS_xlsm[COSTO],0,0,1)</f>
        <v>550.36800000000005</v>
      </c>
      <c r="I2231" s="115">
        <f>+IFERROR(LISTAS[[#This Row],[VENTA NETA]]/LISTAS[[#This Row],[COSTO]]-1,0)</f>
        <v>0.54683084772370472</v>
      </c>
      <c r="J2231" s="33" t="str">
        <f>IFERROR(VLOOKUP(LISTAS[[#This Row],[ID]],_01_CODIGOS_Y_COSTOS_xlsm[[Producto y N°]:[CODIGO]],2,0),"")</f>
        <v>060-03</v>
      </c>
      <c r="M2231" s="22">
        <v>0.24694538784074535</v>
      </c>
      <c r="N2231" s="23">
        <f>+LISTAS[[#This Row],[Precio]]+(LISTAS[[#This Row],[Precio]]*M2231)</f>
        <v>2621.1290830567605</v>
      </c>
      <c r="O2231" s="24">
        <f t="shared" si="50"/>
        <v>1061.557278637988</v>
      </c>
      <c r="Q2231" s="21">
        <f>IFERROR(O2231/LISTAS[[#This Row],[COSTO]]-1,"")</f>
        <v>0.92881359133886399</v>
      </c>
      <c r="R2231" t="str">
        <f>+LISTAS[[#This Row],[ID]]</f>
        <v>CONECTORES NEUMÁTICOS8</v>
      </c>
      <c r="T2231" s="29"/>
      <c r="U2231" s="25">
        <f>LISTAS[[#This Row],[COSTO]]+(LISTAS[[#This Row],[COSTO]]*T2231)</f>
        <v>550.36800000000005</v>
      </c>
      <c r="V2231" s="30">
        <f>IF(T2231="",0,U2231/LISTAS[[#This Row],[VENTA NETA]]-1)</f>
        <v>0</v>
      </c>
      <c r="X2231" s="25">
        <v>822.09140000000002</v>
      </c>
      <c r="Y2231" s="31">
        <f>IFERROR(LISTAS[[#This Row],[COSTO]]/X2231-1,"")</f>
        <v>-0.3305269949302474</v>
      </c>
      <c r="AR2231" s="60"/>
    </row>
    <row r="2232" spans="1:44" x14ac:dyDescent="0.2">
      <c r="A2232" s="6" t="s">
        <v>3532</v>
      </c>
      <c r="B2232" t="s">
        <v>3524</v>
      </c>
      <c r="C2232">
        <v>9</v>
      </c>
      <c r="D2232" s="69" t="s">
        <v>3533</v>
      </c>
      <c r="E2232" s="2">
        <v>1997.14</v>
      </c>
      <c r="F2232" s="6" t="str">
        <f>+_xlfn.XLOOKUP(LISTAS[[#This Row],[ID]],_01_CODIGOS_Y_COSTOS_xlsm[Producto y N°],_01_CODIGOS_Y_COSTOS_xlsm[FABRICA],"",0,1)</f>
        <v>ALNAT</v>
      </c>
      <c r="G2232" s="13">
        <f>LISTAS[[#This Row],[Precio]]*(1-0.46)*(1-IF($C$3520="",0,$C$3520))</f>
        <v>808.84170000000017</v>
      </c>
      <c r="H2232" s="1">
        <f>+_xlfn.XLOOKUP(LISTAS[[#This Row],[ID]],_01_CODIGOS_Y_COSTOS_xlsm[Producto y N°],_01_CODIGOS_Y_COSTOS_xlsm[COSTO],0,0,1)</f>
        <v>471.74400000000003</v>
      </c>
      <c r="I2232" s="115">
        <f>+IFERROR(LISTAS[[#This Row],[VENTA NETA]]/LISTAS[[#This Row],[COSTO]]-1,0)</f>
        <v>0.71457760989011021</v>
      </c>
      <c r="J2232" s="33" t="str">
        <f>IFERROR(VLOOKUP(LISTAS[[#This Row],[ID]],_01_CODIGOS_Y_COSTOS_xlsm[[Producto y N°]:[CODIGO]],2,0),"")</f>
        <v>060-04</v>
      </c>
      <c r="M2232" s="22">
        <v>0.11067129783080649</v>
      </c>
      <c r="N2232" s="23">
        <f>+LISTAS[[#This Row],[Precio]]+(LISTAS[[#This Row],[Precio]]*M2232)</f>
        <v>2218.1660757498171</v>
      </c>
      <c r="O2232" s="24">
        <f t="shared" si="50"/>
        <v>898.35726067867608</v>
      </c>
      <c r="Q2232" s="21">
        <f>IFERROR(O2232/LISTAS[[#This Row],[COSTO]]-1,"")</f>
        <v>0.90433213920829103</v>
      </c>
      <c r="R2232" t="str">
        <f>+LISTAS[[#This Row],[ID]]</f>
        <v>CONECTORES NEUMÁTICOS9</v>
      </c>
      <c r="T2232" s="29"/>
      <c r="U2232" s="25">
        <f>LISTAS[[#This Row],[COSTO]]+(LISTAS[[#This Row],[COSTO]]*T2232)</f>
        <v>471.74400000000003</v>
      </c>
      <c r="V2232" s="30">
        <f>IF(T2232="",0,U2232/LISTAS[[#This Row],[VENTA NETA]]-1)</f>
        <v>0</v>
      </c>
      <c r="X2232" s="25">
        <v>848.6105</v>
      </c>
      <c r="Y2232" s="31">
        <f>IFERROR(LISTAS[[#This Row],[COSTO]]/X2232-1,"")</f>
        <v>-0.44409832308226205</v>
      </c>
      <c r="AR2232" s="60"/>
    </row>
    <row r="2233" spans="1:44" x14ac:dyDescent="0.2">
      <c r="A2233" s="6" t="s">
        <v>3534</v>
      </c>
      <c r="B2233" t="s">
        <v>3524</v>
      </c>
      <c r="C2233">
        <v>10</v>
      </c>
      <c r="D2233" s="69" t="s">
        <v>3535</v>
      </c>
      <c r="E2233" s="2">
        <v>2691.92</v>
      </c>
      <c r="F2233" s="6" t="str">
        <f>+_xlfn.XLOOKUP(LISTAS[[#This Row],[ID]],_01_CODIGOS_Y_COSTOS_xlsm[Producto y N°],_01_CODIGOS_Y_COSTOS_xlsm[FABRICA],"",0,1)</f>
        <v>ALNAT</v>
      </c>
      <c r="G2233" s="13">
        <f>LISTAS[[#This Row],[Precio]]*(1-0.46)*(1-IF($C$3520="",0,$C$3520))</f>
        <v>1090.2276000000002</v>
      </c>
      <c r="H2233" s="1">
        <f>+_xlfn.XLOOKUP(LISTAS[[#This Row],[ID]],_01_CODIGOS_Y_COSTOS_xlsm[Producto y N°],_01_CODIGOS_Y_COSTOS_xlsm[COSTO],0,0,1)</f>
        <v>707.61599999999999</v>
      </c>
      <c r="I2233" s="115">
        <f>+IFERROR(LISTAS[[#This Row],[VENTA NETA]]/LISTAS[[#This Row],[COSTO]]-1,0)</f>
        <v>0.5407051282051285</v>
      </c>
      <c r="J2233" s="33" t="str">
        <f>IFERROR(VLOOKUP(LISTAS[[#This Row],[ID]],_01_CODIGOS_Y_COSTOS_xlsm[[Producto y N°]:[CODIGO]],2,0),"")</f>
        <v>060-05</v>
      </c>
      <c r="M2233" s="22">
        <v>0.26068390918555789</v>
      </c>
      <c r="N2233" s="23">
        <f>+LISTAS[[#This Row],[Precio]]+(LISTAS[[#This Row],[Precio]]*M2233)</f>
        <v>3393.6602288147869</v>
      </c>
      <c r="O2233" s="24">
        <f t="shared" si="50"/>
        <v>1374.432392669989</v>
      </c>
      <c r="Q2233" s="21">
        <f>IFERROR(O2233/LISTAS[[#This Row],[COSTO]]-1,"")</f>
        <v>0.94234216392787751</v>
      </c>
      <c r="R2233" t="str">
        <f>+LISTAS[[#This Row],[ID]]</f>
        <v>CONECTORES NEUMÁTICOS10</v>
      </c>
      <c r="T2233" s="29"/>
      <c r="U2233" s="25">
        <f>LISTAS[[#This Row],[COSTO]]+(LISTAS[[#This Row],[COSTO]]*T2233)</f>
        <v>707.61599999999999</v>
      </c>
      <c r="V2233" s="30">
        <f>IF(T2233="",0,U2233/LISTAS[[#This Row],[VENTA NETA]]-1)</f>
        <v>0</v>
      </c>
      <c r="X2233" s="25">
        <v>1034.2439999999999</v>
      </c>
      <c r="Y2233" s="31">
        <f>IFERROR(LISTAS[[#This Row],[COSTO]]/X2233-1,"")</f>
        <v>-0.31581328970726441</v>
      </c>
      <c r="AR2233" s="60"/>
    </row>
    <row r="2234" spans="1:44" x14ac:dyDescent="0.2">
      <c r="A2234" s="6" t="s">
        <v>3536</v>
      </c>
      <c r="B2234" t="s">
        <v>3524</v>
      </c>
      <c r="C2234">
        <v>11</v>
      </c>
      <c r="D2234" t="s">
        <v>3537</v>
      </c>
      <c r="E2234" s="2">
        <v>4927.68</v>
      </c>
      <c r="F2234" s="6" t="str">
        <f>+_xlfn.XLOOKUP(LISTAS[[#This Row],[ID]],_01_CODIGOS_Y_COSTOS_xlsm[Producto y N°],_01_CODIGOS_Y_COSTOS_xlsm[FABRICA],"",0,1)</f>
        <v>ALNAT</v>
      </c>
      <c r="G2234" s="13">
        <f>LISTAS[[#This Row],[Precio]]*(1-0.46)*(1-IF($C$3520="",0,$C$3520))</f>
        <v>1995.7104000000004</v>
      </c>
      <c r="H2234" s="1">
        <f>+_xlfn.XLOOKUP(LISTAS[[#This Row],[ID]],_01_CODIGOS_Y_COSTOS_xlsm[Producto y N°],_01_CODIGOS_Y_COSTOS_xlsm[COSTO],0,0,1)</f>
        <v>1277.1675</v>
      </c>
      <c r="I2234" s="115">
        <f>+IFERROR(LISTAS[[#This Row],[VENTA NETA]]/LISTAS[[#This Row],[COSTO]]-1,0)</f>
        <v>0.56260662755668323</v>
      </c>
      <c r="J2234" s="33" t="str">
        <f>IFERROR(VLOOKUP(LISTAS[[#This Row],[ID]],_01_CODIGOS_Y_COSTOS_xlsm[[Producto y N°]:[CODIGO]],2,0),"")</f>
        <v>060-06</v>
      </c>
      <c r="M2234" s="22">
        <v>0.21337516665403866</v>
      </c>
      <c r="N2234" s="23">
        <f>+LISTAS[[#This Row],[Precio]]+(LISTAS[[#This Row],[Precio]]*M2234)</f>
        <v>5979.1245412177741</v>
      </c>
      <c r="O2234" s="24">
        <f t="shared" si="50"/>
        <v>2421.5454391931985</v>
      </c>
      <c r="Q2234" s="21">
        <f>IFERROR(O2234/LISTAS[[#This Row],[COSTO]]-1,"")</f>
        <v>0.89602807712629584</v>
      </c>
      <c r="R2234" t="str">
        <f>+LISTAS[[#This Row],[ID]]</f>
        <v>CONECTORES NEUMÁTICOS11</v>
      </c>
      <c r="T2234" s="29"/>
      <c r="U2234" s="25">
        <f>LISTAS[[#This Row],[COSTO]]+(LISTAS[[#This Row],[COSTO]]*T2234)</f>
        <v>1277.1675</v>
      </c>
      <c r="V2234" s="30">
        <f>IF(T2234="",0,U2234/LISTAS[[#This Row],[VENTA NETA]]-1)</f>
        <v>0</v>
      </c>
      <c r="X2234" s="25">
        <v>1034.2439999999999</v>
      </c>
      <c r="Y2234" s="31">
        <f>IFERROR(LISTAS[[#This Row],[COSTO]]/X2234-1,"")</f>
        <v>0.23488026036409204</v>
      </c>
      <c r="AR2234" s="60"/>
    </row>
    <row r="2235" spans="1:44" x14ac:dyDescent="0.2">
      <c r="A2235" s="6" t="s">
        <v>3538</v>
      </c>
      <c r="B2235" t="s">
        <v>3524</v>
      </c>
      <c r="C2235">
        <v>44</v>
      </c>
      <c r="D2235" t="s">
        <v>3539</v>
      </c>
      <c r="E2235" s="2">
        <v>3414.79</v>
      </c>
      <c r="F2235" s="6" t="str">
        <f>+_xlfn.XLOOKUP(LISTAS[[#This Row],[ID]],_01_CODIGOS_Y_COSTOS_xlsm[Producto y N°],_01_CODIGOS_Y_COSTOS_xlsm[FABRICA],"",0,1)</f>
        <v>ALNAT</v>
      </c>
      <c r="G2235" s="13">
        <f>LISTAS[[#This Row],[Precio]]*(1-0.46)*(1-IF($C$3520="",0,$C$3520))</f>
        <v>1382.9899500000001</v>
      </c>
      <c r="H2235" s="1">
        <f>+_xlfn.XLOOKUP(LISTAS[[#This Row],[ID]],_01_CODIGOS_Y_COSTOS_xlsm[Producto y N°],_01_CODIGOS_Y_COSTOS_xlsm[COSTO],0,0,1)</f>
        <v>822.32</v>
      </c>
      <c r="I2235" s="115">
        <f>+IFERROR(LISTAS[[#This Row],[VENTA NETA]]/LISTAS[[#This Row],[COSTO]]-1,0)</f>
        <v>0.68181480445568643</v>
      </c>
      <c r="J2235" s="33" t="str">
        <f>IFERROR(VLOOKUP(LISTAS[[#This Row],[ID]],_01_CODIGOS_Y_COSTOS_xlsm[[Producto y N°]:[CODIGO]],2,0),"")</f>
        <v>091-01</v>
      </c>
      <c r="M2235" s="22">
        <v>0.16352576381064221</v>
      </c>
      <c r="N2235" s="23">
        <f>+LISTAS[[#This Row],[Precio]]+(LISTAS[[#This Row],[Precio]]*M2235)</f>
        <v>3973.1961430029428</v>
      </c>
      <c r="O2235" s="24">
        <f t="shared" si="50"/>
        <v>1609.1444379161919</v>
      </c>
      <c r="Q2235" s="21">
        <f>IFERROR(O2235/LISTAS[[#This Row],[COSTO]]-1,"")</f>
        <v>0.95683485494234821</v>
      </c>
      <c r="R2235" t="str">
        <f>+LISTAS[[#This Row],[ID]]</f>
        <v>CONECTORES NEUMÁTICOS44</v>
      </c>
      <c r="T2235" s="29"/>
      <c r="U2235" s="25">
        <f>LISTAS[[#This Row],[COSTO]]+(LISTAS[[#This Row],[COSTO]]*T2235)</f>
        <v>822.32</v>
      </c>
      <c r="V2235" s="30">
        <f>IF(T2235="",0,U2235/LISTAS[[#This Row],[VENTA NETA]]-1)</f>
        <v>0</v>
      </c>
      <c r="X2235" s="25">
        <v>809.48530000000005</v>
      </c>
      <c r="Y2235" s="31">
        <f>IFERROR(LISTAS[[#This Row],[COSTO]]/X2235-1,"")</f>
        <v>1.5855383661692146E-2</v>
      </c>
      <c r="AR2235" s="60"/>
    </row>
    <row r="2236" spans="1:44" x14ac:dyDescent="0.2">
      <c r="A2236" s="6" t="s">
        <v>3540</v>
      </c>
      <c r="B2236" t="s">
        <v>3524</v>
      </c>
      <c r="C2236">
        <v>45</v>
      </c>
      <c r="D2236" t="s">
        <v>3541</v>
      </c>
      <c r="E2236" s="2">
        <v>3524.95</v>
      </c>
      <c r="F2236" s="6" t="str">
        <f>+_xlfn.XLOOKUP(LISTAS[[#This Row],[ID]],_01_CODIGOS_Y_COSTOS_xlsm[Producto y N°],_01_CODIGOS_Y_COSTOS_xlsm[FABRICA],"",0,1)</f>
        <v>ALNAT</v>
      </c>
      <c r="G2236" s="13">
        <f>LISTAS[[#This Row],[Precio]]*(1-0.46)*(1-IF($C$3520="",0,$C$3520))</f>
        <v>1427.60475</v>
      </c>
      <c r="H2236" s="1">
        <f>+_xlfn.XLOOKUP(LISTAS[[#This Row],[ID]],_01_CODIGOS_Y_COSTOS_xlsm[Producto y N°],_01_CODIGOS_Y_COSTOS_xlsm[COSTO],0,0,1)</f>
        <v>848.84649999999999</v>
      </c>
      <c r="I2236" s="115">
        <f>+IFERROR(LISTAS[[#This Row],[VENTA NETA]]/LISTAS[[#This Row],[COSTO]]-1,0)</f>
        <v>0.68181732504051085</v>
      </c>
      <c r="J2236" s="33" t="str">
        <f>IFERROR(VLOOKUP(LISTAS[[#This Row],[ID]],_01_CODIGOS_Y_COSTOS_xlsm[[Producto y N°]:[CODIGO]],2,0),"")</f>
        <v>091-02</v>
      </c>
      <c r="M2236" s="22">
        <v>0.16352581201837305</v>
      </c>
      <c r="N2236" s="23">
        <f>+LISTAS[[#This Row],[Precio]]+(LISTAS[[#This Row],[Precio]]*M2236)</f>
        <v>4101.3703110741635</v>
      </c>
      <c r="O2236" s="24">
        <f t="shared" si="50"/>
        <v>1661.0549759850362</v>
      </c>
      <c r="Q2236" s="21">
        <f>IFERROR(O2236/LISTAS[[#This Row],[COSTO]]-1,"")</f>
        <v>0.95683786878432819</v>
      </c>
      <c r="R2236" t="str">
        <f>+LISTAS[[#This Row],[ID]]</f>
        <v>CONECTORES NEUMÁTICOS45</v>
      </c>
      <c r="T2236" s="29"/>
      <c r="U2236" s="25">
        <f>LISTAS[[#This Row],[COSTO]]+(LISTAS[[#This Row],[COSTO]]*T2236)</f>
        <v>848.84649999999999</v>
      </c>
      <c r="V2236" s="30">
        <f>IF(T2236="",0,U2236/LISTAS[[#This Row],[VENTA NETA]]-1)</f>
        <v>0</v>
      </c>
      <c r="X2236" s="25">
        <v>899.42809999999997</v>
      </c>
      <c r="Y2236" s="31">
        <f>IFERROR(LISTAS[[#This Row],[COSTO]]/X2236-1,"")</f>
        <v>-5.6237513593360045E-2</v>
      </c>
      <c r="AR2236" s="60"/>
    </row>
    <row r="2237" spans="1:44" x14ac:dyDescent="0.2">
      <c r="A2237" s="6" t="s">
        <v>3542</v>
      </c>
      <c r="B2237" t="s">
        <v>3524</v>
      </c>
      <c r="C2237">
        <v>46</v>
      </c>
      <c r="D2237" t="s">
        <v>3543</v>
      </c>
      <c r="E2237" s="2">
        <v>4296.03</v>
      </c>
      <c r="F2237" s="6" t="str">
        <f>+_xlfn.XLOOKUP(LISTAS[[#This Row],[ID]],_01_CODIGOS_Y_COSTOS_xlsm[Producto y N°],_01_CODIGOS_Y_COSTOS_xlsm[FABRICA],"",0,1)</f>
        <v>ALNAT</v>
      </c>
      <c r="G2237" s="13">
        <f>LISTAS[[#This Row],[Precio]]*(1-0.46)*(1-IF($C$3520="",0,$C$3520))</f>
        <v>1739.8921500000001</v>
      </c>
      <c r="H2237" s="1">
        <f>+_xlfn.XLOOKUP(LISTAS[[#This Row],[ID]],_01_CODIGOS_Y_COSTOS_xlsm[Producto y N°],_01_CODIGOS_Y_COSTOS_xlsm[COSTO],0,0,1)</f>
        <v>1034.5316</v>
      </c>
      <c r="I2237" s="115">
        <f>+IFERROR(LISTAS[[#This Row],[VENTA NETA]]/LISTAS[[#This Row],[COSTO]]-1,0)</f>
        <v>0.68181634084449438</v>
      </c>
      <c r="J2237" s="33" t="str">
        <f>IFERROR(VLOOKUP(LISTAS[[#This Row],[ID]],_01_CODIGOS_Y_COSTOS_xlsm[[Producto y N°]:[CODIGO]],2,0),"")</f>
        <v>091-03</v>
      </c>
      <c r="M2237" s="22">
        <v>0.16352573677382912</v>
      </c>
      <c r="N2237" s="23">
        <f>+LISTAS[[#This Row],[Precio]]+(LISTAS[[#This Row],[Precio]]*M2237)</f>
        <v>4998.541470952473</v>
      </c>
      <c r="O2237" s="24">
        <f t="shared" si="50"/>
        <v>2024.4092957357516</v>
      </c>
      <c r="Q2237" s="21">
        <f>IFERROR(O2237/LISTAS[[#This Row],[COSTO]]-1,"")</f>
        <v>0.95683659709935553</v>
      </c>
      <c r="R2237" t="str">
        <f>+LISTAS[[#This Row],[ID]]</f>
        <v>CONECTORES NEUMÁTICOS46</v>
      </c>
      <c r="T2237" s="29"/>
      <c r="U2237" s="25">
        <f>LISTAS[[#This Row],[COSTO]]+(LISTAS[[#This Row],[COSTO]]*T2237)</f>
        <v>1034.5316</v>
      </c>
      <c r="V2237" s="30">
        <f>IF(T2237="",0,U2237/LISTAS[[#This Row],[VENTA NETA]]-1)</f>
        <v>0</v>
      </c>
      <c r="X2237" s="25">
        <v>876.94240000000002</v>
      </c>
      <c r="Y2237" s="31">
        <f>IFERROR(LISTAS[[#This Row],[COSTO]]/X2237-1,"")</f>
        <v>0.17970302268427218</v>
      </c>
      <c r="AR2237" s="60"/>
    </row>
    <row r="2238" spans="1:44" x14ac:dyDescent="0.2">
      <c r="A2238" s="6" t="s">
        <v>3544</v>
      </c>
      <c r="B2238" t="s">
        <v>3524</v>
      </c>
      <c r="C2238">
        <v>47</v>
      </c>
      <c r="D2238" t="s">
        <v>3545</v>
      </c>
      <c r="E2238" s="2">
        <v>4296.03</v>
      </c>
      <c r="F2238" s="6" t="str">
        <f>+_xlfn.XLOOKUP(LISTAS[[#This Row],[ID]],_01_CODIGOS_Y_COSTOS_xlsm[Producto y N°],_01_CODIGOS_Y_COSTOS_xlsm[FABRICA],"",0,1)</f>
        <v>ALNAT</v>
      </c>
      <c r="G2238" s="13">
        <f>LISTAS[[#This Row],[Precio]]*(1-0.46)*(1-IF($C$3520="",0,$C$3520))</f>
        <v>1739.8921500000001</v>
      </c>
      <c r="H2238" s="1">
        <f>+_xlfn.XLOOKUP(LISTAS[[#This Row],[ID]],_01_CODIGOS_Y_COSTOS_xlsm[Producto y N°],_01_CODIGOS_Y_COSTOS_xlsm[COSTO],0,0,1)</f>
        <v>1034.5316</v>
      </c>
      <c r="I2238" s="115">
        <f>+IFERROR(LISTAS[[#This Row],[VENTA NETA]]/LISTAS[[#This Row],[COSTO]]-1,0)</f>
        <v>0.68181634084449438</v>
      </c>
      <c r="J2238" s="33" t="str">
        <f>IFERROR(VLOOKUP(LISTAS[[#This Row],[ID]],_01_CODIGOS_Y_COSTOS_xlsm[[Producto y N°]:[CODIGO]],2,0),"")</f>
        <v>091-04</v>
      </c>
      <c r="M2238" s="22">
        <v>0.16352573677382912</v>
      </c>
      <c r="N2238" s="23">
        <f>+LISTAS[[#This Row],[Precio]]+(LISTAS[[#This Row],[Precio]]*M2238)</f>
        <v>4998.541470952473</v>
      </c>
      <c r="O2238" s="24">
        <f t="shared" si="50"/>
        <v>2024.4092957357516</v>
      </c>
      <c r="Q2238" s="21">
        <f>IFERROR(O2238/LISTAS[[#This Row],[COSTO]]-1,"")</f>
        <v>0.95683659709935553</v>
      </c>
      <c r="R2238" t="str">
        <f>+LISTAS[[#This Row],[ID]]</f>
        <v>CONECTORES NEUMÁTICOS47</v>
      </c>
      <c r="T2238" s="29"/>
      <c r="U2238" s="25">
        <f>LISTAS[[#This Row],[COSTO]]+(LISTAS[[#This Row],[COSTO]]*T2238)</f>
        <v>1034.5316</v>
      </c>
      <c r="V2238" s="30">
        <f>IF(T2238="",0,U2238/LISTAS[[#This Row],[VENTA NETA]]-1)</f>
        <v>0</v>
      </c>
      <c r="X2238" s="25">
        <v>944.39959999999996</v>
      </c>
      <c r="Y2238" s="31">
        <f>IFERROR(LISTAS[[#This Row],[COSTO]]/X2238-1,"")</f>
        <v>9.5438413993398585E-2</v>
      </c>
      <c r="AR2238" s="60"/>
    </row>
    <row r="2239" spans="1:44" x14ac:dyDescent="0.2">
      <c r="A2239" s="6" t="s">
        <v>3546</v>
      </c>
      <c r="B2239" t="s">
        <v>3524</v>
      </c>
      <c r="C2239">
        <v>62</v>
      </c>
      <c r="D2239" t="s">
        <v>3547</v>
      </c>
      <c r="E2239" s="2">
        <v>3612.33</v>
      </c>
      <c r="F2239" s="6" t="str">
        <f>+_xlfn.XLOOKUP(LISTAS[[#This Row],[ID]],_01_CODIGOS_Y_COSTOS_xlsm[Producto y N°],_01_CODIGOS_Y_COSTOS_xlsm[FABRICA],"",0,1)</f>
        <v>ALNAT</v>
      </c>
      <c r="G2239" s="13">
        <f>LISTAS[[#This Row],[Precio]]*(1-0.46)*(1-IF($C$3520="",0,$C$3520))</f>
        <v>1462.9936500000001</v>
      </c>
      <c r="H2239" s="1">
        <f>+_xlfn.XLOOKUP(LISTAS[[#This Row],[ID]],_01_CODIGOS_Y_COSTOS_xlsm[Producto y N°],_01_CODIGOS_Y_COSTOS_xlsm[COSTO],0,0,1)</f>
        <v>991.44</v>
      </c>
      <c r="I2239" s="115">
        <f>+IFERROR(LISTAS[[#This Row],[VENTA NETA]]/LISTAS[[#This Row],[COSTO]]-1,0)</f>
        <v>0.47562499999999996</v>
      </c>
      <c r="J2239" s="33" t="str">
        <f>IFERROR(VLOOKUP(LISTAS[[#This Row],[ID]],_01_CODIGOS_Y_COSTOS_xlsm[[Producto y N°]:[CODIGO]],2,0),"")</f>
        <v>065-01</v>
      </c>
      <c r="M2239" s="22">
        <v>0.25</v>
      </c>
      <c r="N2239" s="23">
        <f>+LISTAS[[#This Row],[Precio]]+(LISTAS[[#This Row],[Precio]]*M2239)</f>
        <v>4515.4125000000004</v>
      </c>
      <c r="O2239" s="24">
        <f t="shared" si="50"/>
        <v>1828.7420625000002</v>
      </c>
      <c r="Q2239" s="21">
        <f>IFERROR(O2239/LISTAS[[#This Row],[COSTO]]-1,"")</f>
        <v>0.84453125000000018</v>
      </c>
      <c r="R2239" t="str">
        <f>+LISTAS[[#This Row],[ID]]</f>
        <v>CONECTORES NEUMÁTICOS62</v>
      </c>
      <c r="T2239" s="29"/>
      <c r="U2239" s="25">
        <f>LISTAS[[#This Row],[COSTO]]+(LISTAS[[#This Row],[COSTO]]*T2239)</f>
        <v>991.44</v>
      </c>
      <c r="V2239" s="30">
        <f>IF(T2239="",0,U2239/LISTAS[[#This Row],[VENTA NETA]]-1)</f>
        <v>0</v>
      </c>
      <c r="X2239" s="25">
        <v>1489.6778999999999</v>
      </c>
      <c r="Y2239" s="31">
        <f>IFERROR(LISTAS[[#This Row],[COSTO]]/X2239-1,"")</f>
        <v>-0.33446015410445429</v>
      </c>
      <c r="AR2239" s="60"/>
    </row>
    <row r="2240" spans="1:44" x14ac:dyDescent="0.2">
      <c r="A2240" s="6" t="s">
        <v>3548</v>
      </c>
      <c r="B2240" t="s">
        <v>3524</v>
      </c>
      <c r="C2240">
        <v>63</v>
      </c>
      <c r="D2240" t="s">
        <v>3549</v>
      </c>
      <c r="E2240" s="2">
        <v>4013.7</v>
      </c>
      <c r="F2240" s="6" t="str">
        <f>+_xlfn.XLOOKUP(LISTAS[[#This Row],[ID]],_01_CODIGOS_Y_COSTOS_xlsm[Producto y N°],_01_CODIGOS_Y_COSTOS_xlsm[FABRICA],"",0,1)</f>
        <v>ALNAT</v>
      </c>
      <c r="G2240" s="13">
        <f>LISTAS[[#This Row],[Precio]]*(1-0.46)*(1-IF($C$3520="",0,$C$3520))</f>
        <v>1625.5485000000001</v>
      </c>
      <c r="H2240" s="1">
        <f>+_xlfn.XLOOKUP(LISTAS[[#This Row],[ID]],_01_CODIGOS_Y_COSTOS_xlsm[Producto y N°],_01_CODIGOS_Y_COSTOS_xlsm[COSTO],0,0,1)</f>
        <v>1101.5999999999999</v>
      </c>
      <c r="I2240" s="115">
        <f>+IFERROR(LISTAS[[#This Row],[VENTA NETA]]/LISTAS[[#This Row],[COSTO]]-1,0)</f>
        <v>0.47562500000000019</v>
      </c>
      <c r="J2240" s="33" t="str">
        <f>IFERROR(VLOOKUP(LISTAS[[#This Row],[ID]],_01_CODIGOS_Y_COSTOS_xlsm[[Producto y N°]:[CODIGO]],2,0),"")</f>
        <v>065-02</v>
      </c>
      <c r="M2240" s="22">
        <v>0.25</v>
      </c>
      <c r="N2240" s="23">
        <f>+LISTAS[[#This Row],[Precio]]+(LISTAS[[#This Row],[Precio]]*M2240)</f>
        <v>5017.125</v>
      </c>
      <c r="O2240" s="24">
        <f t="shared" si="50"/>
        <v>2031.9356250000003</v>
      </c>
      <c r="Q2240" s="21">
        <f>IFERROR(O2240/LISTAS[[#This Row],[COSTO]]-1,"")</f>
        <v>0.8445312500000004</v>
      </c>
      <c r="R2240" t="str">
        <f>+LISTAS[[#This Row],[ID]]</f>
        <v>CONECTORES NEUMÁTICOS63</v>
      </c>
      <c r="T2240" s="29"/>
      <c r="U2240" s="25">
        <f>LISTAS[[#This Row],[COSTO]]+(LISTAS[[#This Row],[COSTO]]*T2240)</f>
        <v>1101.5999999999999</v>
      </c>
      <c r="V2240" s="30">
        <f>IF(T2240="",0,U2240/LISTAS[[#This Row],[VENTA NETA]]-1)</f>
        <v>0</v>
      </c>
      <c r="X2240" s="25">
        <v>1742.6420000000001</v>
      </c>
      <c r="Y2240" s="31">
        <f>IFERROR(LISTAS[[#This Row],[COSTO]]/X2240-1,"")</f>
        <v>-0.36785639276454951</v>
      </c>
      <c r="AR2240" s="60"/>
    </row>
    <row r="2241" spans="1:44" x14ac:dyDescent="0.2">
      <c r="A2241" s="6" t="s">
        <v>3550</v>
      </c>
      <c r="B2241" t="s">
        <v>3524</v>
      </c>
      <c r="C2241">
        <v>65</v>
      </c>
      <c r="D2241" t="s">
        <v>3551</v>
      </c>
      <c r="E2241" s="2">
        <v>3913.36</v>
      </c>
      <c r="F2241" s="6" t="str">
        <f>+_xlfn.XLOOKUP(LISTAS[[#This Row],[ID]],_01_CODIGOS_Y_COSTOS_xlsm[Producto y N°],_01_CODIGOS_Y_COSTOS_xlsm[FABRICA],"",0,1)</f>
        <v>ALNAT</v>
      </c>
      <c r="G2241" s="13">
        <f>LISTAS[[#This Row],[Precio]]*(1-0.46)*(1-IF($C$3520="",0,$C$3520))</f>
        <v>1584.9108000000001</v>
      </c>
      <c r="H2241" s="1">
        <f>+_xlfn.XLOOKUP(LISTAS[[#This Row],[ID]],_01_CODIGOS_Y_COSTOS_xlsm[Producto y N°],_01_CODIGOS_Y_COSTOS_xlsm[COSTO],0,0,1)</f>
        <v>1074.06</v>
      </c>
      <c r="I2241" s="115">
        <f>+IFERROR(LISTAS[[#This Row],[VENTA NETA]]/LISTAS[[#This Row],[COSTO]]-1,0)</f>
        <v>0.47562594268476643</v>
      </c>
      <c r="J2241" s="33" t="str">
        <f>IFERROR(VLOOKUP(LISTAS[[#This Row],[ID]],_01_CODIGOS_Y_COSTOS_xlsm[[Producto y N°]:[CODIGO]],2,0),"")</f>
        <v>065-03</v>
      </c>
      <c r="M2241" s="22">
        <v>0.25</v>
      </c>
      <c r="N2241" s="23">
        <f>+LISTAS[[#This Row],[Precio]]+(LISTAS[[#This Row],[Precio]]*M2241)</f>
        <v>4891.7</v>
      </c>
      <c r="O2241" s="24">
        <f t="shared" si="50"/>
        <v>1981.1385</v>
      </c>
      <c r="Q2241" s="21">
        <f>IFERROR(O2241/LISTAS[[#This Row],[COSTO]]-1,"")</f>
        <v>0.84453242835595788</v>
      </c>
      <c r="R2241" t="str">
        <f>+LISTAS[[#This Row],[ID]]</f>
        <v>CONECTORES NEUMÁTICOS65</v>
      </c>
      <c r="T2241" s="29"/>
      <c r="U2241" s="25">
        <f>LISTAS[[#This Row],[COSTO]]+(LISTAS[[#This Row],[COSTO]]*T2241)</f>
        <v>1074.06</v>
      </c>
      <c r="V2241" s="30">
        <f>IF(T2241="",0,U2241/LISTAS[[#This Row],[VENTA NETA]]-1)</f>
        <v>0</v>
      </c>
      <c r="X2241" s="25">
        <v>499.18259999999998</v>
      </c>
      <c r="Y2241" s="31">
        <f>IFERROR(LISTAS[[#This Row],[COSTO]]/X2241-1,"")</f>
        <v>1.1516374969800629</v>
      </c>
      <c r="AR2241" s="60"/>
    </row>
    <row r="2242" spans="1:44" x14ac:dyDescent="0.2">
      <c r="A2242" s="6" t="s">
        <v>3552</v>
      </c>
      <c r="B2242" t="s">
        <v>3524</v>
      </c>
      <c r="C2242">
        <v>66</v>
      </c>
      <c r="D2242" t="s">
        <v>3553</v>
      </c>
      <c r="E2242" s="2">
        <v>4214.38</v>
      </c>
      <c r="F2242" s="6" t="str">
        <f>+_xlfn.XLOOKUP(LISTAS[[#This Row],[ID]],_01_CODIGOS_Y_COSTOS_xlsm[Producto y N°],_01_CODIGOS_Y_COSTOS_xlsm[FABRICA],"",0,1)</f>
        <v>ALNAT</v>
      </c>
      <c r="G2242" s="13">
        <f>LISTAS[[#This Row],[Precio]]*(1-0.46)*(1-IF($C$3520="",0,$C$3520))</f>
        <v>1706.8239000000003</v>
      </c>
      <c r="H2242" s="1">
        <f>+_xlfn.XLOOKUP(LISTAS[[#This Row],[ID]],_01_CODIGOS_Y_COSTOS_xlsm[Producto y N°],_01_CODIGOS_Y_COSTOS_xlsm[COSTO],0,0,1)</f>
        <v>1156.68</v>
      </c>
      <c r="I2242" s="115">
        <f>+IFERROR(LISTAS[[#This Row],[VENTA NETA]]/LISTAS[[#This Row],[COSTO]]-1,0)</f>
        <v>0.47562324929972011</v>
      </c>
      <c r="J2242" s="33" t="str">
        <f>IFERROR(VLOOKUP(LISTAS[[#This Row],[ID]],_01_CODIGOS_Y_COSTOS_xlsm[[Producto y N°]:[CODIGO]],2,0),"")</f>
        <v>065-04</v>
      </c>
      <c r="M2242" s="22">
        <v>0.25</v>
      </c>
      <c r="N2242" s="23">
        <f>+LISTAS[[#This Row],[Precio]]+(LISTAS[[#This Row],[Precio]]*M2242)</f>
        <v>5267.9750000000004</v>
      </c>
      <c r="O2242" s="24">
        <f t="shared" si="50"/>
        <v>2133.5298750000002</v>
      </c>
      <c r="Q2242" s="21">
        <f>IFERROR(O2242/LISTAS[[#This Row],[COSTO]]-1,"")</f>
        <v>0.84452906162464991</v>
      </c>
      <c r="R2242" t="str">
        <f>+LISTAS[[#This Row],[ID]]</f>
        <v>CONECTORES NEUMÁTICOS66</v>
      </c>
      <c r="T2242" s="29"/>
      <c r="U2242" s="25">
        <f>LISTAS[[#This Row],[COSTO]]+(LISTAS[[#This Row],[COSTO]]*T2242)</f>
        <v>1156.68</v>
      </c>
      <c r="V2242" s="30">
        <f>IF(T2242="",0,U2242/LISTAS[[#This Row],[VENTA NETA]]-1)</f>
        <v>0</v>
      </c>
      <c r="X2242" s="25">
        <v>652.08540000000005</v>
      </c>
      <c r="Y2242" s="31">
        <f>IFERROR(LISTAS[[#This Row],[COSTO]]/X2242-1,"")</f>
        <v>0.77381674240827958</v>
      </c>
      <c r="AR2242" s="60"/>
    </row>
    <row r="2243" spans="1:44" x14ac:dyDescent="0.2">
      <c r="A2243" s="6" t="s">
        <v>3554</v>
      </c>
      <c r="B2243" t="s">
        <v>3524</v>
      </c>
      <c r="C2243">
        <v>67</v>
      </c>
      <c r="D2243" t="s">
        <v>3555</v>
      </c>
      <c r="E2243" s="2">
        <v>6009.51</v>
      </c>
      <c r="F2243" s="6" t="str">
        <f>+_xlfn.XLOOKUP(LISTAS[[#This Row],[ID]],_01_CODIGOS_Y_COSTOS_xlsm[Producto y N°],_01_CODIGOS_Y_COSTOS_xlsm[FABRICA],"",0,1)</f>
        <v>ALNAT</v>
      </c>
      <c r="G2243" s="13">
        <f>LISTAS[[#This Row],[Precio]]*(1-0.46)*(1-IF($C$3520="",0,$C$3520))</f>
        <v>2433.8515500000003</v>
      </c>
      <c r="H2243" s="1">
        <f>+_xlfn.XLOOKUP(LISTAS[[#This Row],[ID]],_01_CODIGOS_Y_COSTOS_xlsm[Producto y N°],_01_CODIGOS_Y_COSTOS_xlsm[COSTO],0,0,1)</f>
        <v>1490.0922</v>
      </c>
      <c r="I2243" s="115">
        <f>+IFERROR(LISTAS[[#This Row],[VENTA NETA]]/LISTAS[[#This Row],[COSTO]]-1,0)</f>
        <v>0.63335634533218843</v>
      </c>
      <c r="J2243" s="33" t="str">
        <f>IFERROR(VLOOKUP(LISTAS[[#This Row],[ID]],_01_CODIGOS_Y_COSTOS_xlsm[[Producto y N°]:[CODIGO]],2,0),"")</f>
        <v>065-045</v>
      </c>
      <c r="M2243" s="22">
        <v>0.13</v>
      </c>
      <c r="N2243" s="23">
        <f>+LISTAS[[#This Row],[Precio]]+(LISTAS[[#This Row],[Precio]]*M2243)</f>
        <v>6790.7463000000007</v>
      </c>
      <c r="O2243" s="24">
        <f t="shared" si="50"/>
        <v>2750.2522515000005</v>
      </c>
      <c r="Q2243" s="21">
        <f>IFERROR(O2243/LISTAS[[#This Row],[COSTO]]-1,"")</f>
        <v>0.84569267022537287</v>
      </c>
      <c r="R2243" t="str">
        <f>+LISTAS[[#This Row],[ID]]</f>
        <v>CONECTORES NEUMÁTICOS67</v>
      </c>
      <c r="T2243" s="29"/>
      <c r="U2243" s="25">
        <f>LISTAS[[#This Row],[COSTO]]+(LISTAS[[#This Row],[COSTO]]*T2243)</f>
        <v>1490.0922</v>
      </c>
      <c r="V2243" s="30">
        <f>IF(T2243="",0,U2243/LISTAS[[#This Row],[VENTA NETA]]-1)</f>
        <v>0</v>
      </c>
      <c r="X2243" s="25">
        <v>623.97829999999999</v>
      </c>
      <c r="Y2243" s="31">
        <f>IFERROR(LISTAS[[#This Row],[COSTO]]/X2243-1,"")</f>
        <v>1.388051315246059</v>
      </c>
    </row>
    <row r="2244" spans="1:44" x14ac:dyDescent="0.2">
      <c r="A2244" s="6" t="s">
        <v>3556</v>
      </c>
      <c r="B2244" t="s">
        <v>3524</v>
      </c>
      <c r="C2244">
        <v>68</v>
      </c>
      <c r="D2244" t="s">
        <v>3557</v>
      </c>
      <c r="E2244" s="2">
        <v>7029.99</v>
      </c>
      <c r="F2244" s="6" t="str">
        <f>+_xlfn.XLOOKUP(LISTAS[[#This Row],[ID]],_01_CODIGOS_Y_COSTOS_xlsm[Producto y N°],_01_CODIGOS_Y_COSTOS_xlsm[FABRICA],"",0,1)</f>
        <v>ALNAT</v>
      </c>
      <c r="G2244" s="13">
        <f>LISTAS[[#This Row],[Precio]]*(1-0.46)*(1-IF($C$3520="",0,$C$3520))</f>
        <v>2847.1459500000001</v>
      </c>
      <c r="H2244" s="1">
        <f>+_xlfn.XLOOKUP(LISTAS[[#This Row],[ID]],_01_CODIGOS_Y_COSTOS_xlsm[Producto y N°],_01_CODIGOS_Y_COSTOS_xlsm[COSTO],0,0,1)</f>
        <v>1743.1267</v>
      </c>
      <c r="I2244" s="115">
        <f>+IFERROR(LISTAS[[#This Row],[VENTA NETA]]/LISTAS[[#This Row],[COSTO]]-1,0)</f>
        <v>0.63335571074667141</v>
      </c>
      <c r="J2244" s="33" t="str">
        <f>IFERROR(VLOOKUP(LISTAS[[#This Row],[ID]],_01_CODIGOS_Y_COSTOS_xlsm[[Producto y N°]:[CODIGO]],2,0),"")</f>
        <v>065-047</v>
      </c>
      <c r="M2244" s="22">
        <v>0.13</v>
      </c>
      <c r="N2244" s="23">
        <f>+LISTAS[[#This Row],[Precio]]+(LISTAS[[#This Row],[Precio]]*M2244)</f>
        <v>7943.8886999999995</v>
      </c>
      <c r="O2244" s="24">
        <f t="shared" si="50"/>
        <v>3217.2749235000001</v>
      </c>
      <c r="Q2244" s="21">
        <f>IFERROR(O2244/LISTAS[[#This Row],[COSTO]]-1,"")</f>
        <v>0.84569195314373879</v>
      </c>
      <c r="R2244" t="str">
        <f>+LISTAS[[#This Row],[ID]]</f>
        <v>CONECTORES NEUMÁTICOS68</v>
      </c>
      <c r="T2244" s="29"/>
      <c r="U2244" s="25">
        <f>LISTAS[[#This Row],[COSTO]]+(LISTAS[[#This Row],[COSTO]]*T2244)</f>
        <v>1743.1267</v>
      </c>
      <c r="V2244" s="30">
        <f>IF(T2244="",0,U2244/LISTAS[[#This Row],[VENTA NETA]]-1)</f>
        <v>0</v>
      </c>
      <c r="X2244" s="25">
        <v>698.85569999999996</v>
      </c>
      <c r="Y2244" s="31">
        <f>IFERROR(LISTAS[[#This Row],[COSTO]]/X2244-1,"")</f>
        <v>1.4942583998384791</v>
      </c>
    </row>
    <row r="2245" spans="1:44" x14ac:dyDescent="0.2">
      <c r="A2245" s="6" t="s">
        <v>3558</v>
      </c>
      <c r="B2245" t="s">
        <v>3524</v>
      </c>
      <c r="C2245">
        <v>77</v>
      </c>
      <c r="D2245" s="69" t="s">
        <v>3559</v>
      </c>
      <c r="E2245" s="2">
        <v>2158.9899999999998</v>
      </c>
      <c r="F2245" s="6" t="str">
        <f>+_xlfn.XLOOKUP(LISTAS[[#This Row],[ID]],_01_CODIGOS_Y_COSTOS_xlsm[Producto y N°],_01_CODIGOS_Y_COSTOS_xlsm[FABRICA],"",0,1)</f>
        <v>ALNAT</v>
      </c>
      <c r="G2245" s="13">
        <f>LISTAS[[#This Row],[Precio]]*(1-0.46)*(1-IF($C$3520="",0,$C$3520))</f>
        <v>874.39094999999998</v>
      </c>
      <c r="H2245" s="1">
        <f>+_xlfn.XLOOKUP(LISTAS[[#This Row],[ID]],_01_CODIGOS_Y_COSTOS_xlsm[Producto y N°],_01_CODIGOS_Y_COSTOS_xlsm[COSTO],0,0,1)</f>
        <v>611.38800000000003</v>
      </c>
      <c r="I2245" s="115">
        <f>+IFERROR(LISTAS[[#This Row],[VENTA NETA]]/LISTAS[[#This Row],[COSTO]]-1,0)</f>
        <v>0.43017355590884998</v>
      </c>
      <c r="J2245" s="33" t="str">
        <f>IFERROR(VLOOKUP(LISTAS[[#This Row],[ID]],_01_CODIGOS_Y_COSTOS_xlsm[[Producto y N°]:[CODIGO]],2,0),"")</f>
        <v>070-01</v>
      </c>
      <c r="M2245" s="22">
        <v>0.60599987949360523</v>
      </c>
      <c r="N2245" s="23">
        <f>+LISTAS[[#This Row],[Precio]]+(LISTAS[[#This Row],[Precio]]*M2245)</f>
        <v>3467.3376798278987</v>
      </c>
      <c r="O2245" s="24">
        <f t="shared" si="50"/>
        <v>1404.271760330299</v>
      </c>
      <c r="Q2245" s="21">
        <f>IFERROR(O2245/LISTAS[[#This Row],[COSTO]]-1,"")</f>
        <v>1.296858558444554</v>
      </c>
      <c r="R2245" t="str">
        <f>+LISTAS[[#This Row],[ID]]</f>
        <v>CONECTORES NEUMÁTICOS77</v>
      </c>
      <c r="T2245" s="29"/>
      <c r="U2245" s="25">
        <f>LISTAS[[#This Row],[COSTO]]+(LISTAS[[#This Row],[COSTO]]*T2245)</f>
        <v>611.38800000000003</v>
      </c>
      <c r="V2245" s="30">
        <f>IF(T2245="",0,U2245/LISTAS[[#This Row],[VENTA NETA]]-1)</f>
        <v>0</v>
      </c>
      <c r="X2245" s="25">
        <v>764.51390000000004</v>
      </c>
      <c r="Y2245" s="31">
        <f>IFERROR(LISTAS[[#This Row],[COSTO]]/X2245-1,"")</f>
        <v>-0.20029184557664681</v>
      </c>
    </row>
    <row r="2246" spans="1:44" x14ac:dyDescent="0.2">
      <c r="A2246" s="6" t="s">
        <v>3560</v>
      </c>
      <c r="B2246" t="s">
        <v>3524</v>
      </c>
      <c r="C2246">
        <v>78</v>
      </c>
      <c r="D2246" s="69" t="s">
        <v>3561</v>
      </c>
      <c r="E2246" s="2">
        <v>2820.3</v>
      </c>
      <c r="F2246" s="6" t="str">
        <f>+_xlfn.XLOOKUP(LISTAS[[#This Row],[ID]],_01_CODIGOS_Y_COSTOS_xlsm[Producto y N°],_01_CODIGOS_Y_COSTOS_xlsm[FABRICA],"",0,1)</f>
        <v>ALNAT</v>
      </c>
      <c r="G2246" s="13">
        <f>LISTAS[[#This Row],[Precio]]*(1-0.46)*(1-IF($C$3520="",0,$C$3520))</f>
        <v>1142.2215000000001</v>
      </c>
      <c r="H2246" s="1">
        <f>+_xlfn.XLOOKUP(LISTAS[[#This Row],[ID]],_01_CODIGOS_Y_COSTOS_xlsm[Producto y N°],_01_CODIGOS_Y_COSTOS_xlsm[COSTO],0,0,1)</f>
        <v>798.66</v>
      </c>
      <c r="I2246" s="115">
        <f>+IFERROR(LISTAS[[#This Row],[VENTA NETA]]/LISTAS[[#This Row],[COSTO]]-1,0)</f>
        <v>0.43017241379310356</v>
      </c>
      <c r="J2246" s="33" t="str">
        <f>IFERROR(VLOOKUP(LISTAS[[#This Row],[ID]],_01_CODIGOS_Y_COSTOS_xlsm[[Producto y N°]:[CODIGO]],2,0),"")</f>
        <v>070-02</v>
      </c>
      <c r="M2246" s="22">
        <v>0.60599983444402172</v>
      </c>
      <c r="N2246" s="23">
        <f>+LISTAS[[#This Row],[Precio]]+(LISTAS[[#This Row],[Precio]]*M2246)</f>
        <v>4529.4013330824746</v>
      </c>
      <c r="O2246" s="24">
        <f t="shared" si="50"/>
        <v>1834.4075398984023</v>
      </c>
      <c r="Q2246" s="21">
        <f>IFERROR(O2246/LISTAS[[#This Row],[COSTO]]-1,"")</f>
        <v>1.2968566597781312</v>
      </c>
      <c r="R2246" t="str">
        <f>+LISTAS[[#This Row],[ID]]</f>
        <v>CONECTORES NEUMÁTICOS78</v>
      </c>
      <c r="T2246" s="29"/>
      <c r="U2246" s="25">
        <f>LISTAS[[#This Row],[COSTO]]+(LISTAS[[#This Row],[COSTO]]*T2246)</f>
        <v>798.66</v>
      </c>
      <c r="V2246" s="30">
        <f>IF(T2246="",0,U2246/LISTAS[[#This Row],[VENTA NETA]]-1)</f>
        <v>0</v>
      </c>
      <c r="X2246" s="25">
        <v>1007.7816</v>
      </c>
      <c r="Y2246" s="31">
        <f>IFERROR(LISTAS[[#This Row],[COSTO]]/X2246-1,"")</f>
        <v>-0.2075068645825644</v>
      </c>
    </row>
    <row r="2247" spans="1:44" x14ac:dyDescent="0.2">
      <c r="A2247" s="6" t="s">
        <v>3562</v>
      </c>
      <c r="B2247" t="s">
        <v>3524</v>
      </c>
      <c r="C2247">
        <v>79</v>
      </c>
      <c r="D2247" s="69" t="s">
        <v>3563</v>
      </c>
      <c r="E2247" s="2">
        <v>2698.74</v>
      </c>
      <c r="F2247" s="6" t="str">
        <f>+_xlfn.XLOOKUP(LISTAS[[#This Row],[ID]],_01_CODIGOS_Y_COSTOS_xlsm[Producto y N°],_01_CODIGOS_Y_COSTOS_xlsm[FABRICA],"",0,1)</f>
        <v>ALNAT</v>
      </c>
      <c r="G2247" s="13">
        <f>LISTAS[[#This Row],[Precio]]*(1-0.46)*(1-IF($C$3520="",0,$C$3520))</f>
        <v>1092.9897000000001</v>
      </c>
      <c r="H2247" s="1">
        <f>+_xlfn.XLOOKUP(LISTAS[[#This Row],[ID]],_01_CODIGOS_Y_COSTOS_xlsm[Producto y N°],_01_CODIGOS_Y_COSTOS_xlsm[COSTO],0,0,1)</f>
        <v>764.23500000000001</v>
      </c>
      <c r="I2247" s="115">
        <f>+IFERROR(LISTAS[[#This Row],[VENTA NETA]]/LISTAS[[#This Row],[COSTO]]-1,0)</f>
        <v>0.43017488076311605</v>
      </c>
      <c r="J2247" s="33" t="str">
        <f>IFERROR(VLOOKUP(LISTAS[[#This Row],[ID]],_01_CODIGOS_Y_COSTOS_xlsm[[Producto y N°]:[CODIGO]],2,0),"")</f>
        <v>070-025</v>
      </c>
      <c r="M2247" s="22">
        <v>0.60599984162583931</v>
      </c>
      <c r="N2247" s="23">
        <f>+LISTAS[[#This Row],[Precio]]+(LISTAS[[#This Row],[Precio]]*M2247)</f>
        <v>4334.176012589317</v>
      </c>
      <c r="O2247" s="24">
        <f t="shared" si="50"/>
        <v>1755.3412850986733</v>
      </c>
      <c r="Q2247" s="21">
        <f>IFERROR(O2247/LISTAS[[#This Row],[COSTO]]-1,"")</f>
        <v>1.2968606320028178</v>
      </c>
      <c r="R2247" t="str">
        <f>+LISTAS[[#This Row],[ID]]</f>
        <v>CONECTORES NEUMÁTICOS79</v>
      </c>
      <c r="T2247" s="29"/>
      <c r="U2247" s="25">
        <f>LISTAS[[#This Row],[COSTO]]+(LISTAS[[#This Row],[COSTO]]*T2247)</f>
        <v>764.23500000000001</v>
      </c>
      <c r="V2247" s="30">
        <f>IF(T2247="",0,U2247/LISTAS[[#This Row],[VENTA NETA]]-1)</f>
        <v>0</v>
      </c>
      <c r="X2247" s="25">
        <v>1179.3189</v>
      </c>
      <c r="Y2247" s="31">
        <f>IFERROR(LISTAS[[#This Row],[COSTO]]/X2247-1,"")</f>
        <v>-0.35196917474993406</v>
      </c>
    </row>
    <row r="2248" spans="1:44" x14ac:dyDescent="0.2">
      <c r="A2248" s="6" t="s">
        <v>3564</v>
      </c>
      <c r="B2248" t="s">
        <v>3524</v>
      </c>
      <c r="C2248">
        <v>80</v>
      </c>
      <c r="D2248" s="69" t="s">
        <v>3565</v>
      </c>
      <c r="E2248" s="2">
        <v>3016.42</v>
      </c>
      <c r="F2248" s="6" t="str">
        <f>+_xlfn.XLOOKUP(LISTAS[[#This Row],[ID]],_01_CODIGOS_Y_COSTOS_xlsm[Producto y N°],_01_CODIGOS_Y_COSTOS_xlsm[FABRICA],"",0,1)</f>
        <v>ALNAT</v>
      </c>
      <c r="G2248" s="13">
        <f>LISTAS[[#This Row],[Precio]]*(1-0.46)*(1-IF($C$3520="",0,$C$3520))</f>
        <v>1221.6501000000003</v>
      </c>
      <c r="H2248" s="1">
        <f>+_xlfn.XLOOKUP(LISTAS[[#This Row],[ID]],_01_CODIGOS_Y_COSTOS_xlsm[Producto y N°],_01_CODIGOS_Y_COSTOS_xlsm[COSTO],0,0,1)</f>
        <v>853.74</v>
      </c>
      <c r="I2248" s="115">
        <f>+IFERROR(LISTAS[[#This Row],[VENTA NETA]]/LISTAS[[#This Row],[COSTO]]-1,0)</f>
        <v>0.43093927893738182</v>
      </c>
      <c r="J2248" s="33" t="str">
        <f>IFERROR(VLOOKUP(LISTAS[[#This Row],[ID]],_01_CODIGOS_Y_COSTOS_xlsm[[Producto y N°]:[CODIGO]],2,0),"")</f>
        <v>070-03</v>
      </c>
      <c r="M2248" s="22">
        <v>0.60272403252794182</v>
      </c>
      <c r="N2248" s="23">
        <f>+LISTAS[[#This Row],[Precio]]+(LISTAS[[#This Row],[Precio]]*M2248)</f>
        <v>4834.488826197934</v>
      </c>
      <c r="O2248" s="24">
        <f t="shared" si="50"/>
        <v>1957.9679746101633</v>
      </c>
      <c r="Q2248" s="21">
        <f>IFERROR(O2248/LISTAS[[#This Row],[COSTO]]-1,"")</f>
        <v>1.2934007714411453</v>
      </c>
      <c r="R2248" t="str">
        <f>+LISTAS[[#This Row],[ID]]</f>
        <v>CONECTORES NEUMÁTICOS80</v>
      </c>
      <c r="T2248" s="29"/>
      <c r="U2248" s="25">
        <f>LISTAS[[#This Row],[COSTO]]+(LISTAS[[#This Row],[COSTO]]*T2248)</f>
        <v>853.74</v>
      </c>
      <c r="V2248" s="30">
        <f>IF(T2248="",0,U2248/LISTAS[[#This Row],[VENTA NETA]]-1)</f>
        <v>0</v>
      </c>
      <c r="X2248" s="25">
        <v>1206.1215999999999</v>
      </c>
      <c r="Y2248" s="31">
        <f>IFERROR(LISTAS[[#This Row],[COSTO]]/X2248-1,"")</f>
        <v>-0.29216092307773933</v>
      </c>
    </row>
    <row r="2249" spans="1:44" x14ac:dyDescent="0.2">
      <c r="A2249" s="6" t="s">
        <v>3566</v>
      </c>
      <c r="B2249" t="s">
        <v>3524</v>
      </c>
      <c r="C2249">
        <v>81</v>
      </c>
      <c r="D2249" t="s">
        <v>3567</v>
      </c>
      <c r="E2249" s="2">
        <v>3530.04</v>
      </c>
      <c r="F2249" s="6" t="str">
        <f>+_xlfn.XLOOKUP(LISTAS[[#This Row],[ID]],_01_CODIGOS_Y_COSTOS_xlsm[Producto y N°],_01_CODIGOS_Y_COSTOS_xlsm[FABRICA],"",0,1)</f>
        <v>ALNAT</v>
      </c>
      <c r="G2249" s="13">
        <f>LISTAS[[#This Row],[Precio]]*(1-0.46)*(1-IF($C$3520="",0,$C$3520))</f>
        <v>1429.6662000000001</v>
      </c>
      <c r="H2249" s="1">
        <f>+_xlfn.XLOOKUP(LISTAS[[#This Row],[ID]],_01_CODIGOS_Y_COSTOS_xlsm[Producto y N°],_01_CODIGOS_Y_COSTOS_xlsm[COSTO],0,0,1)</f>
        <v>936.36</v>
      </c>
      <c r="I2249" s="115">
        <f>+IFERROR(LISTAS[[#This Row],[VENTA NETA]]/LISTAS[[#This Row],[COSTO]]-1,0)</f>
        <v>0.52683391003460223</v>
      </c>
      <c r="J2249" s="33" t="str">
        <f>IFERROR(VLOOKUP(LISTAS[[#This Row],[ID]],_01_CODIGOS_Y_COSTOS_xlsm[[Producto y N°]:[CODIGO]],2,0),"")</f>
        <v>070-04</v>
      </c>
      <c r="M2249" s="22">
        <v>0.29337896920913248</v>
      </c>
      <c r="N2249" s="23">
        <f>+LISTAS[[#This Row],[Precio]]+(LISTAS[[#This Row],[Precio]]*M2249)</f>
        <v>4565.6794964670062</v>
      </c>
      <c r="O2249" s="24">
        <f t="shared" si="50"/>
        <v>1849.1001960691376</v>
      </c>
      <c r="Q2249" s="21">
        <f>IFERROR(O2249/LISTAS[[#This Row],[COSTO]]-1,"")</f>
        <v>0.97477486871410313</v>
      </c>
      <c r="R2249" t="str">
        <f>+LISTAS[[#This Row],[ID]]</f>
        <v>CONECTORES NEUMÁTICOS81</v>
      </c>
      <c r="T2249" s="29"/>
      <c r="U2249" s="25">
        <f>LISTAS[[#This Row],[COSTO]]+(LISTAS[[#This Row],[COSTO]]*T2249)</f>
        <v>936.36</v>
      </c>
      <c r="V2249" s="30">
        <f>IF(T2249="",0,U2249/LISTAS[[#This Row],[VENTA NETA]]-1)</f>
        <v>0</v>
      </c>
      <c r="X2249" s="25">
        <v>1275.8087</v>
      </c>
      <c r="Y2249" s="31">
        <f>IFERROR(LISTAS[[#This Row],[COSTO]]/X2249-1,"")</f>
        <v>-0.26606551593510852</v>
      </c>
    </row>
    <row r="2250" spans="1:44" x14ac:dyDescent="0.2">
      <c r="A2250" s="6" t="s">
        <v>3568</v>
      </c>
      <c r="B2250" t="s">
        <v>3524</v>
      </c>
      <c r="C2250">
        <v>86</v>
      </c>
      <c r="D2250" t="s">
        <v>3569</v>
      </c>
      <c r="E2250" s="2">
        <v>4101.47</v>
      </c>
      <c r="F2250" s="6" t="str">
        <f>+_xlfn.XLOOKUP(LISTAS[[#This Row],[ID]],_01_CODIGOS_Y_COSTOS_xlsm[Producto y N°],_01_CODIGOS_Y_COSTOS_xlsm[FABRICA],"",0,1)</f>
        <v>ALNAT</v>
      </c>
      <c r="G2250" s="13">
        <f>LISTAS[[#This Row],[Precio]]*(1-0.46)*(1-IF($C$3520="",0,$C$3520))</f>
        <v>1661.0953500000003</v>
      </c>
      <c r="H2250" s="1">
        <f>+_xlfn.XLOOKUP(LISTAS[[#This Row],[ID]],_01_CODIGOS_Y_COSTOS_xlsm[Producto y N°],_01_CODIGOS_Y_COSTOS_xlsm[COSTO],0,0,1)</f>
        <v>1008.0619</v>
      </c>
      <c r="I2250" s="115">
        <f>+IFERROR(LISTAS[[#This Row],[VENTA NETA]]/LISTAS[[#This Row],[COSTO]]-1,0)</f>
        <v>0.64781086359875339</v>
      </c>
      <c r="J2250" s="33" t="str">
        <f>IFERROR(VLOOKUP(LISTAS[[#This Row],[ID]],_01_CODIGOS_Y_COSTOS_xlsm[[Producto y N°]:[CODIGO]],2,0),"")</f>
        <v>094-01</v>
      </c>
      <c r="M2250" s="22">
        <v>0.14000000000000001</v>
      </c>
      <c r="N2250" s="23">
        <f>+LISTAS[[#This Row],[Precio]]+(LISTAS[[#This Row],[Precio]]*M2250)</f>
        <v>4675.6758</v>
      </c>
      <c r="O2250" s="24">
        <f t="shared" si="50"/>
        <v>1893.6486989999999</v>
      </c>
      <c r="Q2250" s="21">
        <f>IFERROR(O2250/LISTAS[[#This Row],[COSTO]]-1,"")</f>
        <v>0.87850438450257839</v>
      </c>
      <c r="R2250" t="str">
        <f>+LISTAS[[#This Row],[ID]]</f>
        <v>CONECTORES NEUMÁTICOS86</v>
      </c>
      <c r="T2250" s="29"/>
      <c r="U2250" s="25">
        <f>LISTAS[[#This Row],[COSTO]]+(LISTAS[[#This Row],[COSTO]]*T2250)</f>
        <v>1008.0619</v>
      </c>
      <c r="V2250" s="30">
        <f>IF(T2250="",0,U2250/LISTAS[[#This Row],[VENTA NETA]]-1)</f>
        <v>0</v>
      </c>
      <c r="X2250" s="25">
        <v>1651.0464999999999</v>
      </c>
      <c r="Y2250" s="31">
        <f>IFERROR(LISTAS[[#This Row],[COSTO]]/X2250-1,"")</f>
        <v>-0.3894406365901868</v>
      </c>
    </row>
    <row r="2251" spans="1:44" x14ac:dyDescent="0.2">
      <c r="A2251" s="6" t="s">
        <v>3570</v>
      </c>
      <c r="B2251" t="s">
        <v>3524</v>
      </c>
      <c r="C2251">
        <v>87</v>
      </c>
      <c r="D2251" t="s">
        <v>3571</v>
      </c>
      <c r="E2251" s="2">
        <v>4799.59</v>
      </c>
      <c r="F2251" s="6" t="str">
        <f>+_xlfn.XLOOKUP(LISTAS[[#This Row],[ID]],_01_CODIGOS_Y_COSTOS_xlsm[Producto y N°],_01_CODIGOS_Y_COSTOS_xlsm[FABRICA],"",0,1)</f>
        <v>ALNAT</v>
      </c>
      <c r="G2251" s="13">
        <f>LISTAS[[#This Row],[Precio]]*(1-0.46)*(1-IF($C$3520="",0,$C$3520))</f>
        <v>1943.8339500000002</v>
      </c>
      <c r="H2251" s="1">
        <f>+_xlfn.XLOOKUP(LISTAS[[#This Row],[ID]],_01_CODIGOS_Y_COSTOS_xlsm[Producto y N°],_01_CODIGOS_Y_COSTOS_xlsm[COSTO],0,0,1)</f>
        <v>1179.6469</v>
      </c>
      <c r="I2251" s="115">
        <f>+IFERROR(LISTAS[[#This Row],[VENTA NETA]]/LISTAS[[#This Row],[COSTO]]-1,0)</f>
        <v>0.6478099929733212</v>
      </c>
      <c r="J2251" s="33" t="str">
        <f>IFERROR(VLOOKUP(LISTAS[[#This Row],[ID]],_01_CODIGOS_Y_COSTOS_xlsm[[Producto y N°]:[CODIGO]],2,0),"")</f>
        <v>094-02</v>
      </c>
      <c r="M2251" s="22">
        <v>0.14000000000000001</v>
      </c>
      <c r="N2251" s="23">
        <f>+LISTAS[[#This Row],[Precio]]+(LISTAS[[#This Row],[Precio]]*M2251)</f>
        <v>5471.5326000000005</v>
      </c>
      <c r="O2251" s="24">
        <f t="shared" si="50"/>
        <v>2215.970703</v>
      </c>
      <c r="Q2251" s="21">
        <f>IFERROR(O2251/LISTAS[[#This Row],[COSTO]]-1,"")</f>
        <v>0.87850339198958616</v>
      </c>
      <c r="R2251" t="str">
        <f>+LISTAS[[#This Row],[ID]]</f>
        <v>CONECTORES NEUMÁTICOS87</v>
      </c>
      <c r="T2251" s="29"/>
      <c r="U2251" s="25">
        <f>LISTAS[[#This Row],[COSTO]]+(LISTAS[[#This Row],[COSTO]]*T2251)</f>
        <v>1179.6469</v>
      </c>
      <c r="V2251" s="30">
        <f>IF(T2251="",0,U2251/LISTAS[[#This Row],[VENTA NETA]]-1)</f>
        <v>0</v>
      </c>
      <c r="X2251" s="25">
        <v>1527.7541000000001</v>
      </c>
      <c r="Y2251" s="31">
        <f>IFERROR(LISTAS[[#This Row],[COSTO]]/X2251-1,"")</f>
        <v>-0.22785551680077321</v>
      </c>
    </row>
    <row r="2252" spans="1:44" x14ac:dyDescent="0.2">
      <c r="A2252" s="6" t="s">
        <v>3572</v>
      </c>
      <c r="B2252" t="s">
        <v>3524</v>
      </c>
      <c r="C2252">
        <v>89</v>
      </c>
      <c r="D2252" t="s">
        <v>3573</v>
      </c>
      <c r="E2252" s="2">
        <v>4908.67</v>
      </c>
      <c r="F2252" s="6" t="str">
        <f>+_xlfn.XLOOKUP(LISTAS[[#This Row],[ID]],_01_CODIGOS_Y_COSTOS_xlsm[Producto y N°],_01_CODIGOS_Y_COSTOS_xlsm[FABRICA],"",0,1)</f>
        <v>ALNAT</v>
      </c>
      <c r="G2252" s="13">
        <f>LISTAS[[#This Row],[Precio]]*(1-0.46)*(1-IF($C$3520="",0,$C$3520))</f>
        <v>1988.0113500000002</v>
      </c>
      <c r="H2252" s="1">
        <f>+_xlfn.XLOOKUP(LISTAS[[#This Row],[ID]],_01_CODIGOS_Y_COSTOS_xlsm[Producto y N°],_01_CODIGOS_Y_COSTOS_xlsm[COSTO],0,0,1)</f>
        <v>1206.4571000000001</v>
      </c>
      <c r="I2252" s="115">
        <f>+IFERROR(LISTAS[[#This Row],[VENTA NETA]]/LISTAS[[#This Row],[COSTO]]-1,0)</f>
        <v>0.64780939993639231</v>
      </c>
      <c r="J2252" s="33" t="str">
        <f>IFERROR(VLOOKUP(LISTAS[[#This Row],[ID]],_01_CODIGOS_Y_COSTOS_xlsm[[Producto y N°]:[CODIGO]],2,0),"")</f>
        <v>094-03</v>
      </c>
      <c r="M2252" s="22">
        <v>0.14000000000000001</v>
      </c>
      <c r="N2252" s="23">
        <f>+LISTAS[[#This Row],[Precio]]+(LISTAS[[#This Row],[Precio]]*M2252)</f>
        <v>5595.8838000000005</v>
      </c>
      <c r="O2252" s="24">
        <f t="shared" si="50"/>
        <v>2266.3329390000004</v>
      </c>
      <c r="Q2252" s="21">
        <f>IFERROR(O2252/LISTAS[[#This Row],[COSTO]]-1,"")</f>
        <v>0.87850271592748741</v>
      </c>
      <c r="R2252" t="str">
        <f>+LISTAS[[#This Row],[ID]]</f>
        <v>CONECTORES NEUMÁTICOS89</v>
      </c>
      <c r="T2252" s="29"/>
      <c r="U2252" s="25">
        <f>LISTAS[[#This Row],[COSTO]]+(LISTAS[[#This Row],[COSTO]]*T2252)</f>
        <v>1206.4571000000001</v>
      </c>
      <c r="V2252" s="30">
        <f>IF(T2252="",0,U2252/LISTAS[[#This Row],[VENTA NETA]]-1)</f>
        <v>0</v>
      </c>
      <c r="X2252" s="25">
        <v>579.51790000000005</v>
      </c>
      <c r="Y2252" s="31">
        <f>IFERROR(LISTAS[[#This Row],[COSTO]]/X2252-1,"")</f>
        <v>1.0818288787973591</v>
      </c>
    </row>
    <row r="2253" spans="1:44" x14ac:dyDescent="0.2">
      <c r="A2253" s="6" t="s">
        <v>3574</v>
      </c>
      <c r="B2253" t="s">
        <v>3524</v>
      </c>
      <c r="C2253">
        <v>90</v>
      </c>
      <c r="D2253" t="s">
        <v>3575</v>
      </c>
      <c r="E2253" s="2">
        <v>5192.29</v>
      </c>
      <c r="F2253" s="6" t="str">
        <f>+_xlfn.XLOOKUP(LISTAS[[#This Row],[ID]],_01_CODIGOS_Y_COSTOS_xlsm[Producto y N°],_01_CODIGOS_Y_COSTOS_xlsm[FABRICA],"",0,1)</f>
        <v>ALNAT</v>
      </c>
      <c r="G2253" s="13">
        <f>LISTAS[[#This Row],[Precio]]*(1-0.46)*(1-IF($C$3520="",0,$C$3520))</f>
        <v>2102.87745</v>
      </c>
      <c r="H2253" s="1">
        <f>+_xlfn.XLOOKUP(LISTAS[[#This Row],[ID]],_01_CODIGOS_Y_COSTOS_xlsm[Producto y N°],_01_CODIGOS_Y_COSTOS_xlsm[COSTO],0,0,1)</f>
        <v>1276.1635000000001</v>
      </c>
      <c r="I2253" s="115">
        <f>+IFERROR(LISTAS[[#This Row],[VENTA NETA]]/LISTAS[[#This Row],[COSTO]]-1,0)</f>
        <v>0.64781193789040326</v>
      </c>
      <c r="J2253" s="33" t="str">
        <f>IFERROR(VLOOKUP(LISTAS[[#This Row],[ID]],_01_CODIGOS_Y_COSTOS_xlsm[[Producto y N°]:[CODIGO]],2,0),"")</f>
        <v>094-04</v>
      </c>
      <c r="M2253" s="22">
        <v>0.14000000000000001</v>
      </c>
      <c r="N2253" s="23">
        <f>+LISTAS[[#This Row],[Precio]]+(LISTAS[[#This Row],[Precio]]*M2253)</f>
        <v>5919.2106000000003</v>
      </c>
      <c r="O2253" s="24">
        <f t="shared" si="50"/>
        <v>2397.2802930000003</v>
      </c>
      <c r="Q2253" s="21">
        <f>IFERROR(O2253/LISTAS[[#This Row],[COSTO]]-1,"")</f>
        <v>0.87850560919506004</v>
      </c>
      <c r="R2253" t="str">
        <f>+LISTAS[[#This Row],[ID]]</f>
        <v>CONECTORES NEUMÁTICOS90</v>
      </c>
      <c r="T2253" s="29"/>
      <c r="U2253" s="25">
        <f>LISTAS[[#This Row],[COSTO]]+(LISTAS[[#This Row],[COSTO]]*T2253)</f>
        <v>1276.1635000000001</v>
      </c>
      <c r="V2253" s="30">
        <f>IF(T2253="",0,U2253/LISTAS[[#This Row],[VENTA NETA]]-1)</f>
        <v>0</v>
      </c>
      <c r="X2253" s="25">
        <v>611.7133</v>
      </c>
      <c r="Y2253" s="31">
        <f>IFERROR(LISTAS[[#This Row],[COSTO]]/X2253-1,"")</f>
        <v>1.0862117923543595</v>
      </c>
    </row>
    <row r="2254" spans="1:44" x14ac:dyDescent="0.2">
      <c r="A2254" s="6" t="s">
        <v>3576</v>
      </c>
      <c r="B2254" t="s">
        <v>3524</v>
      </c>
      <c r="C2254">
        <v>91</v>
      </c>
      <c r="D2254" t="s">
        <v>3577</v>
      </c>
      <c r="E2254" s="2">
        <v>6719.43</v>
      </c>
      <c r="F2254" s="6" t="str">
        <f>+_xlfn.XLOOKUP(LISTAS[[#This Row],[ID]],_01_CODIGOS_Y_COSTOS_xlsm[Producto y N°],_01_CODIGOS_Y_COSTOS_xlsm[FABRICA],"",0,1)</f>
        <v>ALNAT</v>
      </c>
      <c r="G2254" s="13">
        <f>LISTAS[[#This Row],[Precio]]*(1-0.46)*(1-IF($C$3520="",0,$C$3520))</f>
        <v>2721.3691500000004</v>
      </c>
      <c r="H2254" s="1">
        <f>+_xlfn.XLOOKUP(LISTAS[[#This Row],[ID]],_01_CODIGOS_Y_COSTOS_xlsm[Producto y N°],_01_CODIGOS_Y_COSTOS_xlsm[COSTO],0,0,1)</f>
        <v>1651.5056999999999</v>
      </c>
      <c r="I2254" s="115">
        <f>+IFERROR(LISTAS[[#This Row],[VENTA NETA]]/LISTAS[[#This Row],[COSTO]]-1,0)</f>
        <v>0.64781093398587752</v>
      </c>
      <c r="J2254" s="33" t="str">
        <f>IFERROR(VLOOKUP(LISTAS[[#This Row],[ID]],_01_CODIGOS_Y_COSTOS_xlsm[[Producto y N°]:[CODIGO]],2,0),"")</f>
        <v>094-05</v>
      </c>
      <c r="M2254" s="22">
        <v>0.14000000000000001</v>
      </c>
      <c r="N2254" s="23">
        <f>+LISTAS[[#This Row],[Precio]]+(LISTAS[[#This Row],[Precio]]*M2254)</f>
        <v>7660.1502</v>
      </c>
      <c r="O2254" s="24">
        <f t="shared" si="50"/>
        <v>3102.360831</v>
      </c>
      <c r="Q2254" s="21">
        <f>IFERROR(O2254/LISTAS[[#This Row],[COSTO]]-1,"")</f>
        <v>0.8785044647439002</v>
      </c>
      <c r="R2254" t="str">
        <f>+LISTAS[[#This Row],[ID]]</f>
        <v>CONECTORES NEUMÁTICOS91</v>
      </c>
      <c r="T2254" s="29"/>
      <c r="U2254" s="25">
        <f>LISTAS[[#This Row],[COSTO]]+(LISTAS[[#This Row],[COSTO]]*T2254)</f>
        <v>1651.5056999999999</v>
      </c>
      <c r="V2254" s="30">
        <f>IF(T2254="",0,U2254/LISTAS[[#This Row],[VENTA NETA]]-1)</f>
        <v>0</v>
      </c>
      <c r="X2254" s="25">
        <v>740.49509999999998</v>
      </c>
      <c r="Y2254" s="31">
        <f>IFERROR(LISTAS[[#This Row],[COSTO]]/X2254-1,"")</f>
        <v>1.2302722867443685</v>
      </c>
    </row>
    <row r="2255" spans="1:44" x14ac:dyDescent="0.2">
      <c r="A2255" s="6" t="s">
        <v>3578</v>
      </c>
      <c r="B2255" t="s">
        <v>3524</v>
      </c>
      <c r="C2255">
        <v>92</v>
      </c>
      <c r="D2255" t="s">
        <v>3579</v>
      </c>
      <c r="E2255" s="2">
        <v>6217.65</v>
      </c>
      <c r="F2255" s="6" t="str">
        <f>+_xlfn.XLOOKUP(LISTAS[[#This Row],[ID]],_01_CODIGOS_Y_COSTOS_xlsm[Producto y N°],_01_CODIGOS_Y_COSTOS_xlsm[FABRICA],"",0,1)</f>
        <v>ALNAT</v>
      </c>
      <c r="G2255" s="13">
        <f>LISTAS[[#This Row],[Precio]]*(1-0.46)*(1-IF($C$3520="",0,$C$3520))</f>
        <v>2518.1482500000002</v>
      </c>
      <c r="H2255" s="1">
        <f>+_xlfn.XLOOKUP(LISTAS[[#This Row],[ID]],_01_CODIGOS_Y_COSTOS_xlsm[Producto y N°],_01_CODIGOS_Y_COSTOS_xlsm[COSTO],0,0,1)</f>
        <v>1528.1790000000001</v>
      </c>
      <c r="I2255" s="115">
        <f>+IFERROR(LISTAS[[#This Row],[VENTA NETA]]/LISTAS[[#This Row],[COSTO]]-1,0)</f>
        <v>0.6478097461095853</v>
      </c>
      <c r="J2255" s="33" t="str">
        <f>IFERROR(VLOOKUP(LISTAS[[#This Row],[ID]],_01_CODIGOS_Y_COSTOS_xlsm[[Producto y N°]:[CODIGO]],2,0),"")</f>
        <v>094-055</v>
      </c>
      <c r="M2255" s="22">
        <v>0.14000000000000001</v>
      </c>
      <c r="N2255" s="23">
        <f>+LISTAS[[#This Row],[Precio]]+(LISTAS[[#This Row],[Precio]]*M2255)</f>
        <v>7088.1209999999992</v>
      </c>
      <c r="O2255" s="24">
        <f t="shared" si="50"/>
        <v>2870.6890049999997</v>
      </c>
      <c r="Q2255" s="21">
        <f>IFERROR(O2255/LISTAS[[#This Row],[COSTO]]-1,"")</f>
        <v>0.87850311056492703</v>
      </c>
      <c r="R2255" t="str">
        <f>+LISTAS[[#This Row],[ID]]</f>
        <v>CONECTORES NEUMÁTICOS92</v>
      </c>
      <c r="T2255" s="29"/>
      <c r="U2255" s="25">
        <f>LISTAS[[#This Row],[COSTO]]+(LISTAS[[#This Row],[COSTO]]*T2255)</f>
        <v>1528.1790000000001</v>
      </c>
      <c r="V2255" s="30">
        <f>IF(T2255="",0,U2255/LISTAS[[#This Row],[VENTA NETA]]-1)</f>
        <v>0</v>
      </c>
      <c r="X2255" s="25">
        <v>919.61289999999997</v>
      </c>
      <c r="Y2255" s="31">
        <f>IFERROR(LISTAS[[#This Row],[COSTO]]/X2255-1,"")</f>
        <v>0.66176333542080612</v>
      </c>
    </row>
    <row r="2256" spans="1:44" x14ac:dyDescent="0.2">
      <c r="A2256" s="6" t="s">
        <v>3580</v>
      </c>
      <c r="B2256" t="s">
        <v>3524</v>
      </c>
      <c r="C2256">
        <v>97</v>
      </c>
      <c r="D2256" s="69" t="s">
        <v>3581</v>
      </c>
      <c r="E2256" s="2">
        <v>999.51</v>
      </c>
      <c r="F2256" s="6" t="str">
        <f>+_xlfn.XLOOKUP(LISTAS[[#This Row],[ID]],_01_CODIGOS_Y_COSTOS_xlsm[Producto y N°],_01_CODIGOS_Y_COSTOS_xlsm[FABRICA],"",0,1)</f>
        <v>ALNAT</v>
      </c>
      <c r="G2256" s="13">
        <f>LISTAS[[#This Row],[Precio]]*(1-0.46)*(1-IF($C$3520="",0,$C$3520))</f>
        <v>404.80155000000002</v>
      </c>
      <c r="H2256" s="1">
        <f>+_xlfn.XLOOKUP(LISTAS[[#This Row],[ID]],_01_CODIGOS_Y_COSTOS_xlsm[Producto y N°],_01_CODIGOS_Y_COSTOS_xlsm[COSTO],0,0,1)</f>
        <v>290.03519999999997</v>
      </c>
      <c r="I2256" s="115">
        <f>+IFERROR(LISTAS[[#This Row],[VENTA NETA]]/LISTAS[[#This Row],[COSTO]]-1,0)</f>
        <v>0.39569800493181528</v>
      </c>
      <c r="J2256" s="33" t="str">
        <f>IFERROR(VLOOKUP(LISTAS[[#This Row],[ID]],_01_CODIGOS_Y_COSTOS_xlsm[[Producto y N°]:[CODIGO]],2,0),"")</f>
        <v>061-01</v>
      </c>
      <c r="M2256" s="22">
        <v>0.28000000000000003</v>
      </c>
      <c r="N2256" s="23">
        <f>+LISTAS[[#This Row],[Precio]]+(LISTAS[[#This Row],[Precio]]*M2256)</f>
        <v>1279.3728000000001</v>
      </c>
      <c r="O2256" s="24">
        <f t="shared" si="50"/>
        <v>518.14598400000011</v>
      </c>
      <c r="Q2256" s="21">
        <f>IFERROR(O2256/LISTAS[[#This Row],[COSTO]]-1,"")</f>
        <v>0.786493446312724</v>
      </c>
      <c r="R2256" t="str">
        <f>+LISTAS[[#This Row],[ID]]</f>
        <v>CONECTORES NEUMÁTICOS97</v>
      </c>
      <c r="T2256" s="29"/>
      <c r="U2256" s="25">
        <f>LISTAS[[#This Row],[COSTO]]+(LISTAS[[#This Row],[COSTO]]*T2256)</f>
        <v>290.03519999999997</v>
      </c>
      <c r="V2256" s="30">
        <f>IF(T2256="",0,U2256/LISTAS[[#This Row],[VENTA NETA]]-1)</f>
        <v>0</v>
      </c>
      <c r="X2256" s="25">
        <v>0</v>
      </c>
      <c r="Y2256" s="31" t="str">
        <f>IFERROR(LISTAS[[#This Row],[COSTO]]/X2256-1,"")</f>
        <v/>
      </c>
    </row>
    <row r="2257" spans="1:25" x14ac:dyDescent="0.2">
      <c r="A2257" s="6" t="s">
        <v>3582</v>
      </c>
      <c r="B2257" t="s">
        <v>3524</v>
      </c>
      <c r="C2257">
        <v>98</v>
      </c>
      <c r="D2257" s="69" t="s">
        <v>3583</v>
      </c>
      <c r="E2257" s="2">
        <v>999.51</v>
      </c>
      <c r="F2257" s="6" t="str">
        <f>+_xlfn.XLOOKUP(LISTAS[[#This Row],[ID]],_01_CODIGOS_Y_COSTOS_xlsm[Producto y N°],_01_CODIGOS_Y_COSTOS_xlsm[FABRICA],"",0,1)</f>
        <v>ALNAT</v>
      </c>
      <c r="G2257" s="13">
        <f>LISTAS[[#This Row],[Precio]]*(1-0.46)*(1-IF($C$3520="",0,$C$3520))</f>
        <v>404.80155000000002</v>
      </c>
      <c r="H2257" s="1">
        <f>+_xlfn.XLOOKUP(LISTAS[[#This Row],[ID]],_01_CODIGOS_Y_COSTOS_xlsm[Producto y N°],_01_CODIGOS_Y_COSTOS_xlsm[COSTO],0,0,1)</f>
        <v>290.03519999999997</v>
      </c>
      <c r="I2257" s="115">
        <f>+IFERROR(LISTAS[[#This Row],[VENTA NETA]]/LISTAS[[#This Row],[COSTO]]-1,0)</f>
        <v>0.39569800493181528</v>
      </c>
      <c r="J2257" s="33" t="str">
        <f>IFERROR(VLOOKUP(LISTAS[[#This Row],[ID]],_01_CODIGOS_Y_COSTOS_xlsm[[Producto y N°]:[CODIGO]],2,0),"")</f>
        <v>061-02</v>
      </c>
      <c r="M2257" s="22">
        <v>0.28000000000000003</v>
      </c>
      <c r="N2257" s="23">
        <f>+LISTAS[[#This Row],[Precio]]+(LISTAS[[#This Row],[Precio]]*M2257)</f>
        <v>1279.3728000000001</v>
      </c>
      <c r="O2257" s="24">
        <f t="shared" si="50"/>
        <v>518.14598400000011</v>
      </c>
      <c r="Q2257" s="21">
        <f>IFERROR(O2257/LISTAS[[#This Row],[COSTO]]-1,"")</f>
        <v>0.786493446312724</v>
      </c>
      <c r="R2257" t="str">
        <f>+LISTAS[[#This Row],[ID]]</f>
        <v>CONECTORES NEUMÁTICOS98</v>
      </c>
      <c r="T2257" s="29"/>
      <c r="U2257" s="25">
        <f>LISTAS[[#This Row],[COSTO]]+(LISTAS[[#This Row],[COSTO]]*T2257)</f>
        <v>290.03519999999997</v>
      </c>
      <c r="V2257" s="30">
        <f>IF(T2257="",0,U2257/LISTAS[[#This Row],[VENTA NETA]]-1)</f>
        <v>0</v>
      </c>
      <c r="X2257" s="25">
        <v>652.08540000000005</v>
      </c>
      <c r="Y2257" s="31">
        <f>IFERROR(LISTAS[[#This Row],[COSTO]]/X2257-1,"")</f>
        <v>-0.55521899432190946</v>
      </c>
    </row>
    <row r="2258" spans="1:25" x14ac:dyDescent="0.2">
      <c r="A2258" s="6" t="s">
        <v>3584</v>
      </c>
      <c r="B2258" t="s">
        <v>3524</v>
      </c>
      <c r="C2258">
        <v>99</v>
      </c>
      <c r="D2258" s="69" t="s">
        <v>3585</v>
      </c>
      <c r="E2258" s="2">
        <v>1571.51</v>
      </c>
      <c r="F2258" s="6" t="str">
        <f>+_xlfn.XLOOKUP(LISTAS[[#This Row],[ID]],_01_CODIGOS_Y_COSTOS_xlsm[Producto y N°],_01_CODIGOS_Y_COSTOS_xlsm[FABRICA],"",0,1)</f>
        <v>ALNAT</v>
      </c>
      <c r="G2258" s="13">
        <f>LISTAS[[#This Row],[Precio]]*(1-0.46)*(1-IF($C$3520="",0,$C$3520))</f>
        <v>636.46154999999999</v>
      </c>
      <c r="H2258" s="1">
        <f>+_xlfn.XLOOKUP(LISTAS[[#This Row],[ID]],_01_CODIGOS_Y_COSTOS_xlsm[Producto y N°],_01_CODIGOS_Y_COSTOS_xlsm[COSTO],0,0,1)</f>
        <v>456.01920000000001</v>
      </c>
      <c r="I2258" s="115">
        <f>+IFERROR(LISTAS[[#This Row],[VENTA NETA]]/LISTAS[[#This Row],[COSTO]]-1,0)</f>
        <v>0.39569024725274726</v>
      </c>
      <c r="J2258" s="33" t="str">
        <f>IFERROR(VLOOKUP(LISTAS[[#This Row],[ID]],_01_CODIGOS_Y_COSTOS_xlsm[[Producto y N°]:[CODIGO]],2,0),"")</f>
        <v>061-03</v>
      </c>
      <c r="M2258" s="22">
        <v>0.28000000000000003</v>
      </c>
      <c r="N2258" s="23">
        <f>+LISTAS[[#This Row],[Precio]]+(LISTAS[[#This Row],[Precio]]*M2258)</f>
        <v>2011.5328</v>
      </c>
      <c r="O2258" s="24">
        <f t="shared" si="50"/>
        <v>814.67078400000014</v>
      </c>
      <c r="Q2258" s="21">
        <f>IFERROR(O2258/LISTAS[[#This Row],[COSTO]]-1,"")</f>
        <v>0.78648351648351666</v>
      </c>
      <c r="R2258" t="str">
        <f>+LISTAS[[#This Row],[ID]]</f>
        <v>CONECTORES NEUMÁTICOS99</v>
      </c>
      <c r="T2258" s="29"/>
      <c r="U2258" s="25">
        <f>LISTAS[[#This Row],[COSTO]]+(LISTAS[[#This Row],[COSTO]]*T2258)</f>
        <v>456.01920000000001</v>
      </c>
      <c r="V2258" s="30">
        <f>IF(T2258="",0,U2258/LISTAS[[#This Row],[VENTA NETA]]-1)</f>
        <v>0</v>
      </c>
      <c r="X2258" s="25">
        <v>764.51390000000004</v>
      </c>
      <c r="Y2258" s="31">
        <f>IFERROR(LISTAS[[#This Row],[COSTO]]/X2258-1,"")</f>
        <v>-0.40351745076185008</v>
      </c>
    </row>
    <row r="2259" spans="1:25" x14ac:dyDescent="0.2">
      <c r="A2259" s="6" t="s">
        <v>3586</v>
      </c>
      <c r="B2259" t="s">
        <v>3524</v>
      </c>
      <c r="C2259">
        <v>100</v>
      </c>
      <c r="D2259" s="69" t="s">
        <v>3587</v>
      </c>
      <c r="E2259" s="2">
        <v>1974.93</v>
      </c>
      <c r="F2259" s="6" t="str">
        <f>+_xlfn.XLOOKUP(LISTAS[[#This Row],[ID]],_01_CODIGOS_Y_COSTOS_xlsm[Producto y N°],_01_CODIGOS_Y_COSTOS_xlsm[FABRICA],"",0,1)</f>
        <v>ALNAT</v>
      </c>
      <c r="G2259" s="13">
        <f>LISTAS[[#This Row],[Precio]]*(1-0.46)*(1-IF($C$3520="",0,$C$3520))</f>
        <v>799.84665000000018</v>
      </c>
      <c r="H2259" s="1">
        <f>+_xlfn.XLOOKUP(LISTAS[[#This Row],[ID]],_01_CODIGOS_Y_COSTOS_xlsm[Producto y N°],_01_CODIGOS_Y_COSTOS_xlsm[COSTO],0,0,1)</f>
        <v>573.08159999999998</v>
      </c>
      <c r="I2259" s="115">
        <f>+IFERROR(LISTAS[[#This Row],[VENTA NETA]]/LISTAS[[#This Row],[COSTO]]-1,0)</f>
        <v>0.39569417339520263</v>
      </c>
      <c r="J2259" s="33" t="str">
        <f>IFERROR(VLOOKUP(LISTAS[[#This Row],[ID]],_01_CODIGOS_Y_COSTOS_xlsm[[Producto y N°]:[CODIGO]],2,0),"")</f>
        <v>061-04</v>
      </c>
      <c r="M2259" s="22">
        <v>0.28000000000000003</v>
      </c>
      <c r="N2259" s="23">
        <f>+LISTAS[[#This Row],[Precio]]+(LISTAS[[#This Row],[Precio]]*M2259)</f>
        <v>2527.9104000000002</v>
      </c>
      <c r="O2259" s="24">
        <f t="shared" si="50"/>
        <v>1023.8037120000001</v>
      </c>
      <c r="Q2259" s="21">
        <f>IFERROR(O2259/LISTAS[[#This Row],[COSTO]]-1,"")</f>
        <v>0.78648854194585938</v>
      </c>
      <c r="R2259" t="str">
        <f>+LISTAS[[#This Row],[ID]]</f>
        <v>CONECTORES NEUMÁTICOS100</v>
      </c>
      <c r="T2259" s="29"/>
      <c r="U2259" s="25">
        <f>LISTAS[[#This Row],[COSTO]]+(LISTAS[[#This Row],[COSTO]]*T2259)</f>
        <v>573.08159999999998</v>
      </c>
      <c r="V2259" s="30">
        <f>IF(T2259="",0,U2259/LISTAS[[#This Row],[VENTA NETA]]-1)</f>
        <v>0</v>
      </c>
      <c r="X2259" s="25">
        <v>871.32100000000003</v>
      </c>
      <c r="Y2259" s="31">
        <f>IFERROR(LISTAS[[#This Row],[COSTO]]/X2259-1,"")</f>
        <v>-0.34228418688405315</v>
      </c>
    </row>
    <row r="2260" spans="1:25" x14ac:dyDescent="0.2">
      <c r="A2260" s="6" t="s">
        <v>5870</v>
      </c>
      <c r="B2260" t="s">
        <v>3524</v>
      </c>
      <c r="C2260">
        <v>101</v>
      </c>
      <c r="D2260" t="s">
        <v>5871</v>
      </c>
      <c r="E2260" s="2">
        <v>0</v>
      </c>
      <c r="F2260" s="6" t="str">
        <f>+_xlfn.XLOOKUP(LISTAS[[#This Row],[ID]],_01_CODIGOS_Y_COSTOS_xlsm[Producto y N°],_01_CODIGOS_Y_COSTOS_xlsm[FABRICA],"",0,1)</f>
        <v>ALNAT</v>
      </c>
      <c r="G2260" s="13">
        <f>LISTAS[[#This Row],[Precio]]*(1-0.46)*(1-IF($C$3520="",0,$C$3520))</f>
        <v>0</v>
      </c>
      <c r="H2260" s="1">
        <f>+_xlfn.XLOOKUP(LISTAS[[#This Row],[ID]],_01_CODIGOS_Y_COSTOS_xlsm[Producto y N°],_01_CODIGOS_Y_COSTOS_xlsm[COSTO],0,0,1)</f>
        <v>0</v>
      </c>
      <c r="I2260" s="115">
        <f>+IFERROR(LISTAS[[#This Row],[VENTA NETA]]/LISTAS[[#This Row],[COSTO]]-1,0)</f>
        <v>0</v>
      </c>
      <c r="J2260" s="33" t="str">
        <f>IFERROR(VLOOKUP(LISTAS[[#This Row],[ID]],_01_CODIGOS_Y_COSTOS_xlsm[[Producto y N°]:[CODIGO]],2,0),"")</f>
        <v>0</v>
      </c>
      <c r="M2260" s="22">
        <v>0</v>
      </c>
      <c r="N2260" s="23">
        <f>+LISTAS[[#This Row],[Precio]]+(LISTAS[[#This Row],[Precio]]*M2260)</f>
        <v>0</v>
      </c>
      <c r="O2260" s="24">
        <f t="shared" si="50"/>
        <v>0</v>
      </c>
      <c r="Q2260" s="21" t="str">
        <f>IFERROR(O2260/LISTAS[[#This Row],[COSTO]]-1,"")</f>
        <v/>
      </c>
      <c r="R2260" t="str">
        <f>+LISTAS[[#This Row],[ID]]</f>
        <v>CONECTORES NEUMÁTICOS101</v>
      </c>
      <c r="T2260" s="29"/>
      <c r="U2260" s="25">
        <f>LISTAS[[#This Row],[COSTO]]+(LISTAS[[#This Row],[COSTO]]*T2260)</f>
        <v>0</v>
      </c>
      <c r="V2260" s="30">
        <f>IF(T2260="",0,U2260/LISTAS[[#This Row],[VENTA NETA]]-1)</f>
        <v>0</v>
      </c>
      <c r="X2260" s="25">
        <v>927.53530000000001</v>
      </c>
      <c r="Y2260" s="31">
        <f>IFERROR(LISTAS[[#This Row],[COSTO]]/X2260-1,"")</f>
        <v>-1</v>
      </c>
    </row>
    <row r="2261" spans="1:25" x14ac:dyDescent="0.2">
      <c r="A2261" s="6" t="s">
        <v>3588</v>
      </c>
      <c r="B2261" t="s">
        <v>3524</v>
      </c>
      <c r="C2261">
        <v>108</v>
      </c>
      <c r="D2261" s="69" t="s">
        <v>3589</v>
      </c>
      <c r="E2261" s="2">
        <v>1487.22</v>
      </c>
      <c r="F2261" s="6" t="str">
        <f>+_xlfn.XLOOKUP(LISTAS[[#This Row],[ID]],_01_CODIGOS_Y_COSTOS_xlsm[Producto y N°],_01_CODIGOS_Y_COSTOS_xlsm[FABRICA],"",0,1)</f>
        <v>ALNAT</v>
      </c>
      <c r="G2261" s="13">
        <f>LISTAS[[#This Row],[Precio]]*(1-0.46)*(1-IF($C$3520="",0,$C$3520))</f>
        <v>602.32410000000004</v>
      </c>
      <c r="H2261" s="1">
        <f>+_xlfn.XLOOKUP(LISTAS[[#This Row],[ID]],_01_CODIGOS_Y_COSTOS_xlsm[Producto y N°],_01_CODIGOS_Y_COSTOS_xlsm[COSTO],0,0,1)</f>
        <v>431.55840000000001</v>
      </c>
      <c r="I2261" s="115">
        <f>+IFERROR(LISTAS[[#This Row],[VENTA NETA]]/LISTAS[[#This Row],[COSTO]]-1,0)</f>
        <v>0.3956954609156027</v>
      </c>
      <c r="J2261" s="33" t="str">
        <f>IFERROR(VLOOKUP(LISTAS[[#This Row],[ID]],_01_CODIGOS_Y_COSTOS_xlsm[[Producto y N°]:[CODIGO]],2,0),"")</f>
        <v>062-01</v>
      </c>
      <c r="M2261" s="22">
        <v>0.28000000000000003</v>
      </c>
      <c r="N2261" s="23">
        <f>+LISTAS[[#This Row],[Precio]]+(LISTAS[[#This Row],[Precio]]*M2261)</f>
        <v>1903.6416000000002</v>
      </c>
      <c r="O2261" s="24">
        <f t="shared" si="50"/>
        <v>770.97484800000007</v>
      </c>
      <c r="Q2261" s="21">
        <f>IFERROR(O2261/LISTAS[[#This Row],[COSTO]]-1,"")</f>
        <v>0.7864901899719714</v>
      </c>
      <c r="R2261" t="str">
        <f>+LISTAS[[#This Row],[ID]]</f>
        <v>CONECTORES NEUMÁTICOS108</v>
      </c>
      <c r="T2261" s="29"/>
      <c r="U2261" s="25">
        <f>LISTAS[[#This Row],[COSTO]]+(LISTAS[[#This Row],[COSTO]]*T2261)</f>
        <v>431.55840000000001</v>
      </c>
      <c r="V2261" s="30">
        <f>IF(T2261="",0,U2261/LISTAS[[#This Row],[VENTA NETA]]-1)</f>
        <v>0</v>
      </c>
      <c r="X2261" s="25">
        <v>472.19979999999998</v>
      </c>
      <c r="Y2261" s="31">
        <f>IFERROR(LISTAS[[#This Row],[COSTO]]/X2261-1,"")</f>
        <v>-8.6068227898444594E-2</v>
      </c>
    </row>
    <row r="2262" spans="1:25" x14ac:dyDescent="0.2">
      <c r="A2262" s="6" t="s">
        <v>3590</v>
      </c>
      <c r="B2262" t="s">
        <v>3524</v>
      </c>
      <c r="C2262">
        <v>109</v>
      </c>
      <c r="D2262" s="69" t="s">
        <v>3591</v>
      </c>
      <c r="E2262" s="2">
        <v>1744.33</v>
      </c>
      <c r="F2262" s="6" t="str">
        <f>+_xlfn.XLOOKUP(LISTAS[[#This Row],[ID]],_01_CODIGOS_Y_COSTOS_xlsm[Producto y N°],_01_CODIGOS_Y_COSTOS_xlsm[FABRICA],"",0,1)</f>
        <v>ALNAT</v>
      </c>
      <c r="G2262" s="13">
        <f>LISTAS[[#This Row],[Precio]]*(1-0.46)*(1-IF($C$3520="",0,$C$3520))</f>
        <v>706.45365000000004</v>
      </c>
      <c r="H2262" s="1">
        <f>+_xlfn.XLOOKUP(LISTAS[[#This Row],[ID]],_01_CODIGOS_Y_COSTOS_xlsm[Producto y N°],_01_CODIGOS_Y_COSTOS_xlsm[COSTO],0,0,1)</f>
        <v>431.55840000000001</v>
      </c>
      <c r="I2262" s="115">
        <f>+IFERROR(LISTAS[[#This Row],[VENTA NETA]]/LISTAS[[#This Row],[COSTO]]-1,0)</f>
        <v>0.63698273512924319</v>
      </c>
      <c r="J2262" s="33" t="str">
        <f>IFERROR(VLOOKUP(LISTAS[[#This Row],[ID]],_01_CODIGOS_Y_COSTOS_xlsm[[Producto y N°]:[CODIGO]],2,0),"")</f>
        <v>062-02</v>
      </c>
      <c r="M2262" s="22">
        <v>0.13</v>
      </c>
      <c r="N2262" s="23">
        <f>+LISTAS[[#This Row],[Precio]]+(LISTAS[[#This Row],[Precio]]*M2262)</f>
        <v>1971.0928999999999</v>
      </c>
      <c r="O2262" s="24">
        <f t="shared" si="50"/>
        <v>798.29262449999987</v>
      </c>
      <c r="Q2262" s="21">
        <f>IFERROR(O2262/LISTAS[[#This Row],[COSTO]]-1,"")</f>
        <v>0.84979049069604451</v>
      </c>
      <c r="R2262" t="str">
        <f>+LISTAS[[#This Row],[ID]]</f>
        <v>CONECTORES NEUMÁTICOS109</v>
      </c>
      <c r="T2262" s="29"/>
      <c r="U2262" s="25">
        <f>LISTAS[[#This Row],[COSTO]]+(LISTAS[[#This Row],[COSTO]]*T2262)</f>
        <v>431.55840000000001</v>
      </c>
      <c r="V2262" s="30">
        <f>IF(T2262="",0,U2262/LISTAS[[#This Row],[VENTA NETA]]-1)</f>
        <v>0</v>
      </c>
      <c r="X2262" s="25">
        <v>652.08540000000005</v>
      </c>
      <c r="Y2262" s="31">
        <f>IFERROR(LISTAS[[#This Row],[COSTO]]/X2262-1,"")</f>
        <v>-0.33818729878019049</v>
      </c>
    </row>
    <row r="2263" spans="1:25" x14ac:dyDescent="0.2">
      <c r="A2263" s="6" t="s">
        <v>3592</v>
      </c>
      <c r="B2263" t="s">
        <v>3524</v>
      </c>
      <c r="C2263">
        <v>110</v>
      </c>
      <c r="D2263" s="69" t="s">
        <v>3593</v>
      </c>
      <c r="E2263" s="2">
        <v>1927.94</v>
      </c>
      <c r="F2263" s="6" t="str">
        <f>+_xlfn.XLOOKUP(LISTAS[[#This Row],[ID]],_01_CODIGOS_Y_COSTOS_xlsm[Producto y N°],_01_CODIGOS_Y_COSTOS_xlsm[FABRICA],"",0,1)</f>
        <v>ALNAT</v>
      </c>
      <c r="G2263" s="13">
        <f>LISTAS[[#This Row],[Precio]]*(1-0.46)*(1-IF($C$3520="",0,$C$3520))</f>
        <v>780.81570000000011</v>
      </c>
      <c r="H2263" s="1">
        <f>+_xlfn.XLOOKUP(LISTAS[[#This Row],[ID]],_01_CODIGOS_Y_COSTOS_xlsm[Producto y N°],_01_CODIGOS_Y_COSTOS_xlsm[COSTO],0,0,1)</f>
        <v>476.98559999999998</v>
      </c>
      <c r="I2263" s="115">
        <f>+IFERROR(LISTAS[[#This Row],[VENTA NETA]]/LISTAS[[#This Row],[COSTO]]-1,0)</f>
        <v>0.63697960693153033</v>
      </c>
      <c r="J2263" s="33" t="str">
        <f>IFERROR(VLOOKUP(LISTAS[[#This Row],[ID]],_01_CODIGOS_Y_COSTOS_xlsm[[Producto y N°]:[CODIGO]],2,0),"")</f>
        <v>062-03</v>
      </c>
      <c r="M2263" s="22">
        <v>0.13</v>
      </c>
      <c r="N2263" s="23">
        <f>+LISTAS[[#This Row],[Precio]]+(LISTAS[[#This Row],[Precio]]*M2263)</f>
        <v>2178.5722000000001</v>
      </c>
      <c r="O2263" s="24">
        <f t="shared" si="50"/>
        <v>882.32174100000009</v>
      </c>
      <c r="Q2263" s="21">
        <f>IFERROR(O2263/LISTAS[[#This Row],[COSTO]]-1,"")</f>
        <v>0.8497869558326292</v>
      </c>
      <c r="R2263" t="str">
        <f>+LISTAS[[#This Row],[ID]]</f>
        <v>CONECTORES NEUMÁTICOS110</v>
      </c>
      <c r="T2263" s="29"/>
      <c r="U2263" s="25">
        <f>LISTAS[[#This Row],[COSTO]]+(LISTAS[[#This Row],[COSTO]]*T2263)</f>
        <v>476.98559999999998</v>
      </c>
      <c r="V2263" s="30">
        <f>IF(T2263="",0,U2263/LISTAS[[#This Row],[VENTA NETA]]-1)</f>
        <v>0</v>
      </c>
      <c r="X2263" s="25">
        <v>697.05679999999995</v>
      </c>
      <c r="Y2263" s="31">
        <f>IFERROR(LISTAS[[#This Row],[COSTO]]/X2263-1,"")</f>
        <v>-0.31571487431153389</v>
      </c>
    </row>
    <row r="2264" spans="1:25" x14ac:dyDescent="0.2">
      <c r="A2264" s="6" t="s">
        <v>3594</v>
      </c>
      <c r="B2264" t="s">
        <v>3524</v>
      </c>
      <c r="C2264">
        <v>111</v>
      </c>
      <c r="D2264" t="s">
        <v>3595</v>
      </c>
      <c r="E2264" s="2">
        <v>2782.45</v>
      </c>
      <c r="F2264" s="6" t="str">
        <f>+_xlfn.XLOOKUP(LISTAS[[#This Row],[ID]],_01_CODIGOS_Y_COSTOS_xlsm[Producto y N°],_01_CODIGOS_Y_COSTOS_xlsm[FABRICA],"",0,1)</f>
        <v>ALNAT</v>
      </c>
      <c r="G2264" s="13">
        <f>LISTAS[[#This Row],[Precio]]*(1-0.46)*(1-IF($C$3520="",0,$C$3520))</f>
        <v>1126.8922499999999</v>
      </c>
      <c r="H2264" s="1">
        <f>+_xlfn.XLOOKUP(LISTAS[[#This Row],[ID]],_01_CODIGOS_Y_COSTOS_xlsm[Producto y N°],_01_CODIGOS_Y_COSTOS_xlsm[COSTO],0,0,1)</f>
        <v>688.39679999999998</v>
      </c>
      <c r="I2264" s="115">
        <f>+IFERROR(LISTAS[[#This Row],[VENTA NETA]]/LISTAS[[#This Row],[COSTO]]-1,0)</f>
        <v>0.63698066289674782</v>
      </c>
      <c r="J2264" s="33" t="str">
        <f>IFERROR(VLOOKUP(LISTAS[[#This Row],[ID]],_01_CODIGOS_Y_COSTOS_xlsm[[Producto y N°]:[CODIGO]],2,0),"")</f>
        <v>062-04</v>
      </c>
      <c r="M2264" s="22">
        <v>0.13</v>
      </c>
      <c r="N2264" s="23">
        <f>+LISTAS[[#This Row],[Precio]]+(LISTAS[[#This Row],[Precio]]*M2264)</f>
        <v>3144.1684999999998</v>
      </c>
      <c r="O2264" s="24">
        <f t="shared" si="50"/>
        <v>1273.3882424999999</v>
      </c>
      <c r="Q2264" s="21">
        <f>IFERROR(O2264/LISTAS[[#This Row],[COSTO]]-1,"")</f>
        <v>0.84978814907332501</v>
      </c>
      <c r="R2264" t="str">
        <f>+LISTAS[[#This Row],[ID]]</f>
        <v>CONECTORES NEUMÁTICOS111</v>
      </c>
      <c r="T2264" s="29"/>
      <c r="U2264" s="25">
        <f>LISTAS[[#This Row],[COSTO]]+(LISTAS[[#This Row],[COSTO]]*T2264)</f>
        <v>688.39679999999998</v>
      </c>
      <c r="V2264" s="30">
        <f>IF(T2264="",0,U2264/LISTAS[[#This Row],[VENTA NETA]]-1)</f>
        <v>0</v>
      </c>
      <c r="X2264" s="25">
        <v>823.65129999999999</v>
      </c>
      <c r="Y2264" s="31">
        <f>IFERROR(LISTAS[[#This Row],[COSTO]]/X2264-1,"")</f>
        <v>-0.16421330240114962</v>
      </c>
    </row>
    <row r="2265" spans="1:25" x14ac:dyDescent="0.2">
      <c r="A2265" s="6" t="s">
        <v>3596</v>
      </c>
      <c r="B2265" t="s">
        <v>3524</v>
      </c>
      <c r="C2265">
        <v>140</v>
      </c>
      <c r="D2265" s="69" t="s">
        <v>3597</v>
      </c>
      <c r="E2265" s="2">
        <v>1131.31</v>
      </c>
      <c r="F2265" s="6" t="str">
        <f>+_xlfn.XLOOKUP(LISTAS[[#This Row],[ID]],_01_CODIGOS_Y_COSTOS_xlsm[Producto y N°],_01_CODIGOS_Y_COSTOS_xlsm[FABRICA],"",0,1)</f>
        <v>ALNAT</v>
      </c>
      <c r="G2265" s="13">
        <f>LISTAS[[#This Row],[Precio]]*(1-0.46)*(1-IF($C$3520="",0,$C$3520))</f>
        <v>458.18055000000004</v>
      </c>
      <c r="H2265" s="1">
        <f>+_xlfn.XLOOKUP(LISTAS[[#This Row],[ID]],_01_CODIGOS_Y_COSTOS_xlsm[Producto y N°],_01_CODIGOS_Y_COSTOS_xlsm[COSTO],0,0,1)</f>
        <v>323.23200000000003</v>
      </c>
      <c r="I2265" s="115">
        <f>+IFERROR(LISTAS[[#This Row],[VENTA NETA]]/LISTAS[[#This Row],[COSTO]]-1,0)</f>
        <v>0.41749749405999403</v>
      </c>
      <c r="J2265" s="33" t="str">
        <f>IFERROR(VLOOKUP(LISTAS[[#This Row],[ID]],_01_CODIGOS_Y_COSTOS_xlsm[[Producto y N°]:[CODIGO]],2,0),"")</f>
        <v>063-01</v>
      </c>
      <c r="M2265" s="22">
        <v>0.3</v>
      </c>
      <c r="N2265" s="23">
        <f>+LISTAS[[#This Row],[Precio]]+(LISTAS[[#This Row],[Precio]]*M2265)</f>
        <v>1470.703</v>
      </c>
      <c r="O2265" s="24">
        <f t="shared" si="50"/>
        <v>595.63471500000003</v>
      </c>
      <c r="Q2265" s="21">
        <f>IFERROR(O2265/LISTAS[[#This Row],[COSTO]]-1,"")</f>
        <v>0.84274674227799218</v>
      </c>
      <c r="R2265" t="str">
        <f>+LISTAS[[#This Row],[ID]]</f>
        <v>CONECTORES NEUMÁTICOS140</v>
      </c>
      <c r="T2265" s="29"/>
      <c r="U2265" s="25">
        <f>LISTAS[[#This Row],[COSTO]]+(LISTAS[[#This Row],[COSTO]]*T2265)</f>
        <v>323.23200000000003</v>
      </c>
      <c r="V2265" s="30">
        <f>IF(T2265="",0,U2265/LISTAS[[#This Row],[VENTA NETA]]-1)</f>
        <v>0</v>
      </c>
      <c r="X2265" s="25">
        <v>740.79229999999995</v>
      </c>
      <c r="Y2265" s="31">
        <f>IFERROR(LISTAS[[#This Row],[COSTO]]/X2265-1,"")</f>
        <v>-0.56366717094656615</v>
      </c>
    </row>
    <row r="2266" spans="1:25" x14ac:dyDescent="0.2">
      <c r="A2266" s="6" t="s">
        <v>3598</v>
      </c>
      <c r="B2266" t="s">
        <v>3524</v>
      </c>
      <c r="C2266">
        <v>141</v>
      </c>
      <c r="D2266" s="69" t="s">
        <v>3599</v>
      </c>
      <c r="E2266" s="2">
        <v>1483.03</v>
      </c>
      <c r="F2266" s="6" t="str">
        <f>+_xlfn.XLOOKUP(LISTAS[[#This Row],[ID]],_01_CODIGOS_Y_COSTOS_xlsm[Producto y N°],_01_CODIGOS_Y_COSTOS_xlsm[FABRICA],"",0,1)</f>
        <v>ALNAT</v>
      </c>
      <c r="G2266" s="13">
        <f>LISTAS[[#This Row],[Precio]]*(1-0.46)*(1-IF($C$3520="",0,$C$3520))</f>
        <v>600.62715000000003</v>
      </c>
      <c r="H2266" s="1">
        <f>+_xlfn.XLOOKUP(LISTAS[[#This Row],[ID]],_01_CODIGOS_Y_COSTOS_xlsm[Producto y N°],_01_CODIGOS_Y_COSTOS_xlsm[COSTO],0,0,1)</f>
        <v>366.91199999999998</v>
      </c>
      <c r="I2266" s="115">
        <f>+IFERROR(LISTAS[[#This Row],[VENTA NETA]]/LISTAS[[#This Row],[COSTO]]-1,0)</f>
        <v>0.63697875784929381</v>
      </c>
      <c r="J2266" s="33" t="str">
        <f>IFERROR(VLOOKUP(LISTAS[[#This Row],[ID]],_01_CODIGOS_Y_COSTOS_xlsm[[Producto y N°]:[CODIGO]],2,0),"")</f>
        <v>063-02</v>
      </c>
      <c r="M2266" s="22">
        <v>0.13</v>
      </c>
      <c r="N2266" s="23">
        <f>+LISTAS[[#This Row],[Precio]]+(LISTAS[[#This Row],[Precio]]*M2266)</f>
        <v>1675.8238999999999</v>
      </c>
      <c r="O2266" s="24">
        <f t="shared" si="50"/>
        <v>678.70867950000002</v>
      </c>
      <c r="Q2266" s="21">
        <f>IFERROR(O2266/LISTAS[[#This Row],[COSTO]]-1,"")</f>
        <v>0.84978599636970187</v>
      </c>
      <c r="R2266" t="str">
        <f>+LISTAS[[#This Row],[ID]]</f>
        <v>CONECTORES NEUMÁTICOS141</v>
      </c>
      <c r="T2266" s="29"/>
      <c r="U2266" s="25">
        <f>LISTAS[[#This Row],[COSTO]]+(LISTAS[[#This Row],[COSTO]]*T2266)</f>
        <v>366.91199999999998</v>
      </c>
      <c r="V2266" s="30">
        <f>IF(T2266="",0,U2266/LISTAS[[#This Row],[VENTA NETA]]-1)</f>
        <v>0</v>
      </c>
      <c r="X2266" s="25">
        <v>888.39419999999996</v>
      </c>
      <c r="Y2266" s="31">
        <f>IFERROR(LISTAS[[#This Row],[COSTO]]/X2266-1,"")</f>
        <v>-0.5869941519203975</v>
      </c>
    </row>
    <row r="2267" spans="1:25" x14ac:dyDescent="0.2">
      <c r="A2267" s="6" t="s">
        <v>3600</v>
      </c>
      <c r="B2267" t="s">
        <v>3524</v>
      </c>
      <c r="C2267">
        <v>142</v>
      </c>
      <c r="D2267" s="69" t="s">
        <v>3601</v>
      </c>
      <c r="E2267" s="2">
        <v>2019.75</v>
      </c>
      <c r="F2267" s="6" t="str">
        <f>+_xlfn.XLOOKUP(LISTAS[[#This Row],[ID]],_01_CODIGOS_Y_COSTOS_xlsm[Producto y N°],_01_CODIGOS_Y_COSTOS_xlsm[FABRICA],"",0,1)</f>
        <v>ALNAT</v>
      </c>
      <c r="G2267" s="13">
        <f>LISTAS[[#This Row],[Precio]]*(1-0.46)*(1-IF($C$3520="",0,$C$3520))</f>
        <v>817.99874999999997</v>
      </c>
      <c r="H2267" s="1">
        <f>+_xlfn.XLOOKUP(LISTAS[[#This Row],[ID]],_01_CODIGOS_Y_COSTOS_xlsm[Producto y N°],_01_CODIGOS_Y_COSTOS_xlsm[COSTO],0,0,1)</f>
        <v>499.69920000000002</v>
      </c>
      <c r="I2267" s="115">
        <f>+IFERROR(LISTAS[[#This Row],[VENTA NETA]]/LISTAS[[#This Row],[COSTO]]-1,0)</f>
        <v>0.63698230855682758</v>
      </c>
      <c r="J2267" s="33" t="str">
        <f>IFERROR(VLOOKUP(LISTAS[[#This Row],[ID]],_01_CODIGOS_Y_COSTOS_xlsm[[Producto y N°]:[CODIGO]],2,0),"")</f>
        <v>063-03</v>
      </c>
      <c r="M2267" s="22">
        <v>0.13</v>
      </c>
      <c r="N2267" s="23">
        <f>+LISTAS[[#This Row],[Precio]]+(LISTAS[[#This Row],[Precio]]*M2267)</f>
        <v>2282.3175000000001</v>
      </c>
      <c r="O2267" s="24">
        <f t="shared" si="50"/>
        <v>924.33858750000013</v>
      </c>
      <c r="Q2267" s="21">
        <f>IFERROR(O2267/LISTAS[[#This Row],[COSTO]]-1,"")</f>
        <v>0.84979000866921561</v>
      </c>
      <c r="R2267" t="str">
        <f>+LISTAS[[#This Row],[ID]]</f>
        <v>CONECTORES NEUMÁTICOS142</v>
      </c>
      <c r="T2267" s="29"/>
      <c r="U2267" s="25">
        <f>LISTAS[[#This Row],[COSTO]]+(LISTAS[[#This Row],[COSTO]]*T2267)</f>
        <v>499.69920000000002</v>
      </c>
      <c r="V2267" s="30">
        <f>IF(T2267="",0,U2267/LISTAS[[#This Row],[VENTA NETA]]-1)</f>
        <v>0</v>
      </c>
      <c r="X2267" s="25">
        <v>1285.4573</v>
      </c>
      <c r="Y2267" s="31">
        <f>IFERROR(LISTAS[[#This Row],[COSTO]]/X2267-1,"")</f>
        <v>-0.61126736765196321</v>
      </c>
    </row>
    <row r="2268" spans="1:25" x14ac:dyDescent="0.2">
      <c r="A2268" s="6" t="s">
        <v>3602</v>
      </c>
      <c r="B2268" t="s">
        <v>3524</v>
      </c>
      <c r="C2268">
        <v>143</v>
      </c>
      <c r="D2268" t="s">
        <v>3603</v>
      </c>
      <c r="E2268" s="2">
        <v>2457.59</v>
      </c>
      <c r="F2268" s="6" t="str">
        <f>+_xlfn.XLOOKUP(LISTAS[[#This Row],[ID]],_01_CODIGOS_Y_COSTOS_xlsm[Producto y N°],_01_CODIGOS_Y_COSTOS_xlsm[FABRICA],"",0,1)</f>
        <v>ALNAT</v>
      </c>
      <c r="G2268" s="13">
        <f>LISTAS[[#This Row],[Precio]]*(1-0.46)*(1-IF($C$3520="",0,$C$3520))</f>
        <v>995.3239500000002</v>
      </c>
      <c r="H2268" s="1">
        <f>+_xlfn.XLOOKUP(LISTAS[[#This Row],[ID]],_01_CODIGOS_Y_COSTOS_xlsm[Producto y N°],_01_CODIGOS_Y_COSTOS_xlsm[COSTO],0,0,1)</f>
        <v>608.02560000000005</v>
      </c>
      <c r="I2268" s="115">
        <f>+IFERROR(LISTAS[[#This Row],[VENTA NETA]]/LISTAS[[#This Row],[COSTO]]-1,0)</f>
        <v>0.63697704504547192</v>
      </c>
      <c r="J2268" s="33" t="str">
        <f>IFERROR(VLOOKUP(LISTAS[[#This Row],[ID]],_01_CODIGOS_Y_COSTOS_xlsm[[Producto y N°]:[CODIGO]],2,0),"")</f>
        <v>063-04</v>
      </c>
      <c r="M2268" s="22">
        <v>0.13</v>
      </c>
      <c r="N2268" s="23">
        <f>+LISTAS[[#This Row],[Precio]]+(LISTAS[[#This Row],[Precio]]*M2268)</f>
        <v>2777.0767000000001</v>
      </c>
      <c r="O2268" s="24">
        <f t="shared" si="50"/>
        <v>1124.7160635</v>
      </c>
      <c r="Q2268" s="21">
        <f>IFERROR(O2268/LISTAS[[#This Row],[COSTO]]-1,"")</f>
        <v>0.84978406090138292</v>
      </c>
      <c r="R2268" t="str">
        <f>+LISTAS[[#This Row],[ID]]</f>
        <v>CONECTORES NEUMÁTICOS143</v>
      </c>
      <c r="T2268" s="29"/>
      <c r="U2268" s="25">
        <f>LISTAS[[#This Row],[COSTO]]+(LISTAS[[#This Row],[COSTO]]*T2268)</f>
        <v>608.02560000000005</v>
      </c>
      <c r="V2268" s="30">
        <f>IF(T2268="",0,U2268/LISTAS[[#This Row],[VENTA NETA]]-1)</f>
        <v>0</v>
      </c>
      <c r="X2268" s="25">
        <v>910.94690000000003</v>
      </c>
      <c r="Y2268" s="31">
        <f>IFERROR(LISTAS[[#This Row],[COSTO]]/X2268-1,"")</f>
        <v>-0.33253453082720841</v>
      </c>
    </row>
    <row r="2269" spans="1:25" x14ac:dyDescent="0.2">
      <c r="A2269" s="6" t="s">
        <v>3604</v>
      </c>
      <c r="B2269" t="s">
        <v>3524</v>
      </c>
      <c r="C2269">
        <v>153</v>
      </c>
      <c r="D2269" t="s">
        <v>3605</v>
      </c>
      <c r="E2269" s="2">
        <v>2224.5500000000002</v>
      </c>
      <c r="F2269" s="6" t="str">
        <f>+_xlfn.XLOOKUP(LISTAS[[#This Row],[ID]],_01_CODIGOS_Y_COSTOS_xlsm[Producto y N°],_01_CODIGOS_Y_COSTOS_xlsm[FABRICA],"",0,1)</f>
        <v>ALNAT</v>
      </c>
      <c r="G2269" s="13">
        <f>LISTAS[[#This Row],[Precio]]*(1-0.46)*(1-IF($C$3520="",0,$C$3520))</f>
        <v>900.94275000000016</v>
      </c>
      <c r="H2269" s="1">
        <f>+_xlfn.XLOOKUP(LISTAS[[#This Row],[ID]],_01_CODIGOS_Y_COSTOS_xlsm[Producto y N°],_01_CODIGOS_Y_COSTOS_xlsm[COSTO],0,0,1)</f>
        <v>550.36800000000005</v>
      </c>
      <c r="I2269" s="115">
        <f>+IFERROR(LISTAS[[#This Row],[VENTA NETA]]/LISTAS[[#This Row],[COSTO]]-1,0)</f>
        <v>0.63698243720565162</v>
      </c>
      <c r="J2269" s="33" t="str">
        <f>IFERROR(VLOOKUP(LISTAS[[#This Row],[ID]],_01_CODIGOS_Y_COSTOS_xlsm[[Producto y N°]:[CODIGO]],2,0),"")</f>
        <v>064-01</v>
      </c>
      <c r="M2269" s="22">
        <v>0.13</v>
      </c>
      <c r="N2269" s="23">
        <f>+LISTAS[[#This Row],[Precio]]+(LISTAS[[#This Row],[Precio]]*M2269)</f>
        <v>2513.7415000000001</v>
      </c>
      <c r="O2269" s="24">
        <f t="shared" si="50"/>
        <v>1018.0653075000001</v>
      </c>
      <c r="Q2269" s="21">
        <f>IFERROR(O2269/LISTAS[[#This Row],[COSTO]]-1,"")</f>
        <v>0.84979015404238623</v>
      </c>
      <c r="R2269" t="str">
        <f>+LISTAS[[#This Row],[ID]]</f>
        <v>CONECTORES NEUMÁTICOS153</v>
      </c>
      <c r="T2269" s="29"/>
      <c r="U2269" s="25">
        <f>LISTAS[[#This Row],[COSTO]]+(LISTAS[[#This Row],[COSTO]]*T2269)</f>
        <v>550.36800000000005</v>
      </c>
      <c r="V2269" s="30">
        <f>IF(T2269="",0,U2269/LISTAS[[#This Row],[VENTA NETA]]-1)</f>
        <v>0</v>
      </c>
      <c r="X2269" s="25">
        <v>922.39890000000003</v>
      </c>
      <c r="Y2269" s="31">
        <f>IFERROR(LISTAS[[#This Row],[COSTO]]/X2269-1,"")</f>
        <v>-0.40332973077049417</v>
      </c>
    </row>
    <row r="2270" spans="1:25" x14ac:dyDescent="0.2">
      <c r="A2270" s="6" t="s">
        <v>3606</v>
      </c>
      <c r="B2270" t="s">
        <v>3524</v>
      </c>
      <c r="C2270">
        <v>154</v>
      </c>
      <c r="D2270" t="s">
        <v>3607</v>
      </c>
      <c r="E2270" s="2">
        <v>2860.13</v>
      </c>
      <c r="F2270" s="6" t="str">
        <f>+_xlfn.XLOOKUP(LISTAS[[#This Row],[ID]],_01_CODIGOS_Y_COSTOS_xlsm[Producto y N°],_01_CODIGOS_Y_COSTOS_xlsm[FABRICA],"",0,1)</f>
        <v>ALNAT</v>
      </c>
      <c r="G2270" s="13">
        <f>LISTAS[[#This Row],[Precio]]*(1-0.46)*(1-IF($C$3520="",0,$C$3520))</f>
        <v>1158.3526500000003</v>
      </c>
      <c r="H2270" s="1">
        <f>+_xlfn.XLOOKUP(LISTAS[[#This Row],[ID]],_01_CODIGOS_Y_COSTOS_xlsm[Producto y N°],_01_CODIGOS_Y_COSTOS_xlsm[COSTO],0,0,1)</f>
        <v>707.61599999999999</v>
      </c>
      <c r="I2270" s="115">
        <f>+IFERROR(LISTAS[[#This Row],[VENTA NETA]]/LISTAS[[#This Row],[COSTO]]-1,0)</f>
        <v>0.6369791666666671</v>
      </c>
      <c r="J2270" s="33" t="str">
        <f>IFERROR(VLOOKUP(LISTAS[[#This Row],[ID]],_01_CODIGOS_Y_COSTOS_xlsm[[Producto y N°]:[CODIGO]],2,0),"")</f>
        <v>064-02</v>
      </c>
      <c r="M2270" s="22">
        <v>0.13</v>
      </c>
      <c r="N2270" s="23">
        <f>+LISTAS[[#This Row],[Precio]]+(LISTAS[[#This Row],[Precio]]*M2270)</f>
        <v>3231.9468999999999</v>
      </c>
      <c r="O2270" s="24">
        <f t="shared" si="50"/>
        <v>1308.9384945000002</v>
      </c>
      <c r="Q2270" s="21">
        <f>IFERROR(O2270/LISTAS[[#This Row],[COSTO]]-1,"")</f>
        <v>0.84978645833333366</v>
      </c>
      <c r="R2270" t="str">
        <f>+LISTAS[[#This Row],[ID]]</f>
        <v>CONECTORES NEUMÁTICOS154</v>
      </c>
      <c r="T2270" s="29"/>
      <c r="U2270" s="25">
        <f>LISTAS[[#This Row],[COSTO]]+(LISTAS[[#This Row],[COSTO]]*T2270)</f>
        <v>707.61599999999999</v>
      </c>
      <c r="V2270" s="30">
        <f>IF(T2270="",0,U2270/LISTAS[[#This Row],[VENTA NETA]]-1)</f>
        <v>0</v>
      </c>
      <c r="X2270" s="25">
        <v>1116.1086</v>
      </c>
      <c r="Y2270" s="31">
        <f>IFERROR(LISTAS[[#This Row],[COSTO]]/X2270-1,"")</f>
        <v>-0.365997179844327</v>
      </c>
    </row>
    <row r="2271" spans="1:25" x14ac:dyDescent="0.2">
      <c r="A2271" s="6" t="s">
        <v>3608</v>
      </c>
      <c r="B2271" t="s">
        <v>3524</v>
      </c>
      <c r="C2271">
        <v>155</v>
      </c>
      <c r="D2271" t="s">
        <v>3609</v>
      </c>
      <c r="E2271" s="2">
        <v>5185.66</v>
      </c>
      <c r="F2271" s="6" t="str">
        <f>+_xlfn.XLOOKUP(LISTAS[[#This Row],[ID]],_01_CODIGOS_Y_COSTOS_xlsm[Producto y N°],_01_CODIGOS_Y_COSTOS_xlsm[FABRICA],"",0,1)</f>
        <v>ALNAT</v>
      </c>
      <c r="G2271" s="13">
        <f>LISTAS[[#This Row],[Precio]]*(1-0.46)*(1-IF($C$3520="",0,$C$3520))</f>
        <v>2100.1923000000002</v>
      </c>
      <c r="H2271" s="1">
        <f>+_xlfn.XLOOKUP(LISTAS[[#This Row],[ID]],_01_CODIGOS_Y_COSTOS_xlsm[Producto y N°],_01_CODIGOS_Y_COSTOS_xlsm[COSTO],0,0,1)</f>
        <v>1285.8148000000001</v>
      </c>
      <c r="I2271" s="115">
        <f>+IFERROR(LISTAS[[#This Row],[VENTA NETA]]/LISTAS[[#This Row],[COSTO]]-1,0)</f>
        <v>0.63335520791952304</v>
      </c>
      <c r="J2271" s="33" t="str">
        <f>IFERROR(VLOOKUP(LISTAS[[#This Row],[ID]],_01_CODIGOS_Y_COSTOS_xlsm[[Producto y N°]:[CODIGO]],2,0),"")</f>
        <v>064-025</v>
      </c>
      <c r="M2271" s="22">
        <v>0.13</v>
      </c>
      <c r="N2271" s="23">
        <f>+LISTAS[[#This Row],[Precio]]+(LISTAS[[#This Row],[Precio]]*M2271)</f>
        <v>5859.7957999999999</v>
      </c>
      <c r="O2271" s="24">
        <f t="shared" si="50"/>
        <v>2373.2172989999999</v>
      </c>
      <c r="Q2271" s="21">
        <f>IFERROR(O2271/LISTAS[[#This Row],[COSTO]]-1,"")</f>
        <v>0.84569138494906082</v>
      </c>
      <c r="R2271" t="str">
        <f>+LISTAS[[#This Row],[ID]]</f>
        <v>CONECTORES NEUMÁTICOS155</v>
      </c>
      <c r="T2271" s="29"/>
      <c r="U2271" s="25">
        <f>LISTAS[[#This Row],[COSTO]]+(LISTAS[[#This Row],[COSTO]]*T2271)</f>
        <v>1285.8148000000001</v>
      </c>
      <c r="V2271" s="30">
        <f>IF(T2271="",0,U2271/LISTAS[[#This Row],[VENTA NETA]]-1)</f>
        <v>0</v>
      </c>
      <c r="X2271" s="25">
        <v>1800.5936999999999</v>
      </c>
      <c r="Y2271" s="31">
        <f>IFERROR(LISTAS[[#This Row],[COSTO]]/X2271-1,"")</f>
        <v>-0.28589398041323799</v>
      </c>
    </row>
    <row r="2272" spans="1:25" x14ac:dyDescent="0.2">
      <c r="A2272" s="6" t="s">
        <v>3610</v>
      </c>
      <c r="B2272" t="s">
        <v>3524</v>
      </c>
      <c r="C2272">
        <v>157</v>
      </c>
      <c r="D2272" t="s">
        <v>3611</v>
      </c>
      <c r="E2272" s="2">
        <v>3177.92</v>
      </c>
      <c r="F2272" s="6" t="str">
        <f>+_xlfn.XLOOKUP(LISTAS[[#This Row],[ID]],_01_CODIGOS_Y_COSTOS_xlsm[Producto y N°],_01_CODIGOS_Y_COSTOS_xlsm[FABRICA],"",0,1)</f>
        <v>ALNAT</v>
      </c>
      <c r="G2272" s="13">
        <f>LISTAS[[#This Row],[Precio]]*(1-0.46)*(1-IF($C$3520="",0,$C$3520))</f>
        <v>1287.0576000000001</v>
      </c>
      <c r="H2272" s="1">
        <f>+_xlfn.XLOOKUP(LISTAS[[#This Row],[ID]],_01_CODIGOS_Y_COSTOS_xlsm[Producto y N°],_01_CODIGOS_Y_COSTOS_xlsm[COSTO],0,0,1)</f>
        <v>786.24</v>
      </c>
      <c r="I2272" s="115">
        <f>+IFERROR(LISTAS[[#This Row],[VENTA NETA]]/LISTAS[[#This Row],[COSTO]]-1,0)</f>
        <v>0.63697802197802211</v>
      </c>
      <c r="J2272" s="33" t="str">
        <f>IFERROR(VLOOKUP(LISTAS[[#This Row],[ID]],_01_CODIGOS_Y_COSTOS_xlsm[[Producto y N°]:[CODIGO]],2,0),"")</f>
        <v>064-03</v>
      </c>
      <c r="M2272" s="22">
        <v>0.13</v>
      </c>
      <c r="N2272" s="23">
        <f>+LISTAS[[#This Row],[Precio]]+(LISTAS[[#This Row],[Precio]]*M2272)</f>
        <v>3591.0496000000003</v>
      </c>
      <c r="O2272" s="24">
        <f t="shared" si="50"/>
        <v>1454.3750880000002</v>
      </c>
      <c r="Q2272" s="21">
        <f>IFERROR(O2272/LISTAS[[#This Row],[COSTO]]-1,"")</f>
        <v>0.84978516483516509</v>
      </c>
      <c r="R2272" t="str">
        <f>+LISTAS[[#This Row],[ID]]</f>
        <v>CONECTORES NEUMÁTICOS157</v>
      </c>
      <c r="T2272" s="29"/>
      <c r="U2272" s="25">
        <f>LISTAS[[#This Row],[COSTO]]+(LISTAS[[#This Row],[COSTO]]*T2272)</f>
        <v>786.24</v>
      </c>
      <c r="V2272" s="30">
        <f>IF(T2272="",0,U2272/LISTAS[[#This Row],[VENTA NETA]]-1)</f>
        <v>0</v>
      </c>
      <c r="X2272" s="25">
        <v>517.1712</v>
      </c>
      <c r="Y2272" s="31">
        <f>IFERROR(LISTAS[[#This Row],[COSTO]]/X2272-1,"")</f>
        <v>0.5202702702702704</v>
      </c>
    </row>
    <row r="2273" spans="1:25" x14ac:dyDescent="0.2">
      <c r="A2273" s="6" t="s">
        <v>3612</v>
      </c>
      <c r="B2273" t="s">
        <v>3524</v>
      </c>
      <c r="C2273">
        <v>158</v>
      </c>
      <c r="D2273" t="s">
        <v>3613</v>
      </c>
      <c r="E2273" s="2">
        <v>3177.92</v>
      </c>
      <c r="F2273" s="6" t="str">
        <f>+_xlfn.XLOOKUP(LISTAS[[#This Row],[ID]],_01_CODIGOS_Y_COSTOS_xlsm[Producto y N°],_01_CODIGOS_Y_COSTOS_xlsm[FABRICA],"",0,1)</f>
        <v>ALNAT</v>
      </c>
      <c r="G2273" s="13">
        <f>LISTAS[[#This Row],[Precio]]*(1-0.46)*(1-IF($C$3520="",0,$C$3520))</f>
        <v>1287.0576000000001</v>
      </c>
      <c r="H2273" s="1">
        <f>+_xlfn.XLOOKUP(LISTAS[[#This Row],[ID]],_01_CODIGOS_Y_COSTOS_xlsm[Producto y N°],_01_CODIGOS_Y_COSTOS_xlsm[COSTO],0,0,1)</f>
        <v>786.24</v>
      </c>
      <c r="I2273" s="115">
        <f>+IFERROR(LISTAS[[#This Row],[VENTA NETA]]/LISTAS[[#This Row],[COSTO]]-1,0)</f>
        <v>0.63697802197802211</v>
      </c>
      <c r="J2273" s="33" t="str">
        <f>IFERROR(VLOOKUP(LISTAS[[#This Row],[ID]],_01_CODIGOS_Y_COSTOS_xlsm[[Producto y N°]:[CODIGO]],2,0),"")</f>
        <v>064-04</v>
      </c>
      <c r="M2273" s="22">
        <v>0.13</v>
      </c>
      <c r="N2273" s="23">
        <f>+LISTAS[[#This Row],[Precio]]+(LISTAS[[#This Row],[Precio]]*M2273)</f>
        <v>3591.0496000000003</v>
      </c>
      <c r="O2273" s="24">
        <f t="shared" si="50"/>
        <v>1454.3750880000002</v>
      </c>
      <c r="Q2273" s="21">
        <f>IFERROR(O2273/LISTAS[[#This Row],[COSTO]]-1,"")</f>
        <v>0.84978516483516509</v>
      </c>
      <c r="R2273" t="str">
        <f>+LISTAS[[#This Row],[ID]]</f>
        <v>CONECTORES NEUMÁTICOS158</v>
      </c>
      <c r="T2273" s="29"/>
      <c r="U2273" s="25">
        <f>LISTAS[[#This Row],[COSTO]]+(LISTAS[[#This Row],[COSTO]]*T2273)</f>
        <v>786.24</v>
      </c>
      <c r="V2273" s="30">
        <f>IF(T2273="",0,U2273/LISTAS[[#This Row],[VENTA NETA]]-1)</f>
        <v>0</v>
      </c>
      <c r="X2273" s="25">
        <v>629.59969999999998</v>
      </c>
      <c r="Y2273" s="31">
        <f>IFERROR(LISTAS[[#This Row],[COSTO]]/X2273-1,"")</f>
        <v>0.24879347941239494</v>
      </c>
    </row>
    <row r="2274" spans="1:25" x14ac:dyDescent="0.2">
      <c r="A2274" s="6" t="s">
        <v>3614</v>
      </c>
      <c r="B2274" t="s">
        <v>3524</v>
      </c>
      <c r="C2274">
        <v>159</v>
      </c>
      <c r="D2274" t="s">
        <v>3615</v>
      </c>
      <c r="E2274" s="2">
        <v>4502.49</v>
      </c>
      <c r="F2274" s="6" t="str">
        <f>+_xlfn.XLOOKUP(LISTAS[[#This Row],[ID]],_01_CODIGOS_Y_COSTOS_xlsm[Producto y N°],_01_CODIGOS_Y_COSTOS_xlsm[FABRICA],"",0,1)</f>
        <v>ALNAT</v>
      </c>
      <c r="G2274" s="13">
        <f>LISTAS[[#This Row],[Precio]]*(1-0.46)*(1-IF($C$3520="",0,$C$3520))</f>
        <v>1823.5084499999998</v>
      </c>
      <c r="H2274" s="1">
        <f>+_xlfn.XLOOKUP(LISTAS[[#This Row],[ID]],_01_CODIGOS_Y_COSTOS_xlsm[Producto y N°],_01_CODIGOS_Y_COSTOS_xlsm[COSTO],0,0,1)</f>
        <v>1116.4190000000001</v>
      </c>
      <c r="I2274" s="115">
        <f>+IFERROR(LISTAS[[#This Row],[VENTA NETA]]/LISTAS[[#This Row],[COSTO]]-1,0)</f>
        <v>0.63335490528197713</v>
      </c>
      <c r="J2274" s="33" t="str">
        <f>IFERROR(VLOOKUP(LISTAS[[#This Row],[ID]],_01_CODIGOS_Y_COSTOS_xlsm[[Producto y N°]:[CODIGO]],2,0),"")</f>
        <v>064-05</v>
      </c>
      <c r="M2274" s="22">
        <v>0.13</v>
      </c>
      <c r="N2274" s="23">
        <f>+LISTAS[[#This Row],[Precio]]+(LISTAS[[#This Row],[Precio]]*M2274)</f>
        <v>5087.8136999999997</v>
      </c>
      <c r="O2274" s="24">
        <f t="shared" si="50"/>
        <v>2060.5645485</v>
      </c>
      <c r="Q2274" s="21">
        <f>IFERROR(O2274/LISTAS[[#This Row],[COSTO]]-1,"")</f>
        <v>0.8456910429686344</v>
      </c>
      <c r="R2274" t="str">
        <f>+LISTAS[[#This Row],[ID]]</f>
        <v>CONECTORES NEUMÁTICOS159</v>
      </c>
      <c r="T2274" s="29"/>
      <c r="U2274" s="25">
        <f>LISTAS[[#This Row],[COSTO]]+(LISTAS[[#This Row],[COSTO]]*T2274)</f>
        <v>1116.4190000000001</v>
      </c>
      <c r="V2274" s="30">
        <f>IF(T2274="",0,U2274/LISTAS[[#This Row],[VENTA NETA]]-1)</f>
        <v>0</v>
      </c>
      <c r="X2274" s="25">
        <v>809.48530000000005</v>
      </c>
      <c r="Y2274" s="31">
        <f>IFERROR(LISTAS[[#This Row],[COSTO]]/X2274-1,"")</f>
        <v>0.37917143152568689</v>
      </c>
    </row>
    <row r="2275" spans="1:25" x14ac:dyDescent="0.2">
      <c r="A2275" s="6" t="s">
        <v>3616</v>
      </c>
      <c r="B2275" t="s">
        <v>3524</v>
      </c>
      <c r="C2275">
        <v>160</v>
      </c>
      <c r="D2275" t="s">
        <v>3617</v>
      </c>
      <c r="E2275" s="2">
        <v>7263.77</v>
      </c>
      <c r="F2275" s="6" t="str">
        <f>+_xlfn.XLOOKUP(LISTAS[[#This Row],[ID]],_01_CODIGOS_Y_COSTOS_xlsm[Producto y N°],_01_CODIGOS_Y_COSTOS_xlsm[FABRICA],"",0,1)</f>
        <v>ALNAT</v>
      </c>
      <c r="G2275" s="13">
        <f>LISTAS[[#This Row],[Precio]]*(1-0.46)*(1-IF($C$3520="",0,$C$3520))</f>
        <v>2941.8268500000004</v>
      </c>
      <c r="H2275" s="1">
        <f>+_xlfn.XLOOKUP(LISTAS[[#This Row],[ID]],_01_CODIGOS_Y_COSTOS_xlsm[Producto y N°],_01_CODIGOS_Y_COSTOS_xlsm[COSTO],0,0,1)</f>
        <v>1801.0944</v>
      </c>
      <c r="I2275" s="115">
        <f>+IFERROR(LISTAS[[#This Row],[VENTA NETA]]/LISTAS[[#This Row],[COSTO]]-1,0)</f>
        <v>0.6333551700566058</v>
      </c>
      <c r="J2275" s="33" t="str">
        <f>IFERROR(VLOOKUP(LISTAS[[#This Row],[ID]],_01_CODIGOS_Y_COSTOS_xlsm[[Producto y N°]:[CODIGO]],2,0),"")</f>
        <v>064-06</v>
      </c>
      <c r="M2275" s="22">
        <v>0.13</v>
      </c>
      <c r="N2275" s="23">
        <f>+LISTAS[[#This Row],[Precio]]+(LISTAS[[#This Row],[Precio]]*M2275)</f>
        <v>8208.0601000000006</v>
      </c>
      <c r="O2275" s="24">
        <f t="shared" si="50"/>
        <v>3324.2643405000008</v>
      </c>
      <c r="Q2275" s="21">
        <f>IFERROR(O2275/LISTAS[[#This Row],[COSTO]]-1,"")</f>
        <v>0.84569134216396491</v>
      </c>
      <c r="R2275" t="str">
        <f>+LISTAS[[#This Row],[ID]]</f>
        <v>CONECTORES NEUMÁTICOS160</v>
      </c>
      <c r="T2275" s="29"/>
      <c r="U2275" s="25">
        <f>LISTAS[[#This Row],[COSTO]]+(LISTAS[[#This Row],[COSTO]]*T2275)</f>
        <v>1801.0944</v>
      </c>
      <c r="V2275" s="30">
        <f>IF(T2275="",0,U2275/LISTAS[[#This Row],[VENTA NETA]]-1)</f>
        <v>0</v>
      </c>
      <c r="X2275" s="25">
        <v>899.42809999999997</v>
      </c>
      <c r="Y2275" s="31">
        <f>IFERROR(LISTAS[[#This Row],[COSTO]]/X2275-1,"")</f>
        <v>1.0024884701734358</v>
      </c>
    </row>
    <row r="2276" spans="1:25" x14ac:dyDescent="0.2">
      <c r="A2276" s="6" t="s">
        <v>3618</v>
      </c>
      <c r="B2276" t="s">
        <v>3524</v>
      </c>
      <c r="C2276">
        <v>197</v>
      </c>
      <c r="D2276" s="69" t="s">
        <v>3619</v>
      </c>
      <c r="E2276" s="2">
        <v>1949.88</v>
      </c>
      <c r="F2276" s="6" t="str">
        <f>+_xlfn.XLOOKUP(LISTAS[[#This Row],[ID]],_01_CODIGOS_Y_COSTOS_xlsm[Producto y N°],_01_CODIGOS_Y_COSTOS_xlsm[FABRICA],"",0,1)</f>
        <v>ALNAT</v>
      </c>
      <c r="G2276" s="13">
        <f>LISTAS[[#This Row],[Precio]]*(1-0.46)*(1-IF($C$3520="",0,$C$3520))</f>
        <v>789.70140000000015</v>
      </c>
      <c r="H2276" s="1">
        <f>+_xlfn.XLOOKUP(LISTAS[[#This Row],[ID]],_01_CODIGOS_Y_COSTOS_xlsm[Producto y N°],_01_CODIGOS_Y_COSTOS_xlsm[COSTO],0,0,1)</f>
        <v>633.41999999999996</v>
      </c>
      <c r="I2276" s="115">
        <f>+IFERROR(LISTAS[[#This Row],[VENTA NETA]]/LISTAS[[#This Row],[COSTO]]-1,0)</f>
        <v>0.2467263427109978</v>
      </c>
      <c r="J2276" s="33" t="str">
        <f>IFERROR(VLOOKUP(LISTAS[[#This Row],[ID]],_01_CODIGOS_Y_COSTOS_xlsm[[Producto y N°]:[CODIGO]],2,0),"")</f>
        <v>066-01</v>
      </c>
      <c r="M2276" s="22">
        <v>0.4</v>
      </c>
      <c r="N2276" s="23">
        <f>+LISTAS[[#This Row],[Precio]]+(LISTAS[[#This Row],[Precio]]*M2276)</f>
        <v>2729.8320000000003</v>
      </c>
      <c r="O2276" s="24">
        <f t="shared" si="50"/>
        <v>1105.5819600000002</v>
      </c>
      <c r="Q2276" s="21">
        <f>IFERROR(O2276/LISTAS[[#This Row],[COSTO]]-1,"")</f>
        <v>0.74541687979539684</v>
      </c>
      <c r="R2276" t="str">
        <f>+LISTAS[[#This Row],[ID]]</f>
        <v>CONECTORES NEUMÁTICOS197</v>
      </c>
      <c r="T2276" s="29"/>
      <c r="U2276" s="25">
        <f>LISTAS[[#This Row],[COSTO]]+(LISTAS[[#This Row],[COSTO]]*T2276)</f>
        <v>633.41999999999996</v>
      </c>
      <c r="V2276" s="30">
        <f>IF(T2276="",0,U2276/LISTAS[[#This Row],[VENTA NETA]]-1)</f>
        <v>0</v>
      </c>
      <c r="X2276" s="25">
        <v>1996.7304999999999</v>
      </c>
      <c r="Y2276" s="31">
        <f>IFERROR(LISTAS[[#This Row],[COSTO]]/X2276-1,"")</f>
        <v>-0.68277141056341861</v>
      </c>
    </row>
    <row r="2277" spans="1:25" x14ac:dyDescent="0.2">
      <c r="A2277" s="6" t="s">
        <v>3620</v>
      </c>
      <c r="B2277" t="s">
        <v>3524</v>
      </c>
      <c r="C2277">
        <v>198</v>
      </c>
      <c r="D2277" s="69" t="s">
        <v>3621</v>
      </c>
      <c r="E2277" s="2">
        <v>2373.77</v>
      </c>
      <c r="F2277" s="6" t="str">
        <f>+_xlfn.XLOOKUP(LISTAS[[#This Row],[ID]],_01_CODIGOS_Y_COSTOS_xlsm[Producto y N°],_01_CODIGOS_Y_COSTOS_xlsm[FABRICA],"",0,1)</f>
        <v>ALNAT</v>
      </c>
      <c r="G2277" s="13">
        <f>LISTAS[[#This Row],[Precio]]*(1-0.46)*(1-IF($C$3520="",0,$C$3520))</f>
        <v>961.3768500000001</v>
      </c>
      <c r="H2277" s="1">
        <f>+_xlfn.XLOOKUP(LISTAS[[#This Row],[ID]],_01_CODIGOS_Y_COSTOS_xlsm[Producto y N°],_01_CODIGOS_Y_COSTOS_xlsm[COSTO],0,0,1)</f>
        <v>771.12</v>
      </c>
      <c r="I2277" s="115">
        <f>+IFERROR(LISTAS[[#This Row],[VENTA NETA]]/LISTAS[[#This Row],[COSTO]]-1,0)</f>
        <v>0.24672794117647068</v>
      </c>
      <c r="J2277" s="33" t="str">
        <f>IFERROR(VLOOKUP(LISTAS[[#This Row],[ID]],_01_CODIGOS_Y_COSTOS_xlsm[[Producto y N°]:[CODIGO]],2,0),"")</f>
        <v>066-02</v>
      </c>
      <c r="M2277" s="22">
        <v>0.4</v>
      </c>
      <c r="N2277" s="23">
        <f>+LISTAS[[#This Row],[Precio]]+(LISTAS[[#This Row],[Precio]]*M2277)</f>
        <v>3323.2780000000002</v>
      </c>
      <c r="O2277" s="24">
        <f t="shared" si="50"/>
        <v>1345.9275900000002</v>
      </c>
      <c r="Q2277" s="21">
        <f>IFERROR(O2277/LISTAS[[#This Row],[COSTO]]-1,"")</f>
        <v>0.74541911764705904</v>
      </c>
      <c r="R2277" t="str">
        <f>+LISTAS[[#This Row],[ID]]</f>
        <v>CONECTORES NEUMÁTICOS198</v>
      </c>
      <c r="T2277" s="29"/>
      <c r="U2277" s="25">
        <f>LISTAS[[#This Row],[COSTO]]+(LISTAS[[#This Row],[COSTO]]*T2277)</f>
        <v>771.12</v>
      </c>
      <c r="V2277" s="30">
        <f>IF(T2277="",0,U2277/LISTAS[[#This Row],[VENTA NETA]]-1)</f>
        <v>0</v>
      </c>
      <c r="X2277" s="25">
        <v>2346.1583000000001</v>
      </c>
      <c r="Y2277" s="31">
        <f>IFERROR(LISTAS[[#This Row],[COSTO]]/X2277-1,"")</f>
        <v>-0.67132652558013661</v>
      </c>
    </row>
    <row r="2278" spans="1:25" x14ac:dyDescent="0.2">
      <c r="A2278" s="6" t="s">
        <v>3622</v>
      </c>
      <c r="B2278" t="s">
        <v>3524</v>
      </c>
      <c r="C2278">
        <v>199</v>
      </c>
      <c r="D2278" s="69" t="s">
        <v>3623</v>
      </c>
      <c r="E2278" s="2">
        <v>3051.99</v>
      </c>
      <c r="F2278" s="6" t="str">
        <f>+_xlfn.XLOOKUP(LISTAS[[#This Row],[ID]],_01_CODIGOS_Y_COSTOS_xlsm[Producto y N°],_01_CODIGOS_Y_COSTOS_xlsm[FABRICA],"",0,1)</f>
        <v>ALNAT</v>
      </c>
      <c r="G2278" s="13">
        <f>LISTAS[[#This Row],[Precio]]*(1-0.46)*(1-IF($C$3520="",0,$C$3520))</f>
        <v>1236.0559499999999</v>
      </c>
      <c r="H2278" s="1">
        <f>+_xlfn.XLOOKUP(LISTAS[[#This Row],[ID]],_01_CODIGOS_Y_COSTOS_xlsm[Producto y N°],_01_CODIGOS_Y_COSTOS_xlsm[COSTO],0,0,1)</f>
        <v>991.44</v>
      </c>
      <c r="I2278" s="115">
        <f>+IFERROR(LISTAS[[#This Row],[VENTA NETA]]/LISTAS[[#This Row],[COSTO]]-1,0)</f>
        <v>0.24672794117647046</v>
      </c>
      <c r="J2278" s="33" t="str">
        <f>IFERROR(VLOOKUP(LISTAS[[#This Row],[ID]],_01_CODIGOS_Y_COSTOS_xlsm[[Producto y N°]:[CODIGO]],2,0),"")</f>
        <v>066-03</v>
      </c>
      <c r="M2278" s="22">
        <v>0.4</v>
      </c>
      <c r="N2278" s="23">
        <f>+LISTAS[[#This Row],[Precio]]+(LISTAS[[#This Row],[Precio]]*M2278)</f>
        <v>4272.7860000000001</v>
      </c>
      <c r="O2278" s="24">
        <f t="shared" si="50"/>
        <v>1730.4783300000004</v>
      </c>
      <c r="Q2278" s="21">
        <f>IFERROR(O2278/LISTAS[[#This Row],[COSTO]]-1,"")</f>
        <v>0.74541911764705904</v>
      </c>
      <c r="R2278" t="str">
        <f>+LISTAS[[#This Row],[ID]]</f>
        <v>CONECTORES NEUMÁTICOS199</v>
      </c>
      <c r="T2278" s="29"/>
      <c r="U2278" s="25">
        <f>LISTAS[[#This Row],[COSTO]]+(LISTAS[[#This Row],[COSTO]]*T2278)</f>
        <v>991.44</v>
      </c>
      <c r="V2278" s="30">
        <f>IF(T2278="",0,U2278/LISTAS[[#This Row],[VENTA NETA]]-1)</f>
        <v>0</v>
      </c>
      <c r="X2278" s="25">
        <v>2495.9131000000002</v>
      </c>
      <c r="Y2278" s="31">
        <f>IFERROR(LISTAS[[#This Row],[COSTO]]/X2278-1,"")</f>
        <v>-0.60277463185717484</v>
      </c>
    </row>
    <row r="2279" spans="1:25" x14ac:dyDescent="0.2">
      <c r="A2279" s="6" t="s">
        <v>3624</v>
      </c>
      <c r="B2279" t="s">
        <v>3524</v>
      </c>
      <c r="C2279">
        <v>200</v>
      </c>
      <c r="D2279" t="s">
        <v>3625</v>
      </c>
      <c r="E2279" s="2">
        <v>4152.99</v>
      </c>
      <c r="F2279" s="6" t="str">
        <f>+_xlfn.XLOOKUP(LISTAS[[#This Row],[ID]],_01_CODIGOS_Y_COSTOS_xlsm[Producto y N°],_01_CODIGOS_Y_COSTOS_xlsm[FABRICA],"",0,1)</f>
        <v>ALNAT</v>
      </c>
      <c r="G2279" s="13">
        <f>LISTAS[[#This Row],[Precio]]*(1-0.46)*(1-IF($C$3520="",0,$C$3520))</f>
        <v>1681.9609499999999</v>
      </c>
      <c r="H2279" s="1">
        <f>+_xlfn.XLOOKUP(LISTAS[[#This Row],[ID]],_01_CODIGOS_Y_COSTOS_xlsm[Producto y N°],_01_CODIGOS_Y_COSTOS_xlsm[COSTO],0,0,1)</f>
        <v>1101.5999999999999</v>
      </c>
      <c r="I2279" s="115">
        <f>+IFERROR(LISTAS[[#This Row],[VENTA NETA]]/LISTAS[[#This Row],[COSTO]]-1,0)</f>
        <v>0.52683455882352948</v>
      </c>
      <c r="J2279" s="33" t="str">
        <f>IFERROR(VLOOKUP(LISTAS[[#This Row],[ID]],_01_CODIGOS_Y_COSTOS_xlsm[[Producto y N°]:[CODIGO]],2,0),"")</f>
        <v>066-04</v>
      </c>
      <c r="M2279" s="22">
        <v>0.29337896041529837</v>
      </c>
      <c r="N2279" s="23">
        <f>+LISTAS[[#This Row],[Precio]]+(LISTAS[[#This Row],[Precio]]*M2279)</f>
        <v>5371.3898888151298</v>
      </c>
      <c r="O2279" s="24">
        <f t="shared" si="50"/>
        <v>2175.4129049701278</v>
      </c>
      <c r="Q2279" s="21">
        <f>IFERROR(O2279/LISTAS[[#This Row],[COSTO]]-1,"")</f>
        <v>0.97477569441732759</v>
      </c>
      <c r="R2279" t="str">
        <f>+LISTAS[[#This Row],[ID]]</f>
        <v>CONECTORES NEUMÁTICOS200</v>
      </c>
      <c r="T2279" s="29"/>
      <c r="U2279" s="25">
        <f>LISTAS[[#This Row],[COSTO]]+(LISTAS[[#This Row],[COSTO]]*T2279)</f>
        <v>1101.5999999999999</v>
      </c>
      <c r="V2279" s="30">
        <f>IF(T2279="",0,U2279/LISTAS[[#This Row],[VENTA NETA]]-1)</f>
        <v>0</v>
      </c>
      <c r="X2279" s="25">
        <v>868.4076</v>
      </c>
      <c r="Y2279" s="31">
        <f>IFERROR(LISTAS[[#This Row],[COSTO]]/X2279-1,"")</f>
        <v>0.26852874157250572</v>
      </c>
    </row>
    <row r="2280" spans="1:25" x14ac:dyDescent="0.2">
      <c r="A2280" s="6" t="s">
        <v>3626</v>
      </c>
      <c r="B2280" t="s">
        <v>3524</v>
      </c>
      <c r="C2280">
        <v>205</v>
      </c>
      <c r="D2280" t="s">
        <v>3627</v>
      </c>
      <c r="E2280" s="2">
        <v>9219.6299999999992</v>
      </c>
      <c r="F2280" s="6" t="str">
        <f>+_xlfn.XLOOKUP(LISTAS[[#This Row],[ID]],_01_CODIGOS_Y_COSTOS_xlsm[Producto y N°],_01_CODIGOS_Y_COSTOS_xlsm[FABRICA],"",0,1)</f>
        <v>ALNAT</v>
      </c>
      <c r="G2280" s="13">
        <f>LISTAS[[#This Row],[Precio]]*(1-0.46)*(1-IF($C$3520="",0,$C$3520))</f>
        <v>3733.9501499999997</v>
      </c>
      <c r="H2280" s="1">
        <f>+_xlfn.XLOOKUP(LISTAS[[#This Row],[ID]],_01_CODIGOS_Y_COSTOS_xlsm[Producto y N°],_01_CODIGOS_Y_COSTOS_xlsm[COSTO],0,0,1)</f>
        <v>2445.5520000000001</v>
      </c>
      <c r="I2280" s="115">
        <f>+IFERROR(LISTAS[[#This Row],[VENTA NETA]]/LISTAS[[#This Row],[COSTO]]-1,0)</f>
        <v>0.52683326709061973</v>
      </c>
      <c r="J2280" s="33" t="str">
        <f>IFERROR(VLOOKUP(LISTAS[[#This Row],[ID]],_01_CODIGOS_Y_COSTOS_xlsm[[Producto y N°]:[CODIGO]],2,0),"")</f>
        <v>067-01</v>
      </c>
      <c r="M2280" s="22">
        <v>0.29337896984292255</v>
      </c>
      <c r="N2280" s="23">
        <f>+LISTAS[[#This Row],[Precio]]+(LISTAS[[#This Row],[Precio]]*M2280)</f>
        <v>11924.475551732903</v>
      </c>
      <c r="O2280" s="24">
        <f t="shared" si="50"/>
        <v>4829.4125984518259</v>
      </c>
      <c r="Q2280" s="21">
        <f>IFERROR(O2280/LISTAS[[#This Row],[COSTO]]-1,"")</f>
        <v>0.97477403811156971</v>
      </c>
      <c r="R2280" t="str">
        <f>+LISTAS[[#This Row],[ID]]</f>
        <v>CONECTORES NEUMÁTICOS205</v>
      </c>
      <c r="T2280" s="29"/>
      <c r="U2280" s="25">
        <f>LISTAS[[#This Row],[COSTO]]+(LISTAS[[#This Row],[COSTO]]*T2280)</f>
        <v>2445.5520000000001</v>
      </c>
      <c r="V2280" s="30">
        <f>IF(T2280="",0,U2280/LISTAS[[#This Row],[VENTA NETA]]-1)</f>
        <v>0</v>
      </c>
      <c r="X2280" s="25">
        <v>938.09460000000001</v>
      </c>
      <c r="Y2280" s="31">
        <f>IFERROR(LISTAS[[#This Row],[COSTO]]/X2280-1,"")</f>
        <v>1.6069353773062973</v>
      </c>
    </row>
    <row r="2281" spans="1:25" x14ac:dyDescent="0.2">
      <c r="A2281" s="6" t="s">
        <v>3628</v>
      </c>
      <c r="B2281" t="s">
        <v>3524</v>
      </c>
      <c r="C2281">
        <v>206</v>
      </c>
      <c r="D2281" t="s">
        <v>3629</v>
      </c>
      <c r="E2281" s="2">
        <v>10833.06</v>
      </c>
      <c r="F2281" s="6" t="str">
        <f>+_xlfn.XLOOKUP(LISTAS[[#This Row],[ID]],_01_CODIGOS_Y_COSTOS_xlsm[Producto y N°],_01_CODIGOS_Y_COSTOS_xlsm[FABRICA],"",0,1)</f>
        <v>ALNAT</v>
      </c>
      <c r="G2281" s="13">
        <f>LISTAS[[#This Row],[Precio]]*(1-0.46)*(1-IF($C$3520="",0,$C$3520))</f>
        <v>4387.3892999999998</v>
      </c>
      <c r="H2281" s="1">
        <f>+_xlfn.XLOOKUP(LISTAS[[#This Row],[ID]],_01_CODIGOS_Y_COSTOS_xlsm[Producto y N°],_01_CODIGOS_Y_COSTOS_xlsm[COSTO],0,0,1)</f>
        <v>2873.5236</v>
      </c>
      <c r="I2281" s="115">
        <f>+IFERROR(LISTAS[[#This Row],[VENTA NETA]]/LISTAS[[#This Row],[COSTO]]-1,0)</f>
        <v>0.52683252714541817</v>
      </c>
      <c r="J2281" s="33" t="str">
        <f>IFERROR(VLOOKUP(LISTAS[[#This Row],[ID]],_01_CODIGOS_Y_COSTOS_xlsm[[Producto y N°]:[CODIGO]],2,0),"")</f>
        <v>067-02</v>
      </c>
      <c r="M2281" s="22">
        <v>0.29337896583116746</v>
      </c>
      <c r="N2281" s="23">
        <f>+LISTAS[[#This Row],[Precio]]+(LISTAS[[#This Row],[Precio]]*M2281)</f>
        <v>14011.251939586986</v>
      </c>
      <c r="O2281" s="24">
        <f t="shared" ref="O2281:O2344" si="51">N2281*(1-0.46)*(1-IF($C$3520="",0,$C$3520))</f>
        <v>5674.55703553273</v>
      </c>
      <c r="Q2281" s="21">
        <f>IFERROR(O2281/LISTAS[[#This Row],[COSTO]]-1,"")</f>
        <v>0.97477307495672916</v>
      </c>
      <c r="R2281" t="str">
        <f>+LISTAS[[#This Row],[ID]]</f>
        <v>CONECTORES NEUMÁTICOS206</v>
      </c>
      <c r="T2281" s="29"/>
      <c r="U2281" s="25">
        <f>LISTAS[[#This Row],[COSTO]]+(LISTAS[[#This Row],[COSTO]]*T2281)</f>
        <v>2873.5236</v>
      </c>
      <c r="V2281" s="30">
        <f>IF(T2281="",0,U2281/LISTAS[[#This Row],[VENTA NETA]]-1)</f>
        <v>0</v>
      </c>
      <c r="X2281" s="25">
        <v>1072.1080999999999</v>
      </c>
      <c r="Y2281" s="31">
        <f>IFERROR(LISTAS[[#This Row],[COSTO]]/X2281-1,"")</f>
        <v>1.6802554705071255</v>
      </c>
    </row>
    <row r="2282" spans="1:25" x14ac:dyDescent="0.2">
      <c r="A2282" s="6" t="s">
        <v>3630</v>
      </c>
      <c r="B2282" t="s">
        <v>3524</v>
      </c>
      <c r="C2282">
        <v>207</v>
      </c>
      <c r="D2282" t="s">
        <v>3631</v>
      </c>
      <c r="E2282" s="2">
        <v>11524.54</v>
      </c>
      <c r="F2282" s="6" t="str">
        <f>+_xlfn.XLOOKUP(LISTAS[[#This Row],[ID]],_01_CODIGOS_Y_COSTOS_xlsm[Producto y N°],_01_CODIGOS_Y_COSTOS_xlsm[FABRICA],"",0,1)</f>
        <v>ALNAT</v>
      </c>
      <c r="G2282" s="13">
        <f>LISTAS[[#This Row],[Precio]]*(1-0.46)*(1-IF($C$3520="",0,$C$3520))</f>
        <v>4667.4387000000006</v>
      </c>
      <c r="H2282" s="1">
        <f>+_xlfn.XLOOKUP(LISTAS[[#This Row],[ID]],_01_CODIGOS_Y_COSTOS_xlsm[Producto y N°],_01_CODIGOS_Y_COSTOS_xlsm[COSTO],0,0,1)</f>
        <v>3056.94</v>
      </c>
      <c r="I2282" s="115">
        <f>+IFERROR(LISTAS[[#This Row],[VENTA NETA]]/LISTAS[[#This Row],[COSTO]]-1,0)</f>
        <v>0.52683359830418675</v>
      </c>
      <c r="J2282" s="33" t="str">
        <f>IFERROR(VLOOKUP(LISTAS[[#This Row],[ID]],_01_CODIGOS_Y_COSTOS_xlsm[[Producto y N°]:[CODIGO]],2,0),"")</f>
        <v>067-03</v>
      </c>
      <c r="M2282" s="22">
        <v>0.29337896445570893</v>
      </c>
      <c r="N2282" s="23">
        <f>+LISTAS[[#This Row],[Precio]]+(LISTAS[[#This Row],[Precio]]*M2282)</f>
        <v>14905.597611028397</v>
      </c>
      <c r="O2282" s="24">
        <f t="shared" si="51"/>
        <v>6036.7670324665014</v>
      </c>
      <c r="Q2282" s="21">
        <f>IFERROR(O2282/LISTAS[[#This Row],[COSTO]]-1,"")</f>
        <v>0.97477445827085307</v>
      </c>
      <c r="R2282" t="str">
        <f>+LISTAS[[#This Row],[ID]]</f>
        <v>CONECTORES NEUMÁTICOS207</v>
      </c>
      <c r="T2282" s="29"/>
      <c r="U2282" s="25">
        <f>LISTAS[[#This Row],[COSTO]]+(LISTAS[[#This Row],[COSTO]]*T2282)</f>
        <v>3056.94</v>
      </c>
      <c r="V2282" s="30">
        <f>IF(T2282="",0,U2282/LISTAS[[#This Row],[VENTA NETA]]-1)</f>
        <v>0</v>
      </c>
      <c r="X2282" s="25">
        <v>446.71170000000001</v>
      </c>
      <c r="Y2282" s="31">
        <f>IFERROR(LISTAS[[#This Row],[COSTO]]/X2282-1,"")</f>
        <v>5.8432055842728099</v>
      </c>
    </row>
    <row r="2283" spans="1:25" x14ac:dyDescent="0.2">
      <c r="A2283" s="6" t="s">
        <v>3632</v>
      </c>
      <c r="B2283" t="s">
        <v>3524</v>
      </c>
      <c r="C2283">
        <v>211</v>
      </c>
      <c r="D2283" t="s">
        <v>3633</v>
      </c>
      <c r="E2283" s="2">
        <v>3607.18</v>
      </c>
      <c r="F2283" s="6" t="str">
        <f>+_xlfn.XLOOKUP(LISTAS[[#This Row],[ID]],_01_CODIGOS_Y_COSTOS_xlsm[Producto y N°],_01_CODIGOS_Y_COSTOS_xlsm[FABRICA],"",0,1)</f>
        <v>ALNAT</v>
      </c>
      <c r="G2283" s="13">
        <f>LISTAS[[#This Row],[Precio]]*(1-0.46)*(1-IF($C$3520="",0,$C$3520))</f>
        <v>1460.9079000000002</v>
      </c>
      <c r="H2283" s="1">
        <f>+_xlfn.XLOOKUP(LISTAS[[#This Row],[ID]],_01_CODIGOS_Y_COSTOS_xlsm[Producto y N°],_01_CODIGOS_Y_COSTOS_xlsm[COSTO],0,0,1)</f>
        <v>868.64909999999998</v>
      </c>
      <c r="I2283" s="115">
        <f>+IFERROR(LISTAS[[#This Row],[VENTA NETA]]/LISTAS[[#This Row],[COSTO]]-1,0)</f>
        <v>0.68181593695313825</v>
      </c>
      <c r="J2283" s="33" t="str">
        <f>IFERROR(VLOOKUP(LISTAS[[#This Row],[ID]],_01_CODIGOS_Y_COSTOS_xlsm[[Producto y N°]:[CODIGO]],2,0),"")</f>
        <v>090-01</v>
      </c>
      <c r="M2283" s="22">
        <v>0.16352576453306242</v>
      </c>
      <c r="N2283" s="23">
        <f>+LISTAS[[#This Row],[Precio]]+(LISTAS[[#This Row],[Precio]]*M2283)</f>
        <v>4197.0468673083724</v>
      </c>
      <c r="O2283" s="24">
        <f t="shared" si="51"/>
        <v>1699.8039812598911</v>
      </c>
      <c r="Q2283" s="21">
        <f>IFERROR(O2283/LISTAS[[#This Row],[COSTO]]-1,"")</f>
        <v>0.95683617384728903</v>
      </c>
      <c r="R2283" t="str">
        <f>+LISTAS[[#This Row],[ID]]</f>
        <v>CONECTORES NEUMÁTICOS211</v>
      </c>
      <c r="T2283" s="29"/>
      <c r="U2283" s="25">
        <f>LISTAS[[#This Row],[COSTO]]+(LISTAS[[#This Row],[COSTO]]*T2283)</f>
        <v>868.64909999999998</v>
      </c>
      <c r="V2283" s="30">
        <f>IF(T2283="",0,U2283/LISTAS[[#This Row],[VENTA NETA]]-1)</f>
        <v>0</v>
      </c>
      <c r="X2283" s="25">
        <v>536.05409999999995</v>
      </c>
      <c r="Y2283" s="31">
        <f>IFERROR(LISTAS[[#This Row],[COSTO]]/X2283-1,"")</f>
        <v>0.6204504358795131</v>
      </c>
    </row>
    <row r="2284" spans="1:25" x14ac:dyDescent="0.2">
      <c r="A2284" s="6" t="s">
        <v>3634</v>
      </c>
      <c r="B2284" t="s">
        <v>3524</v>
      </c>
      <c r="C2284">
        <v>212</v>
      </c>
      <c r="D2284" t="s">
        <v>3635</v>
      </c>
      <c r="E2284" s="2">
        <v>3896.65</v>
      </c>
      <c r="F2284" s="6" t="str">
        <f>+_xlfn.XLOOKUP(LISTAS[[#This Row],[ID]],_01_CODIGOS_Y_COSTOS_xlsm[Producto y N°],_01_CODIGOS_Y_COSTOS_xlsm[FABRICA],"",0,1)</f>
        <v>ALNAT</v>
      </c>
      <c r="G2284" s="13">
        <f>LISTAS[[#This Row],[Precio]]*(1-0.46)*(1-IF($C$3520="",0,$C$3520))</f>
        <v>1578.1432500000001</v>
      </c>
      <c r="H2284" s="1">
        <f>+_xlfn.XLOOKUP(LISTAS[[#This Row],[ID]],_01_CODIGOS_Y_COSTOS_xlsm[Producto y N°],_01_CODIGOS_Y_COSTOS_xlsm[COSTO],0,0,1)</f>
        <v>938.35550000000001</v>
      </c>
      <c r="I2284" s="115">
        <f>+IFERROR(LISTAS[[#This Row],[VENTA NETA]]/LISTAS[[#This Row],[COSTO]]-1,0)</f>
        <v>0.68181808493689222</v>
      </c>
      <c r="J2284" s="33" t="str">
        <f>IFERROR(VLOOKUP(LISTAS[[#This Row],[ID]],_01_CODIGOS_Y_COSTOS_xlsm[[Producto y N°]:[CODIGO]],2,0),"")</f>
        <v>090-02</v>
      </c>
      <c r="M2284" s="22">
        <v>0.16352575465788366</v>
      </c>
      <c r="N2284" s="23">
        <f>+LISTAS[[#This Row],[Precio]]+(LISTAS[[#This Row],[Precio]]*M2284)</f>
        <v>4533.8526318876429</v>
      </c>
      <c r="O2284" s="24">
        <f t="shared" si="51"/>
        <v>1836.2103159144954</v>
      </c>
      <c r="Q2284" s="21">
        <f>IFERROR(O2284/LISTAS[[#This Row],[COSTO]]-1,"")</f>
        <v>0.95683865647347455</v>
      </c>
      <c r="R2284" t="str">
        <f>+LISTAS[[#This Row],[ID]]</f>
        <v>CONECTORES NEUMÁTICOS212</v>
      </c>
      <c r="T2284" s="29"/>
      <c r="U2284" s="25">
        <f>LISTAS[[#This Row],[COSTO]]+(LISTAS[[#This Row],[COSTO]]*T2284)</f>
        <v>938.35550000000001</v>
      </c>
      <c r="V2284" s="30">
        <f>IF(T2284="",0,U2284/LISTAS[[#This Row],[VENTA NETA]]-1)</f>
        <v>0</v>
      </c>
      <c r="X2284" s="25">
        <v>643.90880000000004</v>
      </c>
      <c r="Y2284" s="31">
        <f>IFERROR(LISTAS[[#This Row],[COSTO]]/X2284-1,"")</f>
        <v>0.45728013035386361</v>
      </c>
    </row>
    <row r="2285" spans="1:25" x14ac:dyDescent="0.2">
      <c r="A2285" s="6" t="s">
        <v>3636</v>
      </c>
      <c r="B2285" t="s">
        <v>3524</v>
      </c>
      <c r="C2285">
        <v>213</v>
      </c>
      <c r="D2285" t="s">
        <v>3637</v>
      </c>
      <c r="E2285" s="2">
        <v>4453.3100000000004</v>
      </c>
      <c r="F2285" s="6" t="str">
        <f>+_xlfn.XLOOKUP(LISTAS[[#This Row],[ID]],_01_CODIGOS_Y_COSTOS_xlsm[Producto y N°],_01_CODIGOS_Y_COSTOS_xlsm[FABRICA],"",0,1)</f>
        <v>ALNAT</v>
      </c>
      <c r="G2285" s="13">
        <f>LISTAS[[#This Row],[Precio]]*(1-0.46)*(1-IF($C$3520="",0,$C$3520))</f>
        <v>1803.5905500000001</v>
      </c>
      <c r="H2285" s="1">
        <f>+_xlfn.XLOOKUP(LISTAS[[#This Row],[ID]],_01_CODIGOS_Y_COSTOS_xlsm[Producto y N°],_01_CODIGOS_Y_COSTOS_xlsm[COSTO],0,0,1)</f>
        <v>1072.4063000000001</v>
      </c>
      <c r="I2285" s="115">
        <f>+IFERROR(LISTAS[[#This Row],[VENTA NETA]]/LISTAS[[#This Row],[COSTO]]-1,0)</f>
        <v>0.68181644401007335</v>
      </c>
      <c r="J2285" s="33" t="str">
        <f>IFERROR(VLOOKUP(LISTAS[[#This Row],[ID]],_01_CODIGOS_Y_COSTOS_xlsm[[Producto y N°]:[CODIGO]],2,0),"")</f>
        <v>090-03</v>
      </c>
      <c r="M2285" s="22">
        <v>0.16352577811166422</v>
      </c>
      <c r="N2285" s="23">
        <f>+LISTAS[[#This Row],[Precio]]+(LISTAS[[#This Row],[Precio]]*M2285)</f>
        <v>5181.5409829224554</v>
      </c>
      <c r="O2285" s="24">
        <f t="shared" si="51"/>
        <v>2098.5240980835943</v>
      </c>
      <c r="Q2285" s="21">
        <f>IFERROR(O2285/LISTAS[[#This Row],[COSTO]]-1,"")</f>
        <v>0.95683678665781247</v>
      </c>
      <c r="R2285" t="str">
        <f>+LISTAS[[#This Row],[ID]]</f>
        <v>CONECTORES NEUMÁTICOS213</v>
      </c>
      <c r="T2285" s="29"/>
      <c r="U2285" s="25">
        <f>LISTAS[[#This Row],[COSTO]]+(LISTAS[[#This Row],[COSTO]]*T2285)</f>
        <v>1072.4063000000001</v>
      </c>
      <c r="V2285" s="30">
        <f>IF(T2285="",0,U2285/LISTAS[[#This Row],[VENTA NETA]]-1)</f>
        <v>0</v>
      </c>
      <c r="X2285" s="25">
        <v>744.51949999999999</v>
      </c>
      <c r="Y2285" s="31">
        <f>IFERROR(LISTAS[[#This Row],[COSTO]]/X2285-1,"")</f>
        <v>0.44040055364567365</v>
      </c>
    </row>
    <row r="2286" spans="1:25" x14ac:dyDescent="0.2">
      <c r="A2286" s="6" t="s">
        <v>3638</v>
      </c>
      <c r="B2286" t="s">
        <v>3524</v>
      </c>
      <c r="C2286">
        <v>219</v>
      </c>
      <c r="D2286" t="s">
        <v>3639</v>
      </c>
      <c r="E2286" s="2">
        <v>1855.55</v>
      </c>
      <c r="F2286" s="6" t="str">
        <f>+_xlfn.XLOOKUP(LISTAS[[#This Row],[ID]],_01_CODIGOS_Y_COSTOS_xlsm[Producto y N°],_01_CODIGOS_Y_COSTOS_xlsm[FABRICA],"",0,1)</f>
        <v>ALNAT</v>
      </c>
      <c r="G2286" s="13">
        <f>LISTAS[[#This Row],[Precio]]*(1-0.46)*(1-IF($C$3520="",0,$C$3520))</f>
        <v>751.49775</v>
      </c>
      <c r="H2286" s="1">
        <f>+_xlfn.XLOOKUP(LISTAS[[#This Row],[ID]],_01_CODIGOS_Y_COSTOS_xlsm[Producto y N°],_01_CODIGOS_Y_COSTOS_xlsm[COSTO],0,0,1)</f>
        <v>446.83600000000001</v>
      </c>
      <c r="I2286" s="115">
        <f>+IFERROR(LISTAS[[#This Row],[VENTA NETA]]/LISTAS[[#This Row],[COSTO]]-1,0)</f>
        <v>0.68182006373703108</v>
      </c>
      <c r="J2286" s="33" t="str">
        <f>IFERROR(VLOOKUP(LISTAS[[#This Row],[ID]],_01_CODIGOS_Y_COSTOS_xlsm[[Producto y N°]:[CODIGO]],2,0),"")</f>
        <v>096-01</v>
      </c>
      <c r="M2286" s="22">
        <v>0.16352587287814688</v>
      </c>
      <c r="N2286" s="23">
        <f>+LISTAS[[#This Row],[Precio]]+(LISTAS[[#This Row],[Precio]]*M2286)</f>
        <v>2158.9804334190453</v>
      </c>
      <c r="O2286" s="24">
        <f t="shared" si="51"/>
        <v>874.3870755347134</v>
      </c>
      <c r="Q2286" s="21">
        <f>IFERROR(O2286/LISTAS[[#This Row],[COSTO]]-1,"")</f>
        <v>0.95684115768360956</v>
      </c>
      <c r="R2286" t="str">
        <f>+LISTAS[[#This Row],[ID]]</f>
        <v>CONECTORES NEUMÁTICOS219</v>
      </c>
      <c r="T2286" s="29"/>
      <c r="U2286" s="25">
        <f>LISTAS[[#This Row],[COSTO]]+(LISTAS[[#This Row],[COSTO]]*T2286)</f>
        <v>446.83600000000001</v>
      </c>
      <c r="V2286" s="30">
        <f>IF(T2286="",0,U2286/LISTAS[[#This Row],[VENTA NETA]]-1)</f>
        <v>0</v>
      </c>
      <c r="X2286" s="25">
        <v>2445.9947999999999</v>
      </c>
      <c r="Y2286" s="31">
        <f>IFERROR(LISTAS[[#This Row],[COSTO]]/X2286-1,"")</f>
        <v>-0.81731931727737117</v>
      </c>
    </row>
    <row r="2287" spans="1:25" x14ac:dyDescent="0.2">
      <c r="A2287" s="6" t="s">
        <v>3640</v>
      </c>
      <c r="B2287" t="s">
        <v>3524</v>
      </c>
      <c r="C2287">
        <v>220</v>
      </c>
      <c r="D2287" t="s">
        <v>3641</v>
      </c>
      <c r="E2287" s="2">
        <v>2226.65</v>
      </c>
      <c r="F2287" s="6" t="str">
        <f>+_xlfn.XLOOKUP(LISTAS[[#This Row],[ID]],_01_CODIGOS_Y_COSTOS_xlsm[Producto y N°],_01_CODIGOS_Y_COSTOS_xlsm[FABRICA],"",0,1)</f>
        <v>ALNAT</v>
      </c>
      <c r="G2287" s="13">
        <f>LISTAS[[#This Row],[Precio]]*(1-0.46)*(1-IF($C$3520="",0,$C$3520))</f>
        <v>901.79325000000006</v>
      </c>
      <c r="H2287" s="1">
        <f>+_xlfn.XLOOKUP(LISTAS[[#This Row],[ID]],_01_CODIGOS_Y_COSTOS_xlsm[Producto y N°],_01_CODIGOS_Y_COSTOS_xlsm[COSTO],0,0,1)</f>
        <v>536.20320000000004</v>
      </c>
      <c r="I2287" s="115">
        <f>+IFERROR(LISTAS[[#This Row],[VENTA NETA]]/LISTAS[[#This Row],[COSTO]]-1,0)</f>
        <v>0.68181251063029835</v>
      </c>
      <c r="J2287" s="33" t="str">
        <f>IFERROR(VLOOKUP(LISTAS[[#This Row],[ID]],_01_CODIGOS_Y_COSTOS_xlsm[[Producto y N°]:[CODIGO]],2,0),"")</f>
        <v>096-02</v>
      </c>
      <c r="M2287" s="22">
        <v>0.16352585552564861</v>
      </c>
      <c r="N2287" s="23">
        <f>+LISTAS[[#This Row],[Precio]]+(LISTAS[[#This Row],[Precio]]*M2287)</f>
        <v>2590.7648462061857</v>
      </c>
      <c r="O2287" s="24">
        <f t="shared" si="51"/>
        <v>1049.2597627135053</v>
      </c>
      <c r="Q2287" s="21">
        <f>IFERROR(O2287/LISTAS[[#This Row],[COSTO]]-1,"")</f>
        <v>0.95683234026485708</v>
      </c>
      <c r="R2287" t="str">
        <f>+LISTAS[[#This Row],[ID]]</f>
        <v>CONECTORES NEUMÁTICOS220</v>
      </c>
      <c r="T2287" s="29"/>
      <c r="U2287" s="25">
        <f>LISTAS[[#This Row],[COSTO]]+(LISTAS[[#This Row],[COSTO]]*T2287)</f>
        <v>536.20320000000004</v>
      </c>
      <c r="V2287" s="30">
        <f>IF(T2287="",0,U2287/LISTAS[[#This Row],[VENTA NETA]]-1)</f>
        <v>0</v>
      </c>
      <c r="X2287" s="25">
        <v>2895.2592</v>
      </c>
      <c r="Y2287" s="31">
        <f>IFERROR(LISTAS[[#This Row],[COSTO]]/X2287-1,"")</f>
        <v>-0.81479958685564313</v>
      </c>
    </row>
    <row r="2288" spans="1:25" x14ac:dyDescent="0.2">
      <c r="A2288" s="6" t="s">
        <v>3642</v>
      </c>
      <c r="B2288" t="s">
        <v>3524</v>
      </c>
      <c r="C2288">
        <v>221</v>
      </c>
      <c r="D2288" t="s">
        <v>3643</v>
      </c>
      <c r="E2288" s="2">
        <v>2694.05</v>
      </c>
      <c r="F2288" s="6" t="str">
        <f>+_xlfn.XLOOKUP(LISTAS[[#This Row],[ID]],_01_CODIGOS_Y_COSTOS_xlsm[Producto y N°],_01_CODIGOS_Y_COSTOS_xlsm[FABRICA],"",0,1)</f>
        <v>ALNAT</v>
      </c>
      <c r="G2288" s="13">
        <f>LISTAS[[#This Row],[Precio]]*(1-0.46)*(1-IF($C$3520="",0,$C$3520))</f>
        <v>1091.0902500000002</v>
      </c>
      <c r="H2288" s="1">
        <f>+_xlfn.XLOOKUP(LISTAS[[#This Row],[ID]],_01_CODIGOS_Y_COSTOS_xlsm[Producto y N°],_01_CODIGOS_Y_COSTOS_xlsm[COSTO],0,0,1)</f>
        <v>650.63250000000005</v>
      </c>
      <c r="I2288" s="115">
        <f>+IFERROR(LISTAS[[#This Row],[VENTA NETA]]/LISTAS[[#This Row],[COSTO]]-1,0)</f>
        <v>0.67696856520385951</v>
      </c>
      <c r="J2288" s="33" t="str">
        <f>IFERROR(VLOOKUP(LISTAS[[#This Row],[ID]],_01_CODIGOS_Y_COSTOS_xlsm[[Producto y N°]:[CODIGO]],2,0),"")</f>
        <v>096-03</v>
      </c>
      <c r="M2288" s="22">
        <v>0.17196141817789101</v>
      </c>
      <c r="N2288" s="23">
        <f>+LISTAS[[#This Row],[Precio]]+(LISTAS[[#This Row],[Precio]]*M2288)</f>
        <v>3157.3226586421474</v>
      </c>
      <c r="O2288" s="24">
        <f t="shared" si="51"/>
        <v>1278.7156767500699</v>
      </c>
      <c r="Q2288" s="21">
        <f>IFERROR(O2288/LISTAS[[#This Row],[COSTO]]-1,"")</f>
        <v>0.96534245791605833</v>
      </c>
      <c r="R2288" t="str">
        <f>+LISTAS[[#This Row],[ID]]</f>
        <v>CONECTORES NEUMÁTICOS221</v>
      </c>
      <c r="T2288" s="29"/>
      <c r="U2288" s="25">
        <f>LISTAS[[#This Row],[COSTO]]+(LISTAS[[#This Row],[COSTO]]*T2288)</f>
        <v>650.63250000000005</v>
      </c>
      <c r="V2288" s="30">
        <f>IF(T2288="",0,U2288/LISTAS[[#This Row],[VENTA NETA]]-1)</f>
        <v>0</v>
      </c>
      <c r="X2288" s="25">
        <v>2895.2592</v>
      </c>
      <c r="Y2288" s="31">
        <f>IFERROR(LISTAS[[#This Row],[COSTO]]/X2288-1,"")</f>
        <v>-0.77527659699691132</v>
      </c>
    </row>
    <row r="2289" spans="1:46" x14ac:dyDescent="0.2">
      <c r="A2289" s="6" t="s">
        <v>3644</v>
      </c>
      <c r="B2289" t="s">
        <v>3524</v>
      </c>
      <c r="C2289">
        <v>222</v>
      </c>
      <c r="D2289" t="s">
        <v>3645</v>
      </c>
      <c r="E2289" s="2">
        <v>3092.58</v>
      </c>
      <c r="F2289" s="6" t="str">
        <f>+_xlfn.XLOOKUP(LISTAS[[#This Row],[ID]],_01_CODIGOS_Y_COSTOS_xlsm[Producto y N°],_01_CODIGOS_Y_COSTOS_xlsm[FABRICA],"",0,1)</f>
        <v>ALNAT</v>
      </c>
      <c r="G2289" s="13">
        <f>LISTAS[[#This Row],[Precio]]*(1-0.46)*(1-IF($C$3520="",0,$C$3520))</f>
        <v>1252.4949000000001</v>
      </c>
      <c r="H2289" s="1">
        <f>+_xlfn.XLOOKUP(LISTAS[[#This Row],[ID]],_01_CODIGOS_Y_COSTOS_xlsm[Producto y N°],_01_CODIGOS_Y_COSTOS_xlsm[COSTO],0,0,1)</f>
        <v>744.72659999999996</v>
      </c>
      <c r="I2289" s="115">
        <f>+IFERROR(LISTAS[[#This Row],[VENTA NETA]]/LISTAS[[#This Row],[COSTO]]-1,0)</f>
        <v>0.68181840154494311</v>
      </c>
      <c r="J2289" s="33" t="str">
        <f>IFERROR(VLOOKUP(LISTAS[[#This Row],[ID]],_01_CODIGOS_Y_COSTOS_xlsm[[Producto y N°]:[CODIGO]],2,0),"")</f>
        <v>096-04</v>
      </c>
      <c r="M2289" s="22">
        <v>0.16352578814922225</v>
      </c>
      <c r="N2289" s="23">
        <f>+LISTAS[[#This Row],[Precio]]+(LISTAS[[#This Row],[Precio]]*M2289)</f>
        <v>3598.2965819145215</v>
      </c>
      <c r="O2289" s="24">
        <f t="shared" si="51"/>
        <v>1457.3101156753814</v>
      </c>
      <c r="Q2289" s="21">
        <f>IFERROR(O2289/LISTAS[[#This Row],[COSTO]]-1,"")</f>
        <v>0.95683908118144489</v>
      </c>
      <c r="R2289" t="str">
        <f>+LISTAS[[#This Row],[ID]]</f>
        <v>CONECTORES NEUMÁTICOS222</v>
      </c>
      <c r="T2289" s="29"/>
      <c r="U2289" s="25">
        <f>LISTAS[[#This Row],[COSTO]]+(LISTAS[[#This Row],[COSTO]]*T2289)</f>
        <v>744.72659999999996</v>
      </c>
      <c r="V2289" s="30">
        <f>IF(T2289="",0,U2289/LISTAS[[#This Row],[VENTA NETA]]-1)</f>
        <v>0</v>
      </c>
      <c r="X2289" s="25">
        <v>2608.3416000000002</v>
      </c>
      <c r="Y2289" s="31">
        <f>IFERROR(LISTAS[[#This Row],[COSTO]]/X2289-1,"")</f>
        <v>-0.71448271959470344</v>
      </c>
      <c r="Z2289" s="36"/>
    </row>
    <row r="2290" spans="1:46" x14ac:dyDescent="0.2">
      <c r="A2290" s="6" t="s">
        <v>3646</v>
      </c>
      <c r="B2290" t="s">
        <v>3524</v>
      </c>
      <c r="C2290">
        <v>124</v>
      </c>
      <c r="D2290" t="s">
        <v>3647</v>
      </c>
      <c r="E2290" s="2">
        <v>8732.2000000000007</v>
      </c>
      <c r="F2290" s="6" t="str">
        <f>+_xlfn.XLOOKUP(LISTAS[[#This Row],[ID]],_01_CODIGOS_Y_COSTOS_xlsm[Producto y N°],_01_CODIGOS_Y_COSTOS_xlsm[FABRICA],"",0,1)</f>
        <v>ALNAT</v>
      </c>
      <c r="G2290" s="13">
        <f>LISTAS[[#This Row],[Precio]]*(1-0.46)*(1-IF($C$3520="",0,$C$3520))</f>
        <v>3536.5410000000006</v>
      </c>
      <c r="H2290" s="1">
        <f>+_xlfn.XLOOKUP(LISTAS[[#This Row],[ID]],_01_CODIGOS_Y_COSTOS_xlsm[Producto y N°],_01_CODIGOS_Y_COSTOS_xlsm[COSTO],0,0,1)</f>
        <v>1848.6080999999999</v>
      </c>
      <c r="I2290" s="115">
        <f>+IFERROR(LISTAS[[#This Row],[VENTA NETA]]/LISTAS[[#This Row],[COSTO]]-1,0)</f>
        <v>0.91308314617900943</v>
      </c>
      <c r="J2290" s="33" t="str">
        <f>IFERROR(VLOOKUP(LISTAS[[#This Row],[ID]],_01_CODIGOS_Y_COSTOS_xlsm[[Producto y N°]:[CODIGO]],2,0),"")</f>
        <v>092-01</v>
      </c>
      <c r="M2290" s="22">
        <v>0</v>
      </c>
      <c r="N2290" s="23">
        <f>+LISTAS[[#This Row],[Precio]]+(LISTAS[[#This Row],[Precio]]*M2290)</f>
        <v>8732.2000000000007</v>
      </c>
      <c r="O2290" s="24">
        <f t="shared" si="51"/>
        <v>3536.5410000000006</v>
      </c>
      <c r="Q2290" s="21">
        <f>IFERROR(O2290/LISTAS[[#This Row],[COSTO]]-1,"")</f>
        <v>0.91308314617900943</v>
      </c>
      <c r="R2290" t="str">
        <f>+LISTAS[[#This Row],[ID]]</f>
        <v>CONECTORES NEUMÁTICOS124</v>
      </c>
      <c r="T2290" s="29"/>
      <c r="U2290" s="25">
        <f>LISTAS[[#This Row],[COSTO]]+(LISTAS[[#This Row],[COSTO]]*T2290)</f>
        <v>1848.6080999999999</v>
      </c>
      <c r="V2290" s="30">
        <f>IF(T2290="",0,U2290/LISTAS[[#This Row],[VENTA NETA]]-1)</f>
        <v>0</v>
      </c>
      <c r="X2290" s="25">
        <v>268.70420000000001</v>
      </c>
      <c r="Y2290" s="31">
        <f>IFERROR(LISTAS[[#This Row],[COSTO]]/X2290-1,"")</f>
        <v>5.8797141987360071</v>
      </c>
      <c r="Z2290" s="9"/>
      <c r="AC2290" s="37" t="s">
        <v>7003</v>
      </c>
    </row>
    <row r="2291" spans="1:46" x14ac:dyDescent="0.2">
      <c r="A2291" s="6" t="s">
        <v>3648</v>
      </c>
      <c r="B2291" t="s">
        <v>3524</v>
      </c>
      <c r="C2291">
        <v>125</v>
      </c>
      <c r="D2291" t="s">
        <v>3649</v>
      </c>
      <c r="E2291" s="2">
        <v>10336.08</v>
      </c>
      <c r="F2291" s="6" t="str">
        <f>+_xlfn.XLOOKUP(LISTAS[[#This Row],[ID]],_01_CODIGOS_Y_COSTOS_xlsm[Producto y N°],_01_CODIGOS_Y_COSTOS_xlsm[FABRICA],"",0,1)</f>
        <v>ALNAT</v>
      </c>
      <c r="G2291" s="13">
        <f>LISTAS[[#This Row],[Precio]]*(1-0.46)*(1-IF($C$3520="",0,$C$3520))</f>
        <v>4186.1124</v>
      </c>
      <c r="H2291" s="1">
        <f>+_xlfn.XLOOKUP(LISTAS[[#This Row],[ID]],_01_CODIGOS_Y_COSTOS_xlsm[Producto y N°],_01_CODIGOS_Y_COSTOS_xlsm[COSTO],0,0,1)</f>
        <v>1848.6080999999999</v>
      </c>
      <c r="I2291" s="115">
        <f>+IFERROR(LISTAS[[#This Row],[VENTA NETA]]/LISTAS[[#This Row],[COSTO]]-1,0)</f>
        <v>1.2644671956159881</v>
      </c>
      <c r="J2291" s="33" t="str">
        <f>IFERROR(VLOOKUP(LISTAS[[#This Row],[ID]],_01_CODIGOS_Y_COSTOS_xlsm[[Producto y N°]:[CODIGO]],2,0),"")</f>
        <v>092-02</v>
      </c>
      <c r="M2291" s="22">
        <v>0</v>
      </c>
      <c r="N2291" s="23">
        <f>+LISTAS[[#This Row],[Precio]]+(LISTAS[[#This Row],[Precio]]*M2291)</f>
        <v>10336.08</v>
      </c>
      <c r="O2291" s="24">
        <f t="shared" si="51"/>
        <v>4186.1124</v>
      </c>
      <c r="Q2291" s="21">
        <f>IFERROR(O2291/LISTAS[[#This Row],[COSTO]]-1,"")</f>
        <v>1.2644671956159881</v>
      </c>
      <c r="R2291" t="str">
        <f>+LISTAS[[#This Row],[ID]]</f>
        <v>CONECTORES NEUMÁTICOS125</v>
      </c>
      <c r="T2291" s="29"/>
      <c r="U2291" s="25">
        <f>LISTAS[[#This Row],[COSTO]]+(LISTAS[[#This Row],[COSTO]]*T2291)</f>
        <v>1848.6080999999999</v>
      </c>
      <c r="V2291" s="30">
        <f>IF(T2291="",0,U2291/LISTAS[[#This Row],[VENTA NETA]]-1)</f>
        <v>0</v>
      </c>
      <c r="X2291" s="25">
        <v>667.82539999999995</v>
      </c>
      <c r="Y2291" s="31">
        <f>IFERROR(LISTAS[[#This Row],[COSTO]]/X2291-1,"")</f>
        <v>1.7681009138017214</v>
      </c>
      <c r="Z2291" s="9"/>
    </row>
    <row r="2292" spans="1:46" x14ac:dyDescent="0.2">
      <c r="A2292" s="6" t="s">
        <v>3650</v>
      </c>
      <c r="B2292" t="s">
        <v>3524</v>
      </c>
      <c r="C2292">
        <v>126</v>
      </c>
      <c r="D2292" t="s">
        <v>3651</v>
      </c>
      <c r="E2292" s="2">
        <v>12107.23</v>
      </c>
      <c r="F2292" s="6" t="str">
        <f>+_xlfn.XLOOKUP(LISTAS[[#This Row],[ID]],_01_CODIGOS_Y_COSTOS_xlsm[Producto y N°],_01_CODIGOS_Y_COSTOS_xlsm[FABRICA],"",0,1)</f>
        <v>ALNAT</v>
      </c>
      <c r="G2292" s="13">
        <f>LISTAS[[#This Row],[Precio]]*(1-0.46)*(1-IF($C$3520="",0,$C$3520))</f>
        <v>4903.4281499999997</v>
      </c>
      <c r="H2292" s="1">
        <f>+_xlfn.XLOOKUP(LISTAS[[#This Row],[ID]],_01_CODIGOS_Y_COSTOS_xlsm[Producto y N°],_01_CODIGOS_Y_COSTOS_xlsm[COSTO],0,0,1)</f>
        <v>2923.3802000000001</v>
      </c>
      <c r="I2292" s="115">
        <f>+IFERROR(LISTAS[[#This Row],[VENTA NETA]]/LISTAS[[#This Row],[COSTO]]-1,0)</f>
        <v>0.67731455183284051</v>
      </c>
      <c r="J2292" s="33" t="str">
        <f>IFERROR(VLOOKUP(LISTAS[[#This Row],[ID]],_01_CODIGOS_Y_COSTOS_xlsm[[Producto y N°]:[CODIGO]],2,0),"")</f>
        <v>092-03</v>
      </c>
      <c r="M2292" s="22">
        <v>0.17135617314923271</v>
      </c>
      <c r="N2292" s="23">
        <f>+LISTAS[[#This Row],[Precio]]+(LISTAS[[#This Row],[Precio]]*M2292)</f>
        <v>14181.878600237584</v>
      </c>
      <c r="O2292" s="24">
        <f t="shared" si="51"/>
        <v>5743.6608330962217</v>
      </c>
      <c r="Q2292" s="21">
        <f>IFERROR(O2292/LISTAS[[#This Row],[COSTO]]-1,"")</f>
        <v>0.96473275460243646</v>
      </c>
      <c r="R2292" t="str">
        <f>+LISTAS[[#This Row],[ID]]</f>
        <v>CONECTORES NEUMÁTICOS126</v>
      </c>
      <c r="T2292" s="29"/>
      <c r="U2292" s="25">
        <f>LISTAS[[#This Row],[COSTO]]+(LISTAS[[#This Row],[COSTO]]*T2292)</f>
        <v>2923.3802000000001</v>
      </c>
      <c r="V2292" s="30">
        <f>IF(T2292="",0,U2292/LISTAS[[#This Row],[VENTA NETA]]-1)</f>
        <v>0</v>
      </c>
      <c r="X2292" s="25">
        <v>1050.0824</v>
      </c>
      <c r="Y2292" s="31">
        <f>IFERROR(LISTAS[[#This Row],[COSTO]]/X2292-1,"")</f>
        <v>1.7839531450103343</v>
      </c>
      <c r="Z2292" s="9"/>
    </row>
    <row r="2293" spans="1:46" x14ac:dyDescent="0.2">
      <c r="A2293" s="6" t="s">
        <v>3652</v>
      </c>
      <c r="B2293" t="s">
        <v>3524</v>
      </c>
      <c r="C2293">
        <v>127</v>
      </c>
      <c r="D2293" t="s">
        <v>3653</v>
      </c>
      <c r="E2293" s="2">
        <v>11236.46</v>
      </c>
      <c r="F2293" s="6" t="str">
        <f>+_xlfn.XLOOKUP(LISTAS[[#This Row],[ID]],_01_CODIGOS_Y_COSTOS_xlsm[Producto y N°],_01_CODIGOS_Y_COSTOS_xlsm[FABRICA],"",0,1)</f>
        <v>ALNAT</v>
      </c>
      <c r="G2293" s="13">
        <f>LISTAS[[#This Row],[Precio]]*(1-0.46)*(1-IF($C$3520="",0,$C$3520))</f>
        <v>4550.7663000000002</v>
      </c>
      <c r="H2293" s="1">
        <f>+_xlfn.XLOOKUP(LISTAS[[#This Row],[ID]],_01_CODIGOS_Y_COSTOS_xlsm[Producto y N°],_01_CODIGOS_Y_COSTOS_xlsm[COSTO],0,0,1)</f>
        <v>2906.1837999999998</v>
      </c>
      <c r="I2293" s="115">
        <f>+IFERROR(LISTAS[[#This Row],[VENTA NETA]]/LISTAS[[#This Row],[COSTO]]-1,0)</f>
        <v>0.56589073960153535</v>
      </c>
      <c r="J2293" s="33" t="str">
        <f>IFERROR(VLOOKUP(LISTAS[[#This Row],[ID]],_01_CODIGOS_Y_COSTOS_xlsm[[Producto y N°]:[CODIGO]],2,0),"")</f>
        <v>092-04</v>
      </c>
      <c r="M2293" s="22">
        <v>0.20669279282418174</v>
      </c>
      <c r="N2293" s="23">
        <f>+LISTAS[[#This Row],[Precio]]+(LISTAS[[#This Row],[Precio]]*M2293)</f>
        <v>13558.955298857203</v>
      </c>
      <c r="O2293" s="24">
        <f t="shared" si="51"/>
        <v>5491.3768960371681</v>
      </c>
      <c r="Q2293" s="21">
        <f>IFERROR(O2293/LISTAS[[#This Row],[COSTO]]-1,"")</f>
        <v>0.88954906982730009</v>
      </c>
      <c r="R2293" t="str">
        <f>+LISTAS[[#This Row],[ID]]</f>
        <v>CONECTORES NEUMÁTICOS127</v>
      </c>
      <c r="T2293" s="29"/>
      <c r="U2293" s="25">
        <f>LISTAS[[#This Row],[COSTO]]+(LISTAS[[#This Row],[COSTO]]*T2293)</f>
        <v>2906.1837999999998</v>
      </c>
      <c r="V2293" s="30">
        <f>IF(T2293="",0,U2293/LISTAS[[#This Row],[VENTA NETA]]-1)</f>
        <v>0</v>
      </c>
      <c r="X2293" s="25">
        <v>1387.3679</v>
      </c>
      <c r="Y2293" s="31">
        <f>IFERROR(LISTAS[[#This Row],[COSTO]]/X2293-1,"")</f>
        <v>1.0947463178296108</v>
      </c>
      <c r="AN2293" t="s">
        <v>5299</v>
      </c>
      <c r="AO2293" s="35" t="s">
        <v>9043</v>
      </c>
    </row>
    <row r="2294" spans="1:46" x14ac:dyDescent="0.2">
      <c r="A2294" s="6" t="s">
        <v>3654</v>
      </c>
      <c r="B2294" t="s">
        <v>3524</v>
      </c>
      <c r="C2294">
        <v>228</v>
      </c>
      <c r="D2294" s="69" t="s">
        <v>3655</v>
      </c>
      <c r="E2294" s="2">
        <v>1212.48</v>
      </c>
      <c r="F2294" s="6" t="str">
        <f>+_xlfn.XLOOKUP(LISTAS[[#This Row],[ID]],_01_CODIGOS_Y_COSTOS_xlsm[Producto y N°],_01_CODIGOS_Y_COSTOS_xlsm[FABRICA],"",0,1)</f>
        <v>ALNAT</v>
      </c>
      <c r="G2294" s="13">
        <f>LISTAS[[#This Row],[Precio]]*(1-0.46)*(1-IF($C$3520="",0,$C$3520))</f>
        <v>491.0544000000001</v>
      </c>
      <c r="H2294" s="1">
        <f>+_xlfn.XLOOKUP(LISTAS[[#This Row],[ID]],_01_CODIGOS_Y_COSTOS_xlsm[Producto y N°],_01_CODIGOS_Y_COSTOS_xlsm[COSTO],0,0,1)</f>
        <v>339.66</v>
      </c>
      <c r="I2294" s="115">
        <f>+IFERROR(LISTAS[[#This Row],[VENTA NETA]]/LISTAS[[#This Row],[COSTO]]-1,0)</f>
        <v>0.44572337042925292</v>
      </c>
      <c r="J2294" s="33" t="str">
        <f>IFERROR(VLOOKUP(LISTAS[[#This Row],[ID]],_01_CODIGOS_Y_COSTOS_xlsm[[Producto y N°]:[CODIGO]],2,0),"")</f>
        <v>075-01</v>
      </c>
      <c r="M2294" s="22">
        <v>0.25</v>
      </c>
      <c r="N2294" s="56">
        <f>+LISTAS[[#This Row],[Precio]]+(LISTAS[[#This Row],[Precio]]*M2294)</f>
        <v>1515.6</v>
      </c>
      <c r="O2294" s="24">
        <f t="shared" si="51"/>
        <v>613.81799999999998</v>
      </c>
      <c r="Q2294" s="21">
        <f>IFERROR(O2294/LISTAS[[#This Row],[COSTO]]-1,"")</f>
        <v>0.80715421303656587</v>
      </c>
      <c r="R2294" t="str">
        <f>+LISTAS[[#This Row],[ID]]</f>
        <v>CONECTORES NEUMÁTICOS228</v>
      </c>
      <c r="T2294" s="29"/>
      <c r="U2294" s="25">
        <f>LISTAS[[#This Row],[COSTO]]+(LISTAS[[#This Row],[COSTO]]*T2294)</f>
        <v>339.66</v>
      </c>
      <c r="V2294" s="30">
        <f>IF(T2294="",0,U2294/LISTAS[[#This Row],[VENTA NETA]]-1)</f>
        <v>0</v>
      </c>
      <c r="X2294" s="25">
        <v>0</v>
      </c>
      <c r="Y2294" s="31" t="str">
        <f>IFERROR(LISTAS[[#This Row],[COSTO]]/X2294-1,"")</f>
        <v/>
      </c>
      <c r="Z2294" s="9">
        <v>323.59505000000001</v>
      </c>
      <c r="AA2294" s="9">
        <v>332.06209999999999</v>
      </c>
      <c r="AK2294" t="s">
        <v>3655</v>
      </c>
      <c r="AM2294" t="s">
        <v>4141</v>
      </c>
      <c r="AN2294">
        <v>323.59505000000001</v>
      </c>
      <c r="AO2294" s="9">
        <v>373.1035</v>
      </c>
    </row>
    <row r="2295" spans="1:46" x14ac:dyDescent="0.2">
      <c r="A2295" s="6" t="s">
        <v>3656</v>
      </c>
      <c r="B2295" t="s">
        <v>3524</v>
      </c>
      <c r="C2295">
        <v>229</v>
      </c>
      <c r="D2295" t="s">
        <v>3657</v>
      </c>
      <c r="E2295" s="2">
        <v>2556.4299999999998</v>
      </c>
      <c r="F2295" s="6" t="str">
        <f>+_xlfn.XLOOKUP(LISTAS[[#This Row],[ID]],_01_CODIGOS_Y_COSTOS_xlsm[Producto y N°],_01_CODIGOS_Y_COSTOS_xlsm[FABRICA],"",0,1)</f>
        <v>ALNAT</v>
      </c>
      <c r="G2295" s="13">
        <f>LISTAS[[#This Row],[Precio]]*(1-0.46)*(1-IF($C$3520="",0,$C$3520))</f>
        <v>1035.3541499999999</v>
      </c>
      <c r="H2295" s="1">
        <f>+_xlfn.XLOOKUP(LISTAS[[#This Row],[ID]],_01_CODIGOS_Y_COSTOS_xlsm[Producto y N°],_01_CODIGOS_Y_COSTOS_xlsm[COSTO],0,0,1)</f>
        <v>611.82000000000005</v>
      </c>
      <c r="I2295" s="115">
        <f>+IFERROR(LISTAS[[#This Row],[VENTA NETA]]/LISTAS[[#This Row],[COSTO]]-1,0)</f>
        <v>0.69225286849073231</v>
      </c>
      <c r="J2295" s="33" t="str">
        <f>IFERROR(VLOOKUP(LISTAS[[#This Row],[ID]],_01_CODIGOS_Y_COSTOS_xlsm[[Producto y N°]:[CODIGO]],2,0),"")</f>
        <v>075-02</v>
      </c>
      <c r="M2295" s="22">
        <v>0.14592688379338448</v>
      </c>
      <c r="N2295" s="56">
        <f>+LISTAS[[#This Row],[Precio]]+(LISTAS[[#This Row],[Precio]]*M2295)</f>
        <v>2929.4818635359215</v>
      </c>
      <c r="O2295" s="24">
        <f t="shared" si="51"/>
        <v>1186.4401547320483</v>
      </c>
      <c r="Q2295" s="21">
        <f>IFERROR(O2295/LISTAS[[#This Row],[COSTO]]-1,"")</f>
        <v>0.93919805618000107</v>
      </c>
      <c r="R2295" t="str">
        <f>+LISTAS[[#This Row],[ID]]</f>
        <v>CONECTORES NEUMÁTICOS229</v>
      </c>
      <c r="T2295" s="29"/>
      <c r="U2295" s="25">
        <f>LISTAS[[#This Row],[COSTO]]+(LISTAS[[#This Row],[COSTO]]*T2295)</f>
        <v>611.82000000000005</v>
      </c>
      <c r="V2295" s="30">
        <f>IF(T2295="",0,U2295/LISTAS[[#This Row],[VENTA NETA]]-1)</f>
        <v>0</v>
      </c>
      <c r="X2295" s="25">
        <v>0</v>
      </c>
      <c r="Y2295" s="31" t="str">
        <f>IFERROR(LISTAS[[#This Row],[COSTO]]/X2295-1,"")</f>
        <v/>
      </c>
      <c r="AK2295" t="s">
        <v>3657</v>
      </c>
      <c r="AM2295" t="s">
        <v>4141</v>
      </c>
      <c r="AN2295">
        <v>804.24877400000003</v>
      </c>
      <c r="AO2295" s="9">
        <v>697.2097</v>
      </c>
      <c r="AS2295" s="14">
        <f>+AN2295/AN2294-1</f>
        <v>1.4853556134434069</v>
      </c>
      <c r="AT2295" s="14">
        <f>+AO2295/AO2294-1</f>
        <v>0.86867638604301489</v>
      </c>
    </row>
    <row r="2296" spans="1:46" x14ac:dyDescent="0.2">
      <c r="A2296" s="6" t="s">
        <v>3658</v>
      </c>
      <c r="B2296" t="s">
        <v>3524</v>
      </c>
      <c r="C2296">
        <v>230</v>
      </c>
      <c r="D2296" s="69" t="s">
        <v>3659</v>
      </c>
      <c r="E2296" s="2">
        <v>2850.1</v>
      </c>
      <c r="F2296" s="6" t="str">
        <f>+_xlfn.XLOOKUP(LISTAS[[#This Row],[ID]],_01_CODIGOS_Y_COSTOS_xlsm[Producto y N°],_01_CODIGOS_Y_COSTOS_xlsm[FABRICA],"",0,1)</f>
        <v>ALNAT</v>
      </c>
      <c r="G2296" s="13">
        <f>LISTAS[[#This Row],[Precio]]*(1-0.46)*(1-IF($C$3520="",0,$C$3520))</f>
        <v>1154.2905000000001</v>
      </c>
      <c r="H2296" s="1">
        <f>+_xlfn.XLOOKUP(LISTAS[[#This Row],[ID]],_01_CODIGOS_Y_COSTOS_xlsm[Producto y N°],_01_CODIGOS_Y_COSTOS_xlsm[COSTO],0,0,1)</f>
        <v>879.12</v>
      </c>
      <c r="I2296" s="115">
        <f>+IFERROR(LISTAS[[#This Row],[VENTA NETA]]/LISTAS[[#This Row],[COSTO]]-1,0)</f>
        <v>0.31300675675675693</v>
      </c>
      <c r="J2296" s="33" t="str">
        <f>IFERROR(VLOOKUP(LISTAS[[#This Row],[ID]],_01_CODIGOS_Y_COSTOS_xlsm[[Producto y N°]:[CODIGO]],2,0),"")</f>
        <v>075-03</v>
      </c>
      <c r="M2296" s="22"/>
      <c r="N2296" s="56">
        <f>+LISTAS[[#This Row],[Precio]]+(LISTAS[[#This Row],[Precio]]*M2296)</f>
        <v>2850.1</v>
      </c>
      <c r="O2296" s="24">
        <f t="shared" si="51"/>
        <v>1154.2905000000001</v>
      </c>
      <c r="Q2296" s="21">
        <f>IFERROR(O2296/LISTAS[[#This Row],[COSTO]]-1,"")</f>
        <v>0.31300675675675693</v>
      </c>
      <c r="R2296" t="str">
        <f>+LISTAS[[#This Row],[ID]]</f>
        <v>CONECTORES NEUMÁTICOS230</v>
      </c>
      <c r="T2296" s="29"/>
      <c r="U2296" s="25">
        <f>LISTAS[[#This Row],[COSTO]]+(LISTAS[[#This Row],[COSTO]]*T2296)</f>
        <v>879.12</v>
      </c>
      <c r="V2296" s="30">
        <f>IF(T2296="",0,U2296/LISTAS[[#This Row],[VENTA NETA]]-1)</f>
        <v>0</v>
      </c>
      <c r="X2296" s="25">
        <v>768.92420000000004</v>
      </c>
      <c r="Y2296" s="31">
        <f>IFERROR(LISTAS[[#This Row],[COSTO]]/X2296-1,"")</f>
        <v>0.14331165542715385</v>
      </c>
      <c r="AK2296" t="s">
        <v>3659</v>
      </c>
      <c r="AM2296" t="s">
        <v>4141</v>
      </c>
      <c r="AN2296">
        <v>1724.44524</v>
      </c>
      <c r="AO2296" s="9">
        <v>1096.2860000000001</v>
      </c>
      <c r="AS2296" s="14">
        <f t="shared" ref="AS2296:AT2297" si="52">+AN2296/AN2295-1</f>
        <v>1.1441689384533644</v>
      </c>
      <c r="AT2296" s="14">
        <f t="shared" si="52"/>
        <v>0.57239063082455699</v>
      </c>
    </row>
    <row r="2297" spans="1:46" x14ac:dyDescent="0.2">
      <c r="A2297" s="6" t="s">
        <v>3660</v>
      </c>
      <c r="B2297" t="s">
        <v>3524</v>
      </c>
      <c r="C2297">
        <v>231</v>
      </c>
      <c r="D2297" s="69" t="s">
        <v>3661</v>
      </c>
      <c r="E2297" s="2">
        <v>3953.83</v>
      </c>
      <c r="F2297" s="6" t="str">
        <f>+_xlfn.XLOOKUP(LISTAS[[#This Row],[ID]],_01_CODIGOS_Y_COSTOS_xlsm[Producto y N°],_01_CODIGOS_Y_COSTOS_xlsm[FABRICA],"",0,1)</f>
        <v>ALNAT</v>
      </c>
      <c r="G2297" s="13">
        <f>LISTAS[[#This Row],[Precio]]*(1-0.46)*(1-IF($C$3520="",0,$C$3520))</f>
        <v>1601.3011500000002</v>
      </c>
      <c r="H2297" s="1">
        <f>+_xlfn.XLOOKUP(LISTAS[[#This Row],[ID]],_01_CODIGOS_Y_COSTOS_xlsm[Producto y N°],_01_CODIGOS_Y_COSTOS_xlsm[COSTO],0,0,1)</f>
        <v>1216.08</v>
      </c>
      <c r="I2297" s="115">
        <f>+IFERROR(LISTAS[[#This Row],[VENTA NETA]]/LISTAS[[#This Row],[COSTO]]-1,0)</f>
        <v>0.31677286856127918</v>
      </c>
      <c r="J2297" s="33" t="str">
        <f>IFERROR(VLOOKUP(LISTAS[[#This Row],[ID]],_01_CODIGOS_Y_COSTOS_xlsm[[Producto y N°]:[CODIGO]],2,0),"")</f>
        <v>075-04</v>
      </c>
      <c r="M2297" s="22">
        <v>0.05</v>
      </c>
      <c r="N2297" s="56">
        <f>+LISTAS[[#This Row],[Precio]]+(LISTAS[[#This Row],[Precio]]*M2297)</f>
        <v>4151.5214999999998</v>
      </c>
      <c r="O2297" s="24">
        <f t="shared" si="51"/>
        <v>1681.3662075</v>
      </c>
      <c r="Q2297" s="21">
        <f>IFERROR(O2297/LISTAS[[#This Row],[COSTO]]-1,"")</f>
        <v>0.38261151198934296</v>
      </c>
      <c r="R2297" t="str">
        <f>+LISTAS[[#This Row],[ID]]</f>
        <v>CONECTORES NEUMÁTICOS231</v>
      </c>
      <c r="T2297" s="29"/>
      <c r="U2297" s="25">
        <f>LISTAS[[#This Row],[COSTO]]+(LISTAS[[#This Row],[COSTO]]*T2297)</f>
        <v>1216.08</v>
      </c>
      <c r="V2297" s="30">
        <f>IF(T2297="",0,U2297/LISTAS[[#This Row],[VENTA NETA]]-1)</f>
        <v>0</v>
      </c>
      <c r="X2297" s="25">
        <v>1034.2383</v>
      </c>
      <c r="Y2297" s="31">
        <f>IFERROR(LISTAS[[#This Row],[COSTO]]/X2297-1,"")</f>
        <v>0.1758218584633735</v>
      </c>
      <c r="Z2297" s="9">
        <f>+Z2294*100</f>
        <v>32359.505000000001</v>
      </c>
      <c r="AA2297" s="9">
        <f>+AA2294*100</f>
        <v>33206.21</v>
      </c>
      <c r="AK2297" t="s">
        <v>3661</v>
      </c>
      <c r="AM2297" t="s">
        <v>4141</v>
      </c>
      <c r="AN2297">
        <v>2278.3356100000001</v>
      </c>
      <c r="AO2297" s="9">
        <v>1448.4121</v>
      </c>
      <c r="AS2297" s="14">
        <f t="shared" si="52"/>
        <v>0.32119916431791129</v>
      </c>
      <c r="AT2297" s="14">
        <f t="shared" si="52"/>
        <v>0.32119912139715368</v>
      </c>
    </row>
    <row r="2298" spans="1:46" x14ac:dyDescent="0.2">
      <c r="A2298" s="6" t="s">
        <v>5872</v>
      </c>
      <c r="B2298" t="s">
        <v>3524</v>
      </c>
      <c r="C2298">
        <v>49</v>
      </c>
      <c r="D2298" t="s">
        <v>5873</v>
      </c>
      <c r="E2298" s="2">
        <v>0</v>
      </c>
      <c r="F2298" s="6" t="str">
        <f>+_xlfn.XLOOKUP(LISTAS[[#This Row],[ID]],_01_CODIGOS_Y_COSTOS_xlsm[Producto y N°],_01_CODIGOS_Y_COSTOS_xlsm[FABRICA],"",0,1)</f>
        <v>ALNAT</v>
      </c>
      <c r="G2298" s="13">
        <f>LISTAS[[#This Row],[Precio]]*(1-0.46)*(1-IF($C$3520="",0,$C$3520))</f>
        <v>0</v>
      </c>
      <c r="H2298" s="1">
        <f>+_xlfn.XLOOKUP(LISTAS[[#This Row],[ID]],_01_CODIGOS_Y_COSTOS_xlsm[Producto y N°],_01_CODIGOS_Y_COSTOS_xlsm[COSTO],0,0,1)</f>
        <v>0</v>
      </c>
      <c r="I2298" s="115">
        <f>+IFERROR(LISTAS[[#This Row],[VENTA NETA]]/LISTAS[[#This Row],[COSTO]]-1,0)</f>
        <v>0</v>
      </c>
      <c r="J2298" s="33" t="str">
        <f>IFERROR(VLOOKUP(LISTAS[[#This Row],[ID]],_01_CODIGOS_Y_COSTOS_xlsm[[Producto y N°]:[CODIGO]],2,0),"")</f>
        <v>0</v>
      </c>
      <c r="M2298" s="22">
        <v>0</v>
      </c>
      <c r="N2298" s="23">
        <f>+LISTAS[[#This Row],[Precio]]+(LISTAS[[#This Row],[Precio]]*M2298)</f>
        <v>0</v>
      </c>
      <c r="O2298" s="24">
        <f t="shared" si="51"/>
        <v>0</v>
      </c>
      <c r="Q2298" s="21" t="str">
        <f>IFERROR(O2298/LISTAS[[#This Row],[COSTO]]-1,"")</f>
        <v/>
      </c>
      <c r="R2298" t="str">
        <f>+LISTAS[[#This Row],[ID]]</f>
        <v>CONECTORES NEUMÁTICOS49</v>
      </c>
      <c r="T2298" s="29"/>
      <c r="U2298" s="25">
        <f>LISTAS[[#This Row],[COSTO]]+(LISTAS[[#This Row],[COSTO]]*T2298)</f>
        <v>0</v>
      </c>
      <c r="V2298" s="30">
        <f>IF(T2298="",0,U2298/LISTAS[[#This Row],[VENTA NETA]]-1)</f>
        <v>0</v>
      </c>
      <c r="X2298" s="25">
        <v>599.04790000000003</v>
      </c>
      <c r="Y2298" s="31">
        <f>IFERROR(LISTAS[[#This Row],[COSTO]]/X2298-1,"")</f>
        <v>-1</v>
      </c>
    </row>
    <row r="2299" spans="1:46" x14ac:dyDescent="0.2">
      <c r="A2299" s="6" t="s">
        <v>5874</v>
      </c>
      <c r="B2299" t="s">
        <v>3524</v>
      </c>
      <c r="C2299">
        <v>51</v>
      </c>
      <c r="D2299" t="s">
        <v>5875</v>
      </c>
      <c r="E2299" s="2">
        <v>0</v>
      </c>
      <c r="F2299" s="6" t="str">
        <f>+_xlfn.XLOOKUP(LISTAS[[#This Row],[ID]],_01_CODIGOS_Y_COSTOS_xlsm[Producto y N°],_01_CODIGOS_Y_COSTOS_xlsm[FABRICA],"",0,1)</f>
        <v>ALNAT</v>
      </c>
      <c r="G2299" s="13">
        <f>LISTAS[[#This Row],[Precio]]*(1-0.46)*(1-IF($C$3520="",0,$C$3520))</f>
        <v>0</v>
      </c>
      <c r="H2299" s="1">
        <f>+_xlfn.XLOOKUP(LISTAS[[#This Row],[ID]],_01_CODIGOS_Y_COSTOS_xlsm[Producto y N°],_01_CODIGOS_Y_COSTOS_xlsm[COSTO],0,0,1)</f>
        <v>0</v>
      </c>
      <c r="I2299" s="115">
        <f>+IFERROR(LISTAS[[#This Row],[VENTA NETA]]/LISTAS[[#This Row],[COSTO]]-1,0)</f>
        <v>0</v>
      </c>
      <c r="J2299" s="33" t="str">
        <f>IFERROR(VLOOKUP(LISTAS[[#This Row],[ID]],_01_CODIGOS_Y_COSTOS_xlsm[[Producto y N°]:[CODIGO]],2,0),"")</f>
        <v>0</v>
      </c>
      <c r="M2299" s="22">
        <v>0</v>
      </c>
      <c r="N2299" s="23">
        <f>+LISTAS[[#This Row],[Precio]]+(LISTAS[[#This Row],[Precio]]*M2299)</f>
        <v>0</v>
      </c>
      <c r="O2299" s="24">
        <f t="shared" si="51"/>
        <v>0</v>
      </c>
      <c r="Q2299" s="21" t="str">
        <f>IFERROR(O2299/LISTAS[[#This Row],[COSTO]]-1,"")</f>
        <v/>
      </c>
      <c r="R2299" t="str">
        <f>+LISTAS[[#This Row],[ID]]</f>
        <v>CONECTORES NEUMÁTICOS51</v>
      </c>
      <c r="T2299" s="29"/>
      <c r="U2299" s="25">
        <f>LISTAS[[#This Row],[COSTO]]+(LISTAS[[#This Row],[COSTO]]*T2299)</f>
        <v>0</v>
      </c>
      <c r="V2299" s="30">
        <f>IF(T2299="",0,U2299/LISTAS[[#This Row],[VENTA NETA]]-1)</f>
        <v>0</v>
      </c>
      <c r="X2299" s="25">
        <v>748.77390000000003</v>
      </c>
      <c r="Y2299" s="31">
        <f>IFERROR(LISTAS[[#This Row],[COSTO]]/X2299-1,"")</f>
        <v>-1</v>
      </c>
      <c r="Z2299" s="9">
        <v>28000</v>
      </c>
    </row>
    <row r="2300" spans="1:46" x14ac:dyDescent="0.2">
      <c r="A2300" s="6" t="s">
        <v>3662</v>
      </c>
      <c r="B2300" t="s">
        <v>3663</v>
      </c>
      <c r="C2300">
        <v>3</v>
      </c>
      <c r="D2300" t="s">
        <v>3664</v>
      </c>
      <c r="E2300" s="2">
        <v>3239.17</v>
      </c>
      <c r="F2300" s="6" t="str">
        <f>+_xlfn.XLOOKUP(LISTAS[[#This Row],[ID]],_01_CODIGOS_Y_COSTOS_xlsm[Producto y N°],_01_CODIGOS_Y_COSTOS_xlsm[FABRICA],"",0,1)</f>
        <v>ALNAT</v>
      </c>
      <c r="G2300" s="13">
        <f>LISTAS[[#This Row],[Precio]]*(1-0.46)*(1-IF($C$3520="",0,$C$3520))</f>
        <v>1311.8638500000002</v>
      </c>
      <c r="H2300" s="1">
        <f>+_xlfn.XLOOKUP(LISTAS[[#This Row],[ID]],_01_CODIGOS_Y_COSTOS_xlsm[Producto y N°],_01_CODIGOS_Y_COSTOS_xlsm[COSTO],0,0,1)</f>
        <v>769.13810000000001</v>
      </c>
      <c r="I2300" s="115">
        <f>+IFERROR(LISTAS[[#This Row],[VENTA NETA]]/LISTAS[[#This Row],[COSTO]]-1,0)</f>
        <v>0.70562848206323436</v>
      </c>
      <c r="J2300" s="33" t="str">
        <f>IFERROR(VLOOKUP(LISTAS[[#This Row],[ID]],_01_CODIGOS_Y_COSTOS_xlsm[[Producto y N°]:[CODIGO]],2,0),"")</f>
        <v>060-11</v>
      </c>
      <c r="M2300" s="22">
        <v>0.18</v>
      </c>
      <c r="N2300" s="23">
        <f>+LISTAS[[#This Row],[Precio]]+(LISTAS[[#This Row],[Precio]]*M2300)</f>
        <v>3822.2206000000001</v>
      </c>
      <c r="O2300" s="24">
        <f t="shared" si="51"/>
        <v>1547.9993430000004</v>
      </c>
      <c r="Q2300" s="21">
        <f>IFERROR(O2300/LISTAS[[#This Row],[COSTO]]-1,"")</f>
        <v>1.0126416088346168</v>
      </c>
      <c r="R2300" t="str">
        <f>+LISTAS[[#This Row],[ID]]</f>
        <v>CONECTORES NUEVA INCORPORACION3</v>
      </c>
      <c r="T2300" s="29"/>
      <c r="U2300" s="25">
        <f>LISTAS[[#This Row],[COSTO]]+(LISTAS[[#This Row],[COSTO]]*T2300)</f>
        <v>769.13810000000001</v>
      </c>
      <c r="V2300" s="30">
        <f>IF(T2300="",0,U2300/LISTAS[[#This Row],[VENTA NETA]]-1)</f>
        <v>0</v>
      </c>
      <c r="X2300" s="25">
        <v>599.01909999999998</v>
      </c>
      <c r="Y2300" s="31">
        <f>IFERROR(LISTAS[[#This Row],[COSTO]]/X2300-1,"")</f>
        <v>0.28399595271669975</v>
      </c>
    </row>
    <row r="2301" spans="1:46" x14ac:dyDescent="0.2">
      <c r="A2301" s="6" t="s">
        <v>3665</v>
      </c>
      <c r="B2301" t="s">
        <v>3663</v>
      </c>
      <c r="C2301">
        <v>7</v>
      </c>
      <c r="D2301" t="s">
        <v>3666</v>
      </c>
      <c r="E2301" s="2">
        <v>4356.83</v>
      </c>
      <c r="F2301" s="6" t="str">
        <f>+_xlfn.XLOOKUP(LISTAS[[#This Row],[ID]],_01_CODIGOS_Y_COSTOS_xlsm[Producto y N°],_01_CODIGOS_Y_COSTOS_xlsm[FABRICA],"",0,1)</f>
        <v>ALNAT</v>
      </c>
      <c r="G2301" s="13">
        <f>LISTAS[[#This Row],[Precio]]*(1-0.46)*(1-IF($C$3520="",0,$C$3520))</f>
        <v>1764.5161499999999</v>
      </c>
      <c r="H2301" s="1">
        <f>+_xlfn.XLOOKUP(LISTAS[[#This Row],[ID]],_01_CODIGOS_Y_COSTOS_xlsm[Producto y N°],_01_CODIGOS_Y_COSTOS_xlsm[COSTO],0,0,1)</f>
        <v>1034.5259000000001</v>
      </c>
      <c r="I2301" s="115">
        <f>+IFERROR(LISTAS[[#This Row],[VENTA NETA]]/LISTAS[[#This Row],[COSTO]]-1,0)</f>
        <v>0.70562781463470348</v>
      </c>
      <c r="J2301" s="33" t="str">
        <f>IFERROR(VLOOKUP(LISTAS[[#This Row],[ID]],_01_CODIGOS_Y_COSTOS_xlsm[[Producto y N°]:[CODIGO]],2,0),"")</f>
        <v>060-13</v>
      </c>
      <c r="M2301" s="22">
        <v>0.18</v>
      </c>
      <c r="N2301" s="23">
        <f>+LISTAS[[#This Row],[Precio]]+(LISTAS[[#This Row],[Precio]]*M2301)</f>
        <v>5141.0594000000001</v>
      </c>
      <c r="O2301" s="24">
        <f t="shared" si="51"/>
        <v>2082.1290570000001</v>
      </c>
      <c r="Q2301" s="21">
        <f>IFERROR(O2301/LISTAS[[#This Row],[COSTO]]-1,"")</f>
        <v>1.0126408212689504</v>
      </c>
      <c r="R2301" t="str">
        <f>+LISTAS[[#This Row],[ID]]</f>
        <v>CONECTORES NUEVA INCORPORACION7</v>
      </c>
      <c r="T2301" s="29"/>
      <c r="U2301" s="25">
        <f>LISTAS[[#This Row],[COSTO]]+(LISTAS[[#This Row],[COSTO]]*T2301)</f>
        <v>1034.5259000000001</v>
      </c>
      <c r="V2301" s="30">
        <f>IF(T2301="",0,U2301/LISTAS[[#This Row],[VENTA NETA]]-1)</f>
        <v>0</v>
      </c>
      <c r="X2301" s="25">
        <v>840.56740000000002</v>
      </c>
      <c r="Y2301" s="31">
        <f>IFERROR(LISTAS[[#This Row],[COSTO]]/X2301-1,"")</f>
        <v>0.23074711201029219</v>
      </c>
    </row>
    <row r="2302" spans="1:46" x14ac:dyDescent="0.2">
      <c r="A2302" s="6" t="s">
        <v>3667</v>
      </c>
      <c r="B2302" t="s">
        <v>3663</v>
      </c>
      <c r="C2302">
        <v>96</v>
      </c>
      <c r="D2302" t="s">
        <v>3668</v>
      </c>
      <c r="E2302" s="2">
        <v>1224.17</v>
      </c>
      <c r="F2302" s="6" t="str">
        <f>+_xlfn.XLOOKUP(LISTAS[[#This Row],[ID]],_01_CODIGOS_Y_COSTOS_xlsm[Producto y N°],_01_CODIGOS_Y_COSTOS_xlsm[FABRICA],"",0,1)</f>
        <v>ALNAT</v>
      </c>
      <c r="G2302" s="13">
        <f>LISTAS[[#This Row],[Precio]]*(1-0.46)*(1-IF($C$3520="",0,$C$3520))</f>
        <v>495.78885000000002</v>
      </c>
      <c r="H2302" s="1">
        <f>+_xlfn.XLOOKUP(LISTAS[[#This Row],[ID]],_01_CODIGOS_Y_COSTOS_xlsm[Producto y N°],_01_CODIGOS_Y_COSTOS_xlsm[COSTO],0,0,1)</f>
        <v>290.03519999999997</v>
      </c>
      <c r="I2302" s="115">
        <f>+IFERROR(LISTAS[[#This Row],[VENTA NETA]]/LISTAS[[#This Row],[COSTO]]-1,0)</f>
        <v>0.70940923722362004</v>
      </c>
      <c r="J2302" s="33" t="str">
        <f>IFERROR(VLOOKUP(LISTAS[[#This Row],[ID]],_01_CODIGOS_Y_COSTOS_xlsm[[Producto y N°]:[CODIGO]],2,0),"")</f>
        <v>061-00</v>
      </c>
      <c r="M2302" s="22">
        <v>0.18</v>
      </c>
      <c r="N2302" s="23">
        <f>+LISTAS[[#This Row],[Precio]]+(LISTAS[[#This Row],[Precio]]*M2302)</f>
        <v>1444.5206000000001</v>
      </c>
      <c r="O2302" s="24">
        <f t="shared" si="51"/>
        <v>585.030843</v>
      </c>
      <c r="Q2302" s="21">
        <f>IFERROR(O2302/LISTAS[[#This Row],[COSTO]]-1,"")</f>
        <v>1.0171028999238714</v>
      </c>
      <c r="R2302" t="str">
        <f>+LISTAS[[#This Row],[ID]]</f>
        <v>CONECTORES NUEVA INCORPORACION96</v>
      </c>
      <c r="T2302" s="29"/>
      <c r="U2302" s="25">
        <f>LISTAS[[#This Row],[COSTO]]+(LISTAS[[#This Row],[COSTO]]*T2302)</f>
        <v>290.03519999999997</v>
      </c>
      <c r="V2302" s="30">
        <f>IF(T2302="",0,U2302/LISTAS[[#This Row],[VENTA NETA]]-1)</f>
        <v>0</v>
      </c>
      <c r="X2302" s="25">
        <v>931.9606</v>
      </c>
      <c r="Y2302" s="31">
        <f>IFERROR(LISTAS[[#This Row],[COSTO]]/X2302-1,"")</f>
        <v>-0.68879027718553765</v>
      </c>
      <c r="Z2302" s="9">
        <f>+Z2299*5</f>
        <v>140000</v>
      </c>
      <c r="AA2302" s="9"/>
    </row>
    <row r="2303" spans="1:46" x14ac:dyDescent="0.2">
      <c r="A2303" s="6" t="s">
        <v>3669</v>
      </c>
      <c r="B2303" t="s">
        <v>3663</v>
      </c>
      <c r="C2303">
        <v>107</v>
      </c>
      <c r="D2303" t="s">
        <v>3670</v>
      </c>
      <c r="E2303" s="2">
        <v>3154.29</v>
      </c>
      <c r="F2303" s="6" t="str">
        <f>+_xlfn.XLOOKUP(LISTAS[[#This Row],[ID]],_01_CODIGOS_Y_COSTOS_xlsm[Producto y N°],_01_CODIGOS_Y_COSTOS_xlsm[FABRICA],"",0,1)</f>
        <v>ALNAT</v>
      </c>
      <c r="G2303" s="13">
        <f>LISTAS[[#This Row],[Precio]]*(1-0.46)*(1-IF($C$3520="",0,$C$3520))</f>
        <v>1277.4874500000001</v>
      </c>
      <c r="H2303" s="1">
        <f>+_xlfn.XLOOKUP(LISTAS[[#This Row],[ID]],_01_CODIGOS_Y_COSTOS_xlsm[Producto y N°],_01_CODIGOS_Y_COSTOS_xlsm[COSTO],0,0,1)</f>
        <v>748.98220000000003</v>
      </c>
      <c r="I2303" s="115">
        <f>+IFERROR(LISTAS[[#This Row],[VENTA NETA]]/LISTAS[[#This Row],[COSTO]]-1,0)</f>
        <v>0.70563125532222259</v>
      </c>
      <c r="J2303" s="33" t="str">
        <f>IFERROR(VLOOKUP(LISTAS[[#This Row],[ID]],_01_CODIGOS_Y_COSTOS_xlsm[[Producto y N°]:[CODIGO]],2,0),"")</f>
        <v>062-00</v>
      </c>
      <c r="M2303" s="22">
        <v>0.18</v>
      </c>
      <c r="N2303" s="23">
        <f>+LISTAS[[#This Row],[Precio]]+(LISTAS[[#This Row],[Precio]]*M2303)</f>
        <v>3722.0621999999998</v>
      </c>
      <c r="O2303" s="24">
        <f t="shared" si="51"/>
        <v>1507.435191</v>
      </c>
      <c r="Q2303" s="21">
        <f>IFERROR(O2303/LISTAS[[#This Row],[COSTO]]-1,"")</f>
        <v>1.0126448812802225</v>
      </c>
      <c r="R2303" t="str">
        <f>+LISTAS[[#This Row],[ID]]</f>
        <v>CONECTORES NUEVA INCORPORACION107</v>
      </c>
      <c r="T2303" s="29"/>
      <c r="U2303" s="25">
        <f>LISTAS[[#This Row],[COSTO]]+(LISTAS[[#This Row],[COSTO]]*T2303)</f>
        <v>748.98220000000003</v>
      </c>
      <c r="V2303" s="30">
        <f>IF(T2303="",0,U2303/LISTAS[[#This Row],[VENTA NETA]]-1)</f>
        <v>0</v>
      </c>
      <c r="X2303" s="25">
        <v>1051.7176999999999</v>
      </c>
      <c r="Y2303" s="31">
        <f>IFERROR(LISTAS[[#This Row],[COSTO]]/X2303-1,"")</f>
        <v>-0.28784863086358625</v>
      </c>
    </row>
    <row r="2304" spans="1:46" x14ac:dyDescent="0.2">
      <c r="A2304" s="6" t="s">
        <v>3671</v>
      </c>
      <c r="B2304" t="s">
        <v>3663</v>
      </c>
      <c r="C2304">
        <v>139</v>
      </c>
      <c r="D2304" t="s">
        <v>3672</v>
      </c>
      <c r="E2304" s="2">
        <v>1283.17</v>
      </c>
      <c r="F2304" s="6" t="str">
        <f>+_xlfn.XLOOKUP(LISTAS[[#This Row],[ID]],_01_CODIGOS_Y_COSTOS_xlsm[Producto y N°],_01_CODIGOS_Y_COSTOS_xlsm[FABRICA],"",0,1)</f>
        <v>ALNAT</v>
      </c>
      <c r="G2304" s="13">
        <f>LISTAS[[#This Row],[Precio]]*(1-0.46)*(1-IF($C$3520="",0,$C$3520))</f>
        <v>519.68385000000012</v>
      </c>
      <c r="H2304" s="1">
        <f>+_xlfn.XLOOKUP(LISTAS[[#This Row],[ID]],_01_CODIGOS_Y_COSTOS_xlsm[Producto y N°],_01_CODIGOS_Y_COSTOS_xlsm[COSTO],0,0,1)</f>
        <v>304.01280000000003</v>
      </c>
      <c r="I2304" s="115">
        <f>+IFERROR(LISTAS[[#This Row],[VENTA NETA]]/LISTAS[[#This Row],[COSTO]]-1,0)</f>
        <v>0.70941437334217539</v>
      </c>
      <c r="J2304" s="33" t="str">
        <f>IFERROR(VLOOKUP(LISTAS[[#This Row],[ID]],_01_CODIGOS_Y_COSTOS_xlsm[[Producto y N°]:[CODIGO]],2,0),"")</f>
        <v>063-00</v>
      </c>
      <c r="M2304" s="22">
        <v>0.18</v>
      </c>
      <c r="N2304" s="23">
        <f>+LISTAS[[#This Row],[Precio]]+(LISTAS[[#This Row],[Precio]]*M2304)</f>
        <v>1514.1406000000002</v>
      </c>
      <c r="O2304" s="24">
        <f t="shared" si="51"/>
        <v>613.22694300000012</v>
      </c>
      <c r="Q2304" s="21">
        <f>IFERROR(O2304/LISTAS[[#This Row],[COSTO]]-1,"")</f>
        <v>1.0171089605437666</v>
      </c>
      <c r="R2304" t="str">
        <f>+LISTAS[[#This Row],[ID]]</f>
        <v>CONECTORES NUEVA INCORPORACION139</v>
      </c>
      <c r="T2304" s="29"/>
      <c r="U2304" s="25">
        <f>LISTAS[[#This Row],[COSTO]]+(LISTAS[[#This Row],[COSTO]]*T2304)</f>
        <v>304.01280000000003</v>
      </c>
      <c r="V2304" s="30">
        <f>IF(T2304="",0,U2304/LISTAS[[#This Row],[VENTA NETA]]-1)</f>
        <v>0</v>
      </c>
      <c r="X2304" s="25">
        <v>1073.1813</v>
      </c>
      <c r="Y2304" s="31">
        <f>IFERROR(LISTAS[[#This Row],[COSTO]]/X2304-1,"")</f>
        <v>-0.71671813513709193</v>
      </c>
    </row>
    <row r="2305" spans="1:25" x14ac:dyDescent="0.2">
      <c r="A2305" s="6" t="s">
        <v>3673</v>
      </c>
      <c r="B2305" t="s">
        <v>3663</v>
      </c>
      <c r="C2305">
        <v>152</v>
      </c>
      <c r="D2305" t="s">
        <v>3674</v>
      </c>
      <c r="E2305" s="2">
        <v>3540.97</v>
      </c>
      <c r="F2305" s="6" t="str">
        <f>+_xlfn.XLOOKUP(LISTAS[[#This Row],[ID]],_01_CODIGOS_Y_COSTOS_xlsm[Producto y N°],_01_CODIGOS_Y_COSTOS_xlsm[FABRICA],"",0,1)</f>
        <v>ALNAT</v>
      </c>
      <c r="G2305" s="13">
        <f>LISTAS[[#This Row],[Precio]]*(1-0.46)*(1-IF($C$3520="",0,$C$3520))</f>
        <v>1434.09285</v>
      </c>
      <c r="H2305" s="1">
        <f>+_xlfn.XLOOKUP(LISTAS[[#This Row],[ID]],_01_CODIGOS_Y_COSTOS_xlsm[Producto y N°],_01_CODIGOS_Y_COSTOS_xlsm[COSTO],0,0,1)</f>
        <v>840.80110000000002</v>
      </c>
      <c r="I2305" s="115">
        <f>+IFERROR(LISTAS[[#This Row],[VENTA NETA]]/LISTAS[[#This Row],[COSTO]]-1,0)</f>
        <v>0.70562675286699794</v>
      </c>
      <c r="J2305" s="33" t="str">
        <f>IFERROR(VLOOKUP(LISTAS[[#This Row],[ID]],_01_CODIGOS_Y_COSTOS_xlsm[[Producto y N°]:[CODIGO]],2,0),"")</f>
        <v>064-09</v>
      </c>
      <c r="M2305" s="22">
        <v>0.18</v>
      </c>
      <c r="N2305" s="23">
        <f>+LISTAS[[#This Row],[Precio]]+(LISTAS[[#This Row],[Precio]]*M2305)</f>
        <v>4178.3445999999994</v>
      </c>
      <c r="O2305" s="24">
        <f t="shared" si="51"/>
        <v>1692.2295629999999</v>
      </c>
      <c r="Q2305" s="21">
        <f>IFERROR(O2305/LISTAS[[#This Row],[COSTO]]-1,"")</f>
        <v>1.0126395683830571</v>
      </c>
      <c r="R2305" t="str">
        <f>+LISTAS[[#This Row],[ID]]</f>
        <v>CONECTORES NUEVA INCORPORACION152</v>
      </c>
      <c r="T2305" s="29"/>
      <c r="U2305" s="25">
        <f>LISTAS[[#This Row],[COSTO]]+(LISTAS[[#This Row],[COSTO]]*T2305)</f>
        <v>840.80110000000002</v>
      </c>
      <c r="V2305" s="30">
        <f>IF(T2305="",0,U2305/LISTAS[[#This Row],[VENTA NETA]]-1)</f>
        <v>0</v>
      </c>
      <c r="X2305" s="25">
        <v>1599.6898000000001</v>
      </c>
      <c r="Y2305" s="31">
        <f>IFERROR(LISTAS[[#This Row],[COSTO]]/X2305-1,"")</f>
        <v>-0.47439741129811541</v>
      </c>
    </row>
    <row r="2306" spans="1:25" x14ac:dyDescent="0.2">
      <c r="A2306" s="6" t="s">
        <v>3675</v>
      </c>
      <c r="B2306" t="s">
        <v>3663</v>
      </c>
      <c r="C2306">
        <v>156</v>
      </c>
      <c r="D2306" t="s">
        <v>3676</v>
      </c>
      <c r="E2306" s="2">
        <v>3925.98</v>
      </c>
      <c r="F2306" s="6" t="str">
        <f>+_xlfn.XLOOKUP(LISTAS[[#This Row],[ID]],_01_CODIGOS_Y_COSTOS_xlsm[Producto y N°],_01_CODIGOS_Y_COSTOS_xlsm[FABRICA],"",0,1)</f>
        <v>ALNAT</v>
      </c>
      <c r="G2306" s="13">
        <f>LISTAS[[#This Row],[Precio]]*(1-0.46)*(1-IF($C$3520="",0,$C$3520))</f>
        <v>1590.0219</v>
      </c>
      <c r="H2306" s="1">
        <f>+_xlfn.XLOOKUP(LISTAS[[#This Row],[ID]],_01_CODIGOS_Y_COSTOS_xlsm[Producto y N°],_01_CODIGOS_Y_COSTOS_xlsm[COSTO],0,0,1)</f>
        <v>932.21979999999996</v>
      </c>
      <c r="I2306" s="115">
        <f>+IFERROR(LISTAS[[#This Row],[VENTA NETA]]/LISTAS[[#This Row],[COSTO]]-1,0)</f>
        <v>0.70562983107631916</v>
      </c>
      <c r="J2306" s="33" t="str">
        <f>IFERROR(VLOOKUP(LISTAS[[#This Row],[ID]],_01_CODIGOS_Y_COSTOS_xlsm[[Producto y N°]:[CODIGO]],2,0),"")</f>
        <v>064-11</v>
      </c>
      <c r="M2306" s="22">
        <v>0.18</v>
      </c>
      <c r="N2306" s="23">
        <f>+LISTAS[[#This Row],[Precio]]+(LISTAS[[#This Row],[Precio]]*M2306)</f>
        <v>4632.6563999999998</v>
      </c>
      <c r="O2306" s="24">
        <f t="shared" si="51"/>
        <v>1876.2258420000003</v>
      </c>
      <c r="Q2306" s="21">
        <f>IFERROR(O2306/LISTAS[[#This Row],[COSTO]]-1,"")</f>
        <v>1.0126432006700568</v>
      </c>
      <c r="R2306" t="str">
        <f>+LISTAS[[#This Row],[ID]]</f>
        <v>CONECTORES NUEVA INCORPORACION156</v>
      </c>
      <c r="T2306" s="29"/>
      <c r="U2306" s="25">
        <f>LISTAS[[#This Row],[COSTO]]+(LISTAS[[#This Row],[COSTO]]*T2306)</f>
        <v>932.21979999999996</v>
      </c>
      <c r="V2306" s="30">
        <f>IF(T2306="",0,U2306/LISTAS[[#This Row],[VENTA NETA]]-1)</f>
        <v>0</v>
      </c>
      <c r="X2306" s="25">
        <v>1506.6822</v>
      </c>
      <c r="Y2306" s="31">
        <f>IFERROR(LISTAS[[#This Row],[COSTO]]/X2306-1,"")</f>
        <v>-0.38127642312360233</v>
      </c>
    </row>
    <row r="2307" spans="1:25" x14ac:dyDescent="0.2">
      <c r="A2307" s="6" t="s">
        <v>3677</v>
      </c>
      <c r="B2307" t="s">
        <v>3663</v>
      </c>
      <c r="C2307">
        <v>14</v>
      </c>
      <c r="D2307" t="s">
        <v>3678</v>
      </c>
      <c r="E2307" s="2">
        <v>4430.47</v>
      </c>
      <c r="F2307" s="6" t="str">
        <f>+_xlfn.XLOOKUP(LISTAS[[#This Row],[ID]],_01_CODIGOS_Y_COSTOS_xlsm[Producto y N°],_01_CODIGOS_Y_COSTOS_xlsm[FABRICA],"",0,1)</f>
        <v>ALNAT</v>
      </c>
      <c r="G2307" s="13">
        <f>LISTAS[[#This Row],[Precio]]*(1-0.46)*(1-IF($C$3520="",0,$C$3520))</f>
        <v>1794.3403500000002</v>
      </c>
      <c r="H2307" s="1">
        <f>+_xlfn.XLOOKUP(LISTAS[[#This Row],[ID]],_01_CODIGOS_Y_COSTOS_xlsm[Producto y N°],_01_CODIGOS_Y_COSTOS_xlsm[COSTO],0,0,1)</f>
        <v>1180.7774999999999</v>
      </c>
      <c r="I2307" s="115">
        <f>+IFERROR(LISTAS[[#This Row],[VENTA NETA]]/LISTAS[[#This Row],[COSTO]]-1,0)</f>
        <v>0.51962613616875353</v>
      </c>
      <c r="J2307" s="33" t="str">
        <f>IFERROR(VLOOKUP(LISTAS[[#This Row],[ID]],_01_CODIGOS_Y_COSTOS_xlsm[[Producto y N°]:[CODIGO]],2,0),"")</f>
        <v>060-065</v>
      </c>
      <c r="M2307" s="22">
        <v>0.18</v>
      </c>
      <c r="N2307" s="23">
        <f>+LISTAS[[#This Row],[Precio]]+(LISTAS[[#This Row],[Precio]]*M2307)</f>
        <v>5227.9546</v>
      </c>
      <c r="O2307" s="24">
        <f t="shared" si="51"/>
        <v>2117.3216130000001</v>
      </c>
      <c r="Q2307" s="21">
        <f>IFERROR(O2307/LISTAS[[#This Row],[COSTO]]-1,"")</f>
        <v>0.79315884067912901</v>
      </c>
      <c r="R2307" t="str">
        <f>+LISTAS[[#This Row],[ID]]</f>
        <v>CONECTORES NUEVA INCORPORACION14</v>
      </c>
      <c r="T2307" s="29"/>
      <c r="U2307" s="25">
        <f>LISTAS[[#This Row],[COSTO]]+(LISTAS[[#This Row],[COSTO]]*T2307)</f>
        <v>1180.7774999999999</v>
      </c>
      <c r="V2307" s="30">
        <f>IF(T2307="",0,U2307/LISTAS[[#This Row],[VENTA NETA]]-1)</f>
        <v>0</v>
      </c>
      <c r="X2307" s="25">
        <v>1466.3489999999999</v>
      </c>
      <c r="Y2307" s="31">
        <f>IFERROR(LISTAS[[#This Row],[COSTO]]/X2307-1,"")</f>
        <v>-0.19475002199339997</v>
      </c>
    </row>
    <row r="2308" spans="1:25" x14ac:dyDescent="0.2">
      <c r="A2308" s="6" t="s">
        <v>3679</v>
      </c>
      <c r="B2308" t="s">
        <v>3663</v>
      </c>
      <c r="C2308">
        <v>15</v>
      </c>
      <c r="D2308" t="s">
        <v>3680</v>
      </c>
      <c r="E2308" s="2">
        <v>4520.88</v>
      </c>
      <c r="F2308" s="6" t="str">
        <f>+_xlfn.XLOOKUP(LISTAS[[#This Row],[ID]],_01_CODIGOS_Y_COSTOS_xlsm[Producto y N°],_01_CODIGOS_Y_COSTOS_xlsm[FABRICA],"",0,1)</f>
        <v>ALNAT</v>
      </c>
      <c r="G2308" s="13">
        <f>LISTAS[[#This Row],[Precio]]*(1-0.46)*(1-IF($C$3520="",0,$C$3520))</f>
        <v>1830.9564</v>
      </c>
      <c r="H2308" s="1">
        <f>+_xlfn.XLOOKUP(LISTAS[[#This Row],[ID]],_01_CODIGOS_Y_COSTOS_xlsm[Producto y N°],_01_CODIGOS_Y_COSTOS_xlsm[COSTO],0,0,1)</f>
        <v>1204.875</v>
      </c>
      <c r="I2308" s="115">
        <f>+IFERROR(LISTAS[[#This Row],[VENTA NETA]]/LISTAS[[#This Row],[COSTO]]-1,0)</f>
        <v>0.51962352941176482</v>
      </c>
      <c r="J2308" s="33" t="str">
        <f>IFERROR(VLOOKUP(LISTAS[[#This Row],[ID]],_01_CODIGOS_Y_COSTOS_xlsm[[Producto y N°]:[CODIGO]],2,0),"")</f>
        <v>060-07</v>
      </c>
      <c r="M2308" s="22">
        <v>0.18</v>
      </c>
      <c r="N2308" s="23">
        <f>+LISTAS[[#This Row],[Precio]]+(LISTAS[[#This Row],[Precio]]*M2308)</f>
        <v>5334.6383999999998</v>
      </c>
      <c r="O2308" s="24">
        <f t="shared" si="51"/>
        <v>2160.5285520000002</v>
      </c>
      <c r="Q2308" s="21">
        <f>IFERROR(O2308/LISTAS[[#This Row],[COSTO]]-1,"")</f>
        <v>0.79315576470588245</v>
      </c>
      <c r="R2308" t="str">
        <f>+LISTAS[[#This Row],[ID]]</f>
        <v>CONECTORES NUEVA INCORPORACION15</v>
      </c>
      <c r="T2308" s="29"/>
      <c r="U2308" s="25">
        <f>LISTAS[[#This Row],[COSTO]]+(LISTAS[[#This Row],[COSTO]]*T2308)</f>
        <v>1204.875</v>
      </c>
      <c r="V2308" s="30">
        <f>IF(T2308="",0,U2308/LISTAS[[#This Row],[VENTA NETA]]-1)</f>
        <v>0</v>
      </c>
      <c r="X2308" s="25">
        <v>1453.3021000000001</v>
      </c>
      <c r="Y2308" s="31">
        <f>IFERROR(LISTAS[[#This Row],[COSTO]]/X2308-1,"")</f>
        <v>-0.17093975161805663</v>
      </c>
    </row>
    <row r="2309" spans="1:25" x14ac:dyDescent="0.2">
      <c r="A2309" s="6" t="s">
        <v>3681</v>
      </c>
      <c r="B2309" t="s">
        <v>3663</v>
      </c>
      <c r="C2309">
        <v>16</v>
      </c>
      <c r="D2309" t="s">
        <v>3682</v>
      </c>
      <c r="E2309" s="2">
        <v>5710.89</v>
      </c>
      <c r="F2309" s="6" t="str">
        <f>+_xlfn.XLOOKUP(LISTAS[[#This Row],[ID]],_01_CODIGOS_Y_COSTOS_xlsm[Producto y N°],_01_CODIGOS_Y_COSTOS_xlsm[FABRICA],"",0,1)</f>
        <v>ALNAT</v>
      </c>
      <c r="G2309" s="13">
        <f>LISTAS[[#This Row],[Precio]]*(1-0.46)*(1-IF($C$3520="",0,$C$3520))</f>
        <v>2312.9104500000003</v>
      </c>
      <c r="H2309" s="1">
        <f>+_xlfn.XLOOKUP(LISTAS[[#This Row],[ID]],_01_CODIGOS_Y_COSTOS_xlsm[Producto y N°],_01_CODIGOS_Y_COSTOS_xlsm[COSTO],0,0,1)</f>
        <v>661.50450000000001</v>
      </c>
      <c r="I2309" s="115">
        <f>+IFERROR(LISTAS[[#This Row],[VENTA NETA]]/LISTAS[[#This Row],[COSTO]]-1,0)</f>
        <v>2.4964394800035379</v>
      </c>
      <c r="J2309" s="33" t="str">
        <f>IFERROR(VLOOKUP(LISTAS[[#This Row],[ID]],_01_CODIGOS_Y_COSTOS_xlsm[[Producto y N°]:[CODIGO]],2,0),"")</f>
        <v>060-08</v>
      </c>
      <c r="M2309" s="22">
        <v>0</v>
      </c>
      <c r="N2309" s="23">
        <f>+LISTAS[[#This Row],[Precio]]+(LISTAS[[#This Row],[Precio]]*M2309)</f>
        <v>5710.89</v>
      </c>
      <c r="O2309" s="24">
        <f t="shared" si="51"/>
        <v>2312.9104500000003</v>
      </c>
      <c r="Q2309" s="21">
        <f>IFERROR(O2309/LISTAS[[#This Row],[COSTO]]-1,"")</f>
        <v>2.4964394800035379</v>
      </c>
      <c r="R2309" t="str">
        <f>+LISTAS[[#This Row],[ID]]</f>
        <v>CONECTORES NUEVA INCORPORACION16</v>
      </c>
      <c r="T2309" s="29"/>
      <c r="U2309" s="25">
        <f>LISTAS[[#This Row],[COSTO]]+(LISTAS[[#This Row],[COSTO]]*T2309)</f>
        <v>661.50450000000001</v>
      </c>
      <c r="V2309" s="30">
        <f>IF(T2309="",0,U2309/LISTAS[[#This Row],[VENTA NETA]]-1)</f>
        <v>0</v>
      </c>
      <c r="X2309" s="25">
        <v>1896.2293999999999</v>
      </c>
      <c r="Y2309" s="31">
        <f>IFERROR(LISTAS[[#This Row],[COSTO]]/X2309-1,"")</f>
        <v>-0.65114742973608575</v>
      </c>
    </row>
    <row r="2310" spans="1:25" x14ac:dyDescent="0.2">
      <c r="A2310" s="6" t="s">
        <v>3683</v>
      </c>
      <c r="B2310" t="s">
        <v>3663</v>
      </c>
      <c r="C2310">
        <v>50</v>
      </c>
      <c r="D2310" t="s">
        <v>3684</v>
      </c>
      <c r="E2310" s="2">
        <v>6347.05</v>
      </c>
      <c r="F2310" s="6" t="str">
        <f>+_xlfn.XLOOKUP(LISTAS[[#This Row],[ID]],_01_CODIGOS_Y_COSTOS_xlsm[Producto y N°],_01_CODIGOS_Y_COSTOS_xlsm[FABRICA],"",0,1)</f>
        <v>ALNAT</v>
      </c>
      <c r="G2310" s="13">
        <f>LISTAS[[#This Row],[Precio]]*(1-0.46)*(1-IF($C$3520="",0,$C$3520))</f>
        <v>2570.5552500000003</v>
      </c>
      <c r="H2310" s="1">
        <f>+_xlfn.XLOOKUP(LISTAS[[#This Row],[ID]],_01_CODIGOS_Y_COSTOS_xlsm[Producto y N°],_01_CODIGOS_Y_COSTOS_xlsm[COSTO],0,0,1)</f>
        <v>1507.1012000000001</v>
      </c>
      <c r="I2310" s="115">
        <f>+IFERROR(LISTAS[[#This Row],[VENTA NETA]]/LISTAS[[#This Row],[COSTO]]-1,0)</f>
        <v>0.70562882572185615</v>
      </c>
      <c r="J2310" s="33" t="str">
        <f>IFERROR(VLOOKUP(LISTAS[[#This Row],[ID]],_01_CODIGOS_Y_COSTOS_xlsm[[Producto y N°]:[CODIGO]],2,0),"")</f>
        <v>091-05</v>
      </c>
      <c r="M2310" s="22">
        <v>0.18</v>
      </c>
      <c r="N2310" s="23">
        <f>+LISTAS[[#This Row],[Precio]]+(LISTAS[[#This Row],[Precio]]*M2310)</f>
        <v>7489.5190000000002</v>
      </c>
      <c r="O2310" s="24">
        <f t="shared" si="51"/>
        <v>3033.2551950000002</v>
      </c>
      <c r="Q2310" s="21">
        <f>IFERROR(O2310/LISTAS[[#This Row],[COSTO]]-1,"")</f>
        <v>1.01264201435179</v>
      </c>
      <c r="R2310" t="str">
        <f>+LISTAS[[#This Row],[ID]]</f>
        <v>CONECTORES NUEVA INCORPORACION50</v>
      </c>
      <c r="T2310" s="29"/>
      <c r="U2310" s="25">
        <f>LISTAS[[#This Row],[COSTO]]+(LISTAS[[#This Row],[COSTO]]*T2310)</f>
        <v>1507.1012000000001</v>
      </c>
      <c r="V2310" s="30">
        <f>IF(T2310="",0,U2310/LISTAS[[#This Row],[VENTA NETA]]-1)</f>
        <v>0</v>
      </c>
      <c r="X2310" s="25">
        <v>1209.0811000000001</v>
      </c>
      <c r="Y2310" s="31">
        <f>IFERROR(LISTAS[[#This Row],[COSTO]]/X2310-1,"")</f>
        <v>0.24648478915103378</v>
      </c>
    </row>
    <row r="2311" spans="1:25" x14ac:dyDescent="0.2">
      <c r="A2311" s="6" t="s">
        <v>3685</v>
      </c>
      <c r="B2311" t="s">
        <v>3663</v>
      </c>
      <c r="C2311">
        <v>165</v>
      </c>
      <c r="D2311" t="s">
        <v>3686</v>
      </c>
      <c r="E2311" s="2">
        <v>6177.14</v>
      </c>
      <c r="F2311" s="6" t="str">
        <f>+_xlfn.XLOOKUP(LISTAS[[#This Row],[ID]],_01_CODIGOS_Y_COSTOS_xlsm[Producto y N°],_01_CODIGOS_Y_COSTOS_xlsm[FABRICA],"",0,1)</f>
        <v>ALNAT</v>
      </c>
      <c r="G2311" s="13">
        <f>LISTAS[[#This Row],[Precio]]*(1-0.46)*(1-IF($C$3520="",0,$C$3520))</f>
        <v>2501.7417000000005</v>
      </c>
      <c r="H2311" s="1">
        <f>+_xlfn.XLOOKUP(LISTAS[[#This Row],[ID]],_01_CODIGOS_Y_COSTOS_xlsm[Producto y N°],_01_CODIGOS_Y_COSTOS_xlsm[COSTO],0,0,1)</f>
        <v>1466.7568000000001</v>
      </c>
      <c r="I2311" s="115">
        <f>+IFERROR(LISTAS[[#This Row],[VENTA NETA]]/LISTAS[[#This Row],[COSTO]]-1,0)</f>
        <v>0.70562815866952189</v>
      </c>
      <c r="J2311" s="33" t="str">
        <f>IFERROR(VLOOKUP(LISTAS[[#This Row],[ID]],_01_CODIGOS_Y_COSTOS_xlsm[[Producto y N°]:[CODIGO]],2,0),"")</f>
        <v>064-13</v>
      </c>
      <c r="M2311" s="22">
        <v>0.18</v>
      </c>
      <c r="N2311" s="23">
        <f>+LISTAS[[#This Row],[Precio]]+(LISTAS[[#This Row],[Precio]]*M2311)</f>
        <v>7289.0252</v>
      </c>
      <c r="O2311" s="24">
        <f t="shared" si="51"/>
        <v>2952.055206</v>
      </c>
      <c r="Q2311" s="21">
        <f>IFERROR(O2311/LISTAS[[#This Row],[COSTO]]-1,"")</f>
        <v>1.0126412272300356</v>
      </c>
      <c r="R2311" t="str">
        <f>+LISTAS[[#This Row],[ID]]</f>
        <v>CONECTORES NUEVA INCORPORACION165</v>
      </c>
      <c r="T2311" s="29"/>
      <c r="U2311" s="25">
        <f>LISTAS[[#This Row],[COSTO]]+(LISTAS[[#This Row],[COSTO]]*T2311)</f>
        <v>1466.7568000000001</v>
      </c>
      <c r="V2311" s="30">
        <f>IF(T2311="",0,U2311/LISTAS[[#This Row],[VENTA NETA]]-1)</f>
        <v>0</v>
      </c>
      <c r="X2311" s="25">
        <v>1380.8347000000001</v>
      </c>
      <c r="Y2311" s="31">
        <f>IFERROR(LISTAS[[#This Row],[COSTO]]/X2311-1,"")</f>
        <v>6.2224754346048794E-2</v>
      </c>
    </row>
    <row r="2312" spans="1:25" x14ac:dyDescent="0.2">
      <c r="A2312" s="6" t="s">
        <v>3687</v>
      </c>
      <c r="B2312" t="s">
        <v>3663</v>
      </c>
      <c r="C2312">
        <v>166</v>
      </c>
      <c r="D2312" t="s">
        <v>3688</v>
      </c>
      <c r="E2312" s="2">
        <v>6122.18</v>
      </c>
      <c r="F2312" s="6" t="str">
        <f>+_xlfn.XLOOKUP(LISTAS[[#This Row],[ID]],_01_CODIGOS_Y_COSTOS_xlsm[Producto y N°],_01_CODIGOS_Y_COSTOS_xlsm[FABRICA],"",0,1)</f>
        <v>ALNAT</v>
      </c>
      <c r="G2312" s="13">
        <f>LISTAS[[#This Row],[Precio]]*(1-0.46)*(1-IF($C$3520="",0,$C$3520))</f>
        <v>2479.4829</v>
      </c>
      <c r="H2312" s="1">
        <f>+_xlfn.XLOOKUP(LISTAS[[#This Row],[ID]],_01_CODIGOS_Y_COSTOS_xlsm[Producto y N°],_01_CODIGOS_Y_COSTOS_xlsm[COSTO],0,0,1)</f>
        <v>1494.0450000000001</v>
      </c>
      <c r="I2312" s="115">
        <f>+IFERROR(LISTAS[[#This Row],[VENTA NETA]]/LISTAS[[#This Row],[COSTO]]-1,0)</f>
        <v>0.65957712117104905</v>
      </c>
      <c r="J2312" s="33" t="str">
        <f>IFERROR(VLOOKUP(LISTAS[[#This Row],[ID]],_01_CODIGOS_Y_COSTOS_xlsm[[Producto y N°]:[CODIGO]],2,0),"")</f>
        <v>064-07</v>
      </c>
      <c r="M2312" s="22">
        <v>0.18</v>
      </c>
      <c r="N2312" s="23">
        <f>+LISTAS[[#This Row],[Precio]]+(LISTAS[[#This Row],[Precio]]*M2312)</f>
        <v>7224.1724000000004</v>
      </c>
      <c r="O2312" s="24">
        <f t="shared" si="51"/>
        <v>2925.7898220000006</v>
      </c>
      <c r="Q2312" s="21">
        <f>IFERROR(O2312/LISTAS[[#This Row],[COSTO]]-1,"")</f>
        <v>0.95830100298183818</v>
      </c>
      <c r="R2312" t="str">
        <f>+LISTAS[[#This Row],[ID]]</f>
        <v>CONECTORES NUEVA INCORPORACION166</v>
      </c>
      <c r="T2312" s="29"/>
      <c r="U2312" s="25">
        <f>LISTAS[[#This Row],[COSTO]]+(LISTAS[[#This Row],[COSTO]]*T2312)</f>
        <v>1494.0450000000001</v>
      </c>
      <c r="V2312" s="30">
        <f>IF(T2312="",0,U2312/LISTAS[[#This Row],[VENTA NETA]]-1)</f>
        <v>0</v>
      </c>
      <c r="X2312" s="25">
        <v>1375.7661000000001</v>
      </c>
      <c r="Y2312" s="31">
        <f>IFERROR(LISTAS[[#This Row],[COSTO]]/X2312-1,"")</f>
        <v>8.5973117087272399E-2</v>
      </c>
    </row>
    <row r="2313" spans="1:25" x14ac:dyDescent="0.2">
      <c r="A2313" s="6" t="s">
        <v>3689</v>
      </c>
      <c r="B2313" t="s">
        <v>3663</v>
      </c>
      <c r="C2313">
        <v>167</v>
      </c>
      <c r="D2313" t="s">
        <v>3690</v>
      </c>
      <c r="E2313" s="2">
        <v>7988.06</v>
      </c>
      <c r="F2313" s="6" t="str">
        <f>+_xlfn.XLOOKUP(LISTAS[[#This Row],[ID]],_01_CODIGOS_Y_COSTOS_xlsm[Producto y N°],_01_CODIGOS_Y_COSTOS_xlsm[FABRICA],"",0,1)</f>
        <v>ALNAT</v>
      </c>
      <c r="G2313" s="13">
        <f>LISTAS[[#This Row],[Precio]]*(1-0.46)*(1-IF($C$3520="",0,$C$3520))</f>
        <v>3235.1643000000004</v>
      </c>
      <c r="H2313" s="1">
        <f>+_xlfn.XLOOKUP(LISTAS[[#This Row],[ID]],_01_CODIGOS_Y_COSTOS_xlsm[Producto y N°],_01_CODIGOS_Y_COSTOS_xlsm[COSTO],0,0,1)</f>
        <v>1896.7568000000001</v>
      </c>
      <c r="I2313" s="115">
        <f>+IFERROR(LISTAS[[#This Row],[VENTA NETA]]/LISTAS[[#This Row],[COSTO]]-1,0)</f>
        <v>0.70562947237094398</v>
      </c>
      <c r="J2313" s="33" t="str">
        <f>IFERROR(VLOOKUP(LISTAS[[#This Row],[ID]],_01_CODIGOS_Y_COSTOS_xlsm[[Producto y N°]:[CODIGO]],2,0),"")</f>
        <v>064-08</v>
      </c>
      <c r="M2313" s="22">
        <v>0.18</v>
      </c>
      <c r="N2313" s="23">
        <f>+LISTAS[[#This Row],[Precio]]+(LISTAS[[#This Row],[Precio]]*M2313)</f>
        <v>9425.9107999999997</v>
      </c>
      <c r="O2313" s="24">
        <f t="shared" si="51"/>
        <v>3817.4938739999998</v>
      </c>
      <c r="Q2313" s="21">
        <f>IFERROR(O2313/LISTAS[[#This Row],[COSTO]]-1,"")</f>
        <v>1.0126427773977138</v>
      </c>
      <c r="R2313" t="str">
        <f>+LISTAS[[#This Row],[ID]]</f>
        <v>CONECTORES NUEVA INCORPORACION167</v>
      </c>
      <c r="T2313" s="29"/>
      <c r="U2313" s="25">
        <f>LISTAS[[#This Row],[COSTO]]+(LISTAS[[#This Row],[COSTO]]*T2313)</f>
        <v>1896.7568000000001</v>
      </c>
      <c r="V2313" s="30">
        <f>IF(T2313="",0,U2313/LISTAS[[#This Row],[VENTA NETA]]-1)</f>
        <v>0</v>
      </c>
      <c r="X2313" s="25">
        <v>2224.9757</v>
      </c>
      <c r="Y2313" s="31">
        <f>IFERROR(LISTAS[[#This Row],[COSTO]]/X2313-1,"")</f>
        <v>-0.14751572343014796</v>
      </c>
    </row>
    <row r="2314" spans="1:25" x14ac:dyDescent="0.2">
      <c r="A2314" s="6" t="s">
        <v>3691</v>
      </c>
      <c r="B2314" t="s">
        <v>3663</v>
      </c>
      <c r="C2314">
        <v>240</v>
      </c>
      <c r="D2314" t="s">
        <v>3692</v>
      </c>
      <c r="E2314" s="2">
        <v>4316.42</v>
      </c>
      <c r="F2314" s="6" t="str">
        <f>+_xlfn.XLOOKUP(LISTAS[[#This Row],[ID]],_01_CODIGOS_Y_COSTOS_xlsm[Producto y N°],_01_CODIGOS_Y_COSTOS_xlsm[FABRICA],"",0,1)</f>
        <v>ALNAT</v>
      </c>
      <c r="G2314" s="13">
        <f>LISTAS[[#This Row],[Precio]]*(1-0.46)*(1-IF($C$3520="",0,$C$3520))</f>
        <v>1748.1501000000003</v>
      </c>
      <c r="H2314" s="1">
        <f>+_xlfn.XLOOKUP(LISTAS[[#This Row],[ID]],_01_CODIGOS_Y_COSTOS_xlsm[Producto y N°],_01_CODIGOS_Y_COSTOS_xlsm[COSTO],0,0,1)</f>
        <v>1002.6444</v>
      </c>
      <c r="I2314" s="115">
        <f>+IFERROR(LISTAS[[#This Row],[VENTA NETA]]/LISTAS[[#This Row],[COSTO]]-1,0)</f>
        <v>0.74353948418801341</v>
      </c>
      <c r="J2314" s="33" t="str">
        <f>IFERROR(VLOOKUP(LISTAS[[#This Row],[ID]],_01_CODIGOS_Y_COSTOS_xlsm[[Producto y N°]:[CODIGO]],2,0),"")</f>
        <v>025-01</v>
      </c>
      <c r="M2314" s="22">
        <v>0</v>
      </c>
      <c r="N2314" s="23">
        <f>+LISTAS[[#This Row],[Precio]]+(LISTAS[[#This Row],[Precio]]*M2314)</f>
        <v>4316.42</v>
      </c>
      <c r="O2314" s="24">
        <f t="shared" si="51"/>
        <v>1748.1501000000003</v>
      </c>
      <c r="Q2314" s="21">
        <f>IFERROR(O2314/LISTAS[[#This Row],[COSTO]]-1,"")</f>
        <v>0.74353948418801341</v>
      </c>
      <c r="R2314" t="str">
        <f>+LISTAS[[#This Row],[ID]]</f>
        <v>CONECTORES NUEVA INCORPORACION240</v>
      </c>
      <c r="T2314" s="29"/>
      <c r="U2314" s="25">
        <f>LISTAS[[#This Row],[COSTO]]+(LISTAS[[#This Row],[COSTO]]*T2314)</f>
        <v>1002.6444</v>
      </c>
      <c r="V2314" s="30">
        <f>IF(T2314="",0,U2314/LISTAS[[#This Row],[VENTA NETA]]-1)</f>
        <v>0</v>
      </c>
      <c r="X2314" s="25">
        <v>3469.3136</v>
      </c>
      <c r="Y2314" s="31">
        <f>IFERROR(LISTAS[[#This Row],[COSTO]]/X2314-1,"")</f>
        <v>-0.71099631927191598</v>
      </c>
    </row>
    <row r="2315" spans="1:25" x14ac:dyDescent="0.2">
      <c r="A2315" s="6" t="s">
        <v>3693</v>
      </c>
      <c r="B2315" t="s">
        <v>3663</v>
      </c>
      <c r="C2315">
        <v>241</v>
      </c>
      <c r="D2315" t="s">
        <v>3694</v>
      </c>
      <c r="E2315" s="2">
        <v>4929.58</v>
      </c>
      <c r="F2315" s="6" t="str">
        <f>+_xlfn.XLOOKUP(LISTAS[[#This Row],[ID]],_01_CODIGOS_Y_COSTOS_xlsm[Producto y N°],_01_CODIGOS_Y_COSTOS_xlsm[FABRICA],"",0,1)</f>
        <v>ALNAT</v>
      </c>
      <c r="G2315" s="13">
        <f>LISTAS[[#This Row],[Precio]]*(1-0.46)*(1-IF($C$3520="",0,$C$3520))</f>
        <v>1996.4799000000003</v>
      </c>
      <c r="H2315" s="1">
        <f>+_xlfn.XLOOKUP(LISTAS[[#This Row],[ID]],_01_CODIGOS_Y_COSTOS_xlsm[Producto y N°],_01_CODIGOS_Y_COSTOS_xlsm[COSTO],0,0,1)</f>
        <v>1120.8344</v>
      </c>
      <c r="I2315" s="115">
        <f>+IFERROR(LISTAS[[#This Row],[VENTA NETA]]/LISTAS[[#This Row],[COSTO]]-1,0)</f>
        <v>0.78124431227307123</v>
      </c>
      <c r="J2315" s="33" t="str">
        <f>IFERROR(VLOOKUP(LISTAS[[#This Row],[ID]],_01_CODIGOS_Y_COSTOS_xlsm[[Producto y N°]:[CODIGO]],2,0),"")</f>
        <v>025-02</v>
      </c>
      <c r="M2315" s="22">
        <v>0</v>
      </c>
      <c r="N2315" s="23">
        <f>+LISTAS[[#This Row],[Precio]]+(LISTAS[[#This Row],[Precio]]*M2315)</f>
        <v>4929.58</v>
      </c>
      <c r="O2315" s="24">
        <f t="shared" si="51"/>
        <v>1996.4799000000003</v>
      </c>
      <c r="Q2315" s="21">
        <f>IFERROR(O2315/LISTAS[[#This Row],[COSTO]]-1,"")</f>
        <v>0.78124431227307123</v>
      </c>
      <c r="R2315" t="str">
        <f>+LISTAS[[#This Row],[ID]]</f>
        <v>CONECTORES NUEVA INCORPORACION241</v>
      </c>
      <c r="T2315" s="29"/>
      <c r="U2315" s="25">
        <f>LISTAS[[#This Row],[COSTO]]+(LISTAS[[#This Row],[COSTO]]*T2315)</f>
        <v>1120.8344</v>
      </c>
      <c r="V2315" s="30">
        <f>IF(T2315="",0,U2315/LISTAS[[#This Row],[VENTA NETA]]-1)</f>
        <v>0</v>
      </c>
      <c r="X2315" s="25">
        <v>4047.4976999999999</v>
      </c>
      <c r="Y2315" s="31">
        <f>IFERROR(LISTAS[[#This Row],[COSTO]]/X2315-1,"")</f>
        <v>-0.72307966969320336</v>
      </c>
    </row>
    <row r="2316" spans="1:25" x14ac:dyDescent="0.2">
      <c r="A2316" s="6" t="s">
        <v>3695</v>
      </c>
      <c r="B2316" t="s">
        <v>3663</v>
      </c>
      <c r="C2316">
        <v>242</v>
      </c>
      <c r="D2316" t="s">
        <v>3696</v>
      </c>
      <c r="E2316" s="2">
        <v>4911.4799999999996</v>
      </c>
      <c r="F2316" s="6" t="str">
        <f>+_xlfn.XLOOKUP(LISTAS[[#This Row],[ID]],_01_CODIGOS_Y_COSTOS_xlsm[Producto y N°],_01_CODIGOS_Y_COSTOS_xlsm[FABRICA],"",0,1)</f>
        <v>ALNAT</v>
      </c>
      <c r="G2316" s="13">
        <f>LISTAS[[#This Row],[Precio]]*(1-0.46)*(1-IF($C$3520="",0,$C$3520))</f>
        <v>1989.1494</v>
      </c>
      <c r="H2316" s="1">
        <f>+_xlfn.XLOOKUP(LISTAS[[#This Row],[ID]],_01_CODIGOS_Y_COSTOS_xlsm[Producto y N°],_01_CODIGOS_Y_COSTOS_xlsm[COSTO],0,0,1)</f>
        <v>1123.0644</v>
      </c>
      <c r="I2316" s="115">
        <f>+IFERROR(LISTAS[[#This Row],[VENTA NETA]]/LISTAS[[#This Row],[COSTO]]-1,0)</f>
        <v>0.7711801745296174</v>
      </c>
      <c r="J2316" s="33" t="str">
        <f>IFERROR(VLOOKUP(LISTAS[[#This Row],[ID]],_01_CODIGOS_Y_COSTOS_xlsm[[Producto y N°]:[CODIGO]],2,0),"")</f>
        <v>025-04</v>
      </c>
      <c r="M2316" s="22">
        <v>0</v>
      </c>
      <c r="N2316" s="23">
        <f>+LISTAS[[#This Row],[Precio]]+(LISTAS[[#This Row],[Precio]]*M2316)</f>
        <v>4911.4799999999996</v>
      </c>
      <c r="O2316" s="24">
        <f t="shared" si="51"/>
        <v>1989.1494</v>
      </c>
      <c r="Q2316" s="21">
        <f>IFERROR(O2316/LISTAS[[#This Row],[COSTO]]-1,"")</f>
        <v>0.7711801745296174</v>
      </c>
      <c r="R2316" t="str">
        <f>+LISTAS[[#This Row],[ID]]</f>
        <v>CONECTORES NUEVA INCORPORACION242</v>
      </c>
      <c r="T2316" s="29"/>
      <c r="U2316" s="25">
        <f>LISTAS[[#This Row],[COSTO]]+(LISTAS[[#This Row],[COSTO]]*T2316)</f>
        <v>1123.0644</v>
      </c>
      <c r="V2316" s="30">
        <f>IF(T2316="",0,U2316/LISTAS[[#This Row],[VENTA NETA]]-1)</f>
        <v>0</v>
      </c>
      <c r="X2316" s="25">
        <v>4664.1021000000001</v>
      </c>
      <c r="Y2316" s="31">
        <f>IFERROR(LISTAS[[#This Row],[COSTO]]/X2316-1,"")</f>
        <v>-0.7592110172716845</v>
      </c>
    </row>
    <row r="2317" spans="1:25" x14ac:dyDescent="0.2">
      <c r="A2317" s="6" t="s">
        <v>3697</v>
      </c>
      <c r="B2317" t="s">
        <v>3663</v>
      </c>
      <c r="C2317">
        <v>243</v>
      </c>
      <c r="D2317" t="s">
        <v>3698</v>
      </c>
      <c r="E2317" s="2">
        <v>9372.93</v>
      </c>
      <c r="F2317" s="6" t="str">
        <f>+_xlfn.XLOOKUP(LISTAS[[#This Row],[ID]],_01_CODIGOS_Y_COSTOS_xlsm[Producto y N°],_01_CODIGOS_Y_COSTOS_xlsm[FABRICA],"",0,1)</f>
        <v>ALNAT</v>
      </c>
      <c r="G2317" s="13">
        <f>LISTAS[[#This Row],[Precio]]*(1-0.46)*(1-IF($C$3520="",0,$C$3520))</f>
        <v>3796.0366500000009</v>
      </c>
      <c r="H2317" s="1">
        <f>+_xlfn.XLOOKUP(LISTAS[[#This Row],[ID]],_01_CODIGOS_Y_COSTOS_xlsm[Producto y N°],_01_CODIGOS_Y_COSTOS_xlsm[COSTO],0,0,1)</f>
        <v>2174.2507000000001</v>
      </c>
      <c r="I2317" s="115">
        <f>+IFERROR(LISTAS[[#This Row],[VENTA NETA]]/LISTAS[[#This Row],[COSTO]]-1,0)</f>
        <v>0.74590568143774805</v>
      </c>
      <c r="J2317" s="33" t="str">
        <f>IFERROR(VLOOKUP(LISTAS[[#This Row],[ID]],_01_CODIGOS_Y_COSTOS_xlsm[[Producto y N°]:[CODIGO]],2,0),"")</f>
        <v>025-05</v>
      </c>
      <c r="M2317" s="22">
        <v>0.18</v>
      </c>
      <c r="N2317" s="23">
        <f>+LISTAS[[#This Row],[Precio]]+(LISTAS[[#This Row],[Precio]]*M2317)</f>
        <v>11060.0574</v>
      </c>
      <c r="O2317" s="24">
        <f t="shared" si="51"/>
        <v>4479.3232470000003</v>
      </c>
      <c r="Q2317" s="21">
        <f>IFERROR(O2317/LISTAS[[#This Row],[COSTO]]-1,"")</f>
        <v>1.0601687040965424</v>
      </c>
      <c r="R2317" t="str">
        <f>+LISTAS[[#This Row],[ID]]</f>
        <v>CONECTORES NUEVA INCORPORACION243</v>
      </c>
      <c r="T2317" s="29"/>
      <c r="U2317" s="25">
        <f>LISTAS[[#This Row],[COSTO]]+(LISTAS[[#This Row],[COSTO]]*T2317)</f>
        <v>2174.2507000000001</v>
      </c>
      <c r="V2317" s="30">
        <f>IF(T2317="",0,U2317/LISTAS[[#This Row],[VENTA NETA]]-1)</f>
        <v>0</v>
      </c>
      <c r="X2317" s="25">
        <v>3624.0389</v>
      </c>
      <c r="Y2317" s="31">
        <f>IFERROR(LISTAS[[#This Row],[COSTO]]/X2317-1,"")</f>
        <v>-0.40004763745775462</v>
      </c>
    </row>
    <row r="2318" spans="1:25" x14ac:dyDescent="0.2">
      <c r="A2318" s="6" t="s">
        <v>3699</v>
      </c>
      <c r="B2318" t="s">
        <v>3663</v>
      </c>
      <c r="C2318">
        <v>248</v>
      </c>
      <c r="D2318" t="s">
        <v>3700</v>
      </c>
      <c r="E2318" s="2">
        <v>16076.31</v>
      </c>
      <c r="F2318" s="6" t="str">
        <f>+_xlfn.XLOOKUP(LISTAS[[#This Row],[ID]],_01_CODIGOS_Y_COSTOS_xlsm[Producto y N°],_01_CODIGOS_Y_COSTOS_xlsm[FABRICA],"",0,1)</f>
        <v>ALNAT</v>
      </c>
      <c r="G2318" s="13">
        <f>LISTAS[[#This Row],[Precio]]*(1-0.46)*(1-IF($C$3520="",0,$C$3520))</f>
        <v>6510.9055500000013</v>
      </c>
      <c r="H2318" s="1">
        <f>+_xlfn.XLOOKUP(LISTAS[[#This Row],[ID]],_01_CODIGOS_Y_COSTOS_xlsm[Producto y N°],_01_CODIGOS_Y_COSTOS_xlsm[COSTO],0,0,1)</f>
        <v>4297.0808999999999</v>
      </c>
      <c r="I2318" s="115">
        <f>+IFERROR(LISTAS[[#This Row],[VENTA NETA]]/LISTAS[[#This Row],[COSTO]]-1,0)</f>
        <v>0.5151926858067768</v>
      </c>
      <c r="J2318" s="33" t="str">
        <f>IFERROR(VLOOKUP(LISTAS[[#This Row],[ID]],_01_CODIGOS_Y_COSTOS_xlsm[[Producto y N°]:[CODIGO]],2,0),"")</f>
        <v>029-01</v>
      </c>
      <c r="M2318" s="22">
        <v>0.18</v>
      </c>
      <c r="N2318" s="56">
        <f>+LISTAS[[#This Row],[Precio]]+(LISTAS[[#This Row],[Precio]]*M2318)</f>
        <v>18970.0458</v>
      </c>
      <c r="O2318" s="24">
        <f t="shared" si="51"/>
        <v>7682.8685490000007</v>
      </c>
      <c r="Q2318" s="21">
        <f>IFERROR(O2318/LISTAS[[#This Row],[COSTO]]-1,"")</f>
        <v>0.78792736925199636</v>
      </c>
      <c r="R2318" t="str">
        <f>+LISTAS[[#This Row],[ID]]</f>
        <v>CONECTORES NUEVA INCORPORACION248</v>
      </c>
      <c r="T2318" s="29"/>
      <c r="U2318" s="25">
        <f>LISTAS[[#This Row],[COSTO]]+(LISTAS[[#This Row],[COSTO]]*T2318)</f>
        <v>4297.0808999999999</v>
      </c>
      <c r="V2318" s="30">
        <f>IF(T2318="",0,U2318/LISTAS[[#This Row],[VENTA NETA]]-1)</f>
        <v>0</v>
      </c>
      <c r="X2318" s="25">
        <v>4741.1516000000001</v>
      </c>
      <c r="Y2318" s="31">
        <f>IFERROR(LISTAS[[#This Row],[COSTO]]/X2318-1,"")</f>
        <v>-9.3663045914836429E-2</v>
      </c>
    </row>
    <row r="2319" spans="1:25" x14ac:dyDescent="0.2">
      <c r="A2319" s="6" t="s">
        <v>3701</v>
      </c>
      <c r="B2319" t="s">
        <v>3663</v>
      </c>
      <c r="C2319">
        <v>249</v>
      </c>
      <c r="D2319" t="s">
        <v>3702</v>
      </c>
      <c r="E2319" s="2">
        <v>18755.54</v>
      </c>
      <c r="F2319" s="6" t="str">
        <f>+_xlfn.XLOOKUP(LISTAS[[#This Row],[ID]],_01_CODIGOS_Y_COSTOS_xlsm[Producto y N°],_01_CODIGOS_Y_COSTOS_xlsm[FABRICA],"",0,1)</f>
        <v>ALNAT</v>
      </c>
      <c r="G2319" s="13">
        <f>LISTAS[[#This Row],[Precio]]*(1-0.46)*(1-IF($C$3520="",0,$C$3520))</f>
        <v>7595.9937000000009</v>
      </c>
      <c r="H2319" s="1">
        <f>+_xlfn.XLOOKUP(LISTAS[[#This Row],[ID]],_01_CODIGOS_Y_COSTOS_xlsm[Producto y N°],_01_CODIGOS_Y_COSTOS_xlsm[COSTO],0,0,1)</f>
        <v>5013.2179999999998</v>
      </c>
      <c r="I2319" s="115">
        <f>+IFERROR(LISTAS[[#This Row],[VENTA NETA]]/LISTAS[[#This Row],[COSTO]]-1,0)</f>
        <v>0.51519317532171982</v>
      </c>
      <c r="J2319" s="33" t="str">
        <f>IFERROR(VLOOKUP(LISTAS[[#This Row],[ID]],_01_CODIGOS_Y_COSTOS_xlsm[[Producto y N°]:[CODIGO]],2,0),"")</f>
        <v>029-02</v>
      </c>
      <c r="M2319" s="22">
        <v>0.18</v>
      </c>
      <c r="N2319" s="56">
        <f>+LISTAS[[#This Row],[Precio]]+(LISTAS[[#This Row],[Precio]]*M2319)</f>
        <v>22131.537200000002</v>
      </c>
      <c r="O2319" s="24">
        <f t="shared" si="51"/>
        <v>8963.2725660000015</v>
      </c>
      <c r="Q2319" s="21">
        <f>IFERROR(O2319/LISTAS[[#This Row],[COSTO]]-1,"")</f>
        <v>0.78792794687962942</v>
      </c>
      <c r="R2319" t="str">
        <f>+LISTAS[[#This Row],[ID]]</f>
        <v>CONECTORES NUEVA INCORPORACION249</v>
      </c>
      <c r="T2319" s="29"/>
      <c r="U2319" s="25">
        <f>LISTAS[[#This Row],[COSTO]]+(LISTAS[[#This Row],[COSTO]]*T2319)</f>
        <v>5013.2179999999998</v>
      </c>
      <c r="V2319" s="30">
        <f>IF(T2319="",0,U2319/LISTAS[[#This Row],[VENTA NETA]]-1)</f>
        <v>0</v>
      </c>
      <c r="X2319" s="25">
        <v>3353.4261999999999</v>
      </c>
      <c r="Y2319" s="31">
        <f>IFERROR(LISTAS[[#This Row],[COSTO]]/X2319-1,"")</f>
        <v>0.49495402642229025</v>
      </c>
    </row>
    <row r="2320" spans="1:25" x14ac:dyDescent="0.2">
      <c r="A2320" s="6" t="s">
        <v>3703</v>
      </c>
      <c r="B2320" t="s">
        <v>3663</v>
      </c>
      <c r="C2320">
        <v>251</v>
      </c>
      <c r="D2320" t="s">
        <v>3704</v>
      </c>
      <c r="E2320" s="2">
        <v>21612.799999999999</v>
      </c>
      <c r="F2320" s="6" t="str">
        <f>+_xlfn.XLOOKUP(LISTAS[[#This Row],[ID]],_01_CODIGOS_Y_COSTOS_xlsm[Producto y N°],_01_CODIGOS_Y_COSTOS_xlsm[FABRICA],"",0,1)</f>
        <v>ALNAT</v>
      </c>
      <c r="G2320" s="13">
        <f>LISTAS[[#This Row],[Precio]]*(1-0.46)*(1-IF($C$3520="",0,$C$3520))</f>
        <v>8753.1840000000011</v>
      </c>
      <c r="H2320" s="1">
        <f>+_xlfn.XLOOKUP(LISTAS[[#This Row],[ID]],_01_CODIGOS_Y_COSTOS_xlsm[Producto y N°],_01_CODIGOS_Y_COSTOS_xlsm[COSTO],0,0,1)</f>
        <v>5776.9422999999997</v>
      </c>
      <c r="I2320" s="115">
        <f>+IFERROR(LISTAS[[#This Row],[VENTA NETA]]/LISTAS[[#This Row],[COSTO]]-1,0)</f>
        <v>0.515193253704473</v>
      </c>
      <c r="J2320" s="33" t="str">
        <f>IFERROR(VLOOKUP(LISTAS[[#This Row],[ID]],_01_CODIGOS_Y_COSTOS_xlsm[[Producto y N°]:[CODIGO]],2,0),"")</f>
        <v>029-04</v>
      </c>
      <c r="M2320" s="22">
        <v>0.18</v>
      </c>
      <c r="N2320" s="56">
        <f>+LISTAS[[#This Row],[Precio]]+(LISTAS[[#This Row],[Precio]]*M2320)</f>
        <v>25503.103999999999</v>
      </c>
      <c r="O2320" s="24">
        <f t="shared" si="51"/>
        <v>10328.75712</v>
      </c>
      <c r="Q2320" s="21">
        <f>IFERROR(O2320/LISTAS[[#This Row],[COSTO]]-1,"")</f>
        <v>0.78792803937127798</v>
      </c>
      <c r="R2320" t="str">
        <f>+LISTAS[[#This Row],[ID]]</f>
        <v>CONECTORES NUEVA INCORPORACION251</v>
      </c>
      <c r="T2320" s="29"/>
      <c r="U2320" s="25">
        <f>LISTAS[[#This Row],[COSTO]]+(LISTAS[[#This Row],[COSTO]]*T2320)</f>
        <v>5776.9422999999997</v>
      </c>
      <c r="V2320" s="30">
        <f>IF(T2320="",0,U2320/LISTAS[[#This Row],[VENTA NETA]]-1)</f>
        <v>0</v>
      </c>
      <c r="X2320" s="25">
        <v>4239.3905000000004</v>
      </c>
      <c r="Y2320" s="31">
        <f>IFERROR(LISTAS[[#This Row],[COSTO]]/X2320-1,"")</f>
        <v>0.36268227708676504</v>
      </c>
    </row>
    <row r="2321" spans="1:25" x14ac:dyDescent="0.2">
      <c r="A2321" s="6" t="s">
        <v>3705</v>
      </c>
      <c r="B2321" t="s">
        <v>3663</v>
      </c>
      <c r="C2321">
        <v>256</v>
      </c>
      <c r="D2321" t="s">
        <v>3706</v>
      </c>
      <c r="E2321" s="2">
        <v>16793.29</v>
      </c>
      <c r="F2321" s="6" t="str">
        <f>+_xlfn.XLOOKUP(LISTAS[[#This Row],[ID]],_01_CODIGOS_Y_COSTOS_xlsm[Producto y N°],_01_CODIGOS_Y_COSTOS_xlsm[FABRICA],"",0,1)</f>
        <v>ALNAT</v>
      </c>
      <c r="G2321" s="13">
        <f>LISTAS[[#This Row],[Precio]]*(1-0.46)*(1-IF($C$3520="",0,$C$3520))</f>
        <v>6801.2824500000006</v>
      </c>
      <c r="H2321" s="1">
        <f>+_xlfn.XLOOKUP(LISTAS[[#This Row],[ID]],_01_CODIGOS_Y_COSTOS_xlsm[Producto y N°],_01_CODIGOS_Y_COSTOS_xlsm[COSTO],0,0,1)</f>
        <v>4488.7232000000004</v>
      </c>
      <c r="I2321" s="115">
        <f>+IFERROR(LISTAS[[#This Row],[VENTA NETA]]/LISTAS[[#This Row],[COSTO]]-1,0)</f>
        <v>0.51519310658318163</v>
      </c>
      <c r="J2321" s="33" t="str">
        <f>IFERROR(VLOOKUP(LISTAS[[#This Row],[ID]],_01_CODIGOS_Y_COSTOS_xlsm[[Producto y N°]:[CODIGO]],2,0),"")</f>
        <v>048-01</v>
      </c>
      <c r="M2321" s="22">
        <v>0.18</v>
      </c>
      <c r="N2321" s="56">
        <f>+LISTAS[[#This Row],[Precio]]+(LISTAS[[#This Row],[Precio]]*M2321)</f>
        <v>19816.082200000001</v>
      </c>
      <c r="O2321" s="24">
        <f t="shared" si="51"/>
        <v>8025.5132910000011</v>
      </c>
      <c r="Q2321" s="21">
        <f>IFERROR(O2321/LISTAS[[#This Row],[COSTO]]-1,"")</f>
        <v>0.78792786576815432</v>
      </c>
      <c r="R2321" t="str">
        <f>+LISTAS[[#This Row],[ID]]</f>
        <v>CONECTORES NUEVA INCORPORACION256</v>
      </c>
      <c r="T2321" s="29"/>
      <c r="U2321" s="25">
        <f>LISTAS[[#This Row],[COSTO]]+(LISTAS[[#This Row],[COSTO]]*T2321)</f>
        <v>4488.7232000000004</v>
      </c>
      <c r="V2321" s="30">
        <f>IF(T2321="",0,U2321/LISTAS[[#This Row],[VENTA NETA]]-1)</f>
        <v>0</v>
      </c>
      <c r="X2321" s="25">
        <v>2098.9712</v>
      </c>
      <c r="Y2321" s="31">
        <f>IFERROR(LISTAS[[#This Row],[COSTO]]/X2321-1,"")</f>
        <v>1.1385349165343479</v>
      </c>
    </row>
    <row r="2322" spans="1:25" x14ac:dyDescent="0.2">
      <c r="A2322" s="6" t="s">
        <v>3707</v>
      </c>
      <c r="B2322" t="s">
        <v>3663</v>
      </c>
      <c r="C2322">
        <v>257</v>
      </c>
      <c r="D2322" t="s">
        <v>3708</v>
      </c>
      <c r="E2322" s="2">
        <v>21969.83</v>
      </c>
      <c r="F2322" s="6" t="str">
        <f>+_xlfn.XLOOKUP(LISTAS[[#This Row],[ID]],_01_CODIGOS_Y_COSTOS_xlsm[Producto y N°],_01_CODIGOS_Y_COSTOS_xlsm[FABRICA],"",0,1)</f>
        <v>ALNAT</v>
      </c>
      <c r="G2322" s="13">
        <f>LISTAS[[#This Row],[Precio]]*(1-0.46)*(1-IF($C$3520="",0,$C$3520))</f>
        <v>8897.7811500000007</v>
      </c>
      <c r="H2322" s="1">
        <f>+_xlfn.XLOOKUP(LISTAS[[#This Row],[ID]],_01_CODIGOS_Y_COSTOS_xlsm[Producto y N°],_01_CODIGOS_Y_COSTOS_xlsm[COSTO],0,0,1)</f>
        <v>5872.3755000000001</v>
      </c>
      <c r="I2322" s="115">
        <f>+IFERROR(LISTAS[[#This Row],[VENTA NETA]]/LISTAS[[#This Row],[COSTO]]-1,0)</f>
        <v>0.51519281251684279</v>
      </c>
      <c r="J2322" s="33" t="str">
        <f>IFERROR(VLOOKUP(LISTAS[[#This Row],[ID]],_01_CODIGOS_Y_COSTOS_xlsm[[Producto y N°]:[CODIGO]],2,0),"")</f>
        <v>048-02</v>
      </c>
      <c r="M2322" s="22">
        <v>0.18</v>
      </c>
      <c r="N2322" s="56">
        <f>+LISTAS[[#This Row],[Precio]]+(LISTAS[[#This Row],[Precio]]*M2322)</f>
        <v>25924.399400000002</v>
      </c>
      <c r="O2322" s="24">
        <f t="shared" si="51"/>
        <v>10499.381757000003</v>
      </c>
      <c r="Q2322" s="21">
        <f>IFERROR(O2322/LISTAS[[#This Row],[COSTO]]-1,"")</f>
        <v>0.78792751876987466</v>
      </c>
      <c r="R2322" t="str">
        <f>+LISTAS[[#This Row],[ID]]</f>
        <v>CONECTORES NUEVA INCORPORACION257</v>
      </c>
      <c r="T2322" s="29"/>
      <c r="U2322" s="25">
        <f>LISTAS[[#This Row],[COSTO]]+(LISTAS[[#This Row],[COSTO]]*T2322)</f>
        <v>5872.3755000000001</v>
      </c>
      <c r="V2322" s="30">
        <f>IF(T2322="",0,U2322/LISTAS[[#This Row],[VENTA NETA]]-1)</f>
        <v>0</v>
      </c>
      <c r="X2322" s="25">
        <v>2370.5549000000001</v>
      </c>
      <c r="Y2322" s="31">
        <f>IFERROR(LISTAS[[#This Row],[COSTO]]/X2322-1,"")</f>
        <v>1.4772155667012816</v>
      </c>
    </row>
    <row r="2323" spans="1:25" x14ac:dyDescent="0.2">
      <c r="A2323" s="6" t="s">
        <v>3709</v>
      </c>
      <c r="B2323" t="s">
        <v>3663</v>
      </c>
      <c r="C2323">
        <v>263</v>
      </c>
      <c r="D2323" t="s">
        <v>3710</v>
      </c>
      <c r="E2323" s="2">
        <v>15539.31</v>
      </c>
      <c r="F2323" s="6" t="str">
        <f>+_xlfn.XLOOKUP(LISTAS[[#This Row],[ID]],_01_CODIGOS_Y_COSTOS_xlsm[Producto y N°],_01_CODIGOS_Y_COSTOS_xlsm[FABRICA],"",0,1)</f>
        <v>ALNAT</v>
      </c>
      <c r="G2323" s="13">
        <f>LISTAS[[#This Row],[Precio]]*(1-0.46)*(1-IF($C$3520="",0,$C$3520))</f>
        <v>6293.4205499999998</v>
      </c>
      <c r="H2323" s="1">
        <f>+_xlfn.XLOOKUP(LISTAS[[#This Row],[ID]],_01_CODIGOS_Y_COSTOS_xlsm[Producto y N°],_01_CODIGOS_Y_COSTOS_xlsm[COSTO],0,0,1)</f>
        <v>4153.5432000000001</v>
      </c>
      <c r="I2323" s="115">
        <f>+IFERROR(LISTAS[[#This Row],[VENTA NETA]]/LISTAS[[#This Row],[COSTO]]-1,0)</f>
        <v>0.51519323309313347</v>
      </c>
      <c r="J2323" s="33" t="str">
        <f>IFERROR(VLOOKUP(LISTAS[[#This Row],[ID]],_01_CODIGOS_Y_COSTOS_xlsm[[Producto y N°]:[CODIGO]],2,0),"")</f>
        <v>049-01</v>
      </c>
      <c r="M2323" s="22">
        <v>0.18</v>
      </c>
      <c r="N2323" s="56">
        <f>+LISTAS[[#This Row],[Precio]]+(LISTAS[[#This Row],[Precio]]*M2323)</f>
        <v>18336.3858</v>
      </c>
      <c r="O2323" s="24">
        <f t="shared" si="51"/>
        <v>7426.2362490000005</v>
      </c>
      <c r="Q2323" s="21">
        <f>IFERROR(O2323/LISTAS[[#This Row],[COSTO]]-1,"")</f>
        <v>0.78792801504989773</v>
      </c>
      <c r="R2323" t="str">
        <f>+LISTAS[[#This Row],[ID]]</f>
        <v>CONECTORES NUEVA INCORPORACION263</v>
      </c>
      <c r="T2323" s="29"/>
      <c r="U2323" s="25">
        <f>LISTAS[[#This Row],[COSTO]]+(LISTAS[[#This Row],[COSTO]]*T2323)</f>
        <v>4153.5432000000001</v>
      </c>
      <c r="V2323" s="30">
        <f>IF(T2323="",0,U2323/LISTAS[[#This Row],[VENTA NETA]]-1)</f>
        <v>0</v>
      </c>
      <c r="X2323" s="25">
        <v>3322.7943</v>
      </c>
      <c r="Y2323" s="31">
        <f>IFERROR(LISTAS[[#This Row],[COSTO]]/X2323-1,"")</f>
        <v>0.25001514538531633</v>
      </c>
    </row>
    <row r="2324" spans="1:25" x14ac:dyDescent="0.2">
      <c r="A2324" s="6" t="s">
        <v>3711</v>
      </c>
      <c r="B2324" t="s">
        <v>3663</v>
      </c>
      <c r="C2324">
        <v>264</v>
      </c>
      <c r="D2324" t="s">
        <v>3712</v>
      </c>
      <c r="E2324" s="2">
        <v>19644.740000000002</v>
      </c>
      <c r="F2324" s="6" t="str">
        <f>+_xlfn.XLOOKUP(LISTAS[[#This Row],[ID]],_01_CODIGOS_Y_COSTOS_xlsm[Producto y N°],_01_CODIGOS_Y_COSTOS_xlsm[FABRICA],"",0,1)</f>
        <v>ALNAT</v>
      </c>
      <c r="G2324" s="13">
        <f>LISTAS[[#This Row],[Precio]]*(1-0.46)*(1-IF($C$3520="",0,$C$3520))</f>
        <v>7956.1197000000011</v>
      </c>
      <c r="H2324" s="1">
        <f>+_xlfn.XLOOKUP(LISTAS[[#This Row],[ID]],_01_CODIGOS_Y_COSTOS_xlsm[Producto y N°],_01_CODIGOS_Y_COSTOS_xlsm[COSTO],0,0,1)</f>
        <v>5250.8958000000002</v>
      </c>
      <c r="I2324" s="115">
        <f>+IFERROR(LISTAS[[#This Row],[VENTA NETA]]/LISTAS[[#This Row],[COSTO]]-1,0)</f>
        <v>0.51519283623948531</v>
      </c>
      <c r="J2324" s="33" t="str">
        <f>IFERROR(VLOOKUP(LISTAS[[#This Row],[ID]],_01_CODIGOS_Y_COSTOS_xlsm[[Producto y N°]:[CODIGO]],2,0),"")</f>
        <v>049-02</v>
      </c>
      <c r="M2324" s="22">
        <v>0.18</v>
      </c>
      <c r="N2324" s="56">
        <f>+LISTAS[[#This Row],[Precio]]+(LISTAS[[#This Row],[Precio]]*M2324)</f>
        <v>23180.7932</v>
      </c>
      <c r="O2324" s="24">
        <f t="shared" si="51"/>
        <v>9388.221246000001</v>
      </c>
      <c r="Q2324" s="21">
        <f>IFERROR(O2324/LISTAS[[#This Row],[COSTO]]-1,"")</f>
        <v>0.78792754676259258</v>
      </c>
      <c r="R2324" t="str">
        <f>+LISTAS[[#This Row],[ID]]</f>
        <v>CONECTORES NUEVA INCORPORACION264</v>
      </c>
      <c r="T2324" s="29"/>
      <c r="U2324" s="25">
        <f>LISTAS[[#This Row],[COSTO]]+(LISTAS[[#This Row],[COSTO]]*T2324)</f>
        <v>5250.8958000000002</v>
      </c>
      <c r="V2324" s="30">
        <f>IF(T2324="",0,U2324/LISTAS[[#This Row],[VENTA NETA]]-1)</f>
        <v>0</v>
      </c>
      <c r="X2324" s="25">
        <v>748.77390000000003</v>
      </c>
      <c r="Y2324" s="31">
        <f>IFERROR(LISTAS[[#This Row],[COSTO]]/X2324-1,"")</f>
        <v>6.01265869443366</v>
      </c>
    </row>
    <row r="2325" spans="1:25" x14ac:dyDescent="0.2">
      <c r="A2325" s="6" t="s">
        <v>3713</v>
      </c>
      <c r="B2325" t="s">
        <v>3663</v>
      </c>
      <c r="C2325">
        <v>274</v>
      </c>
      <c r="D2325" t="s">
        <v>3714</v>
      </c>
      <c r="E2325" s="2">
        <v>8976.69</v>
      </c>
      <c r="F2325" s="6" t="str">
        <f>+_xlfn.XLOOKUP(LISTAS[[#This Row],[ID]],_01_CODIGOS_Y_COSTOS_xlsm[Producto y N°],_01_CODIGOS_Y_COSTOS_xlsm[FABRICA],"",0,1)</f>
        <v>ALNAT</v>
      </c>
      <c r="G2325" s="13">
        <f>LISTAS[[#This Row],[Precio]]*(1-0.46)*(1-IF($C$3520="",0,$C$3520))</f>
        <v>3635.5594500000007</v>
      </c>
      <c r="H2325" s="1">
        <f>+_xlfn.XLOOKUP(LISTAS[[#This Row],[ID]],_01_CODIGOS_Y_COSTOS_xlsm[Producto y N°],_01_CODIGOS_Y_COSTOS_xlsm[COSTO],0,0,1)</f>
        <v>2019.7556</v>
      </c>
      <c r="I2325" s="115">
        <f>+IFERROR(LISTAS[[#This Row],[VENTA NETA]]/LISTAS[[#This Row],[COSTO]]-1,0)</f>
        <v>0.79999968808107313</v>
      </c>
      <c r="J2325" s="33" t="str">
        <f>IFERROR(VLOOKUP(LISTAS[[#This Row],[ID]],_01_CODIGOS_Y_COSTOS_xlsm[[Producto y N°]:[CODIGO]],2,0),"")</f>
        <v>027-01</v>
      </c>
      <c r="M2325" s="22">
        <v>8.9052751848985201E-2</v>
      </c>
      <c r="N2325" s="56">
        <f>+LISTAS[[#This Row],[Precio]]+(LISTAS[[#This Row],[Precio]]*M2325)</f>
        <v>9776.0889469952672</v>
      </c>
      <c r="O2325" s="24">
        <f t="shared" si="51"/>
        <v>3959.3160235330838</v>
      </c>
      <c r="Q2325" s="21">
        <f>IFERROR(O2325/LISTAS[[#This Row],[COSTO]]-1,"")</f>
        <v>0.96029461363200763</v>
      </c>
      <c r="R2325" t="str">
        <f>+LISTAS[[#This Row],[ID]]</f>
        <v>CONECTORES NUEVA INCORPORACION274</v>
      </c>
      <c r="T2325" s="29"/>
      <c r="U2325" s="25">
        <f>LISTAS[[#This Row],[COSTO]]+(LISTAS[[#This Row],[COSTO]]*T2325)</f>
        <v>2019.7556</v>
      </c>
      <c r="V2325" s="30">
        <f>IF(T2325="",0,U2325/LISTAS[[#This Row],[VENTA NETA]]-1)</f>
        <v>0</v>
      </c>
      <c r="X2325" s="25">
        <v>1349.1422</v>
      </c>
      <c r="Y2325" s="31">
        <f>IFERROR(LISTAS[[#This Row],[COSTO]]/X2325-1,"")</f>
        <v>0.4970665064068116</v>
      </c>
    </row>
    <row r="2326" spans="1:25" x14ac:dyDescent="0.2">
      <c r="A2326" s="6" t="s">
        <v>3715</v>
      </c>
      <c r="B2326" t="s">
        <v>3663</v>
      </c>
      <c r="C2326">
        <v>275</v>
      </c>
      <c r="D2326" t="s">
        <v>3716</v>
      </c>
      <c r="E2326" s="2">
        <v>9987.6200000000008</v>
      </c>
      <c r="F2326" s="6" t="str">
        <f>+_xlfn.XLOOKUP(LISTAS[[#This Row],[ID]],_01_CODIGOS_Y_COSTOS_xlsm[Producto y N°],_01_CODIGOS_Y_COSTOS_xlsm[FABRICA],"",0,1)</f>
        <v>ALNAT</v>
      </c>
      <c r="G2326" s="13">
        <f>LISTAS[[#This Row],[Precio]]*(1-0.46)*(1-IF($C$3520="",0,$C$3520))</f>
        <v>4044.986100000001</v>
      </c>
      <c r="H2326" s="1">
        <f>+_xlfn.XLOOKUP(LISTAS[[#This Row],[ID]],_01_CODIGOS_Y_COSTOS_xlsm[Producto y N°],_01_CODIGOS_Y_COSTOS_xlsm[COSTO],0,0,1)</f>
        <v>2247.2156</v>
      </c>
      <c r="I2326" s="115">
        <f>+IFERROR(LISTAS[[#This Row],[VENTA NETA]]/LISTAS[[#This Row],[COSTO]]-1,0)</f>
        <v>0.79999911890964137</v>
      </c>
      <c r="J2326" s="33" t="str">
        <f>IFERROR(VLOOKUP(LISTAS[[#This Row],[ID]],_01_CODIGOS_Y_COSTOS_xlsm[[Producto y N°]:[CODIGO]],2,0),"")</f>
        <v>027-02</v>
      </c>
      <c r="M2326" s="22">
        <v>7.2880380794553279E-2</v>
      </c>
      <c r="N2326" s="56">
        <f>+LISTAS[[#This Row],[Precio]]+(LISTAS[[#This Row],[Precio]]*M2326)</f>
        <v>10715.521548831297</v>
      </c>
      <c r="O2326" s="24">
        <f t="shared" si="51"/>
        <v>4339.7862272766761</v>
      </c>
      <c r="Q2326" s="21">
        <f>IFERROR(O2326/LISTAS[[#This Row],[COSTO]]-1,"")</f>
        <v>0.93118374012563643</v>
      </c>
      <c r="R2326" t="str">
        <f>+LISTAS[[#This Row],[ID]]</f>
        <v>CONECTORES NUEVA INCORPORACION275</v>
      </c>
      <c r="T2326" s="29"/>
      <c r="U2326" s="25">
        <f>LISTAS[[#This Row],[COSTO]]+(LISTAS[[#This Row],[COSTO]]*T2326)</f>
        <v>2247.2156</v>
      </c>
      <c r="V2326" s="30">
        <f>IF(T2326="",0,U2326/LISTAS[[#This Row],[VENTA NETA]]-1)</f>
        <v>0</v>
      </c>
      <c r="X2326" s="25">
        <v>1322.8339000000001</v>
      </c>
      <c r="Y2326" s="31">
        <f>IFERROR(LISTAS[[#This Row],[COSTO]]/X2326-1,"")</f>
        <v>0.6987889409244803</v>
      </c>
    </row>
    <row r="2327" spans="1:25" x14ac:dyDescent="0.2">
      <c r="A2327" s="6" t="s">
        <v>3717</v>
      </c>
      <c r="B2327" t="s">
        <v>3663</v>
      </c>
      <c r="C2327">
        <v>276</v>
      </c>
      <c r="D2327" t="s">
        <v>3718</v>
      </c>
      <c r="E2327" s="2">
        <v>15781.85</v>
      </c>
      <c r="F2327" s="6" t="str">
        <f>+_xlfn.XLOOKUP(LISTAS[[#This Row],[ID]],_01_CODIGOS_Y_COSTOS_xlsm[Producto y N°],_01_CODIGOS_Y_COSTOS_xlsm[FABRICA],"",0,1)</f>
        <v>ALNAT</v>
      </c>
      <c r="G2327" s="13">
        <f>LISTAS[[#This Row],[Precio]]*(1-0.46)*(1-IF($C$3520="",0,$C$3520))</f>
        <v>6391.6492500000004</v>
      </c>
      <c r="H2327" s="1">
        <f>+_xlfn.XLOOKUP(LISTAS[[#This Row],[ID]],_01_CODIGOS_Y_COSTOS_xlsm[Producto y N°],_01_CODIGOS_Y_COSTOS_xlsm[COSTO],0,0,1)</f>
        <v>3550.9162000000001</v>
      </c>
      <c r="I2327" s="115">
        <f>+IFERROR(LISTAS[[#This Row],[VENTA NETA]]/LISTAS[[#This Row],[COSTO]]-1,0)</f>
        <v>0.80000002534557146</v>
      </c>
      <c r="J2327" s="33" t="str">
        <f>IFERROR(VLOOKUP(LISTAS[[#This Row],[ID]],_01_CODIGOS_Y_COSTOS_xlsm[[Producto y N°]:[CODIGO]],2,0),"")</f>
        <v>027-03</v>
      </c>
      <c r="M2327" s="22">
        <v>0.20946566619287998</v>
      </c>
      <c r="N2327" s="56">
        <f>+LISTAS[[#This Row],[Precio]]+(LISTAS[[#This Row],[Precio]]*M2327)</f>
        <v>19087.605724006105</v>
      </c>
      <c r="O2327" s="24">
        <f t="shared" si="51"/>
        <v>7730.4803182224732</v>
      </c>
      <c r="Q2327" s="21">
        <f>IFERROR(O2327/LISTAS[[#This Row],[COSTO]]-1,"")</f>
        <v>1.1770382298017825</v>
      </c>
      <c r="R2327" t="str">
        <f>+LISTAS[[#This Row],[ID]]</f>
        <v>CONECTORES NUEVA INCORPORACION276</v>
      </c>
      <c r="T2327" s="29"/>
      <c r="U2327" s="25">
        <f>LISTAS[[#This Row],[COSTO]]+(LISTAS[[#This Row],[COSTO]]*T2327)</f>
        <v>3550.9162000000001</v>
      </c>
      <c r="V2327" s="30">
        <f>IF(T2327="",0,U2327/LISTAS[[#This Row],[VENTA NETA]]-1)</f>
        <v>0</v>
      </c>
      <c r="X2327" s="25">
        <v>607.11400000000003</v>
      </c>
      <c r="Y2327" s="31">
        <f>IFERROR(LISTAS[[#This Row],[COSTO]]/X2327-1,"")</f>
        <v>4.848845851026331</v>
      </c>
    </row>
    <row r="2328" spans="1:25" x14ac:dyDescent="0.2">
      <c r="A2328" s="6" t="s">
        <v>3719</v>
      </c>
      <c r="B2328" t="s">
        <v>3663</v>
      </c>
      <c r="C2328">
        <v>300</v>
      </c>
      <c r="D2328" t="s">
        <v>3720</v>
      </c>
      <c r="E2328" s="2">
        <v>2138.5</v>
      </c>
      <c r="F2328" s="6" t="str">
        <f>+_xlfn.XLOOKUP(LISTAS[[#This Row],[ID]],_01_CODIGOS_Y_COSTOS_xlsm[Producto y N°],_01_CODIGOS_Y_COSTOS_xlsm[FABRICA],"",0,1)</f>
        <v>ALNAT</v>
      </c>
      <c r="G2328" s="13">
        <f>LISTAS[[#This Row],[Precio]]*(1-0.46)*(1-IF($C$3520="",0,$C$3520))</f>
        <v>866.09249999999997</v>
      </c>
      <c r="H2328" s="1">
        <f>+_xlfn.XLOOKUP(LISTAS[[#This Row],[ID]],_01_CODIGOS_Y_COSTOS_xlsm[Producto y N°],_01_CODIGOS_Y_COSTOS_xlsm[COSTO],0,0,1)</f>
        <v>478.7937</v>
      </c>
      <c r="I2328" s="115">
        <f>+IFERROR(LISTAS[[#This Row],[VENTA NETA]]/LISTAS[[#This Row],[COSTO]]-1,0)</f>
        <v>0.80890538033395165</v>
      </c>
      <c r="J2328" s="33" t="str">
        <f>IFERROR(VLOOKUP(LISTAS[[#This Row],[ID]],_01_CODIGOS_Y_COSTOS_xlsm[[Producto y N°]:[CODIGO]],2,0),"")</f>
        <v>SPC1/4-01</v>
      </c>
      <c r="M2328" s="22">
        <v>-0.2</v>
      </c>
      <c r="N2328" s="23">
        <f>+LISTAS[[#This Row],[Precio]]+(LISTAS[[#This Row],[Precio]]*M2328)</f>
        <v>1710.8</v>
      </c>
      <c r="O2328" s="24">
        <f t="shared" si="51"/>
        <v>692.87400000000002</v>
      </c>
      <c r="Q2328" s="21">
        <f>IFERROR(O2328/LISTAS[[#This Row],[COSTO]]-1,"")</f>
        <v>0.44712430426716154</v>
      </c>
      <c r="R2328" t="str">
        <f>+LISTAS[[#This Row],[ID]]</f>
        <v>CONECTORES NUEVA INCORPORACION300</v>
      </c>
      <c r="T2328" s="29"/>
      <c r="U2328" s="25">
        <f>LISTAS[[#This Row],[COSTO]]+(LISTAS[[#This Row],[COSTO]]*T2328)</f>
        <v>478.7937</v>
      </c>
      <c r="V2328" s="30">
        <f>IF(T2328="",0,U2328/LISTAS[[#This Row],[VENTA NETA]]-1)</f>
        <v>0</v>
      </c>
      <c r="X2328" s="25">
        <v>854.45669999999996</v>
      </c>
      <c r="Y2328" s="31">
        <f>IFERROR(LISTAS[[#This Row],[COSTO]]/X2328-1,"")</f>
        <v>-0.43965130123036078</v>
      </c>
    </row>
    <row r="2329" spans="1:25" x14ac:dyDescent="0.2">
      <c r="A2329" s="6" t="s">
        <v>3721</v>
      </c>
      <c r="B2329" t="s">
        <v>3663</v>
      </c>
      <c r="C2329">
        <v>304</v>
      </c>
      <c r="D2329" t="s">
        <v>3722</v>
      </c>
      <c r="E2329" s="2">
        <v>3853.15</v>
      </c>
      <c r="F2329" s="6" t="str">
        <f>+_xlfn.XLOOKUP(LISTAS[[#This Row],[ID]],_01_CODIGOS_Y_COSTOS_xlsm[Producto y N°],_01_CODIGOS_Y_COSTOS_xlsm[FABRICA],"",0,1)</f>
        <v>ALNAT</v>
      </c>
      <c r="G2329" s="13">
        <f>LISTAS[[#This Row],[Precio]]*(1-0.46)*(1-IF($C$3520="",0,$C$3520))</f>
        <v>1560.52575</v>
      </c>
      <c r="H2329" s="1">
        <f>+_xlfn.XLOOKUP(LISTAS[[#This Row],[ID]],_01_CODIGOS_Y_COSTOS_xlsm[Producto y N°],_01_CODIGOS_Y_COSTOS_xlsm[COSTO],0,0,1)</f>
        <v>820.78920000000005</v>
      </c>
      <c r="I2329" s="115">
        <f>+IFERROR(LISTAS[[#This Row],[VENTA NETA]]/LISTAS[[#This Row],[COSTO]]-1,0)</f>
        <v>0.90125034539928151</v>
      </c>
      <c r="J2329" s="33" t="str">
        <f>IFERROR(VLOOKUP(LISTAS[[#This Row],[ID]],_01_CODIGOS_Y_COSTOS_xlsm[[Producto y N°]:[CODIGO]],2,0),"")</f>
        <v>SPC3/8-02</v>
      </c>
      <c r="M2329" s="22">
        <v>-0.2</v>
      </c>
      <c r="N2329" s="23">
        <f>+LISTAS[[#This Row],[Precio]]+(LISTAS[[#This Row],[Precio]]*M2329)</f>
        <v>3082.52</v>
      </c>
      <c r="O2329" s="24">
        <f t="shared" si="51"/>
        <v>1248.4206000000001</v>
      </c>
      <c r="Q2329" s="21">
        <f>IFERROR(O2329/LISTAS[[#This Row],[COSTO]]-1,"")</f>
        <v>0.52100027631942525</v>
      </c>
      <c r="R2329" t="str">
        <f>+LISTAS[[#This Row],[ID]]</f>
        <v>CONECTORES NUEVA INCORPORACION304</v>
      </c>
      <c r="T2329" s="29"/>
      <c r="U2329" s="25">
        <f>LISTAS[[#This Row],[COSTO]]+(LISTAS[[#This Row],[COSTO]]*T2329)</f>
        <v>820.78920000000005</v>
      </c>
      <c r="V2329" s="30">
        <f>IF(T2329="",0,U2329/LISTAS[[#This Row],[VENTA NETA]]-1)</f>
        <v>0</v>
      </c>
      <c r="X2329" s="25">
        <v>1023.3244</v>
      </c>
      <c r="Y2329" s="31">
        <f>IFERROR(LISTAS[[#This Row],[COSTO]]/X2329-1,"")</f>
        <v>-0.19791886131123226</v>
      </c>
    </row>
    <row r="2330" spans="1:25" x14ac:dyDescent="0.2">
      <c r="A2330" s="6" t="s">
        <v>3723</v>
      </c>
      <c r="B2330" t="s">
        <v>3663</v>
      </c>
      <c r="C2330">
        <v>305</v>
      </c>
      <c r="D2330" t="s">
        <v>3724</v>
      </c>
      <c r="E2330" s="2">
        <v>6800.75</v>
      </c>
      <c r="F2330" s="6" t="str">
        <f>+_xlfn.XLOOKUP(LISTAS[[#This Row],[ID]],_01_CODIGOS_Y_COSTOS_xlsm[Producto y N°],_01_CODIGOS_Y_COSTOS_xlsm[FABRICA],"",0,1)</f>
        <v>ALNAT</v>
      </c>
      <c r="G2330" s="13">
        <f>LISTAS[[#This Row],[Precio]]*(1-0.46)*(1-IF($C$3520="",0,$C$3520))</f>
        <v>2754.30375</v>
      </c>
      <c r="H2330" s="1">
        <f>+_xlfn.XLOOKUP(LISTAS[[#This Row],[ID]],_01_CODIGOS_Y_COSTOS_xlsm[Producto y N°],_01_CODIGOS_Y_COSTOS_xlsm[COSTO],0,0,1)</f>
        <v>1620.1782000000001</v>
      </c>
      <c r="I2330" s="115">
        <f>+IFERROR(LISTAS[[#This Row],[VENTA NETA]]/LISTAS[[#This Row],[COSTO]]-1,0)</f>
        <v>0.70000049994500602</v>
      </c>
      <c r="J2330" s="33" t="str">
        <f>IFERROR(VLOOKUP(LISTAS[[#This Row],[ID]],_01_CODIGOS_Y_COSTOS_xlsm[[Producto y N°]:[CODIGO]],2,0),"")</f>
        <v>SPC1/2-02</v>
      </c>
      <c r="M2330" s="22">
        <v>0.44006844485394359</v>
      </c>
      <c r="N2330" s="23">
        <f>+LISTAS[[#This Row],[Precio]]+(LISTAS[[#This Row],[Precio]]*M2330)</f>
        <v>9793.5454763404559</v>
      </c>
      <c r="O2330" s="24">
        <f t="shared" si="51"/>
        <v>3966.3859179178844</v>
      </c>
      <c r="Q2330" s="21">
        <f>IFERROR(O2330/LISTAS[[#This Row],[COSTO]]-1,"")</f>
        <v>1.448117076206731</v>
      </c>
      <c r="R2330" t="str">
        <f>+LISTAS[[#This Row],[ID]]</f>
        <v>CONECTORES NUEVA INCORPORACION305</v>
      </c>
      <c r="T2330" s="29"/>
      <c r="U2330" s="25">
        <f>LISTAS[[#This Row],[COSTO]]+(LISTAS[[#This Row],[COSTO]]*T2330)</f>
        <v>1620.1782000000001</v>
      </c>
      <c r="V2330" s="30">
        <f>IF(T2330="",0,U2330/LISTAS[[#This Row],[VENTA NETA]]-1)</f>
        <v>0</v>
      </c>
      <c r="X2330" s="25">
        <v>449.71409999999997</v>
      </c>
      <c r="Y2330" s="31">
        <f>IFERROR(LISTAS[[#This Row],[COSTO]]/X2330-1,"")</f>
        <v>2.6026849058101584</v>
      </c>
    </row>
    <row r="2331" spans="1:25" x14ac:dyDescent="0.2">
      <c r="A2331" s="6" t="s">
        <v>3725</v>
      </c>
      <c r="B2331" t="s">
        <v>3663</v>
      </c>
      <c r="C2331">
        <v>317</v>
      </c>
      <c r="D2331" t="s">
        <v>3726</v>
      </c>
      <c r="E2331" s="2">
        <v>1733.92</v>
      </c>
      <c r="F2331" s="6" t="str">
        <f>+_xlfn.XLOOKUP(LISTAS[[#This Row],[ID]],_01_CODIGOS_Y_COSTOS_xlsm[Producto y N°],_01_CODIGOS_Y_COSTOS_xlsm[FABRICA],"",0,1)</f>
        <v>ALNAT</v>
      </c>
      <c r="G2331" s="13">
        <f>LISTAS[[#This Row],[Precio]]*(1-0.46)*(1-IF($C$3520="",0,$C$3520))</f>
        <v>702.23760000000004</v>
      </c>
      <c r="H2331" s="1">
        <f>+_xlfn.XLOOKUP(LISTAS[[#This Row],[ID]],_01_CODIGOS_Y_COSTOS_xlsm[Producto y N°],_01_CODIGOS_Y_COSTOS_xlsm[COSTO],0,0,1)</f>
        <v>341.99549999999999</v>
      </c>
      <c r="I2331" s="115">
        <f>+IFERROR(LISTAS[[#This Row],[VENTA NETA]]/LISTAS[[#This Row],[COSTO]]-1,0)</f>
        <v>1.0533533335964949</v>
      </c>
      <c r="J2331" s="33" t="str">
        <f>IFERROR(VLOOKUP(LISTAS[[#This Row],[ID]],_01_CODIGOS_Y_COSTOS_xlsm[[Producto y N°]:[CODIGO]],2,0),"")</f>
        <v>SPE1/4</v>
      </c>
      <c r="M2331" s="22">
        <v>-0.2</v>
      </c>
      <c r="N2331" s="23">
        <f>+LISTAS[[#This Row],[Precio]]+(LISTAS[[#This Row],[Precio]]*M2331)</f>
        <v>1387.136</v>
      </c>
      <c r="O2331" s="24">
        <f t="shared" si="51"/>
        <v>561.79007999999999</v>
      </c>
      <c r="Q2331" s="21">
        <f>IFERROR(O2331/LISTAS[[#This Row],[COSTO]]-1,"")</f>
        <v>0.64268266687719566</v>
      </c>
      <c r="R2331" t="str">
        <f>+LISTAS[[#This Row],[ID]]</f>
        <v>CONECTORES NUEVA INCORPORACION317</v>
      </c>
      <c r="T2331" s="29"/>
      <c r="U2331" s="25">
        <f>LISTAS[[#This Row],[COSTO]]+(LISTAS[[#This Row],[COSTO]]*T2331)</f>
        <v>341.99549999999999</v>
      </c>
      <c r="V2331" s="30">
        <f>IF(T2331="",0,U2331/LISTAS[[#This Row],[VENTA NETA]]-1)</f>
        <v>0</v>
      </c>
      <c r="X2331" s="25">
        <v>652.08540000000005</v>
      </c>
      <c r="Y2331" s="31">
        <f>IFERROR(LISTAS[[#This Row],[COSTO]]/X2331-1,"")</f>
        <v>-0.47553571970787878</v>
      </c>
    </row>
    <row r="2332" spans="1:25" x14ac:dyDescent="0.2">
      <c r="A2332" s="6" t="s">
        <v>3727</v>
      </c>
      <c r="B2332" t="s">
        <v>3663</v>
      </c>
      <c r="C2332">
        <v>319</v>
      </c>
      <c r="D2332" t="s">
        <v>3728</v>
      </c>
      <c r="E2332" s="2">
        <v>2440.33</v>
      </c>
      <c r="F2332" s="6" t="str">
        <f>+_xlfn.XLOOKUP(LISTAS[[#This Row],[ID]],_01_CODIGOS_Y_COSTOS_xlsm[Producto y N°],_01_CODIGOS_Y_COSTOS_xlsm[FABRICA],"",0,1)</f>
        <v>ALNAT</v>
      </c>
      <c r="G2332" s="13">
        <f>LISTAS[[#This Row],[Precio]]*(1-0.46)*(1-IF($C$3520="",0,$C$3520))</f>
        <v>988.33365000000003</v>
      </c>
      <c r="H2332" s="1">
        <f>+_xlfn.XLOOKUP(LISTAS[[#This Row],[ID]],_01_CODIGOS_Y_COSTOS_xlsm[Producto y N°],_01_CODIGOS_Y_COSTOS_xlsm[COSTO],0,0,1)</f>
        <v>478.7937</v>
      </c>
      <c r="I2332" s="115">
        <f>+IFERROR(LISTAS[[#This Row],[VENTA NETA]]/LISTAS[[#This Row],[COSTO]]-1,0)</f>
        <v>1.0642160705122059</v>
      </c>
      <c r="J2332" s="33" t="str">
        <f>IFERROR(VLOOKUP(LISTAS[[#This Row],[ID]],_01_CODIGOS_Y_COSTOS_xlsm[[Producto y N°]:[CODIGO]],2,0),"")</f>
        <v>SPE3/8</v>
      </c>
      <c r="M2332" s="22">
        <v>-0.2</v>
      </c>
      <c r="N2332" s="23">
        <f>+LISTAS[[#This Row],[Precio]]+(LISTAS[[#This Row],[Precio]]*M2332)</f>
        <v>1952.2639999999999</v>
      </c>
      <c r="O2332" s="24">
        <f t="shared" si="51"/>
        <v>790.66691999999989</v>
      </c>
      <c r="Q2332" s="21">
        <f>IFERROR(O2332/LISTAS[[#This Row],[COSTO]]-1,"")</f>
        <v>0.6513728564097645</v>
      </c>
      <c r="R2332" t="str">
        <f>+LISTAS[[#This Row],[ID]]</f>
        <v>CONECTORES NUEVA INCORPORACION319</v>
      </c>
      <c r="T2332" s="29"/>
      <c r="U2332" s="25">
        <f>LISTAS[[#This Row],[COSTO]]+(LISTAS[[#This Row],[COSTO]]*T2332)</f>
        <v>478.7937</v>
      </c>
      <c r="V2332" s="30">
        <f>IF(T2332="",0,U2332/LISTAS[[#This Row],[VENTA NETA]]-1)</f>
        <v>0</v>
      </c>
      <c r="X2332" s="25">
        <v>809.48530000000005</v>
      </c>
      <c r="Y2332" s="31">
        <f>IFERROR(LISTAS[[#This Row],[COSTO]]/X2332-1,"")</f>
        <v>-0.40852082181109406</v>
      </c>
    </row>
    <row r="2333" spans="1:25" x14ac:dyDescent="0.2">
      <c r="A2333" s="6" t="s">
        <v>3729</v>
      </c>
      <c r="B2333" t="s">
        <v>3663</v>
      </c>
      <c r="C2333">
        <v>320</v>
      </c>
      <c r="D2333" t="s">
        <v>3730</v>
      </c>
      <c r="E2333" s="2">
        <v>2557.29</v>
      </c>
      <c r="F2333" s="6" t="str">
        <f>+_xlfn.XLOOKUP(LISTAS[[#This Row],[ID]],_01_CODIGOS_Y_COSTOS_xlsm[Producto y N°],_01_CODIGOS_Y_COSTOS_xlsm[FABRICA],"",0,1)</f>
        <v>ALNAT</v>
      </c>
      <c r="G2333" s="13">
        <f>LISTAS[[#This Row],[Precio]]*(1-0.46)*(1-IF($C$3520="",0,$C$3520))</f>
        <v>1035.70245</v>
      </c>
      <c r="H2333" s="1">
        <f>+_xlfn.XLOOKUP(LISTAS[[#This Row],[ID]],_01_CODIGOS_Y_COSTOS_xlsm[Producto y N°],_01_CODIGOS_Y_COSTOS_xlsm[COSTO],0,0,1)</f>
        <v>615.59190000000001</v>
      </c>
      <c r="I2333" s="115">
        <f>+IFERROR(LISTAS[[#This Row],[VENTA NETA]]/LISTAS[[#This Row],[COSTO]]-1,0)</f>
        <v>0.68244976907590882</v>
      </c>
      <c r="J2333" s="33" t="str">
        <f>IFERROR(VLOOKUP(LISTAS[[#This Row],[ID]],_01_CODIGOS_Y_COSTOS_xlsm[[Producto y N°]:[CODIGO]],2,0),"")</f>
        <v>SPE1/2</v>
      </c>
      <c r="M2333" s="22">
        <v>-0.3</v>
      </c>
      <c r="N2333" s="23">
        <f>+LISTAS[[#This Row],[Precio]]+(LISTAS[[#This Row],[Precio]]*M2333)</f>
        <v>1790.1030000000001</v>
      </c>
      <c r="O2333" s="24">
        <f t="shared" si="51"/>
        <v>724.99171500000011</v>
      </c>
      <c r="Q2333" s="21">
        <f>IFERROR(O2333/LISTAS[[#This Row],[COSTO]]-1,"")</f>
        <v>0.1777148383531364</v>
      </c>
      <c r="R2333" t="str">
        <f>+LISTAS[[#This Row],[ID]]</f>
        <v>CONECTORES NUEVA INCORPORACION320</v>
      </c>
      <c r="T2333" s="29"/>
      <c r="U2333" s="25">
        <f>LISTAS[[#This Row],[COSTO]]+(LISTAS[[#This Row],[COSTO]]*T2333)</f>
        <v>615.59190000000001</v>
      </c>
      <c r="V2333" s="30">
        <f>IF(T2333="",0,U2333/LISTAS[[#This Row],[VENTA NETA]]-1)</f>
        <v>0</v>
      </c>
      <c r="X2333" s="25">
        <v>549.10090000000002</v>
      </c>
      <c r="Y2333" s="31">
        <f>IFERROR(LISTAS[[#This Row],[COSTO]]/X2333-1,"")</f>
        <v>0.12109067750571878</v>
      </c>
    </row>
    <row r="2334" spans="1:25" x14ac:dyDescent="0.2">
      <c r="A2334" s="6" t="s">
        <v>3731</v>
      </c>
      <c r="B2334" t="s">
        <v>3663</v>
      </c>
      <c r="C2334">
        <v>321</v>
      </c>
      <c r="D2334" t="s">
        <v>3732</v>
      </c>
      <c r="E2334" s="2">
        <v>963.29</v>
      </c>
      <c r="F2334" s="6" t="str">
        <f>+_xlfn.XLOOKUP(LISTAS[[#This Row],[ID]],_01_CODIGOS_Y_COSTOS_xlsm[Producto y N°],_01_CODIGOS_Y_COSTOS_xlsm[FABRICA],"",0,1)</f>
        <v>ALNAT</v>
      </c>
      <c r="G2334" s="13">
        <f>LISTAS[[#This Row],[Precio]]*(1-0.46)*(1-IF($C$3520="",0,$C$3520))</f>
        <v>390.13245000000001</v>
      </c>
      <c r="H2334" s="1">
        <f>+_xlfn.XLOOKUP(LISTAS[[#This Row],[ID]],_01_CODIGOS_Y_COSTOS_xlsm[Producto y N°],_01_CODIGOS_Y_COSTOS_xlsm[COSTO],0,0,1)</f>
        <v>218.29499999999999</v>
      </c>
      <c r="I2334" s="115">
        <f>+IFERROR(LISTAS[[#This Row],[VENTA NETA]]/LISTAS[[#This Row],[COSTO]]-1,0)</f>
        <v>0.78717996289424863</v>
      </c>
      <c r="J2334" s="33" t="str">
        <f>IFERROR(VLOOKUP(LISTAS[[#This Row],[ID]],_01_CODIGOS_Y_COSTOS_xlsm[[Producto y N°]:[CODIGO]],2,0),"")</f>
        <v>SPV1/4</v>
      </c>
      <c r="M2334" s="22">
        <v>-0.4</v>
      </c>
      <c r="N2334" s="23">
        <f>+LISTAS[[#This Row],[Precio]]+(LISTAS[[#This Row],[Precio]]*M2334)</f>
        <v>577.97399999999993</v>
      </c>
      <c r="O2334" s="24">
        <f t="shared" si="51"/>
        <v>234.07946999999999</v>
      </c>
      <c r="Q2334" s="21">
        <f>IFERROR(O2334/LISTAS[[#This Row],[COSTO]]-1,"")</f>
        <v>7.2307977736549178E-2</v>
      </c>
      <c r="R2334" t="str">
        <f>+LISTAS[[#This Row],[ID]]</f>
        <v>CONECTORES NUEVA INCORPORACION321</v>
      </c>
      <c r="T2334" s="29"/>
      <c r="U2334" s="25">
        <f>LISTAS[[#This Row],[COSTO]]+(LISTAS[[#This Row],[COSTO]]*T2334)</f>
        <v>218.29499999999999</v>
      </c>
      <c r="V2334" s="30">
        <f>IF(T2334="",0,U2334/LISTAS[[#This Row],[VENTA NETA]]-1)</f>
        <v>0</v>
      </c>
      <c r="X2334" s="25">
        <v>723.81479999999999</v>
      </c>
      <c r="Y2334" s="31">
        <f>IFERROR(LISTAS[[#This Row],[COSTO]]/X2334-1,"")</f>
        <v>-0.69841042211350191</v>
      </c>
    </row>
    <row r="2335" spans="1:25" x14ac:dyDescent="0.2">
      <c r="A2335" s="6" t="s">
        <v>3733</v>
      </c>
      <c r="B2335" t="s">
        <v>3663</v>
      </c>
      <c r="C2335">
        <v>323</v>
      </c>
      <c r="D2335" t="s">
        <v>3734</v>
      </c>
      <c r="E2335" s="2">
        <v>1862.36</v>
      </c>
      <c r="F2335" s="6" t="str">
        <f>+_xlfn.XLOOKUP(LISTAS[[#This Row],[ID]],_01_CODIGOS_Y_COSTOS_xlsm[Producto y N°],_01_CODIGOS_Y_COSTOS_xlsm[FABRICA],"",0,1)</f>
        <v>ALNAT</v>
      </c>
      <c r="G2335" s="13">
        <f>LISTAS[[#This Row],[Precio]]*(1-0.46)*(1-IF($C$3520="",0,$C$3520))</f>
        <v>754.25580000000002</v>
      </c>
      <c r="H2335" s="1">
        <f>+_xlfn.XLOOKUP(LISTAS[[#This Row],[ID]],_01_CODIGOS_Y_COSTOS_xlsm[Producto y N°],_01_CODIGOS_Y_COSTOS_xlsm[COSTO],0,0,1)</f>
        <v>363.82499999999999</v>
      </c>
      <c r="I2335" s="115">
        <f>+IFERROR(LISTAS[[#This Row],[VENTA NETA]]/LISTAS[[#This Row],[COSTO]]-1,0)</f>
        <v>1.0731280148423008</v>
      </c>
      <c r="J2335" s="33" t="str">
        <f>IFERROR(VLOOKUP(LISTAS[[#This Row],[ID]],_01_CODIGOS_Y_COSTOS_xlsm[[Producto y N°]:[CODIGO]],2,0),"")</f>
        <v>SPV3/8</v>
      </c>
      <c r="M2335" s="22">
        <v>-0.2</v>
      </c>
      <c r="N2335" s="23">
        <f>+LISTAS[[#This Row],[Precio]]+(LISTAS[[#This Row],[Precio]]*M2335)</f>
        <v>1489.8879999999999</v>
      </c>
      <c r="O2335" s="24">
        <f t="shared" si="51"/>
        <v>603.40463999999997</v>
      </c>
      <c r="Q2335" s="21">
        <f>IFERROR(O2335/LISTAS[[#This Row],[COSTO]]-1,"")</f>
        <v>0.65850241187384051</v>
      </c>
      <c r="R2335" t="str">
        <f>+LISTAS[[#This Row],[ID]]</f>
        <v>CONECTORES NUEVA INCORPORACION323</v>
      </c>
      <c r="T2335" s="29"/>
      <c r="U2335" s="25">
        <f>LISTAS[[#This Row],[COSTO]]+(LISTAS[[#This Row],[COSTO]]*T2335)</f>
        <v>363.82499999999999</v>
      </c>
      <c r="V2335" s="30">
        <f>IF(T2335="",0,U2335/LISTAS[[#This Row],[VENTA NETA]]-1)</f>
        <v>0</v>
      </c>
      <c r="X2335" s="25">
        <v>823.65129999999999</v>
      </c>
      <c r="Y2335" s="31">
        <f>IFERROR(LISTAS[[#This Row],[COSTO]]/X2335-1,"")</f>
        <v>-0.5582778780292097</v>
      </c>
    </row>
    <row r="2336" spans="1:25" x14ac:dyDescent="0.2">
      <c r="A2336" s="6" t="s">
        <v>3735</v>
      </c>
      <c r="B2336" t="s">
        <v>3663</v>
      </c>
      <c r="C2336">
        <v>324</v>
      </c>
      <c r="D2336" t="s">
        <v>3736</v>
      </c>
      <c r="E2336" s="2">
        <v>2311.89</v>
      </c>
      <c r="F2336" s="6" t="str">
        <f>+_xlfn.XLOOKUP(LISTAS[[#This Row],[ID]],_01_CODIGOS_Y_COSTOS_xlsm[Producto y N°],_01_CODIGOS_Y_COSTOS_xlsm[FABRICA],"",0,1)</f>
        <v>ALNAT</v>
      </c>
      <c r="G2336" s="13">
        <f>LISTAS[[#This Row],[Precio]]*(1-0.46)*(1-IF($C$3520="",0,$C$3520))</f>
        <v>936.31544999999994</v>
      </c>
      <c r="H2336" s="1">
        <f>+_xlfn.XLOOKUP(LISTAS[[#This Row],[ID]],_01_CODIGOS_Y_COSTOS_xlsm[Producto y N°],_01_CODIGOS_Y_COSTOS_xlsm[COSTO],0,0,1)</f>
        <v>436.59</v>
      </c>
      <c r="I2336" s="115">
        <f>+IFERROR(LISTAS[[#This Row],[VENTA NETA]]/LISTAS[[#This Row],[COSTO]]-1,0)</f>
        <v>1.1446103896103894</v>
      </c>
      <c r="J2336" s="33" t="str">
        <f>IFERROR(VLOOKUP(LISTAS[[#This Row],[ID]],_01_CODIGOS_Y_COSTOS_xlsm[[Producto y N°]:[CODIGO]],2,0),"")</f>
        <v>SPV1/2</v>
      </c>
      <c r="M2336" s="22">
        <v>-0.2</v>
      </c>
      <c r="N2336" s="23">
        <f>+LISTAS[[#This Row],[Precio]]+(LISTAS[[#This Row],[Precio]]*M2336)</f>
        <v>1849.5119999999999</v>
      </c>
      <c r="O2336" s="24">
        <f t="shared" si="51"/>
        <v>749.05236000000002</v>
      </c>
      <c r="Q2336" s="21">
        <f>IFERROR(O2336/LISTAS[[#This Row],[COSTO]]-1,"")</f>
        <v>0.71568831168831193</v>
      </c>
      <c r="R2336" t="str">
        <f>+LISTAS[[#This Row],[ID]]</f>
        <v>CONECTORES NUEVA INCORPORACION324</v>
      </c>
      <c r="T2336" s="29"/>
      <c r="U2336" s="25">
        <f>LISTAS[[#This Row],[COSTO]]+(LISTAS[[#This Row],[COSTO]]*T2336)</f>
        <v>436.59</v>
      </c>
      <c r="V2336" s="30">
        <f>IF(T2336="",0,U2336/LISTAS[[#This Row],[VENTA NETA]]-1)</f>
        <v>0</v>
      </c>
      <c r="X2336" s="25">
        <v>723.81479999999999</v>
      </c>
      <c r="Y2336" s="31">
        <f>IFERROR(LISTAS[[#This Row],[COSTO]]/X2336-1,"")</f>
        <v>-0.39682084422700392</v>
      </c>
    </row>
    <row r="2337" spans="1:25" x14ac:dyDescent="0.2">
      <c r="A2337" s="6" t="s">
        <v>3737</v>
      </c>
      <c r="B2337" t="s">
        <v>3663</v>
      </c>
      <c r="C2337">
        <v>325</v>
      </c>
      <c r="D2337" t="s">
        <v>3738</v>
      </c>
      <c r="E2337" s="2">
        <v>1568.23</v>
      </c>
      <c r="F2337" s="6" t="str">
        <f>+_xlfn.XLOOKUP(LISTAS[[#This Row],[ID]],_01_CODIGOS_Y_COSTOS_xlsm[Producto y N°],_01_CODIGOS_Y_COSTOS_xlsm[FABRICA],"",0,1)</f>
        <v>ALNAT</v>
      </c>
      <c r="G2337" s="13">
        <f>LISTAS[[#This Row],[Precio]]*(1-0.46)*(1-IF($C$3520="",0,$C$3520))</f>
        <v>635.13315000000011</v>
      </c>
      <c r="H2337" s="1">
        <f>+_xlfn.XLOOKUP(LISTAS[[#This Row],[ID]],_01_CODIGOS_Y_COSTOS_xlsm[Producto y N°],_01_CODIGOS_Y_COSTOS_xlsm[COSTO],0,0,1)</f>
        <v>313.23599999999999</v>
      </c>
      <c r="I2337" s="115">
        <f>+IFERROR(LISTAS[[#This Row],[VENTA NETA]]/LISTAS[[#This Row],[COSTO]]-1,0)</f>
        <v>1.027650557407195</v>
      </c>
      <c r="J2337" s="33" t="str">
        <f>IFERROR(VLOOKUP(LISTAS[[#This Row],[ID]],_01_CODIGOS_Y_COSTOS_xlsm[[Producto y N°]:[CODIGO]],2,0),"")</f>
        <v>SPU1/4</v>
      </c>
      <c r="M2337" s="22">
        <v>-0.2</v>
      </c>
      <c r="N2337" s="23">
        <f>+LISTAS[[#This Row],[Precio]]+(LISTAS[[#This Row],[Precio]]*M2337)</f>
        <v>1254.5840000000001</v>
      </c>
      <c r="O2337" s="24">
        <f t="shared" si="51"/>
        <v>508.10652000000005</v>
      </c>
      <c r="Q2337" s="21">
        <f>IFERROR(O2337/LISTAS[[#This Row],[COSTO]]-1,"")</f>
        <v>0.62212044592575588</v>
      </c>
      <c r="R2337" t="str">
        <f>+LISTAS[[#This Row],[ID]]</f>
        <v>CONECTORES NUEVA INCORPORACION325</v>
      </c>
      <c r="T2337" s="29"/>
      <c r="U2337" s="25">
        <f>LISTAS[[#This Row],[COSTO]]+(LISTAS[[#This Row],[COSTO]]*T2337)</f>
        <v>313.23599999999999</v>
      </c>
      <c r="V2337" s="30">
        <f>IF(T2337="",0,U2337/LISTAS[[#This Row],[VENTA NETA]]-1)</f>
        <v>0</v>
      </c>
      <c r="X2337" s="25">
        <v>923.48789999999997</v>
      </c>
      <c r="Y2337" s="31">
        <f>IFERROR(LISTAS[[#This Row],[COSTO]]/X2337-1,"")</f>
        <v>-0.66081201497063469</v>
      </c>
    </row>
    <row r="2338" spans="1:25" x14ac:dyDescent="0.2">
      <c r="A2338" s="6" t="s">
        <v>3739</v>
      </c>
      <c r="B2338" t="s">
        <v>3663</v>
      </c>
      <c r="C2338">
        <v>327</v>
      </c>
      <c r="D2338" t="s">
        <v>3740</v>
      </c>
      <c r="E2338" s="2">
        <v>2067.2199999999998</v>
      </c>
      <c r="F2338" s="6" t="str">
        <f>+_xlfn.XLOOKUP(LISTAS[[#This Row],[ID]],_01_CODIGOS_Y_COSTOS_xlsm[Producto y N°],_01_CODIGOS_Y_COSTOS_xlsm[FABRICA],"",0,1)</f>
        <v>ALNAT</v>
      </c>
      <c r="G2338" s="13">
        <f>LISTAS[[#This Row],[Precio]]*(1-0.46)*(1-IF($C$3520="",0,$C$3520))</f>
        <v>837.22410000000002</v>
      </c>
      <c r="H2338" s="1">
        <f>+_xlfn.XLOOKUP(LISTAS[[#This Row],[ID]],_01_CODIGOS_Y_COSTOS_xlsm[Producto y N°],_01_CODIGOS_Y_COSTOS_xlsm[COSTO],0,0,1)</f>
        <v>492.49799999999999</v>
      </c>
      <c r="I2338" s="115">
        <f>+IFERROR(LISTAS[[#This Row],[VENTA NETA]]/LISTAS[[#This Row],[COSTO]]-1,0)</f>
        <v>0.69995431453528756</v>
      </c>
      <c r="J2338" s="33" t="str">
        <f>IFERROR(VLOOKUP(LISTAS[[#This Row],[ID]],_01_CODIGOS_Y_COSTOS_xlsm[[Producto y N°]:[CODIGO]],2,0),"")</f>
        <v>SPU3/8</v>
      </c>
      <c r="M2338" s="22">
        <v>-0.2</v>
      </c>
      <c r="N2338" s="23">
        <f>+LISTAS[[#This Row],[Precio]]+(LISTAS[[#This Row],[Precio]]*M2338)</f>
        <v>1653.7759999999998</v>
      </c>
      <c r="O2338" s="24">
        <f t="shared" si="51"/>
        <v>669.77927999999997</v>
      </c>
      <c r="Q2338" s="21">
        <f>IFERROR(O2338/LISTAS[[#This Row],[COSTO]]-1,"")</f>
        <v>0.35996345162822996</v>
      </c>
      <c r="R2338" t="str">
        <f>+LISTAS[[#This Row],[ID]]</f>
        <v>CONECTORES NUEVA INCORPORACION327</v>
      </c>
      <c r="T2338" s="29"/>
      <c r="U2338" s="25">
        <f>LISTAS[[#This Row],[COSTO]]+(LISTAS[[#This Row],[COSTO]]*T2338)</f>
        <v>492.49799999999999</v>
      </c>
      <c r="V2338" s="30">
        <f>IF(T2338="",0,U2338/LISTAS[[#This Row],[VENTA NETA]]-1)</f>
        <v>0</v>
      </c>
      <c r="X2338" s="25">
        <v>1422.6704999999999</v>
      </c>
      <c r="Y2338" s="31">
        <f>IFERROR(LISTAS[[#This Row],[COSTO]]/X2338-1,"")</f>
        <v>-0.65382145760385135</v>
      </c>
    </row>
    <row r="2339" spans="1:25" x14ac:dyDescent="0.2">
      <c r="A2339" s="6" t="s">
        <v>3741</v>
      </c>
      <c r="B2339" t="s">
        <v>3663</v>
      </c>
      <c r="C2339">
        <v>328</v>
      </c>
      <c r="D2339" t="s">
        <v>3742</v>
      </c>
      <c r="E2339" s="2">
        <v>2352.35</v>
      </c>
      <c r="F2339" s="6" t="str">
        <f>+_xlfn.XLOOKUP(LISTAS[[#This Row],[ID]],_01_CODIGOS_Y_COSTOS_xlsm[Producto y N°],_01_CODIGOS_Y_COSTOS_xlsm[FABRICA],"",0,1)</f>
        <v>ALNAT</v>
      </c>
      <c r="G2339" s="13">
        <f>LISTAS[[#This Row],[Precio]]*(1-0.46)*(1-IF($C$3520="",0,$C$3520))</f>
        <v>952.70174999999995</v>
      </c>
      <c r="H2339" s="1">
        <f>+_xlfn.XLOOKUP(LISTAS[[#This Row],[ID]],_01_CODIGOS_Y_COSTOS_xlsm[Producto y N°],_01_CODIGOS_Y_COSTOS_xlsm[COSTO],0,0,1)</f>
        <v>492.49799999999999</v>
      </c>
      <c r="I2339" s="115">
        <f>+IFERROR(LISTAS[[#This Row],[VENTA NETA]]/LISTAS[[#This Row],[COSTO]]-1,0)</f>
        <v>0.93442765249808124</v>
      </c>
      <c r="J2339" s="33" t="str">
        <f>IFERROR(VLOOKUP(LISTAS[[#This Row],[ID]],_01_CODIGOS_Y_COSTOS_xlsm[[Producto y N°]:[CODIGO]],2,0),"")</f>
        <v>SPU1/2</v>
      </c>
      <c r="M2339" s="22">
        <v>-0.2</v>
      </c>
      <c r="N2339" s="23">
        <f>+LISTAS[[#This Row],[Precio]]+(LISTAS[[#This Row],[Precio]]*M2339)</f>
        <v>1881.8799999999999</v>
      </c>
      <c r="O2339" s="24">
        <f t="shared" si="51"/>
        <v>762.16139999999996</v>
      </c>
      <c r="Q2339" s="21">
        <f>IFERROR(O2339/LISTAS[[#This Row],[COSTO]]-1,"")</f>
        <v>0.54754212199846486</v>
      </c>
      <c r="R2339" t="str">
        <f>+LISTAS[[#This Row],[ID]]</f>
        <v>CONECTORES NUEVA INCORPORACION328</v>
      </c>
      <c r="T2339" s="29"/>
      <c r="U2339" s="25">
        <f>LISTAS[[#This Row],[COSTO]]+(LISTAS[[#This Row],[COSTO]]*T2339)</f>
        <v>492.49799999999999</v>
      </c>
      <c r="V2339" s="30">
        <f>IF(T2339="",0,U2339/LISTAS[[#This Row],[VENTA NETA]]-1)</f>
        <v>0</v>
      </c>
      <c r="X2339" s="25">
        <v>0</v>
      </c>
      <c r="Y2339" s="31" t="str">
        <f>IFERROR(LISTAS[[#This Row],[COSTO]]/X2339-1,"")</f>
        <v/>
      </c>
    </row>
    <row r="2340" spans="1:25" x14ac:dyDescent="0.2">
      <c r="A2340" s="6" t="s">
        <v>3743</v>
      </c>
      <c r="B2340" t="s">
        <v>3663</v>
      </c>
      <c r="C2340">
        <v>333</v>
      </c>
      <c r="D2340" t="s">
        <v>3744</v>
      </c>
      <c r="E2340" s="2">
        <v>3583.6</v>
      </c>
      <c r="F2340" s="6" t="str">
        <f>+_xlfn.XLOOKUP(LISTAS[[#This Row],[ID]],_01_CODIGOS_Y_COSTOS_xlsm[Producto y N°],_01_CODIGOS_Y_COSTOS_xlsm[FABRICA],"",0,1)</f>
        <v>ALNAT</v>
      </c>
      <c r="G2340" s="13">
        <f>LISTAS[[#This Row],[Precio]]*(1-0.46)*(1-IF($C$3520="",0,$C$3520))</f>
        <v>1451.3579999999999</v>
      </c>
      <c r="H2340" s="1">
        <f>+_xlfn.XLOOKUP(LISTAS[[#This Row],[ID]],_01_CODIGOS_Y_COSTOS_xlsm[Producto y N°],_01_CODIGOS_Y_COSTOS_xlsm[COSTO],0,0,1)</f>
        <v>853.74</v>
      </c>
      <c r="I2340" s="115">
        <f>+IFERROR(LISTAS[[#This Row],[VENTA NETA]]/LISTAS[[#This Row],[COSTO]]-1,0)</f>
        <v>0.7</v>
      </c>
      <c r="J2340" s="33" t="str">
        <f>IFERROR(VLOOKUP(LISTAS[[#This Row],[ID]],_01_CODIGOS_Y_COSTOS_xlsm[[Producto y N°]:[CODIGO]],2,0),"")</f>
        <v>SPG5/16-1/4</v>
      </c>
      <c r="M2340" s="22">
        <v>0.38683201530886668</v>
      </c>
      <c r="N2340" s="23">
        <f>+LISTAS[[#This Row],[Precio]]+(LISTAS[[#This Row],[Precio]]*M2340)</f>
        <v>4969.851210060855</v>
      </c>
      <c r="O2340" s="24">
        <f t="shared" si="51"/>
        <v>2012.7897400746465</v>
      </c>
      <c r="Q2340" s="21">
        <f>IFERROR(O2340/LISTAS[[#This Row],[COSTO]]-1,"")</f>
        <v>1.3576144260250738</v>
      </c>
      <c r="R2340" t="str">
        <f>+LISTAS[[#This Row],[ID]]</f>
        <v>CONECTORES NUEVA INCORPORACION333</v>
      </c>
      <c r="T2340" s="29"/>
      <c r="U2340" s="25">
        <f>LISTAS[[#This Row],[COSTO]]+(LISTAS[[#This Row],[COSTO]]*T2340)</f>
        <v>853.74</v>
      </c>
      <c r="V2340" s="30">
        <f>IF(T2340="",0,U2340/LISTAS[[#This Row],[VENTA NETA]]-1)</f>
        <v>0</v>
      </c>
      <c r="X2340" s="25">
        <v>0</v>
      </c>
      <c r="Y2340" s="31" t="str">
        <f>IFERROR(LISTAS[[#This Row],[COSTO]]/X2340-1,"")</f>
        <v/>
      </c>
    </row>
    <row r="2341" spans="1:25" x14ac:dyDescent="0.2">
      <c r="A2341" s="6" t="s">
        <v>3745</v>
      </c>
      <c r="B2341" t="s">
        <v>3663</v>
      </c>
      <c r="C2341">
        <v>334</v>
      </c>
      <c r="D2341" t="s">
        <v>3746</v>
      </c>
      <c r="E2341" s="2">
        <v>4747.6899999999996</v>
      </c>
      <c r="F2341" s="6" t="str">
        <f>+_xlfn.XLOOKUP(LISTAS[[#This Row],[ID]],_01_CODIGOS_Y_COSTOS_xlsm[Producto y N°],_01_CODIGOS_Y_COSTOS_xlsm[FABRICA],"",0,1)</f>
        <v>ALNAT</v>
      </c>
      <c r="G2341" s="13">
        <f>LISTAS[[#This Row],[Precio]]*(1-0.46)*(1-IF($C$3520="",0,$C$3520))</f>
        <v>1922.8144499999999</v>
      </c>
      <c r="H2341" s="1">
        <f>+_xlfn.XLOOKUP(LISTAS[[#This Row],[ID]],_01_CODIGOS_Y_COSTOS_xlsm[Producto y N°],_01_CODIGOS_Y_COSTOS_xlsm[COSTO],0,0,1)</f>
        <v>1131.0678</v>
      </c>
      <c r="I2341" s="115">
        <f>+IFERROR(LISTAS[[#This Row],[VENTA NETA]]/LISTAS[[#This Row],[COSTO]]-1,0)</f>
        <v>0.69999928386255883</v>
      </c>
      <c r="J2341" s="33" t="str">
        <f>IFERROR(VLOOKUP(LISTAS[[#This Row],[ID]],_01_CODIGOS_Y_COSTOS_xlsm[[Producto y N°]:[CODIGO]],2,0),"")</f>
        <v>SPG3/8-5/16</v>
      </c>
      <c r="M2341" s="22">
        <v>0.44006845804039241</v>
      </c>
      <c r="N2341" s="23">
        <f>+LISTAS[[#This Row],[Precio]]+(LISTAS[[#This Row],[Precio]]*M2341)</f>
        <v>6836.9986175537906</v>
      </c>
      <c r="O2341" s="24">
        <f t="shared" si="51"/>
        <v>2768.9844401092855</v>
      </c>
      <c r="Q2341" s="21">
        <f>IFERROR(O2341/LISTAS[[#This Row],[COSTO]]-1,"")</f>
        <v>1.4481153473817265</v>
      </c>
      <c r="R2341" t="str">
        <f>+LISTAS[[#This Row],[ID]]</f>
        <v>CONECTORES NUEVA INCORPORACION334</v>
      </c>
      <c r="T2341" s="29"/>
      <c r="U2341" s="25">
        <f>LISTAS[[#This Row],[COSTO]]+(LISTAS[[#This Row],[COSTO]]*T2341)</f>
        <v>1131.0678</v>
      </c>
      <c r="V2341" s="30">
        <f>IF(T2341="",0,U2341/LISTAS[[#This Row],[VENTA NETA]]-1)</f>
        <v>0</v>
      </c>
      <c r="X2341" s="25">
        <v>431.92169999999999</v>
      </c>
      <c r="Y2341" s="31">
        <f>IFERROR(LISTAS[[#This Row],[COSTO]]/X2341-1,"")</f>
        <v>1.6186871370435894</v>
      </c>
    </row>
    <row r="2342" spans="1:25" x14ac:dyDescent="0.2">
      <c r="A2342" s="6" t="s">
        <v>3747</v>
      </c>
      <c r="B2342" t="s">
        <v>3663</v>
      </c>
      <c r="C2342">
        <v>335</v>
      </c>
      <c r="D2342" t="s">
        <v>3748</v>
      </c>
      <c r="E2342" s="2">
        <v>6324.74</v>
      </c>
      <c r="F2342" s="6" t="str">
        <f>+_xlfn.XLOOKUP(LISTAS[[#This Row],[ID]],_01_CODIGOS_Y_COSTOS_xlsm[Producto y N°],_01_CODIGOS_Y_COSTOS_xlsm[FABRICA],"",0,1)</f>
        <v>ALNAT</v>
      </c>
      <c r="G2342" s="13">
        <f>LISTAS[[#This Row],[Precio]]*(1-0.46)*(1-IF($C$3520="",0,$C$3520))</f>
        <v>2561.5197000000003</v>
      </c>
      <c r="H2342" s="1">
        <f>+_xlfn.XLOOKUP(LISTAS[[#This Row],[ID]],_01_CODIGOS_Y_COSTOS_xlsm[Producto y N°],_01_CODIGOS_Y_COSTOS_xlsm[COSTO],0,0,1)</f>
        <v>1423.0661</v>
      </c>
      <c r="I2342" s="115">
        <f>+IFERROR(LISTAS[[#This Row],[VENTA NETA]]/LISTAS[[#This Row],[COSTO]]-1,0)</f>
        <v>0.80000050594979411</v>
      </c>
      <c r="J2342" s="33" t="str">
        <f>IFERROR(VLOOKUP(LISTAS[[#This Row],[ID]],_01_CODIGOS_Y_COSTOS_xlsm[[Producto y N°]:[CODIGO]],2,0),"")</f>
        <v>SPG1/2-3/8</v>
      </c>
      <c r="M2342" s="22">
        <v>0.24528862165518817</v>
      </c>
      <c r="N2342" s="23">
        <f>+LISTAS[[#This Row],[Precio]]+(LISTAS[[#This Row],[Precio]]*M2342)</f>
        <v>7876.1267569274351</v>
      </c>
      <c r="O2342" s="24">
        <f t="shared" si="51"/>
        <v>3189.8313365556114</v>
      </c>
      <c r="Q2342" s="21">
        <f>IFERROR(O2342/LISTAS[[#This Row],[COSTO]]-1,"")</f>
        <v>1.2415201490328602</v>
      </c>
      <c r="R2342" t="str">
        <f>+LISTAS[[#This Row],[ID]]</f>
        <v>CONECTORES NUEVA INCORPORACION335</v>
      </c>
      <c r="T2342" s="29"/>
      <c r="U2342" s="25">
        <f>LISTAS[[#This Row],[COSTO]]+(LISTAS[[#This Row],[COSTO]]*T2342)</f>
        <v>1423.0661</v>
      </c>
      <c r="V2342" s="30">
        <f>IF(T2342="",0,U2342/LISTAS[[#This Row],[VENTA NETA]]-1)</f>
        <v>0</v>
      </c>
      <c r="X2342" s="25">
        <v>769.94730000000004</v>
      </c>
      <c r="Y2342" s="31">
        <f>IFERROR(LISTAS[[#This Row],[COSTO]]/X2342-1,"")</f>
        <v>0.84826429029623185</v>
      </c>
    </row>
    <row r="2343" spans="1:25" x14ac:dyDescent="0.2">
      <c r="A2343" s="6" t="s">
        <v>5876</v>
      </c>
      <c r="B2343" t="s">
        <v>3663</v>
      </c>
      <c r="C2343">
        <v>338</v>
      </c>
      <c r="D2343" t="s">
        <v>5877</v>
      </c>
      <c r="E2343" s="2">
        <v>0</v>
      </c>
      <c r="F2343" s="6" t="str">
        <f>+_xlfn.XLOOKUP(LISTAS[[#This Row],[ID]],_01_CODIGOS_Y_COSTOS_xlsm[Producto y N°],_01_CODIGOS_Y_COSTOS_xlsm[FABRICA],"",0,1)</f>
        <v>ALNAT</v>
      </c>
      <c r="G2343" s="13">
        <f>LISTAS[[#This Row],[Precio]]*(1-0.46)*(1-IF($C$3520="",0,$C$3520))</f>
        <v>0</v>
      </c>
      <c r="H2343" s="1">
        <f>+_xlfn.XLOOKUP(LISTAS[[#This Row],[ID]],_01_CODIGOS_Y_COSTOS_xlsm[Producto y N°],_01_CODIGOS_Y_COSTOS_xlsm[COSTO],0,0,1)</f>
        <v>0</v>
      </c>
      <c r="I2343" s="115">
        <f>+IFERROR(LISTAS[[#This Row],[VENTA NETA]]/LISTAS[[#This Row],[COSTO]]-1,0)</f>
        <v>0</v>
      </c>
      <c r="J2343" s="33" t="str">
        <f>IFERROR(VLOOKUP(LISTAS[[#This Row],[ID]],_01_CODIGOS_Y_COSTOS_xlsm[[Producto y N°]:[CODIGO]],2,0),"")</f>
        <v>0</v>
      </c>
      <c r="M2343" s="22">
        <v>0</v>
      </c>
      <c r="N2343" s="23">
        <f>+LISTAS[[#This Row],[Precio]]+(LISTAS[[#This Row],[Precio]]*M2343)</f>
        <v>0</v>
      </c>
      <c r="O2343" s="24">
        <f t="shared" si="51"/>
        <v>0</v>
      </c>
      <c r="Q2343" s="21" t="str">
        <f>IFERROR(O2343/LISTAS[[#This Row],[COSTO]]-1,"")</f>
        <v/>
      </c>
      <c r="R2343" t="str">
        <f>+LISTAS[[#This Row],[ID]]</f>
        <v>CONECTORES NUEVA INCORPORACION338</v>
      </c>
      <c r="T2343" s="29"/>
      <c r="U2343" s="25">
        <f>LISTAS[[#This Row],[COSTO]]+(LISTAS[[#This Row],[COSTO]]*T2343)</f>
        <v>0</v>
      </c>
      <c r="V2343" s="30">
        <f>IF(T2343="",0,U2343/LISTAS[[#This Row],[VENTA NETA]]-1)</f>
        <v>0</v>
      </c>
      <c r="X2343" s="25">
        <v>1107.973</v>
      </c>
      <c r="Y2343" s="31">
        <f>IFERROR(LISTAS[[#This Row],[COSTO]]/X2343-1,"")</f>
        <v>-1</v>
      </c>
    </row>
    <row r="2344" spans="1:25" x14ac:dyDescent="0.2">
      <c r="A2344" s="6" t="s">
        <v>5878</v>
      </c>
      <c r="B2344" t="s">
        <v>3663</v>
      </c>
      <c r="C2344">
        <v>339</v>
      </c>
      <c r="D2344" t="s">
        <v>5879</v>
      </c>
      <c r="E2344" s="2">
        <v>0</v>
      </c>
      <c r="F2344" s="6" t="str">
        <f>+_xlfn.XLOOKUP(LISTAS[[#This Row],[ID]],_01_CODIGOS_Y_COSTOS_xlsm[Producto y N°],_01_CODIGOS_Y_COSTOS_xlsm[FABRICA],"",0,1)</f>
        <v>ALNAT</v>
      </c>
      <c r="G2344" s="13">
        <f>LISTAS[[#This Row],[Precio]]*(1-0.46)*(1-IF($C$3520="",0,$C$3520))</f>
        <v>0</v>
      </c>
      <c r="H2344" s="1">
        <f>+_xlfn.XLOOKUP(LISTAS[[#This Row],[ID]],_01_CODIGOS_Y_COSTOS_xlsm[Producto y N°],_01_CODIGOS_Y_COSTOS_xlsm[COSTO],0,0,1)</f>
        <v>0</v>
      </c>
      <c r="I2344" s="115">
        <f>+IFERROR(LISTAS[[#This Row],[VENTA NETA]]/LISTAS[[#This Row],[COSTO]]-1,0)</f>
        <v>0</v>
      </c>
      <c r="J2344" s="33" t="str">
        <f>IFERROR(VLOOKUP(LISTAS[[#This Row],[ID]],_01_CODIGOS_Y_COSTOS_xlsm[[Producto y N°]:[CODIGO]],2,0),"")</f>
        <v>0</v>
      </c>
      <c r="M2344" s="22">
        <v>0</v>
      </c>
      <c r="N2344" s="23">
        <f>+LISTAS[[#This Row],[Precio]]+(LISTAS[[#This Row],[Precio]]*M2344)</f>
        <v>0</v>
      </c>
      <c r="O2344" s="24">
        <f t="shared" si="51"/>
        <v>0</v>
      </c>
      <c r="Q2344" s="21" t="str">
        <f>IFERROR(O2344/LISTAS[[#This Row],[COSTO]]-1,"")</f>
        <v/>
      </c>
      <c r="R2344" t="str">
        <f>+LISTAS[[#This Row],[ID]]</f>
        <v>CONECTORES NUEVA INCORPORACION339</v>
      </c>
      <c r="T2344" s="29"/>
      <c r="U2344" s="25">
        <f>LISTAS[[#This Row],[COSTO]]+(LISTAS[[#This Row],[COSTO]]*T2344)</f>
        <v>0</v>
      </c>
      <c r="V2344" s="30">
        <f>IF(T2344="",0,U2344/LISTAS[[#This Row],[VENTA NETA]]-1)</f>
        <v>0</v>
      </c>
      <c r="X2344" s="25">
        <v>309.17840000000001</v>
      </c>
      <c r="Y2344" s="31">
        <f>IFERROR(LISTAS[[#This Row],[COSTO]]/X2344-1,"")</f>
        <v>-1</v>
      </c>
    </row>
    <row r="2345" spans="1:25" x14ac:dyDescent="0.2">
      <c r="A2345" s="6" t="s">
        <v>3749</v>
      </c>
      <c r="B2345" t="s">
        <v>3663</v>
      </c>
      <c r="C2345">
        <v>340</v>
      </c>
      <c r="D2345" t="s">
        <v>3750</v>
      </c>
      <c r="E2345" s="2">
        <v>1619.06</v>
      </c>
      <c r="F2345" s="6" t="str">
        <f>+_xlfn.XLOOKUP(LISTAS[[#This Row],[ID]],_01_CODIGOS_Y_COSTOS_xlsm[Producto y N°],_01_CODIGOS_Y_COSTOS_xlsm[FABRICA],"",0,1)</f>
        <v>ALNAT</v>
      </c>
      <c r="G2345" s="13">
        <f>LISTAS[[#This Row],[Precio]]*(1-0.46)*(1-IF($C$3520="",0,$C$3520))</f>
        <v>655.71929999999998</v>
      </c>
      <c r="H2345" s="1">
        <f>+_xlfn.XLOOKUP(LISTAS[[#This Row],[ID]],_01_CODIGOS_Y_COSTOS_xlsm[Producto y N°],_01_CODIGOS_Y_COSTOS_xlsm[COSTO],0,0,1)</f>
        <v>406.89190000000002</v>
      </c>
      <c r="I2345" s="115">
        <f>+IFERROR(LISTAS[[#This Row],[VENTA NETA]]/LISTAS[[#This Row],[COSTO]]-1,0)</f>
        <v>0.61153195725940956</v>
      </c>
      <c r="J2345" s="33" t="str">
        <f>IFERROR(VLOOKUP(LISTAS[[#This Row],[ID]],_01_CODIGOS_Y_COSTOS_xlsm[[Producto y N°]:[CODIGO]],2,0),"")</f>
        <v>NY1/4</v>
      </c>
      <c r="M2345" s="22">
        <v>0.05</v>
      </c>
      <c r="N2345" s="23">
        <f>+LISTAS[[#This Row],[Precio]]+(LISTAS[[#This Row],[Precio]]*M2345)</f>
        <v>1700.0129999999999</v>
      </c>
      <c r="O2345" s="24">
        <f t="shared" ref="O2345:O2408" si="53">N2345*(1-0.46)*(1-IF($C$3520="",0,$C$3520))</f>
        <v>688.50526500000001</v>
      </c>
      <c r="Q2345" s="21">
        <f>IFERROR(O2345/LISTAS[[#This Row],[COSTO]]-1,"")</f>
        <v>0.69210855512238001</v>
      </c>
      <c r="R2345" t="str">
        <f>+LISTAS[[#This Row],[ID]]</f>
        <v>CONECTORES NUEVA INCORPORACION340</v>
      </c>
      <c r="T2345" s="29"/>
      <c r="U2345" s="25">
        <f>LISTAS[[#This Row],[COSTO]]+(LISTAS[[#This Row],[COSTO]]*T2345)</f>
        <v>406.89190000000002</v>
      </c>
      <c r="V2345" s="30">
        <f>IF(T2345="",0,U2345/LISTAS[[#This Row],[VENTA NETA]]-1)</f>
        <v>0</v>
      </c>
      <c r="X2345" s="25">
        <v>153.73320000000001</v>
      </c>
      <c r="Y2345" s="31">
        <f>IFERROR(LISTAS[[#This Row],[COSTO]]/X2345-1,"")</f>
        <v>1.6467405869389307</v>
      </c>
    </row>
    <row r="2346" spans="1:25" x14ac:dyDescent="0.2">
      <c r="A2346" s="6" t="s">
        <v>3751</v>
      </c>
      <c r="B2346" t="s">
        <v>3663</v>
      </c>
      <c r="C2346">
        <v>341</v>
      </c>
      <c r="D2346" t="s">
        <v>3752</v>
      </c>
      <c r="E2346" s="2">
        <v>3161.02</v>
      </c>
      <c r="F2346" s="6" t="str">
        <f>+_xlfn.XLOOKUP(LISTAS[[#This Row],[ID]],_01_CODIGOS_Y_COSTOS_xlsm[Producto y N°],_01_CODIGOS_Y_COSTOS_xlsm[FABRICA],"",0,1)</f>
        <v>ALNAT</v>
      </c>
      <c r="G2346" s="13">
        <f>LISTAS[[#This Row],[Precio]]*(1-0.46)*(1-IF($C$3520="",0,$C$3520))</f>
        <v>1280.2130999999999</v>
      </c>
      <c r="H2346" s="1">
        <f>+_xlfn.XLOOKUP(LISTAS[[#This Row],[ID]],_01_CODIGOS_Y_COSTOS_xlsm[Producto y N°],_01_CODIGOS_Y_COSTOS_xlsm[COSTO],0,0,1)</f>
        <v>879.30250000000001</v>
      </c>
      <c r="I2346" s="115">
        <f>+IFERROR(LISTAS[[#This Row],[VENTA NETA]]/LISTAS[[#This Row],[COSTO]]-1,0)</f>
        <v>0.45594161281242784</v>
      </c>
      <c r="J2346" s="33" t="str">
        <f>IFERROR(VLOOKUP(LISTAS[[#This Row],[ID]],_01_CODIGOS_Y_COSTOS_xlsm[[Producto y N°]:[CODIGO]],2,0),"")</f>
        <v>NY3/8</v>
      </c>
      <c r="M2346" s="22"/>
      <c r="N2346" s="56">
        <f>+LISTAS[[#This Row],[Precio]]+(LISTAS[[#This Row],[Precio]]*M2346)</f>
        <v>3161.02</v>
      </c>
      <c r="O2346" s="24">
        <f t="shared" si="53"/>
        <v>1280.2130999999999</v>
      </c>
      <c r="Q2346" s="21">
        <f>IFERROR(O2346/LISTAS[[#This Row],[COSTO]]-1,"")</f>
        <v>0.45594161281242784</v>
      </c>
      <c r="R2346" t="str">
        <f>+LISTAS[[#This Row],[ID]]</f>
        <v>CONECTORES NUEVA INCORPORACION341</v>
      </c>
      <c r="T2346" s="29"/>
      <c r="U2346" s="25">
        <f>LISTAS[[#This Row],[COSTO]]+(LISTAS[[#This Row],[COSTO]]*T2346)</f>
        <v>879.30250000000001</v>
      </c>
      <c r="V2346" s="30">
        <f>IF(T2346="",0,U2346/LISTAS[[#This Row],[VENTA NETA]]-1)</f>
        <v>0</v>
      </c>
      <c r="X2346" s="25">
        <v>129.13589999999999</v>
      </c>
      <c r="Y2346" s="31">
        <f>IFERROR(LISTAS[[#This Row],[COSTO]]/X2346-1,"")</f>
        <v>5.8091251154791195</v>
      </c>
    </row>
    <row r="2347" spans="1:25" x14ac:dyDescent="0.2">
      <c r="A2347" s="6" t="s">
        <v>3753</v>
      </c>
      <c r="B2347" t="s">
        <v>3663</v>
      </c>
      <c r="C2347">
        <v>342</v>
      </c>
      <c r="D2347" t="s">
        <v>3754</v>
      </c>
      <c r="E2347" s="2">
        <v>3955.46</v>
      </c>
      <c r="F2347" s="6" t="str">
        <f>+_xlfn.XLOOKUP(LISTAS[[#This Row],[ID]],_01_CODIGOS_Y_COSTOS_xlsm[Producto y N°],_01_CODIGOS_Y_COSTOS_xlsm[FABRICA],"",0,1)</f>
        <v>ALNAT</v>
      </c>
      <c r="G2347" s="13">
        <f>LISTAS[[#This Row],[Precio]]*(1-0.46)*(1-IF($C$3520="",0,$C$3520))</f>
        <v>1601.9613000000002</v>
      </c>
      <c r="H2347" s="1">
        <f>+_xlfn.XLOOKUP(LISTAS[[#This Row],[ID]],_01_CODIGOS_Y_COSTOS_xlsm[Producto y N°],_01_CODIGOS_Y_COSTOS_xlsm[COSTO],0,0,1)</f>
        <v>1092.3137999999999</v>
      </c>
      <c r="I2347" s="115">
        <f>+IFERROR(LISTAS[[#This Row],[VENTA NETA]]/LISTAS[[#This Row],[COSTO]]-1,0)</f>
        <v>0.46657608829990083</v>
      </c>
      <c r="J2347" s="33" t="str">
        <f>IFERROR(VLOOKUP(LISTAS[[#This Row],[ID]],_01_CODIGOS_Y_COSTOS_xlsm[[Producto y N°]:[CODIGO]],2,0),"")</f>
        <v>NY1/2</v>
      </c>
      <c r="M2347" s="22"/>
      <c r="N2347" s="23">
        <f>+LISTAS[[#This Row],[Precio]]+(LISTAS[[#This Row],[Precio]]*M2347)</f>
        <v>3955.46</v>
      </c>
      <c r="O2347" s="24">
        <f t="shared" si="53"/>
        <v>1601.9613000000002</v>
      </c>
      <c r="Q2347" s="21">
        <f>IFERROR(O2347/LISTAS[[#This Row],[COSTO]]-1,"")</f>
        <v>0.46657608829990083</v>
      </c>
      <c r="R2347" t="str">
        <f>+LISTAS[[#This Row],[ID]]</f>
        <v>CONECTORES NUEVA INCORPORACION342</v>
      </c>
      <c r="T2347" s="29"/>
      <c r="U2347" s="25">
        <f>LISTAS[[#This Row],[COSTO]]+(LISTAS[[#This Row],[COSTO]]*T2347)</f>
        <v>1092.3137999999999</v>
      </c>
      <c r="V2347" s="30">
        <f>IF(T2347="",0,U2347/LISTAS[[#This Row],[VENTA NETA]]-1)</f>
        <v>0</v>
      </c>
      <c r="X2347" s="25">
        <v>153.73320000000001</v>
      </c>
      <c r="Y2347" s="31">
        <f>IFERROR(LISTAS[[#This Row],[COSTO]]/X2347-1,"")</f>
        <v>6.1052563792336318</v>
      </c>
    </row>
    <row r="2348" spans="1:25" x14ac:dyDescent="0.2">
      <c r="A2348" s="6" t="s">
        <v>3755</v>
      </c>
      <c r="B2348" t="s">
        <v>3663</v>
      </c>
      <c r="C2348">
        <v>227</v>
      </c>
      <c r="D2348" s="69" t="s">
        <v>3756</v>
      </c>
      <c r="E2348" s="2">
        <v>1103.77</v>
      </c>
      <c r="F2348" s="6" t="str">
        <f>+_xlfn.XLOOKUP(LISTAS[[#This Row],[ID]],_01_CODIGOS_Y_COSTOS_xlsm[Producto y N°],_01_CODIGOS_Y_COSTOS_xlsm[FABRICA],"",0,1)</f>
        <v>ALNAT</v>
      </c>
      <c r="G2348" s="13">
        <f>LISTAS[[#This Row],[Precio]]*(1-0.46)*(1-IF($C$3520="",0,$C$3520))</f>
        <v>447.02684999999997</v>
      </c>
      <c r="H2348" s="1">
        <f>+_xlfn.XLOOKUP(LISTAS[[#This Row],[ID]],_01_CODIGOS_Y_COSTOS_xlsm[Producto y N°],_01_CODIGOS_Y_COSTOS_xlsm[COSTO],0,0,1)</f>
        <v>209.25</v>
      </c>
      <c r="I2348" s="115">
        <f>+IFERROR(LISTAS[[#This Row],[VENTA NETA]]/LISTAS[[#This Row],[COSTO]]-1,0)</f>
        <v>1.1363290322580641</v>
      </c>
      <c r="J2348" s="33" t="str">
        <f>IFERROR(VLOOKUP(LISTAS[[#This Row],[ID]],_01_CODIGOS_Y_COSTOS_xlsm[[Producto y N°]:[CODIGO]],2,0),"")</f>
        <v>075-00</v>
      </c>
      <c r="M2348" s="22">
        <v>0</v>
      </c>
      <c r="N2348" s="23">
        <f>+LISTAS[[#This Row],[Precio]]+(LISTAS[[#This Row],[Precio]]*M2348)</f>
        <v>1103.77</v>
      </c>
      <c r="O2348" s="24">
        <f t="shared" si="53"/>
        <v>447.02684999999997</v>
      </c>
      <c r="Q2348" s="21">
        <f>IFERROR(O2348/LISTAS[[#This Row],[COSTO]]-1,"")</f>
        <v>1.1363290322580641</v>
      </c>
      <c r="R2348" t="str">
        <f>+LISTAS[[#This Row],[ID]]</f>
        <v>CONECTORES NUEVA INCORPORACION227</v>
      </c>
      <c r="T2348" s="29"/>
      <c r="U2348" s="25">
        <f>LISTAS[[#This Row],[COSTO]]+(LISTAS[[#This Row],[COSTO]]*T2348)</f>
        <v>209.25</v>
      </c>
      <c r="V2348" s="30">
        <f>IF(T2348="",0,U2348/LISTAS[[#This Row],[VENTA NETA]]-1)</f>
        <v>0</v>
      </c>
      <c r="X2348" s="25">
        <v>138.35990000000001</v>
      </c>
      <c r="Y2348" s="31">
        <f>IFERROR(LISTAS[[#This Row],[COSTO]]/X2348-1,"")</f>
        <v>0.51236015637478771</v>
      </c>
    </row>
    <row r="2349" spans="1:25" x14ac:dyDescent="0.2">
      <c r="A2349" s="6" t="s">
        <v>3757</v>
      </c>
      <c r="B2349" t="s">
        <v>3758</v>
      </c>
      <c r="C2349">
        <v>1</v>
      </c>
      <c r="D2349" t="s">
        <v>3759</v>
      </c>
      <c r="E2349" s="2">
        <v>1024.8900000000001</v>
      </c>
      <c r="F2349" s="6" t="str">
        <f>+_xlfn.XLOOKUP(LISTAS[[#This Row],[ID]],_01_CODIGOS_Y_COSTOS_xlsm[Producto y N°],_01_CODIGOS_Y_COSTOS_xlsm[FABRICA],"",0,1)</f>
        <v>INYECTGAS</v>
      </c>
      <c r="G2349" s="13">
        <f>LISTAS[[#This Row],[Precio]]*(1-0.46)*(1-IF($C$3520="",0,$C$3520))</f>
        <v>415.0804500000001</v>
      </c>
      <c r="H2349" s="1">
        <f>+_xlfn.XLOOKUP(LISTAS[[#This Row],[ID]],_01_CODIGOS_Y_COSTOS_xlsm[Producto y N°],_01_CODIGOS_Y_COSTOS_xlsm[COSTO],0,0,1)</f>
        <v>207.5881</v>
      </c>
      <c r="I2349" s="115">
        <f>+IFERROR(LISTAS[[#This Row],[VENTA NETA]]/LISTAS[[#This Row],[COSTO]]-1,0)</f>
        <v>0.99953875005359216</v>
      </c>
      <c r="J2349" s="33" t="str">
        <f>IFERROR(VLOOKUP(LISTAS[[#This Row],[ID]],_01_CODIGOS_Y_COSTOS_xlsm[[Producto y N°]:[CODIGO]],2,0),"")</f>
        <v>1101</v>
      </c>
      <c r="M2349" s="22">
        <v>0</v>
      </c>
      <c r="N2349" s="23">
        <f>+LISTAS[[#This Row],[Precio]]+(LISTAS[[#This Row],[Precio]]*M2349)</f>
        <v>1024.8900000000001</v>
      </c>
      <c r="O2349" s="24">
        <f t="shared" si="53"/>
        <v>415.0804500000001</v>
      </c>
      <c r="Q2349" s="21">
        <f>IFERROR(O2349/LISTAS[[#This Row],[COSTO]]-1,"")</f>
        <v>0.99953875005359216</v>
      </c>
      <c r="R2349" t="str">
        <f>+LISTAS[[#This Row],[ID]]</f>
        <v>PICOS PARA GAS1</v>
      </c>
      <c r="T2349" s="29"/>
      <c r="U2349" s="25">
        <f>LISTAS[[#This Row],[COSTO]]+(LISTAS[[#This Row],[COSTO]]*T2349)</f>
        <v>207.5881</v>
      </c>
      <c r="V2349" s="30">
        <f>IF(T2349="",0,U2349/LISTAS[[#This Row],[VENTA NETA]]-1)</f>
        <v>0</v>
      </c>
      <c r="X2349" s="25">
        <v>116.8373</v>
      </c>
      <c r="Y2349" s="31">
        <f>IFERROR(LISTAS[[#This Row],[COSTO]]/X2349-1,"")</f>
        <v>0.77672797984890107</v>
      </c>
    </row>
    <row r="2350" spans="1:25" x14ac:dyDescent="0.2">
      <c r="A2350" s="6" t="s">
        <v>3760</v>
      </c>
      <c r="B2350" t="s">
        <v>3758</v>
      </c>
      <c r="C2350">
        <v>7</v>
      </c>
      <c r="D2350" t="s">
        <v>3761</v>
      </c>
      <c r="E2350" s="2">
        <v>860.91</v>
      </c>
      <c r="F2350" s="6" t="str">
        <f>+_xlfn.XLOOKUP(LISTAS[[#This Row],[ID]],_01_CODIGOS_Y_COSTOS_xlsm[Producto y N°],_01_CODIGOS_Y_COSTOS_xlsm[FABRICA],"",0,1)</f>
        <v>INYECTGAS</v>
      </c>
      <c r="G2350" s="13">
        <f>LISTAS[[#This Row],[Precio]]*(1-0.46)*(1-IF($C$3520="",0,$C$3520))</f>
        <v>348.66855000000004</v>
      </c>
      <c r="H2350" s="1">
        <f>+_xlfn.XLOOKUP(LISTAS[[#This Row],[ID]],_01_CODIGOS_Y_COSTOS_xlsm[Producto y N°],_01_CODIGOS_Y_COSTOS_xlsm[COSTO],0,0,1)</f>
        <v>174.77090000000001</v>
      </c>
      <c r="I2350" s="115">
        <f>+IFERROR(LISTAS[[#This Row],[VENTA NETA]]/LISTAS[[#This Row],[COSTO]]-1,0)</f>
        <v>0.9950034588137957</v>
      </c>
      <c r="J2350" s="33" t="str">
        <f>IFERROR(VLOOKUP(LISTAS[[#This Row],[ID]],_01_CODIGOS_Y_COSTOS_xlsm[[Producto y N°]:[CODIGO]],2,0),"")</f>
        <v>1104</v>
      </c>
      <c r="M2350" s="22">
        <v>0</v>
      </c>
      <c r="N2350" s="23">
        <f>+LISTAS[[#This Row],[Precio]]+(LISTAS[[#This Row],[Precio]]*M2350)</f>
        <v>860.91</v>
      </c>
      <c r="O2350" s="24">
        <f t="shared" si="53"/>
        <v>348.66855000000004</v>
      </c>
      <c r="Q2350" s="21">
        <f>IFERROR(O2350/LISTAS[[#This Row],[COSTO]]-1,"")</f>
        <v>0.9950034588137957</v>
      </c>
      <c r="R2350" t="str">
        <f>+LISTAS[[#This Row],[ID]]</f>
        <v>PICOS PARA GAS7</v>
      </c>
      <c r="T2350" s="29"/>
      <c r="U2350" s="25">
        <f>LISTAS[[#This Row],[COSTO]]+(LISTAS[[#This Row],[COSTO]]*T2350)</f>
        <v>174.77090000000001</v>
      </c>
      <c r="V2350" s="30">
        <f>IF(T2350="",0,U2350/LISTAS[[#This Row],[VENTA NETA]]-1)</f>
        <v>0</v>
      </c>
      <c r="X2350" s="25">
        <v>166.03190000000001</v>
      </c>
      <c r="Y2350" s="31">
        <f>IFERROR(LISTAS[[#This Row],[COSTO]]/X2350-1,"")</f>
        <v>5.2634463618135952E-2</v>
      </c>
    </row>
    <row r="2351" spans="1:25" x14ac:dyDescent="0.2">
      <c r="A2351" s="6" t="s">
        <v>3762</v>
      </c>
      <c r="B2351" t="s">
        <v>3758</v>
      </c>
      <c r="C2351">
        <v>9</v>
      </c>
      <c r="D2351" t="s">
        <v>3763</v>
      </c>
      <c r="E2351" s="2">
        <v>1024.8900000000001</v>
      </c>
      <c r="F2351" s="6" t="str">
        <f>+_xlfn.XLOOKUP(LISTAS[[#This Row],[ID]],_01_CODIGOS_Y_COSTOS_xlsm[Producto y N°],_01_CODIGOS_Y_COSTOS_xlsm[FABRICA],"",0,1)</f>
        <v>INYECTGAS</v>
      </c>
      <c r="G2351" s="13">
        <f>LISTAS[[#This Row],[Precio]]*(1-0.46)*(1-IF($C$3520="",0,$C$3520))</f>
        <v>415.0804500000001</v>
      </c>
      <c r="H2351" s="1">
        <f>+_xlfn.XLOOKUP(LISTAS[[#This Row],[ID]],_01_CODIGOS_Y_COSTOS_xlsm[Producto y N°],_01_CODIGOS_Y_COSTOS_xlsm[COSTO],0,0,1)</f>
        <v>207.5881</v>
      </c>
      <c r="I2351" s="115">
        <f>+IFERROR(LISTAS[[#This Row],[VENTA NETA]]/LISTAS[[#This Row],[COSTO]]-1,0)</f>
        <v>0.99953875005359216</v>
      </c>
      <c r="J2351" s="33" t="str">
        <f>IFERROR(VLOOKUP(LISTAS[[#This Row],[ID]],_01_CODIGOS_Y_COSTOS_xlsm[[Producto y N°]:[CODIGO]],2,0),"")</f>
        <v>1105</v>
      </c>
      <c r="M2351" s="22">
        <v>0</v>
      </c>
      <c r="N2351" s="23">
        <f>+LISTAS[[#This Row],[Precio]]+(LISTAS[[#This Row],[Precio]]*M2351)</f>
        <v>1024.8900000000001</v>
      </c>
      <c r="O2351" s="24">
        <f t="shared" si="53"/>
        <v>415.0804500000001</v>
      </c>
      <c r="Q2351" s="21">
        <f>IFERROR(O2351/LISTAS[[#This Row],[COSTO]]-1,"")</f>
        <v>0.99953875005359216</v>
      </c>
      <c r="R2351" t="str">
        <f>+LISTAS[[#This Row],[ID]]</f>
        <v>PICOS PARA GAS9</v>
      </c>
      <c r="T2351" s="29"/>
      <c r="U2351" s="25">
        <f>LISTAS[[#This Row],[COSTO]]+(LISTAS[[#This Row],[COSTO]]*T2351)</f>
        <v>207.5881</v>
      </c>
      <c r="V2351" s="30">
        <f>IF(T2351="",0,U2351/LISTAS[[#This Row],[VENTA NETA]]-1)</f>
        <v>0</v>
      </c>
      <c r="X2351" s="25">
        <v>187.8005</v>
      </c>
      <c r="Y2351" s="31">
        <f>IFERROR(LISTAS[[#This Row],[COSTO]]/X2351-1,"")</f>
        <v>0.10536500169062379</v>
      </c>
    </row>
    <row r="2352" spans="1:25" x14ac:dyDescent="0.2">
      <c r="A2352" s="6" t="s">
        <v>3764</v>
      </c>
      <c r="B2352" t="s">
        <v>3758</v>
      </c>
      <c r="C2352">
        <v>11</v>
      </c>
      <c r="D2352" t="s">
        <v>3765</v>
      </c>
      <c r="E2352" s="2">
        <v>922.4</v>
      </c>
      <c r="F2352" s="6" t="str">
        <f>+_xlfn.XLOOKUP(LISTAS[[#This Row],[ID]],_01_CODIGOS_Y_COSTOS_xlsm[Producto y N°],_01_CODIGOS_Y_COSTOS_xlsm[FABRICA],"",0,1)</f>
        <v>INYECTGAS</v>
      </c>
      <c r="G2352" s="13">
        <f>LISTAS[[#This Row],[Precio]]*(1-0.46)*(1-IF($C$3520="",0,$C$3520))</f>
        <v>373.572</v>
      </c>
      <c r="H2352" s="1">
        <f>+_xlfn.XLOOKUP(LISTAS[[#This Row],[ID]],_01_CODIGOS_Y_COSTOS_xlsm[Producto y N°],_01_CODIGOS_Y_COSTOS_xlsm[COSTO],0,0,1)</f>
        <v>186.9819</v>
      </c>
      <c r="I2352" s="115">
        <f>+IFERROR(LISTAS[[#This Row],[VENTA NETA]]/LISTAS[[#This Row],[COSTO]]-1,0)</f>
        <v>0.9979046100184028</v>
      </c>
      <c r="J2352" s="33" t="str">
        <f>IFERROR(VLOOKUP(LISTAS[[#This Row],[ID]],_01_CODIGOS_Y_COSTOS_xlsm[[Producto y N°]:[CODIGO]],2,0),"")</f>
        <v>1106</v>
      </c>
      <c r="M2352" s="22">
        <v>0</v>
      </c>
      <c r="N2352" s="23">
        <f>+LISTAS[[#This Row],[Precio]]+(LISTAS[[#This Row],[Precio]]*M2352)</f>
        <v>922.4</v>
      </c>
      <c r="O2352" s="24">
        <f t="shared" si="53"/>
        <v>373.572</v>
      </c>
      <c r="Q2352" s="21">
        <f>IFERROR(O2352/LISTAS[[#This Row],[COSTO]]-1,"")</f>
        <v>0.9979046100184028</v>
      </c>
      <c r="R2352" t="str">
        <f>+LISTAS[[#This Row],[ID]]</f>
        <v>PICOS PARA GAS11</v>
      </c>
      <c r="T2352" s="29"/>
      <c r="U2352" s="25">
        <f>LISTAS[[#This Row],[COSTO]]+(LISTAS[[#This Row],[COSTO]]*T2352)</f>
        <v>186.9819</v>
      </c>
      <c r="V2352" s="30">
        <f>IF(T2352="",0,U2352/LISTAS[[#This Row],[VENTA NETA]]-1)</f>
        <v>0</v>
      </c>
      <c r="X2352" s="25">
        <v>383.72480000000002</v>
      </c>
      <c r="Y2352" s="31">
        <f>IFERROR(LISTAS[[#This Row],[COSTO]]/X2352-1,"")</f>
        <v>-0.51271875052120697</v>
      </c>
    </row>
    <row r="2353" spans="1:25" x14ac:dyDescent="0.2">
      <c r="A2353" s="6" t="s">
        <v>3766</v>
      </c>
      <c r="B2353" t="s">
        <v>3758</v>
      </c>
      <c r="C2353">
        <v>17</v>
      </c>
      <c r="D2353" t="s">
        <v>3767</v>
      </c>
      <c r="E2353" s="2">
        <v>778.92</v>
      </c>
      <c r="F2353" s="6" t="str">
        <f>+_xlfn.XLOOKUP(LISTAS[[#This Row],[ID]],_01_CODIGOS_Y_COSTOS_xlsm[Producto y N°],_01_CODIGOS_Y_COSTOS_xlsm[FABRICA],"",0,1)</f>
        <v>INYECTGAS</v>
      </c>
      <c r="G2353" s="13">
        <f>LISTAS[[#This Row],[Precio]]*(1-0.46)*(1-IF($C$3520="",0,$C$3520))</f>
        <v>315.46260000000001</v>
      </c>
      <c r="H2353" s="1">
        <f>+_xlfn.XLOOKUP(LISTAS[[#This Row],[ID]],_01_CODIGOS_Y_COSTOS_xlsm[Producto y N°],_01_CODIGOS_Y_COSTOS_xlsm[COSTO],0,0,1)</f>
        <v>157.98070000000001</v>
      </c>
      <c r="I2353" s="115">
        <f>+IFERROR(LISTAS[[#This Row],[VENTA NETA]]/LISTAS[[#This Row],[COSTO]]-1,0)</f>
        <v>0.99684265229866686</v>
      </c>
      <c r="J2353" s="33" t="str">
        <f>IFERROR(VLOOKUP(LISTAS[[#This Row],[ID]],_01_CODIGOS_Y_COSTOS_xlsm[[Producto y N°]:[CODIGO]],2,0),"")</f>
        <v>1109</v>
      </c>
      <c r="M2353" s="22">
        <v>0</v>
      </c>
      <c r="N2353" s="23">
        <f>+LISTAS[[#This Row],[Precio]]+(LISTAS[[#This Row],[Precio]]*M2353)</f>
        <v>778.92</v>
      </c>
      <c r="O2353" s="24">
        <f t="shared" si="53"/>
        <v>315.46260000000001</v>
      </c>
      <c r="Q2353" s="21">
        <f>IFERROR(O2353/LISTAS[[#This Row],[COSTO]]-1,"")</f>
        <v>0.99684265229866686</v>
      </c>
      <c r="R2353" t="str">
        <f>+LISTAS[[#This Row],[ID]]</f>
        <v>PICOS PARA GAS17</v>
      </c>
      <c r="T2353" s="29"/>
      <c r="U2353" s="25">
        <f>LISTAS[[#This Row],[COSTO]]+(LISTAS[[#This Row],[COSTO]]*T2353)</f>
        <v>157.98070000000001</v>
      </c>
      <c r="V2353" s="30">
        <f>IF(T2353="",0,U2353/LISTAS[[#This Row],[VENTA NETA]]-1)</f>
        <v>0</v>
      </c>
      <c r="X2353" s="25">
        <v>196.56110000000001</v>
      </c>
      <c r="Y2353" s="31">
        <f>IFERROR(LISTAS[[#This Row],[COSTO]]/X2353-1,"")</f>
        <v>-0.1962768828623771</v>
      </c>
    </row>
    <row r="2354" spans="1:25" x14ac:dyDescent="0.2">
      <c r="A2354" s="6" t="s">
        <v>3768</v>
      </c>
      <c r="B2354" t="s">
        <v>3758</v>
      </c>
      <c r="C2354">
        <v>19</v>
      </c>
      <c r="D2354" t="s">
        <v>3769</v>
      </c>
      <c r="E2354" s="2">
        <v>1106.8800000000001</v>
      </c>
      <c r="F2354" s="6" t="str">
        <f>+_xlfn.XLOOKUP(LISTAS[[#This Row],[ID]],_01_CODIGOS_Y_COSTOS_xlsm[Producto y N°],_01_CODIGOS_Y_COSTOS_xlsm[FABRICA],"",0,1)</f>
        <v>INYECTGAS</v>
      </c>
      <c r="G2354" s="13">
        <f>LISTAS[[#This Row],[Precio]]*(1-0.46)*(1-IF($C$3520="",0,$C$3520))</f>
        <v>448.28640000000007</v>
      </c>
      <c r="H2354" s="1">
        <f>+_xlfn.XLOOKUP(LISTAS[[#This Row],[ID]],_01_CODIGOS_Y_COSTOS_xlsm[Producto y N°],_01_CODIGOS_Y_COSTOS_xlsm[COSTO],0,0,1)</f>
        <v>224.3783</v>
      </c>
      <c r="I2354" s="115">
        <f>+IFERROR(LISTAS[[#This Row],[VENTA NETA]]/LISTAS[[#This Row],[COSTO]]-1,0)</f>
        <v>0.99790443193481759</v>
      </c>
      <c r="J2354" s="33" t="str">
        <f>IFERROR(VLOOKUP(LISTAS[[#This Row],[ID]],_01_CODIGOS_Y_COSTOS_xlsm[[Producto y N°]:[CODIGO]],2,0),"")</f>
        <v>1110</v>
      </c>
      <c r="M2354" s="22">
        <v>0</v>
      </c>
      <c r="N2354" s="23">
        <f>+LISTAS[[#This Row],[Precio]]+(LISTAS[[#This Row],[Precio]]*M2354)</f>
        <v>1106.8800000000001</v>
      </c>
      <c r="O2354" s="24">
        <f t="shared" si="53"/>
        <v>448.28640000000007</v>
      </c>
      <c r="Q2354" s="21">
        <f>IFERROR(O2354/LISTAS[[#This Row],[COSTO]]-1,"")</f>
        <v>0.99790443193481759</v>
      </c>
      <c r="R2354" t="str">
        <f>+LISTAS[[#This Row],[ID]]</f>
        <v>PICOS PARA GAS19</v>
      </c>
      <c r="T2354" s="29"/>
      <c r="U2354" s="25">
        <f>LISTAS[[#This Row],[COSTO]]+(LISTAS[[#This Row],[COSTO]]*T2354)</f>
        <v>224.3783</v>
      </c>
      <c r="V2354" s="30">
        <f>IF(T2354="",0,U2354/LISTAS[[#This Row],[VENTA NETA]]-1)</f>
        <v>0</v>
      </c>
      <c r="X2354" s="25">
        <v>334.52350000000001</v>
      </c>
      <c r="Y2354" s="31">
        <f>IFERROR(LISTAS[[#This Row],[COSTO]]/X2354-1,"")</f>
        <v>-0.32925997725122458</v>
      </c>
    </row>
    <row r="2355" spans="1:25" x14ac:dyDescent="0.2">
      <c r="A2355" s="6" t="s">
        <v>3770</v>
      </c>
      <c r="B2355" t="s">
        <v>3758</v>
      </c>
      <c r="C2355">
        <v>21</v>
      </c>
      <c r="D2355" t="s">
        <v>3771</v>
      </c>
      <c r="E2355" s="2">
        <v>1252</v>
      </c>
      <c r="F2355" s="6" t="str">
        <f>+_xlfn.XLOOKUP(LISTAS[[#This Row],[ID]],_01_CODIGOS_Y_COSTOS_xlsm[Producto y N°],_01_CODIGOS_Y_COSTOS_xlsm[FABRICA],"",0,1)</f>
        <v>INYECTGAS</v>
      </c>
      <c r="G2355" s="13">
        <f>LISTAS[[#This Row],[Precio]]*(1-0.46)*(1-IF($C$3520="",0,$C$3520))</f>
        <v>507.06000000000006</v>
      </c>
      <c r="H2355" s="1">
        <f>+_xlfn.XLOOKUP(LISTAS[[#This Row],[ID]],_01_CODIGOS_Y_COSTOS_xlsm[Producto y N°],_01_CODIGOS_Y_COSTOS_xlsm[COSTO],0,0,1)</f>
        <v>253.37960000000001</v>
      </c>
      <c r="I2355" s="115">
        <f>+IFERROR(LISTAS[[#This Row],[VENTA NETA]]/LISTAS[[#This Row],[COSTO]]-1,0)</f>
        <v>1.0011871516096797</v>
      </c>
      <c r="J2355" s="33" t="str">
        <f>IFERROR(VLOOKUP(LISTAS[[#This Row],[ID]],_01_CODIGOS_Y_COSTOS_xlsm[[Producto y N°]:[CODIGO]],2,0),"")</f>
        <v>1111</v>
      </c>
      <c r="M2355" s="22">
        <v>0</v>
      </c>
      <c r="N2355" s="23">
        <f>+LISTAS[[#This Row],[Precio]]+(LISTAS[[#This Row],[Precio]]*M2355)</f>
        <v>1252</v>
      </c>
      <c r="O2355" s="24">
        <f t="shared" si="53"/>
        <v>507.06000000000006</v>
      </c>
      <c r="Q2355" s="21">
        <f>IFERROR(O2355/LISTAS[[#This Row],[COSTO]]-1,"")</f>
        <v>1.0011871516096797</v>
      </c>
      <c r="R2355" t="str">
        <f>+LISTAS[[#This Row],[ID]]</f>
        <v>PICOS PARA GAS21</v>
      </c>
      <c r="T2355" s="29"/>
      <c r="U2355" s="25">
        <f>LISTAS[[#This Row],[COSTO]]+(LISTAS[[#This Row],[COSTO]]*T2355)</f>
        <v>253.37960000000001</v>
      </c>
      <c r="V2355" s="30">
        <f>IF(T2355="",0,U2355/LISTAS[[#This Row],[VENTA NETA]]-1)</f>
        <v>0</v>
      </c>
      <c r="X2355" s="25">
        <v>257.6438</v>
      </c>
      <c r="Y2355" s="31">
        <f>IFERROR(LISTAS[[#This Row],[COSTO]]/X2355-1,"")</f>
        <v>-1.6550757285834106E-2</v>
      </c>
    </row>
    <row r="2356" spans="1:25" x14ac:dyDescent="0.2">
      <c r="A2356" s="6" t="s">
        <v>3772</v>
      </c>
      <c r="B2356" t="s">
        <v>3758</v>
      </c>
      <c r="C2356">
        <v>23</v>
      </c>
      <c r="D2356" t="s">
        <v>3773</v>
      </c>
      <c r="E2356" s="2">
        <v>2558.17</v>
      </c>
      <c r="F2356" s="6" t="str">
        <f>+_xlfn.XLOOKUP(LISTAS[[#This Row],[ID]],_01_CODIGOS_Y_COSTOS_xlsm[Producto y N°],_01_CODIGOS_Y_COSTOS_xlsm[FABRICA],"",0,1)</f>
        <v>INYECTGAS</v>
      </c>
      <c r="G2356" s="13">
        <f>LISTAS[[#This Row],[Precio]]*(1-0.46)*(1-IF($C$3520="",0,$C$3520))</f>
        <v>1036.0588500000001</v>
      </c>
      <c r="H2356" s="1">
        <f>+_xlfn.XLOOKUP(LISTAS[[#This Row],[ID]],_01_CODIGOS_Y_COSTOS_xlsm[Producto y N°],_01_CODIGOS_Y_COSTOS_xlsm[COSTO],0,0,1)</f>
        <v>518.20709999999997</v>
      </c>
      <c r="I2356" s="115">
        <f>+IFERROR(LISTAS[[#This Row],[VENTA NETA]]/LISTAS[[#This Row],[COSTO]]-1,0)</f>
        <v>0.99931427029849695</v>
      </c>
      <c r="J2356" s="33" t="str">
        <f>IFERROR(VLOOKUP(LISTAS[[#This Row],[ID]],_01_CODIGOS_Y_COSTOS_xlsm[[Producto y N°]:[CODIGO]],2,0),"")</f>
        <v>1114</v>
      </c>
      <c r="M2356" s="22">
        <v>0</v>
      </c>
      <c r="N2356" s="23">
        <f>+LISTAS[[#This Row],[Precio]]+(LISTAS[[#This Row],[Precio]]*M2356)</f>
        <v>2558.17</v>
      </c>
      <c r="O2356" s="24">
        <f t="shared" si="53"/>
        <v>1036.0588500000001</v>
      </c>
      <c r="Q2356" s="21">
        <f>IFERROR(O2356/LISTAS[[#This Row],[COSTO]]-1,"")</f>
        <v>0.99931427029849695</v>
      </c>
      <c r="R2356" t="str">
        <f>+LISTAS[[#This Row],[ID]]</f>
        <v>PICOS PARA GAS23</v>
      </c>
      <c r="T2356" s="29"/>
      <c r="U2356" s="25">
        <f>LISTAS[[#This Row],[COSTO]]+(LISTAS[[#This Row],[COSTO]]*T2356)</f>
        <v>518.20709999999997</v>
      </c>
      <c r="V2356" s="30">
        <f>IF(T2356="",0,U2356/LISTAS[[#This Row],[VENTA NETA]]-1)</f>
        <v>0</v>
      </c>
      <c r="X2356" s="25">
        <v>410.35059999999999</v>
      </c>
      <c r="Y2356" s="31">
        <f>IFERROR(LISTAS[[#This Row],[COSTO]]/X2356-1,"")</f>
        <v>0.26283987400042785</v>
      </c>
    </row>
    <row r="2357" spans="1:25" x14ac:dyDescent="0.2">
      <c r="A2357" s="6" t="s">
        <v>3774</v>
      </c>
      <c r="B2357" t="s">
        <v>3758</v>
      </c>
      <c r="C2357">
        <v>27</v>
      </c>
      <c r="D2357" t="s">
        <v>3775</v>
      </c>
      <c r="E2357" s="2">
        <v>1310.4100000000001</v>
      </c>
      <c r="F2357" s="6" t="str">
        <f>+_xlfn.XLOOKUP(LISTAS[[#This Row],[ID]],_01_CODIGOS_Y_COSTOS_xlsm[Producto y N°],_01_CODIGOS_Y_COSTOS_xlsm[FABRICA],"",0,1)</f>
        <v>INYECTGAS</v>
      </c>
      <c r="G2357" s="13">
        <f>LISTAS[[#This Row],[Precio]]*(1-0.46)*(1-IF($C$3520="",0,$C$3520))</f>
        <v>530.71605000000011</v>
      </c>
      <c r="H2357" s="1">
        <f>+_xlfn.XLOOKUP(LISTAS[[#This Row],[ID]],_01_CODIGOS_Y_COSTOS_xlsm[Producto y N°],_01_CODIGOS_Y_COSTOS_xlsm[COSTO],0,0,1)</f>
        <v>265.59070000000003</v>
      </c>
      <c r="I2357" s="115">
        <f>+IFERROR(LISTAS[[#This Row],[VENTA NETA]]/LISTAS[[#This Row],[COSTO]]-1,0)</f>
        <v>0.99824786786585551</v>
      </c>
      <c r="J2357" s="33" t="str">
        <f>IFERROR(VLOOKUP(LISTAS[[#This Row],[ID]],_01_CODIGOS_Y_COSTOS_xlsm[[Producto y N°]:[CODIGO]],2,0),"")</f>
        <v>1118</v>
      </c>
      <c r="M2357" s="22">
        <v>0</v>
      </c>
      <c r="N2357" s="23">
        <f>+LISTAS[[#This Row],[Precio]]+(LISTAS[[#This Row],[Precio]]*M2357)</f>
        <v>1310.4100000000001</v>
      </c>
      <c r="O2357" s="24">
        <f t="shared" si="53"/>
        <v>530.71605000000011</v>
      </c>
      <c r="Q2357" s="21">
        <f>IFERROR(O2357/LISTAS[[#This Row],[COSTO]]-1,"")</f>
        <v>0.99824786786585551</v>
      </c>
      <c r="R2357" t="str">
        <f>+LISTAS[[#This Row],[ID]]</f>
        <v>PICOS PARA GAS27</v>
      </c>
      <c r="T2357" s="29"/>
      <c r="U2357" s="25">
        <f>LISTAS[[#This Row],[COSTO]]+(LISTAS[[#This Row],[COSTO]]*T2357)</f>
        <v>265.59070000000003</v>
      </c>
      <c r="V2357" s="30">
        <f>IF(T2357="",0,U2357/LISTAS[[#This Row],[VENTA NETA]]-1)</f>
        <v>0</v>
      </c>
      <c r="X2357" s="25">
        <v>467.34899999999999</v>
      </c>
      <c r="Y2357" s="31">
        <f>IFERROR(LISTAS[[#This Row],[COSTO]]/X2357-1,"")</f>
        <v>-0.43170799552368777</v>
      </c>
    </row>
    <row r="2358" spans="1:25" x14ac:dyDescent="0.2">
      <c r="A2358" s="6" t="s">
        <v>3776</v>
      </c>
      <c r="B2358" t="s">
        <v>3758</v>
      </c>
      <c r="C2358">
        <v>29</v>
      </c>
      <c r="D2358" t="s">
        <v>3777</v>
      </c>
      <c r="E2358" s="2">
        <v>2230.16</v>
      </c>
      <c r="F2358" s="6" t="str">
        <f>+_xlfn.XLOOKUP(LISTAS[[#This Row],[ID]],_01_CODIGOS_Y_COSTOS_xlsm[Producto y N°],_01_CODIGOS_Y_COSTOS_xlsm[FABRICA],"",0,1)</f>
        <v>INYECTGAS</v>
      </c>
      <c r="G2358" s="13">
        <f>LISTAS[[#This Row],[Precio]]*(1-0.46)*(1-IF($C$3520="",0,$C$3520))</f>
        <v>903.21479999999997</v>
      </c>
      <c r="H2358" s="1">
        <f>+_xlfn.XLOOKUP(LISTAS[[#This Row],[ID]],_01_CODIGOS_Y_COSTOS_xlsm[Producto y N°],_01_CODIGOS_Y_COSTOS_xlsm[COSTO],0,0,1)</f>
        <v>451.80939999999998</v>
      </c>
      <c r="I2358" s="115">
        <f>+IFERROR(LISTAS[[#This Row],[VENTA NETA]]/LISTAS[[#This Row],[COSTO]]-1,0)</f>
        <v>0.99910581763017769</v>
      </c>
      <c r="J2358" s="33" t="str">
        <f>IFERROR(VLOOKUP(LISTAS[[#This Row],[ID]],_01_CODIGOS_Y_COSTOS_xlsm[[Producto y N°]:[CODIGO]],2,0),"")</f>
        <v>1112</v>
      </c>
      <c r="M2358" s="22">
        <v>0</v>
      </c>
      <c r="N2358" s="23">
        <f>+LISTAS[[#This Row],[Precio]]+(LISTAS[[#This Row],[Precio]]*M2358)</f>
        <v>2230.16</v>
      </c>
      <c r="O2358" s="24">
        <f t="shared" si="53"/>
        <v>903.21479999999997</v>
      </c>
      <c r="Q2358" s="21">
        <f>IFERROR(O2358/LISTAS[[#This Row],[COSTO]]-1,"")</f>
        <v>0.99910581763017769</v>
      </c>
      <c r="R2358" t="str">
        <f>+LISTAS[[#This Row],[ID]]</f>
        <v>PICOS PARA GAS29</v>
      </c>
      <c r="T2358" s="29"/>
      <c r="U2358" s="25">
        <f>LISTAS[[#This Row],[COSTO]]+(LISTAS[[#This Row],[COSTO]]*T2358)</f>
        <v>451.80939999999998</v>
      </c>
      <c r="V2358" s="30">
        <f>IF(T2358="",0,U2358/LISTAS[[#This Row],[VENTA NETA]]-1)</f>
        <v>0</v>
      </c>
      <c r="X2358" s="25">
        <v>213.7895</v>
      </c>
      <c r="Y2358" s="31">
        <f>IFERROR(LISTAS[[#This Row],[COSTO]]/X2358-1,"")</f>
        <v>1.1133376522233318</v>
      </c>
    </row>
    <row r="2359" spans="1:25" x14ac:dyDescent="0.2">
      <c r="A2359" s="6" t="s">
        <v>3778</v>
      </c>
      <c r="B2359" t="s">
        <v>3758</v>
      </c>
      <c r="C2359">
        <v>31</v>
      </c>
      <c r="D2359" t="s">
        <v>3779</v>
      </c>
      <c r="E2359" s="2">
        <v>1717.63</v>
      </c>
      <c r="F2359" s="6" t="str">
        <f>+_xlfn.XLOOKUP(LISTAS[[#This Row],[ID]],_01_CODIGOS_Y_COSTOS_xlsm[Producto y N°],_01_CODIGOS_Y_COSTOS_xlsm[FABRICA],"",0,1)</f>
        <v>INYECTGAS</v>
      </c>
      <c r="G2359" s="13">
        <f>LISTAS[[#This Row],[Precio]]*(1-0.46)*(1-IF($C$3520="",0,$C$3520))</f>
        <v>695.64015000000018</v>
      </c>
      <c r="H2359" s="1">
        <f>+_xlfn.XLOOKUP(LISTAS[[#This Row],[ID]],_01_CODIGOS_Y_COSTOS_xlsm[Producto y N°],_01_CODIGOS_Y_COSTOS_xlsm[COSTO],0,0,1)</f>
        <v>348.0154</v>
      </c>
      <c r="I2359" s="115">
        <f>+IFERROR(LISTAS[[#This Row],[VENTA NETA]]/LISTAS[[#This Row],[COSTO]]-1,0)</f>
        <v>0.99887749220293176</v>
      </c>
      <c r="J2359" s="33" t="str">
        <f>IFERROR(VLOOKUP(LISTAS[[#This Row],[ID]],_01_CODIGOS_Y_COSTOS_xlsm[[Producto y N°]:[CODIGO]],2,0),"")</f>
        <v>1115</v>
      </c>
      <c r="M2359" s="22">
        <v>0</v>
      </c>
      <c r="N2359" s="23">
        <f>+LISTAS[[#This Row],[Precio]]+(LISTAS[[#This Row],[Precio]]*M2359)</f>
        <v>1717.63</v>
      </c>
      <c r="O2359" s="24">
        <f t="shared" si="53"/>
        <v>695.64015000000018</v>
      </c>
      <c r="Q2359" s="21">
        <f>IFERROR(O2359/LISTAS[[#This Row],[COSTO]]-1,"")</f>
        <v>0.99887749220293176</v>
      </c>
      <c r="R2359" t="str">
        <f>+LISTAS[[#This Row],[ID]]</f>
        <v>PICOS PARA GAS31</v>
      </c>
      <c r="T2359" s="29"/>
      <c r="U2359" s="25">
        <f>LISTAS[[#This Row],[COSTO]]+(LISTAS[[#This Row],[COSTO]]*T2359)</f>
        <v>348.0154</v>
      </c>
      <c r="V2359" s="30">
        <f>IF(T2359="",0,U2359/LISTAS[[#This Row],[VENTA NETA]]-1)</f>
        <v>0</v>
      </c>
      <c r="X2359" s="25">
        <v>374.32749999999999</v>
      </c>
      <c r="Y2359" s="31">
        <f>IFERROR(LISTAS[[#This Row],[COSTO]]/X2359-1,"")</f>
        <v>-7.0291656370424227E-2</v>
      </c>
    </row>
    <row r="2360" spans="1:25" x14ac:dyDescent="0.2">
      <c r="A2360" s="6" t="s">
        <v>3780</v>
      </c>
      <c r="B2360" t="s">
        <v>3758</v>
      </c>
      <c r="C2360">
        <v>33</v>
      </c>
      <c r="D2360" t="s">
        <v>3781</v>
      </c>
      <c r="E2360" s="2">
        <v>2735.67</v>
      </c>
      <c r="F2360" s="6" t="str">
        <f>+_xlfn.XLOOKUP(LISTAS[[#This Row],[ID]],_01_CODIGOS_Y_COSTOS_xlsm[Producto y N°],_01_CODIGOS_Y_COSTOS_xlsm[FABRICA],"",0,1)</f>
        <v>INYECTGAS</v>
      </c>
      <c r="G2360" s="13">
        <f>LISTAS[[#This Row],[Precio]]*(1-0.46)*(1-IF($C$3520="",0,$C$3520))</f>
        <v>1107.9463500000002</v>
      </c>
      <c r="H2360" s="1">
        <f>+_xlfn.XLOOKUP(LISTAS[[#This Row],[ID]],_01_CODIGOS_Y_COSTOS_xlsm[Producto y N°],_01_CODIGOS_Y_COSTOS_xlsm[COSTO],0,0,1)</f>
        <v>554.07709999999997</v>
      </c>
      <c r="I2360" s="115">
        <f>+IFERROR(LISTAS[[#This Row],[VENTA NETA]]/LISTAS[[#This Row],[COSTO]]-1,0)</f>
        <v>0.99962487170106873</v>
      </c>
      <c r="J2360" s="33" t="str">
        <f>IFERROR(VLOOKUP(LISTAS[[#This Row],[ID]],_01_CODIGOS_Y_COSTOS_xlsm[[Producto y N°]:[CODIGO]],2,0),"")</f>
        <v>1113</v>
      </c>
      <c r="M2360" s="22">
        <v>0</v>
      </c>
      <c r="N2360" s="23">
        <f>+LISTAS[[#This Row],[Precio]]+(LISTAS[[#This Row],[Precio]]*M2360)</f>
        <v>2735.67</v>
      </c>
      <c r="O2360" s="24">
        <f t="shared" si="53"/>
        <v>1107.9463500000002</v>
      </c>
      <c r="Q2360" s="21">
        <f>IFERROR(O2360/LISTAS[[#This Row],[COSTO]]-1,"")</f>
        <v>0.99962487170106873</v>
      </c>
      <c r="R2360" t="str">
        <f>+LISTAS[[#This Row],[ID]]</f>
        <v>PICOS PARA GAS33</v>
      </c>
      <c r="T2360" s="29"/>
      <c r="U2360" s="25">
        <f>LISTAS[[#This Row],[COSTO]]+(LISTAS[[#This Row],[COSTO]]*T2360)</f>
        <v>554.07709999999997</v>
      </c>
      <c r="V2360" s="30">
        <f>IF(T2360="",0,U2360/LISTAS[[#This Row],[VENTA NETA]]-1)</f>
        <v>0</v>
      </c>
      <c r="X2360" s="25">
        <v>144.50919999999999</v>
      </c>
      <c r="Y2360" s="31">
        <f>IFERROR(LISTAS[[#This Row],[COSTO]]/X2360-1,"")</f>
        <v>2.8341994834930926</v>
      </c>
    </row>
    <row r="2361" spans="1:25" x14ac:dyDescent="0.2">
      <c r="A2361" s="6" t="s">
        <v>3782</v>
      </c>
      <c r="B2361" t="s">
        <v>3758</v>
      </c>
      <c r="C2361">
        <v>35</v>
      </c>
      <c r="D2361" t="s">
        <v>3783</v>
      </c>
      <c r="E2361" s="2">
        <v>3115.66</v>
      </c>
      <c r="F2361" s="6" t="str">
        <f>+_xlfn.XLOOKUP(LISTAS[[#This Row],[ID]],_01_CODIGOS_Y_COSTOS_xlsm[Producto y N°],_01_CODIGOS_Y_COSTOS_xlsm[FABRICA],"",0,1)</f>
        <v>INYECTGAS</v>
      </c>
      <c r="G2361" s="13">
        <f>LISTAS[[#This Row],[Precio]]*(1-0.46)*(1-IF($C$3520="",0,$C$3520))</f>
        <v>1261.8423</v>
      </c>
      <c r="H2361" s="1">
        <f>+_xlfn.XLOOKUP(LISTAS[[#This Row],[ID]],_01_CODIGOS_Y_COSTOS_xlsm[Producto y N°],_01_CODIGOS_Y_COSTOS_xlsm[COSTO],0,0,1)</f>
        <v>630.39620000000002</v>
      </c>
      <c r="I2361" s="115">
        <f>+IFERROR(LISTAS[[#This Row],[VENTA NETA]]/LISTAS[[#This Row],[COSTO]]-1,0)</f>
        <v>1.0016654605468749</v>
      </c>
      <c r="J2361" s="33" t="str">
        <f>IFERROR(VLOOKUP(LISTAS[[#This Row],[ID]],_01_CODIGOS_Y_COSTOS_xlsm[[Producto y N°]:[CODIGO]],2,0),"")</f>
        <v>1120</v>
      </c>
      <c r="M2361" s="22">
        <v>0</v>
      </c>
      <c r="N2361" s="23">
        <f>+LISTAS[[#This Row],[Precio]]+(LISTAS[[#This Row],[Precio]]*M2361)</f>
        <v>3115.66</v>
      </c>
      <c r="O2361" s="24">
        <f t="shared" si="53"/>
        <v>1261.8423</v>
      </c>
      <c r="Q2361" s="21">
        <f>IFERROR(O2361/LISTAS[[#This Row],[COSTO]]-1,"")</f>
        <v>1.0016654605468749</v>
      </c>
      <c r="R2361" t="str">
        <f>+LISTAS[[#This Row],[ID]]</f>
        <v>PICOS PARA GAS35</v>
      </c>
      <c r="T2361" s="29"/>
      <c r="U2361" s="25">
        <f>LISTAS[[#This Row],[COSTO]]+(LISTAS[[#This Row],[COSTO]]*T2361)</f>
        <v>630.39620000000002</v>
      </c>
      <c r="V2361" s="30">
        <f>IF(T2361="",0,U2361/LISTAS[[#This Row],[VENTA NETA]]-1)</f>
        <v>0</v>
      </c>
      <c r="X2361" s="25">
        <v>180.89879999999999</v>
      </c>
      <c r="Y2361" s="31">
        <f>IFERROR(LISTAS[[#This Row],[COSTO]]/X2361-1,"")</f>
        <v>2.4848003414063555</v>
      </c>
    </row>
    <row r="2362" spans="1:25" x14ac:dyDescent="0.2">
      <c r="A2362" s="6" t="s">
        <v>3784</v>
      </c>
      <c r="B2362" t="s">
        <v>3758</v>
      </c>
      <c r="C2362">
        <v>37</v>
      </c>
      <c r="D2362" t="s">
        <v>3785</v>
      </c>
      <c r="E2362" s="2">
        <v>1425.26</v>
      </c>
      <c r="F2362" s="6" t="str">
        <f>+_xlfn.XLOOKUP(LISTAS[[#This Row],[ID]],_01_CODIGOS_Y_COSTOS_xlsm[Producto y N°],_01_CODIGOS_Y_COSTOS_xlsm[FABRICA],"",0,1)</f>
        <v>INYECTGAS</v>
      </c>
      <c r="G2362" s="13">
        <f>LISTAS[[#This Row],[Precio]]*(1-0.46)*(1-IF($C$3520="",0,$C$3520))</f>
        <v>577.23029999999994</v>
      </c>
      <c r="H2362" s="1">
        <f>+_xlfn.XLOOKUP(LISTAS[[#This Row],[ID]],_01_CODIGOS_Y_COSTOS_xlsm[Producto y N°],_01_CODIGOS_Y_COSTOS_xlsm[COSTO],0,0,1)</f>
        <v>288.4864</v>
      </c>
      <c r="I2362" s="115">
        <f>+IFERROR(LISTAS[[#This Row],[VENTA NETA]]/LISTAS[[#This Row],[COSTO]]-1,0)</f>
        <v>1.0008925897373322</v>
      </c>
      <c r="J2362" s="33" t="str">
        <f>IFERROR(VLOOKUP(LISTAS[[#This Row],[ID]],_01_CODIGOS_Y_COSTOS_xlsm[[Producto y N°]:[CODIGO]],2,0),"")</f>
        <v>1121</v>
      </c>
      <c r="M2362" s="22">
        <v>0</v>
      </c>
      <c r="N2362" s="23">
        <f>+LISTAS[[#This Row],[Precio]]+(LISTAS[[#This Row],[Precio]]*M2362)</f>
        <v>1425.26</v>
      </c>
      <c r="O2362" s="24">
        <f t="shared" si="53"/>
        <v>577.23029999999994</v>
      </c>
      <c r="Q2362" s="21">
        <f>IFERROR(O2362/LISTAS[[#This Row],[COSTO]]-1,"")</f>
        <v>1.0008925897373322</v>
      </c>
      <c r="R2362" t="str">
        <f>+LISTAS[[#This Row],[ID]]</f>
        <v>PICOS PARA GAS37</v>
      </c>
      <c r="T2362" s="29"/>
      <c r="U2362" s="25">
        <f>LISTAS[[#This Row],[COSTO]]+(LISTAS[[#This Row],[COSTO]]*T2362)</f>
        <v>288.4864</v>
      </c>
      <c r="V2362" s="30">
        <f>IF(T2362="",0,U2362/LISTAS[[#This Row],[VENTA NETA]]-1)</f>
        <v>0</v>
      </c>
      <c r="X2362" s="25">
        <v>404.08569999999997</v>
      </c>
      <c r="Y2362" s="31">
        <f>IFERROR(LISTAS[[#This Row],[COSTO]]/X2362-1,"")</f>
        <v>-0.28607619621283298</v>
      </c>
    </row>
    <row r="2363" spans="1:25" x14ac:dyDescent="0.2">
      <c r="A2363" s="6" t="s">
        <v>3786</v>
      </c>
      <c r="B2363" t="s">
        <v>3758</v>
      </c>
      <c r="C2363">
        <v>39</v>
      </c>
      <c r="D2363" t="s">
        <v>3787</v>
      </c>
      <c r="E2363" s="2">
        <v>2495.52</v>
      </c>
      <c r="F2363" s="6" t="str">
        <f>+_xlfn.XLOOKUP(LISTAS[[#This Row],[ID]],_01_CODIGOS_Y_COSTOS_xlsm[Producto y N°],_01_CODIGOS_Y_COSTOS_xlsm[FABRICA],"",0,1)</f>
        <v>INYECTGAS</v>
      </c>
      <c r="G2363" s="13">
        <f>LISTAS[[#This Row],[Precio]]*(1-0.46)*(1-IF($C$3520="",0,$C$3520))</f>
        <v>1010.6856000000001</v>
      </c>
      <c r="H2363" s="1">
        <f>+_xlfn.XLOOKUP(LISTAS[[#This Row],[ID]],_01_CODIGOS_Y_COSTOS_xlsm[Producto y N°],_01_CODIGOS_Y_COSTOS_xlsm[COSTO],0,0,1)</f>
        <v>505.2328</v>
      </c>
      <c r="I2363" s="115">
        <f>+IFERROR(LISTAS[[#This Row],[VENTA NETA]]/LISTAS[[#This Row],[COSTO]]-1,0)</f>
        <v>1.0004354428295237</v>
      </c>
      <c r="J2363" s="33" t="str">
        <f>IFERROR(VLOOKUP(LISTAS[[#This Row],[ID]],_01_CODIGOS_Y_COSTOS_xlsm[[Producto y N°]:[CODIGO]],2,0),"")</f>
        <v>1122</v>
      </c>
      <c r="M2363" s="22">
        <v>0</v>
      </c>
      <c r="N2363" s="23">
        <f>+LISTAS[[#This Row],[Precio]]+(LISTAS[[#This Row],[Precio]]*M2363)</f>
        <v>2495.52</v>
      </c>
      <c r="O2363" s="24">
        <f t="shared" si="53"/>
        <v>1010.6856000000001</v>
      </c>
      <c r="Q2363" s="21">
        <f>IFERROR(O2363/LISTAS[[#This Row],[COSTO]]-1,"")</f>
        <v>1.0004354428295237</v>
      </c>
      <c r="R2363" t="str">
        <f>+LISTAS[[#This Row],[ID]]</f>
        <v>PICOS PARA GAS39</v>
      </c>
      <c r="T2363" s="29"/>
      <c r="U2363" s="25">
        <f>LISTAS[[#This Row],[COSTO]]+(LISTAS[[#This Row],[COSTO]]*T2363)</f>
        <v>505.2328</v>
      </c>
      <c r="V2363" s="30">
        <f>IF(T2363="",0,U2363/LISTAS[[#This Row],[VENTA NETA]]-1)</f>
        <v>0</v>
      </c>
      <c r="X2363" s="25">
        <v>224.75309999999999</v>
      </c>
      <c r="Y2363" s="31">
        <f>IFERROR(LISTAS[[#This Row],[COSTO]]/X2363-1,"")</f>
        <v>1.2479458570315605</v>
      </c>
    </row>
    <row r="2364" spans="1:25" x14ac:dyDescent="0.2">
      <c r="A2364" s="6" t="s">
        <v>3788</v>
      </c>
      <c r="B2364" t="s">
        <v>3758</v>
      </c>
      <c r="C2364">
        <v>43</v>
      </c>
      <c r="D2364" t="s">
        <v>3789</v>
      </c>
      <c r="E2364" s="2">
        <v>963.39</v>
      </c>
      <c r="F2364" s="6" t="str">
        <f>+_xlfn.XLOOKUP(LISTAS[[#This Row],[ID]],_01_CODIGOS_Y_COSTOS_xlsm[Producto y N°],_01_CODIGOS_Y_COSTOS_xlsm[FABRICA],"",0,1)</f>
        <v>INYECTGAS</v>
      </c>
      <c r="G2364" s="13">
        <f>LISTAS[[#This Row],[Precio]]*(1-0.46)*(1-IF($C$3520="",0,$C$3520))</f>
        <v>390.17295000000001</v>
      </c>
      <c r="H2364" s="1">
        <f>+_xlfn.XLOOKUP(LISTAS[[#This Row],[ID]],_01_CODIGOS_Y_COSTOS_xlsm[Producto y N°],_01_CODIGOS_Y_COSTOS_xlsm[COSTO],0,0,1)</f>
        <v>195.37700000000001</v>
      </c>
      <c r="I2364" s="115">
        <f>+IFERROR(LISTAS[[#This Row],[VENTA NETA]]/LISTAS[[#This Row],[COSTO]]-1,0)</f>
        <v>0.99702600613173509</v>
      </c>
      <c r="J2364" s="33" t="str">
        <f>IFERROR(VLOOKUP(LISTAS[[#This Row],[ID]],_01_CODIGOS_Y_COSTOS_xlsm[[Producto y N°]:[CODIGO]],2,0),"")</f>
        <v>1124</v>
      </c>
      <c r="M2364" s="22">
        <v>0</v>
      </c>
      <c r="N2364" s="23">
        <f>+LISTAS[[#This Row],[Precio]]+(LISTAS[[#This Row],[Precio]]*M2364)</f>
        <v>963.39</v>
      </c>
      <c r="O2364" s="24">
        <f t="shared" si="53"/>
        <v>390.17295000000001</v>
      </c>
      <c r="Q2364" s="21">
        <f>IFERROR(O2364/LISTAS[[#This Row],[COSTO]]-1,"")</f>
        <v>0.99702600613173509</v>
      </c>
      <c r="R2364" t="str">
        <f>+LISTAS[[#This Row],[ID]]</f>
        <v>PICOS PARA GAS43</v>
      </c>
      <c r="T2364" s="29"/>
      <c r="U2364" s="25">
        <f>LISTAS[[#This Row],[COSTO]]+(LISTAS[[#This Row],[COSTO]]*T2364)</f>
        <v>195.37700000000001</v>
      </c>
      <c r="V2364" s="30">
        <f>IF(T2364="",0,U2364/LISTAS[[#This Row],[VENTA NETA]]-1)</f>
        <v>0</v>
      </c>
      <c r="X2364" s="25">
        <v>224.75309999999999</v>
      </c>
      <c r="Y2364" s="31">
        <f>IFERROR(LISTAS[[#This Row],[COSTO]]/X2364-1,"")</f>
        <v>-0.13070387015796436</v>
      </c>
    </row>
    <row r="2365" spans="1:25" x14ac:dyDescent="0.2">
      <c r="A2365" s="6" t="s">
        <v>3790</v>
      </c>
      <c r="B2365" t="s">
        <v>3758</v>
      </c>
      <c r="C2365">
        <v>45</v>
      </c>
      <c r="D2365" t="s">
        <v>3791</v>
      </c>
      <c r="E2365" s="2">
        <v>1205.99</v>
      </c>
      <c r="F2365" s="6" t="str">
        <f>+_xlfn.XLOOKUP(LISTAS[[#This Row],[ID]],_01_CODIGOS_Y_COSTOS_xlsm[Producto y N°],_01_CODIGOS_Y_COSTOS_xlsm[FABRICA],"",0,1)</f>
        <v>INYECTGAS</v>
      </c>
      <c r="G2365" s="13">
        <f>LISTAS[[#This Row],[Precio]]*(1-0.46)*(1-IF($C$3520="",0,$C$3520))</f>
        <v>488.42595</v>
      </c>
      <c r="H2365" s="1">
        <f>+_xlfn.XLOOKUP(LISTAS[[#This Row],[ID]],_01_CODIGOS_Y_COSTOS_xlsm[Producto y N°],_01_CODIGOS_Y_COSTOS_xlsm[COSTO],0,0,1)</f>
        <v>244.22130000000001</v>
      </c>
      <c r="I2365" s="115">
        <f>+IFERROR(LISTAS[[#This Row],[VENTA NETA]]/LISTAS[[#This Row],[COSTO]]-1,0)</f>
        <v>0.99993182412836212</v>
      </c>
      <c r="J2365" s="33" t="str">
        <f>IFERROR(VLOOKUP(LISTAS[[#This Row],[ID]],_01_CODIGOS_Y_COSTOS_xlsm[[Producto y N°]:[CODIGO]],2,0),"")</f>
        <v>1125</v>
      </c>
      <c r="M2365" s="22">
        <v>0</v>
      </c>
      <c r="N2365" s="23">
        <f>+LISTAS[[#This Row],[Precio]]+(LISTAS[[#This Row],[Precio]]*M2365)</f>
        <v>1205.99</v>
      </c>
      <c r="O2365" s="24">
        <f t="shared" si="53"/>
        <v>488.42595</v>
      </c>
      <c r="Q2365" s="21">
        <f>IFERROR(O2365/LISTAS[[#This Row],[COSTO]]-1,"")</f>
        <v>0.99993182412836212</v>
      </c>
      <c r="R2365" t="str">
        <f>+LISTAS[[#This Row],[ID]]</f>
        <v>PICOS PARA GAS45</v>
      </c>
      <c r="T2365" s="29"/>
      <c r="U2365" s="25">
        <f>LISTAS[[#This Row],[COSTO]]+(LISTAS[[#This Row],[COSTO]]*T2365)</f>
        <v>244.22130000000001</v>
      </c>
      <c r="V2365" s="30">
        <f>IF(T2365="",0,U2365/LISTAS[[#This Row],[VENTA NETA]]-1)</f>
        <v>0</v>
      </c>
      <c r="X2365" s="25">
        <v>196.56110000000001</v>
      </c>
      <c r="Y2365" s="31">
        <f>IFERROR(LISTAS[[#This Row],[COSTO]]/X2365-1,"")</f>
        <v>0.24247015304655917</v>
      </c>
    </row>
    <row r="2366" spans="1:25" x14ac:dyDescent="0.2">
      <c r="A2366" s="6" t="s">
        <v>3792</v>
      </c>
      <c r="B2366" t="s">
        <v>3758</v>
      </c>
      <c r="C2366">
        <v>47</v>
      </c>
      <c r="D2366" t="s">
        <v>3793</v>
      </c>
      <c r="E2366" s="2">
        <v>2693.9</v>
      </c>
      <c r="F2366" s="6" t="str">
        <f>+_xlfn.XLOOKUP(LISTAS[[#This Row],[ID]],_01_CODIGOS_Y_COSTOS_xlsm[Producto y N°],_01_CODIGOS_Y_COSTOS_xlsm[FABRICA],"",0,1)</f>
        <v>INYECTGAS</v>
      </c>
      <c r="G2366" s="13">
        <f>LISTAS[[#This Row],[Precio]]*(1-0.46)*(1-IF($C$3520="",0,$C$3520))</f>
        <v>1091.0295000000001</v>
      </c>
      <c r="H2366" s="1">
        <f>+_xlfn.XLOOKUP(LISTAS[[#This Row],[ID]],_01_CODIGOS_Y_COSTOS_xlsm[Producto y N°],_01_CODIGOS_Y_COSTOS_xlsm[COSTO],0,0,1)</f>
        <v>545.68200000000002</v>
      </c>
      <c r="I2366" s="115">
        <f>+IFERROR(LISTAS[[#This Row],[VENTA NETA]]/LISTAS[[#This Row],[COSTO]]-1,0)</f>
        <v>0.99938700561865712</v>
      </c>
      <c r="J2366" s="33" t="str">
        <f>IFERROR(VLOOKUP(LISTAS[[#This Row],[ID]],_01_CODIGOS_Y_COSTOS_xlsm[[Producto y N°]:[CODIGO]],2,0),"")</f>
        <v>1127</v>
      </c>
      <c r="M2366" s="22">
        <v>0</v>
      </c>
      <c r="N2366" s="23">
        <f>+LISTAS[[#This Row],[Precio]]+(LISTAS[[#This Row],[Precio]]*M2366)</f>
        <v>2693.9</v>
      </c>
      <c r="O2366" s="24">
        <f t="shared" si="53"/>
        <v>1091.0295000000001</v>
      </c>
      <c r="Q2366" s="21">
        <f>IFERROR(O2366/LISTAS[[#This Row],[COSTO]]-1,"")</f>
        <v>0.99938700561865712</v>
      </c>
      <c r="R2366" t="str">
        <f>+LISTAS[[#This Row],[ID]]</f>
        <v>PICOS PARA GAS47</v>
      </c>
      <c r="T2366" s="29"/>
      <c r="U2366" s="25">
        <f>LISTAS[[#This Row],[COSTO]]+(LISTAS[[#This Row],[COSTO]]*T2366)</f>
        <v>545.68200000000002</v>
      </c>
      <c r="V2366" s="30">
        <f>IF(T2366="",0,U2366/LISTAS[[#This Row],[VENTA NETA]]-1)</f>
        <v>0</v>
      </c>
      <c r="X2366" s="25">
        <v>129.13589999999999</v>
      </c>
      <c r="Y2366" s="31">
        <f>IFERROR(LISTAS[[#This Row],[COSTO]]/X2366-1,"")</f>
        <v>3.2256413592192414</v>
      </c>
    </row>
    <row r="2367" spans="1:25" x14ac:dyDescent="0.2">
      <c r="A2367" s="6" t="s">
        <v>3794</v>
      </c>
      <c r="B2367" t="s">
        <v>3758</v>
      </c>
      <c r="C2367">
        <v>49</v>
      </c>
      <c r="D2367" t="s">
        <v>3795</v>
      </c>
      <c r="E2367" s="2">
        <v>1498.35</v>
      </c>
      <c r="F2367" s="6" t="str">
        <f>+_xlfn.XLOOKUP(LISTAS[[#This Row],[ID]],_01_CODIGOS_Y_COSTOS_xlsm[Producto y N°],_01_CODIGOS_Y_COSTOS_xlsm[FABRICA],"",0,1)</f>
        <v>INYECTGAS</v>
      </c>
      <c r="G2367" s="13">
        <f>LISTAS[[#This Row],[Precio]]*(1-0.46)*(1-IF($C$3520="",0,$C$3520))</f>
        <v>606.83175000000006</v>
      </c>
      <c r="H2367" s="1">
        <f>+_xlfn.XLOOKUP(LISTAS[[#This Row],[ID]],_01_CODIGOS_Y_COSTOS_xlsm[Producto y N°],_01_CODIGOS_Y_COSTOS_xlsm[COSTO],0,0,1)</f>
        <v>303.75020000000001</v>
      </c>
      <c r="I2367" s="115">
        <f>+IFERROR(LISTAS[[#This Row],[VENTA NETA]]/LISTAS[[#This Row],[COSTO]]-1,0)</f>
        <v>0.99779868457699794</v>
      </c>
      <c r="J2367" s="33" t="str">
        <f>IFERROR(VLOOKUP(LISTAS[[#This Row],[ID]],_01_CODIGOS_Y_COSTOS_xlsm[[Producto y N°]:[CODIGO]],2,0),"")</f>
        <v>1126</v>
      </c>
      <c r="M2367" s="22">
        <v>0</v>
      </c>
      <c r="N2367" s="23">
        <f>+LISTAS[[#This Row],[Precio]]+(LISTAS[[#This Row],[Precio]]*M2367)</f>
        <v>1498.35</v>
      </c>
      <c r="O2367" s="24">
        <f t="shared" si="53"/>
        <v>606.83175000000006</v>
      </c>
      <c r="Q2367" s="21">
        <f>IFERROR(O2367/LISTAS[[#This Row],[COSTO]]-1,"")</f>
        <v>0.99779868457699794</v>
      </c>
      <c r="R2367" t="str">
        <f>+LISTAS[[#This Row],[ID]]</f>
        <v>PICOS PARA GAS49</v>
      </c>
      <c r="T2367" s="29"/>
      <c r="U2367" s="25">
        <f>LISTAS[[#This Row],[COSTO]]+(LISTAS[[#This Row],[COSTO]]*T2367)</f>
        <v>303.75020000000001</v>
      </c>
      <c r="V2367" s="30">
        <f>IF(T2367="",0,U2367/LISTAS[[#This Row],[VENTA NETA]]-1)</f>
        <v>0</v>
      </c>
      <c r="X2367" s="25">
        <v>228.6687</v>
      </c>
      <c r="Y2367" s="31">
        <f>IFERROR(LISTAS[[#This Row],[COSTO]]/X2367-1,"")</f>
        <v>0.32834183252889448</v>
      </c>
    </row>
    <row r="2368" spans="1:25" x14ac:dyDescent="0.2">
      <c r="A2368" s="6" t="s">
        <v>3796</v>
      </c>
      <c r="B2368" t="s">
        <v>3758</v>
      </c>
      <c r="C2368">
        <v>51</v>
      </c>
      <c r="D2368" t="s">
        <v>3797</v>
      </c>
      <c r="E2368" s="2">
        <v>1498.35</v>
      </c>
      <c r="F2368" s="6" t="str">
        <f>+_xlfn.XLOOKUP(LISTAS[[#This Row],[ID]],_01_CODIGOS_Y_COSTOS_xlsm[Producto y N°],_01_CODIGOS_Y_COSTOS_xlsm[FABRICA],"",0,1)</f>
        <v>INYECTGAS</v>
      </c>
      <c r="G2368" s="13">
        <f>LISTAS[[#This Row],[Precio]]*(1-0.46)*(1-IF($C$3520="",0,$C$3520))</f>
        <v>606.83175000000006</v>
      </c>
      <c r="H2368" s="1">
        <f>+_xlfn.XLOOKUP(LISTAS[[#This Row],[ID]],_01_CODIGOS_Y_COSTOS_xlsm[Producto y N°],_01_CODIGOS_Y_COSTOS_xlsm[COSTO],0,0,1)</f>
        <v>303.75020000000001</v>
      </c>
      <c r="I2368" s="115">
        <f>+IFERROR(LISTAS[[#This Row],[VENTA NETA]]/LISTAS[[#This Row],[COSTO]]-1,0)</f>
        <v>0.99779868457699794</v>
      </c>
      <c r="J2368" s="33" t="str">
        <f>IFERROR(VLOOKUP(LISTAS[[#This Row],[ID]],_01_CODIGOS_Y_COSTOS_xlsm[[Producto y N°]:[CODIGO]],2,0),"")</f>
        <v>1128</v>
      </c>
      <c r="M2368" s="22">
        <v>0</v>
      </c>
      <c r="N2368" s="23">
        <f>+LISTAS[[#This Row],[Precio]]+(LISTAS[[#This Row],[Precio]]*M2368)</f>
        <v>1498.35</v>
      </c>
      <c r="O2368" s="24">
        <f t="shared" si="53"/>
        <v>606.83175000000006</v>
      </c>
      <c r="Q2368" s="21">
        <f>IFERROR(O2368/LISTAS[[#This Row],[COSTO]]-1,"")</f>
        <v>0.99779868457699794</v>
      </c>
      <c r="R2368" t="str">
        <f>+LISTAS[[#This Row],[ID]]</f>
        <v>PICOS PARA GAS51</v>
      </c>
      <c r="T2368" s="29"/>
      <c r="U2368" s="25">
        <f>LISTAS[[#This Row],[COSTO]]+(LISTAS[[#This Row],[COSTO]]*T2368)</f>
        <v>303.75020000000001</v>
      </c>
      <c r="V2368" s="30">
        <f>IF(T2368="",0,U2368/LISTAS[[#This Row],[VENTA NETA]]-1)</f>
        <v>0</v>
      </c>
      <c r="X2368" s="25">
        <v>258.42689999999999</v>
      </c>
      <c r="Y2368" s="31">
        <f>IFERROR(LISTAS[[#This Row],[COSTO]]/X2368-1,"")</f>
        <v>0.17538151020656145</v>
      </c>
    </row>
    <row r="2369" spans="1:25" x14ac:dyDescent="0.2">
      <c r="A2369" s="6" t="s">
        <v>3798</v>
      </c>
      <c r="B2369" t="s">
        <v>3758</v>
      </c>
      <c r="C2369">
        <v>53</v>
      </c>
      <c r="D2369" t="s">
        <v>3799</v>
      </c>
      <c r="E2369" s="2">
        <v>1310.4100000000001</v>
      </c>
      <c r="F2369" s="6" t="str">
        <f>+_xlfn.XLOOKUP(LISTAS[[#This Row],[ID]],_01_CODIGOS_Y_COSTOS_xlsm[Producto y N°],_01_CODIGOS_Y_COSTOS_xlsm[FABRICA],"",0,1)</f>
        <v>INYECTGAS</v>
      </c>
      <c r="G2369" s="13">
        <f>LISTAS[[#This Row],[Precio]]*(1-0.46)*(1-IF($C$3520="",0,$C$3520))</f>
        <v>530.71605000000011</v>
      </c>
      <c r="H2369" s="1">
        <f>+_xlfn.XLOOKUP(LISTAS[[#This Row],[ID]],_01_CODIGOS_Y_COSTOS_xlsm[Producto y N°],_01_CODIGOS_Y_COSTOS_xlsm[COSTO],0,0,1)</f>
        <v>265.59070000000003</v>
      </c>
      <c r="I2369" s="115">
        <f>+IFERROR(LISTAS[[#This Row],[VENTA NETA]]/LISTAS[[#This Row],[COSTO]]-1,0)</f>
        <v>0.99824786786585551</v>
      </c>
      <c r="J2369" s="33" t="str">
        <f>IFERROR(VLOOKUP(LISTAS[[#This Row],[ID]],_01_CODIGOS_Y_COSTOS_xlsm[[Producto y N°]:[CODIGO]],2,0),"")</f>
        <v>1129</v>
      </c>
      <c r="M2369" s="22">
        <v>0</v>
      </c>
      <c r="N2369" s="23">
        <f>+LISTAS[[#This Row],[Precio]]+(LISTAS[[#This Row],[Precio]]*M2369)</f>
        <v>1310.4100000000001</v>
      </c>
      <c r="O2369" s="24">
        <f t="shared" si="53"/>
        <v>530.71605000000011</v>
      </c>
      <c r="Q2369" s="21">
        <f>IFERROR(O2369/LISTAS[[#This Row],[COSTO]]-1,"")</f>
        <v>0.99824786786585551</v>
      </c>
      <c r="R2369" t="str">
        <f>+LISTAS[[#This Row],[ID]]</f>
        <v>PICOS PARA GAS53</v>
      </c>
      <c r="T2369" s="29"/>
      <c r="U2369" s="25">
        <f>LISTAS[[#This Row],[COSTO]]+(LISTAS[[#This Row],[COSTO]]*T2369)</f>
        <v>265.59070000000003</v>
      </c>
      <c r="V2369" s="30">
        <f>IF(T2369="",0,U2369/LISTAS[[#This Row],[VENTA NETA]]-1)</f>
        <v>0</v>
      </c>
      <c r="X2369" s="25">
        <v>153.73320000000001</v>
      </c>
      <c r="Y2369" s="31">
        <f>IFERROR(LISTAS[[#This Row],[COSTO]]/X2369-1,"")</f>
        <v>0.72760795976405879</v>
      </c>
    </row>
    <row r="2370" spans="1:25" x14ac:dyDescent="0.2">
      <c r="A2370" s="6" t="s">
        <v>3800</v>
      </c>
      <c r="B2370" t="s">
        <v>3758</v>
      </c>
      <c r="C2370">
        <v>55</v>
      </c>
      <c r="D2370" t="s">
        <v>3801</v>
      </c>
      <c r="E2370" s="2">
        <v>860.91</v>
      </c>
      <c r="F2370" s="6" t="str">
        <f>+_xlfn.XLOOKUP(LISTAS[[#This Row],[ID]],_01_CODIGOS_Y_COSTOS_xlsm[Producto y N°],_01_CODIGOS_Y_COSTOS_xlsm[FABRICA],"",0,1)</f>
        <v>INYECTGAS</v>
      </c>
      <c r="G2370" s="13">
        <f>LISTAS[[#This Row],[Precio]]*(1-0.46)*(1-IF($C$3520="",0,$C$3520))</f>
        <v>348.66855000000004</v>
      </c>
      <c r="H2370" s="1">
        <f>+_xlfn.XLOOKUP(LISTAS[[#This Row],[ID]],_01_CODIGOS_Y_COSTOS_xlsm[Producto y N°],_01_CODIGOS_Y_COSTOS_xlsm[COSTO],0,0,1)</f>
        <v>174.77090000000001</v>
      </c>
      <c r="I2370" s="115">
        <f>+IFERROR(LISTAS[[#This Row],[VENTA NETA]]/LISTAS[[#This Row],[COSTO]]-1,0)</f>
        <v>0.9950034588137957</v>
      </c>
      <c r="J2370" s="33" t="str">
        <f>IFERROR(VLOOKUP(LISTAS[[#This Row],[ID]],_01_CODIGOS_Y_COSTOS_xlsm[[Producto y N°]:[CODIGO]],2,0),"")</f>
        <v>1130</v>
      </c>
      <c r="M2370" s="22">
        <v>0</v>
      </c>
      <c r="N2370" s="23">
        <f>+LISTAS[[#This Row],[Precio]]+(LISTAS[[#This Row],[Precio]]*M2370)</f>
        <v>860.91</v>
      </c>
      <c r="O2370" s="24">
        <f t="shared" si="53"/>
        <v>348.66855000000004</v>
      </c>
      <c r="Q2370" s="21">
        <f>IFERROR(O2370/LISTAS[[#This Row],[COSTO]]-1,"")</f>
        <v>0.9950034588137957</v>
      </c>
      <c r="R2370" t="str">
        <f>+LISTAS[[#This Row],[ID]]</f>
        <v>PICOS PARA GAS55</v>
      </c>
      <c r="T2370" s="29"/>
      <c r="U2370" s="25">
        <f>LISTAS[[#This Row],[COSTO]]+(LISTAS[[#This Row],[COSTO]]*T2370)</f>
        <v>174.77090000000001</v>
      </c>
      <c r="V2370" s="30">
        <f>IF(T2370="",0,U2370/LISTAS[[#This Row],[VENTA NETA]]-1)</f>
        <v>0</v>
      </c>
      <c r="X2370" s="25">
        <v>146.666</v>
      </c>
      <c r="Y2370" s="31">
        <f>IFERROR(LISTAS[[#This Row],[COSTO]]/X2370-1,"")</f>
        <v>0.1916251892054055</v>
      </c>
    </row>
    <row r="2371" spans="1:25" x14ac:dyDescent="0.2">
      <c r="A2371" s="6" t="s">
        <v>3802</v>
      </c>
      <c r="B2371" t="s">
        <v>3758</v>
      </c>
      <c r="C2371">
        <v>57</v>
      </c>
      <c r="D2371" t="s">
        <v>3803</v>
      </c>
      <c r="E2371" s="2">
        <v>1524.46</v>
      </c>
      <c r="F2371" s="6" t="str">
        <f>+_xlfn.XLOOKUP(LISTAS[[#This Row],[ID]],_01_CODIGOS_Y_COSTOS_xlsm[Producto y N°],_01_CODIGOS_Y_COSTOS_xlsm[FABRICA],"",0,1)</f>
        <v>INYECTGAS</v>
      </c>
      <c r="G2371" s="13">
        <f>LISTAS[[#This Row],[Precio]]*(1-0.46)*(1-IF($C$3520="",0,$C$3520))</f>
        <v>617.4063000000001</v>
      </c>
      <c r="H2371" s="1">
        <f>+_xlfn.XLOOKUP(LISTAS[[#This Row],[ID]],_01_CODIGOS_Y_COSTOS_xlsm[Producto y N°],_01_CODIGOS_Y_COSTOS_xlsm[COSTO],0,0,1)</f>
        <v>309.0926</v>
      </c>
      <c r="I2371" s="115">
        <f>+IFERROR(LISTAS[[#This Row],[VENTA NETA]]/LISTAS[[#This Row],[COSTO]]-1,0)</f>
        <v>0.99748004319741113</v>
      </c>
      <c r="J2371" s="33" t="str">
        <f>IFERROR(VLOOKUP(LISTAS[[#This Row],[ID]],_01_CODIGOS_Y_COSTOS_xlsm[[Producto y N°]:[CODIGO]],2,0),"")</f>
        <v>1131</v>
      </c>
      <c r="M2371" s="22">
        <v>0</v>
      </c>
      <c r="N2371" s="23">
        <f>+LISTAS[[#This Row],[Precio]]+(LISTAS[[#This Row],[Precio]]*M2371)</f>
        <v>1524.46</v>
      </c>
      <c r="O2371" s="24">
        <f t="shared" si="53"/>
        <v>617.4063000000001</v>
      </c>
      <c r="Q2371" s="21">
        <f>IFERROR(O2371/LISTAS[[#This Row],[COSTO]]-1,"")</f>
        <v>0.99748004319741113</v>
      </c>
      <c r="R2371" t="str">
        <f>+LISTAS[[#This Row],[ID]]</f>
        <v>PICOS PARA GAS57</v>
      </c>
      <c r="T2371" s="29"/>
      <c r="U2371" s="25">
        <f>LISTAS[[#This Row],[COSTO]]+(LISTAS[[#This Row],[COSTO]]*T2371)</f>
        <v>309.0926</v>
      </c>
      <c r="V2371" s="30">
        <f>IF(T2371="",0,U2371/LISTAS[[#This Row],[VENTA NETA]]-1)</f>
        <v>0</v>
      </c>
      <c r="X2371" s="25">
        <v>223.18690000000001</v>
      </c>
      <c r="Y2371" s="31">
        <f>IFERROR(LISTAS[[#This Row],[COSTO]]/X2371-1,"")</f>
        <v>0.38490475919509604</v>
      </c>
    </row>
    <row r="2372" spans="1:25" x14ac:dyDescent="0.2">
      <c r="A2372" s="6" t="s">
        <v>3804</v>
      </c>
      <c r="B2372" t="s">
        <v>3758</v>
      </c>
      <c r="C2372">
        <v>61</v>
      </c>
      <c r="D2372" t="s">
        <v>3805</v>
      </c>
      <c r="E2372" s="2">
        <v>1722.85</v>
      </c>
      <c r="F2372" s="6" t="str">
        <f>+_xlfn.XLOOKUP(LISTAS[[#This Row],[ID]],_01_CODIGOS_Y_COSTOS_xlsm[Producto y N°],_01_CODIGOS_Y_COSTOS_xlsm[FABRICA],"",0,1)</f>
        <v>INYECTGAS</v>
      </c>
      <c r="G2372" s="13">
        <f>LISTAS[[#This Row],[Precio]]*(1-0.46)*(1-IF($C$3520="",0,$C$3520))</f>
        <v>697.75425000000007</v>
      </c>
      <c r="H2372" s="1">
        <f>+_xlfn.XLOOKUP(LISTAS[[#This Row],[ID]],_01_CODIGOS_Y_COSTOS_xlsm[Producto y N°],_01_CODIGOS_Y_COSTOS_xlsm[COSTO],0,0,1)</f>
        <v>348.77850000000001</v>
      </c>
      <c r="I2372" s="115">
        <f>+IFERROR(LISTAS[[#This Row],[VENTA NETA]]/LISTAS[[#This Row],[COSTO]]-1,0)</f>
        <v>1.0005655451812543</v>
      </c>
      <c r="J2372" s="33" t="str">
        <f>IFERROR(VLOOKUP(LISTAS[[#This Row],[ID]],_01_CODIGOS_Y_COSTOS_xlsm[[Producto y N°]:[CODIGO]],2,0),"")</f>
        <v>1133</v>
      </c>
      <c r="M2372" s="22">
        <v>0</v>
      </c>
      <c r="N2372" s="23">
        <f>+LISTAS[[#This Row],[Precio]]+(LISTAS[[#This Row],[Precio]]*M2372)</f>
        <v>1722.85</v>
      </c>
      <c r="O2372" s="24">
        <f t="shared" si="53"/>
        <v>697.75425000000007</v>
      </c>
      <c r="Q2372" s="21">
        <f>IFERROR(O2372/LISTAS[[#This Row],[COSTO]]-1,"")</f>
        <v>1.0005655451812543</v>
      </c>
      <c r="R2372" t="str">
        <f>+LISTAS[[#This Row],[ID]]</f>
        <v>PICOS PARA GAS61</v>
      </c>
      <c r="T2372" s="29"/>
      <c r="U2372" s="25">
        <f>LISTAS[[#This Row],[COSTO]]+(LISTAS[[#This Row],[COSTO]]*T2372)</f>
        <v>348.77850000000001</v>
      </c>
      <c r="V2372" s="30">
        <f>IF(T2372="",0,U2372/LISTAS[[#This Row],[VENTA NETA]]-1)</f>
        <v>0</v>
      </c>
      <c r="X2372" s="25">
        <v>252.16200000000001</v>
      </c>
      <c r="Y2372" s="31">
        <f>IFERROR(LISTAS[[#This Row],[COSTO]]/X2372-1,"")</f>
        <v>0.38315249720417821</v>
      </c>
    </row>
    <row r="2373" spans="1:25" x14ac:dyDescent="0.2">
      <c r="A2373" s="6" t="s">
        <v>3806</v>
      </c>
      <c r="B2373" t="s">
        <v>3758</v>
      </c>
      <c r="C2373">
        <v>63</v>
      </c>
      <c r="D2373" t="s">
        <v>3807</v>
      </c>
      <c r="E2373" s="2">
        <v>1024.8900000000001</v>
      </c>
      <c r="F2373" s="6" t="str">
        <f>+_xlfn.XLOOKUP(LISTAS[[#This Row],[ID]],_01_CODIGOS_Y_COSTOS_xlsm[Producto y N°],_01_CODIGOS_Y_COSTOS_xlsm[FABRICA],"",0,1)</f>
        <v>INYECTGAS</v>
      </c>
      <c r="G2373" s="13">
        <f>LISTAS[[#This Row],[Precio]]*(1-0.46)*(1-IF($C$3520="",0,$C$3520))</f>
        <v>415.0804500000001</v>
      </c>
      <c r="H2373" s="1">
        <f>+_xlfn.XLOOKUP(LISTAS[[#This Row],[ID]],_01_CODIGOS_Y_COSTOS_xlsm[Producto y N°],_01_CODIGOS_Y_COSTOS_xlsm[COSTO],0,0,1)</f>
        <v>207.5881</v>
      </c>
      <c r="I2373" s="115">
        <f>+IFERROR(LISTAS[[#This Row],[VENTA NETA]]/LISTAS[[#This Row],[COSTO]]-1,0)</f>
        <v>0.99953875005359216</v>
      </c>
      <c r="J2373" s="33" t="str">
        <f>IFERROR(VLOOKUP(LISTAS[[#This Row],[ID]],_01_CODIGOS_Y_COSTOS_xlsm[[Producto y N°]:[CODIGO]],2,0),"")</f>
        <v>1134</v>
      </c>
      <c r="M2373" s="22">
        <v>0</v>
      </c>
      <c r="N2373" s="23">
        <f>+LISTAS[[#This Row],[Precio]]+(LISTAS[[#This Row],[Precio]]*M2373)</f>
        <v>1024.8900000000001</v>
      </c>
      <c r="O2373" s="24">
        <f t="shared" si="53"/>
        <v>415.0804500000001</v>
      </c>
      <c r="Q2373" s="21">
        <f>IFERROR(O2373/LISTAS[[#This Row],[COSTO]]-1,"")</f>
        <v>0.99953875005359216</v>
      </c>
      <c r="R2373" t="str">
        <f>+LISTAS[[#This Row],[ID]]</f>
        <v>PICOS PARA GAS63</v>
      </c>
      <c r="T2373" s="29"/>
      <c r="U2373" s="25">
        <f>LISTAS[[#This Row],[COSTO]]+(LISTAS[[#This Row],[COSTO]]*T2373)</f>
        <v>207.5881</v>
      </c>
      <c r="V2373" s="30">
        <f>IF(T2373="",0,U2373/LISTAS[[#This Row],[VENTA NETA]]-1)</f>
        <v>0</v>
      </c>
      <c r="X2373" s="25">
        <v>186.6936</v>
      </c>
      <c r="Y2373" s="31">
        <f>IFERROR(LISTAS[[#This Row],[COSTO]]/X2373-1,"")</f>
        <v>0.11191867316287207</v>
      </c>
    </row>
    <row r="2374" spans="1:25" x14ac:dyDescent="0.2">
      <c r="A2374" s="6" t="s">
        <v>3808</v>
      </c>
      <c r="B2374" t="s">
        <v>3758</v>
      </c>
      <c r="C2374">
        <v>76</v>
      </c>
      <c r="D2374" t="s">
        <v>3809</v>
      </c>
      <c r="E2374" s="2">
        <v>977.77</v>
      </c>
      <c r="F2374" s="6" t="str">
        <f>+_xlfn.XLOOKUP(LISTAS[[#This Row],[ID]],_01_CODIGOS_Y_COSTOS_xlsm[Producto y N°],_01_CODIGOS_Y_COSTOS_xlsm[FABRICA],"",0,1)</f>
        <v>INYECTGAS</v>
      </c>
      <c r="G2374" s="13">
        <f>LISTAS[[#This Row],[Precio]]*(1-0.46)*(1-IF($C$3520="",0,$C$3520))</f>
        <v>395.99684999999999</v>
      </c>
      <c r="H2374" s="1">
        <f>+_xlfn.XLOOKUP(LISTAS[[#This Row],[ID]],_01_CODIGOS_Y_COSTOS_xlsm[Producto y N°],_01_CODIGOS_Y_COSTOS_xlsm[COSTO],0,0,1)</f>
        <v>198.4298</v>
      </c>
      <c r="I2374" s="115">
        <f>+IFERROR(LISTAS[[#This Row],[VENTA NETA]]/LISTAS[[#This Row],[COSTO]]-1,0)</f>
        <v>0.99565211475292514</v>
      </c>
      <c r="J2374" s="33" t="str">
        <f>IFERROR(VLOOKUP(LISTAS[[#This Row],[ID]],_01_CODIGOS_Y_COSTOS_xlsm[[Producto y N°]:[CODIGO]],2,0),"")</f>
        <v>1147</v>
      </c>
      <c r="M2374" s="22">
        <v>0</v>
      </c>
      <c r="N2374" s="23">
        <f>+LISTAS[[#This Row],[Precio]]+(LISTAS[[#This Row],[Precio]]*M2374)</f>
        <v>977.77</v>
      </c>
      <c r="O2374" s="24">
        <f t="shared" si="53"/>
        <v>395.99684999999999</v>
      </c>
      <c r="Q2374" s="21">
        <f>IFERROR(O2374/LISTAS[[#This Row],[COSTO]]-1,"")</f>
        <v>0.99565211475292514</v>
      </c>
      <c r="R2374" t="str">
        <f>+LISTAS[[#This Row],[ID]]</f>
        <v>PICOS PARA GAS76</v>
      </c>
      <c r="T2374" s="29"/>
      <c r="U2374" s="25">
        <f>LISTAS[[#This Row],[COSTO]]+(LISTAS[[#This Row],[COSTO]]*T2374)</f>
        <v>198.4298</v>
      </c>
      <c r="V2374" s="30">
        <f>IF(T2374="",0,U2374/LISTAS[[#This Row],[VENTA NETA]]-1)</f>
        <v>0</v>
      </c>
      <c r="X2374" s="25">
        <v>455.05029999999999</v>
      </c>
      <c r="Y2374" s="31">
        <f>IFERROR(LISTAS[[#This Row],[COSTO]]/X2374-1,"")</f>
        <v>-0.56393875578150365</v>
      </c>
    </row>
    <row r="2375" spans="1:25" x14ac:dyDescent="0.2">
      <c r="A2375" s="6" t="s">
        <v>3810</v>
      </c>
      <c r="B2375" t="s">
        <v>3758</v>
      </c>
      <c r="C2375">
        <v>78</v>
      </c>
      <c r="D2375" t="s">
        <v>3811</v>
      </c>
      <c r="E2375" s="2">
        <v>1487.91</v>
      </c>
      <c r="F2375" s="6" t="str">
        <f>+_xlfn.XLOOKUP(LISTAS[[#This Row],[ID]],_01_CODIGOS_Y_COSTOS_xlsm[Producto y N°],_01_CODIGOS_Y_COSTOS_xlsm[FABRICA],"",0,1)</f>
        <v>INYECTGAS</v>
      </c>
      <c r="G2375" s="13">
        <f>LISTAS[[#This Row],[Precio]]*(1-0.46)*(1-IF($C$3520="",0,$C$3520))</f>
        <v>602.60355000000004</v>
      </c>
      <c r="H2375" s="1">
        <f>+_xlfn.XLOOKUP(LISTAS[[#This Row],[ID]],_01_CODIGOS_Y_COSTOS_xlsm[Producto y N°],_01_CODIGOS_Y_COSTOS_xlsm[COSTO],0,0,1)</f>
        <v>301.46069999999997</v>
      </c>
      <c r="I2375" s="115">
        <f>+IFERROR(LISTAS[[#This Row],[VENTA NETA]]/LISTAS[[#This Row],[COSTO]]-1,0)</f>
        <v>0.99894563370946887</v>
      </c>
      <c r="J2375" s="33" t="str">
        <f>IFERROR(VLOOKUP(LISTAS[[#This Row],[ID]],_01_CODIGOS_Y_COSTOS_xlsm[[Producto y N°]:[CODIGO]],2,0),"")</f>
        <v>1135</v>
      </c>
      <c r="M2375" s="22">
        <v>0</v>
      </c>
      <c r="N2375" s="23">
        <f>+LISTAS[[#This Row],[Precio]]+(LISTAS[[#This Row],[Precio]]*M2375)</f>
        <v>1487.91</v>
      </c>
      <c r="O2375" s="24">
        <f t="shared" si="53"/>
        <v>602.60355000000004</v>
      </c>
      <c r="Q2375" s="21">
        <f>IFERROR(O2375/LISTAS[[#This Row],[COSTO]]-1,"")</f>
        <v>0.99894563370946887</v>
      </c>
      <c r="R2375" t="str">
        <f>+LISTAS[[#This Row],[ID]]</f>
        <v>PICOS PARA GAS78</v>
      </c>
      <c r="T2375" s="29"/>
      <c r="U2375" s="25">
        <f>LISTAS[[#This Row],[COSTO]]+(LISTAS[[#This Row],[COSTO]]*T2375)</f>
        <v>301.46069999999997</v>
      </c>
      <c r="V2375" s="30">
        <f>IF(T2375="",0,U2375/LISTAS[[#This Row],[VENTA NETA]]-1)</f>
        <v>0</v>
      </c>
      <c r="X2375" s="25">
        <v>467.34899999999999</v>
      </c>
      <c r="Y2375" s="31">
        <f>IFERROR(LISTAS[[#This Row],[COSTO]]/X2375-1,"")</f>
        <v>-0.35495593229042965</v>
      </c>
    </row>
    <row r="2376" spans="1:25" x14ac:dyDescent="0.2">
      <c r="A2376" s="6" t="s">
        <v>3812</v>
      </c>
      <c r="B2376" t="s">
        <v>3758</v>
      </c>
      <c r="C2376">
        <v>80</v>
      </c>
      <c r="D2376" t="s">
        <v>3813</v>
      </c>
      <c r="E2376" s="2">
        <v>1681.08</v>
      </c>
      <c r="F2376" s="6" t="str">
        <f>+_xlfn.XLOOKUP(LISTAS[[#This Row],[ID]],_01_CODIGOS_Y_COSTOS_xlsm[Producto y N°],_01_CODIGOS_Y_COSTOS_xlsm[FABRICA],"",0,1)</f>
        <v>INYECTGAS</v>
      </c>
      <c r="G2376" s="13">
        <f>LISTAS[[#This Row],[Precio]]*(1-0.46)*(1-IF($C$3520="",0,$C$3520))</f>
        <v>680.8374</v>
      </c>
      <c r="H2376" s="1">
        <f>+_xlfn.XLOOKUP(LISTAS[[#This Row],[ID]],_01_CODIGOS_Y_COSTOS_xlsm[Producto y N°],_01_CODIGOS_Y_COSTOS_xlsm[COSTO],0,0,1)</f>
        <v>340.38339999999999</v>
      </c>
      <c r="I2376" s="115">
        <f>+IFERROR(LISTAS[[#This Row],[VENTA NETA]]/LISTAS[[#This Row],[COSTO]]-1,0)</f>
        <v>1.0002074131699725</v>
      </c>
      <c r="J2376" s="33" t="str">
        <f>IFERROR(VLOOKUP(LISTAS[[#This Row],[ID]],_01_CODIGOS_Y_COSTOS_xlsm[[Producto y N°]:[CODIGO]],2,0),"")</f>
        <v>1301</v>
      </c>
      <c r="M2376" s="22">
        <v>0</v>
      </c>
      <c r="N2376" s="23">
        <f>+LISTAS[[#This Row],[Precio]]+(LISTAS[[#This Row],[Precio]]*M2376)</f>
        <v>1681.08</v>
      </c>
      <c r="O2376" s="24">
        <f t="shared" si="53"/>
        <v>680.8374</v>
      </c>
      <c r="Q2376" s="21">
        <f>IFERROR(O2376/LISTAS[[#This Row],[COSTO]]-1,"")</f>
        <v>1.0002074131699725</v>
      </c>
      <c r="R2376" t="str">
        <f>+LISTAS[[#This Row],[ID]]</f>
        <v>PICOS PARA GAS80</v>
      </c>
      <c r="T2376" s="29"/>
      <c r="U2376" s="25">
        <f>LISTAS[[#This Row],[COSTO]]+(LISTAS[[#This Row],[COSTO]]*T2376)</f>
        <v>340.38339999999999</v>
      </c>
      <c r="V2376" s="30">
        <f>IF(T2376="",0,U2376/LISTAS[[#This Row],[VENTA NETA]]-1)</f>
        <v>0</v>
      </c>
      <c r="X2376" s="25">
        <v>467.34899999999999</v>
      </c>
      <c r="Y2376" s="31">
        <f>IFERROR(LISTAS[[#This Row],[COSTO]]/X2376-1,"")</f>
        <v>-0.27167191970026683</v>
      </c>
    </row>
    <row r="2377" spans="1:25" x14ac:dyDescent="0.2">
      <c r="A2377" s="6" t="s">
        <v>3814</v>
      </c>
      <c r="B2377" t="s">
        <v>3758</v>
      </c>
      <c r="C2377">
        <v>81</v>
      </c>
      <c r="D2377" t="s">
        <v>3815</v>
      </c>
      <c r="E2377" s="2">
        <v>1244.6199999999999</v>
      </c>
      <c r="F2377" s="6" t="str">
        <f>+_xlfn.XLOOKUP(LISTAS[[#This Row],[ID]],_01_CODIGOS_Y_COSTOS_xlsm[Producto y N°],_01_CODIGOS_Y_COSTOS_xlsm[FABRICA],"",0,1)</f>
        <v>INYECTGAS</v>
      </c>
      <c r="G2377" s="13">
        <f>LISTAS[[#This Row],[Precio]]*(1-0.46)*(1-IF($C$3520="",0,$C$3520))</f>
        <v>504.0711</v>
      </c>
      <c r="H2377" s="1">
        <f>+_xlfn.XLOOKUP(LISTAS[[#This Row],[ID]],_01_CODIGOS_Y_COSTOS_xlsm[Producto y N°],_01_CODIGOS_Y_COSTOS_xlsm[COSTO],0,0,1)</f>
        <v>251.85319999999999</v>
      </c>
      <c r="I2377" s="115">
        <f>+IFERROR(LISTAS[[#This Row],[VENTA NETA]]/LISTAS[[#This Row],[COSTO]]-1,0)</f>
        <v>1.0014480657780012</v>
      </c>
      <c r="J2377" s="33" t="str">
        <f>IFERROR(VLOOKUP(LISTAS[[#This Row],[ID]],_01_CODIGOS_Y_COSTOS_xlsm[[Producto y N°]:[CODIGO]],2,0),"")</f>
        <v>1302</v>
      </c>
      <c r="M2377" s="22">
        <v>0</v>
      </c>
      <c r="N2377" s="23">
        <f>+LISTAS[[#This Row],[Precio]]+(LISTAS[[#This Row],[Precio]]*M2377)</f>
        <v>1244.6199999999999</v>
      </c>
      <c r="O2377" s="24">
        <f t="shared" si="53"/>
        <v>504.0711</v>
      </c>
      <c r="Q2377" s="21">
        <f>IFERROR(O2377/LISTAS[[#This Row],[COSTO]]-1,"")</f>
        <v>1.0014480657780012</v>
      </c>
      <c r="R2377" t="str">
        <f>+LISTAS[[#This Row],[ID]]</f>
        <v>PICOS PARA GAS81</v>
      </c>
      <c r="T2377" s="29"/>
      <c r="U2377" s="25">
        <f>LISTAS[[#This Row],[COSTO]]+(LISTAS[[#This Row],[COSTO]]*T2377)</f>
        <v>251.85319999999999</v>
      </c>
      <c r="V2377" s="30">
        <f>IF(T2377="",0,U2377/LISTAS[[#This Row],[VENTA NETA]]-1)</f>
        <v>0</v>
      </c>
      <c r="X2377" s="25">
        <v>670.34379999999999</v>
      </c>
      <c r="Y2377" s="31">
        <f>IFERROR(LISTAS[[#This Row],[COSTO]]/X2377-1,"")</f>
        <v>-0.62429248991338482</v>
      </c>
    </row>
    <row r="2378" spans="1:25" x14ac:dyDescent="0.2">
      <c r="A2378" s="6" t="s">
        <v>3816</v>
      </c>
      <c r="B2378" t="s">
        <v>3758</v>
      </c>
      <c r="C2378">
        <v>82</v>
      </c>
      <c r="D2378" t="s">
        <v>3817</v>
      </c>
      <c r="E2378" s="2">
        <v>3033.67</v>
      </c>
      <c r="F2378" s="6" t="str">
        <f>+_xlfn.XLOOKUP(LISTAS[[#This Row],[ID]],_01_CODIGOS_Y_COSTOS_xlsm[Producto y N°],_01_CODIGOS_Y_COSTOS_xlsm[FABRICA],"",0,1)</f>
        <v>INYECTGAS</v>
      </c>
      <c r="G2378" s="13">
        <f>LISTAS[[#This Row],[Precio]]*(1-0.46)*(1-IF($C$3520="",0,$C$3520))</f>
        <v>1228.63635</v>
      </c>
      <c r="H2378" s="1">
        <f>+_xlfn.XLOOKUP(LISTAS[[#This Row],[ID]],_01_CODIGOS_Y_COSTOS_xlsm[Producto y N°],_01_CODIGOS_Y_COSTOS_xlsm[COSTO],0,0,1)</f>
        <v>614.36919999999998</v>
      </c>
      <c r="I2378" s="115">
        <f>+IFERROR(LISTAS[[#This Row],[VENTA NETA]]/LISTAS[[#This Row],[COSTO]]-1,0)</f>
        <v>0.99983389466789685</v>
      </c>
      <c r="J2378" s="33" t="str">
        <f>IFERROR(VLOOKUP(LISTAS[[#This Row],[ID]],_01_CODIGOS_Y_COSTOS_xlsm[[Producto y N°]:[CODIGO]],2,0),"")</f>
        <v>1304</v>
      </c>
      <c r="M2378" s="22">
        <v>0</v>
      </c>
      <c r="N2378" s="23">
        <f>+LISTAS[[#This Row],[Precio]]+(LISTAS[[#This Row],[Precio]]*M2378)</f>
        <v>3033.67</v>
      </c>
      <c r="O2378" s="24">
        <f t="shared" si="53"/>
        <v>1228.63635</v>
      </c>
      <c r="Q2378" s="21">
        <f>IFERROR(O2378/LISTAS[[#This Row],[COSTO]]-1,"")</f>
        <v>0.99983389466789685</v>
      </c>
      <c r="R2378" t="str">
        <f>+LISTAS[[#This Row],[ID]]</f>
        <v>PICOS PARA GAS82</v>
      </c>
      <c r="T2378" s="29"/>
      <c r="U2378" s="25">
        <f>LISTAS[[#This Row],[COSTO]]+(LISTAS[[#This Row],[COSTO]]*T2378)</f>
        <v>614.36919999999998</v>
      </c>
      <c r="V2378" s="30">
        <f>IF(T2378="",0,U2378/LISTAS[[#This Row],[VENTA NETA]]-1)</f>
        <v>0</v>
      </c>
      <c r="X2378" s="25">
        <v>529.3836</v>
      </c>
      <c r="Y2378" s="31">
        <f>IFERROR(LISTAS[[#This Row],[COSTO]]/X2378-1,"")</f>
        <v>0.16053689611842903</v>
      </c>
    </row>
    <row r="2379" spans="1:25" x14ac:dyDescent="0.2">
      <c r="A2379" s="6" t="s">
        <v>3818</v>
      </c>
      <c r="B2379" t="s">
        <v>3758</v>
      </c>
      <c r="C2379">
        <v>83</v>
      </c>
      <c r="D2379" t="s">
        <v>3819</v>
      </c>
      <c r="E2379" s="2">
        <v>3115.66</v>
      </c>
      <c r="F2379" s="6" t="str">
        <f>+_xlfn.XLOOKUP(LISTAS[[#This Row],[ID]],_01_CODIGOS_Y_COSTOS_xlsm[Producto y N°],_01_CODIGOS_Y_COSTOS_xlsm[FABRICA],"",0,1)</f>
        <v>INYECTGAS</v>
      </c>
      <c r="G2379" s="13">
        <f>LISTAS[[#This Row],[Precio]]*(1-0.46)*(1-IF($C$3520="",0,$C$3520))</f>
        <v>1261.8423</v>
      </c>
      <c r="H2379" s="1">
        <f>+_xlfn.XLOOKUP(LISTAS[[#This Row],[ID]],_01_CODIGOS_Y_COSTOS_xlsm[Producto y N°],_01_CODIGOS_Y_COSTOS_xlsm[COSTO],0,0,1)</f>
        <v>630.39620000000002</v>
      </c>
      <c r="I2379" s="115">
        <f>+IFERROR(LISTAS[[#This Row],[VENTA NETA]]/LISTAS[[#This Row],[COSTO]]-1,0)</f>
        <v>1.0016654605468749</v>
      </c>
      <c r="J2379" s="33" t="str">
        <f>IFERROR(VLOOKUP(LISTAS[[#This Row],[ID]],_01_CODIGOS_Y_COSTOS_xlsm[[Producto y N°]:[CODIGO]],2,0),"")</f>
        <v>1305</v>
      </c>
      <c r="M2379" s="22">
        <v>0</v>
      </c>
      <c r="N2379" s="23">
        <f>+LISTAS[[#This Row],[Precio]]+(LISTAS[[#This Row],[Precio]]*M2379)</f>
        <v>3115.66</v>
      </c>
      <c r="O2379" s="24">
        <f t="shared" si="53"/>
        <v>1261.8423</v>
      </c>
      <c r="Q2379" s="21">
        <f>IFERROR(O2379/LISTAS[[#This Row],[COSTO]]-1,"")</f>
        <v>1.0016654605468749</v>
      </c>
      <c r="R2379" t="str">
        <f>+LISTAS[[#This Row],[ID]]</f>
        <v>PICOS PARA GAS83</v>
      </c>
      <c r="T2379" s="29"/>
      <c r="U2379" s="25">
        <f>LISTAS[[#This Row],[COSTO]]+(LISTAS[[#This Row],[COSTO]]*T2379)</f>
        <v>630.39620000000002</v>
      </c>
      <c r="V2379" s="30">
        <f>IF(T2379="",0,U2379/LISTAS[[#This Row],[VENTA NETA]]-1)</f>
        <v>0</v>
      </c>
      <c r="X2379" s="25">
        <v>594.38189999999997</v>
      </c>
      <c r="Y2379" s="31">
        <f>IFERROR(LISTAS[[#This Row],[COSTO]]/X2379-1,"")</f>
        <v>6.0591178836367776E-2</v>
      </c>
    </row>
    <row r="2380" spans="1:25" x14ac:dyDescent="0.2">
      <c r="A2380" s="6" t="s">
        <v>3820</v>
      </c>
      <c r="B2380" t="s">
        <v>3758</v>
      </c>
      <c r="C2380">
        <v>84</v>
      </c>
      <c r="D2380" t="s">
        <v>3821</v>
      </c>
      <c r="E2380" s="2">
        <v>3115.66</v>
      </c>
      <c r="F2380" s="6" t="str">
        <f>+_xlfn.XLOOKUP(LISTAS[[#This Row],[ID]],_01_CODIGOS_Y_COSTOS_xlsm[Producto y N°],_01_CODIGOS_Y_COSTOS_xlsm[FABRICA],"",0,1)</f>
        <v>INYECTGAS</v>
      </c>
      <c r="G2380" s="13">
        <f>LISTAS[[#This Row],[Precio]]*(1-0.46)*(1-IF($C$3520="",0,$C$3520))</f>
        <v>1261.8423</v>
      </c>
      <c r="H2380" s="1">
        <f>+_xlfn.XLOOKUP(LISTAS[[#This Row],[ID]],_01_CODIGOS_Y_COSTOS_xlsm[Producto y N°],_01_CODIGOS_Y_COSTOS_xlsm[COSTO],0,0,1)</f>
        <v>630.39620000000002</v>
      </c>
      <c r="I2380" s="115">
        <f>+IFERROR(LISTAS[[#This Row],[VENTA NETA]]/LISTAS[[#This Row],[COSTO]]-1,0)</f>
        <v>1.0016654605468749</v>
      </c>
      <c r="J2380" s="33" t="str">
        <f>IFERROR(VLOOKUP(LISTAS[[#This Row],[ID]],_01_CODIGOS_Y_COSTOS_xlsm[[Producto y N°]:[CODIGO]],2,0),"")</f>
        <v>1328</v>
      </c>
      <c r="M2380" s="22">
        <v>0</v>
      </c>
      <c r="N2380" s="23">
        <f>+LISTAS[[#This Row],[Precio]]+(LISTAS[[#This Row],[Precio]]*M2380)</f>
        <v>3115.66</v>
      </c>
      <c r="O2380" s="24">
        <f t="shared" si="53"/>
        <v>1261.8423</v>
      </c>
      <c r="Q2380" s="21">
        <f>IFERROR(O2380/LISTAS[[#This Row],[COSTO]]-1,"")</f>
        <v>1.0016654605468749</v>
      </c>
      <c r="R2380" t="str">
        <f>+LISTAS[[#This Row],[ID]]</f>
        <v>PICOS PARA GAS84</v>
      </c>
      <c r="T2380" s="29"/>
      <c r="U2380" s="25">
        <f>LISTAS[[#This Row],[COSTO]]+(LISTAS[[#This Row],[COSTO]]*T2380)</f>
        <v>630.39620000000002</v>
      </c>
      <c r="V2380" s="30">
        <f>IF(T2380="",0,U2380/LISTAS[[#This Row],[VENTA NETA]]-1)</f>
        <v>0</v>
      </c>
      <c r="X2380" s="25">
        <v>781.54570000000001</v>
      </c>
      <c r="Y2380" s="31">
        <f>IFERROR(LISTAS[[#This Row],[COSTO]]/X2380-1,"")</f>
        <v>-0.19339815957019535</v>
      </c>
    </row>
    <row r="2381" spans="1:25" x14ac:dyDescent="0.2">
      <c r="A2381" s="6" t="s">
        <v>3822</v>
      </c>
      <c r="B2381" t="s">
        <v>3758</v>
      </c>
      <c r="C2381">
        <v>86</v>
      </c>
      <c r="D2381" t="s">
        <v>3823</v>
      </c>
      <c r="E2381" s="2">
        <v>4468.96</v>
      </c>
      <c r="F2381" s="6" t="str">
        <f>+_xlfn.XLOOKUP(LISTAS[[#This Row],[ID]],_01_CODIGOS_Y_COSTOS_xlsm[Producto y N°],_01_CODIGOS_Y_COSTOS_xlsm[FABRICA],"",0,1)</f>
        <v>INYECTGAS</v>
      </c>
      <c r="G2381" s="13">
        <f>LISTAS[[#This Row],[Precio]]*(1-0.46)*(1-IF($C$3520="",0,$C$3520))</f>
        <v>1809.9288000000001</v>
      </c>
      <c r="H2381" s="1">
        <f>+_xlfn.XLOOKUP(LISTAS[[#This Row],[ID]],_01_CODIGOS_Y_COSTOS_xlsm[Producto y N°],_01_CODIGOS_Y_COSTOS_xlsm[COSTO],0,0,1)</f>
        <v>904.38199999999995</v>
      </c>
      <c r="I2381" s="115">
        <f>+IFERROR(LISTAS[[#This Row],[VENTA NETA]]/LISTAS[[#This Row],[COSTO]]-1,0)</f>
        <v>1.0012879513303008</v>
      </c>
      <c r="J2381" s="33" t="str">
        <f>IFERROR(VLOOKUP(LISTAS[[#This Row],[ID]],_01_CODIGOS_Y_COSTOS_xlsm[[Producto y N°]:[CODIGO]],2,0),"")</f>
        <v>1303</v>
      </c>
      <c r="M2381" s="22">
        <v>0</v>
      </c>
      <c r="N2381" s="23">
        <f>+LISTAS[[#This Row],[Precio]]+(LISTAS[[#This Row],[Precio]]*M2381)</f>
        <v>4468.96</v>
      </c>
      <c r="O2381" s="24">
        <f t="shared" si="53"/>
        <v>1809.9288000000001</v>
      </c>
      <c r="Q2381" s="21">
        <f>IFERROR(O2381/LISTAS[[#This Row],[COSTO]]-1,"")</f>
        <v>1.0012879513303008</v>
      </c>
      <c r="R2381" t="str">
        <f>+LISTAS[[#This Row],[ID]]</f>
        <v>PICOS PARA GAS86</v>
      </c>
      <c r="T2381" s="29"/>
      <c r="U2381" s="25">
        <f>LISTAS[[#This Row],[COSTO]]+(LISTAS[[#This Row],[COSTO]]*T2381)</f>
        <v>904.38199999999995</v>
      </c>
      <c r="V2381" s="30">
        <f>IF(T2381="",0,U2381/LISTAS[[#This Row],[VENTA NETA]]-1)</f>
        <v>0</v>
      </c>
      <c r="X2381" s="25">
        <v>529.3836</v>
      </c>
      <c r="Y2381" s="31">
        <f>IFERROR(LISTAS[[#This Row],[COSTO]]/X2381-1,"")</f>
        <v>0.70836799628851366</v>
      </c>
    </row>
    <row r="2382" spans="1:25" x14ac:dyDescent="0.2">
      <c r="A2382" s="6" t="s">
        <v>3824</v>
      </c>
      <c r="B2382" t="s">
        <v>3758</v>
      </c>
      <c r="C2382">
        <v>96</v>
      </c>
      <c r="D2382" t="s">
        <v>3825</v>
      </c>
      <c r="E2382" s="2">
        <v>3529.22</v>
      </c>
      <c r="F2382" s="6" t="str">
        <f>+_xlfn.XLOOKUP(LISTAS[[#This Row],[ID]],_01_CODIGOS_Y_COSTOS_xlsm[Producto y N°],_01_CODIGOS_Y_COSTOS_xlsm[FABRICA],"",0,1)</f>
        <v>INYECTGAS</v>
      </c>
      <c r="G2382" s="13">
        <f>LISTAS[[#This Row],[Precio]]*(1-0.46)*(1-IF($C$3520="",0,$C$3520))</f>
        <v>1429.3341</v>
      </c>
      <c r="H2382" s="1">
        <f>+_xlfn.XLOOKUP(LISTAS[[#This Row],[ID]],_01_CODIGOS_Y_COSTOS_xlsm[Producto y N°],_01_CODIGOS_Y_COSTOS_xlsm[COSTO],0,0,1)</f>
        <v>714.34730000000002</v>
      </c>
      <c r="I2382" s="115">
        <f>+IFERROR(LISTAS[[#This Row],[VENTA NETA]]/LISTAS[[#This Row],[COSTO]]-1,0)</f>
        <v>1.000895222813889</v>
      </c>
      <c r="J2382" s="33" t="str">
        <f>IFERROR(VLOOKUP(LISTAS[[#This Row],[ID]],_01_CODIGOS_Y_COSTOS_xlsm[[Producto y N°]:[CODIGO]],2,0),"")</f>
        <v>1321</v>
      </c>
      <c r="M2382" s="22">
        <v>0</v>
      </c>
      <c r="N2382" s="23">
        <f>+LISTAS[[#This Row],[Precio]]+(LISTAS[[#This Row],[Precio]]*M2382)</f>
        <v>3529.22</v>
      </c>
      <c r="O2382" s="24">
        <f t="shared" si="53"/>
        <v>1429.3341</v>
      </c>
      <c r="Q2382" s="21">
        <f>IFERROR(O2382/LISTAS[[#This Row],[COSTO]]-1,"")</f>
        <v>1.000895222813889</v>
      </c>
      <c r="R2382" t="str">
        <f>+LISTAS[[#This Row],[ID]]</f>
        <v>PICOS PARA GAS96</v>
      </c>
      <c r="T2382" s="29"/>
      <c r="U2382" s="25">
        <f>LISTAS[[#This Row],[COSTO]]+(LISTAS[[#This Row],[COSTO]]*T2382)</f>
        <v>714.34730000000002</v>
      </c>
      <c r="V2382" s="30">
        <f>IF(T2382="",0,U2382/LISTAS[[#This Row],[VENTA NETA]]-1)</f>
        <v>0</v>
      </c>
      <c r="X2382" s="25">
        <v>184.47989999999999</v>
      </c>
      <c r="Y2382" s="31">
        <f>IFERROR(LISTAS[[#This Row],[COSTO]]/X2382-1,"")</f>
        <v>2.8722229359404472</v>
      </c>
    </row>
    <row r="2383" spans="1:25" x14ac:dyDescent="0.2">
      <c r="A2383" s="6" t="s">
        <v>3826</v>
      </c>
      <c r="B2383" t="s">
        <v>3758</v>
      </c>
      <c r="C2383">
        <v>97</v>
      </c>
      <c r="D2383" t="s">
        <v>3827</v>
      </c>
      <c r="E2383" s="2">
        <v>3962.55</v>
      </c>
      <c r="F2383" s="6" t="str">
        <f>+_xlfn.XLOOKUP(LISTAS[[#This Row],[ID]],_01_CODIGOS_Y_COSTOS_xlsm[Producto y N°],_01_CODIGOS_Y_COSTOS_xlsm[FABRICA],"",0,1)</f>
        <v>INYECTGAS</v>
      </c>
      <c r="G2383" s="13">
        <f>LISTAS[[#This Row],[Precio]]*(1-0.46)*(1-IF($C$3520="",0,$C$3520))</f>
        <v>1604.83275</v>
      </c>
      <c r="H2383" s="1">
        <f>+_xlfn.XLOOKUP(LISTAS[[#This Row],[ID]],_01_CODIGOS_Y_COSTOS_xlsm[Producto y N°],_01_CODIGOS_Y_COSTOS_xlsm[COSTO],0,0,1)</f>
        <v>802.11429999999996</v>
      </c>
      <c r="I2383" s="115">
        <f>+IFERROR(LISTAS[[#This Row],[VENTA NETA]]/LISTAS[[#This Row],[COSTO]]-1,0)</f>
        <v>1.0007531968947569</v>
      </c>
      <c r="J2383" s="33" t="str">
        <f>IFERROR(VLOOKUP(LISTAS[[#This Row],[ID]],_01_CODIGOS_Y_COSTOS_xlsm[[Producto y N°]:[CODIGO]],2,0),"")</f>
        <v>1324</v>
      </c>
      <c r="M2383" s="22">
        <v>0</v>
      </c>
      <c r="N2383" s="23">
        <f>+LISTAS[[#This Row],[Precio]]+(LISTAS[[#This Row],[Precio]]*M2383)</f>
        <v>3962.55</v>
      </c>
      <c r="O2383" s="24">
        <f t="shared" si="53"/>
        <v>1604.83275</v>
      </c>
      <c r="Q2383" s="21">
        <f>IFERROR(O2383/LISTAS[[#This Row],[COSTO]]-1,"")</f>
        <v>1.0007531968947569</v>
      </c>
      <c r="R2383" t="str">
        <f>+LISTAS[[#This Row],[ID]]</f>
        <v>PICOS PARA GAS97</v>
      </c>
      <c r="T2383" s="29"/>
      <c r="U2383" s="25">
        <f>LISTAS[[#This Row],[COSTO]]+(LISTAS[[#This Row],[COSTO]]*T2383)</f>
        <v>802.11429999999996</v>
      </c>
      <c r="V2383" s="30">
        <f>IF(T2383="",0,U2383/LISTAS[[#This Row],[VENTA NETA]]-1)</f>
        <v>0</v>
      </c>
      <c r="X2383" s="25">
        <v>172.18119999999999</v>
      </c>
      <c r="Y2383" s="31">
        <f>IFERROR(LISTAS[[#This Row],[COSTO]]/X2383-1,"")</f>
        <v>3.6585475069287474</v>
      </c>
    </row>
    <row r="2384" spans="1:25" x14ac:dyDescent="0.2">
      <c r="A2384" s="6" t="s">
        <v>3828</v>
      </c>
      <c r="B2384" t="s">
        <v>3758</v>
      </c>
      <c r="C2384">
        <v>98</v>
      </c>
      <c r="D2384" t="s">
        <v>3829</v>
      </c>
      <c r="E2384" s="2">
        <v>5210.3</v>
      </c>
      <c r="F2384" s="6" t="str">
        <f>+_xlfn.XLOOKUP(LISTAS[[#This Row],[ID]],_01_CODIGOS_Y_COSTOS_xlsm[Producto y N°],_01_CODIGOS_Y_COSTOS_xlsm[FABRICA],"",0,1)</f>
        <v>INYECTGAS</v>
      </c>
      <c r="G2384" s="13">
        <f>LISTAS[[#This Row],[Precio]]*(1-0.46)*(1-IF($C$3520="",0,$C$3520))</f>
        <v>2110.1715000000004</v>
      </c>
      <c r="H2384" s="1">
        <f>+_xlfn.XLOOKUP(LISTAS[[#This Row],[ID]],_01_CODIGOS_Y_COSTOS_xlsm[Producto y N°],_01_CODIGOS_Y_COSTOS_xlsm[COSTO],0,0,1)</f>
        <v>1054.7307000000001</v>
      </c>
      <c r="I2384" s="115">
        <f>+IFERROR(LISTAS[[#This Row],[VENTA NETA]]/LISTAS[[#This Row],[COSTO]]-1,0)</f>
        <v>1.0006732524235811</v>
      </c>
      <c r="J2384" s="33" t="str">
        <f>IFERROR(VLOOKUP(LISTAS[[#This Row],[ID]],_01_CODIGOS_Y_COSTOS_xlsm[[Producto y N°]:[CODIGO]],2,0),"")</f>
        <v>1323</v>
      </c>
      <c r="M2384" s="22">
        <v>0</v>
      </c>
      <c r="N2384" s="23">
        <f>+LISTAS[[#This Row],[Precio]]+(LISTAS[[#This Row],[Precio]]*M2384)</f>
        <v>5210.3</v>
      </c>
      <c r="O2384" s="24">
        <f t="shared" si="53"/>
        <v>2110.1715000000004</v>
      </c>
      <c r="Q2384" s="21">
        <f>IFERROR(O2384/LISTAS[[#This Row],[COSTO]]-1,"")</f>
        <v>1.0006732524235811</v>
      </c>
      <c r="R2384" t="str">
        <f>+LISTAS[[#This Row],[ID]]</f>
        <v>PICOS PARA GAS98</v>
      </c>
      <c r="T2384" s="29"/>
      <c r="U2384" s="25">
        <f>LISTAS[[#This Row],[COSTO]]+(LISTAS[[#This Row],[COSTO]]*T2384)</f>
        <v>1054.7307000000001</v>
      </c>
      <c r="V2384" s="30">
        <f>IF(T2384="",0,U2384/LISTAS[[#This Row],[VENTA NETA]]-1)</f>
        <v>0</v>
      </c>
      <c r="X2384" s="25">
        <v>230.23490000000001</v>
      </c>
      <c r="Y2384" s="31">
        <f>IFERROR(LISTAS[[#This Row],[COSTO]]/X2384-1,"")</f>
        <v>3.5811069477303397</v>
      </c>
    </row>
    <row r="2385" spans="1:25" x14ac:dyDescent="0.2">
      <c r="A2385" s="6" t="s">
        <v>3830</v>
      </c>
      <c r="B2385" t="s">
        <v>3758</v>
      </c>
      <c r="C2385">
        <v>99</v>
      </c>
      <c r="D2385" t="s">
        <v>3831</v>
      </c>
      <c r="E2385" s="2">
        <v>3529.22</v>
      </c>
      <c r="F2385" s="6" t="str">
        <f>+_xlfn.XLOOKUP(LISTAS[[#This Row],[ID]],_01_CODIGOS_Y_COSTOS_xlsm[Producto y N°],_01_CODIGOS_Y_COSTOS_xlsm[FABRICA],"",0,1)</f>
        <v>INYECTGAS</v>
      </c>
      <c r="G2385" s="13">
        <f>LISTAS[[#This Row],[Precio]]*(1-0.46)*(1-IF($C$3520="",0,$C$3520))</f>
        <v>1429.3341</v>
      </c>
      <c r="H2385" s="1">
        <f>+_xlfn.XLOOKUP(LISTAS[[#This Row],[ID]],_01_CODIGOS_Y_COSTOS_xlsm[Producto y N°],_01_CODIGOS_Y_COSTOS_xlsm[COSTO],0,0,1)</f>
        <v>714.34730000000002</v>
      </c>
      <c r="I2385" s="115">
        <f>+IFERROR(LISTAS[[#This Row],[VENTA NETA]]/LISTAS[[#This Row],[COSTO]]-1,0)</f>
        <v>1.000895222813889</v>
      </c>
      <c r="J2385" s="33" t="str">
        <f>IFERROR(VLOOKUP(LISTAS[[#This Row],[ID]],_01_CODIGOS_Y_COSTOS_xlsm[[Producto y N°]:[CODIGO]],2,0),"")</f>
        <v>1326</v>
      </c>
      <c r="M2385" s="22">
        <v>0</v>
      </c>
      <c r="N2385" s="23">
        <f>+LISTAS[[#This Row],[Precio]]+(LISTAS[[#This Row],[Precio]]*M2385)</f>
        <v>3529.22</v>
      </c>
      <c r="O2385" s="24">
        <f t="shared" si="53"/>
        <v>1429.3341</v>
      </c>
      <c r="Q2385" s="21">
        <f>IFERROR(O2385/LISTAS[[#This Row],[COSTO]]-1,"")</f>
        <v>1.000895222813889</v>
      </c>
      <c r="R2385" t="str">
        <f>+LISTAS[[#This Row],[ID]]</f>
        <v>PICOS PARA GAS99</v>
      </c>
      <c r="T2385" s="29"/>
      <c r="U2385" s="25">
        <f>LISTAS[[#This Row],[COSTO]]+(LISTAS[[#This Row],[COSTO]]*T2385)</f>
        <v>714.34730000000002</v>
      </c>
      <c r="V2385" s="30">
        <f>IF(T2385="",0,U2385/LISTAS[[#This Row],[VENTA NETA]]-1)</f>
        <v>0</v>
      </c>
      <c r="X2385" s="25">
        <v>173.0677</v>
      </c>
      <c r="Y2385" s="31">
        <f>IFERROR(LISTAS[[#This Row],[COSTO]]/X2385-1,"")</f>
        <v>3.1275599086369095</v>
      </c>
    </row>
    <row r="2386" spans="1:25" x14ac:dyDescent="0.2">
      <c r="A2386" s="6" t="s">
        <v>3832</v>
      </c>
      <c r="B2386" t="s">
        <v>3758</v>
      </c>
      <c r="C2386">
        <v>102</v>
      </c>
      <c r="D2386" t="s">
        <v>3833</v>
      </c>
      <c r="E2386" s="2">
        <v>1229.8699999999999</v>
      </c>
      <c r="F2386" s="6" t="str">
        <f>+_xlfn.XLOOKUP(LISTAS[[#This Row],[ID]],_01_CODIGOS_Y_COSTOS_xlsm[Producto y N°],_01_CODIGOS_Y_COSTOS_xlsm[FABRICA],"",0,1)</f>
        <v>INYECTGAS</v>
      </c>
      <c r="G2386" s="13">
        <f>LISTAS[[#This Row],[Precio]]*(1-0.46)*(1-IF($C$3520="",0,$C$3520))</f>
        <v>498.09734999999995</v>
      </c>
      <c r="H2386" s="1">
        <f>+_xlfn.XLOOKUP(LISTAS[[#This Row],[ID]],_01_CODIGOS_Y_COSTOS_xlsm[Producto y N°],_01_CODIGOS_Y_COSTOS_xlsm[COSTO],0,0,1)</f>
        <v>248.8005</v>
      </c>
      <c r="I2386" s="115">
        <f>+IFERROR(LISTAS[[#This Row],[VENTA NETA]]/LISTAS[[#This Row],[COSTO]]-1,0)</f>
        <v>1.0019949718750563</v>
      </c>
      <c r="J2386" s="33" t="str">
        <f>IFERROR(VLOOKUP(LISTAS[[#This Row],[ID]],_01_CODIGOS_Y_COSTOS_xlsm[[Producto y N°]:[CODIGO]],2,0),"")</f>
        <v>1315</v>
      </c>
      <c r="M2386" s="22">
        <v>0</v>
      </c>
      <c r="N2386" s="23">
        <f>+LISTAS[[#This Row],[Precio]]+(LISTAS[[#This Row],[Precio]]*M2386)</f>
        <v>1229.8699999999999</v>
      </c>
      <c r="O2386" s="24">
        <f t="shared" si="53"/>
        <v>498.09734999999995</v>
      </c>
      <c r="Q2386" s="21">
        <f>IFERROR(O2386/LISTAS[[#This Row],[COSTO]]-1,"")</f>
        <v>1.0019949718750563</v>
      </c>
      <c r="R2386" t="str">
        <f>+LISTAS[[#This Row],[ID]]</f>
        <v>PICOS PARA GAS102</v>
      </c>
      <c r="T2386" s="29"/>
      <c r="U2386" s="25">
        <f>LISTAS[[#This Row],[COSTO]]+(LISTAS[[#This Row],[COSTO]]*T2386)</f>
        <v>248.8005</v>
      </c>
      <c r="V2386" s="30">
        <f>IF(T2386="",0,U2386/LISTAS[[#This Row],[VENTA NETA]]-1)</f>
        <v>0</v>
      </c>
      <c r="X2386" s="25">
        <v>141.43459999999999</v>
      </c>
      <c r="Y2386" s="31">
        <f>IFERROR(LISTAS[[#This Row],[COSTO]]/X2386-1,"")</f>
        <v>0.75912046981431724</v>
      </c>
    </row>
    <row r="2387" spans="1:25" x14ac:dyDescent="0.2">
      <c r="A2387" s="6" t="s">
        <v>3834</v>
      </c>
      <c r="B2387" t="s">
        <v>3758</v>
      </c>
      <c r="C2387">
        <v>103</v>
      </c>
      <c r="D2387" t="s">
        <v>3835</v>
      </c>
      <c r="E2387" s="2">
        <v>1147.8699999999999</v>
      </c>
      <c r="F2387" s="6" t="str">
        <f>+_xlfn.XLOOKUP(LISTAS[[#This Row],[ID]],_01_CODIGOS_Y_COSTOS_xlsm[Producto y N°],_01_CODIGOS_Y_COSTOS_xlsm[FABRICA],"",0,1)</f>
        <v>INYECTGAS</v>
      </c>
      <c r="G2387" s="13">
        <f>LISTAS[[#This Row],[Precio]]*(1-0.46)*(1-IF($C$3520="",0,$C$3520))</f>
        <v>464.88734999999997</v>
      </c>
      <c r="H2387" s="1">
        <f>+_xlfn.XLOOKUP(LISTAS[[#This Row],[ID]],_01_CODIGOS_Y_COSTOS_xlsm[Producto y N°],_01_CODIGOS_Y_COSTOS_xlsm[COSTO],0,0,1)</f>
        <v>232.77340000000001</v>
      </c>
      <c r="I2387" s="115">
        <f>+IFERROR(LISTAS[[#This Row],[VENTA NETA]]/LISTAS[[#This Row],[COSTO]]-1,0)</f>
        <v>0.9971669872932214</v>
      </c>
      <c r="J2387" s="33" t="str">
        <f>IFERROR(VLOOKUP(LISTAS[[#This Row],[ID]],_01_CODIGOS_Y_COSTOS_xlsm[[Producto y N°]:[CODIGO]],2,0),"")</f>
        <v>1316</v>
      </c>
      <c r="M2387" s="22">
        <v>0</v>
      </c>
      <c r="N2387" s="23">
        <f>+LISTAS[[#This Row],[Precio]]+(LISTAS[[#This Row],[Precio]]*M2387)</f>
        <v>1147.8699999999999</v>
      </c>
      <c r="O2387" s="24">
        <f t="shared" si="53"/>
        <v>464.88734999999997</v>
      </c>
      <c r="Q2387" s="21">
        <f>IFERROR(O2387/LISTAS[[#This Row],[COSTO]]-1,"")</f>
        <v>0.9971669872932214</v>
      </c>
      <c r="R2387" t="str">
        <f>+LISTAS[[#This Row],[ID]]</f>
        <v>PICOS PARA GAS103</v>
      </c>
      <c r="T2387" s="29"/>
      <c r="U2387" s="25">
        <f>LISTAS[[#This Row],[COSTO]]+(LISTAS[[#This Row],[COSTO]]*T2387)</f>
        <v>232.77340000000001</v>
      </c>
      <c r="V2387" s="30">
        <f>IF(T2387="",0,U2387/LISTAS[[#This Row],[VENTA NETA]]-1)</f>
        <v>0</v>
      </c>
      <c r="X2387" s="25">
        <v>231.018</v>
      </c>
      <c r="Y2387" s="31">
        <f>IFERROR(LISTAS[[#This Row],[COSTO]]/X2387-1,"")</f>
        <v>7.5985421049442614E-3</v>
      </c>
    </row>
    <row r="2388" spans="1:25" x14ac:dyDescent="0.2">
      <c r="A2388" s="6" t="s">
        <v>3836</v>
      </c>
      <c r="B2388" t="s">
        <v>3758</v>
      </c>
      <c r="C2388">
        <v>104</v>
      </c>
      <c r="D2388" t="s">
        <v>3837</v>
      </c>
      <c r="E2388" s="2">
        <v>1534.9</v>
      </c>
      <c r="F2388" s="6" t="str">
        <f>+_xlfn.XLOOKUP(LISTAS[[#This Row],[ID]],_01_CODIGOS_Y_COSTOS_xlsm[Producto y N°],_01_CODIGOS_Y_COSTOS_xlsm[FABRICA],"",0,1)</f>
        <v>INYECTGAS</v>
      </c>
      <c r="G2388" s="13">
        <f>LISTAS[[#This Row],[Precio]]*(1-0.46)*(1-IF($C$3520="",0,$C$3520))</f>
        <v>621.63450000000012</v>
      </c>
      <c r="H2388" s="1">
        <f>+_xlfn.XLOOKUP(LISTAS[[#This Row],[ID]],_01_CODIGOS_Y_COSTOS_xlsm[Producto y N°],_01_CODIGOS_Y_COSTOS_xlsm[COSTO],0,0,1)</f>
        <v>310.61900000000003</v>
      </c>
      <c r="I2388" s="115">
        <f>+IFERROR(LISTAS[[#This Row],[VENTA NETA]]/LISTAS[[#This Row],[COSTO]]-1,0)</f>
        <v>1.0012764834089354</v>
      </c>
      <c r="J2388" s="33" t="str">
        <f>IFERROR(VLOOKUP(LISTAS[[#This Row],[ID]],_01_CODIGOS_Y_COSTOS_xlsm[[Producto y N°]:[CODIGO]],2,0),"")</f>
        <v>1325</v>
      </c>
      <c r="M2388" s="22">
        <v>0</v>
      </c>
      <c r="N2388" s="23">
        <f>+LISTAS[[#This Row],[Precio]]+(LISTAS[[#This Row],[Precio]]*M2388)</f>
        <v>1534.9</v>
      </c>
      <c r="O2388" s="24">
        <f t="shared" si="53"/>
        <v>621.63450000000012</v>
      </c>
      <c r="Q2388" s="21">
        <f>IFERROR(O2388/LISTAS[[#This Row],[COSTO]]-1,"")</f>
        <v>1.0012764834089354</v>
      </c>
      <c r="R2388" t="str">
        <f>+LISTAS[[#This Row],[ID]]</f>
        <v>PICOS PARA GAS104</v>
      </c>
      <c r="T2388" s="29"/>
      <c r="U2388" s="25">
        <f>LISTAS[[#This Row],[COSTO]]+(LISTAS[[#This Row],[COSTO]]*T2388)</f>
        <v>310.61900000000003</v>
      </c>
      <c r="V2388" s="30">
        <f>IF(T2388="",0,U2388/LISTAS[[#This Row],[VENTA NETA]]-1)</f>
        <v>0</v>
      </c>
      <c r="X2388" s="25">
        <v>158.18860000000001</v>
      </c>
      <c r="Y2388" s="31">
        <f>IFERROR(LISTAS[[#This Row],[COSTO]]/X2388-1,"")</f>
        <v>0.96359914684117576</v>
      </c>
    </row>
    <row r="2389" spans="1:25" x14ac:dyDescent="0.2">
      <c r="A2389" s="6" t="s">
        <v>3838</v>
      </c>
      <c r="B2389" t="s">
        <v>3758</v>
      </c>
      <c r="C2389">
        <v>107</v>
      </c>
      <c r="D2389" t="s">
        <v>3839</v>
      </c>
      <c r="E2389" s="2">
        <v>1153.78</v>
      </c>
      <c r="F2389" s="6" t="str">
        <f>+_xlfn.XLOOKUP(LISTAS[[#This Row],[ID]],_01_CODIGOS_Y_COSTOS_xlsm[Producto y N°],_01_CODIGOS_Y_COSTOS_xlsm[FABRICA],"",0,1)</f>
        <v>INYECTGAS</v>
      </c>
      <c r="G2389" s="13">
        <f>LISTAS[[#This Row],[Precio]]*(1-0.46)*(1-IF($C$3520="",0,$C$3520))</f>
        <v>467.28089999999997</v>
      </c>
      <c r="H2389" s="1">
        <f>+_xlfn.XLOOKUP(LISTAS[[#This Row],[ID]],_01_CODIGOS_Y_COSTOS_xlsm[Producto y N°],_01_CODIGOS_Y_COSTOS_xlsm[COSTO],0,0,1)</f>
        <v>233.53659999999999</v>
      </c>
      <c r="I2389" s="115">
        <f>+IFERROR(LISTAS[[#This Row],[VENTA NETA]]/LISTAS[[#This Row],[COSTO]]-1,0)</f>
        <v>1.0008893680904833</v>
      </c>
      <c r="J2389" s="33" t="str">
        <f>IFERROR(VLOOKUP(LISTAS[[#This Row],[ID]],_01_CODIGOS_Y_COSTOS_xlsm[[Producto y N°]:[CODIGO]],2,0),"")</f>
        <v>1317</v>
      </c>
      <c r="M2389" s="22">
        <v>0</v>
      </c>
      <c r="N2389" s="23">
        <f>+LISTAS[[#This Row],[Precio]]+(LISTAS[[#This Row],[Precio]]*M2389)</f>
        <v>1153.78</v>
      </c>
      <c r="O2389" s="24">
        <f t="shared" si="53"/>
        <v>467.28089999999997</v>
      </c>
      <c r="Q2389" s="21">
        <f>IFERROR(O2389/LISTAS[[#This Row],[COSTO]]-1,"")</f>
        <v>1.0008893680904833</v>
      </c>
      <c r="R2389" t="str">
        <f>+LISTAS[[#This Row],[ID]]</f>
        <v>PICOS PARA GAS107</v>
      </c>
      <c r="T2389" s="29"/>
      <c r="U2389" s="25">
        <f>LISTAS[[#This Row],[COSTO]]+(LISTAS[[#This Row],[COSTO]]*T2389)</f>
        <v>233.53659999999999</v>
      </c>
      <c r="V2389" s="30">
        <f>IF(T2389="",0,U2389/LISTAS[[#This Row],[VENTA NETA]]-1)</f>
        <v>0</v>
      </c>
      <c r="X2389" s="25">
        <v>169.15219999999999</v>
      </c>
      <c r="Y2389" s="31">
        <f>IFERROR(LISTAS[[#This Row],[COSTO]]/X2389-1,"")</f>
        <v>0.38062998885027799</v>
      </c>
    </row>
    <row r="2390" spans="1:25" x14ac:dyDescent="0.2">
      <c r="A2390" s="6" t="s">
        <v>3840</v>
      </c>
      <c r="B2390" t="s">
        <v>3758</v>
      </c>
      <c r="C2390">
        <v>108</v>
      </c>
      <c r="D2390" t="s">
        <v>3841</v>
      </c>
      <c r="E2390" s="2">
        <v>942.9</v>
      </c>
      <c r="F2390" s="6" t="str">
        <f>+_xlfn.XLOOKUP(LISTAS[[#This Row],[ID]],_01_CODIGOS_Y_COSTOS_xlsm[Producto y N°],_01_CODIGOS_Y_COSTOS_xlsm[FABRICA],"",0,1)</f>
        <v>INYECTGAS</v>
      </c>
      <c r="G2390" s="13">
        <f>LISTAS[[#This Row],[Precio]]*(1-0.46)*(1-IF($C$3520="",0,$C$3520))</f>
        <v>381.87450000000001</v>
      </c>
      <c r="H2390" s="1">
        <f>+_xlfn.XLOOKUP(LISTAS[[#This Row],[ID]],_01_CODIGOS_Y_COSTOS_xlsm[Producto y N°],_01_CODIGOS_Y_COSTOS_xlsm[COSTO],0,0,1)</f>
        <v>190.7979</v>
      </c>
      <c r="I2390" s="115">
        <f>+IFERROR(LISTAS[[#This Row],[VENTA NETA]]/LISTAS[[#This Row],[COSTO]]-1,0)</f>
        <v>1.0014607079008733</v>
      </c>
      <c r="J2390" s="33" t="str">
        <f>IFERROR(VLOOKUP(LISTAS[[#This Row],[ID]],_01_CODIGOS_Y_COSTOS_xlsm[[Producto y N°]:[CODIGO]],2,0),"")</f>
        <v>1306</v>
      </c>
      <c r="M2390" s="22">
        <v>0</v>
      </c>
      <c r="N2390" s="23">
        <f>+LISTAS[[#This Row],[Precio]]+(LISTAS[[#This Row],[Precio]]*M2390)</f>
        <v>942.9</v>
      </c>
      <c r="O2390" s="24">
        <f t="shared" si="53"/>
        <v>381.87450000000001</v>
      </c>
      <c r="Q2390" s="21">
        <f>IFERROR(O2390/LISTAS[[#This Row],[COSTO]]-1,"")</f>
        <v>1.0014607079008733</v>
      </c>
      <c r="R2390" t="str">
        <f>+LISTAS[[#This Row],[ID]]</f>
        <v>PICOS PARA GAS108</v>
      </c>
      <c r="T2390" s="29"/>
      <c r="U2390" s="25">
        <f>LISTAS[[#This Row],[COSTO]]+(LISTAS[[#This Row],[COSTO]]*T2390)</f>
        <v>190.7979</v>
      </c>
      <c r="V2390" s="30">
        <f>IF(T2390="",0,U2390/LISTAS[[#This Row],[VENTA NETA]]-1)</f>
        <v>0</v>
      </c>
      <c r="X2390" s="25">
        <v>169.15219999999999</v>
      </c>
      <c r="Y2390" s="31">
        <f>IFERROR(LISTAS[[#This Row],[COSTO]]/X2390-1,"")</f>
        <v>0.12796582013121904</v>
      </c>
    </row>
    <row r="2391" spans="1:25" x14ac:dyDescent="0.2">
      <c r="A2391" s="6" t="s">
        <v>3842</v>
      </c>
      <c r="B2391" t="s">
        <v>3758</v>
      </c>
      <c r="C2391">
        <v>109</v>
      </c>
      <c r="D2391" t="s">
        <v>3843</v>
      </c>
      <c r="E2391" s="2">
        <v>1540.12</v>
      </c>
      <c r="F2391" s="6" t="str">
        <f>+_xlfn.XLOOKUP(LISTAS[[#This Row],[ID]],_01_CODIGOS_Y_COSTOS_xlsm[Producto y N°],_01_CODIGOS_Y_COSTOS_xlsm[FABRICA],"",0,1)</f>
        <v>INYECTGAS</v>
      </c>
      <c r="G2391" s="13">
        <f>LISTAS[[#This Row],[Precio]]*(1-0.46)*(1-IF($C$3520="",0,$C$3520))</f>
        <v>623.74860000000001</v>
      </c>
      <c r="H2391" s="1">
        <f>+_xlfn.XLOOKUP(LISTAS[[#This Row],[ID]],_01_CODIGOS_Y_COSTOS_xlsm[Producto y N°],_01_CODIGOS_Y_COSTOS_xlsm[COSTO],0,0,1)</f>
        <v>312.1454</v>
      </c>
      <c r="I2391" s="115">
        <f>+IFERROR(LISTAS[[#This Row],[VENTA NETA]]/LISTAS[[#This Row],[COSTO]]-1,0)</f>
        <v>0.99826298897885413</v>
      </c>
      <c r="J2391" s="33" t="str">
        <f>IFERROR(VLOOKUP(LISTAS[[#This Row],[ID]],_01_CODIGOS_Y_COSTOS_xlsm[[Producto y N°]:[CODIGO]],2,0),"")</f>
        <v>1327</v>
      </c>
      <c r="M2391" s="22">
        <v>0</v>
      </c>
      <c r="N2391" s="23">
        <f>+LISTAS[[#This Row],[Precio]]+(LISTAS[[#This Row],[Precio]]*M2391)</f>
        <v>1540.12</v>
      </c>
      <c r="O2391" s="24">
        <f t="shared" si="53"/>
        <v>623.74860000000001</v>
      </c>
      <c r="Q2391" s="21">
        <f>IFERROR(O2391/LISTAS[[#This Row],[COSTO]]-1,"")</f>
        <v>0.99826298897885413</v>
      </c>
      <c r="R2391" t="str">
        <f>+LISTAS[[#This Row],[ID]]</f>
        <v>PICOS PARA GAS109</v>
      </c>
      <c r="T2391" s="29"/>
      <c r="U2391" s="25">
        <f>LISTAS[[#This Row],[COSTO]]+(LISTAS[[#This Row],[COSTO]]*T2391)</f>
        <v>312.1454</v>
      </c>
      <c r="V2391" s="30">
        <f>IF(T2391="",0,U2391/LISTAS[[#This Row],[VENTA NETA]]-1)</f>
        <v>0</v>
      </c>
      <c r="X2391" s="25">
        <v>110.6879</v>
      </c>
      <c r="Y2391" s="31">
        <f>IFERROR(LISTAS[[#This Row],[COSTO]]/X2391-1,"")</f>
        <v>1.8200498880184734</v>
      </c>
    </row>
    <row r="2392" spans="1:25" x14ac:dyDescent="0.2">
      <c r="A2392" s="6" t="s">
        <v>3844</v>
      </c>
      <c r="B2392" t="s">
        <v>3758</v>
      </c>
      <c r="C2392">
        <v>121</v>
      </c>
      <c r="D2392" t="s">
        <v>3845</v>
      </c>
      <c r="E2392" s="2">
        <v>1054.5899999999999</v>
      </c>
      <c r="F2392" s="6" t="str">
        <f>+_xlfn.XLOOKUP(LISTAS[[#This Row],[ID]],_01_CODIGOS_Y_COSTOS_xlsm[Producto y N°],_01_CODIGOS_Y_COSTOS_xlsm[FABRICA],"",0,1)</f>
        <v>INYECTGAS</v>
      </c>
      <c r="G2392" s="13">
        <f>LISTAS[[#This Row],[Precio]]*(1-0.46)*(1-IF($C$3520="",0,$C$3520))</f>
        <v>427.10895000000005</v>
      </c>
      <c r="H2392" s="1">
        <f>+_xlfn.XLOOKUP(LISTAS[[#This Row],[ID]],_01_CODIGOS_Y_COSTOS_xlsm[Producto y N°],_01_CODIGOS_Y_COSTOS_xlsm[COSTO],0,0,1)</f>
        <v>213.6936</v>
      </c>
      <c r="I2392" s="115">
        <f>+IFERROR(LISTAS[[#This Row],[VENTA NETA]]/LISTAS[[#This Row],[COSTO]]-1,0)</f>
        <v>0.99869790204292519</v>
      </c>
      <c r="J2392" s="33" t="str">
        <f>IFERROR(VLOOKUP(LISTAS[[#This Row],[ID]],_01_CODIGOS_Y_COSTOS_xlsm[[Producto y N°]:[CODIGO]],2,0),"")</f>
        <v>1007</v>
      </c>
      <c r="M2392" s="22">
        <v>0</v>
      </c>
      <c r="N2392" s="23">
        <f>+LISTAS[[#This Row],[Precio]]+(LISTAS[[#This Row],[Precio]]*M2392)</f>
        <v>1054.5899999999999</v>
      </c>
      <c r="O2392" s="24">
        <f t="shared" si="53"/>
        <v>427.10895000000005</v>
      </c>
      <c r="Q2392" s="21">
        <f>IFERROR(O2392/LISTAS[[#This Row],[COSTO]]-1,"")</f>
        <v>0.99869790204292519</v>
      </c>
      <c r="R2392" t="str">
        <f>+LISTAS[[#This Row],[ID]]</f>
        <v>PICOS PARA GAS121</v>
      </c>
      <c r="T2392" s="29"/>
      <c r="U2392" s="25">
        <f>LISTAS[[#This Row],[COSTO]]+(LISTAS[[#This Row],[COSTO]]*T2392)</f>
        <v>213.6936</v>
      </c>
      <c r="V2392" s="30">
        <f>IF(T2392="",0,U2392/LISTAS[[#This Row],[VENTA NETA]]-1)</f>
        <v>0</v>
      </c>
      <c r="X2392" s="25">
        <v>670.29390000000001</v>
      </c>
      <c r="Y2392" s="31">
        <f>IFERROR(LISTAS[[#This Row],[COSTO]]/X2392-1,"")</f>
        <v>-0.68119417467472099</v>
      </c>
    </row>
    <row r="2393" spans="1:25" x14ac:dyDescent="0.2">
      <c r="A2393" s="6" t="s">
        <v>3846</v>
      </c>
      <c r="B2393" t="s">
        <v>3758</v>
      </c>
      <c r="C2393">
        <v>122</v>
      </c>
      <c r="D2393" t="s">
        <v>3847</v>
      </c>
      <c r="E2393" s="2">
        <v>1127.68</v>
      </c>
      <c r="F2393" s="6" t="str">
        <f>+_xlfn.XLOOKUP(LISTAS[[#This Row],[ID]],_01_CODIGOS_Y_COSTOS_xlsm[Producto y N°],_01_CODIGOS_Y_COSTOS_xlsm[FABRICA],"",0,1)</f>
        <v>INYECTGAS</v>
      </c>
      <c r="G2393" s="13">
        <f>LISTAS[[#This Row],[Precio]]*(1-0.46)*(1-IF($C$3520="",0,$C$3520))</f>
        <v>456.71040000000005</v>
      </c>
      <c r="H2393" s="1">
        <f>+_xlfn.XLOOKUP(LISTAS[[#This Row],[ID]],_01_CODIGOS_Y_COSTOS_xlsm[Producto y N°],_01_CODIGOS_Y_COSTOS_xlsm[COSTO],0,0,1)</f>
        <v>228.1943</v>
      </c>
      <c r="I2393" s="115">
        <f>+IFERROR(LISTAS[[#This Row],[VENTA NETA]]/LISTAS[[#This Row],[COSTO]]-1,0)</f>
        <v>1.0014102017447413</v>
      </c>
      <c r="J2393" s="33" t="str">
        <f>IFERROR(VLOOKUP(LISTAS[[#This Row],[ID]],_01_CODIGOS_Y_COSTOS_xlsm[[Producto y N°]:[CODIGO]],2,0),"")</f>
        <v>1011</v>
      </c>
      <c r="M2393" s="22">
        <v>0</v>
      </c>
      <c r="N2393" s="23">
        <f>+LISTAS[[#This Row],[Precio]]+(LISTAS[[#This Row],[Precio]]*M2393)</f>
        <v>1127.68</v>
      </c>
      <c r="O2393" s="24">
        <f t="shared" si="53"/>
        <v>456.71040000000005</v>
      </c>
      <c r="Q2393" s="21">
        <f>IFERROR(O2393/LISTAS[[#This Row],[COSTO]]-1,"")</f>
        <v>1.0014102017447413</v>
      </c>
      <c r="R2393" t="str">
        <f>+LISTAS[[#This Row],[ID]]</f>
        <v>PICOS PARA GAS122</v>
      </c>
      <c r="T2393" s="29"/>
      <c r="U2393" s="25">
        <f>LISTAS[[#This Row],[COSTO]]+(LISTAS[[#This Row],[COSTO]]*T2393)</f>
        <v>228.1943</v>
      </c>
      <c r="V2393" s="30">
        <f>IF(T2393="",0,U2393/LISTAS[[#This Row],[VENTA NETA]]-1)</f>
        <v>0</v>
      </c>
      <c r="X2393" s="25">
        <v>177.65860000000001</v>
      </c>
      <c r="Y2393" s="31">
        <f>IFERROR(LISTAS[[#This Row],[COSTO]]/X2393-1,"")</f>
        <v>0.28445400335249738</v>
      </c>
    </row>
    <row r="2394" spans="1:25" x14ac:dyDescent="0.2">
      <c r="A2394" s="6" t="s">
        <v>3848</v>
      </c>
      <c r="B2394" t="s">
        <v>3758</v>
      </c>
      <c r="C2394">
        <v>123</v>
      </c>
      <c r="D2394" t="s">
        <v>3849</v>
      </c>
      <c r="E2394" s="2">
        <v>1127.68</v>
      </c>
      <c r="F2394" s="6" t="str">
        <f>+_xlfn.XLOOKUP(LISTAS[[#This Row],[ID]],_01_CODIGOS_Y_COSTOS_xlsm[Producto y N°],_01_CODIGOS_Y_COSTOS_xlsm[FABRICA],"",0,1)</f>
        <v>INYECTGAS</v>
      </c>
      <c r="G2394" s="13">
        <f>LISTAS[[#This Row],[Precio]]*(1-0.46)*(1-IF($C$3520="",0,$C$3520))</f>
        <v>456.71040000000005</v>
      </c>
      <c r="H2394" s="1">
        <f>+_xlfn.XLOOKUP(LISTAS[[#This Row],[ID]],_01_CODIGOS_Y_COSTOS_xlsm[Producto y N°],_01_CODIGOS_Y_COSTOS_xlsm[COSTO],0,0,1)</f>
        <v>228.1943</v>
      </c>
      <c r="I2394" s="115">
        <f>+IFERROR(LISTAS[[#This Row],[VENTA NETA]]/LISTAS[[#This Row],[COSTO]]-1,0)</f>
        <v>1.0014102017447413</v>
      </c>
      <c r="J2394" s="33" t="str">
        <f>IFERROR(VLOOKUP(LISTAS[[#This Row],[ID]],_01_CODIGOS_Y_COSTOS_xlsm[[Producto y N°]:[CODIGO]],2,0),"")</f>
        <v>1012</v>
      </c>
      <c r="M2394" s="22">
        <v>0</v>
      </c>
      <c r="N2394" s="23">
        <f>+LISTAS[[#This Row],[Precio]]+(LISTAS[[#This Row],[Precio]]*M2394)</f>
        <v>1127.68</v>
      </c>
      <c r="O2394" s="24">
        <f t="shared" si="53"/>
        <v>456.71040000000005</v>
      </c>
      <c r="Q2394" s="21">
        <f>IFERROR(O2394/LISTAS[[#This Row],[COSTO]]-1,"")</f>
        <v>1.0014102017447413</v>
      </c>
      <c r="R2394" t="str">
        <f>+LISTAS[[#This Row],[ID]]</f>
        <v>PICOS PARA GAS123</v>
      </c>
      <c r="T2394" s="29"/>
      <c r="U2394" s="25">
        <f>LISTAS[[#This Row],[COSTO]]+(LISTAS[[#This Row],[COSTO]]*T2394)</f>
        <v>228.1943</v>
      </c>
      <c r="V2394" s="30">
        <f>IF(T2394="",0,U2394/LISTAS[[#This Row],[VENTA NETA]]-1)</f>
        <v>0</v>
      </c>
      <c r="X2394" s="25">
        <v>111.20189999999999</v>
      </c>
      <c r="Y2394" s="31">
        <f>IFERROR(LISTAS[[#This Row],[COSTO]]/X2394-1,"")</f>
        <v>1.0520719520080144</v>
      </c>
    </row>
    <row r="2395" spans="1:25" x14ac:dyDescent="0.2">
      <c r="A2395" s="6" t="s">
        <v>3850</v>
      </c>
      <c r="B2395" t="s">
        <v>3758</v>
      </c>
      <c r="C2395">
        <v>125</v>
      </c>
      <c r="D2395" t="s">
        <v>3851</v>
      </c>
      <c r="E2395" s="2">
        <v>737.92</v>
      </c>
      <c r="F2395" s="6" t="str">
        <f>+_xlfn.XLOOKUP(LISTAS[[#This Row],[ID]],_01_CODIGOS_Y_COSTOS_xlsm[Producto y N°],_01_CODIGOS_Y_COSTOS_xlsm[FABRICA],"",0,1)</f>
        <v>INYECTGAS</v>
      </c>
      <c r="G2395" s="13">
        <f>LISTAS[[#This Row],[Precio]]*(1-0.46)*(1-IF($C$3520="",0,$C$3520))</f>
        <v>298.85760000000005</v>
      </c>
      <c r="H2395" s="1">
        <f>+_xlfn.XLOOKUP(LISTAS[[#This Row],[ID]],_01_CODIGOS_Y_COSTOS_xlsm[Producto y N°],_01_CODIGOS_Y_COSTOS_xlsm[COSTO],0,0,1)</f>
        <v>149.5855</v>
      </c>
      <c r="I2395" s="115">
        <f>+IFERROR(LISTAS[[#This Row],[VENTA NETA]]/LISTAS[[#This Row],[COSTO]]-1,0)</f>
        <v>0.99790487714384124</v>
      </c>
      <c r="J2395" s="33" t="str">
        <f>IFERROR(VLOOKUP(LISTAS[[#This Row],[ID]],_01_CODIGOS_Y_COSTOS_xlsm[[Producto y N°]:[CODIGO]],2,0),"")</f>
        <v>1002</v>
      </c>
      <c r="M2395" s="22">
        <v>0</v>
      </c>
      <c r="N2395" s="23">
        <f>+LISTAS[[#This Row],[Precio]]+(LISTAS[[#This Row],[Precio]]*M2395)</f>
        <v>737.92</v>
      </c>
      <c r="O2395" s="24">
        <f t="shared" si="53"/>
        <v>298.85760000000005</v>
      </c>
      <c r="Q2395" s="21">
        <f>IFERROR(O2395/LISTAS[[#This Row],[COSTO]]-1,"")</f>
        <v>0.99790487714384124</v>
      </c>
      <c r="R2395" t="str">
        <f>+LISTAS[[#This Row],[ID]]</f>
        <v>PICOS PARA GAS125</v>
      </c>
      <c r="T2395" s="29"/>
      <c r="U2395" s="25">
        <f>LISTAS[[#This Row],[COSTO]]+(LISTAS[[#This Row],[COSTO]]*T2395)</f>
        <v>149.5855</v>
      </c>
      <c r="V2395" s="30">
        <f>IF(T2395="",0,U2395/LISTAS[[#This Row],[VENTA NETA]]-1)</f>
        <v>0</v>
      </c>
      <c r="X2395" s="25">
        <v>176.98330000000001</v>
      </c>
      <c r="Y2395" s="31">
        <f>IFERROR(LISTAS[[#This Row],[COSTO]]/X2395-1,"")</f>
        <v>-0.15480443635077445</v>
      </c>
    </row>
    <row r="2396" spans="1:25" x14ac:dyDescent="0.2">
      <c r="A2396" s="6" t="s">
        <v>3852</v>
      </c>
      <c r="B2396" t="s">
        <v>3758</v>
      </c>
      <c r="C2396">
        <v>139</v>
      </c>
      <c r="D2396" t="s">
        <v>3853</v>
      </c>
      <c r="E2396" s="2">
        <v>4468.63</v>
      </c>
      <c r="F2396" s="6" t="str">
        <f>+_xlfn.XLOOKUP(LISTAS[[#This Row],[ID]],_01_CODIGOS_Y_COSTOS_xlsm[Producto y N°],_01_CODIGOS_Y_COSTOS_xlsm[FABRICA],"",0,1)</f>
        <v>INYECTGAS</v>
      </c>
      <c r="G2396" s="13">
        <f>LISTAS[[#This Row],[Precio]]*(1-0.46)*(1-IF($C$3520="",0,$C$3520))</f>
        <v>1809.7951500000004</v>
      </c>
      <c r="H2396" s="1">
        <f>+_xlfn.XLOOKUP(LISTAS[[#This Row],[ID]],_01_CODIGOS_Y_COSTOS_xlsm[Producto y N°],_01_CODIGOS_Y_COSTOS_xlsm[COSTO],0,0,1)</f>
        <v>904.38199999999995</v>
      </c>
      <c r="I2396" s="115">
        <f>+IFERROR(LISTAS[[#This Row],[VENTA NETA]]/LISTAS[[#This Row],[COSTO]]-1,0)</f>
        <v>1.0011401708570058</v>
      </c>
      <c r="J2396" s="33" t="str">
        <f>IFERROR(VLOOKUP(LISTAS[[#This Row],[ID]],_01_CODIGOS_Y_COSTOS_xlsm[[Producto y N°]:[CODIGO]],2,0),"")</f>
        <v>1420</v>
      </c>
      <c r="M2396" s="22">
        <v>0</v>
      </c>
      <c r="N2396" s="23">
        <f>+LISTAS[[#This Row],[Precio]]+(LISTAS[[#This Row],[Precio]]*M2396)</f>
        <v>4468.63</v>
      </c>
      <c r="O2396" s="24">
        <f t="shared" si="53"/>
        <v>1809.7951500000004</v>
      </c>
      <c r="Q2396" s="21">
        <f>IFERROR(O2396/LISTAS[[#This Row],[COSTO]]-1,"")</f>
        <v>1.0011401708570058</v>
      </c>
      <c r="R2396" t="str">
        <f>+LISTAS[[#This Row],[ID]]</f>
        <v>PICOS PARA GAS139</v>
      </c>
      <c r="T2396" s="29"/>
      <c r="U2396" s="25">
        <f>LISTAS[[#This Row],[COSTO]]+(LISTAS[[#This Row],[COSTO]]*T2396)</f>
        <v>904.38199999999995</v>
      </c>
      <c r="V2396" s="30">
        <f>IF(T2396="",0,U2396/LISTAS[[#This Row],[VENTA NETA]]-1)</f>
        <v>0</v>
      </c>
      <c r="X2396" s="25">
        <v>124.51479999999999</v>
      </c>
      <c r="Y2396" s="31">
        <f>IFERROR(LISTAS[[#This Row],[COSTO]]/X2396-1,"")</f>
        <v>6.2632490274248527</v>
      </c>
    </row>
    <row r="2397" spans="1:25" x14ac:dyDescent="0.2">
      <c r="A2397" s="6" t="s">
        <v>3854</v>
      </c>
      <c r="B2397" t="s">
        <v>3758</v>
      </c>
      <c r="C2397">
        <v>140</v>
      </c>
      <c r="D2397" t="s">
        <v>3855</v>
      </c>
      <c r="E2397" s="2">
        <v>1184.3900000000001</v>
      </c>
      <c r="F2397" s="6" t="str">
        <f>+_xlfn.XLOOKUP(LISTAS[[#This Row],[ID]],_01_CODIGOS_Y_COSTOS_xlsm[Producto y N°],_01_CODIGOS_Y_COSTOS_xlsm[FABRICA],"",0,1)</f>
        <v>INYECTGAS</v>
      </c>
      <c r="G2397" s="13">
        <f>LISTAS[[#This Row],[Precio]]*(1-0.46)*(1-IF($C$3520="",0,$C$3520))</f>
        <v>479.67795000000012</v>
      </c>
      <c r="H2397" s="1">
        <f>+_xlfn.XLOOKUP(LISTAS[[#This Row],[ID]],_01_CODIGOS_Y_COSTOS_xlsm[Producto y N°],_01_CODIGOS_Y_COSTOS_xlsm[COSTO],0,0,1)</f>
        <v>239.6422</v>
      </c>
      <c r="I2397" s="115">
        <f>+IFERROR(LISTAS[[#This Row],[VENTA NETA]]/LISTAS[[#This Row],[COSTO]]-1,0)</f>
        <v>1.0016422399727598</v>
      </c>
      <c r="J2397" s="33" t="str">
        <f>IFERROR(VLOOKUP(LISTAS[[#This Row],[ID]],_01_CODIGOS_Y_COSTOS_xlsm[[Producto y N°]:[CODIGO]],2,0),"")</f>
        <v>1419</v>
      </c>
      <c r="M2397" s="22">
        <v>0</v>
      </c>
      <c r="N2397" s="23">
        <f>+LISTAS[[#This Row],[Precio]]+(LISTAS[[#This Row],[Precio]]*M2397)</f>
        <v>1184.3900000000001</v>
      </c>
      <c r="O2397" s="24">
        <f t="shared" si="53"/>
        <v>479.67795000000012</v>
      </c>
      <c r="Q2397" s="21">
        <f>IFERROR(O2397/LISTAS[[#This Row],[COSTO]]-1,"")</f>
        <v>1.0016422399727598</v>
      </c>
      <c r="R2397" t="str">
        <f>+LISTAS[[#This Row],[ID]]</f>
        <v>PICOS PARA GAS140</v>
      </c>
      <c r="T2397" s="29"/>
      <c r="U2397" s="25">
        <f>LISTAS[[#This Row],[COSTO]]+(LISTAS[[#This Row],[COSTO]]*T2397)</f>
        <v>239.6422</v>
      </c>
      <c r="V2397" s="30">
        <f>IF(T2397="",0,U2397/LISTAS[[#This Row],[VENTA NETA]]-1)</f>
        <v>0</v>
      </c>
      <c r="X2397" s="25">
        <v>147.5839</v>
      </c>
      <c r="Y2397" s="31">
        <f>IFERROR(LISTAS[[#This Row],[COSTO]]/X2397-1,"")</f>
        <v>0.62376925938398431</v>
      </c>
    </row>
    <row r="2398" spans="1:25" x14ac:dyDescent="0.2">
      <c r="A2398" s="6" t="s">
        <v>3856</v>
      </c>
      <c r="B2398" t="s">
        <v>3758</v>
      </c>
      <c r="C2398">
        <v>145</v>
      </c>
      <c r="D2398" t="s">
        <v>3857</v>
      </c>
      <c r="E2398" s="2">
        <v>741.35</v>
      </c>
      <c r="F2398" s="6" t="str">
        <f>+_xlfn.XLOOKUP(LISTAS[[#This Row],[ID]],_01_CODIGOS_Y_COSTOS_xlsm[Producto y N°],_01_CODIGOS_Y_COSTOS_xlsm[FABRICA],"",0,1)</f>
        <v>INYECTGAS</v>
      </c>
      <c r="G2398" s="13">
        <f>LISTAS[[#This Row],[Precio]]*(1-0.46)*(1-IF($C$3520="",0,$C$3520))</f>
        <v>300.24675000000002</v>
      </c>
      <c r="H2398" s="1">
        <f>+_xlfn.XLOOKUP(LISTAS[[#This Row],[ID]],_01_CODIGOS_Y_COSTOS_xlsm[Producto y N°],_01_CODIGOS_Y_COSTOS_xlsm[COSTO],0,0,1)</f>
        <v>150.34870000000001</v>
      </c>
      <c r="I2398" s="115">
        <f>+IFERROR(LISTAS[[#This Row],[VENTA NETA]]/LISTAS[[#This Row],[COSTO]]-1,0)</f>
        <v>0.99700263454223426</v>
      </c>
      <c r="J2398" s="33" t="str">
        <f>IFERROR(VLOOKUP(LISTAS[[#This Row],[ID]],_01_CODIGOS_Y_COSTOS_xlsm[[Producto y N°]:[CODIGO]],2,0),"")</f>
        <v>1412</v>
      </c>
      <c r="M2398" s="22">
        <v>0</v>
      </c>
      <c r="N2398" s="23">
        <f>+LISTAS[[#This Row],[Precio]]+(LISTAS[[#This Row],[Precio]]*M2398)</f>
        <v>741.35</v>
      </c>
      <c r="O2398" s="24">
        <f t="shared" si="53"/>
        <v>300.24675000000002</v>
      </c>
      <c r="Q2398" s="21">
        <f>IFERROR(O2398/LISTAS[[#This Row],[COSTO]]-1,"")</f>
        <v>0.99700263454223426</v>
      </c>
      <c r="R2398" t="str">
        <f>+LISTAS[[#This Row],[ID]]</f>
        <v>PICOS PARA GAS145</v>
      </c>
      <c r="T2398" s="29"/>
      <c r="U2398" s="25">
        <f>LISTAS[[#This Row],[COSTO]]+(LISTAS[[#This Row],[COSTO]]*T2398)</f>
        <v>150.34870000000001</v>
      </c>
      <c r="V2398" s="30">
        <f>IF(T2398="",0,U2398/LISTAS[[#This Row],[VENTA NETA]]-1)</f>
        <v>0</v>
      </c>
      <c r="X2398" s="25">
        <v>150.35749999999999</v>
      </c>
      <c r="Y2398" s="31">
        <f>IFERROR(LISTAS[[#This Row],[COSTO]]/X2398-1,"")</f>
        <v>-5.8527176894918043E-5</v>
      </c>
    </row>
    <row r="2399" spans="1:25" x14ac:dyDescent="0.2">
      <c r="A2399" s="6" t="s">
        <v>3858</v>
      </c>
      <c r="B2399" t="s">
        <v>3758</v>
      </c>
      <c r="C2399">
        <v>156</v>
      </c>
      <c r="D2399" t="s">
        <v>3859</v>
      </c>
      <c r="E2399" s="2">
        <v>1179.8900000000001</v>
      </c>
      <c r="F2399" s="6" t="str">
        <f>+_xlfn.XLOOKUP(LISTAS[[#This Row],[ID]],_01_CODIGOS_Y_COSTOS_xlsm[Producto y N°],_01_CODIGOS_Y_COSTOS_xlsm[FABRICA],"",0,1)</f>
        <v>INYECTGAS</v>
      </c>
      <c r="G2399" s="13">
        <f>LISTAS[[#This Row],[Precio]]*(1-0.46)*(1-IF($C$3520="",0,$C$3520))</f>
        <v>477.85545000000002</v>
      </c>
      <c r="H2399" s="1">
        <f>+_xlfn.XLOOKUP(LISTAS[[#This Row],[ID]],_01_CODIGOS_Y_COSTOS_xlsm[Producto y N°],_01_CODIGOS_Y_COSTOS_xlsm[COSTO],0,0,1)</f>
        <v>238.87899999999999</v>
      </c>
      <c r="I2399" s="115">
        <f>+IFERROR(LISTAS[[#This Row],[VENTA NETA]]/LISTAS[[#This Row],[COSTO]]-1,0)</f>
        <v>1.0004079471196716</v>
      </c>
      <c r="J2399" s="33" t="str">
        <f>IFERROR(VLOOKUP(LISTAS[[#This Row],[ID]],_01_CODIGOS_Y_COSTOS_xlsm[[Producto y N°]:[CODIGO]],2,0),"")</f>
        <v>1205</v>
      </c>
      <c r="M2399" s="22">
        <v>0</v>
      </c>
      <c r="N2399" s="23">
        <f>+LISTAS[[#This Row],[Precio]]+(LISTAS[[#This Row],[Precio]]*M2399)</f>
        <v>1179.8900000000001</v>
      </c>
      <c r="O2399" s="24">
        <f t="shared" si="53"/>
        <v>477.85545000000002</v>
      </c>
      <c r="Q2399" s="21">
        <f>IFERROR(O2399/LISTAS[[#This Row],[COSTO]]-1,"")</f>
        <v>1.0004079471196716</v>
      </c>
      <c r="R2399" t="str">
        <f>+LISTAS[[#This Row],[ID]]</f>
        <v>PICOS PARA GAS156</v>
      </c>
      <c r="T2399" s="29"/>
      <c r="U2399" s="25">
        <f>LISTAS[[#This Row],[COSTO]]+(LISTAS[[#This Row],[COSTO]]*T2399)</f>
        <v>238.87899999999999</v>
      </c>
      <c r="V2399" s="30">
        <f>IF(T2399="",0,U2399/LISTAS[[#This Row],[VENTA NETA]]-1)</f>
        <v>0</v>
      </c>
      <c r="X2399" s="25">
        <v>3773.1480999999999</v>
      </c>
      <c r="Y2399" s="31">
        <f>IFERROR(LISTAS[[#This Row],[COSTO]]/X2399-1,"")</f>
        <v>-0.93668973661542732</v>
      </c>
    </row>
    <row r="2400" spans="1:25" x14ac:dyDescent="0.2">
      <c r="A2400" s="6" t="s">
        <v>3860</v>
      </c>
      <c r="B2400" t="s">
        <v>3758</v>
      </c>
      <c r="C2400">
        <v>162</v>
      </c>
      <c r="D2400" t="s">
        <v>3861</v>
      </c>
      <c r="E2400" s="2">
        <v>830.1</v>
      </c>
      <c r="F2400" s="6" t="str">
        <f>+_xlfn.XLOOKUP(LISTAS[[#This Row],[ID]],_01_CODIGOS_Y_COSTOS_xlsm[Producto y N°],_01_CODIGOS_Y_COSTOS_xlsm[FABRICA],"",0,1)</f>
        <v>INYECTGAS</v>
      </c>
      <c r="G2400" s="13">
        <f>LISTAS[[#This Row],[Precio]]*(1-0.46)*(1-IF($C$3520="",0,$C$3520))</f>
        <v>336.19050000000004</v>
      </c>
      <c r="H2400" s="1">
        <f>+_xlfn.XLOOKUP(LISTAS[[#This Row],[ID]],_01_CODIGOS_Y_COSTOS_xlsm[Producto y N°],_01_CODIGOS_Y_COSTOS_xlsm[COSTO],0,0,1)</f>
        <v>168.6653</v>
      </c>
      <c r="I2400" s="115">
        <f>+IFERROR(LISTAS[[#This Row],[VENTA NETA]]/LISTAS[[#This Row],[COSTO]]-1,0)</f>
        <v>0.9932404590630084</v>
      </c>
      <c r="J2400" s="33" t="str">
        <f>IFERROR(VLOOKUP(LISTAS[[#This Row],[ID]],_01_CODIGOS_Y_COSTOS_xlsm[[Producto y N°]:[CODIGO]],2,0),"")</f>
        <v>1209</v>
      </c>
      <c r="M2400" s="22">
        <v>0</v>
      </c>
      <c r="N2400" s="23">
        <f>+LISTAS[[#This Row],[Precio]]+(LISTAS[[#This Row],[Precio]]*M2400)</f>
        <v>830.1</v>
      </c>
      <c r="O2400" s="24">
        <f t="shared" si="53"/>
        <v>336.19050000000004</v>
      </c>
      <c r="Q2400" s="21">
        <f>IFERROR(O2400/LISTAS[[#This Row],[COSTO]]-1,"")</f>
        <v>0.9932404590630084</v>
      </c>
      <c r="R2400" t="str">
        <f>+LISTAS[[#This Row],[ID]]</f>
        <v>PICOS PARA GAS162</v>
      </c>
      <c r="T2400" s="29"/>
      <c r="U2400" s="25">
        <f>LISTAS[[#This Row],[COSTO]]+(LISTAS[[#This Row],[COSTO]]*T2400)</f>
        <v>168.6653</v>
      </c>
      <c r="V2400" s="30">
        <f>IF(T2400="",0,U2400/LISTAS[[#This Row],[VENTA NETA]]-1)</f>
        <v>0</v>
      </c>
      <c r="X2400" s="25">
        <v>12.1</v>
      </c>
      <c r="Y2400" s="31">
        <f>IFERROR(LISTAS[[#This Row],[COSTO]]/X2400-1,"")</f>
        <v>12.939280991735538</v>
      </c>
    </row>
    <row r="2401" spans="1:25" x14ac:dyDescent="0.2">
      <c r="A2401" s="6" t="s">
        <v>3862</v>
      </c>
      <c r="B2401" t="s">
        <v>3758</v>
      </c>
      <c r="C2401">
        <v>166</v>
      </c>
      <c r="D2401" t="s">
        <v>3863</v>
      </c>
      <c r="E2401" s="2">
        <v>983.89</v>
      </c>
      <c r="F2401" s="6" t="str">
        <f>+_xlfn.XLOOKUP(LISTAS[[#This Row],[ID]],_01_CODIGOS_Y_COSTOS_xlsm[Producto y N°],_01_CODIGOS_Y_COSTOS_xlsm[FABRICA],"",0,1)</f>
        <v>INYECTGAS</v>
      </c>
      <c r="G2401" s="13">
        <f>LISTAS[[#This Row],[Precio]]*(1-0.46)*(1-IF($C$3520="",0,$C$3520))</f>
        <v>398.47545000000002</v>
      </c>
      <c r="H2401" s="1">
        <f>+_xlfn.XLOOKUP(LISTAS[[#This Row],[ID]],_01_CODIGOS_Y_COSTOS_xlsm[Producto y N°],_01_CODIGOS_Y_COSTOS_xlsm[COSTO],0,0,1)</f>
        <v>199.19300000000001</v>
      </c>
      <c r="I2401" s="115">
        <f>+IFERROR(LISTAS[[#This Row],[VENTA NETA]]/LISTAS[[#This Row],[COSTO]]-1,0)</f>
        <v>1.0004490619650288</v>
      </c>
      <c r="J2401" s="33" t="str">
        <f>IFERROR(VLOOKUP(LISTAS[[#This Row],[ID]],_01_CODIGOS_Y_COSTOS_xlsm[[Producto y N°]:[CODIGO]],2,0),"")</f>
        <v>1214</v>
      </c>
      <c r="M2401" s="22">
        <v>0</v>
      </c>
      <c r="N2401" s="23">
        <f>+LISTAS[[#This Row],[Precio]]+(LISTAS[[#This Row],[Precio]]*M2401)</f>
        <v>983.89</v>
      </c>
      <c r="O2401" s="24">
        <f t="shared" si="53"/>
        <v>398.47545000000002</v>
      </c>
      <c r="Q2401" s="21">
        <f>IFERROR(O2401/LISTAS[[#This Row],[COSTO]]-1,"")</f>
        <v>1.0004490619650288</v>
      </c>
      <c r="R2401" t="str">
        <f>+LISTAS[[#This Row],[ID]]</f>
        <v>PICOS PARA GAS166</v>
      </c>
      <c r="T2401" s="29"/>
      <c r="U2401" s="25">
        <f>LISTAS[[#This Row],[COSTO]]+(LISTAS[[#This Row],[COSTO]]*T2401)</f>
        <v>199.19300000000001</v>
      </c>
      <c r="V2401" s="30">
        <f>IF(T2401="",0,U2401/LISTAS[[#This Row],[VENTA NETA]]-1)</f>
        <v>0</v>
      </c>
      <c r="X2401" s="25">
        <v>9.9</v>
      </c>
      <c r="Y2401" s="31">
        <f>IFERROR(LISTAS[[#This Row],[COSTO]]/X2401-1,"")</f>
        <v>19.120505050505052</v>
      </c>
    </row>
    <row r="2402" spans="1:25" x14ac:dyDescent="0.2">
      <c r="A2402" s="6" t="s">
        <v>3864</v>
      </c>
      <c r="B2402" t="s">
        <v>3758</v>
      </c>
      <c r="C2402">
        <v>168</v>
      </c>
      <c r="D2402" t="s">
        <v>3865</v>
      </c>
      <c r="E2402" s="2">
        <v>1002.38</v>
      </c>
      <c r="F2402" s="6" t="str">
        <f>+_xlfn.XLOOKUP(LISTAS[[#This Row],[ID]],_01_CODIGOS_Y_COSTOS_xlsm[Producto y N°],_01_CODIGOS_Y_COSTOS_xlsm[FABRICA],"",0,1)</f>
        <v>INYECTGAS</v>
      </c>
      <c r="G2402" s="13">
        <f>LISTAS[[#This Row],[Precio]]*(1-0.46)*(1-IF($C$3520="",0,$C$3520))</f>
        <v>405.96390000000002</v>
      </c>
      <c r="H2402" s="1">
        <f>+_xlfn.XLOOKUP(LISTAS[[#This Row],[ID]],_01_CODIGOS_Y_COSTOS_xlsm[Producto y N°],_01_CODIGOS_Y_COSTOS_xlsm[COSTO],0,0,1)</f>
        <v>203.00899999999999</v>
      </c>
      <c r="I2402" s="115">
        <f>+IFERROR(LISTAS[[#This Row],[VENTA NETA]]/LISTAS[[#This Row],[COSTO]]-1,0)</f>
        <v>0.9997335093518025</v>
      </c>
      <c r="J2402" s="33" t="str">
        <f>IFERROR(VLOOKUP(LISTAS[[#This Row],[ID]],_01_CODIGOS_Y_COSTOS_xlsm[[Producto y N°]:[CODIGO]],2,0),"")</f>
        <v>1215</v>
      </c>
      <c r="M2402" s="22">
        <v>0</v>
      </c>
      <c r="N2402" s="23">
        <f>+LISTAS[[#This Row],[Precio]]+(LISTAS[[#This Row],[Precio]]*M2402)</f>
        <v>1002.38</v>
      </c>
      <c r="O2402" s="24">
        <f t="shared" si="53"/>
        <v>405.96390000000002</v>
      </c>
      <c r="Q2402" s="21">
        <f>IFERROR(O2402/LISTAS[[#This Row],[COSTO]]-1,"")</f>
        <v>0.9997335093518025</v>
      </c>
      <c r="R2402" t="str">
        <f>+LISTAS[[#This Row],[ID]]</f>
        <v>PICOS PARA GAS168</v>
      </c>
      <c r="T2402" s="29"/>
      <c r="U2402" s="25">
        <f>LISTAS[[#This Row],[COSTO]]+(LISTAS[[#This Row],[COSTO]]*T2402)</f>
        <v>203.00899999999999</v>
      </c>
      <c r="V2402" s="30">
        <f>IF(T2402="",0,U2402/LISTAS[[#This Row],[VENTA NETA]]-1)</f>
        <v>0</v>
      </c>
      <c r="X2402" s="25">
        <v>13.2</v>
      </c>
      <c r="Y2402" s="31">
        <f>IFERROR(LISTAS[[#This Row],[COSTO]]/X2402-1,"")</f>
        <v>14.379469696969696</v>
      </c>
    </row>
    <row r="2403" spans="1:25" x14ac:dyDescent="0.2">
      <c r="A2403" s="6" t="s">
        <v>3866</v>
      </c>
      <c r="B2403" t="s">
        <v>3758</v>
      </c>
      <c r="C2403" t="s">
        <v>3867</v>
      </c>
      <c r="D2403" t="s">
        <v>3868</v>
      </c>
      <c r="E2403" s="2">
        <v>25450.880000000001</v>
      </c>
      <c r="F2403" s="6" t="str">
        <f>+_xlfn.XLOOKUP(LISTAS[[#This Row],[ID]],_01_CODIGOS_Y_COSTOS_xlsm[Producto y N°],_01_CODIGOS_Y_COSTOS_xlsm[FABRICA],"",0,1)</f>
        <v>INYECTGAS</v>
      </c>
      <c r="G2403" s="13">
        <f>LISTAS[[#This Row],[Precio]]*(1-0.46)*(1-IF($C$3520="",0,$C$3520))</f>
        <v>10307.606400000001</v>
      </c>
      <c r="H2403" s="1">
        <f>+_xlfn.XLOOKUP(LISTAS[[#This Row],[ID]],_01_CODIGOS_Y_COSTOS_xlsm[Producto y N°],_01_CODIGOS_Y_COSTOS_xlsm[COSTO],0,0,1)</f>
        <v>6789.9557999999997</v>
      </c>
      <c r="I2403" s="115">
        <f>+IFERROR(LISTAS[[#This Row],[VENTA NETA]]/LISTAS[[#This Row],[COSTO]]-1,0)</f>
        <v>0.51806678918292826</v>
      </c>
      <c r="J2403" s="33" t="str">
        <f>IFERROR(VLOOKUP(LISTAS[[#This Row],[ID]],_01_CODIGOS_Y_COSTOS_xlsm[[Producto y N°]:[CODIGO]],2,0),"")</f>
        <v>C1327</v>
      </c>
      <c r="M2403" s="22">
        <v>0.3</v>
      </c>
      <c r="N2403" s="23">
        <f>+LISTAS[[#This Row],[Precio]]+(LISTAS[[#This Row],[Precio]]*M2403)</f>
        <v>33086.144</v>
      </c>
      <c r="O2403" s="24">
        <f t="shared" si="53"/>
        <v>13399.888320000002</v>
      </c>
      <c r="Q2403" s="21">
        <f>IFERROR(O2403/LISTAS[[#This Row],[COSTO]]-1,"")</f>
        <v>0.97348682593780689</v>
      </c>
      <c r="R2403" t="str">
        <f>+LISTAS[[#This Row],[ID]]</f>
        <v>PICOS PARA GASCalisuar</v>
      </c>
      <c r="T2403" s="29"/>
      <c r="U2403" s="25">
        <f>LISTAS[[#This Row],[COSTO]]+(LISTAS[[#This Row],[COSTO]]*T2403)</f>
        <v>6789.9557999999997</v>
      </c>
      <c r="V2403" s="30">
        <f>IF(T2403="",0,U2403/LISTAS[[#This Row],[VENTA NETA]]-1)</f>
        <v>0</v>
      </c>
      <c r="X2403" s="25">
        <v>14.9</v>
      </c>
      <c r="Y2403" s="31">
        <f>IFERROR(LISTAS[[#This Row],[COSTO]]/X2403-1,"")</f>
        <v>454.70173154362413</v>
      </c>
    </row>
    <row r="2404" spans="1:25" x14ac:dyDescent="0.2">
      <c r="A2404" s="6" t="s">
        <v>3869</v>
      </c>
      <c r="B2404" t="s">
        <v>3870</v>
      </c>
      <c r="C2404">
        <v>1</v>
      </c>
      <c r="D2404" t="s">
        <v>3871</v>
      </c>
      <c r="E2404" s="2">
        <v>86.35</v>
      </c>
      <c r="F2404" s="6" t="str">
        <f>+_xlfn.XLOOKUP(LISTAS[[#This Row],[ID]],_01_CODIGOS_Y_COSTOS_xlsm[Producto y N°],_01_CODIGOS_Y_COSTOS_xlsm[FABRICA],"",0,1)</f>
        <v>REGATONES</v>
      </c>
      <c r="G2404" s="13">
        <f>LISTAS[[#This Row],[Precio]]*(1-0.46)*(1-IF($C$3520="",0,$C$3520))</f>
        <v>34.97175</v>
      </c>
      <c r="H2404" s="1">
        <f>+_xlfn.XLOOKUP(LISTAS[[#This Row],[ID]],_01_CODIGOS_Y_COSTOS_xlsm[Producto y N°],_01_CODIGOS_Y_COSTOS_xlsm[COSTO],0,0,1)</f>
        <v>23.547499999999999</v>
      </c>
      <c r="I2404" s="115">
        <f>+IFERROR(LISTAS[[#This Row],[VENTA NETA]]/LISTAS[[#This Row],[COSTO]]-1,0)</f>
        <v>0.48515766004883742</v>
      </c>
      <c r="J2404" s="33" t="str">
        <f>IFERROR(VLOOKUP(LISTAS[[#This Row],[ID]],_01_CODIGOS_Y_COSTOS_xlsm[[Producto y N°]:[CODIGO]],2,0),"")</f>
        <v>1/2 camp. EXTERIORES CORTOS</v>
      </c>
      <c r="M2404" s="22">
        <v>0.3</v>
      </c>
      <c r="N2404" s="23">
        <f>+LISTAS[[#This Row],[Precio]]+(LISTAS[[#This Row],[Precio]]*M2404)</f>
        <v>112.255</v>
      </c>
      <c r="O2404" s="24">
        <f t="shared" si="53"/>
        <v>45.463274999999996</v>
      </c>
      <c r="Q2404" s="21">
        <f>IFERROR(O2404/LISTAS[[#This Row],[COSTO]]-1,"")</f>
        <v>0.93070495806348852</v>
      </c>
      <c r="R2404" t="str">
        <f>+LISTAS[[#This Row],[ID]]</f>
        <v>REGATONES1</v>
      </c>
      <c r="T2404" s="29"/>
      <c r="U2404" s="25">
        <f>LISTAS[[#This Row],[COSTO]]+(LISTAS[[#This Row],[COSTO]]*T2404)</f>
        <v>23.547499999999999</v>
      </c>
      <c r="V2404" s="30">
        <f>IF(T2404="",0,U2404/LISTAS[[#This Row],[VENTA NETA]]-1)</f>
        <v>0</v>
      </c>
      <c r="X2404" s="25">
        <v>15.4</v>
      </c>
      <c r="Y2404" s="31">
        <f>IFERROR(LISTAS[[#This Row],[COSTO]]/X2404-1,"")</f>
        <v>0.52905844155844139</v>
      </c>
    </row>
    <row r="2405" spans="1:25" x14ac:dyDescent="0.2">
      <c r="A2405" s="6" t="s">
        <v>3872</v>
      </c>
      <c r="B2405" t="s">
        <v>3870</v>
      </c>
      <c r="C2405">
        <v>3</v>
      </c>
      <c r="D2405" t="s">
        <v>3873</v>
      </c>
      <c r="E2405" s="2">
        <v>69.3</v>
      </c>
      <c r="F2405" s="6" t="str">
        <f>+_xlfn.XLOOKUP(LISTAS[[#This Row],[ID]],_01_CODIGOS_Y_COSTOS_xlsm[Producto y N°],_01_CODIGOS_Y_COSTOS_xlsm[FABRICA],"",0,1)</f>
        <v>REGATONES</v>
      </c>
      <c r="G2405" s="13">
        <f>LISTAS[[#This Row],[Precio]]*(1-0.46)*(1-IF($C$3520="",0,$C$3520))</f>
        <v>28.066500000000005</v>
      </c>
      <c r="H2405" s="1">
        <f>+_xlfn.XLOOKUP(LISTAS[[#This Row],[ID]],_01_CODIGOS_Y_COSTOS_xlsm[Producto y N°],_01_CODIGOS_Y_COSTOS_xlsm[COSTO],0,0,1)</f>
        <v>13.4</v>
      </c>
      <c r="I2405" s="115">
        <f>+IFERROR(LISTAS[[#This Row],[VENTA NETA]]/LISTAS[[#This Row],[COSTO]]-1,0)</f>
        <v>1.0945149253731348</v>
      </c>
      <c r="J2405" s="33" t="str">
        <f>IFERROR(VLOOKUP(LISTAS[[#This Row],[ID]],_01_CODIGOS_Y_COSTOS_xlsm[[Producto y N°]:[CODIGO]],2,0),"")</f>
        <v>5/8 " EXTERIORES CORTOS</v>
      </c>
      <c r="M2405" s="22">
        <v>0</v>
      </c>
      <c r="N2405" s="23">
        <f>+LISTAS[[#This Row],[Precio]]+(LISTAS[[#This Row],[Precio]]*M2405)</f>
        <v>69.3</v>
      </c>
      <c r="O2405" s="24">
        <f t="shared" si="53"/>
        <v>28.066500000000005</v>
      </c>
      <c r="Q2405" s="21">
        <f>IFERROR(O2405/LISTAS[[#This Row],[COSTO]]-1,"")</f>
        <v>1.0945149253731348</v>
      </c>
      <c r="R2405" t="str">
        <f>+LISTAS[[#This Row],[ID]]</f>
        <v>REGATONES3</v>
      </c>
      <c r="T2405" s="29"/>
      <c r="U2405" s="25">
        <f>LISTAS[[#This Row],[COSTO]]+(LISTAS[[#This Row],[COSTO]]*T2405)</f>
        <v>13.4</v>
      </c>
      <c r="V2405" s="30">
        <f>IF(T2405="",0,U2405/LISTAS[[#This Row],[VENTA NETA]]-1)</f>
        <v>0</v>
      </c>
      <c r="X2405" s="25">
        <v>41</v>
      </c>
      <c r="Y2405" s="31">
        <f>IFERROR(LISTAS[[#This Row],[COSTO]]/X2405-1,"")</f>
        <v>-0.673170731707317</v>
      </c>
    </row>
    <row r="2406" spans="1:25" x14ac:dyDescent="0.2">
      <c r="A2406" s="6" t="s">
        <v>3874</v>
      </c>
      <c r="B2406" t="s">
        <v>3870</v>
      </c>
      <c r="C2406">
        <v>4</v>
      </c>
      <c r="D2406" t="s">
        <v>3875</v>
      </c>
      <c r="E2406" s="2">
        <v>75.08</v>
      </c>
      <c r="F2406" s="6" t="str">
        <f>+_xlfn.XLOOKUP(LISTAS[[#This Row],[ID]],_01_CODIGOS_Y_COSTOS_xlsm[Producto y N°],_01_CODIGOS_Y_COSTOS_xlsm[FABRICA],"",0,1)</f>
        <v>REGATONES</v>
      </c>
      <c r="G2406" s="13">
        <f>LISTAS[[#This Row],[Precio]]*(1-0.46)*(1-IF($C$3520="",0,$C$3520))</f>
        <v>30.407399999999999</v>
      </c>
      <c r="H2406" s="1">
        <f>+_xlfn.XLOOKUP(LISTAS[[#This Row],[ID]],_01_CODIGOS_Y_COSTOS_xlsm[Producto y N°],_01_CODIGOS_Y_COSTOS_xlsm[COSTO],0,0,1)</f>
        <v>14.6</v>
      </c>
      <c r="I2406" s="115">
        <f>+IFERROR(LISTAS[[#This Row],[VENTA NETA]]/LISTAS[[#This Row],[COSTO]]-1,0)</f>
        <v>1.0826986301369863</v>
      </c>
      <c r="J2406" s="33" t="str">
        <f>IFERROR(VLOOKUP(LISTAS[[#This Row],[ID]],_01_CODIGOS_Y_COSTOS_xlsm[[Producto y N°]:[CODIGO]],2,0),"")</f>
        <v>3/4 " EXTERIORES CORTOS</v>
      </c>
      <c r="M2406" s="22">
        <v>0</v>
      </c>
      <c r="N2406" s="23">
        <f>+LISTAS[[#This Row],[Precio]]+(LISTAS[[#This Row],[Precio]]*M2406)</f>
        <v>75.08</v>
      </c>
      <c r="O2406" s="24">
        <f t="shared" si="53"/>
        <v>30.407399999999999</v>
      </c>
      <c r="Q2406" s="21">
        <f>IFERROR(O2406/LISTAS[[#This Row],[COSTO]]-1,"")</f>
        <v>1.0826986301369863</v>
      </c>
      <c r="R2406" t="str">
        <f>+LISTAS[[#This Row],[ID]]</f>
        <v>REGATONES4</v>
      </c>
      <c r="T2406" s="29"/>
      <c r="U2406" s="25">
        <f>LISTAS[[#This Row],[COSTO]]+(LISTAS[[#This Row],[COSTO]]*T2406)</f>
        <v>14.6</v>
      </c>
      <c r="V2406" s="30">
        <f>IF(T2406="",0,U2406/LISTAS[[#This Row],[VENTA NETA]]-1)</f>
        <v>0</v>
      </c>
      <c r="X2406" s="25">
        <v>17.600000000000001</v>
      </c>
      <c r="Y2406" s="31">
        <f>IFERROR(LISTAS[[#This Row],[COSTO]]/X2406-1,"")</f>
        <v>-0.17045454545454553</v>
      </c>
    </row>
    <row r="2407" spans="1:25" x14ac:dyDescent="0.2">
      <c r="A2407" s="6" t="s">
        <v>3876</v>
      </c>
      <c r="B2407" t="s">
        <v>3870</v>
      </c>
      <c r="C2407">
        <v>5</v>
      </c>
      <c r="D2407" t="s">
        <v>3877</v>
      </c>
      <c r="E2407" s="2">
        <v>77.97</v>
      </c>
      <c r="F2407" s="6" t="str">
        <f>+_xlfn.XLOOKUP(LISTAS[[#This Row],[ID]],_01_CODIGOS_Y_COSTOS_xlsm[Producto y N°],_01_CODIGOS_Y_COSTOS_xlsm[FABRICA],"",0,1)</f>
        <v>REGATONES</v>
      </c>
      <c r="G2407" s="13">
        <f>LISTAS[[#This Row],[Precio]]*(1-0.46)*(1-IF($C$3520="",0,$C$3520))</f>
        <v>31.577849999999998</v>
      </c>
      <c r="H2407" s="1">
        <f>+_xlfn.XLOOKUP(LISTAS[[#This Row],[ID]],_01_CODIGOS_Y_COSTOS_xlsm[Producto y N°],_01_CODIGOS_Y_COSTOS_xlsm[COSTO],0,0,1)</f>
        <v>15.3</v>
      </c>
      <c r="I2407" s="115">
        <f>+IFERROR(LISTAS[[#This Row],[VENTA NETA]]/LISTAS[[#This Row],[COSTO]]-1,0)</f>
        <v>1.0639117647058822</v>
      </c>
      <c r="J2407" s="33" t="str">
        <f>IFERROR(VLOOKUP(LISTAS[[#This Row],[ID]],_01_CODIGOS_Y_COSTOS_xlsm[[Producto y N°]:[CODIGO]],2,0),"")</f>
        <v>7/8 " EXTERIORES CORTOS</v>
      </c>
      <c r="M2407" s="22">
        <v>0</v>
      </c>
      <c r="N2407" s="23">
        <f>+LISTAS[[#This Row],[Precio]]+(LISTAS[[#This Row],[Precio]]*M2407)</f>
        <v>77.97</v>
      </c>
      <c r="O2407" s="24">
        <f t="shared" si="53"/>
        <v>31.577849999999998</v>
      </c>
      <c r="Q2407" s="21">
        <f>IFERROR(O2407/LISTAS[[#This Row],[COSTO]]-1,"")</f>
        <v>1.0639117647058822</v>
      </c>
      <c r="R2407" t="str">
        <f>+LISTAS[[#This Row],[ID]]</f>
        <v>REGATONES5</v>
      </c>
      <c r="T2407" s="29"/>
      <c r="U2407" s="25">
        <f>LISTAS[[#This Row],[COSTO]]+(LISTAS[[#This Row],[COSTO]]*T2407)</f>
        <v>15.3</v>
      </c>
      <c r="V2407" s="30">
        <f>IF(T2407="",0,U2407/LISTAS[[#This Row],[VENTA NETA]]-1)</f>
        <v>0</v>
      </c>
      <c r="X2407" s="25">
        <v>22</v>
      </c>
      <c r="Y2407" s="31">
        <f>IFERROR(LISTAS[[#This Row],[COSTO]]/X2407-1,"")</f>
        <v>-0.30454545454545456</v>
      </c>
    </row>
    <row r="2408" spans="1:25" x14ac:dyDescent="0.2">
      <c r="A2408" s="6" t="s">
        <v>3878</v>
      </c>
      <c r="B2408" t="s">
        <v>3870</v>
      </c>
      <c r="C2408">
        <v>6</v>
      </c>
      <c r="D2408" t="s">
        <v>3879</v>
      </c>
      <c r="E2408" s="2">
        <v>86.63</v>
      </c>
      <c r="F2408" s="6" t="str">
        <f>+_xlfn.XLOOKUP(LISTAS[[#This Row],[ID]],_01_CODIGOS_Y_COSTOS_xlsm[Producto y N°],_01_CODIGOS_Y_COSTOS_xlsm[FABRICA],"",0,1)</f>
        <v>REGATONES</v>
      </c>
      <c r="G2408" s="13">
        <f>LISTAS[[#This Row],[Precio]]*(1-0.46)*(1-IF($C$3520="",0,$C$3520))</f>
        <v>35.085149999999999</v>
      </c>
      <c r="H2408" s="1">
        <f>+_xlfn.XLOOKUP(LISTAS[[#This Row],[ID]],_01_CODIGOS_Y_COSTOS_xlsm[Producto y N°],_01_CODIGOS_Y_COSTOS_xlsm[COSTO],0,0,1)</f>
        <v>18.899999999999999</v>
      </c>
      <c r="I2408" s="115">
        <f>+IFERROR(LISTAS[[#This Row],[VENTA NETA]]/LISTAS[[#This Row],[COSTO]]-1,0)</f>
        <v>0.85635714285714304</v>
      </c>
      <c r="J2408" s="33" t="str">
        <f>IFERROR(VLOOKUP(LISTAS[[#This Row],[ID]],_01_CODIGOS_Y_COSTOS_xlsm[[Producto y N°]:[CODIGO]],2,0),"")</f>
        <v>1" EXTERIORES CORTOS</v>
      </c>
      <c r="M2408" s="22">
        <v>0</v>
      </c>
      <c r="N2408" s="23">
        <f>+LISTAS[[#This Row],[Precio]]+(LISTAS[[#This Row],[Precio]]*M2408)</f>
        <v>86.63</v>
      </c>
      <c r="O2408" s="24">
        <f t="shared" si="53"/>
        <v>35.085149999999999</v>
      </c>
      <c r="Q2408" s="21">
        <f>IFERROR(O2408/LISTAS[[#This Row],[COSTO]]-1,"")</f>
        <v>0.85635714285714304</v>
      </c>
      <c r="R2408" t="str">
        <f>+LISTAS[[#This Row],[ID]]</f>
        <v>REGATONES6</v>
      </c>
      <c r="T2408" s="29"/>
      <c r="U2408" s="25">
        <f>LISTAS[[#This Row],[COSTO]]+(LISTAS[[#This Row],[COSTO]]*T2408)</f>
        <v>18.899999999999999</v>
      </c>
      <c r="V2408" s="30">
        <f>IF(T2408="",0,U2408/LISTAS[[#This Row],[VENTA NETA]]-1)</f>
        <v>0</v>
      </c>
      <c r="X2408" s="25">
        <v>49</v>
      </c>
      <c r="Y2408" s="31">
        <f>IFERROR(LISTAS[[#This Row],[COSTO]]/X2408-1,"")</f>
        <v>-0.61428571428571432</v>
      </c>
    </row>
    <row r="2409" spans="1:25" x14ac:dyDescent="0.2">
      <c r="A2409" s="6" t="s">
        <v>3880</v>
      </c>
      <c r="B2409" t="s">
        <v>3870</v>
      </c>
      <c r="C2409">
        <v>7</v>
      </c>
      <c r="D2409" t="s">
        <v>3881</v>
      </c>
      <c r="E2409" s="2">
        <v>227.56</v>
      </c>
      <c r="F2409" s="6" t="str">
        <f>+_xlfn.XLOOKUP(LISTAS[[#This Row],[ID]],_01_CODIGOS_Y_COSTOS_xlsm[Producto y N°],_01_CODIGOS_Y_COSTOS_xlsm[FABRICA],"",0,1)</f>
        <v>REGATONES</v>
      </c>
      <c r="G2409" s="13">
        <f>LISTAS[[#This Row],[Precio]]*(1-0.46)*(1-IF($C$3520="",0,$C$3520))</f>
        <v>92.161799999999999</v>
      </c>
      <c r="H2409" s="1">
        <f>+_xlfn.XLOOKUP(LISTAS[[#This Row],[ID]],_01_CODIGOS_Y_COSTOS_xlsm[Producto y N°],_01_CODIGOS_Y_COSTOS_xlsm[COSTO],0,0,1)</f>
        <v>51.2</v>
      </c>
      <c r="I2409" s="115">
        <f>+IFERROR(LISTAS[[#This Row],[VENTA NETA]]/LISTAS[[#This Row],[COSTO]]-1,0)</f>
        <v>0.80003515624999988</v>
      </c>
      <c r="J2409" s="33" t="str">
        <f>IFERROR(VLOOKUP(LISTAS[[#This Row],[ID]],_01_CODIGOS_Y_COSTOS_xlsm[[Producto y N°]:[CODIGO]],2,0),"")</f>
        <v>1" 1/8 EXTERIORES CORTOS</v>
      </c>
      <c r="M2409" s="22">
        <v>0.14684357624801825</v>
      </c>
      <c r="N2409" s="56">
        <f>+LISTAS[[#This Row],[Precio]]+(LISTAS[[#This Row],[Precio]]*M2409)</f>
        <v>260.97572421099903</v>
      </c>
      <c r="O2409" s="24">
        <f t="shared" ref="O2409:O2472" si="54">N2409*(1-0.46)*(1-IF($C$3520="",0,$C$3520))</f>
        <v>105.69516830545462</v>
      </c>
      <c r="Q2409" s="21">
        <f>IFERROR(O2409/LISTAS[[#This Row],[COSTO]]-1,"")</f>
        <v>1.0643587559659102</v>
      </c>
      <c r="R2409" t="str">
        <f>+LISTAS[[#This Row],[ID]]</f>
        <v>REGATONES7</v>
      </c>
      <c r="T2409" s="29"/>
      <c r="U2409" s="25">
        <f>LISTAS[[#This Row],[COSTO]]+(LISTAS[[#This Row],[COSTO]]*T2409)</f>
        <v>51.2</v>
      </c>
      <c r="V2409" s="30">
        <f>IF(T2409="",0,U2409/LISTAS[[#This Row],[VENTA NETA]]-1)</f>
        <v>0</v>
      </c>
      <c r="X2409" s="25">
        <v>55</v>
      </c>
      <c r="Y2409" s="31">
        <f>IFERROR(LISTAS[[#This Row],[COSTO]]/X2409-1,"")</f>
        <v>-6.9090909090909092E-2</v>
      </c>
    </row>
    <row r="2410" spans="1:25" x14ac:dyDescent="0.2">
      <c r="A2410" s="6" t="s">
        <v>3882</v>
      </c>
      <c r="B2410" t="s">
        <v>3870</v>
      </c>
      <c r="C2410">
        <v>8</v>
      </c>
      <c r="D2410" t="s">
        <v>3883</v>
      </c>
      <c r="E2410" s="2">
        <v>160.88</v>
      </c>
      <c r="F2410" s="6" t="str">
        <f>+_xlfn.XLOOKUP(LISTAS[[#This Row],[ID]],_01_CODIGOS_Y_COSTOS_xlsm[Producto y N°],_01_CODIGOS_Y_COSTOS_xlsm[FABRICA],"",0,1)</f>
        <v>REGATONES</v>
      </c>
      <c r="G2410" s="13">
        <f>LISTAS[[#This Row],[Precio]]*(1-0.46)*(1-IF($C$3520="",0,$C$3520))</f>
        <v>65.156400000000005</v>
      </c>
      <c r="H2410" s="1">
        <f>+_xlfn.XLOOKUP(LISTAS[[#This Row],[ID]],_01_CODIGOS_Y_COSTOS_xlsm[Producto y N°],_01_CODIGOS_Y_COSTOS_xlsm[COSTO],0,0,1)</f>
        <v>29.6</v>
      </c>
      <c r="I2410" s="115">
        <f>+IFERROR(LISTAS[[#This Row],[VENTA NETA]]/LISTAS[[#This Row],[COSTO]]-1,0)</f>
        <v>1.2012297297297296</v>
      </c>
      <c r="J2410" s="33" t="str">
        <f>IFERROR(VLOOKUP(LISTAS[[#This Row],[ID]],_01_CODIGOS_Y_COSTOS_xlsm[[Producto y N°]:[CODIGO]],2,0),"")</f>
        <v>1" 1/4 EXTERIORES CORTOS</v>
      </c>
      <c r="M2410" s="22">
        <v>0</v>
      </c>
      <c r="N2410" s="23">
        <f>+LISTAS[[#This Row],[Precio]]+(LISTAS[[#This Row],[Precio]]*M2410)</f>
        <v>160.88</v>
      </c>
      <c r="O2410" s="24">
        <f t="shared" si="54"/>
        <v>65.156400000000005</v>
      </c>
      <c r="Q2410" s="21">
        <f>IFERROR(O2410/LISTAS[[#This Row],[COSTO]]-1,"")</f>
        <v>1.2012297297297296</v>
      </c>
      <c r="R2410" t="str">
        <f>+LISTAS[[#This Row],[ID]]</f>
        <v>REGATONES8</v>
      </c>
      <c r="T2410" s="29"/>
      <c r="U2410" s="25">
        <f>LISTAS[[#This Row],[COSTO]]+(LISTAS[[#This Row],[COSTO]]*T2410)</f>
        <v>29.6</v>
      </c>
      <c r="V2410" s="30">
        <f>IF(T2410="",0,U2410/LISTAS[[#This Row],[VENTA NETA]]-1)</f>
        <v>0</v>
      </c>
      <c r="X2410" s="25">
        <v>61</v>
      </c>
      <c r="Y2410" s="31">
        <f>IFERROR(LISTAS[[#This Row],[COSTO]]/X2410-1,"")</f>
        <v>-0.51475409836065578</v>
      </c>
    </row>
    <row r="2411" spans="1:25" x14ac:dyDescent="0.2">
      <c r="A2411" s="6" t="s">
        <v>3884</v>
      </c>
      <c r="B2411" t="s">
        <v>3870</v>
      </c>
      <c r="C2411">
        <v>9</v>
      </c>
      <c r="D2411" t="s">
        <v>3885</v>
      </c>
      <c r="E2411" s="2">
        <v>177.38</v>
      </c>
      <c r="F2411" s="6" t="str">
        <f>+_xlfn.XLOOKUP(LISTAS[[#This Row],[ID]],_01_CODIGOS_Y_COSTOS_xlsm[Producto y N°],_01_CODIGOS_Y_COSTOS_xlsm[FABRICA],"",0,1)</f>
        <v>REGATONES</v>
      </c>
      <c r="G2411" s="13">
        <f>LISTAS[[#This Row],[Precio]]*(1-0.46)*(1-IF($C$3520="",0,$C$3520))</f>
        <v>71.838899999999995</v>
      </c>
      <c r="H2411" s="1">
        <f>+_xlfn.XLOOKUP(LISTAS[[#This Row],[ID]],_01_CODIGOS_Y_COSTOS_xlsm[Producto y N°],_01_CODIGOS_Y_COSTOS_xlsm[COSTO],0,0,1)</f>
        <v>31.3</v>
      </c>
      <c r="I2411" s="115">
        <f>+IFERROR(LISTAS[[#This Row],[VENTA NETA]]/LISTAS[[#This Row],[COSTO]]-1,0)</f>
        <v>1.2951725239616612</v>
      </c>
      <c r="J2411" s="33" t="str">
        <f>IFERROR(VLOOKUP(LISTAS[[#This Row],[ID]],_01_CODIGOS_Y_COSTOS_xlsm[[Producto y N°]:[CODIGO]],2,0),"")</f>
        <v>1" 1/2 EXTERIORES CORTOS</v>
      </c>
      <c r="M2411" s="22">
        <v>0</v>
      </c>
      <c r="N2411" s="23">
        <f>+LISTAS[[#This Row],[Precio]]+(LISTAS[[#This Row],[Precio]]*M2411)</f>
        <v>177.38</v>
      </c>
      <c r="O2411" s="24">
        <f t="shared" si="54"/>
        <v>71.838899999999995</v>
      </c>
      <c r="Q2411" s="21">
        <f>IFERROR(O2411/LISTAS[[#This Row],[COSTO]]-1,"")</f>
        <v>1.2951725239616612</v>
      </c>
      <c r="R2411" t="str">
        <f>+LISTAS[[#This Row],[ID]]</f>
        <v>REGATONES9</v>
      </c>
      <c r="T2411" s="29"/>
      <c r="U2411" s="25">
        <f>LISTAS[[#This Row],[COSTO]]+(LISTAS[[#This Row],[COSTO]]*T2411)</f>
        <v>31.3</v>
      </c>
      <c r="V2411" s="30">
        <f>IF(T2411="",0,U2411/LISTAS[[#This Row],[VENTA NETA]]-1)</f>
        <v>0</v>
      </c>
      <c r="X2411" s="25">
        <v>75</v>
      </c>
      <c r="Y2411" s="31">
        <f>IFERROR(LISTAS[[#This Row],[COSTO]]/X2411-1,"")</f>
        <v>-0.58266666666666667</v>
      </c>
    </row>
    <row r="2412" spans="1:25" x14ac:dyDescent="0.2">
      <c r="A2412" s="6" t="s">
        <v>3886</v>
      </c>
      <c r="B2412" t="s">
        <v>3870</v>
      </c>
      <c r="C2412">
        <v>10</v>
      </c>
      <c r="D2412" t="s">
        <v>3887</v>
      </c>
      <c r="E2412" s="2">
        <v>333.33</v>
      </c>
      <c r="F2412" s="6" t="str">
        <f>+_xlfn.XLOOKUP(LISTAS[[#This Row],[ID]],_01_CODIGOS_Y_COSTOS_xlsm[Producto y N°],_01_CODIGOS_Y_COSTOS_xlsm[FABRICA],"",0,1)</f>
        <v>REGATONES</v>
      </c>
      <c r="G2412" s="13">
        <f>LISTAS[[#This Row],[Precio]]*(1-0.46)*(1-IF($C$3520="",0,$C$3520))</f>
        <v>134.99865</v>
      </c>
      <c r="H2412" s="1">
        <f>+_xlfn.XLOOKUP(LISTAS[[#This Row],[ID]],_01_CODIGOS_Y_COSTOS_xlsm[Producto y N°],_01_CODIGOS_Y_COSTOS_xlsm[COSTO],0,0,1)</f>
        <v>75</v>
      </c>
      <c r="I2412" s="115">
        <f>+IFERROR(LISTAS[[#This Row],[VENTA NETA]]/LISTAS[[#This Row],[COSTO]]-1,0)</f>
        <v>0.79998199999999997</v>
      </c>
      <c r="J2412" s="33" t="str">
        <f>IFERROR(VLOOKUP(LISTAS[[#This Row],[ID]],_01_CODIGOS_Y_COSTOS_xlsm[[Producto y N°]:[CODIGO]],2,0),"")</f>
        <v>1" 3/4 EXTERIORES CORTOS</v>
      </c>
      <c r="M2412" s="22">
        <v>0.28603799985081957</v>
      </c>
      <c r="N2412" s="56">
        <f>+LISTAS[[#This Row],[Precio]]+(LISTAS[[#This Row],[Precio]]*M2412)</f>
        <v>428.67504649027364</v>
      </c>
      <c r="O2412" s="24">
        <f t="shared" si="54"/>
        <v>173.61339382856085</v>
      </c>
      <c r="Q2412" s="21">
        <f>IFERROR(O2412/LISTAS[[#This Row],[COSTO]]-1,"")</f>
        <v>1.314845251047478</v>
      </c>
      <c r="R2412" t="str">
        <f>+LISTAS[[#This Row],[ID]]</f>
        <v>REGATONES10</v>
      </c>
      <c r="T2412" s="29"/>
      <c r="U2412" s="25">
        <f>LISTAS[[#This Row],[COSTO]]+(LISTAS[[#This Row],[COSTO]]*T2412)</f>
        <v>75</v>
      </c>
      <c r="V2412" s="30">
        <f>IF(T2412="",0,U2412/LISTAS[[#This Row],[VENTA NETA]]-1)</f>
        <v>0</v>
      </c>
      <c r="X2412" s="25">
        <v>16.600000000000001</v>
      </c>
      <c r="Y2412" s="31">
        <f>IFERROR(LISTAS[[#This Row],[COSTO]]/X2412-1,"")</f>
        <v>3.5180722891566258</v>
      </c>
    </row>
    <row r="2413" spans="1:25" x14ac:dyDescent="0.2">
      <c r="A2413" s="6" t="s">
        <v>3888</v>
      </c>
      <c r="B2413" t="s">
        <v>3870</v>
      </c>
      <c r="C2413">
        <v>11</v>
      </c>
      <c r="D2413" t="s">
        <v>3889</v>
      </c>
      <c r="E2413" s="2">
        <v>274.32</v>
      </c>
      <c r="F2413" s="6" t="str">
        <f>+_xlfn.XLOOKUP(LISTAS[[#This Row],[ID]],_01_CODIGOS_Y_COSTOS_xlsm[Producto y N°],_01_CODIGOS_Y_COSTOS_xlsm[FABRICA],"",0,1)</f>
        <v>REGATONES</v>
      </c>
      <c r="G2413" s="13">
        <f>LISTAS[[#This Row],[Precio]]*(1-0.46)*(1-IF($C$3520="",0,$C$3520))</f>
        <v>111.09960000000001</v>
      </c>
      <c r="H2413" s="1">
        <f>+_xlfn.XLOOKUP(LISTAS[[#This Row],[ID]],_01_CODIGOS_Y_COSTOS_xlsm[Producto y N°],_01_CODIGOS_Y_COSTOS_xlsm[COSTO],0,0,1)</f>
        <v>61.7</v>
      </c>
      <c r="I2413" s="115">
        <f>+IFERROR(LISTAS[[#This Row],[VENTA NETA]]/LISTAS[[#This Row],[COSTO]]-1,0)</f>
        <v>0.8006418152350081</v>
      </c>
      <c r="J2413" s="33" t="str">
        <f>IFERROR(VLOOKUP(LISTAS[[#This Row],[ID]],_01_CODIGOS_Y_COSTOS_xlsm[[Producto y N°]:[CODIGO]],2,0),"")</f>
        <v>2" EXTERIORES CORTOS</v>
      </c>
      <c r="M2413" s="22">
        <v>0</v>
      </c>
      <c r="N2413" s="23">
        <f>+LISTAS[[#This Row],[Precio]]+(LISTAS[[#This Row],[Precio]]*M2413)</f>
        <v>274.32</v>
      </c>
      <c r="O2413" s="24">
        <f t="shared" si="54"/>
        <v>111.09960000000001</v>
      </c>
      <c r="Q2413" s="21">
        <f>IFERROR(O2413/LISTAS[[#This Row],[COSTO]]-1,"")</f>
        <v>0.8006418152350081</v>
      </c>
      <c r="R2413" t="str">
        <f>+LISTAS[[#This Row],[ID]]</f>
        <v>REGATONES11</v>
      </c>
      <c r="T2413" s="29"/>
      <c r="U2413" s="25">
        <f>LISTAS[[#This Row],[COSTO]]+(LISTAS[[#This Row],[COSTO]]*T2413)</f>
        <v>61.7</v>
      </c>
      <c r="V2413" s="30">
        <f>IF(T2413="",0,U2413/LISTAS[[#This Row],[VENTA NETA]]-1)</f>
        <v>0</v>
      </c>
      <c r="X2413" s="25">
        <v>16.899999999999999</v>
      </c>
      <c r="Y2413" s="31">
        <f>IFERROR(LISTAS[[#This Row],[COSTO]]/X2413-1,"")</f>
        <v>2.6508875739644977</v>
      </c>
    </row>
    <row r="2414" spans="1:25" x14ac:dyDescent="0.2">
      <c r="A2414" s="6" t="s">
        <v>3890</v>
      </c>
      <c r="B2414" t="s">
        <v>3870</v>
      </c>
      <c r="C2414">
        <v>16</v>
      </c>
      <c r="D2414" t="s">
        <v>3891</v>
      </c>
      <c r="E2414" s="2">
        <v>387.76</v>
      </c>
      <c r="F2414" s="6" t="str">
        <f>+_xlfn.XLOOKUP(LISTAS[[#This Row],[ID]],_01_CODIGOS_Y_COSTOS_xlsm[Producto y N°],_01_CODIGOS_Y_COSTOS_xlsm[FABRICA],"",0,1)</f>
        <v>REGATONES</v>
      </c>
      <c r="G2414" s="13">
        <f>LISTAS[[#This Row],[Precio]]*(1-0.46)*(1-IF($C$3520="",0,$C$3520))</f>
        <v>157.0428</v>
      </c>
      <c r="H2414" s="1">
        <f>+_xlfn.XLOOKUP(LISTAS[[#This Row],[ID]],_01_CODIGOS_Y_COSTOS_xlsm[Producto y N°],_01_CODIGOS_Y_COSTOS_xlsm[COSTO],0,0,1)</f>
        <v>109</v>
      </c>
      <c r="I2414" s="115">
        <f>+IFERROR(LISTAS[[#This Row],[VENTA NETA]]/LISTAS[[#This Row],[COSTO]]-1,0)</f>
        <v>0.44075963302752297</v>
      </c>
      <c r="J2414" s="33" t="str">
        <f>IFERROR(VLOOKUP(LISTAS[[#This Row],[ID]],_01_CODIGOS_Y_COSTOS_xlsm[[Producto y N°]:[CODIGO]],2,0),"")</f>
        <v>2" 1/2 EXTERIORES CORTOS</v>
      </c>
      <c r="M2414" s="22">
        <v>0.2</v>
      </c>
      <c r="N2414" s="23">
        <f>+LISTAS[[#This Row],[Precio]]+(LISTAS[[#This Row],[Precio]]*M2414)</f>
        <v>465.31200000000001</v>
      </c>
      <c r="O2414" s="24">
        <f t="shared" si="54"/>
        <v>188.45136000000002</v>
      </c>
      <c r="Q2414" s="21">
        <f>IFERROR(O2414/LISTAS[[#This Row],[COSTO]]-1,"")</f>
        <v>0.72891155963302778</v>
      </c>
      <c r="R2414" t="str">
        <f>+LISTAS[[#This Row],[ID]]</f>
        <v>REGATONES16</v>
      </c>
      <c r="T2414" s="29"/>
      <c r="U2414" s="25">
        <f>LISTAS[[#This Row],[COSTO]]+(LISTAS[[#This Row],[COSTO]]*T2414)</f>
        <v>109</v>
      </c>
      <c r="V2414" s="30">
        <f>IF(T2414="",0,U2414/LISTAS[[#This Row],[VENTA NETA]]-1)</f>
        <v>0</v>
      </c>
      <c r="X2414" s="25">
        <v>18.399999999999999</v>
      </c>
      <c r="Y2414" s="31">
        <f>IFERROR(LISTAS[[#This Row],[COSTO]]/X2414-1,"")</f>
        <v>4.9239130434782616</v>
      </c>
    </row>
    <row r="2415" spans="1:25" x14ac:dyDescent="0.2">
      <c r="A2415" s="6" t="s">
        <v>3892</v>
      </c>
      <c r="B2415" t="s">
        <v>3870</v>
      </c>
      <c r="C2415">
        <v>17</v>
      </c>
      <c r="D2415" t="s">
        <v>3893</v>
      </c>
      <c r="E2415" s="2">
        <v>512.82000000000005</v>
      </c>
      <c r="F2415" s="6" t="str">
        <f>+_xlfn.XLOOKUP(LISTAS[[#This Row],[ID]],_01_CODIGOS_Y_COSTOS_xlsm[Producto y N°],_01_CODIGOS_Y_COSTOS_xlsm[FABRICA],"",0,1)</f>
        <v>REGATONES</v>
      </c>
      <c r="G2415" s="13">
        <f>LISTAS[[#This Row],[Precio]]*(1-0.46)*(1-IF($C$3520="",0,$C$3520))</f>
        <v>207.69210000000004</v>
      </c>
      <c r="H2415" s="1">
        <f>+_xlfn.XLOOKUP(LISTAS[[#This Row],[ID]],_01_CODIGOS_Y_COSTOS_xlsm[Producto y N°],_01_CODIGOS_Y_COSTOS_xlsm[COSTO],0,0,1)</f>
        <v>119</v>
      </c>
      <c r="I2415" s="115">
        <f>+IFERROR(LISTAS[[#This Row],[VENTA NETA]]/LISTAS[[#This Row],[COSTO]]-1,0)</f>
        <v>0.74531176470588267</v>
      </c>
      <c r="J2415" s="33" t="str">
        <f>IFERROR(VLOOKUP(LISTAS[[#This Row],[ID]],_01_CODIGOS_Y_COSTOS_xlsm[[Producto y N°]:[CODIGO]],2,0),"")</f>
        <v>3" EXTERIORES CORTOS</v>
      </c>
      <c r="M2415" s="22">
        <v>0</v>
      </c>
      <c r="N2415" s="23">
        <f>+LISTAS[[#This Row],[Precio]]+(LISTAS[[#This Row],[Precio]]*M2415)</f>
        <v>512.82000000000005</v>
      </c>
      <c r="O2415" s="24">
        <f t="shared" si="54"/>
        <v>207.69210000000004</v>
      </c>
      <c r="Q2415" s="21">
        <f>IFERROR(O2415/LISTAS[[#This Row],[COSTO]]-1,"")</f>
        <v>0.74531176470588267</v>
      </c>
      <c r="R2415" t="str">
        <f>+LISTAS[[#This Row],[ID]]</f>
        <v>REGATONES17</v>
      </c>
      <c r="T2415" s="29"/>
      <c r="U2415" s="25">
        <f>LISTAS[[#This Row],[COSTO]]+(LISTAS[[#This Row],[COSTO]]*T2415)</f>
        <v>119</v>
      </c>
      <c r="V2415" s="30">
        <f>IF(T2415="",0,U2415/LISTAS[[#This Row],[VENTA NETA]]-1)</f>
        <v>0</v>
      </c>
      <c r="X2415" s="25">
        <v>20.5</v>
      </c>
      <c r="Y2415" s="31">
        <f>IFERROR(LISTAS[[#This Row],[COSTO]]/X2415-1,"")</f>
        <v>4.8048780487804876</v>
      </c>
    </row>
    <row r="2416" spans="1:25" x14ac:dyDescent="0.2">
      <c r="A2416" s="6" t="s">
        <v>3894</v>
      </c>
      <c r="B2416" t="s">
        <v>3870</v>
      </c>
      <c r="C2416">
        <v>12</v>
      </c>
      <c r="D2416" t="s">
        <v>3895</v>
      </c>
      <c r="E2416" s="2">
        <v>182.4</v>
      </c>
      <c r="F2416" s="6" t="str">
        <f>+_xlfn.XLOOKUP(LISTAS[[#This Row],[ID]],_01_CODIGOS_Y_COSTOS_xlsm[Producto y N°],_01_CODIGOS_Y_COSTOS_xlsm[FABRICA],"",0,1)</f>
        <v>REGATONES</v>
      </c>
      <c r="G2416" s="13">
        <f>LISTAS[[#This Row],[Precio]]*(1-0.46)*(1-IF($C$3520="",0,$C$3520))</f>
        <v>73.872000000000014</v>
      </c>
      <c r="H2416" s="1">
        <f>+_xlfn.XLOOKUP(LISTAS[[#This Row],[ID]],_01_CODIGOS_Y_COSTOS_xlsm[Producto y N°],_01_CODIGOS_Y_COSTOS_xlsm[COSTO],0,0,1)</f>
        <v>41.04</v>
      </c>
      <c r="I2416" s="115">
        <f>+IFERROR(LISTAS[[#This Row],[VENTA NETA]]/LISTAS[[#This Row],[COSTO]]-1,0)</f>
        <v>0.80000000000000049</v>
      </c>
      <c r="J2416" s="33" t="str">
        <f>IFERROR(VLOOKUP(LISTAS[[#This Row],[ID]],_01_CODIGOS_Y_COSTOS_xlsm[[Producto y N°]:[CODIGO]],2,0),"")</f>
        <v>5/8 . EXTERIORES LARGOS</v>
      </c>
      <c r="M2416" s="22">
        <v>6.2937062937062915E-2</v>
      </c>
      <c r="N2416" s="56">
        <f>+LISTAS[[#This Row],[Precio]]+(LISTAS[[#This Row],[Precio]]*M2416)</f>
        <v>193.87972027972029</v>
      </c>
      <c r="O2416" s="24">
        <f t="shared" si="54"/>
        <v>78.521286713286713</v>
      </c>
      <c r="Q2416" s="21">
        <f>IFERROR(O2416/LISTAS[[#This Row],[COSTO]]-1,"")</f>
        <v>0.91328671328671329</v>
      </c>
      <c r="R2416" t="str">
        <f>+LISTAS[[#This Row],[ID]]</f>
        <v>REGATONES12</v>
      </c>
      <c r="T2416" s="29"/>
      <c r="U2416" s="25">
        <f>LISTAS[[#This Row],[COSTO]]+(LISTAS[[#This Row],[COSTO]]*T2416)</f>
        <v>41.04</v>
      </c>
      <c r="V2416" s="30">
        <f>IF(T2416="",0,U2416/LISTAS[[#This Row],[VENTA NETA]]-1)</f>
        <v>0</v>
      </c>
      <c r="X2416" s="25">
        <v>9.6999999999999993</v>
      </c>
      <c r="Y2416" s="31">
        <f>IFERROR(LISTAS[[#This Row],[COSTO]]/X2416-1,"")</f>
        <v>3.2309278350515465</v>
      </c>
    </row>
    <row r="2417" spans="1:25" x14ac:dyDescent="0.2">
      <c r="A2417" s="6" t="s">
        <v>3896</v>
      </c>
      <c r="B2417" t="s">
        <v>3870</v>
      </c>
      <c r="C2417">
        <v>13</v>
      </c>
      <c r="D2417" t="s">
        <v>3897</v>
      </c>
      <c r="E2417" s="2">
        <v>192.53</v>
      </c>
      <c r="F2417" s="6" t="str">
        <f>+_xlfn.XLOOKUP(LISTAS[[#This Row],[ID]],_01_CODIGOS_Y_COSTOS_xlsm[Producto y N°],_01_CODIGOS_Y_COSTOS_xlsm[FABRICA],"",0,1)</f>
        <v>REGATONES</v>
      </c>
      <c r="G2417" s="13">
        <f>LISTAS[[#This Row],[Precio]]*(1-0.46)*(1-IF($C$3520="",0,$C$3520))</f>
        <v>77.974649999999997</v>
      </c>
      <c r="H2417" s="1">
        <f>+_xlfn.XLOOKUP(LISTAS[[#This Row],[ID]],_01_CODIGOS_Y_COSTOS_xlsm[Producto y N°],_01_CODIGOS_Y_COSTOS_xlsm[COSTO],0,0,1)</f>
        <v>43.32</v>
      </c>
      <c r="I2417" s="115">
        <f>+IFERROR(LISTAS[[#This Row],[VENTA NETA]]/LISTAS[[#This Row],[COSTO]]-1,0)</f>
        <v>0.79996883656509676</v>
      </c>
      <c r="J2417" s="33" t="str">
        <f>IFERROR(VLOOKUP(LISTAS[[#This Row],[ID]],_01_CODIGOS_Y_COSTOS_xlsm[[Producto y N°]:[CODIGO]],2,0),"")</f>
        <v>3/4 . EXTERIORES LARGOS</v>
      </c>
      <c r="M2417" s="22">
        <v>8.0385467169449942E-2</v>
      </c>
      <c r="N2417" s="56">
        <f>+LISTAS[[#This Row],[Precio]]+(LISTAS[[#This Row],[Precio]]*M2417)</f>
        <v>208.0066139941342</v>
      </c>
      <c r="O2417" s="24">
        <f t="shared" si="54"/>
        <v>84.242678667624361</v>
      </c>
      <c r="Q2417" s="21">
        <f>IFERROR(O2417/LISTAS[[#This Row],[COSTO]]-1,"")</f>
        <v>0.94466017238283384</v>
      </c>
      <c r="R2417" t="str">
        <f>+LISTAS[[#This Row],[ID]]</f>
        <v>REGATONES13</v>
      </c>
      <c r="T2417" s="29"/>
      <c r="U2417" s="25">
        <f>LISTAS[[#This Row],[COSTO]]+(LISTAS[[#This Row],[COSTO]]*T2417)</f>
        <v>43.32</v>
      </c>
      <c r="V2417" s="30">
        <f>IF(T2417="",0,U2417/LISTAS[[#This Row],[VENTA NETA]]-1)</f>
        <v>0</v>
      </c>
      <c r="X2417" s="25">
        <v>12.1</v>
      </c>
      <c r="Y2417" s="31">
        <f>IFERROR(LISTAS[[#This Row],[COSTO]]/X2417-1,"")</f>
        <v>2.5801652892561986</v>
      </c>
    </row>
    <row r="2418" spans="1:25" x14ac:dyDescent="0.2">
      <c r="A2418" s="6" t="s">
        <v>3898</v>
      </c>
      <c r="B2418" t="s">
        <v>3870</v>
      </c>
      <c r="C2418">
        <v>14</v>
      </c>
      <c r="D2418" t="s">
        <v>3899</v>
      </c>
      <c r="E2418" s="2">
        <v>204.61</v>
      </c>
      <c r="F2418" s="6" t="str">
        <f>+_xlfn.XLOOKUP(LISTAS[[#This Row],[ID]],_01_CODIGOS_Y_COSTOS_xlsm[Producto y N°],_01_CODIGOS_Y_COSTOS_xlsm[FABRICA],"",0,1)</f>
        <v>REGATONES</v>
      </c>
      <c r="G2418" s="13">
        <f>LISTAS[[#This Row],[Precio]]*(1-0.46)*(1-IF($C$3520="",0,$C$3520))</f>
        <v>82.867050000000006</v>
      </c>
      <c r="H2418" s="1">
        <f>+_xlfn.XLOOKUP(LISTAS[[#This Row],[ID]],_01_CODIGOS_Y_COSTOS_xlsm[Producto y N°],_01_CODIGOS_Y_COSTOS_xlsm[COSTO],0,0,1)</f>
        <v>45.8</v>
      </c>
      <c r="I2418" s="115">
        <f>+IFERROR(LISTAS[[#This Row],[VENTA NETA]]/LISTAS[[#This Row],[COSTO]]-1,0)</f>
        <v>0.8093242358078605</v>
      </c>
      <c r="J2418" s="33" t="str">
        <f>IFERROR(VLOOKUP(LISTAS[[#This Row],[ID]],_01_CODIGOS_Y_COSTOS_xlsm[[Producto y N°]:[CODIGO]],2,0),"")</f>
        <v>7/8 . EXTERIORES LARGOS</v>
      </c>
      <c r="M2418" s="22">
        <v>0</v>
      </c>
      <c r="N2418" s="56">
        <f>+LISTAS[[#This Row],[Precio]]+(LISTAS[[#This Row],[Precio]]*M2418)</f>
        <v>204.61</v>
      </c>
      <c r="O2418" s="24">
        <f t="shared" si="54"/>
        <v>82.867050000000006</v>
      </c>
      <c r="Q2418" s="21">
        <f>IFERROR(O2418/LISTAS[[#This Row],[COSTO]]-1,"")</f>
        <v>0.8093242358078605</v>
      </c>
      <c r="R2418" t="str">
        <f>+LISTAS[[#This Row],[ID]]</f>
        <v>REGATONES14</v>
      </c>
      <c r="T2418" s="29"/>
      <c r="U2418" s="25">
        <f>LISTAS[[#This Row],[COSTO]]+(LISTAS[[#This Row],[COSTO]]*T2418)</f>
        <v>45.8</v>
      </c>
      <c r="V2418" s="30">
        <f>IF(T2418="",0,U2418/LISTAS[[#This Row],[VENTA NETA]]-1)</f>
        <v>0</v>
      </c>
      <c r="X2418" s="25">
        <v>10.5</v>
      </c>
      <c r="Y2418" s="31">
        <f>IFERROR(LISTAS[[#This Row],[COSTO]]/X2418-1,"")</f>
        <v>3.3619047619047615</v>
      </c>
    </row>
    <row r="2419" spans="1:25" x14ac:dyDescent="0.2">
      <c r="A2419" s="6" t="s">
        <v>3900</v>
      </c>
      <c r="B2419" t="s">
        <v>3870</v>
      </c>
      <c r="C2419">
        <v>15</v>
      </c>
      <c r="D2419" t="s">
        <v>3901</v>
      </c>
      <c r="E2419" s="2">
        <v>237.6</v>
      </c>
      <c r="F2419" s="6" t="str">
        <f>+_xlfn.XLOOKUP(LISTAS[[#This Row],[ID]],_01_CODIGOS_Y_COSTOS_xlsm[Producto y N°],_01_CODIGOS_Y_COSTOS_xlsm[FABRICA],"",0,1)</f>
        <v>REGATONES</v>
      </c>
      <c r="G2419" s="13">
        <f>LISTAS[[#This Row],[Precio]]*(1-0.46)*(1-IF($C$3520="",0,$C$3520))</f>
        <v>96.228000000000009</v>
      </c>
      <c r="H2419" s="1">
        <f>+_xlfn.XLOOKUP(LISTAS[[#This Row],[ID]],_01_CODIGOS_Y_COSTOS_xlsm[Producto y N°],_01_CODIGOS_Y_COSTOS_xlsm[COSTO],0,0,1)</f>
        <v>49.02</v>
      </c>
      <c r="I2419" s="115">
        <f>+IFERROR(LISTAS[[#This Row],[VENTA NETA]]/LISTAS[[#This Row],[COSTO]]-1,0)</f>
        <v>0.96303549571603431</v>
      </c>
      <c r="J2419" s="33" t="str">
        <f>IFERROR(VLOOKUP(LISTAS[[#This Row],[ID]],_01_CODIGOS_Y_COSTOS_xlsm[[Producto y N°]:[CODIGO]],2,0),"")</f>
        <v>1" EXTERIORES LARGOS</v>
      </c>
      <c r="M2419" s="22">
        <v>0</v>
      </c>
      <c r="N2419" s="56">
        <f>+LISTAS[[#This Row],[Precio]]+(LISTAS[[#This Row],[Precio]]*M2419)</f>
        <v>237.6</v>
      </c>
      <c r="O2419" s="24">
        <f t="shared" si="54"/>
        <v>96.228000000000009</v>
      </c>
      <c r="Q2419" s="21">
        <f>IFERROR(O2419/LISTAS[[#This Row],[COSTO]]-1,"")</f>
        <v>0.96303549571603431</v>
      </c>
      <c r="R2419" t="str">
        <f>+LISTAS[[#This Row],[ID]]</f>
        <v>REGATONES15</v>
      </c>
      <c r="T2419" s="29"/>
      <c r="U2419" s="25">
        <f>LISTAS[[#This Row],[COSTO]]+(LISTAS[[#This Row],[COSTO]]*T2419)</f>
        <v>49.02</v>
      </c>
      <c r="V2419" s="30">
        <f>IF(T2419="",0,U2419/LISTAS[[#This Row],[VENTA NETA]]-1)</f>
        <v>0</v>
      </c>
      <c r="X2419" s="25">
        <v>15.8</v>
      </c>
      <c r="Y2419" s="31">
        <f>IFERROR(LISTAS[[#This Row],[COSTO]]/X2419-1,"")</f>
        <v>2.1025316455696204</v>
      </c>
    </row>
    <row r="2420" spans="1:25" x14ac:dyDescent="0.2">
      <c r="A2420" s="6" t="s">
        <v>3902</v>
      </c>
      <c r="B2420" t="s">
        <v>3870</v>
      </c>
      <c r="C2420">
        <v>19</v>
      </c>
      <c r="D2420" t="s">
        <v>3903</v>
      </c>
      <c r="E2420" s="2">
        <v>101.65</v>
      </c>
      <c r="F2420" s="6" t="str">
        <f>+_xlfn.XLOOKUP(LISTAS[[#This Row],[ID]],_01_CODIGOS_Y_COSTOS_xlsm[Producto y N°],_01_CODIGOS_Y_COSTOS_xlsm[FABRICA],"",0,1)</f>
        <v>REGATONES</v>
      </c>
      <c r="G2420" s="13">
        <f>LISTAS[[#This Row],[Precio]]*(1-0.46)*(1-IF($C$3520="",0,$C$3520))</f>
        <v>41.16825</v>
      </c>
      <c r="H2420" s="1">
        <f>+_xlfn.XLOOKUP(LISTAS[[#This Row],[ID]],_01_CODIGOS_Y_COSTOS_xlsm[Producto y N°],_01_CODIGOS_Y_COSTOS_xlsm[COSTO],0,0,1)</f>
        <v>24</v>
      </c>
      <c r="I2420" s="115">
        <f>+IFERROR(LISTAS[[#This Row],[VENTA NETA]]/LISTAS[[#This Row],[COSTO]]-1,0)</f>
        <v>0.71534374999999994</v>
      </c>
      <c r="J2420" s="33" t="str">
        <f>IFERROR(VLOOKUP(LISTAS[[#This Row],[ID]],_01_CODIGOS_Y_COSTOS_xlsm[[Producto y N°]:[CODIGO]],2,0),"")</f>
        <v>5/8 . INTERIORES</v>
      </c>
      <c r="M2420" s="22">
        <v>0</v>
      </c>
      <c r="N2420" s="56">
        <f>+LISTAS[[#This Row],[Precio]]+(LISTAS[[#This Row],[Precio]]*M2420)</f>
        <v>101.65</v>
      </c>
      <c r="O2420" s="24">
        <f t="shared" si="54"/>
        <v>41.16825</v>
      </c>
      <c r="Q2420" s="21">
        <f>IFERROR(O2420/LISTAS[[#This Row],[COSTO]]-1,"")</f>
        <v>0.71534374999999994</v>
      </c>
      <c r="R2420" t="str">
        <f>+LISTAS[[#This Row],[ID]]</f>
        <v>REGATONES19</v>
      </c>
      <c r="T2420" s="29"/>
      <c r="U2420" s="25">
        <f>LISTAS[[#This Row],[COSTO]]+(LISTAS[[#This Row],[COSTO]]*T2420)</f>
        <v>24</v>
      </c>
      <c r="V2420" s="30">
        <f>IF(T2420="",0,U2420/LISTAS[[#This Row],[VENTA NETA]]-1)</f>
        <v>0</v>
      </c>
      <c r="X2420" s="25">
        <v>70.400000000000006</v>
      </c>
      <c r="Y2420" s="31">
        <f>IFERROR(LISTAS[[#This Row],[COSTO]]/X2420-1,"")</f>
        <v>-0.65909090909090917</v>
      </c>
    </row>
    <row r="2421" spans="1:25" x14ac:dyDescent="0.2">
      <c r="A2421" s="6" t="s">
        <v>3904</v>
      </c>
      <c r="B2421" t="s">
        <v>3870</v>
      </c>
      <c r="C2421">
        <v>20</v>
      </c>
      <c r="D2421" t="s">
        <v>3905</v>
      </c>
      <c r="E2421" s="2">
        <v>107.25</v>
      </c>
      <c r="F2421" s="6" t="str">
        <f>+_xlfn.XLOOKUP(LISTAS[[#This Row],[ID]],_01_CODIGOS_Y_COSTOS_xlsm[Producto y N°],_01_CODIGOS_Y_COSTOS_xlsm[FABRICA],"",0,1)</f>
        <v>REGATONES</v>
      </c>
      <c r="G2421" s="13">
        <f>LISTAS[[#This Row],[Precio]]*(1-0.46)*(1-IF($C$3520="",0,$C$3520))</f>
        <v>43.436250000000001</v>
      </c>
      <c r="H2421" s="1">
        <f>+_xlfn.XLOOKUP(LISTAS[[#This Row],[ID]],_01_CODIGOS_Y_COSTOS_xlsm[Producto y N°],_01_CODIGOS_Y_COSTOS_xlsm[COSTO],0,0,1)</f>
        <v>17.149999999999999</v>
      </c>
      <c r="I2421" s="115">
        <f>+IFERROR(LISTAS[[#This Row],[VENTA NETA]]/LISTAS[[#This Row],[COSTO]]-1,0)</f>
        <v>1.532725947521866</v>
      </c>
      <c r="J2421" s="33" t="str">
        <f>IFERROR(VLOOKUP(LISTAS[[#This Row],[ID]],_01_CODIGOS_Y_COSTOS_xlsm[[Producto y N°]:[CODIGO]],2,0),"")</f>
        <v>3/4 . INTERIORES</v>
      </c>
      <c r="M2421" s="22">
        <v>0</v>
      </c>
      <c r="N2421" s="23">
        <f>+LISTAS[[#This Row],[Precio]]+(LISTAS[[#This Row],[Precio]]*M2421)</f>
        <v>107.25</v>
      </c>
      <c r="O2421" s="24">
        <f t="shared" si="54"/>
        <v>43.436250000000001</v>
      </c>
      <c r="Q2421" s="21">
        <f>IFERROR(O2421/LISTAS[[#This Row],[COSTO]]-1,"")</f>
        <v>1.532725947521866</v>
      </c>
      <c r="R2421" t="str">
        <f>+LISTAS[[#This Row],[ID]]</f>
        <v>REGATONES20</v>
      </c>
      <c r="T2421" s="29"/>
      <c r="U2421" s="25">
        <f>LISTAS[[#This Row],[COSTO]]+(LISTAS[[#This Row],[COSTO]]*T2421)</f>
        <v>17.149999999999999</v>
      </c>
      <c r="V2421" s="30">
        <f>IF(T2421="",0,U2421/LISTAS[[#This Row],[VENTA NETA]]-1)</f>
        <v>0</v>
      </c>
      <c r="X2421" s="25">
        <v>16.3</v>
      </c>
      <c r="Y2421" s="31">
        <f>IFERROR(LISTAS[[#This Row],[COSTO]]/X2421-1,"")</f>
        <v>5.2147239263803602E-2</v>
      </c>
    </row>
    <row r="2422" spans="1:25" x14ac:dyDescent="0.2">
      <c r="A2422" s="6" t="s">
        <v>3906</v>
      </c>
      <c r="B2422" t="s">
        <v>3870</v>
      </c>
      <c r="C2422">
        <v>23</v>
      </c>
      <c r="D2422" t="s">
        <v>3907</v>
      </c>
      <c r="E2422" s="2">
        <v>80.849999999999994</v>
      </c>
      <c r="F2422" s="6" t="str">
        <f>+_xlfn.XLOOKUP(LISTAS[[#This Row],[ID]],_01_CODIGOS_Y_COSTOS_xlsm[Producto y N°],_01_CODIGOS_Y_COSTOS_xlsm[FABRICA],"",0,1)</f>
        <v>REGATONES</v>
      </c>
      <c r="G2422" s="13">
        <f>LISTAS[[#This Row],[Precio]]*(1-0.46)*(1-IF($C$3520="",0,$C$3520))</f>
        <v>32.744250000000001</v>
      </c>
      <c r="H2422" s="1">
        <f>+_xlfn.XLOOKUP(LISTAS[[#This Row],[ID]],_01_CODIGOS_Y_COSTOS_xlsm[Producto y N°],_01_CODIGOS_Y_COSTOS_xlsm[COSTO],0,0,1)</f>
        <v>18.95</v>
      </c>
      <c r="I2422" s="115">
        <f>+IFERROR(LISTAS[[#This Row],[VENTA NETA]]/LISTAS[[#This Row],[COSTO]]-1,0)</f>
        <v>0.72792875989445927</v>
      </c>
      <c r="J2422" s="33" t="str">
        <f>IFERROR(VLOOKUP(LISTAS[[#This Row],[ID]],_01_CODIGOS_Y_COSTOS_xlsm[[Producto y N°]:[CODIGO]],2,0),"")</f>
        <v>7/8 . INTERIORES</v>
      </c>
      <c r="M2422" s="22">
        <v>0</v>
      </c>
      <c r="N2422" s="23">
        <f>+LISTAS[[#This Row],[Precio]]+(LISTAS[[#This Row],[Precio]]*M2422)</f>
        <v>80.849999999999994</v>
      </c>
      <c r="O2422" s="24">
        <f t="shared" si="54"/>
        <v>32.744250000000001</v>
      </c>
      <c r="Q2422" s="21">
        <f>IFERROR(O2422/LISTAS[[#This Row],[COSTO]]-1,"")</f>
        <v>0.72792875989445927</v>
      </c>
      <c r="R2422" t="str">
        <f>+LISTAS[[#This Row],[ID]]</f>
        <v>REGATONES23</v>
      </c>
      <c r="T2422" s="29"/>
      <c r="U2422" s="25">
        <f>LISTAS[[#This Row],[COSTO]]+(LISTAS[[#This Row],[COSTO]]*T2422)</f>
        <v>18.95</v>
      </c>
      <c r="V2422" s="30">
        <f>IF(T2422="",0,U2422/LISTAS[[#This Row],[VENTA NETA]]-1)</f>
        <v>0</v>
      </c>
      <c r="X2422" s="25">
        <v>18.2</v>
      </c>
      <c r="Y2422" s="31">
        <f>IFERROR(LISTAS[[#This Row],[COSTO]]/X2422-1,"")</f>
        <v>4.1208791208791284E-2</v>
      </c>
    </row>
    <row r="2423" spans="1:25" x14ac:dyDescent="0.2">
      <c r="A2423" s="6" t="s">
        <v>3908</v>
      </c>
      <c r="B2423" t="s">
        <v>3870</v>
      </c>
      <c r="C2423">
        <v>26</v>
      </c>
      <c r="D2423" t="s">
        <v>3909</v>
      </c>
      <c r="E2423" s="2">
        <v>123.75</v>
      </c>
      <c r="F2423" s="6" t="str">
        <f>+_xlfn.XLOOKUP(LISTAS[[#This Row],[ID]],_01_CODIGOS_Y_COSTOS_xlsm[Producto y N°],_01_CODIGOS_Y_COSTOS_xlsm[FABRICA],"",0,1)</f>
        <v>REGATONES</v>
      </c>
      <c r="G2423" s="13">
        <f>LISTAS[[#This Row],[Precio]]*(1-0.46)*(1-IF($C$3520="",0,$C$3520))</f>
        <v>50.118750000000006</v>
      </c>
      <c r="H2423" s="1">
        <f>+_xlfn.XLOOKUP(LISTAS[[#This Row],[ID]],_01_CODIGOS_Y_COSTOS_xlsm[Producto y N°],_01_CODIGOS_Y_COSTOS_xlsm[COSTO],0,0,1)</f>
        <v>23.6</v>
      </c>
      <c r="I2423" s="115">
        <f>+IFERROR(LISTAS[[#This Row],[VENTA NETA]]/LISTAS[[#This Row],[COSTO]]-1,0)</f>
        <v>1.1236758474576272</v>
      </c>
      <c r="J2423" s="33" t="str">
        <f>IFERROR(VLOOKUP(LISTAS[[#This Row],[ID]],_01_CODIGOS_Y_COSTOS_xlsm[[Producto y N°]:[CODIGO]],2,0),"")</f>
        <v>1" INTERIORES</v>
      </c>
      <c r="M2423" s="22">
        <v>0</v>
      </c>
      <c r="N2423" s="23">
        <f>+LISTAS[[#This Row],[Precio]]+(LISTAS[[#This Row],[Precio]]*M2423)</f>
        <v>123.75</v>
      </c>
      <c r="O2423" s="24">
        <f t="shared" si="54"/>
        <v>50.118750000000006</v>
      </c>
      <c r="Q2423" s="21">
        <f>IFERROR(O2423/LISTAS[[#This Row],[COSTO]]-1,"")</f>
        <v>1.1236758474576272</v>
      </c>
      <c r="R2423" t="str">
        <f>+LISTAS[[#This Row],[ID]]</f>
        <v>REGATONES26</v>
      </c>
      <c r="T2423" s="29"/>
      <c r="U2423" s="25">
        <f>LISTAS[[#This Row],[COSTO]]+(LISTAS[[#This Row],[COSTO]]*T2423)</f>
        <v>23.6</v>
      </c>
      <c r="V2423" s="30">
        <f>IF(T2423="",0,U2423/LISTAS[[#This Row],[VENTA NETA]]-1)</f>
        <v>0</v>
      </c>
      <c r="X2423" s="25">
        <v>45</v>
      </c>
      <c r="Y2423" s="31">
        <f>IFERROR(LISTAS[[#This Row],[COSTO]]/X2423-1,"")</f>
        <v>-0.47555555555555551</v>
      </c>
    </row>
    <row r="2424" spans="1:25" x14ac:dyDescent="0.2">
      <c r="A2424" s="6" t="s">
        <v>3910</v>
      </c>
      <c r="B2424" t="s">
        <v>3870</v>
      </c>
      <c r="C2424">
        <v>27</v>
      </c>
      <c r="D2424" t="s">
        <v>3911</v>
      </c>
      <c r="E2424" s="2">
        <v>273.60000000000002</v>
      </c>
      <c r="F2424" s="6" t="str">
        <f>+_xlfn.XLOOKUP(LISTAS[[#This Row],[ID]],_01_CODIGOS_Y_COSTOS_xlsm[Producto y N°],_01_CODIGOS_Y_COSTOS_xlsm[FABRICA],"",0,1)</f>
        <v>REGATONES</v>
      </c>
      <c r="G2424" s="13">
        <f>LISTAS[[#This Row],[Precio]]*(1-0.46)*(1-IF($C$3520="",0,$C$3520))</f>
        <v>110.80800000000002</v>
      </c>
      <c r="H2424" s="1">
        <f>+_xlfn.XLOOKUP(LISTAS[[#This Row],[ID]],_01_CODIGOS_Y_COSTOS_xlsm[Producto y N°],_01_CODIGOS_Y_COSTOS_xlsm[COSTO],0,0,1)</f>
        <v>61.56</v>
      </c>
      <c r="I2424" s="115">
        <f>+IFERROR(LISTAS[[#This Row],[VENTA NETA]]/LISTAS[[#This Row],[COSTO]]-1,0)</f>
        <v>0.80000000000000027</v>
      </c>
      <c r="J2424" s="33" t="str">
        <f>IFERROR(VLOOKUP(LISTAS[[#This Row],[ID]],_01_CODIGOS_Y_COSTOS_xlsm[[Producto y N°]:[CODIGO]],2,0),"")</f>
        <v>1" 1/8 INTERIORES</v>
      </c>
      <c r="M2424" s="22">
        <v>0.15956770502225059</v>
      </c>
      <c r="N2424" s="23">
        <f>+LISTAS[[#This Row],[Precio]]+(LISTAS[[#This Row],[Precio]]*M2424)</f>
        <v>317.25772409408779</v>
      </c>
      <c r="O2424" s="24">
        <f t="shared" si="54"/>
        <v>128.48937825810557</v>
      </c>
      <c r="Q2424" s="21">
        <f>IFERROR(O2424/LISTAS[[#This Row],[COSTO]]-1,"")</f>
        <v>1.0872218690400515</v>
      </c>
      <c r="R2424" t="str">
        <f>+LISTAS[[#This Row],[ID]]</f>
        <v>REGATONES27</v>
      </c>
      <c r="T2424" s="29"/>
      <c r="U2424" s="25">
        <f>LISTAS[[#This Row],[COSTO]]+(LISTAS[[#This Row],[COSTO]]*T2424)</f>
        <v>61.56</v>
      </c>
      <c r="V2424" s="30">
        <f>IF(T2424="",0,U2424/LISTAS[[#This Row],[VENTA NETA]]-1)</f>
        <v>0</v>
      </c>
      <c r="X2424" s="25">
        <v>25.3</v>
      </c>
      <c r="Y2424" s="31">
        <f>IFERROR(LISTAS[[#This Row],[COSTO]]/X2424-1,"")</f>
        <v>1.4332015810276681</v>
      </c>
    </row>
    <row r="2425" spans="1:25" x14ac:dyDescent="0.2">
      <c r="A2425" s="6" t="s">
        <v>3912</v>
      </c>
      <c r="B2425" t="s">
        <v>3870</v>
      </c>
      <c r="C2425">
        <v>29</v>
      </c>
      <c r="D2425" t="s">
        <v>3913</v>
      </c>
      <c r="E2425" s="2">
        <v>144</v>
      </c>
      <c r="F2425" s="6" t="str">
        <f>+_xlfn.XLOOKUP(LISTAS[[#This Row],[ID]],_01_CODIGOS_Y_COSTOS_xlsm[Producto y N°],_01_CODIGOS_Y_COSTOS_xlsm[FABRICA],"",0,1)</f>
        <v>REGATONES</v>
      </c>
      <c r="G2425" s="13">
        <f>LISTAS[[#This Row],[Precio]]*(1-0.46)*(1-IF($C$3520="",0,$C$3520))</f>
        <v>58.320000000000007</v>
      </c>
      <c r="H2425" s="1">
        <f>+_xlfn.XLOOKUP(LISTAS[[#This Row],[ID]],_01_CODIGOS_Y_COSTOS_xlsm[Producto y N°],_01_CODIGOS_Y_COSTOS_xlsm[COSTO],0,0,1)</f>
        <v>32.4</v>
      </c>
      <c r="I2425" s="115">
        <f>+IFERROR(LISTAS[[#This Row],[VENTA NETA]]/LISTAS[[#This Row],[COSTO]]-1,0)</f>
        <v>0.80000000000000027</v>
      </c>
      <c r="J2425" s="33" t="str">
        <f>IFERROR(VLOOKUP(LISTAS[[#This Row],[ID]],_01_CODIGOS_Y_COSTOS_xlsm[[Producto y N°]:[CODIGO]],2,0),"")</f>
        <v>1" 1/4 INTERIORES</v>
      </c>
      <c r="M2425" s="22">
        <v>0.18733509234828483</v>
      </c>
      <c r="N2425" s="23">
        <f>+LISTAS[[#This Row],[Precio]]+(LISTAS[[#This Row],[Precio]]*M2425)</f>
        <v>170.97625329815301</v>
      </c>
      <c r="O2425" s="24">
        <f t="shared" si="54"/>
        <v>69.245382585751969</v>
      </c>
      <c r="Q2425" s="21">
        <f>IFERROR(O2425/LISTAS[[#This Row],[COSTO]]-1,"")</f>
        <v>1.1372031662269126</v>
      </c>
      <c r="R2425" t="str">
        <f>+LISTAS[[#This Row],[ID]]</f>
        <v>REGATONES29</v>
      </c>
      <c r="T2425" s="29"/>
      <c r="U2425" s="25">
        <f>LISTAS[[#This Row],[COSTO]]+(LISTAS[[#This Row],[COSTO]]*T2425)</f>
        <v>32.4</v>
      </c>
      <c r="V2425" s="30">
        <f>IF(T2425="",0,U2425/LISTAS[[#This Row],[VENTA NETA]]-1)</f>
        <v>0</v>
      </c>
      <c r="X2425" s="25">
        <v>58</v>
      </c>
      <c r="Y2425" s="31">
        <f>IFERROR(LISTAS[[#This Row],[COSTO]]/X2425-1,"")</f>
        <v>-0.44137931034482758</v>
      </c>
    </row>
    <row r="2426" spans="1:25" x14ac:dyDescent="0.2">
      <c r="A2426" s="6" t="s">
        <v>3914</v>
      </c>
      <c r="B2426" t="s">
        <v>3870</v>
      </c>
      <c r="C2426">
        <v>30</v>
      </c>
      <c r="D2426" t="s">
        <v>3915</v>
      </c>
      <c r="E2426" s="2">
        <v>170.89</v>
      </c>
      <c r="F2426" s="6" t="str">
        <f>+_xlfn.XLOOKUP(LISTAS[[#This Row],[ID]],_01_CODIGOS_Y_COSTOS_xlsm[Producto y N°],_01_CODIGOS_Y_COSTOS_xlsm[FABRICA],"",0,1)</f>
        <v>REGATONES</v>
      </c>
      <c r="G2426" s="13">
        <f>LISTAS[[#This Row],[Precio]]*(1-0.46)*(1-IF($C$3520="",0,$C$3520))</f>
        <v>69.210449999999994</v>
      </c>
      <c r="H2426" s="1">
        <f>+_xlfn.XLOOKUP(LISTAS[[#This Row],[ID]],_01_CODIGOS_Y_COSTOS_xlsm[Producto y N°],_01_CODIGOS_Y_COSTOS_xlsm[COSTO],0,0,1)</f>
        <v>38.450000000000003</v>
      </c>
      <c r="I2426" s="115">
        <f>+IFERROR(LISTAS[[#This Row],[VENTA NETA]]/LISTAS[[#This Row],[COSTO]]-1,0)</f>
        <v>0.800011703511053</v>
      </c>
      <c r="J2426" s="33" t="str">
        <f>IFERROR(VLOOKUP(LISTAS[[#This Row],[ID]],_01_CODIGOS_Y_COSTOS_xlsm[[Producto y N°]:[CODIGO]],2,0),"")</f>
        <v>1" 1/2 INTERIORES</v>
      </c>
      <c r="M2426" s="22">
        <v>0.14687450597895957</v>
      </c>
      <c r="N2426" s="56">
        <f>+LISTAS[[#This Row],[Precio]]+(LISTAS[[#This Row],[Precio]]*M2426)</f>
        <v>195.98938432674439</v>
      </c>
      <c r="O2426" s="24">
        <f t="shared" si="54"/>
        <v>79.375700652331474</v>
      </c>
      <c r="Q2426" s="21">
        <f>IFERROR(O2426/LISTAS[[#This Row],[COSTO]]-1,"")</f>
        <v>1.0643875332205845</v>
      </c>
      <c r="R2426" t="str">
        <f>+LISTAS[[#This Row],[ID]]</f>
        <v>REGATONES30</v>
      </c>
      <c r="T2426" s="29"/>
      <c r="U2426" s="25">
        <f>LISTAS[[#This Row],[COSTO]]+(LISTAS[[#This Row],[COSTO]]*T2426)</f>
        <v>38.450000000000003</v>
      </c>
      <c r="V2426" s="30">
        <f>IF(T2426="",0,U2426/LISTAS[[#This Row],[VENTA NETA]]-1)</f>
        <v>0</v>
      </c>
      <c r="X2426" s="25">
        <v>52.8</v>
      </c>
      <c r="Y2426" s="31">
        <f>IFERROR(LISTAS[[#This Row],[COSTO]]/X2426-1,"")</f>
        <v>-0.27178030303030298</v>
      </c>
    </row>
    <row r="2427" spans="1:25" x14ac:dyDescent="0.2">
      <c r="A2427" s="6" t="s">
        <v>3916</v>
      </c>
      <c r="B2427" t="s">
        <v>3870</v>
      </c>
      <c r="C2427">
        <v>31</v>
      </c>
      <c r="D2427" t="s">
        <v>3917</v>
      </c>
      <c r="E2427" s="2">
        <v>277.2</v>
      </c>
      <c r="F2427" s="6" t="str">
        <f>+_xlfn.XLOOKUP(LISTAS[[#This Row],[ID]],_01_CODIGOS_Y_COSTOS_xlsm[Producto y N°],_01_CODIGOS_Y_COSTOS_xlsm[FABRICA],"",0,1)</f>
        <v>REGATONES</v>
      </c>
      <c r="G2427" s="13">
        <f>LISTAS[[#This Row],[Precio]]*(1-0.46)*(1-IF($C$3520="",0,$C$3520))</f>
        <v>112.26600000000002</v>
      </c>
      <c r="H2427" s="1">
        <f>+_xlfn.XLOOKUP(LISTAS[[#This Row],[ID]],_01_CODIGOS_Y_COSTOS_xlsm[Producto y N°],_01_CODIGOS_Y_COSTOS_xlsm[COSTO],0,0,1)</f>
        <v>75</v>
      </c>
      <c r="I2427" s="115">
        <f>+IFERROR(LISTAS[[#This Row],[VENTA NETA]]/LISTAS[[#This Row],[COSTO]]-1,0)</f>
        <v>0.49688000000000021</v>
      </c>
      <c r="J2427" s="33" t="str">
        <f>IFERROR(VLOOKUP(LISTAS[[#This Row],[ID]],_01_CODIGOS_Y_COSTOS_xlsm[[Producto y N°]:[CODIGO]],2,0),"")</f>
        <v>1" 3/4 INTERIORES</v>
      </c>
      <c r="M2427" s="22">
        <v>0.2</v>
      </c>
      <c r="N2427" s="23">
        <f>+LISTAS[[#This Row],[Precio]]+(LISTAS[[#This Row],[Precio]]*M2427)</f>
        <v>332.64</v>
      </c>
      <c r="O2427" s="24">
        <f t="shared" si="54"/>
        <v>134.7192</v>
      </c>
      <c r="Q2427" s="21">
        <f>IFERROR(O2427/LISTAS[[#This Row],[COSTO]]-1,"")</f>
        <v>0.79625600000000007</v>
      </c>
      <c r="R2427" t="str">
        <f>+LISTAS[[#This Row],[ID]]</f>
        <v>REGATONES31</v>
      </c>
      <c r="T2427" s="29"/>
      <c r="U2427" s="25">
        <f>LISTAS[[#This Row],[COSTO]]+(LISTAS[[#This Row],[COSTO]]*T2427)</f>
        <v>75</v>
      </c>
      <c r="V2427" s="30">
        <f>IF(T2427="",0,U2427/LISTAS[[#This Row],[VENTA NETA]]-1)</f>
        <v>0</v>
      </c>
      <c r="X2427" s="25">
        <v>15.4</v>
      </c>
      <c r="Y2427" s="31">
        <f>IFERROR(LISTAS[[#This Row],[COSTO]]/X2427-1,"")</f>
        <v>3.8701298701298699</v>
      </c>
    </row>
    <row r="2428" spans="1:25" x14ac:dyDescent="0.2">
      <c r="A2428" s="6" t="s">
        <v>3918</v>
      </c>
      <c r="B2428" t="s">
        <v>3870</v>
      </c>
      <c r="C2428">
        <v>32</v>
      </c>
      <c r="D2428" t="s">
        <v>3919</v>
      </c>
      <c r="E2428" s="2">
        <v>278.22000000000003</v>
      </c>
      <c r="F2428" s="6" t="str">
        <f>+_xlfn.XLOOKUP(LISTAS[[#This Row],[ID]],_01_CODIGOS_Y_COSTOS_xlsm[Producto y N°],_01_CODIGOS_Y_COSTOS_xlsm[FABRICA],"",0,1)</f>
        <v>REGATONES</v>
      </c>
      <c r="G2428" s="13">
        <f>LISTAS[[#This Row],[Precio]]*(1-0.46)*(1-IF($C$3520="",0,$C$3520))</f>
        <v>112.67910000000002</v>
      </c>
      <c r="H2428" s="1">
        <f>+_xlfn.XLOOKUP(LISTAS[[#This Row],[ID]],_01_CODIGOS_Y_COSTOS_xlsm[Producto y N°],_01_CODIGOS_Y_COSTOS_xlsm[COSTO],0,0,1)</f>
        <v>62.6</v>
      </c>
      <c r="I2428" s="115">
        <f>+IFERROR(LISTAS[[#This Row],[VENTA NETA]]/LISTAS[[#This Row],[COSTO]]-1,0)</f>
        <v>0.7999856230031952</v>
      </c>
      <c r="J2428" s="33" t="str">
        <f>IFERROR(VLOOKUP(LISTAS[[#This Row],[ID]],_01_CODIGOS_Y_COSTOS_xlsm[[Producto y N°]:[CODIGO]],2,0),"")</f>
        <v>2" INTERIORES</v>
      </c>
      <c r="M2428" s="22">
        <v>8.5042361717764248E-2</v>
      </c>
      <c r="N2428" s="56">
        <f>+LISTAS[[#This Row],[Precio]]+(LISTAS[[#This Row],[Precio]]*M2428)</f>
        <v>301.88048587711637</v>
      </c>
      <c r="O2428" s="24">
        <f t="shared" si="54"/>
        <v>122.26159678023214</v>
      </c>
      <c r="Q2428" s="21">
        <f>IFERROR(O2428/LISTAS[[#This Row],[COSTO]]-1,"")</f>
        <v>0.95306065144140795</v>
      </c>
      <c r="R2428" t="str">
        <f>+LISTAS[[#This Row],[ID]]</f>
        <v>REGATONES32</v>
      </c>
      <c r="T2428" s="29"/>
      <c r="U2428" s="25">
        <f>LISTAS[[#This Row],[COSTO]]+(LISTAS[[#This Row],[COSTO]]*T2428)</f>
        <v>62.6</v>
      </c>
      <c r="V2428" s="30">
        <f>IF(T2428="",0,U2428/LISTAS[[#This Row],[VENTA NETA]]-1)</f>
        <v>0</v>
      </c>
      <c r="X2428" s="25">
        <v>16</v>
      </c>
      <c r="Y2428" s="31">
        <f>IFERROR(LISTAS[[#This Row],[COSTO]]/X2428-1,"")</f>
        <v>2.9125000000000001</v>
      </c>
    </row>
    <row r="2429" spans="1:25" x14ac:dyDescent="0.2">
      <c r="A2429" s="6" t="s">
        <v>3920</v>
      </c>
      <c r="B2429" t="s">
        <v>3870</v>
      </c>
      <c r="C2429">
        <v>33</v>
      </c>
      <c r="D2429" t="s">
        <v>3921</v>
      </c>
      <c r="E2429" s="2">
        <v>466.67</v>
      </c>
      <c r="F2429" s="6" t="str">
        <f>+_xlfn.XLOOKUP(LISTAS[[#This Row],[ID]],_01_CODIGOS_Y_COSTOS_xlsm[Producto y N°],_01_CODIGOS_Y_COSTOS_xlsm[FABRICA],"",0,1)</f>
        <v>REGATONES</v>
      </c>
      <c r="G2429" s="13">
        <f>LISTAS[[#This Row],[Precio]]*(1-0.46)*(1-IF($C$3520="",0,$C$3520))</f>
        <v>189.00135000000003</v>
      </c>
      <c r="H2429" s="1">
        <f>+_xlfn.XLOOKUP(LISTAS[[#This Row],[ID]],_01_CODIGOS_Y_COSTOS_xlsm[Producto y N°],_01_CODIGOS_Y_COSTOS_xlsm[COSTO],0,0,1)</f>
        <v>105</v>
      </c>
      <c r="I2429" s="115">
        <f>+IFERROR(LISTAS[[#This Row],[VENTA NETA]]/LISTAS[[#This Row],[COSTO]]-1,0)</f>
        <v>0.80001285714285753</v>
      </c>
      <c r="J2429" s="33" t="str">
        <f>IFERROR(VLOOKUP(LISTAS[[#This Row],[ID]],_01_CODIGOS_Y_COSTOS_xlsm[[Producto y N°]:[CODIGO]],2,0),"")</f>
        <v>2" 1/2 INTERIORES</v>
      </c>
      <c r="M2429" s="22">
        <v>0.22968818620992537</v>
      </c>
      <c r="N2429" s="23">
        <f>+LISTAS[[#This Row],[Precio]]+(LISTAS[[#This Row],[Precio]]*M2429)</f>
        <v>573.85858585858591</v>
      </c>
      <c r="O2429" s="24">
        <f t="shared" si="54"/>
        <v>232.4127272727273</v>
      </c>
      <c r="Q2429" s="21">
        <f>IFERROR(O2429/LISTAS[[#This Row],[COSTO]]-1,"")</f>
        <v>1.2134545454545456</v>
      </c>
      <c r="R2429" t="str">
        <f>+LISTAS[[#This Row],[ID]]</f>
        <v>REGATONES33</v>
      </c>
      <c r="T2429" s="29"/>
      <c r="U2429" s="25">
        <f>LISTAS[[#This Row],[COSTO]]+(LISTAS[[#This Row],[COSTO]]*T2429)</f>
        <v>105</v>
      </c>
      <c r="V2429" s="30">
        <f>IF(T2429="",0,U2429/LISTAS[[#This Row],[VENTA NETA]]-1)</f>
        <v>0</v>
      </c>
      <c r="X2429" s="25">
        <v>17.399999999999999</v>
      </c>
      <c r="Y2429" s="31">
        <f>IFERROR(LISTAS[[#This Row],[COSTO]]/X2429-1,"")</f>
        <v>5.0344827586206904</v>
      </c>
    </row>
    <row r="2430" spans="1:25" x14ac:dyDescent="0.2">
      <c r="A2430" s="6" t="s">
        <v>3922</v>
      </c>
      <c r="B2430" t="s">
        <v>3870</v>
      </c>
      <c r="C2430">
        <v>34</v>
      </c>
      <c r="D2430" t="s">
        <v>3923</v>
      </c>
      <c r="E2430" s="2">
        <v>474.38</v>
      </c>
      <c r="F2430" s="6" t="str">
        <f>+_xlfn.XLOOKUP(LISTAS[[#This Row],[ID]],_01_CODIGOS_Y_COSTOS_xlsm[Producto y N°],_01_CODIGOS_Y_COSTOS_xlsm[FABRICA],"",0,1)</f>
        <v>REGATONES</v>
      </c>
      <c r="G2430" s="13">
        <f>LISTAS[[#This Row],[Precio]]*(1-0.46)*(1-IF($C$3520="",0,$C$3520))</f>
        <v>192.12390000000002</v>
      </c>
      <c r="H2430" s="1">
        <f>+_xlfn.XLOOKUP(LISTAS[[#This Row],[ID]],_01_CODIGOS_Y_COSTOS_xlsm[Producto y N°],_01_CODIGOS_Y_COSTOS_xlsm[COSTO],0,0,1)</f>
        <v>112</v>
      </c>
      <c r="I2430" s="115">
        <f>+IFERROR(LISTAS[[#This Row],[VENTA NETA]]/LISTAS[[#This Row],[COSTO]]-1,0)</f>
        <v>0.7153919642857145</v>
      </c>
      <c r="J2430" s="33" t="str">
        <f>IFERROR(VLOOKUP(LISTAS[[#This Row],[ID]],_01_CODIGOS_Y_COSTOS_xlsm[[Producto y N°]:[CODIGO]],2,0),"")</f>
        <v>3" INTERIORES</v>
      </c>
      <c r="M2430" s="22">
        <v>0</v>
      </c>
      <c r="N2430" s="23">
        <f>+LISTAS[[#This Row],[Precio]]+(LISTAS[[#This Row],[Precio]]*M2430)</f>
        <v>474.38</v>
      </c>
      <c r="O2430" s="24">
        <f t="shared" si="54"/>
        <v>192.12390000000002</v>
      </c>
      <c r="Q2430" s="21">
        <f>IFERROR(O2430/LISTAS[[#This Row],[COSTO]]-1,"")</f>
        <v>0.7153919642857145</v>
      </c>
      <c r="R2430" t="str">
        <f>+LISTAS[[#This Row],[ID]]</f>
        <v>REGATONES34</v>
      </c>
      <c r="T2430" s="29"/>
      <c r="U2430" s="25">
        <f>LISTAS[[#This Row],[COSTO]]+(LISTAS[[#This Row],[COSTO]]*T2430)</f>
        <v>112</v>
      </c>
      <c r="V2430" s="30">
        <f>IF(T2430="",0,U2430/LISTAS[[#This Row],[VENTA NETA]]-1)</f>
        <v>0</v>
      </c>
      <c r="X2430" s="25">
        <v>22.6</v>
      </c>
      <c r="Y2430" s="31">
        <f>IFERROR(LISTAS[[#This Row],[COSTO]]/X2430-1,"")</f>
        <v>3.9557522123893802</v>
      </c>
    </row>
    <row r="2431" spans="1:25" x14ac:dyDescent="0.2">
      <c r="A2431" s="6" t="s">
        <v>3924</v>
      </c>
      <c r="B2431" t="s">
        <v>3870</v>
      </c>
      <c r="C2431">
        <v>35</v>
      </c>
      <c r="D2431" t="s">
        <v>3925</v>
      </c>
      <c r="E2431" s="2">
        <v>140.72999999999999</v>
      </c>
      <c r="F2431" s="6" t="str">
        <f>+_xlfn.XLOOKUP(LISTAS[[#This Row],[ID]],_01_CODIGOS_Y_COSTOS_xlsm[Producto y N°],_01_CODIGOS_Y_COSTOS_xlsm[FABRICA],"",0,1)</f>
        <v>REGATONES</v>
      </c>
      <c r="G2431" s="13">
        <f>LISTAS[[#This Row],[Precio]]*(1-0.46)*(1-IF($C$3520="",0,$C$3520))</f>
        <v>56.995650000000005</v>
      </c>
      <c r="H2431" s="1">
        <f>+_xlfn.XLOOKUP(LISTAS[[#This Row],[ID]],_01_CODIGOS_Y_COSTOS_xlsm[Producto y N°],_01_CODIGOS_Y_COSTOS_xlsm[COSTO],0,0,1)</f>
        <v>33.527000000000001</v>
      </c>
      <c r="I2431" s="115">
        <f>+IFERROR(LISTAS[[#This Row],[VENTA NETA]]/LISTAS[[#This Row],[COSTO]]-1,0)</f>
        <v>0.69999254332329186</v>
      </c>
      <c r="J2431" s="33" t="str">
        <f>IFERROR(VLOOKUP(LISTAS[[#This Row],[ID]],_01_CODIGOS_Y_COSTOS_xlsm[[Producto y N°]:[CODIGO]],2,0),"")</f>
        <v>15x15 CUADRADOS</v>
      </c>
      <c r="M2431" s="22">
        <v>0.31217358772914316</v>
      </c>
      <c r="N2431" s="23">
        <f>+LISTAS[[#This Row],[Precio]]+(LISTAS[[#This Row],[Precio]]*M2431)</f>
        <v>184.6621890011223</v>
      </c>
      <c r="O2431" s="24">
        <f t="shared" si="54"/>
        <v>74.788186545454536</v>
      </c>
      <c r="Q2431" s="21">
        <f>IFERROR(O2431/LISTAS[[#This Row],[COSTO]]-1,"")</f>
        <v>1.2306853146853145</v>
      </c>
      <c r="R2431" t="str">
        <f>+LISTAS[[#This Row],[ID]]</f>
        <v>REGATONES35</v>
      </c>
      <c r="T2431" s="29"/>
      <c r="U2431" s="25">
        <f>LISTAS[[#This Row],[COSTO]]+(LISTAS[[#This Row],[COSTO]]*T2431)</f>
        <v>33.527000000000001</v>
      </c>
      <c r="V2431" s="30">
        <f>IF(T2431="",0,U2431/LISTAS[[#This Row],[VENTA NETA]]-1)</f>
        <v>0</v>
      </c>
      <c r="X2431" s="25">
        <v>33</v>
      </c>
      <c r="Y2431" s="31">
        <f>IFERROR(LISTAS[[#This Row],[COSTO]]/X2431-1,"")</f>
        <v>1.5969696969696967E-2</v>
      </c>
    </row>
    <row r="2432" spans="1:25" x14ac:dyDescent="0.2">
      <c r="A2432" s="6" t="s">
        <v>3926</v>
      </c>
      <c r="B2432" t="s">
        <v>3870</v>
      </c>
      <c r="C2432">
        <v>36</v>
      </c>
      <c r="D2432" t="s">
        <v>3927</v>
      </c>
      <c r="E2432" s="2">
        <v>77.97</v>
      </c>
      <c r="F2432" s="6" t="str">
        <f>+_xlfn.XLOOKUP(LISTAS[[#This Row],[ID]],_01_CODIGOS_Y_COSTOS_xlsm[Producto y N°],_01_CODIGOS_Y_COSTOS_xlsm[FABRICA],"",0,1)</f>
        <v>REGATONES</v>
      </c>
      <c r="G2432" s="13">
        <f>LISTAS[[#This Row],[Precio]]*(1-0.46)*(1-IF($C$3520="",0,$C$3520))</f>
        <v>31.577849999999998</v>
      </c>
      <c r="H2432" s="1">
        <f>+_xlfn.XLOOKUP(LISTAS[[#This Row],[ID]],_01_CODIGOS_Y_COSTOS_xlsm[Producto y N°],_01_CODIGOS_Y_COSTOS_xlsm[COSTO],0,0,1)</f>
        <v>16.7</v>
      </c>
      <c r="I2432" s="115">
        <f>+IFERROR(LISTAS[[#This Row],[VENTA NETA]]/LISTAS[[#This Row],[COSTO]]-1,0)</f>
        <v>0.89088922155688621</v>
      </c>
      <c r="J2432" s="33" t="str">
        <f>IFERROR(VLOOKUP(LISTAS[[#This Row],[ID]],_01_CODIGOS_Y_COSTOS_xlsm[[Producto y N°]:[CODIGO]],2,0),"")</f>
        <v>20x20 CUADRADOS</v>
      </c>
      <c r="M2432" s="22">
        <v>0</v>
      </c>
      <c r="N2432" s="23">
        <f>+LISTAS[[#This Row],[Precio]]+(LISTAS[[#This Row],[Precio]]*M2432)</f>
        <v>77.97</v>
      </c>
      <c r="O2432" s="24">
        <f t="shared" si="54"/>
        <v>31.577849999999998</v>
      </c>
      <c r="Q2432" s="21">
        <f>IFERROR(O2432/LISTAS[[#This Row],[COSTO]]-1,"")</f>
        <v>0.89088922155688621</v>
      </c>
      <c r="R2432" t="str">
        <f>+LISTAS[[#This Row],[ID]]</f>
        <v>REGATONES36</v>
      </c>
      <c r="T2432" s="29"/>
      <c r="U2432" s="25">
        <f>LISTAS[[#This Row],[COSTO]]+(LISTAS[[#This Row],[COSTO]]*T2432)</f>
        <v>16.7</v>
      </c>
      <c r="V2432" s="30">
        <f>IF(T2432="",0,U2432/LISTAS[[#This Row],[VENTA NETA]]-1)</f>
        <v>0</v>
      </c>
      <c r="X2432" s="25">
        <v>39.6</v>
      </c>
      <c r="Y2432" s="31">
        <f>IFERROR(LISTAS[[#This Row],[COSTO]]/X2432-1,"")</f>
        <v>-0.57828282828282829</v>
      </c>
    </row>
    <row r="2433" spans="1:25" x14ac:dyDescent="0.2">
      <c r="A2433" s="6" t="s">
        <v>3928</v>
      </c>
      <c r="B2433" t="s">
        <v>3870</v>
      </c>
      <c r="C2433">
        <v>37</v>
      </c>
      <c r="D2433" t="s">
        <v>3929</v>
      </c>
      <c r="E2433" s="2">
        <v>103.95</v>
      </c>
      <c r="F2433" s="6" t="str">
        <f>+_xlfn.XLOOKUP(LISTAS[[#This Row],[ID]],_01_CODIGOS_Y_COSTOS_xlsm[Producto y N°],_01_CODIGOS_Y_COSTOS_xlsm[FABRICA],"",0,1)</f>
        <v>REGATONES</v>
      </c>
      <c r="G2433" s="13">
        <f>LISTAS[[#This Row],[Precio]]*(1-0.46)*(1-IF($C$3520="",0,$C$3520))</f>
        <v>42.09975</v>
      </c>
      <c r="H2433" s="1">
        <f>+_xlfn.XLOOKUP(LISTAS[[#This Row],[ID]],_01_CODIGOS_Y_COSTOS_xlsm[Producto y N°],_01_CODIGOS_Y_COSTOS_xlsm[COSTO],0,0,1)</f>
        <v>21.5</v>
      </c>
      <c r="I2433" s="115">
        <f>+IFERROR(LISTAS[[#This Row],[VENTA NETA]]/LISTAS[[#This Row],[COSTO]]-1,0)</f>
        <v>0.9581279069767441</v>
      </c>
      <c r="J2433" s="33" t="str">
        <f>IFERROR(VLOOKUP(LISTAS[[#This Row],[ID]],_01_CODIGOS_Y_COSTOS_xlsm[[Producto y N°]:[CODIGO]],2,0),"")</f>
        <v>25x25 CUADRADOS</v>
      </c>
      <c r="M2433" s="22">
        <v>0</v>
      </c>
      <c r="N2433" s="23">
        <f>+LISTAS[[#This Row],[Precio]]+(LISTAS[[#This Row],[Precio]]*M2433)</f>
        <v>103.95</v>
      </c>
      <c r="O2433" s="24">
        <f t="shared" si="54"/>
        <v>42.09975</v>
      </c>
      <c r="Q2433" s="21">
        <f>IFERROR(O2433/LISTAS[[#This Row],[COSTO]]-1,"")</f>
        <v>0.9581279069767441</v>
      </c>
      <c r="R2433" t="str">
        <f>+LISTAS[[#This Row],[ID]]</f>
        <v>REGATONES37</v>
      </c>
      <c r="T2433" s="29"/>
      <c r="U2433" s="25">
        <f>LISTAS[[#This Row],[COSTO]]+(LISTAS[[#This Row],[COSTO]]*T2433)</f>
        <v>21.5</v>
      </c>
      <c r="V2433" s="30">
        <f>IF(T2433="",0,U2433/LISTAS[[#This Row],[VENTA NETA]]-1)</f>
        <v>0</v>
      </c>
      <c r="X2433" s="25">
        <v>57.2</v>
      </c>
      <c r="Y2433" s="31">
        <f>IFERROR(LISTAS[[#This Row],[COSTO]]/X2433-1,"")</f>
        <v>-0.62412587412587417</v>
      </c>
    </row>
    <row r="2434" spans="1:25" x14ac:dyDescent="0.2">
      <c r="A2434" s="6" t="s">
        <v>3930</v>
      </c>
      <c r="B2434" t="s">
        <v>3870</v>
      </c>
      <c r="C2434">
        <v>38</v>
      </c>
      <c r="D2434" t="s">
        <v>3931</v>
      </c>
      <c r="E2434" s="2">
        <v>176.67</v>
      </c>
      <c r="F2434" s="6" t="str">
        <f>+_xlfn.XLOOKUP(LISTAS[[#This Row],[ID]],_01_CODIGOS_Y_COSTOS_xlsm[Producto y N°],_01_CODIGOS_Y_COSTOS_xlsm[FABRICA],"",0,1)</f>
        <v>REGATONES</v>
      </c>
      <c r="G2434" s="13">
        <f>LISTAS[[#This Row],[Precio]]*(1-0.46)*(1-IF($C$3520="",0,$C$3520))</f>
        <v>71.551349999999999</v>
      </c>
      <c r="H2434" s="1">
        <f>+_xlfn.XLOOKUP(LISTAS[[#This Row],[ID]],_01_CODIGOS_Y_COSTOS_xlsm[Producto y N°],_01_CODIGOS_Y_COSTOS_xlsm[COSTO],0,0,1)</f>
        <v>39.75</v>
      </c>
      <c r="I2434" s="115">
        <f>+IFERROR(LISTAS[[#This Row],[VENTA NETA]]/LISTAS[[#This Row],[COSTO]]-1,0)</f>
        <v>0.80003396226415102</v>
      </c>
      <c r="J2434" s="33" t="str">
        <f>IFERROR(VLOOKUP(LISTAS[[#This Row],[ID]],_01_CODIGOS_Y_COSTOS_xlsm[[Producto y N°]:[CODIGO]],2,0),"")</f>
        <v>30x30 CUADRADOS</v>
      </c>
      <c r="M2434" s="22">
        <v>7.0707070707070718E-2</v>
      </c>
      <c r="N2434" s="23">
        <f>+LISTAS[[#This Row],[Precio]]+(LISTAS[[#This Row],[Precio]]*M2434)</f>
        <v>189.16181818181818</v>
      </c>
      <c r="O2434" s="24">
        <f t="shared" si="54"/>
        <v>76.610536363636371</v>
      </c>
      <c r="Q2434" s="21">
        <f>IFERROR(O2434/LISTAS[[#This Row],[COSTO]]-1,"")</f>
        <v>0.92730909090909108</v>
      </c>
      <c r="R2434" t="str">
        <f>+LISTAS[[#This Row],[ID]]</f>
        <v>REGATONES38</v>
      </c>
      <c r="T2434" s="29"/>
      <c r="U2434" s="25">
        <f>LISTAS[[#This Row],[COSTO]]+(LISTAS[[#This Row],[COSTO]]*T2434)</f>
        <v>39.75</v>
      </c>
      <c r="V2434" s="30">
        <f>IF(T2434="",0,U2434/LISTAS[[#This Row],[VENTA NETA]]-1)</f>
        <v>0</v>
      </c>
      <c r="X2434" s="25">
        <v>62.7</v>
      </c>
      <c r="Y2434" s="31">
        <f>IFERROR(LISTAS[[#This Row],[COSTO]]/X2434-1,"")</f>
        <v>-0.36602870813397137</v>
      </c>
    </row>
    <row r="2435" spans="1:25" x14ac:dyDescent="0.2">
      <c r="A2435" s="6" t="s">
        <v>3932</v>
      </c>
      <c r="B2435" t="s">
        <v>3870</v>
      </c>
      <c r="C2435">
        <v>39</v>
      </c>
      <c r="D2435" t="s">
        <v>3933</v>
      </c>
      <c r="E2435" s="2">
        <v>305.31</v>
      </c>
      <c r="F2435" s="6" t="str">
        <f>+_xlfn.XLOOKUP(LISTAS[[#This Row],[ID]],_01_CODIGOS_Y_COSTOS_xlsm[Producto y N°],_01_CODIGOS_Y_COSTOS_xlsm[FABRICA],"",0,1)</f>
        <v>REGATONES</v>
      </c>
      <c r="G2435" s="13">
        <f>LISTAS[[#This Row],[Precio]]*(1-0.46)*(1-IF($C$3520="",0,$C$3520))</f>
        <v>123.65055000000001</v>
      </c>
      <c r="H2435" s="1">
        <f>+_xlfn.XLOOKUP(LISTAS[[#This Row],[ID]],_01_CODIGOS_Y_COSTOS_xlsm[Producto y N°],_01_CODIGOS_Y_COSTOS_xlsm[COSTO],0,0,1)</f>
        <v>68.694000000000003</v>
      </c>
      <c r="I2435" s="115">
        <f>+IFERROR(LISTAS[[#This Row],[VENTA NETA]]/LISTAS[[#This Row],[COSTO]]-1,0)</f>
        <v>0.80001965237138628</v>
      </c>
      <c r="J2435" s="33" t="str">
        <f>IFERROR(VLOOKUP(LISTAS[[#This Row],[ID]],_01_CODIGOS_Y_COSTOS_xlsm[[Producto y N°]:[CODIGO]],2,0),"")</f>
        <v>35x35 CUADRADOS</v>
      </c>
      <c r="M2435" s="22">
        <v>0.32167388167388156</v>
      </c>
      <c r="N2435" s="23">
        <f>+LISTAS[[#This Row],[Precio]]+(LISTAS[[#This Row],[Precio]]*M2435)</f>
        <v>403.52025281385278</v>
      </c>
      <c r="O2435" s="24">
        <f t="shared" si="54"/>
        <v>163.42570238961039</v>
      </c>
      <c r="Q2435" s="21">
        <f>IFERROR(O2435/LISTAS[[#This Row],[COSTO]]-1,"")</f>
        <v>1.3790389610389608</v>
      </c>
      <c r="R2435" t="str">
        <f>+LISTAS[[#This Row],[ID]]</f>
        <v>REGATONES39</v>
      </c>
      <c r="T2435" s="29"/>
      <c r="U2435" s="25">
        <f>LISTAS[[#This Row],[COSTO]]+(LISTAS[[#This Row],[COSTO]]*T2435)</f>
        <v>68.694000000000003</v>
      </c>
      <c r="V2435" s="30">
        <f>IF(T2435="",0,U2435/LISTAS[[#This Row],[VENTA NETA]]-1)</f>
        <v>0</v>
      </c>
      <c r="X2435" s="25">
        <v>7.7</v>
      </c>
      <c r="Y2435" s="31">
        <f>IFERROR(LISTAS[[#This Row],[COSTO]]/X2435-1,"")</f>
        <v>7.9212987012987011</v>
      </c>
    </row>
    <row r="2436" spans="1:25" x14ac:dyDescent="0.2">
      <c r="A2436" s="6" t="s">
        <v>3934</v>
      </c>
      <c r="B2436" t="s">
        <v>3870</v>
      </c>
      <c r="C2436">
        <v>40</v>
      </c>
      <c r="D2436" t="s">
        <v>3935</v>
      </c>
      <c r="E2436" s="2">
        <v>280.5</v>
      </c>
      <c r="F2436" s="6" t="str">
        <f>+_xlfn.XLOOKUP(LISTAS[[#This Row],[ID]],_01_CODIGOS_Y_COSTOS_xlsm[Producto y N°],_01_CODIGOS_Y_COSTOS_xlsm[FABRICA],"",0,1)</f>
        <v>REGATONES</v>
      </c>
      <c r="G2436" s="13">
        <f>LISTAS[[#This Row],[Precio]]*(1-0.46)*(1-IF($C$3520="",0,$C$3520))</f>
        <v>113.60249999999999</v>
      </c>
      <c r="H2436" s="1">
        <f>+_xlfn.XLOOKUP(LISTAS[[#This Row],[ID]],_01_CODIGOS_Y_COSTOS_xlsm[Producto y N°],_01_CODIGOS_Y_COSTOS_xlsm[COSTO],0,0,1)</f>
        <v>55.8</v>
      </c>
      <c r="I2436" s="115">
        <f>+IFERROR(LISTAS[[#This Row],[VENTA NETA]]/LISTAS[[#This Row],[COSTO]]-1,0)</f>
        <v>1.0358870967741933</v>
      </c>
      <c r="J2436" s="33" t="str">
        <f>IFERROR(VLOOKUP(LISTAS[[#This Row],[ID]],_01_CODIGOS_Y_COSTOS_xlsm[[Producto y N°]:[CODIGO]],2,0),"")</f>
        <v>40x40 CUADRADOS</v>
      </c>
      <c r="M2436" s="22">
        <v>0</v>
      </c>
      <c r="N2436" s="23">
        <f>+LISTAS[[#This Row],[Precio]]+(LISTAS[[#This Row],[Precio]]*M2436)</f>
        <v>280.5</v>
      </c>
      <c r="O2436" s="24">
        <f t="shared" si="54"/>
        <v>113.60249999999999</v>
      </c>
      <c r="Q2436" s="21">
        <f>IFERROR(O2436/LISTAS[[#This Row],[COSTO]]-1,"")</f>
        <v>1.0358870967741933</v>
      </c>
      <c r="R2436" t="str">
        <f>+LISTAS[[#This Row],[ID]]</f>
        <v>REGATONES40</v>
      </c>
      <c r="T2436" s="29"/>
      <c r="U2436" s="25">
        <f>LISTAS[[#This Row],[COSTO]]+(LISTAS[[#This Row],[COSTO]]*T2436)</f>
        <v>55.8</v>
      </c>
      <c r="V2436" s="30">
        <f>IF(T2436="",0,U2436/LISTAS[[#This Row],[VENTA NETA]]-1)</f>
        <v>0</v>
      </c>
      <c r="X2436" s="25">
        <v>42.23</v>
      </c>
      <c r="Y2436" s="31">
        <f>IFERROR(LISTAS[[#This Row],[COSTO]]/X2436-1,"")</f>
        <v>0.32133554345252202</v>
      </c>
    </row>
    <row r="2437" spans="1:25" x14ac:dyDescent="0.2">
      <c r="A2437" s="6" t="s">
        <v>3936</v>
      </c>
      <c r="B2437" t="s">
        <v>3870</v>
      </c>
      <c r="C2437">
        <v>41</v>
      </c>
      <c r="D2437" t="s">
        <v>3937</v>
      </c>
      <c r="E2437" s="2">
        <v>452.87</v>
      </c>
      <c r="F2437" s="6" t="str">
        <f>+_xlfn.XLOOKUP(LISTAS[[#This Row],[ID]],_01_CODIGOS_Y_COSTOS_xlsm[Producto y N°],_01_CODIGOS_Y_COSTOS_xlsm[FABRICA],"",0,1)</f>
        <v>REGATONES</v>
      </c>
      <c r="G2437" s="13">
        <f>LISTAS[[#This Row],[Precio]]*(1-0.46)*(1-IF($C$3520="",0,$C$3520))</f>
        <v>183.41235</v>
      </c>
      <c r="H2437" s="1">
        <f>+_xlfn.XLOOKUP(LISTAS[[#This Row],[ID]],_01_CODIGOS_Y_COSTOS_xlsm[Producto y N°],_01_CODIGOS_Y_COSTOS_xlsm[COSTO],0,0,1)</f>
        <v>101.8961</v>
      </c>
      <c r="I2437" s="115">
        <f>+IFERROR(LISTAS[[#This Row],[VENTA NETA]]/LISTAS[[#This Row],[COSTO]]-1,0)</f>
        <v>0.799993817231474</v>
      </c>
      <c r="J2437" s="33" t="str">
        <f>IFERROR(VLOOKUP(LISTAS[[#This Row],[ID]],_01_CODIGOS_Y_COSTOS_xlsm[[Producto y N°]:[CODIGO]],2,0),"")</f>
        <v>50x50 CUADRADOS</v>
      </c>
      <c r="M2437" s="22">
        <v>0.10894646054056412</v>
      </c>
      <c r="N2437" s="23">
        <f>+LISTAS[[#This Row],[Precio]]+(LISTAS[[#This Row],[Precio]]*M2437)</f>
        <v>502.20858358500527</v>
      </c>
      <c r="O2437" s="24">
        <f t="shared" si="54"/>
        <v>203.39447635192715</v>
      </c>
      <c r="Q2437" s="21">
        <f>IFERROR(O2437/LISTAS[[#This Row],[COSTO]]-1,"")</f>
        <v>0.99609677261374219</v>
      </c>
      <c r="R2437" t="str">
        <f>+LISTAS[[#This Row],[ID]]</f>
        <v>REGATONES41</v>
      </c>
      <c r="T2437" s="29"/>
      <c r="U2437" s="25">
        <f>LISTAS[[#This Row],[COSTO]]+(LISTAS[[#This Row],[COSTO]]*T2437)</f>
        <v>101.8961</v>
      </c>
      <c r="V2437" s="30">
        <f>IF(T2437="",0,U2437/LISTAS[[#This Row],[VENTA NETA]]-1)</f>
        <v>0</v>
      </c>
      <c r="X2437" s="25">
        <v>14.3</v>
      </c>
      <c r="Y2437" s="31">
        <f>IFERROR(LISTAS[[#This Row],[COSTO]]/X2437-1,"")</f>
        <v>6.1256013986013986</v>
      </c>
    </row>
    <row r="2438" spans="1:25" x14ac:dyDescent="0.2">
      <c r="A2438" s="6" t="s">
        <v>3938</v>
      </c>
      <c r="B2438" t="s">
        <v>3870</v>
      </c>
      <c r="C2438">
        <v>42</v>
      </c>
      <c r="D2438" t="s">
        <v>3939</v>
      </c>
      <c r="E2438" s="2">
        <v>490.88</v>
      </c>
      <c r="F2438" s="6" t="str">
        <f>+_xlfn.XLOOKUP(LISTAS[[#This Row],[ID]],_01_CODIGOS_Y_COSTOS_xlsm[Producto y N°],_01_CODIGOS_Y_COSTOS_xlsm[FABRICA],"",0,1)</f>
        <v>REGATONES</v>
      </c>
      <c r="G2438" s="13">
        <f>LISTAS[[#This Row],[Precio]]*(1-0.46)*(1-IF($C$3520="",0,$C$3520))</f>
        <v>198.8064</v>
      </c>
      <c r="H2438" s="1">
        <f>+_xlfn.XLOOKUP(LISTAS[[#This Row],[ID]],_01_CODIGOS_Y_COSTOS_xlsm[Producto y N°],_01_CODIGOS_Y_COSTOS_xlsm[COSTO],0,0,1)</f>
        <v>88</v>
      </c>
      <c r="I2438" s="115">
        <f>+IFERROR(LISTAS[[#This Row],[VENTA NETA]]/LISTAS[[#This Row],[COSTO]]-1,0)</f>
        <v>1.2591636363636365</v>
      </c>
      <c r="J2438" s="33" t="str">
        <f>IFERROR(VLOOKUP(LISTAS[[#This Row],[ID]],_01_CODIGOS_Y_COSTOS_xlsm[[Producto y N°]:[CODIGO]],2,0),"")</f>
        <v>60x60 CUADRADOS</v>
      </c>
      <c r="M2438" s="22">
        <v>0</v>
      </c>
      <c r="N2438" s="23">
        <f>+LISTAS[[#This Row],[Precio]]+(LISTAS[[#This Row],[Precio]]*M2438)</f>
        <v>490.88</v>
      </c>
      <c r="O2438" s="24">
        <f t="shared" si="54"/>
        <v>198.8064</v>
      </c>
      <c r="Q2438" s="21">
        <f>IFERROR(O2438/LISTAS[[#This Row],[COSTO]]-1,"")</f>
        <v>1.2591636363636365</v>
      </c>
      <c r="R2438" t="str">
        <f>+LISTAS[[#This Row],[ID]]</f>
        <v>REGATONES42</v>
      </c>
      <c r="T2438" s="29"/>
      <c r="U2438" s="25">
        <f>LISTAS[[#This Row],[COSTO]]+(LISTAS[[#This Row],[COSTO]]*T2438)</f>
        <v>88</v>
      </c>
      <c r="V2438" s="30">
        <f>IF(T2438="",0,U2438/LISTAS[[#This Row],[VENTA NETA]]-1)</f>
        <v>0</v>
      </c>
      <c r="X2438" s="25">
        <v>18.600000000000001</v>
      </c>
      <c r="Y2438" s="31">
        <f>IFERROR(LISTAS[[#This Row],[COSTO]]/X2438-1,"")</f>
        <v>3.7311827956989241</v>
      </c>
    </row>
    <row r="2439" spans="1:25" x14ac:dyDescent="0.2">
      <c r="A2439" s="6" t="s">
        <v>3940</v>
      </c>
      <c r="B2439" t="s">
        <v>3870</v>
      </c>
      <c r="C2439">
        <v>44</v>
      </c>
      <c r="D2439" t="s">
        <v>3941</v>
      </c>
      <c r="E2439" s="2">
        <v>99.33</v>
      </c>
      <c r="F2439" s="6" t="str">
        <f>+_xlfn.XLOOKUP(LISTAS[[#This Row],[ID]],_01_CODIGOS_Y_COSTOS_xlsm[Producto y N°],_01_CODIGOS_Y_COSTOS_xlsm[FABRICA],"",0,1)</f>
        <v>REGATONES</v>
      </c>
      <c r="G2439" s="13">
        <f>LISTAS[[#This Row],[Precio]]*(1-0.46)*(1-IF($C$3520="",0,$C$3520))</f>
        <v>40.228650000000002</v>
      </c>
      <c r="H2439" s="1">
        <f>+_xlfn.XLOOKUP(LISTAS[[#This Row],[ID]],_01_CODIGOS_Y_COSTOS_xlsm[Producto y N°],_01_CODIGOS_Y_COSTOS_xlsm[COSTO],0,0,1)</f>
        <v>19.399999999999999</v>
      </c>
      <c r="I2439" s="115">
        <f>+IFERROR(LISTAS[[#This Row],[VENTA NETA]]/LISTAS[[#This Row],[COSTO]]-1,0)</f>
        <v>1.0736417525773199</v>
      </c>
      <c r="J2439" s="33" t="str">
        <f>IFERROR(VLOOKUP(LISTAS[[#This Row],[ID]],_01_CODIGOS_Y_COSTOS_xlsm[[Producto y N°]:[CODIGO]],2,0),"")</f>
        <v>10x20 RECTANGULARES</v>
      </c>
      <c r="M2439" s="22">
        <v>0</v>
      </c>
      <c r="N2439" s="23">
        <f>+LISTAS[[#This Row],[Precio]]+(LISTAS[[#This Row],[Precio]]*M2439)</f>
        <v>99.33</v>
      </c>
      <c r="O2439" s="24">
        <f t="shared" si="54"/>
        <v>40.228650000000002</v>
      </c>
      <c r="Q2439" s="21">
        <f>IFERROR(O2439/LISTAS[[#This Row],[COSTO]]-1,"")</f>
        <v>1.0736417525773199</v>
      </c>
      <c r="R2439" t="str">
        <f>+LISTAS[[#This Row],[ID]]</f>
        <v>REGATONES44</v>
      </c>
      <c r="T2439" s="29"/>
      <c r="U2439" s="25">
        <f>LISTAS[[#This Row],[COSTO]]+(LISTAS[[#This Row],[COSTO]]*T2439)</f>
        <v>19.399999999999999</v>
      </c>
      <c r="V2439" s="30">
        <f>IF(T2439="",0,U2439/LISTAS[[#This Row],[VENTA NETA]]-1)</f>
        <v>0</v>
      </c>
      <c r="X2439" s="25">
        <v>7.4</v>
      </c>
      <c r="Y2439" s="31">
        <f>IFERROR(LISTAS[[#This Row],[COSTO]]/X2439-1,"")</f>
        <v>1.6216216216216215</v>
      </c>
    </row>
    <row r="2440" spans="1:25" x14ac:dyDescent="0.2">
      <c r="A2440" s="6" t="s">
        <v>3942</v>
      </c>
      <c r="B2440" t="s">
        <v>3870</v>
      </c>
      <c r="C2440">
        <v>45</v>
      </c>
      <c r="D2440" t="s">
        <v>3943</v>
      </c>
      <c r="E2440" s="2">
        <v>287.11</v>
      </c>
      <c r="F2440" s="6" t="str">
        <f>+_xlfn.XLOOKUP(LISTAS[[#This Row],[ID]],_01_CODIGOS_Y_COSTOS_xlsm[Producto y N°],_01_CODIGOS_Y_COSTOS_xlsm[FABRICA],"",0,1)</f>
        <v>REGATONES</v>
      </c>
      <c r="G2440" s="13">
        <f>LISTAS[[#This Row],[Precio]]*(1-0.46)*(1-IF($C$3520="",0,$C$3520))</f>
        <v>116.27955000000003</v>
      </c>
      <c r="H2440" s="1">
        <f>+_xlfn.XLOOKUP(LISTAS[[#This Row],[ID]],_01_CODIGOS_Y_COSTOS_xlsm[Producto y N°],_01_CODIGOS_Y_COSTOS_xlsm[COSTO],0,0,1)</f>
        <v>68.400000000000006</v>
      </c>
      <c r="I2440" s="115">
        <f>+IFERROR(LISTAS[[#This Row],[VENTA NETA]]/LISTAS[[#This Row],[COSTO]]-1,0)</f>
        <v>0.69999342105263196</v>
      </c>
      <c r="J2440" s="33" t="str">
        <f>IFERROR(VLOOKUP(LISTAS[[#This Row],[ID]],_01_CODIGOS_Y_COSTOS_xlsm[[Producto y N°]:[CODIGO]],2,0),"")</f>
        <v>10x30 RECTANGULARES</v>
      </c>
      <c r="M2440" s="22">
        <v>0.58187940006121819</v>
      </c>
      <c r="N2440" s="23">
        <f>+LISTAS[[#This Row],[Precio]]+(LISTAS[[#This Row],[Precio]]*M2440)</f>
        <v>454.17339455157639</v>
      </c>
      <c r="O2440" s="24">
        <f t="shared" si="54"/>
        <v>183.94022479338844</v>
      </c>
      <c r="Q2440" s="21">
        <f>IFERROR(O2440/LISTAS[[#This Row],[COSTO]]-1,"")</f>
        <v>1.6891845730027546</v>
      </c>
      <c r="R2440" t="str">
        <f>+LISTAS[[#This Row],[ID]]</f>
        <v>REGATONES45</v>
      </c>
      <c r="T2440" s="29"/>
      <c r="U2440" s="25">
        <f>LISTAS[[#This Row],[COSTO]]+(LISTAS[[#This Row],[COSTO]]*T2440)</f>
        <v>68.400000000000006</v>
      </c>
      <c r="V2440" s="30">
        <f>IF(T2440="",0,U2440/LISTAS[[#This Row],[VENTA NETA]]-1)</f>
        <v>0</v>
      </c>
      <c r="X2440" s="25">
        <v>16.5</v>
      </c>
      <c r="Y2440" s="31">
        <f>IFERROR(LISTAS[[#This Row],[COSTO]]/X2440-1,"")</f>
        <v>3.1454545454545455</v>
      </c>
    </row>
    <row r="2441" spans="1:25" x14ac:dyDescent="0.2">
      <c r="A2441" s="6" t="s">
        <v>3944</v>
      </c>
      <c r="B2441" t="s">
        <v>3870</v>
      </c>
      <c r="C2441">
        <v>46</v>
      </c>
      <c r="D2441" t="s">
        <v>3945</v>
      </c>
      <c r="E2441" s="2">
        <v>159.11000000000001</v>
      </c>
      <c r="F2441" s="6" t="str">
        <f>+_xlfn.XLOOKUP(LISTAS[[#This Row],[ID]],_01_CODIGOS_Y_COSTOS_xlsm[Producto y N°],_01_CODIGOS_Y_COSTOS_xlsm[FABRICA],"",0,1)</f>
        <v>REGATONES</v>
      </c>
      <c r="G2441" s="13">
        <f>LISTAS[[#This Row],[Precio]]*(1-0.46)*(1-IF($C$3520="",0,$C$3520))</f>
        <v>64.439550000000011</v>
      </c>
      <c r="H2441" s="1">
        <f>+_xlfn.XLOOKUP(LISTAS[[#This Row],[ID]],_01_CODIGOS_Y_COSTOS_xlsm[Producto y N°],_01_CODIGOS_Y_COSTOS_xlsm[COSTO],0,0,1)</f>
        <v>35.799999999999997</v>
      </c>
      <c r="I2441" s="115">
        <f>+IFERROR(LISTAS[[#This Row],[VENTA NETA]]/LISTAS[[#This Row],[COSTO]]-1,0)</f>
        <v>0.79998743016759821</v>
      </c>
      <c r="J2441" s="33" t="str">
        <f>IFERROR(VLOOKUP(LISTAS[[#This Row],[ID]],_01_CODIGOS_Y_COSTOS_xlsm[[Producto y N°]:[CODIGO]],2,0),"")</f>
        <v>15x30 aletado RECTANGULARES</v>
      </c>
      <c r="M2441" s="22">
        <v>0.16881738860729523</v>
      </c>
      <c r="N2441" s="23">
        <f>+LISTAS[[#This Row],[Precio]]+(LISTAS[[#This Row],[Precio]]*M2441)</f>
        <v>185.97053470130675</v>
      </c>
      <c r="O2441" s="24">
        <f t="shared" si="54"/>
        <v>75.31806655402923</v>
      </c>
      <c r="Q2441" s="21">
        <f>IFERROR(O2441/LISTAS[[#This Row],[COSTO]]-1,"")</f>
        <v>1.103856607654448</v>
      </c>
      <c r="R2441" t="str">
        <f>+LISTAS[[#This Row],[ID]]</f>
        <v>REGATONES46</v>
      </c>
      <c r="T2441" s="29"/>
      <c r="U2441" s="25">
        <f>LISTAS[[#This Row],[COSTO]]+(LISTAS[[#This Row],[COSTO]]*T2441)</f>
        <v>35.799999999999997</v>
      </c>
      <c r="V2441" s="30">
        <f>IF(T2441="",0,U2441/LISTAS[[#This Row],[VENTA NETA]]-1)</f>
        <v>0</v>
      </c>
      <c r="X2441" s="25">
        <v>19.8</v>
      </c>
      <c r="Y2441" s="31">
        <f>IFERROR(LISTAS[[#This Row],[COSTO]]/X2441-1,"")</f>
        <v>0.80808080808080796</v>
      </c>
    </row>
    <row r="2442" spans="1:25" x14ac:dyDescent="0.2">
      <c r="A2442" s="6" t="s">
        <v>3946</v>
      </c>
      <c r="B2442" t="s">
        <v>3870</v>
      </c>
      <c r="C2442">
        <v>47</v>
      </c>
      <c r="D2442" t="s">
        <v>3947</v>
      </c>
      <c r="E2442" s="2">
        <v>148.5</v>
      </c>
      <c r="F2442" s="6" t="str">
        <f>+_xlfn.XLOOKUP(LISTAS[[#This Row],[ID]],_01_CODIGOS_Y_COSTOS_xlsm[Producto y N°],_01_CODIGOS_Y_COSTOS_xlsm[FABRICA],"",0,1)</f>
        <v>REGATONES</v>
      </c>
      <c r="G2442" s="13">
        <f>LISTAS[[#This Row],[Precio]]*(1-0.46)*(1-IF($C$3520="",0,$C$3520))</f>
        <v>60.142500000000013</v>
      </c>
      <c r="H2442" s="1">
        <f>+_xlfn.XLOOKUP(LISTAS[[#This Row],[ID]],_01_CODIGOS_Y_COSTOS_xlsm[Producto y N°],_01_CODIGOS_Y_COSTOS_xlsm[COSTO],0,0,1)</f>
        <v>27.477599999999999</v>
      </c>
      <c r="I2442" s="115">
        <f>+IFERROR(LISTAS[[#This Row],[VENTA NETA]]/LISTAS[[#This Row],[COSTO]]-1,0)</f>
        <v>1.1887828631321518</v>
      </c>
      <c r="J2442" s="33" t="str">
        <f>IFERROR(VLOOKUP(LISTAS[[#This Row],[ID]],_01_CODIGOS_Y_COSTOS_xlsm[[Producto y N°]:[CODIGO]],2,0),"")</f>
        <v>15x25 RECTANGULARES</v>
      </c>
      <c r="M2442" s="22">
        <v>0</v>
      </c>
      <c r="N2442" s="23">
        <f>+LISTAS[[#This Row],[Precio]]+(LISTAS[[#This Row],[Precio]]*M2442)</f>
        <v>148.5</v>
      </c>
      <c r="O2442" s="24">
        <f t="shared" si="54"/>
        <v>60.142500000000013</v>
      </c>
      <c r="Q2442" s="21">
        <f>IFERROR(O2442/LISTAS[[#This Row],[COSTO]]-1,"")</f>
        <v>1.1887828631321518</v>
      </c>
      <c r="R2442" t="str">
        <f>+LISTAS[[#This Row],[ID]]</f>
        <v>REGATONES47</v>
      </c>
      <c r="T2442" s="29"/>
      <c r="U2442" s="25">
        <f>LISTAS[[#This Row],[COSTO]]+(LISTAS[[#This Row],[COSTO]]*T2442)</f>
        <v>27.477599999999999</v>
      </c>
      <c r="V2442" s="30">
        <f>IF(T2442="",0,U2442/LISTAS[[#This Row],[VENTA NETA]]-1)</f>
        <v>0</v>
      </c>
      <c r="X2442" s="25">
        <v>30</v>
      </c>
      <c r="Y2442" s="31">
        <f>IFERROR(LISTAS[[#This Row],[COSTO]]/X2442-1,"")</f>
        <v>-8.4080000000000044E-2</v>
      </c>
    </row>
    <row r="2443" spans="1:25" x14ac:dyDescent="0.2">
      <c r="A2443" s="6" t="s">
        <v>3948</v>
      </c>
      <c r="B2443" t="s">
        <v>3870</v>
      </c>
      <c r="C2443">
        <v>48</v>
      </c>
      <c r="D2443" t="s">
        <v>3949</v>
      </c>
      <c r="E2443" s="2">
        <v>191.11</v>
      </c>
      <c r="F2443" s="6" t="str">
        <f>+_xlfn.XLOOKUP(LISTAS[[#This Row],[ID]],_01_CODIGOS_Y_COSTOS_xlsm[Producto y N°],_01_CODIGOS_Y_COSTOS_xlsm[FABRICA],"",0,1)</f>
        <v>REGATONES</v>
      </c>
      <c r="G2443" s="13">
        <f>LISTAS[[#This Row],[Precio]]*(1-0.46)*(1-IF($C$3520="",0,$C$3520))</f>
        <v>77.399550000000005</v>
      </c>
      <c r="H2443" s="1">
        <f>+_xlfn.XLOOKUP(LISTAS[[#This Row],[ID]],_01_CODIGOS_Y_COSTOS_xlsm[Producto y N°],_01_CODIGOS_Y_COSTOS_xlsm[COSTO],0,0,1)</f>
        <v>43</v>
      </c>
      <c r="I2443" s="115">
        <f>+IFERROR(LISTAS[[#This Row],[VENTA NETA]]/LISTAS[[#This Row],[COSTO]]-1,0)</f>
        <v>0.79998953488372115</v>
      </c>
      <c r="J2443" s="33" t="str">
        <f>IFERROR(VLOOKUP(LISTAS[[#This Row],[ID]],_01_CODIGOS_Y_COSTOS_xlsm[[Producto y N°]:[CODIGO]],2,0),"")</f>
        <v>15x30 RECTANGULARES</v>
      </c>
      <c r="M2443" s="22">
        <v>0.22562118329449832</v>
      </c>
      <c r="N2443" s="23">
        <f>+LISTAS[[#This Row],[Precio]]+(LISTAS[[#This Row],[Precio]]*M2443)</f>
        <v>234.22846433941157</v>
      </c>
      <c r="O2443" s="24">
        <f t="shared" si="54"/>
        <v>94.862528057461702</v>
      </c>
      <c r="Q2443" s="21">
        <f>IFERROR(O2443/LISTAS[[#This Row],[COSTO]]-1,"")</f>
        <v>1.2061053036619001</v>
      </c>
      <c r="R2443" t="str">
        <f>+LISTAS[[#This Row],[ID]]</f>
        <v>REGATONES48</v>
      </c>
      <c r="T2443" s="29"/>
      <c r="U2443" s="25">
        <f>LISTAS[[#This Row],[COSTO]]+(LISTAS[[#This Row],[COSTO]]*T2443)</f>
        <v>43</v>
      </c>
      <c r="V2443" s="30">
        <f>IF(T2443="",0,U2443/LISTAS[[#This Row],[VENTA NETA]]-1)</f>
        <v>0</v>
      </c>
      <c r="X2443" s="25">
        <v>33.700000000000003</v>
      </c>
      <c r="Y2443" s="31">
        <f>IFERROR(LISTAS[[#This Row],[COSTO]]/X2443-1,"")</f>
        <v>0.27596439169139453</v>
      </c>
    </row>
    <row r="2444" spans="1:25" x14ac:dyDescent="0.2">
      <c r="A2444" s="6" t="s">
        <v>3950</v>
      </c>
      <c r="B2444" t="s">
        <v>3870</v>
      </c>
      <c r="C2444">
        <v>50</v>
      </c>
      <c r="D2444" t="s">
        <v>3951</v>
      </c>
      <c r="E2444" s="2">
        <v>155.93</v>
      </c>
      <c r="F2444" s="6" t="str">
        <f>+_xlfn.XLOOKUP(LISTAS[[#This Row],[ID]],_01_CODIGOS_Y_COSTOS_xlsm[Producto y N°],_01_CODIGOS_Y_COSTOS_xlsm[FABRICA],"",0,1)</f>
        <v>REGATONES</v>
      </c>
      <c r="G2444" s="13">
        <f>LISTAS[[#This Row],[Precio]]*(1-0.46)*(1-IF($C$3520="",0,$C$3520))</f>
        <v>63.151650000000004</v>
      </c>
      <c r="H2444" s="1">
        <f>+_xlfn.XLOOKUP(LISTAS[[#This Row],[ID]],_01_CODIGOS_Y_COSTOS_xlsm[Producto y N°],_01_CODIGOS_Y_COSTOS_xlsm[COSTO],0,0,1)</f>
        <v>33.527000000000001</v>
      </c>
      <c r="I2444" s="115">
        <f>+IFERROR(LISTAS[[#This Row],[VENTA NETA]]/LISTAS[[#This Row],[COSTO]]-1,0)</f>
        <v>0.88360575058907753</v>
      </c>
      <c r="J2444" s="33" t="str">
        <f>IFERROR(VLOOKUP(LISTAS[[#This Row],[ID]],_01_CODIGOS_Y_COSTOS_xlsm[[Producto y N°]:[CODIGO]],2,0),"")</f>
        <v>20x30 RECTANGULARES</v>
      </c>
      <c r="M2444" s="22">
        <v>0</v>
      </c>
      <c r="N2444" s="23">
        <f>+LISTAS[[#This Row],[Precio]]+(LISTAS[[#This Row],[Precio]]*M2444)</f>
        <v>155.93</v>
      </c>
      <c r="O2444" s="24">
        <f t="shared" si="54"/>
        <v>63.151650000000004</v>
      </c>
      <c r="Q2444" s="21">
        <f>IFERROR(O2444/LISTAS[[#This Row],[COSTO]]-1,"")</f>
        <v>0.88360575058907753</v>
      </c>
      <c r="R2444" t="str">
        <f>+LISTAS[[#This Row],[ID]]</f>
        <v>REGATONES50</v>
      </c>
      <c r="T2444" s="29"/>
      <c r="U2444" s="25">
        <f>LISTAS[[#This Row],[COSTO]]+(LISTAS[[#This Row],[COSTO]]*T2444)</f>
        <v>33.527000000000001</v>
      </c>
      <c r="V2444" s="30">
        <f>IF(T2444="",0,U2444/LISTAS[[#This Row],[VENTA NETA]]-1)</f>
        <v>0</v>
      </c>
      <c r="X2444" s="25">
        <v>32</v>
      </c>
      <c r="Y2444" s="31">
        <f>IFERROR(LISTAS[[#This Row],[COSTO]]/X2444-1,"")</f>
        <v>4.7718750000000032E-2</v>
      </c>
    </row>
    <row r="2445" spans="1:25" x14ac:dyDescent="0.2">
      <c r="A2445" s="6" t="s">
        <v>3952</v>
      </c>
      <c r="B2445" t="s">
        <v>3870</v>
      </c>
      <c r="C2445">
        <v>51</v>
      </c>
      <c r="D2445" t="s">
        <v>3953</v>
      </c>
      <c r="E2445" s="2">
        <v>188.27</v>
      </c>
      <c r="F2445" s="6" t="str">
        <f>+_xlfn.XLOOKUP(LISTAS[[#This Row],[ID]],_01_CODIGOS_Y_COSTOS_xlsm[Producto y N°],_01_CODIGOS_Y_COSTOS_xlsm[FABRICA],"",0,1)</f>
        <v>REGATONES</v>
      </c>
      <c r="G2445" s="13">
        <f>LISTAS[[#This Row],[Precio]]*(1-0.46)*(1-IF($C$3520="",0,$C$3520))</f>
        <v>76.249350000000021</v>
      </c>
      <c r="H2445" s="1">
        <f>+_xlfn.XLOOKUP(LISTAS[[#This Row],[ID]],_01_CODIGOS_Y_COSTOS_xlsm[Producto y N°],_01_CODIGOS_Y_COSTOS_xlsm[COSTO],0,0,1)</f>
        <v>42.3613</v>
      </c>
      <c r="I2445" s="115">
        <f>+IFERROR(LISTAS[[#This Row],[VENTA NETA]]/LISTAS[[#This Row],[COSTO]]-1,0)</f>
        <v>0.79997662961240623</v>
      </c>
      <c r="J2445" s="33" t="str">
        <f>IFERROR(VLOOKUP(LISTAS[[#This Row],[ID]],_01_CODIGOS_Y_COSTOS_xlsm[[Producto y N°]:[CODIGO]],2,0),"")</f>
        <v>20x40 RECTANGULARES</v>
      </c>
      <c r="M2445" s="22">
        <v>0.1438875049787014</v>
      </c>
      <c r="N2445" s="23">
        <f>+LISTAS[[#This Row],[Precio]]+(LISTAS[[#This Row],[Precio]]*M2445)</f>
        <v>215.35970056234012</v>
      </c>
      <c r="O2445" s="24">
        <f t="shared" si="54"/>
        <v>87.220678727747753</v>
      </c>
      <c r="Q2445" s="21">
        <f>IFERROR(O2445/LISTAS[[#This Row],[COSTO]]-1,"")</f>
        <v>1.0589707758673068</v>
      </c>
      <c r="R2445" t="str">
        <f>+LISTAS[[#This Row],[ID]]</f>
        <v>REGATONES51</v>
      </c>
      <c r="T2445" s="29"/>
      <c r="U2445" s="25">
        <f>LISTAS[[#This Row],[COSTO]]+(LISTAS[[#This Row],[COSTO]]*T2445)</f>
        <v>42.3613</v>
      </c>
      <c r="V2445" s="30">
        <f>IF(T2445="",0,U2445/LISTAS[[#This Row],[VENTA NETA]]-1)</f>
        <v>0</v>
      </c>
      <c r="X2445" s="25">
        <v>0.28999999999999998</v>
      </c>
      <c r="Y2445" s="31">
        <f>IFERROR(LISTAS[[#This Row],[COSTO]]/X2445-1,"")</f>
        <v>145.07344827586209</v>
      </c>
    </row>
    <row r="2446" spans="1:25" x14ac:dyDescent="0.2">
      <c r="A2446" s="6" t="s">
        <v>3954</v>
      </c>
      <c r="B2446" t="s">
        <v>3870</v>
      </c>
      <c r="C2446">
        <v>52</v>
      </c>
      <c r="D2446" t="s">
        <v>3955</v>
      </c>
      <c r="E2446" s="2">
        <v>329.78</v>
      </c>
      <c r="F2446" s="6" t="str">
        <f>+_xlfn.XLOOKUP(LISTAS[[#This Row],[ID]],_01_CODIGOS_Y_COSTOS_xlsm[Producto y N°],_01_CODIGOS_Y_COSTOS_xlsm[FABRICA],"",0,1)</f>
        <v>REGATONES</v>
      </c>
      <c r="G2446" s="13">
        <f>LISTAS[[#This Row],[Precio]]*(1-0.46)*(1-IF($C$3520="",0,$C$3520))</f>
        <v>133.5609</v>
      </c>
      <c r="H2446" s="1">
        <f>+_xlfn.XLOOKUP(LISTAS[[#This Row],[ID]],_01_CODIGOS_Y_COSTOS_xlsm[Producto y N°],_01_CODIGOS_Y_COSTOS_xlsm[COSTO],0,0,1)</f>
        <v>74.2</v>
      </c>
      <c r="I2446" s="115">
        <f>+IFERROR(LISTAS[[#This Row],[VENTA NETA]]/LISTAS[[#This Row],[COSTO]]-1,0)</f>
        <v>0.80001212938005395</v>
      </c>
      <c r="J2446" s="33" t="str">
        <f>IFERROR(VLOOKUP(LISTAS[[#This Row],[ID]],_01_CODIGOS_Y_COSTOS_xlsm[[Producto y N°]:[CODIGO]],2,0),"")</f>
        <v>20x50 RECTANGULARES</v>
      </c>
      <c r="M2446" s="22">
        <v>0.14208754208754204</v>
      </c>
      <c r="N2446" s="23">
        <f>+LISTAS[[#This Row],[Precio]]+(LISTAS[[#This Row],[Precio]]*M2446)</f>
        <v>376.6376296296296</v>
      </c>
      <c r="O2446" s="24">
        <f t="shared" si="54"/>
        <v>152.53824</v>
      </c>
      <c r="Q2446" s="21">
        <f>IFERROR(O2446/LISTAS[[#This Row],[COSTO]]-1,"")</f>
        <v>1.0557714285714286</v>
      </c>
      <c r="R2446" t="str">
        <f>+LISTAS[[#This Row],[ID]]</f>
        <v>REGATONES52</v>
      </c>
      <c r="T2446" s="29"/>
      <c r="U2446" s="25">
        <f>LISTAS[[#This Row],[COSTO]]+(LISTAS[[#This Row],[COSTO]]*T2446)</f>
        <v>74.2</v>
      </c>
      <c r="V2446" s="30">
        <f>IF(T2446="",0,U2446/LISTAS[[#This Row],[VENTA NETA]]-1)</f>
        <v>0</v>
      </c>
      <c r="X2446" s="25">
        <v>0.41</v>
      </c>
      <c r="Y2446" s="31">
        <f>IFERROR(LISTAS[[#This Row],[COSTO]]/X2446-1,"")</f>
        <v>179.97560975609758</v>
      </c>
    </row>
    <row r="2447" spans="1:25" x14ac:dyDescent="0.2">
      <c r="A2447" s="6" t="s">
        <v>3956</v>
      </c>
      <c r="B2447" t="s">
        <v>3870</v>
      </c>
      <c r="C2447">
        <v>53</v>
      </c>
      <c r="D2447" t="s">
        <v>3957</v>
      </c>
      <c r="E2447" s="2">
        <v>288.75</v>
      </c>
      <c r="F2447" s="6" t="str">
        <f>+_xlfn.XLOOKUP(LISTAS[[#This Row],[ID]],_01_CODIGOS_Y_COSTOS_xlsm[Producto y N°],_01_CODIGOS_Y_COSTOS_xlsm[FABRICA],"",0,1)</f>
        <v>REGATONES</v>
      </c>
      <c r="G2447" s="13">
        <f>LISTAS[[#This Row],[Precio]]*(1-0.46)*(1-IF($C$3520="",0,$C$3520))</f>
        <v>116.94375000000001</v>
      </c>
      <c r="H2447" s="1">
        <f>+_xlfn.XLOOKUP(LISTAS[[#This Row],[ID]],_01_CODIGOS_Y_COSTOS_xlsm[Producto y N°],_01_CODIGOS_Y_COSTOS_xlsm[COSTO],0,0,1)</f>
        <v>56.100099999999998</v>
      </c>
      <c r="I2447" s="115">
        <f>+IFERROR(LISTAS[[#This Row],[VENTA NETA]]/LISTAS[[#This Row],[COSTO]]-1,0)</f>
        <v>1.0845551077449063</v>
      </c>
      <c r="J2447" s="33" t="str">
        <f>IFERROR(VLOOKUP(LISTAS[[#This Row],[ID]],_01_CODIGOS_Y_COSTOS_xlsm[[Producto y N°]:[CODIGO]],2,0),"")</f>
        <v>30x40 RECTANGULARES</v>
      </c>
      <c r="M2447" s="22">
        <v>0</v>
      </c>
      <c r="N2447" s="23">
        <f>+LISTAS[[#This Row],[Precio]]+(LISTAS[[#This Row],[Precio]]*M2447)</f>
        <v>288.75</v>
      </c>
      <c r="O2447" s="24">
        <f t="shared" si="54"/>
        <v>116.94375000000001</v>
      </c>
      <c r="Q2447" s="21">
        <f>IFERROR(O2447/LISTAS[[#This Row],[COSTO]]-1,"")</f>
        <v>1.0845551077449063</v>
      </c>
      <c r="R2447" t="str">
        <f>+LISTAS[[#This Row],[ID]]</f>
        <v>REGATONES53</v>
      </c>
      <c r="T2447" s="29"/>
      <c r="U2447" s="25">
        <f>LISTAS[[#This Row],[COSTO]]+(LISTAS[[#This Row],[COSTO]]*T2447)</f>
        <v>56.100099999999998</v>
      </c>
      <c r="V2447" s="30">
        <f>IF(T2447="",0,U2447/LISTAS[[#This Row],[VENTA NETA]]-1)</f>
        <v>0</v>
      </c>
      <c r="X2447" s="25">
        <v>115</v>
      </c>
      <c r="Y2447" s="31">
        <f>IFERROR(LISTAS[[#This Row],[COSTO]]/X2447-1,"")</f>
        <v>-0.51217304347826087</v>
      </c>
    </row>
    <row r="2448" spans="1:25" x14ac:dyDescent="0.2">
      <c r="A2448" s="6" t="s">
        <v>3958</v>
      </c>
      <c r="B2448" t="s">
        <v>3870</v>
      </c>
      <c r="C2448">
        <v>54</v>
      </c>
      <c r="D2448" t="s">
        <v>3959</v>
      </c>
      <c r="E2448" s="2">
        <v>330.75</v>
      </c>
      <c r="F2448" s="6" t="str">
        <f>+_xlfn.XLOOKUP(LISTAS[[#This Row],[ID]],_01_CODIGOS_Y_COSTOS_xlsm[Producto y N°],_01_CODIGOS_Y_COSTOS_xlsm[FABRICA],"",0,1)</f>
        <v>REGATONES</v>
      </c>
      <c r="G2448" s="13">
        <f>LISTAS[[#This Row],[Precio]]*(1-0.46)*(1-IF($C$3520="",0,$C$3520))</f>
        <v>133.95375000000001</v>
      </c>
      <c r="H2448" s="1">
        <f>+_xlfn.XLOOKUP(LISTAS[[#This Row],[ID]],_01_CODIGOS_Y_COSTOS_xlsm[Producto y N°],_01_CODIGOS_Y_COSTOS_xlsm[COSTO],0,0,1)</f>
        <v>74.418499999999995</v>
      </c>
      <c r="I2448" s="115">
        <f>+IFERROR(LISTAS[[#This Row],[VENTA NETA]]/LISTAS[[#This Row],[COSTO]]-1,0)</f>
        <v>0.80000604688350374</v>
      </c>
      <c r="J2448" s="33" t="str">
        <f>IFERROR(VLOOKUP(LISTAS[[#This Row],[ID]],_01_CODIGOS_Y_COSTOS_xlsm[[Producto y N°]:[CODIGO]],2,0),"")</f>
        <v>30x50 RECTANGULARES</v>
      </c>
      <c r="M2448" s="22">
        <v>0.3016485198303378</v>
      </c>
      <c r="N2448" s="23">
        <f>+LISTAS[[#This Row],[Precio]]+(LISTAS[[#This Row],[Precio]]*M2448)</f>
        <v>430.52024793388421</v>
      </c>
      <c r="O2448" s="24">
        <f t="shared" si="54"/>
        <v>174.36070041322313</v>
      </c>
      <c r="Q2448" s="21">
        <f>IFERROR(O2448/LISTAS[[#This Row],[COSTO]]-1,"")</f>
        <v>1.3429752066115701</v>
      </c>
      <c r="R2448" t="str">
        <f>+LISTAS[[#This Row],[ID]]</f>
        <v>REGATONES54</v>
      </c>
      <c r="T2448" s="29"/>
      <c r="U2448" s="25">
        <f>LISTAS[[#This Row],[COSTO]]+(LISTAS[[#This Row],[COSTO]]*T2448)</f>
        <v>74.418499999999995</v>
      </c>
      <c r="V2448" s="30">
        <f>IF(T2448="",0,U2448/LISTAS[[#This Row],[VENTA NETA]]-1)</f>
        <v>0</v>
      </c>
      <c r="X2448" s="25">
        <v>211.15</v>
      </c>
      <c r="Y2448" s="31">
        <f>IFERROR(LISTAS[[#This Row],[COSTO]]/X2448-1,"")</f>
        <v>-0.64755623964006626</v>
      </c>
    </row>
    <row r="2449" spans="1:25" x14ac:dyDescent="0.2">
      <c r="A2449" s="6" t="s">
        <v>3960</v>
      </c>
      <c r="B2449" t="s">
        <v>3870</v>
      </c>
      <c r="C2449">
        <v>60</v>
      </c>
      <c r="D2449" t="s">
        <v>3961</v>
      </c>
      <c r="E2449" s="2">
        <v>1357.13</v>
      </c>
      <c r="F2449" s="6" t="str">
        <f>+_xlfn.XLOOKUP(LISTAS[[#This Row],[ID]],_01_CODIGOS_Y_COSTOS_xlsm[Producto y N°],_01_CODIGOS_Y_COSTOS_xlsm[FABRICA],"",0,1)</f>
        <v>REGATONES</v>
      </c>
      <c r="G2449" s="13">
        <f>LISTAS[[#This Row],[Precio]]*(1-0.46)*(1-IF($C$3520="",0,$C$3520))</f>
        <v>549.63765000000012</v>
      </c>
      <c r="H2449" s="1">
        <f>+_xlfn.XLOOKUP(LISTAS[[#This Row],[ID]],_01_CODIGOS_Y_COSTOS_xlsm[Producto y N°],_01_CODIGOS_Y_COSTOS_xlsm[COSTO],0,0,1)</f>
        <v>235</v>
      </c>
      <c r="I2449" s="115">
        <f>+IFERROR(LISTAS[[#This Row],[VENTA NETA]]/LISTAS[[#This Row],[COSTO]]-1,0)</f>
        <v>1.3388836170212772</v>
      </c>
      <c r="J2449" s="33" t="str">
        <f>IFERROR(VLOOKUP(LISTAS[[#This Row],[ID]],_01_CODIGOS_Y_COSTOS_xlsm[[Producto y N°]:[CODIGO]],2,0),"")</f>
        <v>5/16 . REGULABLES PLAST.</v>
      </c>
      <c r="M2449" s="22">
        <v>0</v>
      </c>
      <c r="N2449" s="23">
        <f>+LISTAS[[#This Row],[Precio]]+(LISTAS[[#This Row],[Precio]]*M2449)</f>
        <v>1357.13</v>
      </c>
      <c r="O2449" s="24">
        <f t="shared" si="54"/>
        <v>549.63765000000012</v>
      </c>
      <c r="Q2449" s="21">
        <f>IFERROR(O2449/LISTAS[[#This Row],[COSTO]]-1,"")</f>
        <v>1.3388836170212772</v>
      </c>
      <c r="R2449" t="str">
        <f>+LISTAS[[#This Row],[ID]]</f>
        <v>REGATONES60</v>
      </c>
      <c r="T2449" s="29"/>
      <c r="U2449" s="25">
        <f>LISTAS[[#This Row],[COSTO]]+(LISTAS[[#This Row],[COSTO]]*T2449)</f>
        <v>235</v>
      </c>
      <c r="V2449" s="30">
        <f>IF(T2449="",0,U2449/LISTAS[[#This Row],[VENTA NETA]]-1)</f>
        <v>0</v>
      </c>
      <c r="X2449" s="25">
        <v>135</v>
      </c>
      <c r="Y2449" s="31">
        <f>IFERROR(LISTAS[[#This Row],[COSTO]]/X2449-1,"")</f>
        <v>0.7407407407407407</v>
      </c>
    </row>
    <row r="2450" spans="1:25" x14ac:dyDescent="0.2">
      <c r="A2450" s="6" t="s">
        <v>3962</v>
      </c>
      <c r="B2450" t="s">
        <v>3870</v>
      </c>
      <c r="C2450">
        <v>61</v>
      </c>
      <c r="D2450" t="s">
        <v>3963</v>
      </c>
      <c r="E2450" s="2">
        <v>1608.75</v>
      </c>
      <c r="F2450" s="6" t="str">
        <f>+_xlfn.XLOOKUP(LISTAS[[#This Row],[ID]],_01_CODIGOS_Y_COSTOS_xlsm[Producto y N°],_01_CODIGOS_Y_COSTOS_xlsm[FABRICA],"",0,1)</f>
        <v>REGATONES</v>
      </c>
      <c r="G2450" s="13">
        <f>LISTAS[[#This Row],[Precio]]*(1-0.46)*(1-IF($C$3520="",0,$C$3520))</f>
        <v>651.54375000000005</v>
      </c>
      <c r="H2450" s="1">
        <f>+_xlfn.XLOOKUP(LISTAS[[#This Row],[ID]],_01_CODIGOS_Y_COSTOS_xlsm[Producto y N°],_01_CODIGOS_Y_COSTOS_xlsm[COSTO],0,0,1)</f>
        <v>275</v>
      </c>
      <c r="I2450" s="115">
        <f>+IFERROR(LISTAS[[#This Row],[VENTA NETA]]/LISTAS[[#This Row],[COSTO]]-1,0)</f>
        <v>1.3692500000000001</v>
      </c>
      <c r="J2450" s="33" t="str">
        <f>IFERROR(VLOOKUP(LISTAS[[#This Row],[ID]],_01_CODIGOS_Y_COSTOS_xlsm[[Producto y N°]:[CODIGO]],2,0),"")</f>
        <v>3/8 . REGULABLES PLAST.</v>
      </c>
      <c r="M2450" s="22">
        <v>0</v>
      </c>
      <c r="N2450" s="23">
        <f>+LISTAS[[#This Row],[Precio]]+(LISTAS[[#This Row],[Precio]]*M2450)</f>
        <v>1608.75</v>
      </c>
      <c r="O2450" s="24">
        <f t="shared" si="54"/>
        <v>651.54375000000005</v>
      </c>
      <c r="Q2450" s="21">
        <f>IFERROR(O2450/LISTAS[[#This Row],[COSTO]]-1,"")</f>
        <v>1.3692500000000001</v>
      </c>
      <c r="R2450" t="str">
        <f>+LISTAS[[#This Row],[ID]]</f>
        <v>REGATONES61</v>
      </c>
      <c r="T2450" s="29"/>
      <c r="U2450" s="25">
        <f>LISTAS[[#This Row],[COSTO]]+(LISTAS[[#This Row],[COSTO]]*T2450)</f>
        <v>275</v>
      </c>
      <c r="V2450" s="30">
        <f>IF(T2450="",0,U2450/LISTAS[[#This Row],[VENTA NETA]]-1)</f>
        <v>0</v>
      </c>
      <c r="X2450" s="25">
        <v>155</v>
      </c>
      <c r="Y2450" s="31">
        <f>IFERROR(LISTAS[[#This Row],[COSTO]]/X2450-1,"")</f>
        <v>0.77419354838709675</v>
      </c>
    </row>
    <row r="2451" spans="1:25" x14ac:dyDescent="0.2">
      <c r="A2451" s="6" t="s">
        <v>3964</v>
      </c>
      <c r="B2451" t="s">
        <v>3870</v>
      </c>
      <c r="C2451">
        <v>63</v>
      </c>
      <c r="D2451" t="s">
        <v>3965</v>
      </c>
      <c r="E2451" s="2">
        <v>1460.25</v>
      </c>
      <c r="F2451" s="6" t="str">
        <f>+_xlfn.XLOOKUP(LISTAS[[#This Row],[ID]],_01_CODIGOS_Y_COSTOS_xlsm[Producto y N°],_01_CODIGOS_Y_COSTOS_xlsm[FABRICA],"",0,1)</f>
        <v>REGATONES</v>
      </c>
      <c r="G2451" s="13">
        <f>LISTAS[[#This Row],[Precio]]*(1-0.46)*(1-IF($C$3520="",0,$C$3520))</f>
        <v>591.40125000000012</v>
      </c>
      <c r="H2451" s="1">
        <f>+_xlfn.XLOOKUP(LISTAS[[#This Row],[ID]],_01_CODIGOS_Y_COSTOS_xlsm[Producto y N°],_01_CODIGOS_Y_COSTOS_xlsm[COSTO],0,0,1)</f>
        <v>297.67399999999998</v>
      </c>
      <c r="I2451" s="115">
        <f>+IFERROR(LISTAS[[#This Row],[VENTA NETA]]/LISTAS[[#This Row],[COSTO]]-1,0)</f>
        <v>0.98674136807379931</v>
      </c>
      <c r="J2451" s="33" t="str">
        <f>IFERROR(VLOOKUP(LISTAS[[#This Row],[ID]],_01_CODIGOS_Y_COSTOS_xlsm[[Producto y N°]:[CODIGO]],2,0),"")</f>
        <v>1/4 grande PERILLA C/TORNILLO</v>
      </c>
      <c r="M2451" s="22">
        <v>0</v>
      </c>
      <c r="N2451" s="23">
        <f>+LISTAS[[#This Row],[Precio]]+(LISTAS[[#This Row],[Precio]]*M2451)</f>
        <v>1460.25</v>
      </c>
      <c r="O2451" s="24">
        <f t="shared" si="54"/>
        <v>591.40125000000012</v>
      </c>
      <c r="Q2451" s="21">
        <f>IFERROR(O2451/LISTAS[[#This Row],[COSTO]]-1,"")</f>
        <v>0.98674136807379931</v>
      </c>
      <c r="R2451" t="str">
        <f>+LISTAS[[#This Row],[ID]]</f>
        <v>REGATONES63</v>
      </c>
      <c r="T2451" s="29"/>
      <c r="U2451" s="25">
        <f>LISTAS[[#This Row],[COSTO]]+(LISTAS[[#This Row],[COSTO]]*T2451)</f>
        <v>297.67399999999998</v>
      </c>
      <c r="V2451" s="30">
        <f>IF(T2451="",0,U2451/LISTAS[[#This Row],[VENTA NETA]]-1)</f>
        <v>0</v>
      </c>
      <c r="X2451" s="25">
        <v>211.15</v>
      </c>
      <c r="Y2451" s="31">
        <f>IFERROR(LISTAS[[#This Row],[COSTO]]/X2451-1,"")</f>
        <v>0.40977504143973476</v>
      </c>
    </row>
    <row r="2452" spans="1:25" x14ac:dyDescent="0.2">
      <c r="A2452" s="6" t="s">
        <v>3966</v>
      </c>
      <c r="B2452" t="s">
        <v>3870</v>
      </c>
      <c r="C2452">
        <v>64</v>
      </c>
      <c r="D2452" t="s">
        <v>3967</v>
      </c>
      <c r="E2452" s="2">
        <v>1307.6300000000001</v>
      </c>
      <c r="F2452" s="6" t="str">
        <f>+_xlfn.XLOOKUP(LISTAS[[#This Row],[ID]],_01_CODIGOS_Y_COSTOS_xlsm[Producto y N°],_01_CODIGOS_Y_COSTOS_xlsm[FABRICA],"",0,1)</f>
        <v>REGATONES</v>
      </c>
      <c r="G2452" s="13">
        <f>LISTAS[[#This Row],[Precio]]*(1-0.46)*(1-IF($C$3520="",0,$C$3520))</f>
        <v>529.59014999999999</v>
      </c>
      <c r="H2452" s="1">
        <f>+_xlfn.XLOOKUP(LISTAS[[#This Row],[ID]],_01_CODIGOS_Y_COSTOS_xlsm[Producto y N°],_01_CODIGOS_Y_COSTOS_xlsm[COSTO],0,0,1)</f>
        <v>257.60250000000002</v>
      </c>
      <c r="I2452" s="115">
        <f>+IFERROR(LISTAS[[#This Row],[VENTA NETA]]/LISTAS[[#This Row],[COSTO]]-1,0)</f>
        <v>1.0558424316534194</v>
      </c>
      <c r="J2452" s="33" t="str">
        <f>IFERROR(VLOOKUP(LISTAS[[#This Row],[ID]],_01_CODIGOS_Y_COSTOS_xlsm[[Producto y N°]:[CODIGO]],2,0),"")</f>
        <v>1/4 chica PERILLA C/TORNILLO</v>
      </c>
      <c r="M2452" s="22">
        <v>0</v>
      </c>
      <c r="N2452" s="23">
        <f>+LISTAS[[#This Row],[Precio]]+(LISTAS[[#This Row],[Precio]]*M2452)</f>
        <v>1307.6300000000001</v>
      </c>
      <c r="O2452" s="24">
        <f t="shared" si="54"/>
        <v>529.59014999999999</v>
      </c>
      <c r="Q2452" s="21">
        <f>IFERROR(O2452/LISTAS[[#This Row],[COSTO]]-1,"")</f>
        <v>1.0558424316534194</v>
      </c>
      <c r="R2452" t="str">
        <f>+LISTAS[[#This Row],[ID]]</f>
        <v>REGATONES64</v>
      </c>
      <c r="T2452" s="29"/>
      <c r="U2452" s="25">
        <f>LISTAS[[#This Row],[COSTO]]+(LISTAS[[#This Row],[COSTO]]*T2452)</f>
        <v>257.60250000000002</v>
      </c>
      <c r="V2452" s="30">
        <f>IF(T2452="",0,U2452/LISTAS[[#This Row],[VENTA NETA]]-1)</f>
        <v>0</v>
      </c>
      <c r="X2452" s="25">
        <v>237.55</v>
      </c>
      <c r="Y2452" s="31">
        <f>IFERROR(LISTAS[[#This Row],[COSTO]]/X2452-1,"")</f>
        <v>8.44138076194485E-2</v>
      </c>
    </row>
    <row r="2453" spans="1:25" x14ac:dyDescent="0.2">
      <c r="A2453" s="6" t="s">
        <v>3968</v>
      </c>
      <c r="B2453" t="s">
        <v>3870</v>
      </c>
      <c r="C2453">
        <v>65</v>
      </c>
      <c r="D2453" t="s">
        <v>3969</v>
      </c>
      <c r="E2453" s="2">
        <v>1621.13</v>
      </c>
      <c r="F2453" s="6" t="str">
        <f>+_xlfn.XLOOKUP(LISTAS[[#This Row],[ID]],_01_CODIGOS_Y_COSTOS_xlsm[Producto y N°],_01_CODIGOS_Y_COSTOS_xlsm[FABRICA],"",0,1)</f>
        <v>REGATONES</v>
      </c>
      <c r="G2453" s="13">
        <f>LISTAS[[#This Row],[Precio]]*(1-0.46)*(1-IF($C$3520="",0,$C$3520))</f>
        <v>656.55765000000008</v>
      </c>
      <c r="H2453" s="1">
        <f>+_xlfn.XLOOKUP(LISTAS[[#This Row],[ID]],_01_CODIGOS_Y_COSTOS_xlsm[Producto y N°],_01_CODIGOS_Y_COSTOS_xlsm[COSTO],0,0,1)</f>
        <v>337.74549999999999</v>
      </c>
      <c r="I2453" s="115">
        <f>+IFERROR(LISTAS[[#This Row],[VENTA NETA]]/LISTAS[[#This Row],[COSTO]]-1,0)</f>
        <v>0.94394196221711346</v>
      </c>
      <c r="J2453" s="33" t="str">
        <f>IFERROR(VLOOKUP(LISTAS[[#This Row],[ID]],_01_CODIGOS_Y_COSTOS_xlsm[[Producto y N°]:[CODIGO]],2,0),"")</f>
        <v>5/16 . PERILLA C/TORNILLO</v>
      </c>
      <c r="M2453" s="22">
        <v>0</v>
      </c>
      <c r="N2453" s="23">
        <f>+LISTAS[[#This Row],[Precio]]+(LISTAS[[#This Row],[Precio]]*M2453)</f>
        <v>1621.13</v>
      </c>
      <c r="O2453" s="24">
        <f t="shared" si="54"/>
        <v>656.55765000000008</v>
      </c>
      <c r="Q2453" s="21">
        <f>IFERROR(O2453/LISTAS[[#This Row],[COSTO]]-1,"")</f>
        <v>0.94394196221711346</v>
      </c>
      <c r="R2453" t="str">
        <f>+LISTAS[[#This Row],[ID]]</f>
        <v>REGATONES65</v>
      </c>
      <c r="T2453" s="29"/>
      <c r="U2453" s="25">
        <f>LISTAS[[#This Row],[COSTO]]+(LISTAS[[#This Row],[COSTO]]*T2453)</f>
        <v>337.74549999999999</v>
      </c>
      <c r="V2453" s="30">
        <f>IF(T2453="",0,U2453/LISTAS[[#This Row],[VENTA NETA]]-1)</f>
        <v>0</v>
      </c>
      <c r="X2453" s="25">
        <v>0</v>
      </c>
      <c r="Y2453" s="31" t="str">
        <f>IFERROR(LISTAS[[#This Row],[COSTO]]/X2453-1,"")</f>
        <v/>
      </c>
    </row>
    <row r="2454" spans="1:25" x14ac:dyDescent="0.2">
      <c r="A2454" s="6" t="s">
        <v>3970</v>
      </c>
      <c r="B2454" t="s">
        <v>3870</v>
      </c>
      <c r="C2454">
        <v>66</v>
      </c>
      <c r="D2454" t="s">
        <v>3971</v>
      </c>
      <c r="E2454" s="2">
        <v>1914</v>
      </c>
      <c r="F2454" s="6" t="str">
        <f>+_xlfn.XLOOKUP(LISTAS[[#This Row],[ID]],_01_CODIGOS_Y_COSTOS_xlsm[Producto y N°],_01_CODIGOS_Y_COSTOS_xlsm[FABRICA],"",0,1)</f>
        <v>REGATONES</v>
      </c>
      <c r="G2454" s="13">
        <f>LISTAS[[#This Row],[Precio]]*(1-0.46)*(1-IF($C$3520="",0,$C$3520))</f>
        <v>775.17000000000007</v>
      </c>
      <c r="H2454" s="1">
        <f>+_xlfn.XLOOKUP(LISTAS[[#This Row],[ID]],_01_CODIGOS_Y_COSTOS_xlsm[Producto y N°],_01_CODIGOS_Y_COSTOS_xlsm[COSTO],0,0,1)</f>
        <v>275</v>
      </c>
      <c r="I2454" s="115">
        <f>+IFERROR(LISTAS[[#This Row],[VENTA NETA]]/LISTAS[[#This Row],[COSTO]]-1,0)</f>
        <v>1.8188000000000004</v>
      </c>
      <c r="J2454" s="33" t="str">
        <f>IFERROR(VLOOKUP(LISTAS[[#This Row],[ID]],_01_CODIGOS_Y_COSTOS_xlsm[[Producto y N°]:[CODIGO]],2,0),"")</f>
        <v>3/8 . PERILLA C/TORNILLO</v>
      </c>
      <c r="M2454" s="22">
        <v>0</v>
      </c>
      <c r="N2454" s="23">
        <f>+LISTAS[[#This Row],[Precio]]+(LISTAS[[#This Row],[Precio]]*M2454)</f>
        <v>1914</v>
      </c>
      <c r="O2454" s="24">
        <f t="shared" si="54"/>
        <v>775.17000000000007</v>
      </c>
      <c r="Q2454" s="21">
        <f>IFERROR(O2454/LISTAS[[#This Row],[COSTO]]-1,"")</f>
        <v>1.8188000000000004</v>
      </c>
      <c r="R2454" t="str">
        <f>+LISTAS[[#This Row],[ID]]</f>
        <v>REGATONES66</v>
      </c>
      <c r="T2454" s="29"/>
      <c r="U2454" s="25">
        <f>LISTAS[[#This Row],[COSTO]]+(LISTAS[[#This Row],[COSTO]]*T2454)</f>
        <v>275</v>
      </c>
      <c r="V2454" s="30">
        <f>IF(T2454="",0,U2454/LISTAS[[#This Row],[VENTA NETA]]-1)</f>
        <v>0</v>
      </c>
      <c r="X2454" s="25">
        <v>135</v>
      </c>
      <c r="Y2454" s="31">
        <f>IFERROR(LISTAS[[#This Row],[COSTO]]/X2454-1,"")</f>
        <v>1.0370370370370372</v>
      </c>
    </row>
    <row r="2455" spans="1:25" x14ac:dyDescent="0.2">
      <c r="A2455" s="6" t="s">
        <v>3972</v>
      </c>
      <c r="B2455" t="s">
        <v>3870</v>
      </c>
      <c r="C2455">
        <v>70</v>
      </c>
      <c r="D2455" t="s">
        <v>3973</v>
      </c>
      <c r="E2455" s="2">
        <v>1258.1300000000001</v>
      </c>
      <c r="F2455" s="6" t="str">
        <f>+_xlfn.XLOOKUP(LISTAS[[#This Row],[ID]],_01_CODIGOS_Y_COSTOS_xlsm[Producto y N°],_01_CODIGOS_Y_COSTOS_xlsm[FABRICA],"",0,1)</f>
        <v>REGATONES</v>
      </c>
      <c r="G2455" s="13">
        <f>LISTAS[[#This Row],[Precio]]*(1-0.46)*(1-IF($C$3520="",0,$C$3520))</f>
        <v>509.54265000000004</v>
      </c>
      <c r="H2455" s="1">
        <f>+_xlfn.XLOOKUP(LISTAS[[#This Row],[ID]],_01_CODIGOS_Y_COSTOS_xlsm[Producto y N°],_01_CODIGOS_Y_COSTOS_xlsm[COSTO],0,0,1)</f>
        <v>251.87799999999999</v>
      </c>
      <c r="I2455" s="115">
        <f>+IFERROR(LISTAS[[#This Row],[VENTA NETA]]/LISTAS[[#This Row],[COSTO]]-1,0)</f>
        <v>1.0229740191680103</v>
      </c>
      <c r="J2455" s="33" t="str">
        <f>IFERROR(VLOOKUP(LISTAS[[#This Row],[ID]],_01_CODIGOS_Y_COSTOS_xlsm[[Producto y N°]:[CODIGO]],2,0),"")</f>
        <v>1/4 . PERILLA C/TUERCA</v>
      </c>
      <c r="M2455" s="22">
        <v>0</v>
      </c>
      <c r="N2455" s="23">
        <f>+LISTAS[[#This Row],[Precio]]+(LISTAS[[#This Row],[Precio]]*M2455)</f>
        <v>1258.1300000000001</v>
      </c>
      <c r="O2455" s="24">
        <f t="shared" si="54"/>
        <v>509.54265000000004</v>
      </c>
      <c r="Q2455" s="21">
        <f>IFERROR(O2455/LISTAS[[#This Row],[COSTO]]-1,"")</f>
        <v>1.0229740191680103</v>
      </c>
      <c r="R2455" t="str">
        <f>+LISTAS[[#This Row],[ID]]</f>
        <v>REGATONES70</v>
      </c>
      <c r="T2455" s="29"/>
      <c r="U2455" s="25">
        <f>LISTAS[[#This Row],[COSTO]]+(LISTAS[[#This Row],[COSTO]]*T2455)</f>
        <v>251.87799999999999</v>
      </c>
      <c r="V2455" s="30">
        <f>IF(T2455="",0,U2455/LISTAS[[#This Row],[VENTA NETA]]-1)</f>
        <v>0</v>
      </c>
      <c r="X2455" s="25">
        <v>200</v>
      </c>
      <c r="Y2455" s="31">
        <f>IFERROR(LISTAS[[#This Row],[COSTO]]/X2455-1,"")</f>
        <v>0.25939000000000001</v>
      </c>
    </row>
    <row r="2456" spans="1:25" x14ac:dyDescent="0.2">
      <c r="A2456" s="6" t="s">
        <v>3974</v>
      </c>
      <c r="B2456" t="s">
        <v>3870</v>
      </c>
      <c r="C2456">
        <v>71</v>
      </c>
      <c r="D2456" t="s">
        <v>3975</v>
      </c>
      <c r="E2456" s="2">
        <v>1410.75</v>
      </c>
      <c r="F2456" s="6" t="str">
        <f>+_xlfn.XLOOKUP(LISTAS[[#This Row],[ID]],_01_CODIGOS_Y_COSTOS_xlsm[Producto y N°],_01_CODIGOS_Y_COSTOS_xlsm[FABRICA],"",0,1)</f>
        <v>REGATONES</v>
      </c>
      <c r="G2456" s="13">
        <f>LISTAS[[#This Row],[Precio]]*(1-0.46)*(1-IF($C$3520="",0,$C$3520))</f>
        <v>571.35374999999999</v>
      </c>
      <c r="H2456" s="1">
        <f>+_xlfn.XLOOKUP(LISTAS[[#This Row],[ID]],_01_CODIGOS_Y_COSTOS_xlsm[Producto y N°],_01_CODIGOS_Y_COSTOS_xlsm[COSTO],0,0,1)</f>
        <v>240.429</v>
      </c>
      <c r="I2456" s="115">
        <f>+IFERROR(LISTAS[[#This Row],[VENTA NETA]]/LISTAS[[#This Row],[COSTO]]-1,0)</f>
        <v>1.3763928228291928</v>
      </c>
      <c r="J2456" s="33" t="str">
        <f>IFERROR(VLOOKUP(LISTAS[[#This Row],[ID]],_01_CODIGOS_Y_COSTOS_xlsm[[Producto y N°]:[CODIGO]],2,0),"")</f>
        <v>5/16 . PERILLA C/TUERCA</v>
      </c>
      <c r="M2456" s="22">
        <v>0</v>
      </c>
      <c r="N2456" s="23">
        <f>+LISTAS[[#This Row],[Precio]]+(LISTAS[[#This Row],[Precio]]*M2456)</f>
        <v>1410.75</v>
      </c>
      <c r="O2456" s="24">
        <f t="shared" si="54"/>
        <v>571.35374999999999</v>
      </c>
      <c r="Q2456" s="21">
        <f>IFERROR(O2456/LISTAS[[#This Row],[COSTO]]-1,"")</f>
        <v>1.3763928228291928</v>
      </c>
      <c r="R2456" t="str">
        <f>+LISTAS[[#This Row],[ID]]</f>
        <v>REGATONES71</v>
      </c>
      <c r="T2456" s="29"/>
      <c r="U2456" s="25">
        <f>LISTAS[[#This Row],[COSTO]]+(LISTAS[[#This Row],[COSTO]]*T2456)</f>
        <v>240.429</v>
      </c>
      <c r="V2456" s="30">
        <f>IF(T2456="",0,U2456/LISTAS[[#This Row],[VENTA NETA]]-1)</f>
        <v>0</v>
      </c>
      <c r="X2456" s="25">
        <v>255</v>
      </c>
      <c r="Y2456" s="31">
        <f>IFERROR(LISTAS[[#This Row],[COSTO]]/X2456-1,"")</f>
        <v>-5.7141176470588251E-2</v>
      </c>
    </row>
    <row r="2457" spans="1:25" x14ac:dyDescent="0.2">
      <c r="A2457" s="6" t="s">
        <v>3976</v>
      </c>
      <c r="B2457" t="s">
        <v>3870</v>
      </c>
      <c r="C2457">
        <v>72</v>
      </c>
      <c r="D2457" t="s">
        <v>3977</v>
      </c>
      <c r="E2457" s="2">
        <v>2488.4899999999998</v>
      </c>
      <c r="F2457" s="6" t="str">
        <f>+_xlfn.XLOOKUP(LISTAS[[#This Row],[ID]],_01_CODIGOS_Y_COSTOS_xlsm[Producto y N°],_01_CODIGOS_Y_COSTOS_xlsm[FABRICA],"",0,1)</f>
        <v>REGATONES</v>
      </c>
      <c r="G2457" s="13">
        <f>LISTAS[[#This Row],[Precio]]*(1-0.46)*(1-IF($C$3520="",0,$C$3520))</f>
        <v>1007.83845</v>
      </c>
      <c r="H2457" s="1">
        <f>+_xlfn.XLOOKUP(LISTAS[[#This Row],[ID]],_01_CODIGOS_Y_COSTOS_xlsm[Producto y N°],_01_CODIGOS_Y_COSTOS_xlsm[COSTO],0,0,1)</f>
        <v>729.6</v>
      </c>
      <c r="I2457" s="115">
        <f>+IFERROR(LISTAS[[#This Row],[VENTA NETA]]/LISTAS[[#This Row],[COSTO]]-1,0)</f>
        <v>0.38135752467105255</v>
      </c>
      <c r="J2457" s="33" t="str">
        <f>IFERROR(VLOOKUP(LISTAS[[#This Row],[ID]],_01_CODIGOS_Y_COSTOS_xlsm[[Producto y N°]:[CODIGO]],2,0),"")</f>
        <v>3/8. PERILLA C/TUERCA</v>
      </c>
      <c r="M2457" s="22">
        <v>0.4</v>
      </c>
      <c r="N2457" s="56">
        <f>+LISTAS[[#This Row],[Precio]]+(LISTAS[[#This Row],[Precio]]*M2457)</f>
        <v>3483.8859999999995</v>
      </c>
      <c r="O2457" s="24">
        <f t="shared" si="54"/>
        <v>1410.9738299999999</v>
      </c>
      <c r="Q2457" s="21">
        <f>IFERROR(O2457/LISTAS[[#This Row],[COSTO]]-1,"")</f>
        <v>0.93390053453947353</v>
      </c>
      <c r="R2457" t="str">
        <f>+LISTAS[[#This Row],[ID]]</f>
        <v>REGATONES72</v>
      </c>
      <c r="T2457" s="29"/>
      <c r="U2457" s="25">
        <f>LISTAS[[#This Row],[COSTO]]+(LISTAS[[#This Row],[COSTO]]*T2457)</f>
        <v>729.6</v>
      </c>
      <c r="V2457" s="30">
        <f>IF(T2457="",0,U2457/LISTAS[[#This Row],[VENTA NETA]]-1)</f>
        <v>0</v>
      </c>
      <c r="X2457" s="25">
        <v>330</v>
      </c>
      <c r="Y2457" s="31">
        <f>IFERROR(LISTAS[[#This Row],[COSTO]]/X2457-1,"")</f>
        <v>1.2109090909090909</v>
      </c>
    </row>
    <row r="2458" spans="1:25" x14ac:dyDescent="0.2">
      <c r="A2458" s="6" t="s">
        <v>3978</v>
      </c>
      <c r="B2458" t="s">
        <v>3870</v>
      </c>
      <c r="C2458">
        <v>75</v>
      </c>
      <c r="D2458" t="s">
        <v>3979</v>
      </c>
      <c r="E2458" s="2">
        <v>1039.5</v>
      </c>
      <c r="F2458" s="6" t="str">
        <f>+_xlfn.XLOOKUP(LISTAS[[#This Row],[ID]],_01_CODIGOS_Y_COSTOS_xlsm[Producto y N°],_01_CODIGOS_Y_COSTOS_xlsm[FABRICA],"",0,1)</f>
        <v>REGATONES</v>
      </c>
      <c r="G2458" s="13">
        <f>LISTAS[[#This Row],[Precio]]*(1-0.46)*(1-IF($C$3520="",0,$C$3520))</f>
        <v>420.99750000000006</v>
      </c>
      <c r="H2458" s="1">
        <f>+_xlfn.XLOOKUP(LISTAS[[#This Row],[ID]],_01_CODIGOS_Y_COSTOS_xlsm[Producto y N°],_01_CODIGOS_Y_COSTOS_xlsm[COSTO],0,0,1)</f>
        <v>282</v>
      </c>
      <c r="I2458" s="115">
        <f>+IFERROR(LISTAS[[#This Row],[VENTA NETA]]/LISTAS[[#This Row],[COSTO]]-1,0)</f>
        <v>0.49289893617021296</v>
      </c>
      <c r="J2458" s="33" t="str">
        <f>IFERROR(VLOOKUP(LISTAS[[#This Row],[ID]],_01_CODIGOS_Y_COSTOS_xlsm[[Producto y N°]:[CODIGO]],2,0),"")</f>
        <v>RO 20001</v>
      </c>
      <c r="M2458" s="22">
        <v>0.4</v>
      </c>
      <c r="N2458" s="23">
        <f>+LISTAS[[#This Row],[Precio]]+(LISTAS[[#This Row],[Precio]]*M2458)</f>
        <v>1455.3</v>
      </c>
      <c r="O2458" s="24">
        <f t="shared" si="54"/>
        <v>589.39650000000006</v>
      </c>
      <c r="Q2458" s="21">
        <f>IFERROR(O2458/LISTAS[[#This Row],[COSTO]]-1,"")</f>
        <v>1.0900585106382983</v>
      </c>
      <c r="R2458" t="str">
        <f>+LISTAS[[#This Row],[ID]]</f>
        <v>REGATONES75</v>
      </c>
      <c r="T2458" s="29"/>
      <c r="U2458" s="25">
        <f>LISTAS[[#This Row],[COSTO]]+(LISTAS[[#This Row],[COSTO]]*T2458)</f>
        <v>282</v>
      </c>
      <c r="V2458" s="30">
        <f>IF(T2458="",0,U2458/LISTAS[[#This Row],[VENTA NETA]]-1)</f>
        <v>0</v>
      </c>
      <c r="X2458" s="25">
        <v>54</v>
      </c>
      <c r="Y2458" s="31">
        <f>IFERROR(LISTAS[[#This Row],[COSTO]]/X2458-1,"")</f>
        <v>4.2222222222222223</v>
      </c>
    </row>
    <row r="2459" spans="1:25" x14ac:dyDescent="0.2">
      <c r="A2459" s="6" t="s">
        <v>3980</v>
      </c>
      <c r="B2459" t="s">
        <v>3870</v>
      </c>
      <c r="C2459">
        <v>76</v>
      </c>
      <c r="D2459" t="s">
        <v>3981</v>
      </c>
      <c r="E2459" s="2">
        <v>1501.5</v>
      </c>
      <c r="F2459" s="6" t="str">
        <f>+_xlfn.XLOOKUP(LISTAS[[#This Row],[ID]],_01_CODIGOS_Y_COSTOS_xlsm[Producto y N°],_01_CODIGOS_Y_COSTOS_xlsm[FABRICA],"",0,1)</f>
        <v>REGATONES</v>
      </c>
      <c r="G2459" s="13">
        <f>LISTAS[[#This Row],[Precio]]*(1-0.46)*(1-IF($C$3520="",0,$C$3520))</f>
        <v>608.10750000000007</v>
      </c>
      <c r="H2459" s="1">
        <f>+_xlfn.XLOOKUP(LISTAS[[#This Row],[ID]],_01_CODIGOS_Y_COSTOS_xlsm[Producto y N°],_01_CODIGOS_Y_COSTOS_xlsm[COSTO],0,0,1)</f>
        <v>424</v>
      </c>
      <c r="I2459" s="115">
        <f>+IFERROR(LISTAS[[#This Row],[VENTA NETA]]/LISTAS[[#This Row],[COSTO]]-1,0)</f>
        <v>0.43421580188679254</v>
      </c>
      <c r="J2459" s="33" t="str">
        <f>IFERROR(VLOOKUP(LISTAS[[#This Row],[ID]],_01_CODIGOS_Y_COSTOS_xlsm[[Producto y N°]:[CODIGO]],2,0),"")</f>
        <v>RO 20002</v>
      </c>
      <c r="M2459" s="22">
        <v>0.4</v>
      </c>
      <c r="N2459" s="23">
        <f>+LISTAS[[#This Row],[Precio]]+(LISTAS[[#This Row],[Precio]]*M2459)</f>
        <v>2102.1</v>
      </c>
      <c r="O2459" s="24">
        <f t="shared" si="54"/>
        <v>851.35050000000001</v>
      </c>
      <c r="Q2459" s="21">
        <f>IFERROR(O2459/LISTAS[[#This Row],[COSTO]]-1,"")</f>
        <v>1.0079021226415095</v>
      </c>
      <c r="R2459" t="str">
        <f>+LISTAS[[#This Row],[ID]]</f>
        <v>REGATONES76</v>
      </c>
      <c r="T2459" s="29"/>
      <c r="U2459" s="25">
        <f>LISTAS[[#This Row],[COSTO]]+(LISTAS[[#This Row],[COSTO]]*T2459)</f>
        <v>424</v>
      </c>
      <c r="V2459" s="30">
        <f>IF(T2459="",0,U2459/LISTAS[[#This Row],[VENTA NETA]]-1)</f>
        <v>0</v>
      </c>
      <c r="X2459" s="25">
        <v>61</v>
      </c>
      <c r="Y2459" s="31">
        <f>IFERROR(LISTAS[[#This Row],[COSTO]]/X2459-1,"")</f>
        <v>5.9508196721311473</v>
      </c>
    </row>
    <row r="2460" spans="1:25" x14ac:dyDescent="0.2">
      <c r="A2460" s="6" t="s">
        <v>3982</v>
      </c>
      <c r="B2460" t="s">
        <v>3870</v>
      </c>
      <c r="C2460">
        <v>77</v>
      </c>
      <c r="D2460" t="s">
        <v>3983</v>
      </c>
      <c r="E2460" s="2">
        <v>1963.5</v>
      </c>
      <c r="F2460" s="6" t="str">
        <f>+_xlfn.XLOOKUP(LISTAS[[#This Row],[ID]],_01_CODIGOS_Y_COSTOS_xlsm[Producto y N°],_01_CODIGOS_Y_COSTOS_xlsm[FABRICA],"",0,1)</f>
        <v>REGATONES</v>
      </c>
      <c r="G2460" s="13">
        <f>LISTAS[[#This Row],[Precio]]*(1-0.46)*(1-IF($C$3520="",0,$C$3520))</f>
        <v>795.21749999999997</v>
      </c>
      <c r="H2460" s="1">
        <f>+_xlfn.XLOOKUP(LISTAS[[#This Row],[ID]],_01_CODIGOS_Y_COSTOS_xlsm[Producto y N°],_01_CODIGOS_Y_COSTOS_xlsm[COSTO],0,0,1)</f>
        <v>529</v>
      </c>
      <c r="I2460" s="115">
        <f>+IFERROR(LISTAS[[#This Row],[VENTA NETA]]/LISTAS[[#This Row],[COSTO]]-1,0)</f>
        <v>0.50324669187145554</v>
      </c>
      <c r="J2460" s="33" t="str">
        <f>IFERROR(VLOOKUP(LISTAS[[#This Row],[ID]],_01_CODIGOS_Y_COSTOS_xlsm[[Producto y N°]:[CODIGO]],2,0),"")</f>
        <v>RO 20003</v>
      </c>
      <c r="M2460" s="22">
        <v>0.4</v>
      </c>
      <c r="N2460" s="23">
        <f>+LISTAS[[#This Row],[Precio]]+(LISTAS[[#This Row],[Precio]]*M2460)</f>
        <v>2748.9</v>
      </c>
      <c r="O2460" s="24">
        <f t="shared" si="54"/>
        <v>1113.3045000000002</v>
      </c>
      <c r="Q2460" s="21">
        <f>IFERROR(O2460/LISTAS[[#This Row],[COSTO]]-1,"")</f>
        <v>1.1045453686200384</v>
      </c>
      <c r="R2460" t="str">
        <f>+LISTAS[[#This Row],[ID]]</f>
        <v>REGATONES77</v>
      </c>
      <c r="T2460" s="29"/>
      <c r="U2460" s="25">
        <f>LISTAS[[#This Row],[COSTO]]+(LISTAS[[#This Row],[COSTO]]*T2460)</f>
        <v>529</v>
      </c>
      <c r="V2460" s="30">
        <f>IF(T2460="",0,U2460/LISTAS[[#This Row],[VENTA NETA]]-1)</f>
        <v>0</v>
      </c>
      <c r="X2460" s="25">
        <v>67</v>
      </c>
      <c r="Y2460" s="31">
        <f>IFERROR(LISTAS[[#This Row],[COSTO]]/X2460-1,"")</f>
        <v>6.8955223880597014</v>
      </c>
    </row>
    <row r="2461" spans="1:25" x14ac:dyDescent="0.2">
      <c r="A2461" s="6" t="s">
        <v>3984</v>
      </c>
      <c r="B2461" t="s">
        <v>3870</v>
      </c>
      <c r="C2461">
        <v>78</v>
      </c>
      <c r="D2461" t="s">
        <v>3985</v>
      </c>
      <c r="E2461" s="2">
        <v>2541</v>
      </c>
      <c r="F2461" s="6" t="str">
        <f>+_xlfn.XLOOKUP(LISTAS[[#This Row],[ID]],_01_CODIGOS_Y_COSTOS_xlsm[Producto y N°],_01_CODIGOS_Y_COSTOS_xlsm[FABRICA],"",0,1)</f>
        <v>REGATONES</v>
      </c>
      <c r="G2461" s="13">
        <f>LISTAS[[#This Row],[Precio]]*(1-0.46)*(1-IF($C$3520="",0,$C$3520))</f>
        <v>1029.105</v>
      </c>
      <c r="H2461" s="1">
        <f>+_xlfn.XLOOKUP(LISTAS[[#This Row],[ID]],_01_CODIGOS_Y_COSTOS_xlsm[Producto y N°],_01_CODIGOS_Y_COSTOS_xlsm[COSTO],0,0,1)</f>
        <v>660</v>
      </c>
      <c r="I2461" s="115">
        <f>+IFERROR(LISTAS[[#This Row],[VENTA NETA]]/LISTAS[[#This Row],[COSTO]]-1,0)</f>
        <v>0.55925000000000002</v>
      </c>
      <c r="J2461" s="33" t="str">
        <f>IFERROR(VLOOKUP(LISTAS[[#This Row],[ID]],_01_CODIGOS_Y_COSTOS_xlsm[[Producto y N°]:[CODIGO]],2,0),"")</f>
        <v>RO 20004</v>
      </c>
      <c r="M2461" s="22">
        <v>0.4</v>
      </c>
      <c r="N2461" s="23">
        <f>+LISTAS[[#This Row],[Precio]]+(LISTAS[[#This Row],[Precio]]*M2461)</f>
        <v>3557.4</v>
      </c>
      <c r="O2461" s="24">
        <f t="shared" si="54"/>
        <v>1440.7470000000001</v>
      </c>
      <c r="Q2461" s="21">
        <f>IFERROR(O2461/LISTAS[[#This Row],[COSTO]]-1,"")</f>
        <v>1.1829499999999999</v>
      </c>
      <c r="R2461" t="str">
        <f>+LISTAS[[#This Row],[ID]]</f>
        <v>REGATONES78</v>
      </c>
      <c r="T2461" s="29"/>
      <c r="U2461" s="25">
        <f>LISTAS[[#This Row],[COSTO]]+(LISTAS[[#This Row],[COSTO]]*T2461)</f>
        <v>660</v>
      </c>
      <c r="V2461" s="30">
        <f>IF(T2461="",0,U2461/LISTAS[[#This Row],[VENTA NETA]]-1)</f>
        <v>0</v>
      </c>
      <c r="X2461" s="25">
        <v>75</v>
      </c>
      <c r="Y2461" s="31">
        <f>IFERROR(LISTAS[[#This Row],[COSTO]]/X2461-1,"")</f>
        <v>7.8000000000000007</v>
      </c>
    </row>
    <row r="2462" spans="1:25" x14ac:dyDescent="0.2">
      <c r="A2462" s="6" t="s">
        <v>3986</v>
      </c>
      <c r="B2462" t="s">
        <v>3870</v>
      </c>
      <c r="C2462">
        <v>120</v>
      </c>
      <c r="D2462" t="s">
        <v>3987</v>
      </c>
      <c r="E2462" s="2">
        <v>415.8</v>
      </c>
      <c r="F2462" s="6" t="str">
        <f>+_xlfn.XLOOKUP(LISTAS[[#This Row],[ID]],_01_CODIGOS_Y_COSTOS_xlsm[Producto y N°],_01_CODIGOS_Y_COSTOS_xlsm[FABRICA],"",0,1)</f>
        <v>REGATONES</v>
      </c>
      <c r="G2462" s="13">
        <f>LISTAS[[#This Row],[Precio]]*(1-0.46)*(1-IF($C$3520="",0,$C$3520))</f>
        <v>168.399</v>
      </c>
      <c r="H2462" s="1">
        <f>+_xlfn.XLOOKUP(LISTAS[[#This Row],[ID]],_01_CODIGOS_Y_COSTOS_xlsm[Producto y N°],_01_CODIGOS_Y_COSTOS_xlsm[COSTO],0,0,1)</f>
        <v>112</v>
      </c>
      <c r="I2462" s="115">
        <f>+IFERROR(LISTAS[[#This Row],[VENTA NETA]]/LISTAS[[#This Row],[COSTO]]-1,0)</f>
        <v>0.50356249999999991</v>
      </c>
      <c r="J2462" s="33" t="str">
        <f>IFERROR(VLOOKUP(LISTAS[[#This Row],[ID]],_01_CODIGOS_Y_COSTOS_xlsm[[Producto y N°]:[CODIGO]],2,0),"")</f>
        <v>RG 20003</v>
      </c>
      <c r="M2462" s="22">
        <v>0.4</v>
      </c>
      <c r="N2462" s="23">
        <f>+LISTAS[[#This Row],[Precio]]+(LISTAS[[#This Row],[Precio]]*M2462)</f>
        <v>582.12</v>
      </c>
      <c r="O2462" s="24">
        <f t="shared" si="54"/>
        <v>235.7586</v>
      </c>
      <c r="Q2462" s="21">
        <f>IFERROR(O2462/LISTAS[[#This Row],[COSTO]]-1,"")</f>
        <v>1.1049875</v>
      </c>
      <c r="R2462" t="str">
        <f>+LISTAS[[#This Row],[ID]]</f>
        <v>REGATONES120</v>
      </c>
      <c r="T2462" s="29"/>
      <c r="U2462" s="25">
        <f>LISTAS[[#This Row],[COSTO]]+(LISTAS[[#This Row],[COSTO]]*T2462)</f>
        <v>112</v>
      </c>
      <c r="V2462" s="30">
        <f>IF(T2462="",0,U2462/LISTAS[[#This Row],[VENTA NETA]]-1)</f>
        <v>0</v>
      </c>
      <c r="X2462" s="25">
        <v>90</v>
      </c>
      <c r="Y2462" s="31">
        <f>IFERROR(LISTAS[[#This Row],[COSTO]]/X2462-1,"")</f>
        <v>0.24444444444444446</v>
      </c>
    </row>
    <row r="2463" spans="1:25" x14ac:dyDescent="0.2">
      <c r="A2463" s="6" t="s">
        <v>3988</v>
      </c>
      <c r="B2463" t="s">
        <v>3870</v>
      </c>
      <c r="C2463">
        <v>121</v>
      </c>
      <c r="D2463" t="s">
        <v>3989</v>
      </c>
      <c r="E2463" s="2">
        <v>473.55</v>
      </c>
      <c r="F2463" s="6" t="str">
        <f>+_xlfn.XLOOKUP(LISTAS[[#This Row],[ID]],_01_CODIGOS_Y_COSTOS_xlsm[Producto y N°],_01_CODIGOS_Y_COSTOS_xlsm[FABRICA],"",0,1)</f>
        <v>REGATONES</v>
      </c>
      <c r="G2463" s="13">
        <f>LISTAS[[#This Row],[Precio]]*(1-0.46)*(1-IF($C$3520="",0,$C$3520))</f>
        <v>191.78775000000002</v>
      </c>
      <c r="H2463" s="1">
        <f>+_xlfn.XLOOKUP(LISTAS[[#This Row],[ID]],_01_CODIGOS_Y_COSTOS_xlsm[Producto y N°],_01_CODIGOS_Y_COSTOS_xlsm[COSTO],0,0,1)</f>
        <v>132</v>
      </c>
      <c r="I2463" s="115">
        <f>+IFERROR(LISTAS[[#This Row],[VENTA NETA]]/LISTAS[[#This Row],[COSTO]]-1,0)</f>
        <v>0.45293750000000021</v>
      </c>
      <c r="J2463" s="33" t="str">
        <f>IFERROR(VLOOKUP(LISTAS[[#This Row],[ID]],_01_CODIGOS_Y_COSTOS_xlsm[[Producto y N°]:[CODIGO]],2,0),"")</f>
        <v>RG 20004</v>
      </c>
      <c r="M2463" s="22">
        <v>0.4</v>
      </c>
      <c r="N2463" s="23">
        <f>+LISTAS[[#This Row],[Precio]]+(LISTAS[[#This Row],[Precio]]*M2463)</f>
        <v>662.97</v>
      </c>
      <c r="O2463" s="24">
        <f t="shared" si="54"/>
        <v>268.50285000000002</v>
      </c>
      <c r="Q2463" s="21">
        <f>IFERROR(O2463/LISTAS[[#This Row],[COSTO]]-1,"")</f>
        <v>1.0341125</v>
      </c>
      <c r="R2463" t="str">
        <f>+LISTAS[[#This Row],[ID]]</f>
        <v>REGATONES121</v>
      </c>
      <c r="T2463" s="29"/>
      <c r="U2463" s="25">
        <f>LISTAS[[#This Row],[COSTO]]+(LISTAS[[#This Row],[COSTO]]*T2463)</f>
        <v>132</v>
      </c>
      <c r="V2463" s="30">
        <f>IF(T2463="",0,U2463/LISTAS[[#This Row],[VENTA NETA]]-1)</f>
        <v>0</v>
      </c>
      <c r="X2463" s="25">
        <v>117</v>
      </c>
      <c r="Y2463" s="31">
        <f>IFERROR(LISTAS[[#This Row],[COSTO]]/X2463-1,"")</f>
        <v>0.12820512820512819</v>
      </c>
    </row>
    <row r="2464" spans="1:25" x14ac:dyDescent="0.2">
      <c r="A2464" s="6" t="s">
        <v>3990</v>
      </c>
      <c r="B2464" t="s">
        <v>3870</v>
      </c>
      <c r="C2464">
        <v>122</v>
      </c>
      <c r="D2464" t="s">
        <v>3991</v>
      </c>
      <c r="E2464" s="2">
        <v>519.75</v>
      </c>
      <c r="F2464" s="6" t="str">
        <f>+_xlfn.XLOOKUP(LISTAS[[#This Row],[ID]],_01_CODIGOS_Y_COSTOS_xlsm[Producto y N°],_01_CODIGOS_Y_COSTOS_xlsm[FABRICA],"",0,1)</f>
        <v>REGATONES</v>
      </c>
      <c r="G2464" s="13">
        <f>LISTAS[[#This Row],[Precio]]*(1-0.46)*(1-IF($C$3520="",0,$C$3520))</f>
        <v>210.49875000000003</v>
      </c>
      <c r="H2464" s="1">
        <f>+_xlfn.XLOOKUP(LISTAS[[#This Row],[ID]],_01_CODIGOS_Y_COSTOS_xlsm[Producto y N°],_01_CODIGOS_Y_COSTOS_xlsm[COSTO],0,0,1)</f>
        <v>150</v>
      </c>
      <c r="I2464" s="115">
        <f>+IFERROR(LISTAS[[#This Row],[VENTA NETA]]/LISTAS[[#This Row],[COSTO]]-1,0)</f>
        <v>0.40332500000000016</v>
      </c>
      <c r="J2464" s="33" t="str">
        <f>IFERROR(VLOOKUP(LISTAS[[#This Row],[ID]],_01_CODIGOS_Y_COSTOS_xlsm[[Producto y N°]:[CODIGO]],2,0),"")</f>
        <v>RG 20005</v>
      </c>
      <c r="M2464" s="22">
        <v>0.4</v>
      </c>
      <c r="N2464" s="23">
        <f>+LISTAS[[#This Row],[Precio]]+(LISTAS[[#This Row],[Precio]]*M2464)</f>
        <v>727.65</v>
      </c>
      <c r="O2464" s="24">
        <f t="shared" si="54"/>
        <v>294.69825000000003</v>
      </c>
      <c r="Q2464" s="21">
        <f>IFERROR(O2464/LISTAS[[#This Row],[COSTO]]-1,"")</f>
        <v>0.96465500000000026</v>
      </c>
      <c r="R2464" t="str">
        <f>+LISTAS[[#This Row],[ID]]</f>
        <v>REGATONES122</v>
      </c>
      <c r="T2464" s="29"/>
      <c r="U2464" s="25">
        <f>LISTAS[[#This Row],[COSTO]]+(LISTAS[[#This Row],[COSTO]]*T2464)</f>
        <v>150</v>
      </c>
      <c r="V2464" s="30">
        <f>IF(T2464="",0,U2464/LISTAS[[#This Row],[VENTA NETA]]-1)</f>
        <v>0</v>
      </c>
      <c r="X2464" s="25">
        <v>0</v>
      </c>
      <c r="Y2464" s="31" t="str">
        <f>IFERROR(LISTAS[[#This Row],[COSTO]]/X2464-1,"")</f>
        <v/>
      </c>
    </row>
    <row r="2465" spans="1:25" x14ac:dyDescent="0.2">
      <c r="A2465" s="6" t="s">
        <v>3992</v>
      </c>
      <c r="B2465" t="s">
        <v>3870</v>
      </c>
      <c r="C2465">
        <v>123</v>
      </c>
      <c r="D2465" t="s">
        <v>3993</v>
      </c>
      <c r="E2465" s="2">
        <v>577.5</v>
      </c>
      <c r="F2465" s="6" t="str">
        <f>+_xlfn.XLOOKUP(LISTAS[[#This Row],[ID]],_01_CODIGOS_Y_COSTOS_xlsm[Producto y N°],_01_CODIGOS_Y_COSTOS_xlsm[FABRICA],"",0,1)</f>
        <v>REGATONES</v>
      </c>
      <c r="G2465" s="13">
        <f>LISTAS[[#This Row],[Precio]]*(1-0.46)*(1-IF($C$3520="",0,$C$3520))</f>
        <v>233.88750000000002</v>
      </c>
      <c r="H2465" s="1">
        <f>+_xlfn.XLOOKUP(LISTAS[[#This Row],[ID]],_01_CODIGOS_Y_COSTOS_xlsm[Producto y N°],_01_CODIGOS_Y_COSTOS_xlsm[COSTO],0,0,1)</f>
        <v>167</v>
      </c>
      <c r="I2465" s="115">
        <f>+IFERROR(LISTAS[[#This Row],[VENTA NETA]]/LISTAS[[#This Row],[COSTO]]-1,0)</f>
        <v>0.40052395209580838</v>
      </c>
      <c r="J2465" s="33" t="str">
        <f>IFERROR(VLOOKUP(LISTAS[[#This Row],[ID]],_01_CODIGOS_Y_COSTOS_xlsm[[Producto y N°]:[CODIGO]],2,0),"")</f>
        <v>RG 20006</v>
      </c>
      <c r="M2465" s="22">
        <v>0.4</v>
      </c>
      <c r="N2465" s="23">
        <f>+LISTAS[[#This Row],[Precio]]+(LISTAS[[#This Row],[Precio]]*M2465)</f>
        <v>808.5</v>
      </c>
      <c r="O2465" s="24">
        <f t="shared" si="54"/>
        <v>327.4425</v>
      </c>
      <c r="Q2465" s="21">
        <f>IFERROR(O2465/LISTAS[[#This Row],[COSTO]]-1,"")</f>
        <v>0.96073353293413177</v>
      </c>
      <c r="R2465" t="str">
        <f>+LISTAS[[#This Row],[ID]]</f>
        <v>REGATONES123</v>
      </c>
      <c r="T2465" s="29"/>
      <c r="U2465" s="25">
        <f>LISTAS[[#This Row],[COSTO]]+(LISTAS[[#This Row],[COSTO]]*T2465)</f>
        <v>167</v>
      </c>
      <c r="V2465" s="30">
        <f>IF(T2465="",0,U2465/LISTAS[[#This Row],[VENTA NETA]]-1)</f>
        <v>0</v>
      </c>
      <c r="X2465" s="25">
        <v>0</v>
      </c>
      <c r="Y2465" s="31" t="str">
        <f>IFERROR(LISTAS[[#This Row],[COSTO]]/X2465-1,"")</f>
        <v/>
      </c>
    </row>
    <row r="2466" spans="1:25" x14ac:dyDescent="0.2">
      <c r="A2466" s="6" t="s">
        <v>3994</v>
      </c>
      <c r="B2466" t="s">
        <v>3870</v>
      </c>
      <c r="C2466">
        <v>124</v>
      </c>
      <c r="D2466" t="s">
        <v>3995</v>
      </c>
      <c r="E2466" s="2">
        <v>693</v>
      </c>
      <c r="F2466" s="6" t="str">
        <f>+_xlfn.XLOOKUP(LISTAS[[#This Row],[ID]],_01_CODIGOS_Y_COSTOS_xlsm[Producto y N°],_01_CODIGOS_Y_COSTOS_xlsm[FABRICA],"",0,1)</f>
        <v>REGATONES</v>
      </c>
      <c r="G2466" s="13">
        <f>LISTAS[[#This Row],[Precio]]*(1-0.46)*(1-IF($C$3520="",0,$C$3520))</f>
        <v>280.66500000000002</v>
      </c>
      <c r="H2466" s="1">
        <f>+_xlfn.XLOOKUP(LISTAS[[#This Row],[ID]],_01_CODIGOS_Y_COSTOS_xlsm[Producto y N°],_01_CODIGOS_Y_COSTOS_xlsm[COSTO],0,0,1)</f>
        <v>195</v>
      </c>
      <c r="I2466" s="115">
        <f>+IFERROR(LISTAS[[#This Row],[VENTA NETA]]/LISTAS[[#This Row],[COSTO]]-1,0)</f>
        <v>0.4393076923076924</v>
      </c>
      <c r="J2466" s="33" t="str">
        <f>IFERROR(VLOOKUP(LISTAS[[#This Row],[ID]],_01_CODIGOS_Y_COSTOS_xlsm[[Producto y N°]:[CODIGO]],2,0),"")</f>
        <v>RG 20007</v>
      </c>
      <c r="M2466" s="22">
        <v>0.4</v>
      </c>
      <c r="N2466" s="23">
        <f>+LISTAS[[#This Row],[Precio]]+(LISTAS[[#This Row],[Precio]]*M2466)</f>
        <v>970.2</v>
      </c>
      <c r="O2466" s="24">
        <f t="shared" si="54"/>
        <v>392.93100000000004</v>
      </c>
      <c r="Q2466" s="21">
        <f>IFERROR(O2466/LISTAS[[#This Row],[COSTO]]-1,"")</f>
        <v>1.0150307692307696</v>
      </c>
      <c r="R2466" t="str">
        <f>+LISTAS[[#This Row],[ID]]</f>
        <v>REGATONES124</v>
      </c>
      <c r="T2466" s="29"/>
      <c r="U2466" s="25">
        <f>LISTAS[[#This Row],[COSTO]]+(LISTAS[[#This Row],[COSTO]]*T2466)</f>
        <v>195</v>
      </c>
      <c r="V2466" s="30">
        <f>IF(T2466="",0,U2466/LISTAS[[#This Row],[VENTA NETA]]-1)</f>
        <v>0</v>
      </c>
      <c r="X2466" s="25">
        <v>0</v>
      </c>
      <c r="Y2466" s="31" t="str">
        <f>IFERROR(LISTAS[[#This Row],[COSTO]]/X2466-1,"")</f>
        <v/>
      </c>
    </row>
    <row r="2467" spans="1:25" x14ac:dyDescent="0.2">
      <c r="A2467" s="6" t="s">
        <v>3996</v>
      </c>
      <c r="B2467" t="s">
        <v>3870</v>
      </c>
      <c r="C2467">
        <v>125</v>
      </c>
      <c r="D2467" t="s">
        <v>3997</v>
      </c>
      <c r="E2467" s="2">
        <v>900.9</v>
      </c>
      <c r="F2467" s="6" t="str">
        <f>+_xlfn.XLOOKUP(LISTAS[[#This Row],[ID]],_01_CODIGOS_Y_COSTOS_xlsm[Producto y N°],_01_CODIGOS_Y_COSTOS_xlsm[FABRICA],"",0,1)</f>
        <v>REGATONES</v>
      </c>
      <c r="G2467" s="13">
        <f>LISTAS[[#This Row],[Precio]]*(1-0.46)*(1-IF($C$3520="",0,$C$3520))</f>
        <v>364.86450000000002</v>
      </c>
      <c r="H2467" s="1">
        <f>+_xlfn.XLOOKUP(LISTAS[[#This Row],[ID]],_01_CODIGOS_Y_COSTOS_xlsm[Producto y N°],_01_CODIGOS_Y_COSTOS_xlsm[COSTO],0,0,1)</f>
        <v>235</v>
      </c>
      <c r="I2467" s="115">
        <f>+IFERROR(LISTAS[[#This Row],[VENTA NETA]]/LISTAS[[#This Row],[COSTO]]-1,0)</f>
        <v>0.55261489361702143</v>
      </c>
      <c r="J2467" s="33" t="str">
        <f>IFERROR(VLOOKUP(LISTAS[[#This Row],[ID]],_01_CODIGOS_Y_COSTOS_xlsm[[Producto y N°]:[CODIGO]],2,0),"")</f>
        <v>RG 20008</v>
      </c>
      <c r="M2467" s="22">
        <v>0.4</v>
      </c>
      <c r="N2467" s="23">
        <f>+LISTAS[[#This Row],[Precio]]+(LISTAS[[#This Row],[Precio]]*M2467)</f>
        <v>1261.26</v>
      </c>
      <c r="O2467" s="24">
        <f t="shared" si="54"/>
        <v>510.81030000000004</v>
      </c>
      <c r="Q2467" s="21">
        <f>IFERROR(O2467/LISTAS[[#This Row],[COSTO]]-1,"")</f>
        <v>1.17366085106383</v>
      </c>
      <c r="R2467" t="str">
        <f>+LISTAS[[#This Row],[ID]]</f>
        <v>REGATONES125</v>
      </c>
      <c r="T2467" s="29"/>
      <c r="U2467" s="25">
        <f>LISTAS[[#This Row],[COSTO]]+(LISTAS[[#This Row],[COSTO]]*T2467)</f>
        <v>235</v>
      </c>
      <c r="V2467" s="30">
        <f>IF(T2467="",0,U2467/LISTAS[[#This Row],[VENTA NETA]]-1)</f>
        <v>0</v>
      </c>
      <c r="X2467" s="25">
        <v>0</v>
      </c>
      <c r="Y2467" s="31" t="str">
        <f>IFERROR(LISTAS[[#This Row],[COSTO]]/X2467-1,"")</f>
        <v/>
      </c>
    </row>
    <row r="2468" spans="1:25" x14ac:dyDescent="0.2">
      <c r="A2468" s="6" t="s">
        <v>5880</v>
      </c>
      <c r="B2468" t="s">
        <v>3870</v>
      </c>
      <c r="C2468">
        <v>80</v>
      </c>
      <c r="D2468" t="s">
        <v>5881</v>
      </c>
      <c r="E2468" s="2">
        <v>92.44</v>
      </c>
      <c r="F2468" s="6" t="str">
        <f>+_xlfn.XLOOKUP(LISTAS[[#This Row],[ID]],_01_CODIGOS_Y_COSTOS_xlsm[Producto y N°],_01_CODIGOS_Y_COSTOS_xlsm[FABRICA],"",0,1)</f>
        <v>REGATONES</v>
      </c>
      <c r="G2468" s="13">
        <f>LISTAS[[#This Row],[Precio]]*(1-0.46)*(1-IF($C$3520="",0,$C$3520))</f>
        <v>37.438200000000002</v>
      </c>
      <c r="H2468" s="1">
        <f>+_xlfn.XLOOKUP(LISTAS[[#This Row],[ID]],_01_CODIGOS_Y_COSTOS_xlsm[Producto y N°],_01_CODIGOS_Y_COSTOS_xlsm[COSTO],0,0,1)</f>
        <v>0</v>
      </c>
      <c r="I2468" s="115">
        <f>+IFERROR(LISTAS[[#This Row],[VENTA NETA]]/LISTAS[[#This Row],[COSTO]]-1,0)</f>
        <v>0</v>
      </c>
      <c r="J2468" s="33" t="str">
        <f>IFERROR(VLOOKUP(LISTAS[[#This Row],[ID]],_01_CODIGOS_Y_COSTOS_xlsm[[Producto y N°]:[CODIGO]],2,0),"")</f>
        <v>0</v>
      </c>
      <c r="M2468" s="22">
        <v>0</v>
      </c>
      <c r="N2468" s="23">
        <f>+LISTAS[[#This Row],[Precio]]+(LISTAS[[#This Row],[Precio]]*M2468)</f>
        <v>92.44</v>
      </c>
      <c r="O2468" s="24">
        <f t="shared" si="54"/>
        <v>37.438200000000002</v>
      </c>
      <c r="Q2468" s="21" t="str">
        <f>IFERROR(O2468/LISTAS[[#This Row],[COSTO]]-1,"")</f>
        <v/>
      </c>
      <c r="R2468" t="str">
        <f>+LISTAS[[#This Row],[ID]]</f>
        <v>REGATONES80</v>
      </c>
      <c r="T2468" s="29"/>
      <c r="U2468" s="25">
        <f>LISTAS[[#This Row],[COSTO]]+(LISTAS[[#This Row],[COSTO]]*T2468)</f>
        <v>0</v>
      </c>
      <c r="V2468" s="30">
        <f>IF(T2468="",0,U2468/LISTAS[[#This Row],[VENTA NETA]]-1)</f>
        <v>0</v>
      </c>
      <c r="X2468" s="25">
        <v>0</v>
      </c>
      <c r="Y2468" s="31" t="str">
        <f>IFERROR(LISTAS[[#This Row],[COSTO]]/X2468-1,"")</f>
        <v/>
      </c>
    </row>
    <row r="2469" spans="1:25" x14ac:dyDescent="0.2">
      <c r="A2469" s="6" t="s">
        <v>5882</v>
      </c>
      <c r="B2469" t="s">
        <v>3870</v>
      </c>
      <c r="C2469">
        <v>81</v>
      </c>
      <c r="D2469" t="s">
        <v>5883</v>
      </c>
      <c r="E2469" s="2">
        <v>77.64</v>
      </c>
      <c r="F2469" s="6" t="str">
        <f>+_xlfn.XLOOKUP(LISTAS[[#This Row],[ID]],_01_CODIGOS_Y_COSTOS_xlsm[Producto y N°],_01_CODIGOS_Y_COSTOS_xlsm[FABRICA],"",0,1)</f>
        <v>REGATONES</v>
      </c>
      <c r="G2469" s="13">
        <f>LISTAS[[#This Row],[Precio]]*(1-0.46)*(1-IF($C$3520="",0,$C$3520))</f>
        <v>31.444200000000002</v>
      </c>
      <c r="H2469" s="1">
        <f>+_xlfn.XLOOKUP(LISTAS[[#This Row],[ID]],_01_CODIGOS_Y_COSTOS_xlsm[Producto y N°],_01_CODIGOS_Y_COSTOS_xlsm[COSTO],0,0,1)</f>
        <v>0</v>
      </c>
      <c r="I2469" s="115">
        <f>+IFERROR(LISTAS[[#This Row],[VENTA NETA]]/LISTAS[[#This Row],[COSTO]]-1,0)</f>
        <v>0</v>
      </c>
      <c r="J2469" s="33" t="str">
        <f>IFERROR(VLOOKUP(LISTAS[[#This Row],[ID]],_01_CODIGOS_Y_COSTOS_xlsm[[Producto y N°]:[CODIGO]],2,0),"")</f>
        <v>0</v>
      </c>
      <c r="M2469" s="22">
        <v>0</v>
      </c>
      <c r="N2469" s="23">
        <f>+LISTAS[[#This Row],[Precio]]+(LISTAS[[#This Row],[Precio]]*M2469)</f>
        <v>77.64</v>
      </c>
      <c r="O2469" s="24">
        <f t="shared" si="54"/>
        <v>31.444200000000002</v>
      </c>
      <c r="Q2469" s="21" t="str">
        <f>IFERROR(O2469/LISTAS[[#This Row],[COSTO]]-1,"")</f>
        <v/>
      </c>
      <c r="R2469" t="str">
        <f>+LISTAS[[#This Row],[ID]]</f>
        <v>REGATONES81</v>
      </c>
      <c r="T2469" s="29"/>
      <c r="U2469" s="25">
        <f>LISTAS[[#This Row],[COSTO]]+(LISTAS[[#This Row],[COSTO]]*T2469)</f>
        <v>0</v>
      </c>
      <c r="V2469" s="30">
        <f>IF(T2469="",0,U2469/LISTAS[[#This Row],[VENTA NETA]]-1)</f>
        <v>0</v>
      </c>
      <c r="X2469" s="25">
        <v>0</v>
      </c>
      <c r="Y2469" s="31" t="str">
        <f>IFERROR(LISTAS[[#This Row],[COSTO]]/X2469-1,"")</f>
        <v/>
      </c>
    </row>
    <row r="2470" spans="1:25" x14ac:dyDescent="0.2">
      <c r="A2470" s="6" t="s">
        <v>5884</v>
      </c>
      <c r="B2470" t="s">
        <v>3870</v>
      </c>
      <c r="C2470">
        <v>82</v>
      </c>
      <c r="D2470" t="s">
        <v>5885</v>
      </c>
      <c r="E2470" s="2">
        <v>122</v>
      </c>
      <c r="F2470" s="6" t="str">
        <f>+_xlfn.XLOOKUP(LISTAS[[#This Row],[ID]],_01_CODIGOS_Y_COSTOS_xlsm[Producto y N°],_01_CODIGOS_Y_COSTOS_xlsm[FABRICA],"",0,1)</f>
        <v>REGATONES</v>
      </c>
      <c r="G2470" s="13">
        <f>LISTAS[[#This Row],[Precio]]*(1-0.46)*(1-IF($C$3520="",0,$C$3520))</f>
        <v>49.410000000000011</v>
      </c>
      <c r="H2470" s="1">
        <f>+_xlfn.XLOOKUP(LISTAS[[#This Row],[ID]],_01_CODIGOS_Y_COSTOS_xlsm[Producto y N°],_01_CODIGOS_Y_COSTOS_xlsm[COSTO],0,0,1)</f>
        <v>0</v>
      </c>
      <c r="I2470" s="115">
        <f>+IFERROR(LISTAS[[#This Row],[VENTA NETA]]/LISTAS[[#This Row],[COSTO]]-1,0)</f>
        <v>0</v>
      </c>
      <c r="J2470" s="33" t="str">
        <f>IFERROR(VLOOKUP(LISTAS[[#This Row],[ID]],_01_CODIGOS_Y_COSTOS_xlsm[[Producto y N°]:[CODIGO]],2,0),"")</f>
        <v>0</v>
      </c>
      <c r="M2470" s="22">
        <v>0</v>
      </c>
      <c r="N2470" s="23">
        <f>+LISTAS[[#This Row],[Precio]]+(LISTAS[[#This Row],[Precio]]*M2470)</f>
        <v>122</v>
      </c>
      <c r="O2470" s="24">
        <f t="shared" si="54"/>
        <v>49.410000000000011</v>
      </c>
      <c r="Q2470" s="21" t="str">
        <f>IFERROR(O2470/LISTAS[[#This Row],[COSTO]]-1,"")</f>
        <v/>
      </c>
      <c r="R2470" t="str">
        <f>+LISTAS[[#This Row],[ID]]</f>
        <v>REGATONES82</v>
      </c>
      <c r="T2470" s="29"/>
      <c r="U2470" s="25">
        <f>LISTAS[[#This Row],[COSTO]]+(LISTAS[[#This Row],[COSTO]]*T2470)</f>
        <v>0</v>
      </c>
      <c r="V2470" s="30">
        <f>IF(T2470="",0,U2470/LISTAS[[#This Row],[VENTA NETA]]-1)</f>
        <v>0</v>
      </c>
      <c r="X2470" s="25">
        <v>0</v>
      </c>
      <c r="Y2470" s="31" t="str">
        <f>IFERROR(LISTAS[[#This Row],[COSTO]]/X2470-1,"")</f>
        <v/>
      </c>
    </row>
    <row r="2471" spans="1:25" x14ac:dyDescent="0.2">
      <c r="A2471" s="6" t="s">
        <v>5886</v>
      </c>
      <c r="B2471" t="s">
        <v>3870</v>
      </c>
      <c r="C2471">
        <v>83</v>
      </c>
      <c r="D2471" t="s">
        <v>5887</v>
      </c>
      <c r="E2471" s="2">
        <v>127.56</v>
      </c>
      <c r="F2471" s="6" t="str">
        <f>+_xlfn.XLOOKUP(LISTAS[[#This Row],[ID]],_01_CODIGOS_Y_COSTOS_xlsm[Producto y N°],_01_CODIGOS_Y_COSTOS_xlsm[FABRICA],"",0,1)</f>
        <v>REGATONES</v>
      </c>
      <c r="G2471" s="13">
        <f>LISTAS[[#This Row],[Precio]]*(1-0.46)*(1-IF($C$3520="",0,$C$3520))</f>
        <v>51.661799999999999</v>
      </c>
      <c r="H2471" s="1">
        <f>+_xlfn.XLOOKUP(LISTAS[[#This Row],[ID]],_01_CODIGOS_Y_COSTOS_xlsm[Producto y N°],_01_CODIGOS_Y_COSTOS_xlsm[COSTO],0,0,1)</f>
        <v>0</v>
      </c>
      <c r="I2471" s="115">
        <f>+IFERROR(LISTAS[[#This Row],[VENTA NETA]]/LISTAS[[#This Row],[COSTO]]-1,0)</f>
        <v>0</v>
      </c>
      <c r="J2471" s="33" t="str">
        <f>IFERROR(VLOOKUP(LISTAS[[#This Row],[ID]],_01_CODIGOS_Y_COSTOS_xlsm[[Producto y N°]:[CODIGO]],2,0),"")</f>
        <v>0</v>
      </c>
      <c r="M2471" s="22">
        <v>0</v>
      </c>
      <c r="N2471" s="23">
        <f>+LISTAS[[#This Row],[Precio]]+(LISTAS[[#This Row],[Precio]]*M2471)</f>
        <v>127.56</v>
      </c>
      <c r="O2471" s="24">
        <f t="shared" si="54"/>
        <v>51.661799999999999</v>
      </c>
      <c r="Q2471" s="21" t="str">
        <f>IFERROR(O2471/LISTAS[[#This Row],[COSTO]]-1,"")</f>
        <v/>
      </c>
      <c r="R2471" t="str">
        <f>+LISTAS[[#This Row],[ID]]</f>
        <v>REGATONES83</v>
      </c>
      <c r="T2471" s="29"/>
      <c r="U2471" s="25">
        <f>LISTAS[[#This Row],[COSTO]]+(LISTAS[[#This Row],[COSTO]]*T2471)</f>
        <v>0</v>
      </c>
      <c r="V2471" s="30">
        <f>IF(T2471="",0,U2471/LISTAS[[#This Row],[VENTA NETA]]-1)</f>
        <v>0</v>
      </c>
      <c r="X2471" s="25">
        <v>0</v>
      </c>
      <c r="Y2471" s="31" t="str">
        <f>IFERROR(LISTAS[[#This Row],[COSTO]]/X2471-1,"")</f>
        <v/>
      </c>
    </row>
    <row r="2472" spans="1:25" x14ac:dyDescent="0.2">
      <c r="A2472" s="6" t="s">
        <v>5888</v>
      </c>
      <c r="B2472" t="s">
        <v>3870</v>
      </c>
      <c r="C2472">
        <v>84</v>
      </c>
      <c r="D2472" t="s">
        <v>5889</v>
      </c>
      <c r="E2472" s="2">
        <v>158.96</v>
      </c>
      <c r="F2472" s="6" t="str">
        <f>+_xlfn.XLOOKUP(LISTAS[[#This Row],[ID]],_01_CODIGOS_Y_COSTOS_xlsm[Producto y N°],_01_CODIGOS_Y_COSTOS_xlsm[FABRICA],"",0,1)</f>
        <v>REGATONES</v>
      </c>
      <c r="G2472" s="13">
        <f>LISTAS[[#This Row],[Precio]]*(1-0.46)*(1-IF($C$3520="",0,$C$3520))</f>
        <v>64.378800000000012</v>
      </c>
      <c r="H2472" s="1">
        <f>+_xlfn.XLOOKUP(LISTAS[[#This Row],[ID]],_01_CODIGOS_Y_COSTOS_xlsm[Producto y N°],_01_CODIGOS_Y_COSTOS_xlsm[COSTO],0,0,1)</f>
        <v>0</v>
      </c>
      <c r="I2472" s="115">
        <f>+IFERROR(LISTAS[[#This Row],[VENTA NETA]]/LISTAS[[#This Row],[COSTO]]-1,0)</f>
        <v>0</v>
      </c>
      <c r="J2472" s="33" t="str">
        <f>IFERROR(VLOOKUP(LISTAS[[#This Row],[ID]],_01_CODIGOS_Y_COSTOS_xlsm[[Producto y N°]:[CODIGO]],2,0),"")</f>
        <v>0</v>
      </c>
      <c r="M2472" s="22">
        <v>0</v>
      </c>
      <c r="N2472" s="23">
        <f>+LISTAS[[#This Row],[Precio]]+(LISTAS[[#This Row],[Precio]]*M2472)</f>
        <v>158.96</v>
      </c>
      <c r="O2472" s="24">
        <f t="shared" si="54"/>
        <v>64.378800000000012</v>
      </c>
      <c r="Q2472" s="21" t="str">
        <f>IFERROR(O2472/LISTAS[[#This Row],[COSTO]]-1,"")</f>
        <v/>
      </c>
      <c r="R2472" t="str">
        <f>+LISTAS[[#This Row],[ID]]</f>
        <v>REGATONES84</v>
      </c>
      <c r="T2472" s="29"/>
      <c r="U2472" s="25">
        <f>LISTAS[[#This Row],[COSTO]]+(LISTAS[[#This Row],[COSTO]]*T2472)</f>
        <v>0</v>
      </c>
      <c r="V2472" s="30">
        <f>IF(T2472="",0,U2472/LISTAS[[#This Row],[VENTA NETA]]-1)</f>
        <v>0</v>
      </c>
      <c r="X2472" s="25">
        <v>0</v>
      </c>
      <c r="Y2472" s="31" t="str">
        <f>IFERROR(LISTAS[[#This Row],[COSTO]]/X2472-1,"")</f>
        <v/>
      </c>
    </row>
    <row r="2473" spans="1:25" x14ac:dyDescent="0.2">
      <c r="A2473" s="6" t="s">
        <v>5890</v>
      </c>
      <c r="B2473" t="s">
        <v>3870</v>
      </c>
      <c r="C2473">
        <v>85</v>
      </c>
      <c r="D2473" t="s">
        <v>5891</v>
      </c>
      <c r="E2473" s="2">
        <v>188.56</v>
      </c>
      <c r="F2473" s="6" t="str">
        <f>+_xlfn.XLOOKUP(LISTAS[[#This Row],[ID]],_01_CODIGOS_Y_COSTOS_xlsm[Producto y N°],_01_CODIGOS_Y_COSTOS_xlsm[FABRICA],"",0,1)</f>
        <v>REGATONES</v>
      </c>
      <c r="G2473" s="13">
        <f>LISTAS[[#This Row],[Precio]]*(1-0.46)*(1-IF($C$3520="",0,$C$3520))</f>
        <v>76.366799999999998</v>
      </c>
      <c r="H2473" s="1">
        <f>+_xlfn.XLOOKUP(LISTAS[[#This Row],[ID]],_01_CODIGOS_Y_COSTOS_xlsm[Producto y N°],_01_CODIGOS_Y_COSTOS_xlsm[COSTO],0,0,1)</f>
        <v>0</v>
      </c>
      <c r="I2473" s="115">
        <f>+IFERROR(LISTAS[[#This Row],[VENTA NETA]]/LISTAS[[#This Row],[COSTO]]-1,0)</f>
        <v>0</v>
      </c>
      <c r="J2473" s="33" t="str">
        <f>IFERROR(VLOOKUP(LISTAS[[#This Row],[ID]],_01_CODIGOS_Y_COSTOS_xlsm[[Producto y N°]:[CODIGO]],2,0),"")</f>
        <v>0</v>
      </c>
      <c r="M2473" s="22">
        <v>0</v>
      </c>
      <c r="N2473" s="23">
        <f>+LISTAS[[#This Row],[Precio]]+(LISTAS[[#This Row],[Precio]]*M2473)</f>
        <v>188.56</v>
      </c>
      <c r="O2473" s="24">
        <f t="shared" ref="O2473:O2536" si="55">N2473*(1-0.46)*(1-IF($C$3520="",0,$C$3520))</f>
        <v>76.366799999999998</v>
      </c>
      <c r="Q2473" s="21" t="str">
        <f>IFERROR(O2473/LISTAS[[#This Row],[COSTO]]-1,"")</f>
        <v/>
      </c>
      <c r="R2473" t="str">
        <f>+LISTAS[[#This Row],[ID]]</f>
        <v>REGATONES85</v>
      </c>
      <c r="T2473" s="29"/>
      <c r="U2473" s="25">
        <f>LISTAS[[#This Row],[COSTO]]+(LISTAS[[#This Row],[COSTO]]*T2473)</f>
        <v>0</v>
      </c>
      <c r="V2473" s="30">
        <f>IF(T2473="",0,U2473/LISTAS[[#This Row],[VENTA NETA]]-1)</f>
        <v>0</v>
      </c>
      <c r="X2473" s="25">
        <v>0</v>
      </c>
      <c r="Y2473" s="31" t="str">
        <f>IFERROR(LISTAS[[#This Row],[COSTO]]/X2473-1,"")</f>
        <v/>
      </c>
    </row>
    <row r="2474" spans="1:25" x14ac:dyDescent="0.2">
      <c r="A2474" s="6" t="s">
        <v>5892</v>
      </c>
      <c r="B2474" t="s">
        <v>3870</v>
      </c>
      <c r="C2474">
        <v>86</v>
      </c>
      <c r="D2474" t="s">
        <v>5893</v>
      </c>
      <c r="E2474" s="2">
        <v>203.36</v>
      </c>
      <c r="F2474" s="6" t="str">
        <f>+_xlfn.XLOOKUP(LISTAS[[#This Row],[ID]],_01_CODIGOS_Y_COSTOS_xlsm[Producto y N°],_01_CODIGOS_Y_COSTOS_xlsm[FABRICA],"",0,1)</f>
        <v>REGATONES</v>
      </c>
      <c r="G2474" s="13">
        <f>LISTAS[[#This Row],[Precio]]*(1-0.46)*(1-IF($C$3520="",0,$C$3520))</f>
        <v>82.360800000000012</v>
      </c>
      <c r="H2474" s="1">
        <f>+_xlfn.XLOOKUP(LISTAS[[#This Row],[ID]],_01_CODIGOS_Y_COSTOS_xlsm[Producto y N°],_01_CODIGOS_Y_COSTOS_xlsm[COSTO],0,0,1)</f>
        <v>0</v>
      </c>
      <c r="I2474" s="115">
        <f>+IFERROR(LISTAS[[#This Row],[VENTA NETA]]/LISTAS[[#This Row],[COSTO]]-1,0)</f>
        <v>0</v>
      </c>
      <c r="J2474" s="33" t="str">
        <f>IFERROR(VLOOKUP(LISTAS[[#This Row],[ID]],_01_CODIGOS_Y_COSTOS_xlsm[[Producto y N°]:[CODIGO]],2,0),"")</f>
        <v>0</v>
      </c>
      <c r="M2474" s="22">
        <v>0</v>
      </c>
      <c r="N2474" s="23">
        <f>+LISTAS[[#This Row],[Precio]]+(LISTAS[[#This Row],[Precio]]*M2474)</f>
        <v>203.36</v>
      </c>
      <c r="O2474" s="24">
        <f t="shared" si="55"/>
        <v>82.360800000000012</v>
      </c>
      <c r="Q2474" s="21" t="str">
        <f>IFERROR(O2474/LISTAS[[#This Row],[COSTO]]-1,"")</f>
        <v/>
      </c>
      <c r="R2474" t="str">
        <f>+LISTAS[[#This Row],[ID]]</f>
        <v>REGATONES86</v>
      </c>
      <c r="T2474" s="29"/>
      <c r="U2474" s="25">
        <f>LISTAS[[#This Row],[COSTO]]+(LISTAS[[#This Row],[COSTO]]*T2474)</f>
        <v>0</v>
      </c>
      <c r="V2474" s="30">
        <f>IF(T2474="",0,U2474/LISTAS[[#This Row],[VENTA NETA]]-1)</f>
        <v>0</v>
      </c>
      <c r="X2474" s="25">
        <v>0</v>
      </c>
      <c r="Y2474" s="31" t="str">
        <f>IFERROR(LISTAS[[#This Row],[COSTO]]/X2474-1,"")</f>
        <v/>
      </c>
    </row>
    <row r="2475" spans="1:25" x14ac:dyDescent="0.2">
      <c r="A2475" s="6" t="s">
        <v>5894</v>
      </c>
      <c r="B2475" t="s">
        <v>3870</v>
      </c>
      <c r="C2475">
        <v>87</v>
      </c>
      <c r="D2475" t="s">
        <v>5895</v>
      </c>
      <c r="E2475" s="2">
        <v>580.48</v>
      </c>
      <c r="F2475" s="6" t="str">
        <f>+_xlfn.XLOOKUP(LISTAS[[#This Row],[ID]],_01_CODIGOS_Y_COSTOS_xlsm[Producto y N°],_01_CODIGOS_Y_COSTOS_xlsm[FABRICA],"",0,1)</f>
        <v>REGATONES</v>
      </c>
      <c r="G2475" s="13">
        <f>LISTAS[[#This Row],[Precio]]*(1-0.46)*(1-IF($C$3520="",0,$C$3520))</f>
        <v>235.09440000000001</v>
      </c>
      <c r="H2475" s="1">
        <f>+_xlfn.XLOOKUP(LISTAS[[#This Row],[ID]],_01_CODIGOS_Y_COSTOS_xlsm[Producto y N°],_01_CODIGOS_Y_COSTOS_xlsm[COSTO],0,0,1)</f>
        <v>0</v>
      </c>
      <c r="I2475" s="115">
        <f>+IFERROR(LISTAS[[#This Row],[VENTA NETA]]/LISTAS[[#This Row],[COSTO]]-1,0)</f>
        <v>0</v>
      </c>
      <c r="J2475" s="33" t="str">
        <f>IFERROR(VLOOKUP(LISTAS[[#This Row],[ID]],_01_CODIGOS_Y_COSTOS_xlsm[[Producto y N°]:[CODIGO]],2,0),"")</f>
        <v>0</v>
      </c>
      <c r="M2475" s="22">
        <v>0</v>
      </c>
      <c r="N2475" s="23">
        <f>+LISTAS[[#This Row],[Precio]]+(LISTAS[[#This Row],[Precio]]*M2475)</f>
        <v>580.48</v>
      </c>
      <c r="O2475" s="24">
        <f t="shared" si="55"/>
        <v>235.09440000000001</v>
      </c>
      <c r="Q2475" s="21" t="str">
        <f>IFERROR(O2475/LISTAS[[#This Row],[COSTO]]-1,"")</f>
        <v/>
      </c>
      <c r="R2475" t="str">
        <f>+LISTAS[[#This Row],[ID]]</f>
        <v>REGATONES87</v>
      </c>
      <c r="T2475" s="29"/>
      <c r="U2475" s="25">
        <f>LISTAS[[#This Row],[COSTO]]+(LISTAS[[#This Row],[COSTO]]*T2475)</f>
        <v>0</v>
      </c>
      <c r="V2475" s="30">
        <f>IF(T2475="",0,U2475/LISTAS[[#This Row],[VENTA NETA]]-1)</f>
        <v>0</v>
      </c>
      <c r="X2475" s="25">
        <v>0</v>
      </c>
      <c r="Y2475" s="31" t="str">
        <f>IFERROR(LISTAS[[#This Row],[COSTO]]/X2475-1,"")</f>
        <v/>
      </c>
    </row>
    <row r="2476" spans="1:25" x14ac:dyDescent="0.2">
      <c r="A2476" s="6" t="s">
        <v>5896</v>
      </c>
      <c r="B2476" t="s">
        <v>3870</v>
      </c>
      <c r="C2476">
        <v>90</v>
      </c>
      <c r="D2476" t="s">
        <v>5897</v>
      </c>
      <c r="E2476" s="2">
        <v>127.56</v>
      </c>
      <c r="F2476" s="6" t="str">
        <f>+_xlfn.XLOOKUP(LISTAS[[#This Row],[ID]],_01_CODIGOS_Y_COSTOS_xlsm[Producto y N°],_01_CODIGOS_Y_COSTOS_xlsm[FABRICA],"",0,1)</f>
        <v>REGATONES</v>
      </c>
      <c r="G2476" s="13">
        <f>LISTAS[[#This Row],[Precio]]*(1-0.46)*(1-IF($C$3520="",0,$C$3520))</f>
        <v>51.661799999999999</v>
      </c>
      <c r="H2476" s="1">
        <f>+_xlfn.XLOOKUP(LISTAS[[#This Row],[ID]],_01_CODIGOS_Y_COSTOS_xlsm[Producto y N°],_01_CODIGOS_Y_COSTOS_xlsm[COSTO],0,0,1)</f>
        <v>0</v>
      </c>
      <c r="I2476" s="115">
        <f>+IFERROR(LISTAS[[#This Row],[VENTA NETA]]/LISTAS[[#This Row],[COSTO]]-1,0)</f>
        <v>0</v>
      </c>
      <c r="J2476" s="33" t="str">
        <f>IFERROR(VLOOKUP(LISTAS[[#This Row],[ID]],_01_CODIGOS_Y_COSTOS_xlsm[[Producto y N°]:[CODIGO]],2,0),"")</f>
        <v>0</v>
      </c>
      <c r="M2476" s="22">
        <v>0</v>
      </c>
      <c r="N2476" s="23">
        <f>+LISTAS[[#This Row],[Precio]]+(LISTAS[[#This Row],[Precio]]*M2476)</f>
        <v>127.56</v>
      </c>
      <c r="O2476" s="24">
        <f t="shared" si="55"/>
        <v>51.661799999999999</v>
      </c>
      <c r="Q2476" s="21" t="str">
        <f>IFERROR(O2476/LISTAS[[#This Row],[COSTO]]-1,"")</f>
        <v/>
      </c>
      <c r="R2476" t="str">
        <f>+LISTAS[[#This Row],[ID]]</f>
        <v>REGATONES90</v>
      </c>
      <c r="T2476" s="29"/>
      <c r="U2476" s="25">
        <f>LISTAS[[#This Row],[COSTO]]+(LISTAS[[#This Row],[COSTO]]*T2476)</f>
        <v>0</v>
      </c>
      <c r="V2476" s="30">
        <f>IF(T2476="",0,U2476/LISTAS[[#This Row],[VENTA NETA]]-1)</f>
        <v>0</v>
      </c>
      <c r="X2476" s="25">
        <v>0</v>
      </c>
      <c r="Y2476" s="31" t="str">
        <f>IFERROR(LISTAS[[#This Row],[COSTO]]/X2476-1,"")</f>
        <v/>
      </c>
    </row>
    <row r="2477" spans="1:25" x14ac:dyDescent="0.2">
      <c r="A2477" s="6" t="s">
        <v>5898</v>
      </c>
      <c r="B2477" t="s">
        <v>3870</v>
      </c>
      <c r="C2477">
        <v>91</v>
      </c>
      <c r="D2477" t="s">
        <v>5899</v>
      </c>
      <c r="E2477" s="2">
        <v>122</v>
      </c>
      <c r="F2477" s="6" t="str">
        <f>+_xlfn.XLOOKUP(LISTAS[[#This Row],[ID]],_01_CODIGOS_Y_COSTOS_xlsm[Producto y N°],_01_CODIGOS_Y_COSTOS_xlsm[FABRICA],"",0,1)</f>
        <v>REGATONES</v>
      </c>
      <c r="G2477" s="13">
        <f>LISTAS[[#This Row],[Precio]]*(1-0.46)*(1-IF($C$3520="",0,$C$3520))</f>
        <v>49.410000000000011</v>
      </c>
      <c r="H2477" s="1">
        <f>+_xlfn.XLOOKUP(LISTAS[[#This Row],[ID]],_01_CODIGOS_Y_COSTOS_xlsm[Producto y N°],_01_CODIGOS_Y_COSTOS_xlsm[COSTO],0,0,1)</f>
        <v>0</v>
      </c>
      <c r="I2477" s="115">
        <f>+IFERROR(LISTAS[[#This Row],[VENTA NETA]]/LISTAS[[#This Row],[COSTO]]-1,0)</f>
        <v>0</v>
      </c>
      <c r="J2477" s="33" t="str">
        <f>IFERROR(VLOOKUP(LISTAS[[#This Row],[ID]],_01_CODIGOS_Y_COSTOS_xlsm[[Producto y N°]:[CODIGO]],2,0),"")</f>
        <v>0</v>
      </c>
      <c r="M2477" s="22">
        <v>0</v>
      </c>
      <c r="N2477" s="23">
        <f>+LISTAS[[#This Row],[Precio]]+(LISTAS[[#This Row],[Precio]]*M2477)</f>
        <v>122</v>
      </c>
      <c r="O2477" s="24">
        <f t="shared" si="55"/>
        <v>49.410000000000011</v>
      </c>
      <c r="Q2477" s="21" t="str">
        <f>IFERROR(O2477/LISTAS[[#This Row],[COSTO]]-1,"")</f>
        <v/>
      </c>
      <c r="R2477" t="str">
        <f>+LISTAS[[#This Row],[ID]]</f>
        <v>REGATONES91</v>
      </c>
      <c r="T2477" s="29"/>
      <c r="U2477" s="25">
        <f>LISTAS[[#This Row],[COSTO]]+(LISTAS[[#This Row],[COSTO]]*T2477)</f>
        <v>0</v>
      </c>
      <c r="V2477" s="30">
        <f>IF(T2477="",0,U2477/LISTAS[[#This Row],[VENTA NETA]]-1)</f>
        <v>0</v>
      </c>
      <c r="X2477" s="25">
        <v>0</v>
      </c>
      <c r="Y2477" s="31" t="str">
        <f>IFERROR(LISTAS[[#This Row],[COSTO]]/X2477-1,"")</f>
        <v/>
      </c>
    </row>
    <row r="2478" spans="1:25" x14ac:dyDescent="0.2">
      <c r="A2478" s="6" t="s">
        <v>5900</v>
      </c>
      <c r="B2478" t="s">
        <v>3870</v>
      </c>
      <c r="C2478">
        <v>92</v>
      </c>
      <c r="D2478" t="s">
        <v>5901</v>
      </c>
      <c r="E2478" s="2">
        <v>177.48</v>
      </c>
      <c r="F2478" s="6" t="str">
        <f>+_xlfn.XLOOKUP(LISTAS[[#This Row],[ID]],_01_CODIGOS_Y_COSTOS_xlsm[Producto y N°],_01_CODIGOS_Y_COSTOS_xlsm[FABRICA],"",0,1)</f>
        <v>REGATONES</v>
      </c>
      <c r="G2478" s="13">
        <f>LISTAS[[#This Row],[Precio]]*(1-0.46)*(1-IF($C$3520="",0,$C$3520))</f>
        <v>71.879400000000004</v>
      </c>
      <c r="H2478" s="1">
        <f>+_xlfn.XLOOKUP(LISTAS[[#This Row],[ID]],_01_CODIGOS_Y_COSTOS_xlsm[Producto y N°],_01_CODIGOS_Y_COSTOS_xlsm[COSTO],0,0,1)</f>
        <v>0</v>
      </c>
      <c r="I2478" s="115">
        <f>+IFERROR(LISTAS[[#This Row],[VENTA NETA]]/LISTAS[[#This Row],[COSTO]]-1,0)</f>
        <v>0</v>
      </c>
      <c r="J2478" s="33" t="str">
        <f>IFERROR(VLOOKUP(LISTAS[[#This Row],[ID]],_01_CODIGOS_Y_COSTOS_xlsm[[Producto y N°]:[CODIGO]],2,0),"")</f>
        <v>0</v>
      </c>
      <c r="M2478" s="22">
        <v>0</v>
      </c>
      <c r="N2478" s="23">
        <f>+LISTAS[[#This Row],[Precio]]+(LISTAS[[#This Row],[Precio]]*M2478)</f>
        <v>177.48</v>
      </c>
      <c r="O2478" s="24">
        <f t="shared" si="55"/>
        <v>71.879400000000004</v>
      </c>
      <c r="Q2478" s="21" t="str">
        <f>IFERROR(O2478/LISTAS[[#This Row],[COSTO]]-1,"")</f>
        <v/>
      </c>
      <c r="R2478" t="str">
        <f>+LISTAS[[#This Row],[ID]]</f>
        <v>REGATONES92</v>
      </c>
      <c r="T2478" s="29"/>
      <c r="U2478" s="25">
        <f>LISTAS[[#This Row],[COSTO]]+(LISTAS[[#This Row],[COSTO]]*T2478)</f>
        <v>0</v>
      </c>
      <c r="V2478" s="30">
        <f>IF(T2478="",0,U2478/LISTAS[[#This Row],[VENTA NETA]]-1)</f>
        <v>0</v>
      </c>
      <c r="X2478" s="25">
        <v>0</v>
      </c>
      <c r="Y2478" s="31" t="str">
        <f>IFERROR(LISTAS[[#This Row],[COSTO]]/X2478-1,"")</f>
        <v/>
      </c>
    </row>
    <row r="2479" spans="1:25" x14ac:dyDescent="0.2">
      <c r="A2479" s="6" t="s">
        <v>5902</v>
      </c>
      <c r="B2479" t="s">
        <v>3870</v>
      </c>
      <c r="C2479">
        <v>93</v>
      </c>
      <c r="D2479" t="s">
        <v>5903</v>
      </c>
      <c r="E2479" s="2">
        <v>166.36</v>
      </c>
      <c r="F2479" s="6" t="str">
        <f>+_xlfn.XLOOKUP(LISTAS[[#This Row],[ID]],_01_CODIGOS_Y_COSTOS_xlsm[Producto y N°],_01_CODIGOS_Y_COSTOS_xlsm[FABRICA],"",0,1)</f>
        <v>REGATONES</v>
      </c>
      <c r="G2479" s="13">
        <f>LISTAS[[#This Row],[Precio]]*(1-0.46)*(1-IF($C$3520="",0,$C$3520))</f>
        <v>67.375800000000012</v>
      </c>
      <c r="H2479" s="1">
        <f>+_xlfn.XLOOKUP(LISTAS[[#This Row],[ID]],_01_CODIGOS_Y_COSTOS_xlsm[Producto y N°],_01_CODIGOS_Y_COSTOS_xlsm[COSTO],0,0,1)</f>
        <v>0</v>
      </c>
      <c r="I2479" s="115">
        <f>+IFERROR(LISTAS[[#This Row],[VENTA NETA]]/LISTAS[[#This Row],[COSTO]]-1,0)</f>
        <v>0</v>
      </c>
      <c r="J2479" s="33" t="str">
        <f>IFERROR(VLOOKUP(LISTAS[[#This Row],[ID]],_01_CODIGOS_Y_COSTOS_xlsm[[Producto y N°]:[CODIGO]],2,0),"")</f>
        <v>0</v>
      </c>
      <c r="M2479" s="22">
        <v>0</v>
      </c>
      <c r="N2479" s="23">
        <f>+LISTAS[[#This Row],[Precio]]+(LISTAS[[#This Row],[Precio]]*M2479)</f>
        <v>166.36</v>
      </c>
      <c r="O2479" s="24">
        <f t="shared" si="55"/>
        <v>67.375800000000012</v>
      </c>
      <c r="Q2479" s="21" t="str">
        <f>IFERROR(O2479/LISTAS[[#This Row],[COSTO]]-1,"")</f>
        <v/>
      </c>
      <c r="R2479" t="str">
        <f>+LISTAS[[#This Row],[ID]]</f>
        <v>REGATONES93</v>
      </c>
      <c r="T2479" s="29"/>
      <c r="U2479" s="25">
        <f>LISTAS[[#This Row],[COSTO]]+(LISTAS[[#This Row],[COSTO]]*T2479)</f>
        <v>0</v>
      </c>
      <c r="V2479" s="30">
        <f>IF(T2479="",0,U2479/LISTAS[[#This Row],[VENTA NETA]]-1)</f>
        <v>0</v>
      </c>
      <c r="X2479" s="25">
        <v>0</v>
      </c>
      <c r="Y2479" s="31" t="str">
        <f>IFERROR(LISTAS[[#This Row],[COSTO]]/X2479-1,"")</f>
        <v/>
      </c>
    </row>
    <row r="2480" spans="1:25" x14ac:dyDescent="0.2">
      <c r="A2480" s="6" t="s">
        <v>5904</v>
      </c>
      <c r="B2480" t="s">
        <v>3870</v>
      </c>
      <c r="C2480">
        <v>94</v>
      </c>
      <c r="D2480" t="s">
        <v>5905</v>
      </c>
      <c r="E2480" s="2">
        <v>251.4</v>
      </c>
      <c r="F2480" s="6" t="str">
        <f>+_xlfn.XLOOKUP(LISTAS[[#This Row],[ID]],_01_CODIGOS_Y_COSTOS_xlsm[Producto y N°],_01_CODIGOS_Y_COSTOS_xlsm[FABRICA],"",0,1)</f>
        <v>REGATONES</v>
      </c>
      <c r="G2480" s="13">
        <f>LISTAS[[#This Row],[Precio]]*(1-0.46)*(1-IF($C$3520="",0,$C$3520))</f>
        <v>101.81700000000001</v>
      </c>
      <c r="H2480" s="1">
        <f>+_xlfn.XLOOKUP(LISTAS[[#This Row],[ID]],_01_CODIGOS_Y_COSTOS_xlsm[Producto y N°],_01_CODIGOS_Y_COSTOS_xlsm[COSTO],0,0,1)</f>
        <v>0</v>
      </c>
      <c r="I2480" s="115">
        <f>+IFERROR(LISTAS[[#This Row],[VENTA NETA]]/LISTAS[[#This Row],[COSTO]]-1,0)</f>
        <v>0</v>
      </c>
      <c r="J2480" s="33" t="str">
        <f>IFERROR(VLOOKUP(LISTAS[[#This Row],[ID]],_01_CODIGOS_Y_COSTOS_xlsm[[Producto y N°]:[CODIGO]],2,0),"")</f>
        <v>0</v>
      </c>
      <c r="M2480" s="22">
        <v>0</v>
      </c>
      <c r="N2480" s="23">
        <f>+LISTAS[[#This Row],[Precio]]+(LISTAS[[#This Row],[Precio]]*M2480)</f>
        <v>251.4</v>
      </c>
      <c r="O2480" s="24">
        <f t="shared" si="55"/>
        <v>101.81700000000001</v>
      </c>
      <c r="Q2480" s="21" t="str">
        <f>IFERROR(O2480/LISTAS[[#This Row],[COSTO]]-1,"")</f>
        <v/>
      </c>
      <c r="R2480" t="str">
        <f>+LISTAS[[#This Row],[ID]]</f>
        <v>REGATONES94</v>
      </c>
      <c r="T2480" s="29"/>
      <c r="U2480" s="25">
        <f>LISTAS[[#This Row],[COSTO]]+(LISTAS[[#This Row],[COSTO]]*T2480)</f>
        <v>0</v>
      </c>
      <c r="V2480" s="30">
        <f>IF(T2480="",0,U2480/LISTAS[[#This Row],[VENTA NETA]]-1)</f>
        <v>0</v>
      </c>
      <c r="X2480" s="25">
        <v>0</v>
      </c>
      <c r="Y2480" s="31" t="str">
        <f>IFERROR(LISTAS[[#This Row],[COSTO]]/X2480-1,"")</f>
        <v/>
      </c>
    </row>
    <row r="2481" spans="1:25" x14ac:dyDescent="0.2">
      <c r="A2481" s="6" t="s">
        <v>5906</v>
      </c>
      <c r="B2481" t="s">
        <v>3870</v>
      </c>
      <c r="C2481">
        <v>95</v>
      </c>
      <c r="D2481" t="s">
        <v>5907</v>
      </c>
      <c r="E2481" s="2">
        <v>251.4</v>
      </c>
      <c r="F2481" s="6" t="str">
        <f>+_xlfn.XLOOKUP(LISTAS[[#This Row],[ID]],_01_CODIGOS_Y_COSTOS_xlsm[Producto y N°],_01_CODIGOS_Y_COSTOS_xlsm[FABRICA],"",0,1)</f>
        <v>REGATONES</v>
      </c>
      <c r="G2481" s="13">
        <f>LISTAS[[#This Row],[Precio]]*(1-0.46)*(1-IF($C$3520="",0,$C$3520))</f>
        <v>101.81700000000001</v>
      </c>
      <c r="H2481" s="1">
        <f>+_xlfn.XLOOKUP(LISTAS[[#This Row],[ID]],_01_CODIGOS_Y_COSTOS_xlsm[Producto y N°],_01_CODIGOS_Y_COSTOS_xlsm[COSTO],0,0,1)</f>
        <v>0</v>
      </c>
      <c r="I2481" s="115">
        <f>+IFERROR(LISTAS[[#This Row],[VENTA NETA]]/LISTAS[[#This Row],[COSTO]]-1,0)</f>
        <v>0</v>
      </c>
      <c r="J2481" s="33" t="str">
        <f>IFERROR(VLOOKUP(LISTAS[[#This Row],[ID]],_01_CODIGOS_Y_COSTOS_xlsm[[Producto y N°]:[CODIGO]],2,0),"")</f>
        <v>0</v>
      </c>
      <c r="M2481" s="22">
        <v>0</v>
      </c>
      <c r="N2481" s="23">
        <f>+LISTAS[[#This Row],[Precio]]+(LISTAS[[#This Row],[Precio]]*M2481)</f>
        <v>251.4</v>
      </c>
      <c r="O2481" s="24">
        <f t="shared" si="55"/>
        <v>101.81700000000001</v>
      </c>
      <c r="Q2481" s="21" t="str">
        <f>IFERROR(O2481/LISTAS[[#This Row],[COSTO]]-1,"")</f>
        <v/>
      </c>
      <c r="R2481" t="str">
        <f>+LISTAS[[#This Row],[ID]]</f>
        <v>REGATONES95</v>
      </c>
      <c r="T2481" s="29"/>
      <c r="U2481" s="25">
        <f>LISTAS[[#This Row],[COSTO]]+(LISTAS[[#This Row],[COSTO]]*T2481)</f>
        <v>0</v>
      </c>
      <c r="V2481" s="30">
        <f>IF(T2481="",0,U2481/LISTAS[[#This Row],[VENTA NETA]]-1)</f>
        <v>0</v>
      </c>
      <c r="X2481" s="25">
        <v>0</v>
      </c>
      <c r="Y2481" s="31" t="str">
        <f>IFERROR(LISTAS[[#This Row],[COSTO]]/X2481-1,"")</f>
        <v/>
      </c>
    </row>
    <row r="2482" spans="1:25" x14ac:dyDescent="0.2">
      <c r="A2482" s="6" t="s">
        <v>5908</v>
      </c>
      <c r="B2482" t="s">
        <v>3870</v>
      </c>
      <c r="C2482">
        <v>100</v>
      </c>
      <c r="D2482" t="s">
        <v>5909</v>
      </c>
      <c r="E2482" s="2">
        <v>77.64</v>
      </c>
      <c r="F2482" s="6" t="str">
        <f>+_xlfn.XLOOKUP(LISTAS[[#This Row],[ID]],_01_CODIGOS_Y_COSTOS_xlsm[Producto y N°],_01_CODIGOS_Y_COSTOS_xlsm[FABRICA],"",0,1)</f>
        <v>REGATONES</v>
      </c>
      <c r="G2482" s="13">
        <f>LISTAS[[#This Row],[Precio]]*(1-0.46)*(1-IF($C$3520="",0,$C$3520))</f>
        <v>31.444200000000002</v>
      </c>
      <c r="H2482" s="1">
        <f>+_xlfn.XLOOKUP(LISTAS[[#This Row],[ID]],_01_CODIGOS_Y_COSTOS_xlsm[Producto y N°],_01_CODIGOS_Y_COSTOS_xlsm[COSTO],0,0,1)</f>
        <v>0</v>
      </c>
      <c r="I2482" s="115">
        <f>+IFERROR(LISTAS[[#This Row],[VENTA NETA]]/LISTAS[[#This Row],[COSTO]]-1,0)</f>
        <v>0</v>
      </c>
      <c r="J2482" s="33" t="str">
        <f>IFERROR(VLOOKUP(LISTAS[[#This Row],[ID]],_01_CODIGOS_Y_COSTOS_xlsm[[Producto y N°]:[CODIGO]],2,0),"")</f>
        <v>0</v>
      </c>
      <c r="M2482" s="22">
        <v>0</v>
      </c>
      <c r="N2482" s="23">
        <f>+LISTAS[[#This Row],[Precio]]+(LISTAS[[#This Row],[Precio]]*M2482)</f>
        <v>77.64</v>
      </c>
      <c r="O2482" s="24">
        <f t="shared" si="55"/>
        <v>31.444200000000002</v>
      </c>
      <c r="Q2482" s="21" t="str">
        <f>IFERROR(O2482/LISTAS[[#This Row],[COSTO]]-1,"")</f>
        <v/>
      </c>
      <c r="R2482" t="str">
        <f>+LISTAS[[#This Row],[ID]]</f>
        <v>REGATONES100</v>
      </c>
      <c r="T2482" s="29"/>
      <c r="U2482" s="25">
        <f>LISTAS[[#This Row],[COSTO]]+(LISTAS[[#This Row],[COSTO]]*T2482)</f>
        <v>0</v>
      </c>
      <c r="V2482" s="30">
        <f>IF(T2482="",0,U2482/LISTAS[[#This Row],[VENTA NETA]]-1)</f>
        <v>0</v>
      </c>
      <c r="X2482" s="25">
        <v>0</v>
      </c>
      <c r="Y2482" s="31" t="str">
        <f>IFERROR(LISTAS[[#This Row],[COSTO]]/X2482-1,"")</f>
        <v/>
      </c>
    </row>
    <row r="2483" spans="1:25" x14ac:dyDescent="0.2">
      <c r="A2483" s="6" t="s">
        <v>5910</v>
      </c>
      <c r="B2483" t="s">
        <v>3870</v>
      </c>
      <c r="C2483">
        <v>101</v>
      </c>
      <c r="D2483" t="s">
        <v>5911</v>
      </c>
      <c r="E2483" s="2">
        <v>127.56</v>
      </c>
      <c r="F2483" s="6" t="str">
        <f>+_xlfn.XLOOKUP(LISTAS[[#This Row],[ID]],_01_CODIGOS_Y_COSTOS_xlsm[Producto y N°],_01_CODIGOS_Y_COSTOS_xlsm[FABRICA],"",0,1)</f>
        <v>REGATONES</v>
      </c>
      <c r="G2483" s="13">
        <f>LISTAS[[#This Row],[Precio]]*(1-0.46)*(1-IF($C$3520="",0,$C$3520))</f>
        <v>51.661799999999999</v>
      </c>
      <c r="H2483" s="1">
        <f>+_xlfn.XLOOKUP(LISTAS[[#This Row],[ID]],_01_CODIGOS_Y_COSTOS_xlsm[Producto y N°],_01_CODIGOS_Y_COSTOS_xlsm[COSTO],0,0,1)</f>
        <v>0</v>
      </c>
      <c r="I2483" s="115">
        <f>+IFERROR(LISTAS[[#This Row],[VENTA NETA]]/LISTAS[[#This Row],[COSTO]]-1,0)</f>
        <v>0</v>
      </c>
      <c r="J2483" s="33" t="str">
        <f>IFERROR(VLOOKUP(LISTAS[[#This Row],[ID]],_01_CODIGOS_Y_COSTOS_xlsm[[Producto y N°]:[CODIGO]],2,0),"")</f>
        <v>0</v>
      </c>
      <c r="M2483" s="22">
        <v>0</v>
      </c>
      <c r="N2483" s="23">
        <f>+LISTAS[[#This Row],[Precio]]+(LISTAS[[#This Row],[Precio]]*M2483)</f>
        <v>127.56</v>
      </c>
      <c r="O2483" s="24">
        <f t="shared" si="55"/>
        <v>51.661799999999999</v>
      </c>
      <c r="Q2483" s="21" t="str">
        <f>IFERROR(O2483/LISTAS[[#This Row],[COSTO]]-1,"")</f>
        <v/>
      </c>
      <c r="R2483" t="str">
        <f>+LISTAS[[#This Row],[ID]]</f>
        <v>REGATONES101</v>
      </c>
      <c r="T2483" s="29"/>
      <c r="U2483" s="25">
        <f>LISTAS[[#This Row],[COSTO]]+(LISTAS[[#This Row],[COSTO]]*T2483)</f>
        <v>0</v>
      </c>
      <c r="V2483" s="30">
        <f>IF(T2483="",0,U2483/LISTAS[[#This Row],[VENTA NETA]]-1)</f>
        <v>0</v>
      </c>
      <c r="X2483" s="25">
        <v>0</v>
      </c>
      <c r="Y2483" s="31" t="str">
        <f>IFERROR(LISTAS[[#This Row],[COSTO]]/X2483-1,"")</f>
        <v/>
      </c>
    </row>
    <row r="2484" spans="1:25" x14ac:dyDescent="0.2">
      <c r="A2484" s="6" t="s">
        <v>5912</v>
      </c>
      <c r="B2484" t="s">
        <v>3870</v>
      </c>
      <c r="C2484">
        <v>102</v>
      </c>
      <c r="D2484" t="s">
        <v>5913</v>
      </c>
      <c r="E2484" s="2">
        <v>158.96</v>
      </c>
      <c r="F2484" s="6" t="str">
        <f>+_xlfn.XLOOKUP(LISTAS[[#This Row],[ID]],_01_CODIGOS_Y_COSTOS_xlsm[Producto y N°],_01_CODIGOS_Y_COSTOS_xlsm[FABRICA],"",0,1)</f>
        <v>REGATONES</v>
      </c>
      <c r="G2484" s="13">
        <f>LISTAS[[#This Row],[Precio]]*(1-0.46)*(1-IF($C$3520="",0,$C$3520))</f>
        <v>64.378800000000012</v>
      </c>
      <c r="H2484" s="1">
        <f>+_xlfn.XLOOKUP(LISTAS[[#This Row],[ID]],_01_CODIGOS_Y_COSTOS_xlsm[Producto y N°],_01_CODIGOS_Y_COSTOS_xlsm[COSTO],0,0,1)</f>
        <v>0</v>
      </c>
      <c r="I2484" s="115">
        <f>+IFERROR(LISTAS[[#This Row],[VENTA NETA]]/LISTAS[[#This Row],[COSTO]]-1,0)</f>
        <v>0</v>
      </c>
      <c r="J2484" s="33" t="str">
        <f>IFERROR(VLOOKUP(LISTAS[[#This Row],[ID]],_01_CODIGOS_Y_COSTOS_xlsm[[Producto y N°]:[CODIGO]],2,0),"")</f>
        <v>0</v>
      </c>
      <c r="M2484" s="22">
        <v>0</v>
      </c>
      <c r="N2484" s="23">
        <f>+LISTAS[[#This Row],[Precio]]+(LISTAS[[#This Row],[Precio]]*M2484)</f>
        <v>158.96</v>
      </c>
      <c r="O2484" s="24">
        <f t="shared" si="55"/>
        <v>64.378800000000012</v>
      </c>
      <c r="Q2484" s="21" t="str">
        <f>IFERROR(O2484/LISTAS[[#This Row],[COSTO]]-1,"")</f>
        <v/>
      </c>
      <c r="R2484" t="str">
        <f>+LISTAS[[#This Row],[ID]]</f>
        <v>REGATONES102</v>
      </c>
      <c r="T2484" s="29"/>
      <c r="U2484" s="25">
        <f>LISTAS[[#This Row],[COSTO]]+(LISTAS[[#This Row],[COSTO]]*T2484)</f>
        <v>0</v>
      </c>
      <c r="V2484" s="30">
        <f>IF(T2484="",0,U2484/LISTAS[[#This Row],[VENTA NETA]]-1)</f>
        <v>0</v>
      </c>
      <c r="X2484" s="25">
        <v>0</v>
      </c>
      <c r="Y2484" s="31" t="str">
        <f>IFERROR(LISTAS[[#This Row],[COSTO]]/X2484-1,"")</f>
        <v/>
      </c>
    </row>
    <row r="2485" spans="1:25" x14ac:dyDescent="0.2">
      <c r="A2485" s="6" t="s">
        <v>5914</v>
      </c>
      <c r="B2485" t="s">
        <v>3870</v>
      </c>
      <c r="C2485">
        <v>103</v>
      </c>
      <c r="D2485" t="s">
        <v>5915</v>
      </c>
      <c r="E2485" s="2">
        <v>188.56</v>
      </c>
      <c r="F2485" s="6" t="str">
        <f>+_xlfn.XLOOKUP(LISTAS[[#This Row],[ID]],_01_CODIGOS_Y_COSTOS_xlsm[Producto y N°],_01_CODIGOS_Y_COSTOS_xlsm[FABRICA],"",0,1)</f>
        <v>REGATONES</v>
      </c>
      <c r="G2485" s="13">
        <f>LISTAS[[#This Row],[Precio]]*(1-0.46)*(1-IF($C$3520="",0,$C$3520))</f>
        <v>76.366799999999998</v>
      </c>
      <c r="H2485" s="1">
        <f>+_xlfn.XLOOKUP(LISTAS[[#This Row],[ID]],_01_CODIGOS_Y_COSTOS_xlsm[Producto y N°],_01_CODIGOS_Y_COSTOS_xlsm[COSTO],0,0,1)</f>
        <v>0</v>
      </c>
      <c r="I2485" s="115">
        <f>+IFERROR(LISTAS[[#This Row],[VENTA NETA]]/LISTAS[[#This Row],[COSTO]]-1,0)</f>
        <v>0</v>
      </c>
      <c r="J2485" s="33" t="str">
        <f>IFERROR(VLOOKUP(LISTAS[[#This Row],[ID]],_01_CODIGOS_Y_COSTOS_xlsm[[Producto y N°]:[CODIGO]],2,0),"")</f>
        <v>0</v>
      </c>
      <c r="M2485" s="22">
        <v>0</v>
      </c>
      <c r="N2485" s="23">
        <f>+LISTAS[[#This Row],[Precio]]+(LISTAS[[#This Row],[Precio]]*M2485)</f>
        <v>188.56</v>
      </c>
      <c r="O2485" s="24">
        <f t="shared" si="55"/>
        <v>76.366799999999998</v>
      </c>
      <c r="Q2485" s="21" t="str">
        <f>IFERROR(O2485/LISTAS[[#This Row],[COSTO]]-1,"")</f>
        <v/>
      </c>
      <c r="R2485" t="str">
        <f>+LISTAS[[#This Row],[ID]]</f>
        <v>REGATONES103</v>
      </c>
      <c r="T2485" s="29"/>
      <c r="U2485" s="25">
        <f>LISTAS[[#This Row],[COSTO]]+(LISTAS[[#This Row],[COSTO]]*T2485)</f>
        <v>0</v>
      </c>
      <c r="V2485" s="30">
        <f>IF(T2485="",0,U2485/LISTAS[[#This Row],[VENTA NETA]]-1)</f>
        <v>0</v>
      </c>
      <c r="X2485" s="25">
        <v>0</v>
      </c>
      <c r="Y2485" s="31" t="str">
        <f>IFERROR(LISTAS[[#This Row],[COSTO]]/X2485-1,"")</f>
        <v/>
      </c>
    </row>
    <row r="2486" spans="1:25" x14ac:dyDescent="0.2">
      <c r="A2486" s="6" t="s">
        <v>5916</v>
      </c>
      <c r="B2486" t="s">
        <v>3870</v>
      </c>
      <c r="C2486">
        <v>104</v>
      </c>
      <c r="D2486" t="s">
        <v>5917</v>
      </c>
      <c r="E2486" s="2">
        <v>203.36</v>
      </c>
      <c r="F2486" s="6" t="str">
        <f>+_xlfn.XLOOKUP(LISTAS[[#This Row],[ID]],_01_CODIGOS_Y_COSTOS_xlsm[Producto y N°],_01_CODIGOS_Y_COSTOS_xlsm[FABRICA],"",0,1)</f>
        <v>REGATONES</v>
      </c>
      <c r="G2486" s="13">
        <f>LISTAS[[#This Row],[Precio]]*(1-0.46)*(1-IF($C$3520="",0,$C$3520))</f>
        <v>82.360800000000012</v>
      </c>
      <c r="H2486" s="1">
        <f>+_xlfn.XLOOKUP(LISTAS[[#This Row],[ID]],_01_CODIGOS_Y_COSTOS_xlsm[Producto y N°],_01_CODIGOS_Y_COSTOS_xlsm[COSTO],0,0,1)</f>
        <v>0</v>
      </c>
      <c r="I2486" s="115">
        <f>+IFERROR(LISTAS[[#This Row],[VENTA NETA]]/LISTAS[[#This Row],[COSTO]]-1,0)</f>
        <v>0</v>
      </c>
      <c r="J2486" s="33" t="str">
        <f>IFERROR(VLOOKUP(LISTAS[[#This Row],[ID]],_01_CODIGOS_Y_COSTOS_xlsm[[Producto y N°]:[CODIGO]],2,0),"")</f>
        <v>0</v>
      </c>
      <c r="M2486" s="22">
        <v>0</v>
      </c>
      <c r="N2486" s="23">
        <f>+LISTAS[[#This Row],[Precio]]+(LISTAS[[#This Row],[Precio]]*M2486)</f>
        <v>203.36</v>
      </c>
      <c r="O2486" s="24">
        <f t="shared" si="55"/>
        <v>82.360800000000012</v>
      </c>
      <c r="Q2486" s="21" t="str">
        <f>IFERROR(O2486/LISTAS[[#This Row],[COSTO]]-1,"")</f>
        <v/>
      </c>
      <c r="R2486" t="str">
        <f>+LISTAS[[#This Row],[ID]]</f>
        <v>REGATONES104</v>
      </c>
      <c r="T2486" s="29"/>
      <c r="U2486" s="25">
        <f>LISTAS[[#This Row],[COSTO]]+(LISTAS[[#This Row],[COSTO]]*T2486)</f>
        <v>0</v>
      </c>
      <c r="V2486" s="30">
        <f>IF(T2486="",0,U2486/LISTAS[[#This Row],[VENTA NETA]]-1)</f>
        <v>0</v>
      </c>
      <c r="X2486" s="25">
        <v>0</v>
      </c>
      <c r="Y2486" s="31" t="str">
        <f>IFERROR(LISTAS[[#This Row],[COSTO]]/X2486-1,"")</f>
        <v/>
      </c>
    </row>
    <row r="2487" spans="1:25" x14ac:dyDescent="0.2">
      <c r="A2487" s="6" t="s">
        <v>5918</v>
      </c>
      <c r="B2487" t="s">
        <v>3870</v>
      </c>
      <c r="C2487">
        <v>108</v>
      </c>
      <c r="D2487" t="s">
        <v>5919</v>
      </c>
      <c r="E2487" s="2">
        <v>127.56</v>
      </c>
      <c r="F2487" s="6" t="str">
        <f>+_xlfn.XLOOKUP(LISTAS[[#This Row],[ID]],_01_CODIGOS_Y_COSTOS_xlsm[Producto y N°],_01_CODIGOS_Y_COSTOS_xlsm[FABRICA],"",0,1)</f>
        <v>REGATONES</v>
      </c>
      <c r="G2487" s="13">
        <f>LISTAS[[#This Row],[Precio]]*(1-0.46)*(1-IF($C$3520="",0,$C$3520))</f>
        <v>51.661799999999999</v>
      </c>
      <c r="H2487" s="1">
        <f>+_xlfn.XLOOKUP(LISTAS[[#This Row],[ID]],_01_CODIGOS_Y_COSTOS_xlsm[Producto y N°],_01_CODIGOS_Y_COSTOS_xlsm[COSTO],0,0,1)</f>
        <v>0</v>
      </c>
      <c r="I2487" s="115">
        <f>+IFERROR(LISTAS[[#This Row],[VENTA NETA]]/LISTAS[[#This Row],[COSTO]]-1,0)</f>
        <v>0</v>
      </c>
      <c r="J2487" s="33" t="str">
        <f>IFERROR(VLOOKUP(LISTAS[[#This Row],[ID]],_01_CODIGOS_Y_COSTOS_xlsm[[Producto y N°]:[CODIGO]],2,0),"")</f>
        <v>0</v>
      </c>
      <c r="M2487" s="22">
        <v>0</v>
      </c>
      <c r="N2487" s="23">
        <f>+LISTAS[[#This Row],[Precio]]+(LISTAS[[#This Row],[Precio]]*M2487)</f>
        <v>127.56</v>
      </c>
      <c r="O2487" s="24">
        <f t="shared" si="55"/>
        <v>51.661799999999999</v>
      </c>
      <c r="Q2487" s="21" t="str">
        <f>IFERROR(O2487/LISTAS[[#This Row],[COSTO]]-1,"")</f>
        <v/>
      </c>
      <c r="R2487" t="str">
        <f>+LISTAS[[#This Row],[ID]]</f>
        <v>REGATONES108</v>
      </c>
      <c r="T2487" s="29"/>
      <c r="U2487" s="25">
        <f>LISTAS[[#This Row],[COSTO]]+(LISTAS[[#This Row],[COSTO]]*T2487)</f>
        <v>0</v>
      </c>
      <c r="V2487" s="30">
        <f>IF(T2487="",0,U2487/LISTAS[[#This Row],[VENTA NETA]]-1)</f>
        <v>0</v>
      </c>
      <c r="X2487" s="25">
        <v>0</v>
      </c>
      <c r="Y2487" s="31" t="str">
        <f>IFERROR(LISTAS[[#This Row],[COSTO]]/X2487-1,"")</f>
        <v/>
      </c>
    </row>
    <row r="2488" spans="1:25" x14ac:dyDescent="0.2">
      <c r="A2488" s="6" t="s">
        <v>5920</v>
      </c>
      <c r="B2488" t="s">
        <v>3870</v>
      </c>
      <c r="C2488">
        <v>109</v>
      </c>
      <c r="D2488" t="s">
        <v>5921</v>
      </c>
      <c r="E2488" s="2">
        <v>177.48</v>
      </c>
      <c r="F2488" s="6" t="str">
        <f>+_xlfn.XLOOKUP(LISTAS[[#This Row],[ID]],_01_CODIGOS_Y_COSTOS_xlsm[Producto y N°],_01_CODIGOS_Y_COSTOS_xlsm[FABRICA],"",0,1)</f>
        <v>REGATONES</v>
      </c>
      <c r="G2488" s="13">
        <f>LISTAS[[#This Row],[Precio]]*(1-0.46)*(1-IF($C$3520="",0,$C$3520))</f>
        <v>71.879400000000004</v>
      </c>
      <c r="H2488" s="1">
        <f>+_xlfn.XLOOKUP(LISTAS[[#This Row],[ID]],_01_CODIGOS_Y_COSTOS_xlsm[Producto y N°],_01_CODIGOS_Y_COSTOS_xlsm[COSTO],0,0,1)</f>
        <v>0</v>
      </c>
      <c r="I2488" s="115">
        <f>+IFERROR(LISTAS[[#This Row],[VENTA NETA]]/LISTAS[[#This Row],[COSTO]]-1,0)</f>
        <v>0</v>
      </c>
      <c r="J2488" s="33" t="str">
        <f>IFERROR(VLOOKUP(LISTAS[[#This Row],[ID]],_01_CODIGOS_Y_COSTOS_xlsm[[Producto y N°]:[CODIGO]],2,0),"")</f>
        <v>0</v>
      </c>
      <c r="M2488" s="22">
        <v>0</v>
      </c>
      <c r="N2488" s="23">
        <f>+LISTAS[[#This Row],[Precio]]+(LISTAS[[#This Row],[Precio]]*M2488)</f>
        <v>177.48</v>
      </c>
      <c r="O2488" s="24">
        <f t="shared" si="55"/>
        <v>71.879400000000004</v>
      </c>
      <c r="Q2488" s="21" t="str">
        <f>IFERROR(O2488/LISTAS[[#This Row],[COSTO]]-1,"")</f>
        <v/>
      </c>
      <c r="R2488" t="str">
        <f>+LISTAS[[#This Row],[ID]]</f>
        <v>REGATONES109</v>
      </c>
      <c r="T2488" s="29"/>
      <c r="U2488" s="25">
        <f>LISTAS[[#This Row],[COSTO]]+(LISTAS[[#This Row],[COSTO]]*T2488)</f>
        <v>0</v>
      </c>
      <c r="V2488" s="30">
        <f>IF(T2488="",0,U2488/LISTAS[[#This Row],[VENTA NETA]]-1)</f>
        <v>0</v>
      </c>
      <c r="X2488" s="25">
        <v>976.63</v>
      </c>
      <c r="Y2488" s="31">
        <f>IFERROR(LISTAS[[#This Row],[COSTO]]/X2488-1,"")</f>
        <v>-1</v>
      </c>
    </row>
    <row r="2489" spans="1:25" x14ac:dyDescent="0.2">
      <c r="A2489" s="6" t="s">
        <v>5922</v>
      </c>
      <c r="B2489" t="s">
        <v>3870</v>
      </c>
      <c r="C2489">
        <v>110</v>
      </c>
      <c r="D2489" t="s">
        <v>5923</v>
      </c>
      <c r="E2489" s="2">
        <v>166.36</v>
      </c>
      <c r="F2489" s="6" t="str">
        <f>+_xlfn.XLOOKUP(LISTAS[[#This Row],[ID]],_01_CODIGOS_Y_COSTOS_xlsm[Producto y N°],_01_CODIGOS_Y_COSTOS_xlsm[FABRICA],"",0,1)</f>
        <v>REGATONES</v>
      </c>
      <c r="G2489" s="13">
        <f>LISTAS[[#This Row],[Precio]]*(1-0.46)*(1-IF($C$3520="",0,$C$3520))</f>
        <v>67.375800000000012</v>
      </c>
      <c r="H2489" s="1">
        <f>+_xlfn.XLOOKUP(LISTAS[[#This Row],[ID]],_01_CODIGOS_Y_COSTOS_xlsm[Producto y N°],_01_CODIGOS_Y_COSTOS_xlsm[COSTO],0,0,1)</f>
        <v>0</v>
      </c>
      <c r="I2489" s="115">
        <f>+IFERROR(LISTAS[[#This Row],[VENTA NETA]]/LISTAS[[#This Row],[COSTO]]-1,0)</f>
        <v>0</v>
      </c>
      <c r="J2489" s="33" t="str">
        <f>IFERROR(VLOOKUP(LISTAS[[#This Row],[ID]],_01_CODIGOS_Y_COSTOS_xlsm[[Producto y N°]:[CODIGO]],2,0),"")</f>
        <v>0</v>
      </c>
      <c r="M2489" s="22">
        <v>0</v>
      </c>
      <c r="N2489" s="23">
        <f>+LISTAS[[#This Row],[Precio]]+(LISTAS[[#This Row],[Precio]]*M2489)</f>
        <v>166.36</v>
      </c>
      <c r="O2489" s="24">
        <f t="shared" si="55"/>
        <v>67.375800000000012</v>
      </c>
      <c r="Q2489" s="21" t="str">
        <f>IFERROR(O2489/LISTAS[[#This Row],[COSTO]]-1,"")</f>
        <v/>
      </c>
      <c r="R2489" t="str">
        <f>+LISTAS[[#This Row],[ID]]</f>
        <v>REGATONES110</v>
      </c>
      <c r="T2489" s="29"/>
      <c r="U2489" s="25">
        <f>LISTAS[[#This Row],[COSTO]]+(LISTAS[[#This Row],[COSTO]]*T2489)</f>
        <v>0</v>
      </c>
      <c r="V2489" s="30">
        <f>IF(T2489="",0,U2489/LISTAS[[#This Row],[VENTA NETA]]-1)</f>
        <v>0</v>
      </c>
      <c r="X2489" s="25">
        <v>1199.94</v>
      </c>
      <c r="Y2489" s="31">
        <f>IFERROR(LISTAS[[#This Row],[COSTO]]/X2489-1,"")</f>
        <v>-1</v>
      </c>
    </row>
    <row r="2490" spans="1:25" x14ac:dyDescent="0.2">
      <c r="A2490" s="6" t="s">
        <v>5924</v>
      </c>
      <c r="B2490" t="s">
        <v>3870</v>
      </c>
      <c r="C2490">
        <v>111</v>
      </c>
      <c r="D2490" t="s">
        <v>5925</v>
      </c>
      <c r="E2490" s="2">
        <v>251.4</v>
      </c>
      <c r="F2490" s="6" t="str">
        <f>+_xlfn.XLOOKUP(LISTAS[[#This Row],[ID]],_01_CODIGOS_Y_COSTOS_xlsm[Producto y N°],_01_CODIGOS_Y_COSTOS_xlsm[FABRICA],"",0,1)</f>
        <v>REGATONES</v>
      </c>
      <c r="G2490" s="13">
        <f>LISTAS[[#This Row],[Precio]]*(1-0.46)*(1-IF($C$3520="",0,$C$3520))</f>
        <v>101.81700000000001</v>
      </c>
      <c r="H2490" s="1">
        <f>+_xlfn.XLOOKUP(LISTAS[[#This Row],[ID]],_01_CODIGOS_Y_COSTOS_xlsm[Producto y N°],_01_CODIGOS_Y_COSTOS_xlsm[COSTO],0,0,1)</f>
        <v>0</v>
      </c>
      <c r="I2490" s="115">
        <f>+IFERROR(LISTAS[[#This Row],[VENTA NETA]]/LISTAS[[#This Row],[COSTO]]-1,0)</f>
        <v>0</v>
      </c>
      <c r="J2490" s="33" t="str">
        <f>IFERROR(VLOOKUP(LISTAS[[#This Row],[ID]],_01_CODIGOS_Y_COSTOS_xlsm[[Producto y N°]:[CODIGO]],2,0),"")</f>
        <v>0</v>
      </c>
      <c r="M2490" s="22">
        <v>0</v>
      </c>
      <c r="N2490" s="23">
        <f>+LISTAS[[#This Row],[Precio]]+(LISTAS[[#This Row],[Precio]]*M2490)</f>
        <v>251.4</v>
      </c>
      <c r="O2490" s="24">
        <f t="shared" si="55"/>
        <v>101.81700000000001</v>
      </c>
      <c r="Q2490" s="21" t="str">
        <f>IFERROR(O2490/LISTAS[[#This Row],[COSTO]]-1,"")</f>
        <v/>
      </c>
      <c r="R2490" t="str">
        <f>+LISTAS[[#This Row],[ID]]</f>
        <v>REGATONES111</v>
      </c>
      <c r="T2490" s="29"/>
      <c r="U2490" s="25">
        <f>LISTAS[[#This Row],[COSTO]]+(LISTAS[[#This Row],[COSTO]]*T2490)</f>
        <v>0</v>
      </c>
      <c r="V2490" s="30">
        <f>IF(T2490="",0,U2490/LISTAS[[#This Row],[VENTA NETA]]-1)</f>
        <v>0</v>
      </c>
      <c r="X2490" s="25">
        <v>1801.41</v>
      </c>
      <c r="Y2490" s="31">
        <f>IFERROR(LISTAS[[#This Row],[COSTO]]/X2490-1,"")</f>
        <v>-1</v>
      </c>
    </row>
    <row r="2491" spans="1:25" x14ac:dyDescent="0.2">
      <c r="A2491" s="6" t="s">
        <v>5926</v>
      </c>
      <c r="B2491" t="s">
        <v>3870</v>
      </c>
      <c r="C2491">
        <v>112</v>
      </c>
      <c r="D2491" t="s">
        <v>5927</v>
      </c>
      <c r="E2491" s="2">
        <v>251.4</v>
      </c>
      <c r="F2491" s="6" t="str">
        <f>+_xlfn.XLOOKUP(LISTAS[[#This Row],[ID]],_01_CODIGOS_Y_COSTOS_xlsm[Producto y N°],_01_CODIGOS_Y_COSTOS_xlsm[FABRICA],"",0,1)</f>
        <v>REGATONES</v>
      </c>
      <c r="G2491" s="13">
        <f>LISTAS[[#This Row],[Precio]]*(1-0.46)*(1-IF($C$3520="",0,$C$3520))</f>
        <v>101.81700000000001</v>
      </c>
      <c r="H2491" s="1">
        <f>+_xlfn.XLOOKUP(LISTAS[[#This Row],[ID]],_01_CODIGOS_Y_COSTOS_xlsm[Producto y N°],_01_CODIGOS_Y_COSTOS_xlsm[COSTO],0,0,1)</f>
        <v>0</v>
      </c>
      <c r="I2491" s="115">
        <f>+IFERROR(LISTAS[[#This Row],[VENTA NETA]]/LISTAS[[#This Row],[COSTO]]-1,0)</f>
        <v>0</v>
      </c>
      <c r="J2491" s="33" t="str">
        <f>IFERROR(VLOOKUP(LISTAS[[#This Row],[ID]],_01_CODIGOS_Y_COSTOS_xlsm[[Producto y N°]:[CODIGO]],2,0),"")</f>
        <v>0</v>
      </c>
      <c r="M2491" s="22">
        <v>0</v>
      </c>
      <c r="N2491" s="23">
        <f>+LISTAS[[#This Row],[Precio]]+(LISTAS[[#This Row],[Precio]]*M2491)</f>
        <v>251.4</v>
      </c>
      <c r="O2491" s="24">
        <f t="shared" si="55"/>
        <v>101.81700000000001</v>
      </c>
      <c r="Q2491" s="21" t="str">
        <f>IFERROR(O2491/LISTAS[[#This Row],[COSTO]]-1,"")</f>
        <v/>
      </c>
      <c r="R2491" t="str">
        <f>+LISTAS[[#This Row],[ID]]</f>
        <v>REGATONES112</v>
      </c>
      <c r="T2491" s="29"/>
      <c r="U2491" s="25">
        <f>LISTAS[[#This Row],[COSTO]]+(LISTAS[[#This Row],[COSTO]]*T2491)</f>
        <v>0</v>
      </c>
      <c r="V2491" s="30">
        <f>IF(T2491="",0,U2491/LISTAS[[#This Row],[VENTA NETA]]-1)</f>
        <v>0</v>
      </c>
      <c r="X2491" s="25">
        <v>1186.355</v>
      </c>
      <c r="Y2491" s="31">
        <f>IFERROR(LISTAS[[#This Row],[COSTO]]/X2491-1,"")</f>
        <v>-1</v>
      </c>
    </row>
    <row r="2492" spans="1:25" x14ac:dyDescent="0.2">
      <c r="A2492" s="6" t="s">
        <v>3998</v>
      </c>
      <c r="B2492" t="s">
        <v>3999</v>
      </c>
      <c r="C2492" t="s">
        <v>4000</v>
      </c>
      <c r="D2492" t="s">
        <v>4001</v>
      </c>
      <c r="E2492" s="2">
        <v>6045.8</v>
      </c>
      <c r="F2492" s="6" t="str">
        <f>+_xlfn.XLOOKUP(LISTAS[[#This Row],[ID]],_01_CODIGOS_Y_COSTOS_xlsm[Producto y N°],_01_CODIGOS_Y_COSTOS_xlsm[FABRICA],"",0,1)</f>
        <v>JUCAP</v>
      </c>
      <c r="G2492" s="13">
        <f>LISTAS[[#This Row],[Precio]]*(1-0.46)*(1-IF($C$3520="",0,$C$3520))</f>
        <v>2448.5490000000004</v>
      </c>
      <c r="H2492" s="1">
        <f>+_xlfn.XLOOKUP(LISTAS[[#This Row],[ID]],_01_CODIGOS_Y_COSTOS_xlsm[Producto y N°],_01_CODIGOS_Y_COSTOS_xlsm[COSTO],0,0,1)</f>
        <v>1566.075</v>
      </c>
      <c r="I2492" s="115">
        <f>+IFERROR(LISTAS[[#This Row],[VENTA NETA]]/LISTAS[[#This Row],[COSTO]]-1,0)</f>
        <v>0.56349408553230229</v>
      </c>
      <c r="J2492" s="33" t="str">
        <f>IFERROR(VLOOKUP(LISTAS[[#This Row],[ID]],_01_CODIGOS_Y_COSTOS_xlsm[[Producto y N°]:[CODIGO]],2,0),"")</f>
        <v>6004</v>
      </c>
      <c r="M2492" s="22">
        <v>0.3</v>
      </c>
      <c r="N2492" s="23">
        <f>+LISTAS[[#This Row],[Precio]]+(LISTAS[[#This Row],[Precio]]*M2492)</f>
        <v>7859.54</v>
      </c>
      <c r="O2492" s="24">
        <f t="shared" si="55"/>
        <v>3183.1136999999999</v>
      </c>
      <c r="Q2492" s="21">
        <f>IFERROR(O2492/LISTAS[[#This Row],[COSTO]]-1,"")</f>
        <v>1.0325423111919925</v>
      </c>
      <c r="R2492" t="str">
        <f>+LISTAS[[#This Row],[ID]]</f>
        <v>TAPONES DE CARTER4 - 1/2  NF</v>
      </c>
      <c r="T2492" s="29"/>
      <c r="U2492" s="25">
        <f>LISTAS[[#This Row],[COSTO]]+(LISTAS[[#This Row],[COSTO]]*T2492)</f>
        <v>1566.075</v>
      </c>
      <c r="V2492" s="30">
        <f>IF(T2492="",0,U2492/LISTAS[[#This Row],[VENTA NETA]]-1)</f>
        <v>0</v>
      </c>
      <c r="X2492" s="25">
        <v>1246.575</v>
      </c>
      <c r="Y2492" s="31">
        <f>IFERROR(LISTAS[[#This Row],[COSTO]]/X2492-1,"")</f>
        <v>0.25630226821490876</v>
      </c>
    </row>
    <row r="2493" spans="1:25" x14ac:dyDescent="0.2">
      <c r="A2493" s="6" t="s">
        <v>4002</v>
      </c>
      <c r="B2493" t="s">
        <v>3999</v>
      </c>
      <c r="C2493" t="s">
        <v>4003</v>
      </c>
      <c r="D2493" t="s">
        <v>4004</v>
      </c>
      <c r="E2493" s="2">
        <v>6378.11</v>
      </c>
      <c r="F2493" s="6" t="str">
        <f>+_xlfn.XLOOKUP(LISTAS[[#This Row],[ID]],_01_CODIGOS_Y_COSTOS_xlsm[Producto y N°],_01_CODIGOS_Y_COSTOS_xlsm[FABRICA],"",0,1)</f>
        <v>JUCAP</v>
      </c>
      <c r="G2493" s="13">
        <f>LISTAS[[#This Row],[Precio]]*(1-0.46)*(1-IF($C$3520="",0,$C$3520))</f>
        <v>2583.1345499999998</v>
      </c>
      <c r="H2493" s="1">
        <f>+_xlfn.XLOOKUP(LISTAS[[#This Row],[ID]],_01_CODIGOS_Y_COSTOS_xlsm[Producto y N°],_01_CODIGOS_Y_COSTOS_xlsm[COSTO],0,0,1)</f>
        <v>1435.075</v>
      </c>
      <c r="I2493" s="115">
        <f>+IFERROR(LISTAS[[#This Row],[VENTA NETA]]/LISTAS[[#This Row],[COSTO]]-1,0)</f>
        <v>0.79999968642753849</v>
      </c>
      <c r="J2493" s="33" t="str">
        <f>IFERROR(VLOOKUP(LISTAS[[#This Row],[ID]],_01_CODIGOS_Y_COSTOS_xlsm[[Producto y N°]:[CODIGO]],2,0),"")</f>
        <v>6006</v>
      </c>
      <c r="M2493" s="22">
        <v>0.11622525570722986</v>
      </c>
      <c r="N2493" s="23">
        <f>+LISTAS[[#This Row],[Precio]]+(LISTAS[[#This Row],[Precio]]*M2493)</f>
        <v>7119.4074656788398</v>
      </c>
      <c r="O2493" s="24">
        <f t="shared" si="55"/>
        <v>2883.3600235999302</v>
      </c>
      <c r="Q2493" s="21">
        <f>IFERROR(O2493/LISTAS[[#This Row],[COSTO]]-1,"")</f>
        <v>1.0092051102555128</v>
      </c>
      <c r="R2493" t="str">
        <f>+LISTAS[[#This Row],[ID]]</f>
        <v>TAPONES DE CARTER6 - 5/8 18 H</v>
      </c>
      <c r="T2493" s="29"/>
      <c r="U2493" s="25">
        <f>LISTAS[[#This Row],[COSTO]]+(LISTAS[[#This Row],[COSTO]]*T2493)</f>
        <v>1435.075</v>
      </c>
      <c r="V2493" s="30">
        <f>IF(T2493="",0,U2493/LISTAS[[#This Row],[VENTA NETA]]-1)</f>
        <v>0</v>
      </c>
      <c r="X2493" s="25">
        <v>1302.3900000000001</v>
      </c>
      <c r="Y2493" s="31">
        <f>IFERROR(LISTAS[[#This Row],[COSTO]]/X2493-1,"")</f>
        <v>0.10187808567326218</v>
      </c>
    </row>
    <row r="2494" spans="1:25" x14ac:dyDescent="0.2">
      <c r="A2494" s="6" t="s">
        <v>4005</v>
      </c>
      <c r="B2494" t="s">
        <v>3999</v>
      </c>
      <c r="C2494" t="s">
        <v>4006</v>
      </c>
      <c r="D2494" t="s">
        <v>4007</v>
      </c>
      <c r="E2494" s="2">
        <v>9805.89</v>
      </c>
      <c r="F2494" s="6" t="str">
        <f>+_xlfn.XLOOKUP(LISTAS[[#This Row],[ID]],_01_CODIGOS_Y_COSTOS_xlsm[Producto y N°],_01_CODIGOS_Y_COSTOS_xlsm[FABRICA],"",0,1)</f>
        <v>JUCAP</v>
      </c>
      <c r="G2494" s="13">
        <f>LISTAS[[#This Row],[Precio]]*(1-0.46)*(1-IF($C$3520="",0,$C$3520))</f>
        <v>3971.3854499999998</v>
      </c>
      <c r="H2494" s="1">
        <f>+_xlfn.XLOOKUP(LISTAS[[#This Row],[ID]],_01_CODIGOS_Y_COSTOS_xlsm[Producto y N°],_01_CODIGOS_Y_COSTOS_xlsm[COSTO],0,0,1)</f>
        <v>2206.3249999999998</v>
      </c>
      <c r="I2494" s="115">
        <f>+IFERROR(LISTAS[[#This Row],[VENTA NETA]]/LISTAS[[#This Row],[COSTO]]-1,0)</f>
        <v>0.80000020395907234</v>
      </c>
      <c r="J2494" s="33" t="str">
        <f>IFERROR(VLOOKUP(LISTAS[[#This Row],[ID]],_01_CODIGOS_Y_COSTOS_xlsm[[Producto y N°]:[CODIGO]],2,0),"")</f>
        <v>6007</v>
      </c>
      <c r="M2494" s="22">
        <v>0.14312491680324979</v>
      </c>
      <c r="N2494" s="23">
        <f>+LISTAS[[#This Row],[Precio]]+(LISTAS[[#This Row],[Precio]]*M2494)</f>
        <v>11209.357190431818</v>
      </c>
      <c r="O2494" s="24">
        <f t="shared" si="55"/>
        <v>4539.7896621248865</v>
      </c>
      <c r="Q2494" s="21">
        <f>IFERROR(O2494/LISTAS[[#This Row],[COSTO]]-1,"")</f>
        <v>1.0576250833965473</v>
      </c>
      <c r="R2494" t="str">
        <f>+LISTAS[[#This Row],[ID]]</f>
        <v>TAPONES DE CARTER7 - 22 x 1,5 FRES</v>
      </c>
      <c r="T2494" s="29"/>
      <c r="U2494" s="25">
        <f>LISTAS[[#This Row],[COSTO]]+(LISTAS[[#This Row],[COSTO]]*T2494)</f>
        <v>2206.3249999999998</v>
      </c>
      <c r="V2494" s="30">
        <f>IF(T2494="",0,U2494/LISTAS[[#This Row],[VENTA NETA]]-1)</f>
        <v>0</v>
      </c>
      <c r="X2494" s="25">
        <v>1329.33</v>
      </c>
      <c r="Y2494" s="31">
        <f>IFERROR(LISTAS[[#This Row],[COSTO]]/X2494-1,"")</f>
        <v>0.65972708055937956</v>
      </c>
    </row>
    <row r="2495" spans="1:25" x14ac:dyDescent="0.2">
      <c r="A2495" s="6" t="s">
        <v>4008</v>
      </c>
      <c r="B2495" t="s">
        <v>3999</v>
      </c>
      <c r="C2495" t="s">
        <v>4009</v>
      </c>
      <c r="D2495" t="s">
        <v>4010</v>
      </c>
      <c r="E2495" s="2">
        <v>7135.16</v>
      </c>
      <c r="F2495" s="6" t="str">
        <f>+_xlfn.XLOOKUP(LISTAS[[#This Row],[ID]],_01_CODIGOS_Y_COSTOS_xlsm[Producto y N°],_01_CODIGOS_Y_COSTOS_xlsm[FABRICA],"",0,1)</f>
        <v>JUCAP</v>
      </c>
      <c r="G2495" s="13">
        <f>LISTAS[[#This Row],[Precio]]*(1-0.46)*(1-IF($C$3520="",0,$C$3520))</f>
        <v>2889.7398000000003</v>
      </c>
      <c r="H2495" s="1">
        <f>+_xlfn.XLOOKUP(LISTAS[[#This Row],[ID]],_01_CODIGOS_Y_COSTOS_xlsm[Producto y N°],_01_CODIGOS_Y_COSTOS_xlsm[COSTO],0,0,1)</f>
        <v>1605.41</v>
      </c>
      <c r="I2495" s="115">
        <f>+IFERROR(LISTAS[[#This Row],[VENTA NETA]]/LISTAS[[#This Row],[COSTO]]-1,0)</f>
        <v>0.80000112120891242</v>
      </c>
      <c r="J2495" s="33" t="str">
        <f>IFERROR(VLOOKUP(LISTAS[[#This Row],[ID]],_01_CODIGOS_Y_COSTOS_xlsm[[Producto y N°]:[CODIGO]],2,0),"")</f>
        <v>6007 P</v>
      </c>
      <c r="M2495" s="22">
        <v>0.26301374629157004</v>
      </c>
      <c r="N2495" s="23">
        <f>+LISTAS[[#This Row],[Precio]]+(LISTAS[[#This Row],[Precio]]*M2495)</f>
        <v>9011.8051619897597</v>
      </c>
      <c r="O2495" s="24">
        <f t="shared" si="55"/>
        <v>3649.781090605853</v>
      </c>
      <c r="Q2495" s="21">
        <f>IFERROR(O2495/LISTAS[[#This Row],[COSTO]]-1,"")</f>
        <v>1.2734261594270953</v>
      </c>
      <c r="R2495" t="str">
        <f>+LISTAS[[#This Row],[ID]]</f>
        <v>TAPONES DE CARTER8 - 22 x 1,5 EMB EX 12mm</v>
      </c>
      <c r="T2495" s="29"/>
      <c r="U2495" s="25">
        <f>LISTAS[[#This Row],[COSTO]]+(LISTAS[[#This Row],[COSTO]]*T2495)</f>
        <v>1605.41</v>
      </c>
      <c r="V2495" s="30">
        <f>IF(T2495="",0,U2495/LISTAS[[#This Row],[VENTA NETA]]-1)</f>
        <v>0</v>
      </c>
      <c r="X2495" s="25">
        <v>1609.625</v>
      </c>
      <c r="Y2495" s="31">
        <f>IFERROR(LISTAS[[#This Row],[COSTO]]/X2495-1,"")</f>
        <v>-2.6186223499261585E-3</v>
      </c>
    </row>
    <row r="2496" spans="1:25" x14ac:dyDescent="0.2">
      <c r="A2496" s="6" t="s">
        <v>4011</v>
      </c>
      <c r="B2496" t="s">
        <v>3999</v>
      </c>
      <c r="C2496" t="s">
        <v>4012</v>
      </c>
      <c r="D2496" t="s">
        <v>4013</v>
      </c>
      <c r="E2496" s="2">
        <v>6784.78</v>
      </c>
      <c r="F2496" s="6" t="str">
        <f>+_xlfn.XLOOKUP(LISTAS[[#This Row],[ID]],_01_CODIGOS_Y_COSTOS_xlsm[Producto y N°],_01_CODIGOS_Y_COSTOS_xlsm[FABRICA],"",0,1)</f>
        <v>JUCAP</v>
      </c>
      <c r="G2496" s="13">
        <f>LISTAS[[#This Row],[Precio]]*(1-0.46)*(1-IF($C$3520="",0,$C$3520))</f>
        <v>2747.8359</v>
      </c>
      <c r="H2496" s="1">
        <f>+_xlfn.XLOOKUP(LISTAS[[#This Row],[ID]],_01_CODIGOS_Y_COSTOS_xlsm[Producto y N°],_01_CODIGOS_Y_COSTOS_xlsm[COSTO],0,0,1)</f>
        <v>1526.575</v>
      </c>
      <c r="I2496" s="115">
        <f>+IFERROR(LISTAS[[#This Row],[VENTA NETA]]/LISTAS[[#This Row],[COSTO]]-1,0)</f>
        <v>0.80000058955504971</v>
      </c>
      <c r="J2496" s="33" t="str">
        <f>IFERROR(VLOOKUP(LISTAS[[#This Row],[ID]],_01_CODIGOS_Y_COSTOS_xlsm[[Producto y N°]:[CODIGO]],2,0),"")</f>
        <v>6008</v>
      </c>
      <c r="M2496" s="22">
        <v>0.14297442206941402</v>
      </c>
      <c r="N2496" s="23">
        <f>+LISTAS[[#This Row],[Precio]]+(LISTAS[[#This Row],[Precio]]*M2496)</f>
        <v>7754.8299993681185</v>
      </c>
      <c r="O2496" s="24">
        <f t="shared" si="55"/>
        <v>3140.7061497440882</v>
      </c>
      <c r="Q2496" s="21">
        <f>IFERROR(O2496/LISTAS[[#This Row],[COSTO]]-1,"")</f>
        <v>1.0573546335712876</v>
      </c>
      <c r="R2496" t="str">
        <f>+LISTAS[[#This Row],[ID]]</f>
        <v>TAPONES DE CARTER9 - 18  x 1,5 EMB CUADR 10mm</v>
      </c>
      <c r="T2496" s="29"/>
      <c r="U2496" s="25">
        <f>LISTAS[[#This Row],[COSTO]]+(LISTAS[[#This Row],[COSTO]]*T2496)</f>
        <v>1526.575</v>
      </c>
      <c r="V2496" s="30">
        <f>IF(T2496="",0,U2496/LISTAS[[#This Row],[VENTA NETA]]-1)</f>
        <v>0</v>
      </c>
      <c r="X2496" s="25">
        <v>1671.835</v>
      </c>
      <c r="Y2496" s="31">
        <f>IFERROR(LISTAS[[#This Row],[COSTO]]/X2496-1,"")</f>
        <v>-8.6886564762670981E-2</v>
      </c>
    </row>
    <row r="2497" spans="1:25" x14ac:dyDescent="0.2">
      <c r="A2497" s="6" t="s">
        <v>4014</v>
      </c>
      <c r="B2497" t="s">
        <v>3999</v>
      </c>
      <c r="C2497" t="s">
        <v>4015</v>
      </c>
      <c r="D2497" t="s">
        <v>4016</v>
      </c>
      <c r="E2497" s="2">
        <v>7088.67</v>
      </c>
      <c r="F2497" s="6" t="str">
        <f>+_xlfn.XLOOKUP(LISTAS[[#This Row],[ID]],_01_CODIGOS_Y_COSTOS_xlsm[Producto y N°],_01_CODIGOS_Y_COSTOS_xlsm[FABRICA],"",0,1)</f>
        <v>JUCAP</v>
      </c>
      <c r="G2497" s="13">
        <f>LISTAS[[#This Row],[Precio]]*(1-0.46)*(1-IF($C$3520="",0,$C$3520))</f>
        <v>2870.9113500000003</v>
      </c>
      <c r="H2497" s="1">
        <f>+_xlfn.XLOOKUP(LISTAS[[#This Row],[ID]],_01_CODIGOS_Y_COSTOS_xlsm[Producto y N°],_01_CODIGOS_Y_COSTOS_xlsm[COSTO],0,0,1)</f>
        <v>1594.95</v>
      </c>
      <c r="I2497" s="115">
        <f>+IFERROR(LISTAS[[#This Row],[VENTA NETA]]/LISTAS[[#This Row],[COSTO]]-1,0)</f>
        <v>0.80000084642151803</v>
      </c>
      <c r="J2497" s="33" t="str">
        <f>IFERROR(VLOOKUP(LISTAS[[#This Row],[ID]],_01_CODIGOS_Y_COSTOS_xlsm[[Producto y N°]:[CODIGO]],2,0),"")</f>
        <v>6008 P</v>
      </c>
      <c r="M2497" s="22">
        <v>0.14299097066694211</v>
      </c>
      <c r="N2497" s="23">
        <f>+LISTAS[[#This Row],[Precio]]+(LISTAS[[#This Row],[Precio]]*M2497)</f>
        <v>8102.2858040376323</v>
      </c>
      <c r="O2497" s="24">
        <f t="shared" si="55"/>
        <v>3281.4257506352415</v>
      </c>
      <c r="Q2497" s="21">
        <f>IFERROR(O2497/LISTAS[[#This Row],[COSTO]]-1,"")</f>
        <v>1.0573847146526485</v>
      </c>
      <c r="R2497" t="str">
        <f>+LISTAS[[#This Row],[ID]]</f>
        <v>TAPONES DE CARTER10 - 16 x 1.5 EMB CUAD 8mm</v>
      </c>
      <c r="T2497" s="29"/>
      <c r="U2497" s="25">
        <f>LISTAS[[#This Row],[COSTO]]+(LISTAS[[#This Row],[COSTO]]*T2497)</f>
        <v>1594.95</v>
      </c>
      <c r="V2497" s="30">
        <f>IF(T2497="",0,U2497/LISTAS[[#This Row],[VENTA NETA]]-1)</f>
        <v>0</v>
      </c>
      <c r="X2497" s="25">
        <v>1134.9749999999999</v>
      </c>
      <c r="Y2497" s="31">
        <f>IFERROR(LISTAS[[#This Row],[COSTO]]/X2497-1,"")</f>
        <v>0.40527324390405095</v>
      </c>
    </row>
    <row r="2498" spans="1:25" x14ac:dyDescent="0.2">
      <c r="A2498" s="6" t="s">
        <v>4017</v>
      </c>
      <c r="B2498" t="s">
        <v>3999</v>
      </c>
      <c r="C2498" t="s">
        <v>4018</v>
      </c>
      <c r="D2498" t="s">
        <v>4019</v>
      </c>
      <c r="E2498" s="2">
        <v>7235.67</v>
      </c>
      <c r="F2498" s="6" t="str">
        <f>+_xlfn.XLOOKUP(LISTAS[[#This Row],[ID]],_01_CODIGOS_Y_COSTOS_xlsm[Producto y N°],_01_CODIGOS_Y_COSTOS_xlsm[FABRICA],"",0,1)</f>
        <v>JUCAP</v>
      </c>
      <c r="G2498" s="13">
        <f>LISTAS[[#This Row],[Precio]]*(1-0.46)*(1-IF($C$3520="",0,$C$3520))</f>
        <v>2930.4463500000002</v>
      </c>
      <c r="H2498" s="1">
        <f>+_xlfn.XLOOKUP(LISTAS[[#This Row],[ID]],_01_CODIGOS_Y_COSTOS_xlsm[Producto y N°],_01_CODIGOS_Y_COSTOS_xlsm[COSTO],0,0,1)</f>
        <v>1628.0250000000001</v>
      </c>
      <c r="I2498" s="115">
        <f>+IFERROR(LISTAS[[#This Row],[VENTA NETA]]/LISTAS[[#This Row],[COSTO]]-1,0)</f>
        <v>0.80000082922559534</v>
      </c>
      <c r="J2498" s="33" t="str">
        <f>IFERROR(VLOOKUP(LISTAS[[#This Row],[ID]],_01_CODIGOS_Y_COSTOS_xlsm[[Producto y N°]:[CODIGO]],2,0),"")</f>
        <v>6010</v>
      </c>
      <c r="M2498" s="22">
        <v>0.14304949840337189</v>
      </c>
      <c r="N2498" s="23">
        <f>+LISTAS[[#This Row],[Precio]]+(LISTAS[[#This Row],[Precio]]*M2498)</f>
        <v>8270.7289641123261</v>
      </c>
      <c r="O2498" s="24">
        <f t="shared" si="55"/>
        <v>3349.6452304654922</v>
      </c>
      <c r="Q2498" s="21">
        <f>IFERROR(O2498/LISTAS[[#This Row],[COSTO]]-1,"")</f>
        <v>1.0574900449719702</v>
      </c>
      <c r="R2498" t="str">
        <f>+LISTAS[[#This Row],[ID]]</f>
        <v>TAPONES DE CARTER11 - 22 x 1,5</v>
      </c>
      <c r="T2498" s="29"/>
      <c r="U2498" s="25">
        <f>LISTAS[[#This Row],[COSTO]]+(LISTAS[[#This Row],[COSTO]]*T2498)</f>
        <v>1628.0250000000001</v>
      </c>
      <c r="V2498" s="30">
        <f>IF(T2498="",0,U2498/LISTAS[[#This Row],[VENTA NETA]]-1)</f>
        <v>0</v>
      </c>
      <c r="X2498" s="25">
        <v>1022.275</v>
      </c>
      <c r="Y2498" s="31">
        <f>IFERROR(LISTAS[[#This Row],[COSTO]]/X2498-1,"")</f>
        <v>0.59255092807708309</v>
      </c>
    </row>
    <row r="2499" spans="1:25" x14ac:dyDescent="0.2">
      <c r="A2499" s="6" t="s">
        <v>4020</v>
      </c>
      <c r="B2499" t="s">
        <v>3999</v>
      </c>
      <c r="C2499" t="s">
        <v>4021</v>
      </c>
      <c r="D2499" t="s">
        <v>4022</v>
      </c>
      <c r="E2499" s="2">
        <v>8762.02</v>
      </c>
      <c r="F2499" s="6" t="str">
        <f>+_xlfn.XLOOKUP(LISTAS[[#This Row],[ID]],_01_CODIGOS_Y_COSTOS_xlsm[Producto y N°],_01_CODIGOS_Y_COSTOS_xlsm[FABRICA],"",0,1)</f>
        <v>JUCAP</v>
      </c>
      <c r="G2499" s="13">
        <f>LISTAS[[#This Row],[Precio]]*(1-0.46)*(1-IF($C$3520="",0,$C$3520))</f>
        <v>3548.6181000000006</v>
      </c>
      <c r="H2499" s="1">
        <f>+_xlfn.XLOOKUP(LISTAS[[#This Row],[ID]],_01_CODIGOS_Y_COSTOS_xlsm[Producto y N°],_01_CODIGOS_Y_COSTOS_xlsm[COSTO],0,0,1)</f>
        <v>1971.4549999999999</v>
      </c>
      <c r="I2499" s="115">
        <f>+IFERROR(LISTAS[[#This Row],[VENTA NETA]]/LISTAS[[#This Row],[COSTO]]-1,0)</f>
        <v>0.79999954348438118</v>
      </c>
      <c r="J2499" s="33" t="str">
        <f>IFERROR(VLOOKUP(LISTAS[[#This Row],[ID]],_01_CODIGOS_Y_COSTOS_xlsm[[Producto y N°]:[CODIGO]],2,0),"")</f>
        <v>6012</v>
      </c>
      <c r="M2499" s="22">
        <v>0.14313871568550396</v>
      </c>
      <c r="N2499" s="23">
        <f>+LISTAS[[#This Row],[Precio]]+(LISTAS[[#This Row],[Precio]]*M2499)</f>
        <v>10016.2042896107</v>
      </c>
      <c r="O2499" s="24">
        <f t="shared" si="55"/>
        <v>4056.5627372923336</v>
      </c>
      <c r="Q2499" s="21">
        <f>IFERROR(O2499/LISTAS[[#This Row],[COSTO]]-1,"")</f>
        <v>1.0576491663732286</v>
      </c>
      <c r="R2499" t="str">
        <f>+LISTAS[[#This Row],[ID]]</f>
        <v>TAPONES DE CARTER12 - 18 x 1,5</v>
      </c>
      <c r="T2499" s="29"/>
      <c r="U2499" s="25">
        <f>LISTAS[[#This Row],[COSTO]]+(LISTAS[[#This Row],[COSTO]]*T2499)</f>
        <v>1971.4549999999999</v>
      </c>
      <c r="V2499" s="30">
        <f>IF(T2499="",0,U2499/LISTAS[[#This Row],[VENTA NETA]]-1)</f>
        <v>0</v>
      </c>
      <c r="X2499" s="25">
        <v>2602.665</v>
      </c>
      <c r="Y2499" s="31">
        <f>IFERROR(LISTAS[[#This Row],[COSTO]]/X2499-1,"")</f>
        <v>-0.24252448932152237</v>
      </c>
    </row>
    <row r="2500" spans="1:25" x14ac:dyDescent="0.2">
      <c r="A2500" s="6" t="s">
        <v>4023</v>
      </c>
      <c r="B2500" t="s">
        <v>3999</v>
      </c>
      <c r="C2500" t="s">
        <v>4024</v>
      </c>
      <c r="D2500" t="s">
        <v>4025</v>
      </c>
      <c r="E2500" s="2">
        <v>9098.33</v>
      </c>
      <c r="F2500" s="6" t="str">
        <f>+_xlfn.XLOOKUP(LISTAS[[#This Row],[ID]],_01_CODIGOS_Y_COSTOS_xlsm[Producto y N°],_01_CODIGOS_Y_COSTOS_xlsm[FABRICA],"",0,1)</f>
        <v>JUCAP</v>
      </c>
      <c r="G2500" s="13">
        <f>LISTAS[[#This Row],[Precio]]*(1-0.46)*(1-IF($C$3520="",0,$C$3520))</f>
        <v>3684.8236500000003</v>
      </c>
      <c r="H2500" s="1">
        <f>+_xlfn.XLOOKUP(LISTAS[[#This Row],[ID]],_01_CODIGOS_Y_COSTOS_xlsm[Producto y N°],_01_CODIGOS_Y_COSTOS_xlsm[COSTO],0,0,1)</f>
        <v>2047.125</v>
      </c>
      <c r="I2500" s="115">
        <f>+IFERROR(LISTAS[[#This Row],[VENTA NETA]]/LISTAS[[#This Row],[COSTO]]-1,0)</f>
        <v>0.79999934053856037</v>
      </c>
      <c r="J2500" s="33" t="str">
        <f>IFERROR(VLOOKUP(LISTAS[[#This Row],[ID]],_01_CODIGOS_Y_COSTOS_xlsm[[Producto y N°]:[CODIGO]],2,0),"")</f>
        <v>6013</v>
      </c>
      <c r="M2500" s="22">
        <v>0.14284604128305767</v>
      </c>
      <c r="N2500" s="23">
        <f>+LISTAS[[#This Row],[Precio]]+(LISTAS[[#This Row],[Precio]]*M2500)</f>
        <v>10397.990422786883</v>
      </c>
      <c r="O2500" s="24">
        <f t="shared" si="55"/>
        <v>4211.1861212286876</v>
      </c>
      <c r="Q2500" s="21">
        <f>IFERROR(O2500/LISTAS[[#This Row],[COSTO]]-1,"")</f>
        <v>1.0571221206466079</v>
      </c>
      <c r="R2500" t="str">
        <f>+LISTAS[[#This Row],[ID]]</f>
        <v>TAPONES DE CARTER13 - 16 x 1,5</v>
      </c>
      <c r="T2500" s="29"/>
      <c r="U2500" s="25">
        <f>LISTAS[[#This Row],[COSTO]]+(LISTAS[[#This Row],[COSTO]]*T2500)</f>
        <v>2047.125</v>
      </c>
      <c r="V2500" s="30">
        <f>IF(T2500="",0,U2500/LISTAS[[#This Row],[VENTA NETA]]-1)</f>
        <v>0</v>
      </c>
      <c r="X2500" s="25">
        <v>1250.97</v>
      </c>
      <c r="Y2500" s="31">
        <f>IFERROR(LISTAS[[#This Row],[COSTO]]/X2500-1,"")</f>
        <v>0.63643013021895012</v>
      </c>
    </row>
    <row r="2501" spans="1:25" x14ac:dyDescent="0.2">
      <c r="A2501" s="6" t="s">
        <v>4026</v>
      </c>
      <c r="B2501" t="s">
        <v>3999</v>
      </c>
      <c r="C2501" t="s">
        <v>4027</v>
      </c>
      <c r="D2501" t="s">
        <v>4028</v>
      </c>
      <c r="E2501" s="2">
        <v>6233.38</v>
      </c>
      <c r="F2501" s="6" t="str">
        <f>+_xlfn.XLOOKUP(LISTAS[[#This Row],[ID]],_01_CODIGOS_Y_COSTOS_xlsm[Producto y N°],_01_CODIGOS_Y_COSTOS_xlsm[FABRICA],"",0,1)</f>
        <v>JUCAP</v>
      </c>
      <c r="G2501" s="13">
        <f>LISTAS[[#This Row],[Precio]]*(1-0.46)*(1-IF($C$3520="",0,$C$3520))</f>
        <v>2524.5189000000005</v>
      </c>
      <c r="H2501" s="1">
        <f>+_xlfn.XLOOKUP(LISTAS[[#This Row],[ID]],_01_CODIGOS_Y_COSTOS_xlsm[Producto y N°],_01_CODIGOS_Y_COSTOS_xlsm[COSTO],0,0,1)</f>
        <v>1402.51</v>
      </c>
      <c r="I2501" s="115">
        <f>+IFERROR(LISTAS[[#This Row],[VENTA NETA]]/LISTAS[[#This Row],[COSTO]]-1,0)</f>
        <v>0.80000064170665475</v>
      </c>
      <c r="J2501" s="33" t="str">
        <f>IFERROR(VLOOKUP(LISTAS[[#This Row],[ID]],_01_CODIGOS_Y_COSTOS_xlsm[[Producto y N°]:[CODIGO]],2,0),"")</f>
        <v>6014</v>
      </c>
      <c r="M2501" s="22">
        <v>0.15333758272498943</v>
      </c>
      <c r="N2501" s="23">
        <f>+LISTAS[[#This Row],[Precio]]+(LISTAS[[#This Row],[Precio]]*M2501)</f>
        <v>7189.1914214062945</v>
      </c>
      <c r="O2501" s="24">
        <f t="shared" si="55"/>
        <v>2911.6225256695498</v>
      </c>
      <c r="Q2501" s="21">
        <f>IFERROR(O2501/LISTAS[[#This Row],[COSTO]]-1,"")</f>
        <v>1.0760083890093832</v>
      </c>
      <c r="R2501" t="str">
        <f>+LISTAS[[#This Row],[ID]]</f>
        <v>TAPONES DE CARTER14 - 1/4 GAS</v>
      </c>
      <c r="T2501" s="29"/>
      <c r="U2501" s="25">
        <f>LISTAS[[#This Row],[COSTO]]+(LISTAS[[#This Row],[COSTO]]*T2501)</f>
        <v>1402.51</v>
      </c>
      <c r="V2501" s="30">
        <f>IF(T2501="",0,U2501/LISTAS[[#This Row],[VENTA NETA]]-1)</f>
        <v>0</v>
      </c>
      <c r="X2501" s="25">
        <v>1319.9849999999999</v>
      </c>
      <c r="Y2501" s="31">
        <f>IFERROR(LISTAS[[#This Row],[COSTO]]/X2501-1,"")</f>
        <v>6.2519649844505976E-2</v>
      </c>
    </row>
    <row r="2502" spans="1:25" x14ac:dyDescent="0.2">
      <c r="A2502" s="6" t="s">
        <v>4029</v>
      </c>
      <c r="B2502" t="s">
        <v>3999</v>
      </c>
      <c r="C2502" t="s">
        <v>4030</v>
      </c>
      <c r="D2502" t="s">
        <v>4031</v>
      </c>
      <c r="E2502" s="2">
        <v>5906.6</v>
      </c>
      <c r="F2502" s="6" t="str">
        <f>+_xlfn.XLOOKUP(LISTAS[[#This Row],[ID]],_01_CODIGOS_Y_COSTOS_xlsm[Producto y N°],_01_CODIGOS_Y_COSTOS_xlsm[FABRICA],"",0,1)</f>
        <v>JUCAP</v>
      </c>
      <c r="G2502" s="13">
        <f>LISTAS[[#This Row],[Precio]]*(1-0.46)*(1-IF($C$3520="",0,$C$3520))</f>
        <v>2392.1730000000002</v>
      </c>
      <c r="H2502" s="1">
        <f>+_xlfn.XLOOKUP(LISTAS[[#This Row],[ID]],_01_CODIGOS_Y_COSTOS_xlsm[Producto y N°],_01_CODIGOS_Y_COSTOS_xlsm[COSTO],0,0,1)</f>
        <v>1328.9849999999999</v>
      </c>
      <c r="I2502" s="115">
        <f>+IFERROR(LISTAS[[#This Row],[VENTA NETA]]/LISTAS[[#This Row],[COSTO]]-1,0)</f>
        <v>0.80000000000000027</v>
      </c>
      <c r="J2502" s="33" t="str">
        <f>IFERROR(VLOOKUP(LISTAS[[#This Row],[ID]],_01_CODIGOS_Y_COSTOS_xlsm[[Producto y N°]:[CODIGO]],2,0),"")</f>
        <v>6014 P</v>
      </c>
      <c r="M2502" s="22">
        <v>0.21335843835883961</v>
      </c>
      <c r="N2502" s="23">
        <f>+LISTAS[[#This Row],[Precio]]+(LISTAS[[#This Row],[Precio]]*M2502)</f>
        <v>7166.8229520103223</v>
      </c>
      <c r="O2502" s="24">
        <f t="shared" si="55"/>
        <v>2902.5632955641809</v>
      </c>
      <c r="Q2502" s="21">
        <f>IFERROR(O2502/LISTAS[[#This Row],[COSTO]]-1,"")</f>
        <v>1.1840451890459116</v>
      </c>
      <c r="R2502" t="str">
        <f>+LISTAS[[#This Row],[ID]]</f>
        <v>TAPONES DE CARTER15 - 14 x 1.5</v>
      </c>
      <c r="T2502" s="29"/>
      <c r="U2502" s="25">
        <f>LISTAS[[#This Row],[COSTO]]+(LISTAS[[#This Row],[COSTO]]*T2502)</f>
        <v>1328.9849999999999</v>
      </c>
      <c r="V2502" s="30">
        <f>IF(T2502="",0,U2502/LISTAS[[#This Row],[VENTA NETA]]-1)</f>
        <v>0</v>
      </c>
      <c r="X2502" s="25">
        <v>1340.625</v>
      </c>
      <c r="Y2502" s="31">
        <f>IFERROR(LISTAS[[#This Row],[COSTO]]/X2502-1,"")</f>
        <v>-8.6825174825175822E-3</v>
      </c>
    </row>
    <row r="2503" spans="1:25" x14ac:dyDescent="0.2">
      <c r="A2503" s="6" t="s">
        <v>4032</v>
      </c>
      <c r="B2503" t="s">
        <v>3999</v>
      </c>
      <c r="C2503" t="s">
        <v>4033</v>
      </c>
      <c r="D2503" t="s">
        <v>4034</v>
      </c>
      <c r="E2503" s="2">
        <v>14166.38</v>
      </c>
      <c r="F2503" s="6" t="str">
        <f>+_xlfn.XLOOKUP(LISTAS[[#This Row],[ID]],_01_CODIGOS_Y_COSTOS_xlsm[Producto y N°],_01_CODIGOS_Y_COSTOS_xlsm[FABRICA],"",0,1)</f>
        <v>JUCAP</v>
      </c>
      <c r="G2503" s="13">
        <f>LISTAS[[#This Row],[Precio]]*(1-0.46)*(1-IF($C$3520="",0,$C$3520))</f>
        <v>5737.3838999999998</v>
      </c>
      <c r="H2503" s="1">
        <f>+_xlfn.XLOOKUP(LISTAS[[#This Row],[ID]],_01_CODIGOS_Y_COSTOS_xlsm[Producto y N°],_01_CODIGOS_Y_COSTOS_xlsm[COSTO],0,0,1)</f>
        <v>3187.4349999999999</v>
      </c>
      <c r="I2503" s="115">
        <f>+IFERROR(LISTAS[[#This Row],[VENTA NETA]]/LISTAS[[#This Row],[COSTO]]-1,0)</f>
        <v>0.80000028235869913</v>
      </c>
      <c r="J2503" s="33" t="str">
        <f>IFERROR(VLOOKUP(LISTAS[[#This Row],[ID]],_01_CODIGOS_Y_COSTOS_xlsm[[Producto y N°]:[CODIGO]],2,0),"")</f>
        <v>6017</v>
      </c>
      <c r="M2503" s="22">
        <v>0.14303582022504258</v>
      </c>
      <c r="N2503" s="23">
        <f>+LISTAS[[#This Row],[Precio]]+(LISTAS[[#This Row],[Precio]]*M2503)</f>
        <v>16192.679782919638</v>
      </c>
      <c r="O2503" s="24">
        <f t="shared" si="55"/>
        <v>6558.0353120824548</v>
      </c>
      <c r="Q2503" s="21">
        <f>IFERROR(O2503/LISTAS[[#This Row],[COSTO]]-1,"")</f>
        <v>1.0574647991511843</v>
      </c>
      <c r="R2503" t="str">
        <f>+LISTAS[[#This Row],[ID]]</f>
        <v>TAPONES DE CARTER17 - 24 x 1,5</v>
      </c>
      <c r="T2503" s="29"/>
      <c r="U2503" s="25">
        <f>LISTAS[[#This Row],[COSTO]]+(LISTAS[[#This Row],[COSTO]]*T2503)</f>
        <v>3187.4349999999999</v>
      </c>
      <c r="V2503" s="30">
        <f>IF(T2503="",0,U2503/LISTAS[[#This Row],[VENTA NETA]]-1)</f>
        <v>0</v>
      </c>
      <c r="X2503" s="25">
        <v>1156.7650000000001</v>
      </c>
      <c r="Y2503" s="31">
        <f>IFERROR(LISTAS[[#This Row],[COSTO]]/X2503-1,"")</f>
        <v>1.755473237865945</v>
      </c>
    </row>
    <row r="2504" spans="1:25" x14ac:dyDescent="0.2">
      <c r="A2504" s="6" t="s">
        <v>4035</v>
      </c>
      <c r="B2504" t="s">
        <v>3999</v>
      </c>
      <c r="C2504" t="s">
        <v>4036</v>
      </c>
      <c r="D2504" t="s">
        <v>4037</v>
      </c>
      <c r="E2504" s="2">
        <v>6996.11</v>
      </c>
      <c r="F2504" s="6" t="str">
        <f>+_xlfn.XLOOKUP(LISTAS[[#This Row],[ID]],_01_CODIGOS_Y_COSTOS_xlsm[Producto y N°],_01_CODIGOS_Y_COSTOS_xlsm[FABRICA],"",0,1)</f>
        <v>JUCAP</v>
      </c>
      <c r="G2504" s="13">
        <f>LISTAS[[#This Row],[Precio]]*(1-0.46)*(1-IF($C$3520="",0,$C$3520))</f>
        <v>2833.4245500000002</v>
      </c>
      <c r="H2504" s="1">
        <f>+_xlfn.XLOOKUP(LISTAS[[#This Row],[ID]],_01_CODIGOS_Y_COSTOS_xlsm[Producto y N°],_01_CODIGOS_Y_COSTOS_xlsm[COSTO],0,0,1)</f>
        <v>1574.125</v>
      </c>
      <c r="I2504" s="115">
        <f>+IFERROR(LISTAS[[#This Row],[VENTA NETA]]/LISTAS[[#This Row],[COSTO]]-1,0)</f>
        <v>0.79999971412689597</v>
      </c>
      <c r="J2504" s="33" t="str">
        <f>IFERROR(VLOOKUP(LISTAS[[#This Row],[ID]],_01_CODIGOS_Y_COSTOS_xlsm[[Producto y N°]:[CODIGO]],2,0),"")</f>
        <v>6028 P</v>
      </c>
      <c r="M2504" s="22">
        <v>0.17443530487008752</v>
      </c>
      <c r="N2504" s="23">
        <f>+LISTAS[[#This Row],[Precio]]+(LISTAS[[#This Row],[Precio]]*M2504)</f>
        <v>8216.4785807546668</v>
      </c>
      <c r="O2504" s="24">
        <f t="shared" si="55"/>
        <v>3327.6738252056402</v>
      </c>
      <c r="Q2504" s="21">
        <f>IFERROR(O2504/LISTAS[[#This Row],[COSTO]]-1,"")</f>
        <v>1.1139832130266911</v>
      </c>
      <c r="R2504" t="str">
        <f>+LISTAS[[#This Row],[ID]]</f>
        <v>TAPONES DE CARTER28 - 14 x 1,5 REBAJE 8 mm</v>
      </c>
      <c r="T2504" s="29"/>
      <c r="U2504" s="25">
        <f>LISTAS[[#This Row],[COSTO]]+(LISTAS[[#This Row],[COSTO]]*T2504)</f>
        <v>1574.125</v>
      </c>
      <c r="V2504" s="30">
        <f>IF(T2504="",0,U2504/LISTAS[[#This Row],[VENTA NETA]]-1)</f>
        <v>0</v>
      </c>
      <c r="X2504" s="25">
        <v>3071.38</v>
      </c>
      <c r="Y2504" s="31">
        <f>IFERROR(LISTAS[[#This Row],[COSTO]]/X2504-1,"")</f>
        <v>-0.48748608117523717</v>
      </c>
    </row>
    <row r="2505" spans="1:25" x14ac:dyDescent="0.2">
      <c r="A2505" s="6" t="s">
        <v>4038</v>
      </c>
      <c r="B2505" t="s">
        <v>3999</v>
      </c>
      <c r="C2505" t="s">
        <v>4039</v>
      </c>
      <c r="D2505" t="s">
        <v>4040</v>
      </c>
      <c r="E2505" s="2">
        <v>7415.33</v>
      </c>
      <c r="F2505" s="6" t="str">
        <f>+_xlfn.XLOOKUP(LISTAS[[#This Row],[ID]],_01_CODIGOS_Y_COSTOS_xlsm[Producto y N°],_01_CODIGOS_Y_COSTOS_xlsm[FABRICA],"",0,1)</f>
        <v>JUCAP</v>
      </c>
      <c r="G2505" s="13">
        <f>LISTAS[[#This Row],[Precio]]*(1-0.46)*(1-IF($C$3520="",0,$C$3520))</f>
        <v>3003.20865</v>
      </c>
      <c r="H2505" s="1">
        <f>+_xlfn.XLOOKUP(LISTAS[[#This Row],[ID]],_01_CODIGOS_Y_COSTOS_xlsm[Producto y N°],_01_CODIGOS_Y_COSTOS_xlsm[COSTO],0,0,1)</f>
        <v>1668.45</v>
      </c>
      <c r="I2505" s="115">
        <f>+IFERROR(LISTAS[[#This Row],[VENTA NETA]]/LISTAS[[#This Row],[COSTO]]-1,0)</f>
        <v>0.79999919086577354</v>
      </c>
      <c r="J2505" s="33" t="str">
        <f>IFERROR(VLOOKUP(LISTAS[[#This Row],[ID]],_01_CODIGOS_Y_COSTOS_xlsm[[Producto y N°]:[CODIGO]],2,0),"")</f>
        <v>6029</v>
      </c>
      <c r="M2505" s="22">
        <v>0.17972551914034662</v>
      </c>
      <c r="N2505" s="23">
        <f>+LISTAS[[#This Row],[Precio]]+(LISTAS[[#This Row],[Precio]]*M2505)</f>
        <v>8748.0540338469873</v>
      </c>
      <c r="O2505" s="24">
        <f t="shared" si="55"/>
        <v>3542.9618837080307</v>
      </c>
      <c r="Q2505" s="21">
        <f>IFERROR(O2505/LISTAS[[#This Row],[COSTO]]-1,"")</f>
        <v>1.1235049798963295</v>
      </c>
      <c r="R2505" t="str">
        <f>+LISTAS[[#This Row],[ID]]</f>
        <v>TAPONES DE CARTER29 - 14 x 1,5</v>
      </c>
      <c r="T2505" s="29"/>
      <c r="U2505" s="25">
        <f>LISTAS[[#This Row],[COSTO]]+(LISTAS[[#This Row],[COSTO]]*T2505)</f>
        <v>1668.45</v>
      </c>
      <c r="V2505" s="30">
        <f>IF(T2505="",0,U2505/LISTAS[[#This Row],[VENTA NETA]]-1)</f>
        <v>0</v>
      </c>
      <c r="X2505" s="25">
        <v>1424.675</v>
      </c>
      <c r="Y2505" s="31">
        <f>IFERROR(LISTAS[[#This Row],[COSTO]]/X2505-1,"")</f>
        <v>0.17110920034393806</v>
      </c>
    </row>
    <row r="2506" spans="1:25" x14ac:dyDescent="0.2">
      <c r="A2506" s="6" t="s">
        <v>4041</v>
      </c>
      <c r="B2506" t="s">
        <v>3999</v>
      </c>
      <c r="C2506" t="s">
        <v>4042</v>
      </c>
      <c r="D2506" t="s">
        <v>4043</v>
      </c>
      <c r="E2506" s="2">
        <v>7560</v>
      </c>
      <c r="F2506" s="6" t="str">
        <f>+_xlfn.XLOOKUP(LISTAS[[#This Row],[ID]],_01_CODIGOS_Y_COSTOS_xlsm[Producto y N°],_01_CODIGOS_Y_COSTOS_xlsm[FABRICA],"",0,1)</f>
        <v>JUCAP</v>
      </c>
      <c r="G2506" s="13">
        <f>LISTAS[[#This Row],[Precio]]*(1-0.46)*(1-IF($C$3520="",0,$C$3520))</f>
        <v>3061.8</v>
      </c>
      <c r="H2506" s="1">
        <f>+_xlfn.XLOOKUP(LISTAS[[#This Row],[ID]],_01_CODIGOS_Y_COSTOS_xlsm[Producto y N°],_01_CODIGOS_Y_COSTOS_xlsm[COSTO],0,0,1)</f>
        <v>1701</v>
      </c>
      <c r="I2506" s="115">
        <f>+IFERROR(LISTAS[[#This Row],[VENTA NETA]]/LISTAS[[#This Row],[COSTO]]-1,0)</f>
        <v>0.8</v>
      </c>
      <c r="J2506" s="33" t="str">
        <f>IFERROR(VLOOKUP(LISTAS[[#This Row],[ID]],_01_CODIGOS_Y_COSTOS_xlsm[[Producto y N°]:[CODIGO]],2,0),"")</f>
        <v>6030</v>
      </c>
      <c r="M2506" s="22">
        <v>0.18422377092375397</v>
      </c>
      <c r="N2506" s="23">
        <f>+LISTAS[[#This Row],[Precio]]+(LISTAS[[#This Row],[Precio]]*M2506)</f>
        <v>8952.731708183579</v>
      </c>
      <c r="O2506" s="24">
        <f t="shared" si="55"/>
        <v>3625.8563418143499</v>
      </c>
      <c r="Q2506" s="21">
        <f>IFERROR(O2506/LISTAS[[#This Row],[COSTO]]-1,"")</f>
        <v>1.1316027876627572</v>
      </c>
      <c r="R2506" t="str">
        <f>+LISTAS[[#This Row],[ID]]</f>
        <v>TAPONES DE CARTER30 - 14 x 1,25 EX EMB DE 8mm</v>
      </c>
      <c r="T2506" s="29"/>
      <c r="U2506" s="25">
        <f>LISTAS[[#This Row],[COSTO]]+(LISTAS[[#This Row],[COSTO]]*T2506)</f>
        <v>1701</v>
      </c>
      <c r="V2506" s="30">
        <f>IF(T2506="",0,U2506/LISTAS[[#This Row],[VENTA NETA]]-1)</f>
        <v>0</v>
      </c>
      <c r="X2506" s="25">
        <v>1341.66</v>
      </c>
      <c r="Y2506" s="31">
        <f>IFERROR(LISTAS[[#This Row],[COSTO]]/X2506-1,"")</f>
        <v>0.26783238674477872</v>
      </c>
    </row>
    <row r="2507" spans="1:25" x14ac:dyDescent="0.2">
      <c r="A2507" s="6" t="s">
        <v>4044</v>
      </c>
      <c r="B2507" t="s">
        <v>3999</v>
      </c>
      <c r="C2507" t="s">
        <v>4045</v>
      </c>
      <c r="D2507" t="s">
        <v>4046</v>
      </c>
      <c r="E2507" s="2">
        <v>6653.29</v>
      </c>
      <c r="F2507" s="6" t="str">
        <f>+_xlfn.XLOOKUP(LISTAS[[#This Row],[ID]],_01_CODIGOS_Y_COSTOS_xlsm[Producto y N°],_01_CODIGOS_Y_COSTOS_xlsm[FABRICA],"",0,1)</f>
        <v>JUCAP</v>
      </c>
      <c r="G2507" s="13">
        <f>LISTAS[[#This Row],[Precio]]*(1-0.46)*(1-IF($C$3520="",0,$C$3520))</f>
        <v>2694.5824499999999</v>
      </c>
      <c r="H2507" s="1">
        <f>+_xlfn.XLOOKUP(LISTAS[[#This Row],[ID]],_01_CODIGOS_Y_COSTOS_xlsm[Producto y N°],_01_CODIGOS_Y_COSTOS_xlsm[COSTO],0,0,1)</f>
        <v>1496.99</v>
      </c>
      <c r="I2507" s="115">
        <f>+IFERROR(LISTAS[[#This Row],[VENTA NETA]]/LISTAS[[#This Row],[COSTO]]-1,0)</f>
        <v>0.80000030060321037</v>
      </c>
      <c r="J2507" s="33" t="str">
        <f>IFERROR(VLOOKUP(LISTAS[[#This Row],[ID]],_01_CODIGOS_Y_COSTOS_xlsm[[Producto y N°]:[CODIGO]],2,0),"")</f>
        <v>6031</v>
      </c>
      <c r="M2507" s="22">
        <v>0.2078431289016538</v>
      </c>
      <c r="N2507" s="23">
        <f>+LISTAS[[#This Row],[Precio]]+(LISTAS[[#This Row],[Precio]]*M2507)</f>
        <v>8036.1306110900841</v>
      </c>
      <c r="O2507" s="24">
        <f t="shared" si="55"/>
        <v>3254.6328974914841</v>
      </c>
      <c r="Q2507" s="21">
        <f>IFERROR(O2507/LISTAS[[#This Row],[COSTO]]-1,"")</f>
        <v>1.1741179951044991</v>
      </c>
      <c r="R2507" t="str">
        <f>+LISTAS[[#This Row],[ID]]</f>
        <v>TAPONES DE CARTER31 - 14 x 1 R LARGA</v>
      </c>
      <c r="T2507" s="29"/>
      <c r="U2507" s="25">
        <f>LISTAS[[#This Row],[COSTO]]+(LISTAS[[#This Row],[COSTO]]*T2507)</f>
        <v>1496.99</v>
      </c>
      <c r="V2507" s="30">
        <f>IF(T2507="",0,U2507/LISTAS[[#This Row],[VENTA NETA]]-1)</f>
        <v>0</v>
      </c>
      <c r="X2507" s="25">
        <v>1497.58</v>
      </c>
      <c r="Y2507" s="31">
        <f>IFERROR(LISTAS[[#This Row],[COSTO]]/X2507-1,"")</f>
        <v>-3.9396893655085918E-4</v>
      </c>
    </row>
    <row r="2508" spans="1:25" x14ac:dyDescent="0.2">
      <c r="A2508" s="6" t="s">
        <v>4047</v>
      </c>
      <c r="B2508" t="s">
        <v>3999</v>
      </c>
      <c r="C2508" t="s">
        <v>4048</v>
      </c>
      <c r="D2508" t="s">
        <v>4049</v>
      </c>
      <c r="E2508" s="2">
        <v>16714.73</v>
      </c>
      <c r="F2508" s="6" t="str">
        <f>+_xlfn.XLOOKUP(LISTAS[[#This Row],[ID]],_01_CODIGOS_Y_COSTOS_xlsm[Producto y N°],_01_CODIGOS_Y_COSTOS_xlsm[FABRICA],"",0,1)</f>
        <v>JUCAP</v>
      </c>
      <c r="G2508" s="13">
        <f>LISTAS[[#This Row],[Precio]]*(1-0.46)*(1-IF($C$3520="",0,$C$3520))</f>
        <v>6769.4656500000001</v>
      </c>
      <c r="H2508" s="1">
        <f>+_xlfn.XLOOKUP(LISTAS[[#This Row],[ID]],_01_CODIGOS_Y_COSTOS_xlsm[Producto y N°],_01_CODIGOS_Y_COSTOS_xlsm[COSTO],0,0,1)</f>
        <v>3760.8150000000001</v>
      </c>
      <c r="I2508" s="115">
        <f>+IFERROR(LISTAS[[#This Row],[VENTA NETA]]/LISTAS[[#This Row],[COSTO]]-1,0)</f>
        <v>0.79999964103525434</v>
      </c>
      <c r="J2508" s="33" t="str">
        <f>IFERROR(VLOOKUP(LISTAS[[#This Row],[ID]],_01_CODIGOS_Y_COSTOS_xlsm[[Producto y N°]:[CODIGO]],2,0),"")</f>
        <v>6032</v>
      </c>
      <c r="M2508" s="22">
        <v>0.14283937885523557</v>
      </c>
      <c r="N2508" s="23">
        <f>+LISTAS[[#This Row],[Precio]]+(LISTAS[[#This Row],[Precio]]*M2508)</f>
        <v>19102.251650932973</v>
      </c>
      <c r="O2508" s="24">
        <f t="shared" si="55"/>
        <v>7736.411918627854</v>
      </c>
      <c r="Q2508" s="21">
        <f>IFERROR(O2508/LISTAS[[#This Row],[COSTO]]-1,"")</f>
        <v>1.0571104717003772</v>
      </c>
      <c r="R2508" t="str">
        <f>+LISTAS[[#This Row],[ID]]</f>
        <v>TAPONES DE CARTER32 - 14 x 1,5 TORX c/ORING</v>
      </c>
      <c r="T2508" s="29"/>
      <c r="U2508" s="25">
        <f>LISTAS[[#This Row],[COSTO]]+(LISTAS[[#This Row],[COSTO]]*T2508)</f>
        <v>3760.8150000000001</v>
      </c>
      <c r="V2508" s="30">
        <f>IF(T2508="",0,U2508/LISTAS[[#This Row],[VENTA NETA]]-1)</f>
        <v>0</v>
      </c>
      <c r="X2508" s="25">
        <v>1351.135</v>
      </c>
      <c r="Y2508" s="31">
        <f>IFERROR(LISTAS[[#This Row],[COSTO]]/X2508-1,"")</f>
        <v>1.7834487301416959</v>
      </c>
    </row>
    <row r="2509" spans="1:25" x14ac:dyDescent="0.2">
      <c r="A2509" s="6" t="s">
        <v>4050</v>
      </c>
      <c r="B2509" t="s">
        <v>3999</v>
      </c>
      <c r="C2509" t="s">
        <v>4051</v>
      </c>
      <c r="D2509" t="s">
        <v>4052</v>
      </c>
      <c r="E2509" s="2">
        <v>7960.22</v>
      </c>
      <c r="F2509" s="6" t="str">
        <f>+_xlfn.XLOOKUP(LISTAS[[#This Row],[ID]],_01_CODIGOS_Y_COSTOS_xlsm[Producto y N°],_01_CODIGOS_Y_COSTOS_xlsm[FABRICA],"",0,1)</f>
        <v>JUCAP</v>
      </c>
      <c r="G2509" s="13">
        <f>LISTAS[[#This Row],[Precio]]*(1-0.46)*(1-IF($C$3520="",0,$C$3520))</f>
        <v>3223.8891000000003</v>
      </c>
      <c r="H2509" s="1">
        <f>+_xlfn.XLOOKUP(LISTAS[[#This Row],[ID]],_01_CODIGOS_Y_COSTOS_xlsm[Producto y N°],_01_CODIGOS_Y_COSTOS_xlsm[COSTO],0,0,1)</f>
        <v>1791.05</v>
      </c>
      <c r="I2509" s="115">
        <f>+IFERROR(LISTAS[[#This Row],[VENTA NETA]]/LISTAS[[#This Row],[COSTO]]-1,0)</f>
        <v>0.79999949750146593</v>
      </c>
      <c r="J2509" s="33" t="str">
        <f>IFERROR(VLOOKUP(LISTAS[[#This Row],[ID]],_01_CODIGOS_Y_COSTOS_xlsm[[Producto y N°]:[CODIGO]],2,0),"")</f>
        <v>6033</v>
      </c>
      <c r="M2509" s="22">
        <v>0.17335298117338738</v>
      </c>
      <c r="N2509" s="23">
        <f>+LISTAS[[#This Row],[Precio]]+(LISTAS[[#This Row],[Precio]]*M2509)</f>
        <v>9340.1478677960222</v>
      </c>
      <c r="O2509" s="24">
        <f t="shared" si="55"/>
        <v>3782.7598864573893</v>
      </c>
      <c r="Q2509" s="21">
        <f>IFERROR(O2509/LISTAS[[#This Row],[COSTO]]-1,"")</f>
        <v>1.1120347765039442</v>
      </c>
      <c r="R2509" t="str">
        <f>+LISTAS[[#This Row],[ID]]</f>
        <v>TAPONES DE CARTER33 - 15 x 1,5 FRES 13mm</v>
      </c>
      <c r="T2509" s="29"/>
      <c r="U2509" s="25">
        <f>LISTAS[[#This Row],[COSTO]]+(LISTAS[[#This Row],[COSTO]]*T2509)</f>
        <v>1791.05</v>
      </c>
      <c r="V2509" s="30">
        <f>IF(T2509="",0,U2509/LISTAS[[#This Row],[VENTA NETA]]-1)</f>
        <v>0</v>
      </c>
      <c r="X2509" s="25">
        <v>2352.2449999999999</v>
      </c>
      <c r="Y2509" s="31">
        <f>IFERROR(LISTAS[[#This Row],[COSTO]]/X2509-1,"")</f>
        <v>-0.23857846440315522</v>
      </c>
    </row>
    <row r="2510" spans="1:25" x14ac:dyDescent="0.2">
      <c r="A2510" s="6" t="s">
        <v>4053</v>
      </c>
      <c r="B2510" t="s">
        <v>3999</v>
      </c>
      <c r="C2510" t="s">
        <v>4054</v>
      </c>
      <c r="D2510" t="s">
        <v>4055</v>
      </c>
      <c r="E2510" s="2">
        <v>7680.13</v>
      </c>
      <c r="F2510" s="6" t="str">
        <f>+_xlfn.XLOOKUP(LISTAS[[#This Row],[ID]],_01_CODIGOS_Y_COSTOS_xlsm[Producto y N°],_01_CODIGOS_Y_COSTOS_xlsm[FABRICA],"",0,1)</f>
        <v>JUCAP</v>
      </c>
      <c r="G2510" s="13">
        <f>LISTAS[[#This Row],[Precio]]*(1-0.46)*(1-IF($C$3520="",0,$C$3520))</f>
        <v>3110.4526500000002</v>
      </c>
      <c r="H2510" s="1">
        <f>+_xlfn.XLOOKUP(LISTAS[[#This Row],[ID]],_01_CODIGOS_Y_COSTOS_xlsm[Producto y N°],_01_CODIGOS_Y_COSTOS_xlsm[COSTO],0,0,1)</f>
        <v>1728.03</v>
      </c>
      <c r="I2510" s="115">
        <f>+IFERROR(LISTAS[[#This Row],[VENTA NETA]]/LISTAS[[#This Row],[COSTO]]-1,0)</f>
        <v>0.79999921876356317</v>
      </c>
      <c r="J2510" s="33" t="str">
        <f>IFERROR(VLOOKUP(LISTAS[[#This Row],[ID]],_01_CODIGOS_Y_COSTOS_xlsm[[Producto y N°]:[CODIGO]],2,0),"")</f>
        <v>6034</v>
      </c>
      <c r="M2510" s="22">
        <v>0.20211380738713558</v>
      </c>
      <c r="N2510" s="23">
        <f>+LISTAS[[#This Row],[Precio]]+(LISTAS[[#This Row],[Precio]]*M2510)</f>
        <v>9232.3903155281623</v>
      </c>
      <c r="O2510" s="24">
        <f t="shared" si="55"/>
        <v>3739.1180777889058</v>
      </c>
      <c r="Q2510" s="21">
        <f>IFERROR(O2510/LISTAS[[#This Row],[COSTO]]-1,"")</f>
        <v>1.1638039141617367</v>
      </c>
      <c r="R2510" t="str">
        <f>+LISTAS[[#This Row],[ID]]</f>
        <v>TAPONES DE CARTER34 - 20 x 1,5 EMB EX 10mm</v>
      </c>
      <c r="T2510" s="29"/>
      <c r="U2510" s="25">
        <f>LISTAS[[#This Row],[COSTO]]+(LISTAS[[#This Row],[COSTO]]*T2510)</f>
        <v>1728.03</v>
      </c>
      <c r="V2510" s="30">
        <f>IF(T2510="",0,U2510/LISTAS[[#This Row],[VENTA NETA]]-1)</f>
        <v>0</v>
      </c>
      <c r="X2510" s="25">
        <v>1650.825</v>
      </c>
      <c r="Y2510" s="31">
        <f>IFERROR(LISTAS[[#This Row],[COSTO]]/X2510-1,"")</f>
        <v>4.6767525328244908E-2</v>
      </c>
    </row>
    <row r="2511" spans="1:25" x14ac:dyDescent="0.2">
      <c r="A2511" s="6" t="s">
        <v>4056</v>
      </c>
      <c r="B2511" t="s">
        <v>3999</v>
      </c>
      <c r="C2511" t="s">
        <v>4057</v>
      </c>
      <c r="D2511" t="s">
        <v>4058</v>
      </c>
      <c r="E2511" s="2">
        <v>8243.2199999999993</v>
      </c>
      <c r="F2511" s="6" t="str">
        <f>+_xlfn.XLOOKUP(LISTAS[[#This Row],[ID]],_01_CODIGOS_Y_COSTOS_xlsm[Producto y N°],_01_CODIGOS_Y_COSTOS_xlsm[FABRICA],"",0,1)</f>
        <v>JUCAP</v>
      </c>
      <c r="G2511" s="13">
        <f>LISTAS[[#This Row],[Precio]]*(1-0.46)*(1-IF($C$3520="",0,$C$3520))</f>
        <v>3338.5040999999997</v>
      </c>
      <c r="H2511" s="1">
        <f>+_xlfn.XLOOKUP(LISTAS[[#This Row],[ID]],_01_CODIGOS_Y_COSTOS_xlsm[Producto y N°],_01_CODIGOS_Y_COSTOS_xlsm[COSTO],0,0,1)</f>
        <v>1854.7249999999999</v>
      </c>
      <c r="I2511" s="115">
        <f>+IFERROR(LISTAS[[#This Row],[VENTA NETA]]/LISTAS[[#This Row],[COSTO]]-1,0)</f>
        <v>0.79999951475286091</v>
      </c>
      <c r="J2511" s="33" t="str">
        <f>IFERROR(VLOOKUP(LISTAS[[#This Row],[ID]],_01_CODIGOS_Y_COSTOS_xlsm[[Producto y N°]:[CODIGO]],2,0),"")</f>
        <v>6035</v>
      </c>
      <c r="M2511" s="22">
        <v>0.15591599430953829</v>
      </c>
      <c r="N2511" s="23">
        <f>+LISTAS[[#This Row],[Precio]]+(LISTAS[[#This Row],[Precio]]*M2511)</f>
        <v>9528.4698426122704</v>
      </c>
      <c r="O2511" s="24">
        <f t="shared" si="55"/>
        <v>3859.0302862579697</v>
      </c>
      <c r="Q2511" s="21">
        <f>IFERROR(O2511/LISTAS[[#This Row],[COSTO]]-1,"")</f>
        <v>1.0806482288522394</v>
      </c>
      <c r="R2511" t="str">
        <f>+LISTAS[[#This Row],[ID]]</f>
        <v>TAPONES DE CARTER35 - 18 x 1,5 EMB EX 10mm</v>
      </c>
      <c r="T2511" s="29"/>
      <c r="U2511" s="25">
        <f>LISTAS[[#This Row],[COSTO]]+(LISTAS[[#This Row],[COSTO]]*T2511)</f>
        <v>1854.7249999999999</v>
      </c>
      <c r="V2511" s="30">
        <f>IF(T2511="",0,U2511/LISTAS[[#This Row],[VENTA NETA]]-1)</f>
        <v>0</v>
      </c>
      <c r="X2511" s="25">
        <v>1650.825</v>
      </c>
      <c r="Y2511" s="31">
        <f>IFERROR(LISTAS[[#This Row],[COSTO]]/X2511-1,"")</f>
        <v>0.1235140005754698</v>
      </c>
    </row>
    <row r="2512" spans="1:25" x14ac:dyDescent="0.2">
      <c r="A2512" s="6" t="s">
        <v>4059</v>
      </c>
      <c r="B2512" t="s">
        <v>3999</v>
      </c>
      <c r="C2512" t="s">
        <v>4060</v>
      </c>
      <c r="D2512" t="s">
        <v>4061</v>
      </c>
      <c r="E2512" s="2">
        <v>7671.53</v>
      </c>
      <c r="F2512" s="6" t="str">
        <f>+_xlfn.XLOOKUP(LISTAS[[#This Row],[ID]],_01_CODIGOS_Y_COSTOS_xlsm[Producto y N°],_01_CODIGOS_Y_COSTOS_xlsm[FABRICA],"",0,1)</f>
        <v>JUCAP</v>
      </c>
      <c r="G2512" s="13">
        <f>LISTAS[[#This Row],[Precio]]*(1-0.46)*(1-IF($C$3520="",0,$C$3520))</f>
        <v>3106.96965</v>
      </c>
      <c r="H2512" s="1">
        <f>+_xlfn.XLOOKUP(LISTAS[[#This Row],[ID]],_01_CODIGOS_Y_COSTOS_xlsm[Producto y N°],_01_CODIGOS_Y_COSTOS_xlsm[COSTO],0,0,1)</f>
        <v>1726.095</v>
      </c>
      <c r="I2512" s="115">
        <f>+IFERROR(LISTAS[[#This Row],[VENTA NETA]]/LISTAS[[#This Row],[COSTO]]-1,0)</f>
        <v>0.7999992178877755</v>
      </c>
      <c r="J2512" s="33" t="str">
        <f>IFERROR(VLOOKUP(LISTAS[[#This Row],[ID]],_01_CODIGOS_Y_COSTOS_xlsm[[Producto y N°]:[CODIGO]],2,0),"")</f>
        <v>6038</v>
      </c>
      <c r="M2512" s="22">
        <v>0.19234717301772619</v>
      </c>
      <c r="N2512" s="23">
        <f>+LISTAS[[#This Row],[Precio]]+(LISTAS[[#This Row],[Precio]]*M2512)</f>
        <v>9147.1271082206767</v>
      </c>
      <c r="O2512" s="24">
        <f t="shared" si="55"/>
        <v>3704.5864788293743</v>
      </c>
      <c r="Q2512" s="21">
        <f>IFERROR(O2512/LISTAS[[#This Row],[COSTO]]-1,"")</f>
        <v>1.1462239788826074</v>
      </c>
      <c r="R2512" t="str">
        <f>+LISTAS[[#This Row],[ID]]</f>
        <v>TAPONES DE CARTER38 - 14  x 1.5 FRES 17mm</v>
      </c>
      <c r="T2512" s="29"/>
      <c r="U2512" s="25">
        <f>LISTAS[[#This Row],[COSTO]]+(LISTAS[[#This Row],[COSTO]]*T2512)</f>
        <v>1726.095</v>
      </c>
      <c r="V2512" s="30">
        <f>IF(T2512="",0,U2512/LISTAS[[#This Row],[VENTA NETA]]-1)</f>
        <v>0</v>
      </c>
      <c r="X2512" s="25">
        <v>1093.5899999999999</v>
      </c>
      <c r="Y2512" s="31">
        <f>IFERROR(LISTAS[[#This Row],[COSTO]]/X2512-1,"")</f>
        <v>0.5783748936987354</v>
      </c>
    </row>
    <row r="2513" spans="1:25" x14ac:dyDescent="0.2">
      <c r="A2513" s="6" t="s">
        <v>4062</v>
      </c>
      <c r="B2513" t="s">
        <v>3999</v>
      </c>
      <c r="C2513" t="s">
        <v>4063</v>
      </c>
      <c r="D2513" t="s">
        <v>4064</v>
      </c>
      <c r="E2513" s="2">
        <v>12802.62</v>
      </c>
      <c r="F2513" s="6" t="str">
        <f>+_xlfn.XLOOKUP(LISTAS[[#This Row],[ID]],_01_CODIGOS_Y_COSTOS_xlsm[Producto y N°],_01_CODIGOS_Y_COSTOS_xlsm[FABRICA],"",0,1)</f>
        <v>JUCAP</v>
      </c>
      <c r="G2513" s="13">
        <f>LISTAS[[#This Row],[Precio]]*(1-0.46)*(1-IF($C$3520="",0,$C$3520))</f>
        <v>5185.0611000000008</v>
      </c>
      <c r="H2513" s="1">
        <f>+_xlfn.XLOOKUP(LISTAS[[#This Row],[ID]],_01_CODIGOS_Y_COSTOS_xlsm[Producto y N°],_01_CODIGOS_Y_COSTOS_xlsm[COSTO],0,0,1)</f>
        <v>2880.59</v>
      </c>
      <c r="I2513" s="115">
        <f>+IFERROR(LISTAS[[#This Row],[VENTA NETA]]/LISTAS[[#This Row],[COSTO]]-1,0)</f>
        <v>0.79999968756400608</v>
      </c>
      <c r="J2513" s="33" t="str">
        <f>IFERROR(VLOOKUP(LISTAS[[#This Row],[ID]],_01_CODIGOS_Y_COSTOS_xlsm[[Producto y N°]:[CODIGO]],2,0),"")</f>
        <v>6039</v>
      </c>
      <c r="M2513" s="22">
        <v>0.14297220683468836</v>
      </c>
      <c r="N2513" s="23">
        <f>+LISTAS[[#This Row],[Precio]]+(LISTAS[[#This Row],[Precio]]*M2513)</f>
        <v>14633.038834665918</v>
      </c>
      <c r="O2513" s="24">
        <f t="shared" si="55"/>
        <v>5926.3807280396968</v>
      </c>
      <c r="Q2513" s="21">
        <f>IFERROR(O2513/LISTAS[[#This Row],[COSTO]]-1,"")</f>
        <v>1.0573496151967814</v>
      </c>
      <c r="R2513" t="str">
        <f>+LISTAS[[#This Row],[ID]]</f>
        <v>TAPONES DE CARTER39 - 10 x 1,25</v>
      </c>
      <c r="T2513" s="29"/>
      <c r="U2513" s="25">
        <f>LISTAS[[#This Row],[COSTO]]+(LISTAS[[#This Row],[COSTO]]*T2513)</f>
        <v>2880.59</v>
      </c>
      <c r="V2513" s="30">
        <f>IF(T2513="",0,U2513/LISTAS[[#This Row],[VENTA NETA]]-1)</f>
        <v>0</v>
      </c>
      <c r="X2513" s="25">
        <v>1258.1199999999999</v>
      </c>
      <c r="Y2513" s="31">
        <f>IFERROR(LISTAS[[#This Row],[COSTO]]/X2513-1,"")</f>
        <v>1.2895987664133792</v>
      </c>
    </row>
    <row r="2514" spans="1:25" x14ac:dyDescent="0.2">
      <c r="A2514" s="6" t="s">
        <v>4065</v>
      </c>
      <c r="B2514" t="s">
        <v>3999</v>
      </c>
      <c r="C2514" t="s">
        <v>4066</v>
      </c>
      <c r="D2514" t="s">
        <v>4067</v>
      </c>
      <c r="E2514" s="2">
        <v>8984.7800000000007</v>
      </c>
      <c r="F2514" s="6" t="str">
        <f>+_xlfn.XLOOKUP(LISTAS[[#This Row],[ID]],_01_CODIGOS_Y_COSTOS_xlsm[Producto y N°],_01_CODIGOS_Y_COSTOS_xlsm[FABRICA],"",0,1)</f>
        <v>JUCAP</v>
      </c>
      <c r="G2514" s="13">
        <f>LISTAS[[#This Row],[Precio]]*(1-0.46)*(1-IF($C$3520="",0,$C$3520))</f>
        <v>3638.8359</v>
      </c>
      <c r="H2514" s="1">
        <f>+_xlfn.XLOOKUP(LISTAS[[#This Row],[ID]],_01_CODIGOS_Y_COSTOS_xlsm[Producto y N°],_01_CODIGOS_Y_COSTOS_xlsm[COSTO],0,0,1)</f>
        <v>2021.575</v>
      </c>
      <c r="I2514" s="115">
        <f>+IFERROR(LISTAS[[#This Row],[VENTA NETA]]/LISTAS[[#This Row],[COSTO]]-1,0)</f>
        <v>0.80000044519743274</v>
      </c>
      <c r="J2514" s="33" t="str">
        <f>IFERROR(VLOOKUP(LISTAS[[#This Row],[ID]],_01_CODIGOS_Y_COSTOS_xlsm[[Producto y N°]:[CODIGO]],2,0),"")</f>
        <v>6041</v>
      </c>
      <c r="M2514" s="22">
        <v>0.14294570302182708</v>
      </c>
      <c r="N2514" s="23">
        <f>+LISTAS[[#This Row],[Precio]]+(LISTAS[[#This Row],[Precio]]*M2514)</f>
        <v>10269.115693596452</v>
      </c>
      <c r="O2514" s="24">
        <f t="shared" si="55"/>
        <v>4158.9918559065627</v>
      </c>
      <c r="Q2514" s="21">
        <f>IFERROR(O2514/LISTAS[[#This Row],[COSTO]]-1,"")</f>
        <v>1.0573027742757812</v>
      </c>
      <c r="R2514" t="str">
        <f>+LISTAS[[#This Row],[ID]]</f>
        <v>TAPONES DE CARTER41 - 12 x 1,25</v>
      </c>
      <c r="T2514" s="29"/>
      <c r="U2514" s="25">
        <f>LISTAS[[#This Row],[COSTO]]+(LISTAS[[#This Row],[COSTO]]*T2514)</f>
        <v>2021.575</v>
      </c>
      <c r="V2514" s="30">
        <f>IF(T2514="",0,U2514/LISTAS[[#This Row],[VENTA NETA]]-1)</f>
        <v>0</v>
      </c>
      <c r="X2514" s="25">
        <v>0</v>
      </c>
      <c r="Y2514" s="31" t="str">
        <f>IFERROR(LISTAS[[#This Row],[COSTO]]/X2514-1,"")</f>
        <v/>
      </c>
    </row>
    <row r="2515" spans="1:25" x14ac:dyDescent="0.2">
      <c r="A2515" s="6" t="s">
        <v>4068</v>
      </c>
      <c r="B2515" t="s">
        <v>3999</v>
      </c>
      <c r="C2515" t="s">
        <v>4069</v>
      </c>
      <c r="D2515" t="s">
        <v>4070</v>
      </c>
      <c r="E2515" s="2">
        <v>8984.7800000000007</v>
      </c>
      <c r="F2515" s="6" t="str">
        <f>+_xlfn.XLOOKUP(LISTAS[[#This Row],[ID]],_01_CODIGOS_Y_COSTOS_xlsm[Producto y N°],_01_CODIGOS_Y_COSTOS_xlsm[FABRICA],"",0,1)</f>
        <v>JUCAP</v>
      </c>
      <c r="G2515" s="13">
        <f>LISTAS[[#This Row],[Precio]]*(1-0.46)*(1-IF($C$3520="",0,$C$3520))</f>
        <v>3638.8359</v>
      </c>
      <c r="H2515" s="1">
        <f>+_xlfn.XLOOKUP(LISTAS[[#This Row],[ID]],_01_CODIGOS_Y_COSTOS_xlsm[Producto y N°],_01_CODIGOS_Y_COSTOS_xlsm[COSTO],0,0,1)</f>
        <v>2021.575</v>
      </c>
      <c r="I2515" s="115">
        <f>+IFERROR(LISTAS[[#This Row],[VENTA NETA]]/LISTAS[[#This Row],[COSTO]]-1,0)</f>
        <v>0.80000044519743274</v>
      </c>
      <c r="J2515" s="33" t="str">
        <f>IFERROR(VLOOKUP(LISTAS[[#This Row],[ID]],_01_CODIGOS_Y_COSTOS_xlsm[[Producto y N°]:[CODIGO]],2,0),"")</f>
        <v>6042</v>
      </c>
      <c r="M2515" s="22">
        <v>0.14294570302182708</v>
      </c>
      <c r="N2515" s="23">
        <f>+LISTAS[[#This Row],[Precio]]+(LISTAS[[#This Row],[Precio]]*M2515)</f>
        <v>10269.115693596452</v>
      </c>
      <c r="O2515" s="24">
        <f t="shared" si="55"/>
        <v>4158.9918559065627</v>
      </c>
      <c r="Q2515" s="21">
        <f>IFERROR(O2515/LISTAS[[#This Row],[COSTO]]-1,"")</f>
        <v>1.0573027742757812</v>
      </c>
      <c r="R2515" t="str">
        <f>+LISTAS[[#This Row],[ID]]</f>
        <v>TAPONES DE CARTER42 - 12 x 1,5</v>
      </c>
      <c r="T2515" s="29"/>
      <c r="U2515" s="25">
        <f>LISTAS[[#This Row],[COSTO]]+(LISTAS[[#This Row],[COSTO]]*T2515)</f>
        <v>2021.575</v>
      </c>
      <c r="V2515" s="30">
        <f>IF(T2515="",0,U2515/LISTAS[[#This Row],[VENTA NETA]]-1)</f>
        <v>0</v>
      </c>
      <c r="X2515" s="25">
        <v>0</v>
      </c>
      <c r="Y2515" s="31" t="str">
        <f>IFERROR(LISTAS[[#This Row],[COSTO]]/X2515-1,"")</f>
        <v/>
      </c>
    </row>
    <row r="2516" spans="1:25" x14ac:dyDescent="0.2">
      <c r="A2516" s="6" t="s">
        <v>4071</v>
      </c>
      <c r="B2516" t="s">
        <v>3999</v>
      </c>
      <c r="C2516" t="s">
        <v>4072</v>
      </c>
      <c r="D2516" t="s">
        <v>4073</v>
      </c>
      <c r="E2516" s="2">
        <v>6441.44</v>
      </c>
      <c r="F2516" s="6" t="str">
        <f>+_xlfn.XLOOKUP(LISTAS[[#This Row],[ID]],_01_CODIGOS_Y_COSTOS_xlsm[Producto y N°],_01_CODIGOS_Y_COSTOS_xlsm[FABRICA],"",0,1)</f>
        <v>JUCAP</v>
      </c>
      <c r="G2516" s="13">
        <f>LISTAS[[#This Row],[Precio]]*(1-0.46)*(1-IF($C$3520="",0,$C$3520))</f>
        <v>2608.7831999999999</v>
      </c>
      <c r="H2516" s="1">
        <f>+_xlfn.XLOOKUP(LISTAS[[#This Row],[ID]],_01_CODIGOS_Y_COSTOS_xlsm[Producto y N°],_01_CODIGOS_Y_COSTOS_xlsm[COSTO],0,0,1)</f>
        <v>1449.325</v>
      </c>
      <c r="I2516" s="115">
        <f>+IFERROR(LISTAS[[#This Row],[VENTA NETA]]/LISTAS[[#This Row],[COSTO]]-1,0)</f>
        <v>0.79999875804253695</v>
      </c>
      <c r="J2516" s="33" t="str">
        <f>IFERROR(VLOOKUP(LISTAS[[#This Row],[ID]],_01_CODIGOS_Y_COSTOS_xlsm[[Producto y N°]:[CODIGO]],2,0),"")</f>
        <v>6044</v>
      </c>
      <c r="M2516" s="22">
        <v>0.23693828651959437</v>
      </c>
      <c r="N2516" s="23">
        <f>+LISTAS[[#This Row],[Precio]]+(LISTAS[[#This Row],[Precio]]*M2516)</f>
        <v>7967.663756318776</v>
      </c>
      <c r="O2516" s="24">
        <f t="shared" si="55"/>
        <v>3226.9038213091044</v>
      </c>
      <c r="Q2516" s="21">
        <f>IFERROR(O2516/LISTAS[[#This Row],[COSTO]]-1,"")</f>
        <v>1.2264873795105338</v>
      </c>
      <c r="R2516" t="str">
        <f>+LISTAS[[#This Row],[ID]]</f>
        <v>TAPONES DE CARTER44 - 14 x 1,25</v>
      </c>
      <c r="T2516" s="29"/>
      <c r="U2516" s="25">
        <f>LISTAS[[#This Row],[COSTO]]+(LISTAS[[#This Row],[COSTO]]*T2516)</f>
        <v>1449.325</v>
      </c>
      <c r="V2516" s="30">
        <f>IF(T2516="",0,U2516/LISTAS[[#This Row],[VENTA NETA]]-1)</f>
        <v>0</v>
      </c>
      <c r="X2516" s="25">
        <v>0</v>
      </c>
      <c r="Y2516" s="31" t="str">
        <f>IFERROR(LISTAS[[#This Row],[COSTO]]/X2516-1,"")</f>
        <v/>
      </c>
    </row>
    <row r="2517" spans="1:25" x14ac:dyDescent="0.2">
      <c r="A2517" s="6" t="s">
        <v>4074</v>
      </c>
      <c r="B2517" t="s">
        <v>3999</v>
      </c>
      <c r="C2517" t="s">
        <v>4075</v>
      </c>
      <c r="D2517" t="s">
        <v>4076</v>
      </c>
      <c r="E2517" s="2">
        <v>6742.22</v>
      </c>
      <c r="F2517" s="6" t="str">
        <f>+_xlfn.XLOOKUP(LISTAS[[#This Row],[ID]],_01_CODIGOS_Y_COSTOS_xlsm[Producto y N°],_01_CODIGOS_Y_COSTOS_xlsm[FABRICA],"",0,1)</f>
        <v>JUCAP</v>
      </c>
      <c r="G2517" s="13">
        <f>LISTAS[[#This Row],[Precio]]*(1-0.46)*(1-IF($C$3520="",0,$C$3520))</f>
        <v>2730.5991000000004</v>
      </c>
      <c r="H2517" s="1">
        <f>+_xlfn.XLOOKUP(LISTAS[[#This Row],[ID]],_01_CODIGOS_Y_COSTOS_xlsm[Producto y N°],_01_CODIGOS_Y_COSTOS_xlsm[COSTO],0,0,1)</f>
        <v>1517</v>
      </c>
      <c r="I2517" s="115">
        <f>+IFERROR(LISTAS[[#This Row],[VENTA NETA]]/LISTAS[[#This Row],[COSTO]]-1,0)</f>
        <v>0.79999940672379721</v>
      </c>
      <c r="J2517" s="33" t="str">
        <f>IFERROR(VLOOKUP(LISTAS[[#This Row],[ID]],_01_CODIGOS_Y_COSTOS_xlsm[[Producto y N°]:[CODIGO]],2,0),"")</f>
        <v>6049</v>
      </c>
      <c r="M2517" s="22">
        <v>0.3092252916090048</v>
      </c>
      <c r="N2517" s="23">
        <f>+LISTAS[[#This Row],[Precio]]+(LISTAS[[#This Row],[Precio]]*M2517)</f>
        <v>8827.0849455920652</v>
      </c>
      <c r="O2517" s="24">
        <f t="shared" si="55"/>
        <v>3574.9694029647872</v>
      </c>
      <c r="Q2517" s="21">
        <f>IFERROR(O2517/LISTAS[[#This Row],[COSTO]]-1,"")</f>
        <v>1.3566047481639996</v>
      </c>
      <c r="R2517" t="str">
        <f>+LISTAS[[#This Row],[ID]]</f>
        <v>TAPONES DE CARTER49 - 14 x 1,25 CZA COMUN 14 mm</v>
      </c>
      <c r="T2517" s="29"/>
      <c r="U2517" s="25">
        <f>LISTAS[[#This Row],[COSTO]]+(LISTAS[[#This Row],[COSTO]]*T2517)</f>
        <v>1517</v>
      </c>
      <c r="V2517" s="30">
        <f>IF(T2517="",0,U2517/LISTAS[[#This Row],[VENTA NETA]]-1)</f>
        <v>0</v>
      </c>
      <c r="X2517" s="25">
        <v>0</v>
      </c>
      <c r="Y2517" s="31" t="str">
        <f>IFERROR(LISTAS[[#This Row],[COSTO]]/X2517-1,"")</f>
        <v/>
      </c>
    </row>
    <row r="2518" spans="1:25" x14ac:dyDescent="0.2">
      <c r="A2518" s="6" t="s">
        <v>5928</v>
      </c>
      <c r="B2518" t="s">
        <v>5929</v>
      </c>
      <c r="C2518">
        <v>1</v>
      </c>
      <c r="D2518" t="s">
        <v>5930</v>
      </c>
      <c r="E2518" s="2">
        <v>4872</v>
      </c>
      <c r="F2518" s="6" t="str">
        <f>+_xlfn.XLOOKUP(LISTAS[[#This Row],[ID]],_01_CODIGOS_Y_COSTOS_xlsm[Producto y N°],_01_CODIGOS_Y_COSTOS_xlsm[FABRICA],"",0,1)</f>
        <v>VARIOS</v>
      </c>
      <c r="G2518" s="13">
        <f>LISTAS[[#This Row],[Precio]]*(1-0.46)*(1-IF($C$3520="",0,$C$3520))</f>
        <v>1973.16</v>
      </c>
      <c r="H2518" s="1">
        <f>+_xlfn.XLOOKUP(LISTAS[[#This Row],[ID]],_01_CODIGOS_Y_COSTOS_xlsm[Producto y N°],_01_CODIGOS_Y_COSTOS_xlsm[COSTO],0,0,1)</f>
        <v>0</v>
      </c>
      <c r="I2518" s="115">
        <f>+IFERROR(LISTAS[[#This Row],[VENTA NETA]]/LISTAS[[#This Row],[COSTO]]-1,0)</f>
        <v>0</v>
      </c>
      <c r="J2518" s="33" t="str">
        <f>IFERROR(VLOOKUP(LISTAS[[#This Row],[ID]],_01_CODIGOS_Y_COSTOS_xlsm[[Producto y N°]:[CODIGO]],2,0),"")</f>
        <v>0</v>
      </c>
      <c r="M2518" s="22">
        <v>0</v>
      </c>
      <c r="N2518" s="23">
        <f>+LISTAS[[#This Row],[Precio]]+(LISTAS[[#This Row],[Precio]]*M2518)</f>
        <v>4872</v>
      </c>
      <c r="O2518" s="24">
        <f t="shared" si="55"/>
        <v>1973.16</v>
      </c>
      <c r="Q2518" s="21" t="str">
        <f>IFERROR(O2518/LISTAS[[#This Row],[COSTO]]-1,"")</f>
        <v/>
      </c>
      <c r="R2518" t="str">
        <f>+LISTAS[[#This Row],[ID]]</f>
        <v>BORNES PARA BATERIA1</v>
      </c>
      <c r="T2518" s="29"/>
      <c r="U2518" s="25">
        <f>LISTAS[[#This Row],[COSTO]]+(LISTAS[[#This Row],[COSTO]]*T2518)</f>
        <v>0</v>
      </c>
      <c r="V2518" s="30">
        <f>IF(T2518="",0,U2518/LISTAS[[#This Row],[VENTA NETA]]-1)</f>
        <v>0</v>
      </c>
      <c r="X2518" s="25">
        <v>0</v>
      </c>
      <c r="Y2518" s="31" t="str">
        <f>IFERROR(LISTAS[[#This Row],[COSTO]]/X2518-1,"")</f>
        <v/>
      </c>
    </row>
    <row r="2519" spans="1:25" x14ac:dyDescent="0.2">
      <c r="A2519" s="6" t="s">
        <v>5931</v>
      </c>
      <c r="B2519" t="s">
        <v>5929</v>
      </c>
      <c r="C2519">
        <v>2</v>
      </c>
      <c r="D2519" t="s">
        <v>5932</v>
      </c>
      <c r="E2519" s="2">
        <v>6828</v>
      </c>
      <c r="F2519" s="6" t="str">
        <f>+_xlfn.XLOOKUP(LISTAS[[#This Row],[ID]],_01_CODIGOS_Y_COSTOS_xlsm[Producto y N°],_01_CODIGOS_Y_COSTOS_xlsm[FABRICA],"",0,1)</f>
        <v>VARIOS</v>
      </c>
      <c r="G2519" s="13">
        <f>LISTAS[[#This Row],[Precio]]*(1-0.46)*(1-IF($C$3520="",0,$C$3520))</f>
        <v>2765.34</v>
      </c>
      <c r="H2519" s="1">
        <f>+_xlfn.XLOOKUP(LISTAS[[#This Row],[ID]],_01_CODIGOS_Y_COSTOS_xlsm[Producto y N°],_01_CODIGOS_Y_COSTOS_xlsm[COSTO],0,0,1)</f>
        <v>0</v>
      </c>
      <c r="I2519" s="115">
        <f>+IFERROR(LISTAS[[#This Row],[VENTA NETA]]/LISTAS[[#This Row],[COSTO]]-1,0)</f>
        <v>0</v>
      </c>
      <c r="J2519" s="33" t="str">
        <f>IFERROR(VLOOKUP(LISTAS[[#This Row],[ID]],_01_CODIGOS_Y_COSTOS_xlsm[[Producto y N°]:[CODIGO]],2,0),"")</f>
        <v>0</v>
      </c>
      <c r="M2519" s="22">
        <v>0</v>
      </c>
      <c r="N2519" s="23">
        <f>+LISTAS[[#This Row],[Precio]]+(LISTAS[[#This Row],[Precio]]*M2519)</f>
        <v>6828</v>
      </c>
      <c r="O2519" s="24">
        <f t="shared" si="55"/>
        <v>2765.34</v>
      </c>
      <c r="Q2519" s="21" t="str">
        <f>IFERROR(O2519/LISTAS[[#This Row],[COSTO]]-1,"")</f>
        <v/>
      </c>
      <c r="R2519" t="str">
        <f>+LISTAS[[#This Row],[ID]]</f>
        <v>BORNES PARA BATERIA2</v>
      </c>
      <c r="T2519" s="29"/>
      <c r="U2519" s="25">
        <f>LISTAS[[#This Row],[COSTO]]+(LISTAS[[#This Row],[COSTO]]*T2519)</f>
        <v>0</v>
      </c>
      <c r="V2519" s="30">
        <f>IF(T2519="",0,U2519/LISTAS[[#This Row],[VENTA NETA]]-1)</f>
        <v>0</v>
      </c>
      <c r="X2519" s="25">
        <v>0</v>
      </c>
      <c r="Y2519" s="31" t="str">
        <f>IFERROR(LISTAS[[#This Row],[COSTO]]/X2519-1,"")</f>
        <v/>
      </c>
    </row>
    <row r="2520" spans="1:25" x14ac:dyDescent="0.2">
      <c r="A2520" s="6" t="s">
        <v>5933</v>
      </c>
      <c r="B2520" t="s">
        <v>5929</v>
      </c>
      <c r="C2520">
        <v>3</v>
      </c>
      <c r="D2520" t="s">
        <v>5934</v>
      </c>
      <c r="E2520" s="2">
        <v>5112</v>
      </c>
      <c r="F2520" s="6" t="str">
        <f>+_xlfn.XLOOKUP(LISTAS[[#This Row],[ID]],_01_CODIGOS_Y_COSTOS_xlsm[Producto y N°],_01_CODIGOS_Y_COSTOS_xlsm[FABRICA],"",0,1)</f>
        <v>VARIOS</v>
      </c>
      <c r="G2520" s="13">
        <f>LISTAS[[#This Row],[Precio]]*(1-0.46)*(1-IF($C$3520="",0,$C$3520))</f>
        <v>2070.36</v>
      </c>
      <c r="H2520" s="1">
        <f>+_xlfn.XLOOKUP(LISTAS[[#This Row],[ID]],_01_CODIGOS_Y_COSTOS_xlsm[Producto y N°],_01_CODIGOS_Y_COSTOS_xlsm[COSTO],0,0,1)</f>
        <v>0</v>
      </c>
      <c r="I2520" s="115">
        <f>+IFERROR(LISTAS[[#This Row],[VENTA NETA]]/LISTAS[[#This Row],[COSTO]]-1,0)</f>
        <v>0</v>
      </c>
      <c r="J2520" s="33" t="str">
        <f>IFERROR(VLOOKUP(LISTAS[[#This Row],[ID]],_01_CODIGOS_Y_COSTOS_xlsm[[Producto y N°]:[CODIGO]],2,0),"")</f>
        <v>0</v>
      </c>
      <c r="M2520" s="22">
        <v>0</v>
      </c>
      <c r="N2520" s="23">
        <f>+LISTAS[[#This Row],[Precio]]+(LISTAS[[#This Row],[Precio]]*M2520)</f>
        <v>5112</v>
      </c>
      <c r="O2520" s="24">
        <f t="shared" si="55"/>
        <v>2070.36</v>
      </c>
      <c r="Q2520" s="21" t="str">
        <f>IFERROR(O2520/LISTAS[[#This Row],[COSTO]]-1,"")</f>
        <v/>
      </c>
      <c r="R2520" t="str">
        <f>+LISTAS[[#This Row],[ID]]</f>
        <v>BORNES PARA BATERIA3</v>
      </c>
      <c r="T2520" s="29"/>
      <c r="U2520" s="25">
        <f>LISTAS[[#This Row],[COSTO]]+(LISTAS[[#This Row],[COSTO]]*T2520)</f>
        <v>0</v>
      </c>
      <c r="V2520" s="30">
        <f>IF(T2520="",0,U2520/LISTAS[[#This Row],[VENTA NETA]]-1)</f>
        <v>0</v>
      </c>
      <c r="X2520" s="25">
        <v>0</v>
      </c>
      <c r="Y2520" s="31" t="str">
        <f>IFERROR(LISTAS[[#This Row],[COSTO]]/X2520-1,"")</f>
        <v/>
      </c>
    </row>
    <row r="2521" spans="1:25" x14ac:dyDescent="0.2">
      <c r="A2521" s="6" t="s">
        <v>5935</v>
      </c>
      <c r="B2521" t="s">
        <v>5929</v>
      </c>
      <c r="C2521">
        <v>4</v>
      </c>
      <c r="D2521" t="s">
        <v>5936</v>
      </c>
      <c r="E2521" s="2">
        <v>7044</v>
      </c>
      <c r="F2521" s="6" t="str">
        <f>+_xlfn.XLOOKUP(LISTAS[[#This Row],[ID]],_01_CODIGOS_Y_COSTOS_xlsm[Producto y N°],_01_CODIGOS_Y_COSTOS_xlsm[FABRICA],"",0,1)</f>
        <v>VARIOS</v>
      </c>
      <c r="G2521" s="13">
        <f>LISTAS[[#This Row],[Precio]]*(1-0.46)*(1-IF($C$3520="",0,$C$3520))</f>
        <v>2852.82</v>
      </c>
      <c r="H2521" s="1">
        <f>+_xlfn.XLOOKUP(LISTAS[[#This Row],[ID]],_01_CODIGOS_Y_COSTOS_xlsm[Producto y N°],_01_CODIGOS_Y_COSTOS_xlsm[COSTO],0,0,1)</f>
        <v>0</v>
      </c>
      <c r="I2521" s="115">
        <f>+IFERROR(LISTAS[[#This Row],[VENTA NETA]]/LISTAS[[#This Row],[COSTO]]-1,0)</f>
        <v>0</v>
      </c>
      <c r="J2521" s="33" t="str">
        <f>IFERROR(VLOOKUP(LISTAS[[#This Row],[ID]],_01_CODIGOS_Y_COSTOS_xlsm[[Producto y N°]:[CODIGO]],2,0),"")</f>
        <v>0</v>
      </c>
      <c r="M2521" s="22">
        <v>0</v>
      </c>
      <c r="N2521" s="23">
        <f>+LISTAS[[#This Row],[Precio]]+(LISTAS[[#This Row],[Precio]]*M2521)</f>
        <v>7044</v>
      </c>
      <c r="O2521" s="24">
        <f t="shared" si="55"/>
        <v>2852.82</v>
      </c>
      <c r="Q2521" s="21" t="str">
        <f>IFERROR(O2521/LISTAS[[#This Row],[COSTO]]-1,"")</f>
        <v/>
      </c>
      <c r="R2521" t="str">
        <f>+LISTAS[[#This Row],[ID]]</f>
        <v>BORNES PARA BATERIA4</v>
      </c>
      <c r="T2521" s="29"/>
      <c r="U2521" s="25">
        <f>LISTAS[[#This Row],[COSTO]]+(LISTAS[[#This Row],[COSTO]]*T2521)</f>
        <v>0</v>
      </c>
      <c r="V2521" s="30">
        <f>IF(T2521="",0,U2521/LISTAS[[#This Row],[VENTA NETA]]-1)</f>
        <v>0</v>
      </c>
      <c r="X2521" s="25">
        <v>0</v>
      </c>
      <c r="Y2521" s="31" t="str">
        <f>IFERROR(LISTAS[[#This Row],[COSTO]]/X2521-1,"")</f>
        <v/>
      </c>
    </row>
    <row r="2522" spans="1:25" x14ac:dyDescent="0.2">
      <c r="A2522" s="6" t="s">
        <v>5937</v>
      </c>
      <c r="B2522" t="s">
        <v>5929</v>
      </c>
      <c r="C2522">
        <v>5</v>
      </c>
      <c r="D2522" t="s">
        <v>5936</v>
      </c>
      <c r="E2522" s="2">
        <v>8688</v>
      </c>
      <c r="F2522" s="6" t="str">
        <f>+_xlfn.XLOOKUP(LISTAS[[#This Row],[ID]],_01_CODIGOS_Y_COSTOS_xlsm[Producto y N°],_01_CODIGOS_Y_COSTOS_xlsm[FABRICA],"",0,1)</f>
        <v>VARIOS</v>
      </c>
      <c r="G2522" s="13">
        <f>LISTAS[[#This Row],[Precio]]*(1-0.46)*(1-IF($C$3520="",0,$C$3520))</f>
        <v>3518.6400000000003</v>
      </c>
      <c r="H2522" s="1">
        <f>+_xlfn.XLOOKUP(LISTAS[[#This Row],[ID]],_01_CODIGOS_Y_COSTOS_xlsm[Producto y N°],_01_CODIGOS_Y_COSTOS_xlsm[COSTO],0,0,1)</f>
        <v>0</v>
      </c>
      <c r="I2522" s="115">
        <f>+IFERROR(LISTAS[[#This Row],[VENTA NETA]]/LISTAS[[#This Row],[COSTO]]-1,0)</f>
        <v>0</v>
      </c>
      <c r="J2522" s="33" t="str">
        <f>IFERROR(VLOOKUP(LISTAS[[#This Row],[ID]],_01_CODIGOS_Y_COSTOS_xlsm[[Producto y N°]:[CODIGO]],2,0),"")</f>
        <v>0</v>
      </c>
      <c r="M2522" s="22">
        <v>0</v>
      </c>
      <c r="N2522" s="23">
        <f>+LISTAS[[#This Row],[Precio]]+(LISTAS[[#This Row],[Precio]]*M2522)</f>
        <v>8688</v>
      </c>
      <c r="O2522" s="24">
        <f t="shared" si="55"/>
        <v>3518.6400000000003</v>
      </c>
      <c r="Q2522" s="21" t="str">
        <f>IFERROR(O2522/LISTAS[[#This Row],[COSTO]]-1,"")</f>
        <v/>
      </c>
      <c r="R2522" t="str">
        <f>+LISTAS[[#This Row],[ID]]</f>
        <v>BORNES PARA BATERIA5</v>
      </c>
      <c r="T2522" s="29"/>
      <c r="U2522" s="25">
        <f>LISTAS[[#This Row],[COSTO]]+(LISTAS[[#This Row],[COSTO]]*T2522)</f>
        <v>0</v>
      </c>
      <c r="V2522" s="30">
        <f>IF(T2522="",0,U2522/LISTAS[[#This Row],[VENTA NETA]]-1)</f>
        <v>0</v>
      </c>
      <c r="X2522" s="25">
        <v>0</v>
      </c>
      <c r="Y2522" s="31" t="str">
        <f>IFERROR(LISTAS[[#This Row],[COSTO]]/X2522-1,"")</f>
        <v/>
      </c>
    </row>
    <row r="2523" spans="1:25" x14ac:dyDescent="0.2">
      <c r="A2523" s="6" t="s">
        <v>5938</v>
      </c>
      <c r="B2523" t="s">
        <v>5929</v>
      </c>
      <c r="C2523">
        <v>6</v>
      </c>
      <c r="D2523" t="s">
        <v>5939</v>
      </c>
      <c r="E2523" s="2">
        <v>10800</v>
      </c>
      <c r="F2523" s="6" t="str">
        <f>+_xlfn.XLOOKUP(LISTAS[[#This Row],[ID]],_01_CODIGOS_Y_COSTOS_xlsm[Producto y N°],_01_CODIGOS_Y_COSTOS_xlsm[FABRICA],"",0,1)</f>
        <v>VARIOS</v>
      </c>
      <c r="G2523" s="13">
        <f>LISTAS[[#This Row],[Precio]]*(1-0.46)*(1-IF($C$3520="",0,$C$3520))</f>
        <v>4374</v>
      </c>
      <c r="H2523" s="1">
        <f>+_xlfn.XLOOKUP(LISTAS[[#This Row],[ID]],_01_CODIGOS_Y_COSTOS_xlsm[Producto y N°],_01_CODIGOS_Y_COSTOS_xlsm[COSTO],0,0,1)</f>
        <v>0</v>
      </c>
      <c r="I2523" s="115">
        <f>+IFERROR(LISTAS[[#This Row],[VENTA NETA]]/LISTAS[[#This Row],[COSTO]]-1,0)</f>
        <v>0</v>
      </c>
      <c r="J2523" s="33" t="str">
        <f>IFERROR(VLOOKUP(LISTAS[[#This Row],[ID]],_01_CODIGOS_Y_COSTOS_xlsm[[Producto y N°]:[CODIGO]],2,0),"")</f>
        <v>0</v>
      </c>
      <c r="M2523" s="22">
        <v>0</v>
      </c>
      <c r="N2523" s="23">
        <f>+LISTAS[[#This Row],[Precio]]+(LISTAS[[#This Row],[Precio]]*M2523)</f>
        <v>10800</v>
      </c>
      <c r="O2523" s="24">
        <f t="shared" si="55"/>
        <v>4374</v>
      </c>
      <c r="Q2523" s="21" t="str">
        <f>IFERROR(O2523/LISTAS[[#This Row],[COSTO]]-1,"")</f>
        <v/>
      </c>
      <c r="R2523" t="str">
        <f>+LISTAS[[#This Row],[ID]]</f>
        <v>BORNES PARA BATERIA6</v>
      </c>
      <c r="T2523" s="29"/>
      <c r="U2523" s="25">
        <f>LISTAS[[#This Row],[COSTO]]+(LISTAS[[#This Row],[COSTO]]*T2523)</f>
        <v>0</v>
      </c>
      <c r="V2523" s="30">
        <f>IF(T2523="",0,U2523/LISTAS[[#This Row],[VENTA NETA]]-1)</f>
        <v>0</v>
      </c>
      <c r="X2523" s="25">
        <v>0</v>
      </c>
      <c r="Y2523" s="31" t="str">
        <f>IFERROR(LISTAS[[#This Row],[COSTO]]/X2523-1,"")</f>
        <v/>
      </c>
    </row>
    <row r="2524" spans="1:25" x14ac:dyDescent="0.2">
      <c r="A2524" s="6" t="s">
        <v>5940</v>
      </c>
      <c r="B2524" t="s">
        <v>5929</v>
      </c>
      <c r="C2524">
        <v>7</v>
      </c>
      <c r="D2524" t="s">
        <v>5941</v>
      </c>
      <c r="E2524" s="2">
        <v>16380</v>
      </c>
      <c r="F2524" s="6" t="str">
        <f>+_xlfn.XLOOKUP(LISTAS[[#This Row],[ID]],_01_CODIGOS_Y_COSTOS_xlsm[Producto y N°],_01_CODIGOS_Y_COSTOS_xlsm[FABRICA],"",0,1)</f>
        <v>VARIOS</v>
      </c>
      <c r="G2524" s="13">
        <f>LISTAS[[#This Row],[Precio]]*(1-0.46)*(1-IF($C$3520="",0,$C$3520))</f>
        <v>6633.9000000000005</v>
      </c>
      <c r="H2524" s="1">
        <f>+_xlfn.XLOOKUP(LISTAS[[#This Row],[ID]],_01_CODIGOS_Y_COSTOS_xlsm[Producto y N°],_01_CODIGOS_Y_COSTOS_xlsm[COSTO],0,0,1)</f>
        <v>0</v>
      </c>
      <c r="I2524" s="115">
        <f>+IFERROR(LISTAS[[#This Row],[VENTA NETA]]/LISTAS[[#This Row],[COSTO]]-1,0)</f>
        <v>0</v>
      </c>
      <c r="J2524" s="33" t="str">
        <f>IFERROR(VLOOKUP(LISTAS[[#This Row],[ID]],_01_CODIGOS_Y_COSTOS_xlsm[[Producto y N°]:[CODIGO]],2,0),"")</f>
        <v>0</v>
      </c>
      <c r="M2524" s="22">
        <v>0</v>
      </c>
      <c r="N2524" s="23">
        <f>+LISTAS[[#This Row],[Precio]]+(LISTAS[[#This Row],[Precio]]*M2524)</f>
        <v>16380</v>
      </c>
      <c r="O2524" s="24">
        <f t="shared" si="55"/>
        <v>6633.9000000000005</v>
      </c>
      <c r="Q2524" s="21" t="str">
        <f>IFERROR(O2524/LISTAS[[#This Row],[COSTO]]-1,"")</f>
        <v/>
      </c>
      <c r="R2524" t="str">
        <f>+LISTAS[[#This Row],[ID]]</f>
        <v>BORNES PARA BATERIA7</v>
      </c>
      <c r="T2524" s="29"/>
      <c r="U2524" s="25">
        <f>LISTAS[[#This Row],[COSTO]]+(LISTAS[[#This Row],[COSTO]]*T2524)</f>
        <v>0</v>
      </c>
      <c r="V2524" s="30">
        <f>IF(T2524="",0,U2524/LISTAS[[#This Row],[VENTA NETA]]-1)</f>
        <v>0</v>
      </c>
      <c r="X2524" s="25">
        <v>0</v>
      </c>
      <c r="Y2524" s="31" t="str">
        <f>IFERROR(LISTAS[[#This Row],[COSTO]]/X2524-1,"")</f>
        <v/>
      </c>
    </row>
    <row r="2525" spans="1:25" x14ac:dyDescent="0.2">
      <c r="A2525" s="6" t="s">
        <v>5942</v>
      </c>
      <c r="B2525" t="s">
        <v>5929</v>
      </c>
      <c r="C2525" t="s">
        <v>5943</v>
      </c>
      <c r="D2525" t="s">
        <v>5944</v>
      </c>
      <c r="E2525" s="2">
        <v>7380</v>
      </c>
      <c r="F2525" s="6" t="str">
        <f>+_xlfn.XLOOKUP(LISTAS[[#This Row],[ID]],_01_CODIGOS_Y_COSTOS_xlsm[Producto y N°],_01_CODIGOS_Y_COSTOS_xlsm[FABRICA],"",0,1)</f>
        <v>VARIOS</v>
      </c>
      <c r="G2525" s="13">
        <f>LISTAS[[#This Row],[Precio]]*(1-0.46)*(1-IF($C$3520="",0,$C$3520))</f>
        <v>2988.9</v>
      </c>
      <c r="H2525" s="1">
        <f>+_xlfn.XLOOKUP(LISTAS[[#This Row],[ID]],_01_CODIGOS_Y_COSTOS_xlsm[Producto y N°],_01_CODIGOS_Y_COSTOS_xlsm[COSTO],0,0,1)</f>
        <v>0</v>
      </c>
      <c r="I2525" s="115">
        <f>+IFERROR(LISTAS[[#This Row],[VENTA NETA]]/LISTAS[[#This Row],[COSTO]]-1,0)</f>
        <v>0</v>
      </c>
      <c r="J2525" s="33" t="str">
        <f>IFERROR(VLOOKUP(LISTAS[[#This Row],[ID]],_01_CODIGOS_Y_COSTOS_xlsm[[Producto y N°]:[CODIGO]],2,0),"")</f>
        <v>0</v>
      </c>
      <c r="M2525" s="22">
        <v>0</v>
      </c>
      <c r="N2525" s="23">
        <f>+LISTAS[[#This Row],[Precio]]+(LISTAS[[#This Row],[Precio]]*M2525)</f>
        <v>7380</v>
      </c>
      <c r="O2525" s="24">
        <f t="shared" si="55"/>
        <v>2988.9</v>
      </c>
      <c r="Q2525" s="21" t="str">
        <f>IFERROR(O2525/LISTAS[[#This Row],[COSTO]]-1,"")</f>
        <v/>
      </c>
      <c r="R2525" t="str">
        <f>+LISTAS[[#This Row],[ID]]</f>
        <v>BORNES PARA BATERIA18 A</v>
      </c>
      <c r="T2525" s="29"/>
      <c r="U2525" s="25">
        <f>LISTAS[[#This Row],[COSTO]]+(LISTAS[[#This Row],[COSTO]]*T2525)</f>
        <v>0</v>
      </c>
      <c r="V2525" s="30">
        <f>IF(T2525="",0,U2525/LISTAS[[#This Row],[VENTA NETA]]-1)</f>
        <v>0</v>
      </c>
      <c r="X2525" s="25">
        <v>0</v>
      </c>
      <c r="Y2525" s="31" t="str">
        <f>IFERROR(LISTAS[[#This Row],[COSTO]]/X2525-1,"")</f>
        <v/>
      </c>
    </row>
    <row r="2526" spans="1:25" x14ac:dyDescent="0.2">
      <c r="A2526" s="6" t="s">
        <v>5945</v>
      </c>
      <c r="B2526" t="s">
        <v>5929</v>
      </c>
      <c r="C2526" t="s">
        <v>5946</v>
      </c>
      <c r="D2526" t="s">
        <v>5947</v>
      </c>
      <c r="E2526" s="2">
        <v>8640</v>
      </c>
      <c r="F2526" s="6" t="str">
        <f>+_xlfn.XLOOKUP(LISTAS[[#This Row],[ID]],_01_CODIGOS_Y_COSTOS_xlsm[Producto y N°],_01_CODIGOS_Y_COSTOS_xlsm[FABRICA],"",0,1)</f>
        <v>VARIOS</v>
      </c>
      <c r="G2526" s="13">
        <f>LISTAS[[#This Row],[Precio]]*(1-0.46)*(1-IF($C$3520="",0,$C$3520))</f>
        <v>3499.2000000000003</v>
      </c>
      <c r="H2526" s="1">
        <f>+_xlfn.XLOOKUP(LISTAS[[#This Row],[ID]],_01_CODIGOS_Y_COSTOS_xlsm[Producto y N°],_01_CODIGOS_Y_COSTOS_xlsm[COSTO],0,0,1)</f>
        <v>0</v>
      </c>
      <c r="I2526" s="115">
        <f>+IFERROR(LISTAS[[#This Row],[VENTA NETA]]/LISTAS[[#This Row],[COSTO]]-1,0)</f>
        <v>0</v>
      </c>
      <c r="J2526" s="33" t="str">
        <f>IFERROR(VLOOKUP(LISTAS[[#This Row],[ID]],_01_CODIGOS_Y_COSTOS_xlsm[[Producto y N°]:[CODIGO]],2,0),"")</f>
        <v>0</v>
      </c>
      <c r="M2526" s="22">
        <v>0</v>
      </c>
      <c r="N2526" s="23">
        <f>+LISTAS[[#This Row],[Precio]]+(LISTAS[[#This Row],[Precio]]*M2526)</f>
        <v>8640</v>
      </c>
      <c r="O2526" s="24">
        <f t="shared" si="55"/>
        <v>3499.2000000000003</v>
      </c>
      <c r="Q2526" s="21" t="str">
        <f>IFERROR(O2526/LISTAS[[#This Row],[COSTO]]-1,"")</f>
        <v/>
      </c>
      <c r="R2526" t="str">
        <f>+LISTAS[[#This Row],[ID]]</f>
        <v>BORNES PARA BATERIA18 B</v>
      </c>
      <c r="T2526" s="29"/>
      <c r="U2526" s="25">
        <f>LISTAS[[#This Row],[COSTO]]+(LISTAS[[#This Row],[COSTO]]*T2526)</f>
        <v>0</v>
      </c>
      <c r="V2526" s="30">
        <f>IF(T2526="",0,U2526/LISTAS[[#This Row],[VENTA NETA]]-1)</f>
        <v>0</v>
      </c>
      <c r="X2526" s="25">
        <v>0</v>
      </c>
      <c r="Y2526" s="31" t="str">
        <f>IFERROR(LISTAS[[#This Row],[COSTO]]/X2526-1,"")</f>
        <v/>
      </c>
    </row>
    <row r="2527" spans="1:25" x14ac:dyDescent="0.2">
      <c r="A2527" s="6" t="s">
        <v>5948</v>
      </c>
      <c r="B2527" t="s">
        <v>5929</v>
      </c>
      <c r="C2527" t="s">
        <v>5949</v>
      </c>
      <c r="D2527" t="s">
        <v>5950</v>
      </c>
      <c r="E2527" s="2">
        <v>16500</v>
      </c>
      <c r="F2527" s="6" t="str">
        <f>+_xlfn.XLOOKUP(LISTAS[[#This Row],[ID]],_01_CODIGOS_Y_COSTOS_xlsm[Producto y N°],_01_CODIGOS_Y_COSTOS_xlsm[FABRICA],"",0,1)</f>
        <v>VARIOS</v>
      </c>
      <c r="G2527" s="13">
        <f>LISTAS[[#This Row],[Precio]]*(1-0.46)*(1-IF($C$3520="",0,$C$3520))</f>
        <v>6682.5</v>
      </c>
      <c r="H2527" s="1">
        <f>+_xlfn.XLOOKUP(LISTAS[[#This Row],[ID]],_01_CODIGOS_Y_COSTOS_xlsm[Producto y N°],_01_CODIGOS_Y_COSTOS_xlsm[COSTO],0,0,1)</f>
        <v>0</v>
      </c>
      <c r="I2527" s="115">
        <f>+IFERROR(LISTAS[[#This Row],[VENTA NETA]]/LISTAS[[#This Row],[COSTO]]-1,0)</f>
        <v>0</v>
      </c>
      <c r="J2527" s="33" t="str">
        <f>IFERROR(VLOOKUP(LISTAS[[#This Row],[ID]],_01_CODIGOS_Y_COSTOS_xlsm[[Producto y N°]:[CODIGO]],2,0),"")</f>
        <v>0</v>
      </c>
      <c r="M2527" s="22">
        <v>0</v>
      </c>
      <c r="N2527" s="23">
        <f>+LISTAS[[#This Row],[Precio]]+(LISTAS[[#This Row],[Precio]]*M2527)</f>
        <v>16500</v>
      </c>
      <c r="O2527" s="24">
        <f t="shared" si="55"/>
        <v>6682.5</v>
      </c>
      <c r="Q2527" s="21" t="str">
        <f>IFERROR(O2527/LISTAS[[#This Row],[COSTO]]-1,"")</f>
        <v/>
      </c>
      <c r="R2527" t="str">
        <f>+LISTAS[[#This Row],[ID]]</f>
        <v>BORNES PARA BATERIA18 C</v>
      </c>
      <c r="T2527" s="29"/>
      <c r="U2527" s="25">
        <f>LISTAS[[#This Row],[COSTO]]+(LISTAS[[#This Row],[COSTO]]*T2527)</f>
        <v>0</v>
      </c>
      <c r="V2527" s="30">
        <f>IF(T2527="",0,U2527/LISTAS[[#This Row],[VENTA NETA]]-1)</f>
        <v>0</v>
      </c>
      <c r="X2527" s="25">
        <v>0</v>
      </c>
      <c r="Y2527" s="31" t="str">
        <f>IFERROR(LISTAS[[#This Row],[COSTO]]/X2527-1,"")</f>
        <v/>
      </c>
    </row>
    <row r="2528" spans="1:25" x14ac:dyDescent="0.2">
      <c r="A2528" s="6" t="s">
        <v>5951</v>
      </c>
      <c r="B2528" t="s">
        <v>5929</v>
      </c>
      <c r="C2528">
        <v>9</v>
      </c>
      <c r="D2528" t="s">
        <v>5952</v>
      </c>
      <c r="E2528" s="2">
        <v>6720</v>
      </c>
      <c r="F2528" s="6" t="str">
        <f>+_xlfn.XLOOKUP(LISTAS[[#This Row],[ID]],_01_CODIGOS_Y_COSTOS_xlsm[Producto y N°],_01_CODIGOS_Y_COSTOS_xlsm[FABRICA],"",0,1)</f>
        <v>VARIOS</v>
      </c>
      <c r="G2528" s="13">
        <f>LISTAS[[#This Row],[Precio]]*(1-0.46)*(1-IF($C$3520="",0,$C$3520))</f>
        <v>2721.6000000000004</v>
      </c>
      <c r="H2528" s="1">
        <f>+_xlfn.XLOOKUP(LISTAS[[#This Row],[ID]],_01_CODIGOS_Y_COSTOS_xlsm[Producto y N°],_01_CODIGOS_Y_COSTOS_xlsm[COSTO],0,0,1)</f>
        <v>0</v>
      </c>
      <c r="I2528" s="115">
        <f>+IFERROR(LISTAS[[#This Row],[VENTA NETA]]/LISTAS[[#This Row],[COSTO]]-1,0)</f>
        <v>0</v>
      </c>
      <c r="J2528" s="33" t="str">
        <f>IFERROR(VLOOKUP(LISTAS[[#This Row],[ID]],_01_CODIGOS_Y_COSTOS_xlsm[[Producto y N°]:[CODIGO]],2,0),"")</f>
        <v>0</v>
      </c>
      <c r="M2528" s="22">
        <v>0</v>
      </c>
      <c r="N2528" s="23">
        <f>+LISTAS[[#This Row],[Precio]]+(LISTAS[[#This Row],[Precio]]*M2528)</f>
        <v>6720</v>
      </c>
      <c r="O2528" s="24">
        <f t="shared" si="55"/>
        <v>2721.6000000000004</v>
      </c>
      <c r="Q2528" s="21" t="str">
        <f>IFERROR(O2528/LISTAS[[#This Row],[COSTO]]-1,"")</f>
        <v/>
      </c>
      <c r="R2528" t="str">
        <f>+LISTAS[[#This Row],[ID]]</f>
        <v>BORNES PARA BATERIA9</v>
      </c>
      <c r="T2528" s="29"/>
      <c r="U2528" s="25">
        <f>LISTAS[[#This Row],[COSTO]]+(LISTAS[[#This Row],[COSTO]]*T2528)</f>
        <v>0</v>
      </c>
      <c r="V2528" s="30">
        <f>IF(T2528="",0,U2528/LISTAS[[#This Row],[VENTA NETA]]-1)</f>
        <v>0</v>
      </c>
      <c r="X2528" s="25">
        <v>0</v>
      </c>
      <c r="Y2528" s="31" t="str">
        <f>IFERROR(LISTAS[[#This Row],[COSTO]]/X2528-1,"")</f>
        <v/>
      </c>
    </row>
    <row r="2529" spans="1:25" x14ac:dyDescent="0.2">
      <c r="A2529" s="6" t="s">
        <v>5953</v>
      </c>
      <c r="B2529" t="s">
        <v>5929</v>
      </c>
      <c r="C2529">
        <v>10</v>
      </c>
      <c r="D2529" t="s">
        <v>5954</v>
      </c>
      <c r="E2529" s="2">
        <v>9600</v>
      </c>
      <c r="F2529" s="6" t="str">
        <f>+_xlfn.XLOOKUP(LISTAS[[#This Row],[ID]],_01_CODIGOS_Y_COSTOS_xlsm[Producto y N°],_01_CODIGOS_Y_COSTOS_xlsm[FABRICA],"",0,1)</f>
        <v>VARIOS</v>
      </c>
      <c r="G2529" s="13">
        <f>LISTAS[[#This Row],[Precio]]*(1-0.46)*(1-IF($C$3520="",0,$C$3520))</f>
        <v>3888</v>
      </c>
      <c r="H2529" s="1">
        <f>+_xlfn.XLOOKUP(LISTAS[[#This Row],[ID]],_01_CODIGOS_Y_COSTOS_xlsm[Producto y N°],_01_CODIGOS_Y_COSTOS_xlsm[COSTO],0,0,1)</f>
        <v>0</v>
      </c>
      <c r="I2529" s="115">
        <f>+IFERROR(LISTAS[[#This Row],[VENTA NETA]]/LISTAS[[#This Row],[COSTO]]-1,0)</f>
        <v>0</v>
      </c>
      <c r="J2529" s="33" t="str">
        <f>IFERROR(VLOOKUP(LISTAS[[#This Row],[ID]],_01_CODIGOS_Y_COSTOS_xlsm[[Producto y N°]:[CODIGO]],2,0),"")</f>
        <v>0</v>
      </c>
      <c r="M2529" s="22">
        <v>0</v>
      </c>
      <c r="N2529" s="23">
        <f>+LISTAS[[#This Row],[Precio]]+(LISTAS[[#This Row],[Precio]]*M2529)</f>
        <v>9600</v>
      </c>
      <c r="O2529" s="24">
        <f t="shared" si="55"/>
        <v>3888</v>
      </c>
      <c r="Q2529" s="21" t="str">
        <f>IFERROR(O2529/LISTAS[[#This Row],[COSTO]]-1,"")</f>
        <v/>
      </c>
      <c r="R2529" t="str">
        <f>+LISTAS[[#This Row],[ID]]</f>
        <v>BORNES PARA BATERIA10</v>
      </c>
      <c r="T2529" s="29"/>
      <c r="U2529" s="25">
        <f>LISTAS[[#This Row],[COSTO]]+(LISTAS[[#This Row],[COSTO]]*T2529)</f>
        <v>0</v>
      </c>
      <c r="V2529" s="30">
        <f>IF(T2529="",0,U2529/LISTAS[[#This Row],[VENTA NETA]]-1)</f>
        <v>0</v>
      </c>
      <c r="X2529" s="25">
        <v>0</v>
      </c>
      <c r="Y2529" s="31" t="str">
        <f>IFERROR(LISTAS[[#This Row],[COSTO]]/X2529-1,"")</f>
        <v/>
      </c>
    </row>
    <row r="2530" spans="1:25" x14ac:dyDescent="0.2">
      <c r="A2530" s="6" t="s">
        <v>5955</v>
      </c>
      <c r="B2530" t="s">
        <v>5929</v>
      </c>
      <c r="C2530">
        <v>14</v>
      </c>
      <c r="D2530" t="s">
        <v>5956</v>
      </c>
      <c r="E2530" s="2">
        <v>12540</v>
      </c>
      <c r="F2530" s="6" t="str">
        <f>+_xlfn.XLOOKUP(LISTAS[[#This Row],[ID]],_01_CODIGOS_Y_COSTOS_xlsm[Producto y N°],_01_CODIGOS_Y_COSTOS_xlsm[FABRICA],"",0,1)</f>
        <v>VARIOS</v>
      </c>
      <c r="G2530" s="13">
        <f>LISTAS[[#This Row],[Precio]]*(1-0.46)*(1-IF($C$3520="",0,$C$3520))</f>
        <v>5078.7000000000007</v>
      </c>
      <c r="H2530" s="1">
        <f>+_xlfn.XLOOKUP(LISTAS[[#This Row],[ID]],_01_CODIGOS_Y_COSTOS_xlsm[Producto y N°],_01_CODIGOS_Y_COSTOS_xlsm[COSTO],0,0,1)</f>
        <v>0</v>
      </c>
      <c r="I2530" s="115">
        <f>+IFERROR(LISTAS[[#This Row],[VENTA NETA]]/LISTAS[[#This Row],[COSTO]]-1,0)</f>
        <v>0</v>
      </c>
      <c r="J2530" s="33" t="str">
        <f>IFERROR(VLOOKUP(LISTAS[[#This Row],[ID]],_01_CODIGOS_Y_COSTOS_xlsm[[Producto y N°]:[CODIGO]],2,0),"")</f>
        <v>0</v>
      </c>
      <c r="M2530" s="22">
        <v>0</v>
      </c>
      <c r="N2530" s="23">
        <f>+LISTAS[[#This Row],[Precio]]+(LISTAS[[#This Row],[Precio]]*M2530)</f>
        <v>12540</v>
      </c>
      <c r="O2530" s="24">
        <f t="shared" si="55"/>
        <v>5078.7000000000007</v>
      </c>
      <c r="Q2530" s="21" t="str">
        <f>IFERROR(O2530/LISTAS[[#This Row],[COSTO]]-1,"")</f>
        <v/>
      </c>
      <c r="R2530" t="str">
        <f>+LISTAS[[#This Row],[ID]]</f>
        <v>BORNES PARA BATERIA14</v>
      </c>
      <c r="T2530" s="29"/>
      <c r="U2530" s="25">
        <f>LISTAS[[#This Row],[COSTO]]+(LISTAS[[#This Row],[COSTO]]*T2530)</f>
        <v>0</v>
      </c>
      <c r="V2530" s="30">
        <f>IF(T2530="",0,U2530/LISTAS[[#This Row],[VENTA NETA]]-1)</f>
        <v>0</v>
      </c>
      <c r="X2530" s="25">
        <v>0</v>
      </c>
      <c r="Y2530" s="31" t="str">
        <f>IFERROR(LISTAS[[#This Row],[COSTO]]/X2530-1,"")</f>
        <v/>
      </c>
    </row>
    <row r="2531" spans="1:25" x14ac:dyDescent="0.2">
      <c r="A2531" s="6" t="s">
        <v>5957</v>
      </c>
      <c r="B2531" t="s">
        <v>5929</v>
      </c>
      <c r="C2531">
        <v>15</v>
      </c>
      <c r="D2531" t="s">
        <v>5958</v>
      </c>
      <c r="E2531" s="2">
        <v>20520</v>
      </c>
      <c r="F2531" s="6" t="str">
        <f>+_xlfn.XLOOKUP(LISTAS[[#This Row],[ID]],_01_CODIGOS_Y_COSTOS_xlsm[Producto y N°],_01_CODIGOS_Y_COSTOS_xlsm[FABRICA],"",0,1)</f>
        <v>VARIOS</v>
      </c>
      <c r="G2531" s="13">
        <f>LISTAS[[#This Row],[Precio]]*(1-0.46)*(1-IF($C$3520="",0,$C$3520))</f>
        <v>8310.6</v>
      </c>
      <c r="H2531" s="1">
        <f>+_xlfn.XLOOKUP(LISTAS[[#This Row],[ID]],_01_CODIGOS_Y_COSTOS_xlsm[Producto y N°],_01_CODIGOS_Y_COSTOS_xlsm[COSTO],0,0,1)</f>
        <v>0</v>
      </c>
      <c r="I2531" s="115">
        <f>+IFERROR(LISTAS[[#This Row],[VENTA NETA]]/LISTAS[[#This Row],[COSTO]]-1,0)</f>
        <v>0</v>
      </c>
      <c r="J2531" s="33" t="str">
        <f>IFERROR(VLOOKUP(LISTAS[[#This Row],[ID]],_01_CODIGOS_Y_COSTOS_xlsm[[Producto y N°]:[CODIGO]],2,0),"")</f>
        <v>0</v>
      </c>
      <c r="M2531" s="22">
        <v>0</v>
      </c>
      <c r="N2531" s="23">
        <f>+LISTAS[[#This Row],[Precio]]+(LISTAS[[#This Row],[Precio]]*M2531)</f>
        <v>20520</v>
      </c>
      <c r="O2531" s="24">
        <f t="shared" si="55"/>
        <v>8310.6</v>
      </c>
      <c r="Q2531" s="21" t="str">
        <f>IFERROR(O2531/LISTAS[[#This Row],[COSTO]]-1,"")</f>
        <v/>
      </c>
      <c r="R2531" t="str">
        <f>+LISTAS[[#This Row],[ID]]</f>
        <v>BORNES PARA BATERIA15</v>
      </c>
      <c r="T2531" s="29"/>
      <c r="U2531" s="25">
        <f>LISTAS[[#This Row],[COSTO]]+(LISTAS[[#This Row],[COSTO]]*T2531)</f>
        <v>0</v>
      </c>
      <c r="V2531" s="30">
        <f>IF(T2531="",0,U2531/LISTAS[[#This Row],[VENTA NETA]]-1)</f>
        <v>0</v>
      </c>
      <c r="X2531" s="25">
        <v>0</v>
      </c>
      <c r="Y2531" s="31" t="str">
        <f>IFERROR(LISTAS[[#This Row],[COSTO]]/X2531-1,"")</f>
        <v/>
      </c>
    </row>
    <row r="2532" spans="1:25" x14ac:dyDescent="0.2">
      <c r="A2532" s="6" t="s">
        <v>5959</v>
      </c>
      <c r="B2532" t="s">
        <v>5929</v>
      </c>
      <c r="C2532">
        <v>16</v>
      </c>
      <c r="D2532" t="s">
        <v>5960</v>
      </c>
      <c r="E2532" s="2">
        <v>9900</v>
      </c>
      <c r="F2532" s="6" t="str">
        <f>+_xlfn.XLOOKUP(LISTAS[[#This Row],[ID]],_01_CODIGOS_Y_COSTOS_xlsm[Producto y N°],_01_CODIGOS_Y_COSTOS_xlsm[FABRICA],"",0,1)</f>
        <v>VARIOS</v>
      </c>
      <c r="G2532" s="13">
        <f>LISTAS[[#This Row],[Precio]]*(1-0.46)*(1-IF($C$3520="",0,$C$3520))</f>
        <v>4009.5</v>
      </c>
      <c r="H2532" s="1">
        <f>+_xlfn.XLOOKUP(LISTAS[[#This Row],[ID]],_01_CODIGOS_Y_COSTOS_xlsm[Producto y N°],_01_CODIGOS_Y_COSTOS_xlsm[COSTO],0,0,1)</f>
        <v>0</v>
      </c>
      <c r="I2532" s="115">
        <f>+IFERROR(LISTAS[[#This Row],[VENTA NETA]]/LISTAS[[#This Row],[COSTO]]-1,0)</f>
        <v>0</v>
      </c>
      <c r="J2532" s="33" t="str">
        <f>IFERROR(VLOOKUP(LISTAS[[#This Row],[ID]],_01_CODIGOS_Y_COSTOS_xlsm[[Producto y N°]:[CODIGO]],2,0),"")</f>
        <v>0</v>
      </c>
      <c r="M2532" s="22">
        <v>0</v>
      </c>
      <c r="N2532" s="23">
        <f>+LISTAS[[#This Row],[Precio]]+(LISTAS[[#This Row],[Precio]]*M2532)</f>
        <v>9900</v>
      </c>
      <c r="O2532" s="24">
        <f t="shared" si="55"/>
        <v>4009.5</v>
      </c>
      <c r="Q2532" s="21" t="str">
        <f>IFERROR(O2532/LISTAS[[#This Row],[COSTO]]-1,"")</f>
        <v/>
      </c>
      <c r="R2532" t="str">
        <f>+LISTAS[[#This Row],[ID]]</f>
        <v>BORNES PARA BATERIA16</v>
      </c>
      <c r="T2532" s="29"/>
      <c r="U2532" s="25">
        <f>LISTAS[[#This Row],[COSTO]]+(LISTAS[[#This Row],[COSTO]]*T2532)</f>
        <v>0</v>
      </c>
      <c r="V2532" s="30">
        <f>IF(T2532="",0,U2532/LISTAS[[#This Row],[VENTA NETA]]-1)</f>
        <v>0</v>
      </c>
      <c r="X2532" s="25">
        <v>0</v>
      </c>
      <c r="Y2532" s="31" t="str">
        <f>IFERROR(LISTAS[[#This Row],[COSTO]]/X2532-1,"")</f>
        <v/>
      </c>
    </row>
    <row r="2533" spans="1:25" x14ac:dyDescent="0.2">
      <c r="A2533" s="6" t="s">
        <v>5961</v>
      </c>
      <c r="B2533" t="s">
        <v>5929</v>
      </c>
      <c r="C2533">
        <v>17</v>
      </c>
      <c r="D2533" t="s">
        <v>5962</v>
      </c>
      <c r="E2533" s="2">
        <v>7680</v>
      </c>
      <c r="F2533" s="6" t="str">
        <f>+_xlfn.XLOOKUP(LISTAS[[#This Row],[ID]],_01_CODIGOS_Y_COSTOS_xlsm[Producto y N°],_01_CODIGOS_Y_COSTOS_xlsm[FABRICA],"",0,1)</f>
        <v>VARIOS</v>
      </c>
      <c r="G2533" s="13">
        <f>LISTAS[[#This Row],[Precio]]*(1-0.46)*(1-IF($C$3520="",0,$C$3520))</f>
        <v>3110.4000000000005</v>
      </c>
      <c r="H2533" s="1">
        <f>+_xlfn.XLOOKUP(LISTAS[[#This Row],[ID]],_01_CODIGOS_Y_COSTOS_xlsm[Producto y N°],_01_CODIGOS_Y_COSTOS_xlsm[COSTO],0,0,1)</f>
        <v>0</v>
      </c>
      <c r="I2533" s="115">
        <f>+IFERROR(LISTAS[[#This Row],[VENTA NETA]]/LISTAS[[#This Row],[COSTO]]-1,0)</f>
        <v>0</v>
      </c>
      <c r="J2533" s="33" t="str">
        <f>IFERROR(VLOOKUP(LISTAS[[#This Row],[ID]],_01_CODIGOS_Y_COSTOS_xlsm[[Producto y N°]:[CODIGO]],2,0),"")</f>
        <v>0</v>
      </c>
      <c r="M2533" s="22">
        <v>0</v>
      </c>
      <c r="N2533" s="23">
        <f>+LISTAS[[#This Row],[Precio]]+(LISTAS[[#This Row],[Precio]]*M2533)</f>
        <v>7680</v>
      </c>
      <c r="O2533" s="24">
        <f t="shared" si="55"/>
        <v>3110.4000000000005</v>
      </c>
      <c r="Q2533" s="21" t="str">
        <f>IFERROR(O2533/LISTAS[[#This Row],[COSTO]]-1,"")</f>
        <v/>
      </c>
      <c r="R2533" t="str">
        <f>+LISTAS[[#This Row],[ID]]</f>
        <v>BORNES PARA BATERIA17</v>
      </c>
      <c r="T2533" s="29"/>
      <c r="U2533" s="25">
        <f>LISTAS[[#This Row],[COSTO]]+(LISTAS[[#This Row],[COSTO]]*T2533)</f>
        <v>0</v>
      </c>
      <c r="V2533" s="30">
        <f>IF(T2533="",0,U2533/LISTAS[[#This Row],[VENTA NETA]]-1)</f>
        <v>0</v>
      </c>
      <c r="X2533" s="25">
        <v>0</v>
      </c>
      <c r="Y2533" s="31" t="str">
        <f>IFERROR(LISTAS[[#This Row],[COSTO]]/X2533-1,"")</f>
        <v/>
      </c>
    </row>
    <row r="2534" spans="1:25" x14ac:dyDescent="0.2">
      <c r="A2534" s="6" t="s">
        <v>5963</v>
      </c>
      <c r="B2534" t="s">
        <v>5929</v>
      </c>
      <c r="C2534">
        <v>23</v>
      </c>
      <c r="D2534" t="s">
        <v>5964</v>
      </c>
      <c r="E2534" s="2">
        <v>18720</v>
      </c>
      <c r="F2534" s="6" t="str">
        <f>+_xlfn.XLOOKUP(LISTAS[[#This Row],[ID]],_01_CODIGOS_Y_COSTOS_xlsm[Producto y N°],_01_CODIGOS_Y_COSTOS_xlsm[FABRICA],"",0,1)</f>
        <v>VARIOS</v>
      </c>
      <c r="G2534" s="13">
        <f>LISTAS[[#This Row],[Precio]]*(1-0.46)*(1-IF($C$3520="",0,$C$3520))</f>
        <v>7581.6</v>
      </c>
      <c r="H2534" s="1">
        <f>+_xlfn.XLOOKUP(LISTAS[[#This Row],[ID]],_01_CODIGOS_Y_COSTOS_xlsm[Producto y N°],_01_CODIGOS_Y_COSTOS_xlsm[COSTO],0,0,1)</f>
        <v>0</v>
      </c>
      <c r="I2534" s="115">
        <f>+IFERROR(LISTAS[[#This Row],[VENTA NETA]]/LISTAS[[#This Row],[COSTO]]-1,0)</f>
        <v>0</v>
      </c>
      <c r="J2534" s="33" t="str">
        <f>IFERROR(VLOOKUP(LISTAS[[#This Row],[ID]],_01_CODIGOS_Y_COSTOS_xlsm[[Producto y N°]:[CODIGO]],2,0),"")</f>
        <v>0</v>
      </c>
      <c r="M2534" s="22">
        <v>0</v>
      </c>
      <c r="N2534" s="23">
        <f>+LISTAS[[#This Row],[Precio]]+(LISTAS[[#This Row],[Precio]]*M2534)</f>
        <v>18720</v>
      </c>
      <c r="O2534" s="24">
        <f t="shared" si="55"/>
        <v>7581.6</v>
      </c>
      <c r="Q2534" s="21" t="str">
        <f>IFERROR(O2534/LISTAS[[#This Row],[COSTO]]-1,"")</f>
        <v/>
      </c>
      <c r="R2534" t="str">
        <f>+LISTAS[[#This Row],[ID]]</f>
        <v>BORNES PARA BATERIA23</v>
      </c>
      <c r="T2534" s="29"/>
      <c r="U2534" s="25">
        <f>LISTAS[[#This Row],[COSTO]]+(LISTAS[[#This Row],[COSTO]]*T2534)</f>
        <v>0</v>
      </c>
      <c r="V2534" s="30">
        <f>IF(T2534="",0,U2534/LISTAS[[#This Row],[VENTA NETA]]-1)</f>
        <v>0</v>
      </c>
      <c r="X2534" s="25">
        <v>0</v>
      </c>
      <c r="Y2534" s="31" t="str">
        <f>IFERROR(LISTAS[[#This Row],[COSTO]]/X2534-1,"")</f>
        <v/>
      </c>
    </row>
    <row r="2535" spans="1:25" x14ac:dyDescent="0.2">
      <c r="A2535" s="6" t="s">
        <v>5965</v>
      </c>
      <c r="B2535" t="s">
        <v>5929</v>
      </c>
      <c r="C2535">
        <v>31</v>
      </c>
      <c r="D2535" t="s">
        <v>5966</v>
      </c>
      <c r="E2535" s="2">
        <v>15060</v>
      </c>
      <c r="F2535" s="6" t="str">
        <f>+_xlfn.XLOOKUP(LISTAS[[#This Row],[ID]],_01_CODIGOS_Y_COSTOS_xlsm[Producto y N°],_01_CODIGOS_Y_COSTOS_xlsm[FABRICA],"",0,1)</f>
        <v>VARIOS</v>
      </c>
      <c r="G2535" s="13">
        <f>LISTAS[[#This Row],[Precio]]*(1-0.46)*(1-IF($C$3520="",0,$C$3520))</f>
        <v>6099.3</v>
      </c>
      <c r="H2535" s="1">
        <f>+_xlfn.XLOOKUP(LISTAS[[#This Row],[ID]],_01_CODIGOS_Y_COSTOS_xlsm[Producto y N°],_01_CODIGOS_Y_COSTOS_xlsm[COSTO],0,0,1)</f>
        <v>0</v>
      </c>
      <c r="I2535" s="115">
        <f>+IFERROR(LISTAS[[#This Row],[VENTA NETA]]/LISTAS[[#This Row],[COSTO]]-1,0)</f>
        <v>0</v>
      </c>
      <c r="J2535" s="33" t="str">
        <f>IFERROR(VLOOKUP(LISTAS[[#This Row],[ID]],_01_CODIGOS_Y_COSTOS_xlsm[[Producto y N°]:[CODIGO]],2,0),"")</f>
        <v>0</v>
      </c>
      <c r="M2535" s="22">
        <v>0</v>
      </c>
      <c r="N2535" s="23">
        <f>+LISTAS[[#This Row],[Precio]]+(LISTAS[[#This Row],[Precio]]*M2535)</f>
        <v>15060</v>
      </c>
      <c r="O2535" s="24">
        <f t="shared" si="55"/>
        <v>6099.3</v>
      </c>
      <c r="Q2535" s="21" t="str">
        <f>IFERROR(O2535/LISTAS[[#This Row],[COSTO]]-1,"")</f>
        <v/>
      </c>
      <c r="R2535" t="str">
        <f>+LISTAS[[#This Row],[ID]]</f>
        <v>BORNES PARA BATERIA31</v>
      </c>
      <c r="T2535" s="29"/>
      <c r="U2535" s="25">
        <f>LISTAS[[#This Row],[COSTO]]+(LISTAS[[#This Row],[COSTO]]*T2535)</f>
        <v>0</v>
      </c>
      <c r="V2535" s="30">
        <f>IF(T2535="",0,U2535/LISTAS[[#This Row],[VENTA NETA]]-1)</f>
        <v>0</v>
      </c>
      <c r="X2535" s="25">
        <v>0</v>
      </c>
      <c r="Y2535" s="31" t="str">
        <f>IFERROR(LISTAS[[#This Row],[COSTO]]/X2535-1,"")</f>
        <v/>
      </c>
    </row>
    <row r="2536" spans="1:25" x14ac:dyDescent="0.2">
      <c r="A2536" s="6" t="s">
        <v>5967</v>
      </c>
      <c r="B2536" t="s">
        <v>5929</v>
      </c>
      <c r="C2536">
        <v>30</v>
      </c>
      <c r="D2536" t="s">
        <v>5968</v>
      </c>
      <c r="E2536" s="2">
        <v>10980</v>
      </c>
      <c r="F2536" s="6" t="str">
        <f>+_xlfn.XLOOKUP(LISTAS[[#This Row],[ID]],_01_CODIGOS_Y_COSTOS_xlsm[Producto y N°],_01_CODIGOS_Y_COSTOS_xlsm[FABRICA],"",0,1)</f>
        <v>VARIOS</v>
      </c>
      <c r="G2536" s="13">
        <f>LISTAS[[#This Row],[Precio]]*(1-0.46)*(1-IF($C$3520="",0,$C$3520))</f>
        <v>4446.9000000000005</v>
      </c>
      <c r="H2536" s="1">
        <f>+_xlfn.XLOOKUP(LISTAS[[#This Row],[ID]],_01_CODIGOS_Y_COSTOS_xlsm[Producto y N°],_01_CODIGOS_Y_COSTOS_xlsm[COSTO],0,0,1)</f>
        <v>0</v>
      </c>
      <c r="I2536" s="115">
        <f>+IFERROR(LISTAS[[#This Row],[VENTA NETA]]/LISTAS[[#This Row],[COSTO]]-1,0)</f>
        <v>0</v>
      </c>
      <c r="J2536" s="33" t="str">
        <f>IFERROR(VLOOKUP(LISTAS[[#This Row],[ID]],_01_CODIGOS_Y_COSTOS_xlsm[[Producto y N°]:[CODIGO]],2,0),"")</f>
        <v>0</v>
      </c>
      <c r="M2536" s="22">
        <v>0</v>
      </c>
      <c r="N2536" s="23">
        <f>+LISTAS[[#This Row],[Precio]]+(LISTAS[[#This Row],[Precio]]*M2536)</f>
        <v>10980</v>
      </c>
      <c r="O2536" s="24">
        <f t="shared" si="55"/>
        <v>4446.9000000000005</v>
      </c>
      <c r="Q2536" s="21" t="str">
        <f>IFERROR(O2536/LISTAS[[#This Row],[COSTO]]-1,"")</f>
        <v/>
      </c>
      <c r="R2536" t="str">
        <f>+LISTAS[[#This Row],[ID]]</f>
        <v>BORNES PARA BATERIA30</v>
      </c>
      <c r="T2536" s="29"/>
      <c r="U2536" s="25">
        <f>LISTAS[[#This Row],[COSTO]]+(LISTAS[[#This Row],[COSTO]]*T2536)</f>
        <v>0</v>
      </c>
      <c r="V2536" s="30">
        <f>IF(T2536="",0,U2536/LISTAS[[#This Row],[VENTA NETA]]-1)</f>
        <v>0</v>
      </c>
      <c r="X2536" s="25">
        <v>0</v>
      </c>
      <c r="Y2536" s="31" t="str">
        <f>IFERROR(LISTAS[[#This Row],[COSTO]]/X2536-1,"")</f>
        <v/>
      </c>
    </row>
    <row r="2537" spans="1:25" x14ac:dyDescent="0.2">
      <c r="A2537" s="6" t="s">
        <v>5969</v>
      </c>
      <c r="B2537" t="s">
        <v>5929</v>
      </c>
      <c r="C2537">
        <v>29</v>
      </c>
      <c r="D2537" t="s">
        <v>5970</v>
      </c>
      <c r="E2537" s="2">
        <v>12360</v>
      </c>
      <c r="F2537" s="6" t="str">
        <f>+_xlfn.XLOOKUP(LISTAS[[#This Row],[ID]],_01_CODIGOS_Y_COSTOS_xlsm[Producto y N°],_01_CODIGOS_Y_COSTOS_xlsm[FABRICA],"",0,1)</f>
        <v>VARIOS</v>
      </c>
      <c r="G2537" s="13">
        <f>LISTAS[[#This Row],[Precio]]*(1-0.46)*(1-IF($C$3520="",0,$C$3520))</f>
        <v>5005.8</v>
      </c>
      <c r="H2537" s="1">
        <f>+_xlfn.XLOOKUP(LISTAS[[#This Row],[ID]],_01_CODIGOS_Y_COSTOS_xlsm[Producto y N°],_01_CODIGOS_Y_COSTOS_xlsm[COSTO],0,0,1)</f>
        <v>0</v>
      </c>
      <c r="I2537" s="115">
        <f>+IFERROR(LISTAS[[#This Row],[VENTA NETA]]/LISTAS[[#This Row],[COSTO]]-1,0)</f>
        <v>0</v>
      </c>
      <c r="J2537" s="33" t="str">
        <f>IFERROR(VLOOKUP(LISTAS[[#This Row],[ID]],_01_CODIGOS_Y_COSTOS_xlsm[[Producto y N°]:[CODIGO]],2,0),"")</f>
        <v>0</v>
      </c>
      <c r="M2537" s="22">
        <v>0</v>
      </c>
      <c r="N2537" s="23">
        <f>+LISTAS[[#This Row],[Precio]]+(LISTAS[[#This Row],[Precio]]*M2537)</f>
        <v>12360</v>
      </c>
      <c r="O2537" s="24">
        <f t="shared" ref="O2537:O2600" si="56">N2537*(1-0.46)*(1-IF($C$3520="",0,$C$3520))</f>
        <v>5005.8</v>
      </c>
      <c r="Q2537" s="21" t="str">
        <f>IFERROR(O2537/LISTAS[[#This Row],[COSTO]]-1,"")</f>
        <v/>
      </c>
      <c r="R2537" t="str">
        <f>+LISTAS[[#This Row],[ID]]</f>
        <v>BORNES PARA BATERIA29</v>
      </c>
      <c r="T2537" s="29"/>
      <c r="U2537" s="25">
        <f>LISTAS[[#This Row],[COSTO]]+(LISTAS[[#This Row],[COSTO]]*T2537)</f>
        <v>0</v>
      </c>
      <c r="V2537" s="30">
        <f>IF(T2537="",0,U2537/LISTAS[[#This Row],[VENTA NETA]]-1)</f>
        <v>0</v>
      </c>
      <c r="X2537" s="25">
        <v>0</v>
      </c>
      <c r="Y2537" s="31" t="str">
        <f>IFERROR(LISTAS[[#This Row],[COSTO]]/X2537-1,"")</f>
        <v/>
      </c>
    </row>
    <row r="2538" spans="1:25" x14ac:dyDescent="0.2">
      <c r="A2538" s="6" t="s">
        <v>5971</v>
      </c>
      <c r="B2538" t="s">
        <v>5929</v>
      </c>
      <c r="C2538">
        <v>28</v>
      </c>
      <c r="D2538" t="s">
        <v>5972</v>
      </c>
      <c r="E2538" s="2">
        <v>9360</v>
      </c>
      <c r="F2538" s="6" t="str">
        <f>+_xlfn.XLOOKUP(LISTAS[[#This Row],[ID]],_01_CODIGOS_Y_COSTOS_xlsm[Producto y N°],_01_CODIGOS_Y_COSTOS_xlsm[FABRICA],"",0,1)</f>
        <v>VARIOS</v>
      </c>
      <c r="G2538" s="13">
        <f>LISTAS[[#This Row],[Precio]]*(1-0.46)*(1-IF($C$3520="",0,$C$3520))</f>
        <v>3790.8</v>
      </c>
      <c r="H2538" s="1">
        <f>+_xlfn.XLOOKUP(LISTAS[[#This Row],[ID]],_01_CODIGOS_Y_COSTOS_xlsm[Producto y N°],_01_CODIGOS_Y_COSTOS_xlsm[COSTO],0,0,1)</f>
        <v>0</v>
      </c>
      <c r="I2538" s="115">
        <f>+IFERROR(LISTAS[[#This Row],[VENTA NETA]]/LISTAS[[#This Row],[COSTO]]-1,0)</f>
        <v>0</v>
      </c>
      <c r="J2538" s="33" t="str">
        <f>IFERROR(VLOOKUP(LISTAS[[#This Row],[ID]],_01_CODIGOS_Y_COSTOS_xlsm[[Producto y N°]:[CODIGO]],2,0),"")</f>
        <v>0</v>
      </c>
      <c r="M2538" s="22">
        <v>0</v>
      </c>
      <c r="N2538" s="23">
        <f>+LISTAS[[#This Row],[Precio]]+(LISTAS[[#This Row],[Precio]]*M2538)</f>
        <v>9360</v>
      </c>
      <c r="O2538" s="24">
        <f t="shared" si="56"/>
        <v>3790.8</v>
      </c>
      <c r="Q2538" s="21" t="str">
        <f>IFERROR(O2538/LISTAS[[#This Row],[COSTO]]-1,"")</f>
        <v/>
      </c>
      <c r="R2538" t="str">
        <f>+LISTAS[[#This Row],[ID]]</f>
        <v>BORNES PARA BATERIA28</v>
      </c>
      <c r="T2538" s="29"/>
      <c r="U2538" s="25">
        <f>LISTAS[[#This Row],[COSTO]]+(LISTAS[[#This Row],[COSTO]]*T2538)</f>
        <v>0</v>
      </c>
      <c r="V2538" s="30">
        <f>IF(T2538="",0,U2538/LISTAS[[#This Row],[VENTA NETA]]-1)</f>
        <v>0</v>
      </c>
      <c r="X2538" s="25">
        <v>0</v>
      </c>
      <c r="Y2538" s="31" t="str">
        <f>IFERROR(LISTAS[[#This Row],[COSTO]]/X2538-1,"")</f>
        <v/>
      </c>
    </row>
    <row r="2539" spans="1:25" x14ac:dyDescent="0.2">
      <c r="A2539" s="6" t="s">
        <v>5973</v>
      </c>
      <c r="B2539" t="s">
        <v>5929</v>
      </c>
      <c r="C2539">
        <v>27</v>
      </c>
      <c r="D2539" t="s">
        <v>5974</v>
      </c>
      <c r="E2539" s="2">
        <v>6720</v>
      </c>
      <c r="F2539" s="6" t="str">
        <f>+_xlfn.XLOOKUP(LISTAS[[#This Row],[ID]],_01_CODIGOS_Y_COSTOS_xlsm[Producto y N°],_01_CODIGOS_Y_COSTOS_xlsm[FABRICA],"",0,1)</f>
        <v>VARIOS</v>
      </c>
      <c r="G2539" s="13">
        <f>LISTAS[[#This Row],[Precio]]*(1-0.46)*(1-IF($C$3520="",0,$C$3520))</f>
        <v>2721.6000000000004</v>
      </c>
      <c r="H2539" s="1">
        <f>+_xlfn.XLOOKUP(LISTAS[[#This Row],[ID]],_01_CODIGOS_Y_COSTOS_xlsm[Producto y N°],_01_CODIGOS_Y_COSTOS_xlsm[COSTO],0,0,1)</f>
        <v>0</v>
      </c>
      <c r="I2539" s="115">
        <f>+IFERROR(LISTAS[[#This Row],[VENTA NETA]]/LISTAS[[#This Row],[COSTO]]-1,0)</f>
        <v>0</v>
      </c>
      <c r="J2539" s="33" t="str">
        <f>IFERROR(VLOOKUP(LISTAS[[#This Row],[ID]],_01_CODIGOS_Y_COSTOS_xlsm[[Producto y N°]:[CODIGO]],2,0),"")</f>
        <v>0</v>
      </c>
      <c r="M2539" s="22">
        <v>0</v>
      </c>
      <c r="N2539" s="23">
        <f>+LISTAS[[#This Row],[Precio]]+(LISTAS[[#This Row],[Precio]]*M2539)</f>
        <v>6720</v>
      </c>
      <c r="O2539" s="24">
        <f t="shared" si="56"/>
        <v>2721.6000000000004</v>
      </c>
      <c r="Q2539" s="21" t="str">
        <f>IFERROR(O2539/LISTAS[[#This Row],[COSTO]]-1,"")</f>
        <v/>
      </c>
      <c r="R2539" t="str">
        <f>+LISTAS[[#This Row],[ID]]</f>
        <v>BORNES PARA BATERIA27</v>
      </c>
      <c r="T2539" s="29"/>
      <c r="U2539" s="25">
        <f>LISTAS[[#This Row],[COSTO]]+(LISTAS[[#This Row],[COSTO]]*T2539)</f>
        <v>0</v>
      </c>
      <c r="V2539" s="30">
        <f>IF(T2539="",0,U2539/LISTAS[[#This Row],[VENTA NETA]]-1)</f>
        <v>0</v>
      </c>
      <c r="X2539" s="25">
        <v>0</v>
      </c>
      <c r="Y2539" s="31" t="str">
        <f>IFERROR(LISTAS[[#This Row],[COSTO]]/X2539-1,"")</f>
        <v/>
      </c>
    </row>
    <row r="2540" spans="1:25" x14ac:dyDescent="0.2">
      <c r="A2540" s="6" t="s">
        <v>5975</v>
      </c>
      <c r="B2540" t="s">
        <v>5929</v>
      </c>
      <c r="C2540">
        <v>26</v>
      </c>
      <c r="D2540" t="s">
        <v>5976</v>
      </c>
      <c r="E2540" s="2">
        <v>10620</v>
      </c>
      <c r="F2540" s="6" t="str">
        <f>+_xlfn.XLOOKUP(LISTAS[[#This Row],[ID]],_01_CODIGOS_Y_COSTOS_xlsm[Producto y N°],_01_CODIGOS_Y_COSTOS_xlsm[FABRICA],"",0,1)</f>
        <v>VARIOS</v>
      </c>
      <c r="G2540" s="13">
        <f>LISTAS[[#This Row],[Precio]]*(1-0.46)*(1-IF($C$3520="",0,$C$3520))</f>
        <v>4301.1000000000004</v>
      </c>
      <c r="H2540" s="1">
        <f>+_xlfn.XLOOKUP(LISTAS[[#This Row],[ID]],_01_CODIGOS_Y_COSTOS_xlsm[Producto y N°],_01_CODIGOS_Y_COSTOS_xlsm[COSTO],0,0,1)</f>
        <v>0</v>
      </c>
      <c r="I2540" s="115">
        <f>+IFERROR(LISTAS[[#This Row],[VENTA NETA]]/LISTAS[[#This Row],[COSTO]]-1,0)</f>
        <v>0</v>
      </c>
      <c r="J2540" s="33" t="str">
        <f>IFERROR(VLOOKUP(LISTAS[[#This Row],[ID]],_01_CODIGOS_Y_COSTOS_xlsm[[Producto y N°]:[CODIGO]],2,0),"")</f>
        <v>0</v>
      </c>
      <c r="M2540" s="22">
        <v>0</v>
      </c>
      <c r="N2540" s="23">
        <f>+LISTAS[[#This Row],[Precio]]+(LISTAS[[#This Row],[Precio]]*M2540)</f>
        <v>10620</v>
      </c>
      <c r="O2540" s="24">
        <f t="shared" si="56"/>
        <v>4301.1000000000004</v>
      </c>
      <c r="Q2540" s="21" t="str">
        <f>IFERROR(O2540/LISTAS[[#This Row],[COSTO]]-1,"")</f>
        <v/>
      </c>
      <c r="R2540" t="str">
        <f>+LISTAS[[#This Row],[ID]]</f>
        <v>BORNES PARA BATERIA26</v>
      </c>
      <c r="T2540" s="29"/>
      <c r="U2540" s="25">
        <f>LISTAS[[#This Row],[COSTO]]+(LISTAS[[#This Row],[COSTO]]*T2540)</f>
        <v>0</v>
      </c>
      <c r="V2540" s="30">
        <f>IF(T2540="",0,U2540/LISTAS[[#This Row],[VENTA NETA]]-1)</f>
        <v>0</v>
      </c>
      <c r="X2540" s="25">
        <v>0</v>
      </c>
      <c r="Y2540" s="31" t="str">
        <f>IFERROR(LISTAS[[#This Row],[COSTO]]/X2540-1,"")</f>
        <v/>
      </c>
    </row>
    <row r="2541" spans="1:25" x14ac:dyDescent="0.2">
      <c r="A2541" s="6" t="s">
        <v>5977</v>
      </c>
      <c r="B2541" t="s">
        <v>5929</v>
      </c>
      <c r="C2541">
        <v>24</v>
      </c>
      <c r="D2541" t="s">
        <v>5978</v>
      </c>
      <c r="E2541" s="2">
        <v>10620</v>
      </c>
      <c r="F2541" s="6" t="str">
        <f>+_xlfn.XLOOKUP(LISTAS[[#This Row],[ID]],_01_CODIGOS_Y_COSTOS_xlsm[Producto y N°],_01_CODIGOS_Y_COSTOS_xlsm[FABRICA],"",0,1)</f>
        <v>VARIOS</v>
      </c>
      <c r="G2541" s="13">
        <f>LISTAS[[#This Row],[Precio]]*(1-0.46)*(1-IF($C$3520="",0,$C$3520))</f>
        <v>4301.1000000000004</v>
      </c>
      <c r="H2541" s="1">
        <f>+_xlfn.XLOOKUP(LISTAS[[#This Row],[ID]],_01_CODIGOS_Y_COSTOS_xlsm[Producto y N°],_01_CODIGOS_Y_COSTOS_xlsm[COSTO],0,0,1)</f>
        <v>0</v>
      </c>
      <c r="I2541" s="115">
        <f>+IFERROR(LISTAS[[#This Row],[VENTA NETA]]/LISTAS[[#This Row],[COSTO]]-1,0)</f>
        <v>0</v>
      </c>
      <c r="J2541" s="33" t="str">
        <f>IFERROR(VLOOKUP(LISTAS[[#This Row],[ID]],_01_CODIGOS_Y_COSTOS_xlsm[[Producto y N°]:[CODIGO]],2,0),"")</f>
        <v>0</v>
      </c>
      <c r="M2541" s="22">
        <v>0</v>
      </c>
      <c r="N2541" s="23">
        <f>+LISTAS[[#This Row],[Precio]]+(LISTAS[[#This Row],[Precio]]*M2541)</f>
        <v>10620</v>
      </c>
      <c r="O2541" s="24">
        <f t="shared" si="56"/>
        <v>4301.1000000000004</v>
      </c>
      <c r="Q2541" s="21" t="str">
        <f>IFERROR(O2541/LISTAS[[#This Row],[COSTO]]-1,"")</f>
        <v/>
      </c>
      <c r="R2541" t="str">
        <f>+LISTAS[[#This Row],[ID]]</f>
        <v>BORNES PARA BATERIA24</v>
      </c>
      <c r="T2541" s="29"/>
      <c r="U2541" s="25">
        <f>LISTAS[[#This Row],[COSTO]]+(LISTAS[[#This Row],[COSTO]]*T2541)</f>
        <v>0</v>
      </c>
      <c r="V2541" s="30">
        <f>IF(T2541="",0,U2541/LISTAS[[#This Row],[VENTA NETA]]-1)</f>
        <v>0</v>
      </c>
      <c r="X2541" s="25">
        <v>0</v>
      </c>
      <c r="Y2541" s="31" t="str">
        <f>IFERROR(LISTAS[[#This Row],[COSTO]]/X2541-1,"")</f>
        <v/>
      </c>
    </row>
    <row r="2542" spans="1:25" x14ac:dyDescent="0.2">
      <c r="A2542" s="6" t="s">
        <v>5979</v>
      </c>
      <c r="B2542" t="s">
        <v>5929</v>
      </c>
      <c r="C2542">
        <v>91</v>
      </c>
      <c r="D2542" t="s">
        <v>5980</v>
      </c>
      <c r="E2542" s="2">
        <v>10800</v>
      </c>
      <c r="F2542" s="6" t="str">
        <f>+_xlfn.XLOOKUP(LISTAS[[#This Row],[ID]],_01_CODIGOS_Y_COSTOS_xlsm[Producto y N°],_01_CODIGOS_Y_COSTOS_xlsm[FABRICA],"",0,1)</f>
        <v>VARIOS</v>
      </c>
      <c r="G2542" s="13">
        <f>LISTAS[[#This Row],[Precio]]*(1-0.46)*(1-IF($C$3520="",0,$C$3520))</f>
        <v>4374</v>
      </c>
      <c r="H2542" s="1">
        <f>+_xlfn.XLOOKUP(LISTAS[[#This Row],[ID]],_01_CODIGOS_Y_COSTOS_xlsm[Producto y N°],_01_CODIGOS_Y_COSTOS_xlsm[COSTO],0,0,1)</f>
        <v>0</v>
      </c>
      <c r="I2542" s="115">
        <f>+IFERROR(LISTAS[[#This Row],[VENTA NETA]]/LISTAS[[#This Row],[COSTO]]-1,0)</f>
        <v>0</v>
      </c>
      <c r="J2542" s="33" t="str">
        <f>IFERROR(VLOOKUP(LISTAS[[#This Row],[ID]],_01_CODIGOS_Y_COSTOS_xlsm[[Producto y N°]:[CODIGO]],2,0),"")</f>
        <v>0</v>
      </c>
      <c r="M2542" s="22">
        <v>0</v>
      </c>
      <c r="N2542" s="23">
        <f>+LISTAS[[#This Row],[Precio]]+(LISTAS[[#This Row],[Precio]]*M2542)</f>
        <v>10800</v>
      </c>
      <c r="O2542" s="24">
        <f t="shared" si="56"/>
        <v>4374</v>
      </c>
      <c r="Q2542" s="21" t="str">
        <f>IFERROR(O2542/LISTAS[[#This Row],[COSTO]]-1,"")</f>
        <v/>
      </c>
      <c r="R2542" t="str">
        <f>+LISTAS[[#This Row],[ID]]</f>
        <v>BORNES PARA BATERIA91</v>
      </c>
      <c r="T2542" s="29"/>
      <c r="U2542" s="25">
        <f>LISTAS[[#This Row],[COSTO]]+(LISTAS[[#This Row],[COSTO]]*T2542)</f>
        <v>0</v>
      </c>
      <c r="V2542" s="30">
        <f>IF(T2542="",0,U2542/LISTAS[[#This Row],[VENTA NETA]]-1)</f>
        <v>0</v>
      </c>
      <c r="X2542" s="25">
        <v>0</v>
      </c>
      <c r="Y2542" s="31" t="str">
        <f>IFERROR(LISTAS[[#This Row],[COSTO]]/X2542-1,"")</f>
        <v/>
      </c>
    </row>
    <row r="2543" spans="1:25" x14ac:dyDescent="0.2">
      <c r="A2543" s="6" t="s">
        <v>4077</v>
      </c>
      <c r="B2543" t="s">
        <v>4078</v>
      </c>
      <c r="C2543">
        <v>6</v>
      </c>
      <c r="D2543" t="s">
        <v>4079</v>
      </c>
      <c r="E2543" s="2">
        <v>1305.5999999999999</v>
      </c>
      <c r="F2543" s="6" t="str">
        <f>+_xlfn.XLOOKUP(LISTAS[[#This Row],[ID]],_01_CODIGOS_Y_COSTOS_xlsm[Producto y N°],_01_CODIGOS_Y_COSTOS_xlsm[FABRICA],"",0,1)</f>
        <v>MAXIFER</v>
      </c>
      <c r="G2543" s="13">
        <f>LISTAS[[#This Row],[Precio]]*(1-0.46)*(1-IF($C$3520="",0,$C$3520))</f>
        <v>528.76800000000003</v>
      </c>
      <c r="H2543" s="1">
        <f>+_xlfn.XLOOKUP(LISTAS[[#This Row],[ID]],_01_CODIGOS_Y_COSTOS_xlsm[Producto y N°],_01_CODIGOS_Y_COSTOS_xlsm[COSTO],0,0,1)</f>
        <v>0</v>
      </c>
      <c r="I2543" s="115">
        <f>+IFERROR(LISTAS[[#This Row],[VENTA NETA]]/LISTAS[[#This Row],[COSTO]]-1,0)</f>
        <v>0</v>
      </c>
      <c r="J2543" s="33" t="str">
        <f>IFERROR(VLOOKUP(LISTAS[[#This Row],[ID]],_01_CODIGOS_Y_COSTOS_xlsm[[Producto y N°]:[CODIGO]],2,0),"")</f>
        <v>6</v>
      </c>
      <c r="M2543" s="22">
        <v>0</v>
      </c>
      <c r="N2543" s="23">
        <f>+LISTAS[[#This Row],[Precio]]+(LISTAS[[#This Row],[Precio]]*M2543)</f>
        <v>1305.5999999999999</v>
      </c>
      <c r="O2543" s="24">
        <f t="shared" si="56"/>
        <v>528.76800000000003</v>
      </c>
      <c r="Q2543" s="21" t="str">
        <f>IFERROR(O2543/LISTAS[[#This Row],[COSTO]]-1,"")</f>
        <v/>
      </c>
      <c r="R2543" t="str">
        <f>+LISTAS[[#This Row],[ID]]</f>
        <v>ABRAZADERAS C/ GOMA - AC INOXIDABLE6</v>
      </c>
      <c r="T2543" s="29"/>
      <c r="U2543" s="25">
        <f>LISTAS[[#This Row],[COSTO]]+(LISTAS[[#This Row],[COSTO]]*T2543)</f>
        <v>0</v>
      </c>
      <c r="V2543" s="30">
        <f>IF(T2543="",0,U2543/LISTAS[[#This Row],[VENTA NETA]]-1)</f>
        <v>0</v>
      </c>
      <c r="X2543" s="25">
        <v>0</v>
      </c>
      <c r="Y2543" s="31" t="str">
        <f>IFERROR(LISTAS[[#This Row],[COSTO]]/X2543-1,"")</f>
        <v/>
      </c>
    </row>
    <row r="2544" spans="1:25" x14ac:dyDescent="0.2">
      <c r="A2544" s="6" t="s">
        <v>4080</v>
      </c>
      <c r="B2544" t="s">
        <v>4078</v>
      </c>
      <c r="C2544">
        <v>7</v>
      </c>
      <c r="D2544" t="s">
        <v>4081</v>
      </c>
      <c r="E2544" s="2">
        <v>1305.5999999999999</v>
      </c>
      <c r="F2544" s="6" t="str">
        <f>+_xlfn.XLOOKUP(LISTAS[[#This Row],[ID]],_01_CODIGOS_Y_COSTOS_xlsm[Producto y N°],_01_CODIGOS_Y_COSTOS_xlsm[FABRICA],"",0,1)</f>
        <v>MAXIFER</v>
      </c>
      <c r="G2544" s="13">
        <f>LISTAS[[#This Row],[Precio]]*(1-0.46)*(1-IF($C$3520="",0,$C$3520))</f>
        <v>528.76800000000003</v>
      </c>
      <c r="H2544" s="1">
        <f>+_xlfn.XLOOKUP(LISTAS[[#This Row],[ID]],_01_CODIGOS_Y_COSTOS_xlsm[Producto y N°],_01_CODIGOS_Y_COSTOS_xlsm[COSTO],0,0,1)</f>
        <v>0</v>
      </c>
      <c r="I2544" s="115">
        <f>+IFERROR(LISTAS[[#This Row],[VENTA NETA]]/LISTAS[[#This Row],[COSTO]]-1,0)</f>
        <v>0</v>
      </c>
      <c r="J2544" s="33" t="str">
        <f>IFERROR(VLOOKUP(LISTAS[[#This Row],[ID]],_01_CODIGOS_Y_COSTOS_xlsm[[Producto y N°]:[CODIGO]],2,0),"")</f>
        <v>7</v>
      </c>
      <c r="M2544" s="22">
        <v>0</v>
      </c>
      <c r="N2544" s="23">
        <f>+LISTAS[[#This Row],[Precio]]+(LISTAS[[#This Row],[Precio]]*M2544)</f>
        <v>1305.5999999999999</v>
      </c>
      <c r="O2544" s="24">
        <f t="shared" si="56"/>
        <v>528.76800000000003</v>
      </c>
      <c r="Q2544" s="21" t="str">
        <f>IFERROR(O2544/LISTAS[[#This Row],[COSTO]]-1,"")</f>
        <v/>
      </c>
      <c r="R2544" t="str">
        <f>+LISTAS[[#This Row],[ID]]</f>
        <v>ABRAZADERAS C/ GOMA - AC INOXIDABLE7</v>
      </c>
      <c r="T2544" s="29"/>
      <c r="U2544" s="25">
        <f>LISTAS[[#This Row],[COSTO]]+(LISTAS[[#This Row],[COSTO]]*T2544)</f>
        <v>0</v>
      </c>
      <c r="V2544" s="30">
        <f>IF(T2544="",0,U2544/LISTAS[[#This Row],[VENTA NETA]]-1)</f>
        <v>0</v>
      </c>
      <c r="X2544" s="25">
        <v>0</v>
      </c>
      <c r="Y2544" s="31" t="str">
        <f>IFERROR(LISTAS[[#This Row],[COSTO]]/X2544-1,"")</f>
        <v/>
      </c>
    </row>
    <row r="2545" spans="1:25" x14ac:dyDescent="0.2">
      <c r="A2545" s="6" t="s">
        <v>4082</v>
      </c>
      <c r="B2545" t="s">
        <v>4078</v>
      </c>
      <c r="C2545">
        <v>8</v>
      </c>
      <c r="D2545" t="s">
        <v>4083</v>
      </c>
      <c r="E2545" s="2">
        <v>1305.5999999999999</v>
      </c>
      <c r="F2545" s="6" t="str">
        <f>+_xlfn.XLOOKUP(LISTAS[[#This Row],[ID]],_01_CODIGOS_Y_COSTOS_xlsm[Producto y N°],_01_CODIGOS_Y_COSTOS_xlsm[FABRICA],"",0,1)</f>
        <v>MAXIFER</v>
      </c>
      <c r="G2545" s="13">
        <f>LISTAS[[#This Row],[Precio]]*(1-0.46)*(1-IF($C$3520="",0,$C$3520))</f>
        <v>528.76800000000003</v>
      </c>
      <c r="H2545" s="1">
        <f>+_xlfn.XLOOKUP(LISTAS[[#This Row],[ID]],_01_CODIGOS_Y_COSTOS_xlsm[Producto y N°],_01_CODIGOS_Y_COSTOS_xlsm[COSTO],0,0,1)</f>
        <v>0</v>
      </c>
      <c r="I2545" s="115">
        <f>+IFERROR(LISTAS[[#This Row],[VENTA NETA]]/LISTAS[[#This Row],[COSTO]]-1,0)</f>
        <v>0</v>
      </c>
      <c r="J2545" s="33" t="str">
        <f>IFERROR(VLOOKUP(LISTAS[[#This Row],[ID]],_01_CODIGOS_Y_COSTOS_xlsm[[Producto y N°]:[CODIGO]],2,0),"")</f>
        <v>8</v>
      </c>
      <c r="M2545" s="22">
        <v>0</v>
      </c>
      <c r="N2545" s="23">
        <f>+LISTAS[[#This Row],[Precio]]+(LISTAS[[#This Row],[Precio]]*M2545)</f>
        <v>1305.5999999999999</v>
      </c>
      <c r="O2545" s="24">
        <f t="shared" si="56"/>
        <v>528.76800000000003</v>
      </c>
      <c r="Q2545" s="21" t="str">
        <f>IFERROR(O2545/LISTAS[[#This Row],[COSTO]]-1,"")</f>
        <v/>
      </c>
      <c r="R2545" t="str">
        <f>+LISTAS[[#This Row],[ID]]</f>
        <v>ABRAZADERAS C/ GOMA - AC INOXIDABLE8</v>
      </c>
      <c r="T2545" s="29"/>
      <c r="U2545" s="25">
        <f>LISTAS[[#This Row],[COSTO]]+(LISTAS[[#This Row],[COSTO]]*T2545)</f>
        <v>0</v>
      </c>
      <c r="V2545" s="30">
        <f>IF(T2545="",0,U2545/LISTAS[[#This Row],[VENTA NETA]]-1)</f>
        <v>0</v>
      </c>
      <c r="X2545" s="25">
        <v>0</v>
      </c>
      <c r="Y2545" s="31" t="str">
        <f>IFERROR(LISTAS[[#This Row],[COSTO]]/X2545-1,"")</f>
        <v/>
      </c>
    </row>
    <row r="2546" spans="1:25" x14ac:dyDescent="0.2">
      <c r="A2546" s="6" t="s">
        <v>4084</v>
      </c>
      <c r="B2546" t="s">
        <v>4078</v>
      </c>
      <c r="C2546">
        <v>9</v>
      </c>
      <c r="D2546" t="s">
        <v>4085</v>
      </c>
      <c r="E2546" s="2">
        <v>1305.5999999999999</v>
      </c>
      <c r="F2546" s="6" t="str">
        <f>+_xlfn.XLOOKUP(LISTAS[[#This Row],[ID]],_01_CODIGOS_Y_COSTOS_xlsm[Producto y N°],_01_CODIGOS_Y_COSTOS_xlsm[FABRICA],"",0,1)</f>
        <v>MAXIFER</v>
      </c>
      <c r="G2546" s="13">
        <f>LISTAS[[#This Row],[Precio]]*(1-0.46)*(1-IF($C$3520="",0,$C$3520))</f>
        <v>528.76800000000003</v>
      </c>
      <c r="H2546" s="1">
        <f>+_xlfn.XLOOKUP(LISTAS[[#This Row],[ID]],_01_CODIGOS_Y_COSTOS_xlsm[Producto y N°],_01_CODIGOS_Y_COSTOS_xlsm[COSTO],0,0,1)</f>
        <v>0</v>
      </c>
      <c r="I2546" s="115">
        <f>+IFERROR(LISTAS[[#This Row],[VENTA NETA]]/LISTAS[[#This Row],[COSTO]]-1,0)</f>
        <v>0</v>
      </c>
      <c r="J2546" s="33" t="str">
        <f>IFERROR(VLOOKUP(LISTAS[[#This Row],[ID]],_01_CODIGOS_Y_COSTOS_xlsm[[Producto y N°]:[CODIGO]],2,0),"")</f>
        <v>9</v>
      </c>
      <c r="M2546" s="22">
        <v>0</v>
      </c>
      <c r="N2546" s="23">
        <f>+LISTAS[[#This Row],[Precio]]+(LISTAS[[#This Row],[Precio]]*M2546)</f>
        <v>1305.5999999999999</v>
      </c>
      <c r="O2546" s="24">
        <f t="shared" si="56"/>
        <v>528.76800000000003</v>
      </c>
      <c r="Q2546" s="21" t="str">
        <f>IFERROR(O2546/LISTAS[[#This Row],[COSTO]]-1,"")</f>
        <v/>
      </c>
      <c r="R2546" t="str">
        <f>+LISTAS[[#This Row],[ID]]</f>
        <v>ABRAZADERAS C/ GOMA - AC INOXIDABLE9</v>
      </c>
      <c r="T2546" s="29"/>
      <c r="U2546" s="25">
        <f>LISTAS[[#This Row],[COSTO]]+(LISTAS[[#This Row],[COSTO]]*T2546)</f>
        <v>0</v>
      </c>
      <c r="V2546" s="30">
        <f>IF(T2546="",0,U2546/LISTAS[[#This Row],[VENTA NETA]]-1)</f>
        <v>0</v>
      </c>
      <c r="X2546" s="25">
        <v>0</v>
      </c>
      <c r="Y2546" s="31" t="str">
        <f>IFERROR(LISTAS[[#This Row],[COSTO]]/X2546-1,"")</f>
        <v/>
      </c>
    </row>
    <row r="2547" spans="1:25" x14ac:dyDescent="0.2">
      <c r="A2547" s="6" t="s">
        <v>4086</v>
      </c>
      <c r="B2547" t="s">
        <v>4078</v>
      </c>
      <c r="C2547">
        <v>10</v>
      </c>
      <c r="D2547" t="s">
        <v>4087</v>
      </c>
      <c r="E2547" s="2">
        <v>1305.5999999999999</v>
      </c>
      <c r="F2547" s="6" t="str">
        <f>+_xlfn.XLOOKUP(LISTAS[[#This Row],[ID]],_01_CODIGOS_Y_COSTOS_xlsm[Producto y N°],_01_CODIGOS_Y_COSTOS_xlsm[FABRICA],"",0,1)</f>
        <v>MAXIFER</v>
      </c>
      <c r="G2547" s="13">
        <f>LISTAS[[#This Row],[Precio]]*(1-0.46)*(1-IF($C$3520="",0,$C$3520))</f>
        <v>528.76800000000003</v>
      </c>
      <c r="H2547" s="1">
        <f>+_xlfn.XLOOKUP(LISTAS[[#This Row],[ID]],_01_CODIGOS_Y_COSTOS_xlsm[Producto y N°],_01_CODIGOS_Y_COSTOS_xlsm[COSTO],0,0,1)</f>
        <v>0</v>
      </c>
      <c r="I2547" s="115">
        <f>+IFERROR(LISTAS[[#This Row],[VENTA NETA]]/LISTAS[[#This Row],[COSTO]]-1,0)</f>
        <v>0</v>
      </c>
      <c r="J2547" s="33" t="str">
        <f>IFERROR(VLOOKUP(LISTAS[[#This Row],[ID]],_01_CODIGOS_Y_COSTOS_xlsm[[Producto y N°]:[CODIGO]],2,0),"")</f>
        <v>10</v>
      </c>
      <c r="M2547" s="22">
        <v>0</v>
      </c>
      <c r="N2547" s="23">
        <f>+LISTAS[[#This Row],[Precio]]+(LISTAS[[#This Row],[Precio]]*M2547)</f>
        <v>1305.5999999999999</v>
      </c>
      <c r="O2547" s="24">
        <f t="shared" si="56"/>
        <v>528.76800000000003</v>
      </c>
      <c r="Q2547" s="21" t="str">
        <f>IFERROR(O2547/LISTAS[[#This Row],[COSTO]]-1,"")</f>
        <v/>
      </c>
      <c r="R2547" t="str">
        <f>+LISTAS[[#This Row],[ID]]</f>
        <v>ABRAZADERAS C/ GOMA - AC INOXIDABLE10</v>
      </c>
      <c r="T2547" s="29"/>
      <c r="U2547" s="25">
        <f>LISTAS[[#This Row],[COSTO]]+(LISTAS[[#This Row],[COSTO]]*T2547)</f>
        <v>0</v>
      </c>
      <c r="V2547" s="30">
        <f>IF(T2547="",0,U2547/LISTAS[[#This Row],[VENTA NETA]]-1)</f>
        <v>0</v>
      </c>
      <c r="X2547" s="25">
        <v>0</v>
      </c>
      <c r="Y2547" s="31" t="str">
        <f>IFERROR(LISTAS[[#This Row],[COSTO]]/X2547-1,"")</f>
        <v/>
      </c>
    </row>
    <row r="2548" spans="1:25" x14ac:dyDescent="0.2">
      <c r="A2548" s="6" t="s">
        <v>4088</v>
      </c>
      <c r="B2548" t="s">
        <v>4078</v>
      </c>
      <c r="C2548">
        <v>11</v>
      </c>
      <c r="D2548" t="s">
        <v>4089</v>
      </c>
      <c r="E2548" s="2">
        <v>1305.5999999999999</v>
      </c>
      <c r="F2548" s="6" t="str">
        <f>+_xlfn.XLOOKUP(LISTAS[[#This Row],[ID]],_01_CODIGOS_Y_COSTOS_xlsm[Producto y N°],_01_CODIGOS_Y_COSTOS_xlsm[FABRICA],"",0,1)</f>
        <v>MAXIFER</v>
      </c>
      <c r="G2548" s="13">
        <f>LISTAS[[#This Row],[Precio]]*(1-0.46)*(1-IF($C$3520="",0,$C$3520))</f>
        <v>528.76800000000003</v>
      </c>
      <c r="H2548" s="1">
        <f>+_xlfn.XLOOKUP(LISTAS[[#This Row],[ID]],_01_CODIGOS_Y_COSTOS_xlsm[Producto y N°],_01_CODIGOS_Y_COSTOS_xlsm[COSTO],0,0,1)</f>
        <v>0</v>
      </c>
      <c r="I2548" s="115">
        <f>+IFERROR(LISTAS[[#This Row],[VENTA NETA]]/LISTAS[[#This Row],[COSTO]]-1,0)</f>
        <v>0</v>
      </c>
      <c r="J2548" s="33" t="str">
        <f>IFERROR(VLOOKUP(LISTAS[[#This Row],[ID]],_01_CODIGOS_Y_COSTOS_xlsm[[Producto y N°]:[CODIGO]],2,0),"")</f>
        <v>11</v>
      </c>
      <c r="M2548" s="22">
        <v>0</v>
      </c>
      <c r="N2548" s="23">
        <f>+LISTAS[[#This Row],[Precio]]+(LISTAS[[#This Row],[Precio]]*M2548)</f>
        <v>1305.5999999999999</v>
      </c>
      <c r="O2548" s="24">
        <f t="shared" si="56"/>
        <v>528.76800000000003</v>
      </c>
      <c r="Q2548" s="21" t="str">
        <f>IFERROR(O2548/LISTAS[[#This Row],[COSTO]]-1,"")</f>
        <v/>
      </c>
      <c r="R2548" t="str">
        <f>+LISTAS[[#This Row],[ID]]</f>
        <v>ABRAZADERAS C/ GOMA - AC INOXIDABLE11</v>
      </c>
      <c r="T2548" s="29"/>
      <c r="U2548" s="25">
        <f>LISTAS[[#This Row],[COSTO]]+(LISTAS[[#This Row],[COSTO]]*T2548)</f>
        <v>0</v>
      </c>
      <c r="V2548" s="30">
        <f>IF(T2548="",0,U2548/LISTAS[[#This Row],[VENTA NETA]]-1)</f>
        <v>0</v>
      </c>
      <c r="X2548" s="25">
        <v>0</v>
      </c>
      <c r="Y2548" s="31" t="str">
        <f>IFERROR(LISTAS[[#This Row],[COSTO]]/X2548-1,"")</f>
        <v/>
      </c>
    </row>
    <row r="2549" spans="1:25" x14ac:dyDescent="0.2">
      <c r="A2549" s="6" t="s">
        <v>4090</v>
      </c>
      <c r="B2549" t="s">
        <v>4078</v>
      </c>
      <c r="C2549">
        <v>12</v>
      </c>
      <c r="D2549" t="s">
        <v>4091</v>
      </c>
      <c r="E2549" s="2">
        <v>1305.5999999999999</v>
      </c>
      <c r="F2549" s="6" t="str">
        <f>+_xlfn.XLOOKUP(LISTAS[[#This Row],[ID]],_01_CODIGOS_Y_COSTOS_xlsm[Producto y N°],_01_CODIGOS_Y_COSTOS_xlsm[FABRICA],"",0,1)</f>
        <v>MAXIFER</v>
      </c>
      <c r="G2549" s="13">
        <f>LISTAS[[#This Row],[Precio]]*(1-0.46)*(1-IF($C$3520="",0,$C$3520))</f>
        <v>528.76800000000003</v>
      </c>
      <c r="H2549" s="1">
        <f>+_xlfn.XLOOKUP(LISTAS[[#This Row],[ID]],_01_CODIGOS_Y_COSTOS_xlsm[Producto y N°],_01_CODIGOS_Y_COSTOS_xlsm[COSTO],0,0,1)</f>
        <v>0</v>
      </c>
      <c r="I2549" s="115">
        <f>+IFERROR(LISTAS[[#This Row],[VENTA NETA]]/LISTAS[[#This Row],[COSTO]]-1,0)</f>
        <v>0</v>
      </c>
      <c r="J2549" s="33" t="str">
        <f>IFERROR(VLOOKUP(LISTAS[[#This Row],[ID]],_01_CODIGOS_Y_COSTOS_xlsm[[Producto y N°]:[CODIGO]],2,0),"")</f>
        <v>12</v>
      </c>
      <c r="M2549" s="22">
        <v>0</v>
      </c>
      <c r="N2549" s="23">
        <f>+LISTAS[[#This Row],[Precio]]+(LISTAS[[#This Row],[Precio]]*M2549)</f>
        <v>1305.5999999999999</v>
      </c>
      <c r="O2549" s="24">
        <f t="shared" si="56"/>
        <v>528.76800000000003</v>
      </c>
      <c r="Q2549" s="21" t="str">
        <f>IFERROR(O2549/LISTAS[[#This Row],[COSTO]]-1,"")</f>
        <v/>
      </c>
      <c r="R2549" t="str">
        <f>+LISTAS[[#This Row],[ID]]</f>
        <v>ABRAZADERAS C/ GOMA - AC INOXIDABLE12</v>
      </c>
      <c r="T2549" s="29"/>
      <c r="U2549" s="25">
        <f>LISTAS[[#This Row],[COSTO]]+(LISTAS[[#This Row],[COSTO]]*T2549)</f>
        <v>0</v>
      </c>
      <c r="V2549" s="30">
        <f>IF(T2549="",0,U2549/LISTAS[[#This Row],[VENTA NETA]]-1)</f>
        <v>0</v>
      </c>
      <c r="X2549" s="25">
        <v>0</v>
      </c>
      <c r="Y2549" s="31" t="str">
        <f>IFERROR(LISTAS[[#This Row],[COSTO]]/X2549-1,"")</f>
        <v/>
      </c>
    </row>
    <row r="2550" spans="1:25" x14ac:dyDescent="0.2">
      <c r="A2550" s="6" t="s">
        <v>4092</v>
      </c>
      <c r="B2550" t="s">
        <v>4078</v>
      </c>
      <c r="C2550">
        <v>14</v>
      </c>
      <c r="D2550" t="s">
        <v>4093</v>
      </c>
      <c r="E2550" s="2">
        <v>1536</v>
      </c>
      <c r="F2550" s="6" t="str">
        <f>+_xlfn.XLOOKUP(LISTAS[[#This Row],[ID]],_01_CODIGOS_Y_COSTOS_xlsm[Producto y N°],_01_CODIGOS_Y_COSTOS_xlsm[FABRICA],"",0,1)</f>
        <v>MAXIFER</v>
      </c>
      <c r="G2550" s="13">
        <f>LISTAS[[#This Row],[Precio]]*(1-0.46)*(1-IF($C$3520="",0,$C$3520))</f>
        <v>622.08000000000004</v>
      </c>
      <c r="H2550" s="1">
        <f>+_xlfn.XLOOKUP(LISTAS[[#This Row],[ID]],_01_CODIGOS_Y_COSTOS_xlsm[Producto y N°],_01_CODIGOS_Y_COSTOS_xlsm[COSTO],0,0,1)</f>
        <v>0</v>
      </c>
      <c r="I2550" s="115">
        <f>+IFERROR(LISTAS[[#This Row],[VENTA NETA]]/LISTAS[[#This Row],[COSTO]]-1,0)</f>
        <v>0</v>
      </c>
      <c r="J2550" s="33" t="str">
        <f>IFERROR(VLOOKUP(LISTAS[[#This Row],[ID]],_01_CODIGOS_Y_COSTOS_xlsm[[Producto y N°]:[CODIGO]],2,0),"")</f>
        <v>14</v>
      </c>
      <c r="M2550" s="22">
        <v>0</v>
      </c>
      <c r="N2550" s="23">
        <f>+LISTAS[[#This Row],[Precio]]+(LISTAS[[#This Row],[Precio]]*M2550)</f>
        <v>1536</v>
      </c>
      <c r="O2550" s="24">
        <f t="shared" si="56"/>
        <v>622.08000000000004</v>
      </c>
      <c r="Q2550" s="21" t="str">
        <f>IFERROR(O2550/LISTAS[[#This Row],[COSTO]]-1,"")</f>
        <v/>
      </c>
      <c r="R2550" t="str">
        <f>+LISTAS[[#This Row],[ID]]</f>
        <v>ABRAZADERAS C/ GOMA - AC INOXIDABLE14</v>
      </c>
      <c r="T2550" s="29"/>
      <c r="U2550" s="25">
        <f>LISTAS[[#This Row],[COSTO]]+(LISTAS[[#This Row],[COSTO]]*T2550)</f>
        <v>0</v>
      </c>
      <c r="V2550" s="30">
        <f>IF(T2550="",0,U2550/LISTAS[[#This Row],[VENTA NETA]]-1)</f>
        <v>0</v>
      </c>
      <c r="X2550" s="25">
        <v>0</v>
      </c>
      <c r="Y2550" s="31" t="str">
        <f>IFERROR(LISTAS[[#This Row],[COSTO]]/X2550-1,"")</f>
        <v/>
      </c>
    </row>
    <row r="2551" spans="1:25" x14ac:dyDescent="0.2">
      <c r="A2551" s="6" t="s">
        <v>4094</v>
      </c>
      <c r="B2551" t="s">
        <v>4078</v>
      </c>
      <c r="C2551">
        <v>16</v>
      </c>
      <c r="D2551" t="s">
        <v>4095</v>
      </c>
      <c r="E2551" s="2">
        <v>1536</v>
      </c>
      <c r="F2551" s="6" t="str">
        <f>+_xlfn.XLOOKUP(LISTAS[[#This Row],[ID]],_01_CODIGOS_Y_COSTOS_xlsm[Producto y N°],_01_CODIGOS_Y_COSTOS_xlsm[FABRICA],"",0,1)</f>
        <v>MAXIFER</v>
      </c>
      <c r="G2551" s="13">
        <f>LISTAS[[#This Row],[Precio]]*(1-0.46)*(1-IF($C$3520="",0,$C$3520))</f>
        <v>622.08000000000004</v>
      </c>
      <c r="H2551" s="1">
        <f>+_xlfn.XLOOKUP(LISTAS[[#This Row],[ID]],_01_CODIGOS_Y_COSTOS_xlsm[Producto y N°],_01_CODIGOS_Y_COSTOS_xlsm[COSTO],0,0,1)</f>
        <v>0</v>
      </c>
      <c r="I2551" s="115">
        <f>+IFERROR(LISTAS[[#This Row],[VENTA NETA]]/LISTAS[[#This Row],[COSTO]]-1,0)</f>
        <v>0</v>
      </c>
      <c r="J2551" s="33" t="str">
        <f>IFERROR(VLOOKUP(LISTAS[[#This Row],[ID]],_01_CODIGOS_Y_COSTOS_xlsm[[Producto y N°]:[CODIGO]],2,0),"")</f>
        <v>16</v>
      </c>
      <c r="M2551" s="22">
        <v>0</v>
      </c>
      <c r="N2551" s="23">
        <f>+LISTAS[[#This Row],[Precio]]+(LISTAS[[#This Row],[Precio]]*M2551)</f>
        <v>1536</v>
      </c>
      <c r="O2551" s="24">
        <f t="shared" si="56"/>
        <v>622.08000000000004</v>
      </c>
      <c r="Q2551" s="21" t="str">
        <f>IFERROR(O2551/LISTAS[[#This Row],[COSTO]]-1,"")</f>
        <v/>
      </c>
      <c r="R2551" t="str">
        <f>+LISTAS[[#This Row],[ID]]</f>
        <v>ABRAZADERAS C/ GOMA - AC INOXIDABLE16</v>
      </c>
      <c r="T2551" s="29"/>
      <c r="U2551" s="25">
        <f>LISTAS[[#This Row],[COSTO]]+(LISTAS[[#This Row],[COSTO]]*T2551)</f>
        <v>0</v>
      </c>
      <c r="V2551" s="30">
        <f>IF(T2551="",0,U2551/LISTAS[[#This Row],[VENTA NETA]]-1)</f>
        <v>0</v>
      </c>
      <c r="X2551" s="25">
        <v>0</v>
      </c>
      <c r="Y2551" s="31" t="str">
        <f>IFERROR(LISTAS[[#This Row],[COSTO]]/X2551-1,"")</f>
        <v/>
      </c>
    </row>
    <row r="2552" spans="1:25" x14ac:dyDescent="0.2">
      <c r="A2552" s="6" t="s">
        <v>4096</v>
      </c>
      <c r="B2552" t="s">
        <v>4078</v>
      </c>
      <c r="C2552">
        <v>18</v>
      </c>
      <c r="D2552" t="s">
        <v>4097</v>
      </c>
      <c r="E2552" s="2">
        <v>1536</v>
      </c>
      <c r="F2552" s="6" t="str">
        <f>+_xlfn.XLOOKUP(LISTAS[[#This Row],[ID]],_01_CODIGOS_Y_COSTOS_xlsm[Producto y N°],_01_CODIGOS_Y_COSTOS_xlsm[FABRICA],"",0,1)</f>
        <v>MAXIFER</v>
      </c>
      <c r="G2552" s="13">
        <f>LISTAS[[#This Row],[Precio]]*(1-0.46)*(1-IF($C$3520="",0,$C$3520))</f>
        <v>622.08000000000004</v>
      </c>
      <c r="H2552" s="1">
        <f>+_xlfn.XLOOKUP(LISTAS[[#This Row],[ID]],_01_CODIGOS_Y_COSTOS_xlsm[Producto y N°],_01_CODIGOS_Y_COSTOS_xlsm[COSTO],0,0,1)</f>
        <v>0</v>
      </c>
      <c r="I2552" s="115">
        <f>+IFERROR(LISTAS[[#This Row],[VENTA NETA]]/LISTAS[[#This Row],[COSTO]]-1,0)</f>
        <v>0</v>
      </c>
      <c r="J2552" s="33" t="str">
        <f>IFERROR(VLOOKUP(LISTAS[[#This Row],[ID]],_01_CODIGOS_Y_COSTOS_xlsm[[Producto y N°]:[CODIGO]],2,0),"")</f>
        <v>18</v>
      </c>
      <c r="M2552" s="22">
        <v>0</v>
      </c>
      <c r="N2552" s="23">
        <f>+LISTAS[[#This Row],[Precio]]+(LISTAS[[#This Row],[Precio]]*M2552)</f>
        <v>1536</v>
      </c>
      <c r="O2552" s="24">
        <f t="shared" si="56"/>
        <v>622.08000000000004</v>
      </c>
      <c r="Q2552" s="21" t="str">
        <f>IFERROR(O2552/LISTAS[[#This Row],[COSTO]]-1,"")</f>
        <v/>
      </c>
      <c r="R2552" t="str">
        <f>+LISTAS[[#This Row],[ID]]</f>
        <v>ABRAZADERAS C/ GOMA - AC INOXIDABLE18</v>
      </c>
      <c r="T2552" s="29"/>
      <c r="U2552" s="25">
        <f>LISTAS[[#This Row],[COSTO]]+(LISTAS[[#This Row],[COSTO]]*T2552)</f>
        <v>0</v>
      </c>
      <c r="V2552" s="30">
        <f>IF(T2552="",0,U2552/LISTAS[[#This Row],[VENTA NETA]]-1)</f>
        <v>0</v>
      </c>
      <c r="X2552" s="25">
        <v>0</v>
      </c>
      <c r="Y2552" s="31" t="str">
        <f>IFERROR(LISTAS[[#This Row],[COSTO]]/X2552-1,"")</f>
        <v/>
      </c>
    </row>
    <row r="2553" spans="1:25" x14ac:dyDescent="0.2">
      <c r="A2553" s="6" t="s">
        <v>4098</v>
      </c>
      <c r="B2553" t="s">
        <v>4078</v>
      </c>
      <c r="C2553">
        <v>19</v>
      </c>
      <c r="D2553" t="s">
        <v>4099</v>
      </c>
      <c r="E2553" s="2">
        <v>1881.6</v>
      </c>
      <c r="F2553" s="6" t="str">
        <f>+_xlfn.XLOOKUP(LISTAS[[#This Row],[ID]],_01_CODIGOS_Y_COSTOS_xlsm[Producto y N°],_01_CODIGOS_Y_COSTOS_xlsm[FABRICA],"",0,1)</f>
        <v>MAXIFER</v>
      </c>
      <c r="G2553" s="13">
        <f>LISTAS[[#This Row],[Precio]]*(1-0.46)*(1-IF($C$3520="",0,$C$3520))</f>
        <v>762.048</v>
      </c>
      <c r="H2553" s="1">
        <f>+_xlfn.XLOOKUP(LISTAS[[#This Row],[ID]],_01_CODIGOS_Y_COSTOS_xlsm[Producto y N°],_01_CODIGOS_Y_COSTOS_xlsm[COSTO],0,0,1)</f>
        <v>0</v>
      </c>
      <c r="I2553" s="115">
        <f>+IFERROR(LISTAS[[#This Row],[VENTA NETA]]/LISTAS[[#This Row],[COSTO]]-1,0)</f>
        <v>0</v>
      </c>
      <c r="J2553" s="33" t="str">
        <f>IFERROR(VLOOKUP(LISTAS[[#This Row],[ID]],_01_CODIGOS_Y_COSTOS_xlsm[[Producto y N°]:[CODIGO]],2,0),"")</f>
        <v>19</v>
      </c>
      <c r="M2553" s="22">
        <v>0</v>
      </c>
      <c r="N2553" s="23">
        <f>+LISTAS[[#This Row],[Precio]]+(LISTAS[[#This Row],[Precio]]*M2553)</f>
        <v>1881.6</v>
      </c>
      <c r="O2553" s="24">
        <f t="shared" si="56"/>
        <v>762.048</v>
      </c>
      <c r="Q2553" s="21" t="str">
        <f>IFERROR(O2553/LISTAS[[#This Row],[COSTO]]-1,"")</f>
        <v/>
      </c>
      <c r="R2553" t="str">
        <f>+LISTAS[[#This Row],[ID]]</f>
        <v>ABRAZADERAS C/ GOMA - AC INOXIDABLE19</v>
      </c>
      <c r="T2553" s="29"/>
      <c r="U2553" s="25">
        <f>LISTAS[[#This Row],[COSTO]]+(LISTAS[[#This Row],[COSTO]]*T2553)</f>
        <v>0</v>
      </c>
      <c r="V2553" s="30">
        <f>IF(T2553="",0,U2553/LISTAS[[#This Row],[VENTA NETA]]-1)</f>
        <v>0</v>
      </c>
      <c r="X2553" s="25">
        <v>0</v>
      </c>
      <c r="Y2553" s="31" t="str">
        <f>IFERROR(LISTAS[[#This Row],[COSTO]]/X2553-1,"")</f>
        <v/>
      </c>
    </row>
    <row r="2554" spans="1:25" x14ac:dyDescent="0.2">
      <c r="A2554" s="6" t="s">
        <v>4100</v>
      </c>
      <c r="B2554" t="s">
        <v>4078</v>
      </c>
      <c r="C2554">
        <v>20</v>
      </c>
      <c r="D2554" t="s">
        <v>4101</v>
      </c>
      <c r="E2554" s="2">
        <v>1881.6</v>
      </c>
      <c r="F2554" s="6" t="str">
        <f>+_xlfn.XLOOKUP(LISTAS[[#This Row],[ID]],_01_CODIGOS_Y_COSTOS_xlsm[Producto y N°],_01_CODIGOS_Y_COSTOS_xlsm[FABRICA],"",0,1)</f>
        <v>MAXIFER</v>
      </c>
      <c r="G2554" s="13">
        <f>LISTAS[[#This Row],[Precio]]*(1-0.46)*(1-IF($C$3520="",0,$C$3520))</f>
        <v>762.048</v>
      </c>
      <c r="H2554" s="1">
        <f>+_xlfn.XLOOKUP(LISTAS[[#This Row],[ID]],_01_CODIGOS_Y_COSTOS_xlsm[Producto y N°],_01_CODIGOS_Y_COSTOS_xlsm[COSTO],0,0,1)</f>
        <v>0</v>
      </c>
      <c r="I2554" s="115">
        <f>+IFERROR(LISTAS[[#This Row],[VENTA NETA]]/LISTAS[[#This Row],[COSTO]]-1,0)</f>
        <v>0</v>
      </c>
      <c r="J2554" s="33" t="str">
        <f>IFERROR(VLOOKUP(LISTAS[[#This Row],[ID]],_01_CODIGOS_Y_COSTOS_xlsm[[Producto y N°]:[CODIGO]],2,0),"")</f>
        <v>20</v>
      </c>
      <c r="M2554" s="22">
        <v>0</v>
      </c>
      <c r="N2554" s="23">
        <f>+LISTAS[[#This Row],[Precio]]+(LISTAS[[#This Row],[Precio]]*M2554)</f>
        <v>1881.6</v>
      </c>
      <c r="O2554" s="24">
        <f t="shared" si="56"/>
        <v>762.048</v>
      </c>
      <c r="Q2554" s="21" t="str">
        <f>IFERROR(O2554/LISTAS[[#This Row],[COSTO]]-1,"")</f>
        <v/>
      </c>
      <c r="R2554" t="str">
        <f>+LISTAS[[#This Row],[ID]]</f>
        <v>ABRAZADERAS C/ GOMA - AC INOXIDABLE20</v>
      </c>
      <c r="T2554" s="29"/>
      <c r="U2554" s="25">
        <f>LISTAS[[#This Row],[COSTO]]+(LISTAS[[#This Row],[COSTO]]*T2554)</f>
        <v>0</v>
      </c>
      <c r="V2554" s="30">
        <f>IF(T2554="",0,U2554/LISTAS[[#This Row],[VENTA NETA]]-1)</f>
        <v>0</v>
      </c>
      <c r="X2554" s="25">
        <v>0</v>
      </c>
      <c r="Y2554" s="31" t="str">
        <f>IFERROR(LISTAS[[#This Row],[COSTO]]/X2554-1,"")</f>
        <v/>
      </c>
    </row>
    <row r="2555" spans="1:25" x14ac:dyDescent="0.2">
      <c r="A2555" s="6" t="s">
        <v>4102</v>
      </c>
      <c r="B2555" t="s">
        <v>4078</v>
      </c>
      <c r="C2555">
        <v>22</v>
      </c>
      <c r="D2555" t="s">
        <v>4103</v>
      </c>
      <c r="E2555" s="2">
        <v>1881.6</v>
      </c>
      <c r="F2555" s="6" t="str">
        <f>+_xlfn.XLOOKUP(LISTAS[[#This Row],[ID]],_01_CODIGOS_Y_COSTOS_xlsm[Producto y N°],_01_CODIGOS_Y_COSTOS_xlsm[FABRICA],"",0,1)</f>
        <v>MAXIFER</v>
      </c>
      <c r="G2555" s="13">
        <f>LISTAS[[#This Row],[Precio]]*(1-0.46)*(1-IF($C$3520="",0,$C$3520))</f>
        <v>762.048</v>
      </c>
      <c r="H2555" s="1">
        <f>+_xlfn.XLOOKUP(LISTAS[[#This Row],[ID]],_01_CODIGOS_Y_COSTOS_xlsm[Producto y N°],_01_CODIGOS_Y_COSTOS_xlsm[COSTO],0,0,1)</f>
        <v>0</v>
      </c>
      <c r="I2555" s="115">
        <f>+IFERROR(LISTAS[[#This Row],[VENTA NETA]]/LISTAS[[#This Row],[COSTO]]-1,0)</f>
        <v>0</v>
      </c>
      <c r="J2555" s="33" t="str">
        <f>IFERROR(VLOOKUP(LISTAS[[#This Row],[ID]],_01_CODIGOS_Y_COSTOS_xlsm[[Producto y N°]:[CODIGO]],2,0),"")</f>
        <v>22</v>
      </c>
      <c r="M2555" s="22">
        <v>0</v>
      </c>
      <c r="N2555" s="23">
        <f>+LISTAS[[#This Row],[Precio]]+(LISTAS[[#This Row],[Precio]]*M2555)</f>
        <v>1881.6</v>
      </c>
      <c r="O2555" s="24">
        <f t="shared" si="56"/>
        <v>762.048</v>
      </c>
      <c r="Q2555" s="21" t="str">
        <f>IFERROR(O2555/LISTAS[[#This Row],[COSTO]]-1,"")</f>
        <v/>
      </c>
      <c r="R2555" t="str">
        <f>+LISTAS[[#This Row],[ID]]</f>
        <v>ABRAZADERAS C/ GOMA - AC INOXIDABLE22</v>
      </c>
      <c r="T2555" s="29"/>
      <c r="U2555" s="25">
        <f>LISTAS[[#This Row],[COSTO]]+(LISTAS[[#This Row],[COSTO]]*T2555)</f>
        <v>0</v>
      </c>
      <c r="V2555" s="30">
        <f>IF(T2555="",0,U2555/LISTAS[[#This Row],[VENTA NETA]]-1)</f>
        <v>0</v>
      </c>
      <c r="X2555" s="25">
        <v>0</v>
      </c>
      <c r="Y2555" s="31" t="str">
        <f>IFERROR(LISTAS[[#This Row],[COSTO]]/X2555-1,"")</f>
        <v/>
      </c>
    </row>
    <row r="2556" spans="1:25" x14ac:dyDescent="0.2">
      <c r="A2556" s="6" t="s">
        <v>4104</v>
      </c>
      <c r="B2556" t="s">
        <v>4078</v>
      </c>
      <c r="C2556">
        <v>25</v>
      </c>
      <c r="D2556" t="s">
        <v>4105</v>
      </c>
      <c r="E2556" s="2">
        <v>2304</v>
      </c>
      <c r="F2556" s="6" t="str">
        <f>+_xlfn.XLOOKUP(LISTAS[[#This Row],[ID]],_01_CODIGOS_Y_COSTOS_xlsm[Producto y N°],_01_CODIGOS_Y_COSTOS_xlsm[FABRICA],"",0,1)</f>
        <v>MAXIFER</v>
      </c>
      <c r="G2556" s="13">
        <f>LISTAS[[#This Row],[Precio]]*(1-0.46)*(1-IF($C$3520="",0,$C$3520))</f>
        <v>933.12000000000012</v>
      </c>
      <c r="H2556" s="1">
        <f>+_xlfn.XLOOKUP(LISTAS[[#This Row],[ID]],_01_CODIGOS_Y_COSTOS_xlsm[Producto y N°],_01_CODIGOS_Y_COSTOS_xlsm[COSTO],0,0,1)</f>
        <v>0</v>
      </c>
      <c r="I2556" s="115">
        <f>+IFERROR(LISTAS[[#This Row],[VENTA NETA]]/LISTAS[[#This Row],[COSTO]]-1,0)</f>
        <v>0</v>
      </c>
      <c r="J2556" s="33" t="str">
        <f>IFERROR(VLOOKUP(LISTAS[[#This Row],[ID]],_01_CODIGOS_Y_COSTOS_xlsm[[Producto y N°]:[CODIGO]],2,0),"")</f>
        <v>25</v>
      </c>
      <c r="M2556" s="22">
        <v>0</v>
      </c>
      <c r="N2556" s="23">
        <f>+LISTAS[[#This Row],[Precio]]+(LISTAS[[#This Row],[Precio]]*M2556)</f>
        <v>2304</v>
      </c>
      <c r="O2556" s="24">
        <f t="shared" si="56"/>
        <v>933.12000000000012</v>
      </c>
      <c r="Q2556" s="21" t="str">
        <f>IFERROR(O2556/LISTAS[[#This Row],[COSTO]]-1,"")</f>
        <v/>
      </c>
      <c r="R2556" t="str">
        <f>+LISTAS[[#This Row],[ID]]</f>
        <v>ABRAZADERAS C/ GOMA - AC INOXIDABLE25</v>
      </c>
      <c r="T2556" s="29"/>
      <c r="U2556" s="25">
        <f>LISTAS[[#This Row],[COSTO]]+(LISTAS[[#This Row],[COSTO]]*T2556)</f>
        <v>0</v>
      </c>
      <c r="V2556" s="30">
        <f>IF(T2556="",0,U2556/LISTAS[[#This Row],[VENTA NETA]]-1)</f>
        <v>0</v>
      </c>
      <c r="X2556" s="25">
        <v>0</v>
      </c>
      <c r="Y2556" s="31" t="str">
        <f>IFERROR(LISTAS[[#This Row],[COSTO]]/X2556-1,"")</f>
        <v/>
      </c>
    </row>
    <row r="2557" spans="1:25" x14ac:dyDescent="0.2">
      <c r="A2557" s="6" t="s">
        <v>4106</v>
      </c>
      <c r="B2557" t="s">
        <v>4078</v>
      </c>
      <c r="C2557">
        <v>28</v>
      </c>
      <c r="D2557" t="s">
        <v>4107</v>
      </c>
      <c r="E2557" s="2">
        <v>2304</v>
      </c>
      <c r="F2557" s="6" t="str">
        <f>+_xlfn.XLOOKUP(LISTAS[[#This Row],[ID]],_01_CODIGOS_Y_COSTOS_xlsm[Producto y N°],_01_CODIGOS_Y_COSTOS_xlsm[FABRICA],"",0,1)</f>
        <v>MAXIFER</v>
      </c>
      <c r="G2557" s="13">
        <f>LISTAS[[#This Row],[Precio]]*(1-0.46)*(1-IF($C$3520="",0,$C$3520))</f>
        <v>933.12000000000012</v>
      </c>
      <c r="H2557" s="1">
        <f>+_xlfn.XLOOKUP(LISTAS[[#This Row],[ID]],_01_CODIGOS_Y_COSTOS_xlsm[Producto y N°],_01_CODIGOS_Y_COSTOS_xlsm[COSTO],0,0,1)</f>
        <v>0</v>
      </c>
      <c r="I2557" s="115">
        <f>+IFERROR(LISTAS[[#This Row],[VENTA NETA]]/LISTAS[[#This Row],[COSTO]]-1,0)</f>
        <v>0</v>
      </c>
      <c r="J2557" s="33" t="str">
        <f>IFERROR(VLOOKUP(LISTAS[[#This Row],[ID]],_01_CODIGOS_Y_COSTOS_xlsm[[Producto y N°]:[CODIGO]],2,0),"")</f>
        <v>28</v>
      </c>
      <c r="M2557" s="22">
        <v>0</v>
      </c>
      <c r="N2557" s="23">
        <f>+LISTAS[[#This Row],[Precio]]+(LISTAS[[#This Row],[Precio]]*M2557)</f>
        <v>2304</v>
      </c>
      <c r="O2557" s="24">
        <f t="shared" si="56"/>
        <v>933.12000000000012</v>
      </c>
      <c r="Q2557" s="21" t="str">
        <f>IFERROR(O2557/LISTAS[[#This Row],[COSTO]]-1,"")</f>
        <v/>
      </c>
      <c r="R2557" t="str">
        <f>+LISTAS[[#This Row],[ID]]</f>
        <v>ABRAZADERAS C/ GOMA - AC INOXIDABLE28</v>
      </c>
      <c r="T2557" s="29"/>
      <c r="U2557" s="25">
        <f>LISTAS[[#This Row],[COSTO]]+(LISTAS[[#This Row],[COSTO]]*T2557)</f>
        <v>0</v>
      </c>
      <c r="V2557" s="30">
        <f>IF(T2557="",0,U2557/LISTAS[[#This Row],[VENTA NETA]]-1)</f>
        <v>0</v>
      </c>
      <c r="X2557" s="25">
        <v>0</v>
      </c>
      <c r="Y2557" s="31" t="str">
        <f>IFERROR(LISTAS[[#This Row],[COSTO]]/X2557-1,"")</f>
        <v/>
      </c>
    </row>
    <row r="2558" spans="1:25" x14ac:dyDescent="0.2">
      <c r="A2558" s="6" t="s">
        <v>4108</v>
      </c>
      <c r="B2558" t="s">
        <v>4078</v>
      </c>
      <c r="C2558">
        <v>30</v>
      </c>
      <c r="D2558" t="s">
        <v>4109</v>
      </c>
      <c r="E2558" s="2">
        <v>2304</v>
      </c>
      <c r="F2558" s="6" t="str">
        <f>+_xlfn.XLOOKUP(LISTAS[[#This Row],[ID]],_01_CODIGOS_Y_COSTOS_xlsm[Producto y N°],_01_CODIGOS_Y_COSTOS_xlsm[FABRICA],"",0,1)</f>
        <v>MAXIFER</v>
      </c>
      <c r="G2558" s="13">
        <f>LISTAS[[#This Row],[Precio]]*(1-0.46)*(1-IF($C$3520="",0,$C$3520))</f>
        <v>933.12000000000012</v>
      </c>
      <c r="H2558" s="1">
        <f>+_xlfn.XLOOKUP(LISTAS[[#This Row],[ID]],_01_CODIGOS_Y_COSTOS_xlsm[Producto y N°],_01_CODIGOS_Y_COSTOS_xlsm[COSTO],0,0,1)</f>
        <v>0</v>
      </c>
      <c r="I2558" s="115">
        <f>+IFERROR(LISTAS[[#This Row],[VENTA NETA]]/LISTAS[[#This Row],[COSTO]]-1,0)</f>
        <v>0</v>
      </c>
      <c r="J2558" s="33" t="str">
        <f>IFERROR(VLOOKUP(LISTAS[[#This Row],[ID]],_01_CODIGOS_Y_COSTOS_xlsm[[Producto y N°]:[CODIGO]],2,0),"")</f>
        <v>30</v>
      </c>
      <c r="M2558" s="22">
        <v>0</v>
      </c>
      <c r="N2558" s="23">
        <f>+LISTAS[[#This Row],[Precio]]+(LISTAS[[#This Row],[Precio]]*M2558)</f>
        <v>2304</v>
      </c>
      <c r="O2558" s="24">
        <f t="shared" si="56"/>
        <v>933.12000000000012</v>
      </c>
      <c r="Q2558" s="21" t="str">
        <f>IFERROR(O2558/LISTAS[[#This Row],[COSTO]]-1,"")</f>
        <v/>
      </c>
      <c r="R2558" t="str">
        <f>+LISTAS[[#This Row],[ID]]</f>
        <v>ABRAZADERAS C/ GOMA - AC INOXIDABLE30</v>
      </c>
      <c r="T2558" s="29"/>
      <c r="U2558" s="25">
        <f>LISTAS[[#This Row],[COSTO]]+(LISTAS[[#This Row],[COSTO]]*T2558)</f>
        <v>0</v>
      </c>
      <c r="V2558" s="30">
        <f>IF(T2558="",0,U2558/LISTAS[[#This Row],[VENTA NETA]]-1)</f>
        <v>0</v>
      </c>
      <c r="X2558" s="25">
        <v>0</v>
      </c>
      <c r="Y2558" s="31" t="str">
        <f>IFERROR(LISTAS[[#This Row],[COSTO]]/X2558-1,"")</f>
        <v/>
      </c>
    </row>
    <row r="2559" spans="1:25" x14ac:dyDescent="0.2">
      <c r="A2559" s="6" t="s">
        <v>4110</v>
      </c>
      <c r="B2559" t="s">
        <v>4078</v>
      </c>
      <c r="C2559">
        <v>32</v>
      </c>
      <c r="D2559" t="s">
        <v>4111</v>
      </c>
      <c r="E2559" s="2">
        <v>2592</v>
      </c>
      <c r="F2559" s="6" t="str">
        <f>+_xlfn.XLOOKUP(LISTAS[[#This Row],[ID]],_01_CODIGOS_Y_COSTOS_xlsm[Producto y N°],_01_CODIGOS_Y_COSTOS_xlsm[FABRICA],"",0,1)</f>
        <v>MAXIFER</v>
      </c>
      <c r="G2559" s="13">
        <f>LISTAS[[#This Row],[Precio]]*(1-0.46)*(1-IF($C$3520="",0,$C$3520))</f>
        <v>1049.76</v>
      </c>
      <c r="H2559" s="1">
        <f>+_xlfn.XLOOKUP(LISTAS[[#This Row],[ID]],_01_CODIGOS_Y_COSTOS_xlsm[Producto y N°],_01_CODIGOS_Y_COSTOS_xlsm[COSTO],0,0,1)</f>
        <v>0</v>
      </c>
      <c r="I2559" s="115">
        <f>+IFERROR(LISTAS[[#This Row],[VENTA NETA]]/LISTAS[[#This Row],[COSTO]]-1,0)</f>
        <v>0</v>
      </c>
      <c r="J2559" s="33" t="str">
        <f>IFERROR(VLOOKUP(LISTAS[[#This Row],[ID]],_01_CODIGOS_Y_COSTOS_xlsm[[Producto y N°]:[CODIGO]],2,0),"")</f>
        <v>32</v>
      </c>
      <c r="M2559" s="22">
        <v>0</v>
      </c>
      <c r="N2559" s="23">
        <f>+LISTAS[[#This Row],[Precio]]+(LISTAS[[#This Row],[Precio]]*M2559)</f>
        <v>2592</v>
      </c>
      <c r="O2559" s="24">
        <f t="shared" si="56"/>
        <v>1049.76</v>
      </c>
      <c r="Q2559" s="21" t="str">
        <f>IFERROR(O2559/LISTAS[[#This Row],[COSTO]]-1,"")</f>
        <v/>
      </c>
      <c r="R2559" t="str">
        <f>+LISTAS[[#This Row],[ID]]</f>
        <v>ABRAZADERAS C/ GOMA - AC INOXIDABLE32</v>
      </c>
      <c r="T2559" s="29"/>
      <c r="U2559" s="25">
        <f>LISTAS[[#This Row],[COSTO]]+(LISTAS[[#This Row],[COSTO]]*T2559)</f>
        <v>0</v>
      </c>
      <c r="V2559" s="30">
        <f>IF(T2559="",0,U2559/LISTAS[[#This Row],[VENTA NETA]]-1)</f>
        <v>0</v>
      </c>
      <c r="X2559" s="25">
        <v>0</v>
      </c>
      <c r="Y2559" s="31" t="str">
        <f>IFERROR(LISTAS[[#This Row],[COSTO]]/X2559-1,"")</f>
        <v/>
      </c>
    </row>
    <row r="2560" spans="1:25" x14ac:dyDescent="0.2">
      <c r="A2560" s="6" t="s">
        <v>4112</v>
      </c>
      <c r="B2560" t="s">
        <v>4078</v>
      </c>
      <c r="C2560">
        <v>35</v>
      </c>
      <c r="D2560" t="s">
        <v>4113</v>
      </c>
      <c r="E2560" s="2">
        <v>2688</v>
      </c>
      <c r="F2560" s="6" t="str">
        <f>+_xlfn.XLOOKUP(LISTAS[[#This Row],[ID]],_01_CODIGOS_Y_COSTOS_xlsm[Producto y N°],_01_CODIGOS_Y_COSTOS_xlsm[FABRICA],"",0,1)</f>
        <v>MAXIFER</v>
      </c>
      <c r="G2560" s="13">
        <f>LISTAS[[#This Row],[Precio]]*(1-0.46)*(1-IF($C$3520="",0,$C$3520))</f>
        <v>1088.6399999999999</v>
      </c>
      <c r="H2560" s="1">
        <f>+_xlfn.XLOOKUP(LISTAS[[#This Row],[ID]],_01_CODIGOS_Y_COSTOS_xlsm[Producto y N°],_01_CODIGOS_Y_COSTOS_xlsm[COSTO],0,0,1)</f>
        <v>0</v>
      </c>
      <c r="I2560" s="115">
        <f>+IFERROR(LISTAS[[#This Row],[VENTA NETA]]/LISTAS[[#This Row],[COSTO]]-1,0)</f>
        <v>0</v>
      </c>
      <c r="J2560" s="33" t="str">
        <f>IFERROR(VLOOKUP(LISTAS[[#This Row],[ID]],_01_CODIGOS_Y_COSTOS_xlsm[[Producto y N°]:[CODIGO]],2,0),"")</f>
        <v>35</v>
      </c>
      <c r="M2560" s="22">
        <v>0</v>
      </c>
      <c r="N2560" s="23">
        <f>+LISTAS[[#This Row],[Precio]]+(LISTAS[[#This Row],[Precio]]*M2560)</f>
        <v>2688</v>
      </c>
      <c r="O2560" s="24">
        <f t="shared" si="56"/>
        <v>1088.6399999999999</v>
      </c>
      <c r="Q2560" s="21" t="str">
        <f>IFERROR(O2560/LISTAS[[#This Row],[COSTO]]-1,"")</f>
        <v/>
      </c>
      <c r="R2560" t="str">
        <f>+LISTAS[[#This Row],[ID]]</f>
        <v>ABRAZADERAS C/ GOMA - AC INOXIDABLE35</v>
      </c>
      <c r="T2560" s="29"/>
      <c r="U2560" s="25">
        <f>LISTAS[[#This Row],[COSTO]]+(LISTAS[[#This Row],[COSTO]]*T2560)</f>
        <v>0</v>
      </c>
      <c r="V2560" s="30">
        <f>IF(T2560="",0,U2560/LISTAS[[#This Row],[VENTA NETA]]-1)</f>
        <v>0</v>
      </c>
      <c r="X2560" s="25">
        <v>0</v>
      </c>
      <c r="Y2560" s="31" t="str">
        <f>IFERROR(LISTAS[[#This Row],[COSTO]]/X2560-1,"")</f>
        <v/>
      </c>
    </row>
    <row r="2561" spans="1:25" x14ac:dyDescent="0.2">
      <c r="A2561" s="6" t="s">
        <v>4114</v>
      </c>
      <c r="B2561" t="s">
        <v>4115</v>
      </c>
      <c r="C2561">
        <v>6</v>
      </c>
      <c r="D2561" t="s">
        <v>4079</v>
      </c>
      <c r="E2561" s="2">
        <v>1044.48</v>
      </c>
      <c r="F2561" s="6" t="str">
        <f>+_xlfn.XLOOKUP(LISTAS[[#This Row],[ID]],_01_CODIGOS_Y_COSTOS_xlsm[Producto y N°],_01_CODIGOS_Y_COSTOS_xlsm[FABRICA],"",0,1)</f>
        <v>MAXIFER</v>
      </c>
      <c r="G2561" s="13">
        <f>LISTAS[[#This Row],[Precio]]*(1-0.46)*(1-IF($C$3520="",0,$C$3520))</f>
        <v>423.01440000000002</v>
      </c>
      <c r="H2561" s="1">
        <f>+_xlfn.XLOOKUP(LISTAS[[#This Row],[ID]],_01_CODIGOS_Y_COSTOS_xlsm[Producto y N°],_01_CODIGOS_Y_COSTOS_xlsm[COSTO],0,0,1)</f>
        <v>0</v>
      </c>
      <c r="I2561" s="115">
        <f>+IFERROR(LISTAS[[#This Row],[VENTA NETA]]/LISTAS[[#This Row],[COSTO]]-1,0)</f>
        <v>0</v>
      </c>
      <c r="J2561" s="33" t="str">
        <f>IFERROR(VLOOKUP(LISTAS[[#This Row],[ID]],_01_CODIGOS_Y_COSTOS_xlsm[[Producto y N°]:[CODIGO]],2,0),"")</f>
        <v>6</v>
      </c>
      <c r="M2561" s="22">
        <v>0</v>
      </c>
      <c r="N2561" s="23">
        <f>+LISTAS[[#This Row],[Precio]]+(LISTAS[[#This Row],[Precio]]*M2561)</f>
        <v>1044.48</v>
      </c>
      <c r="O2561" s="24">
        <f t="shared" si="56"/>
        <v>423.01440000000002</v>
      </c>
      <c r="Q2561" s="21" t="str">
        <f>IFERROR(O2561/LISTAS[[#This Row],[COSTO]]-1,"")</f>
        <v/>
      </c>
      <c r="R2561" t="str">
        <f>+LISTAS[[#This Row],[ID]]</f>
        <v>ABRAZADERAS C/ GOMA - ALUMINIO6</v>
      </c>
      <c r="T2561" s="29"/>
      <c r="U2561" s="25">
        <f>LISTAS[[#This Row],[COSTO]]+(LISTAS[[#This Row],[COSTO]]*T2561)</f>
        <v>0</v>
      </c>
      <c r="V2561" s="30">
        <f>IF(T2561="",0,U2561/LISTAS[[#This Row],[VENTA NETA]]-1)</f>
        <v>0</v>
      </c>
      <c r="X2561" s="25">
        <v>0</v>
      </c>
      <c r="Y2561" s="31" t="str">
        <f>IFERROR(LISTAS[[#This Row],[COSTO]]/X2561-1,"")</f>
        <v/>
      </c>
    </row>
    <row r="2562" spans="1:25" x14ac:dyDescent="0.2">
      <c r="A2562" s="6" t="s">
        <v>4116</v>
      </c>
      <c r="B2562" t="s">
        <v>4115</v>
      </c>
      <c r="C2562">
        <v>7</v>
      </c>
      <c r="D2562" t="s">
        <v>4081</v>
      </c>
      <c r="E2562" s="2">
        <v>1044.48</v>
      </c>
      <c r="F2562" s="6" t="str">
        <f>+_xlfn.XLOOKUP(LISTAS[[#This Row],[ID]],_01_CODIGOS_Y_COSTOS_xlsm[Producto y N°],_01_CODIGOS_Y_COSTOS_xlsm[FABRICA],"",0,1)</f>
        <v>MAXIFER</v>
      </c>
      <c r="G2562" s="13">
        <f>LISTAS[[#This Row],[Precio]]*(1-0.46)*(1-IF($C$3520="",0,$C$3520))</f>
        <v>423.01440000000002</v>
      </c>
      <c r="H2562" s="1">
        <f>+_xlfn.XLOOKUP(LISTAS[[#This Row],[ID]],_01_CODIGOS_Y_COSTOS_xlsm[Producto y N°],_01_CODIGOS_Y_COSTOS_xlsm[COSTO],0,0,1)</f>
        <v>0</v>
      </c>
      <c r="I2562" s="115">
        <f>+IFERROR(LISTAS[[#This Row],[VENTA NETA]]/LISTAS[[#This Row],[COSTO]]-1,0)</f>
        <v>0</v>
      </c>
      <c r="J2562" s="33" t="str">
        <f>IFERROR(VLOOKUP(LISTAS[[#This Row],[ID]],_01_CODIGOS_Y_COSTOS_xlsm[[Producto y N°]:[CODIGO]],2,0),"")</f>
        <v>7</v>
      </c>
      <c r="M2562" s="22">
        <v>0</v>
      </c>
      <c r="N2562" s="23">
        <f>+LISTAS[[#This Row],[Precio]]+(LISTAS[[#This Row],[Precio]]*M2562)</f>
        <v>1044.48</v>
      </c>
      <c r="O2562" s="24">
        <f t="shared" si="56"/>
        <v>423.01440000000002</v>
      </c>
      <c r="Q2562" s="21" t="str">
        <f>IFERROR(O2562/LISTAS[[#This Row],[COSTO]]-1,"")</f>
        <v/>
      </c>
      <c r="R2562" t="str">
        <f>+LISTAS[[#This Row],[ID]]</f>
        <v>ABRAZADERAS C/ GOMA - ALUMINIO7</v>
      </c>
      <c r="T2562" s="29"/>
      <c r="U2562" s="25">
        <f>LISTAS[[#This Row],[COSTO]]+(LISTAS[[#This Row],[COSTO]]*T2562)</f>
        <v>0</v>
      </c>
      <c r="V2562" s="30">
        <f>IF(T2562="",0,U2562/LISTAS[[#This Row],[VENTA NETA]]-1)</f>
        <v>0</v>
      </c>
      <c r="X2562" s="25">
        <v>0</v>
      </c>
      <c r="Y2562" s="31" t="str">
        <f>IFERROR(LISTAS[[#This Row],[COSTO]]/X2562-1,"")</f>
        <v/>
      </c>
    </row>
    <row r="2563" spans="1:25" x14ac:dyDescent="0.2">
      <c r="A2563" s="6" t="s">
        <v>4117</v>
      </c>
      <c r="B2563" t="s">
        <v>4115</v>
      </c>
      <c r="C2563">
        <v>8</v>
      </c>
      <c r="D2563" t="s">
        <v>4083</v>
      </c>
      <c r="E2563" s="2">
        <v>1044.48</v>
      </c>
      <c r="F2563" s="6" t="str">
        <f>+_xlfn.XLOOKUP(LISTAS[[#This Row],[ID]],_01_CODIGOS_Y_COSTOS_xlsm[Producto y N°],_01_CODIGOS_Y_COSTOS_xlsm[FABRICA],"",0,1)</f>
        <v>MAXIFER</v>
      </c>
      <c r="G2563" s="13">
        <f>LISTAS[[#This Row],[Precio]]*(1-0.46)*(1-IF($C$3520="",0,$C$3520))</f>
        <v>423.01440000000002</v>
      </c>
      <c r="H2563" s="1">
        <f>+_xlfn.XLOOKUP(LISTAS[[#This Row],[ID]],_01_CODIGOS_Y_COSTOS_xlsm[Producto y N°],_01_CODIGOS_Y_COSTOS_xlsm[COSTO],0,0,1)</f>
        <v>0</v>
      </c>
      <c r="I2563" s="115">
        <f>+IFERROR(LISTAS[[#This Row],[VENTA NETA]]/LISTAS[[#This Row],[COSTO]]-1,0)</f>
        <v>0</v>
      </c>
      <c r="J2563" s="33" t="str">
        <f>IFERROR(VLOOKUP(LISTAS[[#This Row],[ID]],_01_CODIGOS_Y_COSTOS_xlsm[[Producto y N°]:[CODIGO]],2,0),"")</f>
        <v>8</v>
      </c>
      <c r="M2563" s="22">
        <v>0</v>
      </c>
      <c r="N2563" s="23">
        <f>+LISTAS[[#This Row],[Precio]]+(LISTAS[[#This Row],[Precio]]*M2563)</f>
        <v>1044.48</v>
      </c>
      <c r="O2563" s="24">
        <f t="shared" si="56"/>
        <v>423.01440000000002</v>
      </c>
      <c r="Q2563" s="21" t="str">
        <f>IFERROR(O2563/LISTAS[[#This Row],[COSTO]]-1,"")</f>
        <v/>
      </c>
      <c r="R2563" t="str">
        <f>+LISTAS[[#This Row],[ID]]</f>
        <v>ABRAZADERAS C/ GOMA - ALUMINIO8</v>
      </c>
      <c r="T2563" s="29"/>
      <c r="U2563" s="25">
        <f>LISTAS[[#This Row],[COSTO]]+(LISTAS[[#This Row],[COSTO]]*T2563)</f>
        <v>0</v>
      </c>
      <c r="V2563" s="30">
        <f>IF(T2563="",0,U2563/LISTAS[[#This Row],[VENTA NETA]]-1)</f>
        <v>0</v>
      </c>
      <c r="X2563" s="25">
        <v>0</v>
      </c>
      <c r="Y2563" s="31" t="str">
        <f>IFERROR(LISTAS[[#This Row],[COSTO]]/X2563-1,"")</f>
        <v/>
      </c>
    </row>
    <row r="2564" spans="1:25" x14ac:dyDescent="0.2">
      <c r="A2564" s="6" t="s">
        <v>4118</v>
      </c>
      <c r="B2564" t="s">
        <v>4115</v>
      </c>
      <c r="C2564">
        <v>9</v>
      </c>
      <c r="D2564" t="s">
        <v>4085</v>
      </c>
      <c r="E2564" s="2">
        <v>1044.48</v>
      </c>
      <c r="F2564" s="6" t="str">
        <f>+_xlfn.XLOOKUP(LISTAS[[#This Row],[ID]],_01_CODIGOS_Y_COSTOS_xlsm[Producto y N°],_01_CODIGOS_Y_COSTOS_xlsm[FABRICA],"",0,1)</f>
        <v>MAXIFER</v>
      </c>
      <c r="G2564" s="13">
        <f>LISTAS[[#This Row],[Precio]]*(1-0.46)*(1-IF($C$3520="",0,$C$3520))</f>
        <v>423.01440000000002</v>
      </c>
      <c r="H2564" s="1">
        <f>+_xlfn.XLOOKUP(LISTAS[[#This Row],[ID]],_01_CODIGOS_Y_COSTOS_xlsm[Producto y N°],_01_CODIGOS_Y_COSTOS_xlsm[COSTO],0,0,1)</f>
        <v>0</v>
      </c>
      <c r="I2564" s="115">
        <f>+IFERROR(LISTAS[[#This Row],[VENTA NETA]]/LISTAS[[#This Row],[COSTO]]-1,0)</f>
        <v>0</v>
      </c>
      <c r="J2564" s="33" t="str">
        <f>IFERROR(VLOOKUP(LISTAS[[#This Row],[ID]],_01_CODIGOS_Y_COSTOS_xlsm[[Producto y N°]:[CODIGO]],2,0),"")</f>
        <v>9</v>
      </c>
      <c r="M2564" s="22">
        <v>0</v>
      </c>
      <c r="N2564" s="23">
        <f>+LISTAS[[#This Row],[Precio]]+(LISTAS[[#This Row],[Precio]]*M2564)</f>
        <v>1044.48</v>
      </c>
      <c r="O2564" s="24">
        <f t="shared" si="56"/>
        <v>423.01440000000002</v>
      </c>
      <c r="Q2564" s="21" t="str">
        <f>IFERROR(O2564/LISTAS[[#This Row],[COSTO]]-1,"")</f>
        <v/>
      </c>
      <c r="R2564" t="str">
        <f>+LISTAS[[#This Row],[ID]]</f>
        <v>ABRAZADERAS C/ GOMA - ALUMINIO9</v>
      </c>
      <c r="T2564" s="29"/>
      <c r="U2564" s="25">
        <f>LISTAS[[#This Row],[COSTO]]+(LISTAS[[#This Row],[COSTO]]*T2564)</f>
        <v>0</v>
      </c>
      <c r="V2564" s="30">
        <f>IF(T2564="",0,U2564/LISTAS[[#This Row],[VENTA NETA]]-1)</f>
        <v>0</v>
      </c>
      <c r="X2564" s="25">
        <v>0</v>
      </c>
      <c r="Y2564" s="31" t="str">
        <f>IFERROR(LISTAS[[#This Row],[COSTO]]/X2564-1,"")</f>
        <v/>
      </c>
    </row>
    <row r="2565" spans="1:25" x14ac:dyDescent="0.2">
      <c r="A2565" s="6" t="s">
        <v>4119</v>
      </c>
      <c r="B2565" t="s">
        <v>4115</v>
      </c>
      <c r="C2565">
        <v>10</v>
      </c>
      <c r="D2565" t="s">
        <v>4087</v>
      </c>
      <c r="E2565" s="2">
        <v>1044.48</v>
      </c>
      <c r="F2565" s="6" t="str">
        <f>+_xlfn.XLOOKUP(LISTAS[[#This Row],[ID]],_01_CODIGOS_Y_COSTOS_xlsm[Producto y N°],_01_CODIGOS_Y_COSTOS_xlsm[FABRICA],"",0,1)</f>
        <v>MAXIFER</v>
      </c>
      <c r="G2565" s="13">
        <f>LISTAS[[#This Row],[Precio]]*(1-0.46)*(1-IF($C$3520="",0,$C$3520))</f>
        <v>423.01440000000002</v>
      </c>
      <c r="H2565" s="1">
        <f>+_xlfn.XLOOKUP(LISTAS[[#This Row],[ID]],_01_CODIGOS_Y_COSTOS_xlsm[Producto y N°],_01_CODIGOS_Y_COSTOS_xlsm[COSTO],0,0,1)</f>
        <v>0</v>
      </c>
      <c r="I2565" s="115">
        <f>+IFERROR(LISTAS[[#This Row],[VENTA NETA]]/LISTAS[[#This Row],[COSTO]]-1,0)</f>
        <v>0</v>
      </c>
      <c r="J2565" s="33" t="str">
        <f>IFERROR(VLOOKUP(LISTAS[[#This Row],[ID]],_01_CODIGOS_Y_COSTOS_xlsm[[Producto y N°]:[CODIGO]],2,0),"")</f>
        <v>10</v>
      </c>
      <c r="M2565" s="22">
        <v>0</v>
      </c>
      <c r="N2565" s="23">
        <f>+LISTAS[[#This Row],[Precio]]+(LISTAS[[#This Row],[Precio]]*M2565)</f>
        <v>1044.48</v>
      </c>
      <c r="O2565" s="24">
        <f t="shared" si="56"/>
        <v>423.01440000000002</v>
      </c>
      <c r="Q2565" s="21" t="str">
        <f>IFERROR(O2565/LISTAS[[#This Row],[COSTO]]-1,"")</f>
        <v/>
      </c>
      <c r="R2565" t="str">
        <f>+LISTAS[[#This Row],[ID]]</f>
        <v>ABRAZADERAS C/ GOMA - ALUMINIO10</v>
      </c>
      <c r="T2565" s="29"/>
      <c r="U2565" s="25">
        <f>LISTAS[[#This Row],[COSTO]]+(LISTAS[[#This Row],[COSTO]]*T2565)</f>
        <v>0</v>
      </c>
      <c r="V2565" s="30">
        <f>IF(T2565="",0,U2565/LISTAS[[#This Row],[VENTA NETA]]-1)</f>
        <v>0</v>
      </c>
      <c r="X2565" s="25">
        <v>0</v>
      </c>
      <c r="Y2565" s="31" t="str">
        <f>IFERROR(LISTAS[[#This Row],[COSTO]]/X2565-1,"")</f>
        <v/>
      </c>
    </row>
    <row r="2566" spans="1:25" x14ac:dyDescent="0.2">
      <c r="A2566" s="6" t="s">
        <v>4120</v>
      </c>
      <c r="B2566" t="s">
        <v>4115</v>
      </c>
      <c r="C2566">
        <v>11</v>
      </c>
      <c r="D2566" t="s">
        <v>4089</v>
      </c>
      <c r="E2566" s="2">
        <v>1044.48</v>
      </c>
      <c r="F2566" s="6" t="str">
        <f>+_xlfn.XLOOKUP(LISTAS[[#This Row],[ID]],_01_CODIGOS_Y_COSTOS_xlsm[Producto y N°],_01_CODIGOS_Y_COSTOS_xlsm[FABRICA],"",0,1)</f>
        <v>MAXIFER</v>
      </c>
      <c r="G2566" s="13">
        <f>LISTAS[[#This Row],[Precio]]*(1-0.46)*(1-IF($C$3520="",0,$C$3520))</f>
        <v>423.01440000000002</v>
      </c>
      <c r="H2566" s="1">
        <f>+_xlfn.XLOOKUP(LISTAS[[#This Row],[ID]],_01_CODIGOS_Y_COSTOS_xlsm[Producto y N°],_01_CODIGOS_Y_COSTOS_xlsm[COSTO],0,0,1)</f>
        <v>0</v>
      </c>
      <c r="I2566" s="115">
        <f>+IFERROR(LISTAS[[#This Row],[VENTA NETA]]/LISTAS[[#This Row],[COSTO]]-1,0)</f>
        <v>0</v>
      </c>
      <c r="J2566" s="33" t="str">
        <f>IFERROR(VLOOKUP(LISTAS[[#This Row],[ID]],_01_CODIGOS_Y_COSTOS_xlsm[[Producto y N°]:[CODIGO]],2,0),"")</f>
        <v>11</v>
      </c>
      <c r="M2566" s="22">
        <v>0</v>
      </c>
      <c r="N2566" s="23">
        <f>+LISTAS[[#This Row],[Precio]]+(LISTAS[[#This Row],[Precio]]*M2566)</f>
        <v>1044.48</v>
      </c>
      <c r="O2566" s="24">
        <f t="shared" si="56"/>
        <v>423.01440000000002</v>
      </c>
      <c r="Q2566" s="21" t="str">
        <f>IFERROR(O2566/LISTAS[[#This Row],[COSTO]]-1,"")</f>
        <v/>
      </c>
      <c r="R2566" t="str">
        <f>+LISTAS[[#This Row],[ID]]</f>
        <v>ABRAZADERAS C/ GOMA - ALUMINIO11</v>
      </c>
      <c r="T2566" s="29"/>
      <c r="U2566" s="25">
        <f>LISTAS[[#This Row],[COSTO]]+(LISTAS[[#This Row],[COSTO]]*T2566)</f>
        <v>0</v>
      </c>
      <c r="V2566" s="30">
        <f>IF(T2566="",0,U2566/LISTAS[[#This Row],[VENTA NETA]]-1)</f>
        <v>0</v>
      </c>
      <c r="X2566" s="25">
        <v>0</v>
      </c>
      <c r="Y2566" s="31" t="str">
        <f>IFERROR(LISTAS[[#This Row],[COSTO]]/X2566-1,"")</f>
        <v/>
      </c>
    </row>
    <row r="2567" spans="1:25" x14ac:dyDescent="0.2">
      <c r="A2567" s="6" t="s">
        <v>4121</v>
      </c>
      <c r="B2567" t="s">
        <v>4115</v>
      </c>
      <c r="C2567">
        <v>12</v>
      </c>
      <c r="D2567" t="s">
        <v>4091</v>
      </c>
      <c r="E2567" s="2">
        <v>1044.48</v>
      </c>
      <c r="F2567" s="6" t="str">
        <f>+_xlfn.XLOOKUP(LISTAS[[#This Row],[ID]],_01_CODIGOS_Y_COSTOS_xlsm[Producto y N°],_01_CODIGOS_Y_COSTOS_xlsm[FABRICA],"",0,1)</f>
        <v>MAXIFER</v>
      </c>
      <c r="G2567" s="13">
        <f>LISTAS[[#This Row],[Precio]]*(1-0.46)*(1-IF($C$3520="",0,$C$3520))</f>
        <v>423.01440000000002</v>
      </c>
      <c r="H2567" s="1">
        <f>+_xlfn.XLOOKUP(LISTAS[[#This Row],[ID]],_01_CODIGOS_Y_COSTOS_xlsm[Producto y N°],_01_CODIGOS_Y_COSTOS_xlsm[COSTO],0,0,1)</f>
        <v>0</v>
      </c>
      <c r="I2567" s="115">
        <f>+IFERROR(LISTAS[[#This Row],[VENTA NETA]]/LISTAS[[#This Row],[COSTO]]-1,0)</f>
        <v>0</v>
      </c>
      <c r="J2567" s="33" t="str">
        <f>IFERROR(VLOOKUP(LISTAS[[#This Row],[ID]],_01_CODIGOS_Y_COSTOS_xlsm[[Producto y N°]:[CODIGO]],2,0),"")</f>
        <v>12</v>
      </c>
      <c r="M2567" s="22">
        <v>0</v>
      </c>
      <c r="N2567" s="23">
        <f>+LISTAS[[#This Row],[Precio]]+(LISTAS[[#This Row],[Precio]]*M2567)</f>
        <v>1044.48</v>
      </c>
      <c r="O2567" s="24">
        <f t="shared" si="56"/>
        <v>423.01440000000002</v>
      </c>
      <c r="Q2567" s="21" t="str">
        <f>IFERROR(O2567/LISTAS[[#This Row],[COSTO]]-1,"")</f>
        <v/>
      </c>
      <c r="R2567" t="str">
        <f>+LISTAS[[#This Row],[ID]]</f>
        <v>ABRAZADERAS C/ GOMA - ALUMINIO12</v>
      </c>
      <c r="T2567" s="29"/>
      <c r="U2567" s="25">
        <f>LISTAS[[#This Row],[COSTO]]+(LISTAS[[#This Row],[COSTO]]*T2567)</f>
        <v>0</v>
      </c>
      <c r="V2567" s="30">
        <f>IF(T2567="",0,U2567/LISTAS[[#This Row],[VENTA NETA]]-1)</f>
        <v>0</v>
      </c>
      <c r="X2567" s="25">
        <v>0</v>
      </c>
      <c r="Y2567" s="31" t="str">
        <f>IFERROR(LISTAS[[#This Row],[COSTO]]/X2567-1,"")</f>
        <v/>
      </c>
    </row>
    <row r="2568" spans="1:25" x14ac:dyDescent="0.2">
      <c r="A2568" s="6" t="s">
        <v>4122</v>
      </c>
      <c r="B2568" t="s">
        <v>4115</v>
      </c>
      <c r="C2568">
        <v>14</v>
      </c>
      <c r="D2568" t="s">
        <v>4093</v>
      </c>
      <c r="E2568" s="2">
        <v>1228.8</v>
      </c>
      <c r="F2568" s="6" t="str">
        <f>+_xlfn.XLOOKUP(LISTAS[[#This Row],[ID]],_01_CODIGOS_Y_COSTOS_xlsm[Producto y N°],_01_CODIGOS_Y_COSTOS_xlsm[FABRICA],"",0,1)</f>
        <v>MAXIFER</v>
      </c>
      <c r="G2568" s="13">
        <f>LISTAS[[#This Row],[Precio]]*(1-0.46)*(1-IF($C$3520="",0,$C$3520))</f>
        <v>497.66399999999999</v>
      </c>
      <c r="H2568" s="1">
        <f>+_xlfn.XLOOKUP(LISTAS[[#This Row],[ID]],_01_CODIGOS_Y_COSTOS_xlsm[Producto y N°],_01_CODIGOS_Y_COSTOS_xlsm[COSTO],0,0,1)</f>
        <v>0</v>
      </c>
      <c r="I2568" s="115">
        <f>+IFERROR(LISTAS[[#This Row],[VENTA NETA]]/LISTAS[[#This Row],[COSTO]]-1,0)</f>
        <v>0</v>
      </c>
      <c r="J2568" s="33" t="str">
        <f>IFERROR(VLOOKUP(LISTAS[[#This Row],[ID]],_01_CODIGOS_Y_COSTOS_xlsm[[Producto y N°]:[CODIGO]],2,0),"")</f>
        <v>14</v>
      </c>
      <c r="M2568" s="22">
        <v>0</v>
      </c>
      <c r="N2568" s="23">
        <f>+LISTAS[[#This Row],[Precio]]+(LISTAS[[#This Row],[Precio]]*M2568)</f>
        <v>1228.8</v>
      </c>
      <c r="O2568" s="24">
        <f t="shared" si="56"/>
        <v>497.66399999999999</v>
      </c>
      <c r="Q2568" s="21" t="str">
        <f>IFERROR(O2568/LISTAS[[#This Row],[COSTO]]-1,"")</f>
        <v/>
      </c>
      <c r="R2568" t="str">
        <f>+LISTAS[[#This Row],[ID]]</f>
        <v>ABRAZADERAS C/ GOMA - ALUMINIO14</v>
      </c>
      <c r="T2568" s="29"/>
      <c r="U2568" s="25">
        <f>LISTAS[[#This Row],[COSTO]]+(LISTAS[[#This Row],[COSTO]]*T2568)</f>
        <v>0</v>
      </c>
      <c r="V2568" s="30">
        <f>IF(T2568="",0,U2568/LISTAS[[#This Row],[VENTA NETA]]-1)</f>
        <v>0</v>
      </c>
      <c r="X2568" s="25">
        <v>0</v>
      </c>
      <c r="Y2568" s="31" t="str">
        <f>IFERROR(LISTAS[[#This Row],[COSTO]]/X2568-1,"")</f>
        <v/>
      </c>
    </row>
    <row r="2569" spans="1:25" x14ac:dyDescent="0.2">
      <c r="A2569" s="6" t="s">
        <v>4123</v>
      </c>
      <c r="B2569" t="s">
        <v>4115</v>
      </c>
      <c r="C2569">
        <v>16</v>
      </c>
      <c r="D2569" t="s">
        <v>4095</v>
      </c>
      <c r="E2569" s="2">
        <v>1228.8</v>
      </c>
      <c r="F2569" s="6" t="str">
        <f>+_xlfn.XLOOKUP(LISTAS[[#This Row],[ID]],_01_CODIGOS_Y_COSTOS_xlsm[Producto y N°],_01_CODIGOS_Y_COSTOS_xlsm[FABRICA],"",0,1)</f>
        <v>MAXIFER</v>
      </c>
      <c r="G2569" s="13">
        <f>LISTAS[[#This Row],[Precio]]*(1-0.46)*(1-IF($C$3520="",0,$C$3520))</f>
        <v>497.66399999999999</v>
      </c>
      <c r="H2569" s="1">
        <f>+_xlfn.XLOOKUP(LISTAS[[#This Row],[ID]],_01_CODIGOS_Y_COSTOS_xlsm[Producto y N°],_01_CODIGOS_Y_COSTOS_xlsm[COSTO],0,0,1)</f>
        <v>0</v>
      </c>
      <c r="I2569" s="115">
        <f>+IFERROR(LISTAS[[#This Row],[VENTA NETA]]/LISTAS[[#This Row],[COSTO]]-1,0)</f>
        <v>0</v>
      </c>
      <c r="J2569" s="33" t="str">
        <f>IFERROR(VLOOKUP(LISTAS[[#This Row],[ID]],_01_CODIGOS_Y_COSTOS_xlsm[[Producto y N°]:[CODIGO]],2,0),"")</f>
        <v>16</v>
      </c>
      <c r="M2569" s="22">
        <v>0</v>
      </c>
      <c r="N2569" s="23">
        <f>+LISTAS[[#This Row],[Precio]]+(LISTAS[[#This Row],[Precio]]*M2569)</f>
        <v>1228.8</v>
      </c>
      <c r="O2569" s="24">
        <f t="shared" si="56"/>
        <v>497.66399999999999</v>
      </c>
      <c r="Q2569" s="21" t="str">
        <f>IFERROR(O2569/LISTAS[[#This Row],[COSTO]]-1,"")</f>
        <v/>
      </c>
      <c r="R2569" t="str">
        <f>+LISTAS[[#This Row],[ID]]</f>
        <v>ABRAZADERAS C/ GOMA - ALUMINIO16</v>
      </c>
      <c r="T2569" s="29"/>
      <c r="U2569" s="25">
        <f>LISTAS[[#This Row],[COSTO]]+(LISTAS[[#This Row],[COSTO]]*T2569)</f>
        <v>0</v>
      </c>
      <c r="V2569" s="30">
        <f>IF(T2569="",0,U2569/LISTAS[[#This Row],[VENTA NETA]]-1)</f>
        <v>0</v>
      </c>
      <c r="X2569" s="25">
        <v>0</v>
      </c>
      <c r="Y2569" s="31" t="str">
        <f>IFERROR(LISTAS[[#This Row],[COSTO]]/X2569-1,"")</f>
        <v/>
      </c>
    </row>
    <row r="2570" spans="1:25" x14ac:dyDescent="0.2">
      <c r="A2570" s="6" t="s">
        <v>4124</v>
      </c>
      <c r="B2570" t="s">
        <v>4115</v>
      </c>
      <c r="C2570">
        <v>18</v>
      </c>
      <c r="D2570" t="s">
        <v>4097</v>
      </c>
      <c r="E2570" s="2">
        <v>1228.8</v>
      </c>
      <c r="F2570" s="6" t="str">
        <f>+_xlfn.XLOOKUP(LISTAS[[#This Row],[ID]],_01_CODIGOS_Y_COSTOS_xlsm[Producto y N°],_01_CODIGOS_Y_COSTOS_xlsm[FABRICA],"",0,1)</f>
        <v>MAXIFER</v>
      </c>
      <c r="G2570" s="13">
        <f>LISTAS[[#This Row],[Precio]]*(1-0.46)*(1-IF($C$3520="",0,$C$3520))</f>
        <v>497.66399999999999</v>
      </c>
      <c r="H2570" s="1">
        <f>+_xlfn.XLOOKUP(LISTAS[[#This Row],[ID]],_01_CODIGOS_Y_COSTOS_xlsm[Producto y N°],_01_CODIGOS_Y_COSTOS_xlsm[COSTO],0,0,1)</f>
        <v>0</v>
      </c>
      <c r="I2570" s="115">
        <f>+IFERROR(LISTAS[[#This Row],[VENTA NETA]]/LISTAS[[#This Row],[COSTO]]-1,0)</f>
        <v>0</v>
      </c>
      <c r="J2570" s="33" t="str">
        <f>IFERROR(VLOOKUP(LISTAS[[#This Row],[ID]],_01_CODIGOS_Y_COSTOS_xlsm[[Producto y N°]:[CODIGO]],2,0),"")</f>
        <v>18</v>
      </c>
      <c r="M2570" s="22">
        <v>0</v>
      </c>
      <c r="N2570" s="23">
        <f>+LISTAS[[#This Row],[Precio]]+(LISTAS[[#This Row],[Precio]]*M2570)</f>
        <v>1228.8</v>
      </c>
      <c r="O2570" s="24">
        <f t="shared" si="56"/>
        <v>497.66399999999999</v>
      </c>
      <c r="Q2570" s="21" t="str">
        <f>IFERROR(O2570/LISTAS[[#This Row],[COSTO]]-1,"")</f>
        <v/>
      </c>
      <c r="R2570" t="str">
        <f>+LISTAS[[#This Row],[ID]]</f>
        <v>ABRAZADERAS C/ GOMA - ALUMINIO18</v>
      </c>
      <c r="T2570" s="29"/>
      <c r="U2570" s="25">
        <f>LISTAS[[#This Row],[COSTO]]+(LISTAS[[#This Row],[COSTO]]*T2570)</f>
        <v>0</v>
      </c>
      <c r="V2570" s="30">
        <f>IF(T2570="",0,U2570/LISTAS[[#This Row],[VENTA NETA]]-1)</f>
        <v>0</v>
      </c>
      <c r="X2570" s="25">
        <v>0</v>
      </c>
      <c r="Y2570" s="31" t="str">
        <f>IFERROR(LISTAS[[#This Row],[COSTO]]/X2570-1,"")</f>
        <v/>
      </c>
    </row>
    <row r="2571" spans="1:25" x14ac:dyDescent="0.2">
      <c r="A2571" s="6" t="s">
        <v>4125</v>
      </c>
      <c r="B2571" t="s">
        <v>4115</v>
      </c>
      <c r="C2571">
        <v>19</v>
      </c>
      <c r="D2571" t="s">
        <v>4099</v>
      </c>
      <c r="E2571" s="2">
        <v>1505.28</v>
      </c>
      <c r="F2571" s="6" t="str">
        <f>+_xlfn.XLOOKUP(LISTAS[[#This Row],[ID]],_01_CODIGOS_Y_COSTOS_xlsm[Producto y N°],_01_CODIGOS_Y_COSTOS_xlsm[FABRICA],"",0,1)</f>
        <v>MAXIFER</v>
      </c>
      <c r="G2571" s="13">
        <f>LISTAS[[#This Row],[Precio]]*(1-0.46)*(1-IF($C$3520="",0,$C$3520))</f>
        <v>609.63840000000005</v>
      </c>
      <c r="H2571" s="1">
        <f>+_xlfn.XLOOKUP(LISTAS[[#This Row],[ID]],_01_CODIGOS_Y_COSTOS_xlsm[Producto y N°],_01_CODIGOS_Y_COSTOS_xlsm[COSTO],0,0,1)</f>
        <v>0</v>
      </c>
      <c r="I2571" s="115">
        <f>+IFERROR(LISTAS[[#This Row],[VENTA NETA]]/LISTAS[[#This Row],[COSTO]]-1,0)</f>
        <v>0</v>
      </c>
      <c r="J2571" s="33" t="str">
        <f>IFERROR(VLOOKUP(LISTAS[[#This Row],[ID]],_01_CODIGOS_Y_COSTOS_xlsm[[Producto y N°]:[CODIGO]],2,0),"")</f>
        <v>19</v>
      </c>
      <c r="M2571" s="22">
        <v>0</v>
      </c>
      <c r="N2571" s="23">
        <f>+LISTAS[[#This Row],[Precio]]+(LISTAS[[#This Row],[Precio]]*M2571)</f>
        <v>1505.28</v>
      </c>
      <c r="O2571" s="24">
        <f t="shared" si="56"/>
        <v>609.63840000000005</v>
      </c>
      <c r="Q2571" s="21" t="str">
        <f>IFERROR(O2571/LISTAS[[#This Row],[COSTO]]-1,"")</f>
        <v/>
      </c>
      <c r="R2571" t="str">
        <f>+LISTAS[[#This Row],[ID]]</f>
        <v>ABRAZADERAS C/ GOMA - ALUMINIO19</v>
      </c>
      <c r="T2571" s="29"/>
      <c r="U2571" s="25">
        <f>LISTAS[[#This Row],[COSTO]]+(LISTAS[[#This Row],[COSTO]]*T2571)</f>
        <v>0</v>
      </c>
      <c r="V2571" s="30">
        <f>IF(T2571="",0,U2571/LISTAS[[#This Row],[VENTA NETA]]-1)</f>
        <v>0</v>
      </c>
      <c r="X2571" s="25">
        <v>0</v>
      </c>
      <c r="Y2571" s="31" t="str">
        <f>IFERROR(LISTAS[[#This Row],[COSTO]]/X2571-1,"")</f>
        <v/>
      </c>
    </row>
    <row r="2572" spans="1:25" x14ac:dyDescent="0.2">
      <c r="A2572" s="6" t="s">
        <v>4126</v>
      </c>
      <c r="B2572" t="s">
        <v>4115</v>
      </c>
      <c r="C2572">
        <v>20</v>
      </c>
      <c r="D2572" t="s">
        <v>4101</v>
      </c>
      <c r="E2572" s="2">
        <v>1505.28</v>
      </c>
      <c r="F2572" s="6" t="str">
        <f>+_xlfn.XLOOKUP(LISTAS[[#This Row],[ID]],_01_CODIGOS_Y_COSTOS_xlsm[Producto y N°],_01_CODIGOS_Y_COSTOS_xlsm[FABRICA],"",0,1)</f>
        <v>MAXIFER</v>
      </c>
      <c r="G2572" s="13">
        <f>LISTAS[[#This Row],[Precio]]*(1-0.46)*(1-IF($C$3520="",0,$C$3520))</f>
        <v>609.63840000000005</v>
      </c>
      <c r="H2572" s="1">
        <f>+_xlfn.XLOOKUP(LISTAS[[#This Row],[ID]],_01_CODIGOS_Y_COSTOS_xlsm[Producto y N°],_01_CODIGOS_Y_COSTOS_xlsm[COSTO],0,0,1)</f>
        <v>0</v>
      </c>
      <c r="I2572" s="115">
        <f>+IFERROR(LISTAS[[#This Row],[VENTA NETA]]/LISTAS[[#This Row],[COSTO]]-1,0)</f>
        <v>0</v>
      </c>
      <c r="J2572" s="33" t="str">
        <f>IFERROR(VLOOKUP(LISTAS[[#This Row],[ID]],_01_CODIGOS_Y_COSTOS_xlsm[[Producto y N°]:[CODIGO]],2,0),"")</f>
        <v>20</v>
      </c>
      <c r="M2572" s="22">
        <v>0</v>
      </c>
      <c r="N2572" s="23">
        <f>+LISTAS[[#This Row],[Precio]]+(LISTAS[[#This Row],[Precio]]*M2572)</f>
        <v>1505.28</v>
      </c>
      <c r="O2572" s="24">
        <f t="shared" si="56"/>
        <v>609.63840000000005</v>
      </c>
      <c r="Q2572" s="21" t="str">
        <f>IFERROR(O2572/LISTAS[[#This Row],[COSTO]]-1,"")</f>
        <v/>
      </c>
      <c r="R2572" t="str">
        <f>+LISTAS[[#This Row],[ID]]</f>
        <v>ABRAZADERAS C/ GOMA - ALUMINIO20</v>
      </c>
      <c r="T2572" s="29"/>
      <c r="U2572" s="25">
        <f>LISTAS[[#This Row],[COSTO]]+(LISTAS[[#This Row],[COSTO]]*T2572)</f>
        <v>0</v>
      </c>
      <c r="V2572" s="30">
        <f>IF(T2572="",0,U2572/LISTAS[[#This Row],[VENTA NETA]]-1)</f>
        <v>0</v>
      </c>
      <c r="X2572" s="25">
        <v>0</v>
      </c>
      <c r="Y2572" s="31" t="str">
        <f>IFERROR(LISTAS[[#This Row],[COSTO]]/X2572-1,"")</f>
        <v/>
      </c>
    </row>
    <row r="2573" spans="1:25" x14ac:dyDescent="0.2">
      <c r="A2573" s="6" t="s">
        <v>4127</v>
      </c>
      <c r="B2573" t="s">
        <v>4115</v>
      </c>
      <c r="C2573">
        <v>22</v>
      </c>
      <c r="D2573" t="s">
        <v>4103</v>
      </c>
      <c r="E2573" s="2">
        <v>1505.28</v>
      </c>
      <c r="F2573" s="6" t="str">
        <f>+_xlfn.XLOOKUP(LISTAS[[#This Row],[ID]],_01_CODIGOS_Y_COSTOS_xlsm[Producto y N°],_01_CODIGOS_Y_COSTOS_xlsm[FABRICA],"",0,1)</f>
        <v>MAXIFER</v>
      </c>
      <c r="G2573" s="13">
        <f>LISTAS[[#This Row],[Precio]]*(1-0.46)*(1-IF($C$3520="",0,$C$3520))</f>
        <v>609.63840000000005</v>
      </c>
      <c r="H2573" s="1">
        <f>+_xlfn.XLOOKUP(LISTAS[[#This Row],[ID]],_01_CODIGOS_Y_COSTOS_xlsm[Producto y N°],_01_CODIGOS_Y_COSTOS_xlsm[COSTO],0,0,1)</f>
        <v>0</v>
      </c>
      <c r="I2573" s="115">
        <f>+IFERROR(LISTAS[[#This Row],[VENTA NETA]]/LISTAS[[#This Row],[COSTO]]-1,0)</f>
        <v>0</v>
      </c>
      <c r="J2573" s="33" t="str">
        <f>IFERROR(VLOOKUP(LISTAS[[#This Row],[ID]],_01_CODIGOS_Y_COSTOS_xlsm[[Producto y N°]:[CODIGO]],2,0),"")</f>
        <v>22</v>
      </c>
      <c r="M2573" s="22">
        <v>0</v>
      </c>
      <c r="N2573" s="23">
        <f>+LISTAS[[#This Row],[Precio]]+(LISTAS[[#This Row],[Precio]]*M2573)</f>
        <v>1505.28</v>
      </c>
      <c r="O2573" s="24">
        <f t="shared" si="56"/>
        <v>609.63840000000005</v>
      </c>
      <c r="Q2573" s="21" t="str">
        <f>IFERROR(O2573/LISTAS[[#This Row],[COSTO]]-1,"")</f>
        <v/>
      </c>
      <c r="R2573" t="str">
        <f>+LISTAS[[#This Row],[ID]]</f>
        <v>ABRAZADERAS C/ GOMA - ALUMINIO22</v>
      </c>
      <c r="T2573" s="29"/>
      <c r="U2573" s="25">
        <f>LISTAS[[#This Row],[COSTO]]+(LISTAS[[#This Row],[COSTO]]*T2573)</f>
        <v>0</v>
      </c>
      <c r="V2573" s="30">
        <f>IF(T2573="",0,U2573/LISTAS[[#This Row],[VENTA NETA]]-1)</f>
        <v>0</v>
      </c>
      <c r="X2573" s="25">
        <v>0</v>
      </c>
      <c r="Y2573" s="31" t="str">
        <f>IFERROR(LISTAS[[#This Row],[COSTO]]/X2573-1,"")</f>
        <v/>
      </c>
    </row>
    <row r="2574" spans="1:25" x14ac:dyDescent="0.2">
      <c r="A2574" s="6" t="s">
        <v>4128</v>
      </c>
      <c r="B2574" t="s">
        <v>4115</v>
      </c>
      <c r="C2574">
        <v>25</v>
      </c>
      <c r="D2574" t="s">
        <v>4105</v>
      </c>
      <c r="E2574" s="2">
        <v>1843.2</v>
      </c>
      <c r="F2574" s="6" t="str">
        <f>+_xlfn.XLOOKUP(LISTAS[[#This Row],[ID]],_01_CODIGOS_Y_COSTOS_xlsm[Producto y N°],_01_CODIGOS_Y_COSTOS_xlsm[FABRICA],"",0,1)</f>
        <v>MAXIFER</v>
      </c>
      <c r="G2574" s="13">
        <f>LISTAS[[#This Row],[Precio]]*(1-0.46)*(1-IF($C$3520="",0,$C$3520))</f>
        <v>746.49600000000009</v>
      </c>
      <c r="H2574" s="1">
        <f>+_xlfn.XLOOKUP(LISTAS[[#This Row],[ID]],_01_CODIGOS_Y_COSTOS_xlsm[Producto y N°],_01_CODIGOS_Y_COSTOS_xlsm[COSTO],0,0,1)</f>
        <v>0</v>
      </c>
      <c r="I2574" s="115">
        <f>+IFERROR(LISTAS[[#This Row],[VENTA NETA]]/LISTAS[[#This Row],[COSTO]]-1,0)</f>
        <v>0</v>
      </c>
      <c r="J2574" s="33" t="str">
        <f>IFERROR(VLOOKUP(LISTAS[[#This Row],[ID]],_01_CODIGOS_Y_COSTOS_xlsm[[Producto y N°]:[CODIGO]],2,0),"")</f>
        <v>25</v>
      </c>
      <c r="M2574" s="22">
        <v>0</v>
      </c>
      <c r="N2574" s="23">
        <f>+LISTAS[[#This Row],[Precio]]+(LISTAS[[#This Row],[Precio]]*M2574)</f>
        <v>1843.2</v>
      </c>
      <c r="O2574" s="24">
        <f t="shared" si="56"/>
        <v>746.49600000000009</v>
      </c>
      <c r="Q2574" s="21" t="str">
        <f>IFERROR(O2574/LISTAS[[#This Row],[COSTO]]-1,"")</f>
        <v/>
      </c>
      <c r="R2574" t="str">
        <f>+LISTAS[[#This Row],[ID]]</f>
        <v>ABRAZADERAS C/ GOMA - ALUMINIO25</v>
      </c>
      <c r="T2574" s="29"/>
      <c r="U2574" s="25">
        <f>LISTAS[[#This Row],[COSTO]]+(LISTAS[[#This Row],[COSTO]]*T2574)</f>
        <v>0</v>
      </c>
      <c r="V2574" s="30">
        <f>IF(T2574="",0,U2574/LISTAS[[#This Row],[VENTA NETA]]-1)</f>
        <v>0</v>
      </c>
      <c r="X2574" s="25">
        <v>0</v>
      </c>
      <c r="Y2574" s="31" t="str">
        <f>IFERROR(LISTAS[[#This Row],[COSTO]]/X2574-1,"")</f>
        <v/>
      </c>
    </row>
    <row r="2575" spans="1:25" x14ac:dyDescent="0.2">
      <c r="A2575" s="6" t="s">
        <v>4129</v>
      </c>
      <c r="B2575" t="s">
        <v>4115</v>
      </c>
      <c r="C2575">
        <v>28</v>
      </c>
      <c r="D2575" t="s">
        <v>4107</v>
      </c>
      <c r="E2575" s="2">
        <v>1843.2</v>
      </c>
      <c r="F2575" s="6" t="str">
        <f>+_xlfn.XLOOKUP(LISTAS[[#This Row],[ID]],_01_CODIGOS_Y_COSTOS_xlsm[Producto y N°],_01_CODIGOS_Y_COSTOS_xlsm[FABRICA],"",0,1)</f>
        <v>MAXIFER</v>
      </c>
      <c r="G2575" s="13">
        <f>LISTAS[[#This Row],[Precio]]*(1-0.46)*(1-IF($C$3520="",0,$C$3520))</f>
        <v>746.49600000000009</v>
      </c>
      <c r="H2575" s="1">
        <f>+_xlfn.XLOOKUP(LISTAS[[#This Row],[ID]],_01_CODIGOS_Y_COSTOS_xlsm[Producto y N°],_01_CODIGOS_Y_COSTOS_xlsm[COSTO],0,0,1)</f>
        <v>0</v>
      </c>
      <c r="I2575" s="115">
        <f>+IFERROR(LISTAS[[#This Row],[VENTA NETA]]/LISTAS[[#This Row],[COSTO]]-1,0)</f>
        <v>0</v>
      </c>
      <c r="J2575" s="33" t="str">
        <f>IFERROR(VLOOKUP(LISTAS[[#This Row],[ID]],_01_CODIGOS_Y_COSTOS_xlsm[[Producto y N°]:[CODIGO]],2,0),"")</f>
        <v>28</v>
      </c>
      <c r="M2575" s="22">
        <v>0</v>
      </c>
      <c r="N2575" s="23">
        <f>+LISTAS[[#This Row],[Precio]]+(LISTAS[[#This Row],[Precio]]*M2575)</f>
        <v>1843.2</v>
      </c>
      <c r="O2575" s="24">
        <f t="shared" si="56"/>
        <v>746.49600000000009</v>
      </c>
      <c r="Q2575" s="21" t="str">
        <f>IFERROR(O2575/LISTAS[[#This Row],[COSTO]]-1,"")</f>
        <v/>
      </c>
      <c r="R2575" t="str">
        <f>+LISTAS[[#This Row],[ID]]</f>
        <v>ABRAZADERAS C/ GOMA - ALUMINIO28</v>
      </c>
      <c r="T2575" s="29"/>
      <c r="U2575" s="25">
        <f>LISTAS[[#This Row],[COSTO]]+(LISTAS[[#This Row],[COSTO]]*T2575)</f>
        <v>0</v>
      </c>
      <c r="V2575" s="30">
        <f>IF(T2575="",0,U2575/LISTAS[[#This Row],[VENTA NETA]]-1)</f>
        <v>0</v>
      </c>
      <c r="X2575" s="25">
        <v>0</v>
      </c>
      <c r="Y2575" s="31" t="str">
        <f>IFERROR(LISTAS[[#This Row],[COSTO]]/X2575-1,"")</f>
        <v/>
      </c>
    </row>
    <row r="2576" spans="1:25" x14ac:dyDescent="0.2">
      <c r="A2576" s="6" t="s">
        <v>4130</v>
      </c>
      <c r="B2576" t="s">
        <v>4115</v>
      </c>
      <c r="C2576">
        <v>30</v>
      </c>
      <c r="D2576" t="s">
        <v>4109</v>
      </c>
      <c r="E2576" s="2">
        <v>1843.2</v>
      </c>
      <c r="F2576" s="6" t="str">
        <f>+_xlfn.XLOOKUP(LISTAS[[#This Row],[ID]],_01_CODIGOS_Y_COSTOS_xlsm[Producto y N°],_01_CODIGOS_Y_COSTOS_xlsm[FABRICA],"",0,1)</f>
        <v>MAXIFER</v>
      </c>
      <c r="G2576" s="13">
        <f>LISTAS[[#This Row],[Precio]]*(1-0.46)*(1-IF($C$3520="",0,$C$3520))</f>
        <v>746.49600000000009</v>
      </c>
      <c r="H2576" s="1">
        <f>+_xlfn.XLOOKUP(LISTAS[[#This Row],[ID]],_01_CODIGOS_Y_COSTOS_xlsm[Producto y N°],_01_CODIGOS_Y_COSTOS_xlsm[COSTO],0,0,1)</f>
        <v>0</v>
      </c>
      <c r="I2576" s="115">
        <f>+IFERROR(LISTAS[[#This Row],[VENTA NETA]]/LISTAS[[#This Row],[COSTO]]-1,0)</f>
        <v>0</v>
      </c>
      <c r="J2576" s="33" t="str">
        <f>IFERROR(VLOOKUP(LISTAS[[#This Row],[ID]],_01_CODIGOS_Y_COSTOS_xlsm[[Producto y N°]:[CODIGO]],2,0),"")</f>
        <v>30</v>
      </c>
      <c r="M2576" s="22">
        <v>0</v>
      </c>
      <c r="N2576" s="23">
        <f>+LISTAS[[#This Row],[Precio]]+(LISTAS[[#This Row],[Precio]]*M2576)</f>
        <v>1843.2</v>
      </c>
      <c r="O2576" s="24">
        <f t="shared" si="56"/>
        <v>746.49600000000009</v>
      </c>
      <c r="Q2576" s="21" t="str">
        <f>IFERROR(O2576/LISTAS[[#This Row],[COSTO]]-1,"")</f>
        <v/>
      </c>
      <c r="R2576" t="str">
        <f>+LISTAS[[#This Row],[ID]]</f>
        <v>ABRAZADERAS C/ GOMA - ALUMINIO30</v>
      </c>
      <c r="T2576" s="29"/>
      <c r="U2576" s="25">
        <f>LISTAS[[#This Row],[COSTO]]+(LISTAS[[#This Row],[COSTO]]*T2576)</f>
        <v>0</v>
      </c>
      <c r="V2576" s="30">
        <f>IF(T2576="",0,U2576/LISTAS[[#This Row],[VENTA NETA]]-1)</f>
        <v>0</v>
      </c>
      <c r="X2576" s="25">
        <v>0</v>
      </c>
      <c r="Y2576" s="31" t="str">
        <f>IFERROR(LISTAS[[#This Row],[COSTO]]/X2576-1,"")</f>
        <v/>
      </c>
    </row>
    <row r="2577" spans="1:25" x14ac:dyDescent="0.2">
      <c r="A2577" s="6" t="s">
        <v>4131</v>
      </c>
      <c r="B2577" t="s">
        <v>4115</v>
      </c>
      <c r="C2577">
        <v>32</v>
      </c>
      <c r="D2577" t="s">
        <v>4111</v>
      </c>
      <c r="E2577" s="2">
        <v>2073.6</v>
      </c>
      <c r="F2577" s="6" t="str">
        <f>+_xlfn.XLOOKUP(LISTAS[[#This Row],[ID]],_01_CODIGOS_Y_COSTOS_xlsm[Producto y N°],_01_CODIGOS_Y_COSTOS_xlsm[FABRICA],"",0,1)</f>
        <v>MAXIFER</v>
      </c>
      <c r="G2577" s="13">
        <f>LISTAS[[#This Row],[Precio]]*(1-0.46)*(1-IF($C$3520="",0,$C$3520))</f>
        <v>839.80799999999999</v>
      </c>
      <c r="H2577" s="1">
        <f>+_xlfn.XLOOKUP(LISTAS[[#This Row],[ID]],_01_CODIGOS_Y_COSTOS_xlsm[Producto y N°],_01_CODIGOS_Y_COSTOS_xlsm[COSTO],0,0,1)</f>
        <v>0</v>
      </c>
      <c r="I2577" s="115">
        <f>+IFERROR(LISTAS[[#This Row],[VENTA NETA]]/LISTAS[[#This Row],[COSTO]]-1,0)</f>
        <v>0</v>
      </c>
      <c r="J2577" s="33" t="str">
        <f>IFERROR(VLOOKUP(LISTAS[[#This Row],[ID]],_01_CODIGOS_Y_COSTOS_xlsm[[Producto y N°]:[CODIGO]],2,0),"")</f>
        <v>32</v>
      </c>
      <c r="M2577" s="22">
        <v>0</v>
      </c>
      <c r="N2577" s="23">
        <f>+LISTAS[[#This Row],[Precio]]+(LISTAS[[#This Row],[Precio]]*M2577)</f>
        <v>2073.6</v>
      </c>
      <c r="O2577" s="24">
        <f t="shared" si="56"/>
        <v>839.80799999999999</v>
      </c>
      <c r="Q2577" s="21" t="str">
        <f>IFERROR(O2577/LISTAS[[#This Row],[COSTO]]-1,"")</f>
        <v/>
      </c>
      <c r="R2577" t="str">
        <f>+LISTAS[[#This Row],[ID]]</f>
        <v>ABRAZADERAS C/ GOMA - ALUMINIO32</v>
      </c>
      <c r="T2577" s="29"/>
      <c r="U2577" s="25">
        <f>LISTAS[[#This Row],[COSTO]]+(LISTAS[[#This Row],[COSTO]]*T2577)</f>
        <v>0</v>
      </c>
      <c r="V2577" s="30">
        <f>IF(T2577="",0,U2577/LISTAS[[#This Row],[VENTA NETA]]-1)</f>
        <v>0</v>
      </c>
      <c r="X2577" s="25">
        <v>0</v>
      </c>
      <c r="Y2577" s="31" t="str">
        <f>IFERROR(LISTAS[[#This Row],[COSTO]]/X2577-1,"")</f>
        <v/>
      </c>
    </row>
    <row r="2578" spans="1:25" x14ac:dyDescent="0.2">
      <c r="A2578" s="6" t="s">
        <v>4132</v>
      </c>
      <c r="B2578" t="s">
        <v>4115</v>
      </c>
      <c r="C2578">
        <v>35</v>
      </c>
      <c r="D2578" t="s">
        <v>4113</v>
      </c>
      <c r="E2578" s="2">
        <v>2150.4</v>
      </c>
      <c r="F2578" s="6" t="str">
        <f>+_xlfn.XLOOKUP(LISTAS[[#This Row],[ID]],_01_CODIGOS_Y_COSTOS_xlsm[Producto y N°],_01_CODIGOS_Y_COSTOS_xlsm[FABRICA],"",0,1)</f>
        <v>MAXIFER</v>
      </c>
      <c r="G2578" s="13">
        <f>LISTAS[[#This Row],[Precio]]*(1-0.46)*(1-IF($C$3520="",0,$C$3520))</f>
        <v>870.91200000000003</v>
      </c>
      <c r="H2578" s="1">
        <f>+_xlfn.XLOOKUP(LISTAS[[#This Row],[ID]],_01_CODIGOS_Y_COSTOS_xlsm[Producto y N°],_01_CODIGOS_Y_COSTOS_xlsm[COSTO],0,0,1)</f>
        <v>0</v>
      </c>
      <c r="I2578" s="115">
        <f>+IFERROR(LISTAS[[#This Row],[VENTA NETA]]/LISTAS[[#This Row],[COSTO]]-1,0)</f>
        <v>0</v>
      </c>
      <c r="J2578" s="33" t="str">
        <f>IFERROR(VLOOKUP(LISTAS[[#This Row],[ID]],_01_CODIGOS_Y_COSTOS_xlsm[[Producto y N°]:[CODIGO]],2,0),"")</f>
        <v>35</v>
      </c>
      <c r="M2578" s="22">
        <v>0</v>
      </c>
      <c r="N2578" s="23">
        <f>+LISTAS[[#This Row],[Precio]]+(LISTAS[[#This Row],[Precio]]*M2578)</f>
        <v>2150.4</v>
      </c>
      <c r="O2578" s="24">
        <f t="shared" si="56"/>
        <v>870.91200000000003</v>
      </c>
      <c r="Q2578" s="21" t="str">
        <f>IFERROR(O2578/LISTAS[[#This Row],[COSTO]]-1,"")</f>
        <v/>
      </c>
      <c r="R2578" t="str">
        <f>+LISTAS[[#This Row],[ID]]</f>
        <v>ABRAZADERAS C/ GOMA - ALUMINIO35</v>
      </c>
      <c r="T2578" s="29"/>
      <c r="U2578" s="25">
        <f>LISTAS[[#This Row],[COSTO]]+(LISTAS[[#This Row],[COSTO]]*T2578)</f>
        <v>0</v>
      </c>
      <c r="V2578" s="30">
        <f>IF(T2578="",0,U2578/LISTAS[[#This Row],[VENTA NETA]]-1)</f>
        <v>0</v>
      </c>
      <c r="X2578" s="25">
        <v>0</v>
      </c>
      <c r="Y2578" s="31" t="str">
        <f>IFERROR(LISTAS[[#This Row],[COSTO]]/X2578-1,"")</f>
        <v/>
      </c>
    </row>
    <row r="2579" spans="1:25" x14ac:dyDescent="0.2">
      <c r="A2579" s="6" t="s">
        <v>10876</v>
      </c>
      <c r="B2579" t="s">
        <v>5982</v>
      </c>
      <c r="C2579" t="s">
        <v>4706</v>
      </c>
      <c r="D2579" t="s">
        <v>5983</v>
      </c>
      <c r="E2579" s="2">
        <v>16800</v>
      </c>
      <c r="F2579" s="6" t="str">
        <f>+_xlfn.XLOOKUP(LISTAS[[#This Row],[ID]],_01_CODIGOS_Y_COSTOS_xlsm[Producto y N°],_01_CODIGOS_Y_COSTOS_xlsm[FABRICA],"",0,1)</f>
        <v/>
      </c>
      <c r="G2579" s="13">
        <f>LISTAS[[#This Row],[Precio]]*(1-0.46)*(1-IF($C$3520="",0,$C$3520))</f>
        <v>6804</v>
      </c>
      <c r="H2579" s="1">
        <f>+_xlfn.XLOOKUP(LISTAS[[#This Row],[ID]],_01_CODIGOS_Y_COSTOS_xlsm[Producto y N°],_01_CODIGOS_Y_COSTOS_xlsm[COSTO],0,0,1)</f>
        <v>0</v>
      </c>
      <c r="I2579" s="115">
        <f>+IFERROR(LISTAS[[#This Row],[VENTA NETA]]/LISTAS[[#This Row],[COSTO]]-1,0)</f>
        <v>0</v>
      </c>
      <c r="J2579" s="33" t="str">
        <f>IFERROR(VLOOKUP(LISTAS[[#This Row],[ID]],_01_CODIGOS_Y_COSTOS_xlsm[[Producto y N°]:[CODIGO]],2,0),"")</f>
        <v/>
      </c>
      <c r="M2579" s="22"/>
      <c r="N2579" s="23">
        <f>+LISTAS[[#This Row],[Precio]]+(LISTAS[[#This Row],[Precio]]*M2579)</f>
        <v>16800</v>
      </c>
      <c r="O2579" s="24">
        <f t="shared" si="56"/>
        <v>6804</v>
      </c>
      <c r="Q2579" s="21" t="str">
        <f>IFERROR(O2579/LISTAS[[#This Row],[COSTO]]-1,"")</f>
        <v/>
      </c>
      <c r="R2579" t="str">
        <f>+LISTAS[[#This Row],[ID]]</f>
        <v>VariosVarios Ch</v>
      </c>
      <c r="T2579" s="29"/>
      <c r="U2579" s="25">
        <f>LISTAS[[#This Row],[COSTO]]+(LISTAS[[#This Row],[COSTO]]*T2579)</f>
        <v>0</v>
      </c>
      <c r="V2579" s="30">
        <f>IF(T2579="",0,U2579/LISTAS[[#This Row],[VENTA NETA]]-1)</f>
        <v>0</v>
      </c>
      <c r="X2579" s="25">
        <v>556</v>
      </c>
      <c r="Y2579" s="31">
        <f>IFERROR(LISTAS[[#This Row],[COSTO]]/X2579-1,"")</f>
        <v>-1</v>
      </c>
    </row>
    <row r="2580" spans="1:25" x14ac:dyDescent="0.2">
      <c r="A2580" s="6" t="s">
        <v>10877</v>
      </c>
      <c r="B2580" t="s">
        <v>5982</v>
      </c>
      <c r="C2580" t="s">
        <v>4705</v>
      </c>
      <c r="D2580" t="s">
        <v>5985</v>
      </c>
      <c r="E2580" s="2">
        <v>30000</v>
      </c>
      <c r="F2580" s="6" t="str">
        <f>+_xlfn.XLOOKUP(LISTAS[[#This Row],[ID]],_01_CODIGOS_Y_COSTOS_xlsm[Producto y N°],_01_CODIGOS_Y_COSTOS_xlsm[FABRICA],"",0,1)</f>
        <v/>
      </c>
      <c r="G2580" s="13">
        <f>LISTAS[[#This Row],[Precio]]*(1-0.46)*(1-IF($C$3520="",0,$C$3520))</f>
        <v>12150.000000000002</v>
      </c>
      <c r="H2580" s="1">
        <f>+_xlfn.XLOOKUP(LISTAS[[#This Row],[ID]],_01_CODIGOS_Y_COSTOS_xlsm[Producto y N°],_01_CODIGOS_Y_COSTOS_xlsm[COSTO],0,0,1)</f>
        <v>0</v>
      </c>
      <c r="I2580" s="115">
        <f>+IFERROR(LISTAS[[#This Row],[VENTA NETA]]/LISTAS[[#This Row],[COSTO]]-1,0)</f>
        <v>0</v>
      </c>
      <c r="J2580" s="33" t="str">
        <f>IFERROR(VLOOKUP(LISTAS[[#This Row],[ID]],_01_CODIGOS_Y_COSTOS_xlsm[[Producto y N°]:[CODIGO]],2,0),"")</f>
        <v/>
      </c>
      <c r="M2580" s="22"/>
      <c r="N2580" s="23">
        <f>+LISTAS[[#This Row],[Precio]]+(LISTAS[[#This Row],[Precio]]*M2580)</f>
        <v>30000</v>
      </c>
      <c r="O2580" s="24">
        <f t="shared" si="56"/>
        <v>12150.000000000002</v>
      </c>
      <c r="Q2580" s="21" t="str">
        <f>IFERROR(O2580/LISTAS[[#This Row],[COSTO]]-1,"")</f>
        <v/>
      </c>
      <c r="R2580" t="str">
        <f>+LISTAS[[#This Row],[ID]]</f>
        <v>VariosVarios Gr</v>
      </c>
      <c r="T2580" s="29"/>
      <c r="U2580" s="25">
        <f>LISTAS[[#This Row],[COSTO]]+(LISTAS[[#This Row],[COSTO]]*T2580)</f>
        <v>0</v>
      </c>
      <c r="V2580" s="30">
        <f>IF(T2580="",0,U2580/LISTAS[[#This Row],[VENTA NETA]]-1)</f>
        <v>0</v>
      </c>
      <c r="X2580" s="25">
        <v>0</v>
      </c>
      <c r="Y2580" s="31" t="str">
        <f>IFERROR(LISTAS[[#This Row],[COSTO]]/X2580-1,"")</f>
        <v/>
      </c>
    </row>
    <row r="2581" spans="1:25" x14ac:dyDescent="0.2">
      <c r="A2581" s="6" t="s">
        <v>10373</v>
      </c>
      <c r="B2581" t="s">
        <v>4704</v>
      </c>
      <c r="C2581" t="s">
        <v>10367</v>
      </c>
      <c r="D2581" t="s">
        <v>10370</v>
      </c>
      <c r="E2581" s="2">
        <v>17500</v>
      </c>
      <c r="F2581" s="6" t="str">
        <f>+_xlfn.XLOOKUP(LISTAS[[#This Row],[ID]],_01_CODIGOS_Y_COSTOS_xlsm[Producto y N°],_01_CODIGOS_Y_COSTOS_xlsm[FABRICA],"",0,1)</f>
        <v>WALTER</v>
      </c>
      <c r="G2581" s="13">
        <f>LISTAS[[#This Row],[Precio]]*(1-0.46)*(1-IF($C$3520="",0,$C$3520))</f>
        <v>7087.5</v>
      </c>
      <c r="H2581" s="1">
        <f>+_xlfn.XLOOKUP(LISTAS[[#This Row],[ID]],_01_CODIGOS_Y_COSTOS_xlsm[Producto y N°],_01_CODIGOS_Y_COSTOS_xlsm[COSTO],0,0,1)</f>
        <v>5990</v>
      </c>
      <c r="I2581" s="115">
        <f>+IFERROR(LISTAS[[#This Row],[VENTA NETA]]/LISTAS[[#This Row],[COSTO]]-1,0)</f>
        <v>0.18322203672787984</v>
      </c>
      <c r="J2581" s="33" t="str">
        <f>IFERROR(VLOOKUP(LISTAS[[#This Row],[ID]],_01_CODIGOS_Y_COSTOS_xlsm[[Producto y N°]:[CODIGO]],2,0),"")</f>
        <v>Gaveta ch</v>
      </c>
      <c r="L2581" t="s">
        <v>6152</v>
      </c>
      <c r="M2581" s="22">
        <v>0.25</v>
      </c>
      <c r="N2581" s="23">
        <f>+LISTAS[[#This Row],[Precio]]+(LISTAS[[#This Row],[Precio]]*M2581)</f>
        <v>21875</v>
      </c>
      <c r="O2581" s="24">
        <f t="shared" si="56"/>
        <v>8859.375</v>
      </c>
      <c r="Q2581" s="21">
        <f>IFERROR(O2581/LISTAS[[#This Row],[COSTO]]-1,"")</f>
        <v>0.47902754590984964</v>
      </c>
      <c r="R2581" t="str">
        <f>+LISTAS[[#This Row],[ID]]</f>
        <v>Gavetach</v>
      </c>
      <c r="T2581" s="29"/>
      <c r="U2581" s="25">
        <f>LISTAS[[#This Row],[COSTO]]+(LISTAS[[#This Row],[COSTO]]*T2581)</f>
        <v>5990</v>
      </c>
      <c r="V2581" s="30">
        <f>IF(T2581="",0,U2581/LISTAS[[#This Row],[VENTA NETA]]-1)</f>
        <v>0</v>
      </c>
      <c r="X2581" s="25">
        <v>0</v>
      </c>
      <c r="Y2581" s="31" t="str">
        <f>IFERROR(LISTAS[[#This Row],[COSTO]]/X2581-1,"")</f>
        <v/>
      </c>
    </row>
    <row r="2582" spans="1:25" x14ac:dyDescent="0.2">
      <c r="A2582" s="6" t="s">
        <v>10374</v>
      </c>
      <c r="B2582" t="s">
        <v>4704</v>
      </c>
      <c r="C2582" t="s">
        <v>10368</v>
      </c>
      <c r="D2582" t="s">
        <v>10371</v>
      </c>
      <c r="E2582" s="2">
        <v>18000</v>
      </c>
      <c r="F2582" s="6" t="str">
        <f>+_xlfn.XLOOKUP(LISTAS[[#This Row],[ID]],_01_CODIGOS_Y_COSTOS_xlsm[Producto y N°],_01_CODIGOS_Y_COSTOS_xlsm[FABRICA],"",0,1)</f>
        <v>WALTER</v>
      </c>
      <c r="G2582" s="13">
        <f>LISTAS[[#This Row],[Precio]]*(1-0.46)*(1-IF($C$3520="",0,$C$3520))</f>
        <v>7290</v>
      </c>
      <c r="H2582" s="1">
        <f>+_xlfn.XLOOKUP(LISTAS[[#This Row],[ID]],_01_CODIGOS_Y_COSTOS_xlsm[Producto y N°],_01_CODIGOS_Y_COSTOS_xlsm[COSTO],0,0,1)</f>
        <v>6220</v>
      </c>
      <c r="I2582" s="115">
        <f>+IFERROR(LISTAS[[#This Row],[VENTA NETA]]/LISTAS[[#This Row],[COSTO]]-1,0)</f>
        <v>0.17202572347266876</v>
      </c>
      <c r="J2582" s="33" t="str">
        <f>IFERROR(VLOOKUP(LISTAS[[#This Row],[ID]],_01_CODIGOS_Y_COSTOS_xlsm[[Producto y N°]:[CODIGO]],2,0),"")</f>
        <v>Gaveta me</v>
      </c>
      <c r="M2582" s="22">
        <v>0.2</v>
      </c>
      <c r="N2582" s="23">
        <f>+LISTAS[[#This Row],[Precio]]+(LISTAS[[#This Row],[Precio]]*M2582)</f>
        <v>21600</v>
      </c>
      <c r="O2582" s="24">
        <f t="shared" si="56"/>
        <v>8748</v>
      </c>
      <c r="Q2582" s="21">
        <f>IFERROR(O2582/LISTAS[[#This Row],[COSTO]]-1,"")</f>
        <v>0.40643086816720264</v>
      </c>
      <c r="R2582" t="str">
        <f>+LISTAS[[#This Row],[ID]]</f>
        <v>Gavetame</v>
      </c>
      <c r="T2582" s="29"/>
      <c r="U2582" s="25">
        <f>LISTAS[[#This Row],[COSTO]]+(LISTAS[[#This Row],[COSTO]]*T2582)</f>
        <v>6220</v>
      </c>
      <c r="V2582" s="30">
        <f>IF(T2582="",0,U2582/LISTAS[[#This Row],[VENTA NETA]]-1)</f>
        <v>0</v>
      </c>
      <c r="X2582" s="25">
        <v>0</v>
      </c>
      <c r="Y2582" s="31" t="str">
        <f>IFERROR(LISTAS[[#This Row],[COSTO]]/X2582-1,"")</f>
        <v/>
      </c>
    </row>
    <row r="2583" spans="1:25" x14ac:dyDescent="0.2">
      <c r="A2583" s="6" t="s">
        <v>10375</v>
      </c>
      <c r="B2583" t="s">
        <v>4704</v>
      </c>
      <c r="C2583" t="s">
        <v>10369</v>
      </c>
      <c r="D2583" t="s">
        <v>10372</v>
      </c>
      <c r="E2583" s="2">
        <v>24000</v>
      </c>
      <c r="F2583" s="6" t="str">
        <f>+_xlfn.XLOOKUP(LISTAS[[#This Row],[ID]],_01_CODIGOS_Y_COSTOS_xlsm[Producto y N°],_01_CODIGOS_Y_COSTOS_xlsm[FABRICA],"",0,1)</f>
        <v>WALTER</v>
      </c>
      <c r="G2583" s="13">
        <f>LISTAS[[#This Row],[Precio]]*(1-0.46)*(1-IF($C$3520="",0,$C$3520))</f>
        <v>9720</v>
      </c>
      <c r="H2583" s="1">
        <f>+_xlfn.XLOOKUP(LISTAS[[#This Row],[ID]],_01_CODIGOS_Y_COSTOS_xlsm[Producto y N°],_01_CODIGOS_Y_COSTOS_xlsm[COSTO],0,0,1)</f>
        <v>8020</v>
      </c>
      <c r="I2583" s="115">
        <f>+IFERROR(LISTAS[[#This Row],[VENTA NETA]]/LISTAS[[#This Row],[COSTO]]-1,0)</f>
        <v>0.21197007481296759</v>
      </c>
      <c r="J2583" s="33" t="str">
        <f>IFERROR(VLOOKUP(LISTAS[[#This Row],[ID]],_01_CODIGOS_Y_COSTOS_xlsm[[Producto y N°]:[CODIGO]],2,0),"")</f>
        <v>Gaveta gr</v>
      </c>
      <c r="M2583" s="22">
        <v>0.5</v>
      </c>
      <c r="N2583" s="23">
        <f>+LISTAS[[#This Row],[Precio]]+(LISTAS[[#This Row],[Precio]]*M2583)</f>
        <v>36000</v>
      </c>
      <c r="O2583" s="24">
        <f t="shared" si="56"/>
        <v>14580</v>
      </c>
      <c r="Q2583" s="21">
        <f>IFERROR(O2583/LISTAS[[#This Row],[COSTO]]-1,"")</f>
        <v>0.81795511221945127</v>
      </c>
      <c r="R2583" t="str">
        <f>+LISTAS[[#This Row],[ID]]</f>
        <v>Gavetagr</v>
      </c>
      <c r="T2583" s="29"/>
      <c r="U2583" s="25">
        <f>LISTAS[[#This Row],[COSTO]]+(LISTAS[[#This Row],[COSTO]]*T2583)</f>
        <v>8020</v>
      </c>
      <c r="V2583" s="30">
        <f>IF(T2583="",0,U2583/LISTAS[[#This Row],[VENTA NETA]]-1)</f>
        <v>0</v>
      </c>
      <c r="X2583" s="25">
        <v>0</v>
      </c>
      <c r="Y2583" s="31" t="str">
        <f>IFERROR(LISTAS[[#This Row],[COSTO]]/X2583-1,"")</f>
        <v/>
      </c>
    </row>
    <row r="2584" spans="1:25" x14ac:dyDescent="0.2">
      <c r="A2584" s="6" t="s">
        <v>5147</v>
      </c>
      <c r="B2584" t="s">
        <v>4652</v>
      </c>
      <c r="C2584" t="s">
        <v>4861</v>
      </c>
      <c r="D2584" t="s">
        <v>4854</v>
      </c>
      <c r="E2584" s="2">
        <v>24000</v>
      </c>
      <c r="F2584" s="6" t="str">
        <f>+_xlfn.XLOOKUP(LISTAS[[#This Row],[ID]],_01_CODIGOS_Y_COSTOS_xlsm[Producto y N°],_01_CODIGOS_Y_COSTOS_xlsm[FABRICA],"",0,1)</f>
        <v>WALTER</v>
      </c>
      <c r="G2584" s="13">
        <f>LISTAS[[#This Row],[Precio]]*(1-0.46)*(1-IF($C$3520="",0,$C$3520))</f>
        <v>9720</v>
      </c>
      <c r="H2584" s="1">
        <f>+_xlfn.XLOOKUP(LISTAS[[#This Row],[ID]],_01_CODIGOS_Y_COSTOS_xlsm[Producto y N°],_01_CODIGOS_Y_COSTOS_xlsm[COSTO],0,0,1)</f>
        <v>8012</v>
      </c>
      <c r="I2584" s="115">
        <f>+IFERROR(LISTAS[[#This Row],[VENTA NETA]]/LISTAS[[#This Row],[COSTO]]-1,0)</f>
        <v>0.21318022965551675</v>
      </c>
      <c r="J2584" s="33" t="str">
        <f>IFERROR(VLOOKUP(LISTAS[[#This Row],[ID]],_01_CODIGOS_Y_COSTOS_xlsm[[Producto y N°]:[CODIGO]],2,0),"")</f>
        <v>1 - 30x49x10 - Esp. 20</v>
      </c>
      <c r="M2584" s="22">
        <v>0.5</v>
      </c>
      <c r="N2584" s="23">
        <f>+LISTAS[[#This Row],[Precio]]+(LISTAS[[#This Row],[Precio]]*M2584)</f>
        <v>36000</v>
      </c>
      <c r="O2584" s="24">
        <f t="shared" si="56"/>
        <v>14580</v>
      </c>
      <c r="Q2584" s="21">
        <f>IFERROR(O2584/LISTAS[[#This Row],[COSTO]]-1,"")</f>
        <v>0.81977034448327513</v>
      </c>
      <c r="R2584" t="str">
        <f>+LISTAS[[#This Row],[ID]]</f>
        <v>Gavetas1 - 30x49x10 - Esp. 20</v>
      </c>
      <c r="T2584" s="29"/>
      <c r="U2584" s="25">
        <f>LISTAS[[#This Row],[COSTO]]+(LISTAS[[#This Row],[COSTO]]*T2584)</f>
        <v>8012</v>
      </c>
      <c r="V2584" s="30">
        <f>IF(T2584="",0,U2584/LISTAS[[#This Row],[VENTA NETA]]-1)</f>
        <v>0</v>
      </c>
      <c r="X2584" s="25">
        <v>0</v>
      </c>
      <c r="Y2584" s="31" t="str">
        <f>IFERROR(LISTAS[[#This Row],[COSTO]]/X2584-1,"")</f>
        <v/>
      </c>
    </row>
    <row r="2585" spans="1:25" x14ac:dyDescent="0.2">
      <c r="A2585" s="6" t="s">
        <v>5314</v>
      </c>
      <c r="B2585" t="s">
        <v>4652</v>
      </c>
      <c r="C2585" t="s">
        <v>4862</v>
      </c>
      <c r="D2585" t="s">
        <v>4855</v>
      </c>
      <c r="E2585" s="2">
        <v>18000</v>
      </c>
      <c r="F2585" s="6" t="str">
        <f>+_xlfn.XLOOKUP(LISTAS[[#This Row],[ID]],_01_CODIGOS_Y_COSTOS_xlsm[Producto y N°],_01_CODIGOS_Y_COSTOS_xlsm[FABRICA],"",0,1)</f>
        <v>WALTER</v>
      </c>
      <c r="G2585" s="13">
        <f>LISTAS[[#This Row],[Precio]]*(1-0.46)*(1-IF($C$3520="",0,$C$3520))</f>
        <v>7290</v>
      </c>
      <c r="H2585" s="1">
        <f>+_xlfn.XLOOKUP(LISTAS[[#This Row],[ID]],_01_CODIGOS_Y_COSTOS_xlsm[Producto y N°],_01_CODIGOS_Y_COSTOS_xlsm[COSTO],0,0,1)</f>
        <v>6810</v>
      </c>
      <c r="I2585" s="115">
        <f>+IFERROR(LISTAS[[#This Row],[VENTA NETA]]/LISTAS[[#This Row],[COSTO]]-1,0)</f>
        <v>7.0484581497797461E-2</v>
      </c>
      <c r="J2585" s="33" t="str">
        <f>IFERROR(VLOOKUP(LISTAS[[#This Row],[ID]],_01_CODIGOS_Y_COSTOS_xlsm[[Producto y N°]:[CODIGO]],2,0),"")</f>
        <v>2 - 25x42x8 - Esp. 20</v>
      </c>
      <c r="M2585" s="22">
        <v>0.2</v>
      </c>
      <c r="N2585" s="23">
        <f>+LISTAS[[#This Row],[Precio]]+(LISTAS[[#This Row],[Precio]]*M2585)</f>
        <v>21600</v>
      </c>
      <c r="O2585" s="24">
        <f t="shared" si="56"/>
        <v>8748</v>
      </c>
      <c r="Q2585" s="21">
        <f>IFERROR(O2585/LISTAS[[#This Row],[COSTO]]-1,"")</f>
        <v>0.28458149779735686</v>
      </c>
      <c r="R2585" t="str">
        <f>+LISTAS[[#This Row],[ID]]</f>
        <v>Gavetas2 - 25x42x8 - Esp. 20</v>
      </c>
      <c r="T2585" s="29"/>
      <c r="U2585" s="25">
        <f>LISTAS[[#This Row],[COSTO]]+(LISTAS[[#This Row],[COSTO]]*T2585)</f>
        <v>6810</v>
      </c>
      <c r="V2585" s="30">
        <f>IF(T2585="",0,U2585/LISTAS[[#This Row],[VENTA NETA]]-1)</f>
        <v>0</v>
      </c>
      <c r="X2585" s="25">
        <v>535</v>
      </c>
      <c r="Y2585" s="31">
        <f>IFERROR(LISTAS[[#This Row],[COSTO]]/X2585-1,"")</f>
        <v>11.728971962616823</v>
      </c>
    </row>
    <row r="2586" spans="1:25" x14ac:dyDescent="0.2">
      <c r="A2586" s="6" t="s">
        <v>5149</v>
      </c>
      <c r="B2586" t="s">
        <v>4652</v>
      </c>
      <c r="C2586" t="s">
        <v>4863</v>
      </c>
      <c r="D2586" t="s">
        <v>4856</v>
      </c>
      <c r="E2586" s="2">
        <v>18000</v>
      </c>
      <c r="F2586" s="6" t="str">
        <f>+_xlfn.XLOOKUP(LISTAS[[#This Row],[ID]],_01_CODIGOS_Y_COSTOS_xlsm[Producto y N°],_01_CODIGOS_Y_COSTOS_xlsm[FABRICA],"",0,1)</f>
        <v>WALTER</v>
      </c>
      <c r="G2586" s="13">
        <f>LISTAS[[#This Row],[Precio]]*(1-0.46)*(1-IF($C$3520="",0,$C$3520))</f>
        <v>7290</v>
      </c>
      <c r="H2586" s="1">
        <f>+_xlfn.XLOOKUP(LISTAS[[#This Row],[ID]],_01_CODIGOS_Y_COSTOS_xlsm[Producto y N°],_01_CODIGOS_Y_COSTOS_xlsm[COSTO],0,0,1)</f>
        <v>6810</v>
      </c>
      <c r="I2586" s="115">
        <f>+IFERROR(LISTAS[[#This Row],[VENTA NETA]]/LISTAS[[#This Row],[COSTO]]-1,0)</f>
        <v>7.0484581497797461E-2</v>
      </c>
      <c r="J2586" s="33" t="str">
        <f>IFERROR(VLOOKUP(LISTAS[[#This Row],[ID]],_01_CODIGOS_Y_COSTOS_xlsm[[Producto y N°]:[CODIGO]],2,0),"")</f>
        <v>3 - 25x42x8 - Esp. 24</v>
      </c>
      <c r="M2586" s="22">
        <v>0.2</v>
      </c>
      <c r="N2586" s="23">
        <f>+LISTAS[[#This Row],[Precio]]+(LISTAS[[#This Row],[Precio]]*M2586)</f>
        <v>21600</v>
      </c>
      <c r="O2586" s="24">
        <f t="shared" si="56"/>
        <v>8748</v>
      </c>
      <c r="Q2586" s="21">
        <f>IFERROR(O2586/LISTAS[[#This Row],[COSTO]]-1,"")</f>
        <v>0.28458149779735686</v>
      </c>
      <c r="R2586" t="str">
        <f>+LISTAS[[#This Row],[ID]]</f>
        <v>Gavetas3 - 25x42x8 - Esp. 24</v>
      </c>
      <c r="T2586" s="29"/>
      <c r="U2586" s="25">
        <f>LISTAS[[#This Row],[COSTO]]+(LISTAS[[#This Row],[COSTO]]*T2586)</f>
        <v>6810</v>
      </c>
      <c r="V2586" s="30">
        <f>IF(T2586="",0,U2586/LISTAS[[#This Row],[VENTA NETA]]-1)</f>
        <v>0</v>
      </c>
      <c r="X2586" s="25">
        <v>0</v>
      </c>
      <c r="Y2586" s="31" t="str">
        <f>IFERROR(LISTAS[[#This Row],[COSTO]]/X2586-1,"")</f>
        <v/>
      </c>
    </row>
    <row r="2587" spans="1:25" x14ac:dyDescent="0.2">
      <c r="A2587" s="6" t="s">
        <v>5077</v>
      </c>
      <c r="B2587" t="s">
        <v>4652</v>
      </c>
      <c r="C2587" t="s">
        <v>4864</v>
      </c>
      <c r="D2587" t="s">
        <v>4857</v>
      </c>
      <c r="E2587" s="2">
        <v>18000</v>
      </c>
      <c r="F2587" s="6" t="str">
        <f>+_xlfn.XLOOKUP(LISTAS[[#This Row],[ID]],_01_CODIGOS_Y_COSTOS_xlsm[Producto y N°],_01_CODIGOS_Y_COSTOS_xlsm[FABRICA],"",0,1)</f>
        <v>WALTER</v>
      </c>
      <c r="G2587" s="13">
        <f>LISTAS[[#This Row],[Precio]]*(1-0.46)*(1-IF($C$3520="",0,$C$3520))</f>
        <v>7290</v>
      </c>
      <c r="H2587" s="1">
        <f>+_xlfn.XLOOKUP(LISTAS[[#This Row],[ID]],_01_CODIGOS_Y_COSTOS_xlsm[Producto y N°],_01_CODIGOS_Y_COSTOS_xlsm[COSTO],0,0,1)</f>
        <v>6220</v>
      </c>
      <c r="I2587" s="115">
        <f>+IFERROR(LISTAS[[#This Row],[VENTA NETA]]/LISTAS[[#This Row],[COSTO]]-1,0)</f>
        <v>0.17202572347266876</v>
      </c>
      <c r="J2587" s="33" t="str">
        <f>IFERROR(VLOOKUP(LISTAS[[#This Row],[ID]],_01_CODIGOS_Y_COSTOS_xlsm[[Producto y N°]:[CODIGO]],2,0),"")</f>
        <v>4 - 25x42x7 - Esp. 30</v>
      </c>
      <c r="M2587" s="22">
        <v>0.2</v>
      </c>
      <c r="N2587" s="23">
        <f>+LISTAS[[#This Row],[Precio]]+(LISTAS[[#This Row],[Precio]]*M2587)</f>
        <v>21600</v>
      </c>
      <c r="O2587" s="24">
        <f t="shared" si="56"/>
        <v>8748</v>
      </c>
      <c r="Q2587" s="21">
        <f>IFERROR(O2587/LISTAS[[#This Row],[COSTO]]-1,"")</f>
        <v>0.40643086816720264</v>
      </c>
      <c r="R2587" t="str">
        <f>+LISTAS[[#This Row],[ID]]</f>
        <v>Gavetas4 - 25x42x7 - Esp. 30</v>
      </c>
      <c r="T2587" s="29"/>
      <c r="U2587" s="25">
        <f>LISTAS[[#This Row],[COSTO]]+(LISTAS[[#This Row],[COSTO]]*T2587)</f>
        <v>6220</v>
      </c>
      <c r="V2587" s="30">
        <f>IF(T2587="",0,U2587/LISTAS[[#This Row],[VENTA NETA]]-1)</f>
        <v>0</v>
      </c>
      <c r="X2587" s="25">
        <v>0</v>
      </c>
      <c r="Y2587" s="31" t="str">
        <f>IFERROR(LISTAS[[#This Row],[COSTO]]/X2587-1,"")</f>
        <v/>
      </c>
    </row>
    <row r="2588" spans="1:25" x14ac:dyDescent="0.2">
      <c r="A2588" s="6" t="s">
        <v>5076</v>
      </c>
      <c r="B2588" t="s">
        <v>4652</v>
      </c>
      <c r="C2588" t="s">
        <v>4865</v>
      </c>
      <c r="D2588" t="s">
        <v>4858</v>
      </c>
      <c r="E2588" s="2">
        <v>18000</v>
      </c>
      <c r="F2588" s="6" t="str">
        <f>+_xlfn.XLOOKUP(LISTAS[[#This Row],[ID]],_01_CODIGOS_Y_COSTOS_xlsm[Producto y N°],_01_CODIGOS_Y_COSTOS_xlsm[FABRICA],"",0,1)</f>
        <v>WALTER</v>
      </c>
      <c r="G2588" s="13">
        <f>LISTAS[[#This Row],[Precio]]*(1-0.46)*(1-IF($C$3520="",0,$C$3520))</f>
        <v>7290</v>
      </c>
      <c r="H2588" s="1">
        <f>+_xlfn.XLOOKUP(LISTAS[[#This Row],[ID]],_01_CODIGOS_Y_COSTOS_xlsm[Producto y N°],_01_CODIGOS_Y_COSTOS_xlsm[COSTO],0,0,1)</f>
        <v>6750</v>
      </c>
      <c r="I2588" s="115">
        <f>+IFERROR(LISTAS[[#This Row],[VENTA NETA]]/LISTAS[[#This Row],[COSTO]]-1,0)</f>
        <v>8.0000000000000071E-2</v>
      </c>
      <c r="J2588" s="33" t="str">
        <f>IFERROR(VLOOKUP(LISTAS[[#This Row],[ID]],_01_CODIGOS_Y_COSTOS_xlsm[[Producto y N°]:[CODIGO]],2,0),"")</f>
        <v>5 - 25x42x7 - Esp. 35</v>
      </c>
      <c r="M2588" s="22">
        <v>0.2</v>
      </c>
      <c r="N2588" s="23">
        <f>+LISTAS[[#This Row],[Precio]]+(LISTAS[[#This Row],[Precio]]*M2588)</f>
        <v>21600</v>
      </c>
      <c r="O2588" s="24">
        <f t="shared" si="56"/>
        <v>8748</v>
      </c>
      <c r="Q2588" s="21">
        <f>IFERROR(O2588/LISTAS[[#This Row],[COSTO]]-1,"")</f>
        <v>0.29600000000000004</v>
      </c>
      <c r="R2588" t="str">
        <f>+LISTAS[[#This Row],[ID]]</f>
        <v>Gavetas5 - 25x42x7 - Esp. 35</v>
      </c>
      <c r="T2588" s="29"/>
      <c r="U2588" s="25">
        <f>LISTAS[[#This Row],[COSTO]]+(LISTAS[[#This Row],[COSTO]]*T2588)</f>
        <v>6750</v>
      </c>
      <c r="V2588" s="30">
        <f>IF(T2588="",0,U2588/LISTAS[[#This Row],[VENTA NETA]]-1)</f>
        <v>0</v>
      </c>
      <c r="X2588" s="25">
        <v>0</v>
      </c>
      <c r="Y2588" s="31" t="str">
        <f>IFERROR(LISTAS[[#This Row],[COSTO]]/X2588-1,"")</f>
        <v/>
      </c>
    </row>
    <row r="2589" spans="1:25" x14ac:dyDescent="0.2">
      <c r="A2589" s="6" t="s">
        <v>5146</v>
      </c>
      <c r="B2589" t="s">
        <v>4652</v>
      </c>
      <c r="C2589" t="s">
        <v>4866</v>
      </c>
      <c r="D2589" t="s">
        <v>4859</v>
      </c>
      <c r="E2589" s="2">
        <v>17500</v>
      </c>
      <c r="F2589" s="6" t="str">
        <f>+_xlfn.XLOOKUP(LISTAS[[#This Row],[ID]],_01_CODIGOS_Y_COSTOS_xlsm[Producto y N°],_01_CODIGOS_Y_COSTOS_xlsm[FABRICA],"",0,1)</f>
        <v>WALTER</v>
      </c>
      <c r="G2589" s="13">
        <f>LISTAS[[#This Row],[Precio]]*(1-0.46)*(1-IF($C$3520="",0,$C$3520))</f>
        <v>7087.5</v>
      </c>
      <c r="H2589" s="1">
        <f>+_xlfn.XLOOKUP(LISTAS[[#This Row],[ID]],_01_CODIGOS_Y_COSTOS_xlsm[Producto y N°],_01_CODIGOS_Y_COSTOS_xlsm[COSTO],0,0,1)</f>
        <v>5990</v>
      </c>
      <c r="I2589" s="115">
        <f>+IFERROR(LISTAS[[#This Row],[VENTA NETA]]/LISTAS[[#This Row],[COSTO]]-1,0)</f>
        <v>0.18322203672787984</v>
      </c>
      <c r="J2589" s="33" t="str">
        <f>IFERROR(VLOOKUP(LISTAS[[#This Row],[ID]],_01_CODIGOS_Y_COSTOS_xlsm[[Producto y N°]:[CODIGO]],2,0),"")</f>
        <v>6 - 25x42x5 - Esp. 35</v>
      </c>
      <c r="M2589" s="22">
        <v>0.25</v>
      </c>
      <c r="N2589" s="23">
        <f>+LISTAS[[#This Row],[Precio]]+(LISTAS[[#This Row],[Precio]]*M2589)</f>
        <v>21875</v>
      </c>
      <c r="O2589" s="24">
        <f t="shared" si="56"/>
        <v>8859.375</v>
      </c>
      <c r="Q2589" s="21">
        <f>IFERROR(O2589/LISTAS[[#This Row],[COSTO]]-1,"")</f>
        <v>0.47902754590984964</v>
      </c>
      <c r="R2589" t="str">
        <f>+LISTAS[[#This Row],[ID]]</f>
        <v>Gavetas6 - 25x42x5 - Esp. 35</v>
      </c>
      <c r="T2589" s="29"/>
      <c r="U2589" s="25">
        <f>LISTAS[[#This Row],[COSTO]]+(LISTAS[[#This Row],[COSTO]]*T2589)</f>
        <v>5990</v>
      </c>
      <c r="V2589" s="30">
        <f>IF(T2589="",0,U2589/LISTAS[[#This Row],[VENTA NETA]]-1)</f>
        <v>0</v>
      </c>
      <c r="X2589" s="25">
        <v>0</v>
      </c>
      <c r="Y2589" s="31" t="str">
        <f>IFERROR(LISTAS[[#This Row],[COSTO]]/X2589-1,"")</f>
        <v/>
      </c>
    </row>
    <row r="2590" spans="1:25" x14ac:dyDescent="0.2">
      <c r="A2590" s="6" t="s">
        <v>5075</v>
      </c>
      <c r="B2590" t="s">
        <v>4652</v>
      </c>
      <c r="C2590" t="s">
        <v>4867</v>
      </c>
      <c r="D2590" t="s">
        <v>4860</v>
      </c>
      <c r="E2590" s="2">
        <v>18000</v>
      </c>
      <c r="F2590" s="6" t="str">
        <f>+_xlfn.XLOOKUP(LISTAS[[#This Row],[ID]],_01_CODIGOS_Y_COSTOS_xlsm[Producto y N°],_01_CODIGOS_Y_COSTOS_xlsm[FABRICA],"",0,1)</f>
        <v>WALTER</v>
      </c>
      <c r="G2590" s="13">
        <f>LISTAS[[#This Row],[Precio]]*(1-0.46)*(1-IF($C$3520="",0,$C$3520))</f>
        <v>7290</v>
      </c>
      <c r="H2590" s="1">
        <f>+_xlfn.XLOOKUP(LISTAS[[#This Row],[ID]],_01_CODIGOS_Y_COSTOS_xlsm[Producto y N°],_01_CODIGOS_Y_COSTOS_xlsm[COSTO],0,0,1)</f>
        <v>7721</v>
      </c>
      <c r="I2590" s="115">
        <f>+IFERROR(LISTAS[[#This Row],[VENTA NETA]]/LISTAS[[#This Row],[COSTO]]-1,0)</f>
        <v>-5.5821784742908998E-2</v>
      </c>
      <c r="J2590" s="33" t="str">
        <f>IFERROR(VLOOKUP(LISTAS[[#This Row],[ID]],_01_CODIGOS_Y_COSTOS_xlsm[[Producto y N°]:[CODIGO]],2,0),"")</f>
        <v>7 - 25x49x7 - Esp. 40</v>
      </c>
      <c r="M2590" s="22">
        <v>0.2</v>
      </c>
      <c r="N2590" s="23">
        <f>+LISTAS[[#This Row],[Precio]]+(LISTAS[[#This Row],[Precio]]*M2590)</f>
        <v>21600</v>
      </c>
      <c r="O2590" s="24">
        <f t="shared" si="56"/>
        <v>8748</v>
      </c>
      <c r="Q2590" s="21">
        <f>IFERROR(O2590/LISTAS[[#This Row],[COSTO]]-1,"")</f>
        <v>0.1330138583085092</v>
      </c>
      <c r="R2590" t="str">
        <f>+LISTAS[[#This Row],[ID]]</f>
        <v>Gavetas7 - 25x49x7 - Esp. 40</v>
      </c>
      <c r="T2590" s="29"/>
      <c r="U2590" s="25">
        <f>LISTAS[[#This Row],[COSTO]]+(LISTAS[[#This Row],[COSTO]]*T2590)</f>
        <v>7721</v>
      </c>
      <c r="V2590" s="30">
        <f>IF(T2590="",0,U2590/LISTAS[[#This Row],[VENTA NETA]]-1)</f>
        <v>0</v>
      </c>
      <c r="X2590" s="25">
        <v>0</v>
      </c>
      <c r="Y2590" s="31" t="str">
        <f>IFERROR(LISTAS[[#This Row],[COSTO]]/X2590-1,"")</f>
        <v/>
      </c>
    </row>
    <row r="2591" spans="1:25" x14ac:dyDescent="0.2">
      <c r="A2591" s="6" t="s">
        <v>6017</v>
      </c>
      <c r="B2591" t="s">
        <v>6018</v>
      </c>
      <c r="C2591" t="s">
        <v>6019</v>
      </c>
      <c r="D2591" t="s">
        <v>6020</v>
      </c>
      <c r="E2591" s="2">
        <v>76780</v>
      </c>
      <c r="F2591" s="6" t="str">
        <f>+_xlfn.XLOOKUP(LISTAS[[#This Row],[ID]],_01_CODIGOS_Y_COSTOS_xlsm[Producto y N°],_01_CODIGOS_Y_COSTOS_xlsm[FABRICA],"",0,1)</f>
        <v>WALTER</v>
      </c>
      <c r="G2591" s="13">
        <f>LISTAS[[#This Row],[Precio]]*(1-0.46)*(1-IF($C$3520="",0,$C$3520))</f>
        <v>31095.9</v>
      </c>
      <c r="H2591" s="9">
        <f>+_xlfn.XLOOKUP(LISTAS[[#This Row],[ID]],_01_CODIGOS_Y_COSTOS_xlsm[Producto y N°],_01_CODIGOS_Y_COSTOS_xlsm[COSTO],0,0,1)</f>
        <v>24000</v>
      </c>
      <c r="I2591" s="116">
        <f>+IFERROR(LISTAS[[#This Row],[VENTA NETA]]/LISTAS[[#This Row],[COSTO]]-1,0)</f>
        <v>0.29566250000000016</v>
      </c>
      <c r="J2591" s="33" t="str">
        <f>IFERROR(VLOOKUP(LISTAS[[#This Row],[ID]],_01_CODIGOS_Y_COSTOS_xlsm[[Producto y N°]:[CODIGO]],2,0),"")</f>
        <v>Mueble P/Gav chica</v>
      </c>
      <c r="M2591" s="22">
        <v>0.1</v>
      </c>
      <c r="N2591" s="23">
        <f>+LISTAS[[#This Row],[Precio]]+(LISTAS[[#This Row],[Precio]]*M2591)</f>
        <v>84458</v>
      </c>
      <c r="O2591" s="24">
        <f t="shared" si="56"/>
        <v>34205.49</v>
      </c>
      <c r="Q2591" s="21">
        <f>IFERROR(O2591/LISTAS[[#This Row],[COSTO]]-1,"")</f>
        <v>0.42522874999999982</v>
      </c>
      <c r="R2591" t="str">
        <f>+LISTAS[[#This Row],[ID]]</f>
        <v>MUEBLESMueble P/Gav chica</v>
      </c>
      <c r="T2591" s="29"/>
      <c r="U2591" s="25">
        <f>LISTAS[[#This Row],[COSTO]]+(LISTAS[[#This Row],[COSTO]]*T2591)</f>
        <v>24000</v>
      </c>
      <c r="V2591" s="30">
        <f>IF(T2591="",0,U2591/LISTAS[[#This Row],[VENTA NETA]]-1)</f>
        <v>0</v>
      </c>
      <c r="X2591" s="25">
        <v>60.9848</v>
      </c>
      <c r="Y2591" s="31">
        <f>IFERROR(LISTAS[[#This Row],[COSTO]]/X2591-1,"")</f>
        <v>392.5406855478742</v>
      </c>
    </row>
    <row r="2592" spans="1:25" x14ac:dyDescent="0.2">
      <c r="A2592" s="6" t="s">
        <v>6021</v>
      </c>
      <c r="B2592" t="s">
        <v>6018</v>
      </c>
      <c r="C2592" t="s">
        <v>6022</v>
      </c>
      <c r="D2592" t="s">
        <v>6023</v>
      </c>
      <c r="E2592" s="2">
        <v>86988</v>
      </c>
      <c r="F2592" s="6" t="str">
        <f>+_xlfn.XLOOKUP(LISTAS[[#This Row],[ID]],_01_CODIGOS_Y_COSTOS_xlsm[Producto y N°],_01_CODIGOS_Y_COSTOS_xlsm[FABRICA],"",0,1)</f>
        <v>WALTER</v>
      </c>
      <c r="G2592" s="13">
        <f>LISTAS[[#This Row],[Precio]]*(1-0.46)*(1-IF($C$3520="",0,$C$3520))</f>
        <v>35230.14</v>
      </c>
      <c r="H2592" s="9">
        <f>+_xlfn.XLOOKUP(LISTAS[[#This Row],[ID]],_01_CODIGOS_Y_COSTOS_xlsm[Producto y N°],_01_CODIGOS_Y_COSTOS_xlsm[COSTO],0,0,1)</f>
        <v>25000</v>
      </c>
      <c r="I2592" s="116">
        <f>+IFERROR(LISTAS[[#This Row],[VENTA NETA]]/LISTAS[[#This Row],[COSTO]]-1,0)</f>
        <v>0.40920559999999995</v>
      </c>
      <c r="J2592" s="33" t="str">
        <f>IFERROR(VLOOKUP(LISTAS[[#This Row],[ID]],_01_CODIGOS_Y_COSTOS_xlsm[[Producto y N°]:[CODIGO]],2,0),"")</f>
        <v>Mueble P/Gav mediana</v>
      </c>
      <c r="M2592" s="22">
        <v>0.1</v>
      </c>
      <c r="N2592" s="23">
        <f>+LISTAS[[#This Row],[Precio]]+(LISTAS[[#This Row],[Precio]]*M2592)</f>
        <v>95686.8</v>
      </c>
      <c r="O2592" s="24">
        <f t="shared" si="56"/>
        <v>38753.154000000002</v>
      </c>
      <c r="Q2592" s="21">
        <f>IFERROR(O2592/LISTAS[[#This Row],[COSTO]]-1,"")</f>
        <v>0.55012616000000003</v>
      </c>
      <c r="R2592" t="str">
        <f>+LISTAS[[#This Row],[ID]]</f>
        <v>MUEBLESMueble P/Gav mediana</v>
      </c>
      <c r="T2592" s="29"/>
      <c r="U2592" s="25">
        <f>LISTAS[[#This Row],[COSTO]]+(LISTAS[[#This Row],[COSTO]]*T2592)</f>
        <v>25000</v>
      </c>
      <c r="V2592" s="30">
        <f>IF(T2592="",0,U2592/LISTAS[[#This Row],[VENTA NETA]]-1)</f>
        <v>0</v>
      </c>
      <c r="X2592" s="25">
        <v>93.023600000000002</v>
      </c>
      <c r="Y2592" s="31">
        <f>IFERROR(LISTAS[[#This Row],[COSTO]]/X2592-1,"")</f>
        <v>267.74900562867919</v>
      </c>
    </row>
    <row r="2593" spans="1:25" x14ac:dyDescent="0.2">
      <c r="A2593" s="6" t="s">
        <v>6024</v>
      </c>
      <c r="B2593" t="s">
        <v>6018</v>
      </c>
      <c r="C2593" t="s">
        <v>6025</v>
      </c>
      <c r="D2593" t="s">
        <v>6026</v>
      </c>
      <c r="E2593" s="2">
        <v>97240</v>
      </c>
      <c r="F2593" s="6" t="str">
        <f>+_xlfn.XLOOKUP(LISTAS[[#This Row],[ID]],_01_CODIGOS_Y_COSTOS_xlsm[Producto y N°],_01_CODIGOS_Y_COSTOS_xlsm[FABRICA],"",0,1)</f>
        <v>WALTER</v>
      </c>
      <c r="G2593" s="13">
        <f>LISTAS[[#This Row],[Precio]]*(1-0.46)*(1-IF($C$3520="",0,$C$3520))</f>
        <v>39382.200000000004</v>
      </c>
      <c r="H2593" s="9">
        <f>+_xlfn.XLOOKUP(LISTAS[[#This Row],[ID]],_01_CODIGOS_Y_COSTOS_xlsm[Producto y N°],_01_CODIGOS_Y_COSTOS_xlsm[COSTO],0,0,1)</f>
        <v>26900</v>
      </c>
      <c r="I2593" s="116">
        <f>+IFERROR(LISTAS[[#This Row],[VENTA NETA]]/LISTAS[[#This Row],[COSTO]]-1,0)</f>
        <v>0.46402230483271389</v>
      </c>
      <c r="J2593" s="33" t="str">
        <f>IFERROR(VLOOKUP(LISTAS[[#This Row],[ID]],_01_CODIGOS_Y_COSTOS_xlsm[[Producto y N°]:[CODIGO]],2,0),"")</f>
        <v>Mueble P/Gav grande</v>
      </c>
      <c r="M2593" s="22">
        <v>0.1</v>
      </c>
      <c r="N2593" s="23">
        <f>+LISTAS[[#This Row],[Precio]]+(LISTAS[[#This Row],[Precio]]*M2593)</f>
        <v>106964</v>
      </c>
      <c r="O2593" s="24">
        <f t="shared" si="56"/>
        <v>43320.420000000006</v>
      </c>
      <c r="Q2593" s="21">
        <f>IFERROR(O2593/LISTAS[[#This Row],[COSTO]]-1,"")</f>
        <v>0.61042453531598539</v>
      </c>
      <c r="R2593" t="str">
        <f>+LISTAS[[#This Row],[ID]]</f>
        <v>MUEBLESMueble P/Gav grande</v>
      </c>
      <c r="T2593" s="29"/>
      <c r="U2593" s="25">
        <f>LISTAS[[#This Row],[COSTO]]+(LISTAS[[#This Row],[COSTO]]*T2593)</f>
        <v>26900</v>
      </c>
      <c r="V2593" s="30">
        <f>IF(T2593="",0,U2593/LISTAS[[#This Row],[VENTA NETA]]-1)</f>
        <v>0</v>
      </c>
      <c r="X2593" s="25">
        <v>184.50040000000001</v>
      </c>
      <c r="Y2593" s="31">
        <f>IFERROR(LISTAS[[#This Row],[COSTO]]/X2593-1,"")</f>
        <v>144.79914189887936</v>
      </c>
    </row>
    <row r="2594" spans="1:25" x14ac:dyDescent="0.2">
      <c r="A2594" s="6" t="s">
        <v>6084</v>
      </c>
      <c r="B2594" t="s">
        <v>6124</v>
      </c>
      <c r="C2594">
        <v>50</v>
      </c>
      <c r="D2594" t="s">
        <v>6085</v>
      </c>
      <c r="E2594" s="2">
        <v>239.54</v>
      </c>
      <c r="F2594" s="6" t="str">
        <f>+_xlfn.XLOOKUP(LISTAS[[#This Row],[ID]],_01_CODIGOS_Y_COSTOS_xlsm[Producto y N°],_01_CODIGOS_Y_COSTOS_xlsm[FABRICA],"",0,1)</f>
        <v>SELFLEX</v>
      </c>
      <c r="G2594" s="13">
        <f>LISTAS[[#This Row],[Precio]]*(1-0.46)*(1-IF($C$3520="",0,$C$3520))</f>
        <v>97.0137</v>
      </c>
      <c r="H2594" s="9">
        <f>+_xlfn.XLOOKUP(LISTAS[[#This Row],[ID]],_01_CODIGOS_Y_COSTOS_xlsm[Producto y N°],_01_CODIGOS_Y_COSTOS_xlsm[COSTO],0,0,1)</f>
        <v>42.845100000000002</v>
      </c>
      <c r="I2594" s="116">
        <f>+IFERROR(LISTAS[[#This Row],[VENTA NETA]]/LISTAS[[#This Row],[COSTO]]-1,0)</f>
        <v>1.2642892652835447</v>
      </c>
      <c r="J2594" s="33" t="str">
        <f>IFERROR(VLOOKUP(LISTAS[[#This Row],[ID]],_01_CODIGOS_Y_COSTOS_xlsm[[Producto y N°]:[CODIGO]],2,0),"")</f>
        <v>180300050691302100001000</v>
      </c>
      <c r="M2594" s="22">
        <v>0</v>
      </c>
      <c r="N2594" s="23">
        <f>+LISTAS[[#This Row],[Precio]]+(LISTAS[[#This Row],[Precio]]*M2594)</f>
        <v>239.54</v>
      </c>
      <c r="O2594" s="24">
        <f t="shared" si="56"/>
        <v>97.0137</v>
      </c>
      <c r="Q2594" s="21">
        <f>IFERROR(O2594/LISTAS[[#This Row],[COSTO]]-1,"")</f>
        <v>1.2642892652835447</v>
      </c>
      <c r="R2594" t="str">
        <f>+LISTAS[[#This Row],[ID]]</f>
        <v>TUERCAS REMACHES50</v>
      </c>
      <c r="T2594" s="29"/>
      <c r="U2594" s="25">
        <f>LISTAS[[#This Row],[COSTO]]+(LISTAS[[#This Row],[COSTO]]*T2594)</f>
        <v>42.845100000000002</v>
      </c>
      <c r="V2594" s="30">
        <f>IF(T2594="",0,U2594/LISTAS[[#This Row],[VENTA NETA]]-1)</f>
        <v>0</v>
      </c>
      <c r="X2594" s="25">
        <v>168.8047</v>
      </c>
      <c r="Y2594" s="31">
        <f>IFERROR(LISTAS[[#This Row],[COSTO]]/X2594-1,"")</f>
        <v>-0.74618538464865014</v>
      </c>
    </row>
    <row r="2595" spans="1:25" x14ac:dyDescent="0.2">
      <c r="A2595" s="6" t="s">
        <v>6086</v>
      </c>
      <c r="B2595" t="s">
        <v>6124</v>
      </c>
      <c r="C2595">
        <v>51</v>
      </c>
      <c r="D2595" t="s">
        <v>6087</v>
      </c>
      <c r="E2595" s="2">
        <v>368.25</v>
      </c>
      <c r="F2595" s="6" t="str">
        <f>+_xlfn.XLOOKUP(LISTAS[[#This Row],[ID]],_01_CODIGOS_Y_COSTOS_xlsm[Producto y N°],_01_CODIGOS_Y_COSTOS_xlsm[FABRICA],"",0,1)</f>
        <v>SELFLEX</v>
      </c>
      <c r="G2595" s="13">
        <f>LISTAS[[#This Row],[Precio]]*(1-0.46)*(1-IF($C$3520="",0,$C$3520))</f>
        <v>149.14125000000001</v>
      </c>
      <c r="H2595" s="9">
        <f>+_xlfn.XLOOKUP(LISTAS[[#This Row],[ID]],_01_CODIGOS_Y_COSTOS_xlsm[Producto y N°],_01_CODIGOS_Y_COSTOS_xlsm[COSTO],0,0,1)</f>
        <v>65.863600000000005</v>
      </c>
      <c r="I2595" s="116">
        <f>+IFERROR(LISTAS[[#This Row],[VENTA NETA]]/LISTAS[[#This Row],[COSTO]]-1,0)</f>
        <v>1.2643956601218274</v>
      </c>
      <c r="J2595" s="33" t="str">
        <f>IFERROR(VLOOKUP(LISTAS[[#This Row],[ID]],_01_CODIGOS_Y_COSTOS_xlsm[[Producto y N°]:[CODIGO]],2,0),"")</f>
        <v>180305160891852100000500</v>
      </c>
      <c r="M2595" s="22">
        <v>0</v>
      </c>
      <c r="N2595" s="23">
        <f>+LISTAS[[#This Row],[Precio]]+(LISTAS[[#This Row],[Precio]]*M2595)</f>
        <v>368.25</v>
      </c>
      <c r="O2595" s="24">
        <f t="shared" si="56"/>
        <v>149.14125000000001</v>
      </c>
      <c r="Q2595" s="21">
        <f>IFERROR(O2595/LISTAS[[#This Row],[COSTO]]-1,"")</f>
        <v>1.2643956601218274</v>
      </c>
      <c r="R2595" t="str">
        <f>+LISTAS[[#This Row],[ID]]</f>
        <v>TUERCAS REMACHES51</v>
      </c>
      <c r="T2595" s="29"/>
      <c r="U2595" s="25">
        <f>LISTAS[[#This Row],[COSTO]]+(LISTAS[[#This Row],[COSTO]]*T2595)</f>
        <v>65.863600000000005</v>
      </c>
      <c r="V2595" s="30">
        <f>IF(T2595="",0,U2595/LISTAS[[#This Row],[VENTA NETA]]-1)</f>
        <v>0</v>
      </c>
      <c r="X2595" s="25">
        <v>39.671399999999998</v>
      </c>
      <c r="Y2595" s="31">
        <f>IFERROR(LISTAS[[#This Row],[COSTO]]/X2595-1,"")</f>
        <v>0.66022877942295977</v>
      </c>
    </row>
    <row r="2596" spans="1:25" x14ac:dyDescent="0.2">
      <c r="A2596" s="6" t="s">
        <v>6088</v>
      </c>
      <c r="B2596" t="s">
        <v>6124</v>
      </c>
      <c r="C2596">
        <v>52</v>
      </c>
      <c r="D2596" t="s">
        <v>6089</v>
      </c>
      <c r="E2596" s="2">
        <v>561.73</v>
      </c>
      <c r="F2596" s="6" t="str">
        <f>+_xlfn.XLOOKUP(LISTAS[[#This Row],[ID]],_01_CODIGOS_Y_COSTOS_xlsm[Producto y N°],_01_CODIGOS_Y_COSTOS_xlsm[FABRICA],"",0,1)</f>
        <v>SELFLEX</v>
      </c>
      <c r="G2596" s="13">
        <f>LISTAS[[#This Row],[Precio]]*(1-0.46)*(1-IF($C$3520="",0,$C$3520))</f>
        <v>227.50065000000001</v>
      </c>
      <c r="H2596" s="9">
        <f>+_xlfn.XLOOKUP(LISTAS[[#This Row],[ID]],_01_CODIGOS_Y_COSTOS_xlsm[Producto y N°],_01_CODIGOS_Y_COSTOS_xlsm[COSTO],0,0,1)</f>
        <v>100.4654</v>
      </c>
      <c r="I2596" s="116">
        <f>+IFERROR(LISTAS[[#This Row],[VENTA NETA]]/LISTAS[[#This Row],[COSTO]]-1,0)</f>
        <v>1.2644676674755688</v>
      </c>
      <c r="J2596" s="33" t="str">
        <f>IFERROR(VLOOKUP(LISTAS[[#This Row],[ID]],_01_CODIGOS_Y_COSTOS_xlsm[[Producto y N°]:[CODIGO]],2,0),"")</f>
        <v>180300081091952100000250</v>
      </c>
      <c r="M2596" s="22">
        <v>0</v>
      </c>
      <c r="N2596" s="23">
        <f>+LISTAS[[#This Row],[Precio]]+(LISTAS[[#This Row],[Precio]]*M2596)</f>
        <v>561.73</v>
      </c>
      <c r="O2596" s="24">
        <f t="shared" si="56"/>
        <v>227.50065000000001</v>
      </c>
      <c r="Q2596" s="21">
        <f>IFERROR(O2596/LISTAS[[#This Row],[COSTO]]-1,"")</f>
        <v>1.2644676674755688</v>
      </c>
      <c r="R2596" t="str">
        <f>+LISTAS[[#This Row],[ID]]</f>
        <v>TUERCAS REMACHES52</v>
      </c>
      <c r="T2596" s="29"/>
      <c r="U2596" s="25">
        <f>LISTAS[[#This Row],[COSTO]]+(LISTAS[[#This Row],[COSTO]]*T2596)</f>
        <v>100.4654</v>
      </c>
      <c r="V2596" s="30">
        <f>IF(T2596="",0,U2596/LISTAS[[#This Row],[VENTA NETA]]-1)</f>
        <v>0</v>
      </c>
      <c r="X2596" s="25">
        <v>50.820700000000002</v>
      </c>
      <c r="Y2596" s="31">
        <f>IFERROR(LISTAS[[#This Row],[COSTO]]/X2596-1,"")</f>
        <v>0.97685982286745365</v>
      </c>
    </row>
    <row r="2597" spans="1:25" x14ac:dyDescent="0.2">
      <c r="A2597" s="6" t="s">
        <v>6090</v>
      </c>
      <c r="B2597" t="s">
        <v>6124</v>
      </c>
      <c r="C2597">
        <v>53</v>
      </c>
      <c r="D2597" t="s">
        <v>6091</v>
      </c>
      <c r="E2597" s="2">
        <v>1114.1600000000001</v>
      </c>
      <c r="F2597" s="6" t="str">
        <f>+_xlfn.XLOOKUP(LISTAS[[#This Row],[ID]],_01_CODIGOS_Y_COSTOS_xlsm[Producto y N°],_01_CODIGOS_Y_COSTOS_xlsm[FABRICA],"",0,1)</f>
        <v>SELFLEX</v>
      </c>
      <c r="G2597" s="13">
        <f>LISTAS[[#This Row],[Precio]]*(1-0.46)*(1-IF($C$3520="",0,$C$3520))</f>
        <v>451.23480000000006</v>
      </c>
      <c r="H2597" s="9">
        <f>+_xlfn.XLOOKUP(LISTAS[[#This Row],[ID]],_01_CODIGOS_Y_COSTOS_xlsm[Producto y N°],_01_CODIGOS_Y_COSTOS_xlsm[COSTO],0,0,1)</f>
        <v>199.26050000000001</v>
      </c>
      <c r="I2597" s="116">
        <f>+IFERROR(LISTAS[[#This Row],[VENTA NETA]]/LISTAS[[#This Row],[COSTO]]-1,0)</f>
        <v>1.2645471631356946</v>
      </c>
      <c r="J2597" s="33" t="str">
        <f>IFERROR(VLOOKUP(LISTAS[[#This Row],[ID]],_01_CODIGOS_Y_COSTOS_xlsm[[Producto y N°]:[CODIGO]],2,0),"")</f>
        <v>180300101292232100000200</v>
      </c>
      <c r="M2597" s="22">
        <v>0</v>
      </c>
      <c r="N2597" s="23">
        <f>+LISTAS[[#This Row],[Precio]]+(LISTAS[[#This Row],[Precio]]*M2597)</f>
        <v>1114.1600000000001</v>
      </c>
      <c r="O2597" s="24">
        <f t="shared" si="56"/>
        <v>451.23480000000006</v>
      </c>
      <c r="Q2597" s="21">
        <f>IFERROR(O2597/LISTAS[[#This Row],[COSTO]]-1,"")</f>
        <v>1.2645471631356946</v>
      </c>
      <c r="R2597" t="str">
        <f>+LISTAS[[#This Row],[ID]]</f>
        <v>TUERCAS REMACHES53</v>
      </c>
      <c r="T2597" s="29"/>
      <c r="U2597" s="25">
        <f>LISTAS[[#This Row],[COSTO]]+(LISTAS[[#This Row],[COSTO]]*T2597)</f>
        <v>199.26050000000001</v>
      </c>
      <c r="V2597" s="30">
        <f>IF(T2597="",0,U2597/LISTAS[[#This Row],[VENTA NETA]]-1)</f>
        <v>0</v>
      </c>
      <c r="X2597" s="25">
        <v>85.375600000000006</v>
      </c>
      <c r="Y2597" s="31">
        <f>IFERROR(LISTAS[[#This Row],[COSTO]]/X2597-1,"")</f>
        <v>1.3339279606819745</v>
      </c>
    </row>
    <row r="2598" spans="1:25" x14ac:dyDescent="0.2">
      <c r="A2598" s="6" t="s">
        <v>6092</v>
      </c>
      <c r="B2598" t="s">
        <v>6124</v>
      </c>
      <c r="C2598">
        <v>54</v>
      </c>
      <c r="D2598" t="s">
        <v>6093</v>
      </c>
      <c r="E2598" s="2">
        <v>1019.33</v>
      </c>
      <c r="F2598" s="6" t="str">
        <f>+_xlfn.XLOOKUP(LISTAS[[#This Row],[ID]],_01_CODIGOS_Y_COSTOS_xlsm[Producto y N°],_01_CODIGOS_Y_COSTOS_xlsm[FABRICA],"",0,1)</f>
        <v>SELFLEX</v>
      </c>
      <c r="G2598" s="13">
        <f>LISTAS[[#This Row],[Precio]]*(1-0.46)*(1-IF($C$3520="",0,$C$3520))</f>
        <v>412.82865000000004</v>
      </c>
      <c r="H2598" s="9">
        <f>+_xlfn.XLOOKUP(LISTAS[[#This Row],[ID]],_01_CODIGOS_Y_COSTOS_xlsm[Producto y N°],_01_CODIGOS_Y_COSTOS_xlsm[COSTO],0,0,1)</f>
        <v>182.309</v>
      </c>
      <c r="I2598" s="116">
        <f>+IFERROR(LISTAS[[#This Row],[VENTA NETA]]/LISTAS[[#This Row],[COSTO]]-1,0)</f>
        <v>1.2644447065147637</v>
      </c>
      <c r="J2598" s="33" t="str">
        <f>IFERROR(VLOOKUP(LISTAS[[#This Row],[ID]],_01_CODIGOS_Y_COSTOS_xlsm[[Producto y N°]:[CODIGO]],2,0),"")</f>
        <v>180300121492032100000150</v>
      </c>
      <c r="M2598" s="22">
        <v>0</v>
      </c>
      <c r="N2598" s="23">
        <f>+LISTAS[[#This Row],[Precio]]+(LISTAS[[#This Row],[Precio]]*M2598)</f>
        <v>1019.33</v>
      </c>
      <c r="O2598" s="24">
        <f t="shared" si="56"/>
        <v>412.82865000000004</v>
      </c>
      <c r="Q2598" s="21">
        <f>IFERROR(O2598/LISTAS[[#This Row],[COSTO]]-1,"")</f>
        <v>1.2644447065147637</v>
      </c>
      <c r="R2598" t="str">
        <f>+LISTAS[[#This Row],[ID]]</f>
        <v>TUERCAS REMACHES54</v>
      </c>
      <c r="T2598" s="29"/>
      <c r="U2598" s="25">
        <f>LISTAS[[#This Row],[COSTO]]+(LISTAS[[#This Row],[COSTO]]*T2598)</f>
        <v>182.309</v>
      </c>
      <c r="V2598" s="30">
        <f>IF(T2598="",0,U2598/LISTAS[[#This Row],[VENTA NETA]]-1)</f>
        <v>0</v>
      </c>
      <c r="X2598" s="25">
        <v>134.8888</v>
      </c>
      <c r="Y2598" s="31">
        <f>IFERROR(LISTAS[[#This Row],[COSTO]]/X2598-1,"")</f>
        <v>0.35155031403645065</v>
      </c>
    </row>
    <row r="2599" spans="1:25" x14ac:dyDescent="0.2">
      <c r="A2599" s="6" t="s">
        <v>6094</v>
      </c>
      <c r="B2599" t="s">
        <v>6124</v>
      </c>
      <c r="C2599">
        <v>55</v>
      </c>
      <c r="D2599" t="s">
        <v>6095</v>
      </c>
      <c r="E2599" s="2">
        <v>239.54</v>
      </c>
      <c r="F2599" s="6" t="str">
        <f>+_xlfn.XLOOKUP(LISTAS[[#This Row],[ID]],_01_CODIGOS_Y_COSTOS_xlsm[Producto y N°],_01_CODIGOS_Y_COSTOS_xlsm[FABRICA],"",0,1)</f>
        <v>SELFLEX</v>
      </c>
      <c r="G2599" s="13">
        <f>LISTAS[[#This Row],[Precio]]*(1-0.46)*(1-IF($C$3520="",0,$C$3520))</f>
        <v>97.0137</v>
      </c>
      <c r="H2599" s="9">
        <f>+_xlfn.XLOOKUP(LISTAS[[#This Row],[ID]],_01_CODIGOS_Y_COSTOS_xlsm[Producto y N°],_01_CODIGOS_Y_COSTOS_xlsm[COSTO],0,0,1)</f>
        <v>42.845100000000002</v>
      </c>
      <c r="I2599" s="116">
        <f>+IFERROR(LISTAS[[#This Row],[VENTA NETA]]/LISTAS[[#This Row],[COSTO]]-1,0)</f>
        <v>1.2642892652835447</v>
      </c>
      <c r="J2599" s="33" t="str">
        <f>IFERROR(VLOOKUP(LISTAS[[#This Row],[ID]],_01_CODIGOS_Y_COSTOS_xlsm[[Producto y N°]:[CODIGO]],2,0),"")</f>
        <v>181100050691092100001000</v>
      </c>
      <c r="M2599" s="22">
        <v>0</v>
      </c>
      <c r="N2599" s="23">
        <f>+LISTAS[[#This Row],[Precio]]+(LISTAS[[#This Row],[Precio]]*M2599)</f>
        <v>239.54</v>
      </c>
      <c r="O2599" s="24">
        <f t="shared" si="56"/>
        <v>97.0137</v>
      </c>
      <c r="Q2599" s="21">
        <f>IFERROR(O2599/LISTAS[[#This Row],[COSTO]]-1,"")</f>
        <v>1.2642892652835447</v>
      </c>
      <c r="R2599" t="str">
        <f>+LISTAS[[#This Row],[ID]]</f>
        <v>TUERCAS REMACHES55</v>
      </c>
      <c r="T2599" s="29"/>
      <c r="U2599" s="25">
        <f>LISTAS[[#This Row],[COSTO]]+(LISTAS[[#This Row],[COSTO]]*T2599)</f>
        <v>42.845100000000002</v>
      </c>
      <c r="V2599" s="30">
        <f>IF(T2599="",0,U2599/LISTAS[[#This Row],[VENTA NETA]]-1)</f>
        <v>0</v>
      </c>
      <c r="X2599" s="25">
        <v>73.758899999999997</v>
      </c>
      <c r="Y2599" s="31">
        <f>IFERROR(LISTAS[[#This Row],[COSTO]]/X2599-1,"")</f>
        <v>-0.41911959099173113</v>
      </c>
    </row>
    <row r="2600" spans="1:25" x14ac:dyDescent="0.2">
      <c r="A2600" s="6" t="s">
        <v>6096</v>
      </c>
      <c r="B2600" t="s">
        <v>6124</v>
      </c>
      <c r="C2600">
        <v>56</v>
      </c>
      <c r="D2600" t="s">
        <v>6097</v>
      </c>
      <c r="E2600" s="2">
        <v>306.89</v>
      </c>
      <c r="F2600" s="6" t="str">
        <f>+_xlfn.XLOOKUP(LISTAS[[#This Row],[ID]],_01_CODIGOS_Y_COSTOS_xlsm[Producto y N°],_01_CODIGOS_Y_COSTOS_xlsm[FABRICA],"",0,1)</f>
        <v>SELFLEX</v>
      </c>
      <c r="G2600" s="13">
        <f>LISTAS[[#This Row],[Precio]]*(1-0.46)*(1-IF($C$3520="",0,$C$3520))</f>
        <v>124.29044999999999</v>
      </c>
      <c r="H2600" s="9">
        <f>+_xlfn.XLOOKUP(LISTAS[[#This Row],[ID]],_01_CODIGOS_Y_COSTOS_xlsm[Producto y N°],_01_CODIGOS_Y_COSTOS_xlsm[COSTO],0,0,1)</f>
        <v>54.886299999999999</v>
      </c>
      <c r="I2600" s="116">
        <f>+IFERROR(LISTAS[[#This Row],[VENTA NETA]]/LISTAS[[#This Row],[COSTO]]-1,0)</f>
        <v>1.2645077186838973</v>
      </c>
      <c r="J2600" s="33" t="str">
        <f>IFERROR(VLOOKUP(LISTAS[[#This Row],[ID]],_01_CODIGOS_Y_COSTOS_xlsm[[Producto y N°]:[CODIGO]],2,0),"")</f>
        <v>181105161001352100000500</v>
      </c>
      <c r="M2600" s="22">
        <v>0</v>
      </c>
      <c r="N2600" s="23">
        <f>+LISTAS[[#This Row],[Precio]]+(LISTAS[[#This Row],[Precio]]*M2600)</f>
        <v>306.89</v>
      </c>
      <c r="O2600" s="24">
        <f t="shared" si="56"/>
        <v>124.29044999999999</v>
      </c>
      <c r="Q2600" s="21">
        <f>IFERROR(O2600/LISTAS[[#This Row],[COSTO]]-1,"")</f>
        <v>1.2645077186838973</v>
      </c>
      <c r="R2600" t="str">
        <f>+LISTAS[[#This Row],[ID]]</f>
        <v>TUERCAS REMACHES56</v>
      </c>
      <c r="T2600" s="29"/>
      <c r="U2600" s="25">
        <f>LISTAS[[#This Row],[COSTO]]+(LISTAS[[#This Row],[COSTO]]*T2600)</f>
        <v>54.886299999999999</v>
      </c>
      <c r="V2600" s="30">
        <f>IF(T2600="",0,U2600/LISTAS[[#This Row],[VENTA NETA]]-1)</f>
        <v>0</v>
      </c>
      <c r="X2600" s="25">
        <v>88.337699999999998</v>
      </c>
      <c r="Y2600" s="31">
        <f>IFERROR(LISTAS[[#This Row],[COSTO]]/X2600-1,"")</f>
        <v>-0.37867637486599715</v>
      </c>
    </row>
    <row r="2601" spans="1:25" x14ac:dyDescent="0.2">
      <c r="A2601" s="6" t="s">
        <v>6098</v>
      </c>
      <c r="B2601" t="s">
        <v>6124</v>
      </c>
      <c r="C2601">
        <v>57</v>
      </c>
      <c r="D2601" t="s">
        <v>6099</v>
      </c>
      <c r="E2601" s="2">
        <v>515.57000000000005</v>
      </c>
      <c r="F2601" s="6" t="str">
        <f>+_xlfn.XLOOKUP(LISTAS[[#This Row],[ID]],_01_CODIGOS_Y_COSTOS_xlsm[Producto y N°],_01_CODIGOS_Y_COSTOS_xlsm[FABRICA],"",0,1)</f>
        <v>SELFLEX</v>
      </c>
      <c r="G2601" s="13">
        <f>LISTAS[[#This Row],[Precio]]*(1-0.46)*(1-IF($C$3520="",0,$C$3520))</f>
        <v>208.80585000000005</v>
      </c>
      <c r="H2601" s="9">
        <f>+_xlfn.XLOOKUP(LISTAS[[#This Row],[ID]],_01_CODIGOS_Y_COSTOS_xlsm[Producto y N°],_01_CODIGOS_Y_COSTOS_xlsm[COSTO],0,0,1)</f>
        <v>92.205699999999993</v>
      </c>
      <c r="I2601" s="116">
        <f>+IFERROR(LISTAS[[#This Row],[VENTA NETA]]/LISTAS[[#This Row],[COSTO]]-1,0)</f>
        <v>1.2645655311981803</v>
      </c>
      <c r="J2601" s="33" t="str">
        <f>IFERROR(VLOOKUP(LISTAS[[#This Row],[ID]],_01_CODIGOS_Y_COSTOS_xlsm[[Producto y N°]:[CODIGO]],2,0),"")</f>
        <v>181100081051602100000250</v>
      </c>
      <c r="M2601" s="22">
        <v>0</v>
      </c>
      <c r="N2601" s="23">
        <f>+LISTAS[[#This Row],[Precio]]+(LISTAS[[#This Row],[Precio]]*M2601)</f>
        <v>515.57000000000005</v>
      </c>
      <c r="O2601" s="24">
        <f t="shared" ref="O2601:O2664" si="57">N2601*(1-0.46)*(1-IF($C$3520="",0,$C$3520))</f>
        <v>208.80585000000005</v>
      </c>
      <c r="Q2601" s="21">
        <f>IFERROR(O2601/LISTAS[[#This Row],[COSTO]]-1,"")</f>
        <v>1.2645655311981803</v>
      </c>
      <c r="R2601" t="str">
        <f>+LISTAS[[#This Row],[ID]]</f>
        <v>TUERCAS REMACHES57</v>
      </c>
      <c r="T2601" s="29"/>
      <c r="U2601" s="25">
        <f>LISTAS[[#This Row],[COSTO]]+(LISTAS[[#This Row],[COSTO]]*T2601)</f>
        <v>92.205699999999993</v>
      </c>
      <c r="V2601" s="30">
        <f>IF(T2601="",0,U2601/LISTAS[[#This Row],[VENTA NETA]]-1)</f>
        <v>0</v>
      </c>
      <c r="X2601" s="25">
        <v>188.12029999999999</v>
      </c>
      <c r="Y2601" s="31">
        <f>IFERROR(LISTAS[[#This Row],[COSTO]]/X2601-1,"")</f>
        <v>-0.50985778780918378</v>
      </c>
    </row>
    <row r="2602" spans="1:25" x14ac:dyDescent="0.2">
      <c r="A2602" s="6" t="s">
        <v>6100</v>
      </c>
      <c r="B2602" t="s">
        <v>6124</v>
      </c>
      <c r="C2602">
        <v>58</v>
      </c>
      <c r="D2602" t="s">
        <v>6101</v>
      </c>
      <c r="E2602" s="2">
        <v>814.53</v>
      </c>
      <c r="F2602" s="6" t="str">
        <f>+_xlfn.XLOOKUP(LISTAS[[#This Row],[ID]],_01_CODIGOS_Y_COSTOS_xlsm[Producto y N°],_01_CODIGOS_Y_COSTOS_xlsm[FABRICA],"",0,1)</f>
        <v>SELFLEX</v>
      </c>
      <c r="G2602" s="13">
        <f>LISTAS[[#This Row],[Precio]]*(1-0.46)*(1-IF($C$3520="",0,$C$3520))</f>
        <v>329.88465000000002</v>
      </c>
      <c r="H2602" s="9">
        <f>+_xlfn.XLOOKUP(LISTAS[[#This Row],[ID]],_01_CODIGOS_Y_COSTOS_xlsm[Producto y N°],_01_CODIGOS_Y_COSTOS_xlsm[COSTO],0,0,1)</f>
        <v>145.6799</v>
      </c>
      <c r="I2602" s="116">
        <f>+IFERROR(LISTAS[[#This Row],[VENTA NETA]]/LISTAS[[#This Row],[COSTO]]-1,0)</f>
        <v>1.264448630181652</v>
      </c>
      <c r="J2602" s="33" t="str">
        <f>IFERROR(VLOOKUP(LISTAS[[#This Row],[ID]],_01_CODIGOS_Y_COSTOS_xlsm[[Producto y N°]:[CODIGO]],2,0),"")</f>
        <v>181100101290198010000250</v>
      </c>
      <c r="M2602" s="22">
        <v>0</v>
      </c>
      <c r="N2602" s="23">
        <f>+LISTAS[[#This Row],[Precio]]+(LISTAS[[#This Row],[Precio]]*M2602)</f>
        <v>814.53</v>
      </c>
      <c r="O2602" s="24">
        <f t="shared" si="57"/>
        <v>329.88465000000002</v>
      </c>
      <c r="Q2602" s="21">
        <f>IFERROR(O2602/LISTAS[[#This Row],[COSTO]]-1,"")</f>
        <v>1.264448630181652</v>
      </c>
      <c r="R2602" t="str">
        <f>+LISTAS[[#This Row],[ID]]</f>
        <v>TUERCAS REMACHES58</v>
      </c>
      <c r="T2602" s="29"/>
      <c r="U2602" s="25">
        <f>LISTAS[[#This Row],[COSTO]]+(LISTAS[[#This Row],[COSTO]]*T2602)</f>
        <v>145.6799</v>
      </c>
      <c r="V2602" s="30">
        <f>IF(T2602="",0,U2602/LISTAS[[#This Row],[VENTA NETA]]-1)</f>
        <v>0</v>
      </c>
      <c r="X2602" s="25">
        <v>132.62450000000001</v>
      </c>
      <c r="Y2602" s="31">
        <f>IFERROR(LISTAS[[#This Row],[COSTO]]/X2602-1,"")</f>
        <v>9.8438825405562147E-2</v>
      </c>
    </row>
    <row r="2603" spans="1:25" x14ac:dyDescent="0.2">
      <c r="A2603" s="6" t="s">
        <v>6102</v>
      </c>
      <c r="B2603" t="s">
        <v>6124</v>
      </c>
      <c r="C2603">
        <v>59</v>
      </c>
      <c r="D2603" t="s">
        <v>6103</v>
      </c>
      <c r="E2603" s="2">
        <v>445.43</v>
      </c>
      <c r="F2603" s="6" t="str">
        <f>+_xlfn.XLOOKUP(LISTAS[[#This Row],[ID]],_01_CODIGOS_Y_COSTOS_xlsm[Producto y N°],_01_CODIGOS_Y_COSTOS_xlsm[FABRICA],"",0,1)</f>
        <v>SELFLEX</v>
      </c>
      <c r="G2603" s="13">
        <f>LISTAS[[#This Row],[Precio]]*(1-0.46)*(1-IF($C$3520="",0,$C$3520))</f>
        <v>180.39915000000002</v>
      </c>
      <c r="H2603" s="9">
        <f>+_xlfn.XLOOKUP(LISTAS[[#This Row],[ID]],_01_CODIGOS_Y_COSTOS_xlsm[Producto y N°],_01_CODIGOS_Y_COSTOS_xlsm[COSTO],0,0,1)</f>
        <v>79.659700000000001</v>
      </c>
      <c r="I2603" s="116">
        <f>+IFERROR(LISTAS[[#This Row],[VENTA NETA]]/LISTAS[[#This Row],[COSTO]]-1,0)</f>
        <v>1.2646225130147366</v>
      </c>
      <c r="J2603" s="33" t="str">
        <f>IFERROR(VLOOKUP(LISTAS[[#This Row],[ID]],_01_CODIGOS_Y_COSTOS_xlsm[[Producto y N°]:[CODIGO]],2,0),"")</f>
        <v>180303160751202100001000</v>
      </c>
      <c r="M2603" s="22">
        <v>0</v>
      </c>
      <c r="N2603" s="23">
        <f>+LISTAS[[#This Row],[Precio]]+(LISTAS[[#This Row],[Precio]]*M2603)</f>
        <v>445.43</v>
      </c>
      <c r="O2603" s="24">
        <f t="shared" si="57"/>
        <v>180.39915000000002</v>
      </c>
      <c r="Q2603" s="21">
        <f>IFERROR(O2603/LISTAS[[#This Row],[COSTO]]-1,"")</f>
        <v>1.2646225130147366</v>
      </c>
      <c r="R2603" t="str">
        <f>+LISTAS[[#This Row],[ID]]</f>
        <v>TUERCAS REMACHES59</v>
      </c>
      <c r="T2603" s="29"/>
      <c r="U2603" s="25">
        <f>LISTAS[[#This Row],[COSTO]]+(LISTAS[[#This Row],[COSTO]]*T2603)</f>
        <v>79.659700000000001</v>
      </c>
      <c r="V2603" s="30">
        <f>IF(T2603="",0,U2603/LISTAS[[#This Row],[VENTA NETA]]-1)</f>
        <v>0</v>
      </c>
      <c r="X2603" s="25">
        <v>142.87219999999999</v>
      </c>
      <c r="Y2603" s="31">
        <f>IFERROR(LISTAS[[#This Row],[COSTO]]/X2603-1,"")</f>
        <v>-0.44244086673264638</v>
      </c>
    </row>
    <row r="2604" spans="1:25" x14ac:dyDescent="0.2">
      <c r="A2604" s="6" t="s">
        <v>6104</v>
      </c>
      <c r="B2604" t="s">
        <v>6124</v>
      </c>
      <c r="C2604">
        <v>60</v>
      </c>
      <c r="D2604" t="s">
        <v>6105</v>
      </c>
      <c r="E2604" s="2">
        <v>533.45000000000005</v>
      </c>
      <c r="F2604" s="6" t="str">
        <f>+_xlfn.XLOOKUP(LISTAS[[#This Row],[ID]],_01_CODIGOS_Y_COSTOS_xlsm[Producto y N°],_01_CODIGOS_Y_COSTOS_xlsm[FABRICA],"",0,1)</f>
        <v>SELFLEX</v>
      </c>
      <c r="G2604" s="13">
        <f>LISTAS[[#This Row],[Precio]]*(1-0.46)*(1-IF($C$3520="",0,$C$3520))</f>
        <v>216.04725000000002</v>
      </c>
      <c r="H2604" s="9">
        <f>+_xlfn.XLOOKUP(LISTAS[[#This Row],[ID]],_01_CODIGOS_Y_COSTOS_xlsm[Producto y N°],_01_CODIGOS_Y_COSTOS_xlsm[COSTO],0,0,1)</f>
        <v>95.404700000000005</v>
      </c>
      <c r="I2604" s="116">
        <f>+IFERROR(LISTAS[[#This Row],[VENTA NETA]]/LISTAS[[#This Row],[COSTO]]-1,0)</f>
        <v>1.2645346612902721</v>
      </c>
      <c r="J2604" s="33" t="str">
        <f>IFERROR(VLOOKUP(LISTAS[[#This Row],[ID]],_01_CODIGOS_Y_COSTOS_xlsm[[Producto y N°]:[CODIGO]],2,0),"")</f>
        <v>180300140991502100000500</v>
      </c>
      <c r="M2604" s="22">
        <v>0</v>
      </c>
      <c r="N2604" s="23">
        <f>+LISTAS[[#This Row],[Precio]]+(LISTAS[[#This Row],[Precio]]*M2604)</f>
        <v>533.45000000000005</v>
      </c>
      <c r="O2604" s="24">
        <f t="shared" si="57"/>
        <v>216.04725000000002</v>
      </c>
      <c r="Q2604" s="21">
        <f>IFERROR(O2604/LISTAS[[#This Row],[COSTO]]-1,"")</f>
        <v>1.2645346612902721</v>
      </c>
      <c r="R2604" t="str">
        <f>+LISTAS[[#This Row],[ID]]</f>
        <v>TUERCAS REMACHES60</v>
      </c>
      <c r="T2604" s="29"/>
      <c r="U2604" s="25">
        <f>LISTAS[[#This Row],[COSTO]]+(LISTAS[[#This Row],[COSTO]]*T2604)</f>
        <v>95.404700000000005</v>
      </c>
      <c r="V2604" s="30">
        <f>IF(T2604="",0,U2604/LISTAS[[#This Row],[VENTA NETA]]-1)</f>
        <v>0</v>
      </c>
      <c r="X2604" s="25">
        <v>87.588099999999997</v>
      </c>
      <c r="Y2604" s="31">
        <f>IFERROR(LISTAS[[#This Row],[COSTO]]/X2604-1,"")</f>
        <v>8.9242716761751995E-2</v>
      </c>
    </row>
    <row r="2605" spans="1:25" x14ac:dyDescent="0.2">
      <c r="A2605" s="6" t="s">
        <v>6106</v>
      </c>
      <c r="B2605" t="s">
        <v>6124</v>
      </c>
      <c r="C2605">
        <v>61</v>
      </c>
      <c r="D2605" t="s">
        <v>6107</v>
      </c>
      <c r="E2605" s="2">
        <v>1136.01</v>
      </c>
      <c r="F2605" s="6" t="str">
        <f>+_xlfn.XLOOKUP(LISTAS[[#This Row],[ID]],_01_CODIGOS_Y_COSTOS_xlsm[Producto y N°],_01_CODIGOS_Y_COSTOS_xlsm[FABRICA],"",0,1)</f>
        <v>SELFLEX</v>
      </c>
      <c r="G2605" s="13">
        <f>LISTAS[[#This Row],[Precio]]*(1-0.46)*(1-IF($C$3520="",0,$C$3520))</f>
        <v>460.08405000000005</v>
      </c>
      <c r="H2605" s="9">
        <f>+_xlfn.XLOOKUP(LISTAS[[#This Row],[ID]],_01_CODIGOS_Y_COSTOS_xlsm[Producto y N°],_01_CODIGOS_Y_COSTOS_xlsm[COSTO],0,0,1)</f>
        <v>203.16990000000001</v>
      </c>
      <c r="I2605" s="116">
        <f>+IFERROR(LISTAS[[#This Row],[VENTA NETA]]/LISTAS[[#This Row],[COSTO]]-1,0)</f>
        <v>1.2645286038926042</v>
      </c>
      <c r="J2605" s="33" t="str">
        <f>IFERROR(VLOOKUP(LISTAS[[#This Row],[ID]],_01_CODIGOS_Y_COSTOS_xlsm[[Producto y N°]:[CODIGO]],2,0),"")</f>
        <v>180305161351752100000250</v>
      </c>
      <c r="M2605" s="22">
        <v>0</v>
      </c>
      <c r="N2605" s="23">
        <f>+LISTAS[[#This Row],[Precio]]+(LISTAS[[#This Row],[Precio]]*M2605)</f>
        <v>1136.01</v>
      </c>
      <c r="O2605" s="24">
        <f t="shared" si="57"/>
        <v>460.08405000000005</v>
      </c>
      <c r="Q2605" s="21">
        <f>IFERROR(O2605/LISTAS[[#This Row],[COSTO]]-1,"")</f>
        <v>1.2645286038926042</v>
      </c>
      <c r="R2605" t="str">
        <f>+LISTAS[[#This Row],[ID]]</f>
        <v>TUERCAS REMACHES61</v>
      </c>
      <c r="T2605" s="29"/>
      <c r="U2605" s="25">
        <f>LISTAS[[#This Row],[COSTO]]+(LISTAS[[#This Row],[COSTO]]*T2605)</f>
        <v>203.16990000000001</v>
      </c>
      <c r="V2605" s="30">
        <f>IF(T2605="",0,U2605/LISTAS[[#This Row],[VENTA NETA]]-1)</f>
        <v>0</v>
      </c>
      <c r="X2605" s="25">
        <v>91.956400000000002</v>
      </c>
      <c r="Y2605" s="31">
        <f>IFERROR(LISTAS[[#This Row],[COSTO]]/X2605-1,"")</f>
        <v>1.2094155491080558</v>
      </c>
    </row>
    <row r="2606" spans="1:25" x14ac:dyDescent="0.2">
      <c r="A2606" s="6" t="s">
        <v>6108</v>
      </c>
      <c r="B2606" t="s">
        <v>6124</v>
      </c>
      <c r="C2606">
        <v>62</v>
      </c>
      <c r="D2606" t="s">
        <v>6109</v>
      </c>
      <c r="E2606" s="2">
        <v>800.89</v>
      </c>
      <c r="F2606" s="6" t="str">
        <f>+_xlfn.XLOOKUP(LISTAS[[#This Row],[ID]],_01_CODIGOS_Y_COSTOS_xlsm[Producto y N°],_01_CODIGOS_Y_COSTOS_xlsm[FABRICA],"",0,1)</f>
        <v>SELFLEX</v>
      </c>
      <c r="G2606" s="13">
        <f>LISTAS[[#This Row],[Precio]]*(1-0.46)*(1-IF($C$3520="",0,$C$3520))</f>
        <v>324.36045000000001</v>
      </c>
      <c r="H2606" s="9">
        <f>+_xlfn.XLOOKUP(LISTAS[[#This Row],[ID]],_01_CODIGOS_Y_COSTOS_xlsm[Producto y N°],_01_CODIGOS_Y_COSTOS_xlsm[COSTO],0,0,1)</f>
        <v>143.23439999999999</v>
      </c>
      <c r="I2606" s="116">
        <f>+IFERROR(LISTAS[[#This Row],[VENTA NETA]]/LISTAS[[#This Row],[COSTO]]-1,0)</f>
        <v>1.2645429449908683</v>
      </c>
      <c r="J2606" s="33" t="str">
        <f>IFERROR(VLOOKUP(LISTAS[[#This Row],[ID]],_01_CODIGOS_Y_COSTOS_xlsm[[Producto y N°]:[CODIGO]],2,0),"")</f>
        <v>180300516109170210000250</v>
      </c>
      <c r="M2606" s="22">
        <v>0</v>
      </c>
      <c r="N2606" s="23">
        <f>+LISTAS[[#This Row],[Precio]]+(LISTAS[[#This Row],[Precio]]*M2606)</f>
        <v>800.89</v>
      </c>
      <c r="O2606" s="24">
        <f t="shared" si="57"/>
        <v>324.36045000000001</v>
      </c>
      <c r="Q2606" s="21">
        <f>IFERROR(O2606/LISTAS[[#This Row],[COSTO]]-1,"")</f>
        <v>1.2645429449908683</v>
      </c>
      <c r="R2606" t="str">
        <f>+LISTAS[[#This Row],[ID]]</f>
        <v>TUERCAS REMACHES62</v>
      </c>
      <c r="T2606" s="29"/>
      <c r="U2606" s="25">
        <f>LISTAS[[#This Row],[COSTO]]+(LISTAS[[#This Row],[COSTO]]*T2606)</f>
        <v>143.23439999999999</v>
      </c>
      <c r="V2606" s="30">
        <f>IF(T2606="",0,U2606/LISTAS[[#This Row],[VENTA NETA]]-1)</f>
        <v>0</v>
      </c>
      <c r="X2606" s="25">
        <v>92.766999999999996</v>
      </c>
      <c r="Y2606" s="31">
        <f>IFERROR(LISTAS[[#This Row],[COSTO]]/X2606-1,"")</f>
        <v>0.54402319790442721</v>
      </c>
    </row>
    <row r="2607" spans="1:25" x14ac:dyDescent="0.2">
      <c r="A2607" s="6" t="s">
        <v>6110</v>
      </c>
      <c r="B2607" t="s">
        <v>6124</v>
      </c>
      <c r="C2607">
        <v>63</v>
      </c>
      <c r="D2607" t="s">
        <v>6111</v>
      </c>
      <c r="E2607" s="2">
        <v>862.77</v>
      </c>
      <c r="F2607" s="6" t="str">
        <f>+_xlfn.XLOOKUP(LISTAS[[#This Row],[ID]],_01_CODIGOS_Y_COSTOS_xlsm[Producto y N°],_01_CODIGOS_Y_COSTOS_xlsm[FABRICA],"",0,1)</f>
        <v>SELFLEX</v>
      </c>
      <c r="G2607" s="13">
        <f>LISTAS[[#This Row],[Precio]]*(1-0.46)*(1-IF($C$3520="",0,$C$3520))</f>
        <v>349.42185000000001</v>
      </c>
      <c r="H2607" s="9">
        <f>+_xlfn.XLOOKUP(LISTAS[[#This Row],[ID]],_01_CODIGOS_Y_COSTOS_xlsm[Producto y N°],_01_CODIGOS_Y_COSTOS_xlsm[COSTO],0,0,1)</f>
        <v>154.30199999999999</v>
      </c>
      <c r="I2607" s="116">
        <f>+IFERROR(LISTAS[[#This Row],[VENTA NETA]]/LISTAS[[#This Row],[COSTO]]-1,0)</f>
        <v>1.2645322160438623</v>
      </c>
      <c r="J2607" s="33" t="str">
        <f>IFERROR(VLOOKUP(LISTAS[[#This Row],[ID]],_01_CODIGOS_Y_COSTOS_xlsm[[Producto y N°]:[CODIGO]],2,0),"")</f>
        <v>180300381291982100000250</v>
      </c>
      <c r="M2607" s="22">
        <v>0</v>
      </c>
      <c r="N2607" s="23">
        <f>+LISTAS[[#This Row],[Precio]]+(LISTAS[[#This Row],[Precio]]*M2607)</f>
        <v>862.77</v>
      </c>
      <c r="O2607" s="24">
        <f t="shared" si="57"/>
        <v>349.42185000000001</v>
      </c>
      <c r="Q2607" s="21">
        <f>IFERROR(O2607/LISTAS[[#This Row],[COSTO]]-1,"")</f>
        <v>1.2645322160438623</v>
      </c>
      <c r="R2607" t="str">
        <f>+LISTAS[[#This Row],[ID]]</f>
        <v>TUERCAS REMACHES63</v>
      </c>
      <c r="T2607" s="29"/>
      <c r="U2607" s="25">
        <f>LISTAS[[#This Row],[COSTO]]+(LISTAS[[#This Row],[COSTO]]*T2607)</f>
        <v>154.30199999999999</v>
      </c>
      <c r="V2607" s="30">
        <f>IF(T2607="",0,U2607/LISTAS[[#This Row],[VENTA NETA]]-1)</f>
        <v>0</v>
      </c>
      <c r="X2607" s="25">
        <v>134.92009999999999</v>
      </c>
      <c r="Y2607" s="31">
        <f>IFERROR(LISTAS[[#This Row],[COSTO]]/X2607-1,"")</f>
        <v>0.1436546519013846</v>
      </c>
    </row>
    <row r="2608" spans="1:25" x14ac:dyDescent="0.2">
      <c r="A2608" s="6" t="s">
        <v>6112</v>
      </c>
      <c r="B2608" t="s">
        <v>6124</v>
      </c>
      <c r="C2608">
        <v>64</v>
      </c>
      <c r="D2608" t="s">
        <v>6113</v>
      </c>
      <c r="E2608" s="2">
        <v>528.91999999999996</v>
      </c>
      <c r="F2608" s="6" t="str">
        <f>+_xlfn.XLOOKUP(LISTAS[[#This Row],[ID]],_01_CODIGOS_Y_COSTOS_xlsm[Producto y N°],_01_CODIGOS_Y_COSTOS_xlsm[FABRICA],"",0,1)</f>
        <v>SELFLEX</v>
      </c>
      <c r="G2608" s="13">
        <f>LISTAS[[#This Row],[Precio]]*(1-0.46)*(1-IF($C$3520="",0,$C$3520))</f>
        <v>214.21260000000001</v>
      </c>
      <c r="H2608" s="9">
        <f>+_xlfn.XLOOKUP(LISTAS[[#This Row],[ID]],_01_CODIGOS_Y_COSTOS_xlsm[Producto y N°],_01_CODIGOS_Y_COSTOS_xlsm[COSTO],0,0,1)</f>
        <v>94.595100000000002</v>
      </c>
      <c r="I2608" s="116">
        <f>+IFERROR(LISTAS[[#This Row],[VENTA NETA]]/LISTAS[[#This Row],[COSTO]]-1,0)</f>
        <v>1.2645211009872606</v>
      </c>
      <c r="J2608" s="33" t="str">
        <f>IFERROR(VLOOKUP(LISTAS[[#This Row],[ID]],_01_CODIGOS_Y_COSTOS_xlsm[[Producto y N°]:[CODIGO]],2,0),"")</f>
        <v>190310050691300000001000</v>
      </c>
      <c r="M2608" s="22">
        <v>0</v>
      </c>
      <c r="N2608" s="23">
        <f>+LISTAS[[#This Row],[Precio]]+(LISTAS[[#This Row],[Precio]]*M2608)</f>
        <v>528.91999999999996</v>
      </c>
      <c r="O2608" s="24">
        <f t="shared" si="57"/>
        <v>214.21260000000001</v>
      </c>
      <c r="Q2608" s="21">
        <f>IFERROR(O2608/LISTAS[[#This Row],[COSTO]]-1,"")</f>
        <v>1.2645211009872606</v>
      </c>
      <c r="R2608" t="str">
        <f>+LISTAS[[#This Row],[ID]]</f>
        <v>TUERCAS REMACHES64</v>
      </c>
      <c r="T2608" s="29"/>
      <c r="U2608" s="25">
        <f>LISTAS[[#This Row],[COSTO]]+(LISTAS[[#This Row],[COSTO]]*T2608)</f>
        <v>94.595100000000002</v>
      </c>
      <c r="V2608" s="30">
        <f>IF(T2608="",0,U2608/LISTAS[[#This Row],[VENTA NETA]]-1)</f>
        <v>0</v>
      </c>
      <c r="X2608" s="25">
        <v>281.149</v>
      </c>
      <c r="Y2608" s="31">
        <f>IFERROR(LISTAS[[#This Row],[COSTO]]/X2608-1,"")</f>
        <v>-0.66354104051588303</v>
      </c>
    </row>
    <row r="2609" spans="1:25" x14ac:dyDescent="0.2">
      <c r="A2609" s="6" t="s">
        <v>6114</v>
      </c>
      <c r="B2609" t="s">
        <v>6124</v>
      </c>
      <c r="C2609">
        <v>65</v>
      </c>
      <c r="D2609" t="s">
        <v>6115</v>
      </c>
      <c r="E2609" s="2">
        <v>555.30999999999995</v>
      </c>
      <c r="F2609" s="6" t="str">
        <f>+_xlfn.XLOOKUP(LISTAS[[#This Row],[ID]],_01_CODIGOS_Y_COSTOS_xlsm[Producto y N°],_01_CODIGOS_Y_COSTOS_xlsm[FABRICA],"",0,1)</f>
        <v>SELFLEX</v>
      </c>
      <c r="G2609" s="13">
        <f>LISTAS[[#This Row],[Precio]]*(1-0.46)*(1-IF($C$3520="",0,$C$3520))</f>
        <v>224.90054999999998</v>
      </c>
      <c r="H2609" s="9">
        <f>+_xlfn.XLOOKUP(LISTAS[[#This Row],[ID]],_01_CODIGOS_Y_COSTOS_xlsm[Producto y N°],_01_CODIGOS_Y_COSTOS_xlsm[COSTO],0,0,1)</f>
        <v>99.312899999999999</v>
      </c>
      <c r="I2609" s="116">
        <f>+IFERROR(LISTAS[[#This Row],[VENTA NETA]]/LISTAS[[#This Row],[COSTO]]-1,0)</f>
        <v>1.2645653283712388</v>
      </c>
      <c r="J2609" s="33" t="str">
        <f>IFERROR(VLOOKUP(LISTAS[[#This Row],[ID]],_01_CODIGOS_Y_COSTOS_xlsm[[Producto y N°]:[CODIGO]],2,0),"")</f>
        <v>190310060891452100000500</v>
      </c>
      <c r="M2609" s="22">
        <v>0</v>
      </c>
      <c r="N2609" s="23">
        <f>+LISTAS[[#This Row],[Precio]]+(LISTAS[[#This Row],[Precio]]*M2609)</f>
        <v>555.30999999999995</v>
      </c>
      <c r="O2609" s="24">
        <f t="shared" si="57"/>
        <v>224.90054999999998</v>
      </c>
      <c r="Q2609" s="21">
        <f>IFERROR(O2609/LISTAS[[#This Row],[COSTO]]-1,"")</f>
        <v>1.2645653283712388</v>
      </c>
      <c r="R2609" t="str">
        <f>+LISTAS[[#This Row],[ID]]</f>
        <v>TUERCAS REMACHES65</v>
      </c>
      <c r="T2609" s="29"/>
      <c r="U2609" s="25">
        <f>LISTAS[[#This Row],[COSTO]]+(LISTAS[[#This Row],[COSTO]]*T2609)</f>
        <v>99.312899999999999</v>
      </c>
      <c r="V2609" s="30">
        <f>IF(T2609="",0,U2609/LISTAS[[#This Row],[VENTA NETA]]-1)</f>
        <v>0</v>
      </c>
      <c r="X2609" s="25">
        <v>307.822</v>
      </c>
      <c r="Y2609" s="31">
        <f>IFERROR(LISTAS[[#This Row],[COSTO]]/X2609-1,"")</f>
        <v>-0.67736906393954954</v>
      </c>
    </row>
    <row r="2610" spans="1:25" x14ac:dyDescent="0.2">
      <c r="A2610" s="6" t="s">
        <v>6116</v>
      </c>
      <c r="B2610" t="s">
        <v>6124</v>
      </c>
      <c r="C2610">
        <v>66</v>
      </c>
      <c r="D2610" t="s">
        <v>6117</v>
      </c>
      <c r="E2610" s="2">
        <v>560.16999999999996</v>
      </c>
      <c r="F2610" s="6" t="str">
        <f>+_xlfn.XLOOKUP(LISTAS[[#This Row],[ID]],_01_CODIGOS_Y_COSTOS_xlsm[Producto y N°],_01_CODIGOS_Y_COSTOS_xlsm[FABRICA],"",0,1)</f>
        <v>SELFLEX</v>
      </c>
      <c r="G2610" s="13">
        <f>LISTAS[[#This Row],[Precio]]*(1-0.46)*(1-IF($C$3520="",0,$C$3520))</f>
        <v>226.86885000000001</v>
      </c>
      <c r="H2610" s="9">
        <f>+_xlfn.XLOOKUP(LISTAS[[#This Row],[ID]],_01_CODIGOS_Y_COSTOS_xlsm[Producto y N°],_01_CODIGOS_Y_COSTOS_xlsm[COSTO],0,0,1)</f>
        <v>100.1884</v>
      </c>
      <c r="I2610" s="116">
        <f>+IFERROR(LISTAS[[#This Row],[VENTA NETA]]/LISTAS[[#This Row],[COSTO]]-1,0)</f>
        <v>1.2644223283334197</v>
      </c>
      <c r="J2610" s="33" t="str">
        <f>IFERROR(VLOOKUP(LISTAS[[#This Row],[ID]],_01_CODIGOS_Y_COSTOS_xlsm[[Producto y N°]:[CODIGO]],2,0),"")</f>
        <v>190310081091702100000250</v>
      </c>
      <c r="M2610" s="22">
        <v>0</v>
      </c>
      <c r="N2610" s="23">
        <f>+LISTAS[[#This Row],[Precio]]+(LISTAS[[#This Row],[Precio]]*M2610)</f>
        <v>560.16999999999996</v>
      </c>
      <c r="O2610" s="24">
        <f t="shared" si="57"/>
        <v>226.86885000000001</v>
      </c>
      <c r="Q2610" s="21">
        <f>IFERROR(O2610/LISTAS[[#This Row],[COSTO]]-1,"")</f>
        <v>1.2644223283334197</v>
      </c>
      <c r="R2610" t="str">
        <f>+LISTAS[[#This Row],[ID]]</f>
        <v>TUERCAS REMACHES66</v>
      </c>
      <c r="T2610" s="29"/>
      <c r="U2610" s="25">
        <f>LISTAS[[#This Row],[COSTO]]+(LISTAS[[#This Row],[COSTO]]*T2610)</f>
        <v>100.1884</v>
      </c>
      <c r="V2610" s="30">
        <f>IF(T2610="",0,U2610/LISTAS[[#This Row],[VENTA NETA]]-1)</f>
        <v>0</v>
      </c>
      <c r="X2610" s="25">
        <v>0</v>
      </c>
      <c r="Y2610" s="31" t="str">
        <f>IFERROR(LISTAS[[#This Row],[COSTO]]/X2610-1,"")</f>
        <v/>
      </c>
    </row>
    <row r="2611" spans="1:25" x14ac:dyDescent="0.2">
      <c r="A2611" s="6" t="s">
        <v>6118</v>
      </c>
      <c r="B2611" t="s">
        <v>6124</v>
      </c>
      <c r="C2611">
        <v>67</v>
      </c>
      <c r="D2611" t="s">
        <v>6119</v>
      </c>
      <c r="E2611" s="2">
        <v>814.72</v>
      </c>
      <c r="F2611" s="6" t="str">
        <f>+_xlfn.XLOOKUP(LISTAS[[#This Row],[ID]],_01_CODIGOS_Y_COSTOS_xlsm[Producto y N°],_01_CODIGOS_Y_COSTOS_xlsm[FABRICA],"",0,1)</f>
        <v>SELFLEX</v>
      </c>
      <c r="G2611" s="13">
        <f>LISTAS[[#This Row],[Precio]]*(1-0.46)*(1-IF($C$3520="",0,$C$3520))</f>
        <v>329.96160000000003</v>
      </c>
      <c r="H2611" s="9">
        <f>+_xlfn.XLOOKUP(LISTAS[[#This Row],[ID]],_01_CODIGOS_Y_COSTOS_xlsm[Producto y N°],_01_CODIGOS_Y_COSTOS_xlsm[COSTO],0,0,1)</f>
        <v>145.71369999999999</v>
      </c>
      <c r="I2611" s="116">
        <f>+IFERROR(LISTAS[[#This Row],[VENTA NETA]]/LISTAS[[#This Row],[COSTO]]-1,0)</f>
        <v>1.2644514551480066</v>
      </c>
      <c r="J2611" s="33" t="str">
        <f>IFERROR(VLOOKUP(LISTAS[[#This Row],[ID]],_01_CODIGOS_Y_COSTOS_xlsm[[Producto y N°]:[CODIGO]],2,0),"")</f>
        <v>190310101291982100000250</v>
      </c>
      <c r="M2611" s="22">
        <v>0</v>
      </c>
      <c r="N2611" s="23">
        <f>+LISTAS[[#This Row],[Precio]]+(LISTAS[[#This Row],[Precio]]*M2611)</f>
        <v>814.72</v>
      </c>
      <c r="O2611" s="24">
        <f t="shared" si="57"/>
        <v>329.96160000000003</v>
      </c>
      <c r="Q2611" s="21">
        <f>IFERROR(O2611/LISTAS[[#This Row],[COSTO]]-1,"")</f>
        <v>1.2644514551480066</v>
      </c>
      <c r="R2611" t="str">
        <f>+LISTAS[[#This Row],[ID]]</f>
        <v>TUERCAS REMACHES67</v>
      </c>
      <c r="T2611" s="29"/>
      <c r="U2611" s="25">
        <f>LISTAS[[#This Row],[COSTO]]+(LISTAS[[#This Row],[COSTO]]*T2611)</f>
        <v>145.71369999999999</v>
      </c>
      <c r="V2611" s="30">
        <f>IF(T2611="",0,U2611/LISTAS[[#This Row],[VENTA NETA]]-1)</f>
        <v>0</v>
      </c>
      <c r="X2611" s="25">
        <v>1800</v>
      </c>
      <c r="Y2611" s="31">
        <f>IFERROR(LISTAS[[#This Row],[COSTO]]/X2611-1,"")</f>
        <v>-0.91904794444444449</v>
      </c>
    </row>
    <row r="2612" spans="1:25" x14ac:dyDescent="0.2">
      <c r="A2612" s="6" t="s">
        <v>6120</v>
      </c>
      <c r="B2612" t="s">
        <v>6124</v>
      </c>
      <c r="C2612">
        <v>68</v>
      </c>
      <c r="D2612" t="s">
        <v>6121</v>
      </c>
      <c r="E2612" s="2">
        <v>1697.78</v>
      </c>
      <c r="F2612" s="6" t="str">
        <f>+_xlfn.XLOOKUP(LISTAS[[#This Row],[ID]],_01_CODIGOS_Y_COSTOS_xlsm[Producto y N°],_01_CODIGOS_Y_COSTOS_xlsm[FABRICA],"",0,1)</f>
        <v>SELFLEX</v>
      </c>
      <c r="G2612" s="13">
        <f>LISTAS[[#This Row],[Precio]]*(1-0.46)*(1-IF($C$3520="",0,$C$3520))</f>
        <v>687.60090000000002</v>
      </c>
      <c r="H2612" s="9">
        <f>+_xlfn.XLOOKUP(LISTAS[[#This Row],[ID]],_01_CODIGOS_Y_COSTOS_xlsm[Producto y N°],_01_CODIGOS_Y_COSTOS_xlsm[COSTO],0,0,1)</f>
        <v>303.64089999999999</v>
      </c>
      <c r="I2612" s="116">
        <f>+IFERROR(LISTAS[[#This Row],[VENTA NETA]]/LISTAS[[#This Row],[COSTO]]-1,0)</f>
        <v>1.2645200300749999</v>
      </c>
      <c r="J2612" s="33" t="str">
        <f>IFERROR(VLOOKUP(LISTAS[[#This Row],[ID]],_01_CODIGOS_Y_COSTOS_xlsm[[Producto y N°]:[CODIGO]],2,0),"")</f>
        <v>180375160892702200000250</v>
      </c>
      <c r="M2612" s="22">
        <v>0</v>
      </c>
      <c r="N2612" s="23">
        <f>+LISTAS[[#This Row],[Precio]]+(LISTAS[[#This Row],[Precio]]*M2612)</f>
        <v>1697.78</v>
      </c>
      <c r="O2612" s="24">
        <f t="shared" si="57"/>
        <v>687.60090000000002</v>
      </c>
      <c r="Q2612" s="21">
        <f>IFERROR(O2612/LISTAS[[#This Row],[COSTO]]-1,"")</f>
        <v>1.2645200300749999</v>
      </c>
      <c r="R2612" t="str">
        <f>+LISTAS[[#This Row],[ID]]</f>
        <v>TUERCAS REMACHES68</v>
      </c>
      <c r="T2612" s="29"/>
      <c r="U2612" s="25">
        <f>LISTAS[[#This Row],[COSTO]]+(LISTAS[[#This Row],[COSTO]]*T2612)</f>
        <v>303.64089999999999</v>
      </c>
      <c r="V2612" s="30">
        <f>IF(T2612="",0,U2612/LISTAS[[#This Row],[VENTA NETA]]-1)</f>
        <v>0</v>
      </c>
      <c r="X2612" s="25">
        <v>2000</v>
      </c>
      <c r="Y2612" s="31">
        <f>IFERROR(LISTAS[[#This Row],[COSTO]]/X2612-1,"")</f>
        <v>-0.84817955</v>
      </c>
    </row>
    <row r="2613" spans="1:25" x14ac:dyDescent="0.2">
      <c r="A2613" s="6" t="s">
        <v>6122</v>
      </c>
      <c r="B2613" t="s">
        <v>6124</v>
      </c>
      <c r="C2613">
        <v>69</v>
      </c>
      <c r="D2613" t="s">
        <v>6123</v>
      </c>
      <c r="E2613" s="2">
        <v>1858.83</v>
      </c>
      <c r="F2613" s="6" t="str">
        <f>+_xlfn.XLOOKUP(LISTAS[[#This Row],[ID]],_01_CODIGOS_Y_COSTOS_xlsm[Producto y N°],_01_CODIGOS_Y_COSTOS_xlsm[FABRICA],"",0,1)</f>
        <v>SELFLEX</v>
      </c>
      <c r="G2613" s="13">
        <f>LISTAS[[#This Row],[Precio]]*(1-0.46)*(1-IF($C$3520="",0,$C$3520))</f>
        <v>752.82614999999998</v>
      </c>
      <c r="H2613" s="9">
        <f>+_xlfn.XLOOKUP(LISTAS[[#This Row],[ID]],_01_CODIGOS_Y_COSTOS_xlsm[Producto y N°],_01_CODIGOS_Y_COSTOS_xlsm[COSTO],0,0,1)</f>
        <v>332.44779999999997</v>
      </c>
      <c r="I2613" s="116">
        <f>+IFERROR(LISTAS[[#This Row],[VENTA NETA]]/LISTAS[[#This Row],[COSTO]]-1,0)</f>
        <v>1.2644943055721831</v>
      </c>
      <c r="J2613" s="33" t="str">
        <f>IFERROR(VLOOKUP(LISTAS[[#This Row],[ID]],_01_CODIGOS_Y_COSTOS_xlsm[[Producto y N°]:[CODIGO]],2,0),"")</f>
        <v>180370081101702200000150</v>
      </c>
      <c r="M2613" s="22">
        <v>0</v>
      </c>
      <c r="N2613" s="23">
        <f>+LISTAS[[#This Row],[Precio]]+(LISTAS[[#This Row],[Precio]]*M2613)</f>
        <v>1858.83</v>
      </c>
      <c r="O2613" s="24">
        <f t="shared" si="57"/>
        <v>752.82614999999998</v>
      </c>
      <c r="Q2613" s="21">
        <f>IFERROR(O2613/LISTAS[[#This Row],[COSTO]]-1,"")</f>
        <v>1.2644943055721831</v>
      </c>
      <c r="R2613" t="str">
        <f>+LISTAS[[#This Row],[ID]]</f>
        <v>TUERCAS REMACHES69</v>
      </c>
      <c r="T2613" s="29"/>
      <c r="U2613" s="25">
        <f>LISTAS[[#This Row],[COSTO]]+(LISTAS[[#This Row],[COSTO]]*T2613)</f>
        <v>332.44779999999997</v>
      </c>
      <c r="V2613" s="30">
        <f>IF(T2613="",0,U2613/LISTAS[[#This Row],[VENTA NETA]]-1)</f>
        <v>0</v>
      </c>
      <c r="X2613" s="25">
        <v>1200</v>
      </c>
      <c r="Y2613" s="31">
        <f>IFERROR(LISTAS[[#This Row],[COSTO]]/X2613-1,"")</f>
        <v>-0.72296016666666674</v>
      </c>
    </row>
    <row r="2614" spans="1:25" x14ac:dyDescent="0.2">
      <c r="A2614" s="6" t="s">
        <v>6134</v>
      </c>
      <c r="B2614" t="s">
        <v>6133</v>
      </c>
      <c r="C2614">
        <v>1</v>
      </c>
      <c r="D2614" t="s">
        <v>6203</v>
      </c>
      <c r="E2614" s="2">
        <v>9000</v>
      </c>
      <c r="F2614" s="6" t="str">
        <f>+_xlfn.XLOOKUP(LISTAS[[#This Row],[ID]],_01_CODIGOS_Y_COSTOS_xlsm[Producto y N°],_01_CODIGOS_Y_COSTOS_xlsm[FABRICA],"",0,1)</f>
        <v>NEPLASTIC</v>
      </c>
      <c r="G2614" s="13">
        <f>LISTAS[[#This Row],[Precio]]*(1-0.46)*(1-IF($C$3520="",0,$C$3520))</f>
        <v>3645</v>
      </c>
      <c r="H2614" s="9">
        <f>+_xlfn.XLOOKUP(LISTAS[[#This Row],[ID]],_01_CODIGOS_Y_COSTOS_xlsm[Producto y N°],_01_CODIGOS_Y_COSTOS_xlsm[COSTO],0,0,1)</f>
        <v>2070</v>
      </c>
      <c r="I2614" s="116">
        <f>+IFERROR(LISTAS[[#This Row],[VENTA NETA]]/LISTAS[[#This Row],[COSTO]]-1,0)</f>
        <v>0.76086956521739135</v>
      </c>
      <c r="J2614" s="33" t="str">
        <f>IFERROR(VLOOKUP(LISTAS[[#This Row],[ID]],_01_CODIGOS_Y_COSTOS_xlsm[[Producto y N°]:[CODIGO]],2,0),"")</f>
        <v>4</v>
      </c>
      <c r="M2614" s="22">
        <v>0.05</v>
      </c>
      <c r="N2614" s="23">
        <f>+LISTAS[[#This Row],[Precio]]+(LISTAS[[#This Row],[Precio]]*M2614)</f>
        <v>9450</v>
      </c>
      <c r="O2614" s="24">
        <f t="shared" si="57"/>
        <v>3827.25</v>
      </c>
      <c r="Q2614" s="21">
        <f>IFERROR(O2614/LISTAS[[#This Row],[COSTO]]-1,"")</f>
        <v>0.8489130434782608</v>
      </c>
      <c r="R2614" t="str">
        <f>+LISTAS[[#This Row],[ID]]</f>
        <v>PERILLAS DE COCINA1</v>
      </c>
      <c r="T2614" s="29"/>
      <c r="U2614" s="25">
        <f>LISTAS[[#This Row],[COSTO]]+(LISTAS[[#This Row],[COSTO]]*T2614)</f>
        <v>2070</v>
      </c>
      <c r="V2614" s="30">
        <f>IF(T2614="",0,U2614/LISTAS[[#This Row],[VENTA NETA]]-1)</f>
        <v>0</v>
      </c>
      <c r="X2614" s="25">
        <v>2000</v>
      </c>
      <c r="Y2614" s="31">
        <f>IFERROR(LISTAS[[#This Row],[COSTO]]/X2614-1,"")</f>
        <v>3.499999999999992E-2</v>
      </c>
    </row>
    <row r="2615" spans="1:25" x14ac:dyDescent="0.2">
      <c r="A2615" s="6" t="s">
        <v>6135</v>
      </c>
      <c r="B2615" t="s">
        <v>6133</v>
      </c>
      <c r="C2615">
        <v>2</v>
      </c>
      <c r="D2615" t="s">
        <v>6204</v>
      </c>
      <c r="E2615" s="2">
        <v>10000</v>
      </c>
      <c r="F2615" s="6" t="str">
        <f>+_xlfn.XLOOKUP(LISTAS[[#This Row],[ID]],_01_CODIGOS_Y_COSTOS_xlsm[Producto y N°],_01_CODIGOS_Y_COSTOS_xlsm[FABRICA],"",0,1)</f>
        <v>NEPLASTIC</v>
      </c>
      <c r="G2615" s="13">
        <f>LISTAS[[#This Row],[Precio]]*(1-0.46)*(1-IF($C$3520="",0,$C$3520))</f>
        <v>4050</v>
      </c>
      <c r="H2615" s="9">
        <f>+_xlfn.XLOOKUP(LISTAS[[#This Row],[ID]],_01_CODIGOS_Y_COSTOS_xlsm[Producto y N°],_01_CODIGOS_Y_COSTOS_xlsm[COSTO],0,0,1)</f>
        <v>2340</v>
      </c>
      <c r="I2615" s="116">
        <f>+IFERROR(LISTAS[[#This Row],[VENTA NETA]]/LISTAS[[#This Row],[COSTO]]-1,0)</f>
        <v>0.73076923076923084</v>
      </c>
      <c r="J2615" s="33" t="str">
        <f>IFERROR(VLOOKUP(LISTAS[[#This Row],[ID]],_01_CODIGOS_Y_COSTOS_xlsm[[Producto y N°]:[CODIGO]],2,0),"")</f>
        <v>732</v>
      </c>
      <c r="M2615" s="22">
        <v>0.05</v>
      </c>
      <c r="N2615" s="23">
        <f>+LISTAS[[#This Row],[Precio]]+(LISTAS[[#This Row],[Precio]]*M2615)</f>
        <v>10500</v>
      </c>
      <c r="O2615" s="24">
        <f t="shared" si="57"/>
        <v>4252.5</v>
      </c>
      <c r="Q2615" s="21">
        <f>IFERROR(O2615/LISTAS[[#This Row],[COSTO]]-1,"")</f>
        <v>0.81730769230769229</v>
      </c>
      <c r="R2615" t="str">
        <f>+LISTAS[[#This Row],[ID]]</f>
        <v>PERILLAS DE COCINA2</v>
      </c>
      <c r="T2615" s="29"/>
      <c r="U2615" s="25">
        <f>LISTAS[[#This Row],[COSTO]]+(LISTAS[[#This Row],[COSTO]]*T2615)</f>
        <v>2340</v>
      </c>
      <c r="V2615" s="30">
        <f>IF(T2615="",0,U2615/LISTAS[[#This Row],[VENTA NETA]]-1)</f>
        <v>0</v>
      </c>
      <c r="X2615" s="25">
        <v>1200</v>
      </c>
      <c r="Y2615" s="31">
        <f>IFERROR(LISTAS[[#This Row],[COSTO]]/X2615-1,"")</f>
        <v>0.95</v>
      </c>
    </row>
    <row r="2616" spans="1:25" x14ac:dyDescent="0.2">
      <c r="A2616" s="6" t="s">
        <v>6136</v>
      </c>
      <c r="B2616" t="s">
        <v>6133</v>
      </c>
      <c r="C2616">
        <v>3</v>
      </c>
      <c r="D2616" t="s">
        <v>6205</v>
      </c>
      <c r="E2616" s="2">
        <v>7500</v>
      </c>
      <c r="F2616" s="6" t="str">
        <f>+_xlfn.XLOOKUP(LISTAS[[#This Row],[ID]],_01_CODIGOS_Y_COSTOS_xlsm[Producto y N°],_01_CODIGOS_Y_COSTOS_xlsm[FABRICA],"",0,1)</f>
        <v>NEPLASTIC</v>
      </c>
      <c r="G2616" s="13">
        <f>LISTAS[[#This Row],[Precio]]*(1-0.46)*(1-IF($C$3520="",0,$C$3520))</f>
        <v>3037.5000000000005</v>
      </c>
      <c r="H2616" s="9">
        <f>+_xlfn.XLOOKUP(LISTAS[[#This Row],[ID]],_01_CODIGOS_Y_COSTOS_xlsm[Producto y N°],_01_CODIGOS_Y_COSTOS_xlsm[COSTO],0,0,1)</f>
        <v>1710</v>
      </c>
      <c r="I2616" s="116">
        <f>+IFERROR(LISTAS[[#This Row],[VENTA NETA]]/LISTAS[[#This Row],[COSTO]]-1,0)</f>
        <v>0.77631578947368451</v>
      </c>
      <c r="J2616" s="33" t="str">
        <f>IFERROR(VLOOKUP(LISTAS[[#This Row],[ID]],_01_CODIGOS_Y_COSTOS_xlsm[[Producto y N°]:[CODIGO]],2,0),"")</f>
        <v>27</v>
      </c>
      <c r="M2616" s="22">
        <v>0.05</v>
      </c>
      <c r="N2616" s="56">
        <f>+LISTAS[[#This Row],[Precio]]+(LISTAS[[#This Row],[Precio]]*M2616)</f>
        <v>7875</v>
      </c>
      <c r="O2616" s="24">
        <f t="shared" si="57"/>
        <v>3189.375</v>
      </c>
      <c r="Q2616" s="21">
        <f>IFERROR(O2616/LISTAS[[#This Row],[COSTO]]-1,"")</f>
        <v>0.86513157894736836</v>
      </c>
      <c r="R2616" t="str">
        <f>+LISTAS[[#This Row],[ID]]</f>
        <v>PERILLAS DE COCINA3</v>
      </c>
      <c r="T2616" s="29"/>
      <c r="U2616" s="25">
        <f>LISTAS[[#This Row],[COSTO]]+(LISTAS[[#This Row],[COSTO]]*T2616)</f>
        <v>1710</v>
      </c>
      <c r="V2616" s="30">
        <f>IF(T2616="",0,U2616/LISTAS[[#This Row],[VENTA NETA]]-1)</f>
        <v>0</v>
      </c>
      <c r="X2616" s="25">
        <v>1300</v>
      </c>
      <c r="Y2616" s="31">
        <f>IFERROR(LISTAS[[#This Row],[COSTO]]/X2616-1,"")</f>
        <v>0.31538461538461537</v>
      </c>
    </row>
    <row r="2617" spans="1:25" x14ac:dyDescent="0.2">
      <c r="A2617" s="6" t="s">
        <v>6137</v>
      </c>
      <c r="B2617" t="s">
        <v>6133</v>
      </c>
      <c r="C2617">
        <v>10</v>
      </c>
      <c r="D2617" t="s">
        <v>6153</v>
      </c>
      <c r="E2617" s="2">
        <v>10190.48</v>
      </c>
      <c r="F2617" s="6" t="str">
        <f>+_xlfn.XLOOKUP(LISTAS[[#This Row],[ID]],_01_CODIGOS_Y_COSTOS_xlsm[Producto y N°],_01_CODIGOS_Y_COSTOS_xlsm[FABRICA],"",0,1)</f>
        <v>NEPLASTIC</v>
      </c>
      <c r="G2617" s="13">
        <f>LISTAS[[#This Row],[Precio]]*(1-0.46)*(1-IF($C$3520="",0,$C$3520))</f>
        <v>4127.1444000000001</v>
      </c>
      <c r="H2617" s="9">
        <f>+_xlfn.XLOOKUP(LISTAS[[#This Row],[ID]],_01_CODIGOS_Y_COSTOS_xlsm[Producto y N°],_01_CODIGOS_Y_COSTOS_xlsm[COSTO],0,0,1)</f>
        <v>2340</v>
      </c>
      <c r="I2617" s="116">
        <f>+IFERROR(LISTAS[[#This Row],[VENTA NETA]]/LISTAS[[#This Row],[COSTO]]-1,0)</f>
        <v>0.76373692307692309</v>
      </c>
      <c r="J2617" s="33" t="str">
        <f>IFERROR(VLOOKUP(LISTAS[[#This Row],[ID]],_01_CODIGOS_Y_COSTOS_xlsm[[Producto y N°]:[CODIGO]],2,0),"")</f>
        <v>478</v>
      </c>
      <c r="M2617" s="22">
        <v>0</v>
      </c>
      <c r="N2617" s="23">
        <f>+LISTAS[[#This Row],[Precio]]+(LISTAS[[#This Row],[Precio]]*M2617)</f>
        <v>10190.48</v>
      </c>
      <c r="O2617" s="24">
        <f t="shared" si="57"/>
        <v>4127.1444000000001</v>
      </c>
      <c r="Q2617" s="21">
        <f>IFERROR(O2617/LISTAS[[#This Row],[COSTO]]-1,"")</f>
        <v>0.76373692307692309</v>
      </c>
      <c r="R2617" t="str">
        <f>+LISTAS[[#This Row],[ID]]</f>
        <v>PERILLAS DE COCINA10</v>
      </c>
      <c r="T2617" s="29"/>
      <c r="U2617" s="25">
        <f>LISTAS[[#This Row],[COSTO]]+(LISTAS[[#This Row],[COSTO]]*T2617)</f>
        <v>2340</v>
      </c>
      <c r="V2617" s="30">
        <f>IF(T2617="",0,U2617/LISTAS[[#This Row],[VENTA NETA]]-1)</f>
        <v>0</v>
      </c>
      <c r="X2617" s="25">
        <v>1000</v>
      </c>
      <c r="Y2617" s="31">
        <f>IFERROR(LISTAS[[#This Row],[COSTO]]/X2617-1,"")</f>
        <v>1.3399999999999999</v>
      </c>
    </row>
    <row r="2618" spans="1:25" x14ac:dyDescent="0.2">
      <c r="A2618" s="6" t="s">
        <v>6138</v>
      </c>
      <c r="B2618" t="s">
        <v>6133</v>
      </c>
      <c r="C2618">
        <v>11</v>
      </c>
      <c r="D2618" t="s">
        <v>6206</v>
      </c>
      <c r="E2618" s="2">
        <v>10000</v>
      </c>
      <c r="F2618" s="6" t="str">
        <f>+_xlfn.XLOOKUP(LISTAS[[#This Row],[ID]],_01_CODIGOS_Y_COSTOS_xlsm[Producto y N°],_01_CODIGOS_Y_COSTOS_xlsm[FABRICA],"",0,1)</f>
        <v>NEPLASTIC</v>
      </c>
      <c r="G2618" s="13">
        <f>LISTAS[[#This Row],[Precio]]*(1-0.46)*(1-IF($C$3520="",0,$C$3520))</f>
        <v>4050</v>
      </c>
      <c r="H2618" s="9">
        <f>+_xlfn.XLOOKUP(LISTAS[[#This Row],[ID]],_01_CODIGOS_Y_COSTOS_xlsm[Producto y N°],_01_CODIGOS_Y_COSTOS_xlsm[COSTO],0,0,1)</f>
        <v>2340</v>
      </c>
      <c r="I2618" s="116">
        <f>+IFERROR(LISTAS[[#This Row],[VENTA NETA]]/LISTAS[[#This Row],[COSTO]]-1,0)</f>
        <v>0.73076923076923084</v>
      </c>
      <c r="J2618" s="33" t="str">
        <f>IFERROR(VLOOKUP(LISTAS[[#This Row],[ID]],_01_CODIGOS_Y_COSTOS_xlsm[[Producto y N°]:[CODIGO]],2,0),"")</f>
        <v>690</v>
      </c>
      <c r="M2618" s="22">
        <v>0.05</v>
      </c>
      <c r="N2618" s="23">
        <f>+LISTAS[[#This Row],[Precio]]+(LISTAS[[#This Row],[Precio]]*M2618)</f>
        <v>10500</v>
      </c>
      <c r="O2618" s="24">
        <f t="shared" si="57"/>
        <v>4252.5</v>
      </c>
      <c r="Q2618" s="21">
        <f>IFERROR(O2618/LISTAS[[#This Row],[COSTO]]-1,"")</f>
        <v>0.81730769230769229</v>
      </c>
      <c r="R2618" t="str">
        <f>+LISTAS[[#This Row],[ID]]</f>
        <v>PERILLAS DE COCINA11</v>
      </c>
      <c r="T2618" s="29"/>
      <c r="U2618" s="25">
        <f>LISTAS[[#This Row],[COSTO]]+(LISTAS[[#This Row],[COSTO]]*T2618)</f>
        <v>2340</v>
      </c>
      <c r="V2618" s="30">
        <f>IF(T2618="",0,U2618/LISTAS[[#This Row],[VENTA NETA]]-1)</f>
        <v>0</v>
      </c>
      <c r="X2618" s="25">
        <v>1000</v>
      </c>
      <c r="Y2618" s="31">
        <f>IFERROR(LISTAS[[#This Row],[COSTO]]/X2618-1,"")</f>
        <v>1.3399999999999999</v>
      </c>
    </row>
    <row r="2619" spans="1:25" x14ac:dyDescent="0.2">
      <c r="A2619" s="6" t="s">
        <v>6139</v>
      </c>
      <c r="B2619" t="s">
        <v>6133</v>
      </c>
      <c r="C2619">
        <v>12</v>
      </c>
      <c r="D2619" t="s">
        <v>6154</v>
      </c>
      <c r="E2619" s="2">
        <v>6000</v>
      </c>
      <c r="F2619" s="6" t="str">
        <f>+_xlfn.XLOOKUP(LISTAS[[#This Row],[ID]],_01_CODIGOS_Y_COSTOS_xlsm[Producto y N°],_01_CODIGOS_Y_COSTOS_xlsm[FABRICA],"",0,1)</f>
        <v>NEPLASTIC</v>
      </c>
      <c r="G2619" s="13">
        <f>LISTAS[[#This Row],[Precio]]*(1-0.46)*(1-IF($C$3520="",0,$C$3520))</f>
        <v>2430</v>
      </c>
      <c r="H2619" s="9">
        <f>+_xlfn.XLOOKUP(LISTAS[[#This Row],[ID]],_01_CODIGOS_Y_COSTOS_xlsm[Producto y N°],_01_CODIGOS_Y_COSTOS_xlsm[COSTO],0,0,1)</f>
        <v>1530</v>
      </c>
      <c r="I2619" s="116">
        <f>+IFERROR(LISTAS[[#This Row],[VENTA NETA]]/LISTAS[[#This Row],[COSTO]]-1,0)</f>
        <v>0.58823529411764697</v>
      </c>
      <c r="J2619" s="33" t="str">
        <f>IFERROR(VLOOKUP(LISTAS[[#This Row],[ID]],_01_CODIGOS_Y_COSTOS_xlsm[[Producto y N°]:[CODIGO]],2,0),"")</f>
        <v>73</v>
      </c>
      <c r="M2619" s="22">
        <v>0.05</v>
      </c>
      <c r="N2619" s="23">
        <f>+LISTAS[[#This Row],[Precio]]+(LISTAS[[#This Row],[Precio]]*M2619)</f>
        <v>6300</v>
      </c>
      <c r="O2619" s="24">
        <f t="shared" si="57"/>
        <v>2551.5</v>
      </c>
      <c r="Q2619" s="21">
        <f>IFERROR(O2619/LISTAS[[#This Row],[COSTO]]-1,"")</f>
        <v>0.66764705882352948</v>
      </c>
      <c r="R2619" t="str">
        <f>+LISTAS[[#This Row],[ID]]</f>
        <v>PERILLAS DE COCINA12</v>
      </c>
      <c r="T2619" s="29"/>
      <c r="U2619" s="25">
        <f>LISTAS[[#This Row],[COSTO]]+(LISTAS[[#This Row],[COSTO]]*T2619)</f>
        <v>1530</v>
      </c>
      <c r="V2619" s="30">
        <f>IF(T2619="",0,U2619/LISTAS[[#This Row],[VENTA NETA]]-1)</f>
        <v>0</v>
      </c>
      <c r="X2619" s="25">
        <v>1300</v>
      </c>
      <c r="Y2619" s="31">
        <f>IFERROR(LISTAS[[#This Row],[COSTO]]/X2619-1,"")</f>
        <v>0.17692307692307696</v>
      </c>
    </row>
    <row r="2620" spans="1:25" x14ac:dyDescent="0.2">
      <c r="A2620" s="6" t="s">
        <v>6140</v>
      </c>
      <c r="B2620" t="s">
        <v>6133</v>
      </c>
      <c r="C2620">
        <v>13</v>
      </c>
      <c r="D2620" t="s">
        <v>6155</v>
      </c>
      <c r="E2620" s="2">
        <v>6500</v>
      </c>
      <c r="F2620" s="6" t="str">
        <f>+_xlfn.XLOOKUP(LISTAS[[#This Row],[ID]],_01_CODIGOS_Y_COSTOS_xlsm[Producto y N°],_01_CODIGOS_Y_COSTOS_xlsm[FABRICA],"",0,1)</f>
        <v>NEPLASTIC</v>
      </c>
      <c r="G2620" s="13">
        <f>LISTAS[[#This Row],[Precio]]*(1-0.46)*(1-IF($C$3520="",0,$C$3520))</f>
        <v>2632.5000000000005</v>
      </c>
      <c r="H2620" s="9">
        <f>+_xlfn.XLOOKUP(LISTAS[[#This Row],[ID]],_01_CODIGOS_Y_COSTOS_xlsm[Producto y N°],_01_CODIGOS_Y_COSTOS_xlsm[COSTO],0,0,1)</f>
        <v>1530</v>
      </c>
      <c r="I2620" s="116">
        <f>+IFERROR(LISTAS[[#This Row],[VENTA NETA]]/LISTAS[[#This Row],[COSTO]]-1,0)</f>
        <v>0.72058823529411797</v>
      </c>
      <c r="J2620" s="33" t="str">
        <f>IFERROR(VLOOKUP(LISTAS[[#This Row],[ID]],_01_CODIGOS_Y_COSTOS_xlsm[[Producto y N°]:[CODIGO]],2,0),"")</f>
        <v>415</v>
      </c>
      <c r="M2620" s="22">
        <v>0.05</v>
      </c>
      <c r="N2620" s="23">
        <f>+LISTAS[[#This Row],[Precio]]+(LISTAS[[#This Row],[Precio]]*M2620)</f>
        <v>6825</v>
      </c>
      <c r="O2620" s="24">
        <f t="shared" si="57"/>
        <v>2764.1250000000005</v>
      </c>
      <c r="Q2620" s="21">
        <f>IFERROR(O2620/LISTAS[[#This Row],[COSTO]]-1,"")</f>
        <v>0.80661764705882377</v>
      </c>
      <c r="R2620" t="str">
        <f>+LISTAS[[#This Row],[ID]]</f>
        <v>PERILLAS DE COCINA13</v>
      </c>
      <c r="T2620" s="29"/>
      <c r="U2620" s="25">
        <f>LISTAS[[#This Row],[COSTO]]+(LISTAS[[#This Row],[COSTO]]*T2620)</f>
        <v>1530</v>
      </c>
      <c r="V2620" s="30">
        <f>IF(T2620="",0,U2620/LISTAS[[#This Row],[VENTA NETA]]-1)</f>
        <v>0</v>
      </c>
      <c r="X2620" s="25">
        <v>1680</v>
      </c>
      <c r="Y2620" s="31">
        <f>IFERROR(LISTAS[[#This Row],[COSTO]]/X2620-1,"")</f>
        <v>-8.9285714285714302E-2</v>
      </c>
    </row>
    <row r="2621" spans="1:25" x14ac:dyDescent="0.2">
      <c r="A2621" s="6" t="s">
        <v>6141</v>
      </c>
      <c r="B2621" t="s">
        <v>6133</v>
      </c>
      <c r="C2621">
        <v>14</v>
      </c>
      <c r="D2621" t="s">
        <v>6156</v>
      </c>
      <c r="E2621" s="2">
        <v>5000</v>
      </c>
      <c r="F2621" s="6" t="str">
        <f>+_xlfn.XLOOKUP(LISTAS[[#This Row],[ID]],_01_CODIGOS_Y_COSTOS_xlsm[Producto y N°],_01_CODIGOS_Y_COSTOS_xlsm[FABRICA],"",0,1)</f>
        <v>NEPLASTIC</v>
      </c>
      <c r="G2621" s="13">
        <f>LISTAS[[#This Row],[Precio]]*(1-0.46)*(1-IF($C$3520="",0,$C$3520))</f>
        <v>2025</v>
      </c>
      <c r="H2621" s="9">
        <f>+_xlfn.XLOOKUP(LISTAS[[#This Row],[ID]],_01_CODIGOS_Y_COSTOS_xlsm[Producto y N°],_01_CODIGOS_Y_COSTOS_xlsm[COSTO],0,0,1)</f>
        <v>1170</v>
      </c>
      <c r="I2621" s="116">
        <f>+IFERROR(LISTAS[[#This Row],[VENTA NETA]]/LISTAS[[#This Row],[COSTO]]-1,0)</f>
        <v>0.73076923076923084</v>
      </c>
      <c r="J2621" s="33" t="str">
        <f>IFERROR(VLOOKUP(LISTAS[[#This Row],[ID]],_01_CODIGOS_Y_COSTOS_xlsm[[Producto y N°]:[CODIGO]],2,0),"")</f>
        <v>66</v>
      </c>
      <c r="M2621" s="22">
        <v>0.05</v>
      </c>
      <c r="N2621" s="23">
        <f>+LISTAS[[#This Row],[Precio]]+(LISTAS[[#This Row],[Precio]]*M2621)</f>
        <v>5250</v>
      </c>
      <c r="O2621" s="24">
        <f t="shared" si="57"/>
        <v>2126.25</v>
      </c>
      <c r="Q2621" s="21">
        <f>IFERROR(O2621/LISTAS[[#This Row],[COSTO]]-1,"")</f>
        <v>0.81730769230769229</v>
      </c>
      <c r="R2621" t="str">
        <f>+LISTAS[[#This Row],[ID]]</f>
        <v>PERILLAS DE COCINA14</v>
      </c>
      <c r="T2621" s="29"/>
      <c r="U2621" s="25">
        <f>LISTAS[[#This Row],[COSTO]]+(LISTAS[[#This Row],[COSTO]]*T2621)</f>
        <v>1170</v>
      </c>
      <c r="V2621" s="30">
        <f>IF(T2621="",0,U2621/LISTAS[[#This Row],[VENTA NETA]]-1)</f>
        <v>0</v>
      </c>
      <c r="X2621" s="25">
        <v>1500</v>
      </c>
      <c r="Y2621" s="31">
        <f>IFERROR(LISTAS[[#This Row],[COSTO]]/X2621-1,"")</f>
        <v>-0.21999999999999997</v>
      </c>
    </row>
    <row r="2622" spans="1:25" x14ac:dyDescent="0.2">
      <c r="A2622" s="6" t="s">
        <v>6142</v>
      </c>
      <c r="B2622" t="s">
        <v>6133</v>
      </c>
      <c r="C2622">
        <v>15</v>
      </c>
      <c r="D2622" t="s">
        <v>6207</v>
      </c>
      <c r="E2622" s="2">
        <v>5000</v>
      </c>
      <c r="F2622" s="6" t="str">
        <f>+_xlfn.XLOOKUP(LISTAS[[#This Row],[ID]],_01_CODIGOS_Y_COSTOS_xlsm[Producto y N°],_01_CODIGOS_Y_COSTOS_xlsm[FABRICA],"",0,1)</f>
        <v>NEPLASTIC</v>
      </c>
      <c r="G2622" s="13">
        <f>LISTAS[[#This Row],[Precio]]*(1-0.46)*(1-IF($C$3520="",0,$C$3520))</f>
        <v>2025</v>
      </c>
      <c r="H2622" s="9">
        <f>+_xlfn.XLOOKUP(LISTAS[[#This Row],[ID]],_01_CODIGOS_Y_COSTOS_xlsm[Producto y N°],_01_CODIGOS_Y_COSTOS_xlsm[COSTO],0,0,1)</f>
        <v>1170</v>
      </c>
      <c r="I2622" s="116">
        <f>+IFERROR(LISTAS[[#This Row],[VENTA NETA]]/LISTAS[[#This Row],[COSTO]]-1,0)</f>
        <v>0.73076923076923084</v>
      </c>
      <c r="J2622" s="33" t="str">
        <f>IFERROR(VLOOKUP(LISTAS[[#This Row],[ID]],_01_CODIGOS_Y_COSTOS_xlsm[[Producto y N°]:[CODIGO]],2,0),"")</f>
        <v>67</v>
      </c>
      <c r="M2622" s="22">
        <v>0.05</v>
      </c>
      <c r="N2622" s="23">
        <f>+LISTAS[[#This Row],[Precio]]+(LISTAS[[#This Row],[Precio]]*M2622)</f>
        <v>5250</v>
      </c>
      <c r="O2622" s="24">
        <f t="shared" si="57"/>
        <v>2126.25</v>
      </c>
      <c r="Q2622" s="21">
        <f>IFERROR(O2622/LISTAS[[#This Row],[COSTO]]-1,"")</f>
        <v>0.81730769230769229</v>
      </c>
      <c r="R2622" t="str">
        <f>+LISTAS[[#This Row],[ID]]</f>
        <v>PERILLAS DE COCINA15</v>
      </c>
      <c r="T2622" s="29"/>
      <c r="U2622" s="25">
        <f>LISTAS[[#This Row],[COSTO]]+(LISTAS[[#This Row],[COSTO]]*T2622)</f>
        <v>1170</v>
      </c>
      <c r="V2622" s="30">
        <f>IF(T2622="",0,U2622/LISTAS[[#This Row],[VENTA NETA]]-1)</f>
        <v>0</v>
      </c>
      <c r="X2622" s="25">
        <v>700</v>
      </c>
      <c r="Y2622" s="31">
        <f>IFERROR(LISTAS[[#This Row],[COSTO]]/X2622-1,"")</f>
        <v>0.67142857142857149</v>
      </c>
    </row>
    <row r="2623" spans="1:25" x14ac:dyDescent="0.2">
      <c r="A2623" s="6" t="s">
        <v>6143</v>
      </c>
      <c r="B2623" t="s">
        <v>6133</v>
      </c>
      <c r="C2623">
        <v>16</v>
      </c>
      <c r="D2623" t="s">
        <v>6157</v>
      </c>
      <c r="E2623" s="2">
        <v>6500</v>
      </c>
      <c r="F2623" s="6" t="str">
        <f>+_xlfn.XLOOKUP(LISTAS[[#This Row],[ID]],_01_CODIGOS_Y_COSTOS_xlsm[Producto y N°],_01_CODIGOS_Y_COSTOS_xlsm[FABRICA],"",0,1)</f>
        <v>NEPLASTIC</v>
      </c>
      <c r="G2623" s="13">
        <f>LISTAS[[#This Row],[Precio]]*(1-0.46)*(1-IF($C$3520="",0,$C$3520))</f>
        <v>2632.5000000000005</v>
      </c>
      <c r="H2623" s="9">
        <f>+_xlfn.XLOOKUP(LISTAS[[#This Row],[ID]],_01_CODIGOS_Y_COSTOS_xlsm[Producto y N°],_01_CODIGOS_Y_COSTOS_xlsm[COSTO],0,0,1)</f>
        <v>1530</v>
      </c>
      <c r="I2623" s="116">
        <f>+IFERROR(LISTAS[[#This Row],[VENTA NETA]]/LISTAS[[#This Row],[COSTO]]-1,0)</f>
        <v>0.72058823529411797</v>
      </c>
      <c r="J2623" s="33" t="str">
        <f>IFERROR(VLOOKUP(LISTAS[[#This Row],[ID]],_01_CODIGOS_Y_COSTOS_xlsm[[Producto y N°]:[CODIGO]],2,0),"")</f>
        <v>533</v>
      </c>
      <c r="M2623" s="22">
        <v>0.05</v>
      </c>
      <c r="N2623" s="23">
        <f>+LISTAS[[#This Row],[Precio]]+(LISTAS[[#This Row],[Precio]]*M2623)</f>
        <v>6825</v>
      </c>
      <c r="O2623" s="24">
        <f t="shared" si="57"/>
        <v>2764.1250000000005</v>
      </c>
      <c r="Q2623" s="21">
        <f>IFERROR(O2623/LISTAS[[#This Row],[COSTO]]-1,"")</f>
        <v>0.80661764705882377</v>
      </c>
      <c r="R2623" t="str">
        <f>+LISTAS[[#This Row],[ID]]</f>
        <v>PERILLAS DE COCINA16</v>
      </c>
      <c r="T2623" s="29"/>
      <c r="U2623" s="25">
        <f>LISTAS[[#This Row],[COSTO]]+(LISTAS[[#This Row],[COSTO]]*T2623)</f>
        <v>1530</v>
      </c>
      <c r="V2623" s="30">
        <f>IF(T2623="",0,U2623/LISTAS[[#This Row],[VENTA NETA]]-1)</f>
        <v>0</v>
      </c>
      <c r="X2623" s="25">
        <v>680</v>
      </c>
      <c r="Y2623" s="31">
        <f>IFERROR(LISTAS[[#This Row],[COSTO]]/X2623-1,"")</f>
        <v>1.25</v>
      </c>
    </row>
    <row r="2624" spans="1:25" x14ac:dyDescent="0.2">
      <c r="A2624" s="6" t="s">
        <v>6144</v>
      </c>
      <c r="B2624" t="s">
        <v>6133</v>
      </c>
      <c r="C2624">
        <v>17</v>
      </c>
      <c r="D2624" t="s">
        <v>6158</v>
      </c>
      <c r="E2624" s="2">
        <v>8000</v>
      </c>
      <c r="F2624" s="6" t="str">
        <f>+_xlfn.XLOOKUP(LISTAS[[#This Row],[ID]],_01_CODIGOS_Y_COSTOS_xlsm[Producto y N°],_01_CODIGOS_Y_COSTOS_xlsm[FABRICA],"",0,1)</f>
        <v>NEPLASTIC</v>
      </c>
      <c r="G2624" s="13">
        <f>LISTAS[[#This Row],[Precio]]*(1-0.46)*(1-IF($C$3520="",0,$C$3520))</f>
        <v>3240</v>
      </c>
      <c r="H2624" s="9">
        <f>+_xlfn.XLOOKUP(LISTAS[[#This Row],[ID]],_01_CODIGOS_Y_COSTOS_xlsm[Producto y N°],_01_CODIGOS_Y_COSTOS_xlsm[COSTO],0,0,1)</f>
        <v>1800</v>
      </c>
      <c r="I2624" s="116">
        <f>+IFERROR(LISTAS[[#This Row],[VENTA NETA]]/LISTAS[[#This Row],[COSTO]]-1,0)</f>
        <v>0.8</v>
      </c>
      <c r="J2624" s="33" t="str">
        <f>IFERROR(VLOOKUP(LISTAS[[#This Row],[ID]],_01_CODIGOS_Y_COSTOS_xlsm[[Producto y N°]:[CODIGO]],2,0),"")</f>
        <v>754</v>
      </c>
      <c r="M2624" s="22">
        <v>0</v>
      </c>
      <c r="N2624" s="23">
        <f>+LISTAS[[#This Row],[Precio]]+(LISTAS[[#This Row],[Precio]]*M2624)</f>
        <v>8000</v>
      </c>
      <c r="O2624" s="24">
        <f t="shared" si="57"/>
        <v>3240</v>
      </c>
      <c r="Q2624" s="21">
        <f>IFERROR(O2624/LISTAS[[#This Row],[COSTO]]-1,"")</f>
        <v>0.8</v>
      </c>
      <c r="R2624" t="str">
        <f>+LISTAS[[#This Row],[ID]]</f>
        <v>PERILLAS DE COCINA17</v>
      </c>
      <c r="T2624" s="29"/>
      <c r="U2624" s="25">
        <f>LISTAS[[#This Row],[COSTO]]+(LISTAS[[#This Row],[COSTO]]*T2624)</f>
        <v>1800</v>
      </c>
      <c r="V2624" s="30">
        <f>IF(T2624="",0,U2624/LISTAS[[#This Row],[VENTA NETA]]-1)</f>
        <v>0</v>
      </c>
      <c r="X2624" s="25">
        <v>1000</v>
      </c>
      <c r="Y2624" s="31">
        <f>IFERROR(LISTAS[[#This Row],[COSTO]]/X2624-1,"")</f>
        <v>0.8</v>
      </c>
    </row>
    <row r="2625" spans="1:25" x14ac:dyDescent="0.2">
      <c r="A2625" s="6" t="s">
        <v>6145</v>
      </c>
      <c r="B2625" t="s">
        <v>6133</v>
      </c>
      <c r="C2625">
        <v>18</v>
      </c>
      <c r="D2625" t="s">
        <v>6208</v>
      </c>
      <c r="E2625" s="2">
        <v>7500</v>
      </c>
      <c r="F2625" s="6" t="str">
        <f>+_xlfn.XLOOKUP(LISTAS[[#This Row],[ID]],_01_CODIGOS_Y_COSTOS_xlsm[Producto y N°],_01_CODIGOS_Y_COSTOS_xlsm[FABRICA],"",0,1)</f>
        <v>NEPLASTIC</v>
      </c>
      <c r="G2625" s="13">
        <f>LISTAS[[#This Row],[Precio]]*(1-0.46)*(1-IF($C$3520="",0,$C$3520))</f>
        <v>3037.5000000000005</v>
      </c>
      <c r="H2625" s="9">
        <f>+_xlfn.XLOOKUP(LISTAS[[#This Row],[ID]],_01_CODIGOS_Y_COSTOS_xlsm[Producto y N°],_01_CODIGOS_Y_COSTOS_xlsm[COSTO],0,0,1)</f>
        <v>1800</v>
      </c>
      <c r="I2625" s="116">
        <f>+IFERROR(LISTAS[[#This Row],[VENTA NETA]]/LISTAS[[#This Row],[COSTO]]-1,0)</f>
        <v>0.68750000000000022</v>
      </c>
      <c r="J2625" s="33" t="str">
        <f>IFERROR(VLOOKUP(LISTAS[[#This Row],[ID]],_01_CODIGOS_Y_COSTOS_xlsm[[Producto y N°]:[CODIGO]],2,0),"")</f>
        <v>654</v>
      </c>
      <c r="M2625" s="22">
        <v>0.05</v>
      </c>
      <c r="N2625" s="23">
        <f>+LISTAS[[#This Row],[Precio]]+(LISTAS[[#This Row],[Precio]]*M2625)</f>
        <v>7875</v>
      </c>
      <c r="O2625" s="24">
        <f t="shared" si="57"/>
        <v>3189.375</v>
      </c>
      <c r="Q2625" s="21">
        <f>IFERROR(O2625/LISTAS[[#This Row],[COSTO]]-1,"")</f>
        <v>0.77187500000000009</v>
      </c>
      <c r="R2625" t="str">
        <f>+LISTAS[[#This Row],[ID]]</f>
        <v>PERILLAS DE COCINA18</v>
      </c>
      <c r="T2625" s="29"/>
      <c r="U2625" s="25">
        <f>LISTAS[[#This Row],[COSTO]]+(LISTAS[[#This Row],[COSTO]]*T2625)</f>
        <v>1800</v>
      </c>
      <c r="V2625" s="30">
        <f>IF(T2625="",0,U2625/LISTAS[[#This Row],[VENTA NETA]]-1)</f>
        <v>0</v>
      </c>
      <c r="X2625" s="25">
        <v>1000</v>
      </c>
      <c r="Y2625" s="31">
        <f>IFERROR(LISTAS[[#This Row],[COSTO]]/X2625-1,"")</f>
        <v>0.8</v>
      </c>
    </row>
    <row r="2626" spans="1:25" x14ac:dyDescent="0.2">
      <c r="A2626" s="6" t="s">
        <v>6146</v>
      </c>
      <c r="B2626" t="s">
        <v>6133</v>
      </c>
      <c r="C2626">
        <v>20</v>
      </c>
      <c r="D2626" t="s">
        <v>6159</v>
      </c>
      <c r="E2626" s="2">
        <v>3333.33</v>
      </c>
      <c r="F2626" s="6" t="str">
        <f>+_xlfn.XLOOKUP(LISTAS[[#This Row],[ID]],_01_CODIGOS_Y_COSTOS_xlsm[Producto y N°],_01_CODIGOS_Y_COSTOS_xlsm[FABRICA],"",0,1)</f>
        <v>NEPLASTIC</v>
      </c>
      <c r="G2626" s="13">
        <f>LISTAS[[#This Row],[Precio]]*(1-0.46)*(1-IF($C$3520="",0,$C$3520))</f>
        <v>1349.99865</v>
      </c>
      <c r="H2626" s="9">
        <f>+_xlfn.XLOOKUP(LISTAS[[#This Row],[ID]],_01_CODIGOS_Y_COSTOS_xlsm[Producto y N°],_01_CODIGOS_Y_COSTOS_xlsm[COSTO],0,0,1)</f>
        <v>720</v>
      </c>
      <c r="I2626" s="116">
        <f>+IFERROR(LISTAS[[#This Row],[VENTA NETA]]/LISTAS[[#This Row],[COSTO]]-1,0)</f>
        <v>0.87499812500000007</v>
      </c>
      <c r="J2626" s="33" t="str">
        <f>IFERROR(VLOOKUP(LISTAS[[#This Row],[ID]],_01_CODIGOS_Y_COSTOS_xlsm[[Producto y N°]:[CODIGO]],2,0),"")</f>
        <v>7690</v>
      </c>
      <c r="M2626" s="22">
        <v>0</v>
      </c>
      <c r="N2626" s="23">
        <f>+LISTAS[[#This Row],[Precio]]+(LISTAS[[#This Row],[Precio]]*M2626)</f>
        <v>3333.33</v>
      </c>
      <c r="O2626" s="24">
        <f t="shared" si="57"/>
        <v>1349.99865</v>
      </c>
      <c r="Q2626" s="21">
        <f>IFERROR(O2626/LISTAS[[#This Row],[COSTO]]-1,"")</f>
        <v>0.87499812500000007</v>
      </c>
      <c r="R2626" t="str">
        <f>+LISTAS[[#This Row],[ID]]</f>
        <v>PERILLAS DE COCINA20</v>
      </c>
      <c r="T2626" s="29"/>
      <c r="U2626" s="25">
        <f>LISTAS[[#This Row],[COSTO]]+(LISTAS[[#This Row],[COSTO]]*T2626)</f>
        <v>720</v>
      </c>
      <c r="V2626" s="30">
        <f>IF(T2626="",0,U2626/LISTAS[[#This Row],[VENTA NETA]]-1)</f>
        <v>0</v>
      </c>
      <c r="X2626" s="25">
        <v>900</v>
      </c>
      <c r="Y2626" s="31">
        <f>IFERROR(LISTAS[[#This Row],[COSTO]]/X2626-1,"")</f>
        <v>-0.19999999999999996</v>
      </c>
    </row>
    <row r="2627" spans="1:25" x14ac:dyDescent="0.2">
      <c r="A2627" s="6" t="s">
        <v>6147</v>
      </c>
      <c r="B2627" t="s">
        <v>6133</v>
      </c>
      <c r="C2627">
        <v>30</v>
      </c>
      <c r="D2627" t="s">
        <v>6160</v>
      </c>
      <c r="E2627" s="2">
        <v>3497.14</v>
      </c>
      <c r="F2627" s="6" t="str">
        <f>+_xlfn.XLOOKUP(LISTAS[[#This Row],[ID]],_01_CODIGOS_Y_COSTOS_xlsm[Producto y N°],_01_CODIGOS_Y_COSTOS_xlsm[FABRICA],"",0,1)</f>
        <v>NEPLASTIC</v>
      </c>
      <c r="G2627" s="13">
        <f>LISTAS[[#This Row],[Precio]]*(1-0.46)*(1-IF($C$3520="",0,$C$3520))</f>
        <v>1416.3416999999999</v>
      </c>
      <c r="H2627" s="9">
        <f>+_xlfn.XLOOKUP(LISTAS[[#This Row],[ID]],_01_CODIGOS_Y_COSTOS_xlsm[Producto y N°],_01_CODIGOS_Y_COSTOS_xlsm[COSTO],0,0,1)</f>
        <v>900</v>
      </c>
      <c r="I2627" s="116">
        <f>+IFERROR(LISTAS[[#This Row],[VENTA NETA]]/LISTAS[[#This Row],[COSTO]]-1,0)</f>
        <v>0.57371299999999992</v>
      </c>
      <c r="J2627" s="33" t="str">
        <f>IFERROR(VLOOKUP(LISTAS[[#This Row],[ID]],_01_CODIGOS_Y_COSTOS_xlsm[[Producto y N°]:[CODIGO]],2,0),"")</f>
        <v>674</v>
      </c>
      <c r="M2627" s="22">
        <v>0.08</v>
      </c>
      <c r="N2627" s="23">
        <f>+LISTAS[[#This Row],[Precio]]+(LISTAS[[#This Row],[Precio]]*M2627)</f>
        <v>3776.9112</v>
      </c>
      <c r="O2627" s="24">
        <f t="shared" si="57"/>
        <v>1529.649036</v>
      </c>
      <c r="Q2627" s="21">
        <f>IFERROR(O2627/LISTAS[[#This Row],[COSTO]]-1,"")</f>
        <v>0.69961004000000004</v>
      </c>
      <c r="R2627" t="str">
        <f>+LISTAS[[#This Row],[ID]]</f>
        <v>PERILLAS DE COCINA30</v>
      </c>
      <c r="T2627" s="29"/>
      <c r="U2627" s="25">
        <f>LISTAS[[#This Row],[COSTO]]+(LISTAS[[#This Row],[COSTO]]*T2627)</f>
        <v>900</v>
      </c>
      <c r="V2627" s="30">
        <f>IF(T2627="",0,U2627/LISTAS[[#This Row],[VENTA NETA]]-1)</f>
        <v>0</v>
      </c>
      <c r="X2627" s="25">
        <v>1200</v>
      </c>
      <c r="Y2627" s="31">
        <f>IFERROR(LISTAS[[#This Row],[COSTO]]/X2627-1,"")</f>
        <v>-0.25</v>
      </c>
    </row>
    <row r="2628" spans="1:25" x14ac:dyDescent="0.2">
      <c r="A2628" s="6" t="s">
        <v>6148</v>
      </c>
      <c r="B2628" t="s">
        <v>6133</v>
      </c>
      <c r="C2628">
        <v>31</v>
      </c>
      <c r="D2628" t="s">
        <v>6162</v>
      </c>
      <c r="E2628" s="2">
        <v>5142.8599999999997</v>
      </c>
      <c r="F2628" s="6" t="str">
        <f>+_xlfn.XLOOKUP(LISTAS[[#This Row],[ID]],_01_CODIGOS_Y_COSTOS_xlsm[Producto y N°],_01_CODIGOS_Y_COSTOS_xlsm[FABRICA],"",0,1)</f>
        <v>NEPLASTIC</v>
      </c>
      <c r="G2628" s="13">
        <f>LISTAS[[#This Row],[Precio]]*(1-0.46)*(1-IF($C$3520="",0,$C$3520))</f>
        <v>2082.8582999999999</v>
      </c>
      <c r="H2628" s="9">
        <f>+_xlfn.XLOOKUP(LISTAS[[#This Row],[ID]],_01_CODIGOS_Y_COSTOS_xlsm[Producto y N°],_01_CODIGOS_Y_COSTOS_xlsm[COSTO],0,0,1)</f>
        <v>1170</v>
      </c>
      <c r="I2628" s="116">
        <f>+IFERROR(LISTAS[[#This Row],[VENTA NETA]]/LISTAS[[#This Row],[COSTO]]-1,0)</f>
        <v>0.78022076923076922</v>
      </c>
      <c r="J2628" s="33" t="str">
        <f>IFERROR(VLOOKUP(LISTAS[[#This Row],[ID]],_01_CODIGOS_Y_COSTOS_xlsm[[Producto y N°]:[CODIGO]],2,0),"")</f>
        <v>682</v>
      </c>
      <c r="M2628" s="22">
        <v>0.08</v>
      </c>
      <c r="N2628" s="23">
        <f>+LISTAS[[#This Row],[Precio]]+(LISTAS[[#This Row],[Precio]]*M2628)</f>
        <v>5554.2887999999994</v>
      </c>
      <c r="O2628" s="24">
        <f t="shared" si="57"/>
        <v>2249.4869639999997</v>
      </c>
      <c r="Q2628" s="21">
        <f>IFERROR(O2628/LISTAS[[#This Row],[COSTO]]-1,"")</f>
        <v>0.92263843076923058</v>
      </c>
      <c r="R2628" t="str">
        <f>+LISTAS[[#This Row],[ID]]</f>
        <v>PERILLAS DE COCINA31</v>
      </c>
      <c r="T2628" s="29"/>
      <c r="U2628" s="25">
        <f>LISTAS[[#This Row],[COSTO]]+(LISTAS[[#This Row],[COSTO]]*T2628)</f>
        <v>1170</v>
      </c>
      <c r="V2628" s="30">
        <f>IF(T2628="",0,U2628/LISTAS[[#This Row],[VENTA NETA]]-1)</f>
        <v>0</v>
      </c>
      <c r="X2628" s="25">
        <v>1200</v>
      </c>
      <c r="Y2628" s="31">
        <f>IFERROR(LISTAS[[#This Row],[COSTO]]/X2628-1,"")</f>
        <v>-2.5000000000000022E-2</v>
      </c>
    </row>
    <row r="2629" spans="1:25" x14ac:dyDescent="0.2">
      <c r="A2629" s="6" t="s">
        <v>6149</v>
      </c>
      <c r="B2629" t="s">
        <v>6133</v>
      </c>
      <c r="C2629">
        <v>32</v>
      </c>
      <c r="D2629" t="s">
        <v>6209</v>
      </c>
      <c r="E2629" s="2">
        <v>5142.8599999999997</v>
      </c>
      <c r="F2629" s="6" t="str">
        <f>+_xlfn.XLOOKUP(LISTAS[[#This Row],[ID]],_01_CODIGOS_Y_COSTOS_xlsm[Producto y N°],_01_CODIGOS_Y_COSTOS_xlsm[FABRICA],"",0,1)</f>
        <v>NEPLASTIC</v>
      </c>
      <c r="G2629" s="13">
        <f>LISTAS[[#This Row],[Precio]]*(1-0.46)*(1-IF($C$3520="",0,$C$3520))</f>
        <v>2082.8582999999999</v>
      </c>
      <c r="H2629" s="9">
        <f>+_xlfn.XLOOKUP(LISTAS[[#This Row],[ID]],_01_CODIGOS_Y_COSTOS_xlsm[Producto y N°],_01_CODIGOS_Y_COSTOS_xlsm[COSTO],0,0,1)</f>
        <v>1170</v>
      </c>
      <c r="I2629" s="116">
        <f>+IFERROR(LISTAS[[#This Row],[VENTA NETA]]/LISTAS[[#This Row],[COSTO]]-1,0)</f>
        <v>0.78022076923076922</v>
      </c>
      <c r="J2629" s="33" t="str">
        <f>IFERROR(VLOOKUP(LISTAS[[#This Row],[ID]],_01_CODIGOS_Y_COSTOS_xlsm[[Producto y N°]:[CODIGO]],2,0),"")</f>
        <v>682</v>
      </c>
      <c r="M2629" s="22">
        <v>0.08</v>
      </c>
      <c r="N2629" s="23">
        <f>+LISTAS[[#This Row],[Precio]]+(LISTAS[[#This Row],[Precio]]*M2629)</f>
        <v>5554.2887999999994</v>
      </c>
      <c r="O2629" s="24">
        <f t="shared" si="57"/>
        <v>2249.4869639999997</v>
      </c>
      <c r="Q2629" s="21">
        <f>IFERROR(O2629/LISTAS[[#This Row],[COSTO]]-1,"")</f>
        <v>0.92263843076923058</v>
      </c>
      <c r="R2629" t="str">
        <f>+LISTAS[[#This Row],[ID]]</f>
        <v>PERILLAS DE COCINA32</v>
      </c>
      <c r="T2629" s="29"/>
      <c r="U2629" s="25">
        <f>LISTAS[[#This Row],[COSTO]]+(LISTAS[[#This Row],[COSTO]]*T2629)</f>
        <v>1170</v>
      </c>
      <c r="V2629" s="30">
        <f>IF(T2629="",0,U2629/LISTAS[[#This Row],[VENTA NETA]]-1)</f>
        <v>0</v>
      </c>
      <c r="X2629" s="25">
        <v>1160</v>
      </c>
      <c r="Y2629" s="31">
        <f>IFERROR(LISTAS[[#This Row],[COSTO]]/X2629-1,"")</f>
        <v>8.6206896551723755E-3</v>
      </c>
    </row>
    <row r="2630" spans="1:25" x14ac:dyDescent="0.2">
      <c r="A2630" s="6" t="s">
        <v>6150</v>
      </c>
      <c r="B2630" t="s">
        <v>6133</v>
      </c>
      <c r="C2630">
        <v>33</v>
      </c>
      <c r="D2630" t="s">
        <v>6210</v>
      </c>
      <c r="E2630" s="2">
        <v>4628.57</v>
      </c>
      <c r="F2630" s="6" t="str">
        <f>+_xlfn.XLOOKUP(LISTAS[[#This Row],[ID]],_01_CODIGOS_Y_COSTOS_xlsm[Producto y N°],_01_CODIGOS_Y_COSTOS_xlsm[FABRICA],"",0,1)</f>
        <v>NEPLASTIC</v>
      </c>
      <c r="G2630" s="13">
        <f>LISTAS[[#This Row],[Precio]]*(1-0.46)*(1-IF($C$3520="",0,$C$3520))</f>
        <v>1874.5708500000001</v>
      </c>
      <c r="H2630" s="9">
        <f>+_xlfn.XLOOKUP(LISTAS[[#This Row],[ID]],_01_CODIGOS_Y_COSTOS_xlsm[Producto y N°],_01_CODIGOS_Y_COSTOS_xlsm[COSTO],0,0,1)</f>
        <v>1170</v>
      </c>
      <c r="I2630" s="116">
        <f>+IFERROR(LISTAS[[#This Row],[VENTA NETA]]/LISTAS[[#This Row],[COSTO]]-1,0)</f>
        <v>0.60219730769230773</v>
      </c>
      <c r="J2630" s="33" t="str">
        <f>IFERROR(VLOOKUP(LISTAS[[#This Row],[ID]],_01_CODIGOS_Y_COSTOS_xlsm[[Producto y N°]:[CODIGO]],2,0),"")</f>
        <v>95</v>
      </c>
      <c r="M2630" s="22">
        <v>0.08</v>
      </c>
      <c r="N2630" s="23">
        <f>+LISTAS[[#This Row],[Precio]]+(LISTAS[[#This Row],[Precio]]*M2630)</f>
        <v>4998.8555999999999</v>
      </c>
      <c r="O2630" s="24">
        <f t="shared" si="57"/>
        <v>2024.5365179999999</v>
      </c>
      <c r="Q2630" s="21">
        <f>IFERROR(O2630/LISTAS[[#This Row],[COSTO]]-1,"")</f>
        <v>0.73037309230769232</v>
      </c>
      <c r="R2630" t="str">
        <f>+LISTAS[[#This Row],[ID]]</f>
        <v>PERILLAS DE COCINA33</v>
      </c>
      <c r="T2630" s="29"/>
      <c r="U2630" s="25">
        <f>LISTAS[[#This Row],[COSTO]]+(LISTAS[[#This Row],[COSTO]]*T2630)</f>
        <v>1170</v>
      </c>
      <c r="V2630" s="30">
        <f>IF(T2630="",0,U2630/LISTAS[[#This Row],[VENTA NETA]]-1)</f>
        <v>0</v>
      </c>
      <c r="X2630" s="25">
        <v>1160</v>
      </c>
      <c r="Y2630" s="31">
        <f>IFERROR(LISTAS[[#This Row],[COSTO]]/X2630-1,"")</f>
        <v>8.6206896551723755E-3</v>
      </c>
    </row>
    <row r="2631" spans="1:25" x14ac:dyDescent="0.2">
      <c r="A2631" s="6" t="s">
        <v>6151</v>
      </c>
      <c r="B2631" t="s">
        <v>6133</v>
      </c>
      <c r="C2631">
        <v>40</v>
      </c>
      <c r="D2631" t="s">
        <v>6163</v>
      </c>
      <c r="E2631" s="2">
        <v>5714.29</v>
      </c>
      <c r="F2631" s="6" t="str">
        <f>+_xlfn.XLOOKUP(LISTAS[[#This Row],[ID]],_01_CODIGOS_Y_COSTOS_xlsm[Producto y N°],_01_CODIGOS_Y_COSTOS_xlsm[FABRICA],"",0,1)</f>
        <v>NEPLASTIC</v>
      </c>
      <c r="G2631" s="13">
        <f>LISTAS[[#This Row],[Precio]]*(1-0.46)*(1-IF($C$3520="",0,$C$3520))</f>
        <v>2314.2874500000003</v>
      </c>
      <c r="H2631" s="9">
        <f>+_xlfn.XLOOKUP(LISTAS[[#This Row],[ID]],_01_CODIGOS_Y_COSTOS_xlsm[Producto y N°],_01_CODIGOS_Y_COSTOS_xlsm[COSTO],0,0,1)</f>
        <v>1350</v>
      </c>
      <c r="I2631" s="116">
        <f>+IFERROR(LISTAS[[#This Row],[VENTA NETA]]/LISTAS[[#This Row],[COSTO]]-1,0)</f>
        <v>0.71428700000000012</v>
      </c>
      <c r="J2631" s="33" t="str">
        <f>IFERROR(VLOOKUP(LISTAS[[#This Row],[ID]],_01_CODIGOS_Y_COSTOS_xlsm[[Producto y N°]:[CODIGO]],2,0),"")</f>
        <v>483</v>
      </c>
      <c r="M2631" s="22">
        <v>0</v>
      </c>
      <c r="N2631" s="23">
        <f>+LISTAS[[#This Row],[Precio]]+(LISTAS[[#This Row],[Precio]]*M2631)</f>
        <v>5714.29</v>
      </c>
      <c r="O2631" s="24">
        <f t="shared" si="57"/>
        <v>2314.2874500000003</v>
      </c>
      <c r="Q2631" s="21">
        <f>IFERROR(O2631/LISTAS[[#This Row],[COSTO]]-1,"")</f>
        <v>0.71428700000000012</v>
      </c>
      <c r="R2631" t="str">
        <f>+LISTAS[[#This Row],[ID]]</f>
        <v>PERILLAS DE COCINA40</v>
      </c>
      <c r="T2631" s="29"/>
      <c r="U2631" s="25">
        <f>LISTAS[[#This Row],[COSTO]]+(LISTAS[[#This Row],[COSTO]]*T2631)</f>
        <v>1350</v>
      </c>
      <c r="V2631" s="30">
        <f>IF(T2631="",0,U2631/LISTAS[[#This Row],[VENTA NETA]]-1)</f>
        <v>0</v>
      </c>
      <c r="X2631" s="25">
        <v>1200</v>
      </c>
      <c r="Y2631" s="31">
        <f>IFERROR(LISTAS[[#This Row],[COSTO]]/X2631-1,"")</f>
        <v>0.125</v>
      </c>
    </row>
    <row r="2632" spans="1:25" x14ac:dyDescent="0.2">
      <c r="A2632" s="6" t="s">
        <v>6211</v>
      </c>
      <c r="B2632" t="s">
        <v>6133</v>
      </c>
      <c r="C2632">
        <v>50</v>
      </c>
      <c r="D2632" t="s">
        <v>6212</v>
      </c>
      <c r="E2632" s="2">
        <v>5714.29</v>
      </c>
      <c r="F2632" s="6" t="str">
        <f>+_xlfn.XLOOKUP(LISTAS[[#This Row],[ID]],_01_CODIGOS_Y_COSTOS_xlsm[Producto y N°],_01_CODIGOS_Y_COSTOS_xlsm[FABRICA],"",0,1)</f>
        <v>NEPLASTIC</v>
      </c>
      <c r="G2632" s="13">
        <f>LISTAS[[#This Row],[Precio]]*(1-0.46)*(1-IF($C$3520="",0,$C$3520))</f>
        <v>2314.2874500000003</v>
      </c>
      <c r="H2632" s="9">
        <f>+_xlfn.XLOOKUP(LISTAS[[#This Row],[ID]],_01_CODIGOS_Y_COSTOS_xlsm[Producto y N°],_01_CODIGOS_Y_COSTOS_xlsm[COSTO],0,0,1)</f>
        <v>1350</v>
      </c>
      <c r="I2632" s="116">
        <f>+IFERROR(LISTAS[[#This Row],[VENTA NETA]]/LISTAS[[#This Row],[COSTO]]-1,0)</f>
        <v>0.71428700000000012</v>
      </c>
      <c r="J2632" s="33" t="str">
        <f>IFERROR(VLOOKUP(LISTAS[[#This Row],[ID]],_01_CODIGOS_Y_COSTOS_xlsm[[Producto y N°]:[CODIGO]],2,0),"")</f>
        <v>662</v>
      </c>
      <c r="M2632" s="22">
        <v>0</v>
      </c>
      <c r="N2632" s="23">
        <f>+LISTAS[[#This Row],[Precio]]+(LISTAS[[#This Row],[Precio]]*M2632)</f>
        <v>5714.29</v>
      </c>
      <c r="O2632" s="24">
        <f t="shared" si="57"/>
        <v>2314.2874500000003</v>
      </c>
      <c r="Q2632" s="21">
        <f>IFERROR(O2632/LISTAS[[#This Row],[COSTO]]-1,"")</f>
        <v>0.71428700000000012</v>
      </c>
      <c r="R2632" t="str">
        <f>+LISTAS[[#This Row],[ID]]</f>
        <v>PERILLAS DE COCINA50</v>
      </c>
      <c r="T2632" s="29"/>
      <c r="U2632" s="25">
        <f>LISTAS[[#This Row],[COSTO]]+(LISTAS[[#This Row],[COSTO]]*T2632)</f>
        <v>1350</v>
      </c>
      <c r="V2632" s="30">
        <f>IF(T2632="",0,U2632/LISTAS[[#This Row],[VENTA NETA]]-1)</f>
        <v>0</v>
      </c>
      <c r="X2632" s="25">
        <v>1100</v>
      </c>
      <c r="Y2632" s="31">
        <f>IFERROR(LISTAS[[#This Row],[COSTO]]/X2632-1,"")</f>
        <v>0.22727272727272729</v>
      </c>
    </row>
    <row r="2633" spans="1:25" x14ac:dyDescent="0.2">
      <c r="A2633" s="6" t="s">
        <v>6213</v>
      </c>
      <c r="B2633" t="s">
        <v>6133</v>
      </c>
      <c r="C2633">
        <v>51</v>
      </c>
      <c r="D2633" t="s">
        <v>6214</v>
      </c>
      <c r="E2633" s="2">
        <v>6000</v>
      </c>
      <c r="F2633" s="6" t="str">
        <f>+_xlfn.XLOOKUP(LISTAS[[#This Row],[ID]],_01_CODIGOS_Y_COSTOS_xlsm[Producto y N°],_01_CODIGOS_Y_COSTOS_xlsm[FABRICA],"",0,1)</f>
        <v>NEPLASTIC</v>
      </c>
      <c r="G2633" s="13">
        <f>LISTAS[[#This Row],[Precio]]*(1-0.46)*(1-IF($C$3520="",0,$C$3520))</f>
        <v>2430</v>
      </c>
      <c r="H2633" s="9">
        <f>+_xlfn.XLOOKUP(LISTAS[[#This Row],[ID]],_01_CODIGOS_Y_COSTOS_xlsm[Producto y N°],_01_CODIGOS_Y_COSTOS_xlsm[COSTO],0,0,1)</f>
        <v>1350</v>
      </c>
      <c r="I2633" s="116">
        <f>+IFERROR(LISTAS[[#This Row],[VENTA NETA]]/LISTAS[[#This Row],[COSTO]]-1,0)</f>
        <v>0.8</v>
      </c>
      <c r="J2633" s="33" t="str">
        <f>IFERROR(VLOOKUP(LISTAS[[#This Row],[ID]],_01_CODIGOS_Y_COSTOS_xlsm[[Producto y N°]:[CODIGO]],2,0),"")</f>
        <v>722</v>
      </c>
      <c r="M2633" s="22">
        <v>8.6206901233650379E-2</v>
      </c>
      <c r="N2633" s="23">
        <f>+LISTAS[[#This Row],[Precio]]+(LISTAS[[#This Row],[Precio]]*M2633)</f>
        <v>6517.2414074019025</v>
      </c>
      <c r="O2633" s="24">
        <f t="shared" si="57"/>
        <v>2639.4827699977709</v>
      </c>
      <c r="Q2633" s="21">
        <f>IFERROR(O2633/LISTAS[[#This Row],[COSTO]]-1,"")</f>
        <v>0.95517242222057108</v>
      </c>
      <c r="R2633" t="str">
        <f>+LISTAS[[#This Row],[ID]]</f>
        <v>PERILLAS DE COCINA51</v>
      </c>
      <c r="T2633" s="29"/>
      <c r="U2633" s="25">
        <f>LISTAS[[#This Row],[COSTO]]+(LISTAS[[#This Row],[COSTO]]*T2633)</f>
        <v>1350</v>
      </c>
      <c r="V2633" s="30">
        <f>IF(T2633="",0,U2633/LISTAS[[#This Row],[VENTA NETA]]-1)</f>
        <v>0</v>
      </c>
      <c r="X2633" s="25">
        <v>1100</v>
      </c>
      <c r="Y2633" s="31">
        <f>IFERROR(LISTAS[[#This Row],[COSTO]]/X2633-1,"")</f>
        <v>0.22727272727272729</v>
      </c>
    </row>
    <row r="2634" spans="1:25" x14ac:dyDescent="0.2">
      <c r="A2634" s="6" t="s">
        <v>6215</v>
      </c>
      <c r="B2634" t="s">
        <v>6133</v>
      </c>
      <c r="C2634">
        <v>52</v>
      </c>
      <c r="D2634" t="s">
        <v>6216</v>
      </c>
      <c r="E2634" s="2">
        <v>6000</v>
      </c>
      <c r="F2634" s="6" t="str">
        <f>+_xlfn.XLOOKUP(LISTAS[[#This Row],[ID]],_01_CODIGOS_Y_COSTOS_xlsm[Producto y N°],_01_CODIGOS_Y_COSTOS_xlsm[FABRICA],"",0,1)</f>
        <v>NEPLASTIC</v>
      </c>
      <c r="G2634" s="13">
        <f>LISTAS[[#This Row],[Precio]]*(1-0.46)*(1-IF($C$3520="",0,$C$3520))</f>
        <v>2430</v>
      </c>
      <c r="H2634" s="9">
        <f>+_xlfn.XLOOKUP(LISTAS[[#This Row],[ID]],_01_CODIGOS_Y_COSTOS_xlsm[Producto y N°],_01_CODIGOS_Y_COSTOS_xlsm[COSTO],0,0,1)</f>
        <v>1350</v>
      </c>
      <c r="I2634" s="116">
        <f>+IFERROR(LISTAS[[#This Row],[VENTA NETA]]/LISTAS[[#This Row],[COSTO]]-1,0)</f>
        <v>0.8</v>
      </c>
      <c r="J2634" s="33" t="str">
        <f>IFERROR(VLOOKUP(LISTAS[[#This Row],[ID]],_01_CODIGOS_Y_COSTOS_xlsm[[Producto y N°]:[CODIGO]],2,0),"")</f>
        <v>587</v>
      </c>
      <c r="M2634" s="22">
        <v>8.6206901233650379E-2</v>
      </c>
      <c r="N2634" s="23">
        <f>+LISTAS[[#This Row],[Precio]]+(LISTAS[[#This Row],[Precio]]*M2634)</f>
        <v>6517.2414074019025</v>
      </c>
      <c r="O2634" s="24">
        <f t="shared" si="57"/>
        <v>2639.4827699977709</v>
      </c>
      <c r="Q2634" s="21">
        <f>IFERROR(O2634/LISTAS[[#This Row],[COSTO]]-1,"")</f>
        <v>0.95517242222057108</v>
      </c>
      <c r="R2634" t="str">
        <f>+LISTAS[[#This Row],[ID]]</f>
        <v>PERILLAS DE COCINA52</v>
      </c>
      <c r="T2634" s="29"/>
      <c r="U2634" s="25">
        <f>LISTAS[[#This Row],[COSTO]]+(LISTAS[[#This Row],[COSTO]]*T2634)</f>
        <v>1350</v>
      </c>
      <c r="V2634" s="30">
        <f>IF(T2634="",0,U2634/LISTAS[[#This Row],[VENTA NETA]]-1)</f>
        <v>0</v>
      </c>
      <c r="X2634" s="25">
        <v>1160</v>
      </c>
      <c r="Y2634" s="31">
        <f>IFERROR(LISTAS[[#This Row],[COSTO]]/X2634-1,"")</f>
        <v>0.1637931034482758</v>
      </c>
    </row>
    <row r="2635" spans="1:25" x14ac:dyDescent="0.2">
      <c r="A2635" s="6" t="s">
        <v>6217</v>
      </c>
      <c r="B2635" t="s">
        <v>6133</v>
      </c>
      <c r="C2635">
        <v>53</v>
      </c>
      <c r="D2635" t="s">
        <v>6218</v>
      </c>
      <c r="E2635" s="2">
        <v>5714.29</v>
      </c>
      <c r="F2635" s="6" t="str">
        <f>+_xlfn.XLOOKUP(LISTAS[[#This Row],[ID]],_01_CODIGOS_Y_COSTOS_xlsm[Producto y N°],_01_CODIGOS_Y_COSTOS_xlsm[FABRICA],"",0,1)</f>
        <v>NEPLASTIC</v>
      </c>
      <c r="G2635" s="13">
        <f>LISTAS[[#This Row],[Precio]]*(1-0.46)*(1-IF($C$3520="",0,$C$3520))</f>
        <v>2314.2874500000003</v>
      </c>
      <c r="H2635" s="9">
        <f>+_xlfn.XLOOKUP(LISTAS[[#This Row],[ID]],_01_CODIGOS_Y_COSTOS_xlsm[Producto y N°],_01_CODIGOS_Y_COSTOS_xlsm[COSTO],0,0,1)</f>
        <v>1350</v>
      </c>
      <c r="I2635" s="116">
        <f>+IFERROR(LISTAS[[#This Row],[VENTA NETA]]/LISTAS[[#This Row],[COSTO]]-1,0)</f>
        <v>0.71428700000000012</v>
      </c>
      <c r="J2635" s="33" t="str">
        <f>IFERROR(VLOOKUP(LISTAS[[#This Row],[ID]],_01_CODIGOS_Y_COSTOS_xlsm[[Producto y N°]:[CODIGO]],2,0),"")</f>
        <v>451</v>
      </c>
      <c r="M2635" s="22">
        <v>0</v>
      </c>
      <c r="N2635" s="23">
        <f>+LISTAS[[#This Row],[Precio]]+(LISTAS[[#This Row],[Precio]]*M2635)</f>
        <v>5714.29</v>
      </c>
      <c r="O2635" s="24">
        <f t="shared" si="57"/>
        <v>2314.2874500000003</v>
      </c>
      <c r="Q2635" s="21">
        <f>IFERROR(O2635/LISTAS[[#This Row],[COSTO]]-1,"")</f>
        <v>0.71428700000000012</v>
      </c>
      <c r="R2635" t="str">
        <f>+LISTAS[[#This Row],[ID]]</f>
        <v>PERILLAS DE COCINA53</v>
      </c>
      <c r="T2635" s="29"/>
      <c r="U2635" s="25">
        <f>LISTAS[[#This Row],[COSTO]]+(LISTAS[[#This Row],[COSTO]]*T2635)</f>
        <v>1350</v>
      </c>
      <c r="V2635" s="30">
        <f>IF(T2635="",0,U2635/LISTAS[[#This Row],[VENTA NETA]]-1)</f>
        <v>0</v>
      </c>
      <c r="X2635" s="25">
        <v>1000</v>
      </c>
      <c r="Y2635" s="31">
        <f>IFERROR(LISTAS[[#This Row],[COSTO]]/X2635-1,"")</f>
        <v>0.35000000000000009</v>
      </c>
    </row>
    <row r="2636" spans="1:25" x14ac:dyDescent="0.2">
      <c r="A2636" s="6" t="s">
        <v>6219</v>
      </c>
      <c r="B2636" t="s">
        <v>6133</v>
      </c>
      <c r="C2636">
        <v>54</v>
      </c>
      <c r="D2636" t="s">
        <v>6220</v>
      </c>
      <c r="E2636" s="2">
        <v>5500</v>
      </c>
      <c r="F2636" s="6" t="str">
        <f>+_xlfn.XLOOKUP(LISTAS[[#This Row],[ID]],_01_CODIGOS_Y_COSTOS_xlsm[Producto y N°],_01_CODIGOS_Y_COSTOS_xlsm[FABRICA],"",0,1)</f>
        <v>NEPLASTIC</v>
      </c>
      <c r="G2636" s="13">
        <f>LISTAS[[#This Row],[Precio]]*(1-0.46)*(1-IF($C$3520="",0,$C$3520))</f>
        <v>2227.5</v>
      </c>
      <c r="H2636" s="9">
        <f>+_xlfn.XLOOKUP(LISTAS[[#This Row],[ID]],_01_CODIGOS_Y_COSTOS_xlsm[Producto y N°],_01_CODIGOS_Y_COSTOS_xlsm[COSTO],0,0,1)</f>
        <v>1350</v>
      </c>
      <c r="I2636" s="116">
        <f>+IFERROR(LISTAS[[#This Row],[VENTA NETA]]/LISTAS[[#This Row],[COSTO]]-1,0)</f>
        <v>0.64999999999999991</v>
      </c>
      <c r="J2636" s="33" t="str">
        <f>IFERROR(VLOOKUP(LISTAS[[#This Row],[ID]],_01_CODIGOS_Y_COSTOS_xlsm[[Producto y N°]:[CODIGO]],2,0),"")</f>
        <v>392</v>
      </c>
      <c r="M2636" s="22">
        <v>0.05</v>
      </c>
      <c r="N2636" s="23">
        <f>+LISTAS[[#This Row],[Precio]]+(LISTAS[[#This Row],[Precio]]*M2636)</f>
        <v>5775</v>
      </c>
      <c r="O2636" s="24">
        <f t="shared" si="57"/>
        <v>2338.875</v>
      </c>
      <c r="Q2636" s="21">
        <f>IFERROR(O2636/LISTAS[[#This Row],[COSTO]]-1,"")</f>
        <v>0.73249999999999993</v>
      </c>
      <c r="R2636" t="str">
        <f>+LISTAS[[#This Row],[ID]]</f>
        <v>PERILLAS DE COCINA54</v>
      </c>
      <c r="T2636" s="29"/>
      <c r="U2636" s="25">
        <f>LISTAS[[#This Row],[COSTO]]+(LISTAS[[#This Row],[COSTO]]*T2636)</f>
        <v>1350</v>
      </c>
      <c r="V2636" s="30">
        <f>IF(T2636="",0,U2636/LISTAS[[#This Row],[VENTA NETA]]-1)</f>
        <v>0</v>
      </c>
      <c r="X2636" s="25">
        <v>1000</v>
      </c>
      <c r="Y2636" s="31">
        <f>IFERROR(LISTAS[[#This Row],[COSTO]]/X2636-1,"")</f>
        <v>0.35000000000000009</v>
      </c>
    </row>
    <row r="2637" spans="1:25" x14ac:dyDescent="0.2">
      <c r="A2637" s="6" t="s">
        <v>6221</v>
      </c>
      <c r="B2637" t="s">
        <v>6133</v>
      </c>
      <c r="C2637">
        <v>55</v>
      </c>
      <c r="D2637" t="s">
        <v>6222</v>
      </c>
      <c r="E2637" s="2">
        <v>5500</v>
      </c>
      <c r="F2637" s="6" t="str">
        <f>+_xlfn.XLOOKUP(LISTAS[[#This Row],[ID]],_01_CODIGOS_Y_COSTOS_xlsm[Producto y N°],_01_CODIGOS_Y_COSTOS_xlsm[FABRICA],"",0,1)</f>
        <v>NEPLASTIC</v>
      </c>
      <c r="G2637" s="13">
        <f>LISTAS[[#This Row],[Precio]]*(1-0.46)*(1-IF($C$3520="",0,$C$3520))</f>
        <v>2227.5</v>
      </c>
      <c r="H2637" s="9">
        <f>+_xlfn.XLOOKUP(LISTAS[[#This Row],[ID]],_01_CODIGOS_Y_COSTOS_xlsm[Producto y N°],_01_CODIGOS_Y_COSTOS_xlsm[COSTO],0,0,1)</f>
        <v>1350</v>
      </c>
      <c r="I2637" s="116">
        <f>+IFERROR(LISTAS[[#This Row],[VENTA NETA]]/LISTAS[[#This Row],[COSTO]]-1,0)</f>
        <v>0.64999999999999991</v>
      </c>
      <c r="J2637" s="33" t="str">
        <f>IFERROR(VLOOKUP(LISTAS[[#This Row],[ID]],_01_CODIGOS_Y_COSTOS_xlsm[[Producto y N°]:[CODIGO]],2,0),"")</f>
        <v>412</v>
      </c>
      <c r="M2637" s="22">
        <v>0.05</v>
      </c>
      <c r="N2637" s="23">
        <f>+LISTAS[[#This Row],[Precio]]+(LISTAS[[#This Row],[Precio]]*M2637)</f>
        <v>5775</v>
      </c>
      <c r="O2637" s="24">
        <f t="shared" si="57"/>
        <v>2338.875</v>
      </c>
      <c r="Q2637" s="21">
        <f>IFERROR(O2637/LISTAS[[#This Row],[COSTO]]-1,"")</f>
        <v>0.73249999999999993</v>
      </c>
      <c r="R2637" t="str">
        <f>+LISTAS[[#This Row],[ID]]</f>
        <v>PERILLAS DE COCINA55</v>
      </c>
      <c r="T2637" s="29"/>
      <c r="U2637" s="25">
        <f>LISTAS[[#This Row],[COSTO]]+(LISTAS[[#This Row],[COSTO]]*T2637)</f>
        <v>1350</v>
      </c>
      <c r="V2637" s="30">
        <f>IF(T2637="",0,U2637/LISTAS[[#This Row],[VENTA NETA]]-1)</f>
        <v>0</v>
      </c>
      <c r="X2637" s="25">
        <v>480</v>
      </c>
      <c r="Y2637" s="31">
        <f>IFERROR(LISTAS[[#This Row],[COSTO]]/X2637-1,"")</f>
        <v>1.8125</v>
      </c>
    </row>
    <row r="2638" spans="1:25" x14ac:dyDescent="0.2">
      <c r="A2638" s="6" t="s">
        <v>6223</v>
      </c>
      <c r="B2638" t="s">
        <v>6133</v>
      </c>
      <c r="C2638">
        <v>56</v>
      </c>
      <c r="D2638" t="s">
        <v>6224</v>
      </c>
      <c r="E2638" s="2">
        <v>5800</v>
      </c>
      <c r="F2638" s="6" t="str">
        <f>+_xlfn.XLOOKUP(LISTAS[[#This Row],[ID]],_01_CODIGOS_Y_COSTOS_xlsm[Producto y N°],_01_CODIGOS_Y_COSTOS_xlsm[FABRICA],"",0,1)</f>
        <v>NEPLASTIC</v>
      </c>
      <c r="G2638" s="13">
        <f>LISTAS[[#This Row],[Precio]]*(1-0.46)*(1-IF($C$3520="",0,$C$3520))</f>
        <v>2349</v>
      </c>
      <c r="H2638" s="9">
        <f>+_xlfn.XLOOKUP(LISTAS[[#This Row],[ID]],_01_CODIGOS_Y_COSTOS_xlsm[Producto y N°],_01_CODIGOS_Y_COSTOS_xlsm[COSTO],0,0,1)</f>
        <v>1350</v>
      </c>
      <c r="I2638" s="116">
        <f>+IFERROR(LISTAS[[#This Row],[VENTA NETA]]/LISTAS[[#This Row],[COSTO]]-1,0)</f>
        <v>0.74</v>
      </c>
      <c r="J2638" s="33" t="str">
        <f>IFERROR(VLOOKUP(LISTAS[[#This Row],[ID]],_01_CODIGOS_Y_COSTOS_xlsm[[Producto y N°]:[CODIGO]],2,0),"")</f>
        <v>521</v>
      </c>
      <c r="M2638" s="22">
        <v>0.05</v>
      </c>
      <c r="N2638" s="23">
        <f>+LISTAS[[#This Row],[Precio]]+(LISTAS[[#This Row],[Precio]]*M2638)</f>
        <v>6090</v>
      </c>
      <c r="O2638" s="24">
        <f t="shared" si="57"/>
        <v>2466.4500000000003</v>
      </c>
      <c r="Q2638" s="21">
        <f>IFERROR(O2638/LISTAS[[#This Row],[COSTO]]-1,"")</f>
        <v>0.82700000000000018</v>
      </c>
      <c r="R2638" t="str">
        <f>+LISTAS[[#This Row],[ID]]</f>
        <v>PERILLAS DE COCINA56</v>
      </c>
      <c r="T2638" s="29"/>
      <c r="U2638" s="25">
        <f>LISTAS[[#This Row],[COSTO]]+(LISTAS[[#This Row],[COSTO]]*T2638)</f>
        <v>1350</v>
      </c>
      <c r="V2638" s="30">
        <f>IF(T2638="",0,U2638/LISTAS[[#This Row],[VENTA NETA]]-1)</f>
        <v>0</v>
      </c>
      <c r="X2638" s="25">
        <v>1200</v>
      </c>
      <c r="Y2638" s="31">
        <f>IFERROR(LISTAS[[#This Row],[COSTO]]/X2638-1,"")</f>
        <v>0.125</v>
      </c>
    </row>
    <row r="2639" spans="1:25" x14ac:dyDescent="0.2">
      <c r="A2639" s="6" t="s">
        <v>6225</v>
      </c>
      <c r="B2639" t="s">
        <v>6133</v>
      </c>
      <c r="C2639">
        <v>57</v>
      </c>
      <c r="D2639" t="s">
        <v>6226</v>
      </c>
      <c r="E2639" s="2">
        <v>5000</v>
      </c>
      <c r="F2639" s="6" t="str">
        <f>+_xlfn.XLOOKUP(LISTAS[[#This Row],[ID]],_01_CODIGOS_Y_COSTOS_xlsm[Producto y N°],_01_CODIGOS_Y_COSTOS_xlsm[FABRICA],"",0,1)</f>
        <v>NEPLASTIC</v>
      </c>
      <c r="G2639" s="13">
        <f>LISTAS[[#This Row],[Precio]]*(1-0.46)*(1-IF($C$3520="",0,$C$3520))</f>
        <v>2025</v>
      </c>
      <c r="H2639" s="9">
        <f>+_xlfn.XLOOKUP(LISTAS[[#This Row],[ID]],_01_CODIGOS_Y_COSTOS_xlsm[Producto y N°],_01_CODIGOS_Y_COSTOS_xlsm[COSTO],0,0,1)</f>
        <v>1170</v>
      </c>
      <c r="I2639" s="116">
        <f>+IFERROR(LISTAS[[#This Row],[VENTA NETA]]/LISTAS[[#This Row],[COSTO]]-1,0)</f>
        <v>0.73076923076923084</v>
      </c>
      <c r="J2639" s="33" t="str">
        <f>IFERROR(VLOOKUP(LISTAS[[#This Row],[ID]],_01_CODIGOS_Y_COSTOS_xlsm[[Producto y N°]:[CODIGO]],2,0),"")</f>
        <v>713</v>
      </c>
      <c r="M2639" s="22">
        <v>0.05</v>
      </c>
      <c r="N2639" s="23">
        <f>+LISTAS[[#This Row],[Precio]]+(LISTAS[[#This Row],[Precio]]*M2639)</f>
        <v>5250</v>
      </c>
      <c r="O2639" s="24">
        <f t="shared" si="57"/>
        <v>2126.25</v>
      </c>
      <c r="Q2639" s="21">
        <f>IFERROR(O2639/LISTAS[[#This Row],[COSTO]]-1,"")</f>
        <v>0.81730769230769229</v>
      </c>
      <c r="R2639" t="str">
        <f>+LISTAS[[#This Row],[ID]]</f>
        <v>PERILLAS DE COCINA57</v>
      </c>
      <c r="T2639" s="29"/>
      <c r="U2639" s="25">
        <f>LISTAS[[#This Row],[COSTO]]+(LISTAS[[#This Row],[COSTO]]*T2639)</f>
        <v>1170</v>
      </c>
      <c r="V2639" s="30">
        <f>IF(T2639="",0,U2639/LISTAS[[#This Row],[VENTA NETA]]-1)</f>
        <v>0</v>
      </c>
      <c r="X2639" s="25">
        <v>1200</v>
      </c>
      <c r="Y2639" s="31">
        <f>IFERROR(LISTAS[[#This Row],[COSTO]]/X2639-1,"")</f>
        <v>-2.5000000000000022E-2</v>
      </c>
    </row>
    <row r="2640" spans="1:25" x14ac:dyDescent="0.2">
      <c r="A2640" s="6" t="s">
        <v>6227</v>
      </c>
      <c r="B2640" t="s">
        <v>6133</v>
      </c>
      <c r="C2640">
        <v>58</v>
      </c>
      <c r="D2640" t="s">
        <v>6228</v>
      </c>
      <c r="E2640" s="2">
        <v>5000</v>
      </c>
      <c r="F2640" s="6" t="str">
        <f>+_xlfn.XLOOKUP(LISTAS[[#This Row],[ID]],_01_CODIGOS_Y_COSTOS_xlsm[Producto y N°],_01_CODIGOS_Y_COSTOS_xlsm[FABRICA],"",0,1)</f>
        <v>NEPLASTIC</v>
      </c>
      <c r="G2640" s="13">
        <f>LISTAS[[#This Row],[Precio]]*(1-0.46)*(1-IF($C$3520="",0,$C$3520))</f>
        <v>2025</v>
      </c>
      <c r="H2640" s="9">
        <f>+_xlfn.XLOOKUP(LISTAS[[#This Row],[ID]],_01_CODIGOS_Y_COSTOS_xlsm[Producto y N°],_01_CODIGOS_Y_COSTOS_xlsm[COSTO],0,0,1)</f>
        <v>1170</v>
      </c>
      <c r="I2640" s="116">
        <f>+IFERROR(LISTAS[[#This Row],[VENTA NETA]]/LISTAS[[#This Row],[COSTO]]-1,0)</f>
        <v>0.73076923076923084</v>
      </c>
      <c r="J2640" s="33" t="str">
        <f>IFERROR(VLOOKUP(LISTAS[[#This Row],[ID]],_01_CODIGOS_Y_COSTOS_xlsm[[Producto y N°]:[CODIGO]],2,0),"")</f>
        <v>713</v>
      </c>
      <c r="M2640" s="22">
        <v>0.05</v>
      </c>
      <c r="N2640" s="23">
        <f>+LISTAS[[#This Row],[Precio]]+(LISTAS[[#This Row],[Precio]]*M2640)</f>
        <v>5250</v>
      </c>
      <c r="O2640" s="24">
        <f t="shared" si="57"/>
        <v>2126.25</v>
      </c>
      <c r="Q2640" s="21">
        <f>IFERROR(O2640/LISTAS[[#This Row],[COSTO]]-1,"")</f>
        <v>0.81730769230769229</v>
      </c>
      <c r="R2640" t="str">
        <f>+LISTAS[[#This Row],[ID]]</f>
        <v>PERILLAS DE COCINA58</v>
      </c>
      <c r="T2640" s="29"/>
      <c r="U2640" s="25">
        <f>LISTAS[[#This Row],[COSTO]]+(LISTAS[[#This Row],[COSTO]]*T2640)</f>
        <v>1170</v>
      </c>
      <c r="V2640" s="30">
        <f>IF(T2640="",0,U2640/LISTAS[[#This Row],[VENTA NETA]]-1)</f>
        <v>0</v>
      </c>
      <c r="X2640" s="25">
        <v>800</v>
      </c>
      <c r="Y2640" s="31">
        <f>IFERROR(LISTAS[[#This Row],[COSTO]]/X2640-1,"")</f>
        <v>0.46249999999999991</v>
      </c>
    </row>
    <row r="2641" spans="1:25" x14ac:dyDescent="0.2">
      <c r="A2641" s="6" t="s">
        <v>6229</v>
      </c>
      <c r="B2641" t="s">
        <v>6133</v>
      </c>
      <c r="C2641">
        <v>59</v>
      </c>
      <c r="D2641" t="s">
        <v>6230</v>
      </c>
      <c r="E2641" s="2">
        <v>2285.71</v>
      </c>
      <c r="F2641" s="6" t="str">
        <f>+_xlfn.XLOOKUP(LISTAS[[#This Row],[ID]],_01_CODIGOS_Y_COSTOS_xlsm[Producto y N°],_01_CODIGOS_Y_COSTOS_xlsm[FABRICA],"",0,1)</f>
        <v>NEPLASTIC</v>
      </c>
      <c r="G2641" s="13">
        <f>LISTAS[[#This Row],[Precio]]*(1-0.46)*(1-IF($C$3520="",0,$C$3520))</f>
        <v>925.71254999999996</v>
      </c>
      <c r="H2641" s="9">
        <f>+_xlfn.XLOOKUP(LISTAS[[#This Row],[ID]],_01_CODIGOS_Y_COSTOS_xlsm[Producto y N°],_01_CODIGOS_Y_COSTOS_xlsm[COSTO],0,0,1)</f>
        <v>540</v>
      </c>
      <c r="I2641" s="116">
        <f>+IFERROR(LISTAS[[#This Row],[VENTA NETA]]/LISTAS[[#This Row],[COSTO]]-1,0)</f>
        <v>0.71428249999999993</v>
      </c>
      <c r="J2641" s="33" t="str">
        <f>IFERROR(VLOOKUP(LISTAS[[#This Row],[ID]],_01_CODIGOS_Y_COSTOS_xlsm[[Producto y N°]:[CODIGO]],2,0),"")</f>
        <v>788</v>
      </c>
      <c r="M2641" s="22">
        <v>0</v>
      </c>
      <c r="N2641" s="23">
        <f>+LISTAS[[#This Row],[Precio]]+(LISTAS[[#This Row],[Precio]]*M2641)</f>
        <v>2285.71</v>
      </c>
      <c r="O2641" s="24">
        <f t="shared" si="57"/>
        <v>925.71254999999996</v>
      </c>
      <c r="Q2641" s="21">
        <f>IFERROR(O2641/LISTAS[[#This Row],[COSTO]]-1,"")</f>
        <v>0.71428249999999993</v>
      </c>
      <c r="R2641" t="str">
        <f>+LISTAS[[#This Row],[ID]]</f>
        <v>PERILLAS DE COCINA59</v>
      </c>
      <c r="T2641" s="29"/>
      <c r="U2641" s="25">
        <f>LISTAS[[#This Row],[COSTO]]+(LISTAS[[#This Row],[COSTO]]*T2641)</f>
        <v>540</v>
      </c>
      <c r="V2641" s="30">
        <f>IF(T2641="",0,U2641/LISTAS[[#This Row],[VENTA NETA]]-1)</f>
        <v>0</v>
      </c>
      <c r="X2641" s="25">
        <v>700</v>
      </c>
      <c r="Y2641" s="31">
        <f>IFERROR(LISTAS[[#This Row],[COSTO]]/X2641-1,"")</f>
        <v>-0.22857142857142854</v>
      </c>
    </row>
    <row r="2642" spans="1:25" x14ac:dyDescent="0.2">
      <c r="A2642" s="6" t="s">
        <v>6231</v>
      </c>
      <c r="B2642" t="s">
        <v>6133</v>
      </c>
      <c r="C2642">
        <v>60</v>
      </c>
      <c r="D2642" t="s">
        <v>6232</v>
      </c>
      <c r="E2642" s="2">
        <v>5714.29</v>
      </c>
      <c r="F2642" s="6" t="str">
        <f>+_xlfn.XLOOKUP(LISTAS[[#This Row],[ID]],_01_CODIGOS_Y_COSTOS_xlsm[Producto y N°],_01_CODIGOS_Y_COSTOS_xlsm[FABRICA],"",0,1)</f>
        <v>NEPLASTIC</v>
      </c>
      <c r="G2642" s="13">
        <f>LISTAS[[#This Row],[Precio]]*(1-0.46)*(1-IF($C$3520="",0,$C$3520))</f>
        <v>2314.2874500000003</v>
      </c>
      <c r="H2642" s="9">
        <f>+_xlfn.XLOOKUP(LISTAS[[#This Row],[ID]],_01_CODIGOS_Y_COSTOS_xlsm[Producto y N°],_01_CODIGOS_Y_COSTOS_xlsm[COSTO],0,0,1)</f>
        <v>1350</v>
      </c>
      <c r="I2642" s="116">
        <f>+IFERROR(LISTAS[[#This Row],[VENTA NETA]]/LISTAS[[#This Row],[COSTO]]-1,0)</f>
        <v>0.71428700000000012</v>
      </c>
      <c r="J2642" s="33" t="str">
        <f>IFERROR(VLOOKUP(LISTAS[[#This Row],[ID]],_01_CODIGOS_Y_COSTOS_xlsm[[Producto y N°]:[CODIGO]],2,0),"")</f>
        <v>676</v>
      </c>
      <c r="M2642" s="22">
        <v>0</v>
      </c>
      <c r="N2642" s="23">
        <f>+LISTAS[[#This Row],[Precio]]+(LISTAS[[#This Row],[Precio]]*M2642)</f>
        <v>5714.29</v>
      </c>
      <c r="O2642" s="24">
        <f t="shared" si="57"/>
        <v>2314.2874500000003</v>
      </c>
      <c r="Q2642" s="21">
        <f>IFERROR(O2642/LISTAS[[#This Row],[COSTO]]-1,"")</f>
        <v>0.71428700000000012</v>
      </c>
      <c r="R2642" t="str">
        <f>+LISTAS[[#This Row],[ID]]</f>
        <v>PERILLAS DE COCINA60</v>
      </c>
      <c r="T2642" s="29"/>
      <c r="U2642" s="25">
        <f>LISTAS[[#This Row],[COSTO]]+(LISTAS[[#This Row],[COSTO]]*T2642)</f>
        <v>1350</v>
      </c>
      <c r="V2642" s="30">
        <f>IF(T2642="",0,U2642/LISTAS[[#This Row],[VENTA NETA]]-1)</f>
        <v>0</v>
      </c>
      <c r="X2642" s="25">
        <v>1400</v>
      </c>
      <c r="Y2642" s="31">
        <f>IFERROR(LISTAS[[#This Row],[COSTO]]/X2642-1,"")</f>
        <v>-3.5714285714285698E-2</v>
      </c>
    </row>
    <row r="2643" spans="1:25" x14ac:dyDescent="0.2">
      <c r="A2643" s="6" t="s">
        <v>6233</v>
      </c>
      <c r="B2643" t="s">
        <v>6133</v>
      </c>
      <c r="C2643">
        <v>61</v>
      </c>
      <c r="D2643" t="s">
        <v>6234</v>
      </c>
      <c r="E2643" s="2">
        <v>5714.29</v>
      </c>
      <c r="F2643" s="6" t="str">
        <f>+_xlfn.XLOOKUP(LISTAS[[#This Row],[ID]],_01_CODIGOS_Y_COSTOS_xlsm[Producto y N°],_01_CODIGOS_Y_COSTOS_xlsm[FABRICA],"",0,1)</f>
        <v>NEPLASTIC</v>
      </c>
      <c r="G2643" s="13">
        <f>LISTAS[[#This Row],[Precio]]*(1-0.46)*(1-IF($C$3520="",0,$C$3520))</f>
        <v>2314.2874500000003</v>
      </c>
      <c r="H2643" s="9">
        <f>+_xlfn.XLOOKUP(LISTAS[[#This Row],[ID]],_01_CODIGOS_Y_COSTOS_xlsm[Producto y N°],_01_CODIGOS_Y_COSTOS_xlsm[COSTO],0,0,1)</f>
        <v>1350</v>
      </c>
      <c r="I2643" s="116">
        <f>+IFERROR(LISTAS[[#This Row],[VENTA NETA]]/LISTAS[[#This Row],[COSTO]]-1,0)</f>
        <v>0.71428700000000012</v>
      </c>
      <c r="J2643" s="33" t="str">
        <f>IFERROR(VLOOKUP(LISTAS[[#This Row],[ID]],_01_CODIGOS_Y_COSTOS_xlsm[[Producto y N°]:[CODIGO]],2,0),"")</f>
        <v>676</v>
      </c>
      <c r="M2643" s="22">
        <v>0</v>
      </c>
      <c r="N2643" s="23">
        <f>+LISTAS[[#This Row],[Precio]]+(LISTAS[[#This Row],[Precio]]*M2643)</f>
        <v>5714.29</v>
      </c>
      <c r="O2643" s="24">
        <f t="shared" si="57"/>
        <v>2314.2874500000003</v>
      </c>
      <c r="Q2643" s="21">
        <f>IFERROR(O2643/LISTAS[[#This Row],[COSTO]]-1,"")</f>
        <v>0.71428700000000012</v>
      </c>
      <c r="R2643" t="str">
        <f>+LISTAS[[#This Row],[ID]]</f>
        <v>PERILLAS DE COCINA61</v>
      </c>
      <c r="T2643" s="29"/>
      <c r="U2643" s="25">
        <f>LISTAS[[#This Row],[COSTO]]+(LISTAS[[#This Row],[COSTO]]*T2643)</f>
        <v>1350</v>
      </c>
      <c r="V2643" s="30">
        <f>IF(T2643="",0,U2643/LISTAS[[#This Row],[VENTA NETA]]-1)</f>
        <v>0</v>
      </c>
      <c r="X2643" s="25">
        <v>1500</v>
      </c>
      <c r="Y2643" s="31">
        <f>IFERROR(LISTAS[[#This Row],[COSTO]]/X2643-1,"")</f>
        <v>-9.9999999999999978E-2</v>
      </c>
    </row>
    <row r="2644" spans="1:25" x14ac:dyDescent="0.2">
      <c r="A2644" s="6" t="s">
        <v>6235</v>
      </c>
      <c r="B2644" t="s">
        <v>6133</v>
      </c>
      <c r="C2644">
        <v>70</v>
      </c>
      <c r="D2644" t="s">
        <v>6236</v>
      </c>
      <c r="E2644" s="2">
        <v>4114.29</v>
      </c>
      <c r="F2644" s="6" t="str">
        <f>+_xlfn.XLOOKUP(LISTAS[[#This Row],[ID]],_01_CODIGOS_Y_COSTOS_xlsm[Producto y N°],_01_CODIGOS_Y_COSTOS_xlsm[FABRICA],"",0,1)</f>
        <v>NEPLASTIC</v>
      </c>
      <c r="G2644" s="13">
        <f>LISTAS[[#This Row],[Precio]]*(1-0.46)*(1-IF($C$3520="",0,$C$3520))</f>
        <v>1666.2874500000003</v>
      </c>
      <c r="H2644" s="9">
        <f>+_xlfn.XLOOKUP(LISTAS[[#This Row],[ID]],_01_CODIGOS_Y_COSTOS_xlsm[Producto y N°],_01_CODIGOS_Y_COSTOS_xlsm[COSTO],0,0,1)</f>
        <v>990</v>
      </c>
      <c r="I2644" s="116">
        <f>+IFERROR(LISTAS[[#This Row],[VENTA NETA]]/LISTAS[[#This Row],[COSTO]]-1,0)</f>
        <v>0.68311863636363657</v>
      </c>
      <c r="J2644" s="33" t="str">
        <f>IFERROR(VLOOKUP(LISTAS[[#This Row],[ID]],_01_CODIGOS_Y_COSTOS_xlsm[[Producto y N°]:[CODIGO]],2,0),"")</f>
        <v>741</v>
      </c>
      <c r="M2644" s="22">
        <v>0.08</v>
      </c>
      <c r="N2644" s="23">
        <f>+LISTAS[[#This Row],[Precio]]+(LISTAS[[#This Row],[Precio]]*M2644)</f>
        <v>4443.4331999999995</v>
      </c>
      <c r="O2644" s="24">
        <f t="shared" si="57"/>
        <v>1799.5904459999999</v>
      </c>
      <c r="Q2644" s="21">
        <f>IFERROR(O2644/LISTAS[[#This Row],[COSTO]]-1,"")</f>
        <v>0.8177681272727273</v>
      </c>
      <c r="R2644" t="str">
        <f>+LISTAS[[#This Row],[ID]]</f>
        <v>PERILLAS DE COCINA70</v>
      </c>
      <c r="T2644" s="29"/>
      <c r="U2644" s="25">
        <f>LISTAS[[#This Row],[COSTO]]+(LISTAS[[#This Row],[COSTO]]*T2644)</f>
        <v>990</v>
      </c>
      <c r="V2644" s="30">
        <f>IF(T2644="",0,U2644/LISTAS[[#This Row],[VENTA NETA]]-1)</f>
        <v>0</v>
      </c>
      <c r="X2644" s="25">
        <v>900</v>
      </c>
      <c r="Y2644" s="31">
        <f>IFERROR(LISTAS[[#This Row],[COSTO]]/X2644-1,"")</f>
        <v>0.10000000000000009</v>
      </c>
    </row>
    <row r="2645" spans="1:25" x14ac:dyDescent="0.2">
      <c r="A2645" s="6" t="s">
        <v>6237</v>
      </c>
      <c r="B2645" t="s">
        <v>6133</v>
      </c>
      <c r="C2645">
        <v>71</v>
      </c>
      <c r="D2645" t="s">
        <v>6238</v>
      </c>
      <c r="E2645" s="2">
        <v>4166.67</v>
      </c>
      <c r="F2645" s="6" t="str">
        <f>+_xlfn.XLOOKUP(LISTAS[[#This Row],[ID]],_01_CODIGOS_Y_COSTOS_xlsm[Producto y N°],_01_CODIGOS_Y_COSTOS_xlsm[FABRICA],"",0,1)</f>
        <v>NEPLASTIC</v>
      </c>
      <c r="G2645" s="13">
        <f>LISTAS[[#This Row],[Precio]]*(1-0.46)*(1-IF($C$3520="",0,$C$3520))</f>
        <v>1687.50135</v>
      </c>
      <c r="H2645" s="9">
        <f>+_xlfn.XLOOKUP(LISTAS[[#This Row],[ID]],_01_CODIGOS_Y_COSTOS_xlsm[Producto y N°],_01_CODIGOS_Y_COSTOS_xlsm[COSTO],0,0,1)</f>
        <v>990</v>
      </c>
      <c r="I2645" s="116">
        <f>+IFERROR(LISTAS[[#This Row],[VENTA NETA]]/LISTAS[[#This Row],[COSTO]]-1,0)</f>
        <v>0.70454681818181819</v>
      </c>
      <c r="J2645" s="33" t="str">
        <f>IFERROR(VLOOKUP(LISTAS[[#This Row],[ID]],_01_CODIGOS_Y_COSTOS_xlsm[[Producto y N°]:[CODIGO]],2,0),"")</f>
        <v>410</v>
      </c>
      <c r="M2645" s="22">
        <v>0</v>
      </c>
      <c r="N2645" s="56">
        <f>+LISTAS[[#This Row],[Precio]]+(LISTAS[[#This Row],[Precio]]*M2645)</f>
        <v>4166.67</v>
      </c>
      <c r="O2645" s="24">
        <f t="shared" si="57"/>
        <v>1687.50135</v>
      </c>
      <c r="Q2645" s="21">
        <f>IFERROR(O2645/LISTAS[[#This Row],[COSTO]]-1,"")</f>
        <v>0.70454681818181819</v>
      </c>
      <c r="R2645" t="str">
        <f>+LISTAS[[#This Row],[ID]]</f>
        <v>PERILLAS DE COCINA71</v>
      </c>
      <c r="T2645" s="29"/>
      <c r="U2645" s="25">
        <f>LISTAS[[#This Row],[COSTO]]+(LISTAS[[#This Row],[COSTO]]*T2645)</f>
        <v>990</v>
      </c>
      <c r="V2645" s="30">
        <f>IF(T2645="",0,U2645/LISTAS[[#This Row],[VENTA NETA]]-1)</f>
        <v>0</v>
      </c>
      <c r="X2645" s="25">
        <v>1100</v>
      </c>
      <c r="Y2645" s="31">
        <f>IFERROR(LISTAS[[#This Row],[COSTO]]/X2645-1,"")</f>
        <v>-9.9999999999999978E-2</v>
      </c>
    </row>
    <row r="2646" spans="1:25" x14ac:dyDescent="0.2">
      <c r="A2646" s="6" t="s">
        <v>6239</v>
      </c>
      <c r="B2646" t="s">
        <v>6133</v>
      </c>
      <c r="C2646">
        <v>72</v>
      </c>
      <c r="D2646" t="s">
        <v>6240</v>
      </c>
      <c r="E2646" s="2">
        <v>6666.67</v>
      </c>
      <c r="F2646" s="6" t="str">
        <f>+_xlfn.XLOOKUP(LISTAS[[#This Row],[ID]],_01_CODIGOS_Y_COSTOS_xlsm[Producto y N°],_01_CODIGOS_Y_COSTOS_xlsm[FABRICA],"",0,1)</f>
        <v>NEPLASTIC</v>
      </c>
      <c r="G2646" s="13">
        <f>LISTAS[[#This Row],[Precio]]*(1-0.46)*(1-IF($C$3520="",0,$C$3520))</f>
        <v>2700.0013500000005</v>
      </c>
      <c r="H2646" s="9">
        <f>+_xlfn.XLOOKUP(LISTAS[[#This Row],[ID]],_01_CODIGOS_Y_COSTOS_xlsm[Producto y N°],_01_CODIGOS_Y_COSTOS_xlsm[COSTO],0,0,1)</f>
        <v>1530</v>
      </c>
      <c r="I2646" s="116">
        <f>+IFERROR(LISTAS[[#This Row],[VENTA NETA]]/LISTAS[[#This Row],[COSTO]]-1,0)</f>
        <v>0.76470676470588272</v>
      </c>
      <c r="J2646" s="33" t="str">
        <f>IFERROR(VLOOKUP(LISTAS[[#This Row],[ID]],_01_CODIGOS_Y_COSTOS_xlsm[[Producto y N°]:[CODIGO]],2,0),"")</f>
        <v>422</v>
      </c>
      <c r="M2646" s="22">
        <v>0</v>
      </c>
      <c r="N2646" s="23">
        <f>+LISTAS[[#This Row],[Precio]]+(LISTAS[[#This Row],[Precio]]*M2646)</f>
        <v>6666.67</v>
      </c>
      <c r="O2646" s="24">
        <f t="shared" si="57"/>
        <v>2700.0013500000005</v>
      </c>
      <c r="Q2646" s="21">
        <f>IFERROR(O2646/LISTAS[[#This Row],[COSTO]]-1,"")</f>
        <v>0.76470676470588272</v>
      </c>
      <c r="R2646" t="str">
        <f>+LISTAS[[#This Row],[ID]]</f>
        <v>PERILLAS DE COCINA72</v>
      </c>
      <c r="T2646" s="29"/>
      <c r="U2646" s="25">
        <f>LISTAS[[#This Row],[COSTO]]+(LISTAS[[#This Row],[COSTO]]*T2646)</f>
        <v>1530</v>
      </c>
      <c r="V2646" s="30">
        <f>IF(T2646="",0,U2646/LISTAS[[#This Row],[VENTA NETA]]-1)</f>
        <v>0</v>
      </c>
      <c r="X2646" s="25">
        <v>1200</v>
      </c>
      <c r="Y2646" s="31">
        <f>IFERROR(LISTAS[[#This Row],[COSTO]]/X2646-1,"")</f>
        <v>0.27499999999999991</v>
      </c>
    </row>
    <row r="2647" spans="1:25" x14ac:dyDescent="0.2">
      <c r="A2647" s="6" t="s">
        <v>6241</v>
      </c>
      <c r="B2647" t="s">
        <v>6133</v>
      </c>
      <c r="C2647">
        <v>73</v>
      </c>
      <c r="D2647" t="s">
        <v>6242</v>
      </c>
      <c r="E2647" s="2">
        <v>7714.29</v>
      </c>
      <c r="F2647" s="6" t="str">
        <f>+_xlfn.XLOOKUP(LISTAS[[#This Row],[ID]],_01_CODIGOS_Y_COSTOS_xlsm[Producto y N°],_01_CODIGOS_Y_COSTOS_xlsm[FABRICA],"",0,1)</f>
        <v>NEPLASTIC</v>
      </c>
      <c r="G2647" s="13">
        <f>LISTAS[[#This Row],[Precio]]*(1-0.46)*(1-IF($C$3520="",0,$C$3520))</f>
        <v>3124.2874500000007</v>
      </c>
      <c r="H2647" s="9">
        <f>+_xlfn.XLOOKUP(LISTAS[[#This Row],[ID]],_01_CODIGOS_Y_COSTOS_xlsm[Producto y N°],_01_CODIGOS_Y_COSTOS_xlsm[COSTO],0,0,1)</f>
        <v>1890</v>
      </c>
      <c r="I2647" s="116">
        <f>+IFERROR(LISTAS[[#This Row],[VENTA NETA]]/LISTAS[[#This Row],[COSTO]]-1,0)</f>
        <v>0.65306214285714326</v>
      </c>
      <c r="J2647" s="33" t="str">
        <f>IFERROR(VLOOKUP(LISTAS[[#This Row],[ID]],_01_CODIGOS_Y_COSTOS_xlsm[[Producto y N°]:[CODIGO]],2,0),"")</f>
        <v>714</v>
      </c>
      <c r="M2647" s="22">
        <v>0.08</v>
      </c>
      <c r="N2647" s="23">
        <f>+LISTAS[[#This Row],[Precio]]+(LISTAS[[#This Row],[Precio]]*M2647)</f>
        <v>8331.4331999999995</v>
      </c>
      <c r="O2647" s="24">
        <f t="shared" si="57"/>
        <v>3374.2304460000005</v>
      </c>
      <c r="Q2647" s="21">
        <f>IFERROR(O2647/LISTAS[[#This Row],[COSTO]]-1,"")</f>
        <v>0.78530711428571465</v>
      </c>
      <c r="R2647" t="str">
        <f>+LISTAS[[#This Row],[ID]]</f>
        <v>PERILLAS DE COCINA73</v>
      </c>
      <c r="T2647" s="29"/>
      <c r="U2647" s="25">
        <f>LISTAS[[#This Row],[COSTO]]+(LISTAS[[#This Row],[COSTO]]*T2647)</f>
        <v>1890</v>
      </c>
      <c r="V2647" s="30">
        <f>IF(T2647="",0,U2647/LISTAS[[#This Row],[VENTA NETA]]-1)</f>
        <v>0</v>
      </c>
      <c r="X2647" s="25">
        <v>1200</v>
      </c>
      <c r="Y2647" s="31">
        <f>IFERROR(LISTAS[[#This Row],[COSTO]]/X2647-1,"")</f>
        <v>0.57499999999999996</v>
      </c>
    </row>
    <row r="2648" spans="1:25" x14ac:dyDescent="0.2">
      <c r="A2648" s="6" t="s">
        <v>6243</v>
      </c>
      <c r="B2648" t="s">
        <v>6133</v>
      </c>
      <c r="C2648">
        <v>74</v>
      </c>
      <c r="D2648" t="s">
        <v>6244</v>
      </c>
      <c r="E2648" s="2">
        <v>4628.57</v>
      </c>
      <c r="F2648" s="6" t="str">
        <f>+_xlfn.XLOOKUP(LISTAS[[#This Row],[ID]],_01_CODIGOS_Y_COSTOS_xlsm[Producto y N°],_01_CODIGOS_Y_COSTOS_xlsm[FABRICA],"",0,1)</f>
        <v>NEPLASTIC</v>
      </c>
      <c r="G2648" s="13">
        <f>LISTAS[[#This Row],[Precio]]*(1-0.46)*(1-IF($C$3520="",0,$C$3520))</f>
        <v>1874.5708500000001</v>
      </c>
      <c r="H2648" s="9">
        <f>+_xlfn.XLOOKUP(LISTAS[[#This Row],[ID]],_01_CODIGOS_Y_COSTOS_xlsm[Producto y N°],_01_CODIGOS_Y_COSTOS_xlsm[COSTO],0,0,1)</f>
        <v>1080</v>
      </c>
      <c r="I2648" s="116">
        <f>+IFERROR(LISTAS[[#This Row],[VENTA NETA]]/LISTAS[[#This Row],[COSTO]]-1,0)</f>
        <v>0.73571375000000017</v>
      </c>
      <c r="J2648" s="33" t="str">
        <f>IFERROR(VLOOKUP(LISTAS[[#This Row],[ID]],_01_CODIGOS_Y_COSTOS_xlsm[[Producto y N°]:[CODIGO]],2,0),"")</f>
        <v>143</v>
      </c>
      <c r="M2648" s="22">
        <v>0.08</v>
      </c>
      <c r="N2648" s="23">
        <f>+LISTAS[[#This Row],[Precio]]+(LISTAS[[#This Row],[Precio]]*M2648)</f>
        <v>4998.8555999999999</v>
      </c>
      <c r="O2648" s="24">
        <f t="shared" si="57"/>
        <v>2024.5365179999999</v>
      </c>
      <c r="Q2648" s="21">
        <f>IFERROR(O2648/LISTAS[[#This Row],[COSTO]]-1,"")</f>
        <v>0.87457084999999979</v>
      </c>
      <c r="R2648" t="str">
        <f>+LISTAS[[#This Row],[ID]]</f>
        <v>PERILLAS DE COCINA74</v>
      </c>
      <c r="T2648" s="29"/>
      <c r="U2648" s="25">
        <f>LISTAS[[#This Row],[COSTO]]+(LISTAS[[#This Row],[COSTO]]*T2648)</f>
        <v>1080</v>
      </c>
      <c r="V2648" s="30">
        <f>IF(T2648="",0,U2648/LISTAS[[#This Row],[VENTA NETA]]-1)</f>
        <v>0</v>
      </c>
      <c r="X2648" s="25">
        <v>1100</v>
      </c>
      <c r="Y2648" s="31">
        <f>IFERROR(LISTAS[[#This Row],[COSTO]]/X2648-1,"")</f>
        <v>-1.8181818181818188E-2</v>
      </c>
    </row>
    <row r="2649" spans="1:25" x14ac:dyDescent="0.2">
      <c r="A2649" s="6" t="s">
        <v>6245</v>
      </c>
      <c r="B2649" t="s">
        <v>6133</v>
      </c>
      <c r="C2649">
        <v>75</v>
      </c>
      <c r="D2649" t="s">
        <v>6246</v>
      </c>
      <c r="E2649" s="2">
        <v>5657.14</v>
      </c>
      <c r="F2649" s="6" t="str">
        <f>+_xlfn.XLOOKUP(LISTAS[[#This Row],[ID]],_01_CODIGOS_Y_COSTOS_xlsm[Producto y N°],_01_CODIGOS_Y_COSTOS_xlsm[FABRICA],"",0,1)</f>
        <v>NEPLASTIC</v>
      </c>
      <c r="G2649" s="13">
        <f>LISTAS[[#This Row],[Precio]]*(1-0.46)*(1-IF($C$3520="",0,$C$3520))</f>
        <v>2291.1417000000001</v>
      </c>
      <c r="H2649" s="9">
        <f>+_xlfn.XLOOKUP(LISTAS[[#This Row],[ID]],_01_CODIGOS_Y_COSTOS_xlsm[Producto y N°],_01_CODIGOS_Y_COSTOS_xlsm[COSTO],0,0,1)</f>
        <v>1260</v>
      </c>
      <c r="I2649" s="116">
        <f>+IFERROR(LISTAS[[#This Row],[VENTA NETA]]/LISTAS[[#This Row],[COSTO]]-1,0)</f>
        <v>0.81836642857142872</v>
      </c>
      <c r="J2649" s="33" t="str">
        <f>IFERROR(VLOOKUP(LISTAS[[#This Row],[ID]],_01_CODIGOS_Y_COSTOS_xlsm[[Producto y N°]:[CODIGO]],2,0),"")</f>
        <v>140</v>
      </c>
      <c r="M2649" s="22">
        <v>0.08</v>
      </c>
      <c r="N2649" s="23">
        <f>+LISTAS[[#This Row],[Precio]]+(LISTAS[[#This Row],[Precio]]*M2649)</f>
        <v>6109.7112000000006</v>
      </c>
      <c r="O2649" s="24">
        <f t="shared" si="57"/>
        <v>2474.4330360000004</v>
      </c>
      <c r="Q2649" s="21">
        <f>IFERROR(O2649/LISTAS[[#This Row],[COSTO]]-1,"")</f>
        <v>0.96383574285714313</v>
      </c>
      <c r="R2649" t="str">
        <f>+LISTAS[[#This Row],[ID]]</f>
        <v>PERILLAS DE COCINA75</v>
      </c>
      <c r="T2649" s="29"/>
      <c r="U2649" s="25">
        <f>LISTAS[[#This Row],[COSTO]]+(LISTAS[[#This Row],[COSTO]]*T2649)</f>
        <v>1260</v>
      </c>
      <c r="V2649" s="30">
        <f>IF(T2649="",0,U2649/LISTAS[[#This Row],[VENTA NETA]]-1)</f>
        <v>0</v>
      </c>
      <c r="X2649" s="25">
        <v>1500</v>
      </c>
      <c r="Y2649" s="31">
        <f>IFERROR(LISTAS[[#This Row],[COSTO]]/X2649-1,"")</f>
        <v>-0.16000000000000003</v>
      </c>
    </row>
    <row r="2650" spans="1:25" x14ac:dyDescent="0.2">
      <c r="A2650" s="6" t="s">
        <v>6247</v>
      </c>
      <c r="B2650" t="s">
        <v>6133</v>
      </c>
      <c r="C2650">
        <v>76</v>
      </c>
      <c r="D2650" t="s">
        <v>6248</v>
      </c>
      <c r="E2650" s="2">
        <v>6171.43</v>
      </c>
      <c r="F2650" s="6" t="str">
        <f>+_xlfn.XLOOKUP(LISTAS[[#This Row],[ID]],_01_CODIGOS_Y_COSTOS_xlsm[Producto y N°],_01_CODIGOS_Y_COSTOS_xlsm[FABRICA],"",0,1)</f>
        <v>NEPLASTIC</v>
      </c>
      <c r="G2650" s="13">
        <f>LISTAS[[#This Row],[Precio]]*(1-0.46)*(1-IF($C$3520="",0,$C$3520))</f>
        <v>2499.4291500000004</v>
      </c>
      <c r="H2650" s="9">
        <f>+_xlfn.XLOOKUP(LISTAS[[#This Row],[ID]],_01_CODIGOS_Y_COSTOS_xlsm[Producto y N°],_01_CODIGOS_Y_COSTOS_xlsm[COSTO],0,0,1)</f>
        <v>1530</v>
      </c>
      <c r="I2650" s="116">
        <f>+IFERROR(LISTAS[[#This Row],[VENTA NETA]]/LISTAS[[#This Row],[COSTO]]-1,0)</f>
        <v>0.63361382352941198</v>
      </c>
      <c r="J2650" s="33" t="str">
        <f>IFERROR(VLOOKUP(LISTAS[[#This Row],[ID]],_01_CODIGOS_Y_COSTOS_xlsm[[Producto y N°]:[CODIGO]],2,0),"")</f>
        <v>717</v>
      </c>
      <c r="M2650" s="22">
        <v>0.08</v>
      </c>
      <c r="N2650" s="23">
        <f>+LISTAS[[#This Row],[Precio]]+(LISTAS[[#This Row],[Precio]]*M2650)</f>
        <v>6665.1444000000001</v>
      </c>
      <c r="O2650" s="24">
        <f t="shared" si="57"/>
        <v>2699.3834820000002</v>
      </c>
      <c r="Q2650" s="21">
        <f>IFERROR(O2650/LISTAS[[#This Row],[COSTO]]-1,"")</f>
        <v>0.76430292941176492</v>
      </c>
      <c r="R2650" t="str">
        <f>+LISTAS[[#This Row],[ID]]</f>
        <v>PERILLAS DE COCINA76</v>
      </c>
      <c r="T2650" s="29"/>
      <c r="U2650" s="25">
        <f>LISTAS[[#This Row],[COSTO]]+(LISTAS[[#This Row],[COSTO]]*T2650)</f>
        <v>1530</v>
      </c>
      <c r="V2650" s="30">
        <f>IF(T2650="",0,U2650/LISTAS[[#This Row],[VENTA NETA]]-1)</f>
        <v>0</v>
      </c>
      <c r="X2650" s="25">
        <v>1500</v>
      </c>
      <c r="Y2650" s="31">
        <f>IFERROR(LISTAS[[#This Row],[COSTO]]/X2650-1,"")</f>
        <v>2.0000000000000018E-2</v>
      </c>
    </row>
    <row r="2651" spans="1:25" x14ac:dyDescent="0.2">
      <c r="A2651" s="6" t="s">
        <v>6249</v>
      </c>
      <c r="B2651" t="s">
        <v>6133</v>
      </c>
      <c r="C2651">
        <v>77</v>
      </c>
      <c r="D2651" t="s">
        <v>6250</v>
      </c>
      <c r="E2651" s="2">
        <v>6171.43</v>
      </c>
      <c r="F2651" s="6" t="str">
        <f>+_xlfn.XLOOKUP(LISTAS[[#This Row],[ID]],_01_CODIGOS_Y_COSTOS_xlsm[Producto y N°],_01_CODIGOS_Y_COSTOS_xlsm[FABRICA],"",0,1)</f>
        <v>NEPLASTIC</v>
      </c>
      <c r="G2651" s="13">
        <f>LISTAS[[#This Row],[Precio]]*(1-0.46)*(1-IF($C$3520="",0,$C$3520))</f>
        <v>2499.4291500000004</v>
      </c>
      <c r="H2651" s="9">
        <f>+_xlfn.XLOOKUP(LISTAS[[#This Row],[ID]],_01_CODIGOS_Y_COSTOS_xlsm[Producto y N°],_01_CODIGOS_Y_COSTOS_xlsm[COSTO],0,0,1)</f>
        <v>1530</v>
      </c>
      <c r="I2651" s="116">
        <f>+IFERROR(LISTAS[[#This Row],[VENTA NETA]]/LISTAS[[#This Row],[COSTO]]-1,0)</f>
        <v>0.63361382352941198</v>
      </c>
      <c r="J2651" s="33" t="str">
        <f>IFERROR(VLOOKUP(LISTAS[[#This Row],[ID]],_01_CODIGOS_Y_COSTOS_xlsm[[Producto y N°]:[CODIGO]],2,0),"")</f>
        <v>717</v>
      </c>
      <c r="M2651" s="22">
        <v>0.08</v>
      </c>
      <c r="N2651" s="23">
        <f>+LISTAS[[#This Row],[Precio]]+(LISTAS[[#This Row],[Precio]]*M2651)</f>
        <v>6665.1444000000001</v>
      </c>
      <c r="O2651" s="24">
        <f t="shared" si="57"/>
        <v>2699.3834820000002</v>
      </c>
      <c r="Q2651" s="21">
        <f>IFERROR(O2651/LISTAS[[#This Row],[COSTO]]-1,"")</f>
        <v>0.76430292941176492</v>
      </c>
      <c r="R2651" t="str">
        <f>+LISTAS[[#This Row],[ID]]</f>
        <v>PERILLAS DE COCINA77</v>
      </c>
      <c r="T2651" s="29"/>
      <c r="U2651" s="25">
        <f>LISTAS[[#This Row],[COSTO]]+(LISTAS[[#This Row],[COSTO]]*T2651)</f>
        <v>1530</v>
      </c>
      <c r="V2651" s="30">
        <f>IF(T2651="",0,U2651/LISTAS[[#This Row],[VENTA NETA]]-1)</f>
        <v>0</v>
      </c>
      <c r="X2651" s="25">
        <v>1300</v>
      </c>
      <c r="Y2651" s="31">
        <f>IFERROR(LISTAS[[#This Row],[COSTO]]/X2651-1,"")</f>
        <v>0.17692307692307696</v>
      </c>
    </row>
    <row r="2652" spans="1:25" x14ac:dyDescent="0.2">
      <c r="A2652" s="6" t="s">
        <v>6251</v>
      </c>
      <c r="B2652" t="s">
        <v>6133</v>
      </c>
      <c r="C2652">
        <v>78</v>
      </c>
      <c r="D2652" t="s">
        <v>6252</v>
      </c>
      <c r="E2652" s="2">
        <v>5657.14</v>
      </c>
      <c r="F2652" s="6" t="str">
        <f>+_xlfn.XLOOKUP(LISTAS[[#This Row],[ID]],_01_CODIGOS_Y_COSTOS_xlsm[Producto y N°],_01_CODIGOS_Y_COSTOS_xlsm[FABRICA],"",0,1)</f>
        <v>NEPLASTIC</v>
      </c>
      <c r="G2652" s="13">
        <f>LISTAS[[#This Row],[Precio]]*(1-0.46)*(1-IF($C$3520="",0,$C$3520))</f>
        <v>2291.1417000000001</v>
      </c>
      <c r="H2652" s="9">
        <f>+_xlfn.XLOOKUP(LISTAS[[#This Row],[ID]],_01_CODIGOS_Y_COSTOS_xlsm[Producto y N°],_01_CODIGOS_Y_COSTOS_xlsm[COSTO],0,0,1)</f>
        <v>1260</v>
      </c>
      <c r="I2652" s="116">
        <f>+IFERROR(LISTAS[[#This Row],[VENTA NETA]]/LISTAS[[#This Row],[COSTO]]-1,0)</f>
        <v>0.81836642857142872</v>
      </c>
      <c r="J2652" s="33" t="str">
        <f>IFERROR(VLOOKUP(LISTAS[[#This Row],[ID]],_01_CODIGOS_Y_COSTOS_xlsm[[Producto y N°]:[CODIGO]],2,0),"")</f>
        <v>141</v>
      </c>
      <c r="M2652" s="22">
        <v>0.08</v>
      </c>
      <c r="N2652" s="23">
        <f>+LISTAS[[#This Row],[Precio]]+(LISTAS[[#This Row],[Precio]]*M2652)</f>
        <v>6109.7112000000006</v>
      </c>
      <c r="O2652" s="24">
        <f t="shared" si="57"/>
        <v>2474.4330360000004</v>
      </c>
      <c r="Q2652" s="21">
        <f>IFERROR(O2652/LISTAS[[#This Row],[COSTO]]-1,"")</f>
        <v>0.96383574285714313</v>
      </c>
      <c r="R2652" t="str">
        <f>+LISTAS[[#This Row],[ID]]</f>
        <v>PERILLAS DE COCINA78</v>
      </c>
      <c r="T2652" s="29"/>
      <c r="U2652" s="25">
        <f>LISTAS[[#This Row],[COSTO]]+(LISTAS[[#This Row],[COSTO]]*T2652)</f>
        <v>1260</v>
      </c>
      <c r="V2652" s="30">
        <f>IF(T2652="",0,U2652/LISTAS[[#This Row],[VENTA NETA]]-1)</f>
        <v>0</v>
      </c>
      <c r="X2652" s="25">
        <v>880</v>
      </c>
      <c r="Y2652" s="31">
        <f>IFERROR(LISTAS[[#This Row],[COSTO]]/X2652-1,"")</f>
        <v>0.43181818181818188</v>
      </c>
    </row>
    <row r="2653" spans="1:25" x14ac:dyDescent="0.2">
      <c r="A2653" s="6" t="s">
        <v>6253</v>
      </c>
      <c r="B2653" t="s">
        <v>6133</v>
      </c>
      <c r="C2653">
        <v>79</v>
      </c>
      <c r="D2653" t="s">
        <v>6254</v>
      </c>
      <c r="E2653" s="2">
        <v>7714.29</v>
      </c>
      <c r="F2653" s="6" t="str">
        <f>+_xlfn.XLOOKUP(LISTAS[[#This Row],[ID]],_01_CODIGOS_Y_COSTOS_xlsm[Producto y N°],_01_CODIGOS_Y_COSTOS_xlsm[FABRICA],"",0,1)</f>
        <v>NEPLASTIC</v>
      </c>
      <c r="G2653" s="13">
        <f>LISTAS[[#This Row],[Precio]]*(1-0.46)*(1-IF($C$3520="",0,$C$3520))</f>
        <v>3124.2874500000007</v>
      </c>
      <c r="H2653" s="9">
        <f>+_xlfn.XLOOKUP(LISTAS[[#This Row],[ID]],_01_CODIGOS_Y_COSTOS_xlsm[Producto y N°],_01_CODIGOS_Y_COSTOS_xlsm[COSTO],0,0,1)</f>
        <v>1890</v>
      </c>
      <c r="I2653" s="116">
        <f>+IFERROR(LISTAS[[#This Row],[VENTA NETA]]/LISTAS[[#This Row],[COSTO]]-1,0)</f>
        <v>0.65306214285714326</v>
      </c>
      <c r="J2653" s="33" t="str">
        <f>IFERROR(VLOOKUP(LISTAS[[#This Row],[ID]],_01_CODIGOS_Y_COSTOS_xlsm[[Producto y N°]:[CODIGO]],2,0),"")</f>
        <v>714</v>
      </c>
      <c r="M2653" s="22">
        <v>0.08</v>
      </c>
      <c r="N2653" s="23">
        <f>+LISTAS[[#This Row],[Precio]]+(LISTAS[[#This Row],[Precio]]*M2653)</f>
        <v>8331.4331999999995</v>
      </c>
      <c r="O2653" s="24">
        <f t="shared" si="57"/>
        <v>3374.2304460000005</v>
      </c>
      <c r="Q2653" s="21">
        <f>IFERROR(O2653/LISTAS[[#This Row],[COSTO]]-1,"")</f>
        <v>0.78530711428571465</v>
      </c>
      <c r="R2653" t="str">
        <f>+LISTAS[[#This Row],[ID]]</f>
        <v>PERILLAS DE COCINA79</v>
      </c>
      <c r="T2653" s="29"/>
      <c r="U2653" s="25">
        <f>LISTAS[[#This Row],[COSTO]]+(LISTAS[[#This Row],[COSTO]]*T2653)</f>
        <v>1890</v>
      </c>
      <c r="V2653" s="30">
        <f>IF(T2653="",0,U2653/LISTAS[[#This Row],[VENTA NETA]]-1)</f>
        <v>0</v>
      </c>
      <c r="X2653" s="25">
        <v>880</v>
      </c>
      <c r="Y2653" s="31">
        <f>IFERROR(LISTAS[[#This Row],[COSTO]]/X2653-1,"")</f>
        <v>1.1477272727272729</v>
      </c>
    </row>
    <row r="2654" spans="1:25" x14ac:dyDescent="0.2">
      <c r="A2654" s="6" t="s">
        <v>6255</v>
      </c>
      <c r="B2654" t="s">
        <v>6133</v>
      </c>
      <c r="C2654">
        <v>80</v>
      </c>
      <c r="D2654" t="s">
        <v>6256</v>
      </c>
      <c r="E2654" s="2">
        <v>7714.29</v>
      </c>
      <c r="F2654" s="6" t="str">
        <f>+_xlfn.XLOOKUP(LISTAS[[#This Row],[ID]],_01_CODIGOS_Y_COSTOS_xlsm[Producto y N°],_01_CODIGOS_Y_COSTOS_xlsm[FABRICA],"",0,1)</f>
        <v>NEPLASTIC</v>
      </c>
      <c r="G2654" s="13">
        <f>LISTAS[[#This Row],[Precio]]*(1-0.46)*(1-IF($C$3520="",0,$C$3520))</f>
        <v>3124.2874500000007</v>
      </c>
      <c r="H2654" s="9">
        <f>+_xlfn.XLOOKUP(LISTAS[[#This Row],[ID]],_01_CODIGOS_Y_COSTOS_xlsm[Producto y N°],_01_CODIGOS_Y_COSTOS_xlsm[COSTO],0,0,1)</f>
        <v>1890</v>
      </c>
      <c r="I2654" s="116">
        <f>+IFERROR(LISTAS[[#This Row],[VENTA NETA]]/LISTAS[[#This Row],[COSTO]]-1,0)</f>
        <v>0.65306214285714326</v>
      </c>
      <c r="J2654" s="33" t="str">
        <f>IFERROR(VLOOKUP(LISTAS[[#This Row],[ID]],_01_CODIGOS_Y_COSTOS_xlsm[[Producto y N°]:[CODIGO]],2,0),"")</f>
        <v>714</v>
      </c>
      <c r="M2654" s="22">
        <v>0.08</v>
      </c>
      <c r="N2654" s="23">
        <f>+LISTAS[[#This Row],[Precio]]+(LISTAS[[#This Row],[Precio]]*M2654)</f>
        <v>8331.4331999999995</v>
      </c>
      <c r="O2654" s="24">
        <f t="shared" si="57"/>
        <v>3374.2304460000005</v>
      </c>
      <c r="Q2654" s="21">
        <f>IFERROR(O2654/LISTAS[[#This Row],[COSTO]]-1,"")</f>
        <v>0.78530711428571465</v>
      </c>
      <c r="R2654" t="str">
        <f>+LISTAS[[#This Row],[ID]]</f>
        <v>PERILLAS DE COCINA80</v>
      </c>
      <c r="T2654" s="29"/>
      <c r="U2654" s="25">
        <f>LISTAS[[#This Row],[COSTO]]+(LISTAS[[#This Row],[COSTO]]*T2654)</f>
        <v>1890</v>
      </c>
      <c r="V2654" s="30">
        <f>IF(T2654="",0,U2654/LISTAS[[#This Row],[VENTA NETA]]-1)</f>
        <v>0</v>
      </c>
      <c r="X2654" s="25">
        <v>1000</v>
      </c>
      <c r="Y2654" s="31">
        <f>IFERROR(LISTAS[[#This Row],[COSTO]]/X2654-1,"")</f>
        <v>0.8899999999999999</v>
      </c>
    </row>
    <row r="2655" spans="1:25" x14ac:dyDescent="0.2">
      <c r="A2655" s="6" t="s">
        <v>6257</v>
      </c>
      <c r="B2655" t="s">
        <v>6133</v>
      </c>
      <c r="C2655">
        <v>81</v>
      </c>
      <c r="D2655" t="s">
        <v>6258</v>
      </c>
      <c r="E2655" s="2">
        <v>6190.48</v>
      </c>
      <c r="F2655" s="6" t="str">
        <f>+_xlfn.XLOOKUP(LISTAS[[#This Row],[ID]],_01_CODIGOS_Y_COSTOS_xlsm[Producto y N°],_01_CODIGOS_Y_COSTOS_xlsm[FABRICA],"",0,1)</f>
        <v>NEPLASTIC</v>
      </c>
      <c r="G2655" s="13">
        <f>LISTAS[[#This Row],[Precio]]*(1-0.46)*(1-IF($C$3520="",0,$C$3520))</f>
        <v>2507.1444000000001</v>
      </c>
      <c r="H2655" s="9">
        <f>+_xlfn.XLOOKUP(LISTAS[[#This Row],[ID]],_01_CODIGOS_Y_COSTOS_xlsm[Producto y N°],_01_CODIGOS_Y_COSTOS_xlsm[COSTO],0,0,1)</f>
        <v>1440</v>
      </c>
      <c r="I2655" s="116">
        <f>+IFERROR(LISTAS[[#This Row],[VENTA NETA]]/LISTAS[[#This Row],[COSTO]]-1,0)</f>
        <v>0.74107250000000002</v>
      </c>
      <c r="J2655" s="33" t="str">
        <f>IFERROR(VLOOKUP(LISTAS[[#This Row],[ID]],_01_CODIGOS_Y_COSTOS_xlsm[[Producto y N°]:[CODIGO]],2,0),"")</f>
        <v>539</v>
      </c>
      <c r="M2655" s="22">
        <v>0</v>
      </c>
      <c r="N2655" s="23">
        <f>+LISTAS[[#This Row],[Precio]]+(LISTAS[[#This Row],[Precio]]*M2655)</f>
        <v>6190.48</v>
      </c>
      <c r="O2655" s="24">
        <f t="shared" si="57"/>
        <v>2507.1444000000001</v>
      </c>
      <c r="Q2655" s="21">
        <f>IFERROR(O2655/LISTAS[[#This Row],[COSTO]]-1,"")</f>
        <v>0.74107250000000002</v>
      </c>
      <c r="R2655" t="str">
        <f>+LISTAS[[#This Row],[ID]]</f>
        <v>PERILLAS DE COCINA81</v>
      </c>
      <c r="T2655" s="29"/>
      <c r="U2655" s="25">
        <f>LISTAS[[#This Row],[COSTO]]+(LISTAS[[#This Row],[COSTO]]*T2655)</f>
        <v>1440</v>
      </c>
      <c r="V2655" s="30">
        <f>IF(T2655="",0,U2655/LISTAS[[#This Row],[VENTA NETA]]-1)</f>
        <v>0</v>
      </c>
      <c r="X2655" s="25">
        <v>840</v>
      </c>
      <c r="Y2655" s="31">
        <f>IFERROR(LISTAS[[#This Row],[COSTO]]/X2655-1,"")</f>
        <v>0.71428571428571419</v>
      </c>
    </row>
    <row r="2656" spans="1:25" x14ac:dyDescent="0.2">
      <c r="A2656" s="6" t="s">
        <v>6259</v>
      </c>
      <c r="B2656" t="s">
        <v>6133</v>
      </c>
      <c r="C2656">
        <v>90</v>
      </c>
      <c r="D2656" t="s">
        <v>6260</v>
      </c>
      <c r="E2656" s="2">
        <v>4190.4799999999996</v>
      </c>
      <c r="F2656" s="6" t="str">
        <f>+_xlfn.XLOOKUP(LISTAS[[#This Row],[ID]],_01_CODIGOS_Y_COSTOS_xlsm[Producto y N°],_01_CODIGOS_Y_COSTOS_xlsm[FABRICA],"",0,1)</f>
        <v>NEPLASTIC</v>
      </c>
      <c r="G2656" s="13">
        <f>LISTAS[[#This Row],[Precio]]*(1-0.46)*(1-IF($C$3520="",0,$C$3520))</f>
        <v>1697.1443999999999</v>
      </c>
      <c r="H2656" s="9">
        <f>+_xlfn.XLOOKUP(LISTAS[[#This Row],[ID]],_01_CODIGOS_Y_COSTOS_xlsm[Producto y N°],_01_CODIGOS_Y_COSTOS_xlsm[COSTO],0,0,1)</f>
        <v>990</v>
      </c>
      <c r="I2656" s="116">
        <f>+IFERROR(LISTAS[[#This Row],[VENTA NETA]]/LISTAS[[#This Row],[COSTO]]-1,0)</f>
        <v>0.71428727272727266</v>
      </c>
      <c r="J2656" s="33" t="str">
        <f>IFERROR(VLOOKUP(LISTAS[[#This Row],[ID]],_01_CODIGOS_Y_COSTOS_xlsm[[Producto y N°]:[CODIGO]],2,0),"")</f>
        <v>157</v>
      </c>
      <c r="M2656" s="22">
        <v>0</v>
      </c>
      <c r="N2656" s="23">
        <f>+LISTAS[[#This Row],[Precio]]+(LISTAS[[#This Row],[Precio]]*M2656)</f>
        <v>4190.4799999999996</v>
      </c>
      <c r="O2656" s="24">
        <f t="shared" si="57"/>
        <v>1697.1443999999999</v>
      </c>
      <c r="Q2656" s="21">
        <f>IFERROR(O2656/LISTAS[[#This Row],[COSTO]]-1,"")</f>
        <v>0.71428727272727266</v>
      </c>
      <c r="R2656" t="str">
        <f>+LISTAS[[#This Row],[ID]]</f>
        <v>PERILLAS DE COCINA90</v>
      </c>
      <c r="T2656" s="29"/>
      <c r="U2656" s="25">
        <f>LISTAS[[#This Row],[COSTO]]+(LISTAS[[#This Row],[COSTO]]*T2656)</f>
        <v>990</v>
      </c>
      <c r="V2656" s="30">
        <f>IF(T2656="",0,U2656/LISTAS[[#This Row],[VENTA NETA]]-1)</f>
        <v>0</v>
      </c>
      <c r="X2656" s="25">
        <v>1600</v>
      </c>
      <c r="Y2656" s="31">
        <f>IFERROR(LISTAS[[#This Row],[COSTO]]/X2656-1,"")</f>
        <v>-0.38124999999999998</v>
      </c>
    </row>
    <row r="2657" spans="1:25" x14ac:dyDescent="0.2">
      <c r="A2657" s="6" t="s">
        <v>6261</v>
      </c>
      <c r="B2657" t="s">
        <v>6133</v>
      </c>
      <c r="C2657">
        <v>91</v>
      </c>
      <c r="D2657" t="s">
        <v>6262</v>
      </c>
      <c r="E2657" s="2">
        <v>4190.4799999999996</v>
      </c>
      <c r="F2657" s="6" t="str">
        <f>+_xlfn.XLOOKUP(LISTAS[[#This Row],[ID]],_01_CODIGOS_Y_COSTOS_xlsm[Producto y N°],_01_CODIGOS_Y_COSTOS_xlsm[FABRICA],"",0,1)</f>
        <v>NEPLASTIC</v>
      </c>
      <c r="G2657" s="13">
        <f>LISTAS[[#This Row],[Precio]]*(1-0.46)*(1-IF($C$3520="",0,$C$3520))</f>
        <v>1697.1443999999999</v>
      </c>
      <c r="H2657" s="9">
        <f>+_xlfn.XLOOKUP(LISTAS[[#This Row],[ID]],_01_CODIGOS_Y_COSTOS_xlsm[Producto y N°],_01_CODIGOS_Y_COSTOS_xlsm[COSTO],0,0,1)</f>
        <v>990</v>
      </c>
      <c r="I2657" s="116">
        <f>+IFERROR(LISTAS[[#This Row],[VENTA NETA]]/LISTAS[[#This Row],[COSTO]]-1,0)</f>
        <v>0.71428727272727266</v>
      </c>
      <c r="J2657" s="33" t="str">
        <f>IFERROR(VLOOKUP(LISTAS[[#This Row],[ID]],_01_CODIGOS_Y_COSTOS_xlsm[[Producto y N°]:[CODIGO]],2,0),"")</f>
        <v>158</v>
      </c>
      <c r="M2657" s="22">
        <v>0</v>
      </c>
      <c r="N2657" s="23">
        <f>+LISTAS[[#This Row],[Precio]]+(LISTAS[[#This Row],[Precio]]*M2657)</f>
        <v>4190.4799999999996</v>
      </c>
      <c r="O2657" s="24">
        <f t="shared" si="57"/>
        <v>1697.1443999999999</v>
      </c>
      <c r="Q2657" s="21">
        <f>IFERROR(O2657/LISTAS[[#This Row],[COSTO]]-1,"")</f>
        <v>0.71428727272727266</v>
      </c>
      <c r="R2657" t="str">
        <f>+LISTAS[[#This Row],[ID]]</f>
        <v>PERILLAS DE COCINA91</v>
      </c>
      <c r="T2657" s="29"/>
      <c r="U2657" s="25">
        <f>LISTAS[[#This Row],[COSTO]]+(LISTAS[[#This Row],[COSTO]]*T2657)</f>
        <v>990</v>
      </c>
      <c r="V2657" s="30">
        <f>IF(T2657="",0,U2657/LISTAS[[#This Row],[VENTA NETA]]-1)</f>
        <v>0</v>
      </c>
      <c r="X2657" s="25">
        <v>840</v>
      </c>
      <c r="Y2657" s="31">
        <f>IFERROR(LISTAS[[#This Row],[COSTO]]/X2657-1,"")</f>
        <v>0.1785714285714286</v>
      </c>
    </row>
    <row r="2658" spans="1:25" x14ac:dyDescent="0.2">
      <c r="A2658" s="6" t="s">
        <v>6263</v>
      </c>
      <c r="B2658" t="s">
        <v>6133</v>
      </c>
      <c r="C2658">
        <v>92</v>
      </c>
      <c r="D2658" t="s">
        <v>6264</v>
      </c>
      <c r="E2658" s="2">
        <v>5142.8599999999997</v>
      </c>
      <c r="F2658" s="6" t="str">
        <f>+_xlfn.XLOOKUP(LISTAS[[#This Row],[ID]],_01_CODIGOS_Y_COSTOS_xlsm[Producto y N°],_01_CODIGOS_Y_COSTOS_xlsm[FABRICA],"",0,1)</f>
        <v>NEPLASTIC</v>
      </c>
      <c r="G2658" s="13">
        <f>LISTAS[[#This Row],[Precio]]*(1-0.46)*(1-IF($C$3520="",0,$C$3520))</f>
        <v>2082.8582999999999</v>
      </c>
      <c r="H2658" s="9">
        <f>+_xlfn.XLOOKUP(LISTAS[[#This Row],[ID]],_01_CODIGOS_Y_COSTOS_xlsm[Producto y N°],_01_CODIGOS_Y_COSTOS_xlsm[COSTO],0,0,1)</f>
        <v>1170</v>
      </c>
      <c r="I2658" s="116">
        <f>+IFERROR(LISTAS[[#This Row],[VENTA NETA]]/LISTAS[[#This Row],[COSTO]]-1,0)</f>
        <v>0.78022076923076922</v>
      </c>
      <c r="J2658" s="33" t="str">
        <f>IFERROR(VLOOKUP(LISTAS[[#This Row],[ID]],_01_CODIGOS_Y_COSTOS_xlsm[[Producto y N°]:[CODIGO]],2,0),"")</f>
        <v>155</v>
      </c>
      <c r="M2658" s="22">
        <v>0.08</v>
      </c>
      <c r="N2658" s="23">
        <f>+LISTAS[[#This Row],[Precio]]+(LISTAS[[#This Row],[Precio]]*M2658)</f>
        <v>5554.2887999999994</v>
      </c>
      <c r="O2658" s="24">
        <f t="shared" si="57"/>
        <v>2249.4869639999997</v>
      </c>
      <c r="Q2658" s="21">
        <f>IFERROR(O2658/LISTAS[[#This Row],[COSTO]]-1,"")</f>
        <v>0.92263843076923058</v>
      </c>
      <c r="R2658" t="str">
        <f>+LISTAS[[#This Row],[ID]]</f>
        <v>PERILLAS DE COCINA92</v>
      </c>
      <c r="T2658" s="29"/>
      <c r="U2658" s="25">
        <f>LISTAS[[#This Row],[COSTO]]+(LISTAS[[#This Row],[COSTO]]*T2658)</f>
        <v>1170</v>
      </c>
      <c r="V2658" s="30">
        <f>IF(T2658="",0,U2658/LISTAS[[#This Row],[VENTA NETA]]-1)</f>
        <v>0</v>
      </c>
      <c r="X2658" s="25">
        <v>840</v>
      </c>
      <c r="Y2658" s="31">
        <f>IFERROR(LISTAS[[#This Row],[COSTO]]/X2658-1,"")</f>
        <v>0.39285714285714279</v>
      </c>
    </row>
    <row r="2659" spans="1:25" x14ac:dyDescent="0.2">
      <c r="A2659" s="6" t="s">
        <v>6265</v>
      </c>
      <c r="B2659" t="s">
        <v>6133</v>
      </c>
      <c r="C2659">
        <v>100</v>
      </c>
      <c r="D2659" t="s">
        <v>6266</v>
      </c>
      <c r="E2659" s="2">
        <v>4320</v>
      </c>
      <c r="F2659" s="6" t="str">
        <f>+_xlfn.XLOOKUP(LISTAS[[#This Row],[ID]],_01_CODIGOS_Y_COSTOS_xlsm[Producto y N°],_01_CODIGOS_Y_COSTOS_xlsm[FABRICA],"",0,1)</f>
        <v>NEPLASTIC</v>
      </c>
      <c r="G2659" s="13">
        <f>LISTAS[[#This Row],[Precio]]*(1-0.46)*(1-IF($C$3520="",0,$C$3520))</f>
        <v>1749.6000000000001</v>
      </c>
      <c r="H2659" s="9">
        <f>+_xlfn.XLOOKUP(LISTAS[[#This Row],[ID]],_01_CODIGOS_Y_COSTOS_xlsm[Producto y N°],_01_CODIGOS_Y_COSTOS_xlsm[COSTO],0,0,1)</f>
        <v>990</v>
      </c>
      <c r="I2659" s="116">
        <f>+IFERROR(LISTAS[[#This Row],[VENTA NETA]]/LISTAS[[#This Row],[COSTO]]-1,0)</f>
        <v>0.76727272727272733</v>
      </c>
      <c r="J2659" s="33" t="str">
        <f>IFERROR(VLOOKUP(LISTAS[[#This Row],[ID]],_01_CODIGOS_Y_COSTOS_xlsm[[Producto y N°]:[CODIGO]],2,0),"")</f>
        <v>740</v>
      </c>
      <c r="M2659" s="22">
        <v>0.08</v>
      </c>
      <c r="N2659" s="23">
        <f>+LISTAS[[#This Row],[Precio]]+(LISTAS[[#This Row],[Precio]]*M2659)</f>
        <v>4665.6000000000004</v>
      </c>
      <c r="O2659" s="24">
        <f t="shared" si="57"/>
        <v>1889.5680000000002</v>
      </c>
      <c r="Q2659" s="21">
        <f>IFERROR(O2659/LISTAS[[#This Row],[COSTO]]-1,"")</f>
        <v>0.9086545454545456</v>
      </c>
      <c r="R2659" t="str">
        <f>+LISTAS[[#This Row],[ID]]</f>
        <v>PERILLAS DE COCINA100</v>
      </c>
      <c r="T2659" s="29"/>
      <c r="U2659" s="25">
        <f>LISTAS[[#This Row],[COSTO]]+(LISTAS[[#This Row],[COSTO]]*T2659)</f>
        <v>990</v>
      </c>
      <c r="V2659" s="30">
        <f>IF(T2659="",0,U2659/LISTAS[[#This Row],[VENTA NETA]]-1)</f>
        <v>0</v>
      </c>
      <c r="X2659" s="25">
        <v>1400</v>
      </c>
      <c r="Y2659" s="31">
        <f>IFERROR(LISTAS[[#This Row],[COSTO]]/X2659-1,"")</f>
        <v>-0.29285714285714282</v>
      </c>
    </row>
    <row r="2660" spans="1:25" x14ac:dyDescent="0.2">
      <c r="A2660" s="6" t="s">
        <v>6267</v>
      </c>
      <c r="B2660" t="s">
        <v>6133</v>
      </c>
      <c r="C2660">
        <v>101</v>
      </c>
      <c r="D2660" t="s">
        <v>6268</v>
      </c>
      <c r="E2660" s="2">
        <v>8228.57</v>
      </c>
      <c r="F2660" s="6" t="str">
        <f>+_xlfn.XLOOKUP(LISTAS[[#This Row],[ID]],_01_CODIGOS_Y_COSTOS_xlsm[Producto y N°],_01_CODIGOS_Y_COSTOS_xlsm[FABRICA],"",0,1)</f>
        <v>NEPLASTIC</v>
      </c>
      <c r="G2660" s="13">
        <f>LISTAS[[#This Row],[Precio]]*(1-0.46)*(1-IF($C$3520="",0,$C$3520))</f>
        <v>3332.5708500000001</v>
      </c>
      <c r="H2660" s="9">
        <f>+_xlfn.XLOOKUP(LISTAS[[#This Row],[ID]],_01_CODIGOS_Y_COSTOS_xlsm[Producto y N°],_01_CODIGOS_Y_COSTOS_xlsm[COSTO],0,0,1)</f>
        <v>1890</v>
      </c>
      <c r="I2660" s="116">
        <f>+IFERROR(LISTAS[[#This Row],[VENTA NETA]]/LISTAS[[#This Row],[COSTO]]-1,0)</f>
        <v>0.76326500000000008</v>
      </c>
      <c r="J2660" s="33" t="str">
        <f>IFERROR(VLOOKUP(LISTAS[[#This Row],[ID]],_01_CODIGOS_Y_COSTOS_xlsm[[Producto y N°]:[CODIGO]],2,0),"")</f>
        <v>778</v>
      </c>
      <c r="M2660" s="22">
        <v>0.08</v>
      </c>
      <c r="N2660" s="23">
        <f>+LISTAS[[#This Row],[Precio]]+(LISTAS[[#This Row],[Precio]]*M2660)</f>
        <v>8886.855599999999</v>
      </c>
      <c r="O2660" s="24">
        <f t="shared" si="57"/>
        <v>3599.1765180000002</v>
      </c>
      <c r="Q2660" s="21">
        <f>IFERROR(O2660/LISTAS[[#This Row],[COSTO]]-1,"")</f>
        <v>0.90432620000000008</v>
      </c>
      <c r="R2660" t="str">
        <f>+LISTAS[[#This Row],[ID]]</f>
        <v>PERILLAS DE COCINA101</v>
      </c>
      <c r="T2660" s="29"/>
      <c r="U2660" s="25">
        <f>LISTAS[[#This Row],[COSTO]]+(LISTAS[[#This Row],[COSTO]]*T2660)</f>
        <v>1890</v>
      </c>
      <c r="V2660" s="30">
        <f>IF(T2660="",0,U2660/LISTAS[[#This Row],[VENTA NETA]]-1)</f>
        <v>0</v>
      </c>
      <c r="X2660" s="25">
        <v>1400</v>
      </c>
      <c r="Y2660" s="31">
        <f>IFERROR(LISTAS[[#This Row],[COSTO]]/X2660-1,"")</f>
        <v>0.35000000000000009</v>
      </c>
    </row>
    <row r="2661" spans="1:25" x14ac:dyDescent="0.2">
      <c r="A2661" s="6" t="s">
        <v>6269</v>
      </c>
      <c r="B2661" t="s">
        <v>6133</v>
      </c>
      <c r="C2661">
        <v>102</v>
      </c>
      <c r="D2661" t="s">
        <v>6270</v>
      </c>
      <c r="E2661" s="2">
        <v>4320</v>
      </c>
      <c r="F2661" s="6" t="str">
        <f>+_xlfn.XLOOKUP(LISTAS[[#This Row],[ID]],_01_CODIGOS_Y_COSTOS_xlsm[Producto y N°],_01_CODIGOS_Y_COSTOS_xlsm[FABRICA],"",0,1)</f>
        <v>NEPLASTIC</v>
      </c>
      <c r="G2661" s="13">
        <f>LISTAS[[#This Row],[Precio]]*(1-0.46)*(1-IF($C$3520="",0,$C$3520))</f>
        <v>1749.6000000000001</v>
      </c>
      <c r="H2661" s="9">
        <f>+_xlfn.XLOOKUP(LISTAS[[#This Row],[ID]],_01_CODIGOS_Y_COSTOS_xlsm[Producto y N°],_01_CODIGOS_Y_COSTOS_xlsm[COSTO],0,0,1)</f>
        <v>990</v>
      </c>
      <c r="I2661" s="116">
        <f>+IFERROR(LISTAS[[#This Row],[VENTA NETA]]/LISTAS[[#This Row],[COSTO]]-1,0)</f>
        <v>0.76727272727272733</v>
      </c>
      <c r="J2661" s="33" t="str">
        <f>IFERROR(VLOOKUP(LISTAS[[#This Row],[ID]],_01_CODIGOS_Y_COSTOS_xlsm[[Producto y N°]:[CODIGO]],2,0),"")</f>
        <v>750</v>
      </c>
      <c r="M2661" s="22">
        <v>0.08</v>
      </c>
      <c r="N2661" s="23">
        <f>+LISTAS[[#This Row],[Precio]]+(LISTAS[[#This Row],[Precio]]*M2661)</f>
        <v>4665.6000000000004</v>
      </c>
      <c r="O2661" s="24">
        <f t="shared" si="57"/>
        <v>1889.5680000000002</v>
      </c>
      <c r="Q2661" s="21">
        <f>IFERROR(O2661/LISTAS[[#This Row],[COSTO]]-1,"")</f>
        <v>0.9086545454545456</v>
      </c>
      <c r="R2661" t="str">
        <f>+LISTAS[[#This Row],[ID]]</f>
        <v>PERILLAS DE COCINA102</v>
      </c>
      <c r="T2661" s="29"/>
      <c r="U2661" s="25">
        <f>LISTAS[[#This Row],[COSTO]]+(LISTAS[[#This Row],[COSTO]]*T2661)</f>
        <v>990</v>
      </c>
      <c r="V2661" s="30">
        <f>IF(T2661="",0,U2661/LISTAS[[#This Row],[VENTA NETA]]-1)</f>
        <v>0</v>
      </c>
      <c r="X2661" s="25">
        <v>1500</v>
      </c>
      <c r="Y2661" s="31">
        <f>IFERROR(LISTAS[[#This Row],[COSTO]]/X2661-1,"")</f>
        <v>-0.33999999999999997</v>
      </c>
    </row>
    <row r="2662" spans="1:25" x14ac:dyDescent="0.2">
      <c r="A2662" s="6" t="s">
        <v>6271</v>
      </c>
      <c r="B2662" t="s">
        <v>6133</v>
      </c>
      <c r="C2662">
        <v>103</v>
      </c>
      <c r="D2662" t="s">
        <v>6272</v>
      </c>
      <c r="E2662" s="2">
        <v>4320</v>
      </c>
      <c r="F2662" s="6" t="str">
        <f>+_xlfn.XLOOKUP(LISTAS[[#This Row],[ID]],_01_CODIGOS_Y_COSTOS_xlsm[Producto y N°],_01_CODIGOS_Y_COSTOS_xlsm[FABRICA],"",0,1)</f>
        <v>NEPLASTIC</v>
      </c>
      <c r="G2662" s="13">
        <f>LISTAS[[#This Row],[Precio]]*(1-0.46)*(1-IF($C$3520="",0,$C$3520))</f>
        <v>1749.6000000000001</v>
      </c>
      <c r="H2662" s="9">
        <f>+_xlfn.XLOOKUP(LISTAS[[#This Row],[ID]],_01_CODIGOS_Y_COSTOS_xlsm[Producto y N°],_01_CODIGOS_Y_COSTOS_xlsm[COSTO],0,0,1)</f>
        <v>990</v>
      </c>
      <c r="I2662" s="116">
        <f>+IFERROR(LISTAS[[#This Row],[VENTA NETA]]/LISTAS[[#This Row],[COSTO]]-1,0)</f>
        <v>0.76727272727272733</v>
      </c>
      <c r="J2662" s="33" t="str">
        <f>IFERROR(VLOOKUP(LISTAS[[#This Row],[ID]],_01_CODIGOS_Y_COSTOS_xlsm[[Producto y N°]:[CODIGO]],2,0),"")</f>
        <v>703</v>
      </c>
      <c r="M2662" s="22">
        <v>0.08</v>
      </c>
      <c r="N2662" s="23">
        <f>+LISTAS[[#This Row],[Precio]]+(LISTAS[[#This Row],[Precio]]*M2662)</f>
        <v>4665.6000000000004</v>
      </c>
      <c r="O2662" s="24">
        <f t="shared" si="57"/>
        <v>1889.5680000000002</v>
      </c>
      <c r="Q2662" s="21">
        <f>IFERROR(O2662/LISTAS[[#This Row],[COSTO]]-1,"")</f>
        <v>0.9086545454545456</v>
      </c>
      <c r="R2662" t="str">
        <f>+LISTAS[[#This Row],[ID]]</f>
        <v>PERILLAS DE COCINA103</v>
      </c>
      <c r="T2662" s="29"/>
      <c r="U2662" s="25">
        <f>LISTAS[[#This Row],[COSTO]]+(LISTAS[[#This Row],[COSTO]]*T2662)</f>
        <v>990</v>
      </c>
      <c r="V2662" s="30">
        <f>IF(T2662="",0,U2662/LISTAS[[#This Row],[VENTA NETA]]-1)</f>
        <v>0</v>
      </c>
      <c r="X2662" s="25">
        <v>1400</v>
      </c>
      <c r="Y2662" s="31">
        <f>IFERROR(LISTAS[[#This Row],[COSTO]]/X2662-1,"")</f>
        <v>-0.29285714285714282</v>
      </c>
    </row>
    <row r="2663" spans="1:25" x14ac:dyDescent="0.2">
      <c r="A2663" s="6" t="s">
        <v>6273</v>
      </c>
      <c r="B2663" t="s">
        <v>6133</v>
      </c>
      <c r="C2663">
        <v>110</v>
      </c>
      <c r="D2663" t="s">
        <v>6274</v>
      </c>
      <c r="E2663" s="2">
        <v>6666.67</v>
      </c>
      <c r="F2663" s="6" t="str">
        <f>+_xlfn.XLOOKUP(LISTAS[[#This Row],[ID]],_01_CODIGOS_Y_COSTOS_xlsm[Producto y N°],_01_CODIGOS_Y_COSTOS_xlsm[FABRICA],"",0,1)</f>
        <v>NEPLASTIC</v>
      </c>
      <c r="G2663" s="13">
        <f>LISTAS[[#This Row],[Precio]]*(1-0.46)*(1-IF($C$3520="",0,$C$3520))</f>
        <v>2700.0013500000005</v>
      </c>
      <c r="H2663" s="9">
        <f>+_xlfn.XLOOKUP(LISTAS[[#This Row],[ID]],_01_CODIGOS_Y_COSTOS_xlsm[Producto y N°],_01_CODIGOS_Y_COSTOS_xlsm[COSTO],0,0,1)</f>
        <v>1530</v>
      </c>
      <c r="I2663" s="116">
        <f>+IFERROR(LISTAS[[#This Row],[VENTA NETA]]/LISTAS[[#This Row],[COSTO]]-1,0)</f>
        <v>0.76470676470588272</v>
      </c>
      <c r="J2663" s="33" t="str">
        <f>IFERROR(VLOOKUP(LISTAS[[#This Row],[ID]],_01_CODIGOS_Y_COSTOS_xlsm[[Producto y N°]:[CODIGO]],2,0),"")</f>
        <v>616</v>
      </c>
      <c r="M2663" s="22">
        <v>0</v>
      </c>
      <c r="N2663" s="23">
        <f>+LISTAS[[#This Row],[Precio]]+(LISTAS[[#This Row],[Precio]]*M2663)</f>
        <v>6666.67</v>
      </c>
      <c r="O2663" s="24">
        <f t="shared" si="57"/>
        <v>2700.0013500000005</v>
      </c>
      <c r="Q2663" s="21">
        <f>IFERROR(O2663/LISTAS[[#This Row],[COSTO]]-1,"")</f>
        <v>0.76470676470588272</v>
      </c>
      <c r="R2663" t="str">
        <f>+LISTAS[[#This Row],[ID]]</f>
        <v>PERILLAS DE COCINA110</v>
      </c>
      <c r="T2663" s="29"/>
      <c r="U2663" s="25">
        <f>LISTAS[[#This Row],[COSTO]]+(LISTAS[[#This Row],[COSTO]]*T2663)</f>
        <v>1530</v>
      </c>
      <c r="V2663" s="30">
        <f>IF(T2663="",0,U2663/LISTAS[[#This Row],[VENTA NETA]]-1)</f>
        <v>0</v>
      </c>
      <c r="X2663" s="25">
        <v>1500</v>
      </c>
      <c r="Y2663" s="31">
        <f>IFERROR(LISTAS[[#This Row],[COSTO]]/X2663-1,"")</f>
        <v>2.0000000000000018E-2</v>
      </c>
    </row>
    <row r="2664" spans="1:25" x14ac:dyDescent="0.2">
      <c r="A2664" s="6" t="s">
        <v>6275</v>
      </c>
      <c r="B2664" t="s">
        <v>6133</v>
      </c>
      <c r="C2664">
        <v>111</v>
      </c>
      <c r="D2664" t="s">
        <v>6276</v>
      </c>
      <c r="E2664" s="2">
        <v>6933.33</v>
      </c>
      <c r="F2664" s="6" t="str">
        <f>+_xlfn.XLOOKUP(LISTAS[[#This Row],[ID]],_01_CODIGOS_Y_COSTOS_xlsm[Producto y N°],_01_CODIGOS_Y_COSTOS_xlsm[FABRICA],"",0,1)</f>
        <v>NEPLASTIC</v>
      </c>
      <c r="G2664" s="13">
        <f>LISTAS[[#This Row],[Precio]]*(1-0.46)*(1-IF($C$3520="",0,$C$3520))</f>
        <v>2807.99865</v>
      </c>
      <c r="H2664" s="9">
        <f>+_xlfn.XLOOKUP(LISTAS[[#This Row],[ID]],_01_CODIGOS_Y_COSTOS_xlsm[Producto y N°],_01_CODIGOS_Y_COSTOS_xlsm[COSTO],0,0,1)</f>
        <v>1620</v>
      </c>
      <c r="I2664" s="116">
        <f>+IFERROR(LISTAS[[#This Row],[VENTA NETA]]/LISTAS[[#This Row],[COSTO]]-1,0)</f>
        <v>0.73333249999999994</v>
      </c>
      <c r="J2664" s="33" t="str">
        <f>IFERROR(VLOOKUP(LISTAS[[#This Row],[ID]],_01_CODIGOS_Y_COSTOS_xlsm[[Producto y N°]:[CODIGO]],2,0),"")</f>
        <v>786</v>
      </c>
      <c r="M2664" s="22">
        <v>0.04</v>
      </c>
      <c r="N2664" s="23">
        <f>+LISTAS[[#This Row],[Precio]]+(LISTAS[[#This Row],[Precio]]*M2664)</f>
        <v>7210.6632</v>
      </c>
      <c r="O2664" s="24">
        <f t="shared" si="57"/>
        <v>2920.3185960000001</v>
      </c>
      <c r="Q2664" s="21">
        <f>IFERROR(O2664/LISTAS[[#This Row],[COSTO]]-1,"")</f>
        <v>0.80266579999999998</v>
      </c>
      <c r="R2664" t="str">
        <f>+LISTAS[[#This Row],[ID]]</f>
        <v>PERILLAS DE COCINA111</v>
      </c>
      <c r="T2664" s="29"/>
      <c r="U2664" s="25">
        <f>LISTAS[[#This Row],[COSTO]]+(LISTAS[[#This Row],[COSTO]]*T2664)</f>
        <v>1620</v>
      </c>
      <c r="V2664" s="30">
        <f>IF(T2664="",0,U2664/LISTAS[[#This Row],[VENTA NETA]]-1)</f>
        <v>0</v>
      </c>
      <c r="X2664" s="25">
        <v>1500</v>
      </c>
      <c r="Y2664" s="31">
        <f>IFERROR(LISTAS[[#This Row],[COSTO]]/X2664-1,"")</f>
        <v>8.0000000000000071E-2</v>
      </c>
    </row>
    <row r="2665" spans="1:25" x14ac:dyDescent="0.2">
      <c r="A2665" s="6" t="s">
        <v>6277</v>
      </c>
      <c r="B2665" t="s">
        <v>6133</v>
      </c>
      <c r="C2665">
        <v>112</v>
      </c>
      <c r="D2665" t="s">
        <v>6278</v>
      </c>
      <c r="E2665" s="2">
        <v>7428.57</v>
      </c>
      <c r="F2665" s="6" t="str">
        <f>+_xlfn.XLOOKUP(LISTAS[[#This Row],[ID]],_01_CODIGOS_Y_COSTOS_xlsm[Producto y N°],_01_CODIGOS_Y_COSTOS_xlsm[FABRICA],"",0,1)</f>
        <v>NEPLASTIC</v>
      </c>
      <c r="G2665" s="13">
        <f>LISTAS[[#This Row],[Precio]]*(1-0.46)*(1-IF($C$3520="",0,$C$3520))</f>
        <v>3008.5708500000001</v>
      </c>
      <c r="H2665" s="9">
        <f>+_xlfn.XLOOKUP(LISTAS[[#This Row],[ID]],_01_CODIGOS_Y_COSTOS_xlsm[Producto y N°],_01_CODIGOS_Y_COSTOS_xlsm[COSTO],0,0,1)</f>
        <v>1710</v>
      </c>
      <c r="I2665" s="116">
        <f>+IFERROR(LISTAS[[#This Row],[VENTA NETA]]/LISTAS[[#This Row],[COSTO]]-1,0)</f>
        <v>0.75939815789473686</v>
      </c>
      <c r="J2665" s="33" t="str">
        <f>IFERROR(VLOOKUP(LISTAS[[#This Row],[ID]],_01_CODIGOS_Y_COSTOS_xlsm[[Producto y N°]:[CODIGO]],2,0),"")</f>
        <v>598</v>
      </c>
      <c r="M2665" s="22">
        <v>0.04</v>
      </c>
      <c r="N2665" s="23">
        <f>+LISTAS[[#This Row],[Precio]]+(LISTAS[[#This Row],[Precio]]*M2665)</f>
        <v>7725.7127999999993</v>
      </c>
      <c r="O2665" s="24">
        <f t="shared" ref="O2665:O2728" si="58">N2665*(1-0.46)*(1-IF($C$3520="",0,$C$3520))</f>
        <v>3128.9136839999996</v>
      </c>
      <c r="Q2665" s="21">
        <f>IFERROR(O2665/LISTAS[[#This Row],[COSTO]]-1,"")</f>
        <v>0.82977408421052612</v>
      </c>
      <c r="R2665" t="str">
        <f>+LISTAS[[#This Row],[ID]]</f>
        <v>PERILLAS DE COCINA112</v>
      </c>
      <c r="T2665" s="29"/>
      <c r="U2665" s="25">
        <f>LISTAS[[#This Row],[COSTO]]+(LISTAS[[#This Row],[COSTO]]*T2665)</f>
        <v>1710</v>
      </c>
      <c r="V2665" s="30">
        <f>IF(T2665="",0,U2665/LISTAS[[#This Row],[VENTA NETA]]-1)</f>
        <v>0</v>
      </c>
      <c r="X2665" s="25">
        <v>1400</v>
      </c>
      <c r="Y2665" s="31">
        <f>IFERROR(LISTAS[[#This Row],[COSTO]]/X2665-1,"")</f>
        <v>0.22142857142857153</v>
      </c>
    </row>
    <row r="2666" spans="1:25" x14ac:dyDescent="0.2">
      <c r="A2666" s="6" t="s">
        <v>6279</v>
      </c>
      <c r="B2666" t="s">
        <v>6133</v>
      </c>
      <c r="C2666">
        <v>113</v>
      </c>
      <c r="D2666" t="s">
        <v>6280</v>
      </c>
      <c r="E2666" s="2">
        <v>6933.33</v>
      </c>
      <c r="F2666" s="6" t="str">
        <f>+_xlfn.XLOOKUP(LISTAS[[#This Row],[ID]],_01_CODIGOS_Y_COSTOS_xlsm[Producto y N°],_01_CODIGOS_Y_COSTOS_xlsm[FABRICA],"",0,1)</f>
        <v>NEPLASTIC</v>
      </c>
      <c r="G2666" s="13">
        <f>LISTAS[[#This Row],[Precio]]*(1-0.46)*(1-IF($C$3520="",0,$C$3520))</f>
        <v>2807.99865</v>
      </c>
      <c r="H2666" s="9">
        <f>+_xlfn.XLOOKUP(LISTAS[[#This Row],[ID]],_01_CODIGOS_Y_COSTOS_xlsm[Producto y N°],_01_CODIGOS_Y_COSTOS_xlsm[COSTO],0,0,1)</f>
        <v>1620</v>
      </c>
      <c r="I2666" s="116">
        <f>+IFERROR(LISTAS[[#This Row],[VENTA NETA]]/LISTAS[[#This Row],[COSTO]]-1,0)</f>
        <v>0.73333249999999994</v>
      </c>
      <c r="J2666" s="33" t="str">
        <f>IFERROR(VLOOKUP(LISTAS[[#This Row],[ID]],_01_CODIGOS_Y_COSTOS_xlsm[[Producto y N°]:[CODIGO]],2,0),"")</f>
        <v>785</v>
      </c>
      <c r="M2666" s="22">
        <v>0.04</v>
      </c>
      <c r="N2666" s="23">
        <f>+LISTAS[[#This Row],[Precio]]+(LISTAS[[#This Row],[Precio]]*M2666)</f>
        <v>7210.6632</v>
      </c>
      <c r="O2666" s="24">
        <f t="shared" si="58"/>
        <v>2920.3185960000001</v>
      </c>
      <c r="Q2666" s="21">
        <f>IFERROR(O2666/LISTAS[[#This Row],[COSTO]]-1,"")</f>
        <v>0.80266579999999998</v>
      </c>
      <c r="R2666" t="str">
        <f>+LISTAS[[#This Row],[ID]]</f>
        <v>PERILLAS DE COCINA113</v>
      </c>
      <c r="T2666" s="29"/>
      <c r="U2666" s="25">
        <f>LISTAS[[#This Row],[COSTO]]+(LISTAS[[#This Row],[COSTO]]*T2666)</f>
        <v>1620</v>
      </c>
      <c r="V2666" s="30">
        <f>IF(T2666="",0,U2666/LISTAS[[#This Row],[VENTA NETA]]-1)</f>
        <v>0</v>
      </c>
      <c r="X2666" s="25">
        <v>1400</v>
      </c>
      <c r="Y2666" s="31">
        <f>IFERROR(LISTAS[[#This Row],[COSTO]]/X2666-1,"")</f>
        <v>0.15714285714285725</v>
      </c>
    </row>
    <row r="2667" spans="1:25" x14ac:dyDescent="0.2">
      <c r="A2667" s="6" t="s">
        <v>6281</v>
      </c>
      <c r="B2667" t="s">
        <v>6133</v>
      </c>
      <c r="C2667">
        <v>120</v>
      </c>
      <c r="D2667" t="s">
        <v>6282</v>
      </c>
      <c r="E2667" s="2">
        <v>7428.57</v>
      </c>
      <c r="F2667" s="6" t="str">
        <f>+_xlfn.XLOOKUP(LISTAS[[#This Row],[ID]],_01_CODIGOS_Y_COSTOS_xlsm[Producto y N°],_01_CODIGOS_Y_COSTOS_xlsm[FABRICA],"",0,1)</f>
        <v>NEPLASTIC</v>
      </c>
      <c r="G2667" s="13">
        <f>LISTAS[[#This Row],[Precio]]*(1-0.46)*(1-IF($C$3520="",0,$C$3520))</f>
        <v>3008.5708500000001</v>
      </c>
      <c r="H2667" s="9">
        <f>+_xlfn.XLOOKUP(LISTAS[[#This Row],[ID]],_01_CODIGOS_Y_COSTOS_xlsm[Producto y N°],_01_CODIGOS_Y_COSTOS_xlsm[COSTO],0,0,1)</f>
        <v>1710</v>
      </c>
      <c r="I2667" s="116">
        <f>+IFERROR(LISTAS[[#This Row],[VENTA NETA]]/LISTAS[[#This Row],[COSTO]]-1,0)</f>
        <v>0.75939815789473686</v>
      </c>
      <c r="J2667" s="33" t="str">
        <f>IFERROR(VLOOKUP(LISTAS[[#This Row],[ID]],_01_CODIGOS_Y_COSTOS_xlsm[[Producto y N°]:[CODIGO]],2,0),"")</f>
        <v>434</v>
      </c>
      <c r="M2667" s="22">
        <v>0.04</v>
      </c>
      <c r="N2667" s="23">
        <f>+LISTAS[[#This Row],[Precio]]+(LISTAS[[#This Row],[Precio]]*M2667)</f>
        <v>7725.7127999999993</v>
      </c>
      <c r="O2667" s="24">
        <f t="shared" si="58"/>
        <v>3128.9136839999996</v>
      </c>
      <c r="Q2667" s="21">
        <f>IFERROR(O2667/LISTAS[[#This Row],[COSTO]]-1,"")</f>
        <v>0.82977408421052612</v>
      </c>
      <c r="R2667" t="str">
        <f>+LISTAS[[#This Row],[ID]]</f>
        <v>PERILLAS DE COCINA120</v>
      </c>
      <c r="T2667" s="29"/>
      <c r="U2667" s="25">
        <f>LISTAS[[#This Row],[COSTO]]+(LISTAS[[#This Row],[COSTO]]*T2667)</f>
        <v>1710</v>
      </c>
      <c r="V2667" s="30">
        <f>IF(T2667="",0,U2667/LISTAS[[#This Row],[VENTA NETA]]-1)</f>
        <v>0</v>
      </c>
      <c r="X2667" s="25">
        <v>1800</v>
      </c>
      <c r="Y2667" s="31">
        <f>IFERROR(LISTAS[[#This Row],[COSTO]]/X2667-1,"")</f>
        <v>-5.0000000000000044E-2</v>
      </c>
    </row>
    <row r="2668" spans="1:25" x14ac:dyDescent="0.2">
      <c r="A2668" s="6" t="s">
        <v>6283</v>
      </c>
      <c r="B2668" t="s">
        <v>6133</v>
      </c>
      <c r="C2668">
        <v>121</v>
      </c>
      <c r="D2668" t="s">
        <v>6284</v>
      </c>
      <c r="E2668" s="2">
        <v>7428.57</v>
      </c>
      <c r="F2668" s="6" t="str">
        <f>+_xlfn.XLOOKUP(LISTAS[[#This Row],[ID]],_01_CODIGOS_Y_COSTOS_xlsm[Producto y N°],_01_CODIGOS_Y_COSTOS_xlsm[FABRICA],"",0,1)</f>
        <v>NEPLASTIC</v>
      </c>
      <c r="G2668" s="13">
        <f>LISTAS[[#This Row],[Precio]]*(1-0.46)*(1-IF($C$3520="",0,$C$3520))</f>
        <v>3008.5708500000001</v>
      </c>
      <c r="H2668" s="9">
        <f>+_xlfn.XLOOKUP(LISTAS[[#This Row],[ID]],_01_CODIGOS_Y_COSTOS_xlsm[Producto y N°],_01_CODIGOS_Y_COSTOS_xlsm[COSTO],0,0,1)</f>
        <v>1710</v>
      </c>
      <c r="I2668" s="116">
        <f>+IFERROR(LISTAS[[#This Row],[VENTA NETA]]/LISTAS[[#This Row],[COSTO]]-1,0)</f>
        <v>0.75939815789473686</v>
      </c>
      <c r="J2668" s="33" t="str">
        <f>IFERROR(VLOOKUP(LISTAS[[#This Row],[ID]],_01_CODIGOS_Y_COSTOS_xlsm[[Producto y N°]:[CODIGO]],2,0),"")</f>
        <v>319</v>
      </c>
      <c r="M2668" s="22">
        <v>0.04</v>
      </c>
      <c r="N2668" s="23">
        <f>+LISTAS[[#This Row],[Precio]]+(LISTAS[[#This Row],[Precio]]*M2668)</f>
        <v>7725.7127999999993</v>
      </c>
      <c r="O2668" s="24">
        <f t="shared" si="58"/>
        <v>3128.9136839999996</v>
      </c>
      <c r="Q2668" s="21">
        <f>IFERROR(O2668/LISTAS[[#This Row],[COSTO]]-1,"")</f>
        <v>0.82977408421052612</v>
      </c>
      <c r="R2668" t="str">
        <f>+LISTAS[[#This Row],[ID]]</f>
        <v>PERILLAS DE COCINA121</v>
      </c>
      <c r="T2668" s="29"/>
      <c r="U2668" s="25">
        <f>LISTAS[[#This Row],[COSTO]]+(LISTAS[[#This Row],[COSTO]]*T2668)</f>
        <v>1710</v>
      </c>
      <c r="V2668" s="30">
        <f>IF(T2668="",0,U2668/LISTAS[[#This Row],[VENTA NETA]]-1)</f>
        <v>0</v>
      </c>
      <c r="X2668" s="25">
        <v>1400</v>
      </c>
      <c r="Y2668" s="31">
        <f>IFERROR(LISTAS[[#This Row],[COSTO]]/X2668-1,"")</f>
        <v>0.22142857142857153</v>
      </c>
    </row>
    <row r="2669" spans="1:25" x14ac:dyDescent="0.2">
      <c r="A2669" s="6" t="s">
        <v>6285</v>
      </c>
      <c r="B2669" t="s">
        <v>6133</v>
      </c>
      <c r="C2669">
        <v>122</v>
      </c>
      <c r="D2669" t="s">
        <v>6286</v>
      </c>
      <c r="E2669" s="2">
        <v>6933.33</v>
      </c>
      <c r="F2669" s="6" t="str">
        <f>+_xlfn.XLOOKUP(LISTAS[[#This Row],[ID]],_01_CODIGOS_Y_COSTOS_xlsm[Producto y N°],_01_CODIGOS_Y_COSTOS_xlsm[FABRICA],"",0,1)</f>
        <v>NEPLASTIC</v>
      </c>
      <c r="G2669" s="13">
        <f>LISTAS[[#This Row],[Precio]]*(1-0.46)*(1-IF($C$3520="",0,$C$3520))</f>
        <v>2807.99865</v>
      </c>
      <c r="H2669" s="9">
        <f>+_xlfn.XLOOKUP(LISTAS[[#This Row],[ID]],_01_CODIGOS_Y_COSTOS_xlsm[Producto y N°],_01_CODIGOS_Y_COSTOS_xlsm[COSTO],0,0,1)</f>
        <v>1620</v>
      </c>
      <c r="I2669" s="116">
        <f>+IFERROR(LISTAS[[#This Row],[VENTA NETA]]/LISTAS[[#This Row],[COSTO]]-1,0)</f>
        <v>0.73333249999999994</v>
      </c>
      <c r="J2669" s="33" t="str">
        <f>IFERROR(VLOOKUP(LISTAS[[#This Row],[ID]],_01_CODIGOS_Y_COSTOS_xlsm[[Producto y N°]:[CODIGO]],2,0),"")</f>
        <v>208</v>
      </c>
      <c r="M2669" s="22">
        <v>0.04</v>
      </c>
      <c r="N2669" s="23">
        <f>+LISTAS[[#This Row],[Precio]]+(LISTAS[[#This Row],[Precio]]*M2669)</f>
        <v>7210.6632</v>
      </c>
      <c r="O2669" s="24">
        <f t="shared" si="58"/>
        <v>2920.3185960000001</v>
      </c>
      <c r="Q2669" s="21">
        <f>IFERROR(O2669/LISTAS[[#This Row],[COSTO]]-1,"")</f>
        <v>0.80266579999999998</v>
      </c>
      <c r="R2669" t="str">
        <f>+LISTAS[[#This Row],[ID]]</f>
        <v>PERILLAS DE COCINA122</v>
      </c>
      <c r="T2669" s="29"/>
      <c r="U2669" s="25">
        <f>LISTAS[[#This Row],[COSTO]]+(LISTAS[[#This Row],[COSTO]]*T2669)</f>
        <v>1620</v>
      </c>
      <c r="V2669" s="30">
        <f>IF(T2669="",0,U2669/LISTAS[[#This Row],[VENTA NETA]]-1)</f>
        <v>0</v>
      </c>
      <c r="X2669" s="25">
        <v>1080</v>
      </c>
      <c r="Y2669" s="31">
        <f>IFERROR(LISTAS[[#This Row],[COSTO]]/X2669-1,"")</f>
        <v>0.5</v>
      </c>
    </row>
    <row r="2670" spans="1:25" x14ac:dyDescent="0.2">
      <c r="A2670" s="6" t="s">
        <v>6287</v>
      </c>
      <c r="B2670" t="s">
        <v>6133</v>
      </c>
      <c r="C2670">
        <v>123</v>
      </c>
      <c r="D2670" t="s">
        <v>6288</v>
      </c>
      <c r="E2670" s="2">
        <v>6933.33</v>
      </c>
      <c r="F2670" s="6" t="str">
        <f>+_xlfn.XLOOKUP(LISTAS[[#This Row],[ID]],_01_CODIGOS_Y_COSTOS_xlsm[Producto y N°],_01_CODIGOS_Y_COSTOS_xlsm[FABRICA],"",0,1)</f>
        <v>NEPLASTIC</v>
      </c>
      <c r="G2670" s="13">
        <f>LISTAS[[#This Row],[Precio]]*(1-0.46)*(1-IF($C$3520="",0,$C$3520))</f>
        <v>2807.99865</v>
      </c>
      <c r="H2670" s="9">
        <f>+_xlfn.XLOOKUP(LISTAS[[#This Row],[ID]],_01_CODIGOS_Y_COSTOS_xlsm[Producto y N°],_01_CODIGOS_Y_COSTOS_xlsm[COSTO],0,0,1)</f>
        <v>1620</v>
      </c>
      <c r="I2670" s="116">
        <f>+IFERROR(LISTAS[[#This Row],[VENTA NETA]]/LISTAS[[#This Row],[COSTO]]-1,0)</f>
        <v>0.73333249999999994</v>
      </c>
      <c r="J2670" s="33" t="str">
        <f>IFERROR(VLOOKUP(LISTAS[[#This Row],[ID]],_01_CODIGOS_Y_COSTOS_xlsm[[Producto y N°]:[CODIGO]],2,0),"")</f>
        <v>207</v>
      </c>
      <c r="M2670" s="22">
        <v>0.04</v>
      </c>
      <c r="N2670" s="23">
        <f>+LISTAS[[#This Row],[Precio]]+(LISTAS[[#This Row],[Precio]]*M2670)</f>
        <v>7210.6632</v>
      </c>
      <c r="O2670" s="24">
        <f t="shared" si="58"/>
        <v>2920.3185960000001</v>
      </c>
      <c r="Q2670" s="21">
        <f>IFERROR(O2670/LISTAS[[#This Row],[COSTO]]-1,"")</f>
        <v>0.80266579999999998</v>
      </c>
      <c r="R2670" t="str">
        <f>+LISTAS[[#This Row],[ID]]</f>
        <v>PERILLAS DE COCINA123</v>
      </c>
      <c r="T2670" s="29"/>
      <c r="U2670" s="25">
        <f>LISTAS[[#This Row],[COSTO]]+(LISTAS[[#This Row],[COSTO]]*T2670)</f>
        <v>1620</v>
      </c>
      <c r="V2670" s="30">
        <f>IF(T2670="",0,U2670/LISTAS[[#This Row],[VENTA NETA]]-1)</f>
        <v>0</v>
      </c>
      <c r="X2670" s="25">
        <v>0</v>
      </c>
      <c r="Y2670" s="31" t="str">
        <f>IFERROR(LISTAS[[#This Row],[COSTO]]/X2670-1,"")</f>
        <v/>
      </c>
    </row>
    <row r="2671" spans="1:25" x14ac:dyDescent="0.2">
      <c r="A2671" s="6" t="s">
        <v>6289</v>
      </c>
      <c r="B2671" t="s">
        <v>6133</v>
      </c>
      <c r="C2671">
        <v>130</v>
      </c>
      <c r="D2671" t="s">
        <v>6290</v>
      </c>
      <c r="E2671" s="2">
        <v>8914.2900000000009</v>
      </c>
      <c r="F2671" s="6" t="str">
        <f>+_xlfn.XLOOKUP(LISTAS[[#This Row],[ID]],_01_CODIGOS_Y_COSTOS_xlsm[Producto y N°],_01_CODIGOS_Y_COSTOS_xlsm[FABRICA],"",0,1)</f>
        <v>NEPLASTIC</v>
      </c>
      <c r="G2671" s="13">
        <f>LISTAS[[#This Row],[Precio]]*(1-0.46)*(1-IF($C$3520="",0,$C$3520))</f>
        <v>3610.2874500000007</v>
      </c>
      <c r="H2671" s="9">
        <f>+_xlfn.XLOOKUP(LISTAS[[#This Row],[ID]],_01_CODIGOS_Y_COSTOS_xlsm[Producto y N°],_01_CODIGOS_Y_COSTOS_xlsm[COSTO],0,0,1)</f>
        <v>2070</v>
      </c>
      <c r="I2671" s="116">
        <f>+IFERROR(LISTAS[[#This Row],[VENTA NETA]]/LISTAS[[#This Row],[COSTO]]-1,0)</f>
        <v>0.74410021739130472</v>
      </c>
      <c r="J2671" s="33" t="str">
        <f>IFERROR(VLOOKUP(LISTAS[[#This Row],[ID]],_01_CODIGOS_Y_COSTOS_xlsm[[Producto y N°]:[CODIGO]],2,0),"")</f>
        <v>652</v>
      </c>
      <c r="M2671" s="22">
        <v>0.04</v>
      </c>
      <c r="N2671" s="23">
        <f>+LISTAS[[#This Row],[Precio]]+(LISTAS[[#This Row],[Precio]]*M2671)</f>
        <v>9270.8616000000002</v>
      </c>
      <c r="O2671" s="24">
        <f t="shared" si="58"/>
        <v>3754.6989480000002</v>
      </c>
      <c r="Q2671" s="21">
        <f>IFERROR(O2671/LISTAS[[#This Row],[COSTO]]-1,"")</f>
        <v>0.81386422608695663</v>
      </c>
      <c r="R2671" t="str">
        <f>+LISTAS[[#This Row],[ID]]</f>
        <v>PERILLAS DE COCINA130</v>
      </c>
      <c r="T2671" s="29"/>
      <c r="U2671" s="25">
        <f>LISTAS[[#This Row],[COSTO]]+(LISTAS[[#This Row],[COSTO]]*T2671)</f>
        <v>2070</v>
      </c>
      <c r="V2671" s="30">
        <f>IF(T2671="",0,U2671/LISTAS[[#This Row],[VENTA NETA]]-1)</f>
        <v>0</v>
      </c>
      <c r="X2671" s="25">
        <v>0</v>
      </c>
      <c r="Y2671" s="31" t="str">
        <f>IFERROR(LISTAS[[#This Row],[COSTO]]/X2671-1,"")</f>
        <v/>
      </c>
    </row>
    <row r="2672" spans="1:25" x14ac:dyDescent="0.2">
      <c r="A2672" s="6" t="s">
        <v>6291</v>
      </c>
      <c r="B2672" t="s">
        <v>6133</v>
      </c>
      <c r="C2672">
        <v>131</v>
      </c>
      <c r="D2672" t="s">
        <v>6292</v>
      </c>
      <c r="E2672" s="2">
        <v>6666.67</v>
      </c>
      <c r="F2672" s="6" t="str">
        <f>+_xlfn.XLOOKUP(LISTAS[[#This Row],[ID]],_01_CODIGOS_Y_COSTOS_xlsm[Producto y N°],_01_CODIGOS_Y_COSTOS_xlsm[FABRICA],"",0,1)</f>
        <v>NEPLASTIC</v>
      </c>
      <c r="G2672" s="13">
        <f>LISTAS[[#This Row],[Precio]]*(1-0.46)*(1-IF($C$3520="",0,$C$3520))</f>
        <v>2700.0013500000005</v>
      </c>
      <c r="H2672" s="9">
        <f>+_xlfn.XLOOKUP(LISTAS[[#This Row],[ID]],_01_CODIGOS_Y_COSTOS_xlsm[Producto y N°],_01_CODIGOS_Y_COSTOS_xlsm[COSTO],0,0,1)</f>
        <v>1530</v>
      </c>
      <c r="I2672" s="116">
        <f>+IFERROR(LISTAS[[#This Row],[VENTA NETA]]/LISTAS[[#This Row],[COSTO]]-1,0)</f>
        <v>0.76470676470588272</v>
      </c>
      <c r="J2672" s="33" t="str">
        <f>IFERROR(VLOOKUP(LISTAS[[#This Row],[ID]],_01_CODIGOS_Y_COSTOS_xlsm[[Producto y N°]:[CODIGO]],2,0),"")</f>
        <v>751</v>
      </c>
      <c r="M2672" s="22">
        <v>0</v>
      </c>
      <c r="N2672" s="23">
        <f>+LISTAS[[#This Row],[Precio]]+(LISTAS[[#This Row],[Precio]]*M2672)</f>
        <v>6666.67</v>
      </c>
      <c r="O2672" s="24">
        <f t="shared" si="58"/>
        <v>2700.0013500000005</v>
      </c>
      <c r="Q2672" s="21">
        <f>IFERROR(O2672/LISTAS[[#This Row],[COSTO]]-1,"")</f>
        <v>0.76470676470588272</v>
      </c>
      <c r="R2672" t="str">
        <f>+LISTAS[[#This Row],[ID]]</f>
        <v>PERILLAS DE COCINA131</v>
      </c>
      <c r="T2672" s="29"/>
      <c r="U2672" s="25">
        <f>LISTAS[[#This Row],[COSTO]]+(LISTAS[[#This Row],[COSTO]]*T2672)</f>
        <v>1530</v>
      </c>
      <c r="V2672" s="30">
        <f>IF(T2672="",0,U2672/LISTAS[[#This Row],[VENTA NETA]]-1)</f>
        <v>0</v>
      </c>
      <c r="X2672" s="25">
        <v>0</v>
      </c>
      <c r="Y2672" s="31" t="str">
        <f>IFERROR(LISTAS[[#This Row],[COSTO]]/X2672-1,"")</f>
        <v/>
      </c>
    </row>
    <row r="2673" spans="1:25" x14ac:dyDescent="0.2">
      <c r="A2673" s="6" t="s">
        <v>6293</v>
      </c>
      <c r="B2673" t="s">
        <v>6133</v>
      </c>
      <c r="C2673">
        <v>132</v>
      </c>
      <c r="D2673" t="s">
        <v>6294</v>
      </c>
      <c r="E2673" s="2">
        <v>5142.8599999999997</v>
      </c>
      <c r="F2673" s="6" t="str">
        <f>+_xlfn.XLOOKUP(LISTAS[[#This Row],[ID]],_01_CODIGOS_Y_COSTOS_xlsm[Producto y N°],_01_CODIGOS_Y_COSTOS_xlsm[FABRICA],"",0,1)</f>
        <v>NEPLASTIC</v>
      </c>
      <c r="G2673" s="13">
        <f>LISTAS[[#This Row],[Precio]]*(1-0.46)*(1-IF($C$3520="",0,$C$3520))</f>
        <v>2082.8582999999999</v>
      </c>
      <c r="H2673" s="9">
        <f>+_xlfn.XLOOKUP(LISTAS[[#This Row],[ID]],_01_CODIGOS_Y_COSTOS_xlsm[Producto y N°],_01_CODIGOS_Y_COSTOS_xlsm[COSTO],0,0,1)</f>
        <v>1170</v>
      </c>
      <c r="I2673" s="116">
        <f>+IFERROR(LISTAS[[#This Row],[VENTA NETA]]/LISTAS[[#This Row],[COSTO]]-1,0)</f>
        <v>0.78022076923076922</v>
      </c>
      <c r="J2673" s="33" t="str">
        <f>IFERROR(VLOOKUP(LISTAS[[#This Row],[ID]],_01_CODIGOS_Y_COSTOS_xlsm[[Producto y N°]:[CODIGO]],2,0),"")</f>
        <v>771</v>
      </c>
      <c r="M2673" s="22">
        <v>0</v>
      </c>
      <c r="N2673" s="23">
        <f>+LISTAS[[#This Row],[Precio]]+(LISTAS[[#This Row],[Precio]]*M2673)</f>
        <v>5142.8599999999997</v>
      </c>
      <c r="O2673" s="24">
        <f t="shared" si="58"/>
        <v>2082.8582999999999</v>
      </c>
      <c r="Q2673" s="21">
        <f>IFERROR(O2673/LISTAS[[#This Row],[COSTO]]-1,"")</f>
        <v>0.78022076923076922</v>
      </c>
      <c r="R2673" t="str">
        <f>+LISTAS[[#This Row],[ID]]</f>
        <v>PERILLAS DE COCINA132</v>
      </c>
      <c r="T2673" s="29"/>
      <c r="U2673" s="25">
        <f>LISTAS[[#This Row],[COSTO]]+(LISTAS[[#This Row],[COSTO]]*T2673)</f>
        <v>1170</v>
      </c>
      <c r="V2673" s="30">
        <f>IF(T2673="",0,U2673/LISTAS[[#This Row],[VENTA NETA]]-1)</f>
        <v>0</v>
      </c>
      <c r="X2673" s="25">
        <v>0</v>
      </c>
      <c r="Y2673" s="31" t="str">
        <f>IFERROR(LISTAS[[#This Row],[COSTO]]/X2673-1,"")</f>
        <v/>
      </c>
    </row>
    <row r="2674" spans="1:25" x14ac:dyDescent="0.2">
      <c r="A2674" s="6" t="s">
        <v>6296</v>
      </c>
      <c r="B2674" t="s">
        <v>6297</v>
      </c>
      <c r="C2674">
        <v>1</v>
      </c>
      <c r="D2674" t="s">
        <v>6388</v>
      </c>
      <c r="E2674" s="2">
        <v>14400</v>
      </c>
      <c r="F2674" s="6" t="str">
        <f>+_xlfn.XLOOKUP(LISTAS[[#This Row],[ID]],_01_CODIGOS_Y_COSTOS_xlsm[Producto y N°],_01_CODIGOS_Y_COSTOS_xlsm[FABRICA],"",0,1)</f>
        <v>MAXIFER</v>
      </c>
      <c r="G2674" s="13">
        <f>LISTAS[[#This Row],[Precio]]*(1-0.46)*(1-IF($C$3520="",0,$C$3520))</f>
        <v>5832.0000000000009</v>
      </c>
      <c r="H2674" s="9">
        <f>+_xlfn.XLOOKUP(LISTAS[[#This Row],[ID]],_01_CODIGOS_Y_COSTOS_xlsm[Producto y N°],_01_CODIGOS_Y_COSTOS_xlsm[COSTO],0,0,1)</f>
        <v>0</v>
      </c>
      <c r="I2674" s="116">
        <f>+IFERROR(LISTAS[[#This Row],[VENTA NETA]]/LISTAS[[#This Row],[COSTO]]-1,0)</f>
        <v>0</v>
      </c>
      <c r="J2674" s="33" t="str">
        <f>IFERROR(VLOOKUP(LISTAS[[#This Row],[ID]],_01_CODIGOS_Y_COSTOS_xlsm[[Producto y N°]:[CODIGO]],2,0),"")</f>
        <v>1</v>
      </c>
      <c r="M2674" s="22">
        <v>0</v>
      </c>
      <c r="N2674" s="23">
        <f>+LISTAS[[#This Row],[Precio]]+(LISTAS[[#This Row],[Precio]]*M2674)</f>
        <v>14400</v>
      </c>
      <c r="O2674" s="24">
        <f t="shared" si="58"/>
        <v>5832.0000000000009</v>
      </c>
      <c r="Q2674" s="21" t="str">
        <f>IFERROR(O2674/LISTAS[[#This Row],[COSTO]]-1,"")</f>
        <v/>
      </c>
      <c r="R2674" t="str">
        <f>+LISTAS[[#This Row],[ID]]</f>
        <v>CONEXIÓN DE ALUMINIO1</v>
      </c>
      <c r="T2674" s="29"/>
      <c r="U2674" s="25">
        <f>LISTAS[[#This Row],[COSTO]]+(LISTAS[[#This Row],[COSTO]]*T2674)</f>
        <v>0</v>
      </c>
      <c r="V2674" s="30">
        <f>IF(T2674="",0,U2674/LISTAS[[#This Row],[VENTA NETA]]-1)</f>
        <v>0</v>
      </c>
      <c r="X2674" s="25">
        <v>0</v>
      </c>
      <c r="Y2674" s="31" t="str">
        <f>IFERROR(LISTAS[[#This Row],[COSTO]]/X2674-1,"")</f>
        <v/>
      </c>
    </row>
    <row r="2675" spans="1:25" x14ac:dyDescent="0.2">
      <c r="A2675" s="6" t="s">
        <v>6298</v>
      </c>
      <c r="B2675" t="s">
        <v>6297</v>
      </c>
      <c r="C2675">
        <v>2</v>
      </c>
      <c r="D2675" t="s">
        <v>6624</v>
      </c>
      <c r="E2675" s="2">
        <v>15744</v>
      </c>
      <c r="F2675" s="6" t="str">
        <f>+_xlfn.XLOOKUP(LISTAS[[#This Row],[ID]],_01_CODIGOS_Y_COSTOS_xlsm[Producto y N°],_01_CODIGOS_Y_COSTOS_xlsm[FABRICA],"",0,1)</f>
        <v>MAXIFER</v>
      </c>
      <c r="G2675" s="13">
        <f>LISTAS[[#This Row],[Precio]]*(1-0.46)*(1-IF($C$3520="",0,$C$3520))</f>
        <v>6376.32</v>
      </c>
      <c r="H2675" s="9">
        <f>+_xlfn.XLOOKUP(LISTAS[[#This Row],[ID]],_01_CODIGOS_Y_COSTOS_xlsm[Producto y N°],_01_CODIGOS_Y_COSTOS_xlsm[COSTO],0,0,1)</f>
        <v>0</v>
      </c>
      <c r="I2675" s="116">
        <f>+IFERROR(LISTAS[[#This Row],[VENTA NETA]]/LISTAS[[#This Row],[COSTO]]-1,0)</f>
        <v>0</v>
      </c>
      <c r="J2675" s="33" t="str">
        <f>IFERROR(VLOOKUP(LISTAS[[#This Row],[ID]],_01_CODIGOS_Y_COSTOS_xlsm[[Producto y N°]:[CODIGO]],2,0),"")</f>
        <v>2</v>
      </c>
      <c r="M2675" s="22">
        <v>0</v>
      </c>
      <c r="N2675" s="23">
        <f>+LISTAS[[#This Row],[Precio]]+(LISTAS[[#This Row],[Precio]]*M2675)</f>
        <v>15744</v>
      </c>
      <c r="O2675" s="24">
        <f t="shared" si="58"/>
        <v>6376.32</v>
      </c>
      <c r="Q2675" s="21" t="str">
        <f>IFERROR(O2675/LISTAS[[#This Row],[COSTO]]-1,"")</f>
        <v/>
      </c>
      <c r="R2675" t="str">
        <f>+LISTAS[[#This Row],[ID]]</f>
        <v>CONEXIÓN DE ALUMINIO2</v>
      </c>
      <c r="T2675" s="29"/>
      <c r="U2675" s="25">
        <f>LISTAS[[#This Row],[COSTO]]+(LISTAS[[#This Row],[COSTO]]*T2675)</f>
        <v>0</v>
      </c>
      <c r="V2675" s="30">
        <f>IF(T2675="",0,U2675/LISTAS[[#This Row],[VENTA NETA]]-1)</f>
        <v>0</v>
      </c>
      <c r="X2675" s="25">
        <v>0</v>
      </c>
      <c r="Y2675" s="31" t="str">
        <f>IFERROR(LISTAS[[#This Row],[COSTO]]/X2675-1,"")</f>
        <v/>
      </c>
    </row>
    <row r="2676" spans="1:25" x14ac:dyDescent="0.2">
      <c r="A2676" s="6" t="s">
        <v>6299</v>
      </c>
      <c r="B2676" t="s">
        <v>6297</v>
      </c>
      <c r="C2676">
        <v>3</v>
      </c>
      <c r="D2676" t="s">
        <v>6389</v>
      </c>
      <c r="E2676" s="2">
        <v>15744</v>
      </c>
      <c r="F2676" s="6" t="str">
        <f>+_xlfn.XLOOKUP(LISTAS[[#This Row],[ID]],_01_CODIGOS_Y_COSTOS_xlsm[Producto y N°],_01_CODIGOS_Y_COSTOS_xlsm[FABRICA],"",0,1)</f>
        <v>MAXIFER</v>
      </c>
      <c r="G2676" s="13">
        <f>LISTAS[[#This Row],[Precio]]*(1-0.46)*(1-IF($C$3520="",0,$C$3520))</f>
        <v>6376.32</v>
      </c>
      <c r="H2676" s="9">
        <f>+_xlfn.XLOOKUP(LISTAS[[#This Row],[ID]],_01_CODIGOS_Y_COSTOS_xlsm[Producto y N°],_01_CODIGOS_Y_COSTOS_xlsm[COSTO],0,0,1)</f>
        <v>0</v>
      </c>
      <c r="I2676" s="116">
        <f>+IFERROR(LISTAS[[#This Row],[VENTA NETA]]/LISTAS[[#This Row],[COSTO]]-1,0)</f>
        <v>0</v>
      </c>
      <c r="J2676" s="33" t="str">
        <f>IFERROR(VLOOKUP(LISTAS[[#This Row],[ID]],_01_CODIGOS_Y_COSTOS_xlsm[[Producto y N°]:[CODIGO]],2,0),"")</f>
        <v>3</v>
      </c>
      <c r="M2676" s="22">
        <v>0</v>
      </c>
      <c r="N2676" s="23">
        <f>+LISTAS[[#This Row],[Precio]]+(LISTAS[[#This Row],[Precio]]*M2676)</f>
        <v>15744</v>
      </c>
      <c r="O2676" s="24">
        <f t="shared" si="58"/>
        <v>6376.32</v>
      </c>
      <c r="Q2676" s="21" t="str">
        <f>IFERROR(O2676/LISTAS[[#This Row],[COSTO]]-1,"")</f>
        <v/>
      </c>
      <c r="R2676" t="str">
        <f>+LISTAS[[#This Row],[ID]]</f>
        <v>CONEXIÓN DE ALUMINIO3</v>
      </c>
      <c r="T2676" s="29"/>
      <c r="U2676" s="25">
        <f>LISTAS[[#This Row],[COSTO]]+(LISTAS[[#This Row],[COSTO]]*T2676)</f>
        <v>0</v>
      </c>
      <c r="V2676" s="30">
        <f>IF(T2676="",0,U2676/LISTAS[[#This Row],[VENTA NETA]]-1)</f>
        <v>0</v>
      </c>
      <c r="X2676" s="25">
        <v>0</v>
      </c>
      <c r="Y2676" s="31" t="str">
        <f>IFERROR(LISTAS[[#This Row],[COSTO]]/X2676-1,"")</f>
        <v/>
      </c>
    </row>
    <row r="2677" spans="1:25" x14ac:dyDescent="0.2">
      <c r="A2677" s="6" t="s">
        <v>6300</v>
      </c>
      <c r="B2677" t="s">
        <v>6297</v>
      </c>
      <c r="C2677">
        <v>4</v>
      </c>
      <c r="D2677" t="s">
        <v>6625</v>
      </c>
      <c r="E2677" s="2">
        <v>16440</v>
      </c>
      <c r="F2677" s="6" t="str">
        <f>+_xlfn.XLOOKUP(LISTAS[[#This Row],[ID]],_01_CODIGOS_Y_COSTOS_xlsm[Producto y N°],_01_CODIGOS_Y_COSTOS_xlsm[FABRICA],"",0,1)</f>
        <v>MAXIFER</v>
      </c>
      <c r="G2677" s="13">
        <f>LISTAS[[#This Row],[Precio]]*(1-0.46)*(1-IF($C$3520="",0,$C$3520))</f>
        <v>6658.2000000000007</v>
      </c>
      <c r="H2677" s="9">
        <f>+_xlfn.XLOOKUP(LISTAS[[#This Row],[ID]],_01_CODIGOS_Y_COSTOS_xlsm[Producto y N°],_01_CODIGOS_Y_COSTOS_xlsm[COSTO],0,0,1)</f>
        <v>0</v>
      </c>
      <c r="I2677" s="116">
        <f>+IFERROR(LISTAS[[#This Row],[VENTA NETA]]/LISTAS[[#This Row],[COSTO]]-1,0)</f>
        <v>0</v>
      </c>
      <c r="J2677" s="33" t="str">
        <f>IFERROR(VLOOKUP(LISTAS[[#This Row],[ID]],_01_CODIGOS_Y_COSTOS_xlsm[[Producto y N°]:[CODIGO]],2,0),"")</f>
        <v>4</v>
      </c>
      <c r="M2677" s="22">
        <v>0</v>
      </c>
      <c r="N2677" s="23">
        <f>+LISTAS[[#This Row],[Precio]]+(LISTAS[[#This Row],[Precio]]*M2677)</f>
        <v>16440</v>
      </c>
      <c r="O2677" s="24">
        <f t="shared" si="58"/>
        <v>6658.2000000000007</v>
      </c>
      <c r="Q2677" s="21" t="str">
        <f>IFERROR(O2677/LISTAS[[#This Row],[COSTO]]-1,"")</f>
        <v/>
      </c>
      <c r="R2677" t="str">
        <f>+LISTAS[[#This Row],[ID]]</f>
        <v>CONEXIÓN DE ALUMINIO4</v>
      </c>
      <c r="T2677" s="29"/>
      <c r="U2677" s="25">
        <f>LISTAS[[#This Row],[COSTO]]+(LISTAS[[#This Row],[COSTO]]*T2677)</f>
        <v>0</v>
      </c>
      <c r="V2677" s="30">
        <f>IF(T2677="",0,U2677/LISTAS[[#This Row],[VENTA NETA]]-1)</f>
        <v>0</v>
      </c>
      <c r="X2677" s="25">
        <v>0</v>
      </c>
      <c r="Y2677" s="31" t="str">
        <f>IFERROR(LISTAS[[#This Row],[COSTO]]/X2677-1,"")</f>
        <v/>
      </c>
    </row>
    <row r="2678" spans="1:25" x14ac:dyDescent="0.2">
      <c r="A2678" s="6" t="s">
        <v>6301</v>
      </c>
      <c r="B2678" t="s">
        <v>6297</v>
      </c>
      <c r="C2678">
        <v>5</v>
      </c>
      <c r="D2678" t="s">
        <v>6390</v>
      </c>
      <c r="E2678" s="2">
        <v>16440</v>
      </c>
      <c r="F2678" s="6" t="str">
        <f>+_xlfn.XLOOKUP(LISTAS[[#This Row],[ID]],_01_CODIGOS_Y_COSTOS_xlsm[Producto y N°],_01_CODIGOS_Y_COSTOS_xlsm[FABRICA],"",0,1)</f>
        <v>MAXIFER</v>
      </c>
      <c r="G2678" s="13">
        <f>LISTAS[[#This Row],[Precio]]*(1-0.46)*(1-IF($C$3520="",0,$C$3520))</f>
        <v>6658.2000000000007</v>
      </c>
      <c r="H2678" s="9">
        <f>+_xlfn.XLOOKUP(LISTAS[[#This Row],[ID]],_01_CODIGOS_Y_COSTOS_xlsm[Producto y N°],_01_CODIGOS_Y_COSTOS_xlsm[COSTO],0,0,1)</f>
        <v>0</v>
      </c>
      <c r="I2678" s="116">
        <f>+IFERROR(LISTAS[[#This Row],[VENTA NETA]]/LISTAS[[#This Row],[COSTO]]-1,0)</f>
        <v>0</v>
      </c>
      <c r="J2678" s="33" t="str">
        <f>IFERROR(VLOOKUP(LISTAS[[#This Row],[ID]],_01_CODIGOS_Y_COSTOS_xlsm[[Producto y N°]:[CODIGO]],2,0),"")</f>
        <v>5</v>
      </c>
      <c r="M2678" s="22">
        <v>0</v>
      </c>
      <c r="N2678" s="23">
        <f>+LISTAS[[#This Row],[Precio]]+(LISTAS[[#This Row],[Precio]]*M2678)</f>
        <v>16440</v>
      </c>
      <c r="O2678" s="24">
        <f t="shared" si="58"/>
        <v>6658.2000000000007</v>
      </c>
      <c r="Q2678" s="21" t="str">
        <f>IFERROR(O2678/LISTAS[[#This Row],[COSTO]]-1,"")</f>
        <v/>
      </c>
      <c r="R2678" t="str">
        <f>+LISTAS[[#This Row],[ID]]</f>
        <v>CONEXIÓN DE ALUMINIO5</v>
      </c>
      <c r="T2678" s="29"/>
      <c r="U2678" s="25">
        <f>LISTAS[[#This Row],[COSTO]]+(LISTAS[[#This Row],[COSTO]]*T2678)</f>
        <v>0</v>
      </c>
      <c r="V2678" s="30">
        <f>IF(T2678="",0,U2678/LISTAS[[#This Row],[VENTA NETA]]-1)</f>
        <v>0</v>
      </c>
      <c r="X2678" s="25">
        <v>0</v>
      </c>
      <c r="Y2678" s="31" t="str">
        <f>IFERROR(LISTAS[[#This Row],[COSTO]]/X2678-1,"")</f>
        <v/>
      </c>
    </row>
    <row r="2679" spans="1:25" x14ac:dyDescent="0.2">
      <c r="A2679" s="6" t="s">
        <v>6362</v>
      </c>
      <c r="B2679" t="s">
        <v>6297</v>
      </c>
      <c r="C2679">
        <v>6</v>
      </c>
      <c r="D2679" t="s">
        <v>6628</v>
      </c>
      <c r="E2679" s="2">
        <v>8900</v>
      </c>
      <c r="F2679" s="6" t="str">
        <f>+_xlfn.XLOOKUP(LISTAS[[#This Row],[ID]],_01_CODIGOS_Y_COSTOS_xlsm[Producto y N°],_01_CODIGOS_Y_COSTOS_xlsm[FABRICA],"",0,1)</f>
        <v>MAXIFER</v>
      </c>
      <c r="G2679" s="13">
        <f>LISTAS[[#This Row],[Precio]]*(1-0.46)*(1-IF($C$3520="",0,$C$3520))</f>
        <v>3604.5</v>
      </c>
      <c r="H2679" s="9">
        <f>+_xlfn.XLOOKUP(LISTAS[[#This Row],[ID]],_01_CODIGOS_Y_COSTOS_xlsm[Producto y N°],_01_CODIGOS_Y_COSTOS_xlsm[COSTO],0,0,1)</f>
        <v>0</v>
      </c>
      <c r="I2679" s="116">
        <f>+IFERROR(LISTAS[[#This Row],[VENTA NETA]]/LISTAS[[#This Row],[COSTO]]-1,0)</f>
        <v>0</v>
      </c>
      <c r="J2679" s="33" t="str">
        <f>IFERROR(VLOOKUP(LISTAS[[#This Row],[ID]],_01_CODIGOS_Y_COSTOS_xlsm[[Producto y N°]:[CODIGO]],2,0),"")</f>
        <v>6</v>
      </c>
      <c r="M2679" s="22">
        <v>0</v>
      </c>
      <c r="N2679" s="23">
        <f>+LISTAS[[#This Row],[Precio]]+(LISTAS[[#This Row],[Precio]]*M2679)</f>
        <v>8900</v>
      </c>
      <c r="O2679" s="24">
        <f t="shared" si="58"/>
        <v>3604.5</v>
      </c>
      <c r="Q2679" s="21" t="str">
        <f>IFERROR(O2679/LISTAS[[#This Row],[COSTO]]-1,"")</f>
        <v/>
      </c>
      <c r="R2679" t="str">
        <f>+LISTAS[[#This Row],[ID]]</f>
        <v>CONEXIÓN DE ALUMINIO6</v>
      </c>
      <c r="T2679" s="29"/>
      <c r="U2679" s="25">
        <f>LISTAS[[#This Row],[COSTO]]+(LISTAS[[#This Row],[COSTO]]*T2679)</f>
        <v>0</v>
      </c>
      <c r="V2679" s="30">
        <f>IF(T2679="",0,U2679/LISTAS[[#This Row],[VENTA NETA]]-1)</f>
        <v>0</v>
      </c>
      <c r="X2679" s="25">
        <v>0</v>
      </c>
      <c r="Y2679" s="31" t="str">
        <f>IFERROR(LISTAS[[#This Row],[COSTO]]/X2679-1,"")</f>
        <v/>
      </c>
    </row>
    <row r="2680" spans="1:25" x14ac:dyDescent="0.2">
      <c r="A2680" s="6" t="s">
        <v>6302</v>
      </c>
      <c r="B2680" t="s">
        <v>6297</v>
      </c>
      <c r="C2680">
        <v>7</v>
      </c>
      <c r="D2680" t="s">
        <v>6629</v>
      </c>
      <c r="E2680" s="2">
        <v>9400</v>
      </c>
      <c r="F2680" s="6" t="str">
        <f>+_xlfn.XLOOKUP(LISTAS[[#This Row],[ID]],_01_CODIGOS_Y_COSTOS_xlsm[Producto y N°],_01_CODIGOS_Y_COSTOS_xlsm[FABRICA],"",0,1)</f>
        <v>MAXIFER</v>
      </c>
      <c r="G2680" s="13">
        <f>LISTAS[[#This Row],[Precio]]*(1-0.46)*(1-IF($C$3520="",0,$C$3520))</f>
        <v>3807</v>
      </c>
      <c r="H2680" s="9">
        <f>+_xlfn.XLOOKUP(LISTAS[[#This Row],[ID]],_01_CODIGOS_Y_COSTOS_xlsm[Producto y N°],_01_CODIGOS_Y_COSTOS_xlsm[COSTO],0,0,1)</f>
        <v>0</v>
      </c>
      <c r="I2680" s="116">
        <f>+IFERROR(LISTAS[[#This Row],[VENTA NETA]]/LISTAS[[#This Row],[COSTO]]-1,0)</f>
        <v>0</v>
      </c>
      <c r="J2680" s="33" t="str">
        <f>IFERROR(VLOOKUP(LISTAS[[#This Row],[ID]],_01_CODIGOS_Y_COSTOS_xlsm[[Producto y N°]:[CODIGO]],2,0),"")</f>
        <v>7</v>
      </c>
      <c r="M2680" s="22">
        <v>0</v>
      </c>
      <c r="N2680" s="23">
        <f>+LISTAS[[#This Row],[Precio]]+(LISTAS[[#This Row],[Precio]]*M2680)</f>
        <v>9400</v>
      </c>
      <c r="O2680" s="24">
        <f t="shared" si="58"/>
        <v>3807</v>
      </c>
      <c r="Q2680" s="21" t="str">
        <f>IFERROR(O2680/LISTAS[[#This Row],[COSTO]]-1,"")</f>
        <v/>
      </c>
      <c r="R2680" t="str">
        <f>+LISTAS[[#This Row],[ID]]</f>
        <v>CONEXIÓN DE ALUMINIO7</v>
      </c>
      <c r="T2680" s="29"/>
      <c r="U2680" s="25">
        <f>LISTAS[[#This Row],[COSTO]]+(LISTAS[[#This Row],[COSTO]]*T2680)</f>
        <v>0</v>
      </c>
      <c r="V2680" s="30">
        <f>IF(T2680="",0,U2680/LISTAS[[#This Row],[VENTA NETA]]-1)</f>
        <v>0</v>
      </c>
      <c r="X2680" s="25">
        <v>0</v>
      </c>
      <c r="Y2680" s="31" t="str">
        <f>IFERROR(LISTAS[[#This Row],[COSTO]]/X2680-1,"")</f>
        <v/>
      </c>
    </row>
    <row r="2681" spans="1:25" x14ac:dyDescent="0.2">
      <c r="A2681" s="6" t="s">
        <v>9446</v>
      </c>
      <c r="B2681" t="s">
        <v>6297</v>
      </c>
      <c r="C2681">
        <v>8</v>
      </c>
      <c r="D2681" t="s">
        <v>9447</v>
      </c>
      <c r="E2681" s="2">
        <v>18320</v>
      </c>
      <c r="F2681" s="6" t="str">
        <f>+_xlfn.XLOOKUP(LISTAS[[#This Row],[ID]],_01_CODIGOS_Y_COSTOS_xlsm[Producto y N°],_01_CODIGOS_Y_COSTOS_xlsm[FABRICA],"",0,1)</f>
        <v>MAXIFER</v>
      </c>
      <c r="G2681" s="13">
        <f>LISTAS[[#This Row],[Precio]]*(1-0.46)*(1-IF($C$3520="",0,$C$3520))</f>
        <v>7419.6</v>
      </c>
      <c r="H2681" s="9">
        <f>+_xlfn.XLOOKUP(LISTAS[[#This Row],[ID]],_01_CODIGOS_Y_COSTOS_xlsm[Producto y N°],_01_CODIGOS_Y_COSTOS_xlsm[COSTO],0,0,1)</f>
        <v>0</v>
      </c>
      <c r="I2681" s="116">
        <f>+IFERROR(LISTAS[[#This Row],[VENTA NETA]]/LISTAS[[#This Row],[COSTO]]-1,0)</f>
        <v>0</v>
      </c>
      <c r="J2681" s="33" t="str">
        <f>IFERROR(VLOOKUP(LISTAS[[#This Row],[ID]],_01_CODIGOS_Y_COSTOS_xlsm[[Producto y N°]:[CODIGO]],2,0),"")</f>
        <v>8</v>
      </c>
      <c r="M2681" s="22">
        <v>0</v>
      </c>
      <c r="N2681" s="23">
        <f>+LISTAS[[#This Row],[Precio]]+(LISTAS[[#This Row],[Precio]]*M2681)</f>
        <v>18320</v>
      </c>
      <c r="O2681" s="24">
        <f t="shared" si="58"/>
        <v>7419.6</v>
      </c>
      <c r="Q2681" s="21" t="str">
        <f>IFERROR(O2681/LISTAS[[#This Row],[COSTO]]-1,"")</f>
        <v/>
      </c>
      <c r="R2681" t="str">
        <f>+LISTAS[[#This Row],[ID]]</f>
        <v>CONEXIÓN DE ALUMINIO8</v>
      </c>
      <c r="T2681" s="29"/>
      <c r="U2681" s="25">
        <f>LISTAS[[#This Row],[COSTO]]+(LISTAS[[#This Row],[COSTO]]*T2681)</f>
        <v>0</v>
      </c>
      <c r="V2681" s="30">
        <f>IF(T2681="",0,U2681/LISTAS[[#This Row],[VENTA NETA]]-1)</f>
        <v>0</v>
      </c>
      <c r="X2681" s="25">
        <v>0</v>
      </c>
      <c r="Y2681" s="31" t="str">
        <f>IFERROR(LISTAS[[#This Row],[COSTO]]/X2681-1,"")</f>
        <v/>
      </c>
    </row>
    <row r="2682" spans="1:25" x14ac:dyDescent="0.2">
      <c r="A2682" s="6" t="s">
        <v>6303</v>
      </c>
      <c r="B2682" t="s">
        <v>6297</v>
      </c>
      <c r="C2682">
        <v>9</v>
      </c>
      <c r="D2682" t="s">
        <v>6630</v>
      </c>
      <c r="E2682" s="2">
        <v>1160</v>
      </c>
      <c r="F2682" s="6" t="str">
        <f>+_xlfn.XLOOKUP(LISTAS[[#This Row],[ID]],_01_CODIGOS_Y_COSTOS_xlsm[Producto y N°],_01_CODIGOS_Y_COSTOS_xlsm[FABRICA],"",0,1)</f>
        <v>MAXIFER</v>
      </c>
      <c r="G2682" s="13">
        <f>LISTAS[[#This Row],[Precio]]*(1-0.46)*(1-IF($C$3520="",0,$C$3520))</f>
        <v>469.80000000000007</v>
      </c>
      <c r="H2682" s="9">
        <f>+_xlfn.XLOOKUP(LISTAS[[#This Row],[ID]],_01_CODIGOS_Y_COSTOS_xlsm[Producto y N°],_01_CODIGOS_Y_COSTOS_xlsm[COSTO],0,0,1)</f>
        <v>0</v>
      </c>
      <c r="I2682" s="116">
        <f>+IFERROR(LISTAS[[#This Row],[VENTA NETA]]/LISTAS[[#This Row],[COSTO]]-1,0)</f>
        <v>0</v>
      </c>
      <c r="J2682" s="33" t="str">
        <f>IFERROR(VLOOKUP(LISTAS[[#This Row],[ID]],_01_CODIGOS_Y_COSTOS_xlsm[[Producto y N°]:[CODIGO]],2,0),"")</f>
        <v>9</v>
      </c>
      <c r="M2682" s="22">
        <v>0</v>
      </c>
      <c r="N2682" s="23">
        <f>+LISTAS[[#This Row],[Precio]]+(LISTAS[[#This Row],[Precio]]*M2682)</f>
        <v>1160</v>
      </c>
      <c r="O2682" s="24">
        <f t="shared" si="58"/>
        <v>469.80000000000007</v>
      </c>
      <c r="Q2682" s="21" t="str">
        <f>IFERROR(O2682/LISTAS[[#This Row],[COSTO]]-1,"")</f>
        <v/>
      </c>
      <c r="R2682" t="str">
        <f>+LISTAS[[#This Row],[ID]]</f>
        <v>CONEXIÓN DE ALUMINIO9</v>
      </c>
      <c r="T2682" s="29"/>
      <c r="U2682" s="25">
        <f>LISTAS[[#This Row],[COSTO]]+(LISTAS[[#This Row],[COSTO]]*T2682)</f>
        <v>0</v>
      </c>
      <c r="V2682" s="30">
        <f>IF(T2682="",0,U2682/LISTAS[[#This Row],[VENTA NETA]]-1)</f>
        <v>0</v>
      </c>
      <c r="X2682" s="25">
        <v>0</v>
      </c>
      <c r="Y2682" s="31" t="str">
        <f>IFERROR(LISTAS[[#This Row],[COSTO]]/X2682-1,"")</f>
        <v/>
      </c>
    </row>
    <row r="2683" spans="1:25" x14ac:dyDescent="0.2">
      <c r="A2683" s="6" t="s">
        <v>6354</v>
      </c>
      <c r="B2683" t="s">
        <v>6297</v>
      </c>
      <c r="C2683">
        <v>10</v>
      </c>
      <c r="D2683" t="s">
        <v>6391</v>
      </c>
      <c r="E2683" s="2">
        <v>1160</v>
      </c>
      <c r="F2683" s="6" t="str">
        <f>+_xlfn.XLOOKUP(LISTAS[[#This Row],[ID]],_01_CODIGOS_Y_COSTOS_xlsm[Producto y N°],_01_CODIGOS_Y_COSTOS_xlsm[FABRICA],"",0,1)</f>
        <v>MAXIFER</v>
      </c>
      <c r="G2683" s="13">
        <f>LISTAS[[#This Row],[Precio]]*(1-0.46)*(1-IF($C$3520="",0,$C$3520))</f>
        <v>469.80000000000007</v>
      </c>
      <c r="H2683" s="9">
        <f>+_xlfn.XLOOKUP(LISTAS[[#This Row],[ID]],_01_CODIGOS_Y_COSTOS_xlsm[Producto y N°],_01_CODIGOS_Y_COSTOS_xlsm[COSTO],0,0,1)</f>
        <v>0</v>
      </c>
      <c r="I2683" s="116">
        <f>+IFERROR(LISTAS[[#This Row],[VENTA NETA]]/LISTAS[[#This Row],[COSTO]]-1,0)</f>
        <v>0</v>
      </c>
      <c r="J2683" s="33" t="str">
        <f>IFERROR(VLOOKUP(LISTAS[[#This Row],[ID]],_01_CODIGOS_Y_COSTOS_xlsm[[Producto y N°]:[CODIGO]],2,0),"")</f>
        <v>10</v>
      </c>
      <c r="M2683" s="22">
        <v>0</v>
      </c>
      <c r="N2683" s="23">
        <f>+LISTAS[[#This Row],[Precio]]+(LISTAS[[#This Row],[Precio]]*M2683)</f>
        <v>1160</v>
      </c>
      <c r="O2683" s="24">
        <f t="shared" si="58"/>
        <v>469.80000000000007</v>
      </c>
      <c r="Q2683" s="21" t="str">
        <f>IFERROR(O2683/LISTAS[[#This Row],[COSTO]]-1,"")</f>
        <v/>
      </c>
      <c r="R2683" t="str">
        <f>+LISTAS[[#This Row],[ID]]</f>
        <v>CONEXIÓN DE ALUMINIO10</v>
      </c>
      <c r="T2683" s="29"/>
      <c r="U2683" s="25">
        <f>LISTAS[[#This Row],[COSTO]]+(LISTAS[[#This Row],[COSTO]]*T2683)</f>
        <v>0</v>
      </c>
      <c r="V2683" s="30">
        <f>IF(T2683="",0,U2683/LISTAS[[#This Row],[VENTA NETA]]-1)</f>
        <v>0</v>
      </c>
      <c r="X2683" s="25">
        <v>0</v>
      </c>
      <c r="Y2683" s="31" t="str">
        <f>IFERROR(LISTAS[[#This Row],[COSTO]]/X2683-1,"")</f>
        <v/>
      </c>
    </row>
    <row r="2684" spans="1:25" x14ac:dyDescent="0.2">
      <c r="A2684" s="6" t="s">
        <v>6355</v>
      </c>
      <c r="B2684" t="s">
        <v>6297</v>
      </c>
      <c r="C2684">
        <v>11</v>
      </c>
      <c r="D2684" t="s">
        <v>6392</v>
      </c>
      <c r="E2684" s="2">
        <v>1512</v>
      </c>
      <c r="F2684" s="6" t="str">
        <f>+_xlfn.XLOOKUP(LISTAS[[#This Row],[ID]],_01_CODIGOS_Y_COSTOS_xlsm[Producto y N°],_01_CODIGOS_Y_COSTOS_xlsm[FABRICA],"",0,1)</f>
        <v>MAXIFER</v>
      </c>
      <c r="G2684" s="13">
        <f>LISTAS[[#This Row],[Precio]]*(1-0.46)*(1-IF($C$3520="",0,$C$3520))</f>
        <v>612.36</v>
      </c>
      <c r="H2684" s="9">
        <f>+_xlfn.XLOOKUP(LISTAS[[#This Row],[ID]],_01_CODIGOS_Y_COSTOS_xlsm[Producto y N°],_01_CODIGOS_Y_COSTOS_xlsm[COSTO],0,0,1)</f>
        <v>0</v>
      </c>
      <c r="I2684" s="116">
        <f>+IFERROR(LISTAS[[#This Row],[VENTA NETA]]/LISTAS[[#This Row],[COSTO]]-1,0)</f>
        <v>0</v>
      </c>
      <c r="J2684" s="33" t="str">
        <f>IFERROR(VLOOKUP(LISTAS[[#This Row],[ID]],_01_CODIGOS_Y_COSTOS_xlsm[[Producto y N°]:[CODIGO]],2,0),"")</f>
        <v>11</v>
      </c>
      <c r="M2684" s="22">
        <v>0</v>
      </c>
      <c r="N2684" s="23">
        <f>+LISTAS[[#This Row],[Precio]]+(LISTAS[[#This Row],[Precio]]*M2684)</f>
        <v>1512</v>
      </c>
      <c r="O2684" s="24">
        <f t="shared" si="58"/>
        <v>612.36</v>
      </c>
      <c r="Q2684" s="21" t="str">
        <f>IFERROR(O2684/LISTAS[[#This Row],[COSTO]]-1,"")</f>
        <v/>
      </c>
      <c r="R2684" t="str">
        <f>+LISTAS[[#This Row],[ID]]</f>
        <v>CONEXIÓN DE ALUMINIO11</v>
      </c>
      <c r="T2684" s="29"/>
      <c r="U2684" s="25">
        <f>LISTAS[[#This Row],[COSTO]]+(LISTAS[[#This Row],[COSTO]]*T2684)</f>
        <v>0</v>
      </c>
      <c r="V2684" s="30">
        <f>IF(T2684="",0,U2684/LISTAS[[#This Row],[VENTA NETA]]-1)</f>
        <v>0</v>
      </c>
      <c r="X2684" s="25">
        <v>0</v>
      </c>
      <c r="Y2684" s="31" t="str">
        <f>IFERROR(LISTAS[[#This Row],[COSTO]]/X2684-1,"")</f>
        <v/>
      </c>
    </row>
    <row r="2685" spans="1:25" x14ac:dyDescent="0.2">
      <c r="A2685" s="6" t="s">
        <v>6304</v>
      </c>
      <c r="B2685" t="s">
        <v>6297</v>
      </c>
      <c r="C2685">
        <v>12</v>
      </c>
      <c r="D2685" t="s">
        <v>6393</v>
      </c>
      <c r="E2685" s="2">
        <v>2080</v>
      </c>
      <c r="F2685" s="6" t="str">
        <f>+_xlfn.XLOOKUP(LISTAS[[#This Row],[ID]],_01_CODIGOS_Y_COSTOS_xlsm[Producto y N°],_01_CODIGOS_Y_COSTOS_xlsm[FABRICA],"",0,1)</f>
        <v>MAXIFER</v>
      </c>
      <c r="G2685" s="13">
        <f>LISTAS[[#This Row],[Precio]]*(1-0.46)*(1-IF($C$3520="",0,$C$3520))</f>
        <v>842.40000000000009</v>
      </c>
      <c r="H2685" s="9">
        <f>+_xlfn.XLOOKUP(LISTAS[[#This Row],[ID]],_01_CODIGOS_Y_COSTOS_xlsm[Producto y N°],_01_CODIGOS_Y_COSTOS_xlsm[COSTO],0,0,1)</f>
        <v>0</v>
      </c>
      <c r="I2685" s="116">
        <f>+IFERROR(LISTAS[[#This Row],[VENTA NETA]]/LISTAS[[#This Row],[COSTO]]-1,0)</f>
        <v>0</v>
      </c>
      <c r="J2685" s="33" t="str">
        <f>IFERROR(VLOOKUP(LISTAS[[#This Row],[ID]],_01_CODIGOS_Y_COSTOS_xlsm[[Producto y N°]:[CODIGO]],2,0),"")</f>
        <v>12</v>
      </c>
      <c r="M2685" s="22">
        <v>0</v>
      </c>
      <c r="N2685" s="23">
        <f>+LISTAS[[#This Row],[Precio]]+(LISTAS[[#This Row],[Precio]]*M2685)</f>
        <v>2080</v>
      </c>
      <c r="O2685" s="24">
        <f t="shared" si="58"/>
        <v>842.40000000000009</v>
      </c>
      <c r="Q2685" s="21" t="str">
        <f>IFERROR(O2685/LISTAS[[#This Row],[COSTO]]-1,"")</f>
        <v/>
      </c>
      <c r="R2685" t="str">
        <f>+LISTAS[[#This Row],[ID]]</f>
        <v>CONEXIÓN DE ALUMINIO12</v>
      </c>
      <c r="T2685" s="29"/>
      <c r="U2685" s="25">
        <f>LISTAS[[#This Row],[COSTO]]+(LISTAS[[#This Row],[COSTO]]*T2685)</f>
        <v>0</v>
      </c>
      <c r="V2685" s="30">
        <f>IF(T2685="",0,U2685/LISTAS[[#This Row],[VENTA NETA]]-1)</f>
        <v>0</v>
      </c>
      <c r="X2685" s="25">
        <v>0</v>
      </c>
      <c r="Y2685" s="31" t="str">
        <f>IFERROR(LISTAS[[#This Row],[COSTO]]/X2685-1,"")</f>
        <v/>
      </c>
    </row>
    <row r="2686" spans="1:25" x14ac:dyDescent="0.2">
      <c r="A2686" s="6" t="s">
        <v>6305</v>
      </c>
      <c r="B2686" t="s">
        <v>6297</v>
      </c>
      <c r="C2686">
        <v>13</v>
      </c>
      <c r="D2686" t="s">
        <v>6363</v>
      </c>
      <c r="E2686" s="2">
        <v>2856</v>
      </c>
      <c r="F2686" s="6" t="str">
        <f>+_xlfn.XLOOKUP(LISTAS[[#This Row],[ID]],_01_CODIGOS_Y_COSTOS_xlsm[Producto y N°],_01_CODIGOS_Y_COSTOS_xlsm[FABRICA],"",0,1)</f>
        <v>MAXIFER</v>
      </c>
      <c r="G2686" s="13">
        <f>LISTAS[[#This Row],[Precio]]*(1-0.46)*(1-IF($C$3520="",0,$C$3520))</f>
        <v>1156.68</v>
      </c>
      <c r="H2686" s="9">
        <f>+_xlfn.XLOOKUP(LISTAS[[#This Row],[ID]],_01_CODIGOS_Y_COSTOS_xlsm[Producto y N°],_01_CODIGOS_Y_COSTOS_xlsm[COSTO],0,0,1)</f>
        <v>0</v>
      </c>
      <c r="I2686" s="116">
        <f>+IFERROR(LISTAS[[#This Row],[VENTA NETA]]/LISTAS[[#This Row],[COSTO]]-1,0)</f>
        <v>0</v>
      </c>
      <c r="J2686" s="33" t="str">
        <f>IFERROR(VLOOKUP(LISTAS[[#This Row],[ID]],_01_CODIGOS_Y_COSTOS_xlsm[[Producto y N°]:[CODIGO]],2,0),"")</f>
        <v>13</v>
      </c>
      <c r="M2686" s="22">
        <v>0</v>
      </c>
      <c r="N2686" s="23">
        <f>+LISTAS[[#This Row],[Precio]]+(LISTAS[[#This Row],[Precio]]*M2686)</f>
        <v>2856</v>
      </c>
      <c r="O2686" s="24">
        <f t="shared" si="58"/>
        <v>1156.68</v>
      </c>
      <c r="Q2686" s="21" t="str">
        <f>IFERROR(O2686/LISTAS[[#This Row],[COSTO]]-1,"")</f>
        <v/>
      </c>
      <c r="R2686" t="str">
        <f>+LISTAS[[#This Row],[ID]]</f>
        <v>CONEXIÓN DE ALUMINIO13</v>
      </c>
      <c r="T2686" s="29"/>
      <c r="U2686" s="25">
        <f>LISTAS[[#This Row],[COSTO]]+(LISTAS[[#This Row],[COSTO]]*T2686)</f>
        <v>0</v>
      </c>
      <c r="V2686" s="30">
        <f>IF(T2686="",0,U2686/LISTAS[[#This Row],[VENTA NETA]]-1)</f>
        <v>0</v>
      </c>
      <c r="X2686" s="25">
        <v>0</v>
      </c>
      <c r="Y2686" s="31" t="str">
        <f>IFERROR(LISTAS[[#This Row],[COSTO]]/X2686-1,"")</f>
        <v/>
      </c>
    </row>
    <row r="2687" spans="1:25" x14ac:dyDescent="0.2">
      <c r="A2687" s="6" t="s">
        <v>6306</v>
      </c>
      <c r="B2687" t="s">
        <v>6297</v>
      </c>
      <c r="C2687">
        <v>14</v>
      </c>
      <c r="D2687" t="s">
        <v>6364</v>
      </c>
      <c r="E2687" s="2">
        <v>2904</v>
      </c>
      <c r="F2687" s="6" t="str">
        <f>+_xlfn.XLOOKUP(LISTAS[[#This Row],[ID]],_01_CODIGOS_Y_COSTOS_xlsm[Producto y N°],_01_CODIGOS_Y_COSTOS_xlsm[FABRICA],"",0,1)</f>
        <v>MAXIFER</v>
      </c>
      <c r="G2687" s="13">
        <f>LISTAS[[#This Row],[Precio]]*(1-0.46)*(1-IF($C$3520="",0,$C$3520))</f>
        <v>1176.1200000000001</v>
      </c>
      <c r="H2687" s="9">
        <f>+_xlfn.XLOOKUP(LISTAS[[#This Row],[ID]],_01_CODIGOS_Y_COSTOS_xlsm[Producto y N°],_01_CODIGOS_Y_COSTOS_xlsm[COSTO],0,0,1)</f>
        <v>0</v>
      </c>
      <c r="I2687" s="116">
        <f>+IFERROR(LISTAS[[#This Row],[VENTA NETA]]/LISTAS[[#This Row],[COSTO]]-1,0)</f>
        <v>0</v>
      </c>
      <c r="J2687" s="33" t="str">
        <f>IFERROR(VLOOKUP(LISTAS[[#This Row],[ID]],_01_CODIGOS_Y_COSTOS_xlsm[[Producto y N°]:[CODIGO]],2,0),"")</f>
        <v>14</v>
      </c>
      <c r="M2687" s="22">
        <v>0</v>
      </c>
      <c r="N2687" s="23">
        <f>+LISTAS[[#This Row],[Precio]]+(LISTAS[[#This Row],[Precio]]*M2687)</f>
        <v>2904</v>
      </c>
      <c r="O2687" s="24">
        <f t="shared" si="58"/>
        <v>1176.1200000000001</v>
      </c>
      <c r="Q2687" s="21" t="str">
        <f>IFERROR(O2687/LISTAS[[#This Row],[COSTO]]-1,"")</f>
        <v/>
      </c>
      <c r="R2687" t="str">
        <f>+LISTAS[[#This Row],[ID]]</f>
        <v>CONEXIÓN DE ALUMINIO14</v>
      </c>
      <c r="T2687" s="29"/>
      <c r="U2687" s="25">
        <f>LISTAS[[#This Row],[COSTO]]+(LISTAS[[#This Row],[COSTO]]*T2687)</f>
        <v>0</v>
      </c>
      <c r="V2687" s="30">
        <f>IF(T2687="",0,U2687/LISTAS[[#This Row],[VENTA NETA]]-1)</f>
        <v>0</v>
      </c>
      <c r="X2687" s="25">
        <v>0</v>
      </c>
      <c r="Y2687" s="31" t="str">
        <f>IFERROR(LISTAS[[#This Row],[COSTO]]/X2687-1,"")</f>
        <v/>
      </c>
    </row>
    <row r="2688" spans="1:25" x14ac:dyDescent="0.2">
      <c r="A2688" s="6" t="s">
        <v>6307</v>
      </c>
      <c r="B2688" t="s">
        <v>6297</v>
      </c>
      <c r="C2688">
        <v>15</v>
      </c>
      <c r="D2688" t="s">
        <v>6365</v>
      </c>
      <c r="E2688" s="2">
        <v>3128</v>
      </c>
      <c r="F2688" s="6" t="str">
        <f>+_xlfn.XLOOKUP(LISTAS[[#This Row],[ID]],_01_CODIGOS_Y_COSTOS_xlsm[Producto y N°],_01_CODIGOS_Y_COSTOS_xlsm[FABRICA],"",0,1)</f>
        <v>MAXIFER</v>
      </c>
      <c r="G2688" s="13">
        <f>LISTAS[[#This Row],[Precio]]*(1-0.46)*(1-IF($C$3520="",0,$C$3520))</f>
        <v>1266.8400000000001</v>
      </c>
      <c r="H2688" s="9">
        <f>+_xlfn.XLOOKUP(LISTAS[[#This Row],[ID]],_01_CODIGOS_Y_COSTOS_xlsm[Producto y N°],_01_CODIGOS_Y_COSTOS_xlsm[COSTO],0,0,1)</f>
        <v>0</v>
      </c>
      <c r="I2688" s="116">
        <f>+IFERROR(LISTAS[[#This Row],[VENTA NETA]]/LISTAS[[#This Row],[COSTO]]-1,0)</f>
        <v>0</v>
      </c>
      <c r="J2688" s="33" t="str">
        <f>IFERROR(VLOOKUP(LISTAS[[#This Row],[ID]],_01_CODIGOS_Y_COSTOS_xlsm[[Producto y N°]:[CODIGO]],2,0),"")</f>
        <v>15</v>
      </c>
      <c r="M2688" s="22">
        <v>0</v>
      </c>
      <c r="N2688" s="23">
        <f>+LISTAS[[#This Row],[Precio]]+(LISTAS[[#This Row],[Precio]]*M2688)</f>
        <v>3128</v>
      </c>
      <c r="O2688" s="24">
        <f t="shared" si="58"/>
        <v>1266.8400000000001</v>
      </c>
      <c r="Q2688" s="21" t="str">
        <f>IFERROR(O2688/LISTAS[[#This Row],[COSTO]]-1,"")</f>
        <v/>
      </c>
      <c r="R2688" t="str">
        <f>+LISTAS[[#This Row],[ID]]</f>
        <v>CONEXIÓN DE ALUMINIO15</v>
      </c>
      <c r="T2688" s="29"/>
      <c r="U2688" s="25">
        <f>LISTAS[[#This Row],[COSTO]]+(LISTAS[[#This Row],[COSTO]]*T2688)</f>
        <v>0</v>
      </c>
      <c r="V2688" s="30">
        <f>IF(T2688="",0,U2688/LISTAS[[#This Row],[VENTA NETA]]-1)</f>
        <v>0</v>
      </c>
      <c r="X2688" s="25">
        <v>0</v>
      </c>
      <c r="Y2688" s="31" t="str">
        <f>IFERROR(LISTAS[[#This Row],[COSTO]]/X2688-1,"")</f>
        <v/>
      </c>
    </row>
    <row r="2689" spans="1:25" x14ac:dyDescent="0.2">
      <c r="A2689" s="6" t="s">
        <v>6308</v>
      </c>
      <c r="B2689" t="s">
        <v>6297</v>
      </c>
      <c r="C2689">
        <v>16</v>
      </c>
      <c r="D2689" t="s">
        <v>6366</v>
      </c>
      <c r="E2689" s="2">
        <v>3312</v>
      </c>
      <c r="F2689" s="6" t="str">
        <f>+_xlfn.XLOOKUP(LISTAS[[#This Row],[ID]],_01_CODIGOS_Y_COSTOS_xlsm[Producto y N°],_01_CODIGOS_Y_COSTOS_xlsm[FABRICA],"",0,1)</f>
        <v>MAXIFER</v>
      </c>
      <c r="G2689" s="13">
        <f>LISTAS[[#This Row],[Precio]]*(1-0.46)*(1-IF($C$3520="",0,$C$3520))</f>
        <v>1341.3600000000001</v>
      </c>
      <c r="H2689" s="9">
        <f>+_xlfn.XLOOKUP(LISTAS[[#This Row],[ID]],_01_CODIGOS_Y_COSTOS_xlsm[Producto y N°],_01_CODIGOS_Y_COSTOS_xlsm[COSTO],0,0,1)</f>
        <v>0</v>
      </c>
      <c r="I2689" s="116">
        <f>+IFERROR(LISTAS[[#This Row],[VENTA NETA]]/LISTAS[[#This Row],[COSTO]]-1,0)</f>
        <v>0</v>
      </c>
      <c r="J2689" s="33" t="str">
        <f>IFERROR(VLOOKUP(LISTAS[[#This Row],[ID]],_01_CODIGOS_Y_COSTOS_xlsm[[Producto y N°]:[CODIGO]],2,0),"")</f>
        <v>16</v>
      </c>
      <c r="M2689" s="22">
        <v>0</v>
      </c>
      <c r="N2689" s="23">
        <f>+LISTAS[[#This Row],[Precio]]+(LISTAS[[#This Row],[Precio]]*M2689)</f>
        <v>3312</v>
      </c>
      <c r="O2689" s="24">
        <f t="shared" si="58"/>
        <v>1341.3600000000001</v>
      </c>
      <c r="Q2689" s="21" t="str">
        <f>IFERROR(O2689/LISTAS[[#This Row],[COSTO]]-1,"")</f>
        <v/>
      </c>
      <c r="R2689" t="str">
        <f>+LISTAS[[#This Row],[ID]]</f>
        <v>CONEXIÓN DE ALUMINIO16</v>
      </c>
      <c r="T2689" s="29"/>
      <c r="U2689" s="25">
        <f>LISTAS[[#This Row],[COSTO]]+(LISTAS[[#This Row],[COSTO]]*T2689)</f>
        <v>0</v>
      </c>
      <c r="V2689" s="30">
        <f>IF(T2689="",0,U2689/LISTAS[[#This Row],[VENTA NETA]]-1)</f>
        <v>0</v>
      </c>
      <c r="X2689" s="25">
        <v>0</v>
      </c>
      <c r="Y2689" s="31" t="str">
        <f>IFERROR(LISTAS[[#This Row],[COSTO]]/X2689-1,"")</f>
        <v/>
      </c>
    </row>
    <row r="2690" spans="1:25" x14ac:dyDescent="0.2">
      <c r="A2690" s="6" t="s">
        <v>6309</v>
      </c>
      <c r="B2690" t="s">
        <v>6297</v>
      </c>
      <c r="C2690">
        <v>17</v>
      </c>
      <c r="D2690" t="s">
        <v>6367</v>
      </c>
      <c r="E2690" s="2">
        <v>3856</v>
      </c>
      <c r="F2690" s="6" t="str">
        <f>+_xlfn.XLOOKUP(LISTAS[[#This Row],[ID]],_01_CODIGOS_Y_COSTOS_xlsm[Producto y N°],_01_CODIGOS_Y_COSTOS_xlsm[FABRICA],"",0,1)</f>
        <v>MAXIFER</v>
      </c>
      <c r="G2690" s="13">
        <f>LISTAS[[#This Row],[Precio]]*(1-0.46)*(1-IF($C$3520="",0,$C$3520))</f>
        <v>1561.6800000000003</v>
      </c>
      <c r="H2690" s="9">
        <f>+_xlfn.XLOOKUP(LISTAS[[#This Row],[ID]],_01_CODIGOS_Y_COSTOS_xlsm[Producto y N°],_01_CODIGOS_Y_COSTOS_xlsm[COSTO],0,0,1)</f>
        <v>0</v>
      </c>
      <c r="I2690" s="116">
        <f>+IFERROR(LISTAS[[#This Row],[VENTA NETA]]/LISTAS[[#This Row],[COSTO]]-1,0)</f>
        <v>0</v>
      </c>
      <c r="J2690" s="33" t="str">
        <f>IFERROR(VLOOKUP(LISTAS[[#This Row],[ID]],_01_CODIGOS_Y_COSTOS_xlsm[[Producto y N°]:[CODIGO]],2,0),"")</f>
        <v>17</v>
      </c>
      <c r="M2690" s="22">
        <v>0</v>
      </c>
      <c r="N2690" s="23">
        <f>+LISTAS[[#This Row],[Precio]]+(LISTAS[[#This Row],[Precio]]*M2690)</f>
        <v>3856</v>
      </c>
      <c r="O2690" s="24">
        <f t="shared" si="58"/>
        <v>1561.6800000000003</v>
      </c>
      <c r="Q2690" s="21" t="str">
        <f>IFERROR(O2690/LISTAS[[#This Row],[COSTO]]-1,"")</f>
        <v/>
      </c>
      <c r="R2690" t="str">
        <f>+LISTAS[[#This Row],[ID]]</f>
        <v>CONEXIÓN DE ALUMINIO17</v>
      </c>
      <c r="T2690" s="29"/>
      <c r="U2690" s="25">
        <f>LISTAS[[#This Row],[COSTO]]+(LISTAS[[#This Row],[COSTO]]*T2690)</f>
        <v>0</v>
      </c>
      <c r="V2690" s="30">
        <f>IF(T2690="",0,U2690/LISTAS[[#This Row],[VENTA NETA]]-1)</f>
        <v>0</v>
      </c>
      <c r="X2690" s="25">
        <v>0</v>
      </c>
      <c r="Y2690" s="31" t="str">
        <f>IFERROR(LISTAS[[#This Row],[COSTO]]/X2690-1,"")</f>
        <v/>
      </c>
    </row>
    <row r="2691" spans="1:25" x14ac:dyDescent="0.2">
      <c r="A2691" s="6" t="s">
        <v>6310</v>
      </c>
      <c r="B2691" t="s">
        <v>6297</v>
      </c>
      <c r="C2691">
        <v>18</v>
      </c>
      <c r="D2691" t="s">
        <v>6368</v>
      </c>
      <c r="E2691" s="2">
        <v>4224</v>
      </c>
      <c r="F2691" s="6" t="str">
        <f>+_xlfn.XLOOKUP(LISTAS[[#This Row],[ID]],_01_CODIGOS_Y_COSTOS_xlsm[Producto y N°],_01_CODIGOS_Y_COSTOS_xlsm[FABRICA],"",0,1)</f>
        <v>MAXIFER</v>
      </c>
      <c r="G2691" s="13">
        <f>LISTAS[[#This Row],[Precio]]*(1-0.46)*(1-IF($C$3520="",0,$C$3520))</f>
        <v>1710.72</v>
      </c>
      <c r="H2691" s="9">
        <f>+_xlfn.XLOOKUP(LISTAS[[#This Row],[ID]],_01_CODIGOS_Y_COSTOS_xlsm[Producto y N°],_01_CODIGOS_Y_COSTOS_xlsm[COSTO],0,0,1)</f>
        <v>0</v>
      </c>
      <c r="I2691" s="116">
        <f>+IFERROR(LISTAS[[#This Row],[VENTA NETA]]/LISTAS[[#This Row],[COSTO]]-1,0)</f>
        <v>0</v>
      </c>
      <c r="J2691" s="33" t="str">
        <f>IFERROR(VLOOKUP(LISTAS[[#This Row],[ID]],_01_CODIGOS_Y_COSTOS_xlsm[[Producto y N°]:[CODIGO]],2,0),"")</f>
        <v>18</v>
      </c>
      <c r="M2691" s="22">
        <v>0</v>
      </c>
      <c r="N2691" s="23">
        <f>+LISTAS[[#This Row],[Precio]]+(LISTAS[[#This Row],[Precio]]*M2691)</f>
        <v>4224</v>
      </c>
      <c r="O2691" s="24">
        <f t="shared" si="58"/>
        <v>1710.72</v>
      </c>
      <c r="Q2691" s="21" t="str">
        <f>IFERROR(O2691/LISTAS[[#This Row],[COSTO]]-1,"")</f>
        <v/>
      </c>
      <c r="R2691" t="str">
        <f>+LISTAS[[#This Row],[ID]]</f>
        <v>CONEXIÓN DE ALUMINIO18</v>
      </c>
      <c r="T2691" s="29"/>
      <c r="U2691" s="25">
        <f>LISTAS[[#This Row],[COSTO]]+(LISTAS[[#This Row],[COSTO]]*T2691)</f>
        <v>0</v>
      </c>
      <c r="V2691" s="30">
        <f>IF(T2691="",0,U2691/LISTAS[[#This Row],[VENTA NETA]]-1)</f>
        <v>0</v>
      </c>
      <c r="X2691" s="25">
        <v>0</v>
      </c>
      <c r="Y2691" s="31" t="str">
        <f>IFERROR(LISTAS[[#This Row],[COSTO]]/X2691-1,"")</f>
        <v/>
      </c>
    </row>
    <row r="2692" spans="1:25" x14ac:dyDescent="0.2">
      <c r="A2692" s="6" t="s">
        <v>6311</v>
      </c>
      <c r="B2692" t="s">
        <v>6297</v>
      </c>
      <c r="C2692">
        <v>19</v>
      </c>
      <c r="D2692" t="s">
        <v>6369</v>
      </c>
      <c r="E2692" s="2">
        <v>4588</v>
      </c>
      <c r="F2692" s="6" t="str">
        <f>+_xlfn.XLOOKUP(LISTAS[[#This Row],[ID]],_01_CODIGOS_Y_COSTOS_xlsm[Producto y N°],_01_CODIGOS_Y_COSTOS_xlsm[FABRICA],"",0,1)</f>
        <v>MAXIFER</v>
      </c>
      <c r="G2692" s="13">
        <f>LISTAS[[#This Row],[Precio]]*(1-0.46)*(1-IF($C$3520="",0,$C$3520))</f>
        <v>1858.1399999999999</v>
      </c>
      <c r="H2692" s="9">
        <f>+_xlfn.XLOOKUP(LISTAS[[#This Row],[ID]],_01_CODIGOS_Y_COSTOS_xlsm[Producto y N°],_01_CODIGOS_Y_COSTOS_xlsm[COSTO],0,0,1)</f>
        <v>0</v>
      </c>
      <c r="I2692" s="116">
        <f>+IFERROR(LISTAS[[#This Row],[VENTA NETA]]/LISTAS[[#This Row],[COSTO]]-1,0)</f>
        <v>0</v>
      </c>
      <c r="J2692" s="33" t="str">
        <f>IFERROR(VLOOKUP(LISTAS[[#This Row],[ID]],_01_CODIGOS_Y_COSTOS_xlsm[[Producto y N°]:[CODIGO]],2,0),"")</f>
        <v>19</v>
      </c>
      <c r="M2692" s="22">
        <v>0</v>
      </c>
      <c r="N2692" s="23">
        <f>+LISTAS[[#This Row],[Precio]]+(LISTAS[[#This Row],[Precio]]*M2692)</f>
        <v>4588</v>
      </c>
      <c r="O2692" s="24">
        <f t="shared" si="58"/>
        <v>1858.1399999999999</v>
      </c>
      <c r="Q2692" s="21" t="str">
        <f>IFERROR(O2692/LISTAS[[#This Row],[COSTO]]-1,"")</f>
        <v/>
      </c>
      <c r="R2692" t="str">
        <f>+LISTAS[[#This Row],[ID]]</f>
        <v>CONEXIÓN DE ALUMINIO19</v>
      </c>
      <c r="T2692" s="29"/>
      <c r="U2692" s="25">
        <f>LISTAS[[#This Row],[COSTO]]+(LISTAS[[#This Row],[COSTO]]*T2692)</f>
        <v>0</v>
      </c>
      <c r="V2692" s="30">
        <f>IF(T2692="",0,U2692/LISTAS[[#This Row],[VENTA NETA]]-1)</f>
        <v>0</v>
      </c>
      <c r="X2692" s="25">
        <v>0</v>
      </c>
      <c r="Y2692" s="31" t="str">
        <f>IFERROR(LISTAS[[#This Row],[COSTO]]/X2692-1,"")</f>
        <v/>
      </c>
    </row>
    <row r="2693" spans="1:25" x14ac:dyDescent="0.2">
      <c r="A2693" s="6" t="s">
        <v>6312</v>
      </c>
      <c r="B2693" t="s">
        <v>6297</v>
      </c>
      <c r="C2693">
        <v>20</v>
      </c>
      <c r="D2693" t="s">
        <v>6370</v>
      </c>
      <c r="E2693" s="2">
        <v>4944</v>
      </c>
      <c r="F2693" s="6" t="str">
        <f>+_xlfn.XLOOKUP(LISTAS[[#This Row],[ID]],_01_CODIGOS_Y_COSTOS_xlsm[Producto y N°],_01_CODIGOS_Y_COSTOS_xlsm[FABRICA],"",0,1)</f>
        <v>MAXIFER</v>
      </c>
      <c r="G2693" s="13">
        <f>LISTAS[[#This Row],[Precio]]*(1-0.46)*(1-IF($C$3520="",0,$C$3520))</f>
        <v>2002.3200000000002</v>
      </c>
      <c r="H2693" s="9">
        <f>+_xlfn.XLOOKUP(LISTAS[[#This Row],[ID]],_01_CODIGOS_Y_COSTOS_xlsm[Producto y N°],_01_CODIGOS_Y_COSTOS_xlsm[COSTO],0,0,1)</f>
        <v>0</v>
      </c>
      <c r="I2693" s="116">
        <f>+IFERROR(LISTAS[[#This Row],[VENTA NETA]]/LISTAS[[#This Row],[COSTO]]-1,0)</f>
        <v>0</v>
      </c>
      <c r="J2693" s="33" t="str">
        <f>IFERROR(VLOOKUP(LISTAS[[#This Row],[ID]],_01_CODIGOS_Y_COSTOS_xlsm[[Producto y N°]:[CODIGO]],2,0),"")</f>
        <v>20</v>
      </c>
      <c r="M2693" s="22">
        <v>0</v>
      </c>
      <c r="N2693" s="23">
        <f>+LISTAS[[#This Row],[Precio]]+(LISTAS[[#This Row],[Precio]]*M2693)</f>
        <v>4944</v>
      </c>
      <c r="O2693" s="24">
        <f t="shared" si="58"/>
        <v>2002.3200000000002</v>
      </c>
      <c r="Q2693" s="21" t="str">
        <f>IFERROR(O2693/LISTAS[[#This Row],[COSTO]]-1,"")</f>
        <v/>
      </c>
      <c r="R2693" t="str">
        <f>+LISTAS[[#This Row],[ID]]</f>
        <v>CONEXIÓN DE ALUMINIO20</v>
      </c>
      <c r="T2693" s="29"/>
      <c r="U2693" s="25">
        <f>LISTAS[[#This Row],[COSTO]]+(LISTAS[[#This Row],[COSTO]]*T2693)</f>
        <v>0</v>
      </c>
      <c r="V2693" s="30">
        <f>IF(T2693="",0,U2693/LISTAS[[#This Row],[VENTA NETA]]-1)</f>
        <v>0</v>
      </c>
      <c r="X2693" s="25">
        <v>0</v>
      </c>
      <c r="Y2693" s="31" t="str">
        <f>IFERROR(LISTAS[[#This Row],[COSTO]]/X2693-1,"")</f>
        <v/>
      </c>
    </row>
    <row r="2694" spans="1:25" x14ac:dyDescent="0.2">
      <c r="A2694" s="6" t="s">
        <v>6313</v>
      </c>
      <c r="B2694" t="s">
        <v>6297</v>
      </c>
      <c r="C2694">
        <v>21</v>
      </c>
      <c r="D2694" t="s">
        <v>6371</v>
      </c>
      <c r="E2694" s="2">
        <v>5376</v>
      </c>
      <c r="F2694" s="6" t="str">
        <f>+_xlfn.XLOOKUP(LISTAS[[#This Row],[ID]],_01_CODIGOS_Y_COSTOS_xlsm[Producto y N°],_01_CODIGOS_Y_COSTOS_xlsm[FABRICA],"",0,1)</f>
        <v>MAXIFER</v>
      </c>
      <c r="G2694" s="13">
        <f>LISTAS[[#This Row],[Precio]]*(1-0.46)*(1-IF($C$3520="",0,$C$3520))</f>
        <v>2177.2799999999997</v>
      </c>
      <c r="H2694" s="9">
        <f>+_xlfn.XLOOKUP(LISTAS[[#This Row],[ID]],_01_CODIGOS_Y_COSTOS_xlsm[Producto y N°],_01_CODIGOS_Y_COSTOS_xlsm[COSTO],0,0,1)</f>
        <v>0</v>
      </c>
      <c r="I2694" s="116">
        <f>+IFERROR(LISTAS[[#This Row],[VENTA NETA]]/LISTAS[[#This Row],[COSTO]]-1,0)</f>
        <v>0</v>
      </c>
      <c r="J2694" s="33" t="str">
        <f>IFERROR(VLOOKUP(LISTAS[[#This Row],[ID]],_01_CODIGOS_Y_COSTOS_xlsm[[Producto y N°]:[CODIGO]],2,0),"")</f>
        <v>21</v>
      </c>
      <c r="M2694" s="22">
        <v>0</v>
      </c>
      <c r="N2694" s="23">
        <f>+LISTAS[[#This Row],[Precio]]+(LISTAS[[#This Row],[Precio]]*M2694)</f>
        <v>5376</v>
      </c>
      <c r="O2694" s="24">
        <f t="shared" si="58"/>
        <v>2177.2799999999997</v>
      </c>
      <c r="Q2694" s="21" t="str">
        <f>IFERROR(O2694/LISTAS[[#This Row],[COSTO]]-1,"")</f>
        <v/>
      </c>
      <c r="R2694" t="str">
        <f>+LISTAS[[#This Row],[ID]]</f>
        <v>CONEXIÓN DE ALUMINIO21</v>
      </c>
      <c r="T2694" s="29"/>
      <c r="U2694" s="25">
        <f>LISTAS[[#This Row],[COSTO]]+(LISTAS[[#This Row],[COSTO]]*T2694)</f>
        <v>0</v>
      </c>
      <c r="V2694" s="30">
        <f>IF(T2694="",0,U2694/LISTAS[[#This Row],[VENTA NETA]]-1)</f>
        <v>0</v>
      </c>
      <c r="X2694" s="25">
        <v>0</v>
      </c>
      <c r="Y2694" s="31" t="str">
        <f>IFERROR(LISTAS[[#This Row],[COSTO]]/X2694-1,"")</f>
        <v/>
      </c>
    </row>
    <row r="2695" spans="1:25" x14ac:dyDescent="0.2">
      <c r="A2695" s="6" t="s">
        <v>6314</v>
      </c>
      <c r="B2695" t="s">
        <v>6297</v>
      </c>
      <c r="C2695">
        <v>22</v>
      </c>
      <c r="D2695" t="s">
        <v>6394</v>
      </c>
      <c r="E2695" s="2">
        <v>7520</v>
      </c>
      <c r="F2695" s="6" t="str">
        <f>+_xlfn.XLOOKUP(LISTAS[[#This Row],[ID]],_01_CODIGOS_Y_COSTOS_xlsm[Producto y N°],_01_CODIGOS_Y_COSTOS_xlsm[FABRICA],"",0,1)</f>
        <v>MAXIFER</v>
      </c>
      <c r="G2695" s="13">
        <f>LISTAS[[#This Row],[Precio]]*(1-0.46)*(1-IF($C$3520="",0,$C$3520))</f>
        <v>3045.6000000000004</v>
      </c>
      <c r="H2695" s="9">
        <f>+_xlfn.XLOOKUP(LISTAS[[#This Row],[ID]],_01_CODIGOS_Y_COSTOS_xlsm[Producto y N°],_01_CODIGOS_Y_COSTOS_xlsm[COSTO],0,0,1)</f>
        <v>0</v>
      </c>
      <c r="I2695" s="116">
        <f>+IFERROR(LISTAS[[#This Row],[VENTA NETA]]/LISTAS[[#This Row],[COSTO]]-1,0)</f>
        <v>0</v>
      </c>
      <c r="J2695" s="33" t="str">
        <f>IFERROR(VLOOKUP(LISTAS[[#This Row],[ID]],_01_CODIGOS_Y_COSTOS_xlsm[[Producto y N°]:[CODIGO]],2,0),"")</f>
        <v>22</v>
      </c>
      <c r="M2695" s="22">
        <v>0</v>
      </c>
      <c r="N2695" s="23">
        <f>+LISTAS[[#This Row],[Precio]]+(LISTAS[[#This Row],[Precio]]*M2695)</f>
        <v>7520</v>
      </c>
      <c r="O2695" s="24">
        <f t="shared" si="58"/>
        <v>3045.6000000000004</v>
      </c>
      <c r="Q2695" s="21" t="str">
        <f>IFERROR(O2695/LISTAS[[#This Row],[COSTO]]-1,"")</f>
        <v/>
      </c>
      <c r="R2695" t="str">
        <f>+LISTAS[[#This Row],[ID]]</f>
        <v>CONEXIÓN DE ALUMINIO22</v>
      </c>
      <c r="T2695" s="29"/>
      <c r="U2695" s="25">
        <f>LISTAS[[#This Row],[COSTO]]+(LISTAS[[#This Row],[COSTO]]*T2695)</f>
        <v>0</v>
      </c>
      <c r="V2695" s="30">
        <f>IF(T2695="",0,U2695/LISTAS[[#This Row],[VENTA NETA]]-1)</f>
        <v>0</v>
      </c>
      <c r="X2695" s="25">
        <v>0</v>
      </c>
      <c r="Y2695" s="31" t="str">
        <f>IFERROR(LISTAS[[#This Row],[COSTO]]/X2695-1,"")</f>
        <v/>
      </c>
    </row>
    <row r="2696" spans="1:25" x14ac:dyDescent="0.2">
      <c r="A2696" s="6" t="s">
        <v>6315</v>
      </c>
      <c r="B2696" t="s">
        <v>6297</v>
      </c>
      <c r="C2696">
        <v>23</v>
      </c>
      <c r="D2696" t="s">
        <v>6395</v>
      </c>
      <c r="E2696" s="2">
        <v>8432</v>
      </c>
      <c r="F2696" s="6" t="str">
        <f>+_xlfn.XLOOKUP(LISTAS[[#This Row],[ID]],_01_CODIGOS_Y_COSTOS_xlsm[Producto y N°],_01_CODIGOS_Y_COSTOS_xlsm[FABRICA],"",0,1)</f>
        <v>MAXIFER</v>
      </c>
      <c r="G2696" s="13">
        <f>LISTAS[[#This Row],[Precio]]*(1-0.46)*(1-IF($C$3520="",0,$C$3520))</f>
        <v>3414.9600000000005</v>
      </c>
      <c r="H2696" s="9">
        <f>+_xlfn.XLOOKUP(LISTAS[[#This Row],[ID]],_01_CODIGOS_Y_COSTOS_xlsm[Producto y N°],_01_CODIGOS_Y_COSTOS_xlsm[COSTO],0,0,1)</f>
        <v>0</v>
      </c>
      <c r="I2696" s="116">
        <f>+IFERROR(LISTAS[[#This Row],[VENTA NETA]]/LISTAS[[#This Row],[COSTO]]-1,0)</f>
        <v>0</v>
      </c>
      <c r="J2696" s="33" t="str">
        <f>IFERROR(VLOOKUP(LISTAS[[#This Row],[ID]],_01_CODIGOS_Y_COSTOS_xlsm[[Producto y N°]:[CODIGO]],2,0),"")</f>
        <v>23</v>
      </c>
      <c r="M2696" s="22">
        <v>0</v>
      </c>
      <c r="N2696" s="23">
        <f>+LISTAS[[#This Row],[Precio]]+(LISTAS[[#This Row],[Precio]]*M2696)</f>
        <v>8432</v>
      </c>
      <c r="O2696" s="24">
        <f t="shared" si="58"/>
        <v>3414.9600000000005</v>
      </c>
      <c r="Q2696" s="21" t="str">
        <f>IFERROR(O2696/LISTAS[[#This Row],[COSTO]]-1,"")</f>
        <v/>
      </c>
      <c r="R2696" t="str">
        <f>+LISTAS[[#This Row],[ID]]</f>
        <v>CONEXIÓN DE ALUMINIO23</v>
      </c>
      <c r="T2696" s="29"/>
      <c r="U2696" s="25">
        <f>LISTAS[[#This Row],[COSTO]]+(LISTAS[[#This Row],[COSTO]]*T2696)</f>
        <v>0</v>
      </c>
      <c r="V2696" s="30">
        <f>IF(T2696="",0,U2696/LISTAS[[#This Row],[VENTA NETA]]-1)</f>
        <v>0</v>
      </c>
      <c r="X2696" s="25">
        <v>0</v>
      </c>
      <c r="Y2696" s="31" t="str">
        <f>IFERROR(LISTAS[[#This Row],[COSTO]]/X2696-1,"")</f>
        <v/>
      </c>
    </row>
    <row r="2697" spans="1:25" x14ac:dyDescent="0.2">
      <c r="A2697" s="6" t="s">
        <v>6316</v>
      </c>
      <c r="B2697" t="s">
        <v>6297</v>
      </c>
      <c r="C2697">
        <v>24</v>
      </c>
      <c r="D2697" t="s">
        <v>6591</v>
      </c>
      <c r="E2697" s="2">
        <v>9560</v>
      </c>
      <c r="F2697" s="6" t="str">
        <f>+_xlfn.XLOOKUP(LISTAS[[#This Row],[ID]],_01_CODIGOS_Y_COSTOS_xlsm[Producto y N°],_01_CODIGOS_Y_COSTOS_xlsm[FABRICA],"",0,1)</f>
        <v>MAXIFER</v>
      </c>
      <c r="G2697" s="13">
        <f>LISTAS[[#This Row],[Precio]]*(1-0.46)*(1-IF($C$3520="",0,$C$3520))</f>
        <v>3871.8</v>
      </c>
      <c r="H2697" s="9">
        <f>+_xlfn.XLOOKUP(LISTAS[[#This Row],[ID]],_01_CODIGOS_Y_COSTOS_xlsm[Producto y N°],_01_CODIGOS_Y_COSTOS_xlsm[COSTO],0,0,1)</f>
        <v>0</v>
      </c>
      <c r="I2697" s="116">
        <f>+IFERROR(LISTAS[[#This Row],[VENTA NETA]]/LISTAS[[#This Row],[COSTO]]-1,0)</f>
        <v>0</v>
      </c>
      <c r="J2697" s="33" t="str">
        <f>IFERROR(VLOOKUP(LISTAS[[#This Row],[ID]],_01_CODIGOS_Y_COSTOS_xlsm[[Producto y N°]:[CODIGO]],2,0),"")</f>
        <v>24</v>
      </c>
      <c r="M2697" s="22">
        <v>0</v>
      </c>
      <c r="N2697" s="23">
        <f>+LISTAS[[#This Row],[Precio]]+(LISTAS[[#This Row],[Precio]]*M2697)</f>
        <v>9560</v>
      </c>
      <c r="O2697" s="24">
        <f t="shared" si="58"/>
        <v>3871.8</v>
      </c>
      <c r="Q2697" s="21" t="str">
        <f>IFERROR(O2697/LISTAS[[#This Row],[COSTO]]-1,"")</f>
        <v/>
      </c>
      <c r="R2697" t="str">
        <f>+LISTAS[[#This Row],[ID]]</f>
        <v>CONEXIÓN DE ALUMINIO24</v>
      </c>
      <c r="T2697" s="29"/>
      <c r="U2697" s="25">
        <f>LISTAS[[#This Row],[COSTO]]+(LISTAS[[#This Row],[COSTO]]*T2697)</f>
        <v>0</v>
      </c>
      <c r="V2697" s="30">
        <f>IF(T2697="",0,U2697/LISTAS[[#This Row],[VENTA NETA]]-1)</f>
        <v>0</v>
      </c>
      <c r="X2697" s="25">
        <v>0</v>
      </c>
      <c r="Y2697" s="31" t="str">
        <f>IFERROR(LISTAS[[#This Row],[COSTO]]/X2697-1,"")</f>
        <v/>
      </c>
    </row>
    <row r="2698" spans="1:25" x14ac:dyDescent="0.2">
      <c r="A2698" s="6" t="s">
        <v>6317</v>
      </c>
      <c r="B2698" t="s">
        <v>6297</v>
      </c>
      <c r="C2698">
        <v>25</v>
      </c>
      <c r="D2698" t="s">
        <v>6372</v>
      </c>
      <c r="E2698" s="2">
        <v>6672</v>
      </c>
      <c r="F2698" s="6" t="str">
        <f>+_xlfn.XLOOKUP(LISTAS[[#This Row],[ID]],_01_CODIGOS_Y_COSTOS_xlsm[Producto y N°],_01_CODIGOS_Y_COSTOS_xlsm[FABRICA],"",0,1)</f>
        <v>MAXIFER</v>
      </c>
      <c r="G2698" s="13">
        <f>LISTAS[[#This Row],[Precio]]*(1-0.46)*(1-IF($C$3520="",0,$C$3520))</f>
        <v>2702.16</v>
      </c>
      <c r="H2698" s="9">
        <f>+_xlfn.XLOOKUP(LISTAS[[#This Row],[ID]],_01_CODIGOS_Y_COSTOS_xlsm[Producto y N°],_01_CODIGOS_Y_COSTOS_xlsm[COSTO],0,0,1)</f>
        <v>0</v>
      </c>
      <c r="I2698" s="116">
        <f>+IFERROR(LISTAS[[#This Row],[VENTA NETA]]/LISTAS[[#This Row],[COSTO]]-1,0)</f>
        <v>0</v>
      </c>
      <c r="J2698" s="33" t="str">
        <f>IFERROR(VLOOKUP(LISTAS[[#This Row],[ID]],_01_CODIGOS_Y_COSTOS_xlsm[[Producto y N°]:[CODIGO]],2,0),"")</f>
        <v>25</v>
      </c>
      <c r="M2698" s="22">
        <v>0</v>
      </c>
      <c r="N2698" s="23">
        <f>+LISTAS[[#This Row],[Precio]]+(LISTAS[[#This Row],[Precio]]*M2698)</f>
        <v>6672</v>
      </c>
      <c r="O2698" s="24">
        <f t="shared" si="58"/>
        <v>2702.16</v>
      </c>
      <c r="Q2698" s="21" t="str">
        <f>IFERROR(O2698/LISTAS[[#This Row],[COSTO]]-1,"")</f>
        <v/>
      </c>
      <c r="R2698" t="str">
        <f>+LISTAS[[#This Row],[ID]]</f>
        <v>CONEXIÓN DE ALUMINIO25</v>
      </c>
      <c r="T2698" s="29"/>
      <c r="U2698" s="25">
        <f>LISTAS[[#This Row],[COSTO]]+(LISTAS[[#This Row],[COSTO]]*T2698)</f>
        <v>0</v>
      </c>
      <c r="V2698" s="30">
        <f>IF(T2698="",0,U2698/LISTAS[[#This Row],[VENTA NETA]]-1)</f>
        <v>0</v>
      </c>
      <c r="X2698" s="25">
        <v>0</v>
      </c>
      <c r="Y2698" s="31" t="str">
        <f>IFERROR(LISTAS[[#This Row],[COSTO]]/X2698-1,"")</f>
        <v/>
      </c>
    </row>
    <row r="2699" spans="1:25" x14ac:dyDescent="0.2">
      <c r="A2699" s="6" t="s">
        <v>6318</v>
      </c>
      <c r="B2699" t="s">
        <v>6297</v>
      </c>
      <c r="C2699">
        <v>26</v>
      </c>
      <c r="D2699" t="s">
        <v>6373</v>
      </c>
      <c r="E2699" s="2">
        <v>7704</v>
      </c>
      <c r="F2699" s="6" t="str">
        <f>+_xlfn.XLOOKUP(LISTAS[[#This Row],[ID]],_01_CODIGOS_Y_COSTOS_xlsm[Producto y N°],_01_CODIGOS_Y_COSTOS_xlsm[FABRICA],"",0,1)</f>
        <v>MAXIFER</v>
      </c>
      <c r="G2699" s="13">
        <f>LISTAS[[#This Row],[Precio]]*(1-0.46)*(1-IF($C$3520="",0,$C$3520))</f>
        <v>3120.12</v>
      </c>
      <c r="H2699" s="9">
        <f>+_xlfn.XLOOKUP(LISTAS[[#This Row],[ID]],_01_CODIGOS_Y_COSTOS_xlsm[Producto y N°],_01_CODIGOS_Y_COSTOS_xlsm[COSTO],0,0,1)</f>
        <v>0</v>
      </c>
      <c r="I2699" s="116">
        <f>+IFERROR(LISTAS[[#This Row],[VENTA NETA]]/LISTAS[[#This Row],[COSTO]]-1,0)</f>
        <v>0</v>
      </c>
      <c r="J2699" s="33" t="str">
        <f>IFERROR(VLOOKUP(LISTAS[[#This Row],[ID]],_01_CODIGOS_Y_COSTOS_xlsm[[Producto y N°]:[CODIGO]],2,0),"")</f>
        <v>26</v>
      </c>
      <c r="M2699" s="22">
        <v>0</v>
      </c>
      <c r="N2699" s="23">
        <f>+LISTAS[[#This Row],[Precio]]+(LISTAS[[#This Row],[Precio]]*M2699)</f>
        <v>7704</v>
      </c>
      <c r="O2699" s="24">
        <f t="shared" si="58"/>
        <v>3120.12</v>
      </c>
      <c r="Q2699" s="21" t="str">
        <f>IFERROR(O2699/LISTAS[[#This Row],[COSTO]]-1,"")</f>
        <v/>
      </c>
      <c r="R2699" t="str">
        <f>+LISTAS[[#This Row],[ID]]</f>
        <v>CONEXIÓN DE ALUMINIO26</v>
      </c>
      <c r="T2699" s="29"/>
      <c r="U2699" s="25">
        <f>LISTAS[[#This Row],[COSTO]]+(LISTAS[[#This Row],[COSTO]]*T2699)</f>
        <v>0</v>
      </c>
      <c r="V2699" s="30">
        <f>IF(T2699="",0,U2699/LISTAS[[#This Row],[VENTA NETA]]-1)</f>
        <v>0</v>
      </c>
      <c r="X2699" s="25">
        <v>0</v>
      </c>
      <c r="Y2699" s="31" t="str">
        <f>IFERROR(LISTAS[[#This Row],[COSTO]]/X2699-1,"")</f>
        <v/>
      </c>
    </row>
    <row r="2700" spans="1:25" x14ac:dyDescent="0.2">
      <c r="A2700" s="6" t="s">
        <v>6319</v>
      </c>
      <c r="B2700" t="s">
        <v>6297</v>
      </c>
      <c r="C2700">
        <v>27</v>
      </c>
      <c r="D2700" t="s">
        <v>6374</v>
      </c>
      <c r="E2700" s="2">
        <v>9399</v>
      </c>
      <c r="F2700" s="6" t="str">
        <f>+_xlfn.XLOOKUP(LISTAS[[#This Row],[ID]],_01_CODIGOS_Y_COSTOS_xlsm[Producto y N°],_01_CODIGOS_Y_COSTOS_xlsm[FABRICA],"",0,1)</f>
        <v>MAXIFER</v>
      </c>
      <c r="G2700" s="13">
        <f>LISTAS[[#This Row],[Precio]]*(1-0.46)*(1-IF($C$3520="",0,$C$3520))</f>
        <v>3806.5950000000003</v>
      </c>
      <c r="H2700" s="9">
        <f>+_xlfn.XLOOKUP(LISTAS[[#This Row],[ID]],_01_CODIGOS_Y_COSTOS_xlsm[Producto y N°],_01_CODIGOS_Y_COSTOS_xlsm[COSTO],0,0,1)</f>
        <v>0</v>
      </c>
      <c r="I2700" s="116">
        <f>+IFERROR(LISTAS[[#This Row],[VENTA NETA]]/LISTAS[[#This Row],[COSTO]]-1,0)</f>
        <v>0</v>
      </c>
      <c r="J2700" s="33" t="str">
        <f>IFERROR(VLOOKUP(LISTAS[[#This Row],[ID]],_01_CODIGOS_Y_COSTOS_xlsm[[Producto y N°]:[CODIGO]],2,0),"")</f>
        <v>27</v>
      </c>
      <c r="M2700" s="22">
        <v>0</v>
      </c>
      <c r="N2700" s="23">
        <f>+LISTAS[[#This Row],[Precio]]+(LISTAS[[#This Row],[Precio]]*M2700)</f>
        <v>9399</v>
      </c>
      <c r="O2700" s="24">
        <f t="shared" si="58"/>
        <v>3806.5950000000003</v>
      </c>
      <c r="Q2700" s="21" t="str">
        <f>IFERROR(O2700/LISTAS[[#This Row],[COSTO]]-1,"")</f>
        <v/>
      </c>
      <c r="R2700" t="str">
        <f>+LISTAS[[#This Row],[ID]]</f>
        <v>CONEXIÓN DE ALUMINIO27</v>
      </c>
      <c r="T2700" s="29"/>
      <c r="U2700" s="25">
        <f>LISTAS[[#This Row],[COSTO]]+(LISTAS[[#This Row],[COSTO]]*T2700)</f>
        <v>0</v>
      </c>
      <c r="V2700" s="30">
        <f>IF(T2700="",0,U2700/LISTAS[[#This Row],[VENTA NETA]]-1)</f>
        <v>0</v>
      </c>
      <c r="X2700" s="25">
        <v>0</v>
      </c>
      <c r="Y2700" s="31" t="str">
        <f>IFERROR(LISTAS[[#This Row],[COSTO]]/X2700-1,"")</f>
        <v/>
      </c>
    </row>
    <row r="2701" spans="1:25" x14ac:dyDescent="0.2">
      <c r="A2701" s="6" t="s">
        <v>6320</v>
      </c>
      <c r="B2701" t="s">
        <v>6297</v>
      </c>
      <c r="C2701">
        <v>28</v>
      </c>
      <c r="D2701" t="s">
        <v>6375</v>
      </c>
      <c r="E2701" s="2">
        <v>11890</v>
      </c>
      <c r="F2701" s="6" t="str">
        <f>+_xlfn.XLOOKUP(LISTAS[[#This Row],[ID]],_01_CODIGOS_Y_COSTOS_xlsm[Producto y N°],_01_CODIGOS_Y_COSTOS_xlsm[FABRICA],"",0,1)</f>
        <v>MAXIFER</v>
      </c>
      <c r="G2701" s="13">
        <f>LISTAS[[#This Row],[Precio]]*(1-0.46)*(1-IF($C$3520="",0,$C$3520))</f>
        <v>4815.4500000000007</v>
      </c>
      <c r="H2701" s="9">
        <f>+_xlfn.XLOOKUP(LISTAS[[#This Row],[ID]],_01_CODIGOS_Y_COSTOS_xlsm[Producto y N°],_01_CODIGOS_Y_COSTOS_xlsm[COSTO],0,0,1)</f>
        <v>0</v>
      </c>
      <c r="I2701" s="116">
        <f>+IFERROR(LISTAS[[#This Row],[VENTA NETA]]/LISTAS[[#This Row],[COSTO]]-1,0)</f>
        <v>0</v>
      </c>
      <c r="J2701" s="33" t="str">
        <f>IFERROR(VLOOKUP(LISTAS[[#This Row],[ID]],_01_CODIGOS_Y_COSTOS_xlsm[[Producto y N°]:[CODIGO]],2,0),"")</f>
        <v>28</v>
      </c>
      <c r="M2701" s="22">
        <v>0</v>
      </c>
      <c r="N2701" s="23">
        <f>+LISTAS[[#This Row],[Precio]]+(LISTAS[[#This Row],[Precio]]*M2701)</f>
        <v>11890</v>
      </c>
      <c r="O2701" s="24">
        <f t="shared" si="58"/>
        <v>4815.4500000000007</v>
      </c>
      <c r="Q2701" s="21" t="str">
        <f>IFERROR(O2701/LISTAS[[#This Row],[COSTO]]-1,"")</f>
        <v/>
      </c>
      <c r="R2701" t="str">
        <f>+LISTAS[[#This Row],[ID]]</f>
        <v>CONEXIÓN DE ALUMINIO28</v>
      </c>
      <c r="T2701" s="29"/>
      <c r="U2701" s="25">
        <f>LISTAS[[#This Row],[COSTO]]+(LISTAS[[#This Row],[COSTO]]*T2701)</f>
        <v>0</v>
      </c>
      <c r="V2701" s="30">
        <f>IF(T2701="",0,U2701/LISTAS[[#This Row],[VENTA NETA]]-1)</f>
        <v>0</v>
      </c>
      <c r="X2701" s="25">
        <v>0</v>
      </c>
      <c r="Y2701" s="31" t="str">
        <f>IFERROR(LISTAS[[#This Row],[COSTO]]/X2701-1,"")</f>
        <v/>
      </c>
    </row>
    <row r="2702" spans="1:25" x14ac:dyDescent="0.2">
      <c r="A2702" s="6" t="s">
        <v>6356</v>
      </c>
      <c r="B2702" t="s">
        <v>6297</v>
      </c>
      <c r="C2702">
        <v>30</v>
      </c>
      <c r="D2702" t="s">
        <v>6376</v>
      </c>
      <c r="E2702" s="2">
        <v>6773.76</v>
      </c>
      <c r="F2702" s="6" t="str">
        <f>+_xlfn.XLOOKUP(LISTAS[[#This Row],[ID]],_01_CODIGOS_Y_COSTOS_xlsm[Producto y N°],_01_CODIGOS_Y_COSTOS_xlsm[FABRICA],"",0,1)</f>
        <v>MAXIFER</v>
      </c>
      <c r="G2702" s="13">
        <f>LISTAS[[#This Row],[Precio]]*(1-0.46)*(1-IF($C$3520="",0,$C$3520))</f>
        <v>2743.3728000000001</v>
      </c>
      <c r="H2702" s="9">
        <f>+_xlfn.XLOOKUP(LISTAS[[#This Row],[ID]],_01_CODIGOS_Y_COSTOS_xlsm[Producto y N°],_01_CODIGOS_Y_COSTOS_xlsm[COSTO],0,0,1)</f>
        <v>0</v>
      </c>
      <c r="I2702" s="116">
        <f>+IFERROR(LISTAS[[#This Row],[VENTA NETA]]/LISTAS[[#This Row],[COSTO]]-1,0)</f>
        <v>0</v>
      </c>
      <c r="J2702" s="33" t="str">
        <f>IFERROR(VLOOKUP(LISTAS[[#This Row],[ID]],_01_CODIGOS_Y_COSTOS_xlsm[[Producto y N°]:[CODIGO]],2,0),"")</f>
        <v>30</v>
      </c>
      <c r="M2702" s="22">
        <v>0</v>
      </c>
      <c r="N2702" s="23">
        <f>+LISTAS[[#This Row],[Precio]]+(LISTAS[[#This Row],[Precio]]*M2702)</f>
        <v>6773.76</v>
      </c>
      <c r="O2702" s="24">
        <f t="shared" si="58"/>
        <v>2743.3728000000001</v>
      </c>
      <c r="Q2702" s="21" t="str">
        <f>IFERROR(O2702/LISTAS[[#This Row],[COSTO]]-1,"")</f>
        <v/>
      </c>
      <c r="R2702" t="str">
        <f>+LISTAS[[#This Row],[ID]]</f>
        <v>CONEXIÓN DE ALUMINIO30</v>
      </c>
      <c r="T2702" s="29"/>
      <c r="U2702" s="25">
        <f>LISTAS[[#This Row],[COSTO]]+(LISTAS[[#This Row],[COSTO]]*T2702)</f>
        <v>0</v>
      </c>
      <c r="V2702" s="30">
        <f>IF(T2702="",0,U2702/LISTAS[[#This Row],[VENTA NETA]]-1)</f>
        <v>0</v>
      </c>
      <c r="X2702" s="25">
        <v>0</v>
      </c>
      <c r="Y2702" s="31" t="str">
        <f>IFERROR(LISTAS[[#This Row],[COSTO]]/X2702-1,"")</f>
        <v/>
      </c>
    </row>
    <row r="2703" spans="1:25" x14ac:dyDescent="0.2">
      <c r="A2703" s="6" t="s">
        <v>6357</v>
      </c>
      <c r="B2703" t="s">
        <v>6297</v>
      </c>
      <c r="C2703">
        <v>31</v>
      </c>
      <c r="D2703" t="s">
        <v>6377</v>
      </c>
      <c r="E2703" s="2">
        <v>7073.92</v>
      </c>
      <c r="F2703" s="6" t="str">
        <f>+_xlfn.XLOOKUP(LISTAS[[#This Row],[ID]],_01_CODIGOS_Y_COSTOS_xlsm[Producto y N°],_01_CODIGOS_Y_COSTOS_xlsm[FABRICA],"",0,1)</f>
        <v>MAXIFER</v>
      </c>
      <c r="G2703" s="13">
        <f>LISTAS[[#This Row],[Precio]]*(1-0.46)*(1-IF($C$3520="",0,$C$3520))</f>
        <v>2864.9376000000002</v>
      </c>
      <c r="H2703" s="9">
        <f>+_xlfn.XLOOKUP(LISTAS[[#This Row],[ID]],_01_CODIGOS_Y_COSTOS_xlsm[Producto y N°],_01_CODIGOS_Y_COSTOS_xlsm[COSTO],0,0,1)</f>
        <v>0</v>
      </c>
      <c r="I2703" s="116">
        <f>+IFERROR(LISTAS[[#This Row],[VENTA NETA]]/LISTAS[[#This Row],[COSTO]]-1,0)</f>
        <v>0</v>
      </c>
      <c r="J2703" s="33" t="str">
        <f>IFERROR(VLOOKUP(LISTAS[[#This Row],[ID]],_01_CODIGOS_Y_COSTOS_xlsm[[Producto y N°]:[CODIGO]],2,0),"")</f>
        <v>31</v>
      </c>
      <c r="M2703" s="22">
        <v>0</v>
      </c>
      <c r="N2703" s="23">
        <f>+LISTAS[[#This Row],[Precio]]+(LISTAS[[#This Row],[Precio]]*M2703)</f>
        <v>7073.92</v>
      </c>
      <c r="O2703" s="24">
        <f t="shared" si="58"/>
        <v>2864.9376000000002</v>
      </c>
      <c r="Q2703" s="21" t="str">
        <f>IFERROR(O2703/LISTAS[[#This Row],[COSTO]]-1,"")</f>
        <v/>
      </c>
      <c r="R2703" t="str">
        <f>+LISTAS[[#This Row],[ID]]</f>
        <v>CONEXIÓN DE ALUMINIO31</v>
      </c>
      <c r="T2703" s="29"/>
      <c r="U2703" s="25">
        <f>LISTAS[[#This Row],[COSTO]]+(LISTAS[[#This Row],[COSTO]]*T2703)</f>
        <v>0</v>
      </c>
      <c r="V2703" s="30">
        <f>IF(T2703="",0,U2703/LISTAS[[#This Row],[VENTA NETA]]-1)</f>
        <v>0</v>
      </c>
      <c r="X2703" s="25">
        <v>0</v>
      </c>
      <c r="Y2703" s="31" t="str">
        <f>IFERROR(LISTAS[[#This Row],[COSTO]]/X2703-1,"")</f>
        <v/>
      </c>
    </row>
    <row r="2704" spans="1:25" x14ac:dyDescent="0.2">
      <c r="A2704" s="6" t="s">
        <v>6358</v>
      </c>
      <c r="B2704" t="s">
        <v>6297</v>
      </c>
      <c r="C2704">
        <v>32</v>
      </c>
      <c r="D2704" t="s">
        <v>6378</v>
      </c>
      <c r="E2704" s="2">
        <v>7852</v>
      </c>
      <c r="F2704" s="6" t="str">
        <f>+_xlfn.XLOOKUP(LISTAS[[#This Row],[ID]],_01_CODIGOS_Y_COSTOS_xlsm[Producto y N°],_01_CODIGOS_Y_COSTOS_xlsm[FABRICA],"",0,1)</f>
        <v>MAXIFER</v>
      </c>
      <c r="G2704" s="13">
        <f>LISTAS[[#This Row],[Precio]]*(1-0.46)*(1-IF($C$3520="",0,$C$3520))</f>
        <v>3180.06</v>
      </c>
      <c r="H2704" s="9">
        <f>+_xlfn.XLOOKUP(LISTAS[[#This Row],[ID]],_01_CODIGOS_Y_COSTOS_xlsm[Producto y N°],_01_CODIGOS_Y_COSTOS_xlsm[COSTO],0,0,1)</f>
        <v>0</v>
      </c>
      <c r="I2704" s="116">
        <f>+IFERROR(LISTAS[[#This Row],[VENTA NETA]]/LISTAS[[#This Row],[COSTO]]-1,0)</f>
        <v>0</v>
      </c>
      <c r="J2704" s="33" t="str">
        <f>IFERROR(VLOOKUP(LISTAS[[#This Row],[ID]],_01_CODIGOS_Y_COSTOS_xlsm[[Producto y N°]:[CODIGO]],2,0),"")</f>
        <v>32</v>
      </c>
      <c r="M2704" s="22">
        <v>0</v>
      </c>
      <c r="N2704" s="23">
        <f>+LISTAS[[#This Row],[Precio]]+(LISTAS[[#This Row],[Precio]]*M2704)</f>
        <v>7852</v>
      </c>
      <c r="O2704" s="24">
        <f t="shared" si="58"/>
        <v>3180.06</v>
      </c>
      <c r="Q2704" s="21" t="str">
        <f>IFERROR(O2704/LISTAS[[#This Row],[COSTO]]-1,"")</f>
        <v/>
      </c>
      <c r="R2704" t="str">
        <f>+LISTAS[[#This Row],[ID]]</f>
        <v>CONEXIÓN DE ALUMINIO32</v>
      </c>
      <c r="T2704" s="29"/>
      <c r="U2704" s="25">
        <f>LISTAS[[#This Row],[COSTO]]+(LISTAS[[#This Row],[COSTO]]*T2704)</f>
        <v>0</v>
      </c>
      <c r="V2704" s="30">
        <f>IF(T2704="",0,U2704/LISTAS[[#This Row],[VENTA NETA]]-1)</f>
        <v>0</v>
      </c>
      <c r="X2704" s="25">
        <v>0</v>
      </c>
      <c r="Y2704" s="31" t="str">
        <f>IFERROR(LISTAS[[#This Row],[COSTO]]/X2704-1,"")</f>
        <v/>
      </c>
    </row>
    <row r="2705" spans="1:25" x14ac:dyDescent="0.2">
      <c r="A2705" s="6" t="s">
        <v>6645</v>
      </c>
      <c r="B2705" t="s">
        <v>6297</v>
      </c>
      <c r="C2705">
        <v>34</v>
      </c>
      <c r="D2705" t="s">
        <v>6646</v>
      </c>
      <c r="E2705" s="2">
        <v>6773.76</v>
      </c>
      <c r="F2705" s="6" t="str">
        <f>+_xlfn.XLOOKUP(LISTAS[[#This Row],[ID]],_01_CODIGOS_Y_COSTOS_xlsm[Producto y N°],_01_CODIGOS_Y_COSTOS_xlsm[FABRICA],"",0,1)</f>
        <v>MAXIFER</v>
      </c>
      <c r="G2705" s="13">
        <f>LISTAS[[#This Row],[Precio]]*(1-0.46)*(1-IF($C$3520="",0,$C$3520))</f>
        <v>2743.3728000000001</v>
      </c>
      <c r="H2705" s="9">
        <f>+_xlfn.XLOOKUP(LISTAS[[#This Row],[ID]],_01_CODIGOS_Y_COSTOS_xlsm[Producto y N°],_01_CODIGOS_Y_COSTOS_xlsm[COSTO],0,0,1)</f>
        <v>0</v>
      </c>
      <c r="I2705" s="116">
        <f>+IFERROR(LISTAS[[#This Row],[VENTA NETA]]/LISTAS[[#This Row],[COSTO]]-1,0)</f>
        <v>0</v>
      </c>
      <c r="J2705" s="33" t="str">
        <f>IFERROR(VLOOKUP(LISTAS[[#This Row],[ID]],_01_CODIGOS_Y_COSTOS_xlsm[[Producto y N°]:[CODIGO]],2,0),"")</f>
        <v>34</v>
      </c>
      <c r="M2705" s="22">
        <v>0</v>
      </c>
      <c r="N2705" s="23">
        <f>+LISTAS[[#This Row],[Precio]]+(LISTAS[[#This Row],[Precio]]*M2705)</f>
        <v>6773.76</v>
      </c>
      <c r="O2705" s="24">
        <f t="shared" si="58"/>
        <v>2743.3728000000001</v>
      </c>
      <c r="Q2705" s="21" t="str">
        <f>IFERROR(O2705/LISTAS[[#This Row],[COSTO]]-1,"")</f>
        <v/>
      </c>
      <c r="R2705" t="str">
        <f>+LISTAS[[#This Row],[ID]]</f>
        <v>CONEXIÓN DE ALUMINIO34</v>
      </c>
      <c r="T2705" s="29"/>
      <c r="U2705" s="25">
        <f>LISTAS[[#This Row],[COSTO]]+(LISTAS[[#This Row],[COSTO]]*T2705)</f>
        <v>0</v>
      </c>
      <c r="V2705" s="30">
        <f>IF(T2705="",0,U2705/LISTAS[[#This Row],[VENTA NETA]]-1)</f>
        <v>0</v>
      </c>
      <c r="X2705" s="25">
        <v>0</v>
      </c>
      <c r="Y2705" s="31" t="str">
        <f>IFERROR(LISTAS[[#This Row],[COSTO]]/X2705-1,"")</f>
        <v/>
      </c>
    </row>
    <row r="2706" spans="1:25" x14ac:dyDescent="0.2">
      <c r="A2706" s="6" t="s">
        <v>6647</v>
      </c>
      <c r="B2706" t="s">
        <v>6297</v>
      </c>
      <c r="C2706">
        <v>35</v>
      </c>
      <c r="D2706" t="s">
        <v>6648</v>
      </c>
      <c r="E2706" s="2">
        <v>6773.76</v>
      </c>
      <c r="F2706" s="6" t="str">
        <f>+_xlfn.XLOOKUP(LISTAS[[#This Row],[ID]],_01_CODIGOS_Y_COSTOS_xlsm[Producto y N°],_01_CODIGOS_Y_COSTOS_xlsm[FABRICA],"",0,1)</f>
        <v>MAXIFER</v>
      </c>
      <c r="G2706" s="13">
        <f>LISTAS[[#This Row],[Precio]]*(1-0.46)*(1-IF($C$3520="",0,$C$3520))</f>
        <v>2743.3728000000001</v>
      </c>
      <c r="H2706" s="9">
        <f>+_xlfn.XLOOKUP(LISTAS[[#This Row],[ID]],_01_CODIGOS_Y_COSTOS_xlsm[Producto y N°],_01_CODIGOS_Y_COSTOS_xlsm[COSTO],0,0,1)</f>
        <v>0</v>
      </c>
      <c r="I2706" s="116">
        <f>+IFERROR(LISTAS[[#This Row],[VENTA NETA]]/LISTAS[[#This Row],[COSTO]]-1,0)</f>
        <v>0</v>
      </c>
      <c r="J2706" s="33" t="str">
        <f>IFERROR(VLOOKUP(LISTAS[[#This Row],[ID]],_01_CODIGOS_Y_COSTOS_xlsm[[Producto y N°]:[CODIGO]],2,0),"")</f>
        <v>35</v>
      </c>
      <c r="M2706" s="22">
        <v>0</v>
      </c>
      <c r="N2706" s="23">
        <f>+LISTAS[[#This Row],[Precio]]+(LISTAS[[#This Row],[Precio]]*M2706)</f>
        <v>6773.76</v>
      </c>
      <c r="O2706" s="24">
        <f t="shared" si="58"/>
        <v>2743.3728000000001</v>
      </c>
      <c r="Q2706" s="21" t="str">
        <f>IFERROR(O2706/LISTAS[[#This Row],[COSTO]]-1,"")</f>
        <v/>
      </c>
      <c r="R2706" t="str">
        <f>+LISTAS[[#This Row],[ID]]</f>
        <v>CONEXIÓN DE ALUMINIO35</v>
      </c>
      <c r="T2706" s="29"/>
      <c r="U2706" s="25">
        <f>LISTAS[[#This Row],[COSTO]]+(LISTAS[[#This Row],[COSTO]]*T2706)</f>
        <v>0</v>
      </c>
      <c r="V2706" s="30">
        <f>IF(T2706="",0,U2706/LISTAS[[#This Row],[VENTA NETA]]-1)</f>
        <v>0</v>
      </c>
      <c r="X2706" s="25">
        <v>0</v>
      </c>
      <c r="Y2706" s="31" t="str">
        <f>IFERROR(LISTAS[[#This Row],[COSTO]]/X2706-1,"")</f>
        <v/>
      </c>
    </row>
    <row r="2707" spans="1:25" x14ac:dyDescent="0.2">
      <c r="A2707" s="6" t="s">
        <v>6321</v>
      </c>
      <c r="B2707" t="s">
        <v>6297</v>
      </c>
      <c r="C2707">
        <v>36</v>
      </c>
      <c r="D2707" t="s">
        <v>6649</v>
      </c>
      <c r="E2707" s="2">
        <v>6773.76</v>
      </c>
      <c r="F2707" s="6" t="str">
        <f>+_xlfn.XLOOKUP(LISTAS[[#This Row],[ID]],_01_CODIGOS_Y_COSTOS_xlsm[Producto y N°],_01_CODIGOS_Y_COSTOS_xlsm[FABRICA],"",0,1)</f>
        <v>MAXIFER</v>
      </c>
      <c r="G2707" s="13">
        <f>LISTAS[[#This Row],[Precio]]*(1-0.46)*(1-IF($C$3520="",0,$C$3520))</f>
        <v>2743.3728000000001</v>
      </c>
      <c r="H2707" s="9">
        <f>+_xlfn.XLOOKUP(LISTAS[[#This Row],[ID]],_01_CODIGOS_Y_COSTOS_xlsm[Producto y N°],_01_CODIGOS_Y_COSTOS_xlsm[COSTO],0,0,1)</f>
        <v>0</v>
      </c>
      <c r="I2707" s="116">
        <f>+IFERROR(LISTAS[[#This Row],[VENTA NETA]]/LISTAS[[#This Row],[COSTO]]-1,0)</f>
        <v>0</v>
      </c>
      <c r="J2707" s="33" t="str">
        <f>IFERROR(VLOOKUP(LISTAS[[#This Row],[ID]],_01_CODIGOS_Y_COSTOS_xlsm[[Producto y N°]:[CODIGO]],2,0),"")</f>
        <v>36</v>
      </c>
      <c r="M2707" s="22">
        <v>0</v>
      </c>
      <c r="N2707" s="23">
        <f>+LISTAS[[#This Row],[Precio]]+(LISTAS[[#This Row],[Precio]]*M2707)</f>
        <v>6773.76</v>
      </c>
      <c r="O2707" s="24">
        <f t="shared" si="58"/>
        <v>2743.3728000000001</v>
      </c>
      <c r="Q2707" s="21" t="str">
        <f>IFERROR(O2707/LISTAS[[#This Row],[COSTO]]-1,"")</f>
        <v/>
      </c>
      <c r="R2707" t="str">
        <f>+LISTAS[[#This Row],[ID]]</f>
        <v>CONEXIÓN DE ALUMINIO36</v>
      </c>
      <c r="T2707" s="29"/>
      <c r="U2707" s="25">
        <f>LISTAS[[#This Row],[COSTO]]+(LISTAS[[#This Row],[COSTO]]*T2707)</f>
        <v>0</v>
      </c>
      <c r="V2707" s="30">
        <f>IF(T2707="",0,U2707/LISTAS[[#This Row],[VENTA NETA]]-1)</f>
        <v>0</v>
      </c>
      <c r="X2707" s="25">
        <v>0</v>
      </c>
      <c r="Y2707" s="31" t="str">
        <f>IFERROR(LISTAS[[#This Row],[COSTO]]/X2707-1,"")</f>
        <v/>
      </c>
    </row>
    <row r="2708" spans="1:25" x14ac:dyDescent="0.2">
      <c r="A2708" s="6" t="s">
        <v>6322</v>
      </c>
      <c r="B2708" t="s">
        <v>6297</v>
      </c>
      <c r="C2708">
        <v>40</v>
      </c>
      <c r="D2708" t="s">
        <v>6359</v>
      </c>
      <c r="E2708" s="2">
        <v>7852</v>
      </c>
      <c r="F2708" s="6" t="str">
        <f>+_xlfn.XLOOKUP(LISTAS[[#This Row],[ID]],_01_CODIGOS_Y_COSTOS_xlsm[Producto y N°],_01_CODIGOS_Y_COSTOS_xlsm[FABRICA],"",0,1)</f>
        <v>MAXIFER</v>
      </c>
      <c r="G2708" s="13">
        <f>LISTAS[[#This Row],[Precio]]*(1-0.46)*(1-IF($C$3520="",0,$C$3520))</f>
        <v>3180.06</v>
      </c>
      <c r="H2708" s="9">
        <f>+_xlfn.XLOOKUP(LISTAS[[#This Row],[ID]],_01_CODIGOS_Y_COSTOS_xlsm[Producto y N°],_01_CODIGOS_Y_COSTOS_xlsm[COSTO],0,0,1)</f>
        <v>0</v>
      </c>
      <c r="I2708" s="116">
        <f>+IFERROR(LISTAS[[#This Row],[VENTA NETA]]/LISTAS[[#This Row],[COSTO]]-1,0)</f>
        <v>0</v>
      </c>
      <c r="J2708" s="33" t="str">
        <f>IFERROR(VLOOKUP(LISTAS[[#This Row],[ID]],_01_CODIGOS_Y_COSTOS_xlsm[[Producto y N°]:[CODIGO]],2,0),"")</f>
        <v>40</v>
      </c>
      <c r="M2708" s="22">
        <v>0</v>
      </c>
      <c r="N2708" s="23">
        <f>+LISTAS[[#This Row],[Precio]]+(LISTAS[[#This Row],[Precio]]*M2708)</f>
        <v>7852</v>
      </c>
      <c r="O2708" s="24">
        <f t="shared" si="58"/>
        <v>3180.06</v>
      </c>
      <c r="Q2708" s="21" t="str">
        <f>IFERROR(O2708/LISTAS[[#This Row],[COSTO]]-1,"")</f>
        <v/>
      </c>
      <c r="R2708" t="str">
        <f>+LISTAS[[#This Row],[ID]]</f>
        <v>CONEXIÓN DE ALUMINIO40</v>
      </c>
      <c r="T2708" s="29"/>
      <c r="U2708" s="25">
        <f>LISTAS[[#This Row],[COSTO]]+(LISTAS[[#This Row],[COSTO]]*T2708)</f>
        <v>0</v>
      </c>
      <c r="V2708" s="30">
        <f>IF(T2708="",0,U2708/LISTAS[[#This Row],[VENTA NETA]]-1)</f>
        <v>0</v>
      </c>
      <c r="X2708" s="25">
        <v>0</v>
      </c>
      <c r="Y2708" s="31" t="str">
        <f>IFERROR(LISTAS[[#This Row],[COSTO]]/X2708-1,"")</f>
        <v/>
      </c>
    </row>
    <row r="2709" spans="1:25" x14ac:dyDescent="0.2">
      <c r="A2709" s="6" t="s">
        <v>6323</v>
      </c>
      <c r="B2709" t="s">
        <v>6297</v>
      </c>
      <c r="C2709">
        <v>41</v>
      </c>
      <c r="D2709" t="s">
        <v>6379</v>
      </c>
      <c r="E2709" s="2">
        <v>7853.44</v>
      </c>
      <c r="F2709" s="6" t="str">
        <f>+_xlfn.XLOOKUP(LISTAS[[#This Row],[ID]],_01_CODIGOS_Y_COSTOS_xlsm[Producto y N°],_01_CODIGOS_Y_COSTOS_xlsm[FABRICA],"",0,1)</f>
        <v>MAXIFER</v>
      </c>
      <c r="G2709" s="13">
        <f>LISTAS[[#This Row],[Precio]]*(1-0.46)*(1-IF($C$3520="",0,$C$3520))</f>
        <v>3180.6432000000004</v>
      </c>
      <c r="H2709" s="9">
        <f>+_xlfn.XLOOKUP(LISTAS[[#This Row],[ID]],_01_CODIGOS_Y_COSTOS_xlsm[Producto y N°],_01_CODIGOS_Y_COSTOS_xlsm[COSTO],0,0,1)</f>
        <v>0</v>
      </c>
      <c r="I2709" s="116">
        <f>+IFERROR(LISTAS[[#This Row],[VENTA NETA]]/LISTAS[[#This Row],[COSTO]]-1,0)</f>
        <v>0</v>
      </c>
      <c r="J2709" s="33" t="str">
        <f>IFERROR(VLOOKUP(LISTAS[[#This Row],[ID]],_01_CODIGOS_Y_COSTOS_xlsm[[Producto y N°]:[CODIGO]],2,0),"")</f>
        <v>41</v>
      </c>
      <c r="M2709" s="22">
        <v>0</v>
      </c>
      <c r="N2709" s="23">
        <f>+LISTAS[[#This Row],[Precio]]+(LISTAS[[#This Row],[Precio]]*M2709)</f>
        <v>7853.44</v>
      </c>
      <c r="O2709" s="24">
        <f t="shared" si="58"/>
        <v>3180.6432000000004</v>
      </c>
      <c r="Q2709" s="21" t="str">
        <f>IFERROR(O2709/LISTAS[[#This Row],[COSTO]]-1,"")</f>
        <v/>
      </c>
      <c r="R2709" t="str">
        <f>+LISTAS[[#This Row],[ID]]</f>
        <v>CONEXIÓN DE ALUMINIO41</v>
      </c>
      <c r="T2709" s="29"/>
      <c r="U2709" s="25">
        <f>LISTAS[[#This Row],[COSTO]]+(LISTAS[[#This Row],[COSTO]]*T2709)</f>
        <v>0</v>
      </c>
      <c r="V2709" s="30">
        <f>IF(T2709="",0,U2709/LISTAS[[#This Row],[VENTA NETA]]-1)</f>
        <v>0</v>
      </c>
      <c r="X2709" s="25">
        <v>0</v>
      </c>
      <c r="Y2709" s="31" t="str">
        <f>IFERROR(LISTAS[[#This Row],[COSTO]]/X2709-1,"")</f>
        <v/>
      </c>
    </row>
    <row r="2710" spans="1:25" x14ac:dyDescent="0.2">
      <c r="A2710" s="6" t="s">
        <v>6324</v>
      </c>
      <c r="B2710" t="s">
        <v>6297</v>
      </c>
      <c r="C2710">
        <v>42</v>
      </c>
      <c r="D2710" t="s">
        <v>6380</v>
      </c>
      <c r="E2710" s="2">
        <v>8232</v>
      </c>
      <c r="F2710" s="6" t="str">
        <f>+_xlfn.XLOOKUP(LISTAS[[#This Row],[ID]],_01_CODIGOS_Y_COSTOS_xlsm[Producto y N°],_01_CODIGOS_Y_COSTOS_xlsm[FABRICA],"",0,1)</f>
        <v>MAXIFER</v>
      </c>
      <c r="G2710" s="13">
        <f>LISTAS[[#This Row],[Precio]]*(1-0.46)*(1-IF($C$3520="",0,$C$3520))</f>
        <v>3333.9600000000005</v>
      </c>
      <c r="H2710" s="9">
        <f>+_xlfn.XLOOKUP(LISTAS[[#This Row],[ID]],_01_CODIGOS_Y_COSTOS_xlsm[Producto y N°],_01_CODIGOS_Y_COSTOS_xlsm[COSTO],0,0,1)</f>
        <v>0</v>
      </c>
      <c r="I2710" s="116">
        <f>+IFERROR(LISTAS[[#This Row],[VENTA NETA]]/LISTAS[[#This Row],[COSTO]]-1,0)</f>
        <v>0</v>
      </c>
      <c r="J2710" s="33" t="str">
        <f>IFERROR(VLOOKUP(LISTAS[[#This Row],[ID]],_01_CODIGOS_Y_COSTOS_xlsm[[Producto y N°]:[CODIGO]],2,0),"")</f>
        <v>42</v>
      </c>
      <c r="M2710" s="22">
        <v>0</v>
      </c>
      <c r="N2710" s="23">
        <f>+LISTAS[[#This Row],[Precio]]+(LISTAS[[#This Row],[Precio]]*M2710)</f>
        <v>8232</v>
      </c>
      <c r="O2710" s="24">
        <f t="shared" si="58"/>
        <v>3333.9600000000005</v>
      </c>
      <c r="Q2710" s="21" t="str">
        <f>IFERROR(O2710/LISTAS[[#This Row],[COSTO]]-1,"")</f>
        <v/>
      </c>
      <c r="R2710" t="str">
        <f>+LISTAS[[#This Row],[ID]]</f>
        <v>CONEXIÓN DE ALUMINIO42</v>
      </c>
      <c r="T2710" s="29"/>
      <c r="U2710" s="25">
        <f>LISTAS[[#This Row],[COSTO]]+(LISTAS[[#This Row],[COSTO]]*T2710)</f>
        <v>0</v>
      </c>
      <c r="V2710" s="30">
        <f>IF(T2710="",0,U2710/LISTAS[[#This Row],[VENTA NETA]]-1)</f>
        <v>0</v>
      </c>
      <c r="X2710" s="25">
        <v>0</v>
      </c>
      <c r="Y2710" s="31" t="str">
        <f>IFERROR(LISTAS[[#This Row],[COSTO]]/X2710-1,"")</f>
        <v/>
      </c>
    </row>
    <row r="2711" spans="1:25" x14ac:dyDescent="0.2">
      <c r="A2711" s="6" t="s">
        <v>6325</v>
      </c>
      <c r="B2711" t="s">
        <v>6297</v>
      </c>
      <c r="C2711">
        <v>50</v>
      </c>
      <c r="D2711" t="s">
        <v>6360</v>
      </c>
      <c r="E2711" s="2">
        <v>8232</v>
      </c>
      <c r="F2711" s="6" t="str">
        <f>+_xlfn.XLOOKUP(LISTAS[[#This Row],[ID]],_01_CODIGOS_Y_COSTOS_xlsm[Producto y N°],_01_CODIGOS_Y_COSTOS_xlsm[FABRICA],"",0,1)</f>
        <v>MAXIFER</v>
      </c>
      <c r="G2711" s="13">
        <f>LISTAS[[#This Row],[Precio]]*(1-0.46)*(1-IF($C$3520="",0,$C$3520))</f>
        <v>3333.9600000000005</v>
      </c>
      <c r="H2711" s="9">
        <f>+_xlfn.XLOOKUP(LISTAS[[#This Row],[ID]],_01_CODIGOS_Y_COSTOS_xlsm[Producto y N°],_01_CODIGOS_Y_COSTOS_xlsm[COSTO],0,0,1)</f>
        <v>0</v>
      </c>
      <c r="I2711" s="116">
        <f>+IFERROR(LISTAS[[#This Row],[VENTA NETA]]/LISTAS[[#This Row],[COSTO]]-1,0)</f>
        <v>0</v>
      </c>
      <c r="J2711" s="33" t="str">
        <f>IFERROR(VLOOKUP(LISTAS[[#This Row],[ID]],_01_CODIGOS_Y_COSTOS_xlsm[[Producto y N°]:[CODIGO]],2,0),"")</f>
        <v>50</v>
      </c>
      <c r="M2711" s="22">
        <v>0</v>
      </c>
      <c r="N2711" s="23">
        <f>+LISTAS[[#This Row],[Precio]]+(LISTAS[[#This Row],[Precio]]*M2711)</f>
        <v>8232</v>
      </c>
      <c r="O2711" s="24">
        <f t="shared" si="58"/>
        <v>3333.9600000000005</v>
      </c>
      <c r="Q2711" s="21" t="str">
        <f>IFERROR(O2711/LISTAS[[#This Row],[COSTO]]-1,"")</f>
        <v/>
      </c>
      <c r="R2711" t="str">
        <f>+LISTAS[[#This Row],[ID]]</f>
        <v>CONEXIÓN DE ALUMINIO50</v>
      </c>
      <c r="T2711" s="29"/>
      <c r="U2711" s="25">
        <f>LISTAS[[#This Row],[COSTO]]+(LISTAS[[#This Row],[COSTO]]*T2711)</f>
        <v>0</v>
      </c>
      <c r="V2711" s="30">
        <f>IF(T2711="",0,U2711/LISTAS[[#This Row],[VENTA NETA]]-1)</f>
        <v>0</v>
      </c>
      <c r="X2711" s="25">
        <v>0</v>
      </c>
      <c r="Y2711" s="31" t="str">
        <f>IFERROR(LISTAS[[#This Row],[COSTO]]/X2711-1,"")</f>
        <v/>
      </c>
    </row>
    <row r="2712" spans="1:25" x14ac:dyDescent="0.2">
      <c r="A2712" s="6" t="s">
        <v>6326</v>
      </c>
      <c r="B2712" t="s">
        <v>6297</v>
      </c>
      <c r="C2712">
        <v>51</v>
      </c>
      <c r="D2712" t="s">
        <v>6381</v>
      </c>
      <c r="E2712" s="2">
        <v>8400</v>
      </c>
      <c r="F2712" s="6" t="str">
        <f>+_xlfn.XLOOKUP(LISTAS[[#This Row],[ID]],_01_CODIGOS_Y_COSTOS_xlsm[Producto y N°],_01_CODIGOS_Y_COSTOS_xlsm[FABRICA],"",0,1)</f>
        <v>MAXIFER</v>
      </c>
      <c r="G2712" s="13">
        <f>LISTAS[[#This Row],[Precio]]*(1-0.46)*(1-IF($C$3520="",0,$C$3520))</f>
        <v>3402</v>
      </c>
      <c r="H2712" s="9">
        <f>+_xlfn.XLOOKUP(LISTAS[[#This Row],[ID]],_01_CODIGOS_Y_COSTOS_xlsm[Producto y N°],_01_CODIGOS_Y_COSTOS_xlsm[COSTO],0,0,1)</f>
        <v>0</v>
      </c>
      <c r="I2712" s="116">
        <f>+IFERROR(LISTAS[[#This Row],[VENTA NETA]]/LISTAS[[#This Row],[COSTO]]-1,0)</f>
        <v>0</v>
      </c>
      <c r="J2712" s="33" t="str">
        <f>IFERROR(VLOOKUP(LISTAS[[#This Row],[ID]],_01_CODIGOS_Y_COSTOS_xlsm[[Producto y N°]:[CODIGO]],2,0),"")</f>
        <v>51</v>
      </c>
      <c r="M2712" s="22">
        <v>0</v>
      </c>
      <c r="N2712" s="23">
        <f>+LISTAS[[#This Row],[Precio]]+(LISTAS[[#This Row],[Precio]]*M2712)</f>
        <v>8400</v>
      </c>
      <c r="O2712" s="24">
        <f t="shared" si="58"/>
        <v>3402</v>
      </c>
      <c r="Q2712" s="21" t="str">
        <f>IFERROR(O2712/LISTAS[[#This Row],[COSTO]]-1,"")</f>
        <v/>
      </c>
      <c r="R2712" t="str">
        <f>+LISTAS[[#This Row],[ID]]</f>
        <v>CONEXIÓN DE ALUMINIO51</v>
      </c>
      <c r="T2712" s="29"/>
      <c r="U2712" s="25">
        <f>LISTAS[[#This Row],[COSTO]]+(LISTAS[[#This Row],[COSTO]]*T2712)</f>
        <v>0</v>
      </c>
      <c r="V2712" s="30">
        <f>IF(T2712="",0,U2712/LISTAS[[#This Row],[VENTA NETA]]-1)</f>
        <v>0</v>
      </c>
      <c r="X2712" s="25">
        <v>0</v>
      </c>
      <c r="Y2712" s="31" t="str">
        <f>IFERROR(LISTAS[[#This Row],[COSTO]]/X2712-1,"")</f>
        <v/>
      </c>
    </row>
    <row r="2713" spans="1:25" x14ac:dyDescent="0.2">
      <c r="A2713" s="6" t="s">
        <v>6327</v>
      </c>
      <c r="B2713" t="s">
        <v>6297</v>
      </c>
      <c r="C2713">
        <v>52</v>
      </c>
      <c r="D2713" t="s">
        <v>6396</v>
      </c>
      <c r="E2713" s="2">
        <v>8850</v>
      </c>
      <c r="F2713" s="6" t="str">
        <f>+_xlfn.XLOOKUP(LISTAS[[#This Row],[ID]],_01_CODIGOS_Y_COSTOS_xlsm[Producto y N°],_01_CODIGOS_Y_COSTOS_xlsm[FABRICA],"",0,1)</f>
        <v>MAXIFER</v>
      </c>
      <c r="G2713" s="13">
        <f>LISTAS[[#This Row],[Precio]]*(1-0.46)*(1-IF($C$3520="",0,$C$3520))</f>
        <v>3584.25</v>
      </c>
      <c r="H2713" s="9">
        <f>+_xlfn.XLOOKUP(LISTAS[[#This Row],[ID]],_01_CODIGOS_Y_COSTOS_xlsm[Producto y N°],_01_CODIGOS_Y_COSTOS_xlsm[COSTO],0,0,1)</f>
        <v>0</v>
      </c>
      <c r="I2713" s="116">
        <f>+IFERROR(LISTAS[[#This Row],[VENTA NETA]]/LISTAS[[#This Row],[COSTO]]-1,0)</f>
        <v>0</v>
      </c>
      <c r="J2713" s="33" t="str">
        <f>IFERROR(VLOOKUP(LISTAS[[#This Row],[ID]],_01_CODIGOS_Y_COSTOS_xlsm[[Producto y N°]:[CODIGO]],2,0),"")</f>
        <v>52</v>
      </c>
      <c r="M2713" s="22">
        <v>0</v>
      </c>
      <c r="N2713" s="23">
        <f>+LISTAS[[#This Row],[Precio]]+(LISTAS[[#This Row],[Precio]]*M2713)</f>
        <v>8850</v>
      </c>
      <c r="O2713" s="24">
        <f t="shared" si="58"/>
        <v>3584.25</v>
      </c>
      <c r="Q2713" s="21" t="str">
        <f>IFERROR(O2713/LISTAS[[#This Row],[COSTO]]-1,"")</f>
        <v/>
      </c>
      <c r="R2713" t="str">
        <f>+LISTAS[[#This Row],[ID]]</f>
        <v>CONEXIÓN DE ALUMINIO52</v>
      </c>
      <c r="T2713" s="29"/>
      <c r="U2713" s="25">
        <f>LISTAS[[#This Row],[COSTO]]+(LISTAS[[#This Row],[COSTO]]*T2713)</f>
        <v>0</v>
      </c>
      <c r="V2713" s="30">
        <f>IF(T2713="",0,U2713/LISTAS[[#This Row],[VENTA NETA]]-1)</f>
        <v>0</v>
      </c>
      <c r="X2713" s="25">
        <v>0</v>
      </c>
      <c r="Y2713" s="31" t="str">
        <f>IFERROR(LISTAS[[#This Row],[COSTO]]/X2713-1,"")</f>
        <v/>
      </c>
    </row>
    <row r="2714" spans="1:25" x14ac:dyDescent="0.2">
      <c r="A2714" s="6" t="s">
        <v>6328</v>
      </c>
      <c r="B2714" t="s">
        <v>6297</v>
      </c>
      <c r="C2714">
        <v>53</v>
      </c>
      <c r="D2714" t="s">
        <v>6626</v>
      </c>
      <c r="E2714" s="2">
        <v>9470</v>
      </c>
      <c r="F2714" s="6" t="str">
        <f>+_xlfn.XLOOKUP(LISTAS[[#This Row],[ID]],_01_CODIGOS_Y_COSTOS_xlsm[Producto y N°],_01_CODIGOS_Y_COSTOS_xlsm[FABRICA],"",0,1)</f>
        <v>MAXIFER</v>
      </c>
      <c r="G2714" s="13">
        <f>LISTAS[[#This Row],[Precio]]*(1-0.46)*(1-IF($C$3520="",0,$C$3520))</f>
        <v>3835.3500000000004</v>
      </c>
      <c r="H2714" s="9">
        <f>+_xlfn.XLOOKUP(LISTAS[[#This Row],[ID]],_01_CODIGOS_Y_COSTOS_xlsm[Producto y N°],_01_CODIGOS_Y_COSTOS_xlsm[COSTO],0,0,1)</f>
        <v>0</v>
      </c>
      <c r="I2714" s="116">
        <f>+IFERROR(LISTAS[[#This Row],[VENTA NETA]]/LISTAS[[#This Row],[COSTO]]-1,0)</f>
        <v>0</v>
      </c>
      <c r="J2714" s="33" t="str">
        <f>IFERROR(VLOOKUP(LISTAS[[#This Row],[ID]],_01_CODIGOS_Y_COSTOS_xlsm[[Producto y N°]:[CODIGO]],2,0),"")</f>
        <v>53</v>
      </c>
      <c r="M2714" s="22">
        <v>0</v>
      </c>
      <c r="N2714" s="23">
        <f>+LISTAS[[#This Row],[Precio]]+(LISTAS[[#This Row],[Precio]]*M2714)</f>
        <v>9470</v>
      </c>
      <c r="O2714" s="24">
        <f t="shared" si="58"/>
        <v>3835.3500000000004</v>
      </c>
      <c r="Q2714" s="21" t="str">
        <f>IFERROR(O2714/LISTAS[[#This Row],[COSTO]]-1,"")</f>
        <v/>
      </c>
      <c r="R2714" t="str">
        <f>+LISTAS[[#This Row],[ID]]</f>
        <v>CONEXIÓN DE ALUMINIO53</v>
      </c>
      <c r="T2714" s="29"/>
      <c r="U2714" s="25">
        <f>LISTAS[[#This Row],[COSTO]]+(LISTAS[[#This Row],[COSTO]]*T2714)</f>
        <v>0</v>
      </c>
      <c r="V2714" s="30">
        <f>IF(T2714="",0,U2714/LISTAS[[#This Row],[VENTA NETA]]-1)</f>
        <v>0</v>
      </c>
      <c r="X2714" s="25">
        <v>0</v>
      </c>
      <c r="Y2714" s="31" t="str">
        <f>IFERROR(LISTAS[[#This Row],[COSTO]]/X2714-1,"")</f>
        <v/>
      </c>
    </row>
    <row r="2715" spans="1:25" x14ac:dyDescent="0.2">
      <c r="A2715" s="6" t="s">
        <v>6329</v>
      </c>
      <c r="B2715" t="s">
        <v>6297</v>
      </c>
      <c r="C2715">
        <v>56</v>
      </c>
      <c r="D2715" t="s">
        <v>6382</v>
      </c>
      <c r="E2715" s="2">
        <v>8600</v>
      </c>
      <c r="F2715" s="6" t="str">
        <f>+_xlfn.XLOOKUP(LISTAS[[#This Row],[ID]],_01_CODIGOS_Y_COSTOS_xlsm[Producto y N°],_01_CODIGOS_Y_COSTOS_xlsm[FABRICA],"",0,1)</f>
        <v>MAXIFER</v>
      </c>
      <c r="G2715" s="13">
        <f>LISTAS[[#This Row],[Precio]]*(1-0.46)*(1-IF($C$3520="",0,$C$3520))</f>
        <v>3483</v>
      </c>
      <c r="H2715" s="9">
        <f>+_xlfn.XLOOKUP(LISTAS[[#This Row],[ID]],_01_CODIGOS_Y_COSTOS_xlsm[Producto y N°],_01_CODIGOS_Y_COSTOS_xlsm[COSTO],0,0,1)</f>
        <v>0</v>
      </c>
      <c r="I2715" s="116">
        <f>+IFERROR(LISTAS[[#This Row],[VENTA NETA]]/LISTAS[[#This Row],[COSTO]]-1,0)</f>
        <v>0</v>
      </c>
      <c r="J2715" s="33" t="str">
        <f>IFERROR(VLOOKUP(LISTAS[[#This Row],[ID]],_01_CODIGOS_Y_COSTOS_xlsm[[Producto y N°]:[CODIGO]],2,0),"")</f>
        <v>56</v>
      </c>
      <c r="M2715" s="22">
        <v>0</v>
      </c>
      <c r="N2715" s="23">
        <f>+LISTAS[[#This Row],[Precio]]+(LISTAS[[#This Row],[Precio]]*M2715)</f>
        <v>8600</v>
      </c>
      <c r="O2715" s="24">
        <f t="shared" si="58"/>
        <v>3483</v>
      </c>
      <c r="Q2715" s="21" t="str">
        <f>IFERROR(O2715/LISTAS[[#This Row],[COSTO]]-1,"")</f>
        <v/>
      </c>
      <c r="R2715" t="str">
        <f>+LISTAS[[#This Row],[ID]]</f>
        <v>CONEXIÓN DE ALUMINIO56</v>
      </c>
      <c r="T2715" s="29"/>
      <c r="U2715" s="25">
        <f>LISTAS[[#This Row],[COSTO]]+(LISTAS[[#This Row],[COSTO]]*T2715)</f>
        <v>0</v>
      </c>
      <c r="V2715" s="30">
        <f>IF(T2715="",0,U2715/LISTAS[[#This Row],[VENTA NETA]]-1)</f>
        <v>0</v>
      </c>
      <c r="X2715" s="25">
        <v>0</v>
      </c>
      <c r="Y2715" s="31" t="str">
        <f>IFERROR(LISTAS[[#This Row],[COSTO]]/X2715-1,"")</f>
        <v/>
      </c>
    </row>
    <row r="2716" spans="1:25" x14ac:dyDescent="0.2">
      <c r="A2716" s="6" t="s">
        <v>6330</v>
      </c>
      <c r="B2716" t="s">
        <v>6297</v>
      </c>
      <c r="C2716">
        <v>57</v>
      </c>
      <c r="D2716" t="s">
        <v>6397</v>
      </c>
      <c r="E2716" s="2">
        <v>9150</v>
      </c>
      <c r="F2716" s="6" t="str">
        <f>+_xlfn.XLOOKUP(LISTAS[[#This Row],[ID]],_01_CODIGOS_Y_COSTOS_xlsm[Producto y N°],_01_CODIGOS_Y_COSTOS_xlsm[FABRICA],"",0,1)</f>
        <v>MAXIFER</v>
      </c>
      <c r="G2716" s="13">
        <f>LISTAS[[#This Row],[Precio]]*(1-0.46)*(1-IF($C$3520="",0,$C$3520))</f>
        <v>3705.75</v>
      </c>
      <c r="H2716" s="9">
        <f>+_xlfn.XLOOKUP(LISTAS[[#This Row],[ID]],_01_CODIGOS_Y_COSTOS_xlsm[Producto y N°],_01_CODIGOS_Y_COSTOS_xlsm[COSTO],0,0,1)</f>
        <v>0</v>
      </c>
      <c r="I2716" s="116">
        <f>+IFERROR(LISTAS[[#This Row],[VENTA NETA]]/LISTAS[[#This Row],[COSTO]]-1,0)</f>
        <v>0</v>
      </c>
      <c r="J2716" s="33" t="str">
        <f>IFERROR(VLOOKUP(LISTAS[[#This Row],[ID]],_01_CODIGOS_Y_COSTOS_xlsm[[Producto y N°]:[CODIGO]],2,0),"")</f>
        <v>57</v>
      </c>
      <c r="M2716" s="22">
        <v>0</v>
      </c>
      <c r="N2716" s="23">
        <f>+LISTAS[[#This Row],[Precio]]+(LISTAS[[#This Row],[Precio]]*M2716)</f>
        <v>9150</v>
      </c>
      <c r="O2716" s="24">
        <f t="shared" si="58"/>
        <v>3705.75</v>
      </c>
      <c r="Q2716" s="21" t="str">
        <f>IFERROR(O2716/LISTAS[[#This Row],[COSTO]]-1,"")</f>
        <v/>
      </c>
      <c r="R2716" t="str">
        <f>+LISTAS[[#This Row],[ID]]</f>
        <v>CONEXIÓN DE ALUMINIO57</v>
      </c>
      <c r="T2716" s="29"/>
      <c r="U2716" s="25">
        <f>LISTAS[[#This Row],[COSTO]]+(LISTAS[[#This Row],[COSTO]]*T2716)</f>
        <v>0</v>
      </c>
      <c r="V2716" s="30">
        <f>IF(T2716="",0,U2716/LISTAS[[#This Row],[VENTA NETA]]-1)</f>
        <v>0</v>
      </c>
      <c r="X2716" s="25">
        <v>0</v>
      </c>
      <c r="Y2716" s="31" t="str">
        <f>IFERROR(LISTAS[[#This Row],[COSTO]]/X2716-1,"")</f>
        <v/>
      </c>
    </row>
    <row r="2717" spans="1:25" x14ac:dyDescent="0.2">
      <c r="A2717" s="6" t="s">
        <v>6331</v>
      </c>
      <c r="B2717" t="s">
        <v>6297</v>
      </c>
      <c r="C2717">
        <v>58</v>
      </c>
      <c r="D2717" t="s">
        <v>6398</v>
      </c>
      <c r="E2717" s="2">
        <v>9630</v>
      </c>
      <c r="F2717" s="6" t="str">
        <f>+_xlfn.XLOOKUP(LISTAS[[#This Row],[ID]],_01_CODIGOS_Y_COSTOS_xlsm[Producto y N°],_01_CODIGOS_Y_COSTOS_xlsm[FABRICA],"",0,1)</f>
        <v>MAXIFER</v>
      </c>
      <c r="G2717" s="13">
        <f>LISTAS[[#This Row],[Precio]]*(1-0.46)*(1-IF($C$3520="",0,$C$3520))</f>
        <v>3900.1500000000005</v>
      </c>
      <c r="H2717" s="9">
        <f>+_xlfn.XLOOKUP(LISTAS[[#This Row],[ID]],_01_CODIGOS_Y_COSTOS_xlsm[Producto y N°],_01_CODIGOS_Y_COSTOS_xlsm[COSTO],0,0,1)</f>
        <v>0</v>
      </c>
      <c r="I2717" s="116">
        <f>+IFERROR(LISTAS[[#This Row],[VENTA NETA]]/LISTAS[[#This Row],[COSTO]]-1,0)</f>
        <v>0</v>
      </c>
      <c r="J2717" s="33" t="str">
        <f>IFERROR(VLOOKUP(LISTAS[[#This Row],[ID]],_01_CODIGOS_Y_COSTOS_xlsm[[Producto y N°]:[CODIGO]],2,0),"")</f>
        <v>58</v>
      </c>
      <c r="M2717" s="22">
        <v>0</v>
      </c>
      <c r="N2717" s="23">
        <f>+LISTAS[[#This Row],[Precio]]+(LISTAS[[#This Row],[Precio]]*M2717)</f>
        <v>9630</v>
      </c>
      <c r="O2717" s="24">
        <f t="shared" si="58"/>
        <v>3900.1500000000005</v>
      </c>
      <c r="Q2717" s="21" t="str">
        <f>IFERROR(O2717/LISTAS[[#This Row],[COSTO]]-1,"")</f>
        <v/>
      </c>
      <c r="R2717" t="str">
        <f>+LISTAS[[#This Row],[ID]]</f>
        <v>CONEXIÓN DE ALUMINIO58</v>
      </c>
      <c r="T2717" s="29"/>
      <c r="U2717" s="25">
        <f>LISTAS[[#This Row],[COSTO]]+(LISTAS[[#This Row],[COSTO]]*T2717)</f>
        <v>0</v>
      </c>
      <c r="V2717" s="30">
        <f>IF(T2717="",0,U2717/LISTAS[[#This Row],[VENTA NETA]]-1)</f>
        <v>0</v>
      </c>
      <c r="X2717" s="25">
        <v>0</v>
      </c>
      <c r="Y2717" s="31" t="str">
        <f>IFERROR(LISTAS[[#This Row],[COSTO]]/X2717-1,"")</f>
        <v/>
      </c>
    </row>
    <row r="2718" spans="1:25" x14ac:dyDescent="0.2">
      <c r="A2718" s="6" t="s">
        <v>6332</v>
      </c>
      <c r="B2718" t="s">
        <v>6297</v>
      </c>
      <c r="C2718">
        <v>59</v>
      </c>
      <c r="D2718" t="s">
        <v>6399</v>
      </c>
      <c r="E2718" s="2">
        <v>10320</v>
      </c>
      <c r="F2718" s="6" t="str">
        <f>+_xlfn.XLOOKUP(LISTAS[[#This Row],[ID]],_01_CODIGOS_Y_COSTOS_xlsm[Producto y N°],_01_CODIGOS_Y_COSTOS_xlsm[FABRICA],"",0,1)</f>
        <v>MAXIFER</v>
      </c>
      <c r="G2718" s="13">
        <f>LISTAS[[#This Row],[Precio]]*(1-0.46)*(1-IF($C$3520="",0,$C$3520))</f>
        <v>4179.6000000000004</v>
      </c>
      <c r="H2718" s="9">
        <f>+_xlfn.XLOOKUP(LISTAS[[#This Row],[ID]],_01_CODIGOS_Y_COSTOS_xlsm[Producto y N°],_01_CODIGOS_Y_COSTOS_xlsm[COSTO],0,0,1)</f>
        <v>0</v>
      </c>
      <c r="I2718" s="116">
        <f>+IFERROR(LISTAS[[#This Row],[VENTA NETA]]/LISTAS[[#This Row],[COSTO]]-1,0)</f>
        <v>0</v>
      </c>
      <c r="J2718" s="33" t="str">
        <f>IFERROR(VLOOKUP(LISTAS[[#This Row],[ID]],_01_CODIGOS_Y_COSTOS_xlsm[[Producto y N°]:[CODIGO]],2,0),"")</f>
        <v>59</v>
      </c>
      <c r="M2718" s="22">
        <v>0</v>
      </c>
      <c r="N2718" s="23">
        <f>+LISTAS[[#This Row],[Precio]]+(LISTAS[[#This Row],[Precio]]*M2718)</f>
        <v>10320</v>
      </c>
      <c r="O2718" s="24">
        <f t="shared" si="58"/>
        <v>4179.6000000000004</v>
      </c>
      <c r="Q2718" s="21" t="str">
        <f>IFERROR(O2718/LISTAS[[#This Row],[COSTO]]-1,"")</f>
        <v/>
      </c>
      <c r="R2718" t="str">
        <f>+LISTAS[[#This Row],[ID]]</f>
        <v>CONEXIÓN DE ALUMINIO59</v>
      </c>
      <c r="T2718" s="29"/>
      <c r="U2718" s="25">
        <f>LISTAS[[#This Row],[COSTO]]+(LISTAS[[#This Row],[COSTO]]*T2718)</f>
        <v>0</v>
      </c>
      <c r="V2718" s="30">
        <f>IF(T2718="",0,U2718/LISTAS[[#This Row],[VENTA NETA]]-1)</f>
        <v>0</v>
      </c>
      <c r="X2718" s="25">
        <v>0</v>
      </c>
      <c r="Y2718" s="31" t="str">
        <f>IFERROR(LISTAS[[#This Row],[COSTO]]/X2718-1,"")</f>
        <v/>
      </c>
    </row>
    <row r="2719" spans="1:25" x14ac:dyDescent="0.2">
      <c r="A2719" s="6" t="s">
        <v>6333</v>
      </c>
      <c r="B2719" t="s">
        <v>6297</v>
      </c>
      <c r="C2719">
        <v>61</v>
      </c>
      <c r="D2719" t="s">
        <v>6400</v>
      </c>
      <c r="E2719" s="2">
        <v>9670</v>
      </c>
      <c r="F2719" s="6" t="str">
        <f>+_xlfn.XLOOKUP(LISTAS[[#This Row],[ID]],_01_CODIGOS_Y_COSTOS_xlsm[Producto y N°],_01_CODIGOS_Y_COSTOS_xlsm[FABRICA],"",0,1)</f>
        <v>MAXIFER</v>
      </c>
      <c r="G2719" s="13">
        <f>LISTAS[[#This Row],[Precio]]*(1-0.46)*(1-IF($C$3520="",0,$C$3520))</f>
        <v>3916.3500000000004</v>
      </c>
      <c r="H2719" s="9">
        <f>+_xlfn.XLOOKUP(LISTAS[[#This Row],[ID]],_01_CODIGOS_Y_COSTOS_xlsm[Producto y N°],_01_CODIGOS_Y_COSTOS_xlsm[COSTO],0,0,1)</f>
        <v>0</v>
      </c>
      <c r="I2719" s="116">
        <f>+IFERROR(LISTAS[[#This Row],[VENTA NETA]]/LISTAS[[#This Row],[COSTO]]-1,0)</f>
        <v>0</v>
      </c>
      <c r="J2719" s="33" t="str">
        <f>IFERROR(VLOOKUP(LISTAS[[#This Row],[ID]],_01_CODIGOS_Y_COSTOS_xlsm[[Producto y N°]:[CODIGO]],2,0),"")</f>
        <v>61</v>
      </c>
      <c r="M2719" s="22">
        <v>0</v>
      </c>
      <c r="N2719" s="23">
        <f>+LISTAS[[#This Row],[Precio]]+(LISTAS[[#This Row],[Precio]]*M2719)</f>
        <v>9670</v>
      </c>
      <c r="O2719" s="24">
        <f t="shared" si="58"/>
        <v>3916.3500000000004</v>
      </c>
      <c r="Q2719" s="21" t="str">
        <f>IFERROR(O2719/LISTAS[[#This Row],[COSTO]]-1,"")</f>
        <v/>
      </c>
      <c r="R2719" t="str">
        <f>+LISTAS[[#This Row],[ID]]</f>
        <v>CONEXIÓN DE ALUMINIO61</v>
      </c>
      <c r="T2719" s="29"/>
      <c r="U2719" s="25">
        <f>LISTAS[[#This Row],[COSTO]]+(LISTAS[[#This Row],[COSTO]]*T2719)</f>
        <v>0</v>
      </c>
      <c r="V2719" s="30">
        <f>IF(T2719="",0,U2719/LISTAS[[#This Row],[VENTA NETA]]-1)</f>
        <v>0</v>
      </c>
      <c r="X2719" s="25">
        <v>0</v>
      </c>
      <c r="Y2719" s="31" t="str">
        <f>IFERROR(LISTAS[[#This Row],[COSTO]]/X2719-1,"")</f>
        <v/>
      </c>
    </row>
    <row r="2720" spans="1:25" x14ac:dyDescent="0.2">
      <c r="A2720" s="6" t="s">
        <v>6334</v>
      </c>
      <c r="B2720" t="s">
        <v>6297</v>
      </c>
      <c r="C2720">
        <v>62</v>
      </c>
      <c r="D2720" t="s">
        <v>6401</v>
      </c>
      <c r="E2720" s="2">
        <v>10250</v>
      </c>
      <c r="F2720" s="6" t="str">
        <f>+_xlfn.XLOOKUP(LISTAS[[#This Row],[ID]],_01_CODIGOS_Y_COSTOS_xlsm[Producto y N°],_01_CODIGOS_Y_COSTOS_xlsm[FABRICA],"",0,1)</f>
        <v>MAXIFER</v>
      </c>
      <c r="G2720" s="13">
        <f>LISTAS[[#This Row],[Precio]]*(1-0.46)*(1-IF($C$3520="",0,$C$3520))</f>
        <v>4151.25</v>
      </c>
      <c r="H2720" s="9">
        <f>+_xlfn.XLOOKUP(LISTAS[[#This Row],[ID]],_01_CODIGOS_Y_COSTOS_xlsm[Producto y N°],_01_CODIGOS_Y_COSTOS_xlsm[COSTO],0,0,1)</f>
        <v>0</v>
      </c>
      <c r="I2720" s="116">
        <f>+IFERROR(LISTAS[[#This Row],[VENTA NETA]]/LISTAS[[#This Row],[COSTO]]-1,0)</f>
        <v>0</v>
      </c>
      <c r="J2720" s="33" t="str">
        <f>IFERROR(VLOOKUP(LISTAS[[#This Row],[ID]],_01_CODIGOS_Y_COSTOS_xlsm[[Producto y N°]:[CODIGO]],2,0),"")</f>
        <v>62</v>
      </c>
      <c r="M2720" s="22">
        <v>0</v>
      </c>
      <c r="N2720" s="23">
        <f>+LISTAS[[#This Row],[Precio]]+(LISTAS[[#This Row],[Precio]]*M2720)</f>
        <v>10250</v>
      </c>
      <c r="O2720" s="24">
        <f t="shared" si="58"/>
        <v>4151.25</v>
      </c>
      <c r="Q2720" s="21" t="str">
        <f>IFERROR(O2720/LISTAS[[#This Row],[COSTO]]-1,"")</f>
        <v/>
      </c>
      <c r="R2720" t="str">
        <f>+LISTAS[[#This Row],[ID]]</f>
        <v>CONEXIÓN DE ALUMINIO62</v>
      </c>
      <c r="T2720" s="29"/>
      <c r="U2720" s="25">
        <f>LISTAS[[#This Row],[COSTO]]+(LISTAS[[#This Row],[COSTO]]*T2720)</f>
        <v>0</v>
      </c>
      <c r="V2720" s="30">
        <f>IF(T2720="",0,U2720/LISTAS[[#This Row],[VENTA NETA]]-1)</f>
        <v>0</v>
      </c>
      <c r="X2720" s="25">
        <v>0</v>
      </c>
      <c r="Y2720" s="31" t="str">
        <f>IFERROR(LISTAS[[#This Row],[COSTO]]/X2720-1,"")</f>
        <v/>
      </c>
    </row>
    <row r="2721" spans="1:25" x14ac:dyDescent="0.2">
      <c r="A2721" s="6" t="s">
        <v>6335</v>
      </c>
      <c r="B2721" t="s">
        <v>6297</v>
      </c>
      <c r="C2721">
        <v>63</v>
      </c>
      <c r="D2721" t="s">
        <v>6402</v>
      </c>
      <c r="E2721" s="2">
        <v>10870</v>
      </c>
      <c r="F2721" s="6" t="str">
        <f>+_xlfn.XLOOKUP(LISTAS[[#This Row],[ID]],_01_CODIGOS_Y_COSTOS_xlsm[Producto y N°],_01_CODIGOS_Y_COSTOS_xlsm[FABRICA],"",0,1)</f>
        <v>MAXIFER</v>
      </c>
      <c r="G2721" s="13">
        <f>LISTAS[[#This Row],[Precio]]*(1-0.46)*(1-IF($C$3520="",0,$C$3520))</f>
        <v>4402.3500000000004</v>
      </c>
      <c r="H2721" s="9">
        <f>+_xlfn.XLOOKUP(LISTAS[[#This Row],[ID]],_01_CODIGOS_Y_COSTOS_xlsm[Producto y N°],_01_CODIGOS_Y_COSTOS_xlsm[COSTO],0,0,1)</f>
        <v>0</v>
      </c>
      <c r="I2721" s="116">
        <f>+IFERROR(LISTAS[[#This Row],[VENTA NETA]]/LISTAS[[#This Row],[COSTO]]-1,0)</f>
        <v>0</v>
      </c>
      <c r="J2721" s="33" t="str">
        <f>IFERROR(VLOOKUP(LISTAS[[#This Row],[ID]],_01_CODIGOS_Y_COSTOS_xlsm[[Producto y N°]:[CODIGO]],2,0),"")</f>
        <v>63</v>
      </c>
      <c r="M2721" s="22">
        <v>0</v>
      </c>
      <c r="N2721" s="23">
        <f>+LISTAS[[#This Row],[Precio]]+(LISTAS[[#This Row],[Precio]]*M2721)</f>
        <v>10870</v>
      </c>
      <c r="O2721" s="24">
        <f t="shared" si="58"/>
        <v>4402.3500000000004</v>
      </c>
      <c r="Q2721" s="21" t="str">
        <f>IFERROR(O2721/LISTAS[[#This Row],[COSTO]]-1,"")</f>
        <v/>
      </c>
      <c r="R2721" t="str">
        <f>+LISTAS[[#This Row],[ID]]</f>
        <v>CONEXIÓN DE ALUMINIO63</v>
      </c>
      <c r="T2721" s="29"/>
      <c r="U2721" s="25">
        <f>LISTAS[[#This Row],[COSTO]]+(LISTAS[[#This Row],[COSTO]]*T2721)</f>
        <v>0</v>
      </c>
      <c r="V2721" s="30">
        <f>IF(T2721="",0,U2721/LISTAS[[#This Row],[VENTA NETA]]-1)</f>
        <v>0</v>
      </c>
      <c r="X2721" s="25">
        <v>0</v>
      </c>
      <c r="Y2721" s="31" t="str">
        <f>IFERROR(LISTAS[[#This Row],[COSTO]]/X2721-1,"")</f>
        <v/>
      </c>
    </row>
    <row r="2722" spans="1:25" x14ac:dyDescent="0.2">
      <c r="A2722" s="6" t="s">
        <v>6336</v>
      </c>
      <c r="B2722" t="s">
        <v>6297</v>
      </c>
      <c r="C2722">
        <v>64</v>
      </c>
      <c r="D2722" t="s">
        <v>6403</v>
      </c>
      <c r="E2722" s="2">
        <v>11980</v>
      </c>
      <c r="F2722" s="6" t="str">
        <f>+_xlfn.XLOOKUP(LISTAS[[#This Row],[ID]],_01_CODIGOS_Y_COSTOS_xlsm[Producto y N°],_01_CODIGOS_Y_COSTOS_xlsm[FABRICA],"",0,1)</f>
        <v>MAXIFER</v>
      </c>
      <c r="G2722" s="13">
        <f>LISTAS[[#This Row],[Precio]]*(1-0.46)*(1-IF($C$3520="",0,$C$3520))</f>
        <v>4851.9000000000005</v>
      </c>
      <c r="H2722" s="9">
        <f>+_xlfn.XLOOKUP(LISTAS[[#This Row],[ID]],_01_CODIGOS_Y_COSTOS_xlsm[Producto y N°],_01_CODIGOS_Y_COSTOS_xlsm[COSTO],0,0,1)</f>
        <v>0</v>
      </c>
      <c r="I2722" s="116">
        <f>+IFERROR(LISTAS[[#This Row],[VENTA NETA]]/LISTAS[[#This Row],[COSTO]]-1,0)</f>
        <v>0</v>
      </c>
      <c r="J2722" s="33" t="str">
        <f>IFERROR(VLOOKUP(LISTAS[[#This Row],[ID]],_01_CODIGOS_Y_COSTOS_xlsm[[Producto y N°]:[CODIGO]],2,0),"")</f>
        <v>64</v>
      </c>
      <c r="M2722" s="22">
        <v>0</v>
      </c>
      <c r="N2722" s="23">
        <f>+LISTAS[[#This Row],[Precio]]+(LISTAS[[#This Row],[Precio]]*M2722)</f>
        <v>11980</v>
      </c>
      <c r="O2722" s="24">
        <f t="shared" si="58"/>
        <v>4851.9000000000005</v>
      </c>
      <c r="Q2722" s="21" t="str">
        <f>IFERROR(O2722/LISTAS[[#This Row],[COSTO]]-1,"")</f>
        <v/>
      </c>
      <c r="R2722" t="str">
        <f>+LISTAS[[#This Row],[ID]]</f>
        <v>CONEXIÓN DE ALUMINIO64</v>
      </c>
      <c r="T2722" s="29"/>
      <c r="U2722" s="25">
        <f>LISTAS[[#This Row],[COSTO]]+(LISTAS[[#This Row],[COSTO]]*T2722)</f>
        <v>0</v>
      </c>
      <c r="V2722" s="30">
        <f>IF(T2722="",0,U2722/LISTAS[[#This Row],[VENTA NETA]]-1)</f>
        <v>0</v>
      </c>
      <c r="X2722" s="25">
        <v>0</v>
      </c>
      <c r="Y2722" s="31" t="str">
        <f>IFERROR(LISTAS[[#This Row],[COSTO]]/X2722-1,"")</f>
        <v/>
      </c>
    </row>
    <row r="2723" spans="1:25" x14ac:dyDescent="0.2">
      <c r="A2723" s="6" t="s">
        <v>6337</v>
      </c>
      <c r="B2723" t="s">
        <v>6297</v>
      </c>
      <c r="C2723">
        <v>65</v>
      </c>
      <c r="D2723" t="s">
        <v>6592</v>
      </c>
      <c r="E2723" s="2">
        <v>12320</v>
      </c>
      <c r="F2723" s="6" t="str">
        <f>+_xlfn.XLOOKUP(LISTAS[[#This Row],[ID]],_01_CODIGOS_Y_COSTOS_xlsm[Producto y N°],_01_CODIGOS_Y_COSTOS_xlsm[FABRICA],"",0,1)</f>
        <v>MAXIFER</v>
      </c>
      <c r="G2723" s="13">
        <f>LISTAS[[#This Row],[Precio]]*(1-0.46)*(1-IF($C$3520="",0,$C$3520))</f>
        <v>4989.6000000000004</v>
      </c>
      <c r="H2723" s="9">
        <f>+_xlfn.XLOOKUP(LISTAS[[#This Row],[ID]],_01_CODIGOS_Y_COSTOS_xlsm[Producto y N°],_01_CODIGOS_Y_COSTOS_xlsm[COSTO],0,0,1)</f>
        <v>0</v>
      </c>
      <c r="I2723" s="116">
        <f>+IFERROR(LISTAS[[#This Row],[VENTA NETA]]/LISTAS[[#This Row],[COSTO]]-1,0)</f>
        <v>0</v>
      </c>
      <c r="J2723" s="33" t="str">
        <f>IFERROR(VLOOKUP(LISTAS[[#This Row],[ID]],_01_CODIGOS_Y_COSTOS_xlsm[[Producto y N°]:[CODIGO]],2,0),"")</f>
        <v>65</v>
      </c>
      <c r="M2723" s="22">
        <v>0</v>
      </c>
      <c r="N2723" s="23">
        <f>+LISTAS[[#This Row],[Precio]]+(LISTAS[[#This Row],[Precio]]*M2723)</f>
        <v>12320</v>
      </c>
      <c r="O2723" s="24">
        <f t="shared" si="58"/>
        <v>4989.6000000000004</v>
      </c>
      <c r="Q2723" s="21" t="str">
        <f>IFERROR(O2723/LISTAS[[#This Row],[COSTO]]-1,"")</f>
        <v/>
      </c>
      <c r="R2723" t="str">
        <f>+LISTAS[[#This Row],[ID]]</f>
        <v>CONEXIÓN DE ALUMINIO65</v>
      </c>
      <c r="T2723" s="29"/>
      <c r="U2723" s="25">
        <f>LISTAS[[#This Row],[COSTO]]+(LISTAS[[#This Row],[COSTO]]*T2723)</f>
        <v>0</v>
      </c>
      <c r="V2723" s="30">
        <f>IF(T2723="",0,U2723/LISTAS[[#This Row],[VENTA NETA]]-1)</f>
        <v>0</v>
      </c>
      <c r="X2723" s="25">
        <v>0</v>
      </c>
      <c r="Y2723" s="31" t="str">
        <f>IFERROR(LISTAS[[#This Row],[COSTO]]/X2723-1,"")</f>
        <v/>
      </c>
    </row>
    <row r="2724" spans="1:25" x14ac:dyDescent="0.2">
      <c r="A2724" s="6" t="s">
        <v>6338</v>
      </c>
      <c r="B2724" t="s">
        <v>6297</v>
      </c>
      <c r="C2724">
        <v>66</v>
      </c>
      <c r="D2724" t="s">
        <v>8896</v>
      </c>
      <c r="E2724" s="2">
        <v>12320</v>
      </c>
      <c r="F2724" s="6" t="str">
        <f>+_xlfn.XLOOKUP(LISTAS[[#This Row],[ID]],_01_CODIGOS_Y_COSTOS_xlsm[Producto y N°],_01_CODIGOS_Y_COSTOS_xlsm[FABRICA],"",0,1)</f>
        <v>MAXIFER</v>
      </c>
      <c r="G2724" s="13">
        <f>LISTAS[[#This Row],[Precio]]*(1-0.46)*(1-IF($C$3520="",0,$C$3520))</f>
        <v>4989.6000000000004</v>
      </c>
      <c r="H2724" s="9">
        <f>+_xlfn.XLOOKUP(LISTAS[[#This Row],[ID]],_01_CODIGOS_Y_COSTOS_xlsm[Producto y N°],_01_CODIGOS_Y_COSTOS_xlsm[COSTO],0,0,1)</f>
        <v>0</v>
      </c>
      <c r="I2724" s="116">
        <f>+IFERROR(LISTAS[[#This Row],[VENTA NETA]]/LISTAS[[#This Row],[COSTO]]-1,0)</f>
        <v>0</v>
      </c>
      <c r="J2724" s="33" t="str">
        <f>IFERROR(VLOOKUP(LISTAS[[#This Row],[ID]],_01_CODIGOS_Y_COSTOS_xlsm[[Producto y N°]:[CODIGO]],2,0),"")</f>
        <v>66</v>
      </c>
      <c r="M2724" s="22">
        <v>0</v>
      </c>
      <c r="N2724" s="23">
        <f>+LISTAS[[#This Row],[Precio]]+(LISTAS[[#This Row],[Precio]]*M2724)</f>
        <v>12320</v>
      </c>
      <c r="O2724" s="24">
        <f t="shared" si="58"/>
        <v>4989.6000000000004</v>
      </c>
      <c r="Q2724" s="21" t="str">
        <f>IFERROR(O2724/LISTAS[[#This Row],[COSTO]]-1,"")</f>
        <v/>
      </c>
      <c r="R2724" t="str">
        <f>+LISTAS[[#This Row],[ID]]</f>
        <v>CONEXIÓN DE ALUMINIO66</v>
      </c>
      <c r="T2724" s="29"/>
      <c r="U2724" s="25">
        <f>LISTAS[[#This Row],[COSTO]]+(LISTAS[[#This Row],[COSTO]]*T2724)</f>
        <v>0</v>
      </c>
      <c r="V2724" s="30">
        <f>IF(T2724="",0,U2724/LISTAS[[#This Row],[VENTA NETA]]-1)</f>
        <v>0</v>
      </c>
      <c r="X2724" s="25">
        <v>0</v>
      </c>
      <c r="Y2724" s="31" t="str">
        <f>IFERROR(LISTAS[[#This Row],[COSTO]]/X2724-1,"")</f>
        <v/>
      </c>
    </row>
    <row r="2725" spans="1:25" x14ac:dyDescent="0.2">
      <c r="A2725" s="6" t="s">
        <v>6339</v>
      </c>
      <c r="B2725" t="s">
        <v>6297</v>
      </c>
      <c r="C2725">
        <v>67</v>
      </c>
      <c r="D2725" t="s">
        <v>6404</v>
      </c>
      <c r="E2725" s="2">
        <v>12320</v>
      </c>
      <c r="F2725" s="6" t="str">
        <f>+_xlfn.XLOOKUP(LISTAS[[#This Row],[ID]],_01_CODIGOS_Y_COSTOS_xlsm[Producto y N°],_01_CODIGOS_Y_COSTOS_xlsm[FABRICA],"",0,1)</f>
        <v>MAXIFER</v>
      </c>
      <c r="G2725" s="13">
        <f>LISTAS[[#This Row],[Precio]]*(1-0.46)*(1-IF($C$3520="",0,$C$3520))</f>
        <v>4989.6000000000004</v>
      </c>
      <c r="H2725" s="9">
        <f>+_xlfn.XLOOKUP(LISTAS[[#This Row],[ID]],_01_CODIGOS_Y_COSTOS_xlsm[Producto y N°],_01_CODIGOS_Y_COSTOS_xlsm[COSTO],0,0,1)</f>
        <v>0</v>
      </c>
      <c r="I2725" s="116">
        <f>+IFERROR(LISTAS[[#This Row],[VENTA NETA]]/LISTAS[[#This Row],[COSTO]]-1,0)</f>
        <v>0</v>
      </c>
      <c r="J2725" s="33" t="str">
        <f>IFERROR(VLOOKUP(LISTAS[[#This Row],[ID]],_01_CODIGOS_Y_COSTOS_xlsm[[Producto y N°]:[CODIGO]],2,0),"")</f>
        <v>67</v>
      </c>
      <c r="M2725" s="22">
        <v>0</v>
      </c>
      <c r="N2725" s="23">
        <f>+LISTAS[[#This Row],[Precio]]+(LISTAS[[#This Row],[Precio]]*M2725)</f>
        <v>12320</v>
      </c>
      <c r="O2725" s="24">
        <f t="shared" si="58"/>
        <v>4989.6000000000004</v>
      </c>
      <c r="Q2725" s="21" t="str">
        <f>IFERROR(O2725/LISTAS[[#This Row],[COSTO]]-1,"")</f>
        <v/>
      </c>
      <c r="R2725" t="str">
        <f>+LISTAS[[#This Row],[ID]]</f>
        <v>CONEXIÓN DE ALUMINIO67</v>
      </c>
      <c r="T2725" s="29"/>
      <c r="U2725" s="25">
        <f>LISTAS[[#This Row],[COSTO]]+(LISTAS[[#This Row],[COSTO]]*T2725)</f>
        <v>0</v>
      </c>
      <c r="V2725" s="30">
        <f>IF(T2725="",0,U2725/LISTAS[[#This Row],[VENTA NETA]]-1)</f>
        <v>0</v>
      </c>
      <c r="X2725" s="25">
        <v>0</v>
      </c>
      <c r="Y2725" s="31" t="str">
        <f>IFERROR(LISTAS[[#This Row],[COSTO]]/X2725-1,"")</f>
        <v/>
      </c>
    </row>
    <row r="2726" spans="1:25" x14ac:dyDescent="0.2">
      <c r="A2726" s="6" t="s">
        <v>6340</v>
      </c>
      <c r="B2726" t="s">
        <v>6297</v>
      </c>
      <c r="C2726">
        <v>68</v>
      </c>
      <c r="D2726" t="s">
        <v>6405</v>
      </c>
      <c r="E2726" s="2">
        <v>12978</v>
      </c>
      <c r="F2726" s="6" t="str">
        <f>+_xlfn.XLOOKUP(LISTAS[[#This Row],[ID]],_01_CODIGOS_Y_COSTOS_xlsm[Producto y N°],_01_CODIGOS_Y_COSTOS_xlsm[FABRICA],"",0,1)</f>
        <v>MAXIFER</v>
      </c>
      <c r="G2726" s="13">
        <f>LISTAS[[#This Row],[Precio]]*(1-0.46)*(1-IF($C$3520="",0,$C$3520))</f>
        <v>5256.09</v>
      </c>
      <c r="H2726" s="9">
        <f>+_xlfn.XLOOKUP(LISTAS[[#This Row],[ID]],_01_CODIGOS_Y_COSTOS_xlsm[Producto y N°],_01_CODIGOS_Y_COSTOS_xlsm[COSTO],0,0,1)</f>
        <v>0</v>
      </c>
      <c r="I2726" s="116">
        <f>+IFERROR(LISTAS[[#This Row],[VENTA NETA]]/LISTAS[[#This Row],[COSTO]]-1,0)</f>
        <v>0</v>
      </c>
      <c r="J2726" s="33" t="str">
        <f>IFERROR(VLOOKUP(LISTAS[[#This Row],[ID]],_01_CODIGOS_Y_COSTOS_xlsm[[Producto y N°]:[CODIGO]],2,0),"")</f>
        <v>68</v>
      </c>
      <c r="M2726" s="22">
        <v>0</v>
      </c>
      <c r="N2726" s="23">
        <f>+LISTAS[[#This Row],[Precio]]+(LISTAS[[#This Row],[Precio]]*M2726)</f>
        <v>12978</v>
      </c>
      <c r="O2726" s="24">
        <f t="shared" si="58"/>
        <v>5256.09</v>
      </c>
      <c r="Q2726" s="21" t="str">
        <f>IFERROR(O2726/LISTAS[[#This Row],[COSTO]]-1,"")</f>
        <v/>
      </c>
      <c r="R2726" t="str">
        <f>+LISTAS[[#This Row],[ID]]</f>
        <v>CONEXIÓN DE ALUMINIO68</v>
      </c>
      <c r="T2726" s="29"/>
      <c r="U2726" s="25">
        <f>LISTAS[[#This Row],[COSTO]]+(LISTAS[[#This Row],[COSTO]]*T2726)</f>
        <v>0</v>
      </c>
      <c r="V2726" s="30">
        <f>IF(T2726="",0,U2726/LISTAS[[#This Row],[VENTA NETA]]-1)</f>
        <v>0</v>
      </c>
      <c r="X2726" s="25">
        <v>0</v>
      </c>
      <c r="Y2726" s="31" t="str">
        <f>IFERROR(LISTAS[[#This Row],[COSTO]]/X2726-1,"")</f>
        <v/>
      </c>
    </row>
    <row r="2727" spans="1:25" x14ac:dyDescent="0.2">
      <c r="A2727" s="6" t="s">
        <v>6341</v>
      </c>
      <c r="B2727" t="s">
        <v>6297</v>
      </c>
      <c r="C2727">
        <v>69</v>
      </c>
      <c r="D2727" t="s">
        <v>6406</v>
      </c>
      <c r="E2727" s="2">
        <v>13560</v>
      </c>
      <c r="F2727" s="6" t="str">
        <f>+_xlfn.XLOOKUP(LISTAS[[#This Row],[ID]],_01_CODIGOS_Y_COSTOS_xlsm[Producto y N°],_01_CODIGOS_Y_COSTOS_xlsm[FABRICA],"",0,1)</f>
        <v>MAXIFER</v>
      </c>
      <c r="G2727" s="13">
        <f>LISTAS[[#This Row],[Precio]]*(1-0.46)*(1-IF($C$3520="",0,$C$3520))</f>
        <v>5491.8</v>
      </c>
      <c r="H2727" s="9">
        <f>+_xlfn.XLOOKUP(LISTAS[[#This Row],[ID]],_01_CODIGOS_Y_COSTOS_xlsm[Producto y N°],_01_CODIGOS_Y_COSTOS_xlsm[COSTO],0,0,1)</f>
        <v>0</v>
      </c>
      <c r="I2727" s="116">
        <f>+IFERROR(LISTAS[[#This Row],[VENTA NETA]]/LISTAS[[#This Row],[COSTO]]-1,0)</f>
        <v>0</v>
      </c>
      <c r="J2727" s="33" t="str">
        <f>IFERROR(VLOOKUP(LISTAS[[#This Row],[ID]],_01_CODIGOS_Y_COSTOS_xlsm[[Producto y N°]:[CODIGO]],2,0),"")</f>
        <v>69</v>
      </c>
      <c r="M2727" s="22">
        <v>0</v>
      </c>
      <c r="N2727" s="23">
        <f>+LISTAS[[#This Row],[Precio]]+(LISTAS[[#This Row],[Precio]]*M2727)</f>
        <v>13560</v>
      </c>
      <c r="O2727" s="24">
        <f t="shared" si="58"/>
        <v>5491.8</v>
      </c>
      <c r="Q2727" s="21" t="str">
        <f>IFERROR(O2727/LISTAS[[#This Row],[COSTO]]-1,"")</f>
        <v/>
      </c>
      <c r="R2727" t="str">
        <f>+LISTAS[[#This Row],[ID]]</f>
        <v>CONEXIÓN DE ALUMINIO69</v>
      </c>
      <c r="T2727" s="29"/>
      <c r="U2727" s="25">
        <f>LISTAS[[#This Row],[COSTO]]+(LISTAS[[#This Row],[COSTO]]*T2727)</f>
        <v>0</v>
      </c>
      <c r="V2727" s="30">
        <f>IF(T2727="",0,U2727/LISTAS[[#This Row],[VENTA NETA]]-1)</f>
        <v>0</v>
      </c>
      <c r="X2727" s="25">
        <v>0</v>
      </c>
      <c r="Y2727" s="31" t="str">
        <f>IFERROR(LISTAS[[#This Row],[COSTO]]/X2727-1,"")</f>
        <v/>
      </c>
    </row>
    <row r="2728" spans="1:25" x14ac:dyDescent="0.2">
      <c r="A2728" s="6" t="s">
        <v>6342</v>
      </c>
      <c r="B2728" t="s">
        <v>6297</v>
      </c>
      <c r="C2728">
        <v>70</v>
      </c>
      <c r="D2728" t="s">
        <v>6407</v>
      </c>
      <c r="E2728" s="2">
        <v>13900</v>
      </c>
      <c r="F2728" s="6" t="str">
        <f>+_xlfn.XLOOKUP(LISTAS[[#This Row],[ID]],_01_CODIGOS_Y_COSTOS_xlsm[Producto y N°],_01_CODIGOS_Y_COSTOS_xlsm[FABRICA],"",0,1)</f>
        <v>MAXIFER</v>
      </c>
      <c r="G2728" s="13">
        <f>LISTAS[[#This Row],[Precio]]*(1-0.46)*(1-IF($C$3520="",0,$C$3520))</f>
        <v>5629.5000000000009</v>
      </c>
      <c r="H2728" s="9">
        <f>+_xlfn.XLOOKUP(LISTAS[[#This Row],[ID]],_01_CODIGOS_Y_COSTOS_xlsm[Producto y N°],_01_CODIGOS_Y_COSTOS_xlsm[COSTO],0,0,1)</f>
        <v>0</v>
      </c>
      <c r="I2728" s="116">
        <f>+IFERROR(LISTAS[[#This Row],[VENTA NETA]]/LISTAS[[#This Row],[COSTO]]-1,0)</f>
        <v>0</v>
      </c>
      <c r="J2728" s="33" t="str">
        <f>IFERROR(VLOOKUP(LISTAS[[#This Row],[ID]],_01_CODIGOS_Y_COSTOS_xlsm[[Producto y N°]:[CODIGO]],2,0),"")</f>
        <v>70</v>
      </c>
      <c r="M2728" s="22">
        <v>0</v>
      </c>
      <c r="N2728" s="23">
        <f>+LISTAS[[#This Row],[Precio]]+(LISTAS[[#This Row],[Precio]]*M2728)</f>
        <v>13900</v>
      </c>
      <c r="O2728" s="24">
        <f t="shared" si="58"/>
        <v>5629.5000000000009</v>
      </c>
      <c r="Q2728" s="21" t="str">
        <f>IFERROR(O2728/LISTAS[[#This Row],[COSTO]]-1,"")</f>
        <v/>
      </c>
      <c r="R2728" t="str">
        <f>+LISTAS[[#This Row],[ID]]</f>
        <v>CONEXIÓN DE ALUMINIO70</v>
      </c>
      <c r="T2728" s="29"/>
      <c r="U2728" s="25">
        <f>LISTAS[[#This Row],[COSTO]]+(LISTAS[[#This Row],[COSTO]]*T2728)</f>
        <v>0</v>
      </c>
      <c r="V2728" s="30">
        <f>IF(T2728="",0,U2728/LISTAS[[#This Row],[VENTA NETA]]-1)</f>
        <v>0</v>
      </c>
      <c r="X2728" s="25">
        <v>0</v>
      </c>
      <c r="Y2728" s="31" t="str">
        <f>IFERROR(LISTAS[[#This Row],[COSTO]]/X2728-1,"")</f>
        <v/>
      </c>
    </row>
    <row r="2729" spans="1:25" x14ac:dyDescent="0.2">
      <c r="A2729" s="6" t="s">
        <v>6343</v>
      </c>
      <c r="B2729" t="s">
        <v>6297</v>
      </c>
      <c r="C2729">
        <v>71</v>
      </c>
      <c r="D2729" t="s">
        <v>6408</v>
      </c>
      <c r="E2729" s="2">
        <v>14860</v>
      </c>
      <c r="F2729" s="6" t="str">
        <f>+_xlfn.XLOOKUP(LISTAS[[#This Row],[ID]],_01_CODIGOS_Y_COSTOS_xlsm[Producto y N°],_01_CODIGOS_Y_COSTOS_xlsm[FABRICA],"",0,1)</f>
        <v>MAXIFER</v>
      </c>
      <c r="G2729" s="13">
        <f>LISTAS[[#This Row],[Precio]]*(1-0.46)*(1-IF($C$3520="",0,$C$3520))</f>
        <v>6018.3</v>
      </c>
      <c r="H2729" s="9">
        <f>+_xlfn.XLOOKUP(LISTAS[[#This Row],[ID]],_01_CODIGOS_Y_COSTOS_xlsm[Producto y N°],_01_CODIGOS_Y_COSTOS_xlsm[COSTO],0,0,1)</f>
        <v>0</v>
      </c>
      <c r="I2729" s="116">
        <f>+IFERROR(LISTAS[[#This Row],[VENTA NETA]]/LISTAS[[#This Row],[COSTO]]-1,0)</f>
        <v>0</v>
      </c>
      <c r="J2729" s="33" t="str">
        <f>IFERROR(VLOOKUP(LISTAS[[#This Row],[ID]],_01_CODIGOS_Y_COSTOS_xlsm[[Producto y N°]:[CODIGO]],2,0),"")</f>
        <v>71</v>
      </c>
      <c r="M2729" s="22">
        <v>0</v>
      </c>
      <c r="N2729" s="23">
        <f>+LISTAS[[#This Row],[Precio]]+(LISTAS[[#This Row],[Precio]]*M2729)</f>
        <v>14860</v>
      </c>
      <c r="O2729" s="24">
        <f t="shared" ref="O2729:O2792" si="59">N2729*(1-0.46)*(1-IF($C$3520="",0,$C$3520))</f>
        <v>6018.3</v>
      </c>
      <c r="Q2729" s="21" t="str">
        <f>IFERROR(O2729/LISTAS[[#This Row],[COSTO]]-1,"")</f>
        <v/>
      </c>
      <c r="R2729" t="str">
        <f>+LISTAS[[#This Row],[ID]]</f>
        <v>CONEXIÓN DE ALUMINIO71</v>
      </c>
      <c r="T2729" s="29"/>
      <c r="U2729" s="25">
        <f>LISTAS[[#This Row],[COSTO]]+(LISTAS[[#This Row],[COSTO]]*T2729)</f>
        <v>0</v>
      </c>
      <c r="V2729" s="30">
        <f>IF(T2729="",0,U2729/LISTAS[[#This Row],[VENTA NETA]]-1)</f>
        <v>0</v>
      </c>
      <c r="X2729" s="25">
        <v>0</v>
      </c>
      <c r="Y2729" s="31" t="str">
        <f>IFERROR(LISTAS[[#This Row],[COSTO]]/X2729-1,"")</f>
        <v/>
      </c>
    </row>
    <row r="2730" spans="1:25" x14ac:dyDescent="0.2">
      <c r="A2730" s="6" t="s">
        <v>6344</v>
      </c>
      <c r="B2730" t="s">
        <v>6297</v>
      </c>
      <c r="C2730">
        <v>72</v>
      </c>
      <c r="D2730" t="s">
        <v>6627</v>
      </c>
      <c r="E2730" s="2">
        <v>15900</v>
      </c>
      <c r="F2730" s="6" t="str">
        <f>+_xlfn.XLOOKUP(LISTAS[[#This Row],[ID]],_01_CODIGOS_Y_COSTOS_xlsm[Producto y N°],_01_CODIGOS_Y_COSTOS_xlsm[FABRICA],"",0,1)</f>
        <v>MAXIFER</v>
      </c>
      <c r="G2730" s="13">
        <f>LISTAS[[#This Row],[Precio]]*(1-0.46)*(1-IF($C$3520="",0,$C$3520))</f>
        <v>6439.5</v>
      </c>
      <c r="H2730" s="9">
        <f>+_xlfn.XLOOKUP(LISTAS[[#This Row],[ID]],_01_CODIGOS_Y_COSTOS_xlsm[Producto y N°],_01_CODIGOS_Y_COSTOS_xlsm[COSTO],0,0,1)</f>
        <v>0</v>
      </c>
      <c r="I2730" s="116">
        <f>+IFERROR(LISTAS[[#This Row],[VENTA NETA]]/LISTAS[[#This Row],[COSTO]]-1,0)</f>
        <v>0</v>
      </c>
      <c r="J2730" s="33" t="str">
        <f>IFERROR(VLOOKUP(LISTAS[[#This Row],[ID]],_01_CODIGOS_Y_COSTOS_xlsm[[Producto y N°]:[CODIGO]],2,0),"")</f>
        <v>72</v>
      </c>
      <c r="M2730" s="22">
        <v>0</v>
      </c>
      <c r="N2730" s="23">
        <f>+LISTAS[[#This Row],[Precio]]+(LISTAS[[#This Row],[Precio]]*M2730)</f>
        <v>15900</v>
      </c>
      <c r="O2730" s="24">
        <f t="shared" si="59"/>
        <v>6439.5</v>
      </c>
      <c r="Q2730" s="21" t="str">
        <f>IFERROR(O2730/LISTAS[[#This Row],[COSTO]]-1,"")</f>
        <v/>
      </c>
      <c r="R2730" t="str">
        <f>+LISTAS[[#This Row],[ID]]</f>
        <v>CONEXIÓN DE ALUMINIO72</v>
      </c>
      <c r="T2730" s="29"/>
      <c r="U2730" s="25">
        <f>LISTAS[[#This Row],[COSTO]]+(LISTAS[[#This Row],[COSTO]]*T2730)</f>
        <v>0</v>
      </c>
      <c r="V2730" s="30">
        <f>IF(T2730="",0,U2730/LISTAS[[#This Row],[VENTA NETA]]-1)</f>
        <v>0</v>
      </c>
      <c r="X2730" s="25">
        <v>0</v>
      </c>
      <c r="Y2730" s="31" t="str">
        <f>IFERROR(LISTAS[[#This Row],[COSTO]]/X2730-1,"")</f>
        <v/>
      </c>
    </row>
    <row r="2731" spans="1:25" x14ac:dyDescent="0.2">
      <c r="A2731" s="6" t="s">
        <v>6631</v>
      </c>
      <c r="B2731" t="s">
        <v>6297</v>
      </c>
      <c r="C2731">
        <v>78</v>
      </c>
      <c r="D2731" t="s">
        <v>6632</v>
      </c>
      <c r="E2731" s="2">
        <v>6672</v>
      </c>
      <c r="F2731" s="6" t="str">
        <f>+_xlfn.XLOOKUP(LISTAS[[#This Row],[ID]],_01_CODIGOS_Y_COSTOS_xlsm[Producto y N°],_01_CODIGOS_Y_COSTOS_xlsm[FABRICA],"",0,1)</f>
        <v>MAXIFER</v>
      </c>
      <c r="G2731" s="13">
        <f>LISTAS[[#This Row],[Precio]]*(1-0.46)*(1-IF($C$3520="",0,$C$3520))</f>
        <v>2702.16</v>
      </c>
      <c r="H2731" s="9">
        <f>+_xlfn.XLOOKUP(LISTAS[[#This Row],[ID]],_01_CODIGOS_Y_COSTOS_xlsm[Producto y N°],_01_CODIGOS_Y_COSTOS_xlsm[COSTO],0,0,1)</f>
        <v>0</v>
      </c>
      <c r="I2731" s="116">
        <f>+IFERROR(LISTAS[[#This Row],[VENTA NETA]]/LISTAS[[#This Row],[COSTO]]-1,0)</f>
        <v>0</v>
      </c>
      <c r="J2731" s="33" t="str">
        <f>IFERROR(VLOOKUP(LISTAS[[#This Row],[ID]],_01_CODIGOS_Y_COSTOS_xlsm[[Producto y N°]:[CODIGO]],2,0),"")</f>
        <v>78</v>
      </c>
      <c r="M2731" s="22">
        <v>0</v>
      </c>
      <c r="N2731" s="23">
        <f>+LISTAS[[#This Row],[Precio]]+(LISTAS[[#This Row],[Precio]]*M2731)</f>
        <v>6672</v>
      </c>
      <c r="O2731" s="24">
        <f t="shared" si="59"/>
        <v>2702.16</v>
      </c>
      <c r="Q2731" s="21" t="str">
        <f>IFERROR(O2731/LISTAS[[#This Row],[COSTO]]-1,"")</f>
        <v/>
      </c>
      <c r="R2731" t="str">
        <f>+LISTAS[[#This Row],[ID]]</f>
        <v>CONEXIÓN DE ALUMINIO78</v>
      </c>
      <c r="T2731" s="29"/>
      <c r="U2731" s="25">
        <f>LISTAS[[#This Row],[COSTO]]+(LISTAS[[#This Row],[COSTO]]*T2731)</f>
        <v>0</v>
      </c>
      <c r="V2731" s="30">
        <f>IF(T2731="",0,U2731/LISTAS[[#This Row],[VENTA NETA]]-1)</f>
        <v>0</v>
      </c>
      <c r="X2731" s="25">
        <v>0</v>
      </c>
      <c r="Y2731" s="31" t="str">
        <f>IFERROR(LISTAS[[#This Row],[COSTO]]/X2731-1,"")</f>
        <v/>
      </c>
    </row>
    <row r="2732" spans="1:25" x14ac:dyDescent="0.2">
      <c r="A2732" s="6" t="s">
        <v>6345</v>
      </c>
      <c r="B2732" t="s">
        <v>6297</v>
      </c>
      <c r="C2732">
        <v>79</v>
      </c>
      <c r="D2732" t="s">
        <v>6633</v>
      </c>
      <c r="E2732" s="2">
        <v>7345</v>
      </c>
      <c r="F2732" s="6" t="str">
        <f>+_xlfn.XLOOKUP(LISTAS[[#This Row],[ID]],_01_CODIGOS_Y_COSTOS_xlsm[Producto y N°],_01_CODIGOS_Y_COSTOS_xlsm[FABRICA],"",0,1)</f>
        <v>MAXIFER</v>
      </c>
      <c r="G2732" s="13">
        <f>LISTAS[[#This Row],[Precio]]*(1-0.46)*(1-IF($C$3520="",0,$C$3520))</f>
        <v>2974.7250000000004</v>
      </c>
      <c r="H2732" s="9">
        <f>+_xlfn.XLOOKUP(LISTAS[[#This Row],[ID]],_01_CODIGOS_Y_COSTOS_xlsm[Producto y N°],_01_CODIGOS_Y_COSTOS_xlsm[COSTO],0,0,1)</f>
        <v>0</v>
      </c>
      <c r="I2732" s="116">
        <f>+IFERROR(LISTAS[[#This Row],[VENTA NETA]]/LISTAS[[#This Row],[COSTO]]-1,0)</f>
        <v>0</v>
      </c>
      <c r="J2732" s="33" t="str">
        <f>IFERROR(VLOOKUP(LISTAS[[#This Row],[ID]],_01_CODIGOS_Y_COSTOS_xlsm[[Producto y N°]:[CODIGO]],2,0),"")</f>
        <v>79</v>
      </c>
      <c r="M2732" s="22">
        <v>0</v>
      </c>
      <c r="N2732" s="23">
        <f>+LISTAS[[#This Row],[Precio]]+(LISTAS[[#This Row],[Precio]]*M2732)</f>
        <v>7345</v>
      </c>
      <c r="O2732" s="24">
        <f t="shared" si="59"/>
        <v>2974.7250000000004</v>
      </c>
      <c r="Q2732" s="21" t="str">
        <f>IFERROR(O2732/LISTAS[[#This Row],[COSTO]]-1,"")</f>
        <v/>
      </c>
      <c r="R2732" t="str">
        <f>+LISTAS[[#This Row],[ID]]</f>
        <v>CONEXIÓN DE ALUMINIO79</v>
      </c>
      <c r="T2732" s="29"/>
      <c r="U2732" s="25">
        <f>LISTAS[[#This Row],[COSTO]]+(LISTAS[[#This Row],[COSTO]]*T2732)</f>
        <v>0</v>
      </c>
      <c r="V2732" s="30">
        <f>IF(T2732="",0,U2732/LISTAS[[#This Row],[VENTA NETA]]-1)</f>
        <v>0</v>
      </c>
      <c r="X2732" s="25">
        <v>0</v>
      </c>
      <c r="Y2732" s="31" t="str">
        <f>IFERROR(LISTAS[[#This Row],[COSTO]]/X2732-1,"")</f>
        <v/>
      </c>
    </row>
    <row r="2733" spans="1:25" x14ac:dyDescent="0.2">
      <c r="A2733" s="6" t="s">
        <v>6346</v>
      </c>
      <c r="B2733" t="s">
        <v>6297</v>
      </c>
      <c r="C2733">
        <v>80</v>
      </c>
      <c r="D2733" t="s">
        <v>9448</v>
      </c>
      <c r="E2733" s="2">
        <v>8960</v>
      </c>
      <c r="F2733" s="6" t="str">
        <f>+_xlfn.XLOOKUP(LISTAS[[#This Row],[ID]],_01_CODIGOS_Y_COSTOS_xlsm[Producto y N°],_01_CODIGOS_Y_COSTOS_xlsm[FABRICA],"",0,1)</f>
        <v>MAXIFER</v>
      </c>
      <c r="G2733" s="13">
        <f>LISTAS[[#This Row],[Precio]]*(1-0.46)*(1-IF($C$3520="",0,$C$3520))</f>
        <v>3628.8</v>
      </c>
      <c r="H2733" s="9">
        <f>+_xlfn.XLOOKUP(LISTAS[[#This Row],[ID]],_01_CODIGOS_Y_COSTOS_xlsm[Producto y N°],_01_CODIGOS_Y_COSTOS_xlsm[COSTO],0,0,1)</f>
        <v>0</v>
      </c>
      <c r="I2733" s="116">
        <f>+IFERROR(LISTAS[[#This Row],[VENTA NETA]]/LISTAS[[#This Row],[COSTO]]-1,0)</f>
        <v>0</v>
      </c>
      <c r="J2733" s="33" t="str">
        <f>IFERROR(VLOOKUP(LISTAS[[#This Row],[ID]],_01_CODIGOS_Y_COSTOS_xlsm[[Producto y N°]:[CODIGO]],2,0),"")</f>
        <v>80</v>
      </c>
      <c r="M2733" s="22">
        <v>0</v>
      </c>
      <c r="N2733" s="23">
        <f>+LISTAS[[#This Row],[Precio]]+(LISTAS[[#This Row],[Precio]]*M2733)</f>
        <v>8960</v>
      </c>
      <c r="O2733" s="24">
        <f t="shared" si="59"/>
        <v>3628.8</v>
      </c>
      <c r="Q2733" s="21" t="str">
        <f>IFERROR(O2733/LISTAS[[#This Row],[COSTO]]-1,"")</f>
        <v/>
      </c>
      <c r="R2733" t="str">
        <f>+LISTAS[[#This Row],[ID]]</f>
        <v>CONEXIÓN DE ALUMINIO80</v>
      </c>
      <c r="T2733" s="29"/>
      <c r="U2733" s="25">
        <f>LISTAS[[#This Row],[COSTO]]+(LISTAS[[#This Row],[COSTO]]*T2733)</f>
        <v>0</v>
      </c>
      <c r="V2733" s="30">
        <f>IF(T2733="",0,U2733/LISTAS[[#This Row],[VENTA NETA]]-1)</f>
        <v>0</v>
      </c>
      <c r="X2733" s="25">
        <v>0</v>
      </c>
      <c r="Y2733" s="31" t="str">
        <f>IFERROR(LISTAS[[#This Row],[COSTO]]/X2733-1,"")</f>
        <v/>
      </c>
    </row>
    <row r="2734" spans="1:25" x14ac:dyDescent="0.2">
      <c r="A2734" s="6" t="s">
        <v>6347</v>
      </c>
      <c r="B2734" t="s">
        <v>6297</v>
      </c>
      <c r="C2734">
        <v>81</v>
      </c>
      <c r="D2734" t="s">
        <v>9449</v>
      </c>
      <c r="E2734" s="2">
        <v>9985</v>
      </c>
      <c r="F2734" s="6" t="str">
        <f>+_xlfn.XLOOKUP(LISTAS[[#This Row],[ID]],_01_CODIGOS_Y_COSTOS_xlsm[Producto y N°],_01_CODIGOS_Y_COSTOS_xlsm[FABRICA],"",0,1)</f>
        <v>MAXIFER</v>
      </c>
      <c r="G2734" s="13">
        <f>LISTAS[[#This Row],[Precio]]*(1-0.46)*(1-IF($C$3520="",0,$C$3520))</f>
        <v>4043.9250000000002</v>
      </c>
      <c r="H2734" s="9">
        <f>+_xlfn.XLOOKUP(LISTAS[[#This Row],[ID]],_01_CODIGOS_Y_COSTOS_xlsm[Producto y N°],_01_CODIGOS_Y_COSTOS_xlsm[COSTO],0,0,1)</f>
        <v>0</v>
      </c>
      <c r="I2734" s="116">
        <f>+IFERROR(LISTAS[[#This Row],[VENTA NETA]]/LISTAS[[#This Row],[COSTO]]-1,0)</f>
        <v>0</v>
      </c>
      <c r="J2734" s="33" t="str">
        <f>IFERROR(VLOOKUP(LISTAS[[#This Row],[ID]],_01_CODIGOS_Y_COSTOS_xlsm[[Producto y N°]:[CODIGO]],2,0),"")</f>
        <v>81</v>
      </c>
      <c r="M2734" s="22">
        <v>0</v>
      </c>
      <c r="N2734" s="23">
        <f>+LISTAS[[#This Row],[Precio]]+(LISTAS[[#This Row],[Precio]]*M2734)</f>
        <v>9985</v>
      </c>
      <c r="O2734" s="24">
        <f t="shared" si="59"/>
        <v>4043.9250000000002</v>
      </c>
      <c r="Q2734" s="21" t="str">
        <f>IFERROR(O2734/LISTAS[[#This Row],[COSTO]]-1,"")</f>
        <v/>
      </c>
      <c r="R2734" t="str">
        <f>+LISTAS[[#This Row],[ID]]</f>
        <v>CONEXIÓN DE ALUMINIO81</v>
      </c>
      <c r="T2734" s="29"/>
      <c r="U2734" s="25">
        <f>LISTAS[[#This Row],[COSTO]]+(LISTAS[[#This Row],[COSTO]]*T2734)</f>
        <v>0</v>
      </c>
      <c r="V2734" s="30">
        <f>IF(T2734="",0,U2734/LISTAS[[#This Row],[VENTA NETA]]-1)</f>
        <v>0</v>
      </c>
      <c r="X2734" s="25">
        <v>0</v>
      </c>
      <c r="Y2734" s="31" t="str">
        <f>IFERROR(LISTAS[[#This Row],[COSTO]]/X2734-1,"")</f>
        <v/>
      </c>
    </row>
    <row r="2735" spans="1:25" x14ac:dyDescent="0.2">
      <c r="A2735" s="6" t="s">
        <v>6634</v>
      </c>
      <c r="B2735" t="s">
        <v>6297</v>
      </c>
      <c r="C2735">
        <v>82</v>
      </c>
      <c r="D2735" t="s">
        <v>6635</v>
      </c>
      <c r="E2735" s="2">
        <v>8900</v>
      </c>
      <c r="F2735" s="6" t="str">
        <f>+_xlfn.XLOOKUP(LISTAS[[#This Row],[ID]],_01_CODIGOS_Y_COSTOS_xlsm[Producto y N°],_01_CODIGOS_Y_COSTOS_xlsm[FABRICA],"",0,1)</f>
        <v>MAXIFER</v>
      </c>
      <c r="G2735" s="13">
        <f>LISTAS[[#This Row],[Precio]]*(1-0.46)*(1-IF($C$3520="",0,$C$3520))</f>
        <v>3604.5</v>
      </c>
      <c r="H2735" s="9">
        <f>+_xlfn.XLOOKUP(LISTAS[[#This Row],[ID]],_01_CODIGOS_Y_COSTOS_xlsm[Producto y N°],_01_CODIGOS_Y_COSTOS_xlsm[COSTO],0,0,1)</f>
        <v>0</v>
      </c>
      <c r="I2735" s="116">
        <f>+IFERROR(LISTAS[[#This Row],[VENTA NETA]]/LISTAS[[#This Row],[COSTO]]-1,0)</f>
        <v>0</v>
      </c>
      <c r="J2735" s="33" t="str">
        <f>IFERROR(VLOOKUP(LISTAS[[#This Row],[ID]],_01_CODIGOS_Y_COSTOS_xlsm[[Producto y N°]:[CODIGO]],2,0),"")</f>
        <v>82</v>
      </c>
      <c r="M2735" s="22">
        <v>0</v>
      </c>
      <c r="N2735" s="23">
        <f>+LISTAS[[#This Row],[Precio]]+(LISTAS[[#This Row],[Precio]]*M2735)</f>
        <v>8900</v>
      </c>
      <c r="O2735" s="24">
        <f t="shared" si="59"/>
        <v>3604.5</v>
      </c>
      <c r="Q2735" s="21" t="str">
        <f>IFERROR(O2735/LISTAS[[#This Row],[COSTO]]-1,"")</f>
        <v/>
      </c>
      <c r="R2735" t="str">
        <f>+LISTAS[[#This Row],[ID]]</f>
        <v>CONEXIÓN DE ALUMINIO82</v>
      </c>
      <c r="T2735" s="29"/>
      <c r="U2735" s="25">
        <f>LISTAS[[#This Row],[COSTO]]+(LISTAS[[#This Row],[COSTO]]*T2735)</f>
        <v>0</v>
      </c>
      <c r="V2735" s="30">
        <f>IF(T2735="",0,U2735/LISTAS[[#This Row],[VENTA NETA]]-1)</f>
        <v>0</v>
      </c>
      <c r="X2735" s="25">
        <v>0</v>
      </c>
      <c r="Y2735" s="31" t="str">
        <f>IFERROR(LISTAS[[#This Row],[COSTO]]/X2735-1,"")</f>
        <v/>
      </c>
    </row>
    <row r="2736" spans="1:25" x14ac:dyDescent="0.2">
      <c r="A2736" s="6" t="s">
        <v>6636</v>
      </c>
      <c r="B2736" t="s">
        <v>6297</v>
      </c>
      <c r="C2736">
        <v>83</v>
      </c>
      <c r="D2736" t="s">
        <v>6637</v>
      </c>
      <c r="E2736" s="2">
        <v>9400</v>
      </c>
      <c r="F2736" s="6" t="str">
        <f>+_xlfn.XLOOKUP(LISTAS[[#This Row],[ID]],_01_CODIGOS_Y_COSTOS_xlsm[Producto y N°],_01_CODIGOS_Y_COSTOS_xlsm[FABRICA],"",0,1)</f>
        <v>MAXIFER</v>
      </c>
      <c r="G2736" s="13">
        <f>LISTAS[[#This Row],[Precio]]*(1-0.46)*(1-IF($C$3520="",0,$C$3520))</f>
        <v>3807</v>
      </c>
      <c r="H2736" s="9">
        <f>+_xlfn.XLOOKUP(LISTAS[[#This Row],[ID]],_01_CODIGOS_Y_COSTOS_xlsm[Producto y N°],_01_CODIGOS_Y_COSTOS_xlsm[COSTO],0,0,1)</f>
        <v>0</v>
      </c>
      <c r="I2736" s="116">
        <f>+IFERROR(LISTAS[[#This Row],[VENTA NETA]]/LISTAS[[#This Row],[COSTO]]-1,0)</f>
        <v>0</v>
      </c>
      <c r="J2736" s="33" t="str">
        <f>IFERROR(VLOOKUP(LISTAS[[#This Row],[ID]],_01_CODIGOS_Y_COSTOS_xlsm[[Producto y N°]:[CODIGO]],2,0),"")</f>
        <v>83</v>
      </c>
      <c r="M2736" s="22">
        <v>0</v>
      </c>
      <c r="N2736" s="23">
        <f>+LISTAS[[#This Row],[Precio]]+(LISTAS[[#This Row],[Precio]]*M2736)</f>
        <v>9400</v>
      </c>
      <c r="O2736" s="24">
        <f t="shared" si="59"/>
        <v>3807</v>
      </c>
      <c r="Q2736" s="21" t="str">
        <f>IFERROR(O2736/LISTAS[[#This Row],[COSTO]]-1,"")</f>
        <v/>
      </c>
      <c r="R2736" t="str">
        <f>+LISTAS[[#This Row],[ID]]</f>
        <v>CONEXIÓN DE ALUMINIO83</v>
      </c>
      <c r="T2736" s="29"/>
      <c r="U2736" s="25">
        <f>LISTAS[[#This Row],[COSTO]]+(LISTAS[[#This Row],[COSTO]]*T2736)</f>
        <v>0</v>
      </c>
      <c r="V2736" s="30">
        <f>IF(T2736="",0,U2736/LISTAS[[#This Row],[VENTA NETA]]-1)</f>
        <v>0</v>
      </c>
      <c r="X2736" s="25">
        <v>0</v>
      </c>
      <c r="Y2736" s="31" t="str">
        <f>IFERROR(LISTAS[[#This Row],[COSTO]]/X2736-1,"")</f>
        <v/>
      </c>
    </row>
    <row r="2737" spans="1:25" x14ac:dyDescent="0.2">
      <c r="A2737" s="6" t="s">
        <v>6593</v>
      </c>
      <c r="B2737" t="s">
        <v>6468</v>
      </c>
      <c r="C2737">
        <v>85</v>
      </c>
      <c r="D2737" t="s">
        <v>6594</v>
      </c>
      <c r="E2737" s="2">
        <v>6772</v>
      </c>
      <c r="F2737" s="6" t="str">
        <f>+_xlfn.XLOOKUP(LISTAS[[#This Row],[ID]],_01_CODIGOS_Y_COSTOS_xlsm[Producto y N°],_01_CODIGOS_Y_COSTOS_xlsm[FABRICA],"",0,1)</f>
        <v>MAXIFER</v>
      </c>
      <c r="G2737" s="13">
        <f>LISTAS[[#This Row],[Precio]]*(1-0.46)*(1-IF($C$3520="",0,$C$3520))</f>
        <v>2742.66</v>
      </c>
      <c r="H2737" s="9">
        <f>+_xlfn.XLOOKUP(LISTAS[[#This Row],[ID]],_01_CODIGOS_Y_COSTOS_xlsm[Producto y N°],_01_CODIGOS_Y_COSTOS_xlsm[COSTO],0,0,1)</f>
        <v>0</v>
      </c>
      <c r="I2737" s="116">
        <f>+IFERROR(LISTAS[[#This Row],[VENTA NETA]]/LISTAS[[#This Row],[COSTO]]-1,0)</f>
        <v>0</v>
      </c>
      <c r="J2737" s="33" t="str">
        <f>IFERROR(VLOOKUP(LISTAS[[#This Row],[ID]],_01_CODIGOS_Y_COSTOS_xlsm[[Producto y N°]:[CODIGO]],2,0),"")</f>
        <v>85</v>
      </c>
      <c r="M2737" s="22">
        <v>0</v>
      </c>
      <c r="N2737" s="23">
        <f>+LISTAS[[#This Row],[Precio]]+(LISTAS[[#This Row],[Precio]]*M2737)</f>
        <v>6772</v>
      </c>
      <c r="O2737" s="24">
        <f t="shared" si="59"/>
        <v>2742.66</v>
      </c>
      <c r="Q2737" s="21" t="str">
        <f>IFERROR(O2737/LISTAS[[#This Row],[COSTO]]-1,"")</f>
        <v/>
      </c>
      <c r="R2737" t="str">
        <f>+LISTAS[[#This Row],[ID]]</f>
        <v>CONEXIONES T EN ALUMINIO85</v>
      </c>
      <c r="T2737" s="29"/>
      <c r="U2737" s="25">
        <f>LISTAS[[#This Row],[COSTO]]+(LISTAS[[#This Row],[COSTO]]*T2737)</f>
        <v>0</v>
      </c>
      <c r="V2737" s="30">
        <f>IF(T2737="",0,U2737/LISTAS[[#This Row],[VENTA NETA]]-1)</f>
        <v>0</v>
      </c>
      <c r="X2737" s="25">
        <v>0</v>
      </c>
      <c r="Y2737" s="31" t="str">
        <f>IFERROR(LISTAS[[#This Row],[COSTO]]/X2737-1,"")</f>
        <v/>
      </c>
    </row>
    <row r="2738" spans="1:25" x14ac:dyDescent="0.2">
      <c r="A2738" s="6" t="s">
        <v>6595</v>
      </c>
      <c r="B2738" t="s">
        <v>6468</v>
      </c>
      <c r="C2738">
        <v>86</v>
      </c>
      <c r="D2738" t="s">
        <v>6596</v>
      </c>
      <c r="E2738" s="2">
        <v>6772</v>
      </c>
      <c r="F2738" s="6" t="str">
        <f>+_xlfn.XLOOKUP(LISTAS[[#This Row],[ID]],_01_CODIGOS_Y_COSTOS_xlsm[Producto y N°],_01_CODIGOS_Y_COSTOS_xlsm[FABRICA],"",0,1)</f>
        <v>MAXIFER</v>
      </c>
      <c r="G2738" s="13">
        <f>LISTAS[[#This Row],[Precio]]*(1-0.46)*(1-IF($C$3520="",0,$C$3520))</f>
        <v>2742.66</v>
      </c>
      <c r="H2738" s="9">
        <f>+_xlfn.XLOOKUP(LISTAS[[#This Row],[ID]],_01_CODIGOS_Y_COSTOS_xlsm[Producto y N°],_01_CODIGOS_Y_COSTOS_xlsm[COSTO],0,0,1)</f>
        <v>0</v>
      </c>
      <c r="I2738" s="116">
        <f>+IFERROR(LISTAS[[#This Row],[VENTA NETA]]/LISTAS[[#This Row],[COSTO]]-1,0)</f>
        <v>0</v>
      </c>
      <c r="J2738" s="33" t="str">
        <f>IFERROR(VLOOKUP(LISTAS[[#This Row],[ID]],_01_CODIGOS_Y_COSTOS_xlsm[[Producto y N°]:[CODIGO]],2,0),"")</f>
        <v>86</v>
      </c>
      <c r="M2738" s="22">
        <v>0</v>
      </c>
      <c r="N2738" s="23">
        <f>+LISTAS[[#This Row],[Precio]]+(LISTAS[[#This Row],[Precio]]*M2738)</f>
        <v>6772</v>
      </c>
      <c r="O2738" s="24">
        <f t="shared" si="59"/>
        <v>2742.66</v>
      </c>
      <c r="Q2738" s="21" t="str">
        <f>IFERROR(O2738/LISTAS[[#This Row],[COSTO]]-1,"")</f>
        <v/>
      </c>
      <c r="R2738" t="str">
        <f>+LISTAS[[#This Row],[ID]]</f>
        <v>CONEXIONES T EN ALUMINIO86</v>
      </c>
      <c r="T2738" s="29"/>
      <c r="U2738" s="25">
        <f>LISTAS[[#This Row],[COSTO]]+(LISTAS[[#This Row],[COSTO]]*T2738)</f>
        <v>0</v>
      </c>
      <c r="V2738" s="30">
        <f>IF(T2738="",0,U2738/LISTAS[[#This Row],[VENTA NETA]]-1)</f>
        <v>0</v>
      </c>
      <c r="X2738" s="25">
        <v>0</v>
      </c>
      <c r="Y2738" s="31" t="str">
        <f>IFERROR(LISTAS[[#This Row],[COSTO]]/X2738-1,"")</f>
        <v/>
      </c>
    </row>
    <row r="2739" spans="1:25" x14ac:dyDescent="0.2">
      <c r="A2739" s="6" t="s">
        <v>6597</v>
      </c>
      <c r="B2739" t="s">
        <v>6468</v>
      </c>
      <c r="C2739">
        <v>87</v>
      </c>
      <c r="D2739" t="s">
        <v>6598</v>
      </c>
      <c r="E2739" s="2">
        <v>6772</v>
      </c>
      <c r="F2739" s="6" t="str">
        <f>+_xlfn.XLOOKUP(LISTAS[[#This Row],[ID]],_01_CODIGOS_Y_COSTOS_xlsm[Producto y N°],_01_CODIGOS_Y_COSTOS_xlsm[FABRICA],"",0,1)</f>
        <v>MAXIFER</v>
      </c>
      <c r="G2739" s="13">
        <f>LISTAS[[#This Row],[Precio]]*(1-0.46)*(1-IF($C$3520="",0,$C$3520))</f>
        <v>2742.66</v>
      </c>
      <c r="H2739" s="9">
        <f>+_xlfn.XLOOKUP(LISTAS[[#This Row],[ID]],_01_CODIGOS_Y_COSTOS_xlsm[Producto y N°],_01_CODIGOS_Y_COSTOS_xlsm[COSTO],0,0,1)</f>
        <v>0</v>
      </c>
      <c r="I2739" s="116">
        <f>+IFERROR(LISTAS[[#This Row],[VENTA NETA]]/LISTAS[[#This Row],[COSTO]]-1,0)</f>
        <v>0</v>
      </c>
      <c r="J2739" s="33" t="str">
        <f>IFERROR(VLOOKUP(LISTAS[[#This Row],[ID]],_01_CODIGOS_Y_COSTOS_xlsm[[Producto y N°]:[CODIGO]],2,0),"")</f>
        <v>87</v>
      </c>
      <c r="M2739" s="22">
        <v>0</v>
      </c>
      <c r="N2739" s="23">
        <f>+LISTAS[[#This Row],[Precio]]+(LISTAS[[#This Row],[Precio]]*M2739)</f>
        <v>6772</v>
      </c>
      <c r="O2739" s="24">
        <f t="shared" si="59"/>
        <v>2742.66</v>
      </c>
      <c r="Q2739" s="21" t="str">
        <f>IFERROR(O2739/LISTAS[[#This Row],[COSTO]]-1,"")</f>
        <v/>
      </c>
      <c r="R2739" t="str">
        <f>+LISTAS[[#This Row],[ID]]</f>
        <v>CONEXIONES T EN ALUMINIO87</v>
      </c>
      <c r="T2739" s="29"/>
      <c r="U2739" s="25">
        <f>LISTAS[[#This Row],[COSTO]]+(LISTAS[[#This Row],[COSTO]]*T2739)</f>
        <v>0</v>
      </c>
      <c r="V2739" s="30">
        <f>IF(T2739="",0,U2739/LISTAS[[#This Row],[VENTA NETA]]-1)</f>
        <v>0</v>
      </c>
      <c r="X2739" s="25">
        <v>0</v>
      </c>
      <c r="Y2739" s="31" t="str">
        <f>IFERROR(LISTAS[[#This Row],[COSTO]]/X2739-1,"")</f>
        <v/>
      </c>
    </row>
    <row r="2740" spans="1:25" x14ac:dyDescent="0.2">
      <c r="A2740" s="6" t="s">
        <v>6599</v>
      </c>
      <c r="B2740" t="s">
        <v>6468</v>
      </c>
      <c r="C2740">
        <v>88</v>
      </c>
      <c r="D2740" t="s">
        <v>6600</v>
      </c>
      <c r="E2740" s="2">
        <v>6772</v>
      </c>
      <c r="F2740" s="6" t="str">
        <f>+_xlfn.XLOOKUP(LISTAS[[#This Row],[ID]],_01_CODIGOS_Y_COSTOS_xlsm[Producto y N°],_01_CODIGOS_Y_COSTOS_xlsm[FABRICA],"",0,1)</f>
        <v>MAXIFER</v>
      </c>
      <c r="G2740" s="13">
        <f>LISTAS[[#This Row],[Precio]]*(1-0.46)*(1-IF($C$3520="",0,$C$3520))</f>
        <v>2742.66</v>
      </c>
      <c r="H2740" s="9">
        <f>+_xlfn.XLOOKUP(LISTAS[[#This Row],[ID]],_01_CODIGOS_Y_COSTOS_xlsm[Producto y N°],_01_CODIGOS_Y_COSTOS_xlsm[COSTO],0,0,1)</f>
        <v>0</v>
      </c>
      <c r="I2740" s="116">
        <f>+IFERROR(LISTAS[[#This Row],[VENTA NETA]]/LISTAS[[#This Row],[COSTO]]-1,0)</f>
        <v>0</v>
      </c>
      <c r="J2740" s="33" t="str">
        <f>IFERROR(VLOOKUP(LISTAS[[#This Row],[ID]],_01_CODIGOS_Y_COSTOS_xlsm[[Producto y N°]:[CODIGO]],2,0),"")</f>
        <v>88</v>
      </c>
      <c r="M2740" s="22">
        <v>0</v>
      </c>
      <c r="N2740" s="23">
        <f>+LISTAS[[#This Row],[Precio]]+(LISTAS[[#This Row],[Precio]]*M2740)</f>
        <v>6772</v>
      </c>
      <c r="O2740" s="24">
        <f t="shared" si="59"/>
        <v>2742.66</v>
      </c>
      <c r="Q2740" s="21" t="str">
        <f>IFERROR(O2740/LISTAS[[#This Row],[COSTO]]-1,"")</f>
        <v/>
      </c>
      <c r="R2740" t="str">
        <f>+LISTAS[[#This Row],[ID]]</f>
        <v>CONEXIONES T EN ALUMINIO88</v>
      </c>
      <c r="T2740" s="29"/>
      <c r="U2740" s="25">
        <f>LISTAS[[#This Row],[COSTO]]+(LISTAS[[#This Row],[COSTO]]*T2740)</f>
        <v>0</v>
      </c>
      <c r="V2740" s="30">
        <f>IF(T2740="",0,U2740/LISTAS[[#This Row],[VENTA NETA]]-1)</f>
        <v>0</v>
      </c>
      <c r="X2740" s="25">
        <v>0</v>
      </c>
      <c r="Y2740" s="31" t="str">
        <f>IFERROR(LISTAS[[#This Row],[COSTO]]/X2740-1,"")</f>
        <v/>
      </c>
    </row>
    <row r="2741" spans="1:25" x14ac:dyDescent="0.2">
      <c r="A2741" s="6" t="s">
        <v>6601</v>
      </c>
      <c r="B2741" t="s">
        <v>6468</v>
      </c>
      <c r="C2741">
        <v>89</v>
      </c>
      <c r="D2741" t="s">
        <v>6602</v>
      </c>
      <c r="E2741" s="2">
        <v>6772</v>
      </c>
      <c r="F2741" s="6" t="str">
        <f>+_xlfn.XLOOKUP(LISTAS[[#This Row],[ID]],_01_CODIGOS_Y_COSTOS_xlsm[Producto y N°],_01_CODIGOS_Y_COSTOS_xlsm[FABRICA],"",0,1)</f>
        <v>MAXIFER</v>
      </c>
      <c r="G2741" s="13">
        <f>LISTAS[[#This Row],[Precio]]*(1-0.46)*(1-IF($C$3520="",0,$C$3520))</f>
        <v>2742.66</v>
      </c>
      <c r="H2741" s="9">
        <f>+_xlfn.XLOOKUP(LISTAS[[#This Row],[ID]],_01_CODIGOS_Y_COSTOS_xlsm[Producto y N°],_01_CODIGOS_Y_COSTOS_xlsm[COSTO],0,0,1)</f>
        <v>0</v>
      </c>
      <c r="I2741" s="116">
        <f>+IFERROR(LISTAS[[#This Row],[VENTA NETA]]/LISTAS[[#This Row],[COSTO]]-1,0)</f>
        <v>0</v>
      </c>
      <c r="J2741" s="33" t="str">
        <f>IFERROR(VLOOKUP(LISTAS[[#This Row],[ID]],_01_CODIGOS_Y_COSTOS_xlsm[[Producto y N°]:[CODIGO]],2,0),"")</f>
        <v>89</v>
      </c>
      <c r="M2741" s="22">
        <v>0</v>
      </c>
      <c r="N2741" s="23">
        <f>+LISTAS[[#This Row],[Precio]]+(LISTAS[[#This Row],[Precio]]*M2741)</f>
        <v>6772</v>
      </c>
      <c r="O2741" s="24">
        <f t="shared" si="59"/>
        <v>2742.66</v>
      </c>
      <c r="Q2741" s="21" t="str">
        <f>IFERROR(O2741/LISTAS[[#This Row],[COSTO]]-1,"")</f>
        <v/>
      </c>
      <c r="R2741" t="str">
        <f>+LISTAS[[#This Row],[ID]]</f>
        <v>CONEXIONES T EN ALUMINIO89</v>
      </c>
      <c r="T2741" s="29"/>
      <c r="U2741" s="25">
        <f>LISTAS[[#This Row],[COSTO]]+(LISTAS[[#This Row],[COSTO]]*T2741)</f>
        <v>0</v>
      </c>
      <c r="V2741" s="30">
        <f>IF(T2741="",0,U2741/LISTAS[[#This Row],[VENTA NETA]]-1)</f>
        <v>0</v>
      </c>
      <c r="X2741" s="25">
        <v>0</v>
      </c>
      <c r="Y2741" s="31" t="str">
        <f>IFERROR(LISTAS[[#This Row],[COSTO]]/X2741-1,"")</f>
        <v/>
      </c>
    </row>
    <row r="2742" spans="1:25" x14ac:dyDescent="0.2">
      <c r="A2742" s="6" t="s">
        <v>6603</v>
      </c>
      <c r="B2742" t="s">
        <v>6468</v>
      </c>
      <c r="C2742">
        <v>90</v>
      </c>
      <c r="D2742" t="s">
        <v>6604</v>
      </c>
      <c r="E2742" s="2">
        <v>7200</v>
      </c>
      <c r="F2742" s="6" t="str">
        <f>+_xlfn.XLOOKUP(LISTAS[[#This Row],[ID]],_01_CODIGOS_Y_COSTOS_xlsm[Producto y N°],_01_CODIGOS_Y_COSTOS_xlsm[FABRICA],"",0,1)</f>
        <v>MAXIFER</v>
      </c>
      <c r="G2742" s="13">
        <f>LISTAS[[#This Row],[Precio]]*(1-0.46)*(1-IF($C$3520="",0,$C$3520))</f>
        <v>2916.0000000000005</v>
      </c>
      <c r="H2742" s="9">
        <f>+_xlfn.XLOOKUP(LISTAS[[#This Row],[ID]],_01_CODIGOS_Y_COSTOS_xlsm[Producto y N°],_01_CODIGOS_Y_COSTOS_xlsm[COSTO],0,0,1)</f>
        <v>0</v>
      </c>
      <c r="I2742" s="116">
        <f>+IFERROR(LISTAS[[#This Row],[VENTA NETA]]/LISTAS[[#This Row],[COSTO]]-1,0)</f>
        <v>0</v>
      </c>
      <c r="J2742" s="33" t="str">
        <f>IFERROR(VLOOKUP(LISTAS[[#This Row],[ID]],_01_CODIGOS_Y_COSTOS_xlsm[[Producto y N°]:[CODIGO]],2,0),"")</f>
        <v>90</v>
      </c>
      <c r="M2742" s="22">
        <v>0</v>
      </c>
      <c r="N2742" s="23">
        <f>+LISTAS[[#This Row],[Precio]]+(LISTAS[[#This Row],[Precio]]*M2742)</f>
        <v>7200</v>
      </c>
      <c r="O2742" s="24">
        <f t="shared" si="59"/>
        <v>2916.0000000000005</v>
      </c>
      <c r="Q2742" s="21" t="str">
        <f>IFERROR(O2742/LISTAS[[#This Row],[COSTO]]-1,"")</f>
        <v/>
      </c>
      <c r="R2742" t="str">
        <f>+LISTAS[[#This Row],[ID]]</f>
        <v>CONEXIONES T EN ALUMINIO90</v>
      </c>
      <c r="T2742" s="29"/>
      <c r="U2742" s="25">
        <f>LISTAS[[#This Row],[COSTO]]+(LISTAS[[#This Row],[COSTO]]*T2742)</f>
        <v>0</v>
      </c>
      <c r="V2742" s="30">
        <f>IF(T2742="",0,U2742/LISTAS[[#This Row],[VENTA NETA]]-1)</f>
        <v>0</v>
      </c>
      <c r="X2742" s="25">
        <v>0</v>
      </c>
      <c r="Y2742" s="31" t="str">
        <f>IFERROR(LISTAS[[#This Row],[COSTO]]/X2742-1,"")</f>
        <v/>
      </c>
    </row>
    <row r="2743" spans="1:25" x14ac:dyDescent="0.2">
      <c r="A2743" s="6" t="s">
        <v>6467</v>
      </c>
      <c r="B2743" t="s">
        <v>6468</v>
      </c>
      <c r="C2743">
        <v>101</v>
      </c>
      <c r="D2743" t="s">
        <v>6409</v>
      </c>
      <c r="E2743" s="2">
        <v>6772</v>
      </c>
      <c r="F2743" s="6" t="str">
        <f>+_xlfn.XLOOKUP(LISTAS[[#This Row],[ID]],_01_CODIGOS_Y_COSTOS_xlsm[Producto y N°],_01_CODIGOS_Y_COSTOS_xlsm[FABRICA],"",0,1)</f>
        <v>MAXIFER</v>
      </c>
      <c r="G2743" s="13">
        <f>LISTAS[[#This Row],[Precio]]*(1-0.46)*(1-IF($C$3520="",0,$C$3520))</f>
        <v>2742.66</v>
      </c>
      <c r="H2743" s="9">
        <f>+_xlfn.XLOOKUP(LISTAS[[#This Row],[ID]],_01_CODIGOS_Y_COSTOS_xlsm[Producto y N°],_01_CODIGOS_Y_COSTOS_xlsm[COSTO],0,0,1)</f>
        <v>0</v>
      </c>
      <c r="I2743" s="116">
        <f>+IFERROR(LISTAS[[#This Row],[VENTA NETA]]/LISTAS[[#This Row],[COSTO]]-1,0)</f>
        <v>0</v>
      </c>
      <c r="J2743" s="33" t="str">
        <f>IFERROR(VLOOKUP(LISTAS[[#This Row],[ID]],_01_CODIGOS_Y_COSTOS_xlsm[[Producto y N°]:[CODIGO]],2,0),"")</f>
        <v>101</v>
      </c>
      <c r="M2743" s="22">
        <v>0</v>
      </c>
      <c r="N2743" s="23">
        <f>+LISTAS[[#This Row],[Precio]]+(LISTAS[[#This Row],[Precio]]*M2743)</f>
        <v>6772</v>
      </c>
      <c r="O2743" s="24">
        <f t="shared" si="59"/>
        <v>2742.66</v>
      </c>
      <c r="Q2743" s="21" t="str">
        <f>IFERROR(O2743/LISTAS[[#This Row],[COSTO]]-1,"")</f>
        <v/>
      </c>
      <c r="R2743" t="str">
        <f>+LISTAS[[#This Row],[ID]]</f>
        <v>CONEXIONES T EN ALUMINIO101</v>
      </c>
      <c r="T2743" s="29"/>
      <c r="U2743" s="25">
        <f>LISTAS[[#This Row],[COSTO]]+(LISTAS[[#This Row],[COSTO]]*T2743)</f>
        <v>0</v>
      </c>
      <c r="V2743" s="30">
        <f>IF(T2743="",0,U2743/LISTAS[[#This Row],[VENTA NETA]]-1)</f>
        <v>0</v>
      </c>
      <c r="X2743" s="25">
        <v>0</v>
      </c>
      <c r="Y2743" s="31" t="str">
        <f>IFERROR(LISTAS[[#This Row],[COSTO]]/X2743-1,"")</f>
        <v/>
      </c>
    </row>
    <row r="2744" spans="1:25" x14ac:dyDescent="0.2">
      <c r="A2744" s="6" t="s">
        <v>6469</v>
      </c>
      <c r="B2744" t="s">
        <v>6468</v>
      </c>
      <c r="C2744">
        <v>102</v>
      </c>
      <c r="D2744" t="s">
        <v>6410</v>
      </c>
      <c r="E2744" s="2">
        <v>6772</v>
      </c>
      <c r="F2744" s="6" t="str">
        <f>+_xlfn.XLOOKUP(LISTAS[[#This Row],[ID]],_01_CODIGOS_Y_COSTOS_xlsm[Producto y N°],_01_CODIGOS_Y_COSTOS_xlsm[FABRICA],"",0,1)</f>
        <v>MAXIFER</v>
      </c>
      <c r="G2744" s="13">
        <f>LISTAS[[#This Row],[Precio]]*(1-0.46)*(1-IF($C$3520="",0,$C$3520))</f>
        <v>2742.66</v>
      </c>
      <c r="H2744" s="9">
        <f>+_xlfn.XLOOKUP(LISTAS[[#This Row],[ID]],_01_CODIGOS_Y_COSTOS_xlsm[Producto y N°],_01_CODIGOS_Y_COSTOS_xlsm[COSTO],0,0,1)</f>
        <v>0</v>
      </c>
      <c r="I2744" s="116">
        <f>+IFERROR(LISTAS[[#This Row],[VENTA NETA]]/LISTAS[[#This Row],[COSTO]]-1,0)</f>
        <v>0</v>
      </c>
      <c r="J2744" s="33" t="str">
        <f>IFERROR(VLOOKUP(LISTAS[[#This Row],[ID]],_01_CODIGOS_Y_COSTOS_xlsm[[Producto y N°]:[CODIGO]],2,0),"")</f>
        <v>102</v>
      </c>
      <c r="M2744" s="22">
        <v>0</v>
      </c>
      <c r="N2744" s="23">
        <f>+LISTAS[[#This Row],[Precio]]+(LISTAS[[#This Row],[Precio]]*M2744)</f>
        <v>6772</v>
      </c>
      <c r="O2744" s="24">
        <f t="shared" si="59"/>
        <v>2742.66</v>
      </c>
      <c r="Q2744" s="21" t="str">
        <f>IFERROR(O2744/LISTAS[[#This Row],[COSTO]]-1,"")</f>
        <v/>
      </c>
      <c r="R2744" t="str">
        <f>+LISTAS[[#This Row],[ID]]</f>
        <v>CONEXIONES T EN ALUMINIO102</v>
      </c>
      <c r="T2744" s="29"/>
      <c r="U2744" s="25">
        <f>LISTAS[[#This Row],[COSTO]]+(LISTAS[[#This Row],[COSTO]]*T2744)</f>
        <v>0</v>
      </c>
      <c r="V2744" s="30">
        <f>IF(T2744="",0,U2744/LISTAS[[#This Row],[VENTA NETA]]-1)</f>
        <v>0</v>
      </c>
      <c r="X2744" s="25">
        <v>0</v>
      </c>
      <c r="Y2744" s="31" t="str">
        <f>IFERROR(LISTAS[[#This Row],[COSTO]]/X2744-1,"")</f>
        <v/>
      </c>
    </row>
    <row r="2745" spans="1:25" x14ac:dyDescent="0.2">
      <c r="A2745" s="6" t="s">
        <v>6470</v>
      </c>
      <c r="B2745" t="s">
        <v>6468</v>
      </c>
      <c r="C2745">
        <v>104</v>
      </c>
      <c r="D2745" t="s">
        <v>6411</v>
      </c>
      <c r="E2745" s="2">
        <v>6772</v>
      </c>
      <c r="F2745" s="6" t="str">
        <f>+_xlfn.XLOOKUP(LISTAS[[#This Row],[ID]],_01_CODIGOS_Y_COSTOS_xlsm[Producto y N°],_01_CODIGOS_Y_COSTOS_xlsm[FABRICA],"",0,1)</f>
        <v>MAXIFER</v>
      </c>
      <c r="G2745" s="13">
        <f>LISTAS[[#This Row],[Precio]]*(1-0.46)*(1-IF($C$3520="",0,$C$3520))</f>
        <v>2742.66</v>
      </c>
      <c r="H2745" s="9">
        <f>+_xlfn.XLOOKUP(LISTAS[[#This Row],[ID]],_01_CODIGOS_Y_COSTOS_xlsm[Producto y N°],_01_CODIGOS_Y_COSTOS_xlsm[COSTO],0,0,1)</f>
        <v>0</v>
      </c>
      <c r="I2745" s="116">
        <f>+IFERROR(LISTAS[[#This Row],[VENTA NETA]]/LISTAS[[#This Row],[COSTO]]-1,0)</f>
        <v>0</v>
      </c>
      <c r="J2745" s="33" t="str">
        <f>IFERROR(VLOOKUP(LISTAS[[#This Row],[ID]],_01_CODIGOS_Y_COSTOS_xlsm[[Producto y N°]:[CODIGO]],2,0),"")</f>
        <v>104</v>
      </c>
      <c r="M2745" s="22">
        <v>0</v>
      </c>
      <c r="N2745" s="23">
        <f>+LISTAS[[#This Row],[Precio]]+(LISTAS[[#This Row],[Precio]]*M2745)</f>
        <v>6772</v>
      </c>
      <c r="O2745" s="24">
        <f t="shared" si="59"/>
        <v>2742.66</v>
      </c>
      <c r="Q2745" s="21" t="str">
        <f>IFERROR(O2745/LISTAS[[#This Row],[COSTO]]-1,"")</f>
        <v/>
      </c>
      <c r="R2745" t="str">
        <f>+LISTAS[[#This Row],[ID]]</f>
        <v>CONEXIONES T EN ALUMINIO104</v>
      </c>
      <c r="T2745" s="29"/>
      <c r="U2745" s="25">
        <f>LISTAS[[#This Row],[COSTO]]+(LISTAS[[#This Row],[COSTO]]*T2745)</f>
        <v>0</v>
      </c>
      <c r="V2745" s="30">
        <f>IF(T2745="",0,U2745/LISTAS[[#This Row],[VENTA NETA]]-1)</f>
        <v>0</v>
      </c>
      <c r="X2745" s="25">
        <v>0</v>
      </c>
      <c r="Y2745" s="31" t="str">
        <f>IFERROR(LISTAS[[#This Row],[COSTO]]/X2745-1,"")</f>
        <v/>
      </c>
    </row>
    <row r="2746" spans="1:25" x14ac:dyDescent="0.2">
      <c r="A2746" s="6" t="s">
        <v>6471</v>
      </c>
      <c r="B2746" t="s">
        <v>6468</v>
      </c>
      <c r="C2746">
        <v>106</v>
      </c>
      <c r="D2746" t="s">
        <v>6412</v>
      </c>
      <c r="E2746" s="2">
        <v>7072</v>
      </c>
      <c r="F2746" s="6" t="str">
        <f>+_xlfn.XLOOKUP(LISTAS[[#This Row],[ID]],_01_CODIGOS_Y_COSTOS_xlsm[Producto y N°],_01_CODIGOS_Y_COSTOS_xlsm[FABRICA],"",0,1)</f>
        <v>MAXIFER</v>
      </c>
      <c r="G2746" s="13">
        <f>LISTAS[[#This Row],[Precio]]*(1-0.46)*(1-IF($C$3520="",0,$C$3520))</f>
        <v>2864.16</v>
      </c>
      <c r="H2746" s="9">
        <f>+_xlfn.XLOOKUP(LISTAS[[#This Row],[ID]],_01_CODIGOS_Y_COSTOS_xlsm[Producto y N°],_01_CODIGOS_Y_COSTOS_xlsm[COSTO],0,0,1)</f>
        <v>0</v>
      </c>
      <c r="I2746" s="116">
        <f>+IFERROR(LISTAS[[#This Row],[VENTA NETA]]/LISTAS[[#This Row],[COSTO]]-1,0)</f>
        <v>0</v>
      </c>
      <c r="J2746" s="33" t="str">
        <f>IFERROR(VLOOKUP(LISTAS[[#This Row],[ID]],_01_CODIGOS_Y_COSTOS_xlsm[[Producto y N°]:[CODIGO]],2,0),"")</f>
        <v>106</v>
      </c>
      <c r="M2746" s="22">
        <v>0</v>
      </c>
      <c r="N2746" s="23">
        <f>+LISTAS[[#This Row],[Precio]]+(LISTAS[[#This Row],[Precio]]*M2746)</f>
        <v>7072</v>
      </c>
      <c r="O2746" s="24">
        <f t="shared" si="59"/>
        <v>2864.16</v>
      </c>
      <c r="Q2746" s="21" t="str">
        <f>IFERROR(O2746/LISTAS[[#This Row],[COSTO]]-1,"")</f>
        <v/>
      </c>
      <c r="R2746" t="str">
        <f>+LISTAS[[#This Row],[ID]]</f>
        <v>CONEXIONES T EN ALUMINIO106</v>
      </c>
      <c r="T2746" s="29"/>
      <c r="U2746" s="25">
        <f>LISTAS[[#This Row],[COSTO]]+(LISTAS[[#This Row],[COSTO]]*T2746)</f>
        <v>0</v>
      </c>
      <c r="V2746" s="30">
        <f>IF(T2746="",0,U2746/LISTAS[[#This Row],[VENTA NETA]]-1)</f>
        <v>0</v>
      </c>
      <c r="X2746" s="25">
        <v>0</v>
      </c>
      <c r="Y2746" s="31" t="str">
        <f>IFERROR(LISTAS[[#This Row],[COSTO]]/X2746-1,"")</f>
        <v/>
      </c>
    </row>
    <row r="2747" spans="1:25" x14ac:dyDescent="0.2">
      <c r="A2747" s="6" t="s">
        <v>6472</v>
      </c>
      <c r="B2747" t="s">
        <v>6468</v>
      </c>
      <c r="C2747">
        <v>107</v>
      </c>
      <c r="D2747" t="s">
        <v>6413</v>
      </c>
      <c r="E2747" s="2">
        <v>7856</v>
      </c>
      <c r="F2747" s="6" t="str">
        <f>+_xlfn.XLOOKUP(LISTAS[[#This Row],[ID]],_01_CODIGOS_Y_COSTOS_xlsm[Producto y N°],_01_CODIGOS_Y_COSTOS_xlsm[FABRICA],"",0,1)</f>
        <v>MAXIFER</v>
      </c>
      <c r="G2747" s="13">
        <f>LISTAS[[#This Row],[Precio]]*(1-0.46)*(1-IF($C$3520="",0,$C$3520))</f>
        <v>3181.6800000000003</v>
      </c>
      <c r="H2747" s="9">
        <f>+_xlfn.XLOOKUP(LISTAS[[#This Row],[ID]],_01_CODIGOS_Y_COSTOS_xlsm[Producto y N°],_01_CODIGOS_Y_COSTOS_xlsm[COSTO],0,0,1)</f>
        <v>0</v>
      </c>
      <c r="I2747" s="116">
        <f>+IFERROR(LISTAS[[#This Row],[VENTA NETA]]/LISTAS[[#This Row],[COSTO]]-1,0)</f>
        <v>0</v>
      </c>
      <c r="J2747" s="33" t="str">
        <f>IFERROR(VLOOKUP(LISTAS[[#This Row],[ID]],_01_CODIGOS_Y_COSTOS_xlsm[[Producto y N°]:[CODIGO]],2,0),"")</f>
        <v>107</v>
      </c>
      <c r="M2747" s="22">
        <v>0</v>
      </c>
      <c r="N2747" s="23">
        <f>+LISTAS[[#This Row],[Precio]]+(LISTAS[[#This Row],[Precio]]*M2747)</f>
        <v>7856</v>
      </c>
      <c r="O2747" s="24">
        <f t="shared" si="59"/>
        <v>3181.6800000000003</v>
      </c>
      <c r="Q2747" s="21" t="str">
        <f>IFERROR(O2747/LISTAS[[#This Row],[COSTO]]-1,"")</f>
        <v/>
      </c>
      <c r="R2747" t="str">
        <f>+LISTAS[[#This Row],[ID]]</f>
        <v>CONEXIONES T EN ALUMINIO107</v>
      </c>
      <c r="T2747" s="29"/>
      <c r="U2747" s="25">
        <f>LISTAS[[#This Row],[COSTO]]+(LISTAS[[#This Row],[COSTO]]*T2747)</f>
        <v>0</v>
      </c>
      <c r="V2747" s="30">
        <f>IF(T2747="",0,U2747/LISTAS[[#This Row],[VENTA NETA]]-1)</f>
        <v>0</v>
      </c>
      <c r="X2747" s="25">
        <v>0</v>
      </c>
      <c r="Y2747" s="31" t="str">
        <f>IFERROR(LISTAS[[#This Row],[COSTO]]/X2747-1,"")</f>
        <v/>
      </c>
    </row>
    <row r="2748" spans="1:25" x14ac:dyDescent="0.2">
      <c r="A2748" s="6" t="s">
        <v>6473</v>
      </c>
      <c r="B2748" t="s">
        <v>6468</v>
      </c>
      <c r="C2748">
        <v>108</v>
      </c>
      <c r="D2748" t="s">
        <v>6414</v>
      </c>
      <c r="E2748" s="2">
        <v>8408</v>
      </c>
      <c r="F2748" s="6" t="str">
        <f>+_xlfn.XLOOKUP(LISTAS[[#This Row],[ID]],_01_CODIGOS_Y_COSTOS_xlsm[Producto y N°],_01_CODIGOS_Y_COSTOS_xlsm[FABRICA],"",0,1)</f>
        <v>MAXIFER</v>
      </c>
      <c r="G2748" s="13">
        <f>LISTAS[[#This Row],[Precio]]*(1-0.46)*(1-IF($C$3520="",0,$C$3520))</f>
        <v>3405.2400000000007</v>
      </c>
      <c r="H2748" s="9">
        <f>+_xlfn.XLOOKUP(LISTAS[[#This Row],[ID]],_01_CODIGOS_Y_COSTOS_xlsm[Producto y N°],_01_CODIGOS_Y_COSTOS_xlsm[COSTO],0,0,1)</f>
        <v>0</v>
      </c>
      <c r="I2748" s="116">
        <f>+IFERROR(LISTAS[[#This Row],[VENTA NETA]]/LISTAS[[#This Row],[COSTO]]-1,0)</f>
        <v>0</v>
      </c>
      <c r="J2748" s="33" t="str">
        <f>IFERROR(VLOOKUP(LISTAS[[#This Row],[ID]],_01_CODIGOS_Y_COSTOS_xlsm[[Producto y N°]:[CODIGO]],2,0),"")</f>
        <v>108</v>
      </c>
      <c r="M2748" s="22">
        <v>0</v>
      </c>
      <c r="N2748" s="23">
        <f>+LISTAS[[#This Row],[Precio]]+(LISTAS[[#This Row],[Precio]]*M2748)</f>
        <v>8408</v>
      </c>
      <c r="O2748" s="24">
        <f t="shared" si="59"/>
        <v>3405.2400000000007</v>
      </c>
      <c r="Q2748" s="21" t="str">
        <f>IFERROR(O2748/LISTAS[[#This Row],[COSTO]]-1,"")</f>
        <v/>
      </c>
      <c r="R2748" t="str">
        <f>+LISTAS[[#This Row],[ID]]</f>
        <v>CONEXIONES T EN ALUMINIO108</v>
      </c>
      <c r="T2748" s="29"/>
      <c r="U2748" s="25">
        <f>LISTAS[[#This Row],[COSTO]]+(LISTAS[[#This Row],[COSTO]]*T2748)</f>
        <v>0</v>
      </c>
      <c r="V2748" s="30">
        <f>IF(T2748="",0,U2748/LISTAS[[#This Row],[VENTA NETA]]-1)</f>
        <v>0</v>
      </c>
      <c r="X2748" s="25">
        <v>0</v>
      </c>
      <c r="Y2748" s="31" t="str">
        <f>IFERROR(LISTAS[[#This Row],[COSTO]]/X2748-1,"")</f>
        <v/>
      </c>
    </row>
    <row r="2749" spans="1:25" x14ac:dyDescent="0.2">
      <c r="A2749" s="6" t="s">
        <v>6474</v>
      </c>
      <c r="B2749" t="s">
        <v>6468</v>
      </c>
      <c r="C2749">
        <v>109</v>
      </c>
      <c r="D2749" t="s">
        <v>6415</v>
      </c>
      <c r="E2749" s="2">
        <v>8933.1200000000008</v>
      </c>
      <c r="F2749" s="6" t="str">
        <f>+_xlfn.XLOOKUP(LISTAS[[#This Row],[ID]],_01_CODIGOS_Y_COSTOS_xlsm[Producto y N°],_01_CODIGOS_Y_COSTOS_xlsm[FABRICA],"",0,1)</f>
        <v>MAXIFER</v>
      </c>
      <c r="G2749" s="13">
        <f>LISTAS[[#This Row],[Precio]]*(1-0.46)*(1-IF($C$3520="",0,$C$3520))</f>
        <v>3617.9136000000008</v>
      </c>
      <c r="H2749" s="9">
        <f>+_xlfn.XLOOKUP(LISTAS[[#This Row],[ID]],_01_CODIGOS_Y_COSTOS_xlsm[Producto y N°],_01_CODIGOS_Y_COSTOS_xlsm[COSTO],0,0,1)</f>
        <v>0</v>
      </c>
      <c r="I2749" s="116">
        <f>+IFERROR(LISTAS[[#This Row],[VENTA NETA]]/LISTAS[[#This Row],[COSTO]]-1,0)</f>
        <v>0</v>
      </c>
      <c r="J2749" s="33" t="str">
        <f>IFERROR(VLOOKUP(LISTAS[[#This Row],[ID]],_01_CODIGOS_Y_COSTOS_xlsm[[Producto y N°]:[CODIGO]],2,0),"")</f>
        <v>109</v>
      </c>
      <c r="M2749" s="22">
        <v>0</v>
      </c>
      <c r="N2749" s="23">
        <f>+LISTAS[[#This Row],[Precio]]+(LISTAS[[#This Row],[Precio]]*M2749)</f>
        <v>8933.1200000000008</v>
      </c>
      <c r="O2749" s="24">
        <f t="shared" si="59"/>
        <v>3617.9136000000008</v>
      </c>
      <c r="Q2749" s="21" t="str">
        <f>IFERROR(O2749/LISTAS[[#This Row],[COSTO]]-1,"")</f>
        <v/>
      </c>
      <c r="R2749" t="str">
        <f>+LISTAS[[#This Row],[ID]]</f>
        <v>CONEXIONES T EN ALUMINIO109</v>
      </c>
      <c r="T2749" s="29"/>
      <c r="U2749" s="25">
        <f>LISTAS[[#This Row],[COSTO]]+(LISTAS[[#This Row],[COSTO]]*T2749)</f>
        <v>0</v>
      </c>
      <c r="V2749" s="30">
        <f>IF(T2749="",0,U2749/LISTAS[[#This Row],[VENTA NETA]]-1)</f>
        <v>0</v>
      </c>
      <c r="X2749" s="25">
        <v>0</v>
      </c>
      <c r="Y2749" s="31" t="str">
        <f>IFERROR(LISTAS[[#This Row],[COSTO]]/X2749-1,"")</f>
        <v/>
      </c>
    </row>
    <row r="2750" spans="1:25" x14ac:dyDescent="0.2">
      <c r="A2750" s="6" t="s">
        <v>6475</v>
      </c>
      <c r="B2750" t="s">
        <v>6468</v>
      </c>
      <c r="C2750">
        <v>110</v>
      </c>
      <c r="D2750" t="s">
        <v>6416</v>
      </c>
      <c r="E2750" s="2">
        <v>9650</v>
      </c>
      <c r="F2750" s="6" t="str">
        <f>+_xlfn.XLOOKUP(LISTAS[[#This Row],[ID]],_01_CODIGOS_Y_COSTOS_xlsm[Producto y N°],_01_CODIGOS_Y_COSTOS_xlsm[FABRICA],"",0,1)</f>
        <v>MAXIFER</v>
      </c>
      <c r="G2750" s="13">
        <f>LISTAS[[#This Row],[Precio]]*(1-0.46)*(1-IF($C$3520="",0,$C$3520))</f>
        <v>3908.25</v>
      </c>
      <c r="H2750" s="9">
        <f>+_xlfn.XLOOKUP(LISTAS[[#This Row],[ID]],_01_CODIGOS_Y_COSTOS_xlsm[Producto y N°],_01_CODIGOS_Y_COSTOS_xlsm[COSTO],0,0,1)</f>
        <v>0</v>
      </c>
      <c r="I2750" s="116">
        <f>+IFERROR(LISTAS[[#This Row],[VENTA NETA]]/LISTAS[[#This Row],[COSTO]]-1,0)</f>
        <v>0</v>
      </c>
      <c r="J2750" s="33" t="str">
        <f>IFERROR(VLOOKUP(LISTAS[[#This Row],[ID]],_01_CODIGOS_Y_COSTOS_xlsm[[Producto y N°]:[CODIGO]],2,0),"")</f>
        <v>110</v>
      </c>
      <c r="M2750" s="22">
        <v>0</v>
      </c>
      <c r="N2750" s="23">
        <f>+LISTAS[[#This Row],[Precio]]+(LISTAS[[#This Row],[Precio]]*M2750)</f>
        <v>9650</v>
      </c>
      <c r="O2750" s="24">
        <f t="shared" si="59"/>
        <v>3908.25</v>
      </c>
      <c r="Q2750" s="21" t="str">
        <f>IFERROR(O2750/LISTAS[[#This Row],[COSTO]]-1,"")</f>
        <v/>
      </c>
      <c r="R2750" t="str">
        <f>+LISTAS[[#This Row],[ID]]</f>
        <v>CONEXIONES T EN ALUMINIO110</v>
      </c>
      <c r="T2750" s="29"/>
      <c r="U2750" s="25">
        <f>LISTAS[[#This Row],[COSTO]]+(LISTAS[[#This Row],[COSTO]]*T2750)</f>
        <v>0</v>
      </c>
      <c r="V2750" s="30">
        <f>IF(T2750="",0,U2750/LISTAS[[#This Row],[VENTA NETA]]-1)</f>
        <v>0</v>
      </c>
      <c r="X2750" s="25">
        <v>0</v>
      </c>
      <c r="Y2750" s="31" t="str">
        <f>IFERROR(LISTAS[[#This Row],[COSTO]]/X2750-1,"")</f>
        <v/>
      </c>
    </row>
    <row r="2751" spans="1:25" x14ac:dyDescent="0.2">
      <c r="A2751" s="6" t="s">
        <v>6476</v>
      </c>
      <c r="B2751" t="s">
        <v>6468</v>
      </c>
      <c r="C2751">
        <v>111</v>
      </c>
      <c r="D2751" t="s">
        <v>6417</v>
      </c>
      <c r="E2751" s="2">
        <v>9909.76</v>
      </c>
      <c r="F2751" s="6" t="str">
        <f>+_xlfn.XLOOKUP(LISTAS[[#This Row],[ID]],_01_CODIGOS_Y_COSTOS_xlsm[Producto y N°],_01_CODIGOS_Y_COSTOS_xlsm[FABRICA],"",0,1)</f>
        <v>MAXIFER</v>
      </c>
      <c r="G2751" s="13">
        <f>LISTAS[[#This Row],[Precio]]*(1-0.46)*(1-IF($C$3520="",0,$C$3520))</f>
        <v>4013.4528</v>
      </c>
      <c r="H2751" s="9">
        <f>+_xlfn.XLOOKUP(LISTAS[[#This Row],[ID]],_01_CODIGOS_Y_COSTOS_xlsm[Producto y N°],_01_CODIGOS_Y_COSTOS_xlsm[COSTO],0,0,1)</f>
        <v>0</v>
      </c>
      <c r="I2751" s="116">
        <f>+IFERROR(LISTAS[[#This Row],[VENTA NETA]]/LISTAS[[#This Row],[COSTO]]-1,0)</f>
        <v>0</v>
      </c>
      <c r="J2751" s="33" t="str">
        <f>IFERROR(VLOOKUP(LISTAS[[#This Row],[ID]],_01_CODIGOS_Y_COSTOS_xlsm[[Producto y N°]:[CODIGO]],2,0),"")</f>
        <v>111</v>
      </c>
      <c r="M2751" s="22">
        <v>0</v>
      </c>
      <c r="N2751" s="23">
        <f>+LISTAS[[#This Row],[Precio]]+(LISTAS[[#This Row],[Precio]]*M2751)</f>
        <v>9909.76</v>
      </c>
      <c r="O2751" s="24">
        <f t="shared" si="59"/>
        <v>4013.4528</v>
      </c>
      <c r="Q2751" s="21" t="str">
        <f>IFERROR(O2751/LISTAS[[#This Row],[COSTO]]-1,"")</f>
        <v/>
      </c>
      <c r="R2751" t="str">
        <f>+LISTAS[[#This Row],[ID]]</f>
        <v>CONEXIONES T EN ALUMINIO111</v>
      </c>
      <c r="T2751" s="29"/>
      <c r="U2751" s="25">
        <f>LISTAS[[#This Row],[COSTO]]+(LISTAS[[#This Row],[COSTO]]*T2751)</f>
        <v>0</v>
      </c>
      <c r="V2751" s="30">
        <f>IF(T2751="",0,U2751/LISTAS[[#This Row],[VENTA NETA]]-1)</f>
        <v>0</v>
      </c>
      <c r="X2751" s="25">
        <v>0</v>
      </c>
      <c r="Y2751" s="31" t="str">
        <f>IFERROR(LISTAS[[#This Row],[COSTO]]/X2751-1,"")</f>
        <v/>
      </c>
    </row>
    <row r="2752" spans="1:25" x14ac:dyDescent="0.2">
      <c r="A2752" s="6" t="s">
        <v>6477</v>
      </c>
      <c r="B2752" t="s">
        <v>6468</v>
      </c>
      <c r="C2752">
        <v>112</v>
      </c>
      <c r="D2752" t="s">
        <v>6418</v>
      </c>
      <c r="E2752" s="2">
        <v>10278</v>
      </c>
      <c r="F2752" s="6" t="str">
        <f>+_xlfn.XLOOKUP(LISTAS[[#This Row],[ID]],_01_CODIGOS_Y_COSTOS_xlsm[Producto y N°],_01_CODIGOS_Y_COSTOS_xlsm[FABRICA],"",0,1)</f>
        <v>MAXIFER</v>
      </c>
      <c r="G2752" s="13">
        <f>LISTAS[[#This Row],[Precio]]*(1-0.46)*(1-IF($C$3520="",0,$C$3520))</f>
        <v>4162.59</v>
      </c>
      <c r="H2752" s="9">
        <f>+_xlfn.XLOOKUP(LISTAS[[#This Row],[ID]],_01_CODIGOS_Y_COSTOS_xlsm[Producto y N°],_01_CODIGOS_Y_COSTOS_xlsm[COSTO],0,0,1)</f>
        <v>0</v>
      </c>
      <c r="I2752" s="116">
        <f>+IFERROR(LISTAS[[#This Row],[VENTA NETA]]/LISTAS[[#This Row],[COSTO]]-1,0)</f>
        <v>0</v>
      </c>
      <c r="J2752" s="33" t="str">
        <f>IFERROR(VLOOKUP(LISTAS[[#This Row],[ID]],_01_CODIGOS_Y_COSTOS_xlsm[[Producto y N°]:[CODIGO]],2,0),"")</f>
        <v>112</v>
      </c>
      <c r="M2752" s="22">
        <v>0</v>
      </c>
      <c r="N2752" s="23">
        <f>+LISTAS[[#This Row],[Precio]]+(LISTAS[[#This Row],[Precio]]*M2752)</f>
        <v>10278</v>
      </c>
      <c r="O2752" s="24">
        <f t="shared" si="59"/>
        <v>4162.59</v>
      </c>
      <c r="Q2752" s="21" t="str">
        <f>IFERROR(O2752/LISTAS[[#This Row],[COSTO]]-1,"")</f>
        <v/>
      </c>
      <c r="R2752" t="str">
        <f>+LISTAS[[#This Row],[ID]]</f>
        <v>CONEXIONES T EN ALUMINIO112</v>
      </c>
      <c r="T2752" s="29"/>
      <c r="U2752" s="25">
        <f>LISTAS[[#This Row],[COSTO]]+(LISTAS[[#This Row],[COSTO]]*T2752)</f>
        <v>0</v>
      </c>
      <c r="V2752" s="30">
        <f>IF(T2752="",0,U2752/LISTAS[[#This Row],[VENTA NETA]]-1)</f>
        <v>0</v>
      </c>
      <c r="X2752" s="25">
        <v>0</v>
      </c>
      <c r="Y2752" s="31" t="str">
        <f>IFERROR(LISTAS[[#This Row],[COSTO]]/X2752-1,"")</f>
        <v/>
      </c>
    </row>
    <row r="2753" spans="1:25" x14ac:dyDescent="0.2">
      <c r="A2753" s="6" t="s">
        <v>6478</v>
      </c>
      <c r="B2753" t="s">
        <v>6468</v>
      </c>
      <c r="C2753">
        <v>113</v>
      </c>
      <c r="D2753" t="s">
        <v>6419</v>
      </c>
      <c r="E2753" s="2">
        <v>10411.52</v>
      </c>
      <c r="F2753" s="6" t="str">
        <f>+_xlfn.XLOOKUP(LISTAS[[#This Row],[ID]],_01_CODIGOS_Y_COSTOS_xlsm[Producto y N°],_01_CODIGOS_Y_COSTOS_xlsm[FABRICA],"",0,1)</f>
        <v>MAXIFER</v>
      </c>
      <c r="G2753" s="13">
        <f>LISTAS[[#This Row],[Precio]]*(1-0.46)*(1-IF($C$3520="",0,$C$3520))</f>
        <v>4216.6656000000003</v>
      </c>
      <c r="H2753" s="9">
        <f>+_xlfn.XLOOKUP(LISTAS[[#This Row],[ID]],_01_CODIGOS_Y_COSTOS_xlsm[Producto y N°],_01_CODIGOS_Y_COSTOS_xlsm[COSTO],0,0,1)</f>
        <v>0</v>
      </c>
      <c r="I2753" s="116">
        <f>+IFERROR(LISTAS[[#This Row],[VENTA NETA]]/LISTAS[[#This Row],[COSTO]]-1,0)</f>
        <v>0</v>
      </c>
      <c r="J2753" s="33" t="str">
        <f>IFERROR(VLOOKUP(LISTAS[[#This Row],[ID]],_01_CODIGOS_Y_COSTOS_xlsm[[Producto y N°]:[CODIGO]],2,0),"")</f>
        <v>113</v>
      </c>
      <c r="M2753" s="22">
        <v>0</v>
      </c>
      <c r="N2753" s="23">
        <f>+LISTAS[[#This Row],[Precio]]+(LISTAS[[#This Row],[Precio]]*M2753)</f>
        <v>10411.52</v>
      </c>
      <c r="O2753" s="24">
        <f t="shared" si="59"/>
        <v>4216.6656000000003</v>
      </c>
      <c r="Q2753" s="21" t="str">
        <f>IFERROR(O2753/LISTAS[[#This Row],[COSTO]]-1,"")</f>
        <v/>
      </c>
      <c r="R2753" t="str">
        <f>+LISTAS[[#This Row],[ID]]</f>
        <v>CONEXIONES T EN ALUMINIO113</v>
      </c>
      <c r="T2753" s="29"/>
      <c r="U2753" s="25">
        <f>LISTAS[[#This Row],[COSTO]]+(LISTAS[[#This Row],[COSTO]]*T2753)</f>
        <v>0</v>
      </c>
      <c r="V2753" s="30">
        <f>IF(T2753="",0,U2753/LISTAS[[#This Row],[VENTA NETA]]-1)</f>
        <v>0</v>
      </c>
      <c r="X2753" s="25">
        <v>0</v>
      </c>
      <c r="Y2753" s="31" t="str">
        <f>IFERROR(LISTAS[[#This Row],[COSTO]]/X2753-1,"")</f>
        <v/>
      </c>
    </row>
    <row r="2754" spans="1:25" x14ac:dyDescent="0.2">
      <c r="A2754" s="6" t="s">
        <v>6479</v>
      </c>
      <c r="B2754" t="s">
        <v>6468</v>
      </c>
      <c r="C2754">
        <v>114</v>
      </c>
      <c r="D2754" t="s">
        <v>6420</v>
      </c>
      <c r="E2754" s="2">
        <v>7850</v>
      </c>
      <c r="F2754" s="6" t="str">
        <f>+_xlfn.XLOOKUP(LISTAS[[#This Row],[ID]],_01_CODIGOS_Y_COSTOS_xlsm[Producto y N°],_01_CODIGOS_Y_COSTOS_xlsm[FABRICA],"",0,1)</f>
        <v>MAXIFER</v>
      </c>
      <c r="G2754" s="13">
        <f>LISTAS[[#This Row],[Precio]]*(1-0.46)*(1-IF($C$3520="",0,$C$3520))</f>
        <v>3179.25</v>
      </c>
      <c r="H2754" s="9">
        <f>+_xlfn.XLOOKUP(LISTAS[[#This Row],[ID]],_01_CODIGOS_Y_COSTOS_xlsm[Producto y N°],_01_CODIGOS_Y_COSTOS_xlsm[COSTO],0,0,1)</f>
        <v>0</v>
      </c>
      <c r="I2754" s="116">
        <f>+IFERROR(LISTAS[[#This Row],[VENTA NETA]]/LISTAS[[#This Row],[COSTO]]-1,0)</f>
        <v>0</v>
      </c>
      <c r="J2754" s="33" t="str">
        <f>IFERROR(VLOOKUP(LISTAS[[#This Row],[ID]],_01_CODIGOS_Y_COSTOS_xlsm[[Producto y N°]:[CODIGO]],2,0),"")</f>
        <v>114</v>
      </c>
      <c r="M2754" s="22">
        <v>0</v>
      </c>
      <c r="N2754" s="23">
        <f>+LISTAS[[#This Row],[Precio]]+(LISTAS[[#This Row],[Precio]]*M2754)</f>
        <v>7850</v>
      </c>
      <c r="O2754" s="24">
        <f t="shared" si="59"/>
        <v>3179.25</v>
      </c>
      <c r="Q2754" s="21" t="str">
        <f>IFERROR(O2754/LISTAS[[#This Row],[COSTO]]-1,"")</f>
        <v/>
      </c>
      <c r="R2754" t="str">
        <f>+LISTAS[[#This Row],[ID]]</f>
        <v>CONEXIONES T EN ALUMINIO114</v>
      </c>
      <c r="T2754" s="29"/>
      <c r="U2754" s="25">
        <f>LISTAS[[#This Row],[COSTO]]+(LISTAS[[#This Row],[COSTO]]*T2754)</f>
        <v>0</v>
      </c>
      <c r="V2754" s="30">
        <f>IF(T2754="",0,U2754/LISTAS[[#This Row],[VENTA NETA]]-1)</f>
        <v>0</v>
      </c>
      <c r="X2754" s="25">
        <v>0</v>
      </c>
      <c r="Y2754" s="31" t="str">
        <f>IFERROR(LISTAS[[#This Row],[COSTO]]/X2754-1,"")</f>
        <v/>
      </c>
    </row>
    <row r="2755" spans="1:25" x14ac:dyDescent="0.2">
      <c r="A2755" s="6" t="s">
        <v>6480</v>
      </c>
      <c r="B2755" t="s">
        <v>6468</v>
      </c>
      <c r="C2755">
        <v>116</v>
      </c>
      <c r="D2755" t="s">
        <v>6421</v>
      </c>
      <c r="E2755" s="2">
        <v>9524.48</v>
      </c>
      <c r="F2755" s="6" t="str">
        <f>+_xlfn.XLOOKUP(LISTAS[[#This Row],[ID]],_01_CODIGOS_Y_COSTOS_xlsm[Producto y N°],_01_CODIGOS_Y_COSTOS_xlsm[FABRICA],"",0,1)</f>
        <v>MAXIFER</v>
      </c>
      <c r="G2755" s="13">
        <f>LISTAS[[#This Row],[Precio]]*(1-0.46)*(1-IF($C$3520="",0,$C$3520))</f>
        <v>3857.4144000000006</v>
      </c>
      <c r="H2755" s="9">
        <f>+_xlfn.XLOOKUP(LISTAS[[#This Row],[ID]],_01_CODIGOS_Y_COSTOS_xlsm[Producto y N°],_01_CODIGOS_Y_COSTOS_xlsm[COSTO],0,0,1)</f>
        <v>0</v>
      </c>
      <c r="I2755" s="116">
        <f>+IFERROR(LISTAS[[#This Row],[VENTA NETA]]/LISTAS[[#This Row],[COSTO]]-1,0)</f>
        <v>0</v>
      </c>
      <c r="J2755" s="33" t="str">
        <f>IFERROR(VLOOKUP(LISTAS[[#This Row],[ID]],_01_CODIGOS_Y_COSTOS_xlsm[[Producto y N°]:[CODIGO]],2,0),"")</f>
        <v>116</v>
      </c>
      <c r="M2755" s="22">
        <v>0</v>
      </c>
      <c r="N2755" s="23">
        <f>+LISTAS[[#This Row],[Precio]]+(LISTAS[[#This Row],[Precio]]*M2755)</f>
        <v>9524.48</v>
      </c>
      <c r="O2755" s="24">
        <f t="shared" si="59"/>
        <v>3857.4144000000006</v>
      </c>
      <c r="Q2755" s="21" t="str">
        <f>IFERROR(O2755/LISTAS[[#This Row],[COSTO]]-1,"")</f>
        <v/>
      </c>
      <c r="R2755" t="str">
        <f>+LISTAS[[#This Row],[ID]]</f>
        <v>CONEXIONES T EN ALUMINIO116</v>
      </c>
      <c r="T2755" s="29"/>
      <c r="U2755" s="25">
        <f>LISTAS[[#This Row],[COSTO]]+(LISTAS[[#This Row],[COSTO]]*T2755)</f>
        <v>0</v>
      </c>
      <c r="V2755" s="30">
        <f>IF(T2755="",0,U2755/LISTAS[[#This Row],[VENTA NETA]]-1)</f>
        <v>0</v>
      </c>
      <c r="X2755" s="25">
        <v>0</v>
      </c>
      <c r="Y2755" s="31" t="str">
        <f>IFERROR(LISTAS[[#This Row],[COSTO]]/X2755-1,"")</f>
        <v/>
      </c>
    </row>
    <row r="2756" spans="1:25" x14ac:dyDescent="0.2">
      <c r="A2756" s="6" t="s">
        <v>6481</v>
      </c>
      <c r="B2756" t="s">
        <v>6468</v>
      </c>
      <c r="C2756">
        <v>118</v>
      </c>
      <c r="D2756" t="s">
        <v>6422</v>
      </c>
      <c r="E2756" s="2">
        <v>9744</v>
      </c>
      <c r="F2756" s="6" t="str">
        <f>+_xlfn.XLOOKUP(LISTAS[[#This Row],[ID]],_01_CODIGOS_Y_COSTOS_xlsm[Producto y N°],_01_CODIGOS_Y_COSTOS_xlsm[FABRICA],"",0,1)</f>
        <v>MAXIFER</v>
      </c>
      <c r="G2756" s="13">
        <f>LISTAS[[#This Row],[Precio]]*(1-0.46)*(1-IF($C$3520="",0,$C$3520))</f>
        <v>3946.32</v>
      </c>
      <c r="H2756" s="9">
        <f>+_xlfn.XLOOKUP(LISTAS[[#This Row],[ID]],_01_CODIGOS_Y_COSTOS_xlsm[Producto y N°],_01_CODIGOS_Y_COSTOS_xlsm[COSTO],0,0,1)</f>
        <v>0</v>
      </c>
      <c r="I2756" s="116">
        <f>+IFERROR(LISTAS[[#This Row],[VENTA NETA]]/LISTAS[[#This Row],[COSTO]]-1,0)</f>
        <v>0</v>
      </c>
      <c r="J2756" s="33" t="str">
        <f>IFERROR(VLOOKUP(LISTAS[[#This Row],[ID]],_01_CODIGOS_Y_COSTOS_xlsm[[Producto y N°]:[CODIGO]],2,0),"")</f>
        <v>118</v>
      </c>
      <c r="M2756" s="22">
        <v>0</v>
      </c>
      <c r="N2756" s="23">
        <f>+LISTAS[[#This Row],[Precio]]+(LISTAS[[#This Row],[Precio]]*M2756)</f>
        <v>9744</v>
      </c>
      <c r="O2756" s="24">
        <f t="shared" si="59"/>
        <v>3946.32</v>
      </c>
      <c r="Q2756" s="21" t="str">
        <f>IFERROR(O2756/LISTAS[[#This Row],[COSTO]]-1,"")</f>
        <v/>
      </c>
      <c r="R2756" t="str">
        <f>+LISTAS[[#This Row],[ID]]</f>
        <v>CONEXIONES T EN ALUMINIO118</v>
      </c>
      <c r="T2756" s="29"/>
      <c r="U2756" s="25">
        <f>LISTAS[[#This Row],[COSTO]]+(LISTAS[[#This Row],[COSTO]]*T2756)</f>
        <v>0</v>
      </c>
      <c r="V2756" s="30">
        <f>IF(T2756="",0,U2756/LISTAS[[#This Row],[VENTA NETA]]-1)</f>
        <v>0</v>
      </c>
      <c r="X2756" s="25">
        <v>0</v>
      </c>
      <c r="Y2756" s="31" t="str">
        <f>IFERROR(LISTAS[[#This Row],[COSTO]]/X2756-1,"")</f>
        <v/>
      </c>
    </row>
    <row r="2757" spans="1:25" x14ac:dyDescent="0.2">
      <c r="A2757" s="6" t="s">
        <v>6482</v>
      </c>
      <c r="B2757" t="s">
        <v>6468</v>
      </c>
      <c r="C2757">
        <v>119</v>
      </c>
      <c r="D2757" t="s">
        <v>6423</v>
      </c>
      <c r="E2757" s="2">
        <v>9833.6</v>
      </c>
      <c r="F2757" s="6" t="str">
        <f>+_xlfn.XLOOKUP(LISTAS[[#This Row],[ID]],_01_CODIGOS_Y_COSTOS_xlsm[Producto y N°],_01_CODIGOS_Y_COSTOS_xlsm[FABRICA],"",0,1)</f>
        <v>MAXIFER</v>
      </c>
      <c r="G2757" s="13">
        <f>LISTAS[[#This Row],[Precio]]*(1-0.46)*(1-IF($C$3520="",0,$C$3520))</f>
        <v>3982.6080000000002</v>
      </c>
      <c r="H2757" s="9">
        <f>+_xlfn.XLOOKUP(LISTAS[[#This Row],[ID]],_01_CODIGOS_Y_COSTOS_xlsm[Producto y N°],_01_CODIGOS_Y_COSTOS_xlsm[COSTO],0,0,1)</f>
        <v>0</v>
      </c>
      <c r="I2757" s="116">
        <f>+IFERROR(LISTAS[[#This Row],[VENTA NETA]]/LISTAS[[#This Row],[COSTO]]-1,0)</f>
        <v>0</v>
      </c>
      <c r="J2757" s="33" t="str">
        <f>IFERROR(VLOOKUP(LISTAS[[#This Row],[ID]],_01_CODIGOS_Y_COSTOS_xlsm[[Producto y N°]:[CODIGO]],2,0),"")</f>
        <v>119</v>
      </c>
      <c r="M2757" s="22">
        <v>0</v>
      </c>
      <c r="N2757" s="23">
        <f>+LISTAS[[#This Row],[Precio]]+(LISTAS[[#This Row],[Precio]]*M2757)</f>
        <v>9833.6</v>
      </c>
      <c r="O2757" s="24">
        <f t="shared" si="59"/>
        <v>3982.6080000000002</v>
      </c>
      <c r="Q2757" s="21" t="str">
        <f>IFERROR(O2757/LISTAS[[#This Row],[COSTO]]-1,"")</f>
        <v/>
      </c>
      <c r="R2757" t="str">
        <f>+LISTAS[[#This Row],[ID]]</f>
        <v>CONEXIONES T EN ALUMINIO119</v>
      </c>
      <c r="T2757" s="29"/>
      <c r="U2757" s="25">
        <f>LISTAS[[#This Row],[COSTO]]+(LISTAS[[#This Row],[COSTO]]*T2757)</f>
        <v>0</v>
      </c>
      <c r="V2757" s="30">
        <f>IF(T2757="",0,U2757/LISTAS[[#This Row],[VENTA NETA]]-1)</f>
        <v>0</v>
      </c>
      <c r="X2757" s="25">
        <v>0</v>
      </c>
      <c r="Y2757" s="31" t="str">
        <f>IFERROR(LISTAS[[#This Row],[COSTO]]/X2757-1,"")</f>
        <v/>
      </c>
    </row>
    <row r="2758" spans="1:25" x14ac:dyDescent="0.2">
      <c r="A2758" s="6" t="s">
        <v>6483</v>
      </c>
      <c r="B2758" t="s">
        <v>6468</v>
      </c>
      <c r="C2758">
        <v>120</v>
      </c>
      <c r="D2758" t="s">
        <v>6424</v>
      </c>
      <c r="E2758" s="2">
        <v>9941.1200000000008</v>
      </c>
      <c r="F2758" s="6" t="str">
        <f>+_xlfn.XLOOKUP(LISTAS[[#This Row],[ID]],_01_CODIGOS_Y_COSTOS_xlsm[Producto y N°],_01_CODIGOS_Y_COSTOS_xlsm[FABRICA],"",0,1)</f>
        <v>MAXIFER</v>
      </c>
      <c r="G2758" s="13">
        <f>LISTAS[[#This Row],[Precio]]*(1-0.46)*(1-IF($C$3520="",0,$C$3520))</f>
        <v>4026.1536000000006</v>
      </c>
      <c r="H2758" s="9">
        <f>+_xlfn.XLOOKUP(LISTAS[[#This Row],[ID]],_01_CODIGOS_Y_COSTOS_xlsm[Producto y N°],_01_CODIGOS_Y_COSTOS_xlsm[COSTO],0,0,1)</f>
        <v>0</v>
      </c>
      <c r="I2758" s="116">
        <f>+IFERROR(LISTAS[[#This Row],[VENTA NETA]]/LISTAS[[#This Row],[COSTO]]-1,0)</f>
        <v>0</v>
      </c>
      <c r="J2758" s="33" t="str">
        <f>IFERROR(VLOOKUP(LISTAS[[#This Row],[ID]],_01_CODIGOS_Y_COSTOS_xlsm[[Producto y N°]:[CODIGO]],2,0),"")</f>
        <v>120</v>
      </c>
      <c r="M2758" s="22">
        <v>0</v>
      </c>
      <c r="N2758" s="23">
        <f>+LISTAS[[#This Row],[Precio]]+(LISTAS[[#This Row],[Precio]]*M2758)</f>
        <v>9941.1200000000008</v>
      </c>
      <c r="O2758" s="24">
        <f t="shared" si="59"/>
        <v>4026.1536000000006</v>
      </c>
      <c r="Q2758" s="21" t="str">
        <f>IFERROR(O2758/LISTAS[[#This Row],[COSTO]]-1,"")</f>
        <v/>
      </c>
      <c r="R2758" t="str">
        <f>+LISTAS[[#This Row],[ID]]</f>
        <v>CONEXIONES T EN ALUMINIO120</v>
      </c>
      <c r="T2758" s="29"/>
      <c r="U2758" s="25">
        <f>LISTAS[[#This Row],[COSTO]]+(LISTAS[[#This Row],[COSTO]]*T2758)</f>
        <v>0</v>
      </c>
      <c r="V2758" s="30">
        <f>IF(T2758="",0,U2758/LISTAS[[#This Row],[VENTA NETA]]-1)</f>
        <v>0</v>
      </c>
      <c r="X2758" s="25">
        <v>0</v>
      </c>
      <c r="Y2758" s="31" t="str">
        <f>IFERROR(LISTAS[[#This Row],[COSTO]]/X2758-1,"")</f>
        <v/>
      </c>
    </row>
    <row r="2759" spans="1:25" x14ac:dyDescent="0.2">
      <c r="A2759" s="6" t="s">
        <v>6484</v>
      </c>
      <c r="B2759" t="s">
        <v>6468</v>
      </c>
      <c r="C2759">
        <v>121</v>
      </c>
      <c r="D2759" t="s">
        <v>6425</v>
      </c>
      <c r="E2759" s="2">
        <v>10088.959999999999</v>
      </c>
      <c r="F2759" s="6" t="str">
        <f>+_xlfn.XLOOKUP(LISTAS[[#This Row],[ID]],_01_CODIGOS_Y_COSTOS_xlsm[Producto y N°],_01_CODIGOS_Y_COSTOS_xlsm[FABRICA],"",0,1)</f>
        <v>MAXIFER</v>
      </c>
      <c r="G2759" s="13">
        <f>LISTAS[[#This Row],[Precio]]*(1-0.46)*(1-IF($C$3520="",0,$C$3520))</f>
        <v>4086.0287999999996</v>
      </c>
      <c r="H2759" s="9">
        <f>+_xlfn.XLOOKUP(LISTAS[[#This Row],[ID]],_01_CODIGOS_Y_COSTOS_xlsm[Producto y N°],_01_CODIGOS_Y_COSTOS_xlsm[COSTO],0,0,1)</f>
        <v>0</v>
      </c>
      <c r="I2759" s="116">
        <f>+IFERROR(LISTAS[[#This Row],[VENTA NETA]]/LISTAS[[#This Row],[COSTO]]-1,0)</f>
        <v>0</v>
      </c>
      <c r="J2759" s="33" t="str">
        <f>IFERROR(VLOOKUP(LISTAS[[#This Row],[ID]],_01_CODIGOS_Y_COSTOS_xlsm[[Producto y N°]:[CODIGO]],2,0),"")</f>
        <v>121</v>
      </c>
      <c r="M2759" s="22">
        <v>0</v>
      </c>
      <c r="N2759" s="23">
        <f>+LISTAS[[#This Row],[Precio]]+(LISTAS[[#This Row],[Precio]]*M2759)</f>
        <v>10088.959999999999</v>
      </c>
      <c r="O2759" s="24">
        <f t="shared" si="59"/>
        <v>4086.0287999999996</v>
      </c>
      <c r="Q2759" s="21" t="str">
        <f>IFERROR(O2759/LISTAS[[#This Row],[COSTO]]-1,"")</f>
        <v/>
      </c>
      <c r="R2759" t="str">
        <f>+LISTAS[[#This Row],[ID]]</f>
        <v>CONEXIONES T EN ALUMINIO121</v>
      </c>
      <c r="T2759" s="29"/>
      <c r="U2759" s="25">
        <f>LISTAS[[#This Row],[COSTO]]+(LISTAS[[#This Row],[COSTO]]*T2759)</f>
        <v>0</v>
      </c>
      <c r="V2759" s="30">
        <f>IF(T2759="",0,U2759/LISTAS[[#This Row],[VENTA NETA]]-1)</f>
        <v>0</v>
      </c>
      <c r="X2759" s="25">
        <v>0</v>
      </c>
      <c r="Y2759" s="31" t="str">
        <f>IFERROR(LISTAS[[#This Row],[COSTO]]/X2759-1,"")</f>
        <v/>
      </c>
    </row>
    <row r="2760" spans="1:25" x14ac:dyDescent="0.2">
      <c r="A2760" s="6" t="s">
        <v>6485</v>
      </c>
      <c r="B2760" t="s">
        <v>6468</v>
      </c>
      <c r="C2760">
        <v>122</v>
      </c>
      <c r="D2760" t="s">
        <v>6426</v>
      </c>
      <c r="E2760" s="2">
        <v>10366.719999999999</v>
      </c>
      <c r="F2760" s="6" t="str">
        <f>+_xlfn.XLOOKUP(LISTAS[[#This Row],[ID]],_01_CODIGOS_Y_COSTOS_xlsm[Producto y N°],_01_CODIGOS_Y_COSTOS_xlsm[FABRICA],"",0,1)</f>
        <v>MAXIFER</v>
      </c>
      <c r="G2760" s="13">
        <f>LISTAS[[#This Row],[Precio]]*(1-0.46)*(1-IF($C$3520="",0,$C$3520))</f>
        <v>4198.5216</v>
      </c>
      <c r="H2760" s="9">
        <f>+_xlfn.XLOOKUP(LISTAS[[#This Row],[ID]],_01_CODIGOS_Y_COSTOS_xlsm[Producto y N°],_01_CODIGOS_Y_COSTOS_xlsm[COSTO],0,0,1)</f>
        <v>0</v>
      </c>
      <c r="I2760" s="116">
        <f>+IFERROR(LISTAS[[#This Row],[VENTA NETA]]/LISTAS[[#This Row],[COSTO]]-1,0)</f>
        <v>0</v>
      </c>
      <c r="J2760" s="33" t="str">
        <f>IFERROR(VLOOKUP(LISTAS[[#This Row],[ID]],_01_CODIGOS_Y_COSTOS_xlsm[[Producto y N°]:[CODIGO]],2,0),"")</f>
        <v>122</v>
      </c>
      <c r="M2760" s="22">
        <v>0</v>
      </c>
      <c r="N2760" s="23">
        <f>+LISTAS[[#This Row],[Precio]]+(LISTAS[[#This Row],[Precio]]*M2760)</f>
        <v>10366.719999999999</v>
      </c>
      <c r="O2760" s="24">
        <f t="shared" si="59"/>
        <v>4198.5216</v>
      </c>
      <c r="Q2760" s="21" t="str">
        <f>IFERROR(O2760/LISTAS[[#This Row],[COSTO]]-1,"")</f>
        <v/>
      </c>
      <c r="R2760" t="str">
        <f>+LISTAS[[#This Row],[ID]]</f>
        <v>CONEXIONES T EN ALUMINIO122</v>
      </c>
      <c r="T2760" s="29"/>
      <c r="U2760" s="25">
        <f>LISTAS[[#This Row],[COSTO]]+(LISTAS[[#This Row],[COSTO]]*T2760)</f>
        <v>0</v>
      </c>
      <c r="V2760" s="30">
        <f>IF(T2760="",0,U2760/LISTAS[[#This Row],[VENTA NETA]]-1)</f>
        <v>0</v>
      </c>
      <c r="X2760" s="25">
        <v>0</v>
      </c>
      <c r="Y2760" s="31" t="str">
        <f>IFERROR(LISTAS[[#This Row],[COSTO]]/X2760-1,"")</f>
        <v/>
      </c>
    </row>
    <row r="2761" spans="1:25" x14ac:dyDescent="0.2">
      <c r="A2761" s="6" t="s">
        <v>6486</v>
      </c>
      <c r="B2761" t="s">
        <v>6468</v>
      </c>
      <c r="C2761">
        <v>123</v>
      </c>
      <c r="D2761" t="s">
        <v>6427</v>
      </c>
      <c r="E2761" s="2">
        <v>10366.719999999999</v>
      </c>
      <c r="F2761" s="6" t="str">
        <f>+_xlfn.XLOOKUP(LISTAS[[#This Row],[ID]],_01_CODIGOS_Y_COSTOS_xlsm[Producto y N°],_01_CODIGOS_Y_COSTOS_xlsm[FABRICA],"",0,1)</f>
        <v>MAXIFER</v>
      </c>
      <c r="G2761" s="13">
        <f>LISTAS[[#This Row],[Precio]]*(1-0.46)*(1-IF($C$3520="",0,$C$3520))</f>
        <v>4198.5216</v>
      </c>
      <c r="H2761" s="9">
        <f>+_xlfn.XLOOKUP(LISTAS[[#This Row],[ID]],_01_CODIGOS_Y_COSTOS_xlsm[Producto y N°],_01_CODIGOS_Y_COSTOS_xlsm[COSTO],0,0,1)</f>
        <v>0</v>
      </c>
      <c r="I2761" s="116">
        <f>+IFERROR(LISTAS[[#This Row],[VENTA NETA]]/LISTAS[[#This Row],[COSTO]]-1,0)</f>
        <v>0</v>
      </c>
      <c r="J2761" s="33" t="str">
        <f>IFERROR(VLOOKUP(LISTAS[[#This Row],[ID]],_01_CODIGOS_Y_COSTOS_xlsm[[Producto y N°]:[CODIGO]],2,0),"")</f>
        <v>123</v>
      </c>
      <c r="M2761" s="22">
        <v>0</v>
      </c>
      <c r="N2761" s="23">
        <f>+LISTAS[[#This Row],[Precio]]+(LISTAS[[#This Row],[Precio]]*M2761)</f>
        <v>10366.719999999999</v>
      </c>
      <c r="O2761" s="24">
        <f t="shared" si="59"/>
        <v>4198.5216</v>
      </c>
      <c r="Q2761" s="21" t="str">
        <f>IFERROR(O2761/LISTAS[[#This Row],[COSTO]]-1,"")</f>
        <v/>
      </c>
      <c r="R2761" t="str">
        <f>+LISTAS[[#This Row],[ID]]</f>
        <v>CONEXIONES T EN ALUMINIO123</v>
      </c>
      <c r="T2761" s="29"/>
      <c r="U2761" s="25">
        <f>LISTAS[[#This Row],[COSTO]]+(LISTAS[[#This Row],[COSTO]]*T2761)</f>
        <v>0</v>
      </c>
      <c r="V2761" s="30">
        <f>IF(T2761="",0,U2761/LISTAS[[#This Row],[VENTA NETA]]-1)</f>
        <v>0</v>
      </c>
      <c r="X2761" s="25">
        <v>0</v>
      </c>
      <c r="Y2761" s="31" t="str">
        <f>IFERROR(LISTAS[[#This Row],[COSTO]]/X2761-1,"")</f>
        <v/>
      </c>
    </row>
    <row r="2762" spans="1:25" x14ac:dyDescent="0.2">
      <c r="A2762" s="6" t="s">
        <v>6487</v>
      </c>
      <c r="B2762" t="s">
        <v>6468</v>
      </c>
      <c r="C2762">
        <v>124</v>
      </c>
      <c r="D2762" t="s">
        <v>6428</v>
      </c>
      <c r="E2762" s="2">
        <v>10572.8</v>
      </c>
      <c r="F2762" s="6" t="str">
        <f>+_xlfn.XLOOKUP(LISTAS[[#This Row],[ID]],_01_CODIGOS_Y_COSTOS_xlsm[Producto y N°],_01_CODIGOS_Y_COSTOS_xlsm[FABRICA],"",0,1)</f>
        <v>MAXIFER</v>
      </c>
      <c r="G2762" s="13">
        <f>LISTAS[[#This Row],[Precio]]*(1-0.46)*(1-IF($C$3520="",0,$C$3520))</f>
        <v>4281.9840000000004</v>
      </c>
      <c r="H2762" s="9">
        <f>+_xlfn.XLOOKUP(LISTAS[[#This Row],[ID]],_01_CODIGOS_Y_COSTOS_xlsm[Producto y N°],_01_CODIGOS_Y_COSTOS_xlsm[COSTO],0,0,1)</f>
        <v>0</v>
      </c>
      <c r="I2762" s="116">
        <f>+IFERROR(LISTAS[[#This Row],[VENTA NETA]]/LISTAS[[#This Row],[COSTO]]-1,0)</f>
        <v>0</v>
      </c>
      <c r="J2762" s="33" t="str">
        <f>IFERROR(VLOOKUP(LISTAS[[#This Row],[ID]],_01_CODIGOS_Y_COSTOS_xlsm[[Producto y N°]:[CODIGO]],2,0),"")</f>
        <v>124</v>
      </c>
      <c r="M2762" s="22">
        <v>0</v>
      </c>
      <c r="N2762" s="23">
        <f>+LISTAS[[#This Row],[Precio]]+(LISTAS[[#This Row],[Precio]]*M2762)</f>
        <v>10572.8</v>
      </c>
      <c r="O2762" s="24">
        <f t="shared" si="59"/>
        <v>4281.9840000000004</v>
      </c>
      <c r="Q2762" s="21" t="str">
        <f>IFERROR(O2762/LISTAS[[#This Row],[COSTO]]-1,"")</f>
        <v/>
      </c>
      <c r="R2762" t="str">
        <f>+LISTAS[[#This Row],[ID]]</f>
        <v>CONEXIONES T EN ALUMINIO124</v>
      </c>
      <c r="T2762" s="29"/>
      <c r="U2762" s="25">
        <f>LISTAS[[#This Row],[COSTO]]+(LISTAS[[#This Row],[COSTO]]*T2762)</f>
        <v>0</v>
      </c>
      <c r="V2762" s="30">
        <f>IF(T2762="",0,U2762/LISTAS[[#This Row],[VENTA NETA]]-1)</f>
        <v>0</v>
      </c>
      <c r="X2762" s="25">
        <v>0</v>
      </c>
      <c r="Y2762" s="31" t="str">
        <f>IFERROR(LISTAS[[#This Row],[COSTO]]/X2762-1,"")</f>
        <v/>
      </c>
    </row>
    <row r="2763" spans="1:25" x14ac:dyDescent="0.2">
      <c r="A2763" s="6" t="s">
        <v>6488</v>
      </c>
      <c r="B2763" t="s">
        <v>6468</v>
      </c>
      <c r="C2763">
        <v>125</v>
      </c>
      <c r="D2763" t="s">
        <v>6429</v>
      </c>
      <c r="E2763" s="2">
        <v>10572.8</v>
      </c>
      <c r="F2763" s="6" t="str">
        <f>+_xlfn.XLOOKUP(LISTAS[[#This Row],[ID]],_01_CODIGOS_Y_COSTOS_xlsm[Producto y N°],_01_CODIGOS_Y_COSTOS_xlsm[FABRICA],"",0,1)</f>
        <v>MAXIFER</v>
      </c>
      <c r="G2763" s="13">
        <f>LISTAS[[#This Row],[Precio]]*(1-0.46)*(1-IF($C$3520="",0,$C$3520))</f>
        <v>4281.9840000000004</v>
      </c>
      <c r="H2763" s="9">
        <f>+_xlfn.XLOOKUP(LISTAS[[#This Row],[ID]],_01_CODIGOS_Y_COSTOS_xlsm[Producto y N°],_01_CODIGOS_Y_COSTOS_xlsm[COSTO],0,0,1)</f>
        <v>0</v>
      </c>
      <c r="I2763" s="116">
        <f>+IFERROR(LISTAS[[#This Row],[VENTA NETA]]/LISTAS[[#This Row],[COSTO]]-1,0)</f>
        <v>0</v>
      </c>
      <c r="J2763" s="33" t="str">
        <f>IFERROR(VLOOKUP(LISTAS[[#This Row],[ID]],_01_CODIGOS_Y_COSTOS_xlsm[[Producto y N°]:[CODIGO]],2,0),"")</f>
        <v>125</v>
      </c>
      <c r="M2763" s="22">
        <v>0</v>
      </c>
      <c r="N2763" s="23">
        <f>+LISTAS[[#This Row],[Precio]]+(LISTAS[[#This Row],[Precio]]*M2763)</f>
        <v>10572.8</v>
      </c>
      <c r="O2763" s="24">
        <f t="shared" si="59"/>
        <v>4281.9840000000004</v>
      </c>
      <c r="Q2763" s="21" t="str">
        <f>IFERROR(O2763/LISTAS[[#This Row],[COSTO]]-1,"")</f>
        <v/>
      </c>
      <c r="R2763" t="str">
        <f>+LISTAS[[#This Row],[ID]]</f>
        <v>CONEXIONES T EN ALUMINIO125</v>
      </c>
      <c r="T2763" s="29"/>
      <c r="U2763" s="25">
        <f>LISTAS[[#This Row],[COSTO]]+(LISTAS[[#This Row],[COSTO]]*T2763)</f>
        <v>0</v>
      </c>
      <c r="V2763" s="30">
        <f>IF(T2763="",0,U2763/LISTAS[[#This Row],[VENTA NETA]]-1)</f>
        <v>0</v>
      </c>
      <c r="X2763" s="25">
        <v>0</v>
      </c>
      <c r="Y2763" s="31" t="str">
        <f>IFERROR(LISTAS[[#This Row],[COSTO]]/X2763-1,"")</f>
        <v/>
      </c>
    </row>
    <row r="2764" spans="1:25" x14ac:dyDescent="0.2">
      <c r="A2764" s="6" t="s">
        <v>6489</v>
      </c>
      <c r="B2764" t="s">
        <v>6468</v>
      </c>
      <c r="C2764">
        <v>130</v>
      </c>
      <c r="D2764" t="s">
        <v>6430</v>
      </c>
      <c r="E2764" s="2">
        <v>9838.08</v>
      </c>
      <c r="F2764" s="6" t="str">
        <f>+_xlfn.XLOOKUP(LISTAS[[#This Row],[ID]],_01_CODIGOS_Y_COSTOS_xlsm[Producto y N°],_01_CODIGOS_Y_COSTOS_xlsm[FABRICA],"",0,1)</f>
        <v>MAXIFER</v>
      </c>
      <c r="G2764" s="13">
        <f>LISTAS[[#This Row],[Precio]]*(1-0.46)*(1-IF($C$3520="",0,$C$3520))</f>
        <v>3984.4224000000004</v>
      </c>
      <c r="H2764" s="9">
        <f>+_xlfn.XLOOKUP(LISTAS[[#This Row],[ID]],_01_CODIGOS_Y_COSTOS_xlsm[Producto y N°],_01_CODIGOS_Y_COSTOS_xlsm[COSTO],0,0,1)</f>
        <v>0</v>
      </c>
      <c r="I2764" s="116">
        <f>+IFERROR(LISTAS[[#This Row],[VENTA NETA]]/LISTAS[[#This Row],[COSTO]]-1,0)</f>
        <v>0</v>
      </c>
      <c r="J2764" s="33" t="str">
        <f>IFERROR(VLOOKUP(LISTAS[[#This Row],[ID]],_01_CODIGOS_Y_COSTOS_xlsm[[Producto y N°]:[CODIGO]],2,0),"")</f>
        <v>130</v>
      </c>
      <c r="M2764" s="22">
        <v>0</v>
      </c>
      <c r="N2764" s="23">
        <f>+LISTAS[[#This Row],[Precio]]+(LISTAS[[#This Row],[Precio]]*M2764)</f>
        <v>9838.08</v>
      </c>
      <c r="O2764" s="24">
        <f t="shared" si="59"/>
        <v>3984.4224000000004</v>
      </c>
      <c r="Q2764" s="21" t="str">
        <f>IFERROR(O2764/LISTAS[[#This Row],[COSTO]]-1,"")</f>
        <v/>
      </c>
      <c r="R2764" t="str">
        <f>+LISTAS[[#This Row],[ID]]</f>
        <v>CONEXIONES T EN ALUMINIO130</v>
      </c>
      <c r="T2764" s="29"/>
      <c r="U2764" s="25">
        <f>LISTAS[[#This Row],[COSTO]]+(LISTAS[[#This Row],[COSTO]]*T2764)</f>
        <v>0</v>
      </c>
      <c r="V2764" s="30">
        <f>IF(T2764="",0,U2764/LISTAS[[#This Row],[VENTA NETA]]-1)</f>
        <v>0</v>
      </c>
      <c r="X2764" s="25">
        <v>0</v>
      </c>
      <c r="Y2764" s="31" t="str">
        <f>IFERROR(LISTAS[[#This Row],[COSTO]]/X2764-1,"")</f>
        <v/>
      </c>
    </row>
    <row r="2765" spans="1:25" x14ac:dyDescent="0.2">
      <c r="A2765" s="6" t="s">
        <v>6490</v>
      </c>
      <c r="B2765" t="s">
        <v>6468</v>
      </c>
      <c r="C2765">
        <v>132</v>
      </c>
      <c r="D2765" t="s">
        <v>6431</v>
      </c>
      <c r="E2765" s="2">
        <v>9838.08</v>
      </c>
      <c r="F2765" s="6" t="str">
        <f>+_xlfn.XLOOKUP(LISTAS[[#This Row],[ID]],_01_CODIGOS_Y_COSTOS_xlsm[Producto y N°],_01_CODIGOS_Y_COSTOS_xlsm[FABRICA],"",0,1)</f>
        <v>MAXIFER</v>
      </c>
      <c r="G2765" s="13">
        <f>LISTAS[[#This Row],[Precio]]*(1-0.46)*(1-IF($C$3520="",0,$C$3520))</f>
        <v>3984.4224000000004</v>
      </c>
      <c r="H2765" s="9">
        <f>+_xlfn.XLOOKUP(LISTAS[[#This Row],[ID]],_01_CODIGOS_Y_COSTOS_xlsm[Producto y N°],_01_CODIGOS_Y_COSTOS_xlsm[COSTO],0,0,1)</f>
        <v>0</v>
      </c>
      <c r="I2765" s="116">
        <f>+IFERROR(LISTAS[[#This Row],[VENTA NETA]]/LISTAS[[#This Row],[COSTO]]-1,0)</f>
        <v>0</v>
      </c>
      <c r="J2765" s="33" t="str">
        <f>IFERROR(VLOOKUP(LISTAS[[#This Row],[ID]],_01_CODIGOS_Y_COSTOS_xlsm[[Producto y N°]:[CODIGO]],2,0),"")</f>
        <v>132</v>
      </c>
      <c r="M2765" s="22">
        <v>0</v>
      </c>
      <c r="N2765" s="23">
        <f>+LISTAS[[#This Row],[Precio]]+(LISTAS[[#This Row],[Precio]]*M2765)</f>
        <v>9838.08</v>
      </c>
      <c r="O2765" s="24">
        <f t="shared" si="59"/>
        <v>3984.4224000000004</v>
      </c>
      <c r="Q2765" s="21" t="str">
        <f>IFERROR(O2765/LISTAS[[#This Row],[COSTO]]-1,"")</f>
        <v/>
      </c>
      <c r="R2765" t="str">
        <f>+LISTAS[[#This Row],[ID]]</f>
        <v>CONEXIONES T EN ALUMINIO132</v>
      </c>
      <c r="T2765" s="29"/>
      <c r="U2765" s="25">
        <f>LISTAS[[#This Row],[COSTO]]+(LISTAS[[#This Row],[COSTO]]*T2765)</f>
        <v>0</v>
      </c>
      <c r="V2765" s="30">
        <f>IF(T2765="",0,U2765/LISTAS[[#This Row],[VENTA NETA]]-1)</f>
        <v>0</v>
      </c>
      <c r="X2765" s="25">
        <v>0</v>
      </c>
      <c r="Y2765" s="31" t="str">
        <f>IFERROR(LISTAS[[#This Row],[COSTO]]/X2765-1,"")</f>
        <v/>
      </c>
    </row>
    <row r="2766" spans="1:25" x14ac:dyDescent="0.2">
      <c r="A2766" s="6" t="s">
        <v>6491</v>
      </c>
      <c r="B2766" t="s">
        <v>6468</v>
      </c>
      <c r="C2766">
        <v>133</v>
      </c>
      <c r="D2766" t="s">
        <v>6432</v>
      </c>
      <c r="E2766" s="2">
        <v>10111.36</v>
      </c>
      <c r="F2766" s="6" t="str">
        <f>+_xlfn.XLOOKUP(LISTAS[[#This Row],[ID]],_01_CODIGOS_Y_COSTOS_xlsm[Producto y N°],_01_CODIGOS_Y_COSTOS_xlsm[FABRICA],"",0,1)</f>
        <v>MAXIFER</v>
      </c>
      <c r="G2766" s="13">
        <f>LISTAS[[#This Row],[Precio]]*(1-0.46)*(1-IF($C$3520="",0,$C$3520))</f>
        <v>4095.1008000000006</v>
      </c>
      <c r="H2766" s="9">
        <f>+_xlfn.XLOOKUP(LISTAS[[#This Row],[ID]],_01_CODIGOS_Y_COSTOS_xlsm[Producto y N°],_01_CODIGOS_Y_COSTOS_xlsm[COSTO],0,0,1)</f>
        <v>0</v>
      </c>
      <c r="I2766" s="116">
        <f>+IFERROR(LISTAS[[#This Row],[VENTA NETA]]/LISTAS[[#This Row],[COSTO]]-1,0)</f>
        <v>0</v>
      </c>
      <c r="J2766" s="33" t="str">
        <f>IFERROR(VLOOKUP(LISTAS[[#This Row],[ID]],_01_CODIGOS_Y_COSTOS_xlsm[[Producto y N°]:[CODIGO]],2,0),"")</f>
        <v>133</v>
      </c>
      <c r="M2766" s="22">
        <v>0</v>
      </c>
      <c r="N2766" s="23">
        <f>+LISTAS[[#This Row],[Precio]]+(LISTAS[[#This Row],[Precio]]*M2766)</f>
        <v>10111.36</v>
      </c>
      <c r="O2766" s="24">
        <f t="shared" si="59"/>
        <v>4095.1008000000006</v>
      </c>
      <c r="Q2766" s="21" t="str">
        <f>IFERROR(O2766/LISTAS[[#This Row],[COSTO]]-1,"")</f>
        <v/>
      </c>
      <c r="R2766" t="str">
        <f>+LISTAS[[#This Row],[ID]]</f>
        <v>CONEXIONES T EN ALUMINIO133</v>
      </c>
      <c r="T2766" s="29"/>
      <c r="U2766" s="25">
        <f>LISTAS[[#This Row],[COSTO]]+(LISTAS[[#This Row],[COSTO]]*T2766)</f>
        <v>0</v>
      </c>
      <c r="V2766" s="30">
        <f>IF(T2766="",0,U2766/LISTAS[[#This Row],[VENTA NETA]]-1)</f>
        <v>0</v>
      </c>
      <c r="X2766" s="25">
        <v>0</v>
      </c>
      <c r="Y2766" s="31" t="str">
        <f>IFERROR(LISTAS[[#This Row],[COSTO]]/X2766-1,"")</f>
        <v/>
      </c>
    </row>
    <row r="2767" spans="1:25" x14ac:dyDescent="0.2">
      <c r="A2767" s="6" t="s">
        <v>6492</v>
      </c>
      <c r="B2767" t="s">
        <v>6468</v>
      </c>
      <c r="C2767">
        <v>134</v>
      </c>
      <c r="D2767" t="s">
        <v>6433</v>
      </c>
      <c r="E2767" s="2">
        <v>10236.799999999999</v>
      </c>
      <c r="F2767" s="6" t="str">
        <f>+_xlfn.XLOOKUP(LISTAS[[#This Row],[ID]],_01_CODIGOS_Y_COSTOS_xlsm[Producto y N°],_01_CODIGOS_Y_COSTOS_xlsm[FABRICA],"",0,1)</f>
        <v>MAXIFER</v>
      </c>
      <c r="G2767" s="13">
        <f>LISTAS[[#This Row],[Precio]]*(1-0.46)*(1-IF($C$3520="",0,$C$3520))</f>
        <v>4145.9040000000005</v>
      </c>
      <c r="H2767" s="9">
        <f>+_xlfn.XLOOKUP(LISTAS[[#This Row],[ID]],_01_CODIGOS_Y_COSTOS_xlsm[Producto y N°],_01_CODIGOS_Y_COSTOS_xlsm[COSTO],0,0,1)</f>
        <v>0</v>
      </c>
      <c r="I2767" s="116">
        <f>+IFERROR(LISTAS[[#This Row],[VENTA NETA]]/LISTAS[[#This Row],[COSTO]]-1,0)</f>
        <v>0</v>
      </c>
      <c r="J2767" s="33" t="str">
        <f>IFERROR(VLOOKUP(LISTAS[[#This Row],[ID]],_01_CODIGOS_Y_COSTOS_xlsm[[Producto y N°]:[CODIGO]],2,0),"")</f>
        <v>134</v>
      </c>
      <c r="M2767" s="22">
        <v>0</v>
      </c>
      <c r="N2767" s="23">
        <f>+LISTAS[[#This Row],[Precio]]+(LISTAS[[#This Row],[Precio]]*M2767)</f>
        <v>10236.799999999999</v>
      </c>
      <c r="O2767" s="24">
        <f t="shared" si="59"/>
        <v>4145.9040000000005</v>
      </c>
      <c r="Q2767" s="21" t="str">
        <f>IFERROR(O2767/LISTAS[[#This Row],[COSTO]]-1,"")</f>
        <v/>
      </c>
      <c r="R2767" t="str">
        <f>+LISTAS[[#This Row],[ID]]</f>
        <v>CONEXIONES T EN ALUMINIO134</v>
      </c>
      <c r="T2767" s="29"/>
      <c r="U2767" s="25">
        <f>LISTAS[[#This Row],[COSTO]]+(LISTAS[[#This Row],[COSTO]]*T2767)</f>
        <v>0</v>
      </c>
      <c r="V2767" s="30">
        <f>IF(T2767="",0,U2767/LISTAS[[#This Row],[VENTA NETA]]-1)</f>
        <v>0</v>
      </c>
      <c r="X2767" s="25">
        <v>0</v>
      </c>
      <c r="Y2767" s="31" t="str">
        <f>IFERROR(LISTAS[[#This Row],[COSTO]]/X2767-1,"")</f>
        <v/>
      </c>
    </row>
    <row r="2768" spans="1:25" x14ac:dyDescent="0.2">
      <c r="A2768" s="6" t="s">
        <v>6493</v>
      </c>
      <c r="B2768" t="s">
        <v>6468</v>
      </c>
      <c r="C2768">
        <v>135</v>
      </c>
      <c r="D2768" t="s">
        <v>6434</v>
      </c>
      <c r="E2768" s="2">
        <v>10743.04</v>
      </c>
      <c r="F2768" s="6" t="str">
        <f>+_xlfn.XLOOKUP(LISTAS[[#This Row],[ID]],_01_CODIGOS_Y_COSTOS_xlsm[Producto y N°],_01_CODIGOS_Y_COSTOS_xlsm[FABRICA],"",0,1)</f>
        <v>MAXIFER</v>
      </c>
      <c r="G2768" s="13">
        <f>LISTAS[[#This Row],[Precio]]*(1-0.46)*(1-IF($C$3520="",0,$C$3520))</f>
        <v>4350.9312000000009</v>
      </c>
      <c r="H2768" s="9">
        <f>+_xlfn.XLOOKUP(LISTAS[[#This Row],[ID]],_01_CODIGOS_Y_COSTOS_xlsm[Producto y N°],_01_CODIGOS_Y_COSTOS_xlsm[COSTO],0,0,1)</f>
        <v>0</v>
      </c>
      <c r="I2768" s="116">
        <f>+IFERROR(LISTAS[[#This Row],[VENTA NETA]]/LISTAS[[#This Row],[COSTO]]-1,0)</f>
        <v>0</v>
      </c>
      <c r="J2768" s="33" t="str">
        <f>IFERROR(VLOOKUP(LISTAS[[#This Row],[ID]],_01_CODIGOS_Y_COSTOS_xlsm[[Producto y N°]:[CODIGO]],2,0),"")</f>
        <v>135</v>
      </c>
      <c r="M2768" s="22">
        <v>0</v>
      </c>
      <c r="N2768" s="23">
        <f>+LISTAS[[#This Row],[Precio]]+(LISTAS[[#This Row],[Precio]]*M2768)</f>
        <v>10743.04</v>
      </c>
      <c r="O2768" s="24">
        <f t="shared" si="59"/>
        <v>4350.9312000000009</v>
      </c>
      <c r="Q2768" s="21" t="str">
        <f>IFERROR(O2768/LISTAS[[#This Row],[COSTO]]-1,"")</f>
        <v/>
      </c>
      <c r="R2768" t="str">
        <f>+LISTAS[[#This Row],[ID]]</f>
        <v>CONEXIONES T EN ALUMINIO135</v>
      </c>
      <c r="T2768" s="29"/>
      <c r="U2768" s="25">
        <f>LISTAS[[#This Row],[COSTO]]+(LISTAS[[#This Row],[COSTO]]*T2768)</f>
        <v>0</v>
      </c>
      <c r="V2768" s="30">
        <f>IF(T2768="",0,U2768/LISTAS[[#This Row],[VENTA NETA]]-1)</f>
        <v>0</v>
      </c>
      <c r="X2768" s="25">
        <v>0</v>
      </c>
      <c r="Y2768" s="31" t="str">
        <f>IFERROR(LISTAS[[#This Row],[COSTO]]/X2768-1,"")</f>
        <v/>
      </c>
    </row>
    <row r="2769" spans="1:25" x14ac:dyDescent="0.2">
      <c r="A2769" s="6" t="s">
        <v>6494</v>
      </c>
      <c r="B2769" t="s">
        <v>6468</v>
      </c>
      <c r="C2769">
        <v>136</v>
      </c>
      <c r="D2769" t="s">
        <v>6435</v>
      </c>
      <c r="E2769" s="2">
        <v>11217.92</v>
      </c>
      <c r="F2769" s="6" t="str">
        <f>+_xlfn.XLOOKUP(LISTAS[[#This Row],[ID]],_01_CODIGOS_Y_COSTOS_xlsm[Producto y N°],_01_CODIGOS_Y_COSTOS_xlsm[FABRICA],"",0,1)</f>
        <v>MAXIFER</v>
      </c>
      <c r="G2769" s="13">
        <f>LISTAS[[#This Row],[Precio]]*(1-0.46)*(1-IF($C$3520="",0,$C$3520))</f>
        <v>4543.2575999999999</v>
      </c>
      <c r="H2769" s="9">
        <f>+_xlfn.XLOOKUP(LISTAS[[#This Row],[ID]],_01_CODIGOS_Y_COSTOS_xlsm[Producto y N°],_01_CODIGOS_Y_COSTOS_xlsm[COSTO],0,0,1)</f>
        <v>0</v>
      </c>
      <c r="I2769" s="116">
        <f>+IFERROR(LISTAS[[#This Row],[VENTA NETA]]/LISTAS[[#This Row],[COSTO]]-1,0)</f>
        <v>0</v>
      </c>
      <c r="J2769" s="33" t="str">
        <f>IFERROR(VLOOKUP(LISTAS[[#This Row],[ID]],_01_CODIGOS_Y_COSTOS_xlsm[[Producto y N°]:[CODIGO]],2,0),"")</f>
        <v>136</v>
      </c>
      <c r="M2769" s="22">
        <v>0</v>
      </c>
      <c r="N2769" s="23">
        <f>+LISTAS[[#This Row],[Precio]]+(LISTAS[[#This Row],[Precio]]*M2769)</f>
        <v>11217.92</v>
      </c>
      <c r="O2769" s="24">
        <f t="shared" si="59"/>
        <v>4543.2575999999999</v>
      </c>
      <c r="Q2769" s="21" t="str">
        <f>IFERROR(O2769/LISTAS[[#This Row],[COSTO]]-1,"")</f>
        <v/>
      </c>
      <c r="R2769" t="str">
        <f>+LISTAS[[#This Row],[ID]]</f>
        <v>CONEXIONES T EN ALUMINIO136</v>
      </c>
      <c r="T2769" s="29"/>
      <c r="U2769" s="25">
        <f>LISTAS[[#This Row],[COSTO]]+(LISTAS[[#This Row],[COSTO]]*T2769)</f>
        <v>0</v>
      </c>
      <c r="V2769" s="30">
        <f>IF(T2769="",0,U2769/LISTAS[[#This Row],[VENTA NETA]]-1)</f>
        <v>0</v>
      </c>
      <c r="X2769" s="25">
        <v>0</v>
      </c>
      <c r="Y2769" s="31" t="str">
        <f>IFERROR(LISTAS[[#This Row],[COSTO]]/X2769-1,"")</f>
        <v/>
      </c>
    </row>
    <row r="2770" spans="1:25" x14ac:dyDescent="0.2">
      <c r="A2770" s="6" t="s">
        <v>6495</v>
      </c>
      <c r="B2770" t="s">
        <v>6468</v>
      </c>
      <c r="C2770">
        <v>137</v>
      </c>
      <c r="D2770" t="s">
        <v>6436</v>
      </c>
      <c r="E2770" s="2">
        <v>11217.92</v>
      </c>
      <c r="F2770" s="6" t="str">
        <f>+_xlfn.XLOOKUP(LISTAS[[#This Row],[ID]],_01_CODIGOS_Y_COSTOS_xlsm[Producto y N°],_01_CODIGOS_Y_COSTOS_xlsm[FABRICA],"",0,1)</f>
        <v>MAXIFER</v>
      </c>
      <c r="G2770" s="13">
        <f>LISTAS[[#This Row],[Precio]]*(1-0.46)*(1-IF($C$3520="",0,$C$3520))</f>
        <v>4543.2575999999999</v>
      </c>
      <c r="H2770" s="9">
        <f>+_xlfn.XLOOKUP(LISTAS[[#This Row],[ID]],_01_CODIGOS_Y_COSTOS_xlsm[Producto y N°],_01_CODIGOS_Y_COSTOS_xlsm[COSTO],0,0,1)</f>
        <v>0</v>
      </c>
      <c r="I2770" s="116">
        <f>+IFERROR(LISTAS[[#This Row],[VENTA NETA]]/LISTAS[[#This Row],[COSTO]]-1,0)</f>
        <v>0</v>
      </c>
      <c r="J2770" s="33" t="str">
        <f>IFERROR(VLOOKUP(LISTAS[[#This Row],[ID]],_01_CODIGOS_Y_COSTOS_xlsm[[Producto y N°]:[CODIGO]],2,0),"")</f>
        <v>137</v>
      </c>
      <c r="M2770" s="22">
        <v>0</v>
      </c>
      <c r="N2770" s="23">
        <f>+LISTAS[[#This Row],[Precio]]+(LISTAS[[#This Row],[Precio]]*M2770)</f>
        <v>11217.92</v>
      </c>
      <c r="O2770" s="24">
        <f t="shared" si="59"/>
        <v>4543.2575999999999</v>
      </c>
      <c r="Q2770" s="21" t="str">
        <f>IFERROR(O2770/LISTAS[[#This Row],[COSTO]]-1,"")</f>
        <v/>
      </c>
      <c r="R2770" t="str">
        <f>+LISTAS[[#This Row],[ID]]</f>
        <v>CONEXIONES T EN ALUMINIO137</v>
      </c>
      <c r="T2770" s="29"/>
      <c r="U2770" s="25">
        <f>LISTAS[[#This Row],[COSTO]]+(LISTAS[[#This Row],[COSTO]]*T2770)</f>
        <v>0</v>
      </c>
      <c r="V2770" s="30">
        <f>IF(T2770="",0,U2770/LISTAS[[#This Row],[VENTA NETA]]-1)</f>
        <v>0</v>
      </c>
      <c r="X2770" s="25">
        <v>0</v>
      </c>
      <c r="Y2770" s="31" t="str">
        <f>IFERROR(LISTAS[[#This Row],[COSTO]]/X2770-1,"")</f>
        <v/>
      </c>
    </row>
    <row r="2771" spans="1:25" x14ac:dyDescent="0.2">
      <c r="A2771" s="6" t="s">
        <v>6496</v>
      </c>
      <c r="B2771" t="s">
        <v>6468</v>
      </c>
      <c r="C2771">
        <v>138</v>
      </c>
      <c r="D2771" t="s">
        <v>6437</v>
      </c>
      <c r="E2771" s="2">
        <v>11612.16</v>
      </c>
      <c r="F2771" s="6" t="str">
        <f>+_xlfn.XLOOKUP(LISTAS[[#This Row],[ID]],_01_CODIGOS_Y_COSTOS_xlsm[Producto y N°],_01_CODIGOS_Y_COSTOS_xlsm[FABRICA],"",0,1)</f>
        <v>MAXIFER</v>
      </c>
      <c r="G2771" s="13">
        <f>LISTAS[[#This Row],[Precio]]*(1-0.46)*(1-IF($C$3520="",0,$C$3520))</f>
        <v>4702.9248000000007</v>
      </c>
      <c r="H2771" s="9">
        <f>+_xlfn.XLOOKUP(LISTAS[[#This Row],[ID]],_01_CODIGOS_Y_COSTOS_xlsm[Producto y N°],_01_CODIGOS_Y_COSTOS_xlsm[COSTO],0,0,1)</f>
        <v>0</v>
      </c>
      <c r="I2771" s="116">
        <f>+IFERROR(LISTAS[[#This Row],[VENTA NETA]]/LISTAS[[#This Row],[COSTO]]-1,0)</f>
        <v>0</v>
      </c>
      <c r="J2771" s="33" t="str">
        <f>IFERROR(VLOOKUP(LISTAS[[#This Row],[ID]],_01_CODIGOS_Y_COSTOS_xlsm[[Producto y N°]:[CODIGO]],2,0),"")</f>
        <v>138</v>
      </c>
      <c r="M2771" s="22">
        <v>0</v>
      </c>
      <c r="N2771" s="23">
        <f>+LISTAS[[#This Row],[Precio]]+(LISTAS[[#This Row],[Precio]]*M2771)</f>
        <v>11612.16</v>
      </c>
      <c r="O2771" s="24">
        <f t="shared" si="59"/>
        <v>4702.9248000000007</v>
      </c>
      <c r="Q2771" s="21" t="str">
        <f>IFERROR(O2771/LISTAS[[#This Row],[COSTO]]-1,"")</f>
        <v/>
      </c>
      <c r="R2771" t="str">
        <f>+LISTAS[[#This Row],[ID]]</f>
        <v>CONEXIONES T EN ALUMINIO138</v>
      </c>
      <c r="T2771" s="29"/>
      <c r="U2771" s="25">
        <f>LISTAS[[#This Row],[COSTO]]+(LISTAS[[#This Row],[COSTO]]*T2771)</f>
        <v>0</v>
      </c>
      <c r="V2771" s="30">
        <f>IF(T2771="",0,U2771/LISTAS[[#This Row],[VENTA NETA]]-1)</f>
        <v>0</v>
      </c>
      <c r="X2771" s="25">
        <v>0</v>
      </c>
      <c r="Y2771" s="31" t="str">
        <f>IFERROR(LISTAS[[#This Row],[COSTO]]/X2771-1,"")</f>
        <v/>
      </c>
    </row>
    <row r="2772" spans="1:25" x14ac:dyDescent="0.2">
      <c r="A2772" s="6" t="s">
        <v>6497</v>
      </c>
      <c r="B2772" t="s">
        <v>6468</v>
      </c>
      <c r="C2772">
        <v>139</v>
      </c>
      <c r="D2772" t="s">
        <v>6438</v>
      </c>
      <c r="E2772" s="2">
        <v>11612.16</v>
      </c>
      <c r="F2772" s="6" t="str">
        <f>+_xlfn.XLOOKUP(LISTAS[[#This Row],[ID]],_01_CODIGOS_Y_COSTOS_xlsm[Producto y N°],_01_CODIGOS_Y_COSTOS_xlsm[FABRICA],"",0,1)</f>
        <v>MAXIFER</v>
      </c>
      <c r="G2772" s="13">
        <f>LISTAS[[#This Row],[Precio]]*(1-0.46)*(1-IF($C$3520="",0,$C$3520))</f>
        <v>4702.9248000000007</v>
      </c>
      <c r="H2772" s="9">
        <f>+_xlfn.XLOOKUP(LISTAS[[#This Row],[ID]],_01_CODIGOS_Y_COSTOS_xlsm[Producto y N°],_01_CODIGOS_Y_COSTOS_xlsm[COSTO],0,0,1)</f>
        <v>0</v>
      </c>
      <c r="I2772" s="116">
        <f>+IFERROR(LISTAS[[#This Row],[VENTA NETA]]/LISTAS[[#This Row],[COSTO]]-1,0)</f>
        <v>0</v>
      </c>
      <c r="J2772" s="33" t="str">
        <f>IFERROR(VLOOKUP(LISTAS[[#This Row],[ID]],_01_CODIGOS_Y_COSTOS_xlsm[[Producto y N°]:[CODIGO]],2,0),"")</f>
        <v>139</v>
      </c>
      <c r="M2772" s="22">
        <v>0</v>
      </c>
      <c r="N2772" s="23">
        <f>+LISTAS[[#This Row],[Precio]]+(LISTAS[[#This Row],[Precio]]*M2772)</f>
        <v>11612.16</v>
      </c>
      <c r="O2772" s="24">
        <f t="shared" si="59"/>
        <v>4702.9248000000007</v>
      </c>
      <c r="Q2772" s="21" t="str">
        <f>IFERROR(O2772/LISTAS[[#This Row],[COSTO]]-1,"")</f>
        <v/>
      </c>
      <c r="R2772" t="str">
        <f>+LISTAS[[#This Row],[ID]]</f>
        <v>CONEXIONES T EN ALUMINIO139</v>
      </c>
      <c r="T2772" s="29"/>
      <c r="U2772" s="25">
        <f>LISTAS[[#This Row],[COSTO]]+(LISTAS[[#This Row],[COSTO]]*T2772)</f>
        <v>0</v>
      </c>
      <c r="V2772" s="30">
        <f>IF(T2772="",0,U2772/LISTAS[[#This Row],[VENTA NETA]]-1)</f>
        <v>0</v>
      </c>
      <c r="X2772" s="25">
        <v>0</v>
      </c>
      <c r="Y2772" s="31" t="str">
        <f>IFERROR(LISTAS[[#This Row],[COSTO]]/X2772-1,"")</f>
        <v/>
      </c>
    </row>
    <row r="2773" spans="1:25" x14ac:dyDescent="0.2">
      <c r="A2773" s="6" t="s">
        <v>6498</v>
      </c>
      <c r="B2773" t="s">
        <v>6468</v>
      </c>
      <c r="C2773">
        <v>142</v>
      </c>
      <c r="D2773" t="s">
        <v>6439</v>
      </c>
      <c r="E2773" s="2">
        <v>11400</v>
      </c>
      <c r="F2773" s="6" t="str">
        <f>+_xlfn.XLOOKUP(LISTAS[[#This Row],[ID]],_01_CODIGOS_Y_COSTOS_xlsm[Producto y N°],_01_CODIGOS_Y_COSTOS_xlsm[FABRICA],"",0,1)</f>
        <v>MAXIFER</v>
      </c>
      <c r="G2773" s="13">
        <f>LISTAS[[#This Row],[Precio]]*(1-0.46)*(1-IF($C$3520="",0,$C$3520))</f>
        <v>4617</v>
      </c>
      <c r="H2773" s="9">
        <f>+_xlfn.XLOOKUP(LISTAS[[#This Row],[ID]],_01_CODIGOS_Y_COSTOS_xlsm[Producto y N°],_01_CODIGOS_Y_COSTOS_xlsm[COSTO],0,0,1)</f>
        <v>0</v>
      </c>
      <c r="I2773" s="116">
        <f>+IFERROR(LISTAS[[#This Row],[VENTA NETA]]/LISTAS[[#This Row],[COSTO]]-1,0)</f>
        <v>0</v>
      </c>
      <c r="J2773" s="33" t="str">
        <f>IFERROR(VLOOKUP(LISTAS[[#This Row],[ID]],_01_CODIGOS_Y_COSTOS_xlsm[[Producto y N°]:[CODIGO]],2,0),"")</f>
        <v>142</v>
      </c>
      <c r="M2773" s="22">
        <v>0</v>
      </c>
      <c r="N2773" s="23">
        <f>+LISTAS[[#This Row],[Precio]]+(LISTAS[[#This Row],[Precio]]*M2773)</f>
        <v>11400</v>
      </c>
      <c r="O2773" s="24">
        <f t="shared" si="59"/>
        <v>4617</v>
      </c>
      <c r="Q2773" s="21" t="str">
        <f>IFERROR(O2773/LISTAS[[#This Row],[COSTO]]-1,"")</f>
        <v/>
      </c>
      <c r="R2773" t="str">
        <f>+LISTAS[[#This Row],[ID]]</f>
        <v>CONEXIONES T EN ALUMINIO142</v>
      </c>
      <c r="T2773" s="29"/>
      <c r="U2773" s="25">
        <f>LISTAS[[#This Row],[COSTO]]+(LISTAS[[#This Row],[COSTO]]*T2773)</f>
        <v>0</v>
      </c>
      <c r="V2773" s="30">
        <f>IF(T2773="",0,U2773/LISTAS[[#This Row],[VENTA NETA]]-1)</f>
        <v>0</v>
      </c>
      <c r="X2773" s="25">
        <v>0</v>
      </c>
      <c r="Y2773" s="31" t="str">
        <f>IFERROR(LISTAS[[#This Row],[COSTO]]/X2773-1,"")</f>
        <v/>
      </c>
    </row>
    <row r="2774" spans="1:25" x14ac:dyDescent="0.2">
      <c r="A2774" s="6" t="s">
        <v>6499</v>
      </c>
      <c r="B2774" t="s">
        <v>6468</v>
      </c>
      <c r="C2774">
        <v>143</v>
      </c>
      <c r="D2774" t="s">
        <v>6440</v>
      </c>
      <c r="E2774" s="2">
        <v>10245.76</v>
      </c>
      <c r="F2774" s="6" t="str">
        <f>+_xlfn.XLOOKUP(LISTAS[[#This Row],[ID]],_01_CODIGOS_Y_COSTOS_xlsm[Producto y N°],_01_CODIGOS_Y_COSTOS_xlsm[FABRICA],"",0,1)</f>
        <v>MAXIFER</v>
      </c>
      <c r="G2774" s="13">
        <f>LISTAS[[#This Row],[Precio]]*(1-0.46)*(1-IF($C$3520="",0,$C$3520))</f>
        <v>4149.5328000000009</v>
      </c>
      <c r="H2774" s="9">
        <f>+_xlfn.XLOOKUP(LISTAS[[#This Row],[ID]],_01_CODIGOS_Y_COSTOS_xlsm[Producto y N°],_01_CODIGOS_Y_COSTOS_xlsm[COSTO],0,0,1)</f>
        <v>0</v>
      </c>
      <c r="I2774" s="116">
        <f>+IFERROR(LISTAS[[#This Row],[VENTA NETA]]/LISTAS[[#This Row],[COSTO]]-1,0)</f>
        <v>0</v>
      </c>
      <c r="J2774" s="33" t="str">
        <f>IFERROR(VLOOKUP(LISTAS[[#This Row],[ID]],_01_CODIGOS_Y_COSTOS_xlsm[[Producto y N°]:[CODIGO]],2,0),"")</f>
        <v>143</v>
      </c>
      <c r="M2774" s="22">
        <v>0</v>
      </c>
      <c r="N2774" s="23">
        <f>+LISTAS[[#This Row],[Precio]]+(LISTAS[[#This Row],[Precio]]*M2774)</f>
        <v>10245.76</v>
      </c>
      <c r="O2774" s="24">
        <f t="shared" si="59"/>
        <v>4149.5328000000009</v>
      </c>
      <c r="Q2774" s="21" t="str">
        <f>IFERROR(O2774/LISTAS[[#This Row],[COSTO]]-1,"")</f>
        <v/>
      </c>
      <c r="R2774" t="str">
        <f>+LISTAS[[#This Row],[ID]]</f>
        <v>CONEXIONES T EN ALUMINIO143</v>
      </c>
      <c r="T2774" s="29"/>
      <c r="U2774" s="25">
        <f>LISTAS[[#This Row],[COSTO]]+(LISTAS[[#This Row],[COSTO]]*T2774)</f>
        <v>0</v>
      </c>
      <c r="V2774" s="30">
        <f>IF(T2774="",0,U2774/LISTAS[[#This Row],[VENTA NETA]]-1)</f>
        <v>0</v>
      </c>
      <c r="X2774" s="25">
        <v>0</v>
      </c>
      <c r="Y2774" s="31" t="str">
        <f>IFERROR(LISTAS[[#This Row],[COSTO]]/X2774-1,"")</f>
        <v/>
      </c>
    </row>
    <row r="2775" spans="1:25" x14ac:dyDescent="0.2">
      <c r="A2775" s="6" t="s">
        <v>6500</v>
      </c>
      <c r="B2775" t="s">
        <v>6468</v>
      </c>
      <c r="C2775">
        <v>144</v>
      </c>
      <c r="D2775" t="s">
        <v>6441</v>
      </c>
      <c r="E2775" s="2">
        <v>10774.4</v>
      </c>
      <c r="F2775" s="6" t="str">
        <f>+_xlfn.XLOOKUP(LISTAS[[#This Row],[ID]],_01_CODIGOS_Y_COSTOS_xlsm[Producto y N°],_01_CODIGOS_Y_COSTOS_xlsm[FABRICA],"",0,1)</f>
        <v>MAXIFER</v>
      </c>
      <c r="G2775" s="13">
        <f>LISTAS[[#This Row],[Precio]]*(1-0.46)*(1-IF($C$3520="",0,$C$3520))</f>
        <v>4363.6320000000005</v>
      </c>
      <c r="H2775" s="9">
        <f>+_xlfn.XLOOKUP(LISTAS[[#This Row],[ID]],_01_CODIGOS_Y_COSTOS_xlsm[Producto y N°],_01_CODIGOS_Y_COSTOS_xlsm[COSTO],0,0,1)</f>
        <v>0</v>
      </c>
      <c r="I2775" s="116">
        <f>+IFERROR(LISTAS[[#This Row],[VENTA NETA]]/LISTAS[[#This Row],[COSTO]]-1,0)</f>
        <v>0</v>
      </c>
      <c r="J2775" s="33" t="str">
        <f>IFERROR(VLOOKUP(LISTAS[[#This Row],[ID]],_01_CODIGOS_Y_COSTOS_xlsm[[Producto y N°]:[CODIGO]],2,0),"")</f>
        <v>144</v>
      </c>
      <c r="M2775" s="22">
        <v>0</v>
      </c>
      <c r="N2775" s="23">
        <f>+LISTAS[[#This Row],[Precio]]+(LISTAS[[#This Row],[Precio]]*M2775)</f>
        <v>10774.4</v>
      </c>
      <c r="O2775" s="24">
        <f t="shared" si="59"/>
        <v>4363.6320000000005</v>
      </c>
      <c r="Q2775" s="21" t="str">
        <f>IFERROR(O2775/LISTAS[[#This Row],[COSTO]]-1,"")</f>
        <v/>
      </c>
      <c r="R2775" t="str">
        <f>+LISTAS[[#This Row],[ID]]</f>
        <v>CONEXIONES T EN ALUMINIO144</v>
      </c>
      <c r="T2775" s="29"/>
      <c r="U2775" s="25">
        <f>LISTAS[[#This Row],[COSTO]]+(LISTAS[[#This Row],[COSTO]]*T2775)</f>
        <v>0</v>
      </c>
      <c r="V2775" s="30">
        <f>IF(T2775="",0,U2775/LISTAS[[#This Row],[VENTA NETA]]-1)</f>
        <v>0</v>
      </c>
      <c r="X2775" s="25">
        <v>0</v>
      </c>
      <c r="Y2775" s="31" t="str">
        <f>IFERROR(LISTAS[[#This Row],[COSTO]]/X2775-1,"")</f>
        <v/>
      </c>
    </row>
    <row r="2776" spans="1:25" x14ac:dyDescent="0.2">
      <c r="A2776" s="6" t="s">
        <v>6501</v>
      </c>
      <c r="B2776" t="s">
        <v>6468</v>
      </c>
      <c r="C2776">
        <v>145</v>
      </c>
      <c r="D2776" t="s">
        <v>6442</v>
      </c>
      <c r="E2776" s="2">
        <v>11119.36</v>
      </c>
      <c r="F2776" s="6" t="str">
        <f>+_xlfn.XLOOKUP(LISTAS[[#This Row],[ID]],_01_CODIGOS_Y_COSTOS_xlsm[Producto y N°],_01_CODIGOS_Y_COSTOS_xlsm[FABRICA],"",0,1)</f>
        <v>MAXIFER</v>
      </c>
      <c r="G2776" s="13">
        <f>LISTAS[[#This Row],[Precio]]*(1-0.46)*(1-IF($C$3520="",0,$C$3520))</f>
        <v>4503.3407999999999</v>
      </c>
      <c r="H2776" s="9">
        <f>+_xlfn.XLOOKUP(LISTAS[[#This Row],[ID]],_01_CODIGOS_Y_COSTOS_xlsm[Producto y N°],_01_CODIGOS_Y_COSTOS_xlsm[COSTO],0,0,1)</f>
        <v>0</v>
      </c>
      <c r="I2776" s="116">
        <f>+IFERROR(LISTAS[[#This Row],[VENTA NETA]]/LISTAS[[#This Row],[COSTO]]-1,0)</f>
        <v>0</v>
      </c>
      <c r="J2776" s="33" t="str">
        <f>IFERROR(VLOOKUP(LISTAS[[#This Row],[ID]],_01_CODIGOS_Y_COSTOS_xlsm[[Producto y N°]:[CODIGO]],2,0),"")</f>
        <v>145</v>
      </c>
      <c r="M2776" s="22">
        <v>0</v>
      </c>
      <c r="N2776" s="23">
        <f>+LISTAS[[#This Row],[Precio]]+(LISTAS[[#This Row],[Precio]]*M2776)</f>
        <v>11119.36</v>
      </c>
      <c r="O2776" s="24">
        <f t="shared" si="59"/>
        <v>4503.3407999999999</v>
      </c>
      <c r="Q2776" s="21" t="str">
        <f>IFERROR(O2776/LISTAS[[#This Row],[COSTO]]-1,"")</f>
        <v/>
      </c>
      <c r="R2776" t="str">
        <f>+LISTAS[[#This Row],[ID]]</f>
        <v>CONEXIONES T EN ALUMINIO145</v>
      </c>
      <c r="T2776" s="29"/>
      <c r="U2776" s="25">
        <f>LISTAS[[#This Row],[COSTO]]+(LISTAS[[#This Row],[COSTO]]*T2776)</f>
        <v>0</v>
      </c>
      <c r="V2776" s="30">
        <f>IF(T2776="",0,U2776/LISTAS[[#This Row],[VENTA NETA]]-1)</f>
        <v>0</v>
      </c>
      <c r="X2776" s="25">
        <v>0</v>
      </c>
      <c r="Y2776" s="31" t="str">
        <f>IFERROR(LISTAS[[#This Row],[COSTO]]/X2776-1,"")</f>
        <v/>
      </c>
    </row>
    <row r="2777" spans="1:25" x14ac:dyDescent="0.2">
      <c r="A2777" s="6" t="s">
        <v>6502</v>
      </c>
      <c r="B2777" t="s">
        <v>6468</v>
      </c>
      <c r="C2777">
        <v>146</v>
      </c>
      <c r="D2777" t="s">
        <v>6443</v>
      </c>
      <c r="E2777" s="2">
        <v>11737.6</v>
      </c>
      <c r="F2777" s="6" t="str">
        <f>+_xlfn.XLOOKUP(LISTAS[[#This Row],[ID]],_01_CODIGOS_Y_COSTOS_xlsm[Producto y N°],_01_CODIGOS_Y_COSTOS_xlsm[FABRICA],"",0,1)</f>
        <v>MAXIFER</v>
      </c>
      <c r="G2777" s="13">
        <f>LISTAS[[#This Row],[Precio]]*(1-0.46)*(1-IF($C$3520="",0,$C$3520))</f>
        <v>4753.728000000001</v>
      </c>
      <c r="H2777" s="9">
        <f>+_xlfn.XLOOKUP(LISTAS[[#This Row],[ID]],_01_CODIGOS_Y_COSTOS_xlsm[Producto y N°],_01_CODIGOS_Y_COSTOS_xlsm[COSTO],0,0,1)</f>
        <v>0</v>
      </c>
      <c r="I2777" s="116">
        <f>+IFERROR(LISTAS[[#This Row],[VENTA NETA]]/LISTAS[[#This Row],[COSTO]]-1,0)</f>
        <v>0</v>
      </c>
      <c r="J2777" s="33" t="str">
        <f>IFERROR(VLOOKUP(LISTAS[[#This Row],[ID]],_01_CODIGOS_Y_COSTOS_xlsm[[Producto y N°]:[CODIGO]],2,0),"")</f>
        <v>146</v>
      </c>
      <c r="M2777" s="22">
        <v>0</v>
      </c>
      <c r="N2777" s="23">
        <f>+LISTAS[[#This Row],[Precio]]+(LISTAS[[#This Row],[Precio]]*M2777)</f>
        <v>11737.6</v>
      </c>
      <c r="O2777" s="24">
        <f t="shared" si="59"/>
        <v>4753.728000000001</v>
      </c>
      <c r="Q2777" s="21" t="str">
        <f>IFERROR(O2777/LISTAS[[#This Row],[COSTO]]-1,"")</f>
        <v/>
      </c>
      <c r="R2777" t="str">
        <f>+LISTAS[[#This Row],[ID]]</f>
        <v>CONEXIONES T EN ALUMINIO146</v>
      </c>
      <c r="T2777" s="29"/>
      <c r="U2777" s="25">
        <f>LISTAS[[#This Row],[COSTO]]+(LISTAS[[#This Row],[COSTO]]*T2777)</f>
        <v>0</v>
      </c>
      <c r="V2777" s="30">
        <f>IF(T2777="",0,U2777/LISTAS[[#This Row],[VENTA NETA]]-1)</f>
        <v>0</v>
      </c>
      <c r="X2777" s="25">
        <v>0</v>
      </c>
      <c r="Y2777" s="31" t="str">
        <f>IFERROR(LISTAS[[#This Row],[COSTO]]/X2777-1,"")</f>
        <v/>
      </c>
    </row>
    <row r="2778" spans="1:25" x14ac:dyDescent="0.2">
      <c r="A2778" s="6" t="s">
        <v>6503</v>
      </c>
      <c r="B2778" t="s">
        <v>6468</v>
      </c>
      <c r="C2778">
        <v>147</v>
      </c>
      <c r="D2778" t="s">
        <v>6444</v>
      </c>
      <c r="E2778" s="2">
        <v>11737.6</v>
      </c>
      <c r="F2778" s="6" t="str">
        <f>+_xlfn.XLOOKUP(LISTAS[[#This Row],[ID]],_01_CODIGOS_Y_COSTOS_xlsm[Producto y N°],_01_CODIGOS_Y_COSTOS_xlsm[FABRICA],"",0,1)</f>
        <v>MAXIFER</v>
      </c>
      <c r="G2778" s="13">
        <f>LISTAS[[#This Row],[Precio]]*(1-0.46)*(1-IF($C$3520="",0,$C$3520))</f>
        <v>4753.728000000001</v>
      </c>
      <c r="H2778" s="9">
        <f>+_xlfn.XLOOKUP(LISTAS[[#This Row],[ID]],_01_CODIGOS_Y_COSTOS_xlsm[Producto y N°],_01_CODIGOS_Y_COSTOS_xlsm[COSTO],0,0,1)</f>
        <v>0</v>
      </c>
      <c r="I2778" s="116">
        <f>+IFERROR(LISTAS[[#This Row],[VENTA NETA]]/LISTAS[[#This Row],[COSTO]]-1,0)</f>
        <v>0</v>
      </c>
      <c r="J2778" s="33" t="str">
        <f>IFERROR(VLOOKUP(LISTAS[[#This Row],[ID]],_01_CODIGOS_Y_COSTOS_xlsm[[Producto y N°]:[CODIGO]],2,0),"")</f>
        <v>147</v>
      </c>
      <c r="M2778" s="22">
        <v>0</v>
      </c>
      <c r="N2778" s="23">
        <f>+LISTAS[[#This Row],[Precio]]+(LISTAS[[#This Row],[Precio]]*M2778)</f>
        <v>11737.6</v>
      </c>
      <c r="O2778" s="24">
        <f t="shared" si="59"/>
        <v>4753.728000000001</v>
      </c>
      <c r="Q2778" s="21" t="str">
        <f>IFERROR(O2778/LISTAS[[#This Row],[COSTO]]-1,"")</f>
        <v/>
      </c>
      <c r="R2778" t="str">
        <f>+LISTAS[[#This Row],[ID]]</f>
        <v>CONEXIONES T EN ALUMINIO147</v>
      </c>
      <c r="T2778" s="29"/>
      <c r="U2778" s="25">
        <f>LISTAS[[#This Row],[COSTO]]+(LISTAS[[#This Row],[COSTO]]*T2778)</f>
        <v>0</v>
      </c>
      <c r="V2778" s="30">
        <f>IF(T2778="",0,U2778/LISTAS[[#This Row],[VENTA NETA]]-1)</f>
        <v>0</v>
      </c>
      <c r="X2778" s="25">
        <v>0</v>
      </c>
      <c r="Y2778" s="31" t="str">
        <f>IFERROR(LISTAS[[#This Row],[COSTO]]/X2778-1,"")</f>
        <v/>
      </c>
    </row>
    <row r="2779" spans="1:25" x14ac:dyDescent="0.2">
      <c r="A2779" s="6" t="s">
        <v>6504</v>
      </c>
      <c r="B2779" t="s">
        <v>6468</v>
      </c>
      <c r="C2779">
        <v>148</v>
      </c>
      <c r="D2779" t="s">
        <v>6445</v>
      </c>
      <c r="E2779" s="2">
        <v>12118.4</v>
      </c>
      <c r="F2779" s="6" t="str">
        <f>+_xlfn.XLOOKUP(LISTAS[[#This Row],[ID]],_01_CODIGOS_Y_COSTOS_xlsm[Producto y N°],_01_CODIGOS_Y_COSTOS_xlsm[FABRICA],"",0,1)</f>
        <v>MAXIFER</v>
      </c>
      <c r="G2779" s="13">
        <f>LISTAS[[#This Row],[Precio]]*(1-0.46)*(1-IF($C$3520="",0,$C$3520))</f>
        <v>4907.9520000000002</v>
      </c>
      <c r="H2779" s="9">
        <f>+_xlfn.XLOOKUP(LISTAS[[#This Row],[ID]],_01_CODIGOS_Y_COSTOS_xlsm[Producto y N°],_01_CODIGOS_Y_COSTOS_xlsm[COSTO],0,0,1)</f>
        <v>0</v>
      </c>
      <c r="I2779" s="116">
        <f>+IFERROR(LISTAS[[#This Row],[VENTA NETA]]/LISTAS[[#This Row],[COSTO]]-1,0)</f>
        <v>0</v>
      </c>
      <c r="J2779" s="33" t="str">
        <f>IFERROR(VLOOKUP(LISTAS[[#This Row],[ID]],_01_CODIGOS_Y_COSTOS_xlsm[[Producto y N°]:[CODIGO]],2,0),"")</f>
        <v>148</v>
      </c>
      <c r="M2779" s="22">
        <v>0</v>
      </c>
      <c r="N2779" s="23">
        <f>+LISTAS[[#This Row],[Precio]]+(LISTAS[[#This Row],[Precio]]*M2779)</f>
        <v>12118.4</v>
      </c>
      <c r="O2779" s="24">
        <f t="shared" si="59"/>
        <v>4907.9520000000002</v>
      </c>
      <c r="Q2779" s="21" t="str">
        <f>IFERROR(O2779/LISTAS[[#This Row],[COSTO]]-1,"")</f>
        <v/>
      </c>
      <c r="R2779" t="str">
        <f>+LISTAS[[#This Row],[ID]]</f>
        <v>CONEXIONES T EN ALUMINIO148</v>
      </c>
      <c r="T2779" s="29"/>
      <c r="U2779" s="25">
        <f>LISTAS[[#This Row],[COSTO]]+(LISTAS[[#This Row],[COSTO]]*T2779)</f>
        <v>0</v>
      </c>
      <c r="V2779" s="30">
        <f>IF(T2779="",0,U2779/LISTAS[[#This Row],[VENTA NETA]]-1)</f>
        <v>0</v>
      </c>
      <c r="X2779" s="25">
        <v>0</v>
      </c>
      <c r="Y2779" s="31" t="str">
        <f>IFERROR(LISTAS[[#This Row],[COSTO]]/X2779-1,"")</f>
        <v/>
      </c>
    </row>
    <row r="2780" spans="1:25" x14ac:dyDescent="0.2">
      <c r="A2780" s="6" t="s">
        <v>6505</v>
      </c>
      <c r="B2780" t="s">
        <v>6468</v>
      </c>
      <c r="C2780">
        <v>149</v>
      </c>
      <c r="D2780" t="s">
        <v>6446</v>
      </c>
      <c r="E2780" s="2">
        <v>12118.4</v>
      </c>
      <c r="F2780" s="6" t="str">
        <f>+_xlfn.XLOOKUP(LISTAS[[#This Row],[ID]],_01_CODIGOS_Y_COSTOS_xlsm[Producto y N°],_01_CODIGOS_Y_COSTOS_xlsm[FABRICA],"",0,1)</f>
        <v>MAXIFER</v>
      </c>
      <c r="G2780" s="13">
        <f>LISTAS[[#This Row],[Precio]]*(1-0.46)*(1-IF($C$3520="",0,$C$3520))</f>
        <v>4907.9520000000002</v>
      </c>
      <c r="H2780" s="9">
        <f>+_xlfn.XLOOKUP(LISTAS[[#This Row],[ID]],_01_CODIGOS_Y_COSTOS_xlsm[Producto y N°],_01_CODIGOS_Y_COSTOS_xlsm[COSTO],0,0,1)</f>
        <v>0</v>
      </c>
      <c r="I2780" s="116">
        <f>+IFERROR(LISTAS[[#This Row],[VENTA NETA]]/LISTAS[[#This Row],[COSTO]]-1,0)</f>
        <v>0</v>
      </c>
      <c r="J2780" s="33" t="str">
        <f>IFERROR(VLOOKUP(LISTAS[[#This Row],[ID]],_01_CODIGOS_Y_COSTOS_xlsm[[Producto y N°]:[CODIGO]],2,0),"")</f>
        <v>149</v>
      </c>
      <c r="M2780" s="22">
        <v>0</v>
      </c>
      <c r="N2780" s="23">
        <f>+LISTAS[[#This Row],[Precio]]+(LISTAS[[#This Row],[Precio]]*M2780)</f>
        <v>12118.4</v>
      </c>
      <c r="O2780" s="24">
        <f t="shared" si="59"/>
        <v>4907.9520000000002</v>
      </c>
      <c r="Q2780" s="21" t="str">
        <f>IFERROR(O2780/LISTAS[[#This Row],[COSTO]]-1,"")</f>
        <v/>
      </c>
      <c r="R2780" t="str">
        <f>+LISTAS[[#This Row],[ID]]</f>
        <v>CONEXIONES T EN ALUMINIO149</v>
      </c>
      <c r="T2780" s="29"/>
      <c r="U2780" s="25">
        <f>LISTAS[[#This Row],[COSTO]]+(LISTAS[[#This Row],[COSTO]]*T2780)</f>
        <v>0</v>
      </c>
      <c r="V2780" s="30">
        <f>IF(T2780="",0,U2780/LISTAS[[#This Row],[VENTA NETA]]-1)</f>
        <v>0</v>
      </c>
      <c r="X2780" s="25">
        <v>0</v>
      </c>
      <c r="Y2780" s="31" t="str">
        <f>IFERROR(LISTAS[[#This Row],[COSTO]]/X2780-1,"")</f>
        <v/>
      </c>
    </row>
    <row r="2781" spans="1:25" x14ac:dyDescent="0.2">
      <c r="A2781" s="6" t="s">
        <v>6506</v>
      </c>
      <c r="B2781" t="s">
        <v>6468</v>
      </c>
      <c r="C2781">
        <v>150</v>
      </c>
      <c r="D2781" t="s">
        <v>6447</v>
      </c>
      <c r="E2781" s="2">
        <v>10572</v>
      </c>
      <c r="F2781" s="6" t="str">
        <f>+_xlfn.XLOOKUP(LISTAS[[#This Row],[ID]],_01_CODIGOS_Y_COSTOS_xlsm[Producto y N°],_01_CODIGOS_Y_COSTOS_xlsm[FABRICA],"",0,1)</f>
        <v>MAXIFER</v>
      </c>
      <c r="G2781" s="13">
        <f>LISTAS[[#This Row],[Precio]]*(1-0.46)*(1-IF($C$3520="",0,$C$3520))</f>
        <v>4281.66</v>
      </c>
      <c r="H2781" s="9">
        <f>+_xlfn.XLOOKUP(LISTAS[[#This Row],[ID]],_01_CODIGOS_Y_COSTOS_xlsm[Producto y N°],_01_CODIGOS_Y_COSTOS_xlsm[COSTO],0,0,1)</f>
        <v>0</v>
      </c>
      <c r="I2781" s="116">
        <f>+IFERROR(LISTAS[[#This Row],[VENTA NETA]]/LISTAS[[#This Row],[COSTO]]-1,0)</f>
        <v>0</v>
      </c>
      <c r="J2781" s="33" t="str">
        <f>IFERROR(VLOOKUP(LISTAS[[#This Row],[ID]],_01_CODIGOS_Y_COSTOS_xlsm[[Producto y N°]:[CODIGO]],2,0),"")</f>
        <v>150</v>
      </c>
      <c r="M2781" s="22">
        <v>0</v>
      </c>
      <c r="N2781" s="23">
        <f>+LISTAS[[#This Row],[Precio]]+(LISTAS[[#This Row],[Precio]]*M2781)</f>
        <v>10572</v>
      </c>
      <c r="O2781" s="24">
        <f t="shared" si="59"/>
        <v>4281.66</v>
      </c>
      <c r="Q2781" s="21" t="str">
        <f>IFERROR(O2781/LISTAS[[#This Row],[COSTO]]-1,"")</f>
        <v/>
      </c>
      <c r="R2781" t="str">
        <f>+LISTAS[[#This Row],[ID]]</f>
        <v>CONEXIONES T EN ALUMINIO150</v>
      </c>
      <c r="T2781" s="29"/>
      <c r="U2781" s="25">
        <f>LISTAS[[#This Row],[COSTO]]+(LISTAS[[#This Row],[COSTO]]*T2781)</f>
        <v>0</v>
      </c>
      <c r="V2781" s="30">
        <f>IF(T2781="",0,U2781/LISTAS[[#This Row],[VENTA NETA]]-1)</f>
        <v>0</v>
      </c>
      <c r="X2781" s="25">
        <v>0</v>
      </c>
      <c r="Y2781" s="31" t="str">
        <f>IFERROR(LISTAS[[#This Row],[COSTO]]/X2781-1,"")</f>
        <v/>
      </c>
    </row>
    <row r="2782" spans="1:25" x14ac:dyDescent="0.2">
      <c r="A2782" s="6" t="s">
        <v>6507</v>
      </c>
      <c r="B2782" t="s">
        <v>6468</v>
      </c>
      <c r="C2782">
        <v>151</v>
      </c>
      <c r="D2782" t="s">
        <v>6448</v>
      </c>
      <c r="E2782" s="2">
        <v>10572.8</v>
      </c>
      <c r="F2782" s="6" t="str">
        <f>+_xlfn.XLOOKUP(LISTAS[[#This Row],[ID]],_01_CODIGOS_Y_COSTOS_xlsm[Producto y N°],_01_CODIGOS_Y_COSTOS_xlsm[FABRICA],"",0,1)</f>
        <v>MAXIFER</v>
      </c>
      <c r="G2782" s="13">
        <f>LISTAS[[#This Row],[Precio]]*(1-0.46)*(1-IF($C$3520="",0,$C$3520))</f>
        <v>4281.9840000000004</v>
      </c>
      <c r="H2782" s="9">
        <f>+_xlfn.XLOOKUP(LISTAS[[#This Row],[ID]],_01_CODIGOS_Y_COSTOS_xlsm[Producto y N°],_01_CODIGOS_Y_COSTOS_xlsm[COSTO],0,0,1)</f>
        <v>0</v>
      </c>
      <c r="I2782" s="116">
        <f>+IFERROR(LISTAS[[#This Row],[VENTA NETA]]/LISTAS[[#This Row],[COSTO]]-1,0)</f>
        <v>0</v>
      </c>
      <c r="J2782" s="33" t="str">
        <f>IFERROR(VLOOKUP(LISTAS[[#This Row],[ID]],_01_CODIGOS_Y_COSTOS_xlsm[[Producto y N°]:[CODIGO]],2,0),"")</f>
        <v>151</v>
      </c>
      <c r="M2782" s="22">
        <v>0</v>
      </c>
      <c r="N2782" s="23">
        <f>+LISTAS[[#This Row],[Precio]]+(LISTAS[[#This Row],[Precio]]*M2782)</f>
        <v>10572.8</v>
      </c>
      <c r="O2782" s="24">
        <f t="shared" si="59"/>
        <v>4281.9840000000004</v>
      </c>
      <c r="Q2782" s="21" t="str">
        <f>IFERROR(O2782/LISTAS[[#This Row],[COSTO]]-1,"")</f>
        <v/>
      </c>
      <c r="R2782" t="str">
        <f>+LISTAS[[#This Row],[ID]]</f>
        <v>CONEXIONES T EN ALUMINIO151</v>
      </c>
      <c r="T2782" s="29"/>
      <c r="U2782" s="25">
        <f>LISTAS[[#This Row],[COSTO]]+(LISTAS[[#This Row],[COSTO]]*T2782)</f>
        <v>0</v>
      </c>
      <c r="V2782" s="30">
        <f>IF(T2782="",0,U2782/LISTAS[[#This Row],[VENTA NETA]]-1)</f>
        <v>0</v>
      </c>
      <c r="X2782" s="25">
        <v>0</v>
      </c>
      <c r="Y2782" s="31" t="str">
        <f>IFERROR(LISTAS[[#This Row],[COSTO]]/X2782-1,"")</f>
        <v/>
      </c>
    </row>
    <row r="2783" spans="1:25" x14ac:dyDescent="0.2">
      <c r="A2783" s="6" t="s">
        <v>6508</v>
      </c>
      <c r="B2783" t="s">
        <v>6468</v>
      </c>
      <c r="C2783">
        <v>152</v>
      </c>
      <c r="D2783" t="s">
        <v>6449</v>
      </c>
      <c r="E2783" s="2">
        <v>11374.72</v>
      </c>
      <c r="F2783" s="6" t="str">
        <f>+_xlfn.XLOOKUP(LISTAS[[#This Row],[ID]],_01_CODIGOS_Y_COSTOS_xlsm[Producto y N°],_01_CODIGOS_Y_COSTOS_xlsm[FABRICA],"",0,1)</f>
        <v>MAXIFER</v>
      </c>
      <c r="G2783" s="13">
        <f>LISTAS[[#This Row],[Precio]]*(1-0.46)*(1-IF($C$3520="",0,$C$3520))</f>
        <v>4606.7615999999998</v>
      </c>
      <c r="H2783" s="9">
        <f>+_xlfn.XLOOKUP(LISTAS[[#This Row],[ID]],_01_CODIGOS_Y_COSTOS_xlsm[Producto y N°],_01_CODIGOS_Y_COSTOS_xlsm[COSTO],0,0,1)</f>
        <v>0</v>
      </c>
      <c r="I2783" s="116">
        <f>+IFERROR(LISTAS[[#This Row],[VENTA NETA]]/LISTAS[[#This Row],[COSTO]]-1,0)</f>
        <v>0</v>
      </c>
      <c r="J2783" s="33" t="str">
        <f>IFERROR(VLOOKUP(LISTAS[[#This Row],[ID]],_01_CODIGOS_Y_COSTOS_xlsm[[Producto y N°]:[CODIGO]],2,0),"")</f>
        <v>152</v>
      </c>
      <c r="M2783" s="22">
        <v>0</v>
      </c>
      <c r="N2783" s="23">
        <f>+LISTAS[[#This Row],[Precio]]+(LISTAS[[#This Row],[Precio]]*M2783)</f>
        <v>11374.72</v>
      </c>
      <c r="O2783" s="24">
        <f t="shared" si="59"/>
        <v>4606.7615999999998</v>
      </c>
      <c r="Q2783" s="21" t="str">
        <f>IFERROR(O2783/LISTAS[[#This Row],[COSTO]]-1,"")</f>
        <v/>
      </c>
      <c r="R2783" t="str">
        <f>+LISTAS[[#This Row],[ID]]</f>
        <v>CONEXIONES T EN ALUMINIO152</v>
      </c>
      <c r="T2783" s="29"/>
      <c r="U2783" s="25">
        <f>LISTAS[[#This Row],[COSTO]]+(LISTAS[[#This Row],[COSTO]]*T2783)</f>
        <v>0</v>
      </c>
      <c r="V2783" s="30">
        <f>IF(T2783="",0,U2783/LISTAS[[#This Row],[VENTA NETA]]-1)</f>
        <v>0</v>
      </c>
      <c r="X2783" s="25">
        <v>0</v>
      </c>
      <c r="Y2783" s="31" t="str">
        <f>IFERROR(LISTAS[[#This Row],[COSTO]]/X2783-1,"")</f>
        <v/>
      </c>
    </row>
    <row r="2784" spans="1:25" x14ac:dyDescent="0.2">
      <c r="A2784" s="6" t="s">
        <v>6509</v>
      </c>
      <c r="B2784" t="s">
        <v>6468</v>
      </c>
      <c r="C2784">
        <v>153</v>
      </c>
      <c r="D2784" t="s">
        <v>6450</v>
      </c>
      <c r="E2784" s="2">
        <v>12257.28</v>
      </c>
      <c r="F2784" s="6" t="str">
        <f>+_xlfn.XLOOKUP(LISTAS[[#This Row],[ID]],_01_CODIGOS_Y_COSTOS_xlsm[Producto y N°],_01_CODIGOS_Y_COSTOS_xlsm[FABRICA],"",0,1)</f>
        <v>MAXIFER</v>
      </c>
      <c r="G2784" s="13">
        <f>LISTAS[[#This Row],[Precio]]*(1-0.46)*(1-IF($C$3520="",0,$C$3520))</f>
        <v>4964.1984000000011</v>
      </c>
      <c r="H2784" s="9">
        <f>+_xlfn.XLOOKUP(LISTAS[[#This Row],[ID]],_01_CODIGOS_Y_COSTOS_xlsm[Producto y N°],_01_CODIGOS_Y_COSTOS_xlsm[COSTO],0,0,1)</f>
        <v>0</v>
      </c>
      <c r="I2784" s="116">
        <f>+IFERROR(LISTAS[[#This Row],[VENTA NETA]]/LISTAS[[#This Row],[COSTO]]-1,0)</f>
        <v>0</v>
      </c>
      <c r="J2784" s="33" t="str">
        <f>IFERROR(VLOOKUP(LISTAS[[#This Row],[ID]],_01_CODIGOS_Y_COSTOS_xlsm[[Producto y N°]:[CODIGO]],2,0),"")</f>
        <v>153</v>
      </c>
      <c r="M2784" s="22">
        <v>0</v>
      </c>
      <c r="N2784" s="23">
        <f>+LISTAS[[#This Row],[Precio]]+(LISTAS[[#This Row],[Precio]]*M2784)</f>
        <v>12257.28</v>
      </c>
      <c r="O2784" s="24">
        <f t="shared" si="59"/>
        <v>4964.1984000000011</v>
      </c>
      <c r="Q2784" s="21" t="str">
        <f>IFERROR(O2784/LISTAS[[#This Row],[COSTO]]-1,"")</f>
        <v/>
      </c>
      <c r="R2784" t="str">
        <f>+LISTAS[[#This Row],[ID]]</f>
        <v>CONEXIONES T EN ALUMINIO153</v>
      </c>
      <c r="T2784" s="29"/>
      <c r="U2784" s="25">
        <f>LISTAS[[#This Row],[COSTO]]+(LISTAS[[#This Row],[COSTO]]*T2784)</f>
        <v>0</v>
      </c>
      <c r="V2784" s="30">
        <f>IF(T2784="",0,U2784/LISTAS[[#This Row],[VENTA NETA]]-1)</f>
        <v>0</v>
      </c>
      <c r="X2784" s="25">
        <v>0</v>
      </c>
      <c r="Y2784" s="31" t="str">
        <f>IFERROR(LISTAS[[#This Row],[COSTO]]/X2784-1,"")</f>
        <v/>
      </c>
    </row>
    <row r="2785" spans="1:25" x14ac:dyDescent="0.2">
      <c r="A2785" s="6" t="s">
        <v>6510</v>
      </c>
      <c r="B2785" t="s">
        <v>6468</v>
      </c>
      <c r="C2785">
        <v>154</v>
      </c>
      <c r="D2785" t="s">
        <v>6451</v>
      </c>
      <c r="E2785" s="2">
        <v>12257.28</v>
      </c>
      <c r="F2785" s="6" t="str">
        <f>+_xlfn.XLOOKUP(LISTAS[[#This Row],[ID]],_01_CODIGOS_Y_COSTOS_xlsm[Producto y N°],_01_CODIGOS_Y_COSTOS_xlsm[FABRICA],"",0,1)</f>
        <v>MAXIFER</v>
      </c>
      <c r="G2785" s="13">
        <f>LISTAS[[#This Row],[Precio]]*(1-0.46)*(1-IF($C$3520="",0,$C$3520))</f>
        <v>4964.1984000000011</v>
      </c>
      <c r="H2785" s="9">
        <f>+_xlfn.XLOOKUP(LISTAS[[#This Row],[ID]],_01_CODIGOS_Y_COSTOS_xlsm[Producto y N°],_01_CODIGOS_Y_COSTOS_xlsm[COSTO],0,0,1)</f>
        <v>0</v>
      </c>
      <c r="I2785" s="116">
        <f>+IFERROR(LISTAS[[#This Row],[VENTA NETA]]/LISTAS[[#This Row],[COSTO]]-1,0)</f>
        <v>0</v>
      </c>
      <c r="J2785" s="33" t="str">
        <f>IFERROR(VLOOKUP(LISTAS[[#This Row],[ID]],_01_CODIGOS_Y_COSTOS_xlsm[[Producto y N°]:[CODIGO]],2,0),"")</f>
        <v>154</v>
      </c>
      <c r="M2785" s="22">
        <v>0</v>
      </c>
      <c r="N2785" s="23">
        <f>+LISTAS[[#This Row],[Precio]]+(LISTAS[[#This Row],[Precio]]*M2785)</f>
        <v>12257.28</v>
      </c>
      <c r="O2785" s="24">
        <f t="shared" si="59"/>
        <v>4964.1984000000011</v>
      </c>
      <c r="Q2785" s="21" t="str">
        <f>IFERROR(O2785/LISTAS[[#This Row],[COSTO]]-1,"")</f>
        <v/>
      </c>
      <c r="R2785" t="str">
        <f>+LISTAS[[#This Row],[ID]]</f>
        <v>CONEXIONES T EN ALUMINIO154</v>
      </c>
      <c r="T2785" s="29"/>
      <c r="U2785" s="25">
        <f>LISTAS[[#This Row],[COSTO]]+(LISTAS[[#This Row],[COSTO]]*T2785)</f>
        <v>0</v>
      </c>
      <c r="V2785" s="30">
        <f>IF(T2785="",0,U2785/LISTAS[[#This Row],[VENTA NETA]]-1)</f>
        <v>0</v>
      </c>
      <c r="X2785" s="25">
        <v>0</v>
      </c>
      <c r="Y2785" s="31" t="str">
        <f>IFERROR(LISTAS[[#This Row],[COSTO]]/X2785-1,"")</f>
        <v/>
      </c>
    </row>
    <row r="2786" spans="1:25" x14ac:dyDescent="0.2">
      <c r="A2786" s="6" t="s">
        <v>6511</v>
      </c>
      <c r="B2786" t="s">
        <v>6468</v>
      </c>
      <c r="C2786">
        <v>155</v>
      </c>
      <c r="D2786" t="s">
        <v>6452</v>
      </c>
      <c r="E2786" s="2">
        <v>12600</v>
      </c>
      <c r="F2786" s="6" t="str">
        <f>+_xlfn.XLOOKUP(LISTAS[[#This Row],[ID]],_01_CODIGOS_Y_COSTOS_xlsm[Producto y N°],_01_CODIGOS_Y_COSTOS_xlsm[FABRICA],"",0,1)</f>
        <v>MAXIFER</v>
      </c>
      <c r="G2786" s="13">
        <f>LISTAS[[#This Row],[Precio]]*(1-0.46)*(1-IF($C$3520="",0,$C$3520))</f>
        <v>5103</v>
      </c>
      <c r="H2786" s="9">
        <f>+_xlfn.XLOOKUP(LISTAS[[#This Row],[ID]],_01_CODIGOS_Y_COSTOS_xlsm[Producto y N°],_01_CODIGOS_Y_COSTOS_xlsm[COSTO],0,0,1)</f>
        <v>0</v>
      </c>
      <c r="I2786" s="116">
        <f>+IFERROR(LISTAS[[#This Row],[VENTA NETA]]/LISTAS[[#This Row],[COSTO]]-1,0)</f>
        <v>0</v>
      </c>
      <c r="J2786" s="33" t="str">
        <f>IFERROR(VLOOKUP(LISTAS[[#This Row],[ID]],_01_CODIGOS_Y_COSTOS_xlsm[[Producto y N°]:[CODIGO]],2,0),"")</f>
        <v>155</v>
      </c>
      <c r="M2786" s="22">
        <v>0</v>
      </c>
      <c r="N2786" s="23">
        <f>+LISTAS[[#This Row],[Precio]]+(LISTAS[[#This Row],[Precio]]*M2786)</f>
        <v>12600</v>
      </c>
      <c r="O2786" s="24">
        <f t="shared" si="59"/>
        <v>5103</v>
      </c>
      <c r="Q2786" s="21" t="str">
        <f>IFERROR(O2786/LISTAS[[#This Row],[COSTO]]-1,"")</f>
        <v/>
      </c>
      <c r="R2786" t="str">
        <f>+LISTAS[[#This Row],[ID]]</f>
        <v>CONEXIONES T EN ALUMINIO155</v>
      </c>
      <c r="T2786" s="29"/>
      <c r="U2786" s="25">
        <f>LISTAS[[#This Row],[COSTO]]+(LISTAS[[#This Row],[COSTO]]*T2786)</f>
        <v>0</v>
      </c>
      <c r="V2786" s="30">
        <f>IF(T2786="",0,U2786/LISTAS[[#This Row],[VENTA NETA]]-1)</f>
        <v>0</v>
      </c>
      <c r="X2786" s="25">
        <v>0</v>
      </c>
      <c r="Y2786" s="31" t="str">
        <f>IFERROR(LISTAS[[#This Row],[COSTO]]/X2786-1,"")</f>
        <v/>
      </c>
    </row>
    <row r="2787" spans="1:25" x14ac:dyDescent="0.2">
      <c r="A2787" s="6" t="s">
        <v>6512</v>
      </c>
      <c r="B2787" t="s">
        <v>6468</v>
      </c>
      <c r="C2787">
        <v>156</v>
      </c>
      <c r="D2787" t="s">
        <v>6453</v>
      </c>
      <c r="E2787" s="2">
        <v>12803.84</v>
      </c>
      <c r="F2787" s="6" t="str">
        <f>+_xlfn.XLOOKUP(LISTAS[[#This Row],[ID]],_01_CODIGOS_Y_COSTOS_xlsm[Producto y N°],_01_CODIGOS_Y_COSTOS_xlsm[FABRICA],"",0,1)</f>
        <v>MAXIFER</v>
      </c>
      <c r="G2787" s="13">
        <f>LISTAS[[#This Row],[Precio]]*(1-0.46)*(1-IF($C$3520="",0,$C$3520))</f>
        <v>5185.5552000000007</v>
      </c>
      <c r="H2787" s="9">
        <f>+_xlfn.XLOOKUP(LISTAS[[#This Row],[ID]],_01_CODIGOS_Y_COSTOS_xlsm[Producto y N°],_01_CODIGOS_Y_COSTOS_xlsm[COSTO],0,0,1)</f>
        <v>0</v>
      </c>
      <c r="I2787" s="116">
        <f>+IFERROR(LISTAS[[#This Row],[VENTA NETA]]/LISTAS[[#This Row],[COSTO]]-1,0)</f>
        <v>0</v>
      </c>
      <c r="J2787" s="33" t="str">
        <f>IFERROR(VLOOKUP(LISTAS[[#This Row],[ID]],_01_CODIGOS_Y_COSTOS_xlsm[[Producto y N°]:[CODIGO]],2,0),"")</f>
        <v>156</v>
      </c>
      <c r="M2787" s="22">
        <v>0</v>
      </c>
      <c r="N2787" s="23">
        <f>+LISTAS[[#This Row],[Precio]]+(LISTAS[[#This Row],[Precio]]*M2787)</f>
        <v>12803.84</v>
      </c>
      <c r="O2787" s="24">
        <f t="shared" si="59"/>
        <v>5185.5552000000007</v>
      </c>
      <c r="Q2787" s="21" t="str">
        <f>IFERROR(O2787/LISTAS[[#This Row],[COSTO]]-1,"")</f>
        <v/>
      </c>
      <c r="R2787" t="str">
        <f>+LISTAS[[#This Row],[ID]]</f>
        <v>CONEXIONES T EN ALUMINIO156</v>
      </c>
      <c r="T2787" s="29"/>
      <c r="U2787" s="25">
        <f>LISTAS[[#This Row],[COSTO]]+(LISTAS[[#This Row],[COSTO]]*T2787)</f>
        <v>0</v>
      </c>
      <c r="V2787" s="30">
        <f>IF(T2787="",0,U2787/LISTAS[[#This Row],[VENTA NETA]]-1)</f>
        <v>0</v>
      </c>
      <c r="X2787" s="25">
        <v>0</v>
      </c>
      <c r="Y2787" s="31" t="str">
        <f>IFERROR(LISTAS[[#This Row],[COSTO]]/X2787-1,"")</f>
        <v/>
      </c>
    </row>
    <row r="2788" spans="1:25" x14ac:dyDescent="0.2">
      <c r="A2788" s="6" t="s">
        <v>6513</v>
      </c>
      <c r="B2788" t="s">
        <v>6468</v>
      </c>
      <c r="C2788">
        <v>157</v>
      </c>
      <c r="D2788" t="s">
        <v>6454</v>
      </c>
      <c r="E2788" s="2">
        <v>11630</v>
      </c>
      <c r="F2788" s="6" t="str">
        <f>+_xlfn.XLOOKUP(LISTAS[[#This Row],[ID]],_01_CODIGOS_Y_COSTOS_xlsm[Producto y N°],_01_CODIGOS_Y_COSTOS_xlsm[FABRICA],"",0,1)</f>
        <v>MAXIFER</v>
      </c>
      <c r="G2788" s="13">
        <f>LISTAS[[#This Row],[Precio]]*(1-0.46)*(1-IF($C$3520="",0,$C$3520))</f>
        <v>4710.1500000000005</v>
      </c>
      <c r="H2788" s="9">
        <f>+_xlfn.XLOOKUP(LISTAS[[#This Row],[ID]],_01_CODIGOS_Y_COSTOS_xlsm[Producto y N°],_01_CODIGOS_Y_COSTOS_xlsm[COSTO],0,0,1)</f>
        <v>0</v>
      </c>
      <c r="I2788" s="116">
        <f>+IFERROR(LISTAS[[#This Row],[VENTA NETA]]/LISTAS[[#This Row],[COSTO]]-1,0)</f>
        <v>0</v>
      </c>
      <c r="J2788" s="33" t="str">
        <f>IFERROR(VLOOKUP(LISTAS[[#This Row],[ID]],_01_CODIGOS_Y_COSTOS_xlsm[[Producto y N°]:[CODIGO]],2,0),"")</f>
        <v>157</v>
      </c>
      <c r="M2788" s="22">
        <v>0</v>
      </c>
      <c r="N2788" s="23">
        <f>+LISTAS[[#This Row],[Precio]]+(LISTAS[[#This Row],[Precio]]*M2788)</f>
        <v>11630</v>
      </c>
      <c r="O2788" s="24">
        <f t="shared" si="59"/>
        <v>4710.1500000000005</v>
      </c>
      <c r="Q2788" s="21" t="str">
        <f>IFERROR(O2788/LISTAS[[#This Row],[COSTO]]-1,"")</f>
        <v/>
      </c>
      <c r="R2788" t="str">
        <f>+LISTAS[[#This Row],[ID]]</f>
        <v>CONEXIONES T EN ALUMINIO157</v>
      </c>
      <c r="T2788" s="29"/>
      <c r="U2788" s="25">
        <f>LISTAS[[#This Row],[COSTO]]+(LISTAS[[#This Row],[COSTO]]*T2788)</f>
        <v>0</v>
      </c>
      <c r="V2788" s="30">
        <f>IF(T2788="",0,U2788/LISTAS[[#This Row],[VENTA NETA]]-1)</f>
        <v>0</v>
      </c>
      <c r="X2788" s="25">
        <v>0</v>
      </c>
      <c r="Y2788" s="31" t="str">
        <f>IFERROR(LISTAS[[#This Row],[COSTO]]/X2788-1,"")</f>
        <v/>
      </c>
    </row>
    <row r="2789" spans="1:25" x14ac:dyDescent="0.2">
      <c r="A2789" s="6" t="s">
        <v>6514</v>
      </c>
      <c r="B2789" t="s">
        <v>6468</v>
      </c>
      <c r="C2789">
        <v>158</v>
      </c>
      <c r="D2789" t="s">
        <v>6455</v>
      </c>
      <c r="E2789" s="2">
        <v>12540</v>
      </c>
      <c r="F2789" s="6" t="str">
        <f>+_xlfn.XLOOKUP(LISTAS[[#This Row],[ID]],_01_CODIGOS_Y_COSTOS_xlsm[Producto y N°],_01_CODIGOS_Y_COSTOS_xlsm[FABRICA],"",0,1)</f>
        <v>MAXIFER</v>
      </c>
      <c r="G2789" s="13">
        <f>LISTAS[[#This Row],[Precio]]*(1-0.46)*(1-IF($C$3520="",0,$C$3520))</f>
        <v>5078.7000000000007</v>
      </c>
      <c r="H2789" s="9">
        <f>+_xlfn.XLOOKUP(LISTAS[[#This Row],[ID]],_01_CODIGOS_Y_COSTOS_xlsm[Producto y N°],_01_CODIGOS_Y_COSTOS_xlsm[COSTO],0,0,1)</f>
        <v>0</v>
      </c>
      <c r="I2789" s="116">
        <f>+IFERROR(LISTAS[[#This Row],[VENTA NETA]]/LISTAS[[#This Row],[COSTO]]-1,0)</f>
        <v>0</v>
      </c>
      <c r="J2789" s="33" t="str">
        <f>IFERROR(VLOOKUP(LISTAS[[#This Row],[ID]],_01_CODIGOS_Y_COSTOS_xlsm[[Producto y N°]:[CODIGO]],2,0),"")</f>
        <v>158</v>
      </c>
      <c r="M2789" s="22">
        <v>0</v>
      </c>
      <c r="N2789" s="23">
        <f>+LISTAS[[#This Row],[Precio]]+(LISTAS[[#This Row],[Precio]]*M2789)</f>
        <v>12540</v>
      </c>
      <c r="O2789" s="24">
        <f t="shared" si="59"/>
        <v>5078.7000000000007</v>
      </c>
      <c r="Q2789" s="21" t="str">
        <f>IFERROR(O2789/LISTAS[[#This Row],[COSTO]]-1,"")</f>
        <v/>
      </c>
      <c r="R2789" t="str">
        <f>+LISTAS[[#This Row],[ID]]</f>
        <v>CONEXIONES T EN ALUMINIO158</v>
      </c>
      <c r="T2789" s="29"/>
      <c r="U2789" s="25">
        <f>LISTAS[[#This Row],[COSTO]]+(LISTAS[[#This Row],[COSTO]]*T2789)</f>
        <v>0</v>
      </c>
      <c r="V2789" s="30">
        <f>IF(T2789="",0,U2789/LISTAS[[#This Row],[VENTA NETA]]-1)</f>
        <v>0</v>
      </c>
      <c r="X2789" s="25">
        <v>0</v>
      </c>
      <c r="Y2789" s="31" t="str">
        <f>IFERROR(LISTAS[[#This Row],[COSTO]]/X2789-1,"")</f>
        <v/>
      </c>
    </row>
    <row r="2790" spans="1:25" x14ac:dyDescent="0.2">
      <c r="A2790" s="6" t="s">
        <v>6515</v>
      </c>
      <c r="B2790" t="s">
        <v>6468</v>
      </c>
      <c r="C2790">
        <v>159</v>
      </c>
      <c r="D2790" t="s">
        <v>6456</v>
      </c>
      <c r="E2790" s="2">
        <v>12950</v>
      </c>
      <c r="F2790" s="6" t="str">
        <f>+_xlfn.XLOOKUP(LISTAS[[#This Row],[ID]],_01_CODIGOS_Y_COSTOS_xlsm[Producto y N°],_01_CODIGOS_Y_COSTOS_xlsm[FABRICA],"",0,1)</f>
        <v>MAXIFER</v>
      </c>
      <c r="G2790" s="13">
        <f>LISTAS[[#This Row],[Precio]]*(1-0.46)*(1-IF($C$3520="",0,$C$3520))</f>
        <v>5244.7500000000009</v>
      </c>
      <c r="H2790" s="9">
        <f>+_xlfn.XLOOKUP(LISTAS[[#This Row],[ID]],_01_CODIGOS_Y_COSTOS_xlsm[Producto y N°],_01_CODIGOS_Y_COSTOS_xlsm[COSTO],0,0,1)</f>
        <v>0</v>
      </c>
      <c r="I2790" s="116">
        <f>+IFERROR(LISTAS[[#This Row],[VENTA NETA]]/LISTAS[[#This Row],[COSTO]]-1,0)</f>
        <v>0</v>
      </c>
      <c r="J2790" s="33" t="str">
        <f>IFERROR(VLOOKUP(LISTAS[[#This Row],[ID]],_01_CODIGOS_Y_COSTOS_xlsm[[Producto y N°]:[CODIGO]],2,0),"")</f>
        <v>159</v>
      </c>
      <c r="M2790" s="22">
        <v>0</v>
      </c>
      <c r="N2790" s="23">
        <f>+LISTAS[[#This Row],[Precio]]+(LISTAS[[#This Row],[Precio]]*M2790)</f>
        <v>12950</v>
      </c>
      <c r="O2790" s="24">
        <f t="shared" si="59"/>
        <v>5244.7500000000009</v>
      </c>
      <c r="Q2790" s="21" t="str">
        <f>IFERROR(O2790/LISTAS[[#This Row],[COSTO]]-1,"")</f>
        <v/>
      </c>
      <c r="R2790" t="str">
        <f>+LISTAS[[#This Row],[ID]]</f>
        <v>CONEXIONES T EN ALUMINIO159</v>
      </c>
      <c r="T2790" s="29"/>
      <c r="U2790" s="25">
        <f>LISTAS[[#This Row],[COSTO]]+(LISTAS[[#This Row],[COSTO]]*T2790)</f>
        <v>0</v>
      </c>
      <c r="V2790" s="30">
        <f>IF(T2790="",0,U2790/LISTAS[[#This Row],[VENTA NETA]]-1)</f>
        <v>0</v>
      </c>
      <c r="X2790" s="25">
        <v>0</v>
      </c>
      <c r="Y2790" s="31" t="str">
        <f>IFERROR(LISTAS[[#This Row],[COSTO]]/X2790-1,"")</f>
        <v/>
      </c>
    </row>
    <row r="2791" spans="1:25" x14ac:dyDescent="0.2">
      <c r="A2791" s="6" t="s">
        <v>6516</v>
      </c>
      <c r="B2791" t="s">
        <v>6468</v>
      </c>
      <c r="C2791">
        <v>160</v>
      </c>
      <c r="D2791" t="s">
        <v>6457</v>
      </c>
      <c r="E2791" s="2">
        <v>13900</v>
      </c>
      <c r="F2791" s="6" t="str">
        <f>+_xlfn.XLOOKUP(LISTAS[[#This Row],[ID]],_01_CODIGOS_Y_COSTOS_xlsm[Producto y N°],_01_CODIGOS_Y_COSTOS_xlsm[FABRICA],"",0,1)</f>
        <v>MAXIFER</v>
      </c>
      <c r="G2791" s="13">
        <f>LISTAS[[#This Row],[Precio]]*(1-0.46)*(1-IF($C$3520="",0,$C$3520))</f>
        <v>5629.5000000000009</v>
      </c>
      <c r="H2791" s="9">
        <f>+_xlfn.XLOOKUP(LISTAS[[#This Row],[ID]],_01_CODIGOS_Y_COSTOS_xlsm[Producto y N°],_01_CODIGOS_Y_COSTOS_xlsm[COSTO],0,0,1)</f>
        <v>0</v>
      </c>
      <c r="I2791" s="116">
        <f>+IFERROR(LISTAS[[#This Row],[VENTA NETA]]/LISTAS[[#This Row],[COSTO]]-1,0)</f>
        <v>0</v>
      </c>
      <c r="J2791" s="33" t="str">
        <f>IFERROR(VLOOKUP(LISTAS[[#This Row],[ID]],_01_CODIGOS_Y_COSTOS_xlsm[[Producto y N°]:[CODIGO]],2,0),"")</f>
        <v>160</v>
      </c>
      <c r="M2791" s="22">
        <v>0</v>
      </c>
      <c r="N2791" s="23">
        <f>+LISTAS[[#This Row],[Precio]]+(LISTAS[[#This Row],[Precio]]*M2791)</f>
        <v>13900</v>
      </c>
      <c r="O2791" s="24">
        <f t="shared" si="59"/>
        <v>5629.5000000000009</v>
      </c>
      <c r="Q2791" s="21" t="str">
        <f>IFERROR(O2791/LISTAS[[#This Row],[COSTO]]-1,"")</f>
        <v/>
      </c>
      <c r="R2791" t="str">
        <f>+LISTAS[[#This Row],[ID]]</f>
        <v>CONEXIONES T EN ALUMINIO160</v>
      </c>
      <c r="T2791" s="29"/>
      <c r="U2791" s="25">
        <f>LISTAS[[#This Row],[COSTO]]+(LISTAS[[#This Row],[COSTO]]*T2791)</f>
        <v>0</v>
      </c>
      <c r="V2791" s="30">
        <f>IF(T2791="",0,U2791/LISTAS[[#This Row],[VENTA NETA]]-1)</f>
        <v>0</v>
      </c>
      <c r="X2791" s="25">
        <v>0</v>
      </c>
      <c r="Y2791" s="31" t="str">
        <f>IFERROR(LISTAS[[#This Row],[COSTO]]/X2791-1,"")</f>
        <v/>
      </c>
    </row>
    <row r="2792" spans="1:25" x14ac:dyDescent="0.2">
      <c r="A2792" s="6" t="s">
        <v>6517</v>
      </c>
      <c r="B2792" t="s">
        <v>6468</v>
      </c>
      <c r="C2792">
        <v>161</v>
      </c>
      <c r="D2792" t="s">
        <v>6458</v>
      </c>
      <c r="E2792" s="2">
        <v>14860</v>
      </c>
      <c r="F2792" s="6" t="str">
        <f>+_xlfn.XLOOKUP(LISTAS[[#This Row],[ID]],_01_CODIGOS_Y_COSTOS_xlsm[Producto y N°],_01_CODIGOS_Y_COSTOS_xlsm[FABRICA],"",0,1)</f>
        <v>MAXIFER</v>
      </c>
      <c r="G2792" s="13">
        <f>LISTAS[[#This Row],[Precio]]*(1-0.46)*(1-IF($C$3520="",0,$C$3520))</f>
        <v>6018.3</v>
      </c>
      <c r="H2792" s="9">
        <f>+_xlfn.XLOOKUP(LISTAS[[#This Row],[ID]],_01_CODIGOS_Y_COSTOS_xlsm[Producto y N°],_01_CODIGOS_Y_COSTOS_xlsm[COSTO],0,0,1)</f>
        <v>0</v>
      </c>
      <c r="I2792" s="116">
        <f>+IFERROR(LISTAS[[#This Row],[VENTA NETA]]/LISTAS[[#This Row],[COSTO]]-1,0)</f>
        <v>0</v>
      </c>
      <c r="J2792" s="33" t="str">
        <f>IFERROR(VLOOKUP(LISTAS[[#This Row],[ID]],_01_CODIGOS_Y_COSTOS_xlsm[[Producto y N°]:[CODIGO]],2,0),"")</f>
        <v>161</v>
      </c>
      <c r="M2792" s="22">
        <v>0</v>
      </c>
      <c r="N2792" s="23">
        <f>+LISTAS[[#This Row],[Precio]]+(LISTAS[[#This Row],[Precio]]*M2792)</f>
        <v>14860</v>
      </c>
      <c r="O2792" s="24">
        <f t="shared" si="59"/>
        <v>6018.3</v>
      </c>
      <c r="Q2792" s="21" t="str">
        <f>IFERROR(O2792/LISTAS[[#This Row],[COSTO]]-1,"")</f>
        <v/>
      </c>
      <c r="R2792" t="str">
        <f>+LISTAS[[#This Row],[ID]]</f>
        <v>CONEXIONES T EN ALUMINIO161</v>
      </c>
      <c r="T2792" s="29"/>
      <c r="U2792" s="25">
        <f>LISTAS[[#This Row],[COSTO]]+(LISTAS[[#This Row],[COSTO]]*T2792)</f>
        <v>0</v>
      </c>
      <c r="V2792" s="30">
        <f>IF(T2792="",0,U2792/LISTAS[[#This Row],[VENTA NETA]]-1)</f>
        <v>0</v>
      </c>
      <c r="X2792" s="25">
        <v>0</v>
      </c>
      <c r="Y2792" s="31" t="str">
        <f>IFERROR(LISTAS[[#This Row],[COSTO]]/X2792-1,"")</f>
        <v/>
      </c>
    </row>
    <row r="2793" spans="1:25" x14ac:dyDescent="0.2">
      <c r="A2793" s="6" t="s">
        <v>6518</v>
      </c>
      <c r="B2793" t="s">
        <v>6468</v>
      </c>
      <c r="C2793">
        <v>162</v>
      </c>
      <c r="D2793" t="s">
        <v>6459</v>
      </c>
      <c r="E2793" s="2">
        <v>16525</v>
      </c>
      <c r="F2793" s="6" t="str">
        <f>+_xlfn.XLOOKUP(LISTAS[[#This Row],[ID]],_01_CODIGOS_Y_COSTOS_xlsm[Producto y N°],_01_CODIGOS_Y_COSTOS_xlsm[FABRICA],"",0,1)</f>
        <v>MAXIFER</v>
      </c>
      <c r="G2793" s="13">
        <f>LISTAS[[#This Row],[Precio]]*(1-0.46)*(1-IF($C$3520="",0,$C$3520))</f>
        <v>6692.625</v>
      </c>
      <c r="H2793" s="9">
        <f>+_xlfn.XLOOKUP(LISTAS[[#This Row],[ID]],_01_CODIGOS_Y_COSTOS_xlsm[Producto y N°],_01_CODIGOS_Y_COSTOS_xlsm[COSTO],0,0,1)</f>
        <v>0</v>
      </c>
      <c r="I2793" s="116">
        <f>+IFERROR(LISTAS[[#This Row],[VENTA NETA]]/LISTAS[[#This Row],[COSTO]]-1,0)</f>
        <v>0</v>
      </c>
      <c r="J2793" s="33" t="str">
        <f>IFERROR(VLOOKUP(LISTAS[[#This Row],[ID]],_01_CODIGOS_Y_COSTOS_xlsm[[Producto y N°]:[CODIGO]],2,0),"")</f>
        <v>162</v>
      </c>
      <c r="M2793" s="22">
        <v>0</v>
      </c>
      <c r="N2793" s="23">
        <f>+LISTAS[[#This Row],[Precio]]+(LISTAS[[#This Row],[Precio]]*M2793)</f>
        <v>16525</v>
      </c>
      <c r="O2793" s="24">
        <f t="shared" ref="O2793:O2856" si="60">N2793*(1-0.46)*(1-IF($C$3520="",0,$C$3520))</f>
        <v>6692.625</v>
      </c>
      <c r="Q2793" s="21" t="str">
        <f>IFERROR(O2793/LISTAS[[#This Row],[COSTO]]-1,"")</f>
        <v/>
      </c>
      <c r="R2793" t="str">
        <f>+LISTAS[[#This Row],[ID]]</f>
        <v>CONEXIONES T EN ALUMINIO162</v>
      </c>
      <c r="T2793" s="29"/>
      <c r="U2793" s="25">
        <f>LISTAS[[#This Row],[COSTO]]+(LISTAS[[#This Row],[COSTO]]*T2793)</f>
        <v>0</v>
      </c>
      <c r="V2793" s="30">
        <f>IF(T2793="",0,U2793/LISTAS[[#This Row],[VENTA NETA]]-1)</f>
        <v>0</v>
      </c>
      <c r="X2793" s="25">
        <v>0</v>
      </c>
      <c r="Y2793" s="31" t="str">
        <f>IFERROR(LISTAS[[#This Row],[COSTO]]/X2793-1,"")</f>
        <v/>
      </c>
    </row>
    <row r="2794" spans="1:25" x14ac:dyDescent="0.2">
      <c r="A2794" s="6" t="s">
        <v>6519</v>
      </c>
      <c r="B2794" t="s">
        <v>6468</v>
      </c>
      <c r="C2794">
        <v>163</v>
      </c>
      <c r="D2794" t="s">
        <v>6460</v>
      </c>
      <c r="E2794" s="2">
        <v>13965</v>
      </c>
      <c r="F2794" s="6" t="str">
        <f>+_xlfn.XLOOKUP(LISTAS[[#This Row],[ID]],_01_CODIGOS_Y_COSTOS_xlsm[Producto y N°],_01_CODIGOS_Y_COSTOS_xlsm[FABRICA],"",0,1)</f>
        <v>MAXIFER</v>
      </c>
      <c r="G2794" s="13">
        <f>LISTAS[[#This Row],[Precio]]*(1-0.46)*(1-IF($C$3520="",0,$C$3520))</f>
        <v>5655.8250000000007</v>
      </c>
      <c r="H2794" s="9">
        <f>+_xlfn.XLOOKUP(LISTAS[[#This Row],[ID]],_01_CODIGOS_Y_COSTOS_xlsm[Producto y N°],_01_CODIGOS_Y_COSTOS_xlsm[COSTO],0,0,1)</f>
        <v>0</v>
      </c>
      <c r="I2794" s="116">
        <f>+IFERROR(LISTAS[[#This Row],[VENTA NETA]]/LISTAS[[#This Row],[COSTO]]-1,0)</f>
        <v>0</v>
      </c>
      <c r="J2794" s="33" t="str">
        <f>IFERROR(VLOOKUP(LISTAS[[#This Row],[ID]],_01_CODIGOS_Y_COSTOS_xlsm[[Producto y N°]:[CODIGO]],2,0),"")</f>
        <v>163</v>
      </c>
      <c r="M2794" s="22">
        <v>0</v>
      </c>
      <c r="N2794" s="23">
        <f>+LISTAS[[#This Row],[Precio]]+(LISTAS[[#This Row],[Precio]]*M2794)</f>
        <v>13965</v>
      </c>
      <c r="O2794" s="24">
        <f t="shared" si="60"/>
        <v>5655.8250000000007</v>
      </c>
      <c r="Q2794" s="21" t="str">
        <f>IFERROR(O2794/LISTAS[[#This Row],[COSTO]]-1,"")</f>
        <v/>
      </c>
      <c r="R2794" t="str">
        <f>+LISTAS[[#This Row],[ID]]</f>
        <v>CONEXIONES T EN ALUMINIO163</v>
      </c>
      <c r="T2794" s="29"/>
      <c r="U2794" s="25">
        <f>LISTAS[[#This Row],[COSTO]]+(LISTAS[[#This Row],[COSTO]]*T2794)</f>
        <v>0</v>
      </c>
      <c r="V2794" s="30">
        <f>IF(T2794="",0,U2794/LISTAS[[#This Row],[VENTA NETA]]-1)</f>
        <v>0</v>
      </c>
      <c r="X2794" s="25">
        <v>0</v>
      </c>
      <c r="Y2794" s="31" t="str">
        <f>IFERROR(LISTAS[[#This Row],[COSTO]]/X2794-1,"")</f>
        <v/>
      </c>
    </row>
    <row r="2795" spans="1:25" x14ac:dyDescent="0.2">
      <c r="A2795" s="6" t="s">
        <v>6520</v>
      </c>
      <c r="B2795" t="s">
        <v>6468</v>
      </c>
      <c r="C2795">
        <v>164</v>
      </c>
      <c r="D2795" t="s">
        <v>6461</v>
      </c>
      <c r="E2795" s="2">
        <v>14700</v>
      </c>
      <c r="F2795" s="6" t="str">
        <f>+_xlfn.XLOOKUP(LISTAS[[#This Row],[ID]],_01_CODIGOS_Y_COSTOS_xlsm[Producto y N°],_01_CODIGOS_Y_COSTOS_xlsm[FABRICA],"",0,1)</f>
        <v>MAXIFER</v>
      </c>
      <c r="G2795" s="13">
        <f>LISTAS[[#This Row],[Precio]]*(1-0.46)*(1-IF($C$3520="",0,$C$3520))</f>
        <v>5953.5000000000009</v>
      </c>
      <c r="H2795" s="9">
        <f>+_xlfn.XLOOKUP(LISTAS[[#This Row],[ID]],_01_CODIGOS_Y_COSTOS_xlsm[Producto y N°],_01_CODIGOS_Y_COSTOS_xlsm[COSTO],0,0,1)</f>
        <v>0</v>
      </c>
      <c r="I2795" s="116">
        <f>+IFERROR(LISTAS[[#This Row],[VENTA NETA]]/LISTAS[[#This Row],[COSTO]]-1,0)</f>
        <v>0</v>
      </c>
      <c r="J2795" s="33" t="str">
        <f>IFERROR(VLOOKUP(LISTAS[[#This Row],[ID]],_01_CODIGOS_Y_COSTOS_xlsm[[Producto y N°]:[CODIGO]],2,0),"")</f>
        <v>164</v>
      </c>
      <c r="M2795" s="22">
        <v>0</v>
      </c>
      <c r="N2795" s="23">
        <f>+LISTAS[[#This Row],[Precio]]+(LISTAS[[#This Row],[Precio]]*M2795)</f>
        <v>14700</v>
      </c>
      <c r="O2795" s="24">
        <f t="shared" si="60"/>
        <v>5953.5000000000009</v>
      </c>
      <c r="Q2795" s="21" t="str">
        <f>IFERROR(O2795/LISTAS[[#This Row],[COSTO]]-1,"")</f>
        <v/>
      </c>
      <c r="R2795" t="str">
        <f>+LISTAS[[#This Row],[ID]]</f>
        <v>CONEXIONES T EN ALUMINIO164</v>
      </c>
      <c r="T2795" s="29"/>
      <c r="U2795" s="25">
        <f>LISTAS[[#This Row],[COSTO]]+(LISTAS[[#This Row],[COSTO]]*T2795)</f>
        <v>0</v>
      </c>
      <c r="V2795" s="30">
        <f>IF(T2795="",0,U2795/LISTAS[[#This Row],[VENTA NETA]]-1)</f>
        <v>0</v>
      </c>
      <c r="X2795" s="25">
        <v>0</v>
      </c>
      <c r="Y2795" s="31" t="str">
        <f>IFERROR(LISTAS[[#This Row],[COSTO]]/X2795-1,"")</f>
        <v/>
      </c>
    </row>
    <row r="2796" spans="1:25" x14ac:dyDescent="0.2">
      <c r="A2796" s="6" t="s">
        <v>6521</v>
      </c>
      <c r="B2796" t="s">
        <v>6468</v>
      </c>
      <c r="C2796">
        <v>165</v>
      </c>
      <c r="D2796" t="s">
        <v>6462</v>
      </c>
      <c r="E2796" s="2">
        <v>15870</v>
      </c>
      <c r="F2796" s="6" t="str">
        <f>+_xlfn.XLOOKUP(LISTAS[[#This Row],[ID]],_01_CODIGOS_Y_COSTOS_xlsm[Producto y N°],_01_CODIGOS_Y_COSTOS_xlsm[FABRICA],"",0,1)</f>
        <v>MAXIFER</v>
      </c>
      <c r="G2796" s="13">
        <f>LISTAS[[#This Row],[Precio]]*(1-0.46)*(1-IF($C$3520="",0,$C$3520))</f>
        <v>6427.35</v>
      </c>
      <c r="H2796" s="9">
        <f>+_xlfn.XLOOKUP(LISTAS[[#This Row],[ID]],_01_CODIGOS_Y_COSTOS_xlsm[Producto y N°],_01_CODIGOS_Y_COSTOS_xlsm[COSTO],0,0,1)</f>
        <v>0</v>
      </c>
      <c r="I2796" s="116">
        <f>+IFERROR(LISTAS[[#This Row],[VENTA NETA]]/LISTAS[[#This Row],[COSTO]]-1,0)</f>
        <v>0</v>
      </c>
      <c r="J2796" s="33" t="str">
        <f>IFERROR(VLOOKUP(LISTAS[[#This Row],[ID]],_01_CODIGOS_Y_COSTOS_xlsm[[Producto y N°]:[CODIGO]],2,0),"")</f>
        <v>165</v>
      </c>
      <c r="M2796" s="22">
        <v>0</v>
      </c>
      <c r="N2796" s="23">
        <f>+LISTAS[[#This Row],[Precio]]+(LISTAS[[#This Row],[Precio]]*M2796)</f>
        <v>15870</v>
      </c>
      <c r="O2796" s="24">
        <f t="shared" si="60"/>
        <v>6427.35</v>
      </c>
      <c r="Q2796" s="21" t="str">
        <f>IFERROR(O2796/LISTAS[[#This Row],[COSTO]]-1,"")</f>
        <v/>
      </c>
      <c r="R2796" t="str">
        <f>+LISTAS[[#This Row],[ID]]</f>
        <v>CONEXIONES T EN ALUMINIO165</v>
      </c>
      <c r="T2796" s="29"/>
      <c r="U2796" s="25">
        <f>LISTAS[[#This Row],[COSTO]]+(LISTAS[[#This Row],[COSTO]]*T2796)</f>
        <v>0</v>
      </c>
      <c r="V2796" s="30">
        <f>IF(T2796="",0,U2796/LISTAS[[#This Row],[VENTA NETA]]-1)</f>
        <v>0</v>
      </c>
      <c r="X2796" s="25">
        <v>0</v>
      </c>
      <c r="Y2796" s="31" t="str">
        <f>IFERROR(LISTAS[[#This Row],[COSTO]]/X2796-1,"")</f>
        <v/>
      </c>
    </row>
    <row r="2797" spans="1:25" x14ac:dyDescent="0.2">
      <c r="A2797" s="6" t="s">
        <v>6522</v>
      </c>
      <c r="B2797" t="s">
        <v>6468</v>
      </c>
      <c r="C2797">
        <v>166</v>
      </c>
      <c r="D2797" t="s">
        <v>6463</v>
      </c>
      <c r="E2797" s="2">
        <v>16978</v>
      </c>
      <c r="F2797" s="6" t="str">
        <f>+_xlfn.XLOOKUP(LISTAS[[#This Row],[ID]],_01_CODIGOS_Y_COSTOS_xlsm[Producto y N°],_01_CODIGOS_Y_COSTOS_xlsm[FABRICA],"",0,1)</f>
        <v>MAXIFER</v>
      </c>
      <c r="G2797" s="13">
        <f>LISTAS[[#This Row],[Precio]]*(1-0.46)*(1-IF($C$3520="",0,$C$3520))</f>
        <v>6876.09</v>
      </c>
      <c r="H2797" s="9">
        <f>+_xlfn.XLOOKUP(LISTAS[[#This Row],[ID]],_01_CODIGOS_Y_COSTOS_xlsm[Producto y N°],_01_CODIGOS_Y_COSTOS_xlsm[COSTO],0,0,1)</f>
        <v>0</v>
      </c>
      <c r="I2797" s="116">
        <f>+IFERROR(LISTAS[[#This Row],[VENTA NETA]]/LISTAS[[#This Row],[COSTO]]-1,0)</f>
        <v>0</v>
      </c>
      <c r="J2797" s="33" t="str">
        <f>IFERROR(VLOOKUP(LISTAS[[#This Row],[ID]],_01_CODIGOS_Y_COSTOS_xlsm[[Producto y N°]:[CODIGO]],2,0),"")</f>
        <v>166</v>
      </c>
      <c r="M2797" s="22">
        <v>0</v>
      </c>
      <c r="N2797" s="23">
        <f>+LISTAS[[#This Row],[Precio]]+(LISTAS[[#This Row],[Precio]]*M2797)</f>
        <v>16978</v>
      </c>
      <c r="O2797" s="24">
        <f t="shared" si="60"/>
        <v>6876.09</v>
      </c>
      <c r="Q2797" s="21" t="str">
        <f>IFERROR(O2797/LISTAS[[#This Row],[COSTO]]-1,"")</f>
        <v/>
      </c>
      <c r="R2797" t="str">
        <f>+LISTAS[[#This Row],[ID]]</f>
        <v>CONEXIONES T EN ALUMINIO166</v>
      </c>
      <c r="T2797" s="29"/>
      <c r="U2797" s="25">
        <f>LISTAS[[#This Row],[COSTO]]+(LISTAS[[#This Row],[COSTO]]*T2797)</f>
        <v>0</v>
      </c>
      <c r="V2797" s="30">
        <f>IF(T2797="",0,U2797/LISTAS[[#This Row],[VENTA NETA]]-1)</f>
        <v>0</v>
      </c>
      <c r="X2797" s="25">
        <v>0</v>
      </c>
      <c r="Y2797" s="31" t="str">
        <f>IFERROR(LISTAS[[#This Row],[COSTO]]/X2797-1,"")</f>
        <v/>
      </c>
    </row>
    <row r="2798" spans="1:25" x14ac:dyDescent="0.2">
      <c r="A2798" s="6" t="s">
        <v>6523</v>
      </c>
      <c r="B2798" t="s">
        <v>6468</v>
      </c>
      <c r="C2798">
        <v>167</v>
      </c>
      <c r="D2798" t="s">
        <v>6464</v>
      </c>
      <c r="E2798" s="2">
        <v>18200</v>
      </c>
      <c r="F2798" s="6" t="str">
        <f>+_xlfn.XLOOKUP(LISTAS[[#This Row],[ID]],_01_CODIGOS_Y_COSTOS_xlsm[Producto y N°],_01_CODIGOS_Y_COSTOS_xlsm[FABRICA],"",0,1)</f>
        <v>MAXIFER</v>
      </c>
      <c r="G2798" s="13">
        <f>LISTAS[[#This Row],[Precio]]*(1-0.46)*(1-IF($C$3520="",0,$C$3520))</f>
        <v>7371</v>
      </c>
      <c r="H2798" s="9">
        <f>+_xlfn.XLOOKUP(LISTAS[[#This Row],[ID]],_01_CODIGOS_Y_COSTOS_xlsm[Producto y N°],_01_CODIGOS_Y_COSTOS_xlsm[COSTO],0,0,1)</f>
        <v>0</v>
      </c>
      <c r="I2798" s="116">
        <f>+IFERROR(LISTAS[[#This Row],[VENTA NETA]]/LISTAS[[#This Row],[COSTO]]-1,0)</f>
        <v>0</v>
      </c>
      <c r="J2798" s="33" t="str">
        <f>IFERROR(VLOOKUP(LISTAS[[#This Row],[ID]],_01_CODIGOS_Y_COSTOS_xlsm[[Producto y N°]:[CODIGO]],2,0),"")</f>
        <v>167</v>
      </c>
      <c r="M2798" s="22">
        <v>0</v>
      </c>
      <c r="N2798" s="23">
        <f>+LISTAS[[#This Row],[Precio]]+(LISTAS[[#This Row],[Precio]]*M2798)</f>
        <v>18200</v>
      </c>
      <c r="O2798" s="24">
        <f t="shared" si="60"/>
        <v>7371</v>
      </c>
      <c r="Q2798" s="21" t="str">
        <f>IFERROR(O2798/LISTAS[[#This Row],[COSTO]]-1,"")</f>
        <v/>
      </c>
      <c r="R2798" t="str">
        <f>+LISTAS[[#This Row],[ID]]</f>
        <v>CONEXIONES T EN ALUMINIO167</v>
      </c>
      <c r="T2798" s="29"/>
      <c r="U2798" s="25">
        <f>LISTAS[[#This Row],[COSTO]]+(LISTAS[[#This Row],[COSTO]]*T2798)</f>
        <v>0</v>
      </c>
      <c r="V2798" s="30">
        <f>IF(T2798="",0,U2798/LISTAS[[#This Row],[VENTA NETA]]-1)</f>
        <v>0</v>
      </c>
      <c r="X2798" s="25">
        <v>0</v>
      </c>
      <c r="Y2798" s="31" t="str">
        <f>IFERROR(LISTAS[[#This Row],[COSTO]]/X2798-1,"")</f>
        <v/>
      </c>
    </row>
    <row r="2799" spans="1:25" x14ac:dyDescent="0.2">
      <c r="A2799" s="6" t="s">
        <v>6605</v>
      </c>
      <c r="B2799" t="s">
        <v>6468</v>
      </c>
      <c r="C2799">
        <v>168</v>
      </c>
      <c r="D2799" t="s">
        <v>6606</v>
      </c>
      <c r="E2799" s="2">
        <v>18200</v>
      </c>
      <c r="F2799" s="6" t="str">
        <f>+_xlfn.XLOOKUP(LISTAS[[#This Row],[ID]],_01_CODIGOS_Y_COSTOS_xlsm[Producto y N°],_01_CODIGOS_Y_COSTOS_xlsm[FABRICA],"",0,1)</f>
        <v>MAXIFER</v>
      </c>
      <c r="G2799" s="13">
        <f>LISTAS[[#This Row],[Precio]]*(1-0.46)*(1-IF($C$3520="",0,$C$3520))</f>
        <v>7371</v>
      </c>
      <c r="H2799" s="9">
        <f>+_xlfn.XLOOKUP(LISTAS[[#This Row],[ID]],_01_CODIGOS_Y_COSTOS_xlsm[Producto y N°],_01_CODIGOS_Y_COSTOS_xlsm[COSTO],0,0,1)</f>
        <v>0</v>
      </c>
      <c r="I2799" s="116">
        <f>+IFERROR(LISTAS[[#This Row],[VENTA NETA]]/LISTAS[[#This Row],[COSTO]]-1,0)</f>
        <v>0</v>
      </c>
      <c r="J2799" s="33" t="str">
        <f>IFERROR(VLOOKUP(LISTAS[[#This Row],[ID]],_01_CODIGOS_Y_COSTOS_xlsm[[Producto y N°]:[CODIGO]],2,0),"")</f>
        <v>168</v>
      </c>
      <c r="M2799" s="22">
        <v>0</v>
      </c>
      <c r="N2799" s="23">
        <f>+LISTAS[[#This Row],[Precio]]+(LISTAS[[#This Row],[Precio]]*M2799)</f>
        <v>18200</v>
      </c>
      <c r="O2799" s="24">
        <f t="shared" si="60"/>
        <v>7371</v>
      </c>
      <c r="Q2799" s="21" t="str">
        <f>IFERROR(O2799/LISTAS[[#This Row],[COSTO]]-1,"")</f>
        <v/>
      </c>
      <c r="R2799" t="str">
        <f>+LISTAS[[#This Row],[ID]]</f>
        <v>CONEXIONES T EN ALUMINIO168</v>
      </c>
      <c r="T2799" s="29"/>
      <c r="U2799" s="25">
        <f>LISTAS[[#This Row],[COSTO]]+(LISTAS[[#This Row],[COSTO]]*T2799)</f>
        <v>0</v>
      </c>
      <c r="V2799" s="30">
        <f>IF(T2799="",0,U2799/LISTAS[[#This Row],[VENTA NETA]]-1)</f>
        <v>0</v>
      </c>
      <c r="X2799" s="25">
        <v>0</v>
      </c>
      <c r="Y2799" s="31" t="str">
        <f>IFERROR(LISTAS[[#This Row],[COSTO]]/X2799-1,"")</f>
        <v/>
      </c>
    </row>
    <row r="2800" spans="1:25" x14ac:dyDescent="0.2">
      <c r="A2800" s="6" t="s">
        <v>6607</v>
      </c>
      <c r="B2800" t="s">
        <v>6468</v>
      </c>
      <c r="C2800">
        <v>169</v>
      </c>
      <c r="D2800" t="s">
        <v>6608</v>
      </c>
      <c r="E2800" s="2">
        <v>18200</v>
      </c>
      <c r="F2800" s="6" t="str">
        <f>+_xlfn.XLOOKUP(LISTAS[[#This Row],[ID]],_01_CODIGOS_Y_COSTOS_xlsm[Producto y N°],_01_CODIGOS_Y_COSTOS_xlsm[FABRICA],"",0,1)</f>
        <v>MAXIFER</v>
      </c>
      <c r="G2800" s="13">
        <f>LISTAS[[#This Row],[Precio]]*(1-0.46)*(1-IF($C$3520="",0,$C$3520))</f>
        <v>7371</v>
      </c>
      <c r="H2800" s="9">
        <f>+_xlfn.XLOOKUP(LISTAS[[#This Row],[ID]],_01_CODIGOS_Y_COSTOS_xlsm[Producto y N°],_01_CODIGOS_Y_COSTOS_xlsm[COSTO],0,0,1)</f>
        <v>0</v>
      </c>
      <c r="I2800" s="116">
        <f>+IFERROR(LISTAS[[#This Row],[VENTA NETA]]/LISTAS[[#This Row],[COSTO]]-1,0)</f>
        <v>0</v>
      </c>
      <c r="J2800" s="33" t="str">
        <f>IFERROR(VLOOKUP(LISTAS[[#This Row],[ID]],_01_CODIGOS_Y_COSTOS_xlsm[[Producto y N°]:[CODIGO]],2,0),"")</f>
        <v>169</v>
      </c>
      <c r="M2800" s="22">
        <v>0</v>
      </c>
      <c r="N2800" s="23">
        <f>+LISTAS[[#This Row],[Precio]]+(LISTAS[[#This Row],[Precio]]*M2800)</f>
        <v>18200</v>
      </c>
      <c r="O2800" s="24">
        <f t="shared" si="60"/>
        <v>7371</v>
      </c>
      <c r="Q2800" s="21" t="str">
        <f>IFERROR(O2800/LISTAS[[#This Row],[COSTO]]-1,"")</f>
        <v/>
      </c>
      <c r="R2800" t="str">
        <f>+LISTAS[[#This Row],[ID]]</f>
        <v>CONEXIONES T EN ALUMINIO169</v>
      </c>
      <c r="T2800" s="29"/>
      <c r="U2800" s="25">
        <f>LISTAS[[#This Row],[COSTO]]+(LISTAS[[#This Row],[COSTO]]*T2800)</f>
        <v>0</v>
      </c>
      <c r="V2800" s="30">
        <f>IF(T2800="",0,U2800/LISTAS[[#This Row],[VENTA NETA]]-1)</f>
        <v>0</v>
      </c>
      <c r="X2800" s="25">
        <v>0</v>
      </c>
      <c r="Y2800" s="31" t="str">
        <f>IFERROR(LISTAS[[#This Row],[COSTO]]/X2800-1,"")</f>
        <v/>
      </c>
    </row>
    <row r="2801" spans="1:25" x14ac:dyDescent="0.2">
      <c r="A2801" s="6" t="s">
        <v>6609</v>
      </c>
      <c r="B2801" t="s">
        <v>6468</v>
      </c>
      <c r="C2801">
        <v>170</v>
      </c>
      <c r="D2801" t="s">
        <v>6610</v>
      </c>
      <c r="E2801" s="2">
        <v>19750</v>
      </c>
      <c r="F2801" s="6" t="str">
        <f>+_xlfn.XLOOKUP(LISTAS[[#This Row],[ID]],_01_CODIGOS_Y_COSTOS_xlsm[Producto y N°],_01_CODIGOS_Y_COSTOS_xlsm[FABRICA],"",0,1)</f>
        <v>MAXIFER</v>
      </c>
      <c r="G2801" s="13">
        <f>LISTAS[[#This Row],[Precio]]*(1-0.46)*(1-IF($C$3520="",0,$C$3520))</f>
        <v>7998.75</v>
      </c>
      <c r="H2801" s="9">
        <f>+_xlfn.XLOOKUP(LISTAS[[#This Row],[ID]],_01_CODIGOS_Y_COSTOS_xlsm[Producto y N°],_01_CODIGOS_Y_COSTOS_xlsm[COSTO],0,0,1)</f>
        <v>0</v>
      </c>
      <c r="I2801" s="116">
        <f>+IFERROR(LISTAS[[#This Row],[VENTA NETA]]/LISTAS[[#This Row],[COSTO]]-1,0)</f>
        <v>0</v>
      </c>
      <c r="J2801" s="33" t="str">
        <f>IFERROR(VLOOKUP(LISTAS[[#This Row],[ID]],_01_CODIGOS_Y_COSTOS_xlsm[[Producto y N°]:[CODIGO]],2,0),"")</f>
        <v>170</v>
      </c>
      <c r="M2801" s="22">
        <v>0</v>
      </c>
      <c r="N2801" s="23">
        <f>+LISTAS[[#This Row],[Precio]]+(LISTAS[[#This Row],[Precio]]*M2801)</f>
        <v>19750</v>
      </c>
      <c r="O2801" s="24">
        <f t="shared" si="60"/>
        <v>7998.75</v>
      </c>
      <c r="Q2801" s="21" t="str">
        <f>IFERROR(O2801/LISTAS[[#This Row],[COSTO]]-1,"")</f>
        <v/>
      </c>
      <c r="R2801" t="str">
        <f>+LISTAS[[#This Row],[ID]]</f>
        <v>CONEXIONES T EN ALUMINIO170</v>
      </c>
      <c r="T2801" s="29"/>
      <c r="U2801" s="25">
        <f>LISTAS[[#This Row],[COSTO]]+(LISTAS[[#This Row],[COSTO]]*T2801)</f>
        <v>0</v>
      </c>
      <c r="V2801" s="30">
        <f>IF(T2801="",0,U2801/LISTAS[[#This Row],[VENTA NETA]]-1)</f>
        <v>0</v>
      </c>
      <c r="X2801" s="25">
        <v>0</v>
      </c>
      <c r="Y2801" s="31" t="str">
        <f>IFERROR(LISTAS[[#This Row],[COSTO]]/X2801-1,"")</f>
        <v/>
      </c>
    </row>
    <row r="2802" spans="1:25" x14ac:dyDescent="0.2">
      <c r="A2802" s="6" t="s">
        <v>6611</v>
      </c>
      <c r="B2802" t="s">
        <v>6468</v>
      </c>
      <c r="C2802">
        <v>171</v>
      </c>
      <c r="D2802" t="s">
        <v>6612</v>
      </c>
      <c r="E2802" s="2">
        <v>19750</v>
      </c>
      <c r="F2802" s="6" t="str">
        <f>+_xlfn.XLOOKUP(LISTAS[[#This Row],[ID]],_01_CODIGOS_Y_COSTOS_xlsm[Producto y N°],_01_CODIGOS_Y_COSTOS_xlsm[FABRICA],"",0,1)</f>
        <v>MAXIFER</v>
      </c>
      <c r="G2802" s="13">
        <f>LISTAS[[#This Row],[Precio]]*(1-0.46)*(1-IF($C$3520="",0,$C$3520))</f>
        <v>7998.75</v>
      </c>
      <c r="H2802" s="9">
        <f>+_xlfn.XLOOKUP(LISTAS[[#This Row],[ID]],_01_CODIGOS_Y_COSTOS_xlsm[Producto y N°],_01_CODIGOS_Y_COSTOS_xlsm[COSTO],0,0,1)</f>
        <v>0</v>
      </c>
      <c r="I2802" s="116">
        <f>+IFERROR(LISTAS[[#This Row],[VENTA NETA]]/LISTAS[[#This Row],[COSTO]]-1,0)</f>
        <v>0</v>
      </c>
      <c r="J2802" s="33" t="str">
        <f>IFERROR(VLOOKUP(LISTAS[[#This Row],[ID]],_01_CODIGOS_Y_COSTOS_xlsm[[Producto y N°]:[CODIGO]],2,0),"")</f>
        <v>171</v>
      </c>
      <c r="M2802" s="22">
        <v>0</v>
      </c>
      <c r="N2802" s="23">
        <f>+LISTAS[[#This Row],[Precio]]+(LISTAS[[#This Row],[Precio]]*M2802)</f>
        <v>19750</v>
      </c>
      <c r="O2802" s="24">
        <f t="shared" si="60"/>
        <v>7998.75</v>
      </c>
      <c r="Q2802" s="21" t="str">
        <f>IFERROR(O2802/LISTAS[[#This Row],[COSTO]]-1,"")</f>
        <v/>
      </c>
      <c r="R2802" t="str">
        <f>+LISTAS[[#This Row],[ID]]</f>
        <v>CONEXIONES T EN ALUMINIO171</v>
      </c>
      <c r="T2802" s="29"/>
      <c r="U2802" s="25">
        <f>LISTAS[[#This Row],[COSTO]]+(LISTAS[[#This Row],[COSTO]]*T2802)</f>
        <v>0</v>
      </c>
      <c r="V2802" s="30">
        <f>IF(T2802="",0,U2802/LISTAS[[#This Row],[VENTA NETA]]-1)</f>
        <v>0</v>
      </c>
      <c r="X2802" s="25">
        <v>0</v>
      </c>
      <c r="Y2802" s="31" t="str">
        <f>IFERROR(LISTAS[[#This Row],[COSTO]]/X2802-1,"")</f>
        <v/>
      </c>
    </row>
    <row r="2803" spans="1:25" x14ac:dyDescent="0.2">
      <c r="A2803" s="6" t="s">
        <v>6613</v>
      </c>
      <c r="B2803" t="s">
        <v>6468</v>
      </c>
      <c r="C2803">
        <v>172</v>
      </c>
      <c r="D2803" t="s">
        <v>6614</v>
      </c>
      <c r="E2803" s="2">
        <v>19750</v>
      </c>
      <c r="F2803" s="6" t="str">
        <f>+_xlfn.XLOOKUP(LISTAS[[#This Row],[ID]],_01_CODIGOS_Y_COSTOS_xlsm[Producto y N°],_01_CODIGOS_Y_COSTOS_xlsm[FABRICA],"",0,1)</f>
        <v>MAXIFER</v>
      </c>
      <c r="G2803" s="13">
        <f>LISTAS[[#This Row],[Precio]]*(1-0.46)*(1-IF($C$3520="",0,$C$3520))</f>
        <v>7998.75</v>
      </c>
      <c r="H2803" s="9">
        <f>+_xlfn.XLOOKUP(LISTAS[[#This Row],[ID]],_01_CODIGOS_Y_COSTOS_xlsm[Producto y N°],_01_CODIGOS_Y_COSTOS_xlsm[COSTO],0,0,1)</f>
        <v>0</v>
      </c>
      <c r="I2803" s="116">
        <f>+IFERROR(LISTAS[[#This Row],[VENTA NETA]]/LISTAS[[#This Row],[COSTO]]-1,0)</f>
        <v>0</v>
      </c>
      <c r="J2803" s="33" t="str">
        <f>IFERROR(VLOOKUP(LISTAS[[#This Row],[ID]],_01_CODIGOS_Y_COSTOS_xlsm[[Producto y N°]:[CODIGO]],2,0),"")</f>
        <v>172</v>
      </c>
      <c r="M2803" s="22">
        <v>0</v>
      </c>
      <c r="N2803" s="23">
        <f>+LISTAS[[#This Row],[Precio]]+(LISTAS[[#This Row],[Precio]]*M2803)</f>
        <v>19750</v>
      </c>
      <c r="O2803" s="24">
        <f t="shared" si="60"/>
        <v>7998.75</v>
      </c>
      <c r="Q2803" s="21" t="str">
        <f>IFERROR(O2803/LISTAS[[#This Row],[COSTO]]-1,"")</f>
        <v/>
      </c>
      <c r="R2803" t="str">
        <f>+LISTAS[[#This Row],[ID]]</f>
        <v>CONEXIONES T EN ALUMINIO172</v>
      </c>
      <c r="T2803" s="29"/>
      <c r="U2803" s="25">
        <f>LISTAS[[#This Row],[COSTO]]+(LISTAS[[#This Row],[COSTO]]*T2803)</f>
        <v>0</v>
      </c>
      <c r="V2803" s="30">
        <f>IF(T2803="",0,U2803/LISTAS[[#This Row],[VENTA NETA]]-1)</f>
        <v>0</v>
      </c>
      <c r="X2803" s="25">
        <v>0</v>
      </c>
      <c r="Y2803" s="31" t="str">
        <f>IFERROR(LISTAS[[#This Row],[COSTO]]/X2803-1,"")</f>
        <v/>
      </c>
    </row>
    <row r="2804" spans="1:25" x14ac:dyDescent="0.2">
      <c r="A2804" s="6" t="s">
        <v>6615</v>
      </c>
      <c r="B2804" t="s">
        <v>6468</v>
      </c>
      <c r="C2804">
        <v>173</v>
      </c>
      <c r="D2804" t="s">
        <v>6616</v>
      </c>
      <c r="E2804" s="2">
        <v>20890</v>
      </c>
      <c r="F2804" s="6" t="str">
        <f>+_xlfn.XLOOKUP(LISTAS[[#This Row],[ID]],_01_CODIGOS_Y_COSTOS_xlsm[Producto y N°],_01_CODIGOS_Y_COSTOS_xlsm[FABRICA],"",0,1)</f>
        <v>MAXIFER</v>
      </c>
      <c r="G2804" s="13">
        <f>LISTAS[[#This Row],[Precio]]*(1-0.46)*(1-IF($C$3520="",0,$C$3520))</f>
        <v>8460.4500000000007</v>
      </c>
      <c r="H2804" s="9">
        <f>+_xlfn.XLOOKUP(LISTAS[[#This Row],[ID]],_01_CODIGOS_Y_COSTOS_xlsm[Producto y N°],_01_CODIGOS_Y_COSTOS_xlsm[COSTO],0,0,1)</f>
        <v>0</v>
      </c>
      <c r="I2804" s="116">
        <f>+IFERROR(LISTAS[[#This Row],[VENTA NETA]]/LISTAS[[#This Row],[COSTO]]-1,0)</f>
        <v>0</v>
      </c>
      <c r="J2804" s="33" t="str">
        <f>IFERROR(VLOOKUP(LISTAS[[#This Row],[ID]],_01_CODIGOS_Y_COSTOS_xlsm[[Producto y N°]:[CODIGO]],2,0),"")</f>
        <v>173</v>
      </c>
      <c r="M2804" s="22">
        <v>0</v>
      </c>
      <c r="N2804" s="23">
        <f>+LISTAS[[#This Row],[Precio]]+(LISTAS[[#This Row],[Precio]]*M2804)</f>
        <v>20890</v>
      </c>
      <c r="O2804" s="24">
        <f t="shared" si="60"/>
        <v>8460.4500000000007</v>
      </c>
      <c r="Q2804" s="21" t="str">
        <f>IFERROR(O2804/LISTAS[[#This Row],[COSTO]]-1,"")</f>
        <v/>
      </c>
      <c r="R2804" t="str">
        <f>+LISTAS[[#This Row],[ID]]</f>
        <v>CONEXIONES T EN ALUMINIO173</v>
      </c>
      <c r="T2804" s="29"/>
      <c r="U2804" s="25">
        <f>LISTAS[[#This Row],[COSTO]]+(LISTAS[[#This Row],[COSTO]]*T2804)</f>
        <v>0</v>
      </c>
      <c r="V2804" s="30">
        <f>IF(T2804="",0,U2804/LISTAS[[#This Row],[VENTA NETA]]-1)</f>
        <v>0</v>
      </c>
      <c r="X2804" s="25">
        <v>0</v>
      </c>
      <c r="Y2804" s="31" t="str">
        <f>IFERROR(LISTAS[[#This Row],[COSTO]]/X2804-1,"")</f>
        <v/>
      </c>
    </row>
    <row r="2805" spans="1:25" x14ac:dyDescent="0.2">
      <c r="A2805" s="6" t="s">
        <v>6527</v>
      </c>
      <c r="B2805" t="s">
        <v>6468</v>
      </c>
      <c r="C2805">
        <v>175</v>
      </c>
      <c r="D2805" t="s">
        <v>6528</v>
      </c>
      <c r="E2805" s="2">
        <v>16840</v>
      </c>
      <c r="F2805" s="6" t="str">
        <f>+_xlfn.XLOOKUP(LISTAS[[#This Row],[ID]],_01_CODIGOS_Y_COSTOS_xlsm[Producto y N°],_01_CODIGOS_Y_COSTOS_xlsm[FABRICA],"",0,1)</f>
        <v>MAXIFER</v>
      </c>
      <c r="G2805" s="13">
        <f>LISTAS[[#This Row],[Precio]]*(1-0.46)*(1-IF($C$3520="",0,$C$3520))</f>
        <v>6820.2000000000007</v>
      </c>
      <c r="H2805" s="9">
        <f>+_xlfn.XLOOKUP(LISTAS[[#This Row],[ID]],_01_CODIGOS_Y_COSTOS_xlsm[Producto y N°],_01_CODIGOS_Y_COSTOS_xlsm[COSTO],0,0,1)</f>
        <v>0</v>
      </c>
      <c r="I2805" s="116">
        <f>+IFERROR(LISTAS[[#This Row],[VENTA NETA]]/LISTAS[[#This Row],[COSTO]]-1,0)</f>
        <v>0</v>
      </c>
      <c r="J2805" s="33" t="str">
        <f>IFERROR(VLOOKUP(LISTAS[[#This Row],[ID]],_01_CODIGOS_Y_COSTOS_xlsm[[Producto y N°]:[CODIGO]],2,0),"")</f>
        <v>175</v>
      </c>
      <c r="M2805" s="22">
        <v>0</v>
      </c>
      <c r="N2805" s="23">
        <f>+LISTAS[[#This Row],[Precio]]+(LISTAS[[#This Row],[Precio]]*M2805)</f>
        <v>16840</v>
      </c>
      <c r="O2805" s="24">
        <f t="shared" si="60"/>
        <v>6820.2000000000007</v>
      </c>
      <c r="Q2805" s="21" t="str">
        <f>IFERROR(O2805/LISTAS[[#This Row],[COSTO]]-1,"")</f>
        <v/>
      </c>
      <c r="R2805" t="str">
        <f>+LISTAS[[#This Row],[ID]]</f>
        <v>CONEXIONES T EN ALUMINIO175</v>
      </c>
      <c r="T2805" s="29"/>
      <c r="U2805" s="25">
        <f>LISTAS[[#This Row],[COSTO]]+(LISTAS[[#This Row],[COSTO]]*T2805)</f>
        <v>0</v>
      </c>
      <c r="V2805" s="30">
        <f>IF(T2805="",0,U2805/LISTAS[[#This Row],[VENTA NETA]]-1)</f>
        <v>0</v>
      </c>
      <c r="X2805" s="25">
        <v>0</v>
      </c>
      <c r="Y2805" s="31" t="str">
        <f>IFERROR(LISTAS[[#This Row],[COSTO]]/X2805-1,"")</f>
        <v/>
      </c>
    </row>
    <row r="2806" spans="1:25" x14ac:dyDescent="0.2">
      <c r="A2806" s="6" t="s">
        <v>6529</v>
      </c>
      <c r="B2806" t="s">
        <v>6468</v>
      </c>
      <c r="C2806">
        <v>176</v>
      </c>
      <c r="D2806" t="s">
        <v>6530</v>
      </c>
      <c r="E2806" s="2">
        <v>13750</v>
      </c>
      <c r="F2806" s="6" t="str">
        <f>+_xlfn.XLOOKUP(LISTAS[[#This Row],[ID]],_01_CODIGOS_Y_COSTOS_xlsm[Producto y N°],_01_CODIGOS_Y_COSTOS_xlsm[FABRICA],"",0,1)</f>
        <v>MAXIFER</v>
      </c>
      <c r="G2806" s="13">
        <f>LISTAS[[#This Row],[Precio]]*(1-0.46)*(1-IF($C$3520="",0,$C$3520))</f>
        <v>5568.7500000000009</v>
      </c>
      <c r="H2806" s="9">
        <f>+_xlfn.XLOOKUP(LISTAS[[#This Row],[ID]],_01_CODIGOS_Y_COSTOS_xlsm[Producto y N°],_01_CODIGOS_Y_COSTOS_xlsm[COSTO],0,0,1)</f>
        <v>0</v>
      </c>
      <c r="I2806" s="116">
        <f>+IFERROR(LISTAS[[#This Row],[VENTA NETA]]/LISTAS[[#This Row],[COSTO]]-1,0)</f>
        <v>0</v>
      </c>
      <c r="J2806" s="33" t="str">
        <f>IFERROR(VLOOKUP(LISTAS[[#This Row],[ID]],_01_CODIGOS_Y_COSTOS_xlsm[[Producto y N°]:[CODIGO]],2,0),"")</f>
        <v>176</v>
      </c>
      <c r="M2806" s="22">
        <v>0</v>
      </c>
      <c r="N2806" s="23">
        <f>+LISTAS[[#This Row],[Precio]]+(LISTAS[[#This Row],[Precio]]*M2806)</f>
        <v>13750</v>
      </c>
      <c r="O2806" s="24">
        <f t="shared" si="60"/>
        <v>5568.7500000000009</v>
      </c>
      <c r="Q2806" s="21" t="str">
        <f>IFERROR(O2806/LISTAS[[#This Row],[COSTO]]-1,"")</f>
        <v/>
      </c>
      <c r="R2806" t="str">
        <f>+LISTAS[[#This Row],[ID]]</f>
        <v>CONEXIONES T EN ALUMINIO176</v>
      </c>
      <c r="T2806" s="29"/>
      <c r="U2806" s="25">
        <f>LISTAS[[#This Row],[COSTO]]+(LISTAS[[#This Row],[COSTO]]*T2806)</f>
        <v>0</v>
      </c>
      <c r="V2806" s="30">
        <f>IF(T2806="",0,U2806/LISTAS[[#This Row],[VENTA NETA]]-1)</f>
        <v>0</v>
      </c>
      <c r="X2806" s="25">
        <v>0</v>
      </c>
      <c r="Y2806" s="31" t="str">
        <f>IFERROR(LISTAS[[#This Row],[COSTO]]/X2806-1,"")</f>
        <v/>
      </c>
    </row>
    <row r="2807" spans="1:25" x14ac:dyDescent="0.2">
      <c r="A2807" s="6" t="s">
        <v>6531</v>
      </c>
      <c r="B2807" t="s">
        <v>6468</v>
      </c>
      <c r="C2807">
        <v>177</v>
      </c>
      <c r="D2807" t="s">
        <v>6532</v>
      </c>
      <c r="E2807" s="2">
        <v>16750</v>
      </c>
      <c r="F2807" s="6" t="str">
        <f>+_xlfn.XLOOKUP(LISTAS[[#This Row],[ID]],_01_CODIGOS_Y_COSTOS_xlsm[Producto y N°],_01_CODIGOS_Y_COSTOS_xlsm[FABRICA],"",0,1)</f>
        <v>MAXIFER</v>
      </c>
      <c r="G2807" s="13">
        <f>LISTAS[[#This Row],[Precio]]*(1-0.46)*(1-IF($C$3520="",0,$C$3520))</f>
        <v>6783.75</v>
      </c>
      <c r="H2807" s="9">
        <f>+_xlfn.XLOOKUP(LISTAS[[#This Row],[ID]],_01_CODIGOS_Y_COSTOS_xlsm[Producto y N°],_01_CODIGOS_Y_COSTOS_xlsm[COSTO],0,0,1)</f>
        <v>0</v>
      </c>
      <c r="I2807" s="116">
        <f>+IFERROR(LISTAS[[#This Row],[VENTA NETA]]/LISTAS[[#This Row],[COSTO]]-1,0)</f>
        <v>0</v>
      </c>
      <c r="J2807" s="33" t="str">
        <f>IFERROR(VLOOKUP(LISTAS[[#This Row],[ID]],_01_CODIGOS_Y_COSTOS_xlsm[[Producto y N°]:[CODIGO]],2,0),"")</f>
        <v>177</v>
      </c>
      <c r="M2807" s="22">
        <v>0</v>
      </c>
      <c r="N2807" s="23">
        <f>+LISTAS[[#This Row],[Precio]]+(LISTAS[[#This Row],[Precio]]*M2807)</f>
        <v>16750</v>
      </c>
      <c r="O2807" s="24">
        <f t="shared" si="60"/>
        <v>6783.75</v>
      </c>
      <c r="Q2807" s="21" t="str">
        <f>IFERROR(O2807/LISTAS[[#This Row],[COSTO]]-1,"")</f>
        <v/>
      </c>
      <c r="R2807" t="str">
        <f>+LISTAS[[#This Row],[ID]]</f>
        <v>CONEXIONES T EN ALUMINIO177</v>
      </c>
      <c r="T2807" s="29"/>
      <c r="U2807" s="25">
        <f>LISTAS[[#This Row],[COSTO]]+(LISTAS[[#This Row],[COSTO]]*T2807)</f>
        <v>0</v>
      </c>
      <c r="V2807" s="30">
        <f>IF(T2807="",0,U2807/LISTAS[[#This Row],[VENTA NETA]]-1)</f>
        <v>0</v>
      </c>
      <c r="X2807" s="25">
        <v>0</v>
      </c>
      <c r="Y2807" s="31" t="str">
        <f>IFERROR(LISTAS[[#This Row],[COSTO]]/X2807-1,"")</f>
        <v/>
      </c>
    </row>
    <row r="2808" spans="1:25" x14ac:dyDescent="0.2">
      <c r="A2808" s="6" t="s">
        <v>6533</v>
      </c>
      <c r="B2808" t="s">
        <v>6468</v>
      </c>
      <c r="C2808">
        <v>178</v>
      </c>
      <c r="D2808" t="s">
        <v>6534</v>
      </c>
      <c r="E2808" s="2">
        <v>9560</v>
      </c>
      <c r="F2808" s="6" t="str">
        <f>+_xlfn.XLOOKUP(LISTAS[[#This Row],[ID]],_01_CODIGOS_Y_COSTOS_xlsm[Producto y N°],_01_CODIGOS_Y_COSTOS_xlsm[FABRICA],"",0,1)</f>
        <v>MAXIFER</v>
      </c>
      <c r="G2808" s="13">
        <f>LISTAS[[#This Row],[Precio]]*(1-0.46)*(1-IF($C$3520="",0,$C$3520))</f>
        <v>3871.8</v>
      </c>
      <c r="H2808" s="9">
        <f>+_xlfn.XLOOKUP(LISTAS[[#This Row],[ID]],_01_CODIGOS_Y_COSTOS_xlsm[Producto y N°],_01_CODIGOS_Y_COSTOS_xlsm[COSTO],0,0,1)</f>
        <v>0</v>
      </c>
      <c r="I2808" s="116">
        <f>+IFERROR(LISTAS[[#This Row],[VENTA NETA]]/LISTAS[[#This Row],[COSTO]]-1,0)</f>
        <v>0</v>
      </c>
      <c r="J2808" s="33" t="str">
        <f>IFERROR(VLOOKUP(LISTAS[[#This Row],[ID]],_01_CODIGOS_Y_COSTOS_xlsm[[Producto y N°]:[CODIGO]],2,0),"")</f>
        <v>178</v>
      </c>
      <c r="M2808" s="22">
        <v>0</v>
      </c>
      <c r="N2808" s="23">
        <f>+LISTAS[[#This Row],[Precio]]+(LISTAS[[#This Row],[Precio]]*M2808)</f>
        <v>9560</v>
      </c>
      <c r="O2808" s="24">
        <f t="shared" si="60"/>
        <v>3871.8</v>
      </c>
      <c r="Q2808" s="21" t="str">
        <f>IFERROR(O2808/LISTAS[[#This Row],[COSTO]]-1,"")</f>
        <v/>
      </c>
      <c r="R2808" t="str">
        <f>+LISTAS[[#This Row],[ID]]</f>
        <v>CONEXIONES T EN ALUMINIO178</v>
      </c>
      <c r="T2808" s="29"/>
      <c r="U2808" s="25">
        <f>LISTAS[[#This Row],[COSTO]]+(LISTAS[[#This Row],[COSTO]]*T2808)</f>
        <v>0</v>
      </c>
      <c r="V2808" s="30">
        <f>IF(T2808="",0,U2808/LISTAS[[#This Row],[VENTA NETA]]-1)</f>
        <v>0</v>
      </c>
      <c r="X2808" s="25">
        <v>0</v>
      </c>
      <c r="Y2808" s="31" t="str">
        <f>IFERROR(LISTAS[[#This Row],[COSTO]]/X2808-1,"")</f>
        <v/>
      </c>
    </row>
    <row r="2809" spans="1:25" x14ac:dyDescent="0.2">
      <c r="A2809" s="6" t="s">
        <v>6617</v>
      </c>
      <c r="B2809" t="s">
        <v>6468</v>
      </c>
      <c r="C2809">
        <v>179</v>
      </c>
      <c r="D2809" t="s">
        <v>6618</v>
      </c>
      <c r="E2809" s="2">
        <v>51220</v>
      </c>
      <c r="F2809" s="6" t="str">
        <f>+_xlfn.XLOOKUP(LISTAS[[#This Row],[ID]],_01_CODIGOS_Y_COSTOS_xlsm[Producto y N°],_01_CODIGOS_Y_COSTOS_xlsm[FABRICA],"",0,1)</f>
        <v>MAXIFER</v>
      </c>
      <c r="G2809" s="13">
        <f>LISTAS[[#This Row],[Precio]]*(1-0.46)*(1-IF($C$3520="",0,$C$3520))</f>
        <v>20744.100000000002</v>
      </c>
      <c r="H2809" s="9">
        <f>+_xlfn.XLOOKUP(LISTAS[[#This Row],[ID]],_01_CODIGOS_Y_COSTOS_xlsm[Producto y N°],_01_CODIGOS_Y_COSTOS_xlsm[COSTO],0,0,1)</f>
        <v>0</v>
      </c>
      <c r="I2809" s="116">
        <f>+IFERROR(LISTAS[[#This Row],[VENTA NETA]]/LISTAS[[#This Row],[COSTO]]-1,0)</f>
        <v>0</v>
      </c>
      <c r="J2809" s="33" t="str">
        <f>IFERROR(VLOOKUP(LISTAS[[#This Row],[ID]],_01_CODIGOS_Y_COSTOS_xlsm[[Producto y N°]:[CODIGO]],2,0),"")</f>
        <v>179</v>
      </c>
      <c r="M2809" s="22">
        <v>0</v>
      </c>
      <c r="N2809" s="23">
        <f>+LISTAS[[#This Row],[Precio]]+(LISTAS[[#This Row],[Precio]]*M2809)</f>
        <v>51220</v>
      </c>
      <c r="O2809" s="24">
        <f t="shared" si="60"/>
        <v>20744.100000000002</v>
      </c>
      <c r="Q2809" s="21" t="str">
        <f>IFERROR(O2809/LISTAS[[#This Row],[COSTO]]-1,"")</f>
        <v/>
      </c>
      <c r="R2809" t="str">
        <f>+LISTAS[[#This Row],[ID]]</f>
        <v>CONEXIONES T EN ALUMINIO179</v>
      </c>
      <c r="T2809" s="29"/>
      <c r="U2809" s="25">
        <f>LISTAS[[#This Row],[COSTO]]+(LISTAS[[#This Row],[COSTO]]*T2809)</f>
        <v>0</v>
      </c>
      <c r="V2809" s="30">
        <f>IF(T2809="",0,U2809/LISTAS[[#This Row],[VENTA NETA]]-1)</f>
        <v>0</v>
      </c>
      <c r="X2809" s="25">
        <v>0</v>
      </c>
      <c r="Y2809" s="31" t="str">
        <f>IFERROR(LISTAS[[#This Row],[COSTO]]/X2809-1,"")</f>
        <v/>
      </c>
    </row>
    <row r="2810" spans="1:25" x14ac:dyDescent="0.2">
      <c r="A2810" s="6" t="s">
        <v>6524</v>
      </c>
      <c r="B2810" t="s">
        <v>6468</v>
      </c>
      <c r="C2810">
        <v>180</v>
      </c>
      <c r="D2810" t="s">
        <v>6589</v>
      </c>
      <c r="E2810" s="2">
        <v>8560</v>
      </c>
      <c r="F2810" s="6" t="str">
        <f>+_xlfn.XLOOKUP(LISTAS[[#This Row],[ID]],_01_CODIGOS_Y_COSTOS_xlsm[Producto y N°],_01_CODIGOS_Y_COSTOS_xlsm[FABRICA],"",0,1)</f>
        <v>MAXIFER</v>
      </c>
      <c r="G2810" s="13">
        <f>LISTAS[[#This Row],[Precio]]*(1-0.46)*(1-IF($C$3520="",0,$C$3520))</f>
        <v>3466.8</v>
      </c>
      <c r="H2810" s="9">
        <f>+_xlfn.XLOOKUP(LISTAS[[#This Row],[ID]],_01_CODIGOS_Y_COSTOS_xlsm[Producto y N°],_01_CODIGOS_Y_COSTOS_xlsm[COSTO],0,0,1)</f>
        <v>0</v>
      </c>
      <c r="I2810" s="116">
        <f>+IFERROR(LISTAS[[#This Row],[VENTA NETA]]/LISTAS[[#This Row],[COSTO]]-1,0)</f>
        <v>0</v>
      </c>
      <c r="J2810" s="33" t="str">
        <f>IFERROR(VLOOKUP(LISTAS[[#This Row],[ID]],_01_CODIGOS_Y_COSTOS_xlsm[[Producto y N°]:[CODIGO]],2,0),"")</f>
        <v>180</v>
      </c>
      <c r="M2810" s="22">
        <v>0</v>
      </c>
      <c r="N2810" s="23">
        <f>+LISTAS[[#This Row],[Precio]]+(LISTAS[[#This Row],[Precio]]*M2810)</f>
        <v>8560</v>
      </c>
      <c r="O2810" s="24">
        <f t="shared" si="60"/>
        <v>3466.8</v>
      </c>
      <c r="Q2810" s="21" t="str">
        <f>IFERROR(O2810/LISTAS[[#This Row],[COSTO]]-1,"")</f>
        <v/>
      </c>
      <c r="R2810" t="str">
        <f>+LISTAS[[#This Row],[ID]]</f>
        <v>CONEXIONES T EN ALUMINIO180</v>
      </c>
      <c r="T2810" s="29"/>
      <c r="U2810" s="25">
        <f>LISTAS[[#This Row],[COSTO]]+(LISTAS[[#This Row],[COSTO]]*T2810)</f>
        <v>0</v>
      </c>
      <c r="V2810" s="30">
        <f>IF(T2810="",0,U2810/LISTAS[[#This Row],[VENTA NETA]]-1)</f>
        <v>0</v>
      </c>
      <c r="X2810" s="25">
        <v>0</v>
      </c>
      <c r="Y2810" s="31" t="str">
        <f>IFERROR(LISTAS[[#This Row],[COSTO]]/X2810-1,"")</f>
        <v/>
      </c>
    </row>
    <row r="2811" spans="1:25" x14ac:dyDescent="0.2">
      <c r="A2811" s="6" t="s">
        <v>6525</v>
      </c>
      <c r="B2811" t="s">
        <v>6468</v>
      </c>
      <c r="C2811">
        <v>181</v>
      </c>
      <c r="D2811" t="s">
        <v>6465</v>
      </c>
      <c r="E2811" s="2">
        <v>8895</v>
      </c>
      <c r="F2811" s="6" t="str">
        <f>+_xlfn.XLOOKUP(LISTAS[[#This Row],[ID]],_01_CODIGOS_Y_COSTOS_xlsm[Producto y N°],_01_CODIGOS_Y_COSTOS_xlsm[FABRICA],"",0,1)</f>
        <v>MAXIFER</v>
      </c>
      <c r="G2811" s="13">
        <f>LISTAS[[#This Row],[Precio]]*(1-0.46)*(1-IF($C$3520="",0,$C$3520))</f>
        <v>3602.4750000000004</v>
      </c>
      <c r="H2811" s="9">
        <f>+_xlfn.XLOOKUP(LISTAS[[#This Row],[ID]],_01_CODIGOS_Y_COSTOS_xlsm[Producto y N°],_01_CODIGOS_Y_COSTOS_xlsm[COSTO],0,0,1)</f>
        <v>0</v>
      </c>
      <c r="I2811" s="116">
        <f>+IFERROR(LISTAS[[#This Row],[VENTA NETA]]/LISTAS[[#This Row],[COSTO]]-1,0)</f>
        <v>0</v>
      </c>
      <c r="J2811" s="33" t="str">
        <f>IFERROR(VLOOKUP(LISTAS[[#This Row],[ID]],_01_CODIGOS_Y_COSTOS_xlsm[[Producto y N°]:[CODIGO]],2,0),"")</f>
        <v>181</v>
      </c>
      <c r="M2811" s="22">
        <v>0</v>
      </c>
      <c r="N2811" s="23">
        <f>+LISTAS[[#This Row],[Precio]]+(LISTAS[[#This Row],[Precio]]*M2811)</f>
        <v>8895</v>
      </c>
      <c r="O2811" s="24">
        <f t="shared" si="60"/>
        <v>3602.4750000000004</v>
      </c>
      <c r="Q2811" s="21" t="str">
        <f>IFERROR(O2811/LISTAS[[#This Row],[COSTO]]-1,"")</f>
        <v/>
      </c>
      <c r="R2811" t="str">
        <f>+LISTAS[[#This Row],[ID]]</f>
        <v>CONEXIONES T EN ALUMINIO181</v>
      </c>
      <c r="T2811" s="29"/>
      <c r="U2811" s="25">
        <f>LISTAS[[#This Row],[COSTO]]+(LISTAS[[#This Row],[COSTO]]*T2811)</f>
        <v>0</v>
      </c>
      <c r="V2811" s="30">
        <f>IF(T2811="",0,U2811/LISTAS[[#This Row],[VENTA NETA]]-1)</f>
        <v>0</v>
      </c>
      <c r="X2811" s="25">
        <v>0</v>
      </c>
      <c r="Y2811" s="31" t="str">
        <f>IFERROR(LISTAS[[#This Row],[COSTO]]/X2811-1,"")</f>
        <v/>
      </c>
    </row>
    <row r="2812" spans="1:25" x14ac:dyDescent="0.2">
      <c r="A2812" s="6" t="s">
        <v>9450</v>
      </c>
      <c r="B2812" t="s">
        <v>6468</v>
      </c>
      <c r="C2812">
        <v>188</v>
      </c>
      <c r="D2812" t="s">
        <v>9451</v>
      </c>
      <c r="E2812" s="2">
        <v>16560</v>
      </c>
      <c r="F2812" s="6" t="str">
        <f>+_xlfn.XLOOKUP(LISTAS[[#This Row],[ID]],_01_CODIGOS_Y_COSTOS_xlsm[Producto y N°],_01_CODIGOS_Y_COSTOS_xlsm[FABRICA],"",0,1)</f>
        <v>MAXIFER</v>
      </c>
      <c r="G2812" s="13">
        <f>LISTAS[[#This Row],[Precio]]*(1-0.46)*(1-IF($C$3520="",0,$C$3520))</f>
        <v>6706.8000000000011</v>
      </c>
      <c r="H2812" s="9">
        <f>+_xlfn.XLOOKUP(LISTAS[[#This Row],[ID]],_01_CODIGOS_Y_COSTOS_xlsm[Producto y N°],_01_CODIGOS_Y_COSTOS_xlsm[COSTO],0,0,1)</f>
        <v>0</v>
      </c>
      <c r="I2812" s="116">
        <f>+IFERROR(LISTAS[[#This Row],[VENTA NETA]]/LISTAS[[#This Row],[COSTO]]-1,0)</f>
        <v>0</v>
      </c>
      <c r="J2812" s="33" t="str">
        <f>IFERROR(VLOOKUP(LISTAS[[#This Row],[ID]],_01_CODIGOS_Y_COSTOS_xlsm[[Producto y N°]:[CODIGO]],2,0),"")</f>
        <v>188</v>
      </c>
      <c r="M2812" s="22">
        <v>0</v>
      </c>
      <c r="N2812" s="23">
        <f>+LISTAS[[#This Row],[Precio]]+(LISTAS[[#This Row],[Precio]]*M2812)</f>
        <v>16560</v>
      </c>
      <c r="O2812" s="24">
        <f t="shared" si="60"/>
        <v>6706.8000000000011</v>
      </c>
      <c r="Q2812" s="21" t="str">
        <f>IFERROR(O2812/LISTAS[[#This Row],[COSTO]]-1,"")</f>
        <v/>
      </c>
      <c r="R2812" t="str">
        <f>+LISTAS[[#This Row],[ID]]</f>
        <v>CONEXIONES T EN ALUMINIO188</v>
      </c>
      <c r="T2812" s="29"/>
      <c r="U2812" s="25">
        <f>LISTAS[[#This Row],[COSTO]]+(LISTAS[[#This Row],[COSTO]]*T2812)</f>
        <v>0</v>
      </c>
      <c r="V2812" s="30">
        <f>IF(T2812="",0,U2812/LISTAS[[#This Row],[VENTA NETA]]-1)</f>
        <v>0</v>
      </c>
      <c r="X2812" s="25">
        <v>0</v>
      </c>
      <c r="Y2812" s="31" t="str">
        <f>IFERROR(LISTAS[[#This Row],[COSTO]]/X2812-1,"")</f>
        <v/>
      </c>
    </row>
    <row r="2813" spans="1:25" x14ac:dyDescent="0.2">
      <c r="A2813" s="6" t="s">
        <v>9452</v>
      </c>
      <c r="B2813" t="s">
        <v>6468</v>
      </c>
      <c r="C2813">
        <v>189</v>
      </c>
      <c r="D2813" t="s">
        <v>9453</v>
      </c>
      <c r="E2813" s="2">
        <v>16560</v>
      </c>
      <c r="F2813" s="6" t="str">
        <f>+_xlfn.XLOOKUP(LISTAS[[#This Row],[ID]],_01_CODIGOS_Y_COSTOS_xlsm[Producto y N°],_01_CODIGOS_Y_COSTOS_xlsm[FABRICA],"",0,1)</f>
        <v>MAXIFER</v>
      </c>
      <c r="G2813" s="13">
        <f>LISTAS[[#This Row],[Precio]]*(1-0.46)*(1-IF($C$3520="",0,$C$3520))</f>
        <v>6706.8000000000011</v>
      </c>
      <c r="H2813" s="9">
        <f>+_xlfn.XLOOKUP(LISTAS[[#This Row],[ID]],_01_CODIGOS_Y_COSTOS_xlsm[Producto y N°],_01_CODIGOS_Y_COSTOS_xlsm[COSTO],0,0,1)</f>
        <v>0</v>
      </c>
      <c r="I2813" s="116">
        <f>+IFERROR(LISTAS[[#This Row],[VENTA NETA]]/LISTAS[[#This Row],[COSTO]]-1,0)</f>
        <v>0</v>
      </c>
      <c r="J2813" s="33" t="str">
        <f>IFERROR(VLOOKUP(LISTAS[[#This Row],[ID]],_01_CODIGOS_Y_COSTOS_xlsm[[Producto y N°]:[CODIGO]],2,0),"")</f>
        <v>189</v>
      </c>
      <c r="M2813" s="22">
        <v>0</v>
      </c>
      <c r="N2813" s="23">
        <f>+LISTAS[[#This Row],[Precio]]+(LISTAS[[#This Row],[Precio]]*M2813)</f>
        <v>16560</v>
      </c>
      <c r="O2813" s="24">
        <f t="shared" si="60"/>
        <v>6706.8000000000011</v>
      </c>
      <c r="Q2813" s="21" t="str">
        <f>IFERROR(O2813/LISTAS[[#This Row],[COSTO]]-1,"")</f>
        <v/>
      </c>
      <c r="R2813" t="str">
        <f>+LISTAS[[#This Row],[ID]]</f>
        <v>CONEXIONES T EN ALUMINIO189</v>
      </c>
      <c r="T2813" s="29"/>
      <c r="U2813" s="25">
        <f>LISTAS[[#This Row],[COSTO]]+(LISTAS[[#This Row],[COSTO]]*T2813)</f>
        <v>0</v>
      </c>
      <c r="V2813" s="30">
        <f>IF(T2813="",0,U2813/LISTAS[[#This Row],[VENTA NETA]]-1)</f>
        <v>0</v>
      </c>
      <c r="X2813" s="25">
        <v>0</v>
      </c>
      <c r="Y2813" s="31" t="str">
        <f>IFERROR(LISTAS[[#This Row],[COSTO]]/X2813-1,"")</f>
        <v/>
      </c>
    </row>
    <row r="2814" spans="1:25" x14ac:dyDescent="0.2">
      <c r="A2814" s="6" t="s">
        <v>6526</v>
      </c>
      <c r="B2814" t="s">
        <v>6468</v>
      </c>
      <c r="C2814">
        <v>190</v>
      </c>
      <c r="D2814" t="s">
        <v>6466</v>
      </c>
      <c r="E2814" s="2">
        <v>17560</v>
      </c>
      <c r="F2814" s="6" t="str">
        <f>+_xlfn.XLOOKUP(LISTAS[[#This Row],[ID]],_01_CODIGOS_Y_COSTOS_xlsm[Producto y N°],_01_CODIGOS_Y_COSTOS_xlsm[FABRICA],"",0,1)</f>
        <v>MAXIFER</v>
      </c>
      <c r="G2814" s="13">
        <f>LISTAS[[#This Row],[Precio]]*(1-0.46)*(1-IF($C$3520="",0,$C$3520))</f>
        <v>7111.8000000000011</v>
      </c>
      <c r="H2814" s="9">
        <f>+_xlfn.XLOOKUP(LISTAS[[#This Row],[ID]],_01_CODIGOS_Y_COSTOS_xlsm[Producto y N°],_01_CODIGOS_Y_COSTOS_xlsm[COSTO],0,0,1)</f>
        <v>0</v>
      </c>
      <c r="I2814" s="116">
        <f>+IFERROR(LISTAS[[#This Row],[VENTA NETA]]/LISTAS[[#This Row],[COSTO]]-1,0)</f>
        <v>0</v>
      </c>
      <c r="J2814" s="33" t="str">
        <f>IFERROR(VLOOKUP(LISTAS[[#This Row],[ID]],_01_CODIGOS_Y_COSTOS_xlsm[[Producto y N°]:[CODIGO]],2,0),"")</f>
        <v>190</v>
      </c>
      <c r="M2814" s="22">
        <v>0</v>
      </c>
      <c r="N2814" s="23">
        <f>+LISTAS[[#This Row],[Precio]]+(LISTAS[[#This Row],[Precio]]*M2814)</f>
        <v>17560</v>
      </c>
      <c r="O2814" s="24">
        <f t="shared" si="60"/>
        <v>7111.8000000000011</v>
      </c>
      <c r="Q2814" s="21" t="str">
        <f>IFERROR(O2814/LISTAS[[#This Row],[COSTO]]-1,"")</f>
        <v/>
      </c>
      <c r="R2814" t="str">
        <f>+LISTAS[[#This Row],[ID]]</f>
        <v>CONEXIONES T EN ALUMINIO190</v>
      </c>
      <c r="T2814" s="29"/>
      <c r="U2814" s="25">
        <f>LISTAS[[#This Row],[COSTO]]+(LISTAS[[#This Row],[COSTO]]*T2814)</f>
        <v>0</v>
      </c>
      <c r="V2814" s="30">
        <f>IF(T2814="",0,U2814/LISTAS[[#This Row],[VENTA NETA]]-1)</f>
        <v>0</v>
      </c>
      <c r="X2814" s="25">
        <v>0</v>
      </c>
      <c r="Y2814" s="31" t="str">
        <f>IFERROR(LISTAS[[#This Row],[COSTO]]/X2814-1,"")</f>
        <v/>
      </c>
    </row>
    <row r="2815" spans="1:25" x14ac:dyDescent="0.2">
      <c r="A2815" s="6" t="s">
        <v>9454</v>
      </c>
      <c r="B2815" t="s">
        <v>6468</v>
      </c>
      <c r="C2815">
        <v>191</v>
      </c>
      <c r="D2815" t="s">
        <v>9455</v>
      </c>
      <c r="E2815" s="2">
        <v>17560</v>
      </c>
      <c r="F2815" s="6" t="str">
        <f>+_xlfn.XLOOKUP(LISTAS[[#This Row],[ID]],_01_CODIGOS_Y_COSTOS_xlsm[Producto y N°],_01_CODIGOS_Y_COSTOS_xlsm[FABRICA],"",0,1)</f>
        <v>MAXIFER</v>
      </c>
      <c r="G2815" s="13">
        <f>LISTAS[[#This Row],[Precio]]*(1-0.46)*(1-IF($C$3520="",0,$C$3520))</f>
        <v>7111.8000000000011</v>
      </c>
      <c r="H2815" s="9">
        <f>+_xlfn.XLOOKUP(LISTAS[[#This Row],[ID]],_01_CODIGOS_Y_COSTOS_xlsm[Producto y N°],_01_CODIGOS_Y_COSTOS_xlsm[COSTO],0,0,1)</f>
        <v>0</v>
      </c>
      <c r="I2815" s="116">
        <f>+IFERROR(LISTAS[[#This Row],[VENTA NETA]]/LISTAS[[#This Row],[COSTO]]-1,0)</f>
        <v>0</v>
      </c>
      <c r="J2815" s="33" t="str">
        <f>IFERROR(VLOOKUP(LISTAS[[#This Row],[ID]],_01_CODIGOS_Y_COSTOS_xlsm[[Producto y N°]:[CODIGO]],2,0),"")</f>
        <v>191</v>
      </c>
      <c r="M2815" s="22">
        <v>0</v>
      </c>
      <c r="N2815" s="23">
        <f>+LISTAS[[#This Row],[Precio]]+(LISTAS[[#This Row],[Precio]]*M2815)</f>
        <v>17560</v>
      </c>
      <c r="O2815" s="24">
        <f t="shared" si="60"/>
        <v>7111.8000000000011</v>
      </c>
      <c r="Q2815" s="21" t="str">
        <f>IFERROR(O2815/LISTAS[[#This Row],[COSTO]]-1,"")</f>
        <v/>
      </c>
      <c r="R2815" t="str">
        <f>+LISTAS[[#This Row],[ID]]</f>
        <v>CONEXIONES T EN ALUMINIO191</v>
      </c>
      <c r="T2815" s="29"/>
      <c r="U2815" s="25">
        <f>LISTAS[[#This Row],[COSTO]]+(LISTAS[[#This Row],[COSTO]]*T2815)</f>
        <v>0</v>
      </c>
      <c r="V2815" s="30">
        <f>IF(T2815="",0,U2815/LISTAS[[#This Row],[VENTA NETA]]-1)</f>
        <v>0</v>
      </c>
      <c r="X2815" s="25">
        <v>960</v>
      </c>
      <c r="Y2815" s="31">
        <f>IFERROR(LISTAS[[#This Row],[COSTO]]/X2815-1,"")</f>
        <v>-1</v>
      </c>
    </row>
    <row r="2816" spans="1:25" x14ac:dyDescent="0.2">
      <c r="A2816" s="6" t="s">
        <v>9456</v>
      </c>
      <c r="B2816" t="s">
        <v>6468</v>
      </c>
      <c r="C2816">
        <v>192</v>
      </c>
      <c r="D2816" t="s">
        <v>9457</v>
      </c>
      <c r="E2816" s="2">
        <v>17560</v>
      </c>
      <c r="F2816" s="6" t="str">
        <f>+_xlfn.XLOOKUP(LISTAS[[#This Row],[ID]],_01_CODIGOS_Y_COSTOS_xlsm[Producto y N°],_01_CODIGOS_Y_COSTOS_xlsm[FABRICA],"",0,1)</f>
        <v>MAXIFER</v>
      </c>
      <c r="G2816" s="13">
        <f>LISTAS[[#This Row],[Precio]]*(1-0.46)*(1-IF($C$3520="",0,$C$3520))</f>
        <v>7111.8000000000011</v>
      </c>
      <c r="H2816" s="9">
        <f>+_xlfn.XLOOKUP(LISTAS[[#This Row],[ID]],_01_CODIGOS_Y_COSTOS_xlsm[Producto y N°],_01_CODIGOS_Y_COSTOS_xlsm[COSTO],0,0,1)</f>
        <v>0</v>
      </c>
      <c r="I2816" s="116">
        <f>+IFERROR(LISTAS[[#This Row],[VENTA NETA]]/LISTAS[[#This Row],[COSTO]]-1,0)</f>
        <v>0</v>
      </c>
      <c r="J2816" s="33" t="str">
        <f>IFERROR(VLOOKUP(LISTAS[[#This Row],[ID]],_01_CODIGOS_Y_COSTOS_xlsm[[Producto y N°]:[CODIGO]],2,0),"")</f>
        <v>192</v>
      </c>
      <c r="M2816" s="22">
        <v>0</v>
      </c>
      <c r="N2816" s="23">
        <f>+LISTAS[[#This Row],[Precio]]+(LISTAS[[#This Row],[Precio]]*M2816)</f>
        <v>17560</v>
      </c>
      <c r="O2816" s="24">
        <f t="shared" si="60"/>
        <v>7111.8000000000011</v>
      </c>
      <c r="Q2816" s="21" t="str">
        <f>IFERROR(O2816/LISTAS[[#This Row],[COSTO]]-1,"")</f>
        <v/>
      </c>
      <c r="R2816" t="str">
        <f>+LISTAS[[#This Row],[ID]]</f>
        <v>CONEXIONES T EN ALUMINIO192</v>
      </c>
      <c r="T2816" s="29"/>
      <c r="U2816" s="25">
        <f>LISTAS[[#This Row],[COSTO]]+(LISTAS[[#This Row],[COSTO]]*T2816)</f>
        <v>0</v>
      </c>
      <c r="V2816" s="30">
        <f>IF(T2816="",0,U2816/LISTAS[[#This Row],[VENTA NETA]]-1)</f>
        <v>0</v>
      </c>
      <c r="X2816" s="25">
        <v>960</v>
      </c>
      <c r="Y2816" s="31">
        <f>IFERROR(LISTAS[[#This Row],[COSTO]]/X2816-1,"")</f>
        <v>-1</v>
      </c>
    </row>
    <row r="2817" spans="1:25" x14ac:dyDescent="0.2">
      <c r="A2817" s="6" t="s">
        <v>8897</v>
      </c>
      <c r="B2817" t="s">
        <v>6468</v>
      </c>
      <c r="C2817">
        <v>193</v>
      </c>
      <c r="D2817" t="s">
        <v>9458</v>
      </c>
      <c r="E2817" s="2">
        <v>19560</v>
      </c>
      <c r="F2817" s="6" t="str">
        <f>+_xlfn.XLOOKUP(LISTAS[[#This Row],[ID]],_01_CODIGOS_Y_COSTOS_xlsm[Producto y N°],_01_CODIGOS_Y_COSTOS_xlsm[FABRICA],"",0,1)</f>
        <v>MAXIFER</v>
      </c>
      <c r="G2817" s="13">
        <f>LISTAS[[#This Row],[Precio]]*(1-0.46)*(1-IF($C$3520="",0,$C$3520))</f>
        <v>7921.8000000000011</v>
      </c>
      <c r="H2817" s="9">
        <f>+_xlfn.XLOOKUP(LISTAS[[#This Row],[ID]],_01_CODIGOS_Y_COSTOS_xlsm[Producto y N°],_01_CODIGOS_Y_COSTOS_xlsm[COSTO],0,0,1)</f>
        <v>0</v>
      </c>
      <c r="I2817" s="116">
        <f>+IFERROR(LISTAS[[#This Row],[VENTA NETA]]/LISTAS[[#This Row],[COSTO]]-1,0)</f>
        <v>0</v>
      </c>
      <c r="J2817" s="33" t="str">
        <f>IFERROR(VLOOKUP(LISTAS[[#This Row],[ID]],_01_CODIGOS_Y_COSTOS_xlsm[[Producto y N°]:[CODIGO]],2,0),"")</f>
        <v>193</v>
      </c>
      <c r="M2817" s="22">
        <v>0</v>
      </c>
      <c r="N2817" s="23">
        <f>+LISTAS[[#This Row],[Precio]]+(LISTAS[[#This Row],[Precio]]*M2817)</f>
        <v>19560</v>
      </c>
      <c r="O2817" s="24">
        <f t="shared" si="60"/>
        <v>7921.8000000000011</v>
      </c>
      <c r="Q2817" s="21" t="str">
        <f>IFERROR(O2817/LISTAS[[#This Row],[COSTO]]-1,"")</f>
        <v/>
      </c>
      <c r="R2817" t="str">
        <f>+LISTAS[[#This Row],[ID]]</f>
        <v>CONEXIONES T EN ALUMINIO193</v>
      </c>
      <c r="T2817" s="29"/>
      <c r="U2817" s="25">
        <f>LISTAS[[#This Row],[COSTO]]+(LISTAS[[#This Row],[COSTO]]*T2817)</f>
        <v>0</v>
      </c>
      <c r="V2817" s="30">
        <f>IF(T2817="",0,U2817/LISTAS[[#This Row],[VENTA NETA]]-1)</f>
        <v>0</v>
      </c>
      <c r="X2817" s="25">
        <v>960</v>
      </c>
      <c r="Y2817" s="31">
        <f>IFERROR(LISTAS[[#This Row],[COSTO]]/X2817-1,"")</f>
        <v>-1</v>
      </c>
    </row>
    <row r="2818" spans="1:25" x14ac:dyDescent="0.2">
      <c r="A2818" s="6" t="s">
        <v>9459</v>
      </c>
      <c r="B2818" t="s">
        <v>6468</v>
      </c>
      <c r="C2818">
        <v>194</v>
      </c>
      <c r="D2818" t="s">
        <v>9460</v>
      </c>
      <c r="E2818" s="2">
        <v>19260</v>
      </c>
      <c r="F2818" s="6" t="str">
        <f>+_xlfn.XLOOKUP(LISTAS[[#This Row],[ID]],_01_CODIGOS_Y_COSTOS_xlsm[Producto y N°],_01_CODIGOS_Y_COSTOS_xlsm[FABRICA],"",0,1)</f>
        <v>MAXIFER</v>
      </c>
      <c r="G2818" s="13">
        <f>LISTAS[[#This Row],[Precio]]*(1-0.46)*(1-IF($C$3520="",0,$C$3520))</f>
        <v>7800.3000000000011</v>
      </c>
      <c r="H2818" s="9">
        <f>+_xlfn.XLOOKUP(LISTAS[[#This Row],[ID]],_01_CODIGOS_Y_COSTOS_xlsm[Producto y N°],_01_CODIGOS_Y_COSTOS_xlsm[COSTO],0,0,1)</f>
        <v>0</v>
      </c>
      <c r="I2818" s="116">
        <f>+IFERROR(LISTAS[[#This Row],[VENTA NETA]]/LISTAS[[#This Row],[COSTO]]-1,0)</f>
        <v>0</v>
      </c>
      <c r="J2818" s="33" t="str">
        <f>IFERROR(VLOOKUP(LISTAS[[#This Row],[ID]],_01_CODIGOS_Y_COSTOS_xlsm[[Producto y N°]:[CODIGO]],2,0),"")</f>
        <v>194</v>
      </c>
      <c r="M2818" s="22">
        <v>0</v>
      </c>
      <c r="N2818" s="23">
        <f>+LISTAS[[#This Row],[Precio]]+(LISTAS[[#This Row],[Precio]]*M2818)</f>
        <v>19260</v>
      </c>
      <c r="O2818" s="24">
        <f t="shared" si="60"/>
        <v>7800.3000000000011</v>
      </c>
      <c r="Q2818" s="21" t="str">
        <f>IFERROR(O2818/LISTAS[[#This Row],[COSTO]]-1,"")</f>
        <v/>
      </c>
      <c r="R2818" t="str">
        <f>+LISTAS[[#This Row],[ID]]</f>
        <v>CONEXIONES T EN ALUMINIO194</v>
      </c>
      <c r="T2818" s="29"/>
      <c r="U2818" s="25">
        <f>LISTAS[[#This Row],[COSTO]]+(LISTAS[[#This Row],[COSTO]]*T2818)</f>
        <v>0</v>
      </c>
      <c r="V2818" s="30">
        <f>IF(T2818="",0,U2818/LISTAS[[#This Row],[VENTA NETA]]-1)</f>
        <v>0</v>
      </c>
      <c r="X2818" s="25">
        <v>960</v>
      </c>
      <c r="Y2818" s="31">
        <f>IFERROR(LISTAS[[#This Row],[COSTO]]/X2818-1,"")</f>
        <v>-1</v>
      </c>
    </row>
    <row r="2819" spans="1:25" x14ac:dyDescent="0.2">
      <c r="A2819" s="6" t="s">
        <v>9461</v>
      </c>
      <c r="B2819" t="s">
        <v>6468</v>
      </c>
      <c r="C2819">
        <v>195</v>
      </c>
      <c r="D2819" t="s">
        <v>9462</v>
      </c>
      <c r="E2819" s="2">
        <v>19260</v>
      </c>
      <c r="F2819" s="6" t="str">
        <f>+_xlfn.XLOOKUP(LISTAS[[#This Row],[ID]],_01_CODIGOS_Y_COSTOS_xlsm[Producto y N°],_01_CODIGOS_Y_COSTOS_xlsm[FABRICA],"",0,1)</f>
        <v>MAXIFER</v>
      </c>
      <c r="G2819" s="13">
        <f>LISTAS[[#This Row],[Precio]]*(1-0.46)*(1-IF($C$3520="",0,$C$3520))</f>
        <v>7800.3000000000011</v>
      </c>
      <c r="H2819" s="9">
        <f>+_xlfn.XLOOKUP(LISTAS[[#This Row],[ID]],_01_CODIGOS_Y_COSTOS_xlsm[Producto y N°],_01_CODIGOS_Y_COSTOS_xlsm[COSTO],0,0,1)</f>
        <v>0</v>
      </c>
      <c r="I2819" s="116">
        <f>+IFERROR(LISTAS[[#This Row],[VENTA NETA]]/LISTAS[[#This Row],[COSTO]]-1,0)</f>
        <v>0</v>
      </c>
      <c r="J2819" s="33" t="str">
        <f>IFERROR(VLOOKUP(LISTAS[[#This Row],[ID]],_01_CODIGOS_Y_COSTOS_xlsm[[Producto y N°]:[CODIGO]],2,0),"")</f>
        <v>195</v>
      </c>
      <c r="M2819" s="22">
        <v>0</v>
      </c>
      <c r="N2819" s="23">
        <f>+LISTAS[[#This Row],[Precio]]+(LISTAS[[#This Row],[Precio]]*M2819)</f>
        <v>19260</v>
      </c>
      <c r="O2819" s="24">
        <f t="shared" si="60"/>
        <v>7800.3000000000011</v>
      </c>
      <c r="Q2819" s="21" t="str">
        <f>IFERROR(O2819/LISTAS[[#This Row],[COSTO]]-1,"")</f>
        <v/>
      </c>
      <c r="R2819" t="str">
        <f>+LISTAS[[#This Row],[ID]]</f>
        <v>CONEXIONES T EN ALUMINIO195</v>
      </c>
      <c r="T2819" s="29"/>
      <c r="U2819" s="25">
        <f>LISTAS[[#This Row],[COSTO]]+(LISTAS[[#This Row],[COSTO]]*T2819)</f>
        <v>0</v>
      </c>
      <c r="V2819" s="30">
        <f>IF(T2819="",0,U2819/LISTAS[[#This Row],[VENTA NETA]]-1)</f>
        <v>0</v>
      </c>
      <c r="X2819" s="25">
        <v>960</v>
      </c>
      <c r="Y2819" s="31">
        <f>IFERROR(LISTAS[[#This Row],[COSTO]]/X2819-1,"")</f>
        <v>-1</v>
      </c>
    </row>
    <row r="2820" spans="1:25" x14ac:dyDescent="0.2">
      <c r="A2820" s="6" t="s">
        <v>6535</v>
      </c>
      <c r="B2820" t="s">
        <v>6468</v>
      </c>
      <c r="C2820">
        <v>196</v>
      </c>
      <c r="D2820" t="s">
        <v>6590</v>
      </c>
      <c r="E2820" s="2">
        <v>7960</v>
      </c>
      <c r="F2820" s="6" t="str">
        <f>+_xlfn.XLOOKUP(LISTAS[[#This Row],[ID]],_01_CODIGOS_Y_COSTOS_xlsm[Producto y N°],_01_CODIGOS_Y_COSTOS_xlsm[FABRICA],"",0,1)</f>
        <v>MAXIFER</v>
      </c>
      <c r="G2820" s="13">
        <f>LISTAS[[#This Row],[Precio]]*(1-0.46)*(1-IF($C$3520="",0,$C$3520))</f>
        <v>3223.8</v>
      </c>
      <c r="H2820" s="9">
        <f>+_xlfn.XLOOKUP(LISTAS[[#This Row],[ID]],_01_CODIGOS_Y_COSTOS_xlsm[Producto y N°],_01_CODIGOS_Y_COSTOS_xlsm[COSTO],0,0,1)</f>
        <v>0</v>
      </c>
      <c r="I2820" s="116">
        <f>+IFERROR(LISTAS[[#This Row],[VENTA NETA]]/LISTAS[[#This Row],[COSTO]]-1,0)</f>
        <v>0</v>
      </c>
      <c r="J2820" s="33" t="str">
        <f>IFERROR(VLOOKUP(LISTAS[[#This Row],[ID]],_01_CODIGOS_Y_COSTOS_xlsm[[Producto y N°]:[CODIGO]],2,0),"")</f>
        <v>196</v>
      </c>
      <c r="M2820" s="22">
        <v>0</v>
      </c>
      <c r="N2820" s="23">
        <f>+LISTAS[[#This Row],[Precio]]+(LISTAS[[#This Row],[Precio]]*M2820)</f>
        <v>7960</v>
      </c>
      <c r="O2820" s="24">
        <f t="shared" si="60"/>
        <v>3223.8</v>
      </c>
      <c r="Q2820" s="21" t="str">
        <f>IFERROR(O2820/LISTAS[[#This Row],[COSTO]]-1,"")</f>
        <v/>
      </c>
      <c r="R2820" t="str">
        <f>+LISTAS[[#This Row],[ID]]</f>
        <v>CONEXIONES T EN ALUMINIO196</v>
      </c>
      <c r="T2820" s="29"/>
      <c r="U2820" s="25">
        <f>LISTAS[[#This Row],[COSTO]]+(LISTAS[[#This Row],[COSTO]]*T2820)</f>
        <v>0</v>
      </c>
      <c r="V2820" s="30">
        <f>IF(T2820="",0,U2820/LISTAS[[#This Row],[VENTA NETA]]-1)</f>
        <v>0</v>
      </c>
      <c r="X2820" s="25">
        <v>960</v>
      </c>
      <c r="Y2820" s="31">
        <f>IFERROR(LISTAS[[#This Row],[COSTO]]/X2820-1,"")</f>
        <v>-1</v>
      </c>
    </row>
    <row r="2821" spans="1:25" x14ac:dyDescent="0.2">
      <c r="A2821" s="6" t="s">
        <v>9463</v>
      </c>
      <c r="B2821" t="s">
        <v>6468</v>
      </c>
      <c r="C2821">
        <v>197</v>
      </c>
      <c r="D2821" t="s">
        <v>9464</v>
      </c>
      <c r="E2821" s="2">
        <v>20580</v>
      </c>
      <c r="F2821" s="6" t="str">
        <f>+_xlfn.XLOOKUP(LISTAS[[#This Row],[ID]],_01_CODIGOS_Y_COSTOS_xlsm[Producto y N°],_01_CODIGOS_Y_COSTOS_xlsm[FABRICA],"",0,1)</f>
        <v>MAXIFER</v>
      </c>
      <c r="G2821" s="13">
        <f>LISTAS[[#This Row],[Precio]]*(1-0.46)*(1-IF($C$3520="",0,$C$3520))</f>
        <v>8334.9000000000015</v>
      </c>
      <c r="H2821" s="9">
        <f>+_xlfn.XLOOKUP(LISTAS[[#This Row],[ID]],_01_CODIGOS_Y_COSTOS_xlsm[Producto y N°],_01_CODIGOS_Y_COSTOS_xlsm[COSTO],0,0,1)</f>
        <v>0</v>
      </c>
      <c r="I2821" s="116">
        <f>+IFERROR(LISTAS[[#This Row],[VENTA NETA]]/LISTAS[[#This Row],[COSTO]]-1,0)</f>
        <v>0</v>
      </c>
      <c r="J2821" s="33" t="str">
        <f>IFERROR(VLOOKUP(LISTAS[[#This Row],[ID]],_01_CODIGOS_Y_COSTOS_xlsm[[Producto y N°]:[CODIGO]],2,0),"")</f>
        <v>197</v>
      </c>
      <c r="M2821" s="22">
        <v>0</v>
      </c>
      <c r="N2821" s="23">
        <f>+LISTAS[[#This Row],[Precio]]+(LISTAS[[#This Row],[Precio]]*M2821)</f>
        <v>20580</v>
      </c>
      <c r="O2821" s="24">
        <f t="shared" si="60"/>
        <v>8334.9000000000015</v>
      </c>
      <c r="Q2821" s="21" t="str">
        <f>IFERROR(O2821/LISTAS[[#This Row],[COSTO]]-1,"")</f>
        <v/>
      </c>
      <c r="R2821" t="str">
        <f>+LISTAS[[#This Row],[ID]]</f>
        <v>CONEXIONES T EN ALUMINIO197</v>
      </c>
      <c r="T2821" s="29"/>
      <c r="U2821" s="25">
        <f>LISTAS[[#This Row],[COSTO]]+(LISTAS[[#This Row],[COSTO]]*T2821)</f>
        <v>0</v>
      </c>
      <c r="V2821" s="30">
        <f>IF(T2821="",0,U2821/LISTAS[[#This Row],[VENTA NETA]]-1)</f>
        <v>0</v>
      </c>
      <c r="X2821" s="25">
        <v>960</v>
      </c>
      <c r="Y2821" s="31">
        <f>IFERROR(LISTAS[[#This Row],[COSTO]]/X2821-1,"")</f>
        <v>-1</v>
      </c>
    </row>
    <row r="2822" spans="1:25" x14ac:dyDescent="0.2">
      <c r="A2822" s="6" t="s">
        <v>6536</v>
      </c>
      <c r="B2822" t="s">
        <v>6468</v>
      </c>
      <c r="C2822">
        <v>198</v>
      </c>
      <c r="D2822" t="s">
        <v>6537</v>
      </c>
      <c r="E2822" s="2">
        <v>8123</v>
      </c>
      <c r="F2822" s="6" t="str">
        <f>+_xlfn.XLOOKUP(LISTAS[[#This Row],[ID]],_01_CODIGOS_Y_COSTOS_xlsm[Producto y N°],_01_CODIGOS_Y_COSTOS_xlsm[FABRICA],"",0,1)</f>
        <v>MAXIFER</v>
      </c>
      <c r="G2822" s="13">
        <f>LISTAS[[#This Row],[Precio]]*(1-0.46)*(1-IF($C$3520="",0,$C$3520))</f>
        <v>3289.8150000000001</v>
      </c>
      <c r="H2822" s="9">
        <f>+_xlfn.XLOOKUP(LISTAS[[#This Row],[ID]],_01_CODIGOS_Y_COSTOS_xlsm[Producto y N°],_01_CODIGOS_Y_COSTOS_xlsm[COSTO],0,0,1)</f>
        <v>0</v>
      </c>
      <c r="I2822" s="116">
        <f>+IFERROR(LISTAS[[#This Row],[VENTA NETA]]/LISTAS[[#This Row],[COSTO]]-1,0)</f>
        <v>0</v>
      </c>
      <c r="J2822" s="33" t="str">
        <f>IFERROR(VLOOKUP(LISTAS[[#This Row],[ID]],_01_CODIGOS_Y_COSTOS_xlsm[[Producto y N°]:[CODIGO]],2,0),"")</f>
        <v>198</v>
      </c>
      <c r="M2822" s="22">
        <v>0</v>
      </c>
      <c r="N2822" s="23">
        <f>+LISTAS[[#This Row],[Precio]]+(LISTAS[[#This Row],[Precio]]*M2822)</f>
        <v>8123</v>
      </c>
      <c r="O2822" s="24">
        <f t="shared" si="60"/>
        <v>3289.8150000000001</v>
      </c>
      <c r="Q2822" s="21" t="str">
        <f>IFERROR(O2822/LISTAS[[#This Row],[COSTO]]-1,"")</f>
        <v/>
      </c>
      <c r="R2822" t="str">
        <f>+LISTAS[[#This Row],[ID]]</f>
        <v>CONEXIONES T EN ALUMINIO198</v>
      </c>
      <c r="T2822" s="29"/>
      <c r="U2822" s="25">
        <f>LISTAS[[#This Row],[COSTO]]+(LISTAS[[#This Row],[COSTO]]*T2822)</f>
        <v>0</v>
      </c>
      <c r="V2822" s="30">
        <f>IF(T2822="",0,U2822/LISTAS[[#This Row],[VENTA NETA]]-1)</f>
        <v>0</v>
      </c>
      <c r="X2822" s="25">
        <v>960</v>
      </c>
      <c r="Y2822" s="31">
        <f>IFERROR(LISTAS[[#This Row],[COSTO]]/X2822-1,"")</f>
        <v>-1</v>
      </c>
    </row>
    <row r="2823" spans="1:25" x14ac:dyDescent="0.2">
      <c r="A2823" s="6" t="s">
        <v>9465</v>
      </c>
      <c r="B2823" t="s">
        <v>6468</v>
      </c>
      <c r="C2823">
        <v>199</v>
      </c>
      <c r="D2823" t="s">
        <v>9466</v>
      </c>
      <c r="E2823" s="2">
        <v>20580</v>
      </c>
      <c r="F2823" s="6" t="str">
        <f>+_xlfn.XLOOKUP(LISTAS[[#This Row],[ID]],_01_CODIGOS_Y_COSTOS_xlsm[Producto y N°],_01_CODIGOS_Y_COSTOS_xlsm[FABRICA],"",0,1)</f>
        <v>MAXIFER</v>
      </c>
      <c r="G2823" s="13">
        <f>LISTAS[[#This Row],[Precio]]*(1-0.46)*(1-IF($C$3520="",0,$C$3520))</f>
        <v>8334.9000000000015</v>
      </c>
      <c r="H2823" s="9">
        <f>+_xlfn.XLOOKUP(LISTAS[[#This Row],[ID]],_01_CODIGOS_Y_COSTOS_xlsm[Producto y N°],_01_CODIGOS_Y_COSTOS_xlsm[COSTO],0,0,1)</f>
        <v>0</v>
      </c>
      <c r="I2823" s="116">
        <f>+IFERROR(LISTAS[[#This Row],[VENTA NETA]]/LISTAS[[#This Row],[COSTO]]-1,0)</f>
        <v>0</v>
      </c>
      <c r="J2823" s="33" t="str">
        <f>IFERROR(VLOOKUP(LISTAS[[#This Row],[ID]],_01_CODIGOS_Y_COSTOS_xlsm[[Producto y N°]:[CODIGO]],2,0),"")</f>
        <v>199</v>
      </c>
      <c r="M2823" s="22">
        <v>0</v>
      </c>
      <c r="N2823" s="23">
        <f>+LISTAS[[#This Row],[Precio]]+(LISTAS[[#This Row],[Precio]]*M2823)</f>
        <v>20580</v>
      </c>
      <c r="O2823" s="24">
        <f t="shared" si="60"/>
        <v>8334.9000000000015</v>
      </c>
      <c r="Q2823" s="21" t="str">
        <f>IFERROR(O2823/LISTAS[[#This Row],[COSTO]]-1,"")</f>
        <v/>
      </c>
      <c r="R2823" t="str">
        <f>+LISTAS[[#This Row],[ID]]</f>
        <v>CONEXIONES T EN ALUMINIO199</v>
      </c>
      <c r="T2823" s="29"/>
      <c r="U2823" s="25">
        <f>LISTAS[[#This Row],[COSTO]]+(LISTAS[[#This Row],[COSTO]]*T2823)</f>
        <v>0</v>
      </c>
      <c r="V2823" s="30">
        <f>IF(T2823="",0,U2823/LISTAS[[#This Row],[VENTA NETA]]-1)</f>
        <v>0</v>
      </c>
      <c r="X2823" s="25">
        <v>960</v>
      </c>
      <c r="Y2823" s="31">
        <f>IFERROR(LISTAS[[#This Row],[COSTO]]/X2823-1,"")</f>
        <v>-1</v>
      </c>
    </row>
    <row r="2824" spans="1:25" x14ac:dyDescent="0.2">
      <c r="A2824" s="6" t="s">
        <v>6619</v>
      </c>
      <c r="B2824" t="s">
        <v>6468</v>
      </c>
      <c r="C2824">
        <v>200</v>
      </c>
      <c r="D2824" t="s">
        <v>9467</v>
      </c>
      <c r="E2824" s="2">
        <v>20580</v>
      </c>
      <c r="F2824" s="6" t="str">
        <f>+_xlfn.XLOOKUP(LISTAS[[#This Row],[ID]],_01_CODIGOS_Y_COSTOS_xlsm[Producto y N°],_01_CODIGOS_Y_COSTOS_xlsm[FABRICA],"",0,1)</f>
        <v>MAXIFER</v>
      </c>
      <c r="G2824" s="13">
        <f>LISTAS[[#This Row],[Precio]]*(1-0.46)*(1-IF($C$3520="",0,$C$3520))</f>
        <v>8334.9000000000015</v>
      </c>
      <c r="H2824" s="9">
        <f>+_xlfn.XLOOKUP(LISTAS[[#This Row],[ID]],_01_CODIGOS_Y_COSTOS_xlsm[Producto y N°],_01_CODIGOS_Y_COSTOS_xlsm[COSTO],0,0,1)</f>
        <v>0</v>
      </c>
      <c r="I2824" s="116">
        <f>+IFERROR(LISTAS[[#This Row],[VENTA NETA]]/LISTAS[[#This Row],[COSTO]]-1,0)</f>
        <v>0</v>
      </c>
      <c r="J2824" s="33" t="str">
        <f>IFERROR(VLOOKUP(LISTAS[[#This Row],[ID]],_01_CODIGOS_Y_COSTOS_xlsm[[Producto y N°]:[CODIGO]],2,0),"")</f>
        <v>200</v>
      </c>
      <c r="M2824" s="22">
        <v>0</v>
      </c>
      <c r="N2824" s="23">
        <f>+LISTAS[[#This Row],[Precio]]+(LISTAS[[#This Row],[Precio]]*M2824)</f>
        <v>20580</v>
      </c>
      <c r="O2824" s="24">
        <f t="shared" si="60"/>
        <v>8334.9000000000015</v>
      </c>
      <c r="Q2824" s="21" t="str">
        <f>IFERROR(O2824/LISTAS[[#This Row],[COSTO]]-1,"")</f>
        <v/>
      </c>
      <c r="R2824" t="str">
        <f>+LISTAS[[#This Row],[ID]]</f>
        <v>CONEXIONES T EN ALUMINIO200</v>
      </c>
      <c r="T2824" s="29"/>
      <c r="U2824" s="25">
        <f>LISTAS[[#This Row],[COSTO]]+(LISTAS[[#This Row],[COSTO]]*T2824)</f>
        <v>0</v>
      </c>
      <c r="V2824" s="30">
        <f>IF(T2824="",0,U2824/LISTAS[[#This Row],[VENTA NETA]]-1)</f>
        <v>0</v>
      </c>
      <c r="X2824" s="25">
        <v>960</v>
      </c>
      <c r="Y2824" s="31">
        <f>IFERROR(LISTAS[[#This Row],[COSTO]]/X2824-1,"")</f>
        <v>-1</v>
      </c>
    </row>
    <row r="2825" spans="1:25" x14ac:dyDescent="0.2">
      <c r="A2825" s="6" t="s">
        <v>6620</v>
      </c>
      <c r="B2825" t="s">
        <v>6468</v>
      </c>
      <c r="C2825">
        <v>201</v>
      </c>
      <c r="D2825" t="s">
        <v>9468</v>
      </c>
      <c r="E2825" s="2">
        <v>13870</v>
      </c>
      <c r="F2825" s="6" t="str">
        <f>+_xlfn.XLOOKUP(LISTAS[[#This Row],[ID]],_01_CODIGOS_Y_COSTOS_xlsm[Producto y N°],_01_CODIGOS_Y_COSTOS_xlsm[FABRICA],"",0,1)</f>
        <v>MAXIFER</v>
      </c>
      <c r="G2825" s="13">
        <f>LISTAS[[#This Row],[Precio]]*(1-0.46)*(1-IF($C$3520="",0,$C$3520))</f>
        <v>5617.35</v>
      </c>
      <c r="H2825" s="9">
        <f>+_xlfn.XLOOKUP(LISTAS[[#This Row],[ID]],_01_CODIGOS_Y_COSTOS_xlsm[Producto y N°],_01_CODIGOS_Y_COSTOS_xlsm[COSTO],0,0,1)</f>
        <v>0</v>
      </c>
      <c r="I2825" s="116">
        <f>+IFERROR(LISTAS[[#This Row],[VENTA NETA]]/LISTAS[[#This Row],[COSTO]]-1,0)</f>
        <v>0</v>
      </c>
      <c r="J2825" s="33" t="str">
        <f>IFERROR(VLOOKUP(LISTAS[[#This Row],[ID]],_01_CODIGOS_Y_COSTOS_xlsm[[Producto y N°]:[CODIGO]],2,0),"")</f>
        <v>201</v>
      </c>
      <c r="M2825" s="22">
        <v>0</v>
      </c>
      <c r="N2825" s="23">
        <f>+LISTAS[[#This Row],[Precio]]+(LISTAS[[#This Row],[Precio]]*M2825)</f>
        <v>13870</v>
      </c>
      <c r="O2825" s="24">
        <f t="shared" si="60"/>
        <v>5617.35</v>
      </c>
      <c r="Q2825" s="21" t="str">
        <f>IFERROR(O2825/LISTAS[[#This Row],[COSTO]]-1,"")</f>
        <v/>
      </c>
      <c r="R2825" t="str">
        <f>+LISTAS[[#This Row],[ID]]</f>
        <v>CONEXIONES T EN ALUMINIO201</v>
      </c>
      <c r="T2825" s="29"/>
      <c r="U2825" s="25">
        <f>LISTAS[[#This Row],[COSTO]]+(LISTAS[[#This Row],[COSTO]]*T2825)</f>
        <v>0</v>
      </c>
      <c r="V2825" s="30">
        <f>IF(T2825="",0,U2825/LISTAS[[#This Row],[VENTA NETA]]-1)</f>
        <v>0</v>
      </c>
      <c r="X2825" s="25">
        <v>960</v>
      </c>
      <c r="Y2825" s="31">
        <f>IFERROR(LISTAS[[#This Row],[COSTO]]/X2825-1,"")</f>
        <v>-1</v>
      </c>
    </row>
    <row r="2826" spans="1:25" x14ac:dyDescent="0.2">
      <c r="A2826" s="6" t="s">
        <v>6621</v>
      </c>
      <c r="B2826" t="s">
        <v>6468</v>
      </c>
      <c r="C2826">
        <v>202</v>
      </c>
      <c r="D2826" t="s">
        <v>9469</v>
      </c>
      <c r="E2826" s="2">
        <v>13870</v>
      </c>
      <c r="F2826" s="6" t="str">
        <f>+_xlfn.XLOOKUP(LISTAS[[#This Row],[ID]],_01_CODIGOS_Y_COSTOS_xlsm[Producto y N°],_01_CODIGOS_Y_COSTOS_xlsm[FABRICA],"",0,1)</f>
        <v>MAXIFER</v>
      </c>
      <c r="G2826" s="13">
        <f>LISTAS[[#This Row],[Precio]]*(1-0.46)*(1-IF($C$3520="",0,$C$3520))</f>
        <v>5617.35</v>
      </c>
      <c r="H2826" s="9">
        <f>+_xlfn.XLOOKUP(LISTAS[[#This Row],[ID]],_01_CODIGOS_Y_COSTOS_xlsm[Producto y N°],_01_CODIGOS_Y_COSTOS_xlsm[COSTO],0,0,1)</f>
        <v>0</v>
      </c>
      <c r="I2826" s="116">
        <f>+IFERROR(LISTAS[[#This Row],[VENTA NETA]]/LISTAS[[#This Row],[COSTO]]-1,0)</f>
        <v>0</v>
      </c>
      <c r="J2826" s="33" t="str">
        <f>IFERROR(VLOOKUP(LISTAS[[#This Row],[ID]],_01_CODIGOS_Y_COSTOS_xlsm[[Producto y N°]:[CODIGO]],2,0),"")</f>
        <v>202</v>
      </c>
      <c r="M2826" s="22">
        <v>0</v>
      </c>
      <c r="N2826" s="23">
        <f>+LISTAS[[#This Row],[Precio]]+(LISTAS[[#This Row],[Precio]]*M2826)</f>
        <v>13870</v>
      </c>
      <c r="O2826" s="24">
        <f t="shared" si="60"/>
        <v>5617.35</v>
      </c>
      <c r="Q2826" s="21" t="str">
        <f>IFERROR(O2826/LISTAS[[#This Row],[COSTO]]-1,"")</f>
        <v/>
      </c>
      <c r="R2826" t="str">
        <f>+LISTAS[[#This Row],[ID]]</f>
        <v>CONEXIONES T EN ALUMINIO202</v>
      </c>
      <c r="T2826" s="29"/>
      <c r="U2826" s="25">
        <f>LISTAS[[#This Row],[COSTO]]+(LISTAS[[#This Row],[COSTO]]*T2826)</f>
        <v>0</v>
      </c>
      <c r="V2826" s="30">
        <f>IF(T2826="",0,U2826/LISTAS[[#This Row],[VENTA NETA]]-1)</f>
        <v>0</v>
      </c>
      <c r="X2826" s="25">
        <v>960</v>
      </c>
      <c r="Y2826" s="31">
        <f>IFERROR(LISTAS[[#This Row],[COSTO]]/X2826-1,"")</f>
        <v>-1</v>
      </c>
    </row>
    <row r="2827" spans="1:25" x14ac:dyDescent="0.2">
      <c r="A2827" s="6" t="s">
        <v>6622</v>
      </c>
      <c r="B2827" t="s">
        <v>6468</v>
      </c>
      <c r="C2827">
        <v>203</v>
      </c>
      <c r="D2827" t="s">
        <v>9470</v>
      </c>
      <c r="E2827" s="2">
        <v>13870</v>
      </c>
      <c r="F2827" s="6" t="str">
        <f>+_xlfn.XLOOKUP(LISTAS[[#This Row],[ID]],_01_CODIGOS_Y_COSTOS_xlsm[Producto y N°],_01_CODIGOS_Y_COSTOS_xlsm[FABRICA],"",0,1)</f>
        <v>MAXIFER</v>
      </c>
      <c r="G2827" s="13">
        <f>LISTAS[[#This Row],[Precio]]*(1-0.46)*(1-IF($C$3520="",0,$C$3520))</f>
        <v>5617.35</v>
      </c>
      <c r="H2827" s="9">
        <f>+_xlfn.XLOOKUP(LISTAS[[#This Row],[ID]],_01_CODIGOS_Y_COSTOS_xlsm[Producto y N°],_01_CODIGOS_Y_COSTOS_xlsm[COSTO],0,0,1)</f>
        <v>0</v>
      </c>
      <c r="I2827" s="116">
        <f>+IFERROR(LISTAS[[#This Row],[VENTA NETA]]/LISTAS[[#This Row],[COSTO]]-1,0)</f>
        <v>0</v>
      </c>
      <c r="J2827" s="33" t="str">
        <f>IFERROR(VLOOKUP(LISTAS[[#This Row],[ID]],_01_CODIGOS_Y_COSTOS_xlsm[[Producto y N°]:[CODIGO]],2,0),"")</f>
        <v>203</v>
      </c>
      <c r="M2827" s="22">
        <v>0</v>
      </c>
      <c r="N2827" s="23">
        <f>+LISTAS[[#This Row],[Precio]]+(LISTAS[[#This Row],[Precio]]*M2827)</f>
        <v>13870</v>
      </c>
      <c r="O2827" s="24">
        <f t="shared" si="60"/>
        <v>5617.35</v>
      </c>
      <c r="Q2827" s="21" t="str">
        <f>IFERROR(O2827/LISTAS[[#This Row],[COSTO]]-1,"")</f>
        <v/>
      </c>
      <c r="R2827" t="str">
        <f>+LISTAS[[#This Row],[ID]]</f>
        <v>CONEXIONES T EN ALUMINIO203</v>
      </c>
      <c r="T2827" s="29"/>
      <c r="U2827" s="25">
        <f>LISTAS[[#This Row],[COSTO]]+(LISTAS[[#This Row],[COSTO]]*T2827)</f>
        <v>0</v>
      </c>
      <c r="V2827" s="30">
        <f>IF(T2827="",0,U2827/LISTAS[[#This Row],[VENTA NETA]]-1)</f>
        <v>0</v>
      </c>
      <c r="X2827" s="25">
        <v>960</v>
      </c>
      <c r="Y2827" s="31">
        <f>IFERROR(LISTAS[[#This Row],[COSTO]]/X2827-1,"")</f>
        <v>-1</v>
      </c>
    </row>
    <row r="2828" spans="1:25" x14ac:dyDescent="0.2">
      <c r="A2828" s="6" t="s">
        <v>6623</v>
      </c>
      <c r="B2828" t="s">
        <v>6468</v>
      </c>
      <c r="C2828">
        <v>204</v>
      </c>
      <c r="D2828" t="s">
        <v>9471</v>
      </c>
      <c r="E2828" s="2">
        <v>14870</v>
      </c>
      <c r="F2828" s="6" t="str">
        <f>+_xlfn.XLOOKUP(LISTAS[[#This Row],[ID]],_01_CODIGOS_Y_COSTOS_xlsm[Producto y N°],_01_CODIGOS_Y_COSTOS_xlsm[FABRICA],"",0,1)</f>
        <v>MAXIFER</v>
      </c>
      <c r="G2828" s="13">
        <f>LISTAS[[#This Row],[Precio]]*(1-0.46)*(1-IF($C$3520="",0,$C$3520))</f>
        <v>6022.35</v>
      </c>
      <c r="H2828" s="9">
        <f>+_xlfn.XLOOKUP(LISTAS[[#This Row],[ID]],_01_CODIGOS_Y_COSTOS_xlsm[Producto y N°],_01_CODIGOS_Y_COSTOS_xlsm[COSTO],0,0,1)</f>
        <v>0</v>
      </c>
      <c r="I2828" s="116">
        <f>+IFERROR(LISTAS[[#This Row],[VENTA NETA]]/LISTAS[[#This Row],[COSTO]]-1,0)</f>
        <v>0</v>
      </c>
      <c r="J2828" s="33" t="str">
        <f>IFERROR(VLOOKUP(LISTAS[[#This Row],[ID]],_01_CODIGOS_Y_COSTOS_xlsm[[Producto y N°]:[CODIGO]],2,0),"")</f>
        <v>204</v>
      </c>
      <c r="M2828" s="22">
        <v>0</v>
      </c>
      <c r="N2828" s="23">
        <f>+LISTAS[[#This Row],[Precio]]+(LISTAS[[#This Row],[Precio]]*M2828)</f>
        <v>14870</v>
      </c>
      <c r="O2828" s="24">
        <f t="shared" si="60"/>
        <v>6022.35</v>
      </c>
      <c r="Q2828" s="21" t="str">
        <f>IFERROR(O2828/LISTAS[[#This Row],[COSTO]]-1,"")</f>
        <v/>
      </c>
      <c r="R2828" t="str">
        <f>+LISTAS[[#This Row],[ID]]</f>
        <v>CONEXIONES T EN ALUMINIO204</v>
      </c>
      <c r="T2828" s="29"/>
      <c r="U2828" s="25">
        <f>LISTAS[[#This Row],[COSTO]]+(LISTAS[[#This Row],[COSTO]]*T2828)</f>
        <v>0</v>
      </c>
      <c r="V2828" s="30">
        <f>IF(T2828="",0,U2828/LISTAS[[#This Row],[VENTA NETA]]-1)</f>
        <v>0</v>
      </c>
      <c r="X2828" s="25">
        <v>960</v>
      </c>
      <c r="Y2828" s="31">
        <f>IFERROR(LISTAS[[#This Row],[COSTO]]/X2828-1,"")</f>
        <v>-1</v>
      </c>
    </row>
    <row r="2829" spans="1:25" x14ac:dyDescent="0.2">
      <c r="A2829" s="6" t="s">
        <v>9472</v>
      </c>
      <c r="B2829" t="s">
        <v>6468</v>
      </c>
      <c r="C2829">
        <v>205</v>
      </c>
      <c r="D2829" t="s">
        <v>9473</v>
      </c>
      <c r="E2829" s="2">
        <v>14870</v>
      </c>
      <c r="F2829" s="6" t="str">
        <f>+_xlfn.XLOOKUP(LISTAS[[#This Row],[ID]],_01_CODIGOS_Y_COSTOS_xlsm[Producto y N°],_01_CODIGOS_Y_COSTOS_xlsm[FABRICA],"",0,1)</f>
        <v>MAXIFER</v>
      </c>
      <c r="G2829" s="13">
        <f>LISTAS[[#This Row],[Precio]]*(1-0.46)*(1-IF($C$3520="",0,$C$3520))</f>
        <v>6022.35</v>
      </c>
      <c r="H2829" s="9">
        <f>+_xlfn.XLOOKUP(LISTAS[[#This Row],[ID]],_01_CODIGOS_Y_COSTOS_xlsm[Producto y N°],_01_CODIGOS_Y_COSTOS_xlsm[COSTO],0,0,1)</f>
        <v>0</v>
      </c>
      <c r="I2829" s="116">
        <f>+IFERROR(LISTAS[[#This Row],[VENTA NETA]]/LISTAS[[#This Row],[COSTO]]-1,0)</f>
        <v>0</v>
      </c>
      <c r="J2829" s="33" t="str">
        <f>IFERROR(VLOOKUP(LISTAS[[#This Row],[ID]],_01_CODIGOS_Y_COSTOS_xlsm[[Producto y N°]:[CODIGO]],2,0),"")</f>
        <v>205</v>
      </c>
      <c r="M2829" s="22">
        <v>0</v>
      </c>
      <c r="N2829" s="23">
        <f>+LISTAS[[#This Row],[Precio]]+(LISTAS[[#This Row],[Precio]]*M2829)</f>
        <v>14870</v>
      </c>
      <c r="O2829" s="24">
        <f t="shared" si="60"/>
        <v>6022.35</v>
      </c>
      <c r="Q2829" s="21" t="str">
        <f>IFERROR(O2829/LISTAS[[#This Row],[COSTO]]-1,"")</f>
        <v/>
      </c>
      <c r="R2829" t="str">
        <f>+LISTAS[[#This Row],[ID]]</f>
        <v>CONEXIONES T EN ALUMINIO205</v>
      </c>
      <c r="T2829" s="29"/>
      <c r="U2829" s="25">
        <f>LISTAS[[#This Row],[COSTO]]+(LISTAS[[#This Row],[COSTO]]*T2829)</f>
        <v>0</v>
      </c>
      <c r="V2829" s="30">
        <f>IF(T2829="",0,U2829/LISTAS[[#This Row],[VENTA NETA]]-1)</f>
        <v>0</v>
      </c>
      <c r="X2829" s="25">
        <v>1250</v>
      </c>
      <c r="Y2829" s="31">
        <f>IFERROR(LISTAS[[#This Row],[COSTO]]/X2829-1,"")</f>
        <v>-1</v>
      </c>
    </row>
    <row r="2830" spans="1:25" x14ac:dyDescent="0.2">
      <c r="A2830" s="6" t="s">
        <v>9474</v>
      </c>
      <c r="B2830" t="s">
        <v>6468</v>
      </c>
      <c r="C2830">
        <v>206</v>
      </c>
      <c r="D2830" t="s">
        <v>9475</v>
      </c>
      <c r="E2830" s="2">
        <v>14870</v>
      </c>
      <c r="F2830" s="6" t="str">
        <f>+_xlfn.XLOOKUP(LISTAS[[#This Row],[ID]],_01_CODIGOS_Y_COSTOS_xlsm[Producto y N°],_01_CODIGOS_Y_COSTOS_xlsm[FABRICA],"",0,1)</f>
        <v>MAXIFER</v>
      </c>
      <c r="G2830" s="13">
        <f>LISTAS[[#This Row],[Precio]]*(1-0.46)*(1-IF($C$3520="",0,$C$3520))</f>
        <v>6022.35</v>
      </c>
      <c r="H2830" s="9">
        <f>+_xlfn.XLOOKUP(LISTAS[[#This Row],[ID]],_01_CODIGOS_Y_COSTOS_xlsm[Producto y N°],_01_CODIGOS_Y_COSTOS_xlsm[COSTO],0,0,1)</f>
        <v>0</v>
      </c>
      <c r="I2830" s="116">
        <f>+IFERROR(LISTAS[[#This Row],[VENTA NETA]]/LISTAS[[#This Row],[COSTO]]-1,0)</f>
        <v>0</v>
      </c>
      <c r="J2830" s="33" t="str">
        <f>IFERROR(VLOOKUP(LISTAS[[#This Row],[ID]],_01_CODIGOS_Y_COSTOS_xlsm[[Producto y N°]:[CODIGO]],2,0),"")</f>
        <v>206</v>
      </c>
      <c r="M2830" s="22">
        <v>0</v>
      </c>
      <c r="N2830" s="23">
        <f>+LISTAS[[#This Row],[Precio]]+(LISTAS[[#This Row],[Precio]]*M2830)</f>
        <v>14870</v>
      </c>
      <c r="O2830" s="24">
        <f t="shared" si="60"/>
        <v>6022.35</v>
      </c>
      <c r="Q2830" s="21" t="str">
        <f>IFERROR(O2830/LISTAS[[#This Row],[COSTO]]-1,"")</f>
        <v/>
      </c>
      <c r="R2830" t="str">
        <f>+LISTAS[[#This Row],[ID]]</f>
        <v>CONEXIONES T EN ALUMINIO206</v>
      </c>
      <c r="T2830" s="29"/>
      <c r="U2830" s="25">
        <f>LISTAS[[#This Row],[COSTO]]+(LISTAS[[#This Row],[COSTO]]*T2830)</f>
        <v>0</v>
      </c>
      <c r="V2830" s="30">
        <f>IF(T2830="",0,U2830/LISTAS[[#This Row],[VENTA NETA]]-1)</f>
        <v>0</v>
      </c>
      <c r="X2830" s="25">
        <v>1250</v>
      </c>
      <c r="Y2830" s="31">
        <f>IFERROR(LISTAS[[#This Row],[COSTO]]/X2830-1,"")</f>
        <v>-1</v>
      </c>
    </row>
    <row r="2831" spans="1:25" x14ac:dyDescent="0.2">
      <c r="A2831" s="6" t="s">
        <v>9476</v>
      </c>
      <c r="B2831" t="s">
        <v>6468</v>
      </c>
      <c r="C2831">
        <v>207</v>
      </c>
      <c r="D2831" t="s">
        <v>9477</v>
      </c>
      <c r="E2831" s="2">
        <v>15870</v>
      </c>
      <c r="F2831" s="6" t="str">
        <f>+_xlfn.XLOOKUP(LISTAS[[#This Row],[ID]],_01_CODIGOS_Y_COSTOS_xlsm[Producto y N°],_01_CODIGOS_Y_COSTOS_xlsm[FABRICA],"",0,1)</f>
        <v>MAXIFER</v>
      </c>
      <c r="G2831" s="13">
        <f>LISTAS[[#This Row],[Precio]]*(1-0.46)*(1-IF($C$3520="",0,$C$3520))</f>
        <v>6427.35</v>
      </c>
      <c r="H2831" s="9">
        <f>+_xlfn.XLOOKUP(LISTAS[[#This Row],[ID]],_01_CODIGOS_Y_COSTOS_xlsm[Producto y N°],_01_CODIGOS_Y_COSTOS_xlsm[COSTO],0,0,1)</f>
        <v>0</v>
      </c>
      <c r="I2831" s="116">
        <f>+IFERROR(LISTAS[[#This Row],[VENTA NETA]]/LISTAS[[#This Row],[COSTO]]-1,0)</f>
        <v>0</v>
      </c>
      <c r="J2831" s="33" t="str">
        <f>IFERROR(VLOOKUP(LISTAS[[#This Row],[ID]],_01_CODIGOS_Y_COSTOS_xlsm[[Producto y N°]:[CODIGO]],2,0),"")</f>
        <v>207</v>
      </c>
      <c r="M2831" s="22">
        <v>0</v>
      </c>
      <c r="N2831" s="23">
        <f>+LISTAS[[#This Row],[Precio]]+(LISTAS[[#This Row],[Precio]]*M2831)</f>
        <v>15870</v>
      </c>
      <c r="O2831" s="24">
        <f t="shared" si="60"/>
        <v>6427.35</v>
      </c>
      <c r="Q2831" s="21" t="str">
        <f>IFERROR(O2831/LISTAS[[#This Row],[COSTO]]-1,"")</f>
        <v/>
      </c>
      <c r="R2831" t="str">
        <f>+LISTAS[[#This Row],[ID]]</f>
        <v>CONEXIONES T EN ALUMINIO207</v>
      </c>
      <c r="T2831" s="29"/>
      <c r="U2831" s="25">
        <f>LISTAS[[#This Row],[COSTO]]+(LISTAS[[#This Row],[COSTO]]*T2831)</f>
        <v>0</v>
      </c>
      <c r="V2831" s="30">
        <f>IF(T2831="",0,U2831/LISTAS[[#This Row],[VENTA NETA]]-1)</f>
        <v>0</v>
      </c>
      <c r="X2831" s="25">
        <v>960</v>
      </c>
      <c r="Y2831" s="31">
        <f>IFERROR(LISTAS[[#This Row],[COSTO]]/X2831-1,"")</f>
        <v>-1</v>
      </c>
    </row>
    <row r="2832" spans="1:25" x14ac:dyDescent="0.2">
      <c r="A2832" s="6" t="s">
        <v>9478</v>
      </c>
      <c r="B2832" t="s">
        <v>6468</v>
      </c>
      <c r="C2832">
        <v>208</v>
      </c>
      <c r="D2832" t="s">
        <v>9479</v>
      </c>
      <c r="E2832" s="2">
        <v>15870</v>
      </c>
      <c r="F2832" s="6" t="str">
        <f>+_xlfn.XLOOKUP(LISTAS[[#This Row],[ID]],_01_CODIGOS_Y_COSTOS_xlsm[Producto y N°],_01_CODIGOS_Y_COSTOS_xlsm[FABRICA],"",0,1)</f>
        <v>MAXIFER</v>
      </c>
      <c r="G2832" s="13">
        <f>LISTAS[[#This Row],[Precio]]*(1-0.46)*(1-IF($C$3520="",0,$C$3520))</f>
        <v>6427.35</v>
      </c>
      <c r="H2832" s="9">
        <f>+_xlfn.XLOOKUP(LISTAS[[#This Row],[ID]],_01_CODIGOS_Y_COSTOS_xlsm[Producto y N°],_01_CODIGOS_Y_COSTOS_xlsm[COSTO],0,0,1)</f>
        <v>0</v>
      </c>
      <c r="I2832" s="116">
        <f>+IFERROR(LISTAS[[#This Row],[VENTA NETA]]/LISTAS[[#This Row],[COSTO]]-1,0)</f>
        <v>0</v>
      </c>
      <c r="J2832" s="33" t="str">
        <f>IFERROR(VLOOKUP(LISTAS[[#This Row],[ID]],_01_CODIGOS_Y_COSTOS_xlsm[[Producto y N°]:[CODIGO]],2,0),"")</f>
        <v>208</v>
      </c>
      <c r="M2832" s="22">
        <v>0</v>
      </c>
      <c r="N2832" s="23">
        <f>+LISTAS[[#This Row],[Precio]]+(LISTAS[[#This Row],[Precio]]*M2832)</f>
        <v>15870</v>
      </c>
      <c r="O2832" s="24">
        <f t="shared" si="60"/>
        <v>6427.35</v>
      </c>
      <c r="Q2832" s="21" t="str">
        <f>IFERROR(O2832/LISTAS[[#This Row],[COSTO]]-1,"")</f>
        <v/>
      </c>
      <c r="R2832" t="str">
        <f>+LISTAS[[#This Row],[ID]]</f>
        <v>CONEXIONES T EN ALUMINIO208</v>
      </c>
      <c r="T2832" s="29"/>
      <c r="U2832" s="25">
        <f>LISTAS[[#This Row],[COSTO]]+(LISTAS[[#This Row],[COSTO]]*T2832)</f>
        <v>0</v>
      </c>
      <c r="V2832" s="30">
        <f>IF(T2832="",0,U2832/LISTAS[[#This Row],[VENTA NETA]]-1)</f>
        <v>0</v>
      </c>
      <c r="X2832" s="25">
        <v>960</v>
      </c>
      <c r="Y2832" s="31">
        <f>IFERROR(LISTAS[[#This Row],[COSTO]]/X2832-1,"")</f>
        <v>-1</v>
      </c>
    </row>
    <row r="2833" spans="1:25" x14ac:dyDescent="0.2">
      <c r="A2833" s="6" t="s">
        <v>6539</v>
      </c>
      <c r="B2833" t="s">
        <v>2994</v>
      </c>
      <c r="C2833" t="s">
        <v>6540</v>
      </c>
      <c r="D2833" t="s">
        <v>6541</v>
      </c>
      <c r="E2833" s="2">
        <v>5728.58</v>
      </c>
      <c r="F2833" s="6" t="str">
        <f>+_xlfn.XLOOKUP(LISTAS[[#This Row],[ID]],_01_CODIGOS_Y_COSTOS_xlsm[Producto y N°],_01_CODIGOS_Y_COSTOS_xlsm[FABRICA],"",0,1)</f>
        <v>JORGE.CARBON</v>
      </c>
      <c r="G2833" s="13">
        <f>LISTAS[[#This Row],[Precio]]*(1-0.46)*(1-IF($C$3520="",0,$C$3520))</f>
        <v>2320.0749000000001</v>
      </c>
      <c r="H2833" s="9">
        <f>+_xlfn.XLOOKUP(LISTAS[[#This Row],[ID]],_01_CODIGOS_Y_COSTOS_xlsm[Producto y N°],_01_CODIGOS_Y_COSTOS_xlsm[COSTO],0,0,1)</f>
        <v>1550</v>
      </c>
      <c r="I2833" s="116">
        <f>+IFERROR(LISTAS[[#This Row],[VENTA NETA]]/LISTAS[[#This Row],[COSTO]]-1,0)</f>
        <v>0.49682251612903228</v>
      </c>
      <c r="J2833" s="33" t="str">
        <f>IFERROR(VLOOKUP(LISTAS[[#This Row],[ID]],_01_CODIGOS_Y_COSTOS_xlsm[[Producto y N°]:[CODIGO]],2,0),"")</f>
        <v>357</v>
      </c>
      <c r="M2833" s="22">
        <v>0.2</v>
      </c>
      <c r="N2833" s="23">
        <f>+LISTAS[[#This Row],[Precio]]+(LISTAS[[#This Row],[Precio]]*M2833)</f>
        <v>6874.2960000000003</v>
      </c>
      <c r="O2833" s="24">
        <f t="shared" si="60"/>
        <v>2784.0898800000004</v>
      </c>
      <c r="Q2833" s="21">
        <f>IFERROR(O2833/LISTAS[[#This Row],[COSTO]]-1,"")</f>
        <v>0.79618701935483904</v>
      </c>
      <c r="R2833" t="str">
        <f>+LISTAS[[#This Row],[ID]]</f>
        <v>CARBONES110 - 18x8x6</v>
      </c>
      <c r="T2833" s="29"/>
      <c r="U2833" s="25">
        <f>LISTAS[[#This Row],[COSTO]]+(LISTAS[[#This Row],[COSTO]]*T2833)</f>
        <v>1550</v>
      </c>
      <c r="V2833" s="30">
        <f>IF(T2833="",0,U2833/LISTAS[[#This Row],[VENTA NETA]]-1)</f>
        <v>0</v>
      </c>
      <c r="X2833" s="25">
        <v>414.90359999999998</v>
      </c>
      <c r="Y2833" s="31">
        <f>IFERROR(LISTAS[[#This Row],[COSTO]]/X2833-1,"")</f>
        <v>2.7358075466204683</v>
      </c>
    </row>
    <row r="2834" spans="1:25" x14ac:dyDescent="0.2">
      <c r="A2834" s="6" t="s">
        <v>6542</v>
      </c>
      <c r="B2834" t="s">
        <v>2994</v>
      </c>
      <c r="C2834" t="s">
        <v>6543</v>
      </c>
      <c r="D2834" t="s">
        <v>6544</v>
      </c>
      <c r="E2834" s="2">
        <v>5728.58</v>
      </c>
      <c r="F2834" s="6" t="str">
        <f>+_xlfn.XLOOKUP(LISTAS[[#This Row],[ID]],_01_CODIGOS_Y_COSTOS_xlsm[Producto y N°],_01_CODIGOS_Y_COSTOS_xlsm[FABRICA],"",0,1)</f>
        <v>JORGE.CARBON</v>
      </c>
      <c r="G2834" s="13">
        <f>LISTAS[[#This Row],[Precio]]*(1-0.46)*(1-IF($C$3520="",0,$C$3520))</f>
        <v>2320.0749000000001</v>
      </c>
      <c r="H2834" s="9">
        <f>+_xlfn.XLOOKUP(LISTAS[[#This Row],[ID]],_01_CODIGOS_Y_COSTOS_xlsm[Producto y N°],_01_CODIGOS_Y_COSTOS_xlsm[COSTO],0,0,1)</f>
        <v>1550</v>
      </c>
      <c r="I2834" s="116">
        <f>+IFERROR(LISTAS[[#This Row],[VENTA NETA]]/LISTAS[[#This Row],[COSTO]]-1,0)</f>
        <v>0.49682251612903228</v>
      </c>
      <c r="J2834" s="33" t="str">
        <f>IFERROR(VLOOKUP(LISTAS[[#This Row],[ID]],_01_CODIGOS_Y_COSTOS_xlsm[[Producto y N°]:[CODIGO]],2,0),"")</f>
        <v>364</v>
      </c>
      <c r="M2834" s="22">
        <v>0.2</v>
      </c>
      <c r="N2834" s="23">
        <f>+LISTAS[[#This Row],[Precio]]+(LISTAS[[#This Row],[Precio]]*M2834)</f>
        <v>6874.2960000000003</v>
      </c>
      <c r="O2834" s="24">
        <f t="shared" si="60"/>
        <v>2784.0898800000004</v>
      </c>
      <c r="Q2834" s="21">
        <f>IFERROR(O2834/LISTAS[[#This Row],[COSTO]]-1,"")</f>
        <v>0.79618701935483904</v>
      </c>
      <c r="R2834" t="str">
        <f>+LISTAS[[#This Row],[ID]]</f>
        <v>CARBONES111 - 13,5x7x5</v>
      </c>
      <c r="T2834" s="29"/>
      <c r="U2834" s="25">
        <f>LISTAS[[#This Row],[COSTO]]+(LISTAS[[#This Row],[COSTO]]*T2834)</f>
        <v>1550</v>
      </c>
      <c r="V2834" s="30">
        <f>IF(T2834="",0,U2834/LISTAS[[#This Row],[VENTA NETA]]-1)</f>
        <v>0</v>
      </c>
      <c r="X2834" s="25">
        <v>0</v>
      </c>
      <c r="Y2834" s="31" t="str">
        <f>IFERROR(LISTAS[[#This Row],[COSTO]]/X2834-1,"")</f>
        <v/>
      </c>
    </row>
    <row r="2835" spans="1:25" x14ac:dyDescent="0.2">
      <c r="A2835" s="6" t="s">
        <v>6545</v>
      </c>
      <c r="B2835" t="s">
        <v>2994</v>
      </c>
      <c r="C2835" t="s">
        <v>6546</v>
      </c>
      <c r="D2835" t="s">
        <v>6547</v>
      </c>
      <c r="E2835" s="2">
        <v>5728.58</v>
      </c>
      <c r="F2835" s="6" t="str">
        <f>+_xlfn.XLOOKUP(LISTAS[[#This Row],[ID]],_01_CODIGOS_Y_COSTOS_xlsm[Producto y N°],_01_CODIGOS_Y_COSTOS_xlsm[FABRICA],"",0,1)</f>
        <v>JORGE.CARBON</v>
      </c>
      <c r="G2835" s="13">
        <f>LISTAS[[#This Row],[Precio]]*(1-0.46)*(1-IF($C$3520="",0,$C$3520))</f>
        <v>2320.0749000000001</v>
      </c>
      <c r="H2835" s="9">
        <f>+_xlfn.XLOOKUP(LISTAS[[#This Row],[ID]],_01_CODIGOS_Y_COSTOS_xlsm[Producto y N°],_01_CODIGOS_Y_COSTOS_xlsm[COSTO],0,0,1)</f>
        <v>1550</v>
      </c>
      <c r="I2835" s="116">
        <f>+IFERROR(LISTAS[[#This Row],[VENTA NETA]]/LISTAS[[#This Row],[COSTO]]-1,0)</f>
        <v>0.49682251612903228</v>
      </c>
      <c r="J2835" s="33" t="str">
        <f>IFERROR(VLOOKUP(LISTAS[[#This Row],[ID]],_01_CODIGOS_Y_COSTOS_xlsm[[Producto y N°]:[CODIGO]],2,0),"")</f>
        <v>372</v>
      </c>
      <c r="M2835" s="22">
        <v>0.2</v>
      </c>
      <c r="N2835" s="23">
        <f>+LISTAS[[#This Row],[Precio]]+(LISTAS[[#This Row],[Precio]]*M2835)</f>
        <v>6874.2960000000003</v>
      </c>
      <c r="O2835" s="24">
        <f t="shared" si="60"/>
        <v>2784.0898800000004</v>
      </c>
      <c r="Q2835" s="21">
        <f>IFERROR(O2835/LISTAS[[#This Row],[COSTO]]-1,"")</f>
        <v>0.79618701935483904</v>
      </c>
      <c r="R2835" t="str">
        <f>+LISTAS[[#This Row],[ID]]</f>
        <v>CARBONES112 - 23x9x6</v>
      </c>
      <c r="T2835" s="29"/>
      <c r="U2835" s="25">
        <f>LISTAS[[#This Row],[COSTO]]+(LISTAS[[#This Row],[COSTO]]*T2835)</f>
        <v>1550</v>
      </c>
      <c r="V2835" s="30">
        <f>IF(T2835="",0,U2835/LISTAS[[#This Row],[VENTA NETA]]-1)</f>
        <v>0</v>
      </c>
      <c r="X2835" s="25">
        <v>663.73919999999998</v>
      </c>
      <c r="Y2835" s="31">
        <f>IFERROR(LISTAS[[#This Row],[COSTO]]/X2835-1,"")</f>
        <v>1.3352545698672009</v>
      </c>
    </row>
    <row r="2836" spans="1:25" x14ac:dyDescent="0.2">
      <c r="A2836" s="6" t="s">
        <v>6548</v>
      </c>
      <c r="B2836" t="s">
        <v>2994</v>
      </c>
      <c r="C2836" t="s">
        <v>6549</v>
      </c>
      <c r="D2836" t="s">
        <v>6550</v>
      </c>
      <c r="E2836" s="2">
        <v>5728.58</v>
      </c>
      <c r="F2836" s="6" t="str">
        <f>+_xlfn.XLOOKUP(LISTAS[[#This Row],[ID]],_01_CODIGOS_Y_COSTOS_xlsm[Producto y N°],_01_CODIGOS_Y_COSTOS_xlsm[FABRICA],"",0,1)</f>
        <v>JORGE.CARBON</v>
      </c>
      <c r="G2836" s="13">
        <f>LISTAS[[#This Row],[Precio]]*(1-0.46)*(1-IF($C$3520="",0,$C$3520))</f>
        <v>2320.0749000000001</v>
      </c>
      <c r="H2836" s="9">
        <f>+_xlfn.XLOOKUP(LISTAS[[#This Row],[ID]],_01_CODIGOS_Y_COSTOS_xlsm[Producto y N°],_01_CODIGOS_Y_COSTOS_xlsm[COSTO],0,0,1)</f>
        <v>1550</v>
      </c>
      <c r="I2836" s="116">
        <f>+IFERROR(LISTAS[[#This Row],[VENTA NETA]]/LISTAS[[#This Row],[COSTO]]-1,0)</f>
        <v>0.49682251612903228</v>
      </c>
      <c r="J2836" s="33" t="str">
        <f>IFERROR(VLOOKUP(LISTAS[[#This Row],[ID]],_01_CODIGOS_Y_COSTOS_xlsm[[Producto y N°]:[CODIGO]],2,0),"")</f>
        <v>387</v>
      </c>
      <c r="M2836" s="22">
        <v>0.2</v>
      </c>
      <c r="N2836" s="23">
        <f>+LISTAS[[#This Row],[Precio]]+(LISTAS[[#This Row],[Precio]]*M2836)</f>
        <v>6874.2960000000003</v>
      </c>
      <c r="O2836" s="24">
        <f t="shared" si="60"/>
        <v>2784.0898800000004</v>
      </c>
      <c r="Q2836" s="21">
        <f>IFERROR(O2836/LISTAS[[#This Row],[COSTO]]-1,"")</f>
        <v>0.79618701935483904</v>
      </c>
      <c r="R2836" t="str">
        <f>+LISTAS[[#This Row],[ID]]</f>
        <v>CARBONES113 - 13x8x5</v>
      </c>
      <c r="T2836" s="29"/>
      <c r="U2836" s="25">
        <f>LISTAS[[#This Row],[COSTO]]+(LISTAS[[#This Row],[COSTO]]*T2836)</f>
        <v>1550</v>
      </c>
      <c r="V2836" s="30">
        <f>IF(T2836="",0,U2836/LISTAS[[#This Row],[VENTA NETA]]-1)</f>
        <v>0</v>
      </c>
      <c r="X2836" s="25">
        <v>0</v>
      </c>
      <c r="Y2836" s="31" t="str">
        <f>IFERROR(LISTAS[[#This Row],[COSTO]]/X2836-1,"")</f>
        <v/>
      </c>
    </row>
    <row r="2837" spans="1:25" x14ac:dyDescent="0.2">
      <c r="A2837" s="6" t="s">
        <v>6551</v>
      </c>
      <c r="B2837" t="s">
        <v>2994</v>
      </c>
      <c r="C2837" t="s">
        <v>6552</v>
      </c>
      <c r="D2837" t="s">
        <v>6553</v>
      </c>
      <c r="E2837" s="2">
        <v>5728.58</v>
      </c>
      <c r="F2837" s="6" t="str">
        <f>+_xlfn.XLOOKUP(LISTAS[[#This Row],[ID]],_01_CODIGOS_Y_COSTOS_xlsm[Producto y N°],_01_CODIGOS_Y_COSTOS_xlsm[FABRICA],"",0,1)</f>
        <v>JORGE.CARBON</v>
      </c>
      <c r="G2837" s="13">
        <f>LISTAS[[#This Row],[Precio]]*(1-0.46)*(1-IF($C$3520="",0,$C$3520))</f>
        <v>2320.0749000000001</v>
      </c>
      <c r="H2837" s="9">
        <f>+_xlfn.XLOOKUP(LISTAS[[#This Row],[ID]],_01_CODIGOS_Y_COSTOS_xlsm[Producto y N°],_01_CODIGOS_Y_COSTOS_xlsm[COSTO],0,0,1)</f>
        <v>1550</v>
      </c>
      <c r="I2837" s="116">
        <f>+IFERROR(LISTAS[[#This Row],[VENTA NETA]]/LISTAS[[#This Row],[COSTO]]-1,0)</f>
        <v>0.49682251612903228</v>
      </c>
      <c r="J2837" s="33" t="str">
        <f>IFERROR(VLOOKUP(LISTAS[[#This Row],[ID]],_01_CODIGOS_Y_COSTOS_xlsm[[Producto y N°]:[CODIGO]],2,0),"")</f>
        <v>399</v>
      </c>
      <c r="M2837" s="22">
        <v>0.2</v>
      </c>
      <c r="N2837" s="23">
        <f>+LISTAS[[#This Row],[Precio]]+(LISTAS[[#This Row],[Precio]]*M2837)</f>
        <v>6874.2960000000003</v>
      </c>
      <c r="O2837" s="24">
        <f t="shared" si="60"/>
        <v>2784.0898800000004</v>
      </c>
      <c r="Q2837" s="21">
        <f>IFERROR(O2837/LISTAS[[#This Row],[COSTO]]-1,"")</f>
        <v>0.79618701935483904</v>
      </c>
      <c r="R2837" t="str">
        <f>+LISTAS[[#This Row],[ID]]</f>
        <v>CARBONES114 - 13x14x7,3</v>
      </c>
      <c r="T2837" s="29"/>
      <c r="U2837" s="25">
        <f>LISTAS[[#This Row],[COSTO]]+(LISTAS[[#This Row],[COSTO]]*T2837)</f>
        <v>1550</v>
      </c>
      <c r="V2837" s="30">
        <f>IF(T2837="",0,U2837/LISTAS[[#This Row],[VENTA NETA]]-1)</f>
        <v>0</v>
      </c>
      <c r="X2837" s="25">
        <v>583.77509999999995</v>
      </c>
      <c r="Y2837" s="31">
        <f>IFERROR(LISTAS[[#This Row],[COSTO]]/X2837-1,"")</f>
        <v>1.6551320876823969</v>
      </c>
    </row>
    <row r="2838" spans="1:25" x14ac:dyDescent="0.2">
      <c r="A2838" s="6" t="s">
        <v>6554</v>
      </c>
      <c r="B2838" t="s">
        <v>2994</v>
      </c>
      <c r="C2838" t="s">
        <v>6555</v>
      </c>
      <c r="D2838" t="s">
        <v>6556</v>
      </c>
      <c r="E2838" s="2">
        <v>5728.58</v>
      </c>
      <c r="F2838" s="6" t="str">
        <f>+_xlfn.XLOOKUP(LISTAS[[#This Row],[ID]],_01_CODIGOS_Y_COSTOS_xlsm[Producto y N°],_01_CODIGOS_Y_COSTOS_xlsm[FABRICA],"",0,1)</f>
        <v>JORGE.CARBON</v>
      </c>
      <c r="G2838" s="13">
        <f>LISTAS[[#This Row],[Precio]]*(1-0.46)*(1-IF($C$3520="",0,$C$3520))</f>
        <v>2320.0749000000001</v>
      </c>
      <c r="H2838" s="9">
        <f>+_xlfn.XLOOKUP(LISTAS[[#This Row],[ID]],_01_CODIGOS_Y_COSTOS_xlsm[Producto y N°],_01_CODIGOS_Y_COSTOS_xlsm[COSTO],0,0,1)</f>
        <v>1550</v>
      </c>
      <c r="I2838" s="116">
        <f>+IFERROR(LISTAS[[#This Row],[VENTA NETA]]/LISTAS[[#This Row],[COSTO]]-1,0)</f>
        <v>0.49682251612903228</v>
      </c>
      <c r="J2838" s="33" t="str">
        <f>IFERROR(VLOOKUP(LISTAS[[#This Row],[ID]],_01_CODIGOS_Y_COSTOS_xlsm[[Producto y N°]:[CODIGO]],2,0),"")</f>
        <v>410</v>
      </c>
      <c r="M2838" s="22">
        <v>0.2</v>
      </c>
      <c r="N2838" s="23">
        <f>+LISTAS[[#This Row],[Precio]]+(LISTAS[[#This Row],[Precio]]*M2838)</f>
        <v>6874.2960000000003</v>
      </c>
      <c r="O2838" s="24">
        <f t="shared" si="60"/>
        <v>2784.0898800000004</v>
      </c>
      <c r="Q2838" s="21">
        <f>IFERROR(O2838/LISTAS[[#This Row],[COSTO]]-1,"")</f>
        <v>0.79618701935483904</v>
      </c>
      <c r="R2838" t="str">
        <f>+LISTAS[[#This Row],[ID]]</f>
        <v>CARBONES115 - 13x10x5</v>
      </c>
      <c r="T2838" s="29"/>
      <c r="U2838" s="25">
        <f>LISTAS[[#This Row],[COSTO]]+(LISTAS[[#This Row],[COSTO]]*T2838)</f>
        <v>1550</v>
      </c>
      <c r="V2838" s="30">
        <f>IF(T2838="",0,U2838/LISTAS[[#This Row],[VENTA NETA]]-1)</f>
        <v>0</v>
      </c>
      <c r="X2838" s="25">
        <v>0</v>
      </c>
      <c r="Y2838" s="31" t="str">
        <f>IFERROR(LISTAS[[#This Row],[COSTO]]/X2838-1,"")</f>
        <v/>
      </c>
    </row>
    <row r="2839" spans="1:25" x14ac:dyDescent="0.2">
      <c r="A2839" s="6" t="s">
        <v>6557</v>
      </c>
      <c r="B2839" t="s">
        <v>2994</v>
      </c>
      <c r="C2839" t="s">
        <v>6558</v>
      </c>
      <c r="D2839" t="s">
        <v>6559</v>
      </c>
      <c r="E2839" s="2">
        <v>5728.58</v>
      </c>
      <c r="F2839" s="6" t="str">
        <f>+_xlfn.XLOOKUP(LISTAS[[#This Row],[ID]],_01_CODIGOS_Y_COSTOS_xlsm[Producto y N°],_01_CODIGOS_Y_COSTOS_xlsm[FABRICA],"",0,1)</f>
        <v>JORGE.CARBON</v>
      </c>
      <c r="G2839" s="13">
        <f>LISTAS[[#This Row],[Precio]]*(1-0.46)*(1-IF($C$3520="",0,$C$3520))</f>
        <v>2320.0749000000001</v>
      </c>
      <c r="H2839" s="9">
        <f>+_xlfn.XLOOKUP(LISTAS[[#This Row],[ID]],_01_CODIGOS_Y_COSTOS_xlsm[Producto y N°],_01_CODIGOS_Y_COSTOS_xlsm[COSTO],0,0,1)</f>
        <v>1550</v>
      </c>
      <c r="I2839" s="116">
        <f>+IFERROR(LISTAS[[#This Row],[VENTA NETA]]/LISTAS[[#This Row],[COSTO]]-1,0)</f>
        <v>0.49682251612903228</v>
      </c>
      <c r="J2839" s="33" t="str">
        <f>IFERROR(VLOOKUP(LISTAS[[#This Row],[ID]],_01_CODIGOS_Y_COSTOS_xlsm[[Producto y N°]:[CODIGO]],2,0),"")</f>
        <v>411</v>
      </c>
      <c r="M2839" s="22">
        <v>0.2</v>
      </c>
      <c r="N2839" s="23">
        <f>+LISTAS[[#This Row],[Precio]]+(LISTAS[[#This Row],[Precio]]*M2839)</f>
        <v>6874.2960000000003</v>
      </c>
      <c r="O2839" s="24">
        <f t="shared" si="60"/>
        <v>2784.0898800000004</v>
      </c>
      <c r="Q2839" s="21">
        <f>IFERROR(O2839/LISTAS[[#This Row],[COSTO]]-1,"")</f>
        <v>0.79618701935483904</v>
      </c>
      <c r="R2839" t="str">
        <f>+LISTAS[[#This Row],[ID]]</f>
        <v>CARBONES116 - 6x9x13</v>
      </c>
      <c r="T2839" s="29"/>
      <c r="U2839" s="25">
        <f>LISTAS[[#This Row],[COSTO]]+(LISTAS[[#This Row],[COSTO]]*T2839)</f>
        <v>1550</v>
      </c>
      <c r="V2839" s="30">
        <f>IF(T2839="",0,U2839/LISTAS[[#This Row],[VENTA NETA]]-1)</f>
        <v>0</v>
      </c>
      <c r="X2839" s="25">
        <v>0</v>
      </c>
      <c r="Y2839" s="31" t="str">
        <f>IFERROR(LISTAS[[#This Row],[COSTO]]/X2839-1,"")</f>
        <v/>
      </c>
    </row>
    <row r="2840" spans="1:25" x14ac:dyDescent="0.2">
      <c r="A2840" s="6" t="s">
        <v>6560</v>
      </c>
      <c r="B2840" t="s">
        <v>2994</v>
      </c>
      <c r="C2840" t="s">
        <v>6561</v>
      </c>
      <c r="D2840" t="s">
        <v>6562</v>
      </c>
      <c r="E2840" s="2">
        <v>5728.58</v>
      </c>
      <c r="F2840" s="6" t="str">
        <f>+_xlfn.XLOOKUP(LISTAS[[#This Row],[ID]],_01_CODIGOS_Y_COSTOS_xlsm[Producto y N°],_01_CODIGOS_Y_COSTOS_xlsm[FABRICA],"",0,1)</f>
        <v>JORGE.CARBON</v>
      </c>
      <c r="G2840" s="13">
        <f>LISTAS[[#This Row],[Precio]]*(1-0.46)*(1-IF($C$3520="",0,$C$3520))</f>
        <v>2320.0749000000001</v>
      </c>
      <c r="H2840" s="9">
        <f>+_xlfn.XLOOKUP(LISTAS[[#This Row],[ID]],_01_CODIGOS_Y_COSTOS_xlsm[Producto y N°],_01_CODIGOS_Y_COSTOS_xlsm[COSTO],0,0,1)</f>
        <v>1550</v>
      </c>
      <c r="I2840" s="116">
        <f>+IFERROR(LISTAS[[#This Row],[VENTA NETA]]/LISTAS[[#This Row],[COSTO]]-1,0)</f>
        <v>0.49682251612903228</v>
      </c>
      <c r="J2840" s="33" t="str">
        <f>IFERROR(VLOOKUP(LISTAS[[#This Row],[ID]],_01_CODIGOS_Y_COSTOS_xlsm[[Producto y N°]:[CODIGO]],2,0),"")</f>
        <v>412</v>
      </c>
      <c r="M2840" s="22">
        <v>0.2</v>
      </c>
      <c r="N2840" s="23">
        <f>+LISTAS[[#This Row],[Precio]]+(LISTAS[[#This Row],[Precio]]*M2840)</f>
        <v>6874.2960000000003</v>
      </c>
      <c r="O2840" s="24">
        <f t="shared" si="60"/>
        <v>2784.0898800000004</v>
      </c>
      <c r="Q2840" s="21">
        <f>IFERROR(O2840/LISTAS[[#This Row],[COSTO]]-1,"")</f>
        <v>0.79618701935483904</v>
      </c>
      <c r="R2840" t="str">
        <f>+LISTAS[[#This Row],[ID]]</f>
        <v>CARBONES117 - 6x12x16</v>
      </c>
      <c r="T2840" s="29"/>
      <c r="U2840" s="25">
        <f>LISTAS[[#This Row],[COSTO]]+(LISTAS[[#This Row],[COSTO]]*T2840)</f>
        <v>1550</v>
      </c>
      <c r="V2840" s="30">
        <f>IF(T2840="",0,U2840/LISTAS[[#This Row],[VENTA NETA]]-1)</f>
        <v>0</v>
      </c>
      <c r="X2840" s="25">
        <v>0</v>
      </c>
      <c r="Y2840" s="31" t="str">
        <f>IFERROR(LISTAS[[#This Row],[COSTO]]/X2840-1,"")</f>
        <v/>
      </c>
    </row>
    <row r="2841" spans="1:25" x14ac:dyDescent="0.2">
      <c r="A2841" s="6" t="s">
        <v>6563</v>
      </c>
      <c r="B2841" t="s">
        <v>2994</v>
      </c>
      <c r="C2841" t="s">
        <v>6564</v>
      </c>
      <c r="D2841" t="s">
        <v>6562</v>
      </c>
      <c r="E2841" s="2">
        <v>5728.58</v>
      </c>
      <c r="F2841" s="6" t="str">
        <f>+_xlfn.XLOOKUP(LISTAS[[#This Row],[ID]],_01_CODIGOS_Y_COSTOS_xlsm[Producto y N°],_01_CODIGOS_Y_COSTOS_xlsm[FABRICA],"",0,1)</f>
        <v>JORGE.CARBON</v>
      </c>
      <c r="G2841" s="13">
        <f>LISTAS[[#This Row],[Precio]]*(1-0.46)*(1-IF($C$3520="",0,$C$3520))</f>
        <v>2320.0749000000001</v>
      </c>
      <c r="H2841" s="9">
        <f>+_xlfn.XLOOKUP(LISTAS[[#This Row],[ID]],_01_CODIGOS_Y_COSTOS_xlsm[Producto y N°],_01_CODIGOS_Y_COSTOS_xlsm[COSTO],0,0,1)</f>
        <v>1550</v>
      </c>
      <c r="I2841" s="116">
        <f>+IFERROR(LISTAS[[#This Row],[VENTA NETA]]/LISTAS[[#This Row],[COSTO]]-1,0)</f>
        <v>0.49682251612903228</v>
      </c>
      <c r="J2841" s="33" t="str">
        <f>IFERROR(VLOOKUP(LISTAS[[#This Row],[ID]],_01_CODIGOS_Y_COSTOS_xlsm[[Producto y N°]:[CODIGO]],2,0),"")</f>
        <v>414</v>
      </c>
      <c r="M2841" s="22">
        <v>0.2</v>
      </c>
      <c r="N2841" s="23">
        <f>+LISTAS[[#This Row],[Precio]]+(LISTAS[[#This Row],[Precio]]*M2841)</f>
        <v>6874.2960000000003</v>
      </c>
      <c r="O2841" s="24">
        <f t="shared" si="60"/>
        <v>2784.0898800000004</v>
      </c>
      <c r="Q2841" s="21">
        <f>IFERROR(O2841/LISTAS[[#This Row],[COSTO]]-1,"")</f>
        <v>0.79618701935483904</v>
      </c>
      <c r="R2841" t="str">
        <f>+LISTAS[[#This Row],[ID]]</f>
        <v>CARBONES118 - 6x16x21</v>
      </c>
      <c r="T2841" s="29"/>
      <c r="U2841" s="25">
        <f>LISTAS[[#This Row],[COSTO]]+(LISTAS[[#This Row],[COSTO]]*T2841)</f>
        <v>1550</v>
      </c>
      <c r="V2841" s="30">
        <f>IF(T2841="",0,U2841/LISTAS[[#This Row],[VENTA NETA]]-1)</f>
        <v>0</v>
      </c>
      <c r="X2841" s="25">
        <v>699.44849999999997</v>
      </c>
      <c r="Y2841" s="31">
        <f>IFERROR(LISTAS[[#This Row],[COSTO]]/X2841-1,"")</f>
        <v>1.2160316306347072</v>
      </c>
    </row>
    <row r="2842" spans="1:25" x14ac:dyDescent="0.2">
      <c r="A2842" s="6" t="s">
        <v>6565</v>
      </c>
      <c r="B2842" t="s">
        <v>2994</v>
      </c>
      <c r="C2842" t="s">
        <v>6566</v>
      </c>
      <c r="D2842" t="s">
        <v>6567</v>
      </c>
      <c r="E2842" s="2">
        <v>5728.58</v>
      </c>
      <c r="F2842" s="6" t="str">
        <f>+_xlfn.XLOOKUP(LISTAS[[#This Row],[ID]],_01_CODIGOS_Y_COSTOS_xlsm[Producto y N°],_01_CODIGOS_Y_COSTOS_xlsm[FABRICA],"",0,1)</f>
        <v>JORGE.CARBON</v>
      </c>
      <c r="G2842" s="13">
        <f>LISTAS[[#This Row],[Precio]]*(1-0.46)*(1-IF($C$3520="",0,$C$3520))</f>
        <v>2320.0749000000001</v>
      </c>
      <c r="H2842" s="9">
        <f>+_xlfn.XLOOKUP(LISTAS[[#This Row],[ID]],_01_CODIGOS_Y_COSTOS_xlsm[Producto y N°],_01_CODIGOS_Y_COSTOS_xlsm[COSTO],0,0,1)</f>
        <v>1550</v>
      </c>
      <c r="I2842" s="116">
        <f>+IFERROR(LISTAS[[#This Row],[VENTA NETA]]/LISTAS[[#This Row],[COSTO]]-1,0)</f>
        <v>0.49682251612903228</v>
      </c>
      <c r="J2842" s="33" t="str">
        <f>IFERROR(VLOOKUP(LISTAS[[#This Row],[ID]],_01_CODIGOS_Y_COSTOS_xlsm[[Producto y N°]:[CODIGO]],2,0),"")</f>
        <v>415</v>
      </c>
      <c r="M2842" s="22">
        <v>0.2</v>
      </c>
      <c r="N2842" s="23">
        <f>+LISTAS[[#This Row],[Precio]]+(LISTAS[[#This Row],[Precio]]*M2842)</f>
        <v>6874.2960000000003</v>
      </c>
      <c r="O2842" s="24">
        <f t="shared" si="60"/>
        <v>2784.0898800000004</v>
      </c>
      <c r="Q2842" s="21">
        <f>IFERROR(O2842/LISTAS[[#This Row],[COSTO]]-1,"")</f>
        <v>0.79618701935483904</v>
      </c>
      <c r="R2842" t="str">
        <f>+LISTAS[[#This Row],[ID]]</f>
        <v>CARBONES119 - 6x12x18</v>
      </c>
      <c r="T2842" s="29"/>
      <c r="U2842" s="25">
        <f>LISTAS[[#This Row],[COSTO]]+(LISTAS[[#This Row],[COSTO]]*T2842)</f>
        <v>1550</v>
      </c>
      <c r="V2842" s="30">
        <f>IF(T2842="",0,U2842/LISTAS[[#This Row],[VENTA NETA]]-1)</f>
        <v>0</v>
      </c>
      <c r="X2842" s="25">
        <v>699.44849999999997</v>
      </c>
      <c r="Y2842" s="31">
        <f>IFERROR(LISTAS[[#This Row],[COSTO]]/X2842-1,"")</f>
        <v>1.2160316306347072</v>
      </c>
    </row>
    <row r="2843" spans="1:25" x14ac:dyDescent="0.2">
      <c r="A2843" s="6" t="s">
        <v>6568</v>
      </c>
      <c r="B2843" t="s">
        <v>2994</v>
      </c>
      <c r="C2843" t="s">
        <v>6569</v>
      </c>
      <c r="D2843" t="s">
        <v>6567</v>
      </c>
      <c r="E2843" s="2">
        <v>5728.58</v>
      </c>
      <c r="F2843" s="6" t="str">
        <f>+_xlfn.XLOOKUP(LISTAS[[#This Row],[ID]],_01_CODIGOS_Y_COSTOS_xlsm[Producto y N°],_01_CODIGOS_Y_COSTOS_xlsm[FABRICA],"",0,1)</f>
        <v>JORGE.CARBON</v>
      </c>
      <c r="G2843" s="13">
        <f>LISTAS[[#This Row],[Precio]]*(1-0.46)*(1-IF($C$3520="",0,$C$3520))</f>
        <v>2320.0749000000001</v>
      </c>
      <c r="H2843" s="9">
        <f>+_xlfn.XLOOKUP(LISTAS[[#This Row],[ID]],_01_CODIGOS_Y_COSTOS_xlsm[Producto y N°],_01_CODIGOS_Y_COSTOS_xlsm[COSTO],0,0,1)</f>
        <v>1550</v>
      </c>
      <c r="I2843" s="116">
        <f>+IFERROR(LISTAS[[#This Row],[VENTA NETA]]/LISTAS[[#This Row],[COSTO]]-1,0)</f>
        <v>0.49682251612903228</v>
      </c>
      <c r="J2843" s="33" t="str">
        <f>IFERROR(VLOOKUP(LISTAS[[#This Row],[ID]],_01_CODIGOS_Y_COSTOS_xlsm[[Producto y N°]:[CODIGO]],2,0),"")</f>
        <v>417</v>
      </c>
      <c r="M2843" s="22">
        <v>0.2</v>
      </c>
      <c r="N2843" s="23">
        <f>+LISTAS[[#This Row],[Precio]]+(LISTAS[[#This Row],[Precio]]*M2843)</f>
        <v>6874.2960000000003</v>
      </c>
      <c r="O2843" s="24">
        <f t="shared" si="60"/>
        <v>2784.0898800000004</v>
      </c>
      <c r="Q2843" s="21">
        <f>IFERROR(O2843/LISTAS[[#This Row],[COSTO]]-1,"")</f>
        <v>0.79618701935483904</v>
      </c>
      <c r="R2843" t="str">
        <f>+LISTAS[[#This Row],[ID]]</f>
        <v>CARBONES120 - 5x11x17</v>
      </c>
      <c r="T2843" s="29"/>
      <c r="U2843" s="25">
        <f>LISTAS[[#This Row],[COSTO]]+(LISTAS[[#This Row],[COSTO]]*T2843)</f>
        <v>1550</v>
      </c>
      <c r="V2843" s="30">
        <f>IF(T2843="",0,U2843/LISTAS[[#This Row],[VENTA NETA]]-1)</f>
        <v>0</v>
      </c>
      <c r="X2843" s="25">
        <v>0</v>
      </c>
      <c r="Y2843" s="31" t="str">
        <f>IFERROR(LISTAS[[#This Row],[COSTO]]/X2843-1,"")</f>
        <v/>
      </c>
    </row>
    <row r="2844" spans="1:25" x14ac:dyDescent="0.2">
      <c r="A2844" s="6" t="s">
        <v>6570</v>
      </c>
      <c r="B2844" t="s">
        <v>2994</v>
      </c>
      <c r="C2844" t="s">
        <v>6571</v>
      </c>
      <c r="D2844" t="s">
        <v>6572</v>
      </c>
      <c r="E2844" s="2">
        <v>5728.58</v>
      </c>
      <c r="F2844" s="6" t="str">
        <f>+_xlfn.XLOOKUP(LISTAS[[#This Row],[ID]],_01_CODIGOS_Y_COSTOS_xlsm[Producto y N°],_01_CODIGOS_Y_COSTOS_xlsm[FABRICA],"",0,1)</f>
        <v>JORGE.CARBON</v>
      </c>
      <c r="G2844" s="13">
        <f>LISTAS[[#This Row],[Precio]]*(1-0.46)*(1-IF($C$3520="",0,$C$3520))</f>
        <v>2320.0749000000001</v>
      </c>
      <c r="H2844" s="9">
        <f>+_xlfn.XLOOKUP(LISTAS[[#This Row],[ID]],_01_CODIGOS_Y_COSTOS_xlsm[Producto y N°],_01_CODIGOS_Y_COSTOS_xlsm[COSTO],0,0,1)</f>
        <v>1550</v>
      </c>
      <c r="I2844" s="116">
        <f>+IFERROR(LISTAS[[#This Row],[VENTA NETA]]/LISTAS[[#This Row],[COSTO]]-1,0)</f>
        <v>0.49682251612903228</v>
      </c>
      <c r="J2844" s="33" t="str">
        <f>IFERROR(VLOOKUP(LISTAS[[#This Row],[ID]],_01_CODIGOS_Y_COSTOS_xlsm[[Producto y N°]:[CODIGO]],2,0),"")</f>
        <v>418</v>
      </c>
      <c r="M2844" s="22">
        <v>0.2</v>
      </c>
      <c r="N2844" s="23">
        <f>+LISTAS[[#This Row],[Precio]]+(LISTAS[[#This Row],[Precio]]*M2844)</f>
        <v>6874.2960000000003</v>
      </c>
      <c r="O2844" s="24">
        <f t="shared" si="60"/>
        <v>2784.0898800000004</v>
      </c>
      <c r="Q2844" s="21">
        <f>IFERROR(O2844/LISTAS[[#This Row],[COSTO]]-1,"")</f>
        <v>0.79618701935483904</v>
      </c>
      <c r="R2844" t="str">
        <f>+LISTAS[[#This Row],[ID]]</f>
        <v>CARBONES121 - 6x11x18</v>
      </c>
      <c r="T2844" s="29"/>
      <c r="U2844" s="25">
        <f>LISTAS[[#This Row],[COSTO]]+(LISTAS[[#This Row],[COSTO]]*T2844)</f>
        <v>1550</v>
      </c>
      <c r="V2844" s="30">
        <f>IF(T2844="",0,U2844/LISTAS[[#This Row],[VENTA NETA]]-1)</f>
        <v>0</v>
      </c>
      <c r="X2844" s="25">
        <v>1179.2474999999999</v>
      </c>
      <c r="Y2844" s="31">
        <f>IFERROR(LISTAS[[#This Row],[COSTO]]/X2844-1,"")</f>
        <v>0.31439752893264572</v>
      </c>
    </row>
    <row r="2845" spans="1:25" x14ac:dyDescent="0.2">
      <c r="A2845" s="6" t="s">
        <v>6573</v>
      </c>
      <c r="B2845" t="s">
        <v>2994</v>
      </c>
      <c r="C2845" t="s">
        <v>6574</v>
      </c>
      <c r="D2845" t="s">
        <v>6575</v>
      </c>
      <c r="E2845" s="2">
        <v>5728.58</v>
      </c>
      <c r="F2845" s="6" t="str">
        <f>+_xlfn.XLOOKUP(LISTAS[[#This Row],[ID]],_01_CODIGOS_Y_COSTOS_xlsm[Producto y N°],_01_CODIGOS_Y_COSTOS_xlsm[FABRICA],"",0,1)</f>
        <v>JORGE.CARBON</v>
      </c>
      <c r="G2845" s="13">
        <f>LISTAS[[#This Row],[Precio]]*(1-0.46)*(1-IF($C$3520="",0,$C$3520))</f>
        <v>2320.0749000000001</v>
      </c>
      <c r="H2845" s="9">
        <f>+_xlfn.XLOOKUP(LISTAS[[#This Row],[ID]],_01_CODIGOS_Y_COSTOS_xlsm[Producto y N°],_01_CODIGOS_Y_COSTOS_xlsm[COSTO],0,0,1)</f>
        <v>1550</v>
      </c>
      <c r="I2845" s="116">
        <f>+IFERROR(LISTAS[[#This Row],[VENTA NETA]]/LISTAS[[#This Row],[COSTO]]-1,0)</f>
        <v>0.49682251612903228</v>
      </c>
      <c r="J2845" s="33" t="str">
        <f>IFERROR(VLOOKUP(LISTAS[[#This Row],[ID]],_01_CODIGOS_Y_COSTOS_xlsm[[Producto y N°]:[CODIGO]],2,0),"")</f>
        <v>419</v>
      </c>
      <c r="M2845" s="22">
        <v>0.2</v>
      </c>
      <c r="N2845" s="23">
        <f>+LISTAS[[#This Row],[Precio]]+(LISTAS[[#This Row],[Precio]]*M2845)</f>
        <v>6874.2960000000003</v>
      </c>
      <c r="O2845" s="24">
        <f t="shared" si="60"/>
        <v>2784.0898800000004</v>
      </c>
      <c r="Q2845" s="21">
        <f>IFERROR(O2845/LISTAS[[#This Row],[COSTO]]-1,"")</f>
        <v>0.79618701935483904</v>
      </c>
      <c r="R2845" t="str">
        <f>+LISTAS[[#This Row],[ID]]</f>
        <v>CARBONES122 - 6x12x28</v>
      </c>
      <c r="T2845" s="29"/>
      <c r="U2845" s="25">
        <f>LISTAS[[#This Row],[COSTO]]+(LISTAS[[#This Row],[COSTO]]*T2845)</f>
        <v>1550</v>
      </c>
      <c r="V2845" s="30">
        <f>IF(T2845="",0,U2845/LISTAS[[#This Row],[VENTA NETA]]-1)</f>
        <v>0</v>
      </c>
      <c r="X2845" s="25">
        <v>1520.4843000000001</v>
      </c>
      <c r="Y2845" s="31">
        <f>IFERROR(LISTAS[[#This Row],[COSTO]]/X2845-1,"")</f>
        <v>1.9412038651106078E-2</v>
      </c>
    </row>
    <row r="2846" spans="1:25" x14ac:dyDescent="0.2">
      <c r="A2846" s="6" t="s">
        <v>6576</v>
      </c>
      <c r="B2846" t="s">
        <v>2994</v>
      </c>
      <c r="C2846" t="s">
        <v>6577</v>
      </c>
      <c r="D2846" t="s">
        <v>6578</v>
      </c>
      <c r="E2846" s="2">
        <v>5728.58</v>
      </c>
      <c r="F2846" s="6" t="str">
        <f>+_xlfn.XLOOKUP(LISTAS[[#This Row],[ID]],_01_CODIGOS_Y_COSTOS_xlsm[Producto y N°],_01_CODIGOS_Y_COSTOS_xlsm[FABRICA],"",0,1)</f>
        <v>JORGE.CARBON</v>
      </c>
      <c r="G2846" s="13">
        <f>LISTAS[[#This Row],[Precio]]*(1-0.46)*(1-IF($C$3520="",0,$C$3520))</f>
        <v>2320.0749000000001</v>
      </c>
      <c r="H2846" s="9">
        <f>+_xlfn.XLOOKUP(LISTAS[[#This Row],[ID]],_01_CODIGOS_Y_COSTOS_xlsm[Producto y N°],_01_CODIGOS_Y_COSTOS_xlsm[COSTO],0,0,1)</f>
        <v>1550</v>
      </c>
      <c r="I2846" s="116">
        <f>+IFERROR(LISTAS[[#This Row],[VENTA NETA]]/LISTAS[[#This Row],[COSTO]]-1,0)</f>
        <v>0.49682251612903228</v>
      </c>
      <c r="J2846" s="33" t="str">
        <f>IFERROR(VLOOKUP(LISTAS[[#This Row],[ID]],_01_CODIGOS_Y_COSTOS_xlsm[[Producto y N°]:[CODIGO]],2,0),"")</f>
        <v>420</v>
      </c>
      <c r="M2846" s="22">
        <v>0.2</v>
      </c>
      <c r="N2846" s="23">
        <f>+LISTAS[[#This Row],[Precio]]+(LISTAS[[#This Row],[Precio]]*M2846)</f>
        <v>6874.2960000000003</v>
      </c>
      <c r="O2846" s="24">
        <f t="shared" si="60"/>
        <v>2784.0898800000004</v>
      </c>
      <c r="Q2846" s="21">
        <f>IFERROR(O2846/LISTAS[[#This Row],[COSTO]]-1,"")</f>
        <v>0.79618701935483904</v>
      </c>
      <c r="R2846" t="str">
        <f>+LISTAS[[#This Row],[ID]]</f>
        <v>CARBONES123 - 7x11x17</v>
      </c>
      <c r="T2846" s="29"/>
      <c r="U2846" s="25">
        <f>LISTAS[[#This Row],[COSTO]]+(LISTAS[[#This Row],[COSTO]]*T2846)</f>
        <v>1550</v>
      </c>
      <c r="V2846" s="30">
        <f>IF(T2846="",0,U2846/LISTAS[[#This Row],[VENTA NETA]]-1)</f>
        <v>0</v>
      </c>
      <c r="X2846" s="25">
        <v>2505.5621999999998</v>
      </c>
      <c r="Y2846" s="31">
        <f>IFERROR(LISTAS[[#This Row],[COSTO]]/X2846-1,"")</f>
        <v>-0.38137636335669489</v>
      </c>
    </row>
    <row r="2847" spans="1:25" x14ac:dyDescent="0.2">
      <c r="A2847" s="6" t="s">
        <v>6579</v>
      </c>
      <c r="B2847" t="s">
        <v>2994</v>
      </c>
      <c r="C2847" t="s">
        <v>6580</v>
      </c>
      <c r="D2847" t="s">
        <v>6581</v>
      </c>
      <c r="E2847" s="2">
        <v>7839.11</v>
      </c>
      <c r="F2847" s="6" t="str">
        <f>+_xlfn.XLOOKUP(LISTAS[[#This Row],[ID]],_01_CODIGOS_Y_COSTOS_xlsm[Producto y N°],_01_CODIGOS_Y_COSTOS_xlsm[FABRICA],"",0,1)</f>
        <v>JORGE.CARBON</v>
      </c>
      <c r="G2847" s="13">
        <f>LISTAS[[#This Row],[Precio]]*(1-0.46)*(1-IF($C$3520="",0,$C$3520))</f>
        <v>3174.8395500000006</v>
      </c>
      <c r="H2847" s="9">
        <f>+_xlfn.XLOOKUP(LISTAS[[#This Row],[ID]],_01_CODIGOS_Y_COSTOS_xlsm[Producto y N°],_01_CODIGOS_Y_COSTOS_xlsm[COSTO],0,0,1)</f>
        <v>2150</v>
      </c>
      <c r="I2847" s="116">
        <f>+IFERROR(LISTAS[[#This Row],[VENTA NETA]]/LISTAS[[#This Row],[COSTO]]-1,0)</f>
        <v>0.47666955813953527</v>
      </c>
      <c r="J2847" s="33" t="str">
        <f>IFERROR(VLOOKUP(LISTAS[[#This Row],[ID]],_01_CODIGOS_Y_COSTOS_xlsm[[Producto y N°]:[CODIGO]],2,0),"")</f>
        <v>421(12-5)</v>
      </c>
      <c r="M2847" s="22">
        <v>0.3</v>
      </c>
      <c r="N2847" s="23">
        <f>+LISTAS[[#This Row],[Precio]]+(LISTAS[[#This Row],[Precio]]*M2847)</f>
        <v>10190.842999999999</v>
      </c>
      <c r="O2847" s="24">
        <f t="shared" si="60"/>
        <v>4127.2914149999997</v>
      </c>
      <c r="Q2847" s="21">
        <f>IFERROR(O2847/LISTAS[[#This Row],[COSTO]]-1,"")</f>
        <v>0.91967042558139522</v>
      </c>
      <c r="R2847" t="str">
        <f>+LISTAS[[#This Row],[ID]]</f>
        <v>CARBONES124 - 5x12x17</v>
      </c>
      <c r="T2847" s="29"/>
      <c r="U2847" s="25">
        <f>LISTAS[[#This Row],[COSTO]]+(LISTAS[[#This Row],[COSTO]]*T2847)</f>
        <v>2150</v>
      </c>
      <c r="V2847" s="30">
        <f>IF(T2847="",0,U2847/LISTAS[[#This Row],[VENTA NETA]]-1)</f>
        <v>0</v>
      </c>
      <c r="X2847" s="25">
        <v>699.44849999999997</v>
      </c>
      <c r="Y2847" s="31">
        <f>IFERROR(LISTAS[[#This Row],[COSTO]]/X2847-1,"")</f>
        <v>2.0738503263642714</v>
      </c>
    </row>
    <row r="2848" spans="1:25" x14ac:dyDescent="0.2">
      <c r="A2848" s="6" t="s">
        <v>6582</v>
      </c>
      <c r="B2848" t="s">
        <v>2994</v>
      </c>
      <c r="C2848" t="s">
        <v>6583</v>
      </c>
      <c r="D2848" t="s">
        <v>6581</v>
      </c>
      <c r="E2848" s="2">
        <v>7839.11</v>
      </c>
      <c r="F2848" s="6" t="str">
        <f>+_xlfn.XLOOKUP(LISTAS[[#This Row],[ID]],_01_CODIGOS_Y_COSTOS_xlsm[Producto y N°],_01_CODIGOS_Y_COSTOS_xlsm[FABRICA],"",0,1)</f>
        <v>JORGE.CARBON</v>
      </c>
      <c r="G2848" s="13">
        <f>LISTAS[[#This Row],[Precio]]*(1-0.46)*(1-IF($C$3520="",0,$C$3520))</f>
        <v>3174.8395500000006</v>
      </c>
      <c r="H2848" s="9">
        <f>+_xlfn.XLOOKUP(LISTAS[[#This Row],[ID]],_01_CODIGOS_Y_COSTOS_xlsm[Producto y N°],_01_CODIGOS_Y_COSTOS_xlsm[COSTO],0,0,1)</f>
        <v>2150</v>
      </c>
      <c r="I2848" s="116">
        <f>+IFERROR(LISTAS[[#This Row],[VENTA NETA]]/LISTAS[[#This Row],[COSTO]]-1,0)</f>
        <v>0.47666955813953527</v>
      </c>
      <c r="J2848" s="33" t="str">
        <f>IFERROR(VLOOKUP(LISTAS[[#This Row],[ID]],_01_CODIGOS_Y_COSTOS_xlsm[[Producto y N°]:[CODIGO]],2,0),"")</f>
        <v>421(13-5)</v>
      </c>
      <c r="M2848" s="22">
        <v>0.3</v>
      </c>
      <c r="N2848" s="23">
        <f>+LISTAS[[#This Row],[Precio]]+(LISTAS[[#This Row],[Precio]]*M2848)</f>
        <v>10190.842999999999</v>
      </c>
      <c r="O2848" s="24">
        <f t="shared" si="60"/>
        <v>4127.2914149999997</v>
      </c>
      <c r="Q2848" s="21">
        <f>IFERROR(O2848/LISTAS[[#This Row],[COSTO]]-1,"")</f>
        <v>0.91967042558139522</v>
      </c>
      <c r="R2848" t="str">
        <f>+LISTAS[[#This Row],[ID]]</f>
        <v>CARBONES125 - 5x12x17</v>
      </c>
      <c r="T2848" s="29"/>
      <c r="U2848" s="25">
        <f>LISTAS[[#This Row],[COSTO]]+(LISTAS[[#This Row],[COSTO]]*T2848)</f>
        <v>2150</v>
      </c>
      <c r="V2848" s="30">
        <f>IF(T2848="",0,U2848/LISTAS[[#This Row],[VENTA NETA]]-1)</f>
        <v>0</v>
      </c>
      <c r="X2848" s="25">
        <v>907.33590000000004</v>
      </c>
      <c r="Y2848" s="31">
        <f>IFERROR(LISTAS[[#This Row],[COSTO]]/X2848-1,"")</f>
        <v>1.3695744872433679</v>
      </c>
    </row>
    <row r="2849" spans="1:25" x14ac:dyDescent="0.2">
      <c r="A2849" s="6" t="s">
        <v>6584</v>
      </c>
      <c r="B2849" t="s">
        <v>2994</v>
      </c>
      <c r="C2849" t="s">
        <v>6585</v>
      </c>
      <c r="D2849" t="s">
        <v>6567</v>
      </c>
      <c r="E2849" s="2">
        <v>5728.58</v>
      </c>
      <c r="F2849" s="6" t="str">
        <f>+_xlfn.XLOOKUP(LISTAS[[#This Row],[ID]],_01_CODIGOS_Y_COSTOS_xlsm[Producto y N°],_01_CODIGOS_Y_COSTOS_xlsm[FABRICA],"",0,1)</f>
        <v>JORGE.CARBON</v>
      </c>
      <c r="G2849" s="13">
        <f>LISTAS[[#This Row],[Precio]]*(1-0.46)*(1-IF($C$3520="",0,$C$3520))</f>
        <v>2320.0749000000001</v>
      </c>
      <c r="H2849" s="9">
        <f>+_xlfn.XLOOKUP(LISTAS[[#This Row],[ID]],_01_CODIGOS_Y_COSTOS_xlsm[Producto y N°],_01_CODIGOS_Y_COSTOS_xlsm[COSTO],0,0,1)</f>
        <v>1550</v>
      </c>
      <c r="I2849" s="116">
        <f>+IFERROR(LISTAS[[#This Row],[VENTA NETA]]/LISTAS[[#This Row],[COSTO]]-1,0)</f>
        <v>0.49682251612903228</v>
      </c>
      <c r="J2849" s="33" t="str">
        <f>IFERROR(VLOOKUP(LISTAS[[#This Row],[ID]],_01_CODIGOS_Y_COSTOS_xlsm[[Producto y N°]:[CODIGO]],2,0),"")</f>
        <v>422</v>
      </c>
      <c r="M2849" s="22">
        <v>0.2</v>
      </c>
      <c r="N2849" s="23">
        <f>+LISTAS[[#This Row],[Precio]]+(LISTAS[[#This Row],[Precio]]*M2849)</f>
        <v>6874.2960000000003</v>
      </c>
      <c r="O2849" s="24">
        <f t="shared" si="60"/>
        <v>2784.0898800000004</v>
      </c>
      <c r="Q2849" s="21">
        <f>IFERROR(O2849/LISTAS[[#This Row],[COSTO]]-1,"")</f>
        <v>0.79618701935483904</v>
      </c>
      <c r="R2849" t="str">
        <f>+LISTAS[[#This Row],[ID]]</f>
        <v>CARBONES126 - 5x11x18</v>
      </c>
      <c r="T2849" s="29"/>
      <c r="U2849" s="25">
        <f>LISTAS[[#This Row],[COSTO]]+(LISTAS[[#This Row],[COSTO]]*T2849)</f>
        <v>1550</v>
      </c>
      <c r="V2849" s="30">
        <f>IF(T2849="",0,U2849/LISTAS[[#This Row],[VENTA NETA]]-1)</f>
        <v>0</v>
      </c>
      <c r="X2849" s="25">
        <v>0</v>
      </c>
      <c r="Y2849" s="31" t="str">
        <f>IFERROR(LISTAS[[#This Row],[COSTO]]/X2849-1,"")</f>
        <v/>
      </c>
    </row>
    <row r="2850" spans="1:25" x14ac:dyDescent="0.2">
      <c r="A2850" s="6" t="s">
        <v>6586</v>
      </c>
      <c r="B2850" t="s">
        <v>2994</v>
      </c>
      <c r="C2850" t="s">
        <v>6587</v>
      </c>
      <c r="D2850" t="s">
        <v>6588</v>
      </c>
      <c r="E2850" s="2">
        <v>5728.58</v>
      </c>
      <c r="F2850" s="6" t="str">
        <f>+_xlfn.XLOOKUP(LISTAS[[#This Row],[ID]],_01_CODIGOS_Y_COSTOS_xlsm[Producto y N°],_01_CODIGOS_Y_COSTOS_xlsm[FABRICA],"",0,1)</f>
        <v>JORGE.CARBON</v>
      </c>
      <c r="G2850" s="13">
        <f>LISTAS[[#This Row],[Precio]]*(1-0.46)*(1-IF($C$3520="",0,$C$3520))</f>
        <v>2320.0749000000001</v>
      </c>
      <c r="H2850" s="9">
        <f>+_xlfn.XLOOKUP(LISTAS[[#This Row],[ID]],_01_CODIGOS_Y_COSTOS_xlsm[Producto y N°],_01_CODIGOS_Y_COSTOS_xlsm[COSTO],0,0,1)</f>
        <v>1550</v>
      </c>
      <c r="I2850" s="116">
        <f>+IFERROR(LISTAS[[#This Row],[VENTA NETA]]/LISTAS[[#This Row],[COSTO]]-1,0)</f>
        <v>0.49682251612903228</v>
      </c>
      <c r="J2850" s="33" t="str">
        <f>IFERROR(VLOOKUP(LISTAS[[#This Row],[ID]],_01_CODIGOS_Y_COSTOS_xlsm[[Producto y N°]:[CODIGO]],2,0),"")</f>
        <v>423</v>
      </c>
      <c r="M2850" s="22">
        <v>0.2</v>
      </c>
      <c r="N2850" s="23">
        <f>+LISTAS[[#This Row],[Precio]]+(LISTAS[[#This Row],[Precio]]*M2850)</f>
        <v>6874.2960000000003</v>
      </c>
      <c r="O2850" s="24">
        <f t="shared" si="60"/>
        <v>2784.0898800000004</v>
      </c>
      <c r="Q2850" s="21">
        <f>IFERROR(O2850/LISTAS[[#This Row],[COSTO]]-1,"")</f>
        <v>0.79618701935483904</v>
      </c>
      <c r="R2850" t="str">
        <f>+LISTAS[[#This Row],[ID]]</f>
        <v>CARBONES127 - 6,5x13,5x19</v>
      </c>
      <c r="T2850" s="29"/>
      <c r="U2850" s="25">
        <f>LISTAS[[#This Row],[COSTO]]+(LISTAS[[#This Row],[COSTO]]*T2850)</f>
        <v>1550</v>
      </c>
      <c r="V2850" s="30">
        <f>IF(T2850="",0,U2850/LISTAS[[#This Row],[VENTA NETA]]-1)</f>
        <v>0</v>
      </c>
      <c r="X2850" s="25">
        <v>0</v>
      </c>
      <c r="Y2850" s="31" t="str">
        <f>IFERROR(LISTAS[[#This Row],[COSTO]]/X2850-1,"")</f>
        <v/>
      </c>
    </row>
    <row r="2851" spans="1:25" x14ac:dyDescent="0.2">
      <c r="A2851" s="6" t="s">
        <v>6923</v>
      </c>
      <c r="B2851" t="s">
        <v>7002</v>
      </c>
      <c r="C2851">
        <v>1092</v>
      </c>
      <c r="D2851" t="s">
        <v>6771</v>
      </c>
      <c r="E2851" s="2">
        <v>122.71</v>
      </c>
      <c r="F2851" s="6" t="str">
        <f>+_xlfn.XLOOKUP(LISTAS[[#This Row],[ID]],_01_CODIGOS_Y_COSTOS_xlsm[Producto y N°],_01_CODIGOS_Y_COSTOS_xlsm[FABRICA],"",0,1)</f>
        <v>DAHE.DIESEL</v>
      </c>
      <c r="G2851" s="13">
        <f>LISTAS[[#This Row],[Precio]]*(1-0.46)*(1-IF($C$3520="",0,$C$3520))</f>
        <v>49.697550000000007</v>
      </c>
      <c r="H2851" s="9">
        <f>+_xlfn.XLOOKUP(LISTAS[[#This Row],[ID]],_01_CODIGOS_Y_COSTOS_xlsm[Producto y N°],_01_CODIGOS_Y_COSTOS_xlsm[COSTO],0,0,1)</f>
        <v>26.5046</v>
      </c>
      <c r="I2851" s="116">
        <f>+IFERROR(LISTAS[[#This Row],[VENTA NETA]]/LISTAS[[#This Row],[COSTO]]-1,0)</f>
        <v>0.87505376425224335</v>
      </c>
      <c r="J2851" s="33" t="str">
        <f>IFERROR(VLOOKUP(LISTAS[[#This Row],[ID]],_01_CODIGOS_Y_COSTOS_xlsm[[Producto y N°]:[CODIGO]],2,0),"")</f>
        <v>0000000092</v>
      </c>
      <c r="M2851" s="22">
        <v>0</v>
      </c>
      <c r="N2851" s="23">
        <f>+LISTAS[[#This Row],[Precio]]+(LISTAS[[#This Row],[Precio]]*M2851)</f>
        <v>122.71</v>
      </c>
      <c r="O2851" s="24">
        <f t="shared" si="60"/>
        <v>49.697550000000007</v>
      </c>
      <c r="Q2851" s="21">
        <f>IFERROR(O2851/LISTAS[[#This Row],[COSTO]]-1,"")</f>
        <v>0.87505376425224335</v>
      </c>
      <c r="R2851" t="str">
        <f>+LISTAS[[#This Row],[ID]]</f>
        <v>ARANDELAS DE INYECCION1092</v>
      </c>
      <c r="T2851" s="29"/>
      <c r="U2851" s="25">
        <f>LISTAS[[#This Row],[COSTO]]+(LISTAS[[#This Row],[COSTO]]*T2851)</f>
        <v>26.5046</v>
      </c>
      <c r="V2851" s="30">
        <f>IF(T2851="",0,U2851/LISTAS[[#This Row],[VENTA NETA]]-1)</f>
        <v>0</v>
      </c>
      <c r="X2851" s="25">
        <v>0</v>
      </c>
      <c r="Y2851" s="31" t="str">
        <f>IFERROR(LISTAS[[#This Row],[COSTO]]/X2851-1,"")</f>
        <v/>
      </c>
    </row>
    <row r="2852" spans="1:25" x14ac:dyDescent="0.2">
      <c r="A2852" s="6" t="s">
        <v>6924</v>
      </c>
      <c r="B2852" t="s">
        <v>7002</v>
      </c>
      <c r="C2852">
        <v>1133</v>
      </c>
      <c r="D2852" t="s">
        <v>6772</v>
      </c>
      <c r="E2852" s="2">
        <v>768.73</v>
      </c>
      <c r="F2852" s="6" t="str">
        <f>+_xlfn.XLOOKUP(LISTAS[[#This Row],[ID]],_01_CODIGOS_Y_COSTOS_xlsm[Producto y N°],_01_CODIGOS_Y_COSTOS_xlsm[FABRICA],"",0,1)</f>
        <v>DAHE.DIESEL</v>
      </c>
      <c r="G2852" s="13">
        <f>LISTAS[[#This Row],[Precio]]*(1-0.46)*(1-IF($C$3520="",0,$C$3520))</f>
        <v>311.33565000000004</v>
      </c>
      <c r="H2852" s="9">
        <f>+_xlfn.XLOOKUP(LISTAS[[#This Row],[ID]],_01_CODIGOS_Y_COSTOS_xlsm[Producto y N°],_01_CODIGOS_Y_COSTOS_xlsm[COSTO],0,0,1)</f>
        <v>168.33670000000001</v>
      </c>
      <c r="I2852" s="116">
        <f>+IFERROR(LISTAS[[#This Row],[VENTA NETA]]/LISTAS[[#This Row],[COSTO]]-1,0)</f>
        <v>0.84948172323682258</v>
      </c>
      <c r="J2852" s="33" t="str">
        <f>IFERROR(VLOOKUP(LISTAS[[#This Row],[ID]],_01_CODIGOS_Y_COSTOS_xlsm[[Producto y N°]:[CODIGO]],2,0),"")</f>
        <v>0000000133</v>
      </c>
      <c r="M2852" s="22">
        <v>0</v>
      </c>
      <c r="N2852" s="23">
        <f>+LISTAS[[#This Row],[Precio]]+(LISTAS[[#This Row],[Precio]]*M2852)</f>
        <v>768.73</v>
      </c>
      <c r="O2852" s="24">
        <f t="shared" si="60"/>
        <v>311.33565000000004</v>
      </c>
      <c r="Q2852" s="21">
        <f>IFERROR(O2852/LISTAS[[#This Row],[COSTO]]-1,"")</f>
        <v>0.84948172323682258</v>
      </c>
      <c r="R2852" t="str">
        <f>+LISTAS[[#This Row],[ID]]</f>
        <v>ARANDELAS DE INYECCION1133</v>
      </c>
      <c r="T2852" s="29"/>
      <c r="U2852" s="25">
        <f>LISTAS[[#This Row],[COSTO]]+(LISTAS[[#This Row],[COSTO]]*T2852)</f>
        <v>168.33670000000001</v>
      </c>
      <c r="V2852" s="30">
        <f>IF(T2852="",0,U2852/LISTAS[[#This Row],[VENTA NETA]]-1)</f>
        <v>0</v>
      </c>
      <c r="X2852" s="25">
        <v>0</v>
      </c>
      <c r="Y2852" s="31" t="str">
        <f>IFERROR(LISTAS[[#This Row],[COSTO]]/X2852-1,"")</f>
        <v/>
      </c>
    </row>
    <row r="2853" spans="1:25" x14ac:dyDescent="0.2">
      <c r="A2853" s="6" t="s">
        <v>6925</v>
      </c>
      <c r="B2853" t="s">
        <v>7002</v>
      </c>
      <c r="C2853">
        <v>1134</v>
      </c>
      <c r="D2853" t="s">
        <v>6773</v>
      </c>
      <c r="E2853" s="2">
        <v>1028.75</v>
      </c>
      <c r="F2853" s="6" t="str">
        <f>+_xlfn.XLOOKUP(LISTAS[[#This Row],[ID]],_01_CODIGOS_Y_COSTOS_xlsm[Producto y N°],_01_CODIGOS_Y_COSTOS_xlsm[FABRICA],"",0,1)</f>
        <v>DAHE.DIESEL</v>
      </c>
      <c r="G2853" s="13">
        <f>LISTAS[[#This Row],[Precio]]*(1-0.46)*(1-IF($C$3520="",0,$C$3520))</f>
        <v>416.64375000000007</v>
      </c>
      <c r="H2853" s="9">
        <f>+_xlfn.XLOOKUP(LISTAS[[#This Row],[ID]],_01_CODIGOS_Y_COSTOS_xlsm[Producto y N°],_01_CODIGOS_Y_COSTOS_xlsm[COSTO],0,0,1)</f>
        <v>225.69120000000001</v>
      </c>
      <c r="I2853" s="116">
        <f>+IFERROR(LISTAS[[#This Row],[VENTA NETA]]/LISTAS[[#This Row],[COSTO]]-1,0)</f>
        <v>0.84607884578574644</v>
      </c>
      <c r="J2853" s="33" t="str">
        <f>IFERROR(VLOOKUP(LISTAS[[#This Row],[ID]],_01_CODIGOS_Y_COSTOS_xlsm[[Producto y N°]:[CODIGO]],2,0),"")</f>
        <v>0000000134</v>
      </c>
      <c r="M2853" s="22">
        <v>0</v>
      </c>
      <c r="N2853" s="23">
        <f>+LISTAS[[#This Row],[Precio]]+(LISTAS[[#This Row],[Precio]]*M2853)</f>
        <v>1028.75</v>
      </c>
      <c r="O2853" s="24">
        <f t="shared" si="60"/>
        <v>416.64375000000007</v>
      </c>
      <c r="Q2853" s="21">
        <f>IFERROR(O2853/LISTAS[[#This Row],[COSTO]]-1,"")</f>
        <v>0.84607884578574644</v>
      </c>
      <c r="R2853" t="str">
        <f>+LISTAS[[#This Row],[ID]]</f>
        <v>ARANDELAS DE INYECCION1134</v>
      </c>
      <c r="T2853" s="29"/>
      <c r="U2853" s="25">
        <f>LISTAS[[#This Row],[COSTO]]+(LISTAS[[#This Row],[COSTO]]*T2853)</f>
        <v>225.69120000000001</v>
      </c>
      <c r="V2853" s="30">
        <f>IF(T2853="",0,U2853/LISTAS[[#This Row],[VENTA NETA]]-1)</f>
        <v>0</v>
      </c>
      <c r="X2853" s="25">
        <v>0</v>
      </c>
      <c r="Y2853" s="31" t="str">
        <f>IFERROR(LISTAS[[#This Row],[COSTO]]/X2853-1,"")</f>
        <v/>
      </c>
    </row>
    <row r="2854" spans="1:25" x14ac:dyDescent="0.2">
      <c r="A2854" s="6" t="s">
        <v>6926</v>
      </c>
      <c r="B2854" t="s">
        <v>7002</v>
      </c>
      <c r="C2854">
        <v>101</v>
      </c>
      <c r="D2854" t="s">
        <v>6774</v>
      </c>
      <c r="E2854" s="2">
        <v>1860.25</v>
      </c>
      <c r="F2854" s="6" t="str">
        <f>+_xlfn.XLOOKUP(LISTAS[[#This Row],[ID]],_01_CODIGOS_Y_COSTOS_xlsm[Producto y N°],_01_CODIGOS_Y_COSTOS_xlsm[FABRICA],"",0,1)</f>
        <v>KLOSTER</v>
      </c>
      <c r="G2854" s="13">
        <f>LISTAS[[#This Row],[Precio]]*(1-0.46)*(1-IF($C$3520="",0,$C$3520))</f>
        <v>753.40125000000012</v>
      </c>
      <c r="H2854" s="9">
        <f>+_xlfn.XLOOKUP(LISTAS[[#This Row],[ID]],_01_CODIGOS_Y_COSTOS_xlsm[Producto y N°],_01_CODIGOS_Y_COSTOS_xlsm[COSTO],0,0,1)</f>
        <v>533.81399999999996</v>
      </c>
      <c r="I2854" s="116">
        <f>+IFERROR(LISTAS[[#This Row],[VENTA NETA]]/LISTAS[[#This Row],[COSTO]]-1,0)</f>
        <v>0.41135535973204185</v>
      </c>
      <c r="J2854" s="33" t="str">
        <f>IFERROR(VLOOKUP(LISTAS[[#This Row],[ID]],_01_CODIGOS_Y_COSTOS_xlsm[[Producto y N°]:[CODIGO]],2,0),"")</f>
        <v>CO7,5.15.3</v>
      </c>
      <c r="M2854" s="22">
        <v>0.4</v>
      </c>
      <c r="N2854" s="23">
        <f>+LISTAS[[#This Row],[Precio]]+(LISTAS[[#This Row],[Precio]]*M2854)</f>
        <v>2604.35</v>
      </c>
      <c r="O2854" s="24">
        <f t="shared" si="60"/>
        <v>1054.7617499999999</v>
      </c>
      <c r="Q2854" s="21">
        <f>IFERROR(O2854/LISTAS[[#This Row],[COSTO]]-1,"")</f>
        <v>0.97589750362485805</v>
      </c>
      <c r="R2854" t="str">
        <f>+LISTAS[[#This Row],[ID]]</f>
        <v>ARANDELAS DE INYECCION101</v>
      </c>
      <c r="T2854" s="29">
        <v>0.8</v>
      </c>
      <c r="U2854" s="25">
        <f>LISTAS[[#This Row],[COSTO]]+(LISTAS[[#This Row],[COSTO]]*T2854)</f>
        <v>960.86519999999996</v>
      </c>
      <c r="V2854" s="30">
        <f>IF(T2854="",0,U2854/LISTAS[[#This Row],[VENTA NETA]]-1)</f>
        <v>0.27536979796622285</v>
      </c>
      <c r="X2854" s="25">
        <v>0</v>
      </c>
      <c r="Y2854" s="31" t="str">
        <f>IFERROR(LISTAS[[#This Row],[COSTO]]/X2854-1,"")</f>
        <v/>
      </c>
    </row>
    <row r="2855" spans="1:25" x14ac:dyDescent="0.2">
      <c r="A2855" s="6" t="s">
        <v>6927</v>
      </c>
      <c r="B2855" t="s">
        <v>7002</v>
      </c>
      <c r="C2855">
        <v>1135</v>
      </c>
      <c r="D2855" t="s">
        <v>6775</v>
      </c>
      <c r="E2855" s="2">
        <v>414.51</v>
      </c>
      <c r="F2855" s="6" t="str">
        <f>+_xlfn.XLOOKUP(LISTAS[[#This Row],[ID]],_01_CODIGOS_Y_COSTOS_xlsm[Producto y N°],_01_CODIGOS_Y_COSTOS_xlsm[FABRICA],"",0,1)</f>
        <v>DAHE.DIESEL</v>
      </c>
      <c r="G2855" s="13">
        <f>LISTAS[[#This Row],[Precio]]*(1-0.46)*(1-IF($C$3520="",0,$C$3520))</f>
        <v>167.87655000000001</v>
      </c>
      <c r="H2855" s="9">
        <f>+_xlfn.XLOOKUP(LISTAS[[#This Row],[ID]],_01_CODIGOS_Y_COSTOS_xlsm[Producto y N°],_01_CODIGOS_Y_COSTOS_xlsm[COSTO],0,0,1)</f>
        <v>88.894800000000004</v>
      </c>
      <c r="I2855" s="116">
        <f>+IFERROR(LISTAS[[#This Row],[VENTA NETA]]/LISTAS[[#This Row],[COSTO]]-1,0)</f>
        <v>0.88848560320738668</v>
      </c>
      <c r="J2855" s="33" t="str">
        <f>IFERROR(VLOOKUP(LISTAS[[#This Row],[ID]],_01_CODIGOS_Y_COSTOS_xlsm[[Producto y N°]:[CODIGO]],2,0),"")</f>
        <v>0000000135</v>
      </c>
      <c r="M2855" s="22">
        <v>0</v>
      </c>
      <c r="N2855" s="23">
        <f>+LISTAS[[#This Row],[Precio]]+(LISTAS[[#This Row],[Precio]]*M2855)</f>
        <v>414.51</v>
      </c>
      <c r="O2855" s="24">
        <f t="shared" si="60"/>
        <v>167.87655000000001</v>
      </c>
      <c r="Q2855" s="21">
        <f>IFERROR(O2855/LISTAS[[#This Row],[COSTO]]-1,"")</f>
        <v>0.88848560320738668</v>
      </c>
      <c r="R2855" t="str">
        <f>+LISTAS[[#This Row],[ID]]</f>
        <v>ARANDELAS DE INYECCION1135</v>
      </c>
      <c r="T2855" s="29"/>
      <c r="U2855" s="25">
        <f>LISTAS[[#This Row],[COSTO]]+(LISTAS[[#This Row],[COSTO]]*T2855)</f>
        <v>88.894800000000004</v>
      </c>
      <c r="V2855" s="30">
        <f>IF(T2855="",0,U2855/LISTAS[[#This Row],[VENTA NETA]]-1)</f>
        <v>0</v>
      </c>
      <c r="X2855" s="25">
        <v>0</v>
      </c>
      <c r="Y2855" s="31" t="str">
        <f>IFERROR(LISTAS[[#This Row],[COSTO]]/X2855-1,"")</f>
        <v/>
      </c>
    </row>
    <row r="2856" spans="1:25" x14ac:dyDescent="0.2">
      <c r="A2856" s="6" t="s">
        <v>6929</v>
      </c>
      <c r="B2856" t="s">
        <v>7002</v>
      </c>
      <c r="C2856">
        <v>1070</v>
      </c>
      <c r="D2856" t="s">
        <v>6776</v>
      </c>
      <c r="E2856" s="2">
        <v>1224.7</v>
      </c>
      <c r="F2856" s="6" t="str">
        <f>+_xlfn.XLOOKUP(LISTAS[[#This Row],[ID]],_01_CODIGOS_Y_COSTOS_xlsm[Producto y N°],_01_CODIGOS_Y_COSTOS_xlsm[FABRICA],"",0,1)</f>
        <v>DAHE.DIESEL</v>
      </c>
      <c r="G2856" s="13">
        <f>LISTAS[[#This Row],[Precio]]*(1-0.46)*(1-IF($C$3520="",0,$C$3520))</f>
        <v>496.00350000000003</v>
      </c>
      <c r="H2856" s="9">
        <f>+_xlfn.XLOOKUP(LISTAS[[#This Row],[ID]],_01_CODIGOS_Y_COSTOS_xlsm[Producto y N°],_01_CODIGOS_Y_COSTOS_xlsm[COSTO],0,0,1)</f>
        <v>262.05119999999999</v>
      </c>
      <c r="I2856" s="116">
        <f>+IFERROR(LISTAS[[#This Row],[VENTA NETA]]/LISTAS[[#This Row],[COSTO]]-1,0)</f>
        <v>0.892773244312562</v>
      </c>
      <c r="J2856" s="33" t="str">
        <f>IFERROR(VLOOKUP(LISTAS[[#This Row],[ID]],_01_CODIGOS_Y_COSTOS_xlsm[[Producto y N°]:[CODIGO]],2,0),"")</f>
        <v>0000000070</v>
      </c>
      <c r="M2856" s="22">
        <v>0</v>
      </c>
      <c r="N2856" s="23">
        <f>+LISTAS[[#This Row],[Precio]]+(LISTAS[[#This Row],[Precio]]*M2856)</f>
        <v>1224.7</v>
      </c>
      <c r="O2856" s="24">
        <f t="shared" si="60"/>
        <v>496.00350000000003</v>
      </c>
      <c r="Q2856" s="21">
        <f>IFERROR(O2856/LISTAS[[#This Row],[COSTO]]-1,"")</f>
        <v>0.892773244312562</v>
      </c>
      <c r="R2856" t="str">
        <f>+LISTAS[[#This Row],[ID]]</f>
        <v>ARANDELAS DE INYECCION1070</v>
      </c>
      <c r="T2856" s="29"/>
      <c r="U2856" s="25">
        <f>LISTAS[[#This Row],[COSTO]]+(LISTAS[[#This Row],[COSTO]]*T2856)</f>
        <v>262.05119999999999</v>
      </c>
      <c r="V2856" s="30">
        <f>IF(T2856="",0,U2856/LISTAS[[#This Row],[VENTA NETA]]-1)</f>
        <v>0</v>
      </c>
      <c r="X2856" s="25">
        <v>0</v>
      </c>
      <c r="Y2856" s="31" t="str">
        <f>IFERROR(LISTAS[[#This Row],[COSTO]]/X2856-1,"")</f>
        <v/>
      </c>
    </row>
    <row r="2857" spans="1:25" x14ac:dyDescent="0.2">
      <c r="A2857" s="6" t="s">
        <v>6931</v>
      </c>
      <c r="B2857" t="s">
        <v>7002</v>
      </c>
      <c r="C2857">
        <v>1095</v>
      </c>
      <c r="D2857" t="s">
        <v>6777</v>
      </c>
      <c r="E2857" s="2">
        <v>554.23</v>
      </c>
      <c r="F2857" s="6" t="str">
        <f>+_xlfn.XLOOKUP(LISTAS[[#This Row],[ID]],_01_CODIGOS_Y_COSTOS_xlsm[Producto y N°],_01_CODIGOS_Y_COSTOS_xlsm[FABRICA],"",0,1)</f>
        <v>DAHE.DIESEL</v>
      </c>
      <c r="G2857" s="13">
        <f>LISTAS[[#This Row],[Precio]]*(1-0.46)*(1-IF($C$3520="",0,$C$3520))</f>
        <v>224.46315000000004</v>
      </c>
      <c r="H2857" s="9">
        <f>+_xlfn.XLOOKUP(LISTAS[[#This Row],[ID]],_01_CODIGOS_Y_COSTOS_xlsm[Producto y N°],_01_CODIGOS_Y_COSTOS_xlsm[COSTO],0,0,1)</f>
        <v>118.2492</v>
      </c>
      <c r="I2857" s="116">
        <f>+IFERROR(LISTAS[[#This Row],[VENTA NETA]]/LISTAS[[#This Row],[COSTO]]-1,0)</f>
        <v>0.89822129874874457</v>
      </c>
      <c r="J2857" s="33" t="str">
        <f>IFERROR(VLOOKUP(LISTAS[[#This Row],[ID]],_01_CODIGOS_Y_COSTOS_xlsm[[Producto y N°]:[CODIGO]],2,0),"")</f>
        <v>0000000095</v>
      </c>
      <c r="M2857" s="22">
        <v>0</v>
      </c>
      <c r="N2857" s="23">
        <f>+LISTAS[[#This Row],[Precio]]+(LISTAS[[#This Row],[Precio]]*M2857)</f>
        <v>554.23</v>
      </c>
      <c r="O2857" s="24">
        <f t="shared" ref="O2857:O2920" si="61">N2857*(1-0.46)*(1-IF($C$3520="",0,$C$3520))</f>
        <v>224.46315000000004</v>
      </c>
      <c r="Q2857" s="21">
        <f>IFERROR(O2857/LISTAS[[#This Row],[COSTO]]-1,"")</f>
        <v>0.89822129874874457</v>
      </c>
      <c r="R2857" t="str">
        <f>+LISTAS[[#This Row],[ID]]</f>
        <v>ARANDELAS DE INYECCION1095</v>
      </c>
      <c r="T2857" s="29"/>
      <c r="U2857" s="25">
        <f>LISTAS[[#This Row],[COSTO]]+(LISTAS[[#This Row],[COSTO]]*T2857)</f>
        <v>118.2492</v>
      </c>
      <c r="V2857" s="30">
        <f>IF(T2857="",0,U2857/LISTAS[[#This Row],[VENTA NETA]]-1)</f>
        <v>0</v>
      </c>
      <c r="X2857" s="25">
        <v>0</v>
      </c>
      <c r="Y2857" s="31" t="str">
        <f>IFERROR(LISTAS[[#This Row],[COSTO]]/X2857-1,"")</f>
        <v/>
      </c>
    </row>
    <row r="2858" spans="1:25" x14ac:dyDescent="0.2">
      <c r="A2858" s="6" t="s">
        <v>6932</v>
      </c>
      <c r="B2858" t="s">
        <v>7002</v>
      </c>
      <c r="C2858">
        <v>102</v>
      </c>
      <c r="D2858" t="s">
        <v>6778</v>
      </c>
      <c r="E2858" s="2">
        <v>1055.92</v>
      </c>
      <c r="F2858" s="6" t="str">
        <f>+_xlfn.XLOOKUP(LISTAS[[#This Row],[ID]],_01_CODIGOS_Y_COSTOS_xlsm[Producto y N°],_01_CODIGOS_Y_COSTOS_xlsm[FABRICA],"",0,1)</f>
        <v>KLOSTER</v>
      </c>
      <c r="G2858" s="13">
        <f>LISTAS[[#This Row],[Precio]]*(1-0.46)*(1-IF($C$3520="",0,$C$3520))</f>
        <v>427.64760000000001</v>
      </c>
      <c r="H2858" s="9">
        <f>+_xlfn.XLOOKUP(LISTAS[[#This Row],[ID]],_01_CODIGOS_Y_COSTOS_xlsm[Producto y N°],_01_CODIGOS_Y_COSTOS_xlsm[COSTO],0,0,1)</f>
        <v>300</v>
      </c>
      <c r="I2858" s="116">
        <f>+IFERROR(LISTAS[[#This Row],[VENTA NETA]]/LISTAS[[#This Row],[COSTO]]-1,0)</f>
        <v>0.42549199999999998</v>
      </c>
      <c r="J2858" s="33" t="str">
        <f>IFERROR(VLOOKUP(LISTAS[[#This Row],[ID]],_01_CODIGOS_Y_COSTOS_xlsm[[Producto y N°]:[CODIGO]],2,0),"")</f>
        <v>CO8.13.2,5</v>
      </c>
      <c r="M2858" s="22">
        <v>0.4</v>
      </c>
      <c r="N2858" s="23">
        <f>+LISTAS[[#This Row],[Precio]]+(LISTAS[[#This Row],[Precio]]*M2858)</f>
        <v>1478.288</v>
      </c>
      <c r="O2858" s="24">
        <f t="shared" si="61"/>
        <v>598.70663999999999</v>
      </c>
      <c r="Q2858" s="21">
        <f>IFERROR(O2858/LISTAS[[#This Row],[COSTO]]-1,"")</f>
        <v>0.99568879999999993</v>
      </c>
      <c r="R2858" t="str">
        <f>+LISTAS[[#This Row],[ID]]</f>
        <v>ARANDELAS DE INYECCION102</v>
      </c>
      <c r="T2858" s="29">
        <v>0.8</v>
      </c>
      <c r="U2858" s="25">
        <f>LISTAS[[#This Row],[COSTO]]+(LISTAS[[#This Row],[COSTO]]*T2858)</f>
        <v>540</v>
      </c>
      <c r="V2858" s="30">
        <f>IF(T2858="",0,U2858/LISTAS[[#This Row],[VENTA NETA]]-1)</f>
        <v>0.26272192337803357</v>
      </c>
      <c r="X2858" s="25">
        <v>0</v>
      </c>
      <c r="Y2858" s="31" t="str">
        <f>IFERROR(LISTAS[[#This Row],[COSTO]]/X2858-1,"")</f>
        <v/>
      </c>
    </row>
    <row r="2859" spans="1:25" x14ac:dyDescent="0.2">
      <c r="A2859" s="6" t="s">
        <v>6933</v>
      </c>
      <c r="B2859" t="s">
        <v>7002</v>
      </c>
      <c r="C2859">
        <v>1093</v>
      </c>
      <c r="D2859" t="s">
        <v>6779</v>
      </c>
      <c r="E2859" s="2">
        <v>373.07</v>
      </c>
      <c r="F2859" s="6" t="str">
        <f>+_xlfn.XLOOKUP(LISTAS[[#This Row],[ID]],_01_CODIGOS_Y_COSTOS_xlsm[Producto y N°],_01_CODIGOS_Y_COSTOS_xlsm[FABRICA],"",0,1)</f>
        <v>DAHE.DIESEL</v>
      </c>
      <c r="G2859" s="13">
        <f>LISTAS[[#This Row],[Precio]]*(1-0.46)*(1-IF($C$3520="",0,$C$3520))</f>
        <v>151.09335000000002</v>
      </c>
      <c r="H2859" s="9">
        <f>+_xlfn.XLOOKUP(LISTAS[[#This Row],[ID]],_01_CODIGOS_Y_COSTOS_xlsm[Producto y N°],_01_CODIGOS_Y_COSTOS_xlsm[COSTO],0,0,1)</f>
        <v>81.814300000000003</v>
      </c>
      <c r="I2859" s="116">
        <f>+IFERROR(LISTAS[[#This Row],[VENTA NETA]]/LISTAS[[#This Row],[COSTO]]-1,0)</f>
        <v>0.84678411964656553</v>
      </c>
      <c r="J2859" s="33" t="str">
        <f>IFERROR(VLOOKUP(LISTAS[[#This Row],[ID]],_01_CODIGOS_Y_COSTOS_xlsm[[Producto y N°]:[CODIGO]],2,0),"")</f>
        <v>0000000093</v>
      </c>
      <c r="M2859" s="22">
        <v>0</v>
      </c>
      <c r="N2859" s="23">
        <f>+LISTAS[[#This Row],[Precio]]+(LISTAS[[#This Row],[Precio]]*M2859)</f>
        <v>373.07</v>
      </c>
      <c r="O2859" s="24">
        <f t="shared" si="61"/>
        <v>151.09335000000002</v>
      </c>
      <c r="Q2859" s="21">
        <f>IFERROR(O2859/LISTAS[[#This Row],[COSTO]]-1,"")</f>
        <v>0.84678411964656553</v>
      </c>
      <c r="R2859" t="str">
        <f>+LISTAS[[#This Row],[ID]]</f>
        <v>ARANDELAS DE INYECCION1093</v>
      </c>
      <c r="T2859" s="29"/>
      <c r="U2859" s="25">
        <f>LISTAS[[#This Row],[COSTO]]+(LISTAS[[#This Row],[COSTO]]*T2859)</f>
        <v>81.814300000000003</v>
      </c>
      <c r="V2859" s="30">
        <f>IF(T2859="",0,U2859/LISTAS[[#This Row],[VENTA NETA]]-1)</f>
        <v>0</v>
      </c>
      <c r="X2859" s="25">
        <v>0</v>
      </c>
      <c r="Y2859" s="31" t="str">
        <f>IFERROR(LISTAS[[#This Row],[COSTO]]/X2859-1,"")</f>
        <v/>
      </c>
    </row>
    <row r="2860" spans="1:25" x14ac:dyDescent="0.2">
      <c r="A2860" s="6" t="s">
        <v>6934</v>
      </c>
      <c r="B2860" t="s">
        <v>7002</v>
      </c>
      <c r="C2860">
        <v>1072</v>
      </c>
      <c r="D2860" t="s">
        <v>6780</v>
      </c>
      <c r="E2860" s="2">
        <v>575.04</v>
      </c>
      <c r="F2860" s="6" t="str">
        <f>+_xlfn.XLOOKUP(LISTAS[[#This Row],[ID]],_01_CODIGOS_Y_COSTOS_xlsm[Producto y N°],_01_CODIGOS_Y_COSTOS_xlsm[FABRICA],"",0,1)</f>
        <v>DAHE.DIESEL</v>
      </c>
      <c r="G2860" s="13">
        <f>LISTAS[[#This Row],[Precio]]*(1-0.46)*(1-IF($C$3520="",0,$C$3520))</f>
        <v>232.89119999999997</v>
      </c>
      <c r="H2860" s="9">
        <f>+_xlfn.XLOOKUP(LISTAS[[#This Row],[ID]],_01_CODIGOS_Y_COSTOS_xlsm[Producto y N°],_01_CODIGOS_Y_COSTOS_xlsm[COSTO],0,0,1)</f>
        <v>125.869</v>
      </c>
      <c r="I2860" s="116">
        <f>+IFERROR(LISTAS[[#This Row],[VENTA NETA]]/LISTAS[[#This Row],[COSTO]]-1,0)</f>
        <v>0.85026654696549553</v>
      </c>
      <c r="J2860" s="33" t="str">
        <f>IFERROR(VLOOKUP(LISTAS[[#This Row],[ID]],_01_CODIGOS_Y_COSTOS_xlsm[[Producto y N°]:[CODIGO]],2,0),"")</f>
        <v>0000000072</v>
      </c>
      <c r="M2860" s="22">
        <v>0</v>
      </c>
      <c r="N2860" s="23">
        <f>+LISTAS[[#This Row],[Precio]]+(LISTAS[[#This Row],[Precio]]*M2860)</f>
        <v>575.04</v>
      </c>
      <c r="O2860" s="24">
        <f t="shared" si="61"/>
        <v>232.89119999999997</v>
      </c>
      <c r="Q2860" s="21">
        <f>IFERROR(O2860/LISTAS[[#This Row],[COSTO]]-1,"")</f>
        <v>0.85026654696549553</v>
      </c>
      <c r="R2860" t="str">
        <f>+LISTAS[[#This Row],[ID]]</f>
        <v>ARANDELAS DE INYECCION1072</v>
      </c>
      <c r="T2860" s="29"/>
      <c r="U2860" s="25">
        <f>LISTAS[[#This Row],[COSTO]]+(LISTAS[[#This Row],[COSTO]]*T2860)</f>
        <v>125.869</v>
      </c>
      <c r="V2860" s="30">
        <f>IF(T2860="",0,U2860/LISTAS[[#This Row],[VENTA NETA]]-1)</f>
        <v>0</v>
      </c>
      <c r="X2860" s="25">
        <v>0</v>
      </c>
      <c r="Y2860" s="31" t="str">
        <f>IFERROR(LISTAS[[#This Row],[COSTO]]/X2860-1,"")</f>
        <v/>
      </c>
    </row>
    <row r="2861" spans="1:25" x14ac:dyDescent="0.2">
      <c r="A2861" s="6" t="s">
        <v>6935</v>
      </c>
      <c r="B2861" t="s">
        <v>7002</v>
      </c>
      <c r="C2861">
        <v>1071</v>
      </c>
      <c r="D2861" t="s">
        <v>6781</v>
      </c>
      <c r="E2861" s="2">
        <v>761.2</v>
      </c>
      <c r="F2861" s="6" t="str">
        <f>+_xlfn.XLOOKUP(LISTAS[[#This Row],[ID]],_01_CODIGOS_Y_COSTOS_xlsm[Producto y N°],_01_CODIGOS_Y_COSTOS_xlsm[FABRICA],"",0,1)</f>
        <v>DAHE.DIESEL</v>
      </c>
      <c r="G2861" s="13">
        <f>LISTAS[[#This Row],[Precio]]*(1-0.46)*(1-IF($C$3520="",0,$C$3520))</f>
        <v>308.28600000000006</v>
      </c>
      <c r="H2861" s="9">
        <f>+_xlfn.XLOOKUP(LISTAS[[#This Row],[ID]],_01_CODIGOS_Y_COSTOS_xlsm[Producto y N°],_01_CODIGOS_Y_COSTOS_xlsm[COSTO],0,0,1)</f>
        <v>166.7758</v>
      </c>
      <c r="I2861" s="116">
        <f>+IFERROR(LISTAS[[#This Row],[VENTA NETA]]/LISTAS[[#This Row],[COSTO]]-1,0)</f>
        <v>0.84850559853408014</v>
      </c>
      <c r="J2861" s="33" t="str">
        <f>IFERROR(VLOOKUP(LISTAS[[#This Row],[ID]],_01_CODIGOS_Y_COSTOS_xlsm[[Producto y N°]:[CODIGO]],2,0),"")</f>
        <v>0000000071</v>
      </c>
      <c r="M2861" s="22">
        <v>0</v>
      </c>
      <c r="N2861" s="23">
        <f>+LISTAS[[#This Row],[Precio]]+(LISTAS[[#This Row],[Precio]]*M2861)</f>
        <v>761.2</v>
      </c>
      <c r="O2861" s="24">
        <f t="shared" si="61"/>
        <v>308.28600000000006</v>
      </c>
      <c r="Q2861" s="21">
        <f>IFERROR(O2861/LISTAS[[#This Row],[COSTO]]-1,"")</f>
        <v>0.84850559853408014</v>
      </c>
      <c r="R2861" t="str">
        <f>+LISTAS[[#This Row],[ID]]</f>
        <v>ARANDELAS DE INYECCION1071</v>
      </c>
      <c r="T2861" s="29"/>
      <c r="U2861" s="25">
        <f>LISTAS[[#This Row],[COSTO]]+(LISTAS[[#This Row],[COSTO]]*T2861)</f>
        <v>166.7758</v>
      </c>
      <c r="V2861" s="30">
        <f>IF(T2861="",0,U2861/LISTAS[[#This Row],[VENTA NETA]]-1)</f>
        <v>0</v>
      </c>
      <c r="X2861" s="25">
        <v>0</v>
      </c>
      <c r="Y2861" s="31" t="str">
        <f>IFERROR(LISTAS[[#This Row],[COSTO]]/X2861-1,"")</f>
        <v/>
      </c>
    </row>
    <row r="2862" spans="1:25" x14ac:dyDescent="0.2">
      <c r="A2862" s="6" t="s">
        <v>6936</v>
      </c>
      <c r="B2862" t="s">
        <v>7002</v>
      </c>
      <c r="C2862">
        <v>1090</v>
      </c>
      <c r="D2862" t="s">
        <v>6782</v>
      </c>
      <c r="E2862" s="2">
        <v>467.27</v>
      </c>
      <c r="F2862" s="6" t="str">
        <f>+_xlfn.XLOOKUP(LISTAS[[#This Row],[ID]],_01_CODIGOS_Y_COSTOS_xlsm[Producto y N°],_01_CODIGOS_Y_COSTOS_xlsm[FABRICA],"",0,1)</f>
        <v>DAHE.DIESEL</v>
      </c>
      <c r="G2862" s="13">
        <f>LISTAS[[#This Row],[Precio]]*(1-0.46)*(1-IF($C$3520="",0,$C$3520))</f>
        <v>189.24435</v>
      </c>
      <c r="H2862" s="9">
        <f>+_xlfn.XLOOKUP(LISTAS[[#This Row],[ID]],_01_CODIGOS_Y_COSTOS_xlsm[Producto y N°],_01_CODIGOS_Y_COSTOS_xlsm[COSTO],0,0,1)</f>
        <v>103.6908</v>
      </c>
      <c r="I2862" s="116">
        <f>+IFERROR(LISTAS[[#This Row],[VENTA NETA]]/LISTAS[[#This Row],[COSTO]]-1,0)</f>
        <v>0.82508332465368195</v>
      </c>
      <c r="J2862" s="33" t="str">
        <f>IFERROR(VLOOKUP(LISTAS[[#This Row],[ID]],_01_CODIGOS_Y_COSTOS_xlsm[[Producto y N°]:[CODIGO]],2,0),"")</f>
        <v>0000000090</v>
      </c>
      <c r="M2862" s="22">
        <v>0</v>
      </c>
      <c r="N2862" s="23">
        <f>+LISTAS[[#This Row],[Precio]]+(LISTAS[[#This Row],[Precio]]*M2862)</f>
        <v>467.27</v>
      </c>
      <c r="O2862" s="24">
        <f t="shared" si="61"/>
        <v>189.24435</v>
      </c>
      <c r="Q2862" s="21">
        <f>IFERROR(O2862/LISTAS[[#This Row],[COSTO]]-1,"")</f>
        <v>0.82508332465368195</v>
      </c>
      <c r="R2862" t="str">
        <f>+LISTAS[[#This Row],[ID]]</f>
        <v>ARANDELAS DE INYECCION1090</v>
      </c>
      <c r="T2862" s="29"/>
      <c r="U2862" s="25">
        <f>LISTAS[[#This Row],[COSTO]]+(LISTAS[[#This Row],[COSTO]]*T2862)</f>
        <v>103.6908</v>
      </c>
      <c r="V2862" s="30">
        <f>IF(T2862="",0,U2862/LISTAS[[#This Row],[VENTA NETA]]-1)</f>
        <v>0</v>
      </c>
      <c r="X2862" s="25">
        <v>1119.5838000000001</v>
      </c>
      <c r="Y2862" s="31">
        <f>IFERROR(LISTAS[[#This Row],[COSTO]]/X2862-1,"")</f>
        <v>-0.90738451199454651</v>
      </c>
    </row>
    <row r="2863" spans="1:25" ht="12.75" customHeight="1" x14ac:dyDescent="0.2">
      <c r="A2863" s="6" t="s">
        <v>6937</v>
      </c>
      <c r="B2863" t="s">
        <v>7002</v>
      </c>
      <c r="C2863">
        <v>103</v>
      </c>
      <c r="D2863" t="s">
        <v>6783</v>
      </c>
      <c r="E2863" s="2">
        <v>1653.44</v>
      </c>
      <c r="F2863" s="6" t="str">
        <f>+_xlfn.XLOOKUP(LISTAS[[#This Row],[ID]],_01_CODIGOS_Y_COSTOS_xlsm[Producto y N°],_01_CODIGOS_Y_COSTOS_xlsm[FABRICA],"",0,1)</f>
        <v>KLOSTER</v>
      </c>
      <c r="G2863" s="13">
        <f>LISTAS[[#This Row],[Precio]]*(1-0.46)*(1-IF($C$3520="",0,$C$3520))</f>
        <v>669.64319999999998</v>
      </c>
      <c r="H2863" s="9">
        <f>+_xlfn.XLOOKUP(LISTAS[[#This Row],[ID]],_01_CODIGOS_Y_COSTOS_xlsm[Producto y N°],_01_CODIGOS_Y_COSTOS_xlsm[COSTO],0,0,1)</f>
        <v>480.64319999999998</v>
      </c>
      <c r="I2863" s="116">
        <f>+IFERROR(LISTAS[[#This Row],[VENTA NETA]]/LISTAS[[#This Row],[COSTO]]-1,0)</f>
        <v>0.39322308107136439</v>
      </c>
      <c r="J2863" s="33" t="str">
        <f>IFERROR(VLOOKUP(LISTAS[[#This Row],[ID]],_01_CODIGOS_Y_COSTOS_xlsm[[Producto y N°]:[CODIGO]],2,0),"")</f>
        <v>CO14,5.21.2</v>
      </c>
      <c r="M2863" s="22">
        <v>3</v>
      </c>
      <c r="N2863" s="23">
        <f>+LISTAS[[#This Row],[Precio]]+(LISTAS[[#This Row],[Precio]]*M2863)</f>
        <v>6613.76</v>
      </c>
      <c r="O2863" s="24">
        <f t="shared" si="61"/>
        <v>2678.5727999999999</v>
      </c>
      <c r="Q2863" s="21">
        <f>IFERROR(O2863/LISTAS[[#This Row],[COSTO]]-1,"")</f>
        <v>4.5728923242854576</v>
      </c>
      <c r="R2863" t="str">
        <f>+LISTAS[[#This Row],[ID]]</f>
        <v>ARANDELAS DE INYECCION103</v>
      </c>
      <c r="T2863" s="29">
        <v>0.8</v>
      </c>
      <c r="U2863" s="25">
        <f>LISTAS[[#This Row],[COSTO]]+(LISTAS[[#This Row],[COSTO]]*T2863)</f>
        <v>865.15776000000005</v>
      </c>
      <c r="V2863" s="30">
        <f>IF(T2863="",0,U2863/LISTAS[[#This Row],[VENTA NETA]]-1)</f>
        <v>0.29196826011225085</v>
      </c>
      <c r="X2863" s="25">
        <v>1075.6494</v>
      </c>
      <c r="Y2863" s="31">
        <f>IFERROR(LISTAS[[#This Row],[COSTO]]/X2863-1,"")</f>
        <v>-0.55315997945055329</v>
      </c>
    </row>
    <row r="2864" spans="1:25" x14ac:dyDescent="0.2">
      <c r="A2864" s="6" t="s">
        <v>6938</v>
      </c>
      <c r="B2864" t="s">
        <v>7002</v>
      </c>
      <c r="C2864">
        <v>1115</v>
      </c>
      <c r="D2864" t="s">
        <v>6784</v>
      </c>
      <c r="E2864" s="2">
        <v>433.36</v>
      </c>
      <c r="F2864" s="6" t="str">
        <f>+_xlfn.XLOOKUP(LISTAS[[#This Row],[ID]],_01_CODIGOS_Y_COSTOS_xlsm[Producto y N°],_01_CODIGOS_Y_COSTOS_xlsm[FABRICA],"",0,1)</f>
        <v>DAHE.DIESEL</v>
      </c>
      <c r="G2864" s="13">
        <f>LISTAS[[#This Row],[Precio]]*(1-0.46)*(1-IF($C$3520="",0,$C$3520))</f>
        <v>175.51080000000002</v>
      </c>
      <c r="H2864" s="9">
        <f>+_xlfn.XLOOKUP(LISTAS[[#This Row],[ID]],_01_CODIGOS_Y_COSTOS_xlsm[Producto y N°],_01_CODIGOS_Y_COSTOS_xlsm[COSTO],0,0,1)</f>
        <v>93.047799999999995</v>
      </c>
      <c r="I2864" s="116">
        <f>+IFERROR(LISTAS[[#This Row],[VENTA NETA]]/LISTAS[[#This Row],[COSTO]]-1,0)</f>
        <v>0.8862434146750382</v>
      </c>
      <c r="J2864" s="33" t="str">
        <f>IFERROR(VLOOKUP(LISTAS[[#This Row],[ID]],_01_CODIGOS_Y_COSTOS_xlsm[[Producto y N°]:[CODIGO]],2,0),"")</f>
        <v>0000000115</v>
      </c>
      <c r="M2864" s="22">
        <v>0</v>
      </c>
      <c r="N2864" s="23">
        <f>+LISTAS[[#This Row],[Precio]]+(LISTAS[[#This Row],[Precio]]*M2864)</f>
        <v>433.36</v>
      </c>
      <c r="O2864" s="24">
        <f t="shared" si="61"/>
        <v>175.51080000000002</v>
      </c>
      <c r="Q2864" s="21">
        <f>IFERROR(O2864/LISTAS[[#This Row],[COSTO]]-1,"")</f>
        <v>0.8862434146750382</v>
      </c>
      <c r="R2864" t="str">
        <f>+LISTAS[[#This Row],[ID]]</f>
        <v>ARANDELAS DE INYECCION1115</v>
      </c>
      <c r="T2864" s="29"/>
      <c r="U2864" s="25">
        <f>LISTAS[[#This Row],[COSTO]]+(LISTAS[[#This Row],[COSTO]]*T2864)</f>
        <v>93.047799999999995</v>
      </c>
      <c r="V2864" s="30">
        <f>IF(T2864="",0,U2864/LISTAS[[#This Row],[VENTA NETA]]-1)</f>
        <v>0</v>
      </c>
      <c r="X2864" s="25">
        <v>1149.4584</v>
      </c>
      <c r="Y2864" s="31">
        <f>IFERROR(LISTAS[[#This Row],[COSTO]]/X2864-1,"")</f>
        <v>-0.9190507459861097</v>
      </c>
    </row>
    <row r="2865" spans="1:25" x14ac:dyDescent="0.2">
      <c r="A2865" s="6" t="s">
        <v>6939</v>
      </c>
      <c r="B2865" t="s">
        <v>7002</v>
      </c>
      <c r="C2865">
        <v>104</v>
      </c>
      <c r="D2865" t="s">
        <v>6785</v>
      </c>
      <c r="E2865" s="2">
        <v>1703.63</v>
      </c>
      <c r="F2865" s="6" t="str">
        <f>+_xlfn.XLOOKUP(LISTAS[[#This Row],[ID]],_01_CODIGOS_Y_COSTOS_xlsm[Producto y N°],_01_CODIGOS_Y_COSTOS_xlsm[FABRICA],"",0,1)</f>
        <v>KLOSTER</v>
      </c>
      <c r="G2865" s="13">
        <f>LISTAS[[#This Row],[Precio]]*(1-0.46)*(1-IF($C$3520="",0,$C$3520))</f>
        <v>689.9701500000001</v>
      </c>
      <c r="H2865" s="9">
        <f>+_xlfn.XLOOKUP(LISTAS[[#This Row],[ID]],_01_CODIGOS_Y_COSTOS_xlsm[Producto y N°],_01_CODIGOS_Y_COSTOS_xlsm[COSTO],0,0,1)</f>
        <v>480.64319999999998</v>
      </c>
      <c r="I2865" s="116">
        <f>+IFERROR(LISTAS[[#This Row],[VENTA NETA]]/LISTAS[[#This Row],[COSTO]]-1,0)</f>
        <v>0.43551422344058999</v>
      </c>
      <c r="J2865" s="33" t="str">
        <f>IFERROR(VLOOKUP(LISTAS[[#This Row],[ID]],_01_CODIGOS_Y_COSTOS_xlsm[[Producto y N°]:[CODIGO]],2,0),"")</f>
        <v>CO16.21.2</v>
      </c>
      <c r="M2865" s="22">
        <v>0.4</v>
      </c>
      <c r="N2865" s="23">
        <f>+LISTAS[[#This Row],[Precio]]+(LISTAS[[#This Row],[Precio]]*M2865)</f>
        <v>2385.0820000000003</v>
      </c>
      <c r="O2865" s="24">
        <f t="shared" si="61"/>
        <v>965.95821000000012</v>
      </c>
      <c r="Q2865" s="21">
        <f>IFERROR(O2865/LISTAS[[#This Row],[COSTO]]-1,"")</f>
        <v>1.0097199128168257</v>
      </c>
      <c r="R2865" t="str">
        <f>+LISTAS[[#This Row],[ID]]</f>
        <v>ARANDELAS DE INYECCION104</v>
      </c>
      <c r="T2865" s="29">
        <v>0.8</v>
      </c>
      <c r="U2865" s="25">
        <f>LISTAS[[#This Row],[COSTO]]+(LISTAS[[#This Row],[COSTO]]*T2865)</f>
        <v>865.15776000000005</v>
      </c>
      <c r="V2865" s="30">
        <f>IF(T2865="",0,U2865/LISTAS[[#This Row],[VENTA NETA]]-1)</f>
        <v>0.25390607115394759</v>
      </c>
      <c r="X2865" s="25">
        <v>1095.2370000000001</v>
      </c>
      <c r="Y2865" s="31">
        <f>IFERROR(LISTAS[[#This Row],[COSTO]]/X2865-1,"")</f>
        <v>-0.56115142202098722</v>
      </c>
    </row>
    <row r="2866" spans="1:25" x14ac:dyDescent="0.2">
      <c r="A2866" s="6" t="s">
        <v>6940</v>
      </c>
      <c r="B2866" t="s">
        <v>7002</v>
      </c>
      <c r="C2866">
        <v>1400</v>
      </c>
      <c r="D2866" t="s">
        <v>6786</v>
      </c>
      <c r="E2866" s="2">
        <v>1416.88</v>
      </c>
      <c r="F2866" s="6" t="str">
        <f>+_xlfn.XLOOKUP(LISTAS[[#This Row],[ID]],_01_CODIGOS_Y_COSTOS_xlsm[Producto y N°],_01_CODIGOS_Y_COSTOS_xlsm[FABRICA],"",0,1)</f>
        <v>DAHE.DIESEL</v>
      </c>
      <c r="G2866" s="13">
        <f>LISTAS[[#This Row],[Precio]]*(1-0.46)*(1-IF($C$3520="",0,$C$3520))</f>
        <v>573.83640000000003</v>
      </c>
      <c r="H2866" s="9">
        <f>+_xlfn.XLOOKUP(LISTAS[[#This Row],[ID]],_01_CODIGOS_Y_COSTOS_xlsm[Producto y N°],_01_CODIGOS_Y_COSTOS_xlsm[COSTO],0,0,1)</f>
        <v>302.56920000000002</v>
      </c>
      <c r="I2866" s="116">
        <f>+IFERROR(LISTAS[[#This Row],[VENTA NETA]]/LISTAS[[#This Row],[COSTO]]-1,0)</f>
        <v>0.89654598022535015</v>
      </c>
      <c r="J2866" s="33" t="str">
        <f>IFERROR(VLOOKUP(LISTAS[[#This Row],[ID]],_01_CODIGOS_Y_COSTOS_xlsm[[Producto y N°]:[CODIGO]],2,0),"")</f>
        <v>0000000400</v>
      </c>
      <c r="M2866" s="22">
        <v>0</v>
      </c>
      <c r="N2866" s="23">
        <f>+LISTAS[[#This Row],[Precio]]+(LISTAS[[#This Row],[Precio]]*M2866)</f>
        <v>1416.88</v>
      </c>
      <c r="O2866" s="24">
        <f t="shared" si="61"/>
        <v>573.83640000000003</v>
      </c>
      <c r="Q2866" s="21">
        <f>IFERROR(O2866/LISTAS[[#This Row],[COSTO]]-1,"")</f>
        <v>0.89654598022535015</v>
      </c>
      <c r="R2866" t="str">
        <f>+LISTAS[[#This Row],[ID]]</f>
        <v>ARANDELAS DE INYECCION1400</v>
      </c>
      <c r="T2866" s="29"/>
      <c r="U2866" s="25">
        <f>LISTAS[[#This Row],[COSTO]]+(LISTAS[[#This Row],[COSTO]]*T2866)</f>
        <v>302.56920000000002</v>
      </c>
      <c r="V2866" s="30">
        <f>IF(T2866="",0,U2866/LISTAS[[#This Row],[VENTA NETA]]-1)</f>
        <v>0</v>
      </c>
      <c r="X2866" s="25">
        <v>1468.0682999999999</v>
      </c>
      <c r="Y2866" s="31">
        <f>IFERROR(LISTAS[[#This Row],[COSTO]]/X2866-1,"")</f>
        <v>-0.7938997797309566</v>
      </c>
    </row>
    <row r="2867" spans="1:25" x14ac:dyDescent="0.2">
      <c r="A2867" s="6" t="s">
        <v>6941</v>
      </c>
      <c r="B2867" t="s">
        <v>7002</v>
      </c>
      <c r="C2867">
        <v>1153</v>
      </c>
      <c r="D2867" t="s">
        <v>6787</v>
      </c>
      <c r="E2867" s="2">
        <v>688.47</v>
      </c>
      <c r="F2867" s="6" t="str">
        <f>+_xlfn.XLOOKUP(LISTAS[[#This Row],[ID]],_01_CODIGOS_Y_COSTOS_xlsm[Producto y N°],_01_CODIGOS_Y_COSTOS_xlsm[FABRICA],"",0,1)</f>
        <v>DAHE.DIESEL</v>
      </c>
      <c r="G2867" s="13">
        <f>LISTAS[[#This Row],[Precio]]*(1-0.46)*(1-IF($C$3520="",0,$C$3520))</f>
        <v>278.83035000000007</v>
      </c>
      <c r="H2867" s="9">
        <f>+_xlfn.XLOOKUP(LISTAS[[#This Row],[ID]],_01_CODIGOS_Y_COSTOS_xlsm[Producto y N°],_01_CODIGOS_Y_COSTOS_xlsm[COSTO],0,0,1)</f>
        <v>147.10900000000001</v>
      </c>
      <c r="I2867" s="116">
        <f>+IFERROR(LISTAS[[#This Row],[VENTA NETA]]/LISTAS[[#This Row],[COSTO]]-1,0)</f>
        <v>0.89539966963272155</v>
      </c>
      <c r="J2867" s="33" t="str">
        <f>IFERROR(VLOOKUP(LISTAS[[#This Row],[ID]],_01_CODIGOS_Y_COSTOS_xlsm[[Producto y N°]:[CODIGO]],2,0),"")</f>
        <v>0000000153</v>
      </c>
      <c r="M2867" s="22">
        <v>0</v>
      </c>
      <c r="N2867" s="23">
        <f>+LISTAS[[#This Row],[Precio]]+(LISTAS[[#This Row],[Precio]]*M2867)</f>
        <v>688.47</v>
      </c>
      <c r="O2867" s="24">
        <f t="shared" si="61"/>
        <v>278.83035000000007</v>
      </c>
      <c r="Q2867" s="21">
        <f>IFERROR(O2867/LISTAS[[#This Row],[COSTO]]-1,"")</f>
        <v>0.89539966963272155</v>
      </c>
      <c r="R2867" t="str">
        <f>+LISTAS[[#This Row],[ID]]</f>
        <v>ARANDELAS DE INYECCION1153</v>
      </c>
      <c r="T2867" s="29"/>
      <c r="U2867" s="25">
        <f>LISTAS[[#This Row],[COSTO]]+(LISTAS[[#This Row],[COSTO]]*T2867)</f>
        <v>147.10900000000001</v>
      </c>
      <c r="V2867" s="30">
        <f>IF(T2867="",0,U2867/LISTAS[[#This Row],[VENTA NETA]]-1)</f>
        <v>0</v>
      </c>
      <c r="X2867" s="25">
        <v>1209.4667999999999</v>
      </c>
      <c r="Y2867" s="31">
        <f>IFERROR(LISTAS[[#This Row],[COSTO]]/X2867-1,"")</f>
        <v>-0.87836871586719034</v>
      </c>
    </row>
    <row r="2868" spans="1:25" x14ac:dyDescent="0.2">
      <c r="A2868" s="6" t="s">
        <v>6942</v>
      </c>
      <c r="B2868" t="s">
        <v>7002</v>
      </c>
      <c r="C2868">
        <v>1536</v>
      </c>
      <c r="D2868" t="s">
        <v>6788</v>
      </c>
      <c r="E2868" s="2">
        <v>727.13</v>
      </c>
      <c r="F2868" s="6" t="str">
        <f>+_xlfn.XLOOKUP(LISTAS[[#This Row],[ID]],_01_CODIGOS_Y_COSTOS_xlsm[Producto y N°],_01_CODIGOS_Y_COSTOS_xlsm[FABRICA],"",0,1)</f>
        <v>DAHE.DIESEL</v>
      </c>
      <c r="G2868" s="13">
        <f>LISTAS[[#This Row],[Precio]]*(1-0.46)*(1-IF($C$3520="",0,$C$3520))</f>
        <v>294.48765000000003</v>
      </c>
      <c r="H2868" s="9">
        <f>+_xlfn.XLOOKUP(LISTAS[[#This Row],[ID]],_01_CODIGOS_Y_COSTOS_xlsm[Producto y N°],_01_CODIGOS_Y_COSTOS_xlsm[COSTO],0,0,1)</f>
        <v>157.33580000000001</v>
      </c>
      <c r="I2868" s="116">
        <f>+IFERROR(LISTAS[[#This Row],[VENTA NETA]]/LISTAS[[#This Row],[COSTO]]-1,0)</f>
        <v>0.8717141934639161</v>
      </c>
      <c r="J2868" s="33" t="str">
        <f>IFERROR(VLOOKUP(LISTAS[[#This Row],[ID]],_01_CODIGOS_Y_COSTOS_xlsm[[Producto y N°]:[CODIGO]],2,0),"")</f>
        <v>0000000536</v>
      </c>
      <c r="M2868" s="22">
        <v>0</v>
      </c>
      <c r="N2868" s="23">
        <f>+LISTAS[[#This Row],[Precio]]+(LISTAS[[#This Row],[Precio]]*M2868)</f>
        <v>727.13</v>
      </c>
      <c r="O2868" s="24">
        <f t="shared" si="61"/>
        <v>294.48765000000003</v>
      </c>
      <c r="Q2868" s="21">
        <f>IFERROR(O2868/LISTAS[[#This Row],[COSTO]]-1,"")</f>
        <v>0.8717141934639161</v>
      </c>
      <c r="R2868" t="str">
        <f>+LISTAS[[#This Row],[ID]]</f>
        <v>ARANDELAS DE INYECCION1536</v>
      </c>
      <c r="T2868" s="29"/>
      <c r="U2868" s="25">
        <f>LISTAS[[#This Row],[COSTO]]+(LISTAS[[#This Row],[COSTO]]*T2868)</f>
        <v>157.33580000000001</v>
      </c>
      <c r="V2868" s="30">
        <f>IF(T2868="",0,U2868/LISTAS[[#This Row],[VENTA NETA]]-1)</f>
        <v>0</v>
      </c>
      <c r="X2868" s="25">
        <v>1252.6352999999999</v>
      </c>
      <c r="Y2868" s="31">
        <f>IFERROR(LISTAS[[#This Row],[COSTO]]/X2868-1,"")</f>
        <v>-0.87439616303324674</v>
      </c>
    </row>
    <row r="2869" spans="1:25" x14ac:dyDescent="0.2">
      <c r="A2869" s="6" t="s">
        <v>6943</v>
      </c>
      <c r="B2869" t="s">
        <v>7002</v>
      </c>
      <c r="C2869">
        <v>1537</v>
      </c>
      <c r="D2869" t="s">
        <v>6789</v>
      </c>
      <c r="E2869" s="2">
        <v>969.5</v>
      </c>
      <c r="F2869" s="6" t="str">
        <f>+_xlfn.XLOOKUP(LISTAS[[#This Row],[ID]],_01_CODIGOS_Y_COSTOS_xlsm[Producto y N°],_01_CODIGOS_Y_COSTOS_xlsm[FABRICA],"",0,1)</f>
        <v>DAHE.DIESEL</v>
      </c>
      <c r="G2869" s="13">
        <f>LISTAS[[#This Row],[Precio]]*(1-0.46)*(1-IF($C$3520="",0,$C$3520))</f>
        <v>392.64750000000004</v>
      </c>
      <c r="H2869" s="9">
        <f>+_xlfn.XLOOKUP(LISTAS[[#This Row],[ID]],_01_CODIGOS_Y_COSTOS_xlsm[Producto y N°],_01_CODIGOS_Y_COSTOS_xlsm[COSTO],0,0,1)</f>
        <v>209.78139999999999</v>
      </c>
      <c r="I2869" s="116">
        <f>+IFERROR(LISTAS[[#This Row],[VENTA NETA]]/LISTAS[[#This Row],[COSTO]]-1,0)</f>
        <v>0.87169834885266306</v>
      </c>
      <c r="J2869" s="33" t="str">
        <f>IFERROR(VLOOKUP(LISTAS[[#This Row],[ID]],_01_CODIGOS_Y_COSTOS_xlsm[[Producto y N°]:[CODIGO]],2,0),"")</f>
        <v>0000000537</v>
      </c>
      <c r="M2869" s="22">
        <v>0</v>
      </c>
      <c r="N2869" s="23">
        <f>+LISTAS[[#This Row],[Precio]]+(LISTAS[[#This Row],[Precio]]*M2869)</f>
        <v>969.5</v>
      </c>
      <c r="O2869" s="24">
        <f t="shared" si="61"/>
        <v>392.64750000000004</v>
      </c>
      <c r="Q2869" s="21">
        <f>IFERROR(O2869/LISTAS[[#This Row],[COSTO]]-1,"")</f>
        <v>0.87169834885266306</v>
      </c>
      <c r="R2869" t="str">
        <f>+LISTAS[[#This Row],[ID]]</f>
        <v>ARANDELAS DE INYECCION1537</v>
      </c>
      <c r="T2869" s="29"/>
      <c r="U2869" s="25">
        <f>LISTAS[[#This Row],[COSTO]]+(LISTAS[[#This Row],[COSTO]]*T2869)</f>
        <v>209.78139999999999</v>
      </c>
      <c r="V2869" s="30">
        <f>IF(T2869="",0,U2869/LISTAS[[#This Row],[VENTA NETA]]-1)</f>
        <v>0</v>
      </c>
      <c r="X2869" s="25">
        <v>1845.1134</v>
      </c>
      <c r="Y2869" s="31">
        <f>IFERROR(LISTAS[[#This Row],[COSTO]]/X2869-1,"")</f>
        <v>-0.88630433229740779</v>
      </c>
    </row>
    <row r="2870" spans="1:25" ht="12.75" customHeight="1" x14ac:dyDescent="0.2">
      <c r="A2870" s="6" t="s">
        <v>6944</v>
      </c>
      <c r="B2870" t="s">
        <v>7002</v>
      </c>
      <c r="C2870">
        <v>1105</v>
      </c>
      <c r="D2870" t="s">
        <v>6790</v>
      </c>
      <c r="E2870" s="2">
        <v>2215.48</v>
      </c>
      <c r="F2870" s="6" t="str">
        <f>+_xlfn.XLOOKUP(LISTAS[[#This Row],[ID]],_01_CODIGOS_Y_COSTOS_xlsm[Producto y N°],_01_CODIGOS_Y_COSTOS_xlsm[FABRICA],"",0,1)</f>
        <v>DAHE.DIESEL</v>
      </c>
      <c r="G2870" s="13">
        <f>LISTAS[[#This Row],[Precio]]*(1-0.46)*(1-IF($C$3520="",0,$C$3520))</f>
        <v>897.26940000000013</v>
      </c>
      <c r="H2870" s="9">
        <f>+_xlfn.XLOOKUP(LISTAS[[#This Row],[ID]],_01_CODIGOS_Y_COSTOS_xlsm[Producto y N°],_01_CODIGOS_Y_COSTOS_xlsm[COSTO],0,0,1)</f>
        <v>484.93939999999998</v>
      </c>
      <c r="I2870" s="116">
        <f>+IFERROR(LISTAS[[#This Row],[VENTA NETA]]/LISTAS[[#This Row],[COSTO]]-1,0)</f>
        <v>0.85027118852376238</v>
      </c>
      <c r="J2870" s="33" t="str">
        <f>IFERROR(VLOOKUP(LISTAS[[#This Row],[ID]],_01_CODIGOS_Y_COSTOS_xlsm[[Producto y N°]:[CODIGO]],2,0),"")</f>
        <v>0000000105</v>
      </c>
      <c r="M2870" s="22">
        <v>0</v>
      </c>
      <c r="N2870" s="23">
        <f>+LISTAS[[#This Row],[Precio]]+(LISTAS[[#This Row],[Precio]]*M2870)</f>
        <v>2215.48</v>
      </c>
      <c r="O2870" s="24">
        <f t="shared" si="61"/>
        <v>897.26940000000013</v>
      </c>
      <c r="Q2870" s="21">
        <f>IFERROR(O2870/LISTAS[[#This Row],[COSTO]]-1,"")</f>
        <v>0.85027118852376238</v>
      </c>
      <c r="R2870" t="str">
        <f>+LISTAS[[#This Row],[ID]]</f>
        <v>ARANDELAS DE INYECCION1105</v>
      </c>
      <c r="T2870" s="29"/>
      <c r="U2870" s="25">
        <f>LISTAS[[#This Row],[COSTO]]+(LISTAS[[#This Row],[COSTO]]*T2870)</f>
        <v>484.93939999999998</v>
      </c>
      <c r="V2870" s="30">
        <f>IF(T2870="",0,U2870/LISTAS[[#This Row],[VENTA NETA]]-1)</f>
        <v>0</v>
      </c>
      <c r="X2870" s="25">
        <v>1726.8119999999999</v>
      </c>
      <c r="Y2870" s="31">
        <f>IFERROR(LISTAS[[#This Row],[COSTO]]/X2870-1,"")</f>
        <v>-0.71917070300646513</v>
      </c>
    </row>
    <row r="2871" spans="1:25" x14ac:dyDescent="0.2">
      <c r="A2871" s="6" t="s">
        <v>6945</v>
      </c>
      <c r="B2871" t="s">
        <v>7002</v>
      </c>
      <c r="C2871">
        <v>1118</v>
      </c>
      <c r="D2871" t="s">
        <v>6791</v>
      </c>
      <c r="E2871" s="2">
        <v>859.17</v>
      </c>
      <c r="F2871" s="6" t="str">
        <f>+_xlfn.XLOOKUP(LISTAS[[#This Row],[ID]],_01_CODIGOS_Y_COSTOS_xlsm[Producto y N°],_01_CODIGOS_Y_COSTOS_xlsm[FABRICA],"",0,1)</f>
        <v>DAHE.DIESEL</v>
      </c>
      <c r="G2871" s="13">
        <f>LISTAS[[#This Row],[Precio]]*(1-0.46)*(1-IF($C$3520="",0,$C$3520))</f>
        <v>347.96384999999998</v>
      </c>
      <c r="H2871" s="9">
        <f>+_xlfn.XLOOKUP(LISTAS[[#This Row],[ID]],_01_CODIGOS_Y_COSTOS_xlsm[Producto y N°],_01_CODIGOS_Y_COSTOS_xlsm[COSTO],0,0,1)</f>
        <v>188.40960000000001</v>
      </c>
      <c r="I2871" s="116">
        <f>+IFERROR(LISTAS[[#This Row],[VENTA NETA]]/LISTAS[[#This Row],[COSTO]]-1,0)</f>
        <v>0.84684777208804629</v>
      </c>
      <c r="J2871" s="33" t="str">
        <f>IFERROR(VLOOKUP(LISTAS[[#This Row],[ID]],_01_CODIGOS_Y_COSTOS_xlsm[[Producto y N°]:[CODIGO]],2,0),"")</f>
        <v>0000000118</v>
      </c>
      <c r="M2871" s="22">
        <v>0</v>
      </c>
      <c r="N2871" s="23">
        <f>+LISTAS[[#This Row],[Precio]]+(LISTAS[[#This Row],[Precio]]*M2871)</f>
        <v>859.17</v>
      </c>
      <c r="O2871" s="24">
        <f t="shared" si="61"/>
        <v>347.96384999999998</v>
      </c>
      <c r="Q2871" s="21">
        <f>IFERROR(O2871/LISTAS[[#This Row],[COSTO]]-1,"")</f>
        <v>0.84684777208804629</v>
      </c>
      <c r="R2871" t="str">
        <f>+LISTAS[[#This Row],[ID]]</f>
        <v>ARANDELAS DE INYECCION1118</v>
      </c>
      <c r="T2871" s="29"/>
      <c r="U2871" s="25">
        <f>LISTAS[[#This Row],[COSTO]]+(LISTAS[[#This Row],[COSTO]]*T2871)</f>
        <v>188.40960000000001</v>
      </c>
      <c r="V2871" s="30">
        <f>IF(T2871="",0,U2871/LISTAS[[#This Row],[VENTA NETA]]-1)</f>
        <v>0</v>
      </c>
      <c r="X2871" s="25">
        <v>21.119599999999998</v>
      </c>
      <c r="Y2871" s="31">
        <f>IFERROR(LISTAS[[#This Row],[COSTO]]/X2871-1,"")</f>
        <v>7.9210780507206593</v>
      </c>
    </row>
    <row r="2872" spans="1:25" x14ac:dyDescent="0.2">
      <c r="A2872" s="6" t="s">
        <v>6946</v>
      </c>
      <c r="B2872" t="s">
        <v>7002</v>
      </c>
      <c r="C2872">
        <v>1101</v>
      </c>
      <c r="D2872" t="s">
        <v>6792</v>
      </c>
      <c r="E2872" s="2">
        <v>1825.4</v>
      </c>
      <c r="F2872" s="6" t="str">
        <f>+_xlfn.XLOOKUP(LISTAS[[#This Row],[ID]],_01_CODIGOS_Y_COSTOS_xlsm[Producto y N°],_01_CODIGOS_Y_COSTOS_xlsm[FABRICA],"",0,1)</f>
        <v>DAHE.DIESEL</v>
      </c>
      <c r="G2872" s="13">
        <f>LISTAS[[#This Row],[Precio]]*(1-0.46)*(1-IF($C$3520="",0,$C$3520))</f>
        <v>739.28700000000003</v>
      </c>
      <c r="H2872" s="9">
        <f>+_xlfn.XLOOKUP(LISTAS[[#This Row],[ID]],_01_CODIGOS_Y_COSTOS_xlsm[Producto y N°],_01_CODIGOS_Y_COSTOS_xlsm[COSTO],0,0,1)</f>
        <v>397.3442</v>
      </c>
      <c r="I2872" s="116">
        <f>+IFERROR(LISTAS[[#This Row],[VENTA NETA]]/LISTAS[[#This Row],[COSTO]]-1,0)</f>
        <v>0.86057075955808604</v>
      </c>
      <c r="J2872" s="33" t="str">
        <f>IFERROR(VLOOKUP(LISTAS[[#This Row],[ID]],_01_CODIGOS_Y_COSTOS_xlsm[[Producto y N°]:[CODIGO]],2,0),"")</f>
        <v>0000000101</v>
      </c>
      <c r="M2872" s="22">
        <v>0</v>
      </c>
      <c r="N2872" s="23">
        <f>+LISTAS[[#This Row],[Precio]]+(LISTAS[[#This Row],[Precio]]*M2872)</f>
        <v>1825.4</v>
      </c>
      <c r="O2872" s="24">
        <f t="shared" si="61"/>
        <v>739.28700000000003</v>
      </c>
      <c r="Q2872" s="21">
        <f>IFERROR(O2872/LISTAS[[#This Row],[COSTO]]-1,"")</f>
        <v>0.86057075955808604</v>
      </c>
      <c r="R2872" t="str">
        <f>+LISTAS[[#This Row],[ID]]</f>
        <v>ARANDELAS DE INYECCION1101</v>
      </c>
      <c r="T2872" s="29"/>
      <c r="U2872" s="25">
        <f>LISTAS[[#This Row],[COSTO]]+(LISTAS[[#This Row],[COSTO]]*T2872)</f>
        <v>397.3442</v>
      </c>
      <c r="V2872" s="30">
        <f>IF(T2872="",0,U2872/LISTAS[[#This Row],[VENTA NETA]]-1)</f>
        <v>0</v>
      </c>
      <c r="X2872" s="25">
        <v>0</v>
      </c>
      <c r="Y2872" s="31" t="str">
        <f>IFERROR(LISTAS[[#This Row],[COSTO]]/X2872-1,"")</f>
        <v/>
      </c>
    </row>
    <row r="2873" spans="1:25" x14ac:dyDescent="0.2">
      <c r="A2873" s="6" t="s">
        <v>6948</v>
      </c>
      <c r="B2873" t="s">
        <v>7002</v>
      </c>
      <c r="C2873">
        <v>1108</v>
      </c>
      <c r="D2873" t="s">
        <v>6793</v>
      </c>
      <c r="E2873" s="2">
        <v>1526.17</v>
      </c>
      <c r="F2873" s="6" t="str">
        <f>+_xlfn.XLOOKUP(LISTAS[[#This Row],[ID]],_01_CODIGOS_Y_COSTOS_xlsm[Producto y N°],_01_CODIGOS_Y_COSTOS_xlsm[FABRICA],"",0,1)</f>
        <v>DAHE.DIESEL</v>
      </c>
      <c r="G2873" s="13">
        <f>LISTAS[[#This Row],[Precio]]*(1-0.46)*(1-IF($C$3520="",0,$C$3520))</f>
        <v>618.09885000000008</v>
      </c>
      <c r="H2873" s="9">
        <f>+_xlfn.XLOOKUP(LISTAS[[#This Row],[ID]],_01_CODIGOS_Y_COSTOS_xlsm[Producto y N°],_01_CODIGOS_Y_COSTOS_xlsm[COSTO],0,0,1)</f>
        <v>333.82080000000002</v>
      </c>
      <c r="I2873" s="116">
        <f>+IFERROR(LISTAS[[#This Row],[VENTA NETA]]/LISTAS[[#This Row],[COSTO]]-1,0)</f>
        <v>0.85158878655853698</v>
      </c>
      <c r="J2873" s="33" t="str">
        <f>IFERROR(VLOOKUP(LISTAS[[#This Row],[ID]],_01_CODIGOS_Y_COSTOS_xlsm[[Producto y N°]:[CODIGO]],2,0),"")</f>
        <v>0000000108</v>
      </c>
      <c r="M2873" s="22">
        <v>0</v>
      </c>
      <c r="N2873" s="23">
        <f>+LISTAS[[#This Row],[Precio]]+(LISTAS[[#This Row],[Precio]]*M2873)</f>
        <v>1526.17</v>
      </c>
      <c r="O2873" s="24">
        <f t="shared" si="61"/>
        <v>618.09885000000008</v>
      </c>
      <c r="Q2873" s="21">
        <f>IFERROR(O2873/LISTAS[[#This Row],[COSTO]]-1,"")</f>
        <v>0.85158878655853698</v>
      </c>
      <c r="R2873" t="str">
        <f>+LISTAS[[#This Row],[ID]]</f>
        <v>ARANDELAS DE INYECCION1108</v>
      </c>
      <c r="T2873" s="29"/>
      <c r="U2873" s="25">
        <f>LISTAS[[#This Row],[COSTO]]+(LISTAS[[#This Row],[COSTO]]*T2873)</f>
        <v>333.82080000000002</v>
      </c>
      <c r="V2873" s="30">
        <f>IF(T2873="",0,U2873/LISTAS[[#This Row],[VENTA NETA]]-1)</f>
        <v>0</v>
      </c>
      <c r="X2873" s="25">
        <v>0</v>
      </c>
      <c r="Y2873" s="31" t="str">
        <f>IFERROR(LISTAS[[#This Row],[COSTO]]/X2873-1,"")</f>
        <v/>
      </c>
    </row>
    <row r="2874" spans="1:25" x14ac:dyDescent="0.2">
      <c r="A2874" s="6" t="s">
        <v>6949</v>
      </c>
      <c r="B2874" t="s">
        <v>7002</v>
      </c>
      <c r="C2874">
        <v>1119</v>
      </c>
      <c r="D2874" t="s">
        <v>6794</v>
      </c>
      <c r="E2874" s="2">
        <v>1989.66</v>
      </c>
      <c r="F2874" s="6" t="str">
        <f>+_xlfn.XLOOKUP(LISTAS[[#This Row],[ID]],_01_CODIGOS_Y_COSTOS_xlsm[Producto y N°],_01_CODIGOS_Y_COSTOS_xlsm[FABRICA],"",0,1)</f>
        <v>DAHE.DIESEL</v>
      </c>
      <c r="G2874" s="13">
        <f>LISTAS[[#This Row],[Precio]]*(1-0.46)*(1-IF($C$3520="",0,$C$3520))</f>
        <v>805.81230000000005</v>
      </c>
      <c r="H2874" s="9">
        <f>+_xlfn.XLOOKUP(LISTAS[[#This Row],[ID]],_01_CODIGOS_Y_COSTOS_xlsm[Producto y N°],_01_CODIGOS_Y_COSTOS_xlsm[COSTO],0,0,1)</f>
        <v>434.49700000000001</v>
      </c>
      <c r="I2874" s="116">
        <f>+IFERROR(LISTAS[[#This Row],[VENTA NETA]]/LISTAS[[#This Row],[COSTO]]-1,0)</f>
        <v>0.85458656791646437</v>
      </c>
      <c r="J2874" s="33" t="str">
        <f>IFERROR(VLOOKUP(LISTAS[[#This Row],[ID]],_01_CODIGOS_Y_COSTOS_xlsm[[Producto y N°]:[CODIGO]],2,0),"")</f>
        <v>0000000119</v>
      </c>
      <c r="M2874" s="22">
        <v>0</v>
      </c>
      <c r="N2874" s="23">
        <f>+LISTAS[[#This Row],[Precio]]+(LISTAS[[#This Row],[Precio]]*M2874)</f>
        <v>1989.66</v>
      </c>
      <c r="O2874" s="24">
        <f t="shared" si="61"/>
        <v>805.81230000000005</v>
      </c>
      <c r="Q2874" s="21">
        <f>IFERROR(O2874/LISTAS[[#This Row],[COSTO]]-1,"")</f>
        <v>0.85458656791646437</v>
      </c>
      <c r="R2874" t="str">
        <f>+LISTAS[[#This Row],[ID]]</f>
        <v>ARANDELAS DE INYECCION1119</v>
      </c>
      <c r="T2874" s="29"/>
      <c r="U2874" s="25">
        <f>LISTAS[[#This Row],[COSTO]]+(LISTAS[[#This Row],[COSTO]]*T2874)</f>
        <v>434.49700000000001</v>
      </c>
      <c r="V2874" s="30">
        <f>IF(T2874="",0,U2874/LISTAS[[#This Row],[VENTA NETA]]-1)</f>
        <v>0</v>
      </c>
      <c r="X2874" s="25">
        <v>0</v>
      </c>
      <c r="Y2874" s="31" t="str">
        <f>IFERROR(LISTAS[[#This Row],[COSTO]]/X2874-1,"")</f>
        <v/>
      </c>
    </row>
    <row r="2875" spans="1:25" x14ac:dyDescent="0.2">
      <c r="A2875" s="6" t="s">
        <v>6951</v>
      </c>
      <c r="B2875" t="s">
        <v>7002</v>
      </c>
      <c r="C2875">
        <v>1125</v>
      </c>
      <c r="D2875" t="s">
        <v>6795</v>
      </c>
      <c r="E2875" s="2">
        <v>2196.92</v>
      </c>
      <c r="F2875" s="6" t="str">
        <f>+_xlfn.XLOOKUP(LISTAS[[#This Row],[ID]],_01_CODIGOS_Y_COSTOS_xlsm[Producto y N°],_01_CODIGOS_Y_COSTOS_xlsm[FABRICA],"",0,1)</f>
        <v>DAHE.DIESEL</v>
      </c>
      <c r="G2875" s="13">
        <f>LISTAS[[#This Row],[Precio]]*(1-0.46)*(1-IF($C$3520="",0,$C$3520))</f>
        <v>889.75260000000003</v>
      </c>
      <c r="H2875" s="9">
        <f>+_xlfn.XLOOKUP(LISTAS[[#This Row],[ID]],_01_CODIGOS_Y_COSTOS_xlsm[Producto y N°],_01_CODIGOS_Y_COSTOS_xlsm[COSTO],0,0,1)</f>
        <v>481.50220000000002</v>
      </c>
      <c r="I2875" s="116">
        <f>+IFERROR(LISTAS[[#This Row],[VENTA NETA]]/LISTAS[[#This Row],[COSTO]]-1,0)</f>
        <v>0.8478681925025473</v>
      </c>
      <c r="J2875" s="33" t="str">
        <f>IFERROR(VLOOKUP(LISTAS[[#This Row],[ID]],_01_CODIGOS_Y_COSTOS_xlsm[[Producto y N°]:[CODIGO]],2,0),"")</f>
        <v>0000000125</v>
      </c>
      <c r="M2875" s="22">
        <v>0</v>
      </c>
      <c r="N2875" s="23">
        <f>+LISTAS[[#This Row],[Precio]]+(LISTAS[[#This Row],[Precio]]*M2875)</f>
        <v>2196.92</v>
      </c>
      <c r="O2875" s="24">
        <f t="shared" si="61"/>
        <v>889.75260000000003</v>
      </c>
      <c r="Q2875" s="21">
        <f>IFERROR(O2875/LISTAS[[#This Row],[COSTO]]-1,"")</f>
        <v>0.8478681925025473</v>
      </c>
      <c r="R2875" t="str">
        <f>+LISTAS[[#This Row],[ID]]</f>
        <v>ARANDELAS DE INYECCION1125</v>
      </c>
      <c r="T2875" s="29"/>
      <c r="U2875" s="25">
        <f>LISTAS[[#This Row],[COSTO]]+(LISTAS[[#This Row],[COSTO]]*T2875)</f>
        <v>481.50220000000002</v>
      </c>
      <c r="V2875" s="30">
        <f>IF(T2875="",0,U2875/LISTAS[[#This Row],[VENTA NETA]]-1)</f>
        <v>0</v>
      </c>
      <c r="X2875" s="25">
        <v>71.3934</v>
      </c>
      <c r="Y2875" s="31">
        <f>IFERROR(LISTAS[[#This Row],[COSTO]]/X2875-1,"")</f>
        <v>5.7443517187863309</v>
      </c>
    </row>
    <row r="2876" spans="1:25" x14ac:dyDescent="0.2">
      <c r="A2876" s="6" t="s">
        <v>6952</v>
      </c>
      <c r="B2876" t="s">
        <v>7002</v>
      </c>
      <c r="C2876">
        <v>1111</v>
      </c>
      <c r="D2876" t="s">
        <v>6796</v>
      </c>
      <c r="E2876" s="2">
        <v>1708.01</v>
      </c>
      <c r="F2876" s="6" t="str">
        <f>+_xlfn.XLOOKUP(LISTAS[[#This Row],[ID]],_01_CODIGOS_Y_COSTOS_xlsm[Producto y N°],_01_CODIGOS_Y_COSTOS_xlsm[FABRICA],"",0,1)</f>
        <v>DAHE.DIESEL</v>
      </c>
      <c r="G2876" s="13">
        <f>LISTAS[[#This Row],[Precio]]*(1-0.46)*(1-IF($C$3520="",0,$C$3520))</f>
        <v>691.74405000000002</v>
      </c>
      <c r="H2876" s="9">
        <f>+_xlfn.XLOOKUP(LISTAS[[#This Row],[ID]],_01_CODIGOS_Y_COSTOS_xlsm[Producto y N°],_01_CODIGOS_Y_COSTOS_xlsm[COSTO],0,0,1)</f>
        <v>378.73009999999999</v>
      </c>
      <c r="I2876" s="116">
        <f>+IFERROR(LISTAS[[#This Row],[VENTA NETA]]/LISTAS[[#This Row],[COSTO]]-1,0)</f>
        <v>0.82648289639508454</v>
      </c>
      <c r="J2876" s="33" t="str">
        <f>IFERROR(VLOOKUP(LISTAS[[#This Row],[ID]],_01_CODIGOS_Y_COSTOS_xlsm[[Producto y N°]:[CODIGO]],2,0),"")</f>
        <v>0000000111</v>
      </c>
      <c r="M2876" s="22">
        <v>0</v>
      </c>
      <c r="N2876" s="23">
        <f>+LISTAS[[#This Row],[Precio]]+(LISTAS[[#This Row],[Precio]]*M2876)</f>
        <v>1708.01</v>
      </c>
      <c r="O2876" s="24">
        <f t="shared" si="61"/>
        <v>691.74405000000002</v>
      </c>
      <c r="Q2876" s="21">
        <f>IFERROR(O2876/LISTAS[[#This Row],[COSTO]]-1,"")</f>
        <v>0.82648289639508454</v>
      </c>
      <c r="R2876" t="str">
        <f>+LISTAS[[#This Row],[ID]]</f>
        <v>ARANDELAS DE INYECCION1111</v>
      </c>
      <c r="T2876" s="29"/>
      <c r="U2876" s="25">
        <f>LISTAS[[#This Row],[COSTO]]+(LISTAS[[#This Row],[COSTO]]*T2876)</f>
        <v>378.73009999999999</v>
      </c>
      <c r="V2876" s="30">
        <f>IF(T2876="",0,U2876/LISTAS[[#This Row],[VENTA NETA]]-1)</f>
        <v>0</v>
      </c>
      <c r="X2876" s="25">
        <v>210.53649999999999</v>
      </c>
      <c r="Y2876" s="31">
        <f>IFERROR(LISTAS[[#This Row],[COSTO]]/X2876-1,"")</f>
        <v>0.79888095413384375</v>
      </c>
    </row>
    <row r="2877" spans="1:25" x14ac:dyDescent="0.2">
      <c r="A2877" s="6" t="s">
        <v>6953</v>
      </c>
      <c r="B2877" t="s">
        <v>7002</v>
      </c>
      <c r="C2877">
        <v>1114</v>
      </c>
      <c r="D2877" t="s">
        <v>6797</v>
      </c>
      <c r="E2877" s="2">
        <v>1744.73</v>
      </c>
      <c r="F2877" s="6" t="str">
        <f>+_xlfn.XLOOKUP(LISTAS[[#This Row],[ID]],_01_CODIGOS_Y_COSTOS_xlsm[Producto y N°],_01_CODIGOS_Y_COSTOS_xlsm[FABRICA],"",0,1)</f>
        <v>DAHE.DIESEL</v>
      </c>
      <c r="G2877" s="13">
        <f>LISTAS[[#This Row],[Precio]]*(1-0.46)*(1-IF($C$3520="",0,$C$3520))</f>
        <v>706.61565000000007</v>
      </c>
      <c r="H2877" s="9">
        <f>+_xlfn.XLOOKUP(LISTAS[[#This Row],[ID]],_01_CODIGOS_Y_COSTOS_xlsm[Producto y N°],_01_CODIGOS_Y_COSTOS_xlsm[COSTO],0,0,1)</f>
        <v>374.79669999999999</v>
      </c>
      <c r="I2877" s="116">
        <f>+IFERROR(LISTAS[[#This Row],[VENTA NETA]]/LISTAS[[#This Row],[COSTO]]-1,0)</f>
        <v>0.88533050050867601</v>
      </c>
      <c r="J2877" s="33" t="str">
        <f>IFERROR(VLOOKUP(LISTAS[[#This Row],[ID]],_01_CODIGOS_Y_COSTOS_xlsm[[Producto y N°]:[CODIGO]],2,0),"")</f>
        <v>0000000114</v>
      </c>
      <c r="M2877" s="22">
        <v>0</v>
      </c>
      <c r="N2877" s="23">
        <f>+LISTAS[[#This Row],[Precio]]+(LISTAS[[#This Row],[Precio]]*M2877)</f>
        <v>1744.73</v>
      </c>
      <c r="O2877" s="24">
        <f t="shared" si="61"/>
        <v>706.61565000000007</v>
      </c>
      <c r="Q2877" s="21">
        <f>IFERROR(O2877/LISTAS[[#This Row],[COSTO]]-1,"")</f>
        <v>0.88533050050867601</v>
      </c>
      <c r="R2877" t="str">
        <f>+LISTAS[[#This Row],[ID]]</f>
        <v>ARANDELAS DE INYECCION1114</v>
      </c>
      <c r="T2877" s="29"/>
      <c r="U2877" s="25">
        <f>LISTAS[[#This Row],[COSTO]]+(LISTAS[[#This Row],[COSTO]]*T2877)</f>
        <v>374.79669999999999</v>
      </c>
      <c r="V2877" s="30">
        <f>IF(T2877="",0,U2877/LISTAS[[#This Row],[VENTA NETA]]-1)</f>
        <v>0</v>
      </c>
      <c r="X2877" s="25">
        <v>95.5839</v>
      </c>
      <c r="Y2877" s="31">
        <f>IFERROR(LISTAS[[#This Row],[COSTO]]/X2877-1,"")</f>
        <v>2.9211279305406035</v>
      </c>
    </row>
    <row r="2878" spans="1:25" x14ac:dyDescent="0.2">
      <c r="A2878" s="6" t="s">
        <v>6955</v>
      </c>
      <c r="B2878" t="s">
        <v>7002</v>
      </c>
      <c r="C2878">
        <v>1100</v>
      </c>
      <c r="D2878" t="s">
        <v>6798</v>
      </c>
      <c r="E2878" s="2">
        <v>1416.88</v>
      </c>
      <c r="F2878" s="6" t="str">
        <f>+_xlfn.XLOOKUP(LISTAS[[#This Row],[ID]],_01_CODIGOS_Y_COSTOS_xlsm[Producto y N°],_01_CODIGOS_Y_COSTOS_xlsm[FABRICA],"",0,1)</f>
        <v>DAHE.DIESEL</v>
      </c>
      <c r="G2878" s="13">
        <f>LISTAS[[#This Row],[Precio]]*(1-0.46)*(1-IF($C$3520="",0,$C$3520))</f>
        <v>573.83640000000003</v>
      </c>
      <c r="H2878" s="9">
        <f>+_xlfn.XLOOKUP(LISTAS[[#This Row],[ID]],_01_CODIGOS_Y_COSTOS_xlsm[Producto y N°],_01_CODIGOS_Y_COSTOS_xlsm[COSTO],0,0,1)</f>
        <v>303.94439999999997</v>
      </c>
      <c r="I2878" s="116">
        <f>+IFERROR(LISTAS[[#This Row],[VENTA NETA]]/LISTAS[[#This Row],[COSTO]]-1,0)</f>
        <v>0.88796503571047891</v>
      </c>
      <c r="J2878" s="33" t="str">
        <f>IFERROR(VLOOKUP(LISTAS[[#This Row],[ID]],_01_CODIGOS_Y_COSTOS_xlsm[[Producto y N°]:[CODIGO]],2,0),"")</f>
        <v>0000000100</v>
      </c>
      <c r="M2878" s="22">
        <v>0</v>
      </c>
      <c r="N2878" s="23">
        <f>+LISTAS[[#This Row],[Precio]]+(LISTAS[[#This Row],[Precio]]*M2878)</f>
        <v>1416.88</v>
      </c>
      <c r="O2878" s="24">
        <f t="shared" si="61"/>
        <v>573.83640000000003</v>
      </c>
      <c r="Q2878" s="21">
        <f>IFERROR(O2878/LISTAS[[#This Row],[COSTO]]-1,"")</f>
        <v>0.88796503571047891</v>
      </c>
      <c r="R2878" t="str">
        <f>+LISTAS[[#This Row],[ID]]</f>
        <v>ARANDELAS DE INYECCION1100</v>
      </c>
      <c r="T2878" s="29"/>
      <c r="U2878" s="25">
        <f>LISTAS[[#This Row],[COSTO]]+(LISTAS[[#This Row],[COSTO]]*T2878)</f>
        <v>303.94439999999997</v>
      </c>
      <c r="V2878" s="30">
        <f>IF(T2878="",0,U2878/LISTAS[[#This Row],[VENTA NETA]]-1)</f>
        <v>0</v>
      </c>
      <c r="X2878" s="25">
        <v>0</v>
      </c>
      <c r="Y2878" s="31" t="str">
        <f>IFERROR(LISTAS[[#This Row],[COSTO]]/X2878-1,"")</f>
        <v/>
      </c>
    </row>
    <row r="2879" spans="1:25" x14ac:dyDescent="0.2">
      <c r="A2879" s="6" t="s">
        <v>6956</v>
      </c>
      <c r="B2879" t="s">
        <v>7002</v>
      </c>
      <c r="C2879">
        <v>1102</v>
      </c>
      <c r="D2879" t="s">
        <v>6799</v>
      </c>
      <c r="E2879" s="2">
        <v>1869.08</v>
      </c>
      <c r="F2879" s="6" t="str">
        <f>+_xlfn.XLOOKUP(LISTAS[[#This Row],[ID]],_01_CODIGOS_Y_COSTOS_xlsm[Producto y N°],_01_CODIGOS_Y_COSTOS_xlsm[FABRICA],"",0,1)</f>
        <v>DAHE.DIESEL</v>
      </c>
      <c r="G2879" s="13">
        <f>LISTAS[[#This Row],[Precio]]*(1-0.46)*(1-IF($C$3520="",0,$C$3520))</f>
        <v>756.97739999999999</v>
      </c>
      <c r="H2879" s="9">
        <f>+_xlfn.XLOOKUP(LISTAS[[#This Row],[ID]],_01_CODIGOS_Y_COSTOS_xlsm[Producto y N°],_01_CODIGOS_Y_COSTOS_xlsm[COSTO],0,0,1)</f>
        <v>400.12130000000002</v>
      </c>
      <c r="I2879" s="116">
        <f>+IFERROR(LISTAS[[#This Row],[VENTA NETA]]/LISTAS[[#This Row],[COSTO]]-1,0)</f>
        <v>0.8918697904860351</v>
      </c>
      <c r="J2879" s="33" t="str">
        <f>IFERROR(VLOOKUP(LISTAS[[#This Row],[ID]],_01_CODIGOS_Y_COSTOS_xlsm[[Producto y N°]:[CODIGO]],2,0),"")</f>
        <v>0000000102</v>
      </c>
      <c r="M2879" s="22">
        <v>0</v>
      </c>
      <c r="N2879" s="23">
        <f>+LISTAS[[#This Row],[Precio]]+(LISTAS[[#This Row],[Precio]]*M2879)</f>
        <v>1869.08</v>
      </c>
      <c r="O2879" s="24">
        <f t="shared" si="61"/>
        <v>756.97739999999999</v>
      </c>
      <c r="Q2879" s="21">
        <f>IFERROR(O2879/LISTAS[[#This Row],[COSTO]]-1,"")</f>
        <v>0.8918697904860351</v>
      </c>
      <c r="R2879" t="str">
        <f>+LISTAS[[#This Row],[ID]]</f>
        <v>ARANDELAS DE INYECCION1102</v>
      </c>
      <c r="T2879" s="29"/>
      <c r="U2879" s="25">
        <f>LISTAS[[#This Row],[COSTO]]+(LISTAS[[#This Row],[COSTO]]*T2879)</f>
        <v>400.12130000000002</v>
      </c>
      <c r="V2879" s="30">
        <f>IF(T2879="",0,U2879/LISTAS[[#This Row],[VENTA NETA]]-1)</f>
        <v>0</v>
      </c>
      <c r="X2879" s="25">
        <v>64.126099999999994</v>
      </c>
      <c r="Y2879" s="31">
        <f>IFERROR(LISTAS[[#This Row],[COSTO]]/X2879-1,"")</f>
        <v>5.2396013479690806</v>
      </c>
    </row>
    <row r="2880" spans="1:25" x14ac:dyDescent="0.2">
      <c r="A2880" s="6" t="s">
        <v>6957</v>
      </c>
      <c r="B2880" t="s">
        <v>7002</v>
      </c>
      <c r="C2880">
        <v>1514.1</v>
      </c>
      <c r="D2880" t="s">
        <v>6800</v>
      </c>
      <c r="E2880" s="2">
        <v>1174.01</v>
      </c>
      <c r="F2880" s="6" t="str">
        <f>+_xlfn.XLOOKUP(LISTAS[[#This Row],[ID]],_01_CODIGOS_Y_COSTOS_xlsm[Producto y N°],_01_CODIGOS_Y_COSTOS_xlsm[FABRICA],"",0,1)</f>
        <v>DAHE.DIESEL</v>
      </c>
      <c r="G2880" s="13">
        <f>LISTAS[[#This Row],[Precio]]*(1-0.46)*(1-IF($C$3520="",0,$C$3520))</f>
        <v>475.47405000000003</v>
      </c>
      <c r="H2880" s="9">
        <f>+_xlfn.XLOOKUP(LISTAS[[#This Row],[ID]],_01_CODIGOS_Y_COSTOS_xlsm[Producto y N°],_01_CODIGOS_Y_COSTOS_xlsm[COSTO],0,0,1)</f>
        <v>244.58330000000001</v>
      </c>
      <c r="I2880" s="116">
        <f>+IFERROR(LISTAS[[#This Row],[VENTA NETA]]/LISTAS[[#This Row],[COSTO]]-1,0)</f>
        <v>0.94401682371609197</v>
      </c>
      <c r="J2880" s="33" t="str">
        <f>IFERROR(VLOOKUP(LISTAS[[#This Row],[ID]],_01_CODIGOS_Y_COSTOS_xlsm[[Producto y N°]:[CODIGO]],2,0),"")</f>
        <v>00000514.1</v>
      </c>
      <c r="M2880" s="22">
        <v>0</v>
      </c>
      <c r="N2880" s="23">
        <f>+LISTAS[[#This Row],[Precio]]+(LISTAS[[#This Row],[Precio]]*M2880)</f>
        <v>1174.01</v>
      </c>
      <c r="O2880" s="24">
        <f t="shared" si="61"/>
        <v>475.47405000000003</v>
      </c>
      <c r="Q2880" s="21">
        <f>IFERROR(O2880/LISTAS[[#This Row],[COSTO]]-1,"")</f>
        <v>0.94401682371609197</v>
      </c>
      <c r="R2880" t="str">
        <f>+LISTAS[[#This Row],[ID]]</f>
        <v>ARANDELAS DE INYECCION1514,1</v>
      </c>
      <c r="T2880" s="29"/>
      <c r="U2880" s="25">
        <f>LISTAS[[#This Row],[COSTO]]+(LISTAS[[#This Row],[COSTO]]*T2880)</f>
        <v>244.58330000000001</v>
      </c>
      <c r="V2880" s="30">
        <f>IF(T2880="",0,U2880/LISTAS[[#This Row],[VENTA NETA]]-1)</f>
        <v>0</v>
      </c>
      <c r="X2880" s="25">
        <v>98.896500000000003</v>
      </c>
      <c r="Y2880" s="31">
        <f>IFERROR(LISTAS[[#This Row],[COSTO]]/X2880-1,"")</f>
        <v>1.4731239224846178</v>
      </c>
    </row>
    <row r="2881" spans="1:25" x14ac:dyDescent="0.2">
      <c r="A2881" s="6" t="s">
        <v>6958</v>
      </c>
      <c r="B2881" t="s">
        <v>7002</v>
      </c>
      <c r="C2881">
        <v>1514</v>
      </c>
      <c r="D2881" t="s">
        <v>6801</v>
      </c>
      <c r="E2881" s="2">
        <v>976</v>
      </c>
      <c r="F2881" s="6" t="str">
        <f>+_xlfn.XLOOKUP(LISTAS[[#This Row],[ID]],_01_CODIGOS_Y_COSTOS_xlsm[Producto y N°],_01_CODIGOS_Y_COSTOS_xlsm[FABRICA],"",0,1)</f>
        <v>DAHE.DIESEL</v>
      </c>
      <c r="G2881" s="13">
        <f>LISTAS[[#This Row],[Precio]]*(1-0.46)*(1-IF($C$3520="",0,$C$3520))</f>
        <v>395.28000000000009</v>
      </c>
      <c r="H2881" s="9">
        <f>+_xlfn.XLOOKUP(LISTAS[[#This Row],[ID]],_01_CODIGOS_Y_COSTOS_xlsm[Producto y N°],_01_CODIGOS_Y_COSTOS_xlsm[COSTO],0,0,1)</f>
        <v>203.81979999999999</v>
      </c>
      <c r="I2881" s="116">
        <f>+IFERROR(LISTAS[[#This Row],[VENTA NETA]]/LISTAS[[#This Row],[COSTO]]-1,0)</f>
        <v>0.93936016029846026</v>
      </c>
      <c r="J2881" s="33" t="str">
        <f>IFERROR(VLOOKUP(LISTAS[[#This Row],[ID]],_01_CODIGOS_Y_COSTOS_xlsm[[Producto y N°]:[CODIGO]],2,0),"")</f>
        <v>0000000514</v>
      </c>
      <c r="M2881" s="22">
        <v>0</v>
      </c>
      <c r="N2881" s="23">
        <f>+LISTAS[[#This Row],[Precio]]+(LISTAS[[#This Row],[Precio]]*M2881)</f>
        <v>976</v>
      </c>
      <c r="O2881" s="24">
        <f t="shared" si="61"/>
        <v>395.28000000000009</v>
      </c>
      <c r="Q2881" s="21">
        <f>IFERROR(O2881/LISTAS[[#This Row],[COSTO]]-1,"")</f>
        <v>0.93936016029846026</v>
      </c>
      <c r="R2881" t="str">
        <f>+LISTAS[[#This Row],[ID]]</f>
        <v>ARANDELAS DE INYECCION1514</v>
      </c>
      <c r="T2881" s="29"/>
      <c r="U2881" s="25">
        <f>LISTAS[[#This Row],[COSTO]]+(LISTAS[[#This Row],[COSTO]]*T2881)</f>
        <v>203.81979999999999</v>
      </c>
      <c r="V2881" s="30">
        <f>IF(T2881="",0,U2881/LISTAS[[#This Row],[VENTA NETA]]-1)</f>
        <v>0</v>
      </c>
      <c r="X2881" s="25">
        <v>130.95949999999999</v>
      </c>
      <c r="Y2881" s="31">
        <f>IFERROR(LISTAS[[#This Row],[COSTO]]/X2881-1,"")</f>
        <v>0.55635749983773608</v>
      </c>
    </row>
    <row r="2882" spans="1:25" x14ac:dyDescent="0.2">
      <c r="A2882" s="6" t="s">
        <v>6959</v>
      </c>
      <c r="B2882" t="s">
        <v>7002</v>
      </c>
      <c r="C2882">
        <v>1046</v>
      </c>
      <c r="D2882" t="s">
        <v>6802</v>
      </c>
      <c r="E2882" s="2">
        <v>93.76</v>
      </c>
      <c r="F2882" s="6" t="str">
        <f>+_xlfn.XLOOKUP(LISTAS[[#This Row],[ID]],_01_CODIGOS_Y_COSTOS_xlsm[Producto y N°],_01_CODIGOS_Y_COSTOS_xlsm[FABRICA],"",0,1)</f>
        <v>DAHE.DIESEL</v>
      </c>
      <c r="G2882" s="13">
        <f>LISTAS[[#This Row],[Precio]]*(1-0.46)*(1-IF($C$3520="",0,$C$3520))</f>
        <v>37.972800000000007</v>
      </c>
      <c r="H2882" s="9">
        <f>+_xlfn.XLOOKUP(LISTAS[[#This Row],[ID]],_01_CODIGOS_Y_COSTOS_xlsm[Producto y N°],_01_CODIGOS_Y_COSTOS_xlsm[COSTO],0,0,1)</f>
        <v>15.5398</v>
      </c>
      <c r="I2882" s="116">
        <f>+IFERROR(LISTAS[[#This Row],[VENTA NETA]]/LISTAS[[#This Row],[COSTO]]-1,0)</f>
        <v>1.443583572504151</v>
      </c>
      <c r="J2882" s="33" t="str">
        <f>IFERROR(VLOOKUP(LISTAS[[#This Row],[ID]],_01_CODIGOS_Y_COSTOS_xlsm[[Producto y N°]:[CODIGO]],2,0),"")</f>
        <v>0000000046</v>
      </c>
      <c r="M2882" s="22">
        <v>0</v>
      </c>
      <c r="N2882" s="23">
        <f>+LISTAS[[#This Row],[Precio]]+(LISTAS[[#This Row],[Precio]]*M2882)</f>
        <v>93.76</v>
      </c>
      <c r="O2882" s="24">
        <f t="shared" si="61"/>
        <v>37.972800000000007</v>
      </c>
      <c r="Q2882" s="21">
        <f>IFERROR(O2882/LISTAS[[#This Row],[COSTO]]-1,"")</f>
        <v>1.443583572504151</v>
      </c>
      <c r="R2882" t="str">
        <f>+LISTAS[[#This Row],[ID]]</f>
        <v>ARANDELAS DE INYECCION1046</v>
      </c>
      <c r="T2882" s="29"/>
      <c r="U2882" s="25">
        <f>LISTAS[[#This Row],[COSTO]]+(LISTAS[[#This Row],[COSTO]]*T2882)</f>
        <v>15.5398</v>
      </c>
      <c r="V2882" s="30">
        <f>IF(T2882="",0,U2882/LISTAS[[#This Row],[VENTA NETA]]-1)</f>
        <v>0</v>
      </c>
      <c r="X2882" s="25">
        <v>80.254800000000003</v>
      </c>
      <c r="Y2882" s="31">
        <f>IFERROR(LISTAS[[#This Row],[COSTO]]/X2882-1,"")</f>
        <v>-0.80636921405324047</v>
      </c>
    </row>
    <row r="2883" spans="1:25" x14ac:dyDescent="0.2">
      <c r="A2883" s="6" t="s">
        <v>6960</v>
      </c>
      <c r="B2883" t="s">
        <v>7002</v>
      </c>
      <c r="C2883">
        <v>1056</v>
      </c>
      <c r="D2883" t="s">
        <v>6803</v>
      </c>
      <c r="E2883" s="2">
        <v>141.82</v>
      </c>
      <c r="F2883" s="6" t="str">
        <f>+_xlfn.XLOOKUP(LISTAS[[#This Row],[ID]],_01_CODIGOS_Y_COSTOS_xlsm[Producto y N°],_01_CODIGOS_Y_COSTOS_xlsm[FABRICA],"",0,1)</f>
        <v>DAHE.DIESEL</v>
      </c>
      <c r="G2883" s="13">
        <f>LISTAS[[#This Row],[Precio]]*(1-0.46)*(1-IF($C$3520="",0,$C$3520))</f>
        <v>57.437100000000001</v>
      </c>
      <c r="H2883" s="9">
        <f>+_xlfn.XLOOKUP(LISTAS[[#This Row],[ID]],_01_CODIGOS_Y_COSTOS_xlsm[Producto y N°],_01_CODIGOS_Y_COSTOS_xlsm[COSTO],0,0,1)</f>
        <v>29.270199999999999</v>
      </c>
      <c r="I2883" s="116">
        <f>+IFERROR(LISTAS[[#This Row],[VENTA NETA]]/LISTAS[[#This Row],[COSTO]]-1,0)</f>
        <v>0.96230637303469058</v>
      </c>
      <c r="J2883" s="33" t="str">
        <f>IFERROR(VLOOKUP(LISTAS[[#This Row],[ID]],_01_CODIGOS_Y_COSTOS_xlsm[[Producto y N°]:[CODIGO]],2,0),"")</f>
        <v>0000000056</v>
      </c>
      <c r="M2883" s="22">
        <v>0</v>
      </c>
      <c r="N2883" s="23">
        <f>+LISTAS[[#This Row],[Precio]]+(LISTAS[[#This Row],[Precio]]*M2883)</f>
        <v>141.82</v>
      </c>
      <c r="O2883" s="24">
        <f t="shared" si="61"/>
        <v>57.437100000000001</v>
      </c>
      <c r="Q2883" s="21">
        <f>IFERROR(O2883/LISTAS[[#This Row],[COSTO]]-1,"")</f>
        <v>0.96230637303469058</v>
      </c>
      <c r="R2883" t="str">
        <f>+LISTAS[[#This Row],[ID]]</f>
        <v>ARANDELAS DE INYECCION1056</v>
      </c>
      <c r="T2883" s="29"/>
      <c r="U2883" s="25">
        <f>LISTAS[[#This Row],[COSTO]]+(LISTAS[[#This Row],[COSTO]]*T2883)</f>
        <v>29.270199999999999</v>
      </c>
      <c r="V2883" s="30">
        <f>IF(T2883="",0,U2883/LISTAS[[#This Row],[VENTA NETA]]-1)</f>
        <v>0</v>
      </c>
      <c r="X2883" s="25">
        <v>0</v>
      </c>
      <c r="Y2883" s="31" t="str">
        <f>IFERROR(LISTAS[[#This Row],[COSTO]]/X2883-1,"")</f>
        <v/>
      </c>
    </row>
    <row r="2884" spans="1:25" x14ac:dyDescent="0.2">
      <c r="A2884" s="6" t="s">
        <v>6961</v>
      </c>
      <c r="B2884" t="s">
        <v>7002</v>
      </c>
      <c r="C2884">
        <v>1060</v>
      </c>
      <c r="D2884" t="s">
        <v>6804</v>
      </c>
      <c r="E2884" s="2">
        <v>204.89</v>
      </c>
      <c r="F2884" s="6" t="str">
        <f>+_xlfn.XLOOKUP(LISTAS[[#This Row],[ID]],_01_CODIGOS_Y_COSTOS_xlsm[Producto y N°],_01_CODIGOS_Y_COSTOS_xlsm[FABRICA],"",0,1)</f>
        <v>DAHE.DIESEL</v>
      </c>
      <c r="G2884" s="13">
        <f>LISTAS[[#This Row],[Precio]]*(1-0.46)*(1-IF($C$3520="",0,$C$3520))</f>
        <v>82.980450000000005</v>
      </c>
      <c r="H2884" s="9">
        <f>+_xlfn.XLOOKUP(LISTAS[[#This Row],[ID]],_01_CODIGOS_Y_COSTOS_xlsm[Producto y N°],_01_CODIGOS_Y_COSTOS_xlsm[COSTO],0,0,1)</f>
        <v>42.341000000000001</v>
      </c>
      <c r="I2884" s="116">
        <f>+IFERROR(LISTAS[[#This Row],[VENTA NETA]]/LISTAS[[#This Row],[COSTO]]-1,0)</f>
        <v>0.95981318343921962</v>
      </c>
      <c r="J2884" s="33" t="str">
        <f>IFERROR(VLOOKUP(LISTAS[[#This Row],[ID]],_01_CODIGOS_Y_COSTOS_xlsm[[Producto y N°]:[CODIGO]],2,0),"")</f>
        <v>0000000060</v>
      </c>
      <c r="M2884" s="22">
        <v>0</v>
      </c>
      <c r="N2884" s="23">
        <f>+LISTAS[[#This Row],[Precio]]+(LISTAS[[#This Row],[Precio]]*M2884)</f>
        <v>204.89</v>
      </c>
      <c r="O2884" s="24">
        <f t="shared" si="61"/>
        <v>82.980450000000005</v>
      </c>
      <c r="Q2884" s="21">
        <f>IFERROR(O2884/LISTAS[[#This Row],[COSTO]]-1,"")</f>
        <v>0.95981318343921962</v>
      </c>
      <c r="R2884" t="str">
        <f>+LISTAS[[#This Row],[ID]]</f>
        <v>ARANDELAS DE INYECCION1060</v>
      </c>
      <c r="T2884" s="29"/>
      <c r="U2884" s="25">
        <f>LISTAS[[#This Row],[COSTO]]+(LISTAS[[#This Row],[COSTO]]*T2884)</f>
        <v>42.341000000000001</v>
      </c>
      <c r="V2884" s="30">
        <f>IF(T2884="",0,U2884/LISTAS[[#This Row],[VENTA NETA]]-1)</f>
        <v>0</v>
      </c>
      <c r="X2884" s="25">
        <v>74.794799999999995</v>
      </c>
      <c r="Y2884" s="31">
        <f>IFERROR(LISTAS[[#This Row],[COSTO]]/X2884-1,"")</f>
        <v>-0.43390449603448367</v>
      </c>
    </row>
    <row r="2885" spans="1:25" x14ac:dyDescent="0.2">
      <c r="A2885" s="6" t="s">
        <v>6962</v>
      </c>
      <c r="B2885" t="s">
        <v>7002</v>
      </c>
      <c r="C2885">
        <v>1061</v>
      </c>
      <c r="D2885" t="s">
        <v>6805</v>
      </c>
      <c r="E2885" s="2">
        <v>230.57</v>
      </c>
      <c r="F2885" s="6" t="str">
        <f>+_xlfn.XLOOKUP(LISTAS[[#This Row],[ID]],_01_CODIGOS_Y_COSTOS_xlsm[Producto y N°],_01_CODIGOS_Y_COSTOS_xlsm[FABRICA],"",0,1)</f>
        <v>DAHE.DIESEL</v>
      </c>
      <c r="G2885" s="13">
        <f>LISTAS[[#This Row],[Precio]]*(1-0.46)*(1-IF($C$3520="",0,$C$3520))</f>
        <v>93.380850000000009</v>
      </c>
      <c r="H2885" s="9">
        <f>+_xlfn.XLOOKUP(LISTAS[[#This Row],[ID]],_01_CODIGOS_Y_COSTOS_xlsm[Producto y N°],_01_CODIGOS_Y_COSTOS_xlsm[COSTO],0,0,1)</f>
        <v>47.646700000000003</v>
      </c>
      <c r="I2885" s="116">
        <f>+IFERROR(LISTAS[[#This Row],[VENTA NETA]]/LISTAS[[#This Row],[COSTO]]-1,0)</f>
        <v>0.95985975943769453</v>
      </c>
      <c r="J2885" s="33" t="str">
        <f>IFERROR(VLOOKUP(LISTAS[[#This Row],[ID]],_01_CODIGOS_Y_COSTOS_xlsm[[Producto y N°]:[CODIGO]],2,0),"")</f>
        <v>0000000061</v>
      </c>
      <c r="M2885" s="22">
        <v>0</v>
      </c>
      <c r="N2885" s="23">
        <f>+LISTAS[[#This Row],[Precio]]+(LISTAS[[#This Row],[Precio]]*M2885)</f>
        <v>230.57</v>
      </c>
      <c r="O2885" s="24">
        <f t="shared" si="61"/>
        <v>93.380850000000009</v>
      </c>
      <c r="Q2885" s="21">
        <f>IFERROR(O2885/LISTAS[[#This Row],[COSTO]]-1,"")</f>
        <v>0.95985975943769453</v>
      </c>
      <c r="R2885" t="str">
        <f>+LISTAS[[#This Row],[ID]]</f>
        <v>ARANDELAS DE INYECCION1061</v>
      </c>
      <c r="T2885" s="29"/>
      <c r="U2885" s="25">
        <f>LISTAS[[#This Row],[COSTO]]+(LISTAS[[#This Row],[COSTO]]*T2885)</f>
        <v>47.646700000000003</v>
      </c>
      <c r="V2885" s="30">
        <f>IF(T2885="",0,U2885/LISTAS[[#This Row],[VENTA NETA]]-1)</f>
        <v>0</v>
      </c>
      <c r="X2885" s="25">
        <v>0</v>
      </c>
      <c r="Y2885" s="31" t="str">
        <f>IFERROR(LISTAS[[#This Row],[COSTO]]/X2885-1,"")</f>
        <v/>
      </c>
    </row>
    <row r="2886" spans="1:25" x14ac:dyDescent="0.2">
      <c r="A2886" s="6" t="s">
        <v>6964</v>
      </c>
      <c r="B2886" t="s">
        <v>7002</v>
      </c>
      <c r="C2886">
        <v>1048</v>
      </c>
      <c r="D2886" t="s">
        <v>6806</v>
      </c>
      <c r="E2886" s="2">
        <v>120.41</v>
      </c>
      <c r="F2886" s="6" t="str">
        <f>+_xlfn.XLOOKUP(LISTAS[[#This Row],[ID]],_01_CODIGOS_Y_COSTOS_xlsm[Producto y N°],_01_CODIGOS_Y_COSTOS_xlsm[FABRICA],"",0,1)</f>
        <v>DAHE.DIESEL</v>
      </c>
      <c r="G2886" s="13">
        <f>LISTAS[[#This Row],[Precio]]*(1-0.46)*(1-IF($C$3520="",0,$C$3520))</f>
        <v>48.76605</v>
      </c>
      <c r="H2886" s="9">
        <f>+_xlfn.XLOOKUP(LISTAS[[#This Row],[ID]],_01_CODIGOS_Y_COSTOS_xlsm[Producto y N°],_01_CODIGOS_Y_COSTOS_xlsm[COSTO],0,0,1)</f>
        <v>23.159199999999998</v>
      </c>
      <c r="I2886" s="116">
        <f>+IFERROR(LISTAS[[#This Row],[VENTA NETA]]/LISTAS[[#This Row],[COSTO]]-1,0)</f>
        <v>1.1056880203115824</v>
      </c>
      <c r="J2886" s="33" t="str">
        <f>IFERROR(VLOOKUP(LISTAS[[#This Row],[ID]],_01_CODIGOS_Y_COSTOS_xlsm[[Producto y N°]:[CODIGO]],2,0),"")</f>
        <v>0000000048</v>
      </c>
      <c r="M2886" s="22">
        <v>0</v>
      </c>
      <c r="N2886" s="23">
        <f>+LISTAS[[#This Row],[Precio]]+(LISTAS[[#This Row],[Precio]]*M2886)</f>
        <v>120.41</v>
      </c>
      <c r="O2886" s="24">
        <f t="shared" si="61"/>
        <v>48.76605</v>
      </c>
      <c r="Q2886" s="21">
        <f>IFERROR(O2886/LISTAS[[#This Row],[COSTO]]-1,"")</f>
        <v>1.1056880203115824</v>
      </c>
      <c r="R2886" t="str">
        <f>+LISTAS[[#This Row],[ID]]</f>
        <v>ARANDELAS DE INYECCION1048</v>
      </c>
      <c r="T2886" s="29"/>
      <c r="U2886" s="25">
        <f>LISTAS[[#This Row],[COSTO]]+(LISTAS[[#This Row],[COSTO]]*T2886)</f>
        <v>23.159199999999998</v>
      </c>
      <c r="V2886" s="30">
        <f>IF(T2886="",0,U2886/LISTAS[[#This Row],[VENTA NETA]]-1)</f>
        <v>0</v>
      </c>
      <c r="X2886" s="25">
        <v>243.59360000000001</v>
      </c>
      <c r="Y2886" s="31">
        <f>IFERROR(LISTAS[[#This Row],[COSTO]]/X2886-1,"")</f>
        <v>-0.90492689463105769</v>
      </c>
    </row>
    <row r="2887" spans="1:25" x14ac:dyDescent="0.2">
      <c r="A2887" s="6" t="s">
        <v>6965</v>
      </c>
      <c r="B2887" t="s">
        <v>7002</v>
      </c>
      <c r="C2887">
        <v>1204</v>
      </c>
      <c r="D2887" t="s">
        <v>6807</v>
      </c>
      <c r="E2887" s="2">
        <v>237.36</v>
      </c>
      <c r="F2887" s="6" t="str">
        <f>+_xlfn.XLOOKUP(LISTAS[[#This Row],[ID]],_01_CODIGOS_Y_COSTOS_xlsm[Producto y N°],_01_CODIGOS_Y_COSTOS_xlsm[FABRICA],"",0,1)</f>
        <v>DAHE.DIESEL</v>
      </c>
      <c r="G2887" s="13">
        <f>LISTAS[[#This Row],[Precio]]*(1-0.46)*(1-IF($C$3520="",0,$C$3520))</f>
        <v>96.130800000000022</v>
      </c>
      <c r="H2887" s="9">
        <f>+_xlfn.XLOOKUP(LISTAS[[#This Row],[ID]],_01_CODIGOS_Y_COSTOS_xlsm[Producto y N°],_01_CODIGOS_Y_COSTOS_xlsm[COSTO],0,0,1)</f>
        <v>53.405299999999997</v>
      </c>
      <c r="I2887" s="116">
        <f>+IFERROR(LISTAS[[#This Row],[VENTA NETA]]/LISTAS[[#This Row],[COSTO]]-1,0)</f>
        <v>0.80002359316397498</v>
      </c>
      <c r="J2887" s="33" t="str">
        <f>IFERROR(VLOOKUP(LISTAS[[#This Row],[ID]],_01_CODIGOS_Y_COSTOS_xlsm[[Producto y N°]:[CODIGO]],2,0),"")</f>
        <v>0000000204</v>
      </c>
      <c r="M2887" s="22">
        <v>0.10676531236076126</v>
      </c>
      <c r="N2887" s="23">
        <f>+LISTAS[[#This Row],[Precio]]+(LISTAS[[#This Row],[Precio]]*M2887)</f>
        <v>262.70181454195028</v>
      </c>
      <c r="O2887" s="24">
        <f t="shared" si="61"/>
        <v>106.39423488948987</v>
      </c>
      <c r="Q2887" s="21">
        <f>IFERROR(O2887/LISTAS[[#This Row],[COSTO]]-1,"")</f>
        <v>0.99220367434486589</v>
      </c>
      <c r="R2887" t="str">
        <f>+LISTAS[[#This Row],[ID]]</f>
        <v>ARANDELAS DE INYECCION1204</v>
      </c>
      <c r="T2887" s="29"/>
      <c r="U2887" s="25">
        <f>LISTAS[[#This Row],[COSTO]]+(LISTAS[[#This Row],[COSTO]]*T2887)</f>
        <v>53.405299999999997</v>
      </c>
      <c r="V2887" s="30">
        <f>IF(T2887="",0,U2887/LISTAS[[#This Row],[VENTA NETA]]-1)</f>
        <v>0</v>
      </c>
      <c r="X2887" s="25">
        <v>113.6456</v>
      </c>
      <c r="Y2887" s="31">
        <f>IFERROR(LISTAS[[#This Row],[COSTO]]/X2887-1,"")</f>
        <v>-0.53007155578394594</v>
      </c>
    </row>
    <row r="2888" spans="1:25" x14ac:dyDescent="0.2">
      <c r="A2888" s="6" t="s">
        <v>6967</v>
      </c>
      <c r="B2888" t="s">
        <v>7002</v>
      </c>
      <c r="C2888">
        <v>1205</v>
      </c>
      <c r="D2888" t="s">
        <v>6808</v>
      </c>
      <c r="E2888" s="2">
        <v>318.83999999999997</v>
      </c>
      <c r="F2888" s="6" t="str">
        <f>+_xlfn.XLOOKUP(LISTAS[[#This Row],[ID]],_01_CODIGOS_Y_COSTOS_xlsm[Producto y N°],_01_CODIGOS_Y_COSTOS_xlsm[FABRICA],"",0,1)</f>
        <v>DAHE.DIESEL</v>
      </c>
      <c r="G2888" s="13">
        <f>LISTAS[[#This Row],[Precio]]*(1-0.46)*(1-IF($C$3520="",0,$C$3520))</f>
        <v>129.1302</v>
      </c>
      <c r="H2888" s="9">
        <f>+_xlfn.XLOOKUP(LISTAS[[#This Row],[ID]],_01_CODIGOS_Y_COSTOS_xlsm[Producto y N°],_01_CODIGOS_Y_COSTOS_xlsm[COSTO],0,0,1)</f>
        <v>71.739400000000003</v>
      </c>
      <c r="I2888" s="116">
        <f>+IFERROR(LISTAS[[#This Row],[VENTA NETA]]/LISTAS[[#This Row],[COSTO]]-1,0)</f>
        <v>0.79998996367407593</v>
      </c>
      <c r="J2888" s="33" t="str">
        <f>IFERROR(VLOOKUP(LISTAS[[#This Row],[ID]],_01_CODIGOS_Y_COSTOS_xlsm[[Producto y N°]:[CODIGO]],2,0),"")</f>
        <v>0000000205</v>
      </c>
      <c r="M2888" s="22">
        <v>9.5074109691502207E-2</v>
      </c>
      <c r="N2888" s="23">
        <f>+LISTAS[[#This Row],[Precio]]+(LISTAS[[#This Row],[Precio]]*M2888)</f>
        <v>349.15342913403856</v>
      </c>
      <c r="O2888" s="24">
        <f t="shared" si="61"/>
        <v>141.40713879928563</v>
      </c>
      <c r="Q2888" s="21">
        <f>IFERROR(O2888/LISTAS[[#This Row],[COSTO]]-1,"")</f>
        <v>0.97112240692402807</v>
      </c>
      <c r="R2888" t="str">
        <f>+LISTAS[[#This Row],[ID]]</f>
        <v>ARANDELAS DE INYECCION1205</v>
      </c>
      <c r="T2888" s="29"/>
      <c r="U2888" s="25">
        <f>LISTAS[[#This Row],[COSTO]]+(LISTAS[[#This Row],[COSTO]]*T2888)</f>
        <v>71.739400000000003</v>
      </c>
      <c r="V2888" s="30">
        <f>IF(T2888="",0,U2888/LISTAS[[#This Row],[VENTA NETA]]-1)</f>
        <v>0</v>
      </c>
      <c r="X2888" s="25">
        <v>124.9273</v>
      </c>
      <c r="Y2888" s="31">
        <f>IFERROR(LISTAS[[#This Row],[COSTO]]/X2888-1,"")</f>
        <v>-0.42575081667497816</v>
      </c>
    </row>
    <row r="2889" spans="1:25" x14ac:dyDescent="0.2">
      <c r="A2889" s="6" t="s">
        <v>6969</v>
      </c>
      <c r="B2889" t="s">
        <v>7002</v>
      </c>
      <c r="C2889">
        <v>1053</v>
      </c>
      <c r="D2889" t="s">
        <v>6809</v>
      </c>
      <c r="E2889" s="2">
        <v>269.93</v>
      </c>
      <c r="F2889" s="6" t="str">
        <f>+_xlfn.XLOOKUP(LISTAS[[#This Row],[ID]],_01_CODIGOS_Y_COSTOS_xlsm[Producto y N°],_01_CODIGOS_Y_COSTOS_xlsm[FABRICA],"",0,1)</f>
        <v>DAHE.DIESEL</v>
      </c>
      <c r="G2889" s="13">
        <f>LISTAS[[#This Row],[Precio]]*(1-0.46)*(1-IF($C$3520="",0,$C$3520))</f>
        <v>109.32165000000001</v>
      </c>
      <c r="H2889" s="9">
        <f>+_xlfn.XLOOKUP(LISTAS[[#This Row],[ID]],_01_CODIGOS_Y_COSTOS_xlsm[Producto y N°],_01_CODIGOS_Y_COSTOS_xlsm[COSTO],0,0,1)</f>
        <v>55.0426</v>
      </c>
      <c r="I2889" s="116">
        <f>+IFERROR(LISTAS[[#This Row],[VENTA NETA]]/LISTAS[[#This Row],[COSTO]]-1,0)</f>
        <v>0.98612801720848942</v>
      </c>
      <c r="J2889" s="33" t="str">
        <f>IFERROR(VLOOKUP(LISTAS[[#This Row],[ID]],_01_CODIGOS_Y_COSTOS_xlsm[[Producto y N°]:[CODIGO]],2,0),"")</f>
        <v>0000000053</v>
      </c>
      <c r="M2889" s="22">
        <v>0</v>
      </c>
      <c r="N2889" s="23">
        <f>+LISTAS[[#This Row],[Precio]]+(LISTAS[[#This Row],[Precio]]*M2889)</f>
        <v>269.93</v>
      </c>
      <c r="O2889" s="24">
        <f t="shared" si="61"/>
        <v>109.32165000000001</v>
      </c>
      <c r="Q2889" s="21">
        <f>IFERROR(O2889/LISTAS[[#This Row],[COSTO]]-1,"")</f>
        <v>0.98612801720848942</v>
      </c>
      <c r="R2889" t="str">
        <f>+LISTAS[[#This Row],[ID]]</f>
        <v>ARANDELAS DE INYECCION1053</v>
      </c>
      <c r="T2889" s="29"/>
      <c r="U2889" s="25">
        <f>LISTAS[[#This Row],[COSTO]]+(LISTAS[[#This Row],[COSTO]]*T2889)</f>
        <v>55.0426</v>
      </c>
      <c r="V2889" s="30">
        <f>IF(T2889="",0,U2889/LISTAS[[#This Row],[VENTA NETA]]-1)</f>
        <v>0</v>
      </c>
      <c r="X2889" s="25">
        <v>166.13419999999999</v>
      </c>
      <c r="Y2889" s="31">
        <f>IFERROR(LISTAS[[#This Row],[COSTO]]/X2889-1,"")</f>
        <v>-0.6686859177700919</v>
      </c>
    </row>
    <row r="2890" spans="1:25" x14ac:dyDescent="0.2">
      <c r="A2890" s="6" t="s">
        <v>6971</v>
      </c>
      <c r="B2890" t="s">
        <v>7002</v>
      </c>
      <c r="C2890">
        <v>1055</v>
      </c>
      <c r="D2890" t="s">
        <v>6810</v>
      </c>
      <c r="E2890" s="2">
        <v>362.74</v>
      </c>
      <c r="F2890" s="6" t="str">
        <f>+_xlfn.XLOOKUP(LISTAS[[#This Row],[ID]],_01_CODIGOS_Y_COSTOS_xlsm[Producto y N°],_01_CODIGOS_Y_COSTOS_xlsm[FABRICA],"",0,1)</f>
        <v>DAHE.DIESEL</v>
      </c>
      <c r="G2890" s="13">
        <f>LISTAS[[#This Row],[Precio]]*(1-0.46)*(1-IF($C$3520="",0,$C$3520))</f>
        <v>146.90970000000002</v>
      </c>
      <c r="H2890" s="9">
        <f>+_xlfn.XLOOKUP(LISTAS[[#This Row],[ID]],_01_CODIGOS_Y_COSTOS_xlsm[Producto y N°],_01_CODIGOS_Y_COSTOS_xlsm[COSTO],0,0,1)</f>
        <v>81.615600000000001</v>
      </c>
      <c r="I2890" s="116">
        <f>+IFERROR(LISTAS[[#This Row],[VENTA NETA]]/LISTAS[[#This Row],[COSTO]]-1,0)</f>
        <v>0.80001984914648694</v>
      </c>
      <c r="J2890" s="33" t="str">
        <f>IFERROR(VLOOKUP(LISTAS[[#This Row],[ID]],_01_CODIGOS_Y_COSTOS_xlsm[[Producto y N°]:[CODIGO]],2,0),"")</f>
        <v>0000000055</v>
      </c>
      <c r="M2890" s="22">
        <v>9.660801741338676E-2</v>
      </c>
      <c r="N2890" s="23">
        <f>+LISTAS[[#This Row],[Precio]]+(LISTAS[[#This Row],[Precio]]*M2890)</f>
        <v>397.78359223653194</v>
      </c>
      <c r="O2890" s="24">
        <f t="shared" si="61"/>
        <v>161.10235485579545</v>
      </c>
      <c r="Q2890" s="21">
        <f>IFERROR(O2890/LISTAS[[#This Row],[COSTO]]-1,"")</f>
        <v>0.97391619807727259</v>
      </c>
      <c r="R2890" t="str">
        <f>+LISTAS[[#This Row],[ID]]</f>
        <v>ARANDELAS DE INYECCION1055</v>
      </c>
      <c r="T2890" s="29"/>
      <c r="U2890" s="25">
        <f>LISTAS[[#This Row],[COSTO]]+(LISTAS[[#This Row],[COSTO]]*T2890)</f>
        <v>81.615600000000001</v>
      </c>
      <c r="V2890" s="30">
        <f>IF(T2890="",0,U2890/LISTAS[[#This Row],[VENTA NETA]]-1)</f>
        <v>0</v>
      </c>
      <c r="X2890" s="25">
        <v>379.6807</v>
      </c>
      <c r="Y2890" s="31">
        <f>IFERROR(LISTAS[[#This Row],[COSTO]]/X2890-1,"")</f>
        <v>-0.78504148354130199</v>
      </c>
    </row>
    <row r="2891" spans="1:25" x14ac:dyDescent="0.2">
      <c r="A2891" s="6" t="s">
        <v>6889</v>
      </c>
      <c r="B2891" t="s">
        <v>7001</v>
      </c>
      <c r="C2891">
        <v>1</v>
      </c>
      <c r="D2891" t="s">
        <v>9480</v>
      </c>
      <c r="E2891" s="2">
        <v>2732.37</v>
      </c>
      <c r="F2891" s="6" t="str">
        <f>+_xlfn.XLOOKUP(LISTAS[[#This Row],[ID]],_01_CODIGOS_Y_COSTOS_xlsm[Producto y N°],_01_CODIGOS_Y_COSTOS_xlsm[FABRICA],"",0,1)</f>
        <v>DAHE.DIESEL</v>
      </c>
      <c r="G2891" s="13">
        <f>LISTAS[[#This Row],[Precio]]*(1-0.46)*(1-IF($C$3520="",0,$C$3520))</f>
        <v>1106.6098500000001</v>
      </c>
      <c r="H2891" s="9">
        <f>+_xlfn.XLOOKUP(LISTAS[[#This Row],[ID]],_01_CODIGOS_Y_COSTOS_xlsm[Producto y N°],_01_CODIGOS_Y_COSTOS_xlsm[COSTO],0,0,1)</f>
        <v>650.94799999999998</v>
      </c>
      <c r="I2891" s="116">
        <f>+IFERROR(LISTAS[[#This Row],[VENTA NETA]]/LISTAS[[#This Row],[COSTO]]-1,0)</f>
        <v>0.69999731161321654</v>
      </c>
      <c r="J2891" s="33" t="str">
        <f>IFERROR(VLOOKUP(LISTAS[[#This Row],[ID]],_01_CODIGOS_Y_COSTOS_xlsm[[Producto y N°]:[CODIGO]],2,0),"")</f>
        <v>0000004005</v>
      </c>
      <c r="M2891" s="22">
        <v>0.31680690168079728</v>
      </c>
      <c r="N2891" s="23">
        <f>+LISTAS[[#This Row],[Precio]]+(LISTAS[[#This Row],[Precio]]*M2891)</f>
        <v>3598.00367394556</v>
      </c>
      <c r="O2891" s="24">
        <f t="shared" si="61"/>
        <v>1457.1914879479518</v>
      </c>
      <c r="Q2891" s="21">
        <f>IFERROR(O2891/LISTAS[[#This Row],[COSTO]]-1,"")</f>
        <v>1.2385681927710843</v>
      </c>
      <c r="R2891" t="str">
        <f>+LISTAS[[#This Row],[ID]]</f>
        <v>UNIONES ORIENTABLES1</v>
      </c>
      <c r="T2891" s="29"/>
      <c r="U2891" s="25">
        <f>LISTAS[[#This Row],[COSTO]]+(LISTAS[[#This Row],[COSTO]]*T2891)</f>
        <v>650.94799999999998</v>
      </c>
      <c r="V2891" s="30">
        <f>IF(T2891="",0,U2891/LISTAS[[#This Row],[VENTA NETA]]-1)</f>
        <v>0</v>
      </c>
      <c r="X2891" s="25">
        <v>147.4187</v>
      </c>
      <c r="Y2891" s="31">
        <f>IFERROR(LISTAS[[#This Row],[COSTO]]/X2891-1,"")</f>
        <v>3.4156406208981629</v>
      </c>
    </row>
    <row r="2892" spans="1:25" x14ac:dyDescent="0.2">
      <c r="A2892" s="6" t="s">
        <v>6891</v>
      </c>
      <c r="B2892" t="s">
        <v>7001</v>
      </c>
      <c r="C2892">
        <v>2</v>
      </c>
      <c r="D2892" t="s">
        <v>9481</v>
      </c>
      <c r="E2892" s="2">
        <v>3100</v>
      </c>
      <c r="F2892" s="6" t="str">
        <f>+_xlfn.XLOOKUP(LISTAS[[#This Row],[ID]],_01_CODIGOS_Y_COSTOS_xlsm[Producto y N°],_01_CODIGOS_Y_COSTOS_xlsm[FABRICA],"",0,1)</f>
        <v>IMPORTACION</v>
      </c>
      <c r="G2892" s="13">
        <f>LISTAS[[#This Row],[Precio]]*(1-0.46)*(1-IF($C$3520="",0,$C$3520))</f>
        <v>1255.5</v>
      </c>
      <c r="H2892" s="9">
        <f>+_xlfn.XLOOKUP(LISTAS[[#This Row],[ID]],_01_CODIGOS_Y_COSTOS_xlsm[Producto y N°],_01_CODIGOS_Y_COSTOS_xlsm[COSTO],0,0,1)</f>
        <v>0</v>
      </c>
      <c r="I2892" s="116">
        <f>+IFERROR(LISTAS[[#This Row],[VENTA NETA]]/LISTAS[[#This Row],[COSTO]]-1,0)</f>
        <v>0</v>
      </c>
      <c r="J2892" s="33" t="str">
        <f>IFERROR(VLOOKUP(LISTAS[[#This Row],[ID]],_01_CODIGOS_Y_COSTOS_xlsm[[Producto y N°]:[CODIGO]],2,0),"")</f>
        <v>0</v>
      </c>
      <c r="M2892" s="22">
        <v>0</v>
      </c>
      <c r="N2892" s="23">
        <f>+LISTAS[[#This Row],[Precio]]+(LISTAS[[#This Row],[Precio]]*M2892)</f>
        <v>3100</v>
      </c>
      <c r="O2892" s="24">
        <f t="shared" si="61"/>
        <v>1255.5</v>
      </c>
      <c r="Q2892" s="21" t="str">
        <f>IFERROR(O2892/LISTAS[[#This Row],[COSTO]]-1,"")</f>
        <v/>
      </c>
      <c r="R2892" t="str">
        <f>+LISTAS[[#This Row],[ID]]</f>
        <v>UNIONES ORIENTABLES2</v>
      </c>
      <c r="T2892" s="29"/>
      <c r="U2892" s="25">
        <f>LISTAS[[#This Row],[COSTO]]+(LISTAS[[#This Row],[COSTO]]*T2892)</f>
        <v>0</v>
      </c>
      <c r="V2892" s="30">
        <f>IF(T2892="",0,U2892/LISTAS[[#This Row],[VENTA NETA]]-1)</f>
        <v>0</v>
      </c>
      <c r="X2892" s="25">
        <v>312.8032</v>
      </c>
      <c r="Y2892" s="31">
        <f>IFERROR(LISTAS[[#This Row],[COSTO]]/X2892-1,"")</f>
        <v>-1</v>
      </c>
    </row>
    <row r="2893" spans="1:25" x14ac:dyDescent="0.2">
      <c r="A2893" s="6" t="s">
        <v>6892</v>
      </c>
      <c r="B2893" t="s">
        <v>7001</v>
      </c>
      <c r="C2893">
        <v>4</v>
      </c>
      <c r="D2893" t="s">
        <v>9482</v>
      </c>
      <c r="E2893" s="2">
        <v>4249.7299999999996</v>
      </c>
      <c r="F2893" s="6" t="str">
        <f>+_xlfn.XLOOKUP(LISTAS[[#This Row],[ID]],_01_CODIGOS_Y_COSTOS_xlsm[Producto y N°],_01_CODIGOS_Y_COSTOS_xlsm[FABRICA],"",0,1)</f>
        <v>DAHE.DIESEL</v>
      </c>
      <c r="G2893" s="13">
        <f>LISTAS[[#This Row],[Precio]]*(1-0.46)*(1-IF($C$3520="",0,$C$3520))</f>
        <v>1721.1406499999998</v>
      </c>
      <c r="H2893" s="9">
        <f>+_xlfn.XLOOKUP(LISTAS[[#This Row],[ID]],_01_CODIGOS_Y_COSTOS_xlsm[Producto y N°],_01_CODIGOS_Y_COSTOS_xlsm[COSTO],0,0,1)</f>
        <v>1012.4349999999999</v>
      </c>
      <c r="I2893" s="116">
        <f>+IFERROR(LISTAS[[#This Row],[VENTA NETA]]/LISTAS[[#This Row],[COSTO]]-1,0)</f>
        <v>0.70000113587538948</v>
      </c>
      <c r="J2893" s="33" t="str">
        <f>IFERROR(VLOOKUP(LISTAS[[#This Row],[ID]],_01_CODIGOS_Y_COSTOS_xlsm[[Producto y N°]:[CODIGO]],2,0),"")</f>
        <v>0000004008</v>
      </c>
      <c r="M2893" s="22">
        <v>0.37087972919155687</v>
      </c>
      <c r="N2893" s="23">
        <f>+LISTAS[[#This Row],[Precio]]+(LISTAS[[#This Row],[Precio]]*M2893)</f>
        <v>5825.868711537234</v>
      </c>
      <c r="O2893" s="24">
        <f t="shared" si="61"/>
        <v>2359.4768281725801</v>
      </c>
      <c r="Q2893" s="21">
        <f>IFERROR(O2893/LISTAS[[#This Row],[COSTO]]-1,"")</f>
        <v>1.3304970967741929</v>
      </c>
      <c r="R2893" t="str">
        <f>+LISTAS[[#This Row],[ID]]</f>
        <v>UNIONES ORIENTABLES4</v>
      </c>
      <c r="T2893" s="29"/>
      <c r="U2893" s="25">
        <f>LISTAS[[#This Row],[COSTO]]+(LISTAS[[#This Row],[COSTO]]*T2893)</f>
        <v>1012.4349999999999</v>
      </c>
      <c r="V2893" s="30">
        <f>IF(T2893="",0,U2893/LISTAS[[#This Row],[VENTA NETA]]-1)</f>
        <v>0</v>
      </c>
      <c r="X2893" s="25">
        <v>262.73869999999999</v>
      </c>
      <c r="Y2893" s="31">
        <f>IFERROR(LISTAS[[#This Row],[COSTO]]/X2893-1,"")</f>
        <v>2.8533912210115981</v>
      </c>
    </row>
    <row r="2894" spans="1:25" x14ac:dyDescent="0.2">
      <c r="A2894" s="6" t="s">
        <v>6893</v>
      </c>
      <c r="B2894" t="s">
        <v>7001</v>
      </c>
      <c r="C2894">
        <v>5</v>
      </c>
      <c r="D2894" t="s">
        <v>9483</v>
      </c>
      <c r="E2894" s="2">
        <v>4750</v>
      </c>
      <c r="F2894" s="6" t="str">
        <f>+_xlfn.XLOOKUP(LISTAS[[#This Row],[ID]],_01_CODIGOS_Y_COSTOS_xlsm[Producto y N°],_01_CODIGOS_Y_COSTOS_xlsm[FABRICA],"",0,1)</f>
        <v>IMPORTACION</v>
      </c>
      <c r="G2894" s="13">
        <f>LISTAS[[#This Row],[Precio]]*(1-0.46)*(1-IF($C$3520="",0,$C$3520))</f>
        <v>1923.75</v>
      </c>
      <c r="H2894" s="9">
        <f>+_xlfn.XLOOKUP(LISTAS[[#This Row],[ID]],_01_CODIGOS_Y_COSTOS_xlsm[Producto y N°],_01_CODIGOS_Y_COSTOS_xlsm[COSTO],0,0,1)</f>
        <v>0</v>
      </c>
      <c r="I2894" s="116">
        <f>+IFERROR(LISTAS[[#This Row],[VENTA NETA]]/LISTAS[[#This Row],[COSTO]]-1,0)</f>
        <v>0</v>
      </c>
      <c r="J2894" s="33" t="str">
        <f>IFERROR(VLOOKUP(LISTAS[[#This Row],[ID]],_01_CODIGOS_Y_COSTOS_xlsm[[Producto y N°]:[CODIGO]],2,0),"")</f>
        <v>0</v>
      </c>
      <c r="M2894" s="22">
        <v>0</v>
      </c>
      <c r="N2894" s="23">
        <f>+LISTAS[[#This Row],[Precio]]+(LISTAS[[#This Row],[Precio]]*M2894)</f>
        <v>4750</v>
      </c>
      <c r="O2894" s="24">
        <f t="shared" si="61"/>
        <v>1923.75</v>
      </c>
      <c r="Q2894" s="21" t="str">
        <f>IFERROR(O2894/LISTAS[[#This Row],[COSTO]]-1,"")</f>
        <v/>
      </c>
      <c r="R2894" t="str">
        <f>+LISTAS[[#This Row],[ID]]</f>
        <v>UNIONES ORIENTABLES5</v>
      </c>
      <c r="T2894" s="29"/>
      <c r="U2894" s="25">
        <f>LISTAS[[#This Row],[COSTO]]+(LISTAS[[#This Row],[COSTO]]*T2894)</f>
        <v>0</v>
      </c>
      <c r="V2894" s="30">
        <f>IF(T2894="",0,U2894/LISTAS[[#This Row],[VENTA NETA]]-1)</f>
        <v>0</v>
      </c>
      <c r="X2894" s="25">
        <v>342.19389999999999</v>
      </c>
      <c r="Y2894" s="31">
        <f>IFERROR(LISTAS[[#This Row],[COSTO]]/X2894-1,"")</f>
        <v>-1</v>
      </c>
    </row>
    <row r="2895" spans="1:25" x14ac:dyDescent="0.2">
      <c r="A2895" s="6" t="s">
        <v>6894</v>
      </c>
      <c r="B2895" t="s">
        <v>7001</v>
      </c>
      <c r="C2895">
        <v>7</v>
      </c>
      <c r="D2895" t="s">
        <v>9484</v>
      </c>
      <c r="E2895" s="2">
        <v>4003.94</v>
      </c>
      <c r="F2895" s="6" t="str">
        <f>+_xlfn.XLOOKUP(LISTAS[[#This Row],[ID]],_01_CODIGOS_Y_COSTOS_xlsm[Producto y N°],_01_CODIGOS_Y_COSTOS_xlsm[FABRICA],"",0,1)</f>
        <v>DAHE.DIESEL</v>
      </c>
      <c r="G2895" s="13">
        <f>LISTAS[[#This Row],[Precio]]*(1-0.46)*(1-IF($C$3520="",0,$C$3520))</f>
        <v>1621.5957000000003</v>
      </c>
      <c r="H2895" s="9">
        <f>+_xlfn.XLOOKUP(LISTAS[[#This Row],[ID]],_01_CODIGOS_Y_COSTOS_xlsm[Producto y N°],_01_CODIGOS_Y_COSTOS_xlsm[COSTO],0,0,1)</f>
        <v>900.88599999999997</v>
      </c>
      <c r="I2895" s="116">
        <f>+IFERROR(LISTAS[[#This Row],[VENTA NETA]]/LISTAS[[#This Row],[COSTO]]-1,0)</f>
        <v>0.80000099901652422</v>
      </c>
      <c r="J2895" s="33" t="str">
        <f>IFERROR(VLOOKUP(LISTAS[[#This Row],[ID]],_01_CODIGOS_Y_COSTOS_xlsm[[Producto y N°]:[CODIGO]],2,0),"")</f>
        <v>0000004009</v>
      </c>
      <c r="M2895" s="22">
        <v>0.3712115677321155</v>
      </c>
      <c r="N2895" s="23">
        <f>+LISTAS[[#This Row],[Precio]]+(LISTAS[[#This Row],[Precio]]*M2895)</f>
        <v>5490.2488445053268</v>
      </c>
      <c r="O2895" s="24">
        <f t="shared" si="61"/>
        <v>2223.5507820246576</v>
      </c>
      <c r="Q2895" s="21">
        <f>IFERROR(O2895/LISTAS[[#This Row],[COSTO]]-1,"")</f>
        <v>1.468182191780822</v>
      </c>
      <c r="R2895" t="str">
        <f>+LISTAS[[#This Row],[ID]]</f>
        <v>UNIONES ORIENTABLES7</v>
      </c>
      <c r="T2895" s="29"/>
      <c r="U2895" s="25">
        <f>LISTAS[[#This Row],[COSTO]]+(LISTAS[[#This Row],[COSTO]]*T2895)</f>
        <v>900.88599999999997</v>
      </c>
      <c r="V2895" s="30">
        <f>IF(T2895="",0,U2895/LISTAS[[#This Row],[VENTA NETA]]-1)</f>
        <v>0</v>
      </c>
      <c r="X2895" s="25">
        <v>378.26549999999997</v>
      </c>
      <c r="Y2895" s="31">
        <f>IFERROR(LISTAS[[#This Row],[COSTO]]/X2895-1,"")</f>
        <v>1.3816234893216537</v>
      </c>
    </row>
    <row r="2896" spans="1:25" x14ac:dyDescent="0.2">
      <c r="A2896" s="6" t="s">
        <v>6896</v>
      </c>
      <c r="B2896" t="s">
        <v>7001</v>
      </c>
      <c r="C2896">
        <v>10</v>
      </c>
      <c r="D2896" t="s">
        <v>9485</v>
      </c>
      <c r="E2896" s="2">
        <v>3500</v>
      </c>
      <c r="F2896" s="6" t="str">
        <f>+_xlfn.XLOOKUP(LISTAS[[#This Row],[ID]],_01_CODIGOS_Y_COSTOS_xlsm[Producto y N°],_01_CODIGOS_Y_COSTOS_xlsm[FABRICA],"",0,1)</f>
        <v>IMPORTACION</v>
      </c>
      <c r="G2896" s="13">
        <f>LISTAS[[#This Row],[Precio]]*(1-0.46)*(1-IF($C$3520="",0,$C$3520))</f>
        <v>1417.5000000000002</v>
      </c>
      <c r="H2896" s="9">
        <f>+_xlfn.XLOOKUP(LISTAS[[#This Row],[ID]],_01_CODIGOS_Y_COSTOS_xlsm[Producto y N°],_01_CODIGOS_Y_COSTOS_xlsm[COSTO],0,0,1)</f>
        <v>0</v>
      </c>
      <c r="I2896" s="116">
        <f>+IFERROR(LISTAS[[#This Row],[VENTA NETA]]/LISTAS[[#This Row],[COSTO]]-1,0)</f>
        <v>0</v>
      </c>
      <c r="J2896" s="33" t="str">
        <f>IFERROR(VLOOKUP(LISTAS[[#This Row],[ID]],_01_CODIGOS_Y_COSTOS_xlsm[[Producto y N°]:[CODIGO]],2,0),"")</f>
        <v>0</v>
      </c>
      <c r="M2896" s="22">
        <v>0</v>
      </c>
      <c r="N2896" s="23">
        <f>+LISTAS[[#This Row],[Precio]]+(LISTAS[[#This Row],[Precio]]*M2896)</f>
        <v>3500</v>
      </c>
      <c r="O2896" s="24">
        <f t="shared" si="61"/>
        <v>1417.5000000000002</v>
      </c>
      <c r="Q2896" s="21" t="str">
        <f>IFERROR(O2896/LISTAS[[#This Row],[COSTO]]-1,"")</f>
        <v/>
      </c>
      <c r="R2896" t="str">
        <f>+LISTAS[[#This Row],[ID]]</f>
        <v>UNIONES ORIENTABLES10</v>
      </c>
      <c r="T2896" s="29"/>
      <c r="U2896" s="25">
        <f>LISTAS[[#This Row],[COSTO]]+(LISTAS[[#This Row],[COSTO]]*T2896)</f>
        <v>0</v>
      </c>
      <c r="V2896" s="30">
        <f>IF(T2896="",0,U2896/LISTAS[[#This Row],[VENTA NETA]]-1)</f>
        <v>0</v>
      </c>
      <c r="X2896" s="25">
        <v>292.84219999999999</v>
      </c>
      <c r="Y2896" s="31">
        <f>IFERROR(LISTAS[[#This Row],[COSTO]]/X2896-1,"")</f>
        <v>-1</v>
      </c>
    </row>
    <row r="2897" spans="1:25" x14ac:dyDescent="0.2">
      <c r="A2897" s="6" t="s">
        <v>6897</v>
      </c>
      <c r="B2897" t="s">
        <v>7001</v>
      </c>
      <c r="C2897">
        <v>11</v>
      </c>
      <c r="D2897" t="s">
        <v>9486</v>
      </c>
      <c r="E2897" s="2">
        <v>3500</v>
      </c>
      <c r="F2897" s="6" t="str">
        <f>+_xlfn.XLOOKUP(LISTAS[[#This Row],[ID]],_01_CODIGOS_Y_COSTOS_xlsm[Producto y N°],_01_CODIGOS_Y_COSTOS_xlsm[FABRICA],"",0,1)</f>
        <v>IMPORTACION</v>
      </c>
      <c r="G2897" s="13">
        <f>LISTAS[[#This Row],[Precio]]*(1-0.46)*(1-IF($C$3520="",0,$C$3520))</f>
        <v>1417.5000000000002</v>
      </c>
      <c r="H2897" s="9">
        <f>+_xlfn.XLOOKUP(LISTAS[[#This Row],[ID]],_01_CODIGOS_Y_COSTOS_xlsm[Producto y N°],_01_CODIGOS_Y_COSTOS_xlsm[COSTO],0,0,1)</f>
        <v>0</v>
      </c>
      <c r="I2897" s="116">
        <f>+IFERROR(LISTAS[[#This Row],[VENTA NETA]]/LISTAS[[#This Row],[COSTO]]-1,0)</f>
        <v>0</v>
      </c>
      <c r="J2897" s="33" t="str">
        <f>IFERROR(VLOOKUP(LISTAS[[#This Row],[ID]],_01_CODIGOS_Y_COSTOS_xlsm[[Producto y N°]:[CODIGO]],2,0),"")</f>
        <v>0</v>
      </c>
      <c r="M2897" s="22">
        <v>0</v>
      </c>
      <c r="N2897" s="23">
        <f>+LISTAS[[#This Row],[Precio]]+(LISTAS[[#This Row],[Precio]]*M2897)</f>
        <v>3500</v>
      </c>
      <c r="O2897" s="24">
        <f t="shared" si="61"/>
        <v>1417.5000000000002</v>
      </c>
      <c r="Q2897" s="21" t="str">
        <f>IFERROR(O2897/LISTAS[[#This Row],[COSTO]]-1,"")</f>
        <v/>
      </c>
      <c r="R2897" t="str">
        <f>+LISTAS[[#This Row],[ID]]</f>
        <v>UNIONES ORIENTABLES11</v>
      </c>
      <c r="T2897" s="29"/>
      <c r="U2897" s="25">
        <f>LISTAS[[#This Row],[COSTO]]+(LISTAS[[#This Row],[COSTO]]*T2897)</f>
        <v>0</v>
      </c>
      <c r="V2897" s="30">
        <f>IF(T2897="",0,U2897/LISTAS[[#This Row],[VENTA NETA]]-1)</f>
        <v>0</v>
      </c>
      <c r="X2897" s="25">
        <v>300.37459999999999</v>
      </c>
      <c r="Y2897" s="31">
        <f>IFERROR(LISTAS[[#This Row],[COSTO]]/X2897-1,"")</f>
        <v>-1</v>
      </c>
    </row>
    <row r="2898" spans="1:25" x14ac:dyDescent="0.2">
      <c r="A2898" s="6" t="s">
        <v>6898</v>
      </c>
      <c r="B2898" t="s">
        <v>7001</v>
      </c>
      <c r="C2898">
        <v>13</v>
      </c>
      <c r="D2898" t="s">
        <v>9487</v>
      </c>
      <c r="E2898" s="2">
        <v>3500</v>
      </c>
      <c r="F2898" s="6" t="str">
        <f>+_xlfn.XLOOKUP(LISTAS[[#This Row],[ID]],_01_CODIGOS_Y_COSTOS_xlsm[Producto y N°],_01_CODIGOS_Y_COSTOS_xlsm[FABRICA],"",0,1)</f>
        <v>IMPORTACION</v>
      </c>
      <c r="G2898" s="13">
        <f>LISTAS[[#This Row],[Precio]]*(1-0.46)*(1-IF($C$3520="",0,$C$3520))</f>
        <v>1417.5000000000002</v>
      </c>
      <c r="H2898" s="9">
        <f>+_xlfn.XLOOKUP(LISTAS[[#This Row],[ID]],_01_CODIGOS_Y_COSTOS_xlsm[Producto y N°],_01_CODIGOS_Y_COSTOS_xlsm[COSTO],0,0,1)</f>
        <v>0</v>
      </c>
      <c r="I2898" s="116">
        <f>+IFERROR(LISTAS[[#This Row],[VENTA NETA]]/LISTAS[[#This Row],[COSTO]]-1,0)</f>
        <v>0</v>
      </c>
      <c r="J2898" s="33" t="str">
        <f>IFERROR(VLOOKUP(LISTAS[[#This Row],[ID]],_01_CODIGOS_Y_COSTOS_xlsm[[Producto y N°]:[CODIGO]],2,0),"")</f>
        <v>0</v>
      </c>
      <c r="M2898" s="22">
        <v>0</v>
      </c>
      <c r="N2898" s="23">
        <f>+LISTAS[[#This Row],[Precio]]+(LISTAS[[#This Row],[Precio]]*M2898)</f>
        <v>3500</v>
      </c>
      <c r="O2898" s="24">
        <f t="shared" si="61"/>
        <v>1417.5000000000002</v>
      </c>
      <c r="Q2898" s="21" t="str">
        <f>IFERROR(O2898/LISTAS[[#This Row],[COSTO]]-1,"")</f>
        <v/>
      </c>
      <c r="R2898" t="str">
        <f>+LISTAS[[#This Row],[ID]]</f>
        <v>UNIONES ORIENTABLES13</v>
      </c>
      <c r="T2898" s="29"/>
      <c r="U2898" s="25">
        <f>LISTAS[[#This Row],[COSTO]]+(LISTAS[[#This Row],[COSTO]]*T2898)</f>
        <v>0</v>
      </c>
      <c r="V2898" s="30">
        <f>IF(T2898="",0,U2898/LISTAS[[#This Row],[VENTA NETA]]-1)</f>
        <v>0</v>
      </c>
      <c r="X2898" s="25">
        <v>243.7115</v>
      </c>
      <c r="Y2898" s="31">
        <f>IFERROR(LISTAS[[#This Row],[COSTO]]/X2898-1,"")</f>
        <v>-1</v>
      </c>
    </row>
    <row r="2899" spans="1:25" x14ac:dyDescent="0.2">
      <c r="A2899" s="6" t="s">
        <v>6899</v>
      </c>
      <c r="B2899" t="s">
        <v>7001</v>
      </c>
      <c r="C2899">
        <v>16</v>
      </c>
      <c r="D2899" t="s">
        <v>9488</v>
      </c>
      <c r="E2899" s="2">
        <v>4675.75</v>
      </c>
      <c r="F2899" s="6" t="str">
        <f>+_xlfn.XLOOKUP(LISTAS[[#This Row],[ID]],_01_CODIGOS_Y_COSTOS_xlsm[Producto y N°],_01_CODIGOS_Y_COSTOS_xlsm[FABRICA],"",0,1)</f>
        <v>DAHE.DIESEL</v>
      </c>
      <c r="G2899" s="13">
        <f>LISTAS[[#This Row],[Precio]]*(1-0.46)*(1-IF($C$3520="",0,$C$3520))</f>
        <v>1893.67875</v>
      </c>
      <c r="H2899" s="9">
        <f>+_xlfn.XLOOKUP(LISTAS[[#This Row],[ID]],_01_CODIGOS_Y_COSTOS_xlsm[Producto y N°],_01_CODIGOS_Y_COSTOS_xlsm[COSTO],0,0,1)</f>
        <v>1052.0440000000001</v>
      </c>
      <c r="I2899" s="116">
        <f>+IFERROR(LISTAS[[#This Row],[VENTA NETA]]/LISTAS[[#This Row],[COSTO]]-1,0)</f>
        <v>0.79999957226123608</v>
      </c>
      <c r="J2899" s="33" t="str">
        <f>IFERROR(VLOOKUP(LISTAS[[#This Row],[ID]],_01_CODIGOS_Y_COSTOS_xlsm[[Producto y N°]:[CODIGO]],2,0),"")</f>
        <v>0000004017</v>
      </c>
      <c r="M2899" s="22">
        <v>0.33592888888888894</v>
      </c>
      <c r="N2899" s="23">
        <f>+LISTAS[[#This Row],[Precio]]+(LISTAS[[#This Row],[Precio]]*M2899)</f>
        <v>6246.4695022222222</v>
      </c>
      <c r="O2899" s="24">
        <f t="shared" si="61"/>
        <v>2529.8201484000001</v>
      </c>
      <c r="Q2899" s="21">
        <f>IFERROR(O2899/LISTAS[[#This Row],[COSTO]]-1,"")</f>
        <v>1.4046714285714286</v>
      </c>
      <c r="R2899" t="str">
        <f>+LISTAS[[#This Row],[ID]]</f>
        <v>UNIONES ORIENTABLES16</v>
      </c>
      <c r="T2899" s="29"/>
      <c r="U2899" s="25">
        <f>LISTAS[[#This Row],[COSTO]]+(LISTAS[[#This Row],[COSTO]]*T2899)</f>
        <v>1052.0440000000001</v>
      </c>
      <c r="V2899" s="30">
        <f>IF(T2899="",0,U2899/LISTAS[[#This Row],[VENTA NETA]]-1)</f>
        <v>0</v>
      </c>
      <c r="X2899" s="25">
        <v>321.75599999999997</v>
      </c>
      <c r="Y2899" s="31">
        <f>IFERROR(LISTAS[[#This Row],[COSTO]]/X2899-1,"")</f>
        <v>2.2696950484217862</v>
      </c>
    </row>
    <row r="2900" spans="1:25" x14ac:dyDescent="0.2">
      <c r="A2900" s="6" t="s">
        <v>6900</v>
      </c>
      <c r="B2900" t="s">
        <v>7001</v>
      </c>
      <c r="C2900">
        <v>18</v>
      </c>
      <c r="D2900" t="s">
        <v>9489</v>
      </c>
      <c r="E2900" s="2">
        <v>4675.75</v>
      </c>
      <c r="F2900" s="6" t="str">
        <f>+_xlfn.XLOOKUP(LISTAS[[#This Row],[ID]],_01_CODIGOS_Y_COSTOS_xlsm[Producto y N°],_01_CODIGOS_Y_COSTOS_xlsm[FABRICA],"",0,1)</f>
        <v>DAHE.DIESEL</v>
      </c>
      <c r="G2900" s="13">
        <f>LISTAS[[#This Row],[Precio]]*(1-0.46)*(1-IF($C$3520="",0,$C$3520))</f>
        <v>1893.67875</v>
      </c>
      <c r="H2900" s="9">
        <f>+_xlfn.XLOOKUP(LISTAS[[#This Row],[ID]],_01_CODIGOS_Y_COSTOS_xlsm[Producto y N°],_01_CODIGOS_Y_COSTOS_xlsm[COSTO],0,0,1)</f>
        <v>1052.0440000000001</v>
      </c>
      <c r="I2900" s="116">
        <f>+IFERROR(LISTAS[[#This Row],[VENTA NETA]]/LISTAS[[#This Row],[COSTO]]-1,0)</f>
        <v>0.79999957226123608</v>
      </c>
      <c r="J2900" s="33" t="str">
        <f>IFERROR(VLOOKUP(LISTAS[[#This Row],[ID]],_01_CODIGOS_Y_COSTOS_xlsm[[Producto y N°]:[CODIGO]],2,0),"")</f>
        <v>0000004016</v>
      </c>
      <c r="M2900" s="22">
        <v>0.33592888888888894</v>
      </c>
      <c r="N2900" s="23">
        <f>+LISTAS[[#This Row],[Precio]]+(LISTAS[[#This Row],[Precio]]*M2900)</f>
        <v>6246.4695022222222</v>
      </c>
      <c r="O2900" s="24">
        <f t="shared" si="61"/>
        <v>2529.8201484000001</v>
      </c>
      <c r="Q2900" s="21">
        <f>IFERROR(O2900/LISTAS[[#This Row],[COSTO]]-1,"")</f>
        <v>1.4046714285714286</v>
      </c>
      <c r="R2900" t="str">
        <f>+LISTAS[[#This Row],[ID]]</f>
        <v>UNIONES ORIENTABLES18</v>
      </c>
      <c r="T2900" s="29"/>
      <c r="U2900" s="25">
        <f>LISTAS[[#This Row],[COSTO]]+(LISTAS[[#This Row],[COSTO]]*T2900)</f>
        <v>1052.0440000000001</v>
      </c>
      <c r="V2900" s="30">
        <f>IF(T2900="",0,U2900/LISTAS[[#This Row],[VENTA NETA]]-1)</f>
        <v>0</v>
      </c>
      <c r="X2900" s="25">
        <v>201.298</v>
      </c>
      <c r="Y2900" s="31">
        <f>IFERROR(LISTAS[[#This Row],[COSTO]]/X2900-1,"")</f>
        <v>4.2263013045335773</v>
      </c>
    </row>
    <row r="2901" spans="1:25" x14ac:dyDescent="0.2">
      <c r="A2901" s="6" t="s">
        <v>6902</v>
      </c>
      <c r="B2901" t="s">
        <v>7001</v>
      </c>
      <c r="C2901">
        <v>21</v>
      </c>
      <c r="D2901" t="s">
        <v>9490</v>
      </c>
      <c r="E2901" s="2">
        <v>4750</v>
      </c>
      <c r="F2901" s="6" t="str">
        <f>+_xlfn.XLOOKUP(LISTAS[[#This Row],[ID]],_01_CODIGOS_Y_COSTOS_xlsm[Producto y N°],_01_CODIGOS_Y_COSTOS_xlsm[FABRICA],"",0,1)</f>
        <v>IMPORTACION</v>
      </c>
      <c r="G2901" s="13">
        <f>LISTAS[[#This Row],[Precio]]*(1-0.46)*(1-IF($C$3520="",0,$C$3520))</f>
        <v>1923.75</v>
      </c>
      <c r="H2901" s="9">
        <f>+_xlfn.XLOOKUP(LISTAS[[#This Row],[ID]],_01_CODIGOS_Y_COSTOS_xlsm[Producto y N°],_01_CODIGOS_Y_COSTOS_xlsm[COSTO],0,0,1)</f>
        <v>0</v>
      </c>
      <c r="I2901" s="116">
        <f>+IFERROR(LISTAS[[#This Row],[VENTA NETA]]/LISTAS[[#This Row],[COSTO]]-1,0)</f>
        <v>0</v>
      </c>
      <c r="J2901" s="33" t="str">
        <f>IFERROR(VLOOKUP(LISTAS[[#This Row],[ID]],_01_CODIGOS_Y_COSTOS_xlsm[[Producto y N°]:[CODIGO]],2,0),"")</f>
        <v>0</v>
      </c>
      <c r="M2901" s="22">
        <v>0</v>
      </c>
      <c r="N2901" s="23">
        <f>+LISTAS[[#This Row],[Precio]]+(LISTAS[[#This Row],[Precio]]*M2901)</f>
        <v>4750</v>
      </c>
      <c r="O2901" s="24">
        <f t="shared" si="61"/>
        <v>1923.75</v>
      </c>
      <c r="Q2901" s="21" t="str">
        <f>IFERROR(O2901/LISTAS[[#This Row],[COSTO]]-1,"")</f>
        <v/>
      </c>
      <c r="R2901" t="str">
        <f>+LISTAS[[#This Row],[ID]]</f>
        <v>UNIONES ORIENTABLES21</v>
      </c>
      <c r="T2901" s="29"/>
      <c r="U2901" s="25">
        <f>LISTAS[[#This Row],[COSTO]]+(LISTAS[[#This Row],[COSTO]]*T2901)</f>
        <v>0</v>
      </c>
      <c r="V2901" s="30">
        <f>IF(T2901="",0,U2901/LISTAS[[#This Row],[VENTA NETA]]-1)</f>
        <v>0</v>
      </c>
      <c r="X2901" s="25">
        <v>167.7484</v>
      </c>
      <c r="Y2901" s="31">
        <f>IFERROR(LISTAS[[#This Row],[COSTO]]/X2901-1,"")</f>
        <v>-1</v>
      </c>
    </row>
    <row r="2902" spans="1:25" x14ac:dyDescent="0.2">
      <c r="A2902" s="6" t="s">
        <v>6903</v>
      </c>
      <c r="B2902" t="s">
        <v>7001</v>
      </c>
      <c r="C2902">
        <v>24</v>
      </c>
      <c r="D2902" t="s">
        <v>9491</v>
      </c>
      <c r="E2902" s="2">
        <v>7257</v>
      </c>
      <c r="F2902" s="6" t="str">
        <f>+_xlfn.XLOOKUP(LISTAS[[#This Row],[ID]],_01_CODIGOS_Y_COSTOS_xlsm[Producto y N°],_01_CODIGOS_Y_COSTOS_xlsm[FABRICA],"",0,1)</f>
        <v>DAHE.DIESEL</v>
      </c>
      <c r="G2902" s="13">
        <f>LISTAS[[#This Row],[Precio]]*(1-0.46)*(1-IF($C$3520="",0,$C$3520))</f>
        <v>2939.085</v>
      </c>
      <c r="H2902" s="9">
        <f>+_xlfn.XLOOKUP(LISTAS[[#This Row],[ID]],_01_CODIGOS_Y_COSTOS_xlsm[Producto y N°],_01_CODIGOS_Y_COSTOS_xlsm[COSTO],0,0,1)</f>
        <v>1702.6990000000001</v>
      </c>
      <c r="I2902" s="116">
        <f>+IFERROR(LISTAS[[#This Row],[VENTA NETA]]/LISTAS[[#This Row],[COSTO]]-1,0)</f>
        <v>0.72613303936867291</v>
      </c>
      <c r="J2902" s="33" t="str">
        <f>IFERROR(VLOOKUP(LISTAS[[#This Row],[ID]],_01_CODIGOS_Y_COSTOS_xlsm[[Producto y N°]:[CODIGO]],2,0),"")</f>
        <v>0000004014</v>
      </c>
      <c r="M2902" s="22">
        <v>0.23</v>
      </c>
      <c r="N2902" s="23">
        <f>+LISTAS[[#This Row],[Precio]]+(LISTAS[[#This Row],[Precio]]*M2902)</f>
        <v>8926.11</v>
      </c>
      <c r="O2902" s="24">
        <f t="shared" si="61"/>
        <v>3615.0745500000007</v>
      </c>
      <c r="Q2902" s="21">
        <f>IFERROR(O2902/LISTAS[[#This Row],[COSTO]]-1,"")</f>
        <v>1.1231436384234681</v>
      </c>
      <c r="R2902" t="str">
        <f>+LISTAS[[#This Row],[ID]]</f>
        <v>UNIONES ORIENTABLES24</v>
      </c>
      <c r="T2902" s="29"/>
      <c r="U2902" s="25">
        <f>LISTAS[[#This Row],[COSTO]]+(LISTAS[[#This Row],[COSTO]]*T2902)</f>
        <v>1702.6990000000001</v>
      </c>
      <c r="V2902" s="30">
        <f>IF(T2902="",0,U2902/LISTAS[[#This Row],[VENTA NETA]]-1)</f>
        <v>0</v>
      </c>
      <c r="X2902" s="25">
        <v>11.9124</v>
      </c>
      <c r="Y2902" s="31">
        <f>IFERROR(LISTAS[[#This Row],[COSTO]]/X2902-1,"")</f>
        <v>141.93500889829087</v>
      </c>
    </row>
    <row r="2903" spans="1:25" x14ac:dyDescent="0.2">
      <c r="A2903" s="6" t="s">
        <v>6904</v>
      </c>
      <c r="B2903" t="s">
        <v>7001</v>
      </c>
      <c r="C2903">
        <v>26</v>
      </c>
      <c r="D2903" t="s">
        <v>9492</v>
      </c>
      <c r="E2903" s="2">
        <v>9348</v>
      </c>
      <c r="F2903" s="6" t="str">
        <f>+_xlfn.XLOOKUP(LISTAS[[#This Row],[ID]],_01_CODIGOS_Y_COSTOS_xlsm[Producto y N°],_01_CODIGOS_Y_COSTOS_xlsm[FABRICA],"",0,1)</f>
        <v>DAHE.DIESEL</v>
      </c>
      <c r="G2903" s="13">
        <f>LISTAS[[#This Row],[Precio]]*(1-0.46)*(1-IF($C$3520="",0,$C$3520))</f>
        <v>3785.94</v>
      </c>
      <c r="H2903" s="9">
        <f>+_xlfn.XLOOKUP(LISTAS[[#This Row],[ID]],_01_CODIGOS_Y_COSTOS_xlsm[Producto y N°],_01_CODIGOS_Y_COSTOS_xlsm[COSTO],0,0,1)</f>
        <v>2142.7170000000001</v>
      </c>
      <c r="I2903" s="116">
        <f>+IFERROR(LISTAS[[#This Row],[VENTA NETA]]/LISTAS[[#This Row],[COSTO]]-1,0)</f>
        <v>0.76688755444606072</v>
      </c>
      <c r="J2903" s="33" t="str">
        <f>IFERROR(VLOOKUP(LISTAS[[#This Row],[ID]],_01_CODIGOS_Y_COSTOS_xlsm[[Producto y N°]:[CODIGO]],2,0),"")</f>
        <v>0000004015</v>
      </c>
      <c r="M2903" s="22">
        <v>0.23</v>
      </c>
      <c r="N2903" s="23">
        <f>+LISTAS[[#This Row],[Precio]]+(LISTAS[[#This Row],[Precio]]*M2903)</f>
        <v>11498.04</v>
      </c>
      <c r="O2903" s="24">
        <f t="shared" si="61"/>
        <v>4656.7062000000005</v>
      </c>
      <c r="Q2903" s="21">
        <f>IFERROR(O2903/LISTAS[[#This Row],[COSTO]]-1,"")</f>
        <v>1.173271691968655</v>
      </c>
      <c r="R2903" t="str">
        <f>+LISTAS[[#This Row],[ID]]</f>
        <v>UNIONES ORIENTABLES26</v>
      </c>
      <c r="T2903" s="29"/>
      <c r="U2903" s="25">
        <f>LISTAS[[#This Row],[COSTO]]+(LISTAS[[#This Row],[COSTO]]*T2903)</f>
        <v>2142.7170000000001</v>
      </c>
      <c r="V2903" s="30">
        <f>IF(T2903="",0,U2903/LISTAS[[#This Row],[VENTA NETA]]-1)</f>
        <v>0</v>
      </c>
      <c r="X2903" s="25">
        <v>22.504300000000001</v>
      </c>
      <c r="Y2903" s="31">
        <f>IFERROR(LISTAS[[#This Row],[COSTO]]/X2903-1,"")</f>
        <v>94.213670276347187</v>
      </c>
    </row>
    <row r="2904" spans="1:25" x14ac:dyDescent="0.2">
      <c r="A2904" s="6" t="s">
        <v>6905</v>
      </c>
      <c r="B2904" t="s">
        <v>7001</v>
      </c>
      <c r="C2904">
        <v>28</v>
      </c>
      <c r="D2904" t="s">
        <v>9493</v>
      </c>
      <c r="E2904" s="2">
        <v>15375</v>
      </c>
      <c r="F2904" s="6" t="str">
        <f>+_xlfn.XLOOKUP(LISTAS[[#This Row],[ID]],_01_CODIGOS_Y_COSTOS_xlsm[Producto y N°],_01_CODIGOS_Y_COSTOS_xlsm[FABRICA],"",0,1)</f>
        <v>DAHE.DIESEL</v>
      </c>
      <c r="G2904" s="13">
        <f>LISTAS[[#This Row],[Precio]]*(1-0.46)*(1-IF($C$3520="",0,$C$3520))</f>
        <v>6226.875</v>
      </c>
      <c r="H2904" s="9">
        <f>+_xlfn.XLOOKUP(LISTAS[[#This Row],[ID]],_01_CODIGOS_Y_COSTOS_xlsm[Producto y N°],_01_CODIGOS_Y_COSTOS_xlsm[COSTO],0,0,1)</f>
        <v>3515.172</v>
      </c>
      <c r="I2904" s="116">
        <f>+IFERROR(LISTAS[[#This Row],[VENTA NETA]]/LISTAS[[#This Row],[COSTO]]-1,0)</f>
        <v>0.7714282544353448</v>
      </c>
      <c r="J2904" s="33" t="str">
        <f>IFERROR(VLOOKUP(LISTAS[[#This Row],[ID]],_01_CODIGOS_Y_COSTOS_xlsm[[Producto y N°]:[CODIGO]],2,0),"")</f>
        <v>0000004018</v>
      </c>
      <c r="M2904" s="22">
        <v>0.23</v>
      </c>
      <c r="N2904" s="23">
        <f>+LISTAS[[#This Row],[Precio]]+(LISTAS[[#This Row],[Precio]]*M2904)</f>
        <v>18911.25</v>
      </c>
      <c r="O2904" s="24">
        <f t="shared" si="61"/>
        <v>7659.0562500000005</v>
      </c>
      <c r="Q2904" s="21">
        <f>IFERROR(O2904/LISTAS[[#This Row],[COSTO]]-1,"")</f>
        <v>1.1788567529554741</v>
      </c>
      <c r="R2904" t="str">
        <f>+LISTAS[[#This Row],[ID]]</f>
        <v>UNIONES ORIENTABLES28</v>
      </c>
      <c r="T2904" s="29"/>
      <c r="U2904" s="25">
        <f>LISTAS[[#This Row],[COSTO]]+(LISTAS[[#This Row],[COSTO]]*T2904)</f>
        <v>3515.172</v>
      </c>
      <c r="V2904" s="30">
        <f>IF(T2904="",0,U2904/LISTAS[[#This Row],[VENTA NETA]]-1)</f>
        <v>0</v>
      </c>
      <c r="X2904" s="25">
        <v>32.571399999999997</v>
      </c>
      <c r="Y2904" s="31">
        <f>IFERROR(LISTAS[[#This Row],[COSTO]]/X2904-1,"")</f>
        <v>106.92204203687899</v>
      </c>
    </row>
    <row r="2905" spans="1:25" x14ac:dyDescent="0.2">
      <c r="A2905" s="6" t="s">
        <v>6906</v>
      </c>
      <c r="B2905" t="s">
        <v>7001</v>
      </c>
      <c r="C2905">
        <v>30</v>
      </c>
      <c r="D2905" t="s">
        <v>9494</v>
      </c>
      <c r="E2905" s="2">
        <v>4305</v>
      </c>
      <c r="F2905" s="6" t="str">
        <f>+_xlfn.XLOOKUP(LISTAS[[#This Row],[ID]],_01_CODIGOS_Y_COSTOS_xlsm[Producto y N°],_01_CODIGOS_Y_COSTOS_xlsm[FABRICA],"",0,1)</f>
        <v>DAHE.DIESEL</v>
      </c>
      <c r="G2905" s="13">
        <f>LISTAS[[#This Row],[Precio]]*(1-0.46)*(1-IF($C$3520="",0,$C$3520))</f>
        <v>1743.5250000000001</v>
      </c>
      <c r="H2905" s="9">
        <f>+_xlfn.XLOOKUP(LISTAS[[#This Row],[ID]],_01_CODIGOS_Y_COSTOS_xlsm[Producto y N°],_01_CODIGOS_Y_COSTOS_xlsm[COSTO],0,0,1)</f>
        <v>1052.0440000000001</v>
      </c>
      <c r="I2905" s="116">
        <f>+IFERROR(LISTAS[[#This Row],[VENTA NETA]]/LISTAS[[#This Row],[COSTO]]-1,0)</f>
        <v>0.65727384025763169</v>
      </c>
      <c r="J2905" s="33" t="str">
        <f>IFERROR(VLOOKUP(LISTAS[[#This Row],[ID]],_01_CODIGOS_Y_COSTOS_xlsm[[Producto y N°]:[CODIGO]],2,0),"")</f>
        <v>0000004010</v>
      </c>
      <c r="M2905" s="22">
        <v>0.23</v>
      </c>
      <c r="N2905" s="23">
        <f>+LISTAS[[#This Row],[Precio]]+(LISTAS[[#This Row],[Precio]]*M2905)</f>
        <v>5295.15</v>
      </c>
      <c r="O2905" s="24">
        <f t="shared" si="61"/>
        <v>2144.53575</v>
      </c>
      <c r="Q2905" s="21">
        <f>IFERROR(O2905/LISTAS[[#This Row],[COSTO]]-1,"")</f>
        <v>1.0384468235168871</v>
      </c>
      <c r="R2905" t="str">
        <f>+LISTAS[[#This Row],[ID]]</f>
        <v>UNIONES ORIENTABLES30</v>
      </c>
      <c r="T2905" s="29"/>
      <c r="U2905" s="25">
        <f>LISTAS[[#This Row],[COSTO]]+(LISTAS[[#This Row],[COSTO]]*T2905)</f>
        <v>1052.0440000000001</v>
      </c>
      <c r="V2905" s="30">
        <f>IF(T2905="",0,U2905/LISTAS[[#This Row],[VENTA NETA]]-1)</f>
        <v>0</v>
      </c>
      <c r="X2905" s="25">
        <v>36.653799999999997</v>
      </c>
      <c r="Y2905" s="31">
        <f>IFERROR(LISTAS[[#This Row],[COSTO]]/X2905-1,"")</f>
        <v>27.702180947132362</v>
      </c>
    </row>
    <row r="2906" spans="1:25" x14ac:dyDescent="0.2">
      <c r="A2906" s="6" t="s">
        <v>6908</v>
      </c>
      <c r="B2906" t="s">
        <v>7001</v>
      </c>
      <c r="C2906">
        <v>34</v>
      </c>
      <c r="D2906" t="s">
        <v>9495</v>
      </c>
      <c r="E2906" s="2">
        <v>5535</v>
      </c>
      <c r="F2906" s="6" t="str">
        <f>+_xlfn.XLOOKUP(LISTAS[[#This Row],[ID]],_01_CODIGOS_Y_COSTOS_xlsm[Producto y N°],_01_CODIGOS_Y_COSTOS_xlsm[FABRICA],"",0,1)</f>
        <v>DAHE.DIESEL</v>
      </c>
      <c r="G2906" s="13">
        <f>LISTAS[[#This Row],[Precio]]*(1-0.46)*(1-IF($C$3520="",0,$C$3520))</f>
        <v>2241.6750000000002</v>
      </c>
      <c r="H2906" s="9">
        <f>+_xlfn.XLOOKUP(LISTAS[[#This Row],[ID]],_01_CODIGOS_Y_COSTOS_xlsm[Producto y N°],_01_CODIGOS_Y_COSTOS_xlsm[COSTO],0,0,1)</f>
        <v>1315.163</v>
      </c>
      <c r="I2906" s="116">
        <f>+IFERROR(LISTAS[[#This Row],[VENTA NETA]]/LISTAS[[#This Row],[COSTO]]-1,0)</f>
        <v>0.70448453917879394</v>
      </c>
      <c r="J2906" s="33" t="str">
        <f>IFERROR(VLOOKUP(LISTAS[[#This Row],[ID]],_01_CODIGOS_Y_COSTOS_xlsm[[Producto y N°]:[CODIGO]],2,0),"")</f>
        <v>0000004013</v>
      </c>
      <c r="M2906" s="22">
        <v>0.23</v>
      </c>
      <c r="N2906" s="23">
        <f>+LISTAS[[#This Row],[Precio]]+(LISTAS[[#This Row],[Precio]]*M2906)</f>
        <v>6808.05</v>
      </c>
      <c r="O2906" s="24">
        <f t="shared" si="61"/>
        <v>2757.2602500000003</v>
      </c>
      <c r="Q2906" s="21">
        <f>IFERROR(O2906/LISTAS[[#This Row],[COSTO]]-1,"")</f>
        <v>1.0965159831899167</v>
      </c>
      <c r="R2906" t="str">
        <f>+LISTAS[[#This Row],[ID]]</f>
        <v>UNIONES ORIENTABLES34</v>
      </c>
      <c r="T2906" s="29"/>
      <c r="U2906" s="25">
        <f>LISTAS[[#This Row],[COSTO]]+(LISTAS[[#This Row],[COSTO]]*T2906)</f>
        <v>1315.163</v>
      </c>
      <c r="V2906" s="30">
        <f>IF(T2906="",0,U2906/LISTAS[[#This Row],[VENTA NETA]]-1)</f>
        <v>0</v>
      </c>
      <c r="X2906" s="25">
        <v>19.1311</v>
      </c>
      <c r="Y2906" s="31">
        <f>IFERROR(LISTAS[[#This Row],[COSTO]]/X2906-1,"")</f>
        <v>67.744766375169235</v>
      </c>
    </row>
    <row r="2907" spans="1:25" x14ac:dyDescent="0.2">
      <c r="A2907" s="6" t="s">
        <v>6909</v>
      </c>
      <c r="B2907" t="s">
        <v>7001</v>
      </c>
      <c r="C2907">
        <v>40</v>
      </c>
      <c r="D2907" t="s">
        <v>9496</v>
      </c>
      <c r="E2907" s="2">
        <v>4350</v>
      </c>
      <c r="F2907" s="6" t="str">
        <f>+_xlfn.XLOOKUP(LISTAS[[#This Row],[ID]],_01_CODIGOS_Y_COSTOS_xlsm[Producto y N°],_01_CODIGOS_Y_COSTOS_xlsm[FABRICA],"",0,1)</f>
        <v>IMPORTACION</v>
      </c>
      <c r="G2907" s="13">
        <f>LISTAS[[#This Row],[Precio]]*(1-0.46)*(1-IF($C$3520="",0,$C$3520))</f>
        <v>1761.75</v>
      </c>
      <c r="H2907" s="9">
        <f>+_xlfn.XLOOKUP(LISTAS[[#This Row],[ID]],_01_CODIGOS_Y_COSTOS_xlsm[Producto y N°],_01_CODIGOS_Y_COSTOS_xlsm[COSTO],0,0,1)</f>
        <v>0</v>
      </c>
      <c r="I2907" s="116">
        <f>+IFERROR(LISTAS[[#This Row],[VENTA NETA]]/LISTAS[[#This Row],[COSTO]]-1,0)</f>
        <v>0</v>
      </c>
      <c r="J2907" s="33" t="str">
        <f>IFERROR(VLOOKUP(LISTAS[[#This Row],[ID]],_01_CODIGOS_Y_COSTOS_xlsm[[Producto y N°]:[CODIGO]],2,0),"")</f>
        <v>0</v>
      </c>
      <c r="M2907" s="22">
        <v>0</v>
      </c>
      <c r="N2907" s="23">
        <f>+LISTAS[[#This Row],[Precio]]+(LISTAS[[#This Row],[Precio]]*M2907)</f>
        <v>4350</v>
      </c>
      <c r="O2907" s="24">
        <f t="shared" si="61"/>
        <v>1761.75</v>
      </c>
      <c r="Q2907" s="21" t="str">
        <f>IFERROR(O2907/LISTAS[[#This Row],[COSTO]]-1,"")</f>
        <v/>
      </c>
      <c r="R2907" t="str">
        <f>+LISTAS[[#This Row],[ID]]</f>
        <v>UNIONES ORIENTABLES40</v>
      </c>
      <c r="T2907" s="29"/>
      <c r="U2907" s="25">
        <f>LISTAS[[#This Row],[COSTO]]+(LISTAS[[#This Row],[COSTO]]*T2907)</f>
        <v>0</v>
      </c>
      <c r="V2907" s="30">
        <f>IF(T2907="",0,U2907/LISTAS[[#This Row],[VENTA NETA]]-1)</f>
        <v>0</v>
      </c>
      <c r="X2907" s="25">
        <v>40.939900000000002</v>
      </c>
      <c r="Y2907" s="31">
        <f>IFERROR(LISTAS[[#This Row],[COSTO]]/X2907-1,"")</f>
        <v>-1</v>
      </c>
    </row>
    <row r="2908" spans="1:25" x14ac:dyDescent="0.2">
      <c r="A2908" s="6" t="s">
        <v>6910</v>
      </c>
      <c r="B2908" t="s">
        <v>7001</v>
      </c>
      <c r="C2908">
        <v>41</v>
      </c>
      <c r="D2908" t="s">
        <v>9497</v>
      </c>
      <c r="E2908" s="2">
        <v>4950</v>
      </c>
      <c r="F2908" s="6" t="str">
        <f>+_xlfn.XLOOKUP(LISTAS[[#This Row],[ID]],_01_CODIGOS_Y_COSTOS_xlsm[Producto y N°],_01_CODIGOS_Y_COSTOS_xlsm[FABRICA],"",0,1)</f>
        <v>IMPORTACION</v>
      </c>
      <c r="G2908" s="13">
        <f>LISTAS[[#This Row],[Precio]]*(1-0.46)*(1-IF($C$3520="",0,$C$3520))</f>
        <v>2004.75</v>
      </c>
      <c r="H2908" s="9">
        <f>+_xlfn.XLOOKUP(LISTAS[[#This Row],[ID]],_01_CODIGOS_Y_COSTOS_xlsm[Producto y N°],_01_CODIGOS_Y_COSTOS_xlsm[COSTO],0,0,1)</f>
        <v>0</v>
      </c>
      <c r="I2908" s="116">
        <f>+IFERROR(LISTAS[[#This Row],[VENTA NETA]]/LISTAS[[#This Row],[COSTO]]-1,0)</f>
        <v>0</v>
      </c>
      <c r="J2908" s="33" t="str">
        <f>IFERROR(VLOOKUP(LISTAS[[#This Row],[ID]],_01_CODIGOS_Y_COSTOS_xlsm[[Producto y N°]:[CODIGO]],2,0),"")</f>
        <v>0</v>
      </c>
      <c r="M2908" s="22">
        <v>0</v>
      </c>
      <c r="N2908" s="23">
        <f>+LISTAS[[#This Row],[Precio]]+(LISTAS[[#This Row],[Precio]]*M2908)</f>
        <v>4950</v>
      </c>
      <c r="O2908" s="24">
        <f t="shared" si="61"/>
        <v>2004.75</v>
      </c>
      <c r="Q2908" s="21" t="str">
        <f>IFERROR(O2908/LISTAS[[#This Row],[COSTO]]-1,"")</f>
        <v/>
      </c>
      <c r="R2908" t="str">
        <f>+LISTAS[[#This Row],[ID]]</f>
        <v>UNIONES ORIENTABLES41</v>
      </c>
      <c r="T2908" s="29"/>
      <c r="U2908" s="25">
        <f>LISTAS[[#This Row],[COSTO]]+(LISTAS[[#This Row],[COSTO]]*T2908)</f>
        <v>0</v>
      </c>
      <c r="V2908" s="30">
        <f>IF(T2908="",0,U2908/LISTAS[[#This Row],[VENTA NETA]]-1)</f>
        <v>0</v>
      </c>
      <c r="X2908" s="25">
        <v>55.517000000000003</v>
      </c>
      <c r="Y2908" s="31">
        <f>IFERROR(LISTAS[[#This Row],[COSTO]]/X2908-1,"")</f>
        <v>-1</v>
      </c>
    </row>
    <row r="2909" spans="1:25" x14ac:dyDescent="0.2">
      <c r="A2909" s="6" t="s">
        <v>6911</v>
      </c>
      <c r="B2909" t="s">
        <v>7001</v>
      </c>
      <c r="C2909">
        <v>42</v>
      </c>
      <c r="D2909" t="s">
        <v>9498</v>
      </c>
      <c r="E2909" s="2">
        <v>4950</v>
      </c>
      <c r="F2909" s="6" t="str">
        <f>+_xlfn.XLOOKUP(LISTAS[[#This Row],[ID]],_01_CODIGOS_Y_COSTOS_xlsm[Producto y N°],_01_CODIGOS_Y_COSTOS_xlsm[FABRICA],"",0,1)</f>
        <v>IMPORTACION</v>
      </c>
      <c r="G2909" s="13">
        <f>LISTAS[[#This Row],[Precio]]*(1-0.46)*(1-IF($C$3520="",0,$C$3520))</f>
        <v>2004.75</v>
      </c>
      <c r="H2909" s="9">
        <f>+_xlfn.XLOOKUP(LISTAS[[#This Row],[ID]],_01_CODIGOS_Y_COSTOS_xlsm[Producto y N°],_01_CODIGOS_Y_COSTOS_xlsm[COSTO],0,0,1)</f>
        <v>0</v>
      </c>
      <c r="I2909" s="116">
        <f>+IFERROR(LISTAS[[#This Row],[VENTA NETA]]/LISTAS[[#This Row],[COSTO]]-1,0)</f>
        <v>0</v>
      </c>
      <c r="J2909" s="33" t="str">
        <f>IFERROR(VLOOKUP(LISTAS[[#This Row],[ID]],_01_CODIGOS_Y_COSTOS_xlsm[[Producto y N°]:[CODIGO]],2,0),"")</f>
        <v>0</v>
      </c>
      <c r="M2909" s="22">
        <v>0</v>
      </c>
      <c r="N2909" s="23">
        <f>+LISTAS[[#This Row],[Precio]]+(LISTAS[[#This Row],[Precio]]*M2909)</f>
        <v>4950</v>
      </c>
      <c r="O2909" s="24">
        <f t="shared" si="61"/>
        <v>2004.75</v>
      </c>
      <c r="Q2909" s="21" t="str">
        <f>IFERROR(O2909/LISTAS[[#This Row],[COSTO]]-1,"")</f>
        <v/>
      </c>
      <c r="R2909" t="str">
        <f>+LISTAS[[#This Row],[ID]]</f>
        <v>UNIONES ORIENTABLES42</v>
      </c>
      <c r="T2909" s="29"/>
      <c r="U2909" s="25">
        <f>LISTAS[[#This Row],[COSTO]]+(LISTAS[[#This Row],[COSTO]]*T2909)</f>
        <v>0</v>
      </c>
      <c r="V2909" s="30">
        <f>IF(T2909="",0,U2909/LISTAS[[#This Row],[VENTA NETA]]-1)</f>
        <v>0</v>
      </c>
      <c r="X2909" s="25">
        <v>42.790999999999997</v>
      </c>
      <c r="Y2909" s="31">
        <f>IFERROR(LISTAS[[#This Row],[COSTO]]/X2909-1,"")</f>
        <v>-1</v>
      </c>
    </row>
    <row r="2910" spans="1:25" x14ac:dyDescent="0.2">
      <c r="A2910" s="6" t="s">
        <v>6912</v>
      </c>
      <c r="B2910" t="s">
        <v>7001</v>
      </c>
      <c r="C2910">
        <v>43</v>
      </c>
      <c r="D2910" t="s">
        <v>9499</v>
      </c>
      <c r="E2910" s="2">
        <v>5500</v>
      </c>
      <c r="F2910" s="6" t="str">
        <f>+_xlfn.XLOOKUP(LISTAS[[#This Row],[ID]],_01_CODIGOS_Y_COSTOS_xlsm[Producto y N°],_01_CODIGOS_Y_COSTOS_xlsm[FABRICA],"",0,1)</f>
        <v>IMPORTACION</v>
      </c>
      <c r="G2910" s="13">
        <f>LISTAS[[#This Row],[Precio]]*(1-0.46)*(1-IF($C$3520="",0,$C$3520))</f>
        <v>2227.5</v>
      </c>
      <c r="H2910" s="9">
        <f>+_xlfn.XLOOKUP(LISTAS[[#This Row],[ID]],_01_CODIGOS_Y_COSTOS_xlsm[Producto y N°],_01_CODIGOS_Y_COSTOS_xlsm[COSTO],0,0,1)</f>
        <v>0</v>
      </c>
      <c r="I2910" s="116">
        <f>+IFERROR(LISTAS[[#This Row],[VENTA NETA]]/LISTAS[[#This Row],[COSTO]]-1,0)</f>
        <v>0</v>
      </c>
      <c r="J2910" s="33" t="str">
        <f>IFERROR(VLOOKUP(LISTAS[[#This Row],[ID]],_01_CODIGOS_Y_COSTOS_xlsm[[Producto y N°]:[CODIGO]],2,0),"")</f>
        <v>0</v>
      </c>
      <c r="M2910" s="22">
        <v>0</v>
      </c>
      <c r="N2910" s="23">
        <f>+LISTAS[[#This Row],[Precio]]+(LISTAS[[#This Row],[Precio]]*M2910)</f>
        <v>5500</v>
      </c>
      <c r="O2910" s="24">
        <f t="shared" si="61"/>
        <v>2227.5</v>
      </c>
      <c r="Q2910" s="21" t="str">
        <f>IFERROR(O2910/LISTAS[[#This Row],[COSTO]]-1,"")</f>
        <v/>
      </c>
      <c r="R2910" t="str">
        <f>+LISTAS[[#This Row],[ID]]</f>
        <v>UNIONES ORIENTABLES43</v>
      </c>
      <c r="T2910" s="29"/>
      <c r="U2910" s="25">
        <f>LISTAS[[#This Row],[COSTO]]+(LISTAS[[#This Row],[COSTO]]*T2910)</f>
        <v>0</v>
      </c>
      <c r="V2910" s="30">
        <f>IF(T2910="",0,U2910/LISTAS[[#This Row],[VENTA NETA]]-1)</f>
        <v>0</v>
      </c>
      <c r="X2910" s="25">
        <v>63.050400000000003</v>
      </c>
      <c r="Y2910" s="31">
        <f>IFERROR(LISTAS[[#This Row],[COSTO]]/X2910-1,"")</f>
        <v>-1</v>
      </c>
    </row>
    <row r="2911" spans="1:25" x14ac:dyDescent="0.2">
      <c r="A2911" s="6" t="s">
        <v>6913</v>
      </c>
      <c r="B2911" t="s">
        <v>7001</v>
      </c>
      <c r="C2911">
        <v>50</v>
      </c>
      <c r="D2911" t="s">
        <v>9500</v>
      </c>
      <c r="E2911" s="2">
        <v>6642</v>
      </c>
      <c r="F2911" s="6" t="str">
        <f>+_xlfn.XLOOKUP(LISTAS[[#This Row],[ID]],_01_CODIGOS_Y_COSTOS_xlsm[Producto y N°],_01_CODIGOS_Y_COSTOS_xlsm[FABRICA],"",0,1)</f>
        <v>DAHE.DIESEL</v>
      </c>
      <c r="G2911" s="13">
        <f>LISTAS[[#This Row],[Precio]]*(1-0.46)*(1-IF($C$3520="",0,$C$3520))</f>
        <v>2690.01</v>
      </c>
      <c r="H2911" s="9">
        <f>+_xlfn.XLOOKUP(LISTAS[[#This Row],[ID]],_01_CODIGOS_Y_COSTOS_xlsm[Producto y N°],_01_CODIGOS_Y_COSTOS_xlsm[COSTO],0,0,1)</f>
        <v>1701.4780000000001</v>
      </c>
      <c r="I2911" s="116">
        <f>+IFERROR(LISTAS[[#This Row],[VENTA NETA]]/LISTAS[[#This Row],[COSTO]]-1,0)</f>
        <v>0.58098429718162681</v>
      </c>
      <c r="J2911" s="33" t="str">
        <f>IFERROR(VLOOKUP(LISTAS[[#This Row],[ID]],_01_CODIGOS_Y_COSTOS_xlsm[[Producto y N°]:[CODIGO]],2,0),"")</f>
        <v>0000002102</v>
      </c>
      <c r="M2911" s="22">
        <v>0.23</v>
      </c>
      <c r="N2911" s="23">
        <f>+LISTAS[[#This Row],[Precio]]+(LISTAS[[#This Row],[Precio]]*M2911)</f>
        <v>8169.66</v>
      </c>
      <c r="O2911" s="24">
        <f t="shared" si="61"/>
        <v>3308.7123000000001</v>
      </c>
      <c r="Q2911" s="21">
        <f>IFERROR(O2911/LISTAS[[#This Row],[COSTO]]-1,"")</f>
        <v>0.94461068553340088</v>
      </c>
      <c r="R2911" t="str">
        <f>+LISTAS[[#This Row],[ID]]</f>
        <v>UNIONES ORIENTABLES50</v>
      </c>
      <c r="T2911" s="29"/>
      <c r="U2911" s="25">
        <f>LISTAS[[#This Row],[COSTO]]+(LISTAS[[#This Row],[COSTO]]*T2911)</f>
        <v>1701.4780000000001</v>
      </c>
      <c r="V2911" s="30">
        <f>IF(T2911="",0,U2911/LISTAS[[#This Row],[VENTA NETA]]-1)</f>
        <v>0</v>
      </c>
      <c r="X2911" s="25">
        <v>99.008600000000001</v>
      </c>
      <c r="Y2911" s="31">
        <f>IFERROR(LISTAS[[#This Row],[COSTO]]/X2911-1,"")</f>
        <v>16.185153612918473</v>
      </c>
    </row>
    <row r="2912" spans="1:25" x14ac:dyDescent="0.2">
      <c r="A2912" s="6" t="s">
        <v>6914</v>
      </c>
      <c r="B2912" t="s">
        <v>7001</v>
      </c>
      <c r="C2912">
        <v>52</v>
      </c>
      <c r="D2912" t="s">
        <v>9501</v>
      </c>
      <c r="E2912" s="2">
        <v>6888</v>
      </c>
      <c r="F2912" s="6" t="str">
        <f>+_xlfn.XLOOKUP(LISTAS[[#This Row],[ID]],_01_CODIGOS_Y_COSTOS_xlsm[Producto y N°],_01_CODIGOS_Y_COSTOS_xlsm[FABRICA],"",0,1)</f>
        <v>DAHE.DIESEL</v>
      </c>
      <c r="G2912" s="13">
        <f>LISTAS[[#This Row],[Precio]]*(1-0.46)*(1-IF($C$3520="",0,$C$3520))</f>
        <v>2789.6400000000003</v>
      </c>
      <c r="H2912" s="9">
        <f>+_xlfn.XLOOKUP(LISTAS[[#This Row],[ID]],_01_CODIGOS_Y_COSTOS_xlsm[Producto y N°],_01_CODIGOS_Y_COSTOS_xlsm[COSTO],0,0,1)</f>
        <v>1644.566</v>
      </c>
      <c r="I2912" s="116">
        <f>+IFERROR(LISTAS[[#This Row],[VENTA NETA]]/LISTAS[[#This Row],[COSTO]]-1,0)</f>
        <v>0.69627731571733831</v>
      </c>
      <c r="J2912" s="33" t="str">
        <f>IFERROR(VLOOKUP(LISTAS[[#This Row],[ID]],_01_CODIGOS_Y_COSTOS_xlsm[[Producto y N°]:[CODIGO]],2,0),"")</f>
        <v>00002102-1</v>
      </c>
      <c r="M2912" s="22">
        <v>0.23</v>
      </c>
      <c r="N2912" s="23">
        <f>+LISTAS[[#This Row],[Precio]]+(LISTAS[[#This Row],[Precio]]*M2912)</f>
        <v>8472.24</v>
      </c>
      <c r="O2912" s="24">
        <f t="shared" si="61"/>
        <v>3431.2572</v>
      </c>
      <c r="Q2912" s="21">
        <f>IFERROR(O2912/LISTAS[[#This Row],[COSTO]]-1,"")</f>
        <v>1.0864210983323259</v>
      </c>
      <c r="R2912" t="str">
        <f>+LISTAS[[#This Row],[ID]]</f>
        <v>UNIONES ORIENTABLES52</v>
      </c>
      <c r="T2912" s="29"/>
      <c r="U2912" s="25">
        <f>LISTAS[[#This Row],[COSTO]]+(LISTAS[[#This Row],[COSTO]]*T2912)</f>
        <v>1644.566</v>
      </c>
      <c r="V2912" s="30">
        <f>IF(T2912="",0,U2912/LISTAS[[#This Row],[VENTA NETA]]-1)</f>
        <v>0</v>
      </c>
      <c r="X2912" s="25">
        <v>118.8103</v>
      </c>
      <c r="Y2912" s="31">
        <f>IFERROR(LISTAS[[#This Row],[COSTO]]/X2912-1,"")</f>
        <v>12.84194804659192</v>
      </c>
    </row>
    <row r="2913" spans="1:25" x14ac:dyDescent="0.2">
      <c r="A2913" s="6" t="s">
        <v>6915</v>
      </c>
      <c r="B2913" t="s">
        <v>7001</v>
      </c>
      <c r="C2913">
        <v>60</v>
      </c>
      <c r="D2913" t="s">
        <v>9502</v>
      </c>
      <c r="E2913" s="2">
        <v>6765</v>
      </c>
      <c r="F2913" s="6" t="str">
        <f>+_xlfn.XLOOKUP(LISTAS[[#This Row],[ID]],_01_CODIGOS_Y_COSTOS_xlsm[Producto y N°],_01_CODIGOS_Y_COSTOS_xlsm[FABRICA],"",0,1)</f>
        <v>DAHE.DIESEL</v>
      </c>
      <c r="G2913" s="13">
        <f>LISTAS[[#This Row],[Precio]]*(1-0.46)*(1-IF($C$3520="",0,$C$3520))</f>
        <v>2739.8250000000003</v>
      </c>
      <c r="H2913" s="9">
        <f>+_xlfn.XLOOKUP(LISTAS[[#This Row],[ID]],_01_CODIGOS_Y_COSTOS_xlsm[Producto y N°],_01_CODIGOS_Y_COSTOS_xlsm[COSTO],0,0,1)</f>
        <v>1733.11</v>
      </c>
      <c r="I2913" s="116">
        <f>+IFERROR(LISTAS[[#This Row],[VENTA NETA]]/LISTAS[[#This Row],[COSTO]]-1,0)</f>
        <v>0.58087195850234585</v>
      </c>
      <c r="J2913" s="33" t="str">
        <f>IFERROR(VLOOKUP(LISTAS[[#This Row],[ID]],_01_CODIGOS_Y_COSTOS_xlsm[[Producto y N°]:[CODIGO]],2,0),"")</f>
        <v>0000002103</v>
      </c>
      <c r="M2913" s="22">
        <v>0.23</v>
      </c>
      <c r="N2913" s="23">
        <f>+LISTAS[[#This Row],[Precio]]+(LISTAS[[#This Row],[Precio]]*M2913)</f>
        <v>8320.9500000000007</v>
      </c>
      <c r="O2913" s="24">
        <f t="shared" si="61"/>
        <v>3369.9847500000005</v>
      </c>
      <c r="Q2913" s="21">
        <f>IFERROR(O2913/LISTAS[[#This Row],[COSTO]]-1,"")</f>
        <v>0.94447250895788537</v>
      </c>
      <c r="R2913" t="str">
        <f>+LISTAS[[#This Row],[ID]]</f>
        <v>UNIONES ORIENTABLES60</v>
      </c>
      <c r="T2913" s="29"/>
      <c r="U2913" s="25">
        <f>LISTAS[[#This Row],[COSTO]]+(LISTAS[[#This Row],[COSTO]]*T2913)</f>
        <v>1733.11</v>
      </c>
      <c r="V2913" s="30">
        <f>IF(T2913="",0,U2913/LISTAS[[#This Row],[VENTA NETA]]-1)</f>
        <v>0</v>
      </c>
      <c r="X2913" s="25">
        <v>128.71109999999999</v>
      </c>
      <c r="Y2913" s="31">
        <f>IFERROR(LISTAS[[#This Row],[COSTO]]/X2913-1,"")</f>
        <v>12.465116839184811</v>
      </c>
    </row>
    <row r="2914" spans="1:25" x14ac:dyDescent="0.2">
      <c r="A2914" s="6" t="s">
        <v>6916</v>
      </c>
      <c r="B2914" t="s">
        <v>7001</v>
      </c>
      <c r="C2914">
        <v>62</v>
      </c>
      <c r="D2914" t="s">
        <v>9503</v>
      </c>
      <c r="E2914" s="2">
        <v>6697.35</v>
      </c>
      <c r="F2914" s="6" t="str">
        <f>+_xlfn.XLOOKUP(LISTAS[[#This Row],[ID]],_01_CODIGOS_Y_COSTOS_xlsm[Producto y N°],_01_CODIGOS_Y_COSTOS_xlsm[FABRICA],"",0,1)</f>
        <v>DAHE.DIESEL</v>
      </c>
      <c r="G2914" s="13">
        <f>LISTAS[[#This Row],[Precio]]*(1-0.46)*(1-IF($C$3520="",0,$C$3520))</f>
        <v>2712.4267500000005</v>
      </c>
      <c r="H2914" s="9">
        <f>+_xlfn.XLOOKUP(LISTAS[[#This Row],[ID]],_01_CODIGOS_Y_COSTOS_xlsm[Producto y N°],_01_CODIGOS_Y_COSTOS_xlsm[COSTO],0,0,1)</f>
        <v>1654.9269999999999</v>
      </c>
      <c r="I2914" s="116">
        <f>+IFERROR(LISTAS[[#This Row],[VENTA NETA]]/LISTAS[[#This Row],[COSTO]]-1,0)</f>
        <v>0.63900084414599601</v>
      </c>
      <c r="J2914" s="33" t="str">
        <f>IFERROR(VLOOKUP(LISTAS[[#This Row],[ID]],_01_CODIGOS_Y_COSTOS_xlsm[[Producto y N°]:[CODIGO]],2,0),"")</f>
        <v>00002103-2</v>
      </c>
      <c r="M2914" s="22">
        <v>0.23</v>
      </c>
      <c r="N2914" s="23">
        <f>+LISTAS[[#This Row],[Precio]]+(LISTAS[[#This Row],[Precio]]*M2914)</f>
        <v>8237.7404999999999</v>
      </c>
      <c r="O2914" s="24">
        <f t="shared" si="61"/>
        <v>3336.2849025000005</v>
      </c>
      <c r="Q2914" s="21">
        <f>IFERROR(O2914/LISTAS[[#This Row],[COSTO]]-1,"")</f>
        <v>1.015971038299575</v>
      </c>
      <c r="R2914" t="str">
        <f>+LISTAS[[#This Row],[ID]]</f>
        <v>UNIONES ORIENTABLES62</v>
      </c>
      <c r="T2914" s="29"/>
      <c r="U2914" s="25">
        <f>LISTAS[[#This Row],[COSTO]]+(LISTAS[[#This Row],[COSTO]]*T2914)</f>
        <v>1654.9269999999999</v>
      </c>
      <c r="V2914" s="30">
        <f>IF(T2914="",0,U2914/LISTAS[[#This Row],[VENTA NETA]]-1)</f>
        <v>0</v>
      </c>
      <c r="X2914" s="25">
        <v>178.21539999999999</v>
      </c>
      <c r="Y2914" s="31">
        <f>IFERROR(LISTAS[[#This Row],[COSTO]]/X2914-1,"")</f>
        <v>8.2861054656331614</v>
      </c>
    </row>
    <row r="2915" spans="1:25" x14ac:dyDescent="0.2">
      <c r="A2915" s="6" t="s">
        <v>6917</v>
      </c>
      <c r="B2915" t="s">
        <v>7001</v>
      </c>
      <c r="C2915">
        <v>70</v>
      </c>
      <c r="D2915" t="s">
        <v>9504</v>
      </c>
      <c r="E2915" s="2">
        <v>7503</v>
      </c>
      <c r="F2915" s="6" t="str">
        <f>+_xlfn.XLOOKUP(LISTAS[[#This Row],[ID]],_01_CODIGOS_Y_COSTOS_xlsm[Producto y N°],_01_CODIGOS_Y_COSTOS_xlsm[FABRICA],"",0,1)</f>
        <v>DAHE.DIESEL</v>
      </c>
      <c r="G2915" s="13">
        <f>LISTAS[[#This Row],[Precio]]*(1-0.46)*(1-IF($C$3520="",0,$C$3520))</f>
        <v>3038.7150000000001</v>
      </c>
      <c r="H2915" s="9">
        <f>+_xlfn.XLOOKUP(LISTAS[[#This Row],[ID]],_01_CODIGOS_Y_COSTOS_xlsm[Producto y N°],_01_CODIGOS_Y_COSTOS_xlsm[COSTO],0,0,1)</f>
        <v>2086.6149999999998</v>
      </c>
      <c r="I2915" s="116">
        <f>+IFERROR(LISTAS[[#This Row],[VENTA NETA]]/LISTAS[[#This Row],[COSTO]]-1,0)</f>
        <v>0.45628925316840929</v>
      </c>
      <c r="J2915" s="33" t="str">
        <f>IFERROR(VLOOKUP(LISTAS[[#This Row],[ID]],_01_CODIGOS_Y_COSTOS_xlsm[[Producto y N°]:[CODIGO]],2,0),"")</f>
        <v>0000002106</v>
      </c>
      <c r="M2915" s="22">
        <v>0.23</v>
      </c>
      <c r="N2915" s="23">
        <f>+LISTAS[[#This Row],[Precio]]+(LISTAS[[#This Row],[Precio]]*M2915)</f>
        <v>9228.69</v>
      </c>
      <c r="O2915" s="24">
        <f t="shared" si="61"/>
        <v>3737.6194500000001</v>
      </c>
      <c r="Q2915" s="21">
        <f>IFERROR(O2915/LISTAS[[#This Row],[COSTO]]-1,"")</f>
        <v>0.79123578139714357</v>
      </c>
      <c r="R2915" t="str">
        <f>+LISTAS[[#This Row],[ID]]</f>
        <v>UNIONES ORIENTABLES70</v>
      </c>
      <c r="T2915" s="29"/>
      <c r="U2915" s="25">
        <f>LISTAS[[#This Row],[COSTO]]+(LISTAS[[#This Row],[COSTO]]*T2915)</f>
        <v>2086.6149999999998</v>
      </c>
      <c r="V2915" s="30">
        <f>IF(T2915="",0,U2915/LISTAS[[#This Row],[VENTA NETA]]-1)</f>
        <v>0</v>
      </c>
      <c r="X2915" s="25">
        <v>247.5214</v>
      </c>
      <c r="Y2915" s="31">
        <f>IFERROR(LISTAS[[#This Row],[COSTO]]/X2915-1,"")</f>
        <v>7.430038776445187</v>
      </c>
    </row>
    <row r="2916" spans="1:25" x14ac:dyDescent="0.2">
      <c r="A2916" s="6" t="s">
        <v>6918</v>
      </c>
      <c r="B2916" t="s">
        <v>7001</v>
      </c>
      <c r="C2916">
        <v>72</v>
      </c>
      <c r="D2916" t="s">
        <v>9505</v>
      </c>
      <c r="E2916" s="2">
        <v>7084.8</v>
      </c>
      <c r="F2916" s="6" t="str">
        <f>+_xlfn.XLOOKUP(LISTAS[[#This Row],[ID]],_01_CODIGOS_Y_COSTOS_xlsm[Producto y N°],_01_CODIGOS_Y_COSTOS_xlsm[FABRICA],"",0,1)</f>
        <v>DAHE.DIESEL</v>
      </c>
      <c r="G2916" s="13">
        <f>LISTAS[[#This Row],[Precio]]*(1-0.46)*(1-IF($C$3520="",0,$C$3520))</f>
        <v>2869.3440000000001</v>
      </c>
      <c r="H2916" s="9">
        <f>+_xlfn.XLOOKUP(LISTAS[[#This Row],[ID]],_01_CODIGOS_Y_COSTOS_xlsm[Producto y N°],_01_CODIGOS_Y_COSTOS_xlsm[COSTO],0,0,1)</f>
        <v>1869.5730000000001</v>
      </c>
      <c r="I2916" s="116">
        <f>+IFERROR(LISTAS[[#This Row],[VENTA NETA]]/LISTAS[[#This Row],[COSTO]]-1,0)</f>
        <v>0.53475900646832186</v>
      </c>
      <c r="J2916" s="33" t="str">
        <f>IFERROR(VLOOKUP(LISTAS[[#This Row],[ID]],_01_CODIGOS_Y_COSTOS_xlsm[[Producto y N°]:[CODIGO]],2,0),"")</f>
        <v>0000002107</v>
      </c>
      <c r="M2916" s="22">
        <v>0.23</v>
      </c>
      <c r="N2916" s="23">
        <f>+LISTAS[[#This Row],[Precio]]+(LISTAS[[#This Row],[Precio]]*M2916)</f>
        <v>8714.3040000000001</v>
      </c>
      <c r="O2916" s="24">
        <f t="shared" si="61"/>
        <v>3529.2931200000003</v>
      </c>
      <c r="Q2916" s="21">
        <f>IFERROR(O2916/LISTAS[[#This Row],[COSTO]]-1,"")</f>
        <v>0.88775357795603593</v>
      </c>
      <c r="R2916" t="str">
        <f>+LISTAS[[#This Row],[ID]]</f>
        <v>UNIONES ORIENTABLES72</v>
      </c>
      <c r="T2916" s="29"/>
      <c r="U2916" s="25">
        <f>LISTAS[[#This Row],[COSTO]]+(LISTAS[[#This Row],[COSTO]]*T2916)</f>
        <v>1869.5730000000001</v>
      </c>
      <c r="V2916" s="30">
        <f>IF(T2916="",0,U2916/LISTAS[[#This Row],[VENTA NETA]]-1)</f>
        <v>0</v>
      </c>
      <c r="X2916" s="25">
        <v>346.5299</v>
      </c>
      <c r="Y2916" s="31">
        <f>IFERROR(LISTAS[[#This Row],[COSTO]]/X2916-1,"")</f>
        <v>4.3951275200206394</v>
      </c>
    </row>
    <row r="2917" spans="1:25" x14ac:dyDescent="0.2">
      <c r="A2917" s="6" t="s">
        <v>6919</v>
      </c>
      <c r="B2917" t="s">
        <v>7001</v>
      </c>
      <c r="C2917">
        <v>74</v>
      </c>
      <c r="D2917" t="s">
        <v>9506</v>
      </c>
      <c r="E2917" s="2">
        <v>7841.25</v>
      </c>
      <c r="F2917" s="6" t="str">
        <f>+_xlfn.XLOOKUP(LISTAS[[#This Row],[ID]],_01_CODIGOS_Y_COSTOS_xlsm[Producto y N°],_01_CODIGOS_Y_COSTOS_xlsm[FABRICA],"",0,1)</f>
        <v>DAHE.DIESEL</v>
      </c>
      <c r="G2917" s="13">
        <f>LISTAS[[#This Row],[Precio]]*(1-0.46)*(1-IF($C$3520="",0,$C$3520))</f>
        <v>3175.7062500000002</v>
      </c>
      <c r="H2917" s="9">
        <f>+_xlfn.XLOOKUP(LISTAS[[#This Row],[ID]],_01_CODIGOS_Y_COSTOS_xlsm[Producto y N°],_01_CODIGOS_Y_COSTOS_xlsm[COSTO],0,0,1)</f>
        <v>1925.4159999999999</v>
      </c>
      <c r="I2917" s="116">
        <f>+IFERROR(LISTAS[[#This Row],[VENTA NETA]]/LISTAS[[#This Row],[COSTO]]-1,0)</f>
        <v>0.64936109910793327</v>
      </c>
      <c r="J2917" s="33" t="str">
        <f>IFERROR(VLOOKUP(LISTAS[[#This Row],[ID]],_01_CODIGOS_Y_COSTOS_xlsm[[Producto y N°]:[CODIGO]],2,0),"")</f>
        <v>0000002104</v>
      </c>
      <c r="M2917" s="22">
        <v>0.23</v>
      </c>
      <c r="N2917" s="56">
        <f>+LISTAS[[#This Row],[Precio]]+(LISTAS[[#This Row],[Precio]]*M2917)</f>
        <v>9644.7374999999993</v>
      </c>
      <c r="O2917" s="24">
        <f t="shared" si="61"/>
        <v>3906.1186874999994</v>
      </c>
      <c r="Q2917" s="21">
        <f>IFERROR(O2917/LISTAS[[#This Row],[COSTO]]-1,"")</f>
        <v>1.0287141519027574</v>
      </c>
      <c r="R2917" t="str">
        <f>+LISTAS[[#This Row],[ID]]</f>
        <v>UNIONES ORIENTABLES74</v>
      </c>
      <c r="T2917" s="29"/>
      <c r="U2917" s="25">
        <f>LISTAS[[#This Row],[COSTO]]+(LISTAS[[#This Row],[COSTO]]*T2917)</f>
        <v>1925.4159999999999</v>
      </c>
      <c r="V2917" s="30">
        <f>IF(T2917="",0,U2917/LISTAS[[#This Row],[VENTA NETA]]-1)</f>
        <v>0</v>
      </c>
      <c r="X2917" s="25">
        <v>455.4393</v>
      </c>
      <c r="Y2917" s="31">
        <f>IFERROR(LISTAS[[#This Row],[COSTO]]/X2917-1,"")</f>
        <v>3.2276017901836749</v>
      </c>
    </row>
    <row r="2918" spans="1:25" x14ac:dyDescent="0.2">
      <c r="A2918" s="6" t="s">
        <v>6920</v>
      </c>
      <c r="B2918" t="s">
        <v>7001</v>
      </c>
      <c r="C2918">
        <v>76</v>
      </c>
      <c r="D2918" t="s">
        <v>9507</v>
      </c>
      <c r="E2918" s="2">
        <v>11377.5</v>
      </c>
      <c r="F2918" s="6" t="str">
        <f>+_xlfn.XLOOKUP(LISTAS[[#This Row],[ID]],_01_CODIGOS_Y_COSTOS_xlsm[Producto y N°],_01_CODIGOS_Y_COSTOS_xlsm[FABRICA],"",0,1)</f>
        <v>DAHE.DIESEL</v>
      </c>
      <c r="G2918" s="13">
        <f>LISTAS[[#This Row],[Precio]]*(1-0.46)*(1-IF($C$3520="",0,$C$3520))</f>
        <v>4607.8875000000007</v>
      </c>
      <c r="H2918" s="9">
        <f>+_xlfn.XLOOKUP(LISTAS[[#This Row],[ID]],_01_CODIGOS_Y_COSTOS_xlsm[Producto y N°],_01_CODIGOS_Y_COSTOS_xlsm[COSTO],0,0,1)</f>
        <v>2615.9780000000001</v>
      </c>
      <c r="I2918" s="116">
        <f>+IFERROR(LISTAS[[#This Row],[VENTA NETA]]/LISTAS[[#This Row],[COSTO]]-1,0)</f>
        <v>0.76143969865190031</v>
      </c>
      <c r="J2918" s="33" t="str">
        <f>IFERROR(VLOOKUP(LISTAS[[#This Row],[ID]],_01_CODIGOS_Y_COSTOS_xlsm[[Producto y N°]:[CODIGO]],2,0),"")</f>
        <v>0000002108</v>
      </c>
      <c r="M2918" s="22">
        <v>0.23</v>
      </c>
      <c r="N2918" s="56">
        <f>+LISTAS[[#This Row],[Precio]]+(LISTAS[[#This Row],[Precio]]*M2918)</f>
        <v>13994.325000000001</v>
      </c>
      <c r="O2918" s="24">
        <f t="shared" si="61"/>
        <v>5667.7016250000006</v>
      </c>
      <c r="Q2918" s="21">
        <f>IFERROR(O2918/LISTAS[[#This Row],[COSTO]]-1,"")</f>
        <v>1.1665708293418371</v>
      </c>
      <c r="R2918" t="str">
        <f>+LISTAS[[#This Row],[ID]]</f>
        <v>UNIONES ORIENTABLES76</v>
      </c>
      <c r="T2918" s="29"/>
      <c r="U2918" s="25">
        <f>LISTAS[[#This Row],[COSTO]]+(LISTAS[[#This Row],[COSTO]]*T2918)</f>
        <v>2615.9780000000001</v>
      </c>
      <c r="V2918" s="30">
        <f>IF(T2918="",0,U2918/LISTAS[[#This Row],[VENTA NETA]]-1)</f>
        <v>0</v>
      </c>
      <c r="X2918" s="25">
        <v>118.8103</v>
      </c>
      <c r="Y2918" s="31">
        <f>IFERROR(LISTAS[[#This Row],[COSTO]]/X2918-1,"")</f>
        <v>21.018107857652073</v>
      </c>
    </row>
    <row r="2919" spans="1:25" x14ac:dyDescent="0.2">
      <c r="A2919" s="6" t="s">
        <v>6922</v>
      </c>
      <c r="B2919" t="s">
        <v>7001</v>
      </c>
      <c r="C2919">
        <v>80</v>
      </c>
      <c r="D2919" t="s">
        <v>9508</v>
      </c>
      <c r="E2919" s="2">
        <v>9901.5</v>
      </c>
      <c r="F2919" s="6" t="str">
        <f>+_xlfn.XLOOKUP(LISTAS[[#This Row],[ID]],_01_CODIGOS_Y_COSTOS_xlsm[Producto y N°],_01_CODIGOS_Y_COSTOS_xlsm[FABRICA],"",0,1)</f>
        <v>DAHE.DIESEL</v>
      </c>
      <c r="G2919" s="13">
        <f>LISTAS[[#This Row],[Precio]]*(1-0.46)*(1-IF($C$3520="",0,$C$3520))</f>
        <v>4010.1075000000001</v>
      </c>
      <c r="H2919" s="9">
        <f>+_xlfn.XLOOKUP(LISTAS[[#This Row],[ID]],_01_CODIGOS_Y_COSTOS_xlsm[Producto y N°],_01_CODIGOS_Y_COSTOS_xlsm[COSTO],0,0,1)</f>
        <v>2757.2869999999998</v>
      </c>
      <c r="I2919" s="116">
        <f>+IFERROR(LISTAS[[#This Row],[VENTA NETA]]/LISTAS[[#This Row],[COSTO]]-1,0)</f>
        <v>0.45436710070442454</v>
      </c>
      <c r="J2919" s="33" t="str">
        <f>IFERROR(VLOOKUP(LISTAS[[#This Row],[ID]],_01_CODIGOS_Y_COSTOS_xlsm[[Producto y N°]:[CODIGO]],2,0),"")</f>
        <v>0000002105</v>
      </c>
      <c r="M2919" s="22">
        <v>0.23</v>
      </c>
      <c r="N2919" s="56">
        <f>+LISTAS[[#This Row],[Precio]]+(LISTAS[[#This Row],[Precio]]*M2919)</f>
        <v>12178.845000000001</v>
      </c>
      <c r="O2919" s="24">
        <f t="shared" si="61"/>
        <v>4932.4322250000005</v>
      </c>
      <c r="Q2919" s="21">
        <f>IFERROR(O2919/LISTAS[[#This Row],[COSTO]]-1,"")</f>
        <v>0.78887153386644226</v>
      </c>
      <c r="R2919" t="str">
        <f>+LISTAS[[#This Row],[ID]]</f>
        <v>UNIONES ORIENTABLES80</v>
      </c>
      <c r="T2919" s="29"/>
      <c r="U2919" s="25">
        <f>LISTAS[[#This Row],[COSTO]]+(LISTAS[[#This Row],[COSTO]]*T2919)</f>
        <v>2757.2869999999998</v>
      </c>
      <c r="V2919" s="30">
        <f>IF(T2919="",0,U2919/LISTAS[[#This Row],[VENTA NETA]]-1)</f>
        <v>0</v>
      </c>
      <c r="X2919" s="25">
        <v>137.08879999999999</v>
      </c>
      <c r="Y2919" s="31">
        <f>IFERROR(LISTAS[[#This Row],[COSTO]]/X2919-1,"")</f>
        <v>19.113145639906396</v>
      </c>
    </row>
    <row r="2920" spans="1:25" x14ac:dyDescent="0.2">
      <c r="A2920" s="6" t="s">
        <v>6821</v>
      </c>
      <c r="B2920" t="s">
        <v>6822</v>
      </c>
      <c r="C2920">
        <v>1</v>
      </c>
      <c r="D2920" t="s">
        <v>6823</v>
      </c>
      <c r="E2920" s="2">
        <v>510.96</v>
      </c>
      <c r="F2920" s="6" t="str">
        <f>+_xlfn.XLOOKUP(LISTAS[[#This Row],[ID]],_01_CODIGOS_Y_COSTOS_xlsm[Producto y N°],_01_CODIGOS_Y_COSTOS_xlsm[FABRICA],"",0,1)</f>
        <v>ALNAT</v>
      </c>
      <c r="G2920" s="13">
        <f>LISTAS[[#This Row],[Precio]]*(1-0.46)*(1-IF($C$3520="",0,$C$3520))</f>
        <v>206.93880000000001</v>
      </c>
      <c r="H2920" s="9">
        <f>+_xlfn.XLOOKUP(LISTAS[[#This Row],[ID]],_01_CODIGOS_Y_COSTOS_xlsm[Producto y N°],_01_CODIGOS_Y_COSTOS_xlsm[COSTO],0,0,1)</f>
        <v>55.984499999999997</v>
      </c>
      <c r="I2920" s="116">
        <f>+IFERROR(LISTAS[[#This Row],[VENTA NETA]]/LISTAS[[#This Row],[COSTO]]-1,0)</f>
        <v>2.6963588136001935</v>
      </c>
      <c r="J2920" s="33" t="str">
        <f>IFERROR(VLOOKUP(LISTAS[[#This Row],[ID]],_01_CODIGOS_Y_COSTOS_xlsm[[Producto y N°]:[CODIGO]],2,0),"")</f>
        <v>BO04</v>
      </c>
      <c r="M2920" s="22">
        <v>0</v>
      </c>
      <c r="N2920" s="56">
        <f>+LISTAS[[#This Row],[Precio]]+(LISTAS[[#This Row],[Precio]]*M2920)</f>
        <v>510.96</v>
      </c>
      <c r="O2920" s="24">
        <f t="shared" si="61"/>
        <v>206.93880000000001</v>
      </c>
      <c r="Q2920" s="21">
        <f>IFERROR(O2920/LISTAS[[#This Row],[COSTO]]-1,"")</f>
        <v>2.6963588136001935</v>
      </c>
      <c r="R2920" t="str">
        <f>+LISTAS[[#This Row],[ID]]</f>
        <v>ACCESORIOS DE BRONCE UNION POLIAMIDA1</v>
      </c>
      <c r="T2920" s="29"/>
      <c r="U2920" s="25">
        <f>LISTAS[[#This Row],[COSTO]]+(LISTAS[[#This Row],[COSTO]]*T2920)</f>
        <v>55.984499999999997</v>
      </c>
      <c r="V2920" s="30">
        <f>IF(T2920="",0,U2920/LISTAS[[#This Row],[VENTA NETA]]-1)</f>
        <v>0</v>
      </c>
      <c r="X2920" s="25">
        <v>238.00129999999999</v>
      </c>
      <c r="Y2920" s="31">
        <f>IFERROR(LISTAS[[#This Row],[COSTO]]/X2920-1,"")</f>
        <v>-0.76477229326058305</v>
      </c>
    </row>
    <row r="2921" spans="1:25" x14ac:dyDescent="0.2">
      <c r="A2921" s="6" t="s">
        <v>6824</v>
      </c>
      <c r="B2921" t="s">
        <v>6822</v>
      </c>
      <c r="C2921">
        <v>2</v>
      </c>
      <c r="D2921" t="s">
        <v>6825</v>
      </c>
      <c r="E2921" s="2">
        <v>613.17999999999995</v>
      </c>
      <c r="F2921" s="6" t="str">
        <f>+_xlfn.XLOOKUP(LISTAS[[#This Row],[ID]],_01_CODIGOS_Y_COSTOS_xlsm[Producto y N°],_01_CODIGOS_Y_COSTOS_xlsm[FABRICA],"",0,1)</f>
        <v>ALNAT</v>
      </c>
      <c r="G2921" s="13">
        <f>LISTAS[[#This Row],[Precio]]*(1-0.46)*(1-IF($C$3520="",0,$C$3520))</f>
        <v>248.33789999999999</v>
      </c>
      <c r="H2921" s="9">
        <f>+_xlfn.XLOOKUP(LISTAS[[#This Row],[ID]],_01_CODIGOS_Y_COSTOS_xlsm[Producto y N°],_01_CODIGOS_Y_COSTOS_xlsm[COSTO],0,0,1)</f>
        <v>67.181399999999996</v>
      </c>
      <c r="I2921" s="116">
        <f>+IFERROR(LISTAS[[#This Row],[VENTA NETA]]/LISTAS[[#This Row],[COSTO]]-1,0)</f>
        <v>2.6965276103207136</v>
      </c>
      <c r="J2921" s="33" t="str">
        <f>IFERROR(VLOOKUP(LISTAS[[#This Row],[ID]],_01_CODIGOS_Y_COSTOS_xlsm[[Producto y N°]:[CODIGO]],2,0),"")</f>
        <v>BO06</v>
      </c>
      <c r="M2921" s="22">
        <v>0</v>
      </c>
      <c r="N2921" s="56">
        <f>+LISTAS[[#This Row],[Precio]]+(LISTAS[[#This Row],[Precio]]*M2921)</f>
        <v>613.17999999999995</v>
      </c>
      <c r="O2921" s="24">
        <f t="shared" ref="O2921:O2984" si="62">N2921*(1-0.46)*(1-IF($C$3520="",0,$C$3520))</f>
        <v>248.33789999999999</v>
      </c>
      <c r="Q2921" s="21">
        <f>IFERROR(O2921/LISTAS[[#This Row],[COSTO]]-1,"")</f>
        <v>2.6965276103207136</v>
      </c>
      <c r="R2921" t="str">
        <f>+LISTAS[[#This Row],[ID]]</f>
        <v>ACCESORIOS DE BRONCE UNION POLIAMIDA2</v>
      </c>
      <c r="T2921" s="29"/>
      <c r="U2921" s="25">
        <f>LISTAS[[#This Row],[COSTO]]+(LISTAS[[#This Row],[COSTO]]*T2921)</f>
        <v>67.181399999999996</v>
      </c>
      <c r="V2921" s="30">
        <f>IF(T2921="",0,U2921/LISTAS[[#This Row],[VENTA NETA]]-1)</f>
        <v>0</v>
      </c>
      <c r="X2921" s="25">
        <v>173.26499999999999</v>
      </c>
      <c r="Y2921" s="31">
        <f>IFERROR(LISTAS[[#This Row],[COSTO]]/X2921-1,"")</f>
        <v>-0.61226214180590421</v>
      </c>
    </row>
    <row r="2922" spans="1:25" x14ac:dyDescent="0.2">
      <c r="A2922" s="6" t="s">
        <v>6826</v>
      </c>
      <c r="B2922" t="s">
        <v>6822</v>
      </c>
      <c r="C2922">
        <v>3</v>
      </c>
      <c r="D2922" t="s">
        <v>6827</v>
      </c>
      <c r="E2922" s="2">
        <v>664.27</v>
      </c>
      <c r="F2922" s="6" t="str">
        <f>+_xlfn.XLOOKUP(LISTAS[[#This Row],[ID]],_01_CODIGOS_Y_COSTOS_xlsm[Producto y N°],_01_CODIGOS_Y_COSTOS_xlsm[FABRICA],"",0,1)</f>
        <v>ALNAT</v>
      </c>
      <c r="G2922" s="13">
        <f>LISTAS[[#This Row],[Precio]]*(1-0.46)*(1-IF($C$3520="",0,$C$3520))</f>
        <v>269.02935000000002</v>
      </c>
      <c r="H2922" s="9">
        <f>+_xlfn.XLOOKUP(LISTAS[[#This Row],[ID]],_01_CODIGOS_Y_COSTOS_xlsm[Producto y N°],_01_CODIGOS_Y_COSTOS_xlsm[COSTO],0,0,1)</f>
        <v>77.516999999999996</v>
      </c>
      <c r="I2922" s="116">
        <f>+IFERROR(LISTAS[[#This Row],[VENTA NETA]]/LISTAS[[#This Row],[COSTO]]-1,0)</f>
        <v>2.4705851619644728</v>
      </c>
      <c r="J2922" s="33" t="str">
        <f>IFERROR(VLOOKUP(LISTAS[[#This Row],[ID]],_01_CODIGOS_Y_COSTOS_xlsm[[Producto y N°]:[CODIGO]],2,0),"")</f>
        <v>BO08</v>
      </c>
      <c r="M2922" s="22">
        <v>0</v>
      </c>
      <c r="N2922" s="56">
        <f>+LISTAS[[#This Row],[Precio]]+(LISTAS[[#This Row],[Precio]]*M2922)</f>
        <v>664.27</v>
      </c>
      <c r="O2922" s="24">
        <f t="shared" si="62"/>
        <v>269.02935000000002</v>
      </c>
      <c r="Q2922" s="21">
        <f>IFERROR(O2922/LISTAS[[#This Row],[COSTO]]-1,"")</f>
        <v>2.4705851619644728</v>
      </c>
      <c r="R2922" t="str">
        <f>+LISTAS[[#This Row],[ID]]</f>
        <v>ACCESORIOS DE BRONCE UNION POLIAMIDA3</v>
      </c>
      <c r="T2922" s="29"/>
      <c r="U2922" s="25">
        <f>LISTAS[[#This Row],[COSTO]]+(LISTAS[[#This Row],[COSTO]]*T2922)</f>
        <v>77.516999999999996</v>
      </c>
      <c r="V2922" s="30">
        <f>IF(T2922="",0,U2922/LISTAS[[#This Row],[VENTA NETA]]-1)</f>
        <v>0</v>
      </c>
      <c r="X2922" s="25">
        <v>178.21539999999999</v>
      </c>
      <c r="Y2922" s="31">
        <f>IFERROR(LISTAS[[#This Row],[COSTO]]/X2922-1,"")</f>
        <v>-0.56503758934413073</v>
      </c>
    </row>
    <row r="2923" spans="1:25" x14ac:dyDescent="0.2">
      <c r="A2923" s="6" t="s">
        <v>6828</v>
      </c>
      <c r="B2923" t="s">
        <v>6822</v>
      </c>
      <c r="C2923">
        <v>4</v>
      </c>
      <c r="D2923" t="s">
        <v>6829</v>
      </c>
      <c r="E2923" s="2">
        <v>502.14</v>
      </c>
      <c r="F2923" s="6" t="str">
        <f>+_xlfn.XLOOKUP(LISTAS[[#This Row],[ID]],_01_CODIGOS_Y_COSTOS_xlsm[Producto y N°],_01_CODIGOS_Y_COSTOS_xlsm[FABRICA],"",0,1)</f>
        <v>ALNAT</v>
      </c>
      <c r="G2923" s="13">
        <f>LISTAS[[#This Row],[Precio]]*(1-0.46)*(1-IF($C$3520="",0,$C$3520))</f>
        <v>203.36669999999998</v>
      </c>
      <c r="H2923" s="9">
        <f>+_xlfn.XLOOKUP(LISTAS[[#This Row],[ID]],_01_CODIGOS_Y_COSTOS_xlsm[Producto y N°],_01_CODIGOS_Y_COSTOS_xlsm[COSTO],0,0,1)</f>
        <v>100.77209999999999</v>
      </c>
      <c r="I2923" s="116">
        <f>+IFERROR(LISTAS[[#This Row],[VENTA NETA]]/LISTAS[[#This Row],[COSTO]]-1,0)</f>
        <v>1.0180853629129492</v>
      </c>
      <c r="J2923" s="33" t="str">
        <f>IFERROR(VLOOKUP(LISTAS[[#This Row],[ID]],_01_CODIGOS_Y_COSTOS_xlsm[[Producto y N°]:[CODIGO]],2,0),"")</f>
        <v>BO10</v>
      </c>
      <c r="M2923" s="22">
        <v>0</v>
      </c>
      <c r="N2923" s="56">
        <f>+LISTAS[[#This Row],[Precio]]+(LISTAS[[#This Row],[Precio]]*M2923)</f>
        <v>502.14</v>
      </c>
      <c r="O2923" s="24">
        <f t="shared" si="62"/>
        <v>203.36669999999998</v>
      </c>
      <c r="Q2923" s="21">
        <f>IFERROR(O2923/LISTAS[[#This Row],[COSTO]]-1,"")</f>
        <v>1.0180853629129492</v>
      </c>
      <c r="R2923" t="str">
        <f>+LISTAS[[#This Row],[ID]]</f>
        <v>ACCESORIOS DE BRONCE UNION POLIAMIDA4</v>
      </c>
      <c r="T2923" s="29"/>
      <c r="U2923" s="25">
        <f>LISTAS[[#This Row],[COSTO]]+(LISTAS[[#This Row],[COSTO]]*T2923)</f>
        <v>100.77209999999999</v>
      </c>
      <c r="V2923" s="30">
        <f>IF(T2923="",0,U2923/LISTAS[[#This Row],[VENTA NETA]]-1)</f>
        <v>0</v>
      </c>
      <c r="X2923" s="25">
        <v>227.71969999999999</v>
      </c>
      <c r="Y2923" s="31">
        <f>IFERROR(LISTAS[[#This Row],[COSTO]]/X2923-1,"")</f>
        <v>-0.55747306886492476</v>
      </c>
    </row>
    <row r="2924" spans="1:25" x14ac:dyDescent="0.2">
      <c r="A2924" s="6" t="s">
        <v>6830</v>
      </c>
      <c r="B2924" t="s">
        <v>6822</v>
      </c>
      <c r="C2924">
        <v>5</v>
      </c>
      <c r="D2924" t="s">
        <v>6831</v>
      </c>
      <c r="E2924" s="2">
        <v>697.42</v>
      </c>
      <c r="F2924" s="6" t="str">
        <f>+_xlfn.XLOOKUP(LISTAS[[#This Row],[ID]],_01_CODIGOS_Y_COSTOS_xlsm[Producto y N°],_01_CODIGOS_Y_COSTOS_xlsm[FABRICA],"",0,1)</f>
        <v>ALNAT</v>
      </c>
      <c r="G2924" s="13">
        <f>LISTAS[[#This Row],[Precio]]*(1-0.46)*(1-IF($C$3520="",0,$C$3520))</f>
        <v>282.45510000000002</v>
      </c>
      <c r="H2924" s="9">
        <f>+_xlfn.XLOOKUP(LISTAS[[#This Row],[ID]],_01_CODIGOS_Y_COSTOS_xlsm[Producto y N°],_01_CODIGOS_Y_COSTOS_xlsm[COSTO],0,0,1)</f>
        <v>139.96119999999999</v>
      </c>
      <c r="I2924" s="116">
        <f>+IFERROR(LISTAS[[#This Row],[VENTA NETA]]/LISTAS[[#This Row],[COSTO]]-1,0)</f>
        <v>1.0180957293878592</v>
      </c>
      <c r="J2924" s="33" t="str">
        <f>IFERROR(VLOOKUP(LISTAS[[#This Row],[ID]],_01_CODIGOS_Y_COSTOS_xlsm[[Producto y N°]:[CODIGO]],2,0),"")</f>
        <v>BO12</v>
      </c>
      <c r="M2924" s="22">
        <v>0</v>
      </c>
      <c r="N2924" s="56">
        <f>+LISTAS[[#This Row],[Precio]]+(LISTAS[[#This Row],[Precio]]*M2924)</f>
        <v>697.42</v>
      </c>
      <c r="O2924" s="24">
        <f t="shared" si="62"/>
        <v>282.45510000000002</v>
      </c>
      <c r="Q2924" s="21">
        <f>IFERROR(O2924/LISTAS[[#This Row],[COSTO]]-1,"")</f>
        <v>1.0180957293878592</v>
      </c>
      <c r="R2924" t="str">
        <f>+LISTAS[[#This Row],[ID]]</f>
        <v>ACCESORIOS DE BRONCE UNION POLIAMIDA5</v>
      </c>
      <c r="T2924" s="29"/>
      <c r="U2924" s="25">
        <f>LISTAS[[#This Row],[COSTO]]+(LISTAS[[#This Row],[COSTO]]*T2924)</f>
        <v>139.96119999999999</v>
      </c>
      <c r="V2924" s="30">
        <f>IF(T2924="",0,U2924/LISTAS[[#This Row],[VENTA NETA]]-1)</f>
        <v>0</v>
      </c>
      <c r="X2924" s="25">
        <v>346.5299</v>
      </c>
      <c r="Y2924" s="31">
        <f>IFERROR(LISTAS[[#This Row],[COSTO]]/X2924-1,"")</f>
        <v>-0.59610642544842452</v>
      </c>
    </row>
    <row r="2925" spans="1:25" x14ac:dyDescent="0.2">
      <c r="A2925" s="6" t="s">
        <v>6832</v>
      </c>
      <c r="B2925" t="s">
        <v>6822</v>
      </c>
      <c r="C2925">
        <v>6</v>
      </c>
      <c r="D2925" t="s">
        <v>6833</v>
      </c>
      <c r="E2925" s="2">
        <v>976.39</v>
      </c>
      <c r="F2925" s="6" t="str">
        <f>+_xlfn.XLOOKUP(LISTAS[[#This Row],[ID]],_01_CODIGOS_Y_COSTOS_xlsm[Producto y N°],_01_CODIGOS_Y_COSTOS_xlsm[FABRICA],"",0,1)</f>
        <v>ALNAT</v>
      </c>
      <c r="G2925" s="13">
        <f>LISTAS[[#This Row],[Precio]]*(1-0.46)*(1-IF($C$3520="",0,$C$3520))</f>
        <v>395.43795000000006</v>
      </c>
      <c r="H2925" s="9">
        <f>+_xlfn.XLOOKUP(LISTAS[[#This Row],[ID]],_01_CODIGOS_Y_COSTOS_xlsm[Producto y N°],_01_CODIGOS_Y_COSTOS_xlsm[COSTO],0,0,1)</f>
        <v>230.7825</v>
      </c>
      <c r="I2925" s="116">
        <f>+IFERROR(LISTAS[[#This Row],[VENTA NETA]]/LISTAS[[#This Row],[COSTO]]-1,0)</f>
        <v>0.71346592570927192</v>
      </c>
      <c r="J2925" s="33" t="str">
        <f>IFERROR(VLOOKUP(LISTAS[[#This Row],[ID]],_01_CODIGOS_Y_COSTOS_xlsm[[Producto y N°]:[CODIGO]],2,0),"")</f>
        <v>BO14</v>
      </c>
      <c r="M2925" s="22">
        <v>0</v>
      </c>
      <c r="N2925" s="56">
        <f>+LISTAS[[#This Row],[Precio]]+(LISTAS[[#This Row],[Precio]]*M2925)</f>
        <v>976.39</v>
      </c>
      <c r="O2925" s="24">
        <f t="shared" si="62"/>
        <v>395.43795000000006</v>
      </c>
      <c r="Q2925" s="21">
        <f>IFERROR(O2925/LISTAS[[#This Row],[COSTO]]-1,"")</f>
        <v>0.71346592570927192</v>
      </c>
      <c r="R2925" t="str">
        <f>+LISTAS[[#This Row],[ID]]</f>
        <v>ACCESORIOS DE BRONCE UNION POLIAMIDA6</v>
      </c>
      <c r="T2925" s="29"/>
      <c r="U2925" s="25">
        <f>LISTAS[[#This Row],[COSTO]]+(LISTAS[[#This Row],[COSTO]]*T2925)</f>
        <v>230.7825</v>
      </c>
      <c r="V2925" s="30">
        <f>IF(T2925="",0,U2925/LISTAS[[#This Row],[VENTA NETA]]-1)</f>
        <v>0</v>
      </c>
      <c r="X2925" s="25">
        <v>346.5299</v>
      </c>
      <c r="Y2925" s="31">
        <f>IFERROR(LISTAS[[#This Row],[COSTO]]/X2925-1,"")</f>
        <v>-0.33401850749386996</v>
      </c>
    </row>
    <row r="2926" spans="1:25" x14ac:dyDescent="0.2">
      <c r="A2926" s="6" t="s">
        <v>6834</v>
      </c>
      <c r="B2926" t="s">
        <v>6822</v>
      </c>
      <c r="C2926">
        <v>7</v>
      </c>
      <c r="D2926" t="s">
        <v>6835</v>
      </c>
      <c r="E2926" s="2">
        <v>1283.25</v>
      </c>
      <c r="F2926" s="6" t="str">
        <f>+_xlfn.XLOOKUP(LISTAS[[#This Row],[ID]],_01_CODIGOS_Y_COSTOS_xlsm[Producto y N°],_01_CODIGOS_Y_COSTOS_xlsm[FABRICA],"",0,1)</f>
        <v>ALNAT</v>
      </c>
      <c r="G2926" s="13">
        <f>LISTAS[[#This Row],[Precio]]*(1-0.46)*(1-IF($C$3520="",0,$C$3520))</f>
        <v>519.71625000000006</v>
      </c>
      <c r="H2926" s="9">
        <f>+_xlfn.XLOOKUP(LISTAS[[#This Row],[ID]],_01_CODIGOS_Y_COSTOS_xlsm[Producto y N°],_01_CODIGOS_Y_COSTOS_xlsm[COSTO],0,0,1)</f>
        <v>303.3141</v>
      </c>
      <c r="I2926" s="116">
        <f>+IFERROR(LISTAS[[#This Row],[VENTA NETA]]/LISTAS[[#This Row],[COSTO]]-1,0)</f>
        <v>0.71345891931829097</v>
      </c>
      <c r="J2926" s="33" t="str">
        <f>IFERROR(VLOOKUP(LISTAS[[#This Row],[ID]],_01_CODIGOS_Y_COSTOS_xlsm[[Producto y N°]:[CODIGO]],2,0),"")</f>
        <v>BO16</v>
      </c>
      <c r="M2926" s="22">
        <v>0</v>
      </c>
      <c r="N2926" s="56">
        <f>+LISTAS[[#This Row],[Precio]]+(LISTAS[[#This Row],[Precio]]*M2926)</f>
        <v>1283.25</v>
      </c>
      <c r="O2926" s="24">
        <f t="shared" si="62"/>
        <v>519.71625000000006</v>
      </c>
      <c r="Q2926" s="21">
        <f>IFERROR(O2926/LISTAS[[#This Row],[COSTO]]-1,"")</f>
        <v>0.71345891931829097</v>
      </c>
      <c r="R2926" t="str">
        <f>+LISTAS[[#This Row],[ID]]</f>
        <v>ACCESORIOS DE BRONCE UNION POLIAMIDA7</v>
      </c>
      <c r="T2926" s="29"/>
      <c r="U2926" s="25">
        <f>LISTAS[[#This Row],[COSTO]]+(LISTAS[[#This Row],[COSTO]]*T2926)</f>
        <v>303.3141</v>
      </c>
      <c r="V2926" s="30">
        <f>IF(T2926="",0,U2926/LISTAS[[#This Row],[VENTA NETA]]-1)</f>
        <v>0</v>
      </c>
      <c r="X2926" s="25">
        <v>178.21539999999999</v>
      </c>
      <c r="Y2926" s="31">
        <f>IFERROR(LISTAS[[#This Row],[COSTO]]/X2926-1,"")</f>
        <v>0.70195224430660885</v>
      </c>
    </row>
    <row r="2927" spans="1:25" x14ac:dyDescent="0.2">
      <c r="A2927" s="6" t="s">
        <v>6836</v>
      </c>
      <c r="B2927" t="s">
        <v>6822</v>
      </c>
      <c r="C2927">
        <v>8</v>
      </c>
      <c r="D2927" t="s">
        <v>6837</v>
      </c>
      <c r="E2927" s="2">
        <v>334.76</v>
      </c>
      <c r="F2927" s="6" t="str">
        <f>+_xlfn.XLOOKUP(LISTAS[[#This Row],[ID]],_01_CODIGOS_Y_COSTOS_xlsm[Producto y N°],_01_CODIGOS_Y_COSTOS_xlsm[FABRICA],"",0,1)</f>
        <v>ALNAT</v>
      </c>
      <c r="G2927" s="13">
        <f>LISTAS[[#This Row],[Precio]]*(1-0.46)*(1-IF($C$3520="",0,$C$3520))</f>
        <v>135.5778</v>
      </c>
      <c r="H2927" s="9">
        <f>+_xlfn.XLOOKUP(LISTAS[[#This Row],[ID]],_01_CODIGOS_Y_COSTOS_xlsm[Producto y N°],_01_CODIGOS_Y_COSTOS_xlsm[COSTO],0,0,1)</f>
        <v>73.210499999999996</v>
      </c>
      <c r="I2927" s="116">
        <f>+IFERROR(LISTAS[[#This Row],[VENTA NETA]]/LISTAS[[#This Row],[COSTO]]-1,0)</f>
        <v>0.85189009773188284</v>
      </c>
      <c r="J2927" s="33" t="str">
        <f>IFERROR(VLOOKUP(LISTAS[[#This Row],[ID]],_01_CODIGOS_Y_COSTOS_xlsm[[Producto y N°]:[CODIGO]],2,0),"")</f>
        <v>BO1/4</v>
      </c>
      <c r="M2927" s="22">
        <v>0</v>
      </c>
      <c r="N2927" s="56">
        <f>+LISTAS[[#This Row],[Precio]]+(LISTAS[[#This Row],[Precio]]*M2927)</f>
        <v>334.76</v>
      </c>
      <c r="O2927" s="24">
        <f t="shared" si="62"/>
        <v>135.5778</v>
      </c>
      <c r="Q2927" s="21">
        <f>IFERROR(O2927/LISTAS[[#This Row],[COSTO]]-1,"")</f>
        <v>0.85189009773188284</v>
      </c>
      <c r="R2927" t="str">
        <f>+LISTAS[[#This Row],[ID]]</f>
        <v>ACCESORIOS DE BRONCE UNION POLIAMIDA8</v>
      </c>
      <c r="T2927" s="29"/>
      <c r="U2927" s="25">
        <f>LISTAS[[#This Row],[COSTO]]+(LISTAS[[#This Row],[COSTO]]*T2927)</f>
        <v>73.210499999999996</v>
      </c>
      <c r="V2927" s="30">
        <f>IF(T2927="",0,U2927/LISTAS[[#This Row],[VENTA NETA]]-1)</f>
        <v>0</v>
      </c>
      <c r="X2927" s="25">
        <v>346.5299</v>
      </c>
      <c r="Y2927" s="31">
        <f>IFERROR(LISTAS[[#This Row],[COSTO]]/X2927-1,"")</f>
        <v>-0.78873251629945929</v>
      </c>
    </row>
    <row r="2928" spans="1:25" x14ac:dyDescent="0.2">
      <c r="A2928" s="6" t="s">
        <v>6838</v>
      </c>
      <c r="B2928" t="s">
        <v>6822</v>
      </c>
      <c r="C2928">
        <v>9</v>
      </c>
      <c r="D2928" t="s">
        <v>6839</v>
      </c>
      <c r="E2928" s="2">
        <v>386.26</v>
      </c>
      <c r="F2928" s="6" t="str">
        <f>+_xlfn.XLOOKUP(LISTAS[[#This Row],[ID]],_01_CODIGOS_Y_COSTOS_xlsm[Producto y N°],_01_CODIGOS_Y_COSTOS_xlsm[FABRICA],"",0,1)</f>
        <v>ALNAT</v>
      </c>
      <c r="G2928" s="13">
        <f>LISTAS[[#This Row],[Precio]]*(1-0.46)*(1-IF($C$3520="",0,$C$3520))</f>
        <v>156.43529999999998</v>
      </c>
      <c r="H2928" s="9">
        <f>+_xlfn.XLOOKUP(LISTAS[[#This Row],[ID]],_01_CODIGOS_Y_COSTOS_xlsm[Producto y N°],_01_CODIGOS_Y_COSTOS_xlsm[COSTO],0,0,1)</f>
        <v>91.298599999999993</v>
      </c>
      <c r="I2928" s="116">
        <f>+IFERROR(LISTAS[[#This Row],[VENTA NETA]]/LISTAS[[#This Row],[COSTO]]-1,0)</f>
        <v>0.71344686555982229</v>
      </c>
      <c r="J2928" s="33" t="str">
        <f>IFERROR(VLOOKUP(LISTAS[[#This Row],[ID]],_01_CODIGOS_Y_COSTOS_xlsm[[Producto y N°]:[CODIGO]],2,0),"")</f>
        <v>BO3/8</v>
      </c>
      <c r="M2928" s="22">
        <v>0</v>
      </c>
      <c r="N2928" s="56">
        <f>+LISTAS[[#This Row],[Precio]]+(LISTAS[[#This Row],[Precio]]*M2928)</f>
        <v>386.26</v>
      </c>
      <c r="O2928" s="24">
        <f t="shared" si="62"/>
        <v>156.43529999999998</v>
      </c>
      <c r="Q2928" s="21">
        <f>IFERROR(O2928/LISTAS[[#This Row],[COSTO]]-1,"")</f>
        <v>0.71344686555982229</v>
      </c>
      <c r="R2928" t="str">
        <f>+LISTAS[[#This Row],[ID]]</f>
        <v>ACCESORIOS DE BRONCE UNION POLIAMIDA9</v>
      </c>
      <c r="T2928" s="29"/>
      <c r="U2928" s="25">
        <f>LISTAS[[#This Row],[COSTO]]+(LISTAS[[#This Row],[COSTO]]*T2928)</f>
        <v>91.298599999999993</v>
      </c>
      <c r="V2928" s="30">
        <f>IF(T2928="",0,U2928/LISTAS[[#This Row],[VENTA NETA]]-1)</f>
        <v>0</v>
      </c>
      <c r="X2928" s="25">
        <v>346.5299</v>
      </c>
      <c r="Y2928" s="31">
        <f>IFERROR(LISTAS[[#This Row],[COSTO]]/X2928-1,"")</f>
        <v>-0.73653471172328855</v>
      </c>
    </row>
    <row r="2929" spans="1:25" x14ac:dyDescent="0.2">
      <c r="A2929" s="6" t="s">
        <v>6840</v>
      </c>
      <c r="B2929" t="s">
        <v>6822</v>
      </c>
      <c r="C2929">
        <v>10</v>
      </c>
      <c r="D2929" t="s">
        <v>6841</v>
      </c>
      <c r="E2929" s="2">
        <v>697.42</v>
      </c>
      <c r="F2929" s="6" t="str">
        <f>+_xlfn.XLOOKUP(LISTAS[[#This Row],[ID]],_01_CODIGOS_Y_COSTOS_xlsm[Producto y N°],_01_CODIGOS_Y_COSTOS_xlsm[FABRICA],"",0,1)</f>
        <v>ALNAT</v>
      </c>
      <c r="G2929" s="13">
        <f>LISTAS[[#This Row],[Precio]]*(1-0.46)*(1-IF($C$3520="",0,$C$3520))</f>
        <v>282.45510000000002</v>
      </c>
      <c r="H2929" s="9">
        <f>+_xlfn.XLOOKUP(LISTAS[[#This Row],[ID]],_01_CODIGOS_Y_COSTOS_xlsm[Producto y N°],_01_CODIGOS_Y_COSTOS_xlsm[COSTO],0,0,1)</f>
        <v>139.96119999999999</v>
      </c>
      <c r="I2929" s="116">
        <f>+IFERROR(LISTAS[[#This Row],[VENTA NETA]]/LISTAS[[#This Row],[COSTO]]-1,0)</f>
        <v>1.0180957293878592</v>
      </c>
      <c r="J2929" s="33" t="str">
        <f>IFERROR(VLOOKUP(LISTAS[[#This Row],[ID]],_01_CODIGOS_Y_COSTOS_xlsm[[Producto y N°]:[CODIGO]],2,0),"")</f>
        <v>BO1/2</v>
      </c>
      <c r="M2929" s="22">
        <v>0</v>
      </c>
      <c r="N2929" s="56">
        <f>+LISTAS[[#This Row],[Precio]]+(LISTAS[[#This Row],[Precio]]*M2929)</f>
        <v>697.42</v>
      </c>
      <c r="O2929" s="24">
        <f t="shared" si="62"/>
        <v>282.45510000000002</v>
      </c>
      <c r="Q2929" s="21">
        <f>IFERROR(O2929/LISTAS[[#This Row],[COSTO]]-1,"")</f>
        <v>1.0180957293878592</v>
      </c>
      <c r="R2929" t="str">
        <f>+LISTAS[[#This Row],[ID]]</f>
        <v>ACCESORIOS DE BRONCE UNION POLIAMIDA10</v>
      </c>
      <c r="T2929" s="29"/>
      <c r="U2929" s="25">
        <f>LISTAS[[#This Row],[COSTO]]+(LISTAS[[#This Row],[COSTO]]*T2929)</f>
        <v>139.96119999999999</v>
      </c>
      <c r="V2929" s="30">
        <f>IF(T2929="",0,U2929/LISTAS[[#This Row],[VENTA NETA]]-1)</f>
        <v>0</v>
      </c>
      <c r="X2929" s="25">
        <v>642.48519999999996</v>
      </c>
      <c r="Y2929" s="31">
        <f>IFERROR(LISTAS[[#This Row],[COSTO]]/X2929-1,"")</f>
        <v>-0.78215653839185717</v>
      </c>
    </row>
    <row r="2930" spans="1:25" x14ac:dyDescent="0.2">
      <c r="A2930" s="6" t="s">
        <v>6842</v>
      </c>
      <c r="B2930" t="s">
        <v>6822</v>
      </c>
      <c r="C2930">
        <v>11</v>
      </c>
      <c r="D2930" t="s">
        <v>6843</v>
      </c>
      <c r="E2930" s="2">
        <v>488.19</v>
      </c>
      <c r="F2930" s="6" t="str">
        <f>+_xlfn.XLOOKUP(LISTAS[[#This Row],[ID]],_01_CODIGOS_Y_COSTOS_xlsm[Producto y N°],_01_CODIGOS_Y_COSTOS_xlsm[FABRICA],"",0,1)</f>
        <v>ALNAT</v>
      </c>
      <c r="G2930" s="13">
        <f>LISTAS[[#This Row],[Precio]]*(1-0.46)*(1-IF($C$3520="",0,$C$3520))</f>
        <v>197.71695000000003</v>
      </c>
      <c r="H2930" s="9">
        <f>+_xlfn.XLOOKUP(LISTAS[[#This Row],[ID]],_01_CODIGOS_Y_COSTOS_xlsm[Producto y N°],_01_CODIGOS_Y_COSTOS_xlsm[COSTO],0,0,1)</f>
        <v>115.3912</v>
      </c>
      <c r="I2930" s="116">
        <f>+IFERROR(LISTAS[[#This Row],[VENTA NETA]]/LISTAS[[#This Row],[COSTO]]-1,0)</f>
        <v>0.71344911917026632</v>
      </c>
      <c r="J2930" s="33" t="str">
        <f>IFERROR(VLOOKUP(LISTAS[[#This Row],[ID]],_01_CODIGOS_Y_COSTOS_xlsm[[Producto y N°]:[CODIGO]],2,0),"")</f>
        <v>BI04</v>
      </c>
      <c r="M2930" s="22">
        <v>0</v>
      </c>
      <c r="N2930" s="56">
        <f>+LISTAS[[#This Row],[Precio]]+(LISTAS[[#This Row],[Precio]]*M2930)</f>
        <v>488.19</v>
      </c>
      <c r="O2930" s="24">
        <f t="shared" si="62"/>
        <v>197.71695000000003</v>
      </c>
      <c r="Q2930" s="21">
        <f>IFERROR(O2930/LISTAS[[#This Row],[COSTO]]-1,"")</f>
        <v>0.71344911917026632</v>
      </c>
      <c r="R2930" t="str">
        <f>+LISTAS[[#This Row],[ID]]</f>
        <v>ACCESORIOS DE BRONCE UNION POLIAMIDA11</v>
      </c>
      <c r="T2930" s="29"/>
      <c r="U2930" s="25">
        <f>LISTAS[[#This Row],[COSTO]]+(LISTAS[[#This Row],[COSTO]]*T2930)</f>
        <v>115.3912</v>
      </c>
      <c r="V2930" s="30">
        <f>IF(T2930="",0,U2930/LISTAS[[#This Row],[VENTA NETA]]-1)</f>
        <v>0</v>
      </c>
      <c r="X2930" s="25">
        <v>729.84569999999997</v>
      </c>
      <c r="Y2930" s="31">
        <f>IFERROR(LISTAS[[#This Row],[COSTO]]/X2930-1,"")</f>
        <v>-0.84189644468687008</v>
      </c>
    </row>
    <row r="2931" spans="1:25" x14ac:dyDescent="0.2">
      <c r="A2931" s="6" t="s">
        <v>6844</v>
      </c>
      <c r="B2931" t="s">
        <v>6822</v>
      </c>
      <c r="C2931">
        <v>12</v>
      </c>
      <c r="D2931" t="s">
        <v>6845</v>
      </c>
      <c r="E2931" s="2">
        <v>502.14</v>
      </c>
      <c r="F2931" s="6" t="str">
        <f>+_xlfn.XLOOKUP(LISTAS[[#This Row],[ID]],_01_CODIGOS_Y_COSTOS_xlsm[Producto y N°],_01_CODIGOS_Y_COSTOS_xlsm[FABRICA],"",0,1)</f>
        <v>ALNAT</v>
      </c>
      <c r="G2931" s="13">
        <f>LISTAS[[#This Row],[Precio]]*(1-0.46)*(1-IF($C$3520="",0,$C$3520))</f>
        <v>203.36669999999998</v>
      </c>
      <c r="H2931" s="9">
        <f>+_xlfn.XLOOKUP(LISTAS[[#This Row],[ID]],_01_CODIGOS_Y_COSTOS_xlsm[Producto y N°],_01_CODIGOS_Y_COSTOS_xlsm[COSTO],0,0,1)</f>
        <v>118.68810000000001</v>
      </c>
      <c r="I2931" s="116">
        <f>+IFERROR(LISTAS[[#This Row],[VENTA NETA]]/LISTAS[[#This Row],[COSTO]]-1,0)</f>
        <v>0.71345484509398971</v>
      </c>
      <c r="J2931" s="33" t="str">
        <f>IFERROR(VLOOKUP(LISTAS[[#This Row],[ID]],_01_CODIGOS_Y_COSTOS_xlsm[[Producto y N°]:[CODIGO]],2,0),"")</f>
        <v>BI06</v>
      </c>
      <c r="M2931" s="22">
        <v>0</v>
      </c>
      <c r="N2931" s="56">
        <f>+LISTAS[[#This Row],[Precio]]+(LISTAS[[#This Row],[Precio]]*M2931)</f>
        <v>502.14</v>
      </c>
      <c r="O2931" s="24">
        <f t="shared" si="62"/>
        <v>203.36669999999998</v>
      </c>
      <c r="Q2931" s="21">
        <f>IFERROR(O2931/LISTAS[[#This Row],[COSTO]]-1,"")</f>
        <v>0.71345484509398971</v>
      </c>
      <c r="R2931" t="str">
        <f>+LISTAS[[#This Row],[ID]]</f>
        <v>ACCESORIOS DE BRONCE UNION POLIAMIDA12</v>
      </c>
      <c r="T2931" s="29"/>
      <c r="U2931" s="25">
        <f>LISTAS[[#This Row],[COSTO]]+(LISTAS[[#This Row],[COSTO]]*T2931)</f>
        <v>118.68810000000001</v>
      </c>
      <c r="V2931" s="30">
        <f>IF(T2931="",0,U2931/LISTAS[[#This Row],[VENTA NETA]]-1)</f>
        <v>0</v>
      </c>
      <c r="X2931" s="25">
        <v>1112.925</v>
      </c>
      <c r="Y2931" s="31">
        <f>IFERROR(LISTAS[[#This Row],[COSTO]]/X2931-1,"")</f>
        <v>-0.8933548082754903</v>
      </c>
    </row>
    <row r="2932" spans="1:25" x14ac:dyDescent="0.2">
      <c r="A2932" s="6" t="s">
        <v>6846</v>
      </c>
      <c r="B2932" t="s">
        <v>6822</v>
      </c>
      <c r="C2932">
        <v>13</v>
      </c>
      <c r="D2932" t="s">
        <v>6847</v>
      </c>
      <c r="E2932" s="2">
        <v>641.63</v>
      </c>
      <c r="F2932" s="6" t="str">
        <f>+_xlfn.XLOOKUP(LISTAS[[#This Row],[ID]],_01_CODIGOS_Y_COSTOS_xlsm[Producto y N°],_01_CODIGOS_Y_COSTOS_xlsm[FABRICA],"",0,1)</f>
        <v>ALNAT</v>
      </c>
      <c r="G2932" s="13">
        <f>LISTAS[[#This Row],[Precio]]*(1-0.46)*(1-IF($C$3520="",0,$C$3520))</f>
        <v>259.86015000000003</v>
      </c>
      <c r="H2932" s="9">
        <f>+_xlfn.XLOOKUP(LISTAS[[#This Row],[ID]],_01_CODIGOS_Y_COSTOS_xlsm[Producto y N°],_01_CODIGOS_Y_COSTOS_xlsm[COSTO],0,0,1)</f>
        <v>151.65700000000001</v>
      </c>
      <c r="I2932" s="116">
        <f>+IFERROR(LISTAS[[#This Row],[VENTA NETA]]/LISTAS[[#This Row],[COSTO]]-1,0)</f>
        <v>0.71347283673025319</v>
      </c>
      <c r="J2932" s="33" t="str">
        <f>IFERROR(VLOOKUP(LISTAS[[#This Row],[ID]],_01_CODIGOS_Y_COSTOS_xlsm[[Producto y N°]:[CODIGO]],2,0),"")</f>
        <v>BI08</v>
      </c>
      <c r="M2932" s="22">
        <v>0</v>
      </c>
      <c r="N2932" s="56">
        <f>+LISTAS[[#This Row],[Precio]]+(LISTAS[[#This Row],[Precio]]*M2932)</f>
        <v>641.63</v>
      </c>
      <c r="O2932" s="24">
        <f t="shared" si="62"/>
        <v>259.86015000000003</v>
      </c>
      <c r="Q2932" s="21">
        <f>IFERROR(O2932/LISTAS[[#This Row],[COSTO]]-1,"")</f>
        <v>0.71347283673025319</v>
      </c>
      <c r="R2932" t="str">
        <f>+LISTAS[[#This Row],[ID]]</f>
        <v>ACCESORIOS DE BRONCE UNION POLIAMIDA13</v>
      </c>
      <c r="T2932" s="29"/>
      <c r="U2932" s="25">
        <f>LISTAS[[#This Row],[COSTO]]+(LISTAS[[#This Row],[COSTO]]*T2932)</f>
        <v>151.65700000000001</v>
      </c>
      <c r="V2932" s="30">
        <f>IF(T2932="",0,U2932/LISTAS[[#This Row],[VENTA NETA]]-1)</f>
        <v>0</v>
      </c>
      <c r="X2932" s="25">
        <v>1666.2076999999999</v>
      </c>
      <c r="Y2932" s="31">
        <f>IFERROR(LISTAS[[#This Row],[COSTO]]/X2932-1,"")</f>
        <v>-0.9089807351148359</v>
      </c>
    </row>
    <row r="2933" spans="1:25" x14ac:dyDescent="0.2">
      <c r="A2933" s="6" t="s">
        <v>6848</v>
      </c>
      <c r="B2933" t="s">
        <v>6822</v>
      </c>
      <c r="C2933">
        <v>14</v>
      </c>
      <c r="D2933" t="s">
        <v>6849</v>
      </c>
      <c r="E2933" s="2">
        <v>976.39</v>
      </c>
      <c r="F2933" s="6" t="str">
        <f>+_xlfn.XLOOKUP(LISTAS[[#This Row],[ID]],_01_CODIGOS_Y_COSTOS_xlsm[Producto y N°],_01_CODIGOS_Y_COSTOS_xlsm[FABRICA],"",0,1)</f>
        <v>ALNAT</v>
      </c>
      <c r="G2933" s="13">
        <f>LISTAS[[#This Row],[Precio]]*(1-0.46)*(1-IF($C$3520="",0,$C$3520))</f>
        <v>395.43795000000006</v>
      </c>
      <c r="H2933" s="9">
        <f>+_xlfn.XLOOKUP(LISTAS[[#This Row],[ID]],_01_CODIGOS_Y_COSTOS_xlsm[Producto y N°],_01_CODIGOS_Y_COSTOS_xlsm[COSTO],0,0,1)</f>
        <v>230.7825</v>
      </c>
      <c r="I2933" s="116">
        <f>+IFERROR(LISTAS[[#This Row],[VENTA NETA]]/LISTAS[[#This Row],[COSTO]]-1,0)</f>
        <v>0.71346592570927192</v>
      </c>
      <c r="J2933" s="33" t="str">
        <f>IFERROR(VLOOKUP(LISTAS[[#This Row],[ID]],_01_CODIGOS_Y_COSTOS_xlsm[[Producto y N°]:[CODIGO]],2,0),"")</f>
        <v>BI10</v>
      </c>
      <c r="M2933" s="22">
        <v>0</v>
      </c>
      <c r="N2933" s="56">
        <f>+LISTAS[[#This Row],[Precio]]+(LISTAS[[#This Row],[Precio]]*M2933)</f>
        <v>976.39</v>
      </c>
      <c r="O2933" s="24">
        <f t="shared" si="62"/>
        <v>395.43795000000006</v>
      </c>
      <c r="Q2933" s="21">
        <f>IFERROR(O2933/LISTAS[[#This Row],[COSTO]]-1,"")</f>
        <v>0.71346592570927192</v>
      </c>
      <c r="R2933" t="str">
        <f>+LISTAS[[#This Row],[ID]]</f>
        <v>ACCESORIOS DE BRONCE UNION POLIAMIDA14</v>
      </c>
      <c r="T2933" s="29"/>
      <c r="U2933" s="25">
        <f>LISTAS[[#This Row],[COSTO]]+(LISTAS[[#This Row],[COSTO]]*T2933)</f>
        <v>230.7825</v>
      </c>
      <c r="V2933" s="30">
        <f>IF(T2933="",0,U2933/LISTAS[[#This Row],[VENTA NETA]]-1)</f>
        <v>0</v>
      </c>
      <c r="X2933" s="25">
        <v>468.66699999999997</v>
      </c>
      <c r="Y2933" s="31">
        <f>IFERROR(LISTAS[[#This Row],[COSTO]]/X2933-1,"")</f>
        <v>-0.50757680826685037</v>
      </c>
    </row>
    <row r="2934" spans="1:25" x14ac:dyDescent="0.2">
      <c r="A2934" s="6" t="s">
        <v>6850</v>
      </c>
      <c r="B2934" t="s">
        <v>6822</v>
      </c>
      <c r="C2934">
        <v>15</v>
      </c>
      <c r="D2934" t="s">
        <v>6851</v>
      </c>
      <c r="E2934" s="2">
        <v>976.39</v>
      </c>
      <c r="F2934" s="6" t="str">
        <f>+_xlfn.XLOOKUP(LISTAS[[#This Row],[ID]],_01_CODIGOS_Y_COSTOS_xlsm[Producto y N°],_01_CODIGOS_Y_COSTOS_xlsm[FABRICA],"",0,1)</f>
        <v>ALNAT</v>
      </c>
      <c r="G2934" s="13">
        <f>LISTAS[[#This Row],[Precio]]*(1-0.46)*(1-IF($C$3520="",0,$C$3520))</f>
        <v>395.43795000000006</v>
      </c>
      <c r="H2934" s="9">
        <f>+_xlfn.XLOOKUP(LISTAS[[#This Row],[ID]],_01_CODIGOS_Y_COSTOS_xlsm[Producto y N°],_01_CODIGOS_Y_COSTOS_xlsm[COSTO],0,0,1)</f>
        <v>230.7825</v>
      </c>
      <c r="I2934" s="116">
        <f>+IFERROR(LISTAS[[#This Row],[VENTA NETA]]/LISTAS[[#This Row],[COSTO]]-1,0)</f>
        <v>0.71346592570927192</v>
      </c>
      <c r="J2934" s="33" t="str">
        <f>IFERROR(VLOOKUP(LISTAS[[#This Row],[ID]],_01_CODIGOS_Y_COSTOS_xlsm[[Producto y N°]:[CODIGO]],2,0),"")</f>
        <v>BI12</v>
      </c>
      <c r="M2934" s="22">
        <v>0</v>
      </c>
      <c r="N2934" s="56">
        <f>+LISTAS[[#This Row],[Precio]]+(LISTAS[[#This Row],[Precio]]*M2934)</f>
        <v>976.39</v>
      </c>
      <c r="O2934" s="24">
        <f t="shared" si="62"/>
        <v>395.43795000000006</v>
      </c>
      <c r="Q2934" s="21">
        <f>IFERROR(O2934/LISTAS[[#This Row],[COSTO]]-1,"")</f>
        <v>0.71346592570927192</v>
      </c>
      <c r="R2934" t="str">
        <f>+LISTAS[[#This Row],[ID]]</f>
        <v>ACCESORIOS DE BRONCE UNION POLIAMIDA15</v>
      </c>
      <c r="T2934" s="29"/>
      <c r="U2934" s="25">
        <f>LISTAS[[#This Row],[COSTO]]+(LISTAS[[#This Row],[COSTO]]*T2934)</f>
        <v>230.7825</v>
      </c>
      <c r="V2934" s="30">
        <f>IF(T2934="",0,U2934/LISTAS[[#This Row],[VENTA NETA]]-1)</f>
        <v>0</v>
      </c>
      <c r="X2934" s="25">
        <v>589.53160000000003</v>
      </c>
      <c r="Y2934" s="31">
        <f>IFERROR(LISTAS[[#This Row],[COSTO]]/X2934-1,"")</f>
        <v>-0.60853243490255648</v>
      </c>
    </row>
    <row r="2935" spans="1:25" x14ac:dyDescent="0.2">
      <c r="A2935" s="6" t="s">
        <v>6852</v>
      </c>
      <c r="B2935" t="s">
        <v>6822</v>
      </c>
      <c r="C2935">
        <v>16</v>
      </c>
      <c r="D2935" t="s">
        <v>6853</v>
      </c>
      <c r="E2935" s="2">
        <v>502.14</v>
      </c>
      <c r="F2935" s="6" t="str">
        <f>+_xlfn.XLOOKUP(LISTAS[[#This Row],[ID]],_01_CODIGOS_Y_COSTOS_xlsm[Producto y N°],_01_CODIGOS_Y_COSTOS_xlsm[FABRICA],"",0,1)</f>
        <v>ALNAT</v>
      </c>
      <c r="G2935" s="13">
        <f>LISTAS[[#This Row],[Precio]]*(1-0.46)*(1-IF($C$3520="",0,$C$3520))</f>
        <v>203.36669999999998</v>
      </c>
      <c r="H2935" s="9">
        <f>+_xlfn.XLOOKUP(LISTAS[[#This Row],[ID]],_01_CODIGOS_Y_COSTOS_xlsm[Producto y N°],_01_CODIGOS_Y_COSTOS_xlsm[COSTO],0,0,1)</f>
        <v>118.68810000000001</v>
      </c>
      <c r="I2935" s="116">
        <f>+IFERROR(LISTAS[[#This Row],[VENTA NETA]]/LISTAS[[#This Row],[COSTO]]-1,0)</f>
        <v>0.71345484509398971</v>
      </c>
      <c r="J2935" s="33" t="str">
        <f>IFERROR(VLOOKUP(LISTAS[[#This Row],[ID]],_01_CODIGOS_Y_COSTOS_xlsm[[Producto y N°]:[CODIGO]],2,0),"")</f>
        <v>BI1/4</v>
      </c>
      <c r="M2935" s="22">
        <v>0</v>
      </c>
      <c r="N2935" s="56">
        <f>+LISTAS[[#This Row],[Precio]]+(LISTAS[[#This Row],[Precio]]*M2935)</f>
        <v>502.14</v>
      </c>
      <c r="O2935" s="24">
        <f t="shared" si="62"/>
        <v>203.36669999999998</v>
      </c>
      <c r="Q2935" s="21">
        <f>IFERROR(O2935/LISTAS[[#This Row],[COSTO]]-1,"")</f>
        <v>0.71345484509398971</v>
      </c>
      <c r="R2935" t="str">
        <f>+LISTAS[[#This Row],[ID]]</f>
        <v>ACCESORIOS DE BRONCE UNION POLIAMIDA16</v>
      </c>
      <c r="T2935" s="29"/>
      <c r="U2935" s="25">
        <f>LISTAS[[#This Row],[COSTO]]+(LISTAS[[#This Row],[COSTO]]*T2935)</f>
        <v>118.68810000000001</v>
      </c>
      <c r="V2935" s="30">
        <f>IF(T2935="",0,U2935/LISTAS[[#This Row],[VENTA NETA]]-1)</f>
        <v>0</v>
      </c>
      <c r="X2935" s="25">
        <v>935.78129999999999</v>
      </c>
      <c r="Y2935" s="31">
        <f>IFERROR(LISTAS[[#This Row],[COSTO]]/X2935-1,"")</f>
        <v>-0.87316683930315775</v>
      </c>
    </row>
    <row r="2936" spans="1:25" x14ac:dyDescent="0.2">
      <c r="A2936" s="6" t="s">
        <v>6854</v>
      </c>
      <c r="B2936" t="s">
        <v>6822</v>
      </c>
      <c r="C2936">
        <v>17</v>
      </c>
      <c r="D2936" t="s">
        <v>6855</v>
      </c>
      <c r="E2936" s="2">
        <v>976.39</v>
      </c>
      <c r="F2936" s="6" t="str">
        <f>+_xlfn.XLOOKUP(LISTAS[[#This Row],[ID]],_01_CODIGOS_Y_COSTOS_xlsm[Producto y N°],_01_CODIGOS_Y_COSTOS_xlsm[FABRICA],"",0,1)</f>
        <v>ALNAT</v>
      </c>
      <c r="G2936" s="13">
        <f>LISTAS[[#This Row],[Precio]]*(1-0.46)*(1-IF($C$3520="",0,$C$3520))</f>
        <v>395.43795000000006</v>
      </c>
      <c r="H2936" s="9">
        <f>+_xlfn.XLOOKUP(LISTAS[[#This Row],[ID]],_01_CODIGOS_Y_COSTOS_xlsm[Producto y N°],_01_CODIGOS_Y_COSTOS_xlsm[COSTO],0,0,1)</f>
        <v>230.7825</v>
      </c>
      <c r="I2936" s="116">
        <f>+IFERROR(LISTAS[[#This Row],[VENTA NETA]]/LISTAS[[#This Row],[COSTO]]-1,0)</f>
        <v>0.71346592570927192</v>
      </c>
      <c r="J2936" s="33" t="str">
        <f>IFERROR(VLOOKUP(LISTAS[[#This Row],[ID]],_01_CODIGOS_Y_COSTOS_xlsm[[Producto y N°]:[CODIGO]],2,0),"")</f>
        <v>BI3/8</v>
      </c>
      <c r="M2936" s="22">
        <v>0</v>
      </c>
      <c r="N2936" s="56">
        <f>+LISTAS[[#This Row],[Precio]]+(LISTAS[[#This Row],[Precio]]*M2936)</f>
        <v>976.39</v>
      </c>
      <c r="O2936" s="24">
        <f t="shared" si="62"/>
        <v>395.43795000000006</v>
      </c>
      <c r="Q2936" s="21">
        <f>IFERROR(O2936/LISTAS[[#This Row],[COSTO]]-1,"")</f>
        <v>0.71346592570927192</v>
      </c>
      <c r="R2936" t="str">
        <f>+LISTAS[[#This Row],[ID]]</f>
        <v>ACCESORIOS DE BRONCE UNION POLIAMIDA17</v>
      </c>
      <c r="T2936" s="29"/>
      <c r="U2936" s="25">
        <f>LISTAS[[#This Row],[COSTO]]+(LISTAS[[#This Row],[COSTO]]*T2936)</f>
        <v>230.7825</v>
      </c>
      <c r="V2936" s="30">
        <f>IF(T2936="",0,U2936/LISTAS[[#This Row],[VENTA NETA]]-1)</f>
        <v>0</v>
      </c>
      <c r="X2936" s="25">
        <v>1260.375</v>
      </c>
      <c r="Y2936" s="31">
        <f>IFERROR(LISTAS[[#This Row],[COSTO]]/X2936-1,"")</f>
        <v>-0.81689378161261528</v>
      </c>
    </row>
    <row r="2937" spans="1:25" x14ac:dyDescent="0.2">
      <c r="A2937" s="6" t="s">
        <v>6856</v>
      </c>
      <c r="B2937" t="s">
        <v>6822</v>
      </c>
      <c r="C2937">
        <v>18</v>
      </c>
      <c r="D2937" t="s">
        <v>6857</v>
      </c>
      <c r="E2937" s="2">
        <v>976.39</v>
      </c>
      <c r="F2937" s="6" t="str">
        <f>+_xlfn.XLOOKUP(LISTAS[[#This Row],[ID]],_01_CODIGOS_Y_COSTOS_xlsm[Producto y N°],_01_CODIGOS_Y_COSTOS_xlsm[FABRICA],"",0,1)</f>
        <v>ALNAT</v>
      </c>
      <c r="G2937" s="13">
        <f>LISTAS[[#This Row],[Precio]]*(1-0.46)*(1-IF($C$3520="",0,$C$3520))</f>
        <v>395.43795000000006</v>
      </c>
      <c r="H2937" s="9">
        <f>+_xlfn.XLOOKUP(LISTAS[[#This Row],[ID]],_01_CODIGOS_Y_COSTOS_xlsm[Producto y N°],_01_CODIGOS_Y_COSTOS_xlsm[COSTO],0,0,1)</f>
        <v>230.7825</v>
      </c>
      <c r="I2937" s="116">
        <f>+IFERROR(LISTAS[[#This Row],[VENTA NETA]]/LISTAS[[#This Row],[COSTO]]-1,0)</f>
        <v>0.71346592570927192</v>
      </c>
      <c r="J2937" s="33" t="str">
        <f>IFERROR(VLOOKUP(LISTAS[[#This Row],[ID]],_01_CODIGOS_Y_COSTOS_xlsm[[Producto y N°]:[CODIGO]],2,0),"")</f>
        <v>BI1/2</v>
      </c>
      <c r="M2937" s="22">
        <v>0</v>
      </c>
      <c r="N2937" s="56">
        <f>+LISTAS[[#This Row],[Precio]]+(LISTAS[[#This Row],[Precio]]*M2937)</f>
        <v>976.39</v>
      </c>
      <c r="O2937" s="24">
        <f t="shared" si="62"/>
        <v>395.43795000000006</v>
      </c>
      <c r="Q2937" s="21">
        <f>IFERROR(O2937/LISTAS[[#This Row],[COSTO]]-1,"")</f>
        <v>0.71346592570927192</v>
      </c>
      <c r="R2937" t="str">
        <f>+LISTAS[[#This Row],[ID]]</f>
        <v>ACCESORIOS DE BRONCE UNION POLIAMIDA18</v>
      </c>
      <c r="T2937" s="29"/>
      <c r="U2937" s="25">
        <f>LISTAS[[#This Row],[COSTO]]+(LISTAS[[#This Row],[COSTO]]*T2937)</f>
        <v>230.7825</v>
      </c>
      <c r="V2937" s="30">
        <f>IF(T2937="",0,U2937/LISTAS[[#This Row],[VENTA NETA]]-1)</f>
        <v>0</v>
      </c>
      <c r="X2937" s="25">
        <v>785.50750000000005</v>
      </c>
      <c r="Y2937" s="31">
        <f>IFERROR(LISTAS[[#This Row],[COSTO]]/X2937-1,"")</f>
        <v>-0.70619949523079029</v>
      </c>
    </row>
    <row r="2938" spans="1:25" x14ac:dyDescent="0.2">
      <c r="A2938" s="6" t="s">
        <v>6858</v>
      </c>
      <c r="B2938" t="s">
        <v>6822</v>
      </c>
      <c r="C2938">
        <v>20</v>
      </c>
      <c r="D2938" t="s">
        <v>6859</v>
      </c>
      <c r="E2938" s="2">
        <v>3015.56</v>
      </c>
      <c r="F2938" s="6" t="str">
        <f>+_xlfn.XLOOKUP(LISTAS[[#This Row],[ID]],_01_CODIGOS_Y_COSTOS_xlsm[Producto y N°],_01_CODIGOS_Y_COSTOS_xlsm[FABRICA],"",0,1)</f>
        <v>ALNAT</v>
      </c>
      <c r="G2938" s="13">
        <f>LISTAS[[#This Row],[Precio]]*(1-0.46)*(1-IF($C$3520="",0,$C$3520))</f>
        <v>1221.3018000000002</v>
      </c>
      <c r="H2938" s="9">
        <f>+_xlfn.XLOOKUP(LISTAS[[#This Row],[ID]],_01_CODIGOS_Y_COSTOS_xlsm[Producto y N°],_01_CODIGOS_Y_COSTOS_xlsm[COSTO],0,0,1)</f>
        <v>374.17</v>
      </c>
      <c r="I2938" s="116">
        <f>+IFERROR(LISTAS[[#This Row],[VENTA NETA]]/LISTAS[[#This Row],[COSTO]]-1,0)</f>
        <v>2.2640291845952376</v>
      </c>
      <c r="J2938" s="33" t="str">
        <f>IFERROR(VLOOKUP(LISTAS[[#This Row],[ID]],_01_CODIGOS_Y_COSTOS_xlsm[[Producto y N°]:[CODIGO]],2,0),"")</f>
        <v>012-01B-10</v>
      </c>
      <c r="M2938" s="22">
        <v>0</v>
      </c>
      <c r="N2938" s="56">
        <f>+LISTAS[[#This Row],[Precio]]+(LISTAS[[#This Row],[Precio]]*M2938)</f>
        <v>3015.56</v>
      </c>
      <c r="O2938" s="24">
        <f t="shared" si="62"/>
        <v>1221.3018000000002</v>
      </c>
      <c r="Q2938" s="21">
        <f>IFERROR(O2938/LISTAS[[#This Row],[COSTO]]-1,"")</f>
        <v>2.2640291845952376</v>
      </c>
      <c r="R2938" t="str">
        <f>+LISTAS[[#This Row],[ID]]</f>
        <v>ACCESORIOS DE BRONCE UNION POLIAMIDA20</v>
      </c>
      <c r="T2938" s="29"/>
      <c r="U2938" s="25">
        <f>LISTAS[[#This Row],[COSTO]]+(LISTAS[[#This Row],[COSTO]]*T2938)</f>
        <v>374.17</v>
      </c>
      <c r="V2938" s="30">
        <f>IF(T2938="",0,U2938/LISTAS[[#This Row],[VENTA NETA]]-1)</f>
        <v>0</v>
      </c>
      <c r="X2938" s="25">
        <v>764.15269999999998</v>
      </c>
      <c r="Y2938" s="31">
        <f>IFERROR(LISTAS[[#This Row],[COSTO]]/X2938-1,"")</f>
        <v>-0.5103465576971723</v>
      </c>
    </row>
    <row r="2939" spans="1:25" x14ac:dyDescent="0.2">
      <c r="A2939" s="6" t="s">
        <v>6860</v>
      </c>
      <c r="B2939" t="s">
        <v>6822</v>
      </c>
      <c r="C2939">
        <v>21</v>
      </c>
      <c r="D2939" t="s">
        <v>6861</v>
      </c>
      <c r="E2939" s="2">
        <v>3426.37</v>
      </c>
      <c r="F2939" s="6" t="str">
        <f>+_xlfn.XLOOKUP(LISTAS[[#This Row],[ID]],_01_CODIGOS_Y_COSTOS_xlsm[Producto y N°],_01_CODIGOS_Y_COSTOS_xlsm[FABRICA],"",0,1)</f>
        <v>ALNAT</v>
      </c>
      <c r="G2939" s="13">
        <f>LISTAS[[#This Row],[Precio]]*(1-0.46)*(1-IF($C$3520="",0,$C$3520))</f>
        <v>1387.67985</v>
      </c>
      <c r="H2939" s="9">
        <f>+_xlfn.XLOOKUP(LISTAS[[#This Row],[ID]],_01_CODIGOS_Y_COSTOS_xlsm[Producto y N°],_01_CODIGOS_Y_COSTOS_xlsm[COSTO],0,0,1)</f>
        <v>474.52140000000003</v>
      </c>
      <c r="I2939" s="116">
        <f>+IFERROR(LISTAS[[#This Row],[VENTA NETA]]/LISTAS[[#This Row],[COSTO]]-1,0)</f>
        <v>1.9243778046680293</v>
      </c>
      <c r="J2939" s="33" t="str">
        <f>IFERROR(VLOOKUP(LISTAS[[#This Row],[ID]],_01_CODIGOS_Y_COSTOS_xlsm[[Producto y N°]:[CODIGO]],2,0),"")</f>
        <v>012-02B-10</v>
      </c>
      <c r="M2939" s="22">
        <v>0</v>
      </c>
      <c r="N2939" s="56">
        <f>+LISTAS[[#This Row],[Precio]]+(LISTAS[[#This Row],[Precio]]*M2939)</f>
        <v>3426.37</v>
      </c>
      <c r="O2939" s="24">
        <f t="shared" si="62"/>
        <v>1387.67985</v>
      </c>
      <c r="Q2939" s="21">
        <f>IFERROR(O2939/LISTAS[[#This Row],[COSTO]]-1,"")</f>
        <v>1.9243778046680293</v>
      </c>
      <c r="R2939" t="str">
        <f>+LISTAS[[#This Row],[ID]]</f>
        <v>ACCESORIOS DE BRONCE UNION POLIAMIDA21</v>
      </c>
      <c r="T2939" s="29"/>
      <c r="U2939" s="25">
        <f>LISTAS[[#This Row],[COSTO]]+(LISTAS[[#This Row],[COSTO]]*T2939)</f>
        <v>474.52140000000003</v>
      </c>
      <c r="V2939" s="30">
        <f>IF(T2939="",0,U2939/LISTAS[[#This Row],[VENTA NETA]]-1)</f>
        <v>0</v>
      </c>
      <c r="X2939" s="25">
        <v>1280.4557</v>
      </c>
      <c r="Y2939" s="31">
        <f>IFERROR(LISTAS[[#This Row],[COSTO]]/X2939-1,"")</f>
        <v>-0.62941209133592046</v>
      </c>
    </row>
    <row r="2940" spans="1:25" x14ac:dyDescent="0.2">
      <c r="A2940" s="6" t="s">
        <v>6862</v>
      </c>
      <c r="B2940" t="s">
        <v>6822</v>
      </c>
      <c r="C2940">
        <v>22</v>
      </c>
      <c r="D2940" t="s">
        <v>6863</v>
      </c>
      <c r="E2940" s="2">
        <v>5225.22</v>
      </c>
      <c r="F2940" s="6" t="str">
        <f>+_xlfn.XLOOKUP(LISTAS[[#This Row],[ID]],_01_CODIGOS_Y_COSTOS_xlsm[Producto y N°],_01_CODIGOS_Y_COSTOS_xlsm[FABRICA],"",0,1)</f>
        <v>ALNAT</v>
      </c>
      <c r="G2940" s="13">
        <f>LISTAS[[#This Row],[Precio]]*(1-0.46)*(1-IF($C$3520="",0,$C$3520))</f>
        <v>2116.2141000000001</v>
      </c>
      <c r="H2940" s="9">
        <f>+_xlfn.XLOOKUP(LISTAS[[#This Row],[ID]],_01_CODIGOS_Y_COSTOS_xlsm[Producto y N°],_01_CODIGOS_Y_COSTOS_xlsm[COSTO],0,0,1)</f>
        <v>690.83</v>
      </c>
      <c r="I2940" s="116">
        <f>+IFERROR(LISTAS[[#This Row],[VENTA NETA]]/LISTAS[[#This Row],[COSTO]]-1,0)</f>
        <v>2.0632921268618909</v>
      </c>
      <c r="J2940" s="33" t="str">
        <f>IFERROR(VLOOKUP(LISTAS[[#This Row],[ID]],_01_CODIGOS_Y_COSTOS_xlsm[[Producto y N°]:[CODIGO]],2,0),"")</f>
        <v>012-03B-10</v>
      </c>
      <c r="M2940" s="22">
        <v>0</v>
      </c>
      <c r="N2940" s="56">
        <f>+LISTAS[[#This Row],[Precio]]+(LISTAS[[#This Row],[Precio]]*M2940)</f>
        <v>5225.22</v>
      </c>
      <c r="O2940" s="24">
        <f t="shared" si="62"/>
        <v>2116.2141000000001</v>
      </c>
      <c r="Q2940" s="21">
        <f>IFERROR(O2940/LISTAS[[#This Row],[COSTO]]-1,"")</f>
        <v>2.0632921268618909</v>
      </c>
      <c r="R2940" t="str">
        <f>+LISTAS[[#This Row],[ID]]</f>
        <v>ACCESORIOS DE BRONCE UNION POLIAMIDA22</v>
      </c>
      <c r="T2940" s="29"/>
      <c r="U2940" s="25">
        <f>LISTAS[[#This Row],[COSTO]]+(LISTAS[[#This Row],[COSTO]]*T2940)</f>
        <v>690.83</v>
      </c>
      <c r="V2940" s="30">
        <f>IF(T2940="",0,U2940/LISTAS[[#This Row],[VENTA NETA]]-1)</f>
        <v>0</v>
      </c>
      <c r="X2940" s="25">
        <v>2793.701</v>
      </c>
      <c r="Y2940" s="31">
        <f>IFERROR(LISTAS[[#This Row],[COSTO]]/X2940-1,"")</f>
        <v>-0.75271870540190233</v>
      </c>
    </row>
    <row r="2941" spans="1:25" x14ac:dyDescent="0.2">
      <c r="A2941" s="6" t="s">
        <v>6864</v>
      </c>
      <c r="B2941" t="s">
        <v>6822</v>
      </c>
      <c r="C2941">
        <v>23</v>
      </c>
      <c r="D2941" t="s">
        <v>6865</v>
      </c>
      <c r="E2941" s="2">
        <v>5681.68</v>
      </c>
      <c r="F2941" s="6" t="str">
        <f>+_xlfn.XLOOKUP(LISTAS[[#This Row],[ID]],_01_CODIGOS_Y_COSTOS_xlsm[Producto y N°],_01_CODIGOS_Y_COSTOS_xlsm[FABRICA],"",0,1)</f>
        <v>ALNAT</v>
      </c>
      <c r="G2941" s="13">
        <f>LISTAS[[#This Row],[Precio]]*(1-0.46)*(1-IF($C$3520="",0,$C$3520))</f>
        <v>2301.0804000000003</v>
      </c>
      <c r="H2941" s="9">
        <f>+_xlfn.XLOOKUP(LISTAS[[#This Row],[ID]],_01_CODIGOS_Y_COSTOS_xlsm[Producto y N°],_01_CODIGOS_Y_COSTOS_xlsm[COSTO],0,0,1)</f>
        <v>868.99739999999997</v>
      </c>
      <c r="I2941" s="116">
        <f>+IFERROR(LISTAS[[#This Row],[VENTA NETA]]/LISTAS[[#This Row],[COSTO]]-1,0)</f>
        <v>1.647971558948278</v>
      </c>
      <c r="J2941" s="33" t="str">
        <f>IFERROR(VLOOKUP(LISTAS[[#This Row],[ID]],_01_CODIGOS_Y_COSTOS_xlsm[[Producto y N°]:[CODIGO]],2,0),"")</f>
        <v>012-04B-10</v>
      </c>
      <c r="M2941" s="22">
        <v>0</v>
      </c>
      <c r="N2941" s="56">
        <f>+LISTAS[[#This Row],[Precio]]+(LISTAS[[#This Row],[Precio]]*M2941)</f>
        <v>5681.68</v>
      </c>
      <c r="O2941" s="24">
        <f t="shared" si="62"/>
        <v>2301.0804000000003</v>
      </c>
      <c r="Q2941" s="21">
        <f>IFERROR(O2941/LISTAS[[#This Row],[COSTO]]-1,"")</f>
        <v>1.647971558948278</v>
      </c>
      <c r="R2941" t="str">
        <f>+LISTAS[[#This Row],[ID]]</f>
        <v>ACCESORIOS DE BRONCE UNION POLIAMIDA23</v>
      </c>
      <c r="T2941" s="29"/>
      <c r="U2941" s="25">
        <f>LISTAS[[#This Row],[COSTO]]+(LISTAS[[#This Row],[COSTO]]*T2941)</f>
        <v>868.99739999999997</v>
      </c>
      <c r="V2941" s="30">
        <f>IF(T2941="",0,U2941/LISTAS[[#This Row],[VENTA NETA]]-1)</f>
        <v>0</v>
      </c>
      <c r="X2941" s="25">
        <v>694.13379999999995</v>
      </c>
      <c r="Y2941" s="31">
        <f>IFERROR(LISTAS[[#This Row],[COSTO]]/X2941-1,"")</f>
        <v>0.25191627320265919</v>
      </c>
    </row>
    <row r="2942" spans="1:25" x14ac:dyDescent="0.2">
      <c r="A2942" s="6" t="s">
        <v>6866</v>
      </c>
      <c r="B2942" t="s">
        <v>6822</v>
      </c>
      <c r="C2942">
        <v>24</v>
      </c>
      <c r="D2942" t="s">
        <v>6867</v>
      </c>
      <c r="E2942" s="2">
        <v>3015.56</v>
      </c>
      <c r="F2942" s="6" t="str">
        <f>+_xlfn.XLOOKUP(LISTAS[[#This Row],[ID]],_01_CODIGOS_Y_COSTOS_xlsm[Producto y N°],_01_CODIGOS_Y_COSTOS_xlsm[FABRICA],"",0,1)</f>
        <v>ALNAT</v>
      </c>
      <c r="G2942" s="13">
        <f>LISTAS[[#This Row],[Precio]]*(1-0.46)*(1-IF($C$3520="",0,$C$3520))</f>
        <v>1221.3018000000002</v>
      </c>
      <c r="H2942" s="9">
        <f>+_xlfn.XLOOKUP(LISTAS[[#This Row],[ID]],_01_CODIGOS_Y_COSTOS_xlsm[Producto y N°],_01_CODIGOS_Y_COSTOS_xlsm[COSTO],0,0,1)</f>
        <v>374.17</v>
      </c>
      <c r="I2942" s="116">
        <f>+IFERROR(LISTAS[[#This Row],[VENTA NETA]]/LISTAS[[#This Row],[COSTO]]-1,0)</f>
        <v>2.2640291845952376</v>
      </c>
      <c r="J2942" s="33" t="str">
        <f>IFERROR(VLOOKUP(LISTAS[[#This Row],[ID]],_01_CODIGOS_Y_COSTOS_xlsm[[Producto y N°]:[CODIGO]],2,0),"")</f>
        <v>012-80B-10</v>
      </c>
      <c r="M2942" s="22">
        <v>0</v>
      </c>
      <c r="N2942" s="56">
        <f>+LISTAS[[#This Row],[Precio]]+(LISTAS[[#This Row],[Precio]]*M2942)</f>
        <v>3015.56</v>
      </c>
      <c r="O2942" s="24">
        <f t="shared" si="62"/>
        <v>1221.3018000000002</v>
      </c>
      <c r="Q2942" s="21">
        <f>IFERROR(O2942/LISTAS[[#This Row],[COSTO]]-1,"")</f>
        <v>2.2640291845952376</v>
      </c>
      <c r="R2942" t="str">
        <f>+LISTAS[[#This Row],[ID]]</f>
        <v>ACCESORIOS DE BRONCE UNION POLIAMIDA24</v>
      </c>
      <c r="T2942" s="29"/>
      <c r="U2942" s="25">
        <f>LISTAS[[#This Row],[COSTO]]+(LISTAS[[#This Row],[COSTO]]*T2942)</f>
        <v>374.17</v>
      </c>
      <c r="V2942" s="30">
        <f>IF(T2942="",0,U2942/LISTAS[[#This Row],[VENTA NETA]]-1)</f>
        <v>0</v>
      </c>
      <c r="X2942" s="25">
        <v>719.95749999999998</v>
      </c>
      <c r="Y2942" s="31">
        <f>IFERROR(LISTAS[[#This Row],[COSTO]]/X2942-1,"")</f>
        <v>-0.4802887670452769</v>
      </c>
    </row>
    <row r="2943" spans="1:25" x14ac:dyDescent="0.2">
      <c r="A2943" s="6" t="s">
        <v>6868</v>
      </c>
      <c r="B2943" t="s">
        <v>6822</v>
      </c>
      <c r="C2943">
        <v>25</v>
      </c>
      <c r="D2943" t="s">
        <v>6869</v>
      </c>
      <c r="E2943" s="2">
        <v>3426.37</v>
      </c>
      <c r="F2943" s="6" t="str">
        <f>+_xlfn.XLOOKUP(LISTAS[[#This Row],[ID]],_01_CODIGOS_Y_COSTOS_xlsm[Producto y N°],_01_CODIGOS_Y_COSTOS_xlsm[FABRICA],"",0,1)</f>
        <v>ALNAT</v>
      </c>
      <c r="G2943" s="13">
        <f>LISTAS[[#This Row],[Precio]]*(1-0.46)*(1-IF($C$3520="",0,$C$3520))</f>
        <v>1387.67985</v>
      </c>
      <c r="H2943" s="9">
        <f>+_xlfn.XLOOKUP(LISTAS[[#This Row],[ID]],_01_CODIGOS_Y_COSTOS_xlsm[Producto y N°],_01_CODIGOS_Y_COSTOS_xlsm[COSTO],0,0,1)</f>
        <v>474.52140000000003</v>
      </c>
      <c r="I2943" s="116">
        <f>+IFERROR(LISTAS[[#This Row],[VENTA NETA]]/LISTAS[[#This Row],[COSTO]]-1,0)</f>
        <v>1.9243778046680293</v>
      </c>
      <c r="J2943" s="33" t="str">
        <f>IFERROR(VLOOKUP(LISTAS[[#This Row],[ID]],_01_CODIGOS_Y_COSTOS_xlsm[[Producto y N°]:[CODIGO]],2,0),"")</f>
        <v>012-81B-10</v>
      </c>
      <c r="M2943" s="22">
        <v>0</v>
      </c>
      <c r="N2943" s="56">
        <f>+LISTAS[[#This Row],[Precio]]+(LISTAS[[#This Row],[Precio]]*M2943)</f>
        <v>3426.37</v>
      </c>
      <c r="O2943" s="24">
        <f t="shared" si="62"/>
        <v>1387.67985</v>
      </c>
      <c r="Q2943" s="21">
        <f>IFERROR(O2943/LISTAS[[#This Row],[COSTO]]-1,"")</f>
        <v>1.9243778046680293</v>
      </c>
      <c r="R2943" t="str">
        <f>+LISTAS[[#This Row],[ID]]</f>
        <v>ACCESORIOS DE BRONCE UNION POLIAMIDA25</v>
      </c>
      <c r="T2943" s="29"/>
      <c r="U2943" s="25">
        <f>LISTAS[[#This Row],[COSTO]]+(LISTAS[[#This Row],[COSTO]]*T2943)</f>
        <v>474.52140000000003</v>
      </c>
      <c r="V2943" s="30">
        <f>IF(T2943="",0,U2943/LISTAS[[#This Row],[VENTA NETA]]-1)</f>
        <v>0</v>
      </c>
      <c r="X2943" s="25"/>
      <c r="Y2943" s="31" t="str">
        <f>IFERROR(LISTAS[[#This Row],[COSTO]]/X2943-1,"")</f>
        <v/>
      </c>
    </row>
    <row r="2944" spans="1:25" x14ac:dyDescent="0.2">
      <c r="A2944" s="6" t="s">
        <v>6870</v>
      </c>
      <c r="B2944" t="s">
        <v>6822</v>
      </c>
      <c r="C2944">
        <v>26</v>
      </c>
      <c r="D2944" t="s">
        <v>6871</v>
      </c>
      <c r="E2944" s="2">
        <v>5225.22</v>
      </c>
      <c r="F2944" s="6" t="str">
        <f>+_xlfn.XLOOKUP(LISTAS[[#This Row],[ID]],_01_CODIGOS_Y_COSTOS_xlsm[Producto y N°],_01_CODIGOS_Y_COSTOS_xlsm[FABRICA],"",0,1)</f>
        <v>ALNAT</v>
      </c>
      <c r="G2944" s="13">
        <f>LISTAS[[#This Row],[Precio]]*(1-0.46)*(1-IF($C$3520="",0,$C$3520))</f>
        <v>2116.2141000000001</v>
      </c>
      <c r="H2944" s="9">
        <f>+_xlfn.XLOOKUP(LISTAS[[#This Row],[ID]],_01_CODIGOS_Y_COSTOS_xlsm[Producto y N°],_01_CODIGOS_Y_COSTOS_xlsm[COSTO],0,0,1)</f>
        <v>690.83</v>
      </c>
      <c r="I2944" s="116">
        <f>+IFERROR(LISTAS[[#This Row],[VENTA NETA]]/LISTAS[[#This Row],[COSTO]]-1,0)</f>
        <v>2.0632921268618909</v>
      </c>
      <c r="J2944" s="33" t="str">
        <f>IFERROR(VLOOKUP(LISTAS[[#This Row],[ID]],_01_CODIGOS_Y_COSTOS_xlsm[[Producto y N°]:[CODIGO]],2,0),"")</f>
        <v>012-82B-10</v>
      </c>
      <c r="M2944" s="22">
        <v>0</v>
      </c>
      <c r="N2944" s="56">
        <f>+LISTAS[[#This Row],[Precio]]+(LISTAS[[#This Row],[Precio]]*M2944)</f>
        <v>5225.22</v>
      </c>
      <c r="O2944" s="24">
        <f t="shared" si="62"/>
        <v>2116.2141000000001</v>
      </c>
      <c r="Q2944" s="21">
        <f>IFERROR(O2944/LISTAS[[#This Row],[COSTO]]-1,"")</f>
        <v>2.0632921268618909</v>
      </c>
      <c r="R2944" t="str">
        <f>+LISTAS[[#This Row],[ID]]</f>
        <v>ACCESORIOS DE BRONCE UNION POLIAMIDA26</v>
      </c>
      <c r="T2944" s="29"/>
      <c r="U2944" s="25">
        <f>LISTAS[[#This Row],[COSTO]]+(LISTAS[[#This Row],[COSTO]]*T2944)</f>
        <v>690.83</v>
      </c>
      <c r="V2944" s="30">
        <f>IF(T2944="",0,U2944/LISTAS[[#This Row],[VENTA NETA]]-1)</f>
        <v>0</v>
      </c>
      <c r="X2944" s="25"/>
      <c r="Y2944" s="31" t="str">
        <f>IFERROR(LISTAS[[#This Row],[COSTO]]/X2944-1,"")</f>
        <v/>
      </c>
    </row>
    <row r="2945" spans="1:25" x14ac:dyDescent="0.2">
      <c r="A2945" s="6" t="s">
        <v>6872</v>
      </c>
      <c r="B2945" t="s">
        <v>6822</v>
      </c>
      <c r="C2945">
        <v>27</v>
      </c>
      <c r="D2945" t="s">
        <v>6873</v>
      </c>
      <c r="E2945" s="2">
        <v>5681.68</v>
      </c>
      <c r="F2945" s="6" t="str">
        <f>+_xlfn.XLOOKUP(LISTAS[[#This Row],[ID]],_01_CODIGOS_Y_COSTOS_xlsm[Producto y N°],_01_CODIGOS_Y_COSTOS_xlsm[FABRICA],"",0,1)</f>
        <v>ALNAT</v>
      </c>
      <c r="G2945" s="13">
        <f>LISTAS[[#This Row],[Precio]]*(1-0.46)*(1-IF($C$3520="",0,$C$3520))</f>
        <v>2301.0804000000003</v>
      </c>
      <c r="H2945" s="9">
        <f>+_xlfn.XLOOKUP(LISTAS[[#This Row],[ID]],_01_CODIGOS_Y_COSTOS_xlsm[Producto y N°],_01_CODIGOS_Y_COSTOS_xlsm[COSTO],0,0,1)</f>
        <v>868.99739999999997</v>
      </c>
      <c r="I2945" s="116">
        <f>+IFERROR(LISTAS[[#This Row],[VENTA NETA]]/LISTAS[[#This Row],[COSTO]]-1,0)</f>
        <v>1.647971558948278</v>
      </c>
      <c r="J2945" s="33" t="str">
        <f>IFERROR(VLOOKUP(LISTAS[[#This Row],[ID]],_01_CODIGOS_Y_COSTOS_xlsm[[Producto y N°]:[CODIGO]],2,0),"")</f>
        <v>012-83B-10</v>
      </c>
      <c r="M2945" s="22">
        <v>0</v>
      </c>
      <c r="N2945" s="56">
        <f>+LISTAS[[#This Row],[Precio]]+(LISTAS[[#This Row],[Precio]]*M2945)</f>
        <v>5681.68</v>
      </c>
      <c r="O2945" s="24">
        <f t="shared" si="62"/>
        <v>2301.0804000000003</v>
      </c>
      <c r="Q2945" s="21">
        <f>IFERROR(O2945/LISTAS[[#This Row],[COSTO]]-1,"")</f>
        <v>1.647971558948278</v>
      </c>
      <c r="R2945" t="str">
        <f>+LISTAS[[#This Row],[ID]]</f>
        <v>ACCESORIOS DE BRONCE UNION POLIAMIDA27</v>
      </c>
      <c r="T2945" s="29"/>
      <c r="U2945" s="25">
        <f>LISTAS[[#This Row],[COSTO]]+(LISTAS[[#This Row],[COSTO]]*T2945)</f>
        <v>868.99739999999997</v>
      </c>
      <c r="V2945" s="30">
        <f>IF(T2945="",0,U2945/LISTAS[[#This Row],[VENTA NETA]]-1)</f>
        <v>0</v>
      </c>
      <c r="X2945" s="25"/>
      <c r="Y2945" s="31" t="str">
        <f>IFERROR(LISTAS[[#This Row],[COSTO]]/X2945-1,"")</f>
        <v/>
      </c>
    </row>
    <row r="2946" spans="1:25" x14ac:dyDescent="0.2">
      <c r="A2946" s="6" t="s">
        <v>6874</v>
      </c>
      <c r="B2946" t="s">
        <v>6822</v>
      </c>
      <c r="C2946">
        <v>30</v>
      </c>
      <c r="D2946" t="s">
        <v>6875</v>
      </c>
      <c r="E2946" s="2">
        <v>3687.2</v>
      </c>
      <c r="F2946" s="6" t="str">
        <f>+_xlfn.XLOOKUP(LISTAS[[#This Row],[ID]],_01_CODIGOS_Y_COSTOS_xlsm[Producto y N°],_01_CODIGOS_Y_COSTOS_xlsm[FABRICA],"",0,1)</f>
        <v>ALNAT</v>
      </c>
      <c r="G2946" s="13">
        <f>LISTAS[[#This Row],[Precio]]*(1-0.46)*(1-IF($C$3520="",0,$C$3520))</f>
        <v>1493.316</v>
      </c>
      <c r="H2946" s="9">
        <f>+_xlfn.XLOOKUP(LISTAS[[#This Row],[ID]],_01_CODIGOS_Y_COSTOS_xlsm[Producto y N°],_01_CODIGOS_Y_COSTOS_xlsm[COSTO],0,0,1)</f>
        <v>485.58319999999998</v>
      </c>
      <c r="I2946" s="116">
        <f>+IFERROR(LISTAS[[#This Row],[VENTA NETA]]/LISTAS[[#This Row],[COSTO]]-1,0)</f>
        <v>2.0753040879503248</v>
      </c>
      <c r="J2946" s="33" t="str">
        <f>IFERROR(VLOOKUP(LISTAS[[#This Row],[ID]],_01_CODIGOS_Y_COSTOS_xlsm[[Producto y N°]:[CODIGO]],2,0),"")</f>
        <v>012-01B-20</v>
      </c>
      <c r="M2946" s="22">
        <v>0</v>
      </c>
      <c r="N2946" s="56">
        <f>+LISTAS[[#This Row],[Precio]]+(LISTAS[[#This Row],[Precio]]*M2946)</f>
        <v>3687.2</v>
      </c>
      <c r="O2946" s="24">
        <f t="shared" si="62"/>
        <v>1493.316</v>
      </c>
      <c r="Q2946" s="21">
        <f>IFERROR(O2946/LISTAS[[#This Row],[COSTO]]-1,"")</f>
        <v>2.0753040879503248</v>
      </c>
      <c r="R2946" t="str">
        <f>+LISTAS[[#This Row],[ID]]</f>
        <v>ACCESORIOS DE BRONCE UNION POLIAMIDA30</v>
      </c>
      <c r="T2946" s="29"/>
      <c r="U2946" s="25">
        <f>LISTAS[[#This Row],[COSTO]]+(LISTAS[[#This Row],[COSTO]]*T2946)</f>
        <v>485.58319999999998</v>
      </c>
      <c r="V2946" s="30">
        <f>IF(T2946="",0,U2946/LISTAS[[#This Row],[VENTA NETA]]-1)</f>
        <v>0</v>
      </c>
      <c r="X2946" s="25"/>
      <c r="Y2946" s="31" t="str">
        <f>IFERROR(LISTAS[[#This Row],[COSTO]]/X2946-1,"")</f>
        <v/>
      </c>
    </row>
    <row r="2947" spans="1:25" x14ac:dyDescent="0.2">
      <c r="A2947" s="6" t="s">
        <v>6876</v>
      </c>
      <c r="B2947" t="s">
        <v>6822</v>
      </c>
      <c r="C2947">
        <v>31</v>
      </c>
      <c r="D2947" t="s">
        <v>6877</v>
      </c>
      <c r="E2947" s="2">
        <v>3586.78</v>
      </c>
      <c r="F2947" s="6" t="str">
        <f>+_xlfn.XLOOKUP(LISTAS[[#This Row],[ID]],_01_CODIGOS_Y_COSTOS_xlsm[Producto y N°],_01_CODIGOS_Y_COSTOS_xlsm[FABRICA],"",0,1)</f>
        <v>ALNAT</v>
      </c>
      <c r="G2947" s="13">
        <f>LISTAS[[#This Row],[Precio]]*(1-0.46)*(1-IF($C$3520="",0,$C$3520))</f>
        <v>1452.6459000000002</v>
      </c>
      <c r="H2947" s="9">
        <f>+_xlfn.XLOOKUP(LISTAS[[#This Row],[ID]],_01_CODIGOS_Y_COSTOS_xlsm[Producto y N°],_01_CODIGOS_Y_COSTOS_xlsm[COSTO],0,0,1)</f>
        <v>461.05270000000002</v>
      </c>
      <c r="I2947" s="116">
        <f>+IFERROR(LISTAS[[#This Row],[VENTA NETA]]/LISTAS[[#This Row],[COSTO]]-1,0)</f>
        <v>2.1507155255787467</v>
      </c>
      <c r="J2947" s="33" t="str">
        <f>IFERROR(VLOOKUP(LISTAS[[#This Row],[ID]],_01_CODIGOS_Y_COSTOS_xlsm[[Producto y N°]:[CODIGO]],2,0),"")</f>
        <v>012-02B-20</v>
      </c>
      <c r="M2947" s="22">
        <v>0</v>
      </c>
      <c r="N2947" s="56">
        <f>+LISTAS[[#This Row],[Precio]]+(LISTAS[[#This Row],[Precio]]*M2947)</f>
        <v>3586.78</v>
      </c>
      <c r="O2947" s="24">
        <f t="shared" si="62"/>
        <v>1452.6459000000002</v>
      </c>
      <c r="Q2947" s="21">
        <f>IFERROR(O2947/LISTAS[[#This Row],[COSTO]]-1,"")</f>
        <v>2.1507155255787467</v>
      </c>
      <c r="R2947" t="str">
        <f>+LISTAS[[#This Row],[ID]]</f>
        <v>ACCESORIOS DE BRONCE UNION POLIAMIDA31</v>
      </c>
      <c r="T2947" s="29"/>
      <c r="U2947" s="25">
        <f>LISTAS[[#This Row],[COSTO]]+(LISTAS[[#This Row],[COSTO]]*T2947)</f>
        <v>461.05270000000002</v>
      </c>
      <c r="V2947" s="30">
        <f>IF(T2947="",0,U2947/LISTAS[[#This Row],[VENTA NETA]]-1)</f>
        <v>0</v>
      </c>
      <c r="X2947" s="25"/>
      <c r="Y2947" s="31" t="str">
        <f>IFERROR(LISTAS[[#This Row],[COSTO]]/X2947-1,"")</f>
        <v/>
      </c>
    </row>
    <row r="2948" spans="1:25" x14ac:dyDescent="0.2">
      <c r="A2948" s="6" t="s">
        <v>6878</v>
      </c>
      <c r="B2948" t="s">
        <v>6822</v>
      </c>
      <c r="C2948">
        <v>32</v>
      </c>
      <c r="D2948" t="s">
        <v>6879</v>
      </c>
      <c r="E2948" s="2">
        <v>6013.03</v>
      </c>
      <c r="F2948" s="6" t="str">
        <f>+_xlfn.XLOOKUP(LISTAS[[#This Row],[ID]],_01_CODIGOS_Y_COSTOS_xlsm[Producto y N°],_01_CODIGOS_Y_COSTOS_xlsm[FABRICA],"",0,1)</f>
        <v>ALNAT</v>
      </c>
      <c r="G2948" s="13">
        <f>LISTAS[[#This Row],[Precio]]*(1-0.46)*(1-IF($C$3520="",0,$C$3520))</f>
        <v>2435.2771499999999</v>
      </c>
      <c r="H2948" s="9">
        <f>+_xlfn.XLOOKUP(LISTAS[[#This Row],[ID]],_01_CODIGOS_Y_COSTOS_xlsm[Producto y N°],_01_CODIGOS_Y_COSTOS_xlsm[COSTO],0,0,1)</f>
        <v>1016.6064</v>
      </c>
      <c r="I2948" s="116">
        <f>+IFERROR(LISTAS[[#This Row],[VENTA NETA]]/LISTAS[[#This Row],[COSTO]]-1,0)</f>
        <v>1.3954965756658622</v>
      </c>
      <c r="J2948" s="33" t="str">
        <f>IFERROR(VLOOKUP(LISTAS[[#This Row],[ID]],_01_CODIGOS_Y_COSTOS_xlsm[[Producto y N°]:[CODIGO]],2,0),"")</f>
        <v>012-03B-20</v>
      </c>
      <c r="M2948" s="22">
        <v>0</v>
      </c>
      <c r="N2948" s="56">
        <f>+LISTAS[[#This Row],[Precio]]+(LISTAS[[#This Row],[Precio]]*M2948)</f>
        <v>6013.03</v>
      </c>
      <c r="O2948" s="24">
        <f t="shared" si="62"/>
        <v>2435.2771499999999</v>
      </c>
      <c r="Q2948" s="21">
        <f>IFERROR(O2948/LISTAS[[#This Row],[COSTO]]-1,"")</f>
        <v>1.3954965756658622</v>
      </c>
      <c r="R2948" t="str">
        <f>+LISTAS[[#This Row],[ID]]</f>
        <v>ACCESORIOS DE BRONCE UNION POLIAMIDA32</v>
      </c>
      <c r="T2948" s="29"/>
      <c r="U2948" s="25">
        <f>LISTAS[[#This Row],[COSTO]]+(LISTAS[[#This Row],[COSTO]]*T2948)</f>
        <v>1016.6064</v>
      </c>
      <c r="V2948" s="30">
        <f>IF(T2948="",0,U2948/LISTAS[[#This Row],[VENTA NETA]]-1)</f>
        <v>0</v>
      </c>
      <c r="X2948" s="25"/>
      <c r="Y2948" s="31" t="str">
        <f>IFERROR(LISTAS[[#This Row],[COSTO]]/X2948-1,"")</f>
        <v/>
      </c>
    </row>
    <row r="2949" spans="1:25" x14ac:dyDescent="0.2">
      <c r="A2949" s="6" t="s">
        <v>6880</v>
      </c>
      <c r="B2949" t="s">
        <v>6822</v>
      </c>
      <c r="C2949">
        <v>33</v>
      </c>
      <c r="D2949" t="s">
        <v>6881</v>
      </c>
      <c r="E2949" s="2">
        <v>7827.02</v>
      </c>
      <c r="F2949" s="6" t="str">
        <f>+_xlfn.XLOOKUP(LISTAS[[#This Row],[ID]],_01_CODIGOS_Y_COSTOS_xlsm[Producto y N°],_01_CODIGOS_Y_COSTOS_xlsm[FABRICA],"",0,1)</f>
        <v>ALNAT</v>
      </c>
      <c r="G2949" s="13">
        <f>LISTAS[[#This Row],[Precio]]*(1-0.46)*(1-IF($C$3520="",0,$C$3520))</f>
        <v>3169.9431000000004</v>
      </c>
      <c r="H2949" s="9">
        <f>+_xlfn.XLOOKUP(LISTAS[[#This Row],[ID]],_01_CODIGOS_Y_COSTOS_xlsm[Producto y N°],_01_CODIGOS_Y_COSTOS_xlsm[COSTO],0,0,1)</f>
        <v>1371.3436999999999</v>
      </c>
      <c r="I2949" s="116">
        <f>+IFERROR(LISTAS[[#This Row],[VENTA NETA]]/LISTAS[[#This Row],[COSTO]]-1,0)</f>
        <v>1.3115598955972896</v>
      </c>
      <c r="J2949" s="33" t="str">
        <f>IFERROR(VLOOKUP(LISTAS[[#This Row],[ID]],_01_CODIGOS_Y_COSTOS_xlsm[[Producto y N°]:[CODIGO]],2,0),"")</f>
        <v>012-04B-20</v>
      </c>
      <c r="M2949" s="22">
        <v>0</v>
      </c>
      <c r="N2949" s="56">
        <f>+LISTAS[[#This Row],[Precio]]+(LISTAS[[#This Row],[Precio]]*M2949)</f>
        <v>7827.02</v>
      </c>
      <c r="O2949" s="24">
        <f t="shared" si="62"/>
        <v>3169.9431000000004</v>
      </c>
      <c r="Q2949" s="21">
        <f>IFERROR(O2949/LISTAS[[#This Row],[COSTO]]-1,"")</f>
        <v>1.3115598955972896</v>
      </c>
      <c r="R2949" t="str">
        <f>+LISTAS[[#This Row],[ID]]</f>
        <v>ACCESORIOS DE BRONCE UNION POLIAMIDA33</v>
      </c>
      <c r="T2949" s="29"/>
      <c r="U2949" s="25">
        <f>LISTAS[[#This Row],[COSTO]]+(LISTAS[[#This Row],[COSTO]]*T2949)</f>
        <v>1371.3436999999999</v>
      </c>
      <c r="V2949" s="30">
        <f>IF(T2949="",0,U2949/LISTAS[[#This Row],[VENTA NETA]]-1)</f>
        <v>0</v>
      </c>
      <c r="X2949" s="25"/>
      <c r="Y2949" s="31" t="str">
        <f>IFERROR(LISTAS[[#This Row],[COSTO]]/X2949-1,"")</f>
        <v/>
      </c>
    </row>
    <row r="2950" spans="1:25" x14ac:dyDescent="0.2">
      <c r="A2950" s="6" t="s">
        <v>6882</v>
      </c>
      <c r="B2950" t="s">
        <v>6822</v>
      </c>
      <c r="C2950">
        <v>34</v>
      </c>
      <c r="D2950" t="s">
        <v>6883</v>
      </c>
      <c r="E2950" s="2">
        <v>3687.2</v>
      </c>
      <c r="F2950" s="6" t="str">
        <f>+_xlfn.XLOOKUP(LISTAS[[#This Row],[ID]],_01_CODIGOS_Y_COSTOS_xlsm[Producto y N°],_01_CODIGOS_Y_COSTOS_xlsm[FABRICA],"",0,1)</f>
        <v>ALNAT</v>
      </c>
      <c r="G2950" s="13">
        <f>LISTAS[[#This Row],[Precio]]*(1-0.46)*(1-IF($C$3520="",0,$C$3520))</f>
        <v>1493.316</v>
      </c>
      <c r="H2950" s="9">
        <f>+_xlfn.XLOOKUP(LISTAS[[#This Row],[ID]],_01_CODIGOS_Y_COSTOS_xlsm[Producto y N°],_01_CODIGOS_Y_COSTOS_xlsm[COSTO],0,0,1)</f>
        <v>485.58319999999998</v>
      </c>
      <c r="I2950" s="116">
        <f>+IFERROR(LISTAS[[#This Row],[VENTA NETA]]/LISTAS[[#This Row],[COSTO]]-1,0)</f>
        <v>2.0753040879503248</v>
      </c>
      <c r="J2950" s="33" t="str">
        <f>IFERROR(VLOOKUP(LISTAS[[#This Row],[ID]],_01_CODIGOS_Y_COSTOS_xlsm[[Producto y N°]:[CODIGO]],2,0),"")</f>
        <v>012-80B-20</v>
      </c>
      <c r="M2950" s="22">
        <v>0</v>
      </c>
      <c r="N2950" s="23">
        <f>+LISTAS[[#This Row],[Precio]]+(LISTAS[[#This Row],[Precio]]*M2950)</f>
        <v>3687.2</v>
      </c>
      <c r="O2950" s="24">
        <f t="shared" si="62"/>
        <v>1493.316</v>
      </c>
      <c r="Q2950" s="21">
        <f>IFERROR(O2950/LISTAS[[#This Row],[COSTO]]-1,"")</f>
        <v>2.0753040879503248</v>
      </c>
      <c r="R2950" t="str">
        <f>+LISTAS[[#This Row],[ID]]</f>
        <v>ACCESORIOS DE BRONCE UNION POLIAMIDA34</v>
      </c>
      <c r="T2950" s="29"/>
      <c r="U2950" s="25">
        <f>LISTAS[[#This Row],[COSTO]]+(LISTAS[[#This Row],[COSTO]]*T2950)</f>
        <v>485.58319999999998</v>
      </c>
      <c r="V2950" s="30">
        <f>IF(T2950="",0,U2950/LISTAS[[#This Row],[VENTA NETA]]-1)</f>
        <v>0</v>
      </c>
      <c r="X2950" s="25"/>
      <c r="Y2950" s="31" t="str">
        <f>IFERROR(LISTAS[[#This Row],[COSTO]]/X2950-1,"")</f>
        <v/>
      </c>
    </row>
    <row r="2951" spans="1:25" x14ac:dyDescent="0.2">
      <c r="A2951" s="6" t="s">
        <v>6884</v>
      </c>
      <c r="B2951" t="s">
        <v>6822</v>
      </c>
      <c r="C2951">
        <v>35</v>
      </c>
      <c r="D2951" t="s">
        <v>6885</v>
      </c>
      <c r="E2951" s="2">
        <v>3586.78</v>
      </c>
      <c r="F2951" s="6" t="str">
        <f>+_xlfn.XLOOKUP(LISTAS[[#This Row],[ID]],_01_CODIGOS_Y_COSTOS_xlsm[Producto y N°],_01_CODIGOS_Y_COSTOS_xlsm[FABRICA],"",0,1)</f>
        <v>ALNAT</v>
      </c>
      <c r="G2951" s="13">
        <f>LISTAS[[#This Row],[Precio]]*(1-0.46)*(1-IF($C$3520="",0,$C$3520))</f>
        <v>1452.6459000000002</v>
      </c>
      <c r="H2951" s="9">
        <f>+_xlfn.XLOOKUP(LISTAS[[#This Row],[ID]],_01_CODIGOS_Y_COSTOS_xlsm[Producto y N°],_01_CODIGOS_Y_COSTOS_xlsm[COSTO],0,0,1)</f>
        <v>461.05270000000002</v>
      </c>
      <c r="I2951" s="116">
        <f>+IFERROR(LISTAS[[#This Row],[VENTA NETA]]/LISTAS[[#This Row],[COSTO]]-1,0)</f>
        <v>2.1507155255787467</v>
      </c>
      <c r="J2951" s="33" t="str">
        <f>IFERROR(VLOOKUP(LISTAS[[#This Row],[ID]],_01_CODIGOS_Y_COSTOS_xlsm[[Producto y N°]:[CODIGO]],2,0),"")</f>
        <v>012-81B-20</v>
      </c>
      <c r="M2951" s="22">
        <v>0</v>
      </c>
      <c r="N2951" s="23">
        <f>+LISTAS[[#This Row],[Precio]]+(LISTAS[[#This Row],[Precio]]*M2951)</f>
        <v>3586.78</v>
      </c>
      <c r="O2951" s="24">
        <f t="shared" si="62"/>
        <v>1452.6459000000002</v>
      </c>
      <c r="Q2951" s="21">
        <f>IFERROR(O2951/LISTAS[[#This Row],[COSTO]]-1,"")</f>
        <v>2.1507155255787467</v>
      </c>
      <c r="R2951" t="str">
        <f>+LISTAS[[#This Row],[ID]]</f>
        <v>ACCESORIOS DE BRONCE UNION POLIAMIDA35</v>
      </c>
      <c r="T2951" s="29"/>
      <c r="U2951" s="25">
        <f>LISTAS[[#This Row],[COSTO]]+(LISTAS[[#This Row],[COSTO]]*T2951)</f>
        <v>461.05270000000002</v>
      </c>
      <c r="V2951" s="30">
        <f>IF(T2951="",0,U2951/LISTAS[[#This Row],[VENTA NETA]]-1)</f>
        <v>0</v>
      </c>
      <c r="X2951" s="25"/>
      <c r="Y2951" s="31" t="str">
        <f>IFERROR(LISTAS[[#This Row],[COSTO]]/X2951-1,"")</f>
        <v/>
      </c>
    </row>
    <row r="2952" spans="1:25" x14ac:dyDescent="0.2">
      <c r="A2952" s="6" t="s">
        <v>6886</v>
      </c>
      <c r="B2952" t="s">
        <v>6822</v>
      </c>
      <c r="C2952">
        <v>36</v>
      </c>
      <c r="D2952" t="s">
        <v>6887</v>
      </c>
      <c r="E2952" s="2">
        <v>6013.03</v>
      </c>
      <c r="F2952" s="6" t="str">
        <f>+_xlfn.XLOOKUP(LISTAS[[#This Row],[ID]],_01_CODIGOS_Y_COSTOS_xlsm[Producto y N°],_01_CODIGOS_Y_COSTOS_xlsm[FABRICA],"",0,1)</f>
        <v>ALNAT</v>
      </c>
      <c r="G2952" s="13">
        <f>LISTAS[[#This Row],[Precio]]*(1-0.46)*(1-IF($C$3520="",0,$C$3520))</f>
        <v>2435.2771499999999</v>
      </c>
      <c r="H2952" s="9">
        <f>+_xlfn.XLOOKUP(LISTAS[[#This Row],[ID]],_01_CODIGOS_Y_COSTOS_xlsm[Producto y N°],_01_CODIGOS_Y_COSTOS_xlsm[COSTO],0,0,1)</f>
        <v>1016.6064</v>
      </c>
      <c r="I2952" s="116">
        <f>+IFERROR(LISTAS[[#This Row],[VENTA NETA]]/LISTAS[[#This Row],[COSTO]]-1,0)</f>
        <v>1.3954965756658622</v>
      </c>
      <c r="J2952" s="33" t="str">
        <f>IFERROR(VLOOKUP(LISTAS[[#This Row],[ID]],_01_CODIGOS_Y_COSTOS_xlsm[[Producto y N°]:[CODIGO]],2,0),"")</f>
        <v>012-82B-20</v>
      </c>
      <c r="M2952" s="22">
        <v>0</v>
      </c>
      <c r="N2952" s="23">
        <f>+LISTAS[[#This Row],[Precio]]+(LISTAS[[#This Row],[Precio]]*M2952)</f>
        <v>6013.03</v>
      </c>
      <c r="O2952" s="24">
        <f t="shared" si="62"/>
        <v>2435.2771499999999</v>
      </c>
      <c r="Q2952" s="21">
        <f>IFERROR(O2952/LISTAS[[#This Row],[COSTO]]-1,"")</f>
        <v>1.3954965756658622</v>
      </c>
      <c r="R2952" t="str">
        <f>+LISTAS[[#This Row],[ID]]</f>
        <v>ACCESORIOS DE BRONCE UNION POLIAMIDA36</v>
      </c>
      <c r="T2952" s="29"/>
      <c r="U2952" s="25">
        <f>LISTAS[[#This Row],[COSTO]]+(LISTAS[[#This Row],[COSTO]]*T2952)</f>
        <v>1016.6064</v>
      </c>
      <c r="V2952" s="30">
        <f>IF(T2952="",0,U2952/LISTAS[[#This Row],[VENTA NETA]]-1)</f>
        <v>0</v>
      </c>
      <c r="X2952" s="25"/>
      <c r="Y2952" s="31" t="str">
        <f>IFERROR(LISTAS[[#This Row],[COSTO]]/X2952-1,"")</f>
        <v/>
      </c>
    </row>
    <row r="2953" spans="1:25" x14ac:dyDescent="0.2">
      <c r="A2953" s="6" t="s">
        <v>8898</v>
      </c>
      <c r="B2953" t="s">
        <v>8899</v>
      </c>
      <c r="C2953">
        <v>100</v>
      </c>
      <c r="D2953" t="s">
        <v>8959</v>
      </c>
      <c r="E2953" s="2">
        <v>1448.03</v>
      </c>
      <c r="F2953" s="6" t="str">
        <f>+_xlfn.XLOOKUP(LISTAS[[#This Row],[ID]],_01_CODIGOS_Y_COSTOS_xlsm[Producto y N°],_01_CODIGOS_Y_COSTOS_xlsm[FABRICA],"",0,1)</f>
        <v>ALCIDES.TESSA</v>
      </c>
      <c r="G2953" s="13">
        <f>LISTAS[[#This Row],[Precio]]*(1-0.46)*(1-IF($C$3520="",0,$C$3520))</f>
        <v>586.45214999999996</v>
      </c>
      <c r="H2953" s="9">
        <f>+_xlfn.XLOOKUP(LISTAS[[#This Row],[ID]],_01_CODIGOS_Y_COSTOS_xlsm[Producto y N°],_01_CODIGOS_Y_COSTOS_xlsm[COSTO],0,0,1)</f>
        <v>311.99</v>
      </c>
      <c r="I2953" s="116">
        <f>+IFERROR(LISTAS[[#This Row],[VENTA NETA]]/LISTAS[[#This Row],[COSTO]]-1,0)</f>
        <v>0.87971457418506982</v>
      </c>
      <c r="J2953" s="33" t="str">
        <f>IFERROR(VLOOKUP(LISTAS[[#This Row],[ID]],_01_CODIGOS_Y_COSTOS_xlsm[[Producto y N°]:[CODIGO]],2,0),"")</f>
        <v>512/00 - NRS</v>
      </c>
      <c r="M2953" s="22">
        <v>0</v>
      </c>
      <c r="N2953" s="23">
        <f>+LISTAS[[#This Row],[Precio]]+(LISTAS[[#This Row],[Precio]]*M2953)</f>
        <v>1448.03</v>
      </c>
      <c r="O2953" s="24">
        <f t="shared" si="62"/>
        <v>586.45214999999996</v>
      </c>
      <c r="Q2953" s="21">
        <f>IFERROR(O2953/LISTAS[[#This Row],[COSTO]]-1,"")</f>
        <v>0.87971457418506982</v>
      </c>
      <c r="R2953" t="str">
        <f>+LISTAS[[#This Row],[ID]]</f>
        <v>INTERRUPTORES Y PULSADORES100</v>
      </c>
      <c r="T2953" s="29"/>
      <c r="U2953" s="25">
        <f>LISTAS[[#This Row],[COSTO]]+(LISTAS[[#This Row],[COSTO]]*T2953)</f>
        <v>311.99</v>
      </c>
      <c r="V2953" s="30">
        <f>IF(T2953="",0,U2953/LISTAS[[#This Row],[VENTA NETA]]-1)</f>
        <v>0</v>
      </c>
      <c r="X2953" s="25"/>
      <c r="Y2953" s="31" t="str">
        <f>IFERROR(LISTAS[[#This Row],[COSTO]]/X2953-1,"")</f>
        <v/>
      </c>
    </row>
    <row r="2954" spans="1:25" x14ac:dyDescent="0.2">
      <c r="A2954" s="6" t="s">
        <v>8900</v>
      </c>
      <c r="B2954" t="s">
        <v>8899</v>
      </c>
      <c r="C2954">
        <v>101</v>
      </c>
      <c r="D2954" t="s">
        <v>8959</v>
      </c>
      <c r="E2954" s="2">
        <v>1448.03</v>
      </c>
      <c r="F2954" s="6" t="str">
        <f>+_xlfn.XLOOKUP(LISTAS[[#This Row],[ID]],_01_CODIGOS_Y_COSTOS_xlsm[Producto y N°],_01_CODIGOS_Y_COSTOS_xlsm[FABRICA],"",0,1)</f>
        <v>ALCIDES.TESSA</v>
      </c>
      <c r="G2954" s="13">
        <f>LISTAS[[#This Row],[Precio]]*(1-0.46)*(1-IF($C$3520="",0,$C$3520))</f>
        <v>586.45214999999996</v>
      </c>
      <c r="H2954" s="9">
        <f>+_xlfn.XLOOKUP(LISTAS[[#This Row],[ID]],_01_CODIGOS_Y_COSTOS_xlsm[Producto y N°],_01_CODIGOS_Y_COSTOS_xlsm[COSTO],0,0,1)</f>
        <v>311.99</v>
      </c>
      <c r="I2954" s="116">
        <f>+IFERROR(LISTAS[[#This Row],[VENTA NETA]]/LISTAS[[#This Row],[COSTO]]-1,0)</f>
        <v>0.87971457418506982</v>
      </c>
      <c r="J2954" s="33" t="str">
        <f>IFERROR(VLOOKUP(LISTAS[[#This Row],[ID]],_01_CODIGOS_Y_COSTOS_xlsm[[Producto y N°]:[CODIGO]],2,0),"")</f>
        <v>512/00 - BBJ</v>
      </c>
      <c r="M2954" s="22">
        <v>0</v>
      </c>
      <c r="N2954" s="23">
        <f>+LISTAS[[#This Row],[Precio]]+(LISTAS[[#This Row],[Precio]]*M2954)</f>
        <v>1448.03</v>
      </c>
      <c r="O2954" s="24">
        <f t="shared" si="62"/>
        <v>586.45214999999996</v>
      </c>
      <c r="Q2954" s="21">
        <f>IFERROR(O2954/LISTAS[[#This Row],[COSTO]]-1,"")</f>
        <v>0.87971457418506982</v>
      </c>
      <c r="R2954" t="str">
        <f>+LISTAS[[#This Row],[ID]]</f>
        <v>INTERRUPTORES Y PULSADORES101</v>
      </c>
      <c r="T2954" s="29"/>
      <c r="U2954" s="25">
        <f>LISTAS[[#This Row],[COSTO]]+(LISTAS[[#This Row],[COSTO]]*T2954)</f>
        <v>311.99</v>
      </c>
      <c r="V2954" s="30">
        <f>IF(T2954="",0,U2954/LISTAS[[#This Row],[VENTA NETA]]-1)</f>
        <v>0</v>
      </c>
      <c r="X2954" s="25"/>
      <c r="Y2954" s="31" t="str">
        <f>IFERROR(LISTAS[[#This Row],[COSTO]]/X2954-1,"")</f>
        <v/>
      </c>
    </row>
    <row r="2955" spans="1:25" x14ac:dyDescent="0.2">
      <c r="A2955" s="6" t="s">
        <v>8901</v>
      </c>
      <c r="B2955" t="s">
        <v>8899</v>
      </c>
      <c r="C2955">
        <v>102</v>
      </c>
      <c r="D2955" t="s">
        <v>8962</v>
      </c>
      <c r="E2955" s="2">
        <v>1594.26</v>
      </c>
      <c r="F2955" s="6" t="str">
        <f>+_xlfn.XLOOKUP(LISTAS[[#This Row],[ID]],_01_CODIGOS_Y_COSTOS_xlsm[Producto y N°],_01_CODIGOS_Y_COSTOS_xlsm[FABRICA],"",0,1)</f>
        <v>ALCIDES.TESSA</v>
      </c>
      <c r="G2955" s="13">
        <f>LISTAS[[#This Row],[Precio]]*(1-0.46)*(1-IF($C$3520="",0,$C$3520))</f>
        <v>645.67530000000011</v>
      </c>
      <c r="H2955" s="9">
        <f>+_xlfn.XLOOKUP(LISTAS[[#This Row],[ID]],_01_CODIGOS_Y_COSTOS_xlsm[Producto y N°],_01_CODIGOS_Y_COSTOS_xlsm[COSTO],0,0,1)</f>
        <v>345.3</v>
      </c>
      <c r="I2955" s="116">
        <f>+IFERROR(LISTAS[[#This Row],[VENTA NETA]]/LISTAS[[#This Row],[COSTO]]-1,0)</f>
        <v>0.86989661164205057</v>
      </c>
      <c r="J2955" s="33" t="str">
        <f>IFERROR(VLOOKUP(LISTAS[[#This Row],[ID]],_01_CODIGOS_Y_COSTOS_xlsm[[Producto y N°]:[CODIGO]],2,0),"")</f>
        <v>532/00 - BB3</v>
      </c>
      <c r="M2955" s="22">
        <v>0</v>
      </c>
      <c r="N2955" s="23">
        <f>+LISTAS[[#This Row],[Precio]]+(LISTAS[[#This Row],[Precio]]*M2955)</f>
        <v>1594.26</v>
      </c>
      <c r="O2955" s="24">
        <f t="shared" si="62"/>
        <v>645.67530000000011</v>
      </c>
      <c r="Q2955" s="21">
        <f>IFERROR(O2955/LISTAS[[#This Row],[COSTO]]-1,"")</f>
        <v>0.86989661164205057</v>
      </c>
      <c r="R2955" t="str">
        <f>+LISTAS[[#This Row],[ID]]</f>
        <v>INTERRUPTORES Y PULSADORES102</v>
      </c>
      <c r="T2955" s="29"/>
      <c r="U2955" s="25">
        <f>LISTAS[[#This Row],[COSTO]]+(LISTAS[[#This Row],[COSTO]]*T2955)</f>
        <v>345.3</v>
      </c>
      <c r="V2955" s="30">
        <f>IF(T2955="",0,U2955/LISTAS[[#This Row],[VENTA NETA]]-1)</f>
        <v>0</v>
      </c>
      <c r="X2955" s="25"/>
      <c r="Y2955" s="31" t="str">
        <f>IFERROR(LISTAS[[#This Row],[COSTO]]/X2955-1,"")</f>
        <v/>
      </c>
    </row>
    <row r="2956" spans="1:25" x14ac:dyDescent="0.2">
      <c r="A2956" s="6" t="s">
        <v>8902</v>
      </c>
      <c r="B2956" t="s">
        <v>8899</v>
      </c>
      <c r="C2956">
        <v>103</v>
      </c>
      <c r="D2956" t="s">
        <v>8964</v>
      </c>
      <c r="E2956" s="2">
        <v>1766.15</v>
      </c>
      <c r="F2956" s="6" t="str">
        <f>+_xlfn.XLOOKUP(LISTAS[[#This Row],[ID]],_01_CODIGOS_Y_COSTOS_xlsm[Producto y N°],_01_CODIGOS_Y_COSTOS_xlsm[FABRICA],"",0,1)</f>
        <v>ALCIDES.TESSA</v>
      </c>
      <c r="G2956" s="13">
        <f>LISTAS[[#This Row],[Precio]]*(1-0.46)*(1-IF($C$3520="",0,$C$3520))</f>
        <v>715.29075000000012</v>
      </c>
      <c r="H2956" s="9">
        <f>+_xlfn.XLOOKUP(LISTAS[[#This Row],[ID]],_01_CODIGOS_Y_COSTOS_xlsm[Producto y N°],_01_CODIGOS_Y_COSTOS_xlsm[COSTO],0,0,1)</f>
        <v>366.11</v>
      </c>
      <c r="I2956" s="116">
        <f>+IFERROR(LISTAS[[#This Row],[VENTA NETA]]/LISTAS[[#This Row],[COSTO]]-1,0)</f>
        <v>0.95375911611264397</v>
      </c>
      <c r="J2956" s="33" t="str">
        <f>IFERROR(VLOOKUP(LISTAS[[#This Row],[ID]],_01_CODIGOS_Y_COSTOS_xlsm[[Producto y N°]:[CODIGO]],2,0),"")</f>
        <v>552/00 - NNS</v>
      </c>
      <c r="M2956" s="22">
        <v>0</v>
      </c>
      <c r="N2956" s="23">
        <f>+LISTAS[[#This Row],[Precio]]+(LISTAS[[#This Row],[Precio]]*M2956)</f>
        <v>1766.15</v>
      </c>
      <c r="O2956" s="24">
        <f t="shared" si="62"/>
        <v>715.29075000000012</v>
      </c>
      <c r="Q2956" s="21">
        <f>IFERROR(O2956/LISTAS[[#This Row],[COSTO]]-1,"")</f>
        <v>0.95375911611264397</v>
      </c>
      <c r="R2956" t="str">
        <f>+LISTAS[[#This Row],[ID]]</f>
        <v>INTERRUPTORES Y PULSADORES103</v>
      </c>
      <c r="T2956" s="29"/>
      <c r="U2956" s="25">
        <f>LISTAS[[#This Row],[COSTO]]+(LISTAS[[#This Row],[COSTO]]*T2956)</f>
        <v>366.11</v>
      </c>
      <c r="V2956" s="30">
        <f>IF(T2956="",0,U2956/LISTAS[[#This Row],[VENTA NETA]]-1)</f>
        <v>0</v>
      </c>
      <c r="X2956" s="25"/>
      <c r="Y2956" s="31" t="str">
        <f>IFERROR(LISTAS[[#This Row],[COSTO]]/X2956-1,"")</f>
        <v/>
      </c>
    </row>
    <row r="2957" spans="1:25" x14ac:dyDescent="0.2">
      <c r="A2957" s="6" t="s">
        <v>8903</v>
      </c>
      <c r="B2957" t="s">
        <v>8899</v>
      </c>
      <c r="C2957">
        <v>120</v>
      </c>
      <c r="D2957" t="s">
        <v>8966</v>
      </c>
      <c r="E2957" s="2">
        <v>2866.69</v>
      </c>
      <c r="F2957" s="6" t="str">
        <f>+_xlfn.XLOOKUP(LISTAS[[#This Row],[ID]],_01_CODIGOS_Y_COSTOS_xlsm[Producto y N°],_01_CODIGOS_Y_COSTOS_xlsm[FABRICA],"",0,1)</f>
        <v>ALCIDES.TESSA</v>
      </c>
      <c r="G2957" s="13">
        <f>LISTAS[[#This Row],[Precio]]*(1-0.46)*(1-IF($C$3520="",0,$C$3520))</f>
        <v>1161.00945</v>
      </c>
      <c r="H2957" s="9">
        <f>+_xlfn.XLOOKUP(LISTAS[[#This Row],[ID]],_01_CODIGOS_Y_COSTOS_xlsm[Producto y N°],_01_CODIGOS_Y_COSTOS_xlsm[COSTO],0,0,1)</f>
        <v>636.55999999999995</v>
      </c>
      <c r="I2957" s="116">
        <f>+IFERROR(LISTAS[[#This Row],[VENTA NETA]]/LISTAS[[#This Row],[COSTO]]-1,0)</f>
        <v>0.82388062397888673</v>
      </c>
      <c r="J2957" s="33" t="str">
        <f>IFERROR(VLOOKUP(LISTAS[[#This Row],[ID]],_01_CODIGOS_Y_COSTOS_xlsm[[Producto y N°]:[CODIGO]],2,0),"")</f>
        <v>602/00 - BBO</v>
      </c>
      <c r="M2957" s="22">
        <v>0</v>
      </c>
      <c r="N2957" s="23">
        <f>+LISTAS[[#This Row],[Precio]]+(LISTAS[[#This Row],[Precio]]*M2957)</f>
        <v>2866.69</v>
      </c>
      <c r="O2957" s="24">
        <f t="shared" si="62"/>
        <v>1161.00945</v>
      </c>
      <c r="Q2957" s="21">
        <f>IFERROR(O2957/LISTAS[[#This Row],[COSTO]]-1,"")</f>
        <v>0.82388062397888673</v>
      </c>
      <c r="R2957" t="str">
        <f>+LISTAS[[#This Row],[ID]]</f>
        <v>INTERRUPTORES Y PULSADORES120</v>
      </c>
      <c r="T2957" s="29"/>
      <c r="U2957" s="25">
        <f>LISTAS[[#This Row],[COSTO]]+(LISTAS[[#This Row],[COSTO]]*T2957)</f>
        <v>636.55999999999995</v>
      </c>
      <c r="V2957" s="30">
        <f>IF(T2957="",0,U2957/LISTAS[[#This Row],[VENTA NETA]]-1)</f>
        <v>0</v>
      </c>
      <c r="X2957" s="25"/>
      <c r="Y2957" s="31" t="str">
        <f>IFERROR(LISTAS[[#This Row],[COSTO]]/X2957-1,"")</f>
        <v/>
      </c>
    </row>
    <row r="2958" spans="1:25" x14ac:dyDescent="0.2">
      <c r="A2958" s="6" t="s">
        <v>8904</v>
      </c>
      <c r="B2958" t="s">
        <v>8899</v>
      </c>
      <c r="C2958">
        <v>121</v>
      </c>
      <c r="D2958" t="s">
        <v>8968</v>
      </c>
      <c r="E2958" s="2">
        <v>2349.3000000000002</v>
      </c>
      <c r="F2958" s="6" t="str">
        <f>+_xlfn.XLOOKUP(LISTAS[[#This Row],[ID]],_01_CODIGOS_Y_COSTOS_xlsm[Producto y N°],_01_CODIGOS_Y_COSTOS_xlsm[FABRICA],"",0,1)</f>
        <v>ALCIDES.TESSA</v>
      </c>
      <c r="G2958" s="13">
        <f>LISTAS[[#This Row],[Precio]]*(1-0.46)*(1-IF($C$3520="",0,$C$3520))</f>
        <v>951.4665</v>
      </c>
      <c r="H2958" s="9">
        <f>+_xlfn.XLOOKUP(LISTAS[[#This Row],[ID]],_01_CODIGOS_Y_COSTOS_xlsm[Producto y N°],_01_CODIGOS_Y_COSTOS_xlsm[COSTO],0,0,1)</f>
        <v>509.82</v>
      </c>
      <c r="I2958" s="116">
        <f>+IFERROR(LISTAS[[#This Row],[VENTA NETA]]/LISTAS[[#This Row],[COSTO]]-1,0)</f>
        <v>0.86627927503824886</v>
      </c>
      <c r="J2958" s="33" t="str">
        <f>IFERROR(VLOOKUP(LISTAS[[#This Row],[ID]],_01_CODIGOS_Y_COSTOS_xlsm[[Producto y N°]:[CODIGO]],2,0),"")</f>
        <v>612/00 - NBJ</v>
      </c>
      <c r="M2958" s="22">
        <v>0</v>
      </c>
      <c r="N2958" s="23">
        <f>+LISTAS[[#This Row],[Precio]]+(LISTAS[[#This Row],[Precio]]*M2958)</f>
        <v>2349.3000000000002</v>
      </c>
      <c r="O2958" s="24">
        <f t="shared" si="62"/>
        <v>951.4665</v>
      </c>
      <c r="Q2958" s="21">
        <f>IFERROR(O2958/LISTAS[[#This Row],[COSTO]]-1,"")</f>
        <v>0.86627927503824886</v>
      </c>
      <c r="R2958" t="str">
        <f>+LISTAS[[#This Row],[ID]]</f>
        <v>INTERRUPTORES Y PULSADORES121</v>
      </c>
      <c r="T2958" s="29"/>
      <c r="U2958" s="25">
        <f>LISTAS[[#This Row],[COSTO]]+(LISTAS[[#This Row],[COSTO]]*T2958)</f>
        <v>509.82</v>
      </c>
      <c r="V2958" s="30">
        <f>IF(T2958="",0,U2958/LISTAS[[#This Row],[VENTA NETA]]-1)</f>
        <v>0</v>
      </c>
      <c r="X2958" s="25"/>
      <c r="Y2958" s="31" t="str">
        <f>IFERROR(LISTAS[[#This Row],[COSTO]]/X2958-1,"")</f>
        <v/>
      </c>
    </row>
    <row r="2959" spans="1:25" x14ac:dyDescent="0.2">
      <c r="A2959" s="6" t="s">
        <v>8905</v>
      </c>
      <c r="B2959" t="s">
        <v>8899</v>
      </c>
      <c r="C2959">
        <v>122</v>
      </c>
      <c r="D2959" t="s">
        <v>8970</v>
      </c>
      <c r="E2959" s="2">
        <v>2505.9899999999998</v>
      </c>
      <c r="F2959" s="6" t="str">
        <f>+_xlfn.XLOOKUP(LISTAS[[#This Row],[ID]],_01_CODIGOS_Y_COSTOS_xlsm[Producto y N°],_01_CODIGOS_Y_COSTOS_xlsm[FABRICA],"",0,1)</f>
        <v>ALCIDES.TESSA</v>
      </c>
      <c r="G2959" s="13">
        <f>LISTAS[[#This Row],[Precio]]*(1-0.46)*(1-IF($C$3520="",0,$C$3520))</f>
        <v>1014.9259500000001</v>
      </c>
      <c r="H2959" s="9">
        <f>+_xlfn.XLOOKUP(LISTAS[[#This Row],[ID]],_01_CODIGOS_Y_COSTOS_xlsm[Producto y N°],_01_CODIGOS_Y_COSTOS_xlsm[COSTO],0,0,1)</f>
        <v>542.01</v>
      </c>
      <c r="I2959" s="116">
        <f>+IFERROR(LISTAS[[#This Row],[VENTA NETA]]/LISTAS[[#This Row],[COSTO]]-1,0)</f>
        <v>0.87252255493441089</v>
      </c>
      <c r="J2959" s="33" t="str">
        <f>IFERROR(VLOOKUP(LISTAS[[#This Row],[ID]],_01_CODIGOS_Y_COSTOS_xlsm[[Producto y N°]:[CODIGO]],2,0),"")</f>
        <v>652/00 - NNS</v>
      </c>
      <c r="M2959" s="22">
        <v>0</v>
      </c>
      <c r="N2959" s="23">
        <f>+LISTAS[[#This Row],[Precio]]+(LISTAS[[#This Row],[Precio]]*M2959)</f>
        <v>2505.9899999999998</v>
      </c>
      <c r="O2959" s="24">
        <f t="shared" si="62"/>
        <v>1014.9259500000001</v>
      </c>
      <c r="Q2959" s="21">
        <f>IFERROR(O2959/LISTAS[[#This Row],[COSTO]]-1,"")</f>
        <v>0.87252255493441089</v>
      </c>
      <c r="R2959" t="str">
        <f>+LISTAS[[#This Row],[ID]]</f>
        <v>INTERRUPTORES Y PULSADORES122</v>
      </c>
      <c r="T2959" s="29"/>
      <c r="U2959" s="25">
        <f>LISTAS[[#This Row],[COSTO]]+(LISTAS[[#This Row],[COSTO]]*T2959)</f>
        <v>542.01</v>
      </c>
      <c r="V2959" s="30">
        <f>IF(T2959="",0,U2959/LISTAS[[#This Row],[VENTA NETA]]-1)</f>
        <v>0</v>
      </c>
      <c r="X2959" s="25"/>
      <c r="Y2959" s="31" t="str">
        <f>IFERROR(LISTAS[[#This Row],[COSTO]]/X2959-1,"")</f>
        <v/>
      </c>
    </row>
    <row r="2960" spans="1:25" x14ac:dyDescent="0.2">
      <c r="A2960" s="6" t="s">
        <v>8906</v>
      </c>
      <c r="B2960" t="s">
        <v>8899</v>
      </c>
      <c r="C2960">
        <v>123</v>
      </c>
      <c r="D2960" t="s">
        <v>8972</v>
      </c>
      <c r="E2960" s="2">
        <v>4560.62</v>
      </c>
      <c r="F2960" s="6" t="str">
        <f>+_xlfn.XLOOKUP(LISTAS[[#This Row],[ID]],_01_CODIGOS_Y_COSTOS_xlsm[Producto y N°],_01_CODIGOS_Y_COSTOS_xlsm[FABRICA],"",0,1)</f>
        <v>ALCIDES.TESSA</v>
      </c>
      <c r="G2960" s="13">
        <f>LISTAS[[#This Row],[Precio]]*(1-0.46)*(1-IF($C$3520="",0,$C$3520))</f>
        <v>1847.0511000000001</v>
      </c>
      <c r="H2960" s="9">
        <f>+_xlfn.XLOOKUP(LISTAS[[#This Row],[ID]],_01_CODIGOS_Y_COSTOS_xlsm[Producto y N°],_01_CODIGOS_Y_COSTOS_xlsm[COSTO],0,0,1)</f>
        <v>1026.1400000000001</v>
      </c>
      <c r="I2960" s="116">
        <f>+IFERROR(LISTAS[[#This Row],[VENTA NETA]]/LISTAS[[#This Row],[COSTO]]-1,0)</f>
        <v>0.79999912292669606</v>
      </c>
      <c r="J2960" s="33" t="str">
        <f>IFERROR(VLOOKUP(LISTAS[[#This Row],[ID]],_01_CODIGOS_Y_COSTOS_xlsm[[Producto y N°]:[CODIGO]],2,0),"")</f>
        <v>642/01 - NBX</v>
      </c>
      <c r="M2960" s="22">
        <v>7.7164789826636548E-2</v>
      </c>
      <c r="N2960" s="23">
        <f>+LISTAS[[#This Row],[Precio]]+(LISTAS[[#This Row],[Precio]]*M2960)</f>
        <v>4912.5392837791551</v>
      </c>
      <c r="O2960" s="24">
        <f t="shared" si="62"/>
        <v>1989.5784099305581</v>
      </c>
      <c r="Q2960" s="21">
        <f>IFERROR(O2960/LISTAS[[#This Row],[COSTO]]-1,"")</f>
        <v>0.93889567693546483</v>
      </c>
      <c r="R2960" t="str">
        <f>+LISTAS[[#This Row],[ID]]</f>
        <v>INTERRUPTORES Y PULSADORES123</v>
      </c>
      <c r="T2960" s="29"/>
      <c r="U2960" s="25">
        <f>LISTAS[[#This Row],[COSTO]]+(LISTAS[[#This Row],[COSTO]]*T2960)</f>
        <v>1026.1400000000001</v>
      </c>
      <c r="V2960" s="30">
        <f>IF(T2960="",0,U2960/LISTAS[[#This Row],[VENTA NETA]]-1)</f>
        <v>0</v>
      </c>
      <c r="X2960" s="25"/>
      <c r="Y2960" s="31" t="str">
        <f>IFERROR(LISTAS[[#This Row],[COSTO]]/X2960-1,"")</f>
        <v/>
      </c>
    </row>
    <row r="2961" spans="1:25" x14ac:dyDescent="0.2">
      <c r="A2961" s="6" t="s">
        <v>8907</v>
      </c>
      <c r="B2961" t="s">
        <v>8899</v>
      </c>
      <c r="C2961">
        <v>160</v>
      </c>
      <c r="D2961" t="s">
        <v>8974</v>
      </c>
      <c r="E2961" s="2">
        <v>2572.79</v>
      </c>
      <c r="F2961" s="6" t="str">
        <f>+_xlfn.XLOOKUP(LISTAS[[#This Row],[ID]],_01_CODIGOS_Y_COSTOS_xlsm[Producto y N°],_01_CODIGOS_Y_COSTOS_xlsm[FABRICA],"",0,1)</f>
        <v>ALCIDES.TESSA</v>
      </c>
      <c r="G2961" s="13">
        <f>LISTAS[[#This Row],[Precio]]*(1-0.46)*(1-IF($C$3520="",0,$C$3520))</f>
        <v>1041.9799500000001</v>
      </c>
      <c r="H2961" s="9">
        <f>+_xlfn.XLOOKUP(LISTAS[[#This Row],[ID]],_01_CODIGOS_Y_COSTOS_xlsm[Producto y N°],_01_CODIGOS_Y_COSTOS_xlsm[COSTO],0,0,1)</f>
        <v>569.41999999999996</v>
      </c>
      <c r="I2961" s="116">
        <f>+IFERROR(LISTAS[[#This Row],[VENTA NETA]]/LISTAS[[#This Row],[COSTO]]-1,0)</f>
        <v>0.8298970004566053</v>
      </c>
      <c r="J2961" s="33" t="str">
        <f>IFERROR(VLOOKUP(LISTAS[[#This Row],[ID]],_01_CODIGOS_Y_COSTOS_xlsm[[Producto y N°]:[CODIGO]],2,0),"")</f>
        <v>1012/00 - NB0</v>
      </c>
      <c r="M2961" s="22">
        <v>0</v>
      </c>
      <c r="N2961" s="23">
        <f>+LISTAS[[#This Row],[Precio]]+(LISTAS[[#This Row],[Precio]]*M2961)</f>
        <v>2572.79</v>
      </c>
      <c r="O2961" s="24">
        <f t="shared" si="62"/>
        <v>1041.9799500000001</v>
      </c>
      <c r="Q2961" s="21">
        <f>IFERROR(O2961/LISTAS[[#This Row],[COSTO]]-1,"")</f>
        <v>0.8298970004566053</v>
      </c>
      <c r="R2961" t="str">
        <f>+LISTAS[[#This Row],[ID]]</f>
        <v>INTERRUPTORES Y PULSADORES160</v>
      </c>
      <c r="T2961" s="29"/>
      <c r="U2961" s="25">
        <f>LISTAS[[#This Row],[COSTO]]+(LISTAS[[#This Row],[COSTO]]*T2961)</f>
        <v>569.41999999999996</v>
      </c>
      <c r="V2961" s="30">
        <f>IF(T2961="",0,U2961/LISTAS[[#This Row],[VENTA NETA]]-1)</f>
        <v>0</v>
      </c>
      <c r="X2961" s="25"/>
      <c r="Y2961" s="31" t="str">
        <f>IFERROR(LISTAS[[#This Row],[COSTO]]/X2961-1,"")</f>
        <v/>
      </c>
    </row>
    <row r="2962" spans="1:25" x14ac:dyDescent="0.2">
      <c r="A2962" s="6" t="s">
        <v>8908</v>
      </c>
      <c r="B2962" t="s">
        <v>8899</v>
      </c>
      <c r="C2962">
        <v>180</v>
      </c>
      <c r="D2962" t="s">
        <v>8976</v>
      </c>
      <c r="E2962" s="2">
        <v>4433.46</v>
      </c>
      <c r="F2962" s="6" t="str">
        <f>+_xlfn.XLOOKUP(LISTAS[[#This Row],[ID]],_01_CODIGOS_Y_COSTOS_xlsm[Producto y N°],_01_CODIGOS_Y_COSTOS_xlsm[FABRICA],"",0,1)</f>
        <v>ALCIDES.TESSA</v>
      </c>
      <c r="G2962" s="13">
        <f>LISTAS[[#This Row],[Precio]]*(1-0.46)*(1-IF($C$3520="",0,$C$3520))</f>
        <v>1795.5513000000001</v>
      </c>
      <c r="H2962" s="9">
        <f>+_xlfn.XLOOKUP(LISTAS[[#This Row],[ID]],_01_CODIGOS_Y_COSTOS_xlsm[Producto y N°],_01_CODIGOS_Y_COSTOS_xlsm[COSTO],0,0,1)</f>
        <v>964.37</v>
      </c>
      <c r="I2962" s="116">
        <f>+IFERROR(LISTAS[[#This Row],[VENTA NETA]]/LISTAS[[#This Row],[COSTO]]-1,0)</f>
        <v>0.86189045698227873</v>
      </c>
      <c r="J2962" s="33" t="str">
        <f>IFERROR(VLOOKUP(LISTAS[[#This Row],[ID]],_01_CODIGOS_Y_COSTOS_xlsm[[Producto y N°]:[CODIGO]],2,0),"")</f>
        <v>1212/00 - NB0</v>
      </c>
      <c r="M2962" s="22">
        <v>0</v>
      </c>
      <c r="N2962" s="23">
        <f>+LISTAS[[#This Row],[Precio]]+(LISTAS[[#This Row],[Precio]]*M2962)</f>
        <v>4433.46</v>
      </c>
      <c r="O2962" s="24">
        <f t="shared" si="62"/>
        <v>1795.5513000000001</v>
      </c>
      <c r="Q2962" s="21">
        <f>IFERROR(O2962/LISTAS[[#This Row],[COSTO]]-1,"")</f>
        <v>0.86189045698227873</v>
      </c>
      <c r="R2962" t="str">
        <f>+LISTAS[[#This Row],[ID]]</f>
        <v>INTERRUPTORES Y PULSADORES180</v>
      </c>
      <c r="T2962" s="29"/>
      <c r="U2962" s="25">
        <f>LISTAS[[#This Row],[COSTO]]+(LISTAS[[#This Row],[COSTO]]*T2962)</f>
        <v>964.37</v>
      </c>
      <c r="V2962" s="30">
        <f>IF(T2962="",0,U2962/LISTAS[[#This Row],[VENTA NETA]]-1)</f>
        <v>0</v>
      </c>
      <c r="X2962" s="25"/>
      <c r="Y2962" s="31" t="str">
        <f>IFERROR(LISTAS[[#This Row],[COSTO]]/X2962-1,"")</f>
        <v/>
      </c>
    </row>
    <row r="2963" spans="1:25" x14ac:dyDescent="0.2">
      <c r="A2963" s="6" t="s">
        <v>8909</v>
      </c>
      <c r="B2963" t="s">
        <v>8899</v>
      </c>
      <c r="C2963">
        <v>181</v>
      </c>
      <c r="D2963" t="s">
        <v>8978</v>
      </c>
      <c r="E2963" s="2">
        <v>9491.5</v>
      </c>
      <c r="F2963" s="6" t="str">
        <f>+_xlfn.XLOOKUP(LISTAS[[#This Row],[ID]],_01_CODIGOS_Y_COSTOS_xlsm[Producto y N°],_01_CODIGOS_Y_COSTOS_xlsm[FABRICA],"",0,1)</f>
        <v>ALCIDES.TESSA</v>
      </c>
      <c r="G2963" s="13">
        <f>LISTAS[[#This Row],[Precio]]*(1-0.46)*(1-IF($C$3520="",0,$C$3520))</f>
        <v>3844.0575000000008</v>
      </c>
      <c r="H2963" s="9">
        <f>+_xlfn.XLOOKUP(LISTAS[[#This Row],[ID]],_01_CODIGOS_Y_COSTOS_xlsm[Producto y N°],_01_CODIGOS_Y_COSTOS_xlsm[COSTO],0,0,1)</f>
        <v>2202.4299999999998</v>
      </c>
      <c r="I2963" s="116">
        <f>+IFERROR(LISTAS[[#This Row],[VENTA NETA]]/LISTAS[[#This Row],[COSTO]]-1,0)</f>
        <v>0.74537102200751049</v>
      </c>
      <c r="J2963" s="33" t="str">
        <f>IFERROR(VLOOKUP(LISTAS[[#This Row],[ID]],_01_CODIGOS_Y_COSTOS_xlsm[[Producto y N°]:[CODIGO]],2,0),"")</f>
        <v>1272/02 - NG</v>
      </c>
      <c r="M2963" s="22">
        <v>0</v>
      </c>
      <c r="N2963" s="23">
        <f>+LISTAS[[#This Row],[Precio]]+(LISTAS[[#This Row],[Precio]]*M2963)</f>
        <v>9491.5</v>
      </c>
      <c r="O2963" s="24">
        <f t="shared" si="62"/>
        <v>3844.0575000000008</v>
      </c>
      <c r="Q2963" s="21">
        <f>IFERROR(O2963/LISTAS[[#This Row],[COSTO]]-1,"")</f>
        <v>0.74537102200751049</v>
      </c>
      <c r="R2963" t="str">
        <f>+LISTAS[[#This Row],[ID]]</f>
        <v>INTERRUPTORES Y PULSADORES181</v>
      </c>
      <c r="T2963" s="29"/>
      <c r="U2963" s="25">
        <f>LISTAS[[#This Row],[COSTO]]+(LISTAS[[#This Row],[COSTO]]*T2963)</f>
        <v>2202.4299999999998</v>
      </c>
      <c r="V2963" s="30">
        <f>IF(T2963="",0,U2963/LISTAS[[#This Row],[VENTA NETA]]-1)</f>
        <v>0</v>
      </c>
      <c r="X2963" s="25"/>
      <c r="Y2963" s="31" t="str">
        <f>IFERROR(LISTAS[[#This Row],[COSTO]]/X2963-1,"")</f>
        <v/>
      </c>
    </row>
    <row r="2964" spans="1:25" x14ac:dyDescent="0.2">
      <c r="A2964" s="6" t="s">
        <v>8910</v>
      </c>
      <c r="B2964" t="s">
        <v>8899</v>
      </c>
      <c r="C2964">
        <v>200</v>
      </c>
      <c r="D2964" t="s">
        <v>8980</v>
      </c>
      <c r="E2964" s="2">
        <v>1983.87</v>
      </c>
      <c r="F2964" s="6" t="str">
        <f>+_xlfn.XLOOKUP(LISTAS[[#This Row],[ID]],_01_CODIGOS_Y_COSTOS_xlsm[Producto y N°],_01_CODIGOS_Y_COSTOS_xlsm[FABRICA],"",0,1)</f>
        <v>ALCIDES.TESSA</v>
      </c>
      <c r="G2964" s="13">
        <f>LISTAS[[#This Row],[Precio]]*(1-0.46)*(1-IF($C$3520="",0,$C$3520))</f>
        <v>803.46735000000001</v>
      </c>
      <c r="H2964" s="9">
        <f>+_xlfn.XLOOKUP(LISTAS[[#This Row],[ID]],_01_CODIGOS_Y_COSTOS_xlsm[Producto y N°],_01_CODIGOS_Y_COSTOS_xlsm[COSTO],0,0,1)</f>
        <v>450</v>
      </c>
      <c r="I2964" s="116">
        <f>+IFERROR(LISTAS[[#This Row],[VENTA NETA]]/LISTAS[[#This Row],[COSTO]]-1,0)</f>
        <v>0.78548299999999993</v>
      </c>
      <c r="J2964" s="33" t="str">
        <f>IFERROR(VLOOKUP(LISTAS[[#This Row],[ID]],_01_CODIGOS_Y_COSTOS_xlsm[[Producto y N°]:[CODIGO]],2,0),"")</f>
        <v>1512/00 - BBJ</v>
      </c>
      <c r="M2964" s="22">
        <v>0</v>
      </c>
      <c r="N2964" s="23">
        <f>+LISTAS[[#This Row],[Precio]]+(LISTAS[[#This Row],[Precio]]*M2964)</f>
        <v>1983.87</v>
      </c>
      <c r="O2964" s="24">
        <f t="shared" si="62"/>
        <v>803.46735000000001</v>
      </c>
      <c r="Q2964" s="21">
        <f>IFERROR(O2964/LISTAS[[#This Row],[COSTO]]-1,"")</f>
        <v>0.78548299999999993</v>
      </c>
      <c r="R2964" t="str">
        <f>+LISTAS[[#This Row],[ID]]</f>
        <v>INTERRUPTORES Y PULSADORES200</v>
      </c>
      <c r="T2964" s="29"/>
      <c r="U2964" s="25">
        <f>LISTAS[[#This Row],[COSTO]]+(LISTAS[[#This Row],[COSTO]]*T2964)</f>
        <v>450</v>
      </c>
      <c r="V2964" s="30">
        <f>IF(T2964="",0,U2964/LISTAS[[#This Row],[VENTA NETA]]-1)</f>
        <v>0</v>
      </c>
      <c r="X2964" s="25"/>
      <c r="Y2964" s="31" t="str">
        <f>IFERROR(LISTAS[[#This Row],[COSTO]]/X2964-1,"")</f>
        <v/>
      </c>
    </row>
    <row r="2965" spans="1:25" x14ac:dyDescent="0.2">
      <c r="A2965" s="6" t="s">
        <v>8911</v>
      </c>
      <c r="B2965" t="s">
        <v>8899</v>
      </c>
      <c r="C2965">
        <v>220</v>
      </c>
      <c r="D2965" t="s">
        <v>8981</v>
      </c>
      <c r="E2965" s="2">
        <v>2303.87</v>
      </c>
      <c r="F2965" s="6" t="str">
        <f>+_xlfn.XLOOKUP(LISTAS[[#This Row],[ID]],_01_CODIGOS_Y_COSTOS_xlsm[Producto y N°],_01_CODIGOS_Y_COSTOS_xlsm[FABRICA],"",0,1)</f>
        <v>ALCIDES.TESSA</v>
      </c>
      <c r="G2965" s="13">
        <f>LISTAS[[#This Row],[Precio]]*(1-0.46)*(1-IF($C$3520="",0,$C$3520))</f>
        <v>933.06735000000003</v>
      </c>
      <c r="H2965" s="9">
        <f>+_xlfn.XLOOKUP(LISTAS[[#This Row],[ID]],_01_CODIGOS_Y_COSTOS_xlsm[Producto y N°],_01_CODIGOS_Y_COSTOS_xlsm[COSTO],0,0,1)</f>
        <v>523.03</v>
      </c>
      <c r="I2965" s="116">
        <f>+IFERROR(LISTAS[[#This Row],[VENTA NETA]]/LISTAS[[#This Row],[COSTO]]-1,0)</f>
        <v>0.78396526011892265</v>
      </c>
      <c r="J2965" s="33" t="str">
        <f>IFERROR(VLOOKUP(LISTAS[[#This Row],[ID]],_01_CODIGOS_Y_COSTOS_xlsm[[Producto y N°]:[CODIGO]],2,0),"")</f>
        <v>1612/00 - NBJ</v>
      </c>
      <c r="M2965" s="22">
        <v>0</v>
      </c>
      <c r="N2965" s="23">
        <f>+LISTAS[[#This Row],[Precio]]+(LISTAS[[#This Row],[Precio]]*M2965)</f>
        <v>2303.87</v>
      </c>
      <c r="O2965" s="24">
        <f t="shared" si="62"/>
        <v>933.06735000000003</v>
      </c>
      <c r="Q2965" s="21">
        <f>IFERROR(O2965/LISTAS[[#This Row],[COSTO]]-1,"")</f>
        <v>0.78396526011892265</v>
      </c>
      <c r="R2965" t="str">
        <f>+LISTAS[[#This Row],[ID]]</f>
        <v>INTERRUPTORES Y PULSADORES220</v>
      </c>
      <c r="T2965" s="29"/>
      <c r="U2965" s="25">
        <f>LISTAS[[#This Row],[COSTO]]+(LISTAS[[#This Row],[COSTO]]*T2965)</f>
        <v>523.03</v>
      </c>
      <c r="V2965" s="30">
        <f>IF(T2965="",0,U2965/LISTAS[[#This Row],[VENTA NETA]]-1)</f>
        <v>0</v>
      </c>
      <c r="X2965" s="25"/>
      <c r="Y2965" s="31" t="str">
        <f>IFERROR(LISTAS[[#This Row],[COSTO]]/X2965-1,"")</f>
        <v/>
      </c>
    </row>
    <row r="2966" spans="1:25" x14ac:dyDescent="0.2">
      <c r="A2966" s="6" t="s">
        <v>8912</v>
      </c>
      <c r="B2966" t="s">
        <v>8899</v>
      </c>
      <c r="C2966">
        <v>221</v>
      </c>
      <c r="D2966" t="s">
        <v>8983</v>
      </c>
      <c r="E2966" s="2">
        <v>2852.17</v>
      </c>
      <c r="F2966" s="6" t="str">
        <f>+_xlfn.XLOOKUP(LISTAS[[#This Row],[ID]],_01_CODIGOS_Y_COSTOS_xlsm[Producto y N°],_01_CODIGOS_Y_COSTOS_xlsm[FABRICA],"",0,1)</f>
        <v>ALCIDES.TESSA</v>
      </c>
      <c r="G2966" s="13">
        <f>LISTAS[[#This Row],[Precio]]*(1-0.46)*(1-IF($C$3520="",0,$C$3520))</f>
        <v>1155.1288500000001</v>
      </c>
      <c r="H2966" s="9">
        <f>+_xlfn.XLOOKUP(LISTAS[[#This Row],[ID]],_01_CODIGOS_Y_COSTOS_xlsm[Producto y N°],_01_CODIGOS_Y_COSTOS_xlsm[COSTO],0,0,1)</f>
        <v>639.30999999999995</v>
      </c>
      <c r="I2966" s="116">
        <f>+IFERROR(LISTAS[[#This Row],[VENTA NETA]]/LISTAS[[#This Row],[COSTO]]-1,0)</f>
        <v>0.80683682407595714</v>
      </c>
      <c r="J2966" s="33" t="str">
        <f>IFERROR(VLOOKUP(LISTAS[[#This Row],[ID]],_01_CODIGOS_Y_COSTOS_xlsm[[Producto y N°]:[CODIGO]],2,0),"")</f>
        <v>1632/00 - NB3</v>
      </c>
      <c r="M2966" s="22">
        <v>0</v>
      </c>
      <c r="N2966" s="23">
        <f>+LISTAS[[#This Row],[Precio]]+(LISTAS[[#This Row],[Precio]]*M2966)</f>
        <v>2852.17</v>
      </c>
      <c r="O2966" s="24">
        <f t="shared" si="62"/>
        <v>1155.1288500000001</v>
      </c>
      <c r="Q2966" s="21">
        <f>IFERROR(O2966/LISTAS[[#This Row],[COSTO]]-1,"")</f>
        <v>0.80683682407595714</v>
      </c>
      <c r="R2966" t="str">
        <f>+LISTAS[[#This Row],[ID]]</f>
        <v>INTERRUPTORES Y PULSADORES221</v>
      </c>
      <c r="T2966" s="29"/>
      <c r="U2966" s="25">
        <f>LISTAS[[#This Row],[COSTO]]+(LISTAS[[#This Row],[COSTO]]*T2966)</f>
        <v>639.30999999999995</v>
      </c>
      <c r="V2966" s="30">
        <f>IF(T2966="",0,U2966/LISTAS[[#This Row],[VENTA NETA]]-1)</f>
        <v>0</v>
      </c>
      <c r="X2966" s="25"/>
      <c r="Y2966" s="31" t="str">
        <f>IFERROR(LISTAS[[#This Row],[COSTO]]/X2966-1,"")</f>
        <v/>
      </c>
    </row>
    <row r="2967" spans="1:25" x14ac:dyDescent="0.2">
      <c r="A2967" s="6" t="s">
        <v>8913</v>
      </c>
      <c r="B2967" t="s">
        <v>8899</v>
      </c>
      <c r="C2967">
        <v>222</v>
      </c>
      <c r="D2967" t="s">
        <v>8985</v>
      </c>
      <c r="E2967" s="2">
        <v>2466.39</v>
      </c>
      <c r="F2967" s="6" t="str">
        <f>+_xlfn.XLOOKUP(LISTAS[[#This Row],[ID]],_01_CODIGOS_Y_COSTOS_xlsm[Producto y N°],_01_CODIGOS_Y_COSTOS_xlsm[FABRICA],"",0,1)</f>
        <v>ALCIDES.TESSA</v>
      </c>
      <c r="G2967" s="13">
        <f>LISTAS[[#This Row],[Precio]]*(1-0.46)*(1-IF($C$3520="",0,$C$3520))</f>
        <v>998.88795000000005</v>
      </c>
      <c r="H2967" s="9">
        <f>+_xlfn.XLOOKUP(LISTAS[[#This Row],[ID]],_01_CODIGOS_Y_COSTOS_xlsm[Producto y N°],_01_CODIGOS_Y_COSTOS_xlsm[COSTO],0,0,1)</f>
        <v>555.79</v>
      </c>
      <c r="I2967" s="116">
        <f>+IFERROR(LISTAS[[#This Row],[VENTA NETA]]/LISTAS[[#This Row],[COSTO]]-1,0)</f>
        <v>0.79723987477284597</v>
      </c>
      <c r="J2967" s="33" t="str">
        <f>IFERROR(VLOOKUP(LISTAS[[#This Row],[ID]],_01_CODIGOS_Y_COSTOS_xlsm[[Producto y N°]:[CODIGO]],2,0),"")</f>
        <v>1652/00 - NRS</v>
      </c>
      <c r="M2967" s="22">
        <v>0</v>
      </c>
      <c r="N2967" s="23">
        <f>+LISTAS[[#This Row],[Precio]]+(LISTAS[[#This Row],[Precio]]*M2967)</f>
        <v>2466.39</v>
      </c>
      <c r="O2967" s="24">
        <f t="shared" si="62"/>
        <v>998.88795000000005</v>
      </c>
      <c r="Q2967" s="21">
        <f>IFERROR(O2967/LISTAS[[#This Row],[COSTO]]-1,"")</f>
        <v>0.79723987477284597</v>
      </c>
      <c r="R2967" t="str">
        <f>+LISTAS[[#This Row],[ID]]</f>
        <v>INTERRUPTORES Y PULSADORES222</v>
      </c>
      <c r="T2967" s="29"/>
      <c r="U2967" s="25">
        <f>LISTAS[[#This Row],[COSTO]]+(LISTAS[[#This Row],[COSTO]]*T2967)</f>
        <v>555.79</v>
      </c>
      <c r="V2967" s="30">
        <f>IF(T2967="",0,U2967/LISTAS[[#This Row],[VENTA NETA]]-1)</f>
        <v>0</v>
      </c>
      <c r="X2967" s="25"/>
      <c r="Y2967" s="31" t="str">
        <f>IFERROR(LISTAS[[#This Row],[COSTO]]/X2967-1,"")</f>
        <v/>
      </c>
    </row>
    <row r="2968" spans="1:25" x14ac:dyDescent="0.2">
      <c r="A2968" s="6" t="s">
        <v>8914</v>
      </c>
      <c r="B2968" t="s">
        <v>8899</v>
      </c>
      <c r="C2968">
        <v>240</v>
      </c>
      <c r="D2968" t="s">
        <v>8987</v>
      </c>
      <c r="E2968" s="2">
        <v>4080.25</v>
      </c>
      <c r="F2968" s="6" t="str">
        <f>+_xlfn.XLOOKUP(LISTAS[[#This Row],[ID]],_01_CODIGOS_Y_COSTOS_xlsm[Producto y N°],_01_CODIGOS_Y_COSTOS_xlsm[FABRICA],"",0,1)</f>
        <v>ALCIDES.TESSA</v>
      </c>
      <c r="G2968" s="13">
        <f>LISTAS[[#This Row],[Precio]]*(1-0.46)*(1-IF($C$3520="",0,$C$3520))</f>
        <v>1652.50125</v>
      </c>
      <c r="H2968" s="9">
        <f>+_xlfn.XLOOKUP(LISTAS[[#This Row],[ID]],_01_CODIGOS_Y_COSTOS_xlsm[Producto y N°],_01_CODIGOS_Y_COSTOS_xlsm[COSTO],0,0,1)</f>
        <v>899.25</v>
      </c>
      <c r="I2968" s="116">
        <f>+IFERROR(LISTAS[[#This Row],[VENTA NETA]]/LISTAS[[#This Row],[COSTO]]-1,0)</f>
        <v>0.83764386989157624</v>
      </c>
      <c r="J2968" s="33" t="str">
        <f>IFERROR(VLOOKUP(LISTAS[[#This Row],[ID]],_01_CODIGOS_Y_COSTOS_xlsm[[Producto y N°]:[CODIGO]],2,0),"")</f>
        <v>1812/00 - NBJ</v>
      </c>
      <c r="M2968" s="22">
        <v>0</v>
      </c>
      <c r="N2968" s="23">
        <f>+LISTAS[[#This Row],[Precio]]+(LISTAS[[#This Row],[Precio]]*M2968)</f>
        <v>4080.25</v>
      </c>
      <c r="O2968" s="24">
        <f t="shared" si="62"/>
        <v>1652.50125</v>
      </c>
      <c r="Q2968" s="21">
        <f>IFERROR(O2968/LISTAS[[#This Row],[COSTO]]-1,"")</f>
        <v>0.83764386989157624</v>
      </c>
      <c r="R2968" t="str">
        <f>+LISTAS[[#This Row],[ID]]</f>
        <v>INTERRUPTORES Y PULSADORES240</v>
      </c>
      <c r="T2968" s="29"/>
      <c r="U2968" s="25">
        <f>LISTAS[[#This Row],[COSTO]]+(LISTAS[[#This Row],[COSTO]]*T2968)</f>
        <v>899.25</v>
      </c>
      <c r="V2968" s="30">
        <f>IF(T2968="",0,U2968/LISTAS[[#This Row],[VENTA NETA]]-1)</f>
        <v>0</v>
      </c>
      <c r="X2968" s="25"/>
      <c r="Y2968" s="31" t="str">
        <f>IFERROR(LISTAS[[#This Row],[COSTO]]/X2968-1,"")</f>
        <v/>
      </c>
    </row>
    <row r="2969" spans="1:25" x14ac:dyDescent="0.2">
      <c r="A2969" s="6" t="s">
        <v>8915</v>
      </c>
      <c r="B2969" t="s">
        <v>8899</v>
      </c>
      <c r="C2969">
        <v>241</v>
      </c>
      <c r="D2969" t="s">
        <v>8989</v>
      </c>
      <c r="E2969" s="2">
        <v>5009.3599999999997</v>
      </c>
      <c r="F2969" s="6" t="str">
        <f>+_xlfn.XLOOKUP(LISTAS[[#This Row],[ID]],_01_CODIGOS_Y_COSTOS_xlsm[Producto y N°],_01_CODIGOS_Y_COSTOS_xlsm[FABRICA],"",0,1)</f>
        <v>ALCIDES.TESSA</v>
      </c>
      <c r="G2969" s="13">
        <f>LISTAS[[#This Row],[Precio]]*(1-0.46)*(1-IF($C$3520="",0,$C$3520))</f>
        <v>2028.7908</v>
      </c>
      <c r="H2969" s="9">
        <f>+_xlfn.XLOOKUP(LISTAS[[#This Row],[ID]],_01_CODIGOS_Y_COSTOS_xlsm[Producto y N°],_01_CODIGOS_Y_COSTOS_xlsm[COSTO],0,0,1)</f>
        <v>1118.48</v>
      </c>
      <c r="I2969" s="116">
        <f>+IFERROR(LISTAS[[#This Row],[VENTA NETA]]/LISTAS[[#This Row],[COSTO]]-1,0)</f>
        <v>0.81388205421643645</v>
      </c>
      <c r="J2969" s="33" t="str">
        <f>IFERROR(VLOOKUP(LISTAS[[#This Row],[ID]],_01_CODIGOS_Y_COSTOS_xlsm[[Producto y N°]:[CODIGO]],2,0),"")</f>
        <v>1832/00 - NBN</v>
      </c>
      <c r="M2969" s="22">
        <v>0</v>
      </c>
      <c r="N2969" s="23">
        <f>+LISTAS[[#This Row],[Precio]]+(LISTAS[[#This Row],[Precio]]*M2969)</f>
        <v>5009.3599999999997</v>
      </c>
      <c r="O2969" s="24">
        <f t="shared" si="62"/>
        <v>2028.7908</v>
      </c>
      <c r="Q2969" s="21">
        <f>IFERROR(O2969/LISTAS[[#This Row],[COSTO]]-1,"")</f>
        <v>0.81388205421643645</v>
      </c>
      <c r="R2969" t="str">
        <f>+LISTAS[[#This Row],[ID]]</f>
        <v>INTERRUPTORES Y PULSADORES241</v>
      </c>
      <c r="T2969" s="29"/>
      <c r="U2969" s="25">
        <f>LISTAS[[#This Row],[COSTO]]+(LISTAS[[#This Row],[COSTO]]*T2969)</f>
        <v>1118.48</v>
      </c>
      <c r="V2969" s="30">
        <f>IF(T2969="",0,U2969/LISTAS[[#This Row],[VENTA NETA]]-1)</f>
        <v>0</v>
      </c>
      <c r="X2969" s="25"/>
      <c r="Y2969" s="31" t="str">
        <f>IFERROR(LISTAS[[#This Row],[COSTO]]/X2969-1,"")</f>
        <v/>
      </c>
    </row>
    <row r="2970" spans="1:25" x14ac:dyDescent="0.2">
      <c r="A2970" s="6" t="s">
        <v>8916</v>
      </c>
      <c r="B2970" t="s">
        <v>8899</v>
      </c>
      <c r="C2970">
        <v>242</v>
      </c>
      <c r="D2970" t="s">
        <v>8991</v>
      </c>
      <c r="E2970" s="2">
        <v>7186.83</v>
      </c>
      <c r="F2970" s="6" t="str">
        <f>+_xlfn.XLOOKUP(LISTAS[[#This Row],[ID]],_01_CODIGOS_Y_COSTOS_xlsm[Producto y N°],_01_CODIGOS_Y_COSTOS_xlsm[FABRICA],"",0,1)</f>
        <v>ALCIDES.TESSA</v>
      </c>
      <c r="G2970" s="13">
        <f>LISTAS[[#This Row],[Precio]]*(1-0.46)*(1-IF($C$3520="",0,$C$3520))</f>
        <v>2910.66615</v>
      </c>
      <c r="H2970" s="9">
        <f>+_xlfn.XLOOKUP(LISTAS[[#This Row],[ID]],_01_CODIGOS_Y_COSTOS_xlsm[Producto y N°],_01_CODIGOS_Y_COSTOS_xlsm[COSTO],0,0,1)</f>
        <v>1702.54</v>
      </c>
      <c r="I2970" s="116">
        <f>+IFERROR(LISTAS[[#This Row],[VENTA NETA]]/LISTAS[[#This Row],[COSTO]]-1,0)</f>
        <v>0.70960221198914564</v>
      </c>
      <c r="J2970" s="33" t="str">
        <f>IFERROR(VLOOKUP(LISTAS[[#This Row],[ID]],_01_CODIGOS_Y_COSTOS_xlsm[[Producto y N°]:[CODIGO]],2,0),"")</f>
        <v>1872/02 - NG</v>
      </c>
      <c r="M2970" s="22">
        <v>0</v>
      </c>
      <c r="N2970" s="23">
        <f>+LISTAS[[#This Row],[Precio]]+(LISTAS[[#This Row],[Precio]]*M2970)</f>
        <v>7186.83</v>
      </c>
      <c r="O2970" s="24">
        <f t="shared" si="62"/>
        <v>2910.66615</v>
      </c>
      <c r="Q2970" s="21">
        <f>IFERROR(O2970/LISTAS[[#This Row],[COSTO]]-1,"")</f>
        <v>0.70960221198914564</v>
      </c>
      <c r="R2970" t="str">
        <f>+LISTAS[[#This Row],[ID]]</f>
        <v>INTERRUPTORES Y PULSADORES242</v>
      </c>
      <c r="T2970" s="29"/>
      <c r="U2970" s="25">
        <f>LISTAS[[#This Row],[COSTO]]+(LISTAS[[#This Row],[COSTO]]*T2970)</f>
        <v>1702.54</v>
      </c>
      <c r="V2970" s="30">
        <f>IF(T2970="",0,U2970/LISTAS[[#This Row],[VENTA NETA]]-1)</f>
        <v>0</v>
      </c>
      <c r="X2970" s="25"/>
      <c r="Y2970" s="31" t="str">
        <f>IFERROR(LISTAS[[#This Row],[COSTO]]/X2970-1,"")</f>
        <v/>
      </c>
    </row>
    <row r="2971" spans="1:25" x14ac:dyDescent="0.2">
      <c r="A2971" s="6" t="s">
        <v>8917</v>
      </c>
      <c r="B2971" t="s">
        <v>8899</v>
      </c>
      <c r="C2971">
        <v>260</v>
      </c>
      <c r="D2971" t="s">
        <v>8993</v>
      </c>
      <c r="E2971" s="2">
        <v>2167.7600000000002</v>
      </c>
      <c r="F2971" s="6" t="str">
        <f>+_xlfn.XLOOKUP(LISTAS[[#This Row],[ID]],_01_CODIGOS_Y_COSTOS_xlsm[Producto y N°],_01_CODIGOS_Y_COSTOS_xlsm[FABRICA],"",0,1)</f>
        <v>ALCIDES.TESSA</v>
      </c>
      <c r="G2971" s="13">
        <f>LISTAS[[#This Row],[Precio]]*(1-0.46)*(1-IF($C$3520="",0,$C$3520))</f>
        <v>877.94280000000026</v>
      </c>
      <c r="H2971" s="9">
        <f>+_xlfn.XLOOKUP(LISTAS[[#This Row],[ID]],_01_CODIGOS_Y_COSTOS_xlsm[Producto y N°],_01_CODIGOS_Y_COSTOS_xlsm[COSTO],0,0,1)</f>
        <v>476.32</v>
      </c>
      <c r="I2971" s="116">
        <f>+IFERROR(LISTAS[[#This Row],[VENTA NETA]]/LISTAS[[#This Row],[COSTO]]-1,0)</f>
        <v>0.84317853543836141</v>
      </c>
      <c r="J2971" s="33" t="str">
        <f>IFERROR(VLOOKUP(LISTAS[[#This Row],[ID]],_01_CODIGOS_Y_COSTOS_xlsm[[Producto y N°]:[CODIGO]],2,0),"")</f>
        <v>2512/00 - BBJ</v>
      </c>
      <c r="M2971" s="22">
        <v>0</v>
      </c>
      <c r="N2971" s="23">
        <f>+LISTAS[[#This Row],[Precio]]+(LISTAS[[#This Row],[Precio]]*M2971)</f>
        <v>2167.7600000000002</v>
      </c>
      <c r="O2971" s="24">
        <f t="shared" si="62"/>
        <v>877.94280000000026</v>
      </c>
      <c r="Q2971" s="21">
        <f>IFERROR(O2971/LISTAS[[#This Row],[COSTO]]-1,"")</f>
        <v>0.84317853543836141</v>
      </c>
      <c r="R2971" t="str">
        <f>+LISTAS[[#This Row],[ID]]</f>
        <v>INTERRUPTORES Y PULSADORES260</v>
      </c>
      <c r="T2971" s="29"/>
      <c r="U2971" s="25">
        <f>LISTAS[[#This Row],[COSTO]]+(LISTAS[[#This Row],[COSTO]]*T2971)</f>
        <v>476.32</v>
      </c>
      <c r="V2971" s="30">
        <f>IF(T2971="",0,U2971/LISTAS[[#This Row],[VENTA NETA]]-1)</f>
        <v>0</v>
      </c>
      <c r="X2971" s="25"/>
      <c r="Y2971" s="31" t="str">
        <f>IFERROR(LISTAS[[#This Row],[COSTO]]/X2971-1,"")</f>
        <v/>
      </c>
    </row>
    <row r="2972" spans="1:25" x14ac:dyDescent="0.2">
      <c r="A2972" s="6" t="s">
        <v>8918</v>
      </c>
      <c r="B2972" t="s">
        <v>8899</v>
      </c>
      <c r="C2972">
        <v>261</v>
      </c>
      <c r="D2972" t="s">
        <v>8993</v>
      </c>
      <c r="E2972" s="2">
        <v>2167.7600000000002</v>
      </c>
      <c r="F2972" s="6" t="str">
        <f>+_xlfn.XLOOKUP(LISTAS[[#This Row],[ID]],_01_CODIGOS_Y_COSTOS_xlsm[Producto y N°],_01_CODIGOS_Y_COSTOS_xlsm[FABRICA],"",0,1)</f>
        <v>ALCIDES.TESSA</v>
      </c>
      <c r="G2972" s="13">
        <f>LISTAS[[#This Row],[Precio]]*(1-0.46)*(1-IF($C$3520="",0,$C$3520))</f>
        <v>877.94280000000026</v>
      </c>
      <c r="H2972" s="9">
        <f>+_xlfn.XLOOKUP(LISTAS[[#This Row],[ID]],_01_CODIGOS_Y_COSTOS_xlsm[Producto y N°],_01_CODIGOS_Y_COSTOS_xlsm[COSTO],0,0,1)</f>
        <v>476.32</v>
      </c>
      <c r="I2972" s="116">
        <f>+IFERROR(LISTAS[[#This Row],[VENTA NETA]]/LISTAS[[#This Row],[COSTO]]-1,0)</f>
        <v>0.84317853543836141</v>
      </c>
      <c r="J2972" s="33" t="str">
        <f>IFERROR(VLOOKUP(LISTAS[[#This Row],[ID]],_01_CODIGOS_Y_COSTOS_xlsm[[Producto y N°]:[CODIGO]],2,0),"")</f>
        <v>2512/00 - NNS</v>
      </c>
      <c r="M2972" s="22">
        <v>0</v>
      </c>
      <c r="N2972" s="23">
        <f>+LISTAS[[#This Row],[Precio]]+(LISTAS[[#This Row],[Precio]]*M2972)</f>
        <v>2167.7600000000002</v>
      </c>
      <c r="O2972" s="24">
        <f t="shared" si="62"/>
        <v>877.94280000000026</v>
      </c>
      <c r="Q2972" s="21">
        <f>IFERROR(O2972/LISTAS[[#This Row],[COSTO]]-1,"")</f>
        <v>0.84317853543836141</v>
      </c>
      <c r="R2972" t="str">
        <f>+LISTAS[[#This Row],[ID]]</f>
        <v>INTERRUPTORES Y PULSADORES261</v>
      </c>
      <c r="T2972" s="29"/>
      <c r="U2972" s="25">
        <f>LISTAS[[#This Row],[COSTO]]+(LISTAS[[#This Row],[COSTO]]*T2972)</f>
        <v>476.32</v>
      </c>
      <c r="V2972" s="30">
        <f>IF(T2972="",0,U2972/LISTAS[[#This Row],[VENTA NETA]]-1)</f>
        <v>0</v>
      </c>
      <c r="X2972" s="25"/>
      <c r="Y2972" s="31" t="str">
        <f>IFERROR(LISTAS[[#This Row],[COSTO]]/X2972-1,"")</f>
        <v/>
      </c>
    </row>
    <row r="2973" spans="1:25" x14ac:dyDescent="0.2">
      <c r="A2973" s="6" t="s">
        <v>8919</v>
      </c>
      <c r="B2973" t="s">
        <v>8899</v>
      </c>
      <c r="C2973">
        <v>262</v>
      </c>
      <c r="D2973" t="s">
        <v>8996</v>
      </c>
      <c r="E2973" s="2">
        <v>2369.6999999999998</v>
      </c>
      <c r="F2973" s="6" t="str">
        <f>+_xlfn.XLOOKUP(LISTAS[[#This Row],[ID]],_01_CODIGOS_Y_COSTOS_xlsm[Producto y N°],_01_CODIGOS_Y_COSTOS_xlsm[FABRICA],"",0,1)</f>
        <v>ALCIDES.TESSA</v>
      </c>
      <c r="G2973" s="13">
        <f>LISTAS[[#This Row],[Precio]]*(1-0.46)*(1-IF($C$3520="",0,$C$3520))</f>
        <v>959.72849999999994</v>
      </c>
      <c r="H2973" s="9">
        <f>+_xlfn.XLOOKUP(LISTAS[[#This Row],[ID]],_01_CODIGOS_Y_COSTOS_xlsm[Producto y N°],_01_CODIGOS_Y_COSTOS_xlsm[COSTO],0,0,1)</f>
        <v>524.04</v>
      </c>
      <c r="I2973" s="116">
        <f>+IFERROR(LISTAS[[#This Row],[VENTA NETA]]/LISTAS[[#This Row],[COSTO]]-1,0)</f>
        <v>0.83140313716510184</v>
      </c>
      <c r="J2973" s="33" t="str">
        <f>IFERROR(VLOOKUP(LISTAS[[#This Row],[ID]],_01_CODIGOS_Y_COSTOS_xlsm[[Producto y N°]:[CODIGO]],2,0),"")</f>
        <v>2523/00 - BB</v>
      </c>
      <c r="M2973" s="22">
        <v>0</v>
      </c>
      <c r="N2973" s="23">
        <f>+LISTAS[[#This Row],[Precio]]+(LISTAS[[#This Row],[Precio]]*M2973)</f>
        <v>2369.6999999999998</v>
      </c>
      <c r="O2973" s="24">
        <f t="shared" si="62"/>
        <v>959.72849999999994</v>
      </c>
      <c r="Q2973" s="21">
        <f>IFERROR(O2973/LISTAS[[#This Row],[COSTO]]-1,"")</f>
        <v>0.83140313716510184</v>
      </c>
      <c r="R2973" t="str">
        <f>+LISTAS[[#This Row],[ID]]</f>
        <v>INTERRUPTORES Y PULSADORES262</v>
      </c>
      <c r="T2973" s="29"/>
      <c r="U2973" s="25">
        <f>LISTAS[[#This Row],[COSTO]]+(LISTAS[[#This Row],[COSTO]]*T2973)</f>
        <v>524.04</v>
      </c>
      <c r="V2973" s="30">
        <f>IF(T2973="",0,U2973/LISTAS[[#This Row],[VENTA NETA]]-1)</f>
        <v>0</v>
      </c>
      <c r="X2973" s="25"/>
      <c r="Y2973" s="31" t="str">
        <f>IFERROR(LISTAS[[#This Row],[COSTO]]/X2973-1,"")</f>
        <v/>
      </c>
    </row>
    <row r="2974" spans="1:25" x14ac:dyDescent="0.2">
      <c r="A2974" s="6" t="s">
        <v>8920</v>
      </c>
      <c r="B2974" t="s">
        <v>8899</v>
      </c>
      <c r="C2974">
        <v>263</v>
      </c>
      <c r="D2974" t="s">
        <v>8998</v>
      </c>
      <c r="E2974" s="2">
        <v>2277.13</v>
      </c>
      <c r="F2974" s="6" t="str">
        <f>+_xlfn.XLOOKUP(LISTAS[[#This Row],[ID]],_01_CODIGOS_Y_COSTOS_xlsm[Producto y N°],_01_CODIGOS_Y_COSTOS_xlsm[FABRICA],"",0,1)</f>
        <v>ALCIDES.TESSA</v>
      </c>
      <c r="G2974" s="13">
        <f>LISTAS[[#This Row],[Precio]]*(1-0.46)*(1-IF($C$3520="",0,$C$3520))</f>
        <v>922.23765000000003</v>
      </c>
      <c r="H2974" s="9">
        <f>+_xlfn.XLOOKUP(LISTAS[[#This Row],[ID]],_01_CODIGOS_Y_COSTOS_xlsm[Producto y N°],_01_CODIGOS_Y_COSTOS_xlsm[COSTO],0,0,1)</f>
        <v>505.12</v>
      </c>
      <c r="I2974" s="116">
        <f>+IFERROR(LISTAS[[#This Row],[VENTA NETA]]/LISTAS[[#This Row],[COSTO]]-1,0)</f>
        <v>0.82577931976560026</v>
      </c>
      <c r="J2974" s="33" t="str">
        <f>IFERROR(VLOOKUP(LISTAS[[#This Row],[ID]],_01_CODIGOS_Y_COSTOS_xlsm[[Producto y N°]:[CODIGO]],2,0),"")</f>
        <v>2552/00 - NB0</v>
      </c>
      <c r="M2974" s="22">
        <v>0</v>
      </c>
      <c r="N2974" s="23">
        <f>+LISTAS[[#This Row],[Precio]]+(LISTAS[[#This Row],[Precio]]*M2974)</f>
        <v>2277.13</v>
      </c>
      <c r="O2974" s="24">
        <f t="shared" si="62"/>
        <v>922.23765000000003</v>
      </c>
      <c r="Q2974" s="21">
        <f>IFERROR(O2974/LISTAS[[#This Row],[COSTO]]-1,"")</f>
        <v>0.82577931976560026</v>
      </c>
      <c r="R2974" t="str">
        <f>+LISTAS[[#This Row],[ID]]</f>
        <v>INTERRUPTORES Y PULSADORES263</v>
      </c>
      <c r="T2974" s="29"/>
      <c r="U2974" s="25">
        <f>LISTAS[[#This Row],[COSTO]]+(LISTAS[[#This Row],[COSTO]]*T2974)</f>
        <v>505.12</v>
      </c>
      <c r="V2974" s="30">
        <f>IF(T2974="",0,U2974/LISTAS[[#This Row],[VENTA NETA]]-1)</f>
        <v>0</v>
      </c>
      <c r="X2974" s="25"/>
      <c r="Y2974" s="31" t="str">
        <f>IFERROR(LISTAS[[#This Row],[COSTO]]/X2974-1,"")</f>
        <v/>
      </c>
    </row>
    <row r="2975" spans="1:25" x14ac:dyDescent="0.2">
      <c r="A2975" s="6" t="s">
        <v>8921</v>
      </c>
      <c r="B2975" t="s">
        <v>8899</v>
      </c>
      <c r="C2975">
        <v>264</v>
      </c>
      <c r="D2975" t="s">
        <v>8998</v>
      </c>
      <c r="E2975" s="2">
        <v>2277.13</v>
      </c>
      <c r="F2975" s="6" t="str">
        <f>+_xlfn.XLOOKUP(LISTAS[[#This Row],[ID]],_01_CODIGOS_Y_COSTOS_xlsm[Producto y N°],_01_CODIGOS_Y_COSTOS_xlsm[FABRICA],"",0,1)</f>
        <v>ALCIDES.TESSA</v>
      </c>
      <c r="G2975" s="13">
        <f>LISTAS[[#This Row],[Precio]]*(1-0.46)*(1-IF($C$3520="",0,$C$3520))</f>
        <v>922.23765000000003</v>
      </c>
      <c r="H2975" s="9">
        <f>+_xlfn.XLOOKUP(LISTAS[[#This Row],[ID]],_01_CODIGOS_Y_COSTOS_xlsm[Producto y N°],_01_CODIGOS_Y_COSTOS_xlsm[COSTO],0,0,1)</f>
        <v>505.12</v>
      </c>
      <c r="I2975" s="116">
        <f>+IFERROR(LISTAS[[#This Row],[VENTA NETA]]/LISTAS[[#This Row],[COSTO]]-1,0)</f>
        <v>0.82577931976560026</v>
      </c>
      <c r="J2975" s="33" t="str">
        <f>IFERROR(VLOOKUP(LISTAS[[#This Row],[ID]],_01_CODIGOS_Y_COSTOS_xlsm[[Producto y N°]:[CODIGO]],2,0),"")</f>
        <v>2552/00 - NRS</v>
      </c>
      <c r="M2975" s="22">
        <v>0</v>
      </c>
      <c r="N2975" s="23">
        <f>+LISTAS[[#This Row],[Precio]]+(LISTAS[[#This Row],[Precio]]*M2975)</f>
        <v>2277.13</v>
      </c>
      <c r="O2975" s="24">
        <f t="shared" si="62"/>
        <v>922.23765000000003</v>
      </c>
      <c r="Q2975" s="21">
        <f>IFERROR(O2975/LISTAS[[#This Row],[COSTO]]-1,"")</f>
        <v>0.82577931976560026</v>
      </c>
      <c r="R2975" t="str">
        <f>+LISTAS[[#This Row],[ID]]</f>
        <v>INTERRUPTORES Y PULSADORES264</v>
      </c>
      <c r="T2975" s="29"/>
      <c r="U2975" s="25">
        <f>LISTAS[[#This Row],[COSTO]]+(LISTAS[[#This Row],[COSTO]]*T2975)</f>
        <v>505.12</v>
      </c>
      <c r="V2975" s="30">
        <f>IF(T2975="",0,U2975/LISTAS[[#This Row],[VENTA NETA]]-1)</f>
        <v>0</v>
      </c>
      <c r="X2975" s="25"/>
      <c r="Y2975" s="31" t="str">
        <f>IFERROR(LISTAS[[#This Row],[COSTO]]/X2975-1,"")</f>
        <v/>
      </c>
    </row>
    <row r="2976" spans="1:25" x14ac:dyDescent="0.2">
      <c r="A2976" s="6" t="s">
        <v>8922</v>
      </c>
      <c r="B2976" t="s">
        <v>8899</v>
      </c>
      <c r="C2976">
        <v>280</v>
      </c>
      <c r="D2976" t="s">
        <v>9001</v>
      </c>
      <c r="E2976" s="2">
        <v>2883.89</v>
      </c>
      <c r="F2976" s="6" t="str">
        <f>+_xlfn.XLOOKUP(LISTAS[[#This Row],[ID]],_01_CODIGOS_Y_COSTOS_xlsm[Producto y N°],_01_CODIGOS_Y_COSTOS_xlsm[FABRICA],"",0,1)</f>
        <v>ALCIDES.TESSA</v>
      </c>
      <c r="G2976" s="13">
        <f>LISTAS[[#This Row],[Precio]]*(1-0.46)*(1-IF($C$3520="",0,$C$3520))</f>
        <v>1167.9754499999999</v>
      </c>
      <c r="H2976" s="9">
        <f>+_xlfn.XLOOKUP(LISTAS[[#This Row],[ID]],_01_CODIGOS_Y_COSTOS_xlsm[Producto y N°],_01_CODIGOS_Y_COSTOS_xlsm[COSTO],0,0,1)</f>
        <v>638.98</v>
      </c>
      <c r="I2976" s="116">
        <f>+IFERROR(LISTAS[[#This Row],[VENTA NETA]]/LISTAS[[#This Row],[COSTO]]-1,0)</f>
        <v>0.82787481611318015</v>
      </c>
      <c r="J2976" s="33" t="str">
        <f>IFERROR(VLOOKUP(LISTAS[[#This Row],[ID]],_01_CODIGOS_Y_COSTOS_xlsm[[Producto y N°]:[CODIGO]],2,0),"")</f>
        <v>2702/00 - NB4</v>
      </c>
      <c r="M2976" s="22">
        <v>0</v>
      </c>
      <c r="N2976" s="23">
        <f>+LISTAS[[#This Row],[Precio]]+(LISTAS[[#This Row],[Precio]]*M2976)</f>
        <v>2883.89</v>
      </c>
      <c r="O2976" s="24">
        <f t="shared" si="62"/>
        <v>1167.9754499999999</v>
      </c>
      <c r="Q2976" s="21">
        <f>IFERROR(O2976/LISTAS[[#This Row],[COSTO]]-1,"")</f>
        <v>0.82787481611318015</v>
      </c>
      <c r="R2976" t="str">
        <f>+LISTAS[[#This Row],[ID]]</f>
        <v>INTERRUPTORES Y PULSADORES280</v>
      </c>
      <c r="T2976" s="29"/>
      <c r="U2976" s="25">
        <f>LISTAS[[#This Row],[COSTO]]+(LISTAS[[#This Row],[COSTO]]*T2976)</f>
        <v>638.98</v>
      </c>
      <c r="V2976" s="30">
        <f>IF(T2976="",0,U2976/LISTAS[[#This Row],[VENTA NETA]]-1)</f>
        <v>0</v>
      </c>
      <c r="X2976" s="25"/>
      <c r="Y2976" s="31" t="str">
        <f>IFERROR(LISTAS[[#This Row],[COSTO]]/X2976-1,"")</f>
        <v/>
      </c>
    </row>
    <row r="2977" spans="1:25" x14ac:dyDescent="0.2">
      <c r="A2977" s="6" t="s">
        <v>8923</v>
      </c>
      <c r="B2977" t="s">
        <v>8899</v>
      </c>
      <c r="C2977">
        <v>281</v>
      </c>
      <c r="D2977" t="s">
        <v>9003</v>
      </c>
      <c r="E2977" s="2">
        <v>2369.8200000000002</v>
      </c>
      <c r="F2977" s="6" t="str">
        <f>+_xlfn.XLOOKUP(LISTAS[[#This Row],[ID]],_01_CODIGOS_Y_COSTOS_xlsm[Producto y N°],_01_CODIGOS_Y_COSTOS_xlsm[FABRICA],"",0,1)</f>
        <v>ALCIDES.TESSA</v>
      </c>
      <c r="G2977" s="13">
        <f>LISTAS[[#This Row],[Precio]]*(1-0.46)*(1-IF($C$3520="",0,$C$3520))</f>
        <v>959.77710000000025</v>
      </c>
      <c r="H2977" s="9">
        <f>+_xlfn.XLOOKUP(LISTAS[[#This Row],[ID]],_01_CODIGOS_Y_COSTOS_xlsm[Producto y N°],_01_CODIGOS_Y_COSTOS_xlsm[COSTO],0,0,1)</f>
        <v>518.65</v>
      </c>
      <c r="I2977" s="116">
        <f>+IFERROR(LISTAS[[#This Row],[VENTA NETA]]/LISTAS[[#This Row],[COSTO]]-1,0)</f>
        <v>0.85052945146052306</v>
      </c>
      <c r="J2977" s="33" t="str">
        <f>IFERROR(VLOOKUP(LISTAS[[#This Row],[ID]],_01_CODIGOS_Y_COSTOS_xlsm[[Producto y N°]:[CODIGO]],2,0),"")</f>
        <v>2712/00 - NRS</v>
      </c>
      <c r="M2977" s="22">
        <v>0</v>
      </c>
      <c r="N2977" s="23">
        <f>+LISTAS[[#This Row],[Precio]]+(LISTAS[[#This Row],[Precio]]*M2977)</f>
        <v>2369.8200000000002</v>
      </c>
      <c r="O2977" s="24">
        <f t="shared" si="62"/>
        <v>959.77710000000025</v>
      </c>
      <c r="Q2977" s="21">
        <f>IFERROR(O2977/LISTAS[[#This Row],[COSTO]]-1,"")</f>
        <v>0.85052945146052306</v>
      </c>
      <c r="R2977" t="str">
        <f>+LISTAS[[#This Row],[ID]]</f>
        <v>INTERRUPTORES Y PULSADORES281</v>
      </c>
      <c r="T2977" s="29"/>
      <c r="U2977" s="25">
        <f>LISTAS[[#This Row],[COSTO]]+(LISTAS[[#This Row],[COSTO]]*T2977)</f>
        <v>518.65</v>
      </c>
      <c r="V2977" s="30">
        <f>IF(T2977="",0,U2977/LISTAS[[#This Row],[VENTA NETA]]-1)</f>
        <v>0</v>
      </c>
      <c r="X2977" s="25"/>
      <c r="Y2977" s="31" t="str">
        <f>IFERROR(LISTAS[[#This Row],[COSTO]]/X2977-1,"")</f>
        <v/>
      </c>
    </row>
    <row r="2978" spans="1:25" x14ac:dyDescent="0.2">
      <c r="A2978" s="6" t="s">
        <v>8924</v>
      </c>
      <c r="B2978" t="s">
        <v>8899</v>
      </c>
      <c r="C2978">
        <v>282</v>
      </c>
      <c r="D2978" t="s">
        <v>9003</v>
      </c>
      <c r="E2978" s="2">
        <v>2369.8200000000002</v>
      </c>
      <c r="F2978" s="6" t="str">
        <f>+_xlfn.XLOOKUP(LISTAS[[#This Row],[ID]],_01_CODIGOS_Y_COSTOS_xlsm[Producto y N°],_01_CODIGOS_Y_COSTOS_xlsm[FABRICA],"",0,1)</f>
        <v>ALCIDES.TESSA</v>
      </c>
      <c r="G2978" s="13">
        <f>LISTAS[[#This Row],[Precio]]*(1-0.46)*(1-IF($C$3520="",0,$C$3520))</f>
        <v>959.77710000000025</v>
      </c>
      <c r="H2978" s="9">
        <f>+_xlfn.XLOOKUP(LISTAS[[#This Row],[ID]],_01_CODIGOS_Y_COSTOS_xlsm[Producto y N°],_01_CODIGOS_Y_COSTOS_xlsm[COSTO],0,0,1)</f>
        <v>518.65</v>
      </c>
      <c r="I2978" s="116">
        <f>+IFERROR(LISTAS[[#This Row],[VENTA NETA]]/LISTAS[[#This Row],[COSTO]]-1,0)</f>
        <v>0.85052945146052306</v>
      </c>
      <c r="J2978" s="33" t="str">
        <f>IFERROR(VLOOKUP(LISTAS[[#This Row],[ID]],_01_CODIGOS_Y_COSTOS_xlsm[[Producto y N°]:[CODIGO]],2,0),"")</f>
        <v>2712/00 - NB0</v>
      </c>
      <c r="M2978" s="22">
        <v>0</v>
      </c>
      <c r="N2978" s="23">
        <f>+LISTAS[[#This Row],[Precio]]+(LISTAS[[#This Row],[Precio]]*M2978)</f>
        <v>2369.8200000000002</v>
      </c>
      <c r="O2978" s="24">
        <f t="shared" si="62"/>
        <v>959.77710000000025</v>
      </c>
      <c r="Q2978" s="21">
        <f>IFERROR(O2978/LISTAS[[#This Row],[COSTO]]-1,"")</f>
        <v>0.85052945146052306</v>
      </c>
      <c r="R2978" t="str">
        <f>+LISTAS[[#This Row],[ID]]</f>
        <v>INTERRUPTORES Y PULSADORES282</v>
      </c>
      <c r="T2978" s="29"/>
      <c r="U2978" s="25">
        <f>LISTAS[[#This Row],[COSTO]]+(LISTAS[[#This Row],[COSTO]]*T2978)</f>
        <v>518.65</v>
      </c>
      <c r="V2978" s="30">
        <f>IF(T2978="",0,U2978/LISTAS[[#This Row],[VENTA NETA]]-1)</f>
        <v>0</v>
      </c>
      <c r="X2978" s="25"/>
      <c r="Y2978" s="31" t="str">
        <f>IFERROR(LISTAS[[#This Row],[COSTO]]/X2978-1,"")</f>
        <v/>
      </c>
    </row>
    <row r="2979" spans="1:25" x14ac:dyDescent="0.2">
      <c r="A2979" s="6" t="s">
        <v>8925</v>
      </c>
      <c r="B2979" t="s">
        <v>8899</v>
      </c>
      <c r="C2979">
        <v>283</v>
      </c>
      <c r="D2979" t="s">
        <v>9006</v>
      </c>
      <c r="E2979" s="2">
        <v>2841.43</v>
      </c>
      <c r="F2979" s="6" t="str">
        <f>+_xlfn.XLOOKUP(LISTAS[[#This Row],[ID]],_01_CODIGOS_Y_COSTOS_xlsm[Producto y N°],_01_CODIGOS_Y_COSTOS_xlsm[FABRICA],"",0,1)</f>
        <v>ALCIDES.TESSA</v>
      </c>
      <c r="G2979" s="13">
        <f>LISTAS[[#This Row],[Precio]]*(1-0.46)*(1-IF($C$3520="",0,$C$3520))</f>
        <v>1150.7791500000001</v>
      </c>
      <c r="H2979" s="9">
        <f>+_xlfn.XLOOKUP(LISTAS[[#This Row],[ID]],_01_CODIGOS_Y_COSTOS_xlsm[Producto y N°],_01_CODIGOS_Y_COSTOS_xlsm[COSTO],0,0,1)</f>
        <v>631.78</v>
      </c>
      <c r="I2979" s="116">
        <f>+IFERROR(LISTAS[[#This Row],[VENTA NETA]]/LISTAS[[#This Row],[COSTO]]-1,0)</f>
        <v>0.82148714742473672</v>
      </c>
      <c r="J2979" s="33" t="str">
        <f>IFERROR(VLOOKUP(LISTAS[[#This Row],[ID]],_01_CODIGOS_Y_COSTOS_xlsm[[Producto y N°]:[CODIGO]],2,0),"")</f>
        <v>2732/00 - NNI</v>
      </c>
      <c r="M2979" s="22">
        <v>0</v>
      </c>
      <c r="N2979" s="23">
        <f>+LISTAS[[#This Row],[Precio]]+(LISTAS[[#This Row],[Precio]]*M2979)</f>
        <v>2841.43</v>
      </c>
      <c r="O2979" s="24">
        <f t="shared" si="62"/>
        <v>1150.7791500000001</v>
      </c>
      <c r="Q2979" s="21">
        <f>IFERROR(O2979/LISTAS[[#This Row],[COSTO]]-1,"")</f>
        <v>0.82148714742473672</v>
      </c>
      <c r="R2979" t="str">
        <f>+LISTAS[[#This Row],[ID]]</f>
        <v>INTERRUPTORES Y PULSADORES283</v>
      </c>
      <c r="T2979" s="29"/>
      <c r="U2979" s="25">
        <f>LISTAS[[#This Row],[COSTO]]+(LISTAS[[#This Row],[COSTO]]*T2979)</f>
        <v>631.78</v>
      </c>
      <c r="V2979" s="30">
        <f>IF(T2979="",0,U2979/LISTAS[[#This Row],[VENTA NETA]]-1)</f>
        <v>0</v>
      </c>
      <c r="X2979" s="25"/>
      <c r="Y2979" s="31" t="str">
        <f>IFERROR(LISTAS[[#This Row],[COSTO]]/X2979-1,"")</f>
        <v/>
      </c>
    </row>
    <row r="2980" spans="1:25" x14ac:dyDescent="0.2">
      <c r="A2980" s="6" t="s">
        <v>8926</v>
      </c>
      <c r="B2980" t="s">
        <v>8899</v>
      </c>
      <c r="C2980">
        <v>284</v>
      </c>
      <c r="D2980" t="s">
        <v>9008</v>
      </c>
      <c r="E2980" s="2">
        <v>2478.96</v>
      </c>
      <c r="F2980" s="6" t="str">
        <f>+_xlfn.XLOOKUP(LISTAS[[#This Row],[ID]],_01_CODIGOS_Y_COSTOS_xlsm[Producto y N°],_01_CODIGOS_Y_COSTOS_xlsm[FABRICA],"",0,1)</f>
        <v>ALCIDES.TESSA</v>
      </c>
      <c r="G2980" s="13">
        <f>LISTAS[[#This Row],[Precio]]*(1-0.46)*(1-IF($C$3520="",0,$C$3520))</f>
        <v>1003.9788000000001</v>
      </c>
      <c r="H2980" s="9">
        <f>+_xlfn.XLOOKUP(LISTAS[[#This Row],[ID]],_01_CODIGOS_Y_COSTOS_xlsm[Producto y N°],_01_CODIGOS_Y_COSTOS_xlsm[COSTO],0,0,1)</f>
        <v>539.79</v>
      </c>
      <c r="I2980" s="116">
        <f>+IFERROR(LISTAS[[#This Row],[VENTA NETA]]/LISTAS[[#This Row],[COSTO]]-1,0)</f>
        <v>0.85994331128772328</v>
      </c>
      <c r="J2980" s="33" t="str">
        <f>IFERROR(VLOOKUP(LISTAS[[#This Row],[ID]],_01_CODIGOS_Y_COSTOS_xlsm[[Producto y N°]:[CODIGO]],2,0),"")</f>
        <v>2752/00 - NRS</v>
      </c>
      <c r="M2980" s="22">
        <v>0</v>
      </c>
      <c r="N2980" s="23">
        <f>+LISTAS[[#This Row],[Precio]]+(LISTAS[[#This Row],[Precio]]*M2980)</f>
        <v>2478.96</v>
      </c>
      <c r="O2980" s="24">
        <f t="shared" si="62"/>
        <v>1003.9788000000001</v>
      </c>
      <c r="Q2980" s="21">
        <f>IFERROR(O2980/LISTAS[[#This Row],[COSTO]]-1,"")</f>
        <v>0.85994331128772328</v>
      </c>
      <c r="R2980" t="str">
        <f>+LISTAS[[#This Row],[ID]]</f>
        <v>INTERRUPTORES Y PULSADORES284</v>
      </c>
      <c r="T2980" s="29"/>
      <c r="U2980" s="25">
        <f>LISTAS[[#This Row],[COSTO]]+(LISTAS[[#This Row],[COSTO]]*T2980)</f>
        <v>539.79</v>
      </c>
      <c r="V2980" s="30">
        <f>IF(T2980="",0,U2980/LISTAS[[#This Row],[VENTA NETA]]-1)</f>
        <v>0</v>
      </c>
      <c r="X2980" s="25"/>
      <c r="Y2980" s="31" t="str">
        <f>IFERROR(LISTAS[[#This Row],[COSTO]]/X2980-1,"")</f>
        <v/>
      </c>
    </row>
    <row r="2981" spans="1:25" x14ac:dyDescent="0.2">
      <c r="A2981" s="6" t="s">
        <v>8927</v>
      </c>
      <c r="B2981" t="s">
        <v>8899</v>
      </c>
      <c r="C2981">
        <v>285</v>
      </c>
      <c r="D2981" t="s">
        <v>9008</v>
      </c>
      <c r="E2981" s="2">
        <v>2478.96</v>
      </c>
      <c r="F2981" s="6" t="str">
        <f>+_xlfn.XLOOKUP(LISTAS[[#This Row],[ID]],_01_CODIGOS_Y_COSTOS_xlsm[Producto y N°],_01_CODIGOS_Y_COSTOS_xlsm[FABRICA],"",0,1)</f>
        <v>ALCIDES.TESSA</v>
      </c>
      <c r="G2981" s="13">
        <f>LISTAS[[#This Row],[Precio]]*(1-0.46)*(1-IF($C$3520="",0,$C$3520))</f>
        <v>1003.9788000000001</v>
      </c>
      <c r="H2981" s="9">
        <f>+_xlfn.XLOOKUP(LISTAS[[#This Row],[ID]],_01_CODIGOS_Y_COSTOS_xlsm[Producto y N°],_01_CODIGOS_Y_COSTOS_xlsm[COSTO],0,0,1)</f>
        <v>539.79</v>
      </c>
      <c r="I2981" s="116">
        <f>+IFERROR(LISTAS[[#This Row],[VENTA NETA]]/LISTAS[[#This Row],[COSTO]]-1,0)</f>
        <v>0.85994331128772328</v>
      </c>
      <c r="J2981" s="33" t="str">
        <f>IFERROR(VLOOKUP(LISTAS[[#This Row],[ID]],_01_CODIGOS_Y_COSTOS_xlsm[[Producto y N°]:[CODIGO]],2,0),"")</f>
        <v>2752/00 - BB0</v>
      </c>
      <c r="M2981" s="22">
        <v>0</v>
      </c>
      <c r="N2981" s="23">
        <f>+LISTAS[[#This Row],[Precio]]+(LISTAS[[#This Row],[Precio]]*M2981)</f>
        <v>2478.96</v>
      </c>
      <c r="O2981" s="24">
        <f t="shared" si="62"/>
        <v>1003.9788000000001</v>
      </c>
      <c r="Q2981" s="21">
        <f>IFERROR(O2981/LISTAS[[#This Row],[COSTO]]-1,"")</f>
        <v>0.85994331128772328</v>
      </c>
      <c r="R2981" t="str">
        <f>+LISTAS[[#This Row],[ID]]</f>
        <v>INTERRUPTORES Y PULSADORES285</v>
      </c>
      <c r="T2981" s="29"/>
      <c r="U2981" s="25">
        <f>LISTAS[[#This Row],[COSTO]]+(LISTAS[[#This Row],[COSTO]]*T2981)</f>
        <v>539.79</v>
      </c>
      <c r="V2981" s="30">
        <f>IF(T2981="",0,U2981/LISTAS[[#This Row],[VENTA NETA]]-1)</f>
        <v>0</v>
      </c>
      <c r="X2981" s="25"/>
      <c r="Y2981" s="31" t="str">
        <f>IFERROR(LISTAS[[#This Row],[COSTO]]/X2981-1,"")</f>
        <v/>
      </c>
    </row>
    <row r="2982" spans="1:25" x14ac:dyDescent="0.2">
      <c r="A2982" s="6" t="s">
        <v>8928</v>
      </c>
      <c r="B2982" t="s">
        <v>8899</v>
      </c>
      <c r="C2982">
        <v>300</v>
      </c>
      <c r="D2982" t="s">
        <v>9011</v>
      </c>
      <c r="E2982" s="2">
        <v>2496.56</v>
      </c>
      <c r="F2982" s="6" t="str">
        <f>+_xlfn.XLOOKUP(LISTAS[[#This Row],[ID]],_01_CODIGOS_Y_COSTOS_xlsm[Producto y N°],_01_CODIGOS_Y_COSTOS_xlsm[FABRICA],"",0,1)</f>
        <v>ALCIDES.TESSA</v>
      </c>
      <c r="G2982" s="13">
        <f>LISTAS[[#This Row],[Precio]]*(1-0.46)*(1-IF($C$3520="",0,$C$3520))</f>
        <v>1011.1068</v>
      </c>
      <c r="H2982" s="9">
        <f>+_xlfn.XLOOKUP(LISTAS[[#This Row],[ID]],_01_CODIGOS_Y_COSTOS_xlsm[Producto y N°],_01_CODIGOS_Y_COSTOS_xlsm[COSTO],0,0,1)</f>
        <v>546.70000000000005</v>
      </c>
      <c r="I2982" s="116">
        <f>+IFERROR(LISTAS[[#This Row],[VENTA NETA]]/LISTAS[[#This Row],[COSTO]]-1,0)</f>
        <v>0.84947283702213272</v>
      </c>
      <c r="J2982" s="33" t="str">
        <f>IFERROR(VLOOKUP(LISTAS[[#This Row],[ID]],_01_CODIGOS_Y_COSTOS_xlsm[[Producto y N°]:[CODIGO]],2,0),"")</f>
        <v>2812/00 - NRS</v>
      </c>
      <c r="M2982" s="22">
        <v>0</v>
      </c>
      <c r="N2982" s="23">
        <f>+LISTAS[[#This Row],[Precio]]+(LISTAS[[#This Row],[Precio]]*M2982)</f>
        <v>2496.56</v>
      </c>
      <c r="O2982" s="24">
        <f t="shared" si="62"/>
        <v>1011.1068</v>
      </c>
      <c r="Q2982" s="21">
        <f>IFERROR(O2982/LISTAS[[#This Row],[COSTO]]-1,"")</f>
        <v>0.84947283702213272</v>
      </c>
      <c r="R2982" t="str">
        <f>+LISTAS[[#This Row],[ID]]</f>
        <v>INTERRUPTORES Y PULSADORES300</v>
      </c>
      <c r="T2982" s="29"/>
      <c r="U2982" s="25">
        <f>LISTAS[[#This Row],[COSTO]]+(LISTAS[[#This Row],[COSTO]]*T2982)</f>
        <v>546.70000000000005</v>
      </c>
      <c r="V2982" s="30">
        <f>IF(T2982="",0,U2982/LISTAS[[#This Row],[VENTA NETA]]-1)</f>
        <v>0</v>
      </c>
      <c r="X2982" s="25"/>
      <c r="Y2982" s="31" t="str">
        <f>IFERROR(LISTAS[[#This Row],[COSTO]]/X2982-1,"")</f>
        <v/>
      </c>
    </row>
    <row r="2983" spans="1:25" x14ac:dyDescent="0.2">
      <c r="A2983" s="6" t="s">
        <v>8929</v>
      </c>
      <c r="B2983" t="s">
        <v>8899</v>
      </c>
      <c r="C2983">
        <v>301</v>
      </c>
      <c r="D2983" t="s">
        <v>9013</v>
      </c>
      <c r="E2983" s="2">
        <v>2967.32</v>
      </c>
      <c r="F2983" s="6" t="str">
        <f>+_xlfn.XLOOKUP(LISTAS[[#This Row],[ID]],_01_CODIGOS_Y_COSTOS_xlsm[Producto y N°],_01_CODIGOS_Y_COSTOS_xlsm[FABRICA],"",0,1)</f>
        <v>ALCIDES.TESSA</v>
      </c>
      <c r="G2983" s="13">
        <f>LISTAS[[#This Row],[Precio]]*(1-0.46)*(1-IF($C$3520="",0,$C$3520))</f>
        <v>1201.7646</v>
      </c>
      <c r="H2983" s="9">
        <f>+_xlfn.XLOOKUP(LISTAS[[#This Row],[ID]],_01_CODIGOS_Y_COSTOS_xlsm[Producto y N°],_01_CODIGOS_Y_COSTOS_xlsm[COSTO],0,0,1)</f>
        <v>659.84</v>
      </c>
      <c r="I2983" s="116">
        <f>+IFERROR(LISTAS[[#This Row],[VENTA NETA]]/LISTAS[[#This Row],[COSTO]]-1,0)</f>
        <v>0.82129698108632376</v>
      </c>
      <c r="J2983" s="33" t="str">
        <f>IFERROR(VLOOKUP(LISTAS[[#This Row],[ID]],_01_CODIGOS_Y_COSTOS_xlsm[[Producto y N°]:[CODIGO]],2,0),"")</f>
        <v>2832/00 - NNI</v>
      </c>
      <c r="M2983" s="22">
        <v>0</v>
      </c>
      <c r="N2983" s="23">
        <f>+LISTAS[[#This Row],[Precio]]+(LISTAS[[#This Row],[Precio]]*M2983)</f>
        <v>2967.32</v>
      </c>
      <c r="O2983" s="24">
        <f t="shared" si="62"/>
        <v>1201.7646</v>
      </c>
      <c r="Q2983" s="21">
        <f>IFERROR(O2983/LISTAS[[#This Row],[COSTO]]-1,"")</f>
        <v>0.82129698108632376</v>
      </c>
      <c r="R2983" t="str">
        <f>+LISTAS[[#This Row],[ID]]</f>
        <v>INTERRUPTORES Y PULSADORES301</v>
      </c>
      <c r="T2983" s="29"/>
      <c r="U2983" s="25">
        <f>LISTAS[[#This Row],[COSTO]]+(LISTAS[[#This Row],[COSTO]]*T2983)</f>
        <v>659.84</v>
      </c>
      <c r="V2983" s="30">
        <f>IF(T2983="",0,U2983/LISTAS[[#This Row],[VENTA NETA]]-1)</f>
        <v>0</v>
      </c>
      <c r="X2983" s="25"/>
      <c r="Y2983" s="31" t="str">
        <f>IFERROR(LISTAS[[#This Row],[COSTO]]/X2983-1,"")</f>
        <v/>
      </c>
    </row>
    <row r="2984" spans="1:25" x14ac:dyDescent="0.2">
      <c r="A2984" s="6" t="s">
        <v>8930</v>
      </c>
      <c r="B2984" t="s">
        <v>8899</v>
      </c>
      <c r="C2984">
        <v>302</v>
      </c>
      <c r="D2984" t="s">
        <v>9015</v>
      </c>
      <c r="E2984" s="2">
        <v>2615.31</v>
      </c>
      <c r="F2984" s="6" t="str">
        <f>+_xlfn.XLOOKUP(LISTAS[[#This Row],[ID]],_01_CODIGOS_Y_COSTOS_xlsm[Producto y N°],_01_CODIGOS_Y_COSTOS_xlsm[FABRICA],"",0,1)</f>
        <v>ALCIDES.TESSA</v>
      </c>
      <c r="G2984" s="13">
        <f>LISTAS[[#This Row],[Precio]]*(1-0.46)*(1-IF($C$3520="",0,$C$3520))</f>
        <v>1059.20055</v>
      </c>
      <c r="H2984" s="9">
        <f>+_xlfn.XLOOKUP(LISTAS[[#This Row],[ID]],_01_CODIGOS_Y_COSTOS_xlsm[Producto y N°],_01_CODIGOS_Y_COSTOS_xlsm[COSTO],0,0,1)</f>
        <v>576.12</v>
      </c>
      <c r="I2984" s="116">
        <f>+IFERROR(LISTAS[[#This Row],[VENTA NETA]]/LISTAS[[#This Row],[COSTO]]-1,0)</f>
        <v>0.8385068214955218</v>
      </c>
      <c r="J2984" s="33" t="str">
        <f>IFERROR(VLOOKUP(LISTAS[[#This Row],[ID]],_01_CODIGOS_Y_COSTOS_xlsm[[Producto y N°]:[CODIGO]],2,0),"")</f>
        <v>2852/00 - NB0</v>
      </c>
      <c r="M2984" s="22">
        <v>0</v>
      </c>
      <c r="N2984" s="23">
        <f>+LISTAS[[#This Row],[Precio]]+(LISTAS[[#This Row],[Precio]]*M2984)</f>
        <v>2615.31</v>
      </c>
      <c r="O2984" s="24">
        <f t="shared" si="62"/>
        <v>1059.20055</v>
      </c>
      <c r="Q2984" s="21">
        <f>IFERROR(O2984/LISTAS[[#This Row],[COSTO]]-1,"")</f>
        <v>0.8385068214955218</v>
      </c>
      <c r="R2984" t="str">
        <f>+LISTAS[[#This Row],[ID]]</f>
        <v>INTERRUPTORES Y PULSADORES302</v>
      </c>
      <c r="T2984" s="29"/>
      <c r="U2984" s="25">
        <f>LISTAS[[#This Row],[COSTO]]+(LISTAS[[#This Row],[COSTO]]*T2984)</f>
        <v>576.12</v>
      </c>
      <c r="V2984" s="30">
        <f>IF(T2984="",0,U2984/LISTAS[[#This Row],[VENTA NETA]]-1)</f>
        <v>0</v>
      </c>
      <c r="X2984" s="25"/>
      <c r="Y2984" s="31" t="str">
        <f>IFERROR(LISTAS[[#This Row],[COSTO]]/X2984-1,"")</f>
        <v/>
      </c>
    </row>
    <row r="2985" spans="1:25" x14ac:dyDescent="0.2">
      <c r="A2985" s="6" t="s">
        <v>8931</v>
      </c>
      <c r="B2985" t="s">
        <v>8899</v>
      </c>
      <c r="C2985">
        <v>320</v>
      </c>
      <c r="D2985" t="s">
        <v>9017</v>
      </c>
      <c r="E2985" s="2">
        <v>1302.94</v>
      </c>
      <c r="F2985" s="6" t="str">
        <f>+_xlfn.XLOOKUP(LISTAS[[#This Row],[ID]],_01_CODIGOS_Y_COSTOS_xlsm[Producto y N°],_01_CODIGOS_Y_COSTOS_xlsm[FABRICA],"",0,1)</f>
        <v>ALCIDES.TESSA</v>
      </c>
      <c r="G2985" s="13">
        <f>LISTAS[[#This Row],[Precio]]*(1-0.46)*(1-IF($C$3520="",0,$C$3520))</f>
        <v>527.69070000000011</v>
      </c>
      <c r="H2985" s="9">
        <f>+_xlfn.XLOOKUP(LISTAS[[#This Row],[ID]],_01_CODIGOS_Y_COSTOS_xlsm[Producto y N°],_01_CODIGOS_Y_COSTOS_xlsm[COSTO],0,0,1)</f>
        <v>270.45999999999998</v>
      </c>
      <c r="I2985" s="116">
        <f>+IFERROR(LISTAS[[#This Row],[VENTA NETA]]/LISTAS[[#This Row],[COSTO]]-1,0)</f>
        <v>0.95108592767876998</v>
      </c>
      <c r="J2985" s="33" t="str">
        <f>IFERROR(VLOOKUP(LISTAS[[#This Row],[ID]],_01_CODIGOS_Y_COSTOS_xlsm[[Producto y N°]:[CODIGO]],2,0),"")</f>
        <v>2912/00 - NRS</v>
      </c>
      <c r="M2985" s="22">
        <v>0</v>
      </c>
      <c r="N2985" s="23">
        <f>+LISTAS[[#This Row],[Precio]]+(LISTAS[[#This Row],[Precio]]*M2985)</f>
        <v>1302.94</v>
      </c>
      <c r="O2985" s="24">
        <f t="shared" ref="O2985:O3048" si="63">N2985*(1-0.46)*(1-IF($C$3520="",0,$C$3520))</f>
        <v>527.69070000000011</v>
      </c>
      <c r="Q2985" s="21">
        <f>IFERROR(O2985/LISTAS[[#This Row],[COSTO]]-1,"")</f>
        <v>0.95108592767876998</v>
      </c>
      <c r="R2985" t="str">
        <f>+LISTAS[[#This Row],[ID]]</f>
        <v>INTERRUPTORES Y PULSADORES320</v>
      </c>
      <c r="T2985" s="29"/>
      <c r="U2985" s="25">
        <f>LISTAS[[#This Row],[COSTO]]+(LISTAS[[#This Row],[COSTO]]*T2985)</f>
        <v>270.45999999999998</v>
      </c>
      <c r="V2985" s="30">
        <f>IF(T2985="",0,U2985/LISTAS[[#This Row],[VENTA NETA]]-1)</f>
        <v>0</v>
      </c>
      <c r="X2985" s="25"/>
      <c r="Y2985" s="31" t="str">
        <f>IFERROR(LISTAS[[#This Row],[COSTO]]/X2985-1,"")</f>
        <v/>
      </c>
    </row>
    <row r="2986" spans="1:25" x14ac:dyDescent="0.2">
      <c r="A2986" s="6" t="s">
        <v>8932</v>
      </c>
      <c r="B2986" t="s">
        <v>8899</v>
      </c>
      <c r="C2986">
        <v>321</v>
      </c>
      <c r="D2986" t="s">
        <v>9017</v>
      </c>
      <c r="E2986" s="2">
        <v>1302.94</v>
      </c>
      <c r="F2986" s="6" t="str">
        <f>+_xlfn.XLOOKUP(LISTAS[[#This Row],[ID]],_01_CODIGOS_Y_COSTOS_xlsm[Producto y N°],_01_CODIGOS_Y_COSTOS_xlsm[FABRICA],"",0,1)</f>
        <v>ALCIDES.TESSA</v>
      </c>
      <c r="G2986" s="13">
        <f>LISTAS[[#This Row],[Precio]]*(1-0.46)*(1-IF($C$3520="",0,$C$3520))</f>
        <v>527.69070000000011</v>
      </c>
      <c r="H2986" s="9">
        <f>+_xlfn.XLOOKUP(LISTAS[[#This Row],[ID]],_01_CODIGOS_Y_COSTOS_xlsm[Producto y N°],_01_CODIGOS_Y_COSTOS_xlsm[COSTO],0,0,1)</f>
        <v>270.45999999999998</v>
      </c>
      <c r="I2986" s="116">
        <f>+IFERROR(LISTAS[[#This Row],[VENTA NETA]]/LISTAS[[#This Row],[COSTO]]-1,0)</f>
        <v>0.95108592767876998</v>
      </c>
      <c r="J2986" s="33" t="str">
        <f>IFERROR(VLOOKUP(LISTAS[[#This Row],[ID]],_01_CODIGOS_Y_COSTOS_xlsm[[Producto y N°]:[CODIGO]],2,0),"")</f>
        <v>2912/00 - NB0</v>
      </c>
      <c r="M2986" s="22">
        <v>0</v>
      </c>
      <c r="N2986" s="23">
        <f>+LISTAS[[#This Row],[Precio]]+(LISTAS[[#This Row],[Precio]]*M2986)</f>
        <v>1302.94</v>
      </c>
      <c r="O2986" s="24">
        <f t="shared" si="63"/>
        <v>527.69070000000011</v>
      </c>
      <c r="Q2986" s="21">
        <f>IFERROR(O2986/LISTAS[[#This Row],[COSTO]]-1,"")</f>
        <v>0.95108592767876998</v>
      </c>
      <c r="R2986" t="str">
        <f>+LISTAS[[#This Row],[ID]]</f>
        <v>INTERRUPTORES Y PULSADORES321</v>
      </c>
      <c r="T2986" s="29"/>
      <c r="U2986" s="25">
        <f>LISTAS[[#This Row],[COSTO]]+(LISTAS[[#This Row],[COSTO]]*T2986)</f>
        <v>270.45999999999998</v>
      </c>
      <c r="V2986" s="30">
        <f>IF(T2986="",0,U2986/LISTAS[[#This Row],[VENTA NETA]]-1)</f>
        <v>0</v>
      </c>
      <c r="X2986" s="25"/>
      <c r="Y2986" s="31" t="str">
        <f>IFERROR(LISTAS[[#This Row],[COSTO]]/X2986-1,"")</f>
        <v/>
      </c>
    </row>
    <row r="2987" spans="1:25" x14ac:dyDescent="0.2">
      <c r="A2987" s="6" t="s">
        <v>8933</v>
      </c>
      <c r="B2987" t="s">
        <v>8899</v>
      </c>
      <c r="C2987">
        <v>322</v>
      </c>
      <c r="D2987" t="s">
        <v>9017</v>
      </c>
      <c r="E2987" s="2">
        <v>1302.94</v>
      </c>
      <c r="F2987" s="6" t="str">
        <f>+_xlfn.XLOOKUP(LISTAS[[#This Row],[ID]],_01_CODIGOS_Y_COSTOS_xlsm[Producto y N°],_01_CODIGOS_Y_COSTOS_xlsm[FABRICA],"",0,1)</f>
        <v>ALCIDES.TESSA</v>
      </c>
      <c r="G2987" s="13">
        <f>LISTAS[[#This Row],[Precio]]*(1-0.46)*(1-IF($C$3520="",0,$C$3520))</f>
        <v>527.69070000000011</v>
      </c>
      <c r="H2987" s="9">
        <f>+_xlfn.XLOOKUP(LISTAS[[#This Row],[ID]],_01_CODIGOS_Y_COSTOS_xlsm[Producto y N°],_01_CODIGOS_Y_COSTOS_xlsm[COSTO],0,0,1)</f>
        <v>270.45999999999998</v>
      </c>
      <c r="I2987" s="116">
        <f>+IFERROR(LISTAS[[#This Row],[VENTA NETA]]/LISTAS[[#This Row],[COSTO]]-1,0)</f>
        <v>0.95108592767876998</v>
      </c>
      <c r="J2987" s="33" t="str">
        <f>IFERROR(VLOOKUP(LISTAS[[#This Row],[ID]],_01_CODIGOS_Y_COSTOS_xlsm[[Producto y N°]:[CODIGO]],2,0),"")</f>
        <v>2912/00 - BB0</v>
      </c>
      <c r="M2987" s="22">
        <v>0</v>
      </c>
      <c r="N2987" s="23">
        <f>+LISTAS[[#This Row],[Precio]]+(LISTAS[[#This Row],[Precio]]*M2987)</f>
        <v>1302.94</v>
      </c>
      <c r="O2987" s="24">
        <f t="shared" si="63"/>
        <v>527.69070000000011</v>
      </c>
      <c r="Q2987" s="21">
        <f>IFERROR(O2987/LISTAS[[#This Row],[COSTO]]-1,"")</f>
        <v>0.95108592767876998</v>
      </c>
      <c r="R2987" t="str">
        <f>+LISTAS[[#This Row],[ID]]</f>
        <v>INTERRUPTORES Y PULSADORES322</v>
      </c>
      <c r="T2987" s="29"/>
      <c r="U2987" s="25">
        <f>LISTAS[[#This Row],[COSTO]]+(LISTAS[[#This Row],[COSTO]]*T2987)</f>
        <v>270.45999999999998</v>
      </c>
      <c r="V2987" s="30">
        <f>IF(T2987="",0,U2987/LISTAS[[#This Row],[VENTA NETA]]-1)</f>
        <v>0</v>
      </c>
      <c r="X2987" s="25"/>
      <c r="Y2987" s="31" t="str">
        <f>IFERROR(LISTAS[[#This Row],[COSTO]]/X2987-1,"")</f>
        <v/>
      </c>
    </row>
    <row r="2988" spans="1:25" x14ac:dyDescent="0.2">
      <c r="A2988" s="6" t="s">
        <v>8934</v>
      </c>
      <c r="B2988" t="s">
        <v>8899</v>
      </c>
      <c r="C2988">
        <v>340</v>
      </c>
      <c r="D2988" t="s">
        <v>9021</v>
      </c>
      <c r="E2988" s="2">
        <v>1413.23</v>
      </c>
      <c r="F2988" s="6" t="str">
        <f>+_xlfn.XLOOKUP(LISTAS[[#This Row],[ID]],_01_CODIGOS_Y_COSTOS_xlsm[Producto y N°],_01_CODIGOS_Y_COSTOS_xlsm[FABRICA],"",0,1)</f>
        <v>ALCIDES.TESSA</v>
      </c>
      <c r="G2988" s="13">
        <f>LISTAS[[#This Row],[Precio]]*(1-0.46)*(1-IF($C$3520="",0,$C$3520))</f>
        <v>572.35815000000002</v>
      </c>
      <c r="H2988" s="9">
        <f>+_xlfn.XLOOKUP(LISTAS[[#This Row],[ID]],_01_CODIGOS_Y_COSTOS_xlsm[Producto y N°],_01_CODIGOS_Y_COSTOS_xlsm[COSTO],0,0,1)</f>
        <v>294.70999999999998</v>
      </c>
      <c r="I2988" s="116">
        <f>+IFERROR(LISTAS[[#This Row],[VENTA NETA]]/LISTAS[[#This Row],[COSTO]]-1,0)</f>
        <v>0.94210630789589778</v>
      </c>
      <c r="J2988" s="33" t="str">
        <f>IFERROR(VLOOKUP(LISTAS[[#This Row],[ID]],_01_CODIGOS_Y_COSTOS_xlsm[[Producto y N°]:[CODIGO]],2,0),"")</f>
        <v>2932/00 - BB3</v>
      </c>
      <c r="M2988" s="22">
        <v>0</v>
      </c>
      <c r="N2988" s="23">
        <f>+LISTAS[[#This Row],[Precio]]+(LISTAS[[#This Row],[Precio]]*M2988)</f>
        <v>1413.23</v>
      </c>
      <c r="O2988" s="24">
        <f t="shared" si="63"/>
        <v>572.35815000000002</v>
      </c>
      <c r="Q2988" s="21">
        <f>IFERROR(O2988/LISTAS[[#This Row],[COSTO]]-1,"")</f>
        <v>0.94210630789589778</v>
      </c>
      <c r="R2988" t="str">
        <f>+LISTAS[[#This Row],[ID]]</f>
        <v>INTERRUPTORES Y PULSADORES340</v>
      </c>
      <c r="T2988" s="29"/>
      <c r="U2988" s="25">
        <f>LISTAS[[#This Row],[COSTO]]+(LISTAS[[#This Row],[COSTO]]*T2988)</f>
        <v>294.70999999999998</v>
      </c>
      <c r="V2988" s="30">
        <f>IF(T2988="",0,U2988/LISTAS[[#This Row],[VENTA NETA]]-1)</f>
        <v>0</v>
      </c>
      <c r="X2988" s="25"/>
      <c r="Y2988" s="31" t="str">
        <f>IFERROR(LISTAS[[#This Row],[COSTO]]/X2988-1,"")</f>
        <v/>
      </c>
    </row>
    <row r="2989" spans="1:25" x14ac:dyDescent="0.2">
      <c r="A2989" s="6" t="s">
        <v>8935</v>
      </c>
      <c r="B2989" t="s">
        <v>8899</v>
      </c>
      <c r="C2989">
        <v>341</v>
      </c>
      <c r="D2989" t="s">
        <v>9023</v>
      </c>
      <c r="E2989" s="2">
        <v>3501.56</v>
      </c>
      <c r="F2989" s="6" t="str">
        <f>+_xlfn.XLOOKUP(LISTAS[[#This Row],[ID]],_01_CODIGOS_Y_COSTOS_xlsm[Producto y N°],_01_CODIGOS_Y_COSTOS_xlsm[FABRICA],"",0,1)</f>
        <v>ALCIDES.TESSA</v>
      </c>
      <c r="G2989" s="13">
        <f>LISTAS[[#This Row],[Precio]]*(1-0.46)*(1-IF($C$3520="",0,$C$3520))</f>
        <v>1418.1318000000001</v>
      </c>
      <c r="H2989" s="9">
        <f>+_xlfn.XLOOKUP(LISTAS[[#This Row],[ID]],_01_CODIGOS_Y_COSTOS_xlsm[Producto y N°],_01_CODIGOS_Y_COSTOS_xlsm[COSTO],0,0,1)</f>
        <v>723.46</v>
      </c>
      <c r="I2989" s="116">
        <f>+IFERROR(LISTAS[[#This Row],[VENTA NETA]]/LISTAS[[#This Row],[COSTO]]-1,0)</f>
        <v>0.96020761341331928</v>
      </c>
      <c r="J2989" s="33" t="str">
        <f>IFERROR(VLOOKUP(LISTAS[[#This Row],[ID]],_01_CODIGOS_Y_COSTOS_xlsm[[Producto y N°]:[CODIGO]],2,0),"")</f>
        <v>3660/00</v>
      </c>
      <c r="M2989" s="22">
        <v>0</v>
      </c>
      <c r="N2989" s="23">
        <f>+LISTAS[[#This Row],[Precio]]+(LISTAS[[#This Row],[Precio]]*M2989)</f>
        <v>3501.56</v>
      </c>
      <c r="O2989" s="24">
        <f t="shared" si="63"/>
        <v>1418.1318000000001</v>
      </c>
      <c r="Q2989" s="21">
        <f>IFERROR(O2989/LISTAS[[#This Row],[COSTO]]-1,"")</f>
        <v>0.96020761341331928</v>
      </c>
      <c r="R2989" t="str">
        <f>+LISTAS[[#This Row],[ID]]</f>
        <v>INTERRUPTORES Y PULSADORES341</v>
      </c>
      <c r="T2989" s="29"/>
      <c r="U2989" s="25">
        <f>LISTAS[[#This Row],[COSTO]]+(LISTAS[[#This Row],[COSTO]]*T2989)</f>
        <v>723.46</v>
      </c>
      <c r="V2989" s="30">
        <f>IF(T2989="",0,U2989/LISTAS[[#This Row],[VENTA NETA]]-1)</f>
        <v>0</v>
      </c>
      <c r="X2989" s="25"/>
      <c r="Y2989" s="31" t="str">
        <f>IFERROR(LISTAS[[#This Row],[COSTO]]/X2989-1,"")</f>
        <v/>
      </c>
    </row>
    <row r="2990" spans="1:25" x14ac:dyDescent="0.2">
      <c r="A2990" s="6" t="s">
        <v>8936</v>
      </c>
      <c r="B2990" t="s">
        <v>8899</v>
      </c>
      <c r="C2990">
        <v>580</v>
      </c>
      <c r="D2990" t="s">
        <v>9025</v>
      </c>
      <c r="E2990" s="2">
        <v>2597.77</v>
      </c>
      <c r="F2990" s="6" t="str">
        <f>+_xlfn.XLOOKUP(LISTAS[[#This Row],[ID]],_01_CODIGOS_Y_COSTOS_xlsm[Producto y N°],_01_CODIGOS_Y_COSTOS_xlsm[FABRICA],"",0,1)</f>
        <v>ALCIDES.TESSA</v>
      </c>
      <c r="G2990" s="13">
        <f>LISTAS[[#This Row],[Precio]]*(1-0.46)*(1-IF($C$3520="",0,$C$3520))</f>
        <v>1052.0968500000001</v>
      </c>
      <c r="H2990" s="9">
        <f>+_xlfn.XLOOKUP(LISTAS[[#This Row],[ID]],_01_CODIGOS_Y_COSTOS_xlsm[Producto y N°],_01_CODIGOS_Y_COSTOS_xlsm[COSTO],0,0,1)</f>
        <v>528.17999999999995</v>
      </c>
      <c r="I2990" s="116">
        <f>+IFERROR(LISTAS[[#This Row],[VENTA NETA]]/LISTAS[[#This Row],[COSTO]]-1,0)</f>
        <v>0.99192860388503967</v>
      </c>
      <c r="J2990" s="33" t="str">
        <f>IFERROR(VLOOKUP(LISTAS[[#This Row],[ID]],_01_CODIGOS_Y_COSTOS_xlsm[[Producto y N°]:[CODIGO]],2,0),"")</f>
        <v>942/00 - NB</v>
      </c>
      <c r="M2990" s="22">
        <v>0</v>
      </c>
      <c r="N2990" s="23">
        <f>+LISTAS[[#This Row],[Precio]]+(LISTAS[[#This Row],[Precio]]*M2990)</f>
        <v>2597.77</v>
      </c>
      <c r="O2990" s="24">
        <f t="shared" si="63"/>
        <v>1052.0968500000001</v>
      </c>
      <c r="Q2990" s="21">
        <f>IFERROR(O2990/LISTAS[[#This Row],[COSTO]]-1,"")</f>
        <v>0.99192860388503967</v>
      </c>
      <c r="R2990" t="str">
        <f>+LISTAS[[#This Row],[ID]]</f>
        <v>INTERRUPTORES Y PULSADORES580</v>
      </c>
      <c r="T2990" s="29"/>
      <c r="U2990" s="25">
        <f>LISTAS[[#This Row],[COSTO]]+(LISTAS[[#This Row],[COSTO]]*T2990)</f>
        <v>528.17999999999995</v>
      </c>
      <c r="V2990" s="30">
        <f>IF(T2990="",0,U2990/LISTAS[[#This Row],[VENTA NETA]]-1)</f>
        <v>0</v>
      </c>
      <c r="X2990" s="25"/>
      <c r="Y2990" s="31" t="str">
        <f>IFERROR(LISTAS[[#This Row],[COSTO]]/X2990-1,"")</f>
        <v/>
      </c>
    </row>
    <row r="2991" spans="1:25" x14ac:dyDescent="0.2">
      <c r="A2991" s="6" t="s">
        <v>8937</v>
      </c>
      <c r="B2991" t="s">
        <v>8899</v>
      </c>
      <c r="C2991">
        <v>600</v>
      </c>
      <c r="D2991" t="s">
        <v>9509</v>
      </c>
      <c r="E2991" s="2">
        <v>3529.27</v>
      </c>
      <c r="F2991" s="6" t="str">
        <f>+_xlfn.XLOOKUP(LISTAS[[#This Row],[ID]],_01_CODIGOS_Y_COSTOS_xlsm[Producto y N°],_01_CODIGOS_Y_COSTOS_xlsm[FABRICA],"",0,1)</f>
        <v>ALCIDES.TESSA</v>
      </c>
      <c r="G2991" s="13">
        <f>LISTAS[[#This Row],[Precio]]*(1-0.46)*(1-IF($C$3520="",0,$C$3520))</f>
        <v>1429.3543500000001</v>
      </c>
      <c r="H2991" s="9">
        <f>+_xlfn.XLOOKUP(LISTAS[[#This Row],[ID]],_01_CODIGOS_Y_COSTOS_xlsm[Producto y N°],_01_CODIGOS_Y_COSTOS_xlsm[COSTO],0,0,1)</f>
        <v>749.44</v>
      </c>
      <c r="I2991" s="116">
        <f>+IFERROR(LISTAS[[#This Row],[VENTA NETA]]/LISTAS[[#This Row],[COSTO]]-1,0)</f>
        <v>0.90722986496584102</v>
      </c>
      <c r="J2991" s="33" t="str">
        <f>IFERROR(VLOOKUP(LISTAS[[#This Row],[ID]],_01_CODIGOS_Y_COSTOS_xlsm[[Producto y N°]:[CODIGO]],2,0),"")</f>
        <v>1656/00 - NN</v>
      </c>
      <c r="M2991" s="22">
        <v>0</v>
      </c>
      <c r="N2991" s="23">
        <f>+LISTAS[[#This Row],[Precio]]+(LISTAS[[#This Row],[Precio]]*M2991)</f>
        <v>3529.27</v>
      </c>
      <c r="O2991" s="24">
        <f t="shared" si="63"/>
        <v>1429.3543500000001</v>
      </c>
      <c r="Q2991" s="21">
        <f>IFERROR(O2991/LISTAS[[#This Row],[COSTO]]-1,"")</f>
        <v>0.90722986496584102</v>
      </c>
      <c r="R2991" t="str">
        <f>+LISTAS[[#This Row],[ID]]</f>
        <v>INTERRUPTORES Y PULSADORES600</v>
      </c>
      <c r="T2991" s="29"/>
      <c r="U2991" s="25">
        <f>LISTAS[[#This Row],[COSTO]]+(LISTAS[[#This Row],[COSTO]]*T2991)</f>
        <v>749.44</v>
      </c>
      <c r="V2991" s="30">
        <f>IF(T2991="",0,U2991/LISTAS[[#This Row],[VENTA NETA]]-1)</f>
        <v>0</v>
      </c>
      <c r="X2991" s="25"/>
      <c r="Y2991" s="31" t="str">
        <f>IFERROR(LISTAS[[#This Row],[COSTO]]/X2991-1,"")</f>
        <v/>
      </c>
    </row>
    <row r="2992" spans="1:25" x14ac:dyDescent="0.2">
      <c r="A2992" s="6" t="s">
        <v>8938</v>
      </c>
      <c r="B2992" t="s">
        <v>8899</v>
      </c>
      <c r="C2992">
        <v>700</v>
      </c>
      <c r="D2992" t="s">
        <v>9029</v>
      </c>
      <c r="E2992" s="2">
        <v>2691.83</v>
      </c>
      <c r="F2992" s="6" t="str">
        <f>+_xlfn.XLOOKUP(LISTAS[[#This Row],[ID]],_01_CODIGOS_Y_COSTOS_xlsm[Producto y N°],_01_CODIGOS_Y_COSTOS_xlsm[FABRICA],"",0,1)</f>
        <v>ALCIDES.TESSA</v>
      </c>
      <c r="G2992" s="13">
        <f>LISTAS[[#This Row],[Precio]]*(1-0.46)*(1-IF($C$3520="",0,$C$3520))</f>
        <v>1090.1911500000001</v>
      </c>
      <c r="H2992" s="9">
        <f>+_xlfn.XLOOKUP(LISTAS[[#This Row],[ID]],_01_CODIGOS_Y_COSTOS_xlsm[Producto y N°],_01_CODIGOS_Y_COSTOS_xlsm[COSTO],0,0,1)</f>
        <v>583.22</v>
      </c>
      <c r="I2992" s="116">
        <f>+IFERROR(LISTAS[[#This Row],[VENTA NETA]]/LISTAS[[#This Row],[COSTO]]-1,0)</f>
        <v>0.86926228524399041</v>
      </c>
      <c r="J2992" s="33" t="str">
        <f>IFERROR(VLOOKUP(LISTAS[[#This Row],[ID]],_01_CODIGOS_Y_COSTOS_xlsm[[Producto y N°]:[CODIGO]],2,0),"")</f>
        <v>1700/00 - BLA</v>
      </c>
      <c r="M2992" s="22">
        <v>0</v>
      </c>
      <c r="N2992" s="23">
        <f>+LISTAS[[#This Row],[Precio]]+(LISTAS[[#This Row],[Precio]]*M2992)</f>
        <v>2691.83</v>
      </c>
      <c r="O2992" s="24">
        <f t="shared" si="63"/>
        <v>1090.1911500000001</v>
      </c>
      <c r="Q2992" s="21">
        <f>IFERROR(O2992/LISTAS[[#This Row],[COSTO]]-1,"")</f>
        <v>0.86926228524399041</v>
      </c>
      <c r="R2992" t="str">
        <f>+LISTAS[[#This Row],[ID]]</f>
        <v>INTERRUPTORES Y PULSADORES700</v>
      </c>
      <c r="T2992" s="29"/>
      <c r="U2992" s="25">
        <f>LISTAS[[#This Row],[COSTO]]+(LISTAS[[#This Row],[COSTO]]*T2992)</f>
        <v>583.22</v>
      </c>
      <c r="V2992" s="30">
        <f>IF(T2992="",0,U2992/LISTAS[[#This Row],[VENTA NETA]]-1)</f>
        <v>0</v>
      </c>
      <c r="X2992" s="25"/>
      <c r="Y2992" s="31" t="str">
        <f>IFERROR(LISTAS[[#This Row],[COSTO]]/X2992-1,"")</f>
        <v/>
      </c>
    </row>
    <row r="2993" spans="1:25" x14ac:dyDescent="0.2">
      <c r="A2993" s="6" t="s">
        <v>8939</v>
      </c>
      <c r="B2993" t="s">
        <v>8899</v>
      </c>
      <c r="C2993">
        <v>701</v>
      </c>
      <c r="D2993" t="s">
        <v>9031</v>
      </c>
      <c r="E2993" s="2">
        <v>2058.7800000000002</v>
      </c>
      <c r="F2993" s="6" t="str">
        <f>+_xlfn.XLOOKUP(LISTAS[[#This Row],[ID]],_01_CODIGOS_Y_COSTOS_xlsm[Producto y N°],_01_CODIGOS_Y_COSTOS_xlsm[FABRICA],"",0,1)</f>
        <v>ALCIDES.TESSA</v>
      </c>
      <c r="G2993" s="13">
        <f>LISTAS[[#This Row],[Precio]]*(1-0.46)*(1-IF($C$3520="",0,$C$3520))</f>
        <v>833.80590000000007</v>
      </c>
      <c r="H2993" s="9">
        <f>+_xlfn.XLOOKUP(LISTAS[[#This Row],[ID]],_01_CODIGOS_Y_COSTOS_xlsm[Producto y N°],_01_CODIGOS_Y_COSTOS_xlsm[COSTO],0,0,1)</f>
        <v>433.32</v>
      </c>
      <c r="I2993" s="116">
        <f>+IFERROR(LISTAS[[#This Row],[VENTA NETA]]/LISTAS[[#This Row],[COSTO]]-1,0)</f>
        <v>0.92422666851287749</v>
      </c>
      <c r="J2993" s="33" t="str">
        <f>IFERROR(VLOOKUP(LISTAS[[#This Row],[ID]],_01_CODIGOS_Y_COSTOS_xlsm[[Producto y N°]:[CODIGO]],2,0),"")</f>
        <v>1712/00 - BLA</v>
      </c>
      <c r="M2993" s="22">
        <v>0</v>
      </c>
      <c r="N2993" s="23">
        <f>+LISTAS[[#This Row],[Precio]]+(LISTAS[[#This Row],[Precio]]*M2993)</f>
        <v>2058.7800000000002</v>
      </c>
      <c r="O2993" s="24">
        <f t="shared" si="63"/>
        <v>833.80590000000007</v>
      </c>
      <c r="Q2993" s="21">
        <f>IFERROR(O2993/LISTAS[[#This Row],[COSTO]]-1,"")</f>
        <v>0.92422666851287749</v>
      </c>
      <c r="R2993" t="str">
        <f>+LISTAS[[#This Row],[ID]]</f>
        <v>INTERRUPTORES Y PULSADORES701</v>
      </c>
      <c r="T2993" s="29"/>
      <c r="U2993" s="25">
        <f>LISTAS[[#This Row],[COSTO]]+(LISTAS[[#This Row],[COSTO]]*T2993)</f>
        <v>433.32</v>
      </c>
      <c r="V2993" s="30">
        <f>IF(T2993="",0,U2993/LISTAS[[#This Row],[VENTA NETA]]-1)</f>
        <v>0</v>
      </c>
      <c r="X2993" s="25"/>
      <c r="Y2993" s="31" t="str">
        <f>IFERROR(LISTAS[[#This Row],[COSTO]]/X2993-1,"")</f>
        <v/>
      </c>
    </row>
    <row r="2994" spans="1:25" x14ac:dyDescent="0.2">
      <c r="A2994" s="6" t="s">
        <v>8940</v>
      </c>
      <c r="B2994" t="s">
        <v>8899</v>
      </c>
      <c r="C2994">
        <v>850</v>
      </c>
      <c r="D2994" t="s">
        <v>9033</v>
      </c>
      <c r="E2994" s="2">
        <v>4088.31</v>
      </c>
      <c r="F2994" s="6" t="str">
        <f>+_xlfn.XLOOKUP(LISTAS[[#This Row],[ID]],_01_CODIGOS_Y_COSTOS_xlsm[Producto y N°],_01_CODIGOS_Y_COSTOS_xlsm[FABRICA],"",0,1)</f>
        <v>ALCIDES.TESSA</v>
      </c>
      <c r="G2994" s="13">
        <f>LISTAS[[#This Row],[Precio]]*(1-0.46)*(1-IF($C$3520="",0,$C$3520))</f>
        <v>1655.7655500000001</v>
      </c>
      <c r="H2994" s="9">
        <f>+_xlfn.XLOOKUP(LISTAS[[#This Row],[ID]],_01_CODIGOS_Y_COSTOS_xlsm[Producto y N°],_01_CODIGOS_Y_COSTOS_xlsm[COSTO],0,0,1)</f>
        <v>854.39</v>
      </c>
      <c r="I2994" s="116">
        <f>+IFERROR(LISTAS[[#This Row],[VENTA NETA]]/LISTAS[[#This Row],[COSTO]]-1,0)</f>
        <v>0.937950526106345</v>
      </c>
      <c r="J2994" s="33" t="str">
        <f>IFERROR(VLOOKUP(LISTAS[[#This Row],[ID]],_01_CODIGOS_Y_COSTOS_xlsm[[Producto y N°]:[CODIGO]],2,0),"")</f>
        <v>3760/00</v>
      </c>
      <c r="M2994" s="22">
        <v>0</v>
      </c>
      <c r="N2994" s="23">
        <f>+LISTAS[[#This Row],[Precio]]+(LISTAS[[#This Row],[Precio]]*M2994)</f>
        <v>4088.31</v>
      </c>
      <c r="O2994" s="24">
        <f t="shared" si="63"/>
        <v>1655.7655500000001</v>
      </c>
      <c r="Q2994" s="21">
        <f>IFERROR(O2994/LISTAS[[#This Row],[COSTO]]-1,"")</f>
        <v>0.937950526106345</v>
      </c>
      <c r="R2994" t="str">
        <f>+LISTAS[[#This Row],[ID]]</f>
        <v>INTERRUPTORES Y PULSADORES850</v>
      </c>
      <c r="T2994" s="29"/>
      <c r="U2994" s="25">
        <f>LISTAS[[#This Row],[COSTO]]+(LISTAS[[#This Row],[COSTO]]*T2994)</f>
        <v>854.39</v>
      </c>
      <c r="V2994" s="30">
        <f>IF(T2994="",0,U2994/LISTAS[[#This Row],[VENTA NETA]]-1)</f>
        <v>0</v>
      </c>
      <c r="X2994" s="25"/>
      <c r="Y2994" s="31" t="str">
        <f>IFERROR(LISTAS[[#This Row],[COSTO]]/X2994-1,"")</f>
        <v/>
      </c>
    </row>
    <row r="2995" spans="1:25" x14ac:dyDescent="0.2">
      <c r="A2995" s="6" t="s">
        <v>8941</v>
      </c>
      <c r="B2995" t="s">
        <v>8899</v>
      </c>
      <c r="C2995">
        <v>860</v>
      </c>
      <c r="D2995" t="s">
        <v>9035</v>
      </c>
      <c r="E2995" s="2">
        <v>3874.65</v>
      </c>
      <c r="F2995" s="6" t="str">
        <f>+_xlfn.XLOOKUP(LISTAS[[#This Row],[ID]],_01_CODIGOS_Y_COSTOS_xlsm[Producto y N°],_01_CODIGOS_Y_COSTOS_xlsm[FABRICA],"",0,1)</f>
        <v>ALCIDES.TESSA</v>
      </c>
      <c r="G2995" s="13">
        <f>LISTAS[[#This Row],[Precio]]*(1-0.46)*(1-IF($C$3520="",0,$C$3520))</f>
        <v>1569.2332500000002</v>
      </c>
      <c r="H2995" s="9">
        <f>+_xlfn.XLOOKUP(LISTAS[[#This Row],[ID]],_01_CODIGOS_Y_COSTOS_xlsm[Producto y N°],_01_CODIGOS_Y_COSTOS_xlsm[COSTO],0,0,1)</f>
        <v>778.4</v>
      </c>
      <c r="I2995" s="116">
        <f>+IFERROR(LISTAS[[#This Row],[VENTA NETA]]/LISTAS[[#This Row],[COSTO]]-1,0)</f>
        <v>1.0159728288797538</v>
      </c>
      <c r="J2995" s="33" t="str">
        <f>IFERROR(VLOOKUP(LISTAS[[#This Row],[ID]],_01_CODIGOS_Y_COSTOS_xlsm[[Producto y N°]:[CODIGO]],2,0),"")</f>
        <v>3763/00</v>
      </c>
      <c r="M2995" s="22">
        <v>0</v>
      </c>
      <c r="N2995" s="23">
        <f>+LISTAS[[#This Row],[Precio]]+(LISTAS[[#This Row],[Precio]]*M2995)</f>
        <v>3874.65</v>
      </c>
      <c r="O2995" s="24">
        <f t="shared" si="63"/>
        <v>1569.2332500000002</v>
      </c>
      <c r="Q2995" s="21">
        <f>IFERROR(O2995/LISTAS[[#This Row],[COSTO]]-1,"")</f>
        <v>1.0159728288797538</v>
      </c>
      <c r="R2995" t="str">
        <f>+LISTAS[[#This Row],[ID]]</f>
        <v>INTERRUPTORES Y PULSADORES860</v>
      </c>
      <c r="T2995" s="29"/>
      <c r="U2995" s="25">
        <f>LISTAS[[#This Row],[COSTO]]+(LISTAS[[#This Row],[COSTO]]*T2995)</f>
        <v>778.4</v>
      </c>
      <c r="V2995" s="30">
        <f>IF(T2995="",0,U2995/LISTAS[[#This Row],[VENTA NETA]]-1)</f>
        <v>0</v>
      </c>
      <c r="X2995" s="25"/>
      <c r="Y2995" s="31" t="str">
        <f>IFERROR(LISTAS[[#This Row],[COSTO]]/X2995-1,"")</f>
        <v/>
      </c>
    </row>
    <row r="2996" spans="1:25" x14ac:dyDescent="0.2">
      <c r="A2996" s="6" t="s">
        <v>8942</v>
      </c>
      <c r="B2996" t="s">
        <v>8899</v>
      </c>
      <c r="C2996">
        <v>900</v>
      </c>
      <c r="D2996" t="s">
        <v>9037</v>
      </c>
      <c r="E2996" s="2">
        <v>2366.9</v>
      </c>
      <c r="F2996" s="6" t="str">
        <f>+_xlfn.XLOOKUP(LISTAS[[#This Row],[ID]],_01_CODIGOS_Y_COSTOS_xlsm[Producto y N°],_01_CODIGOS_Y_COSTOS_xlsm[FABRICA],"",0,1)</f>
        <v>ALCIDES.TESSA</v>
      </c>
      <c r="G2996" s="13">
        <f>LISTAS[[#This Row],[Precio]]*(1-0.46)*(1-IF($C$3520="",0,$C$3520))</f>
        <v>958.59450000000015</v>
      </c>
      <c r="H2996" s="9">
        <f>+_xlfn.XLOOKUP(LISTAS[[#This Row],[ID]],_01_CODIGOS_Y_COSTOS_xlsm[Producto y N°],_01_CODIGOS_Y_COSTOS_xlsm[COSTO],0,0,1)</f>
        <v>552.99</v>
      </c>
      <c r="I2996" s="116">
        <f>+IFERROR(LISTAS[[#This Row],[VENTA NETA]]/LISTAS[[#This Row],[COSTO]]-1,0)</f>
        <v>0.73347528888406677</v>
      </c>
      <c r="J2996" s="33" t="str">
        <f>IFERROR(VLOOKUP(LISTAS[[#This Row],[ID]],_01_CODIGOS_Y_COSTOS_xlsm[[Producto y N°]:[CODIGO]],2,0),"")</f>
        <v>4906/00 - NNX</v>
      </c>
      <c r="M2996" s="22">
        <v>0</v>
      </c>
      <c r="N2996" s="23">
        <f>+LISTAS[[#This Row],[Precio]]+(LISTAS[[#This Row],[Precio]]*M2996)</f>
        <v>2366.9</v>
      </c>
      <c r="O2996" s="24">
        <f t="shared" si="63"/>
        <v>958.59450000000015</v>
      </c>
      <c r="Q2996" s="21">
        <f>IFERROR(O2996/LISTAS[[#This Row],[COSTO]]-1,"")</f>
        <v>0.73347528888406677</v>
      </c>
      <c r="R2996" t="str">
        <f>+LISTAS[[#This Row],[ID]]</f>
        <v>INTERRUPTORES Y PULSADORES900</v>
      </c>
      <c r="T2996" s="29"/>
      <c r="U2996" s="25">
        <f>LISTAS[[#This Row],[COSTO]]+(LISTAS[[#This Row],[COSTO]]*T2996)</f>
        <v>552.99</v>
      </c>
      <c r="V2996" s="30">
        <f>IF(T2996="",0,U2996/LISTAS[[#This Row],[VENTA NETA]]-1)</f>
        <v>0</v>
      </c>
      <c r="X2996" s="25"/>
      <c r="Y2996" s="31" t="str">
        <f>IFERROR(LISTAS[[#This Row],[COSTO]]/X2996-1,"")</f>
        <v/>
      </c>
    </row>
    <row r="2997" spans="1:25" x14ac:dyDescent="0.2">
      <c r="A2997" s="6" t="s">
        <v>8943</v>
      </c>
      <c r="B2997" t="s">
        <v>8899</v>
      </c>
      <c r="C2997">
        <v>901</v>
      </c>
      <c r="D2997" t="s">
        <v>9039</v>
      </c>
      <c r="E2997" s="2">
        <v>1083.22</v>
      </c>
      <c r="F2997" s="6" t="str">
        <f>+_xlfn.XLOOKUP(LISTAS[[#This Row],[ID]],_01_CODIGOS_Y_COSTOS_xlsm[Producto y N°],_01_CODIGOS_Y_COSTOS_xlsm[FABRICA],"",0,1)</f>
        <v>ALCIDES.TESSA</v>
      </c>
      <c r="G2997" s="13">
        <f>LISTAS[[#This Row],[Precio]]*(1-0.46)*(1-IF($C$3520="",0,$C$3520))</f>
        <v>438.70410000000004</v>
      </c>
      <c r="H2997" s="9">
        <f>+_xlfn.XLOOKUP(LISTAS[[#This Row],[ID]],_01_CODIGOS_Y_COSTOS_xlsm[Producto y N°],_01_CODIGOS_Y_COSTOS_xlsm[COSTO],0,0,1)</f>
        <v>215</v>
      </c>
      <c r="I2997" s="116">
        <f>+IFERROR(LISTAS[[#This Row],[VENTA NETA]]/LISTAS[[#This Row],[COSTO]]-1,0)</f>
        <v>1.0404841860465117</v>
      </c>
      <c r="J2997" s="33" t="str">
        <f>IFERROR(VLOOKUP(LISTAS[[#This Row],[ID]],_01_CODIGOS_Y_COSTOS_xlsm[[Producto y N°]:[CODIGO]],2,0),"")</f>
        <v>606/00 - NG</v>
      </c>
      <c r="M2997" s="22">
        <v>0</v>
      </c>
      <c r="N2997" s="23">
        <f>+LISTAS[[#This Row],[Precio]]+(LISTAS[[#This Row],[Precio]]*M2997)</f>
        <v>1083.22</v>
      </c>
      <c r="O2997" s="24">
        <f t="shared" si="63"/>
        <v>438.70410000000004</v>
      </c>
      <c r="Q2997" s="21">
        <f>IFERROR(O2997/LISTAS[[#This Row],[COSTO]]-1,"")</f>
        <v>1.0404841860465117</v>
      </c>
      <c r="R2997" t="str">
        <f>+LISTAS[[#This Row],[ID]]</f>
        <v>INTERRUPTORES Y PULSADORES901</v>
      </c>
      <c r="T2997" s="29"/>
      <c r="U2997" s="25">
        <f>LISTAS[[#This Row],[COSTO]]+(LISTAS[[#This Row],[COSTO]]*T2997)</f>
        <v>215</v>
      </c>
      <c r="V2997" s="30">
        <f>IF(T2997="",0,U2997/LISTAS[[#This Row],[VENTA NETA]]-1)</f>
        <v>0</v>
      </c>
      <c r="X2997" s="25"/>
      <c r="Y2997" s="31" t="str">
        <f>IFERROR(LISTAS[[#This Row],[COSTO]]/X2997-1,"")</f>
        <v/>
      </c>
    </row>
    <row r="2998" spans="1:25" x14ac:dyDescent="0.2">
      <c r="A2998" s="6" t="s">
        <v>9510</v>
      </c>
      <c r="B2998" t="s">
        <v>9511</v>
      </c>
      <c r="C2998">
        <v>500</v>
      </c>
      <c r="D2998" t="s">
        <v>9512</v>
      </c>
      <c r="E2998" s="2">
        <v>1260.8699999999999</v>
      </c>
      <c r="F2998" s="6" t="str">
        <f>+_xlfn.XLOOKUP(LISTAS[[#This Row],[ID]],_01_CODIGOS_Y_COSTOS_xlsm[Producto y N°],_01_CODIGOS_Y_COSTOS_xlsm[FABRICA],"",0,1)</f>
        <v>IMPORTACION</v>
      </c>
      <c r="G2998" s="13">
        <f>LISTAS[[#This Row],[Precio]]*(1-0.46)*(1-IF($C$3520="",0,$C$3520))</f>
        <v>510.65234999999996</v>
      </c>
      <c r="H2998" s="9">
        <f>+_xlfn.XLOOKUP(LISTAS[[#This Row],[ID]],_01_CODIGOS_Y_COSTOS_xlsm[Producto y N°],_01_CODIGOS_Y_COSTOS_xlsm[COSTO],0,0,1)</f>
        <v>97.892799999999994</v>
      </c>
      <c r="I2998" s="116">
        <f>+IFERROR(LISTAS[[#This Row],[VENTA NETA]]/LISTAS[[#This Row],[COSTO]]-1,0)</f>
        <v>4.2164444167497503</v>
      </c>
      <c r="J2998" s="33" t="str">
        <f>IFERROR(VLOOKUP(LISTAS[[#This Row],[ID]],_01_CODIGOS_Y_COSTOS_xlsm[[Producto y N°]:[CODIGO]],2,0),"")</f>
        <v>C0071</v>
      </c>
      <c r="M2998" s="22">
        <v>0</v>
      </c>
      <c r="N2998" s="23">
        <f>+LISTAS[[#This Row],[Precio]]+(LISTAS[[#This Row],[Precio]]*M2998)</f>
        <v>1260.8699999999999</v>
      </c>
      <c r="O2998" s="24">
        <f t="shared" si="63"/>
        <v>510.65234999999996</v>
      </c>
      <c r="Q2998" s="21">
        <f>IFERROR(O2998/LISTAS[[#This Row],[COSTO]]-1,"")</f>
        <v>4.2164444167497503</v>
      </c>
      <c r="R2998" t="str">
        <f>+LISTAS[[#This Row],[ID]]</f>
        <v>CLIPS IMPORTADOS500</v>
      </c>
      <c r="T2998" s="29"/>
      <c r="U2998" s="25">
        <f>LISTAS[[#This Row],[COSTO]]+(LISTAS[[#This Row],[COSTO]]*T2998)</f>
        <v>97.892799999999994</v>
      </c>
      <c r="V2998" s="30">
        <f>IF(T2998="",0,U2998/LISTAS[[#This Row],[VENTA NETA]]-1)</f>
        <v>0</v>
      </c>
      <c r="X2998" s="25"/>
      <c r="Y2998" s="31" t="str">
        <f>IFERROR(LISTAS[[#This Row],[COSTO]]/X2998-1,"")</f>
        <v/>
      </c>
    </row>
    <row r="2999" spans="1:25" x14ac:dyDescent="0.2">
      <c r="A2999" s="6" t="s">
        <v>9513</v>
      </c>
      <c r="B2999" t="s">
        <v>9511</v>
      </c>
      <c r="C2999">
        <v>501</v>
      </c>
      <c r="D2999" t="s">
        <v>9512</v>
      </c>
      <c r="E2999" s="2">
        <v>1228.26</v>
      </c>
      <c r="F2999" s="6" t="str">
        <f>+_xlfn.XLOOKUP(LISTAS[[#This Row],[ID]],_01_CODIGOS_Y_COSTOS_xlsm[Producto y N°],_01_CODIGOS_Y_COSTOS_xlsm[FABRICA],"",0,1)</f>
        <v>IMPORTACION</v>
      </c>
      <c r="G2999" s="13">
        <f>LISTAS[[#This Row],[Precio]]*(1-0.46)*(1-IF($C$3520="",0,$C$3520))</f>
        <v>497.44529999999997</v>
      </c>
      <c r="H2999" s="9">
        <f>+_xlfn.XLOOKUP(LISTAS[[#This Row],[ID]],_01_CODIGOS_Y_COSTOS_xlsm[Producto y N°],_01_CODIGOS_Y_COSTOS_xlsm[COSTO],0,0,1)</f>
        <v>92.134399999999999</v>
      </c>
      <c r="I2999" s="116">
        <f>+IFERROR(LISTAS[[#This Row],[VENTA NETA]]/LISTAS[[#This Row],[COSTO]]-1,0)</f>
        <v>4.3991267105445955</v>
      </c>
      <c r="J2999" s="33" t="str">
        <f>IFERROR(VLOOKUP(LISTAS[[#This Row],[ID]],_01_CODIGOS_Y_COSTOS_xlsm[[Producto y N°]:[CODIGO]],2,0),"")</f>
        <v>C0334</v>
      </c>
      <c r="M2999" s="22">
        <v>0</v>
      </c>
      <c r="N2999" s="23">
        <f>+LISTAS[[#This Row],[Precio]]+(LISTAS[[#This Row],[Precio]]*M2999)</f>
        <v>1228.26</v>
      </c>
      <c r="O2999" s="24">
        <f t="shared" si="63"/>
        <v>497.44529999999997</v>
      </c>
      <c r="Q2999" s="21">
        <f>IFERROR(O2999/LISTAS[[#This Row],[COSTO]]-1,"")</f>
        <v>4.3991267105445955</v>
      </c>
      <c r="R2999" t="str">
        <f>+LISTAS[[#This Row],[ID]]</f>
        <v>CLIPS IMPORTADOS501</v>
      </c>
      <c r="T2999" s="29"/>
      <c r="U2999" s="25">
        <f>LISTAS[[#This Row],[COSTO]]+(LISTAS[[#This Row],[COSTO]]*T2999)</f>
        <v>92.134399999999999</v>
      </c>
      <c r="V2999" s="30">
        <f>IF(T2999="",0,U2999/LISTAS[[#This Row],[VENTA NETA]]-1)</f>
        <v>0</v>
      </c>
      <c r="X2999" s="25"/>
      <c r="Y2999" s="31" t="str">
        <f>IFERROR(LISTAS[[#This Row],[COSTO]]/X2999-1,"")</f>
        <v/>
      </c>
    </row>
    <row r="3000" spans="1:25" x14ac:dyDescent="0.2">
      <c r="A3000" s="6" t="s">
        <v>9514</v>
      </c>
      <c r="B3000" t="s">
        <v>9511</v>
      </c>
      <c r="C3000">
        <v>502</v>
      </c>
      <c r="D3000" t="s">
        <v>9515</v>
      </c>
      <c r="E3000" s="2">
        <v>1293.48</v>
      </c>
      <c r="F3000" s="6" t="str">
        <f>+_xlfn.XLOOKUP(LISTAS[[#This Row],[ID]],_01_CODIGOS_Y_COSTOS_xlsm[Producto y N°],_01_CODIGOS_Y_COSTOS_xlsm[FABRICA],"",0,1)</f>
        <v>IMPORTACION</v>
      </c>
      <c r="G3000" s="13">
        <f>LISTAS[[#This Row],[Precio]]*(1-0.46)*(1-IF($C$3520="",0,$C$3520))</f>
        <v>523.85940000000005</v>
      </c>
      <c r="H3000" s="9">
        <f>+_xlfn.XLOOKUP(LISTAS[[#This Row],[ID]],_01_CODIGOS_Y_COSTOS_xlsm[Producto y N°],_01_CODIGOS_Y_COSTOS_xlsm[COSTO],0,0,1)</f>
        <v>109.4096</v>
      </c>
      <c r="I3000" s="116">
        <f>+IFERROR(LISTAS[[#This Row],[VENTA NETA]]/LISTAS[[#This Row],[COSTO]]-1,0)</f>
        <v>3.7880569895146321</v>
      </c>
      <c r="J3000" s="33" t="str">
        <f>IFERROR(VLOOKUP(LISTAS[[#This Row],[ID]],_01_CODIGOS_Y_COSTOS_xlsm[[Producto y N°]:[CODIGO]],2,0),"")</f>
        <v>C3342</v>
      </c>
      <c r="M3000" s="22">
        <v>0</v>
      </c>
      <c r="N3000" s="23">
        <f>+LISTAS[[#This Row],[Precio]]+(LISTAS[[#This Row],[Precio]]*M3000)</f>
        <v>1293.48</v>
      </c>
      <c r="O3000" s="24">
        <f t="shared" si="63"/>
        <v>523.85940000000005</v>
      </c>
      <c r="Q3000" s="21">
        <f>IFERROR(O3000/LISTAS[[#This Row],[COSTO]]-1,"")</f>
        <v>3.7880569895146321</v>
      </c>
      <c r="R3000" t="str">
        <f>+LISTAS[[#This Row],[ID]]</f>
        <v>CLIPS IMPORTADOS502</v>
      </c>
      <c r="T3000" s="29"/>
      <c r="U3000" s="25">
        <f>LISTAS[[#This Row],[COSTO]]+(LISTAS[[#This Row],[COSTO]]*T3000)</f>
        <v>109.4096</v>
      </c>
      <c r="V3000" s="30">
        <f>IF(T3000="",0,U3000/LISTAS[[#This Row],[VENTA NETA]]-1)</f>
        <v>0</v>
      </c>
      <c r="X3000" s="25"/>
      <c r="Y3000" s="31" t="str">
        <f>IFERROR(LISTAS[[#This Row],[COSTO]]/X3000-1,"")</f>
        <v/>
      </c>
    </row>
    <row r="3001" spans="1:25" x14ac:dyDescent="0.2">
      <c r="A3001" s="6" t="s">
        <v>9516</v>
      </c>
      <c r="B3001" t="s">
        <v>9511</v>
      </c>
      <c r="C3001">
        <v>503</v>
      </c>
      <c r="D3001" t="s">
        <v>9517</v>
      </c>
      <c r="E3001" s="2">
        <v>1293.48</v>
      </c>
      <c r="F3001" s="6" t="str">
        <f>+_xlfn.XLOOKUP(LISTAS[[#This Row],[ID]],_01_CODIGOS_Y_COSTOS_xlsm[Producto y N°],_01_CODIGOS_Y_COSTOS_xlsm[FABRICA],"",0,1)</f>
        <v>IMPORTACION</v>
      </c>
      <c r="G3001" s="13">
        <f>LISTAS[[#This Row],[Precio]]*(1-0.46)*(1-IF($C$3520="",0,$C$3520))</f>
        <v>523.85940000000005</v>
      </c>
      <c r="H3001" s="9">
        <f>+_xlfn.XLOOKUP(LISTAS[[#This Row],[ID]],_01_CODIGOS_Y_COSTOS_xlsm[Producto y N°],_01_CODIGOS_Y_COSTOS_xlsm[COSTO],0,0,1)</f>
        <v>115.16800000000001</v>
      </c>
      <c r="I3001" s="116">
        <f>+IFERROR(LISTAS[[#This Row],[VENTA NETA]]/LISTAS[[#This Row],[COSTO]]-1,0)</f>
        <v>3.5486541400388996</v>
      </c>
      <c r="J3001" s="33" t="str">
        <f>IFERROR(VLOOKUP(LISTAS[[#This Row],[ID]],_01_CODIGOS_Y_COSTOS_xlsm[[Producto y N°]:[CODIGO]],2,0),"")</f>
        <v>C0141</v>
      </c>
      <c r="M3001" s="22">
        <v>0</v>
      </c>
      <c r="N3001" s="23">
        <f>+LISTAS[[#This Row],[Precio]]+(LISTAS[[#This Row],[Precio]]*M3001)</f>
        <v>1293.48</v>
      </c>
      <c r="O3001" s="24">
        <f t="shared" si="63"/>
        <v>523.85940000000005</v>
      </c>
      <c r="Q3001" s="21">
        <f>IFERROR(O3001/LISTAS[[#This Row],[COSTO]]-1,"")</f>
        <v>3.5486541400388996</v>
      </c>
      <c r="R3001" t="str">
        <f>+LISTAS[[#This Row],[ID]]</f>
        <v>CLIPS IMPORTADOS503</v>
      </c>
      <c r="T3001" s="29"/>
      <c r="U3001" s="25">
        <f>LISTAS[[#This Row],[COSTO]]+(LISTAS[[#This Row],[COSTO]]*T3001)</f>
        <v>115.16800000000001</v>
      </c>
      <c r="V3001" s="30">
        <f>IF(T3001="",0,U3001/LISTAS[[#This Row],[VENTA NETA]]-1)</f>
        <v>0</v>
      </c>
      <c r="X3001" s="25"/>
      <c r="Y3001" s="31" t="str">
        <f>IFERROR(LISTAS[[#This Row],[COSTO]]/X3001-1,"")</f>
        <v/>
      </c>
    </row>
    <row r="3002" spans="1:25" x14ac:dyDescent="0.2">
      <c r="A3002" s="6" t="s">
        <v>9518</v>
      </c>
      <c r="B3002" t="s">
        <v>9511</v>
      </c>
      <c r="C3002">
        <v>504</v>
      </c>
      <c r="D3002" t="s">
        <v>9519</v>
      </c>
      <c r="E3002" s="2">
        <v>847.83</v>
      </c>
      <c r="F3002" s="6" t="str">
        <f>+_xlfn.XLOOKUP(LISTAS[[#This Row],[ID]],_01_CODIGOS_Y_COSTOS_xlsm[Producto y N°],_01_CODIGOS_Y_COSTOS_xlsm[FABRICA],"",0,1)</f>
        <v>IMPORTACION</v>
      </c>
      <c r="G3002" s="13">
        <f>LISTAS[[#This Row],[Precio]]*(1-0.46)*(1-IF($C$3520="",0,$C$3520))</f>
        <v>343.37115000000006</v>
      </c>
      <c r="H3002" s="9">
        <f>+_xlfn.XLOOKUP(LISTAS[[#This Row],[ID]],_01_CODIGOS_Y_COSTOS_xlsm[Producto y N°],_01_CODIGOS_Y_COSTOS_xlsm[COSTO],0,0,1)</f>
        <v>63.342399999999998</v>
      </c>
      <c r="I3002" s="116">
        <f>+IFERROR(LISTAS[[#This Row],[VENTA NETA]]/LISTAS[[#This Row],[COSTO]]-1,0)</f>
        <v>4.4208736959761561</v>
      </c>
      <c r="J3002" s="33" t="str">
        <f>IFERROR(VLOOKUP(LISTAS[[#This Row],[ID]],_01_CODIGOS_Y_COSTOS_xlsm[[Producto y N°]:[CODIGO]],2,0),"")</f>
        <v>C0429</v>
      </c>
      <c r="M3002" s="22">
        <v>0</v>
      </c>
      <c r="N3002" s="23">
        <f>+LISTAS[[#This Row],[Precio]]+(LISTAS[[#This Row],[Precio]]*M3002)</f>
        <v>847.83</v>
      </c>
      <c r="O3002" s="24">
        <f t="shared" si="63"/>
        <v>343.37115000000006</v>
      </c>
      <c r="Q3002" s="21">
        <f>IFERROR(O3002/LISTAS[[#This Row],[COSTO]]-1,"")</f>
        <v>4.4208736959761561</v>
      </c>
      <c r="R3002" t="str">
        <f>+LISTAS[[#This Row],[ID]]</f>
        <v>CLIPS IMPORTADOS504</v>
      </c>
      <c r="T3002" s="29"/>
      <c r="U3002" s="25">
        <f>LISTAS[[#This Row],[COSTO]]+(LISTAS[[#This Row],[COSTO]]*T3002)</f>
        <v>63.342399999999998</v>
      </c>
      <c r="V3002" s="30">
        <f>IF(T3002="",0,U3002/LISTAS[[#This Row],[VENTA NETA]]-1)</f>
        <v>0</v>
      </c>
      <c r="X3002" s="25"/>
      <c r="Y3002" s="31" t="str">
        <f>IFERROR(LISTAS[[#This Row],[COSTO]]/X3002-1,"")</f>
        <v/>
      </c>
    </row>
    <row r="3003" spans="1:25" x14ac:dyDescent="0.2">
      <c r="A3003" s="6" t="s">
        <v>9520</v>
      </c>
      <c r="B3003" t="s">
        <v>9511</v>
      </c>
      <c r="C3003">
        <v>505</v>
      </c>
      <c r="D3003" t="s">
        <v>9521</v>
      </c>
      <c r="E3003" s="2">
        <v>1478.26</v>
      </c>
      <c r="F3003" s="6" t="str">
        <f>+_xlfn.XLOOKUP(LISTAS[[#This Row],[ID]],_01_CODIGOS_Y_COSTOS_xlsm[Producto y N°],_01_CODIGOS_Y_COSTOS_xlsm[FABRICA],"",0,1)</f>
        <v>IMPORTACION</v>
      </c>
      <c r="G3003" s="13">
        <f>LISTAS[[#This Row],[Precio]]*(1-0.46)*(1-IF($C$3520="",0,$C$3520))</f>
        <v>598.69529999999997</v>
      </c>
      <c r="H3003" s="9">
        <f>+_xlfn.XLOOKUP(LISTAS[[#This Row],[ID]],_01_CODIGOS_Y_COSTOS_xlsm[Producto y N°],_01_CODIGOS_Y_COSTOS_xlsm[COSTO],0,0,1)</f>
        <v>143.96</v>
      </c>
      <c r="I3003" s="116">
        <f>+IFERROR(LISTAS[[#This Row],[VENTA NETA]]/LISTAS[[#This Row],[COSTO]]-1,0)</f>
        <v>3.1587614615170878</v>
      </c>
      <c r="J3003" s="33" t="str">
        <f>IFERROR(VLOOKUP(LISTAS[[#This Row],[ID]],_01_CODIGOS_Y_COSTOS_xlsm[[Producto y N°]:[CODIGO]],2,0),"")</f>
        <v>C0435</v>
      </c>
      <c r="M3003" s="22">
        <v>0</v>
      </c>
      <c r="N3003" s="23">
        <f>+LISTAS[[#This Row],[Precio]]+(LISTAS[[#This Row],[Precio]]*M3003)</f>
        <v>1478.26</v>
      </c>
      <c r="O3003" s="24">
        <f t="shared" si="63"/>
        <v>598.69529999999997</v>
      </c>
      <c r="Q3003" s="21">
        <f>IFERROR(O3003/LISTAS[[#This Row],[COSTO]]-1,"")</f>
        <v>3.1587614615170878</v>
      </c>
      <c r="R3003" t="str">
        <f>+LISTAS[[#This Row],[ID]]</f>
        <v>CLIPS IMPORTADOS505</v>
      </c>
      <c r="T3003" s="29"/>
      <c r="U3003" s="25">
        <f>LISTAS[[#This Row],[COSTO]]+(LISTAS[[#This Row],[COSTO]]*T3003)</f>
        <v>143.96</v>
      </c>
      <c r="V3003" s="30">
        <f>IF(T3003="",0,U3003/LISTAS[[#This Row],[VENTA NETA]]-1)</f>
        <v>0</v>
      </c>
      <c r="X3003" s="25"/>
      <c r="Y3003" s="31" t="str">
        <f>IFERROR(LISTAS[[#This Row],[COSTO]]/X3003-1,"")</f>
        <v/>
      </c>
    </row>
    <row r="3004" spans="1:25" x14ac:dyDescent="0.2">
      <c r="A3004" s="6" t="s">
        <v>9522</v>
      </c>
      <c r="B3004" t="s">
        <v>9511</v>
      </c>
      <c r="C3004">
        <v>506</v>
      </c>
      <c r="D3004" t="s">
        <v>9523</v>
      </c>
      <c r="E3004" s="2">
        <v>1130.43</v>
      </c>
      <c r="F3004" s="6" t="str">
        <f>+_xlfn.XLOOKUP(LISTAS[[#This Row],[ID]],_01_CODIGOS_Y_COSTOS_xlsm[Producto y N°],_01_CODIGOS_Y_COSTOS_xlsm[FABRICA],"",0,1)</f>
        <v>IMPORTACION</v>
      </c>
      <c r="G3004" s="13">
        <f>LISTAS[[#This Row],[Precio]]*(1-0.46)*(1-IF($C$3520="",0,$C$3520))</f>
        <v>457.82415000000003</v>
      </c>
      <c r="H3004" s="9">
        <f>+_xlfn.XLOOKUP(LISTAS[[#This Row],[ID]],_01_CODIGOS_Y_COSTOS_xlsm[Producto y N°],_01_CODIGOS_Y_COSTOS_xlsm[COSTO],0,0,1)</f>
        <v>109.4096</v>
      </c>
      <c r="I3004" s="116">
        <f>+IFERROR(LISTAS[[#This Row],[VENTA NETA]]/LISTAS[[#This Row],[COSTO]]-1,0)</f>
        <v>3.1844970642429917</v>
      </c>
      <c r="J3004" s="33" t="str">
        <f>IFERROR(VLOOKUP(LISTAS[[#This Row],[ID]],_01_CODIGOS_Y_COSTOS_xlsm[[Producto y N°]:[CODIGO]],2,0),"")</f>
        <v>C3340</v>
      </c>
      <c r="M3004" s="22">
        <v>0</v>
      </c>
      <c r="N3004" s="23">
        <f>+LISTAS[[#This Row],[Precio]]+(LISTAS[[#This Row],[Precio]]*M3004)</f>
        <v>1130.43</v>
      </c>
      <c r="O3004" s="24">
        <f t="shared" si="63"/>
        <v>457.82415000000003</v>
      </c>
      <c r="Q3004" s="21">
        <f>IFERROR(O3004/LISTAS[[#This Row],[COSTO]]-1,"")</f>
        <v>3.1844970642429917</v>
      </c>
      <c r="R3004" t="str">
        <f>+LISTAS[[#This Row],[ID]]</f>
        <v>CLIPS IMPORTADOS506</v>
      </c>
      <c r="T3004" s="29"/>
      <c r="U3004" s="25">
        <f>LISTAS[[#This Row],[COSTO]]+(LISTAS[[#This Row],[COSTO]]*T3004)</f>
        <v>109.4096</v>
      </c>
      <c r="V3004" s="30">
        <f>IF(T3004="",0,U3004/LISTAS[[#This Row],[VENTA NETA]]-1)</f>
        <v>0</v>
      </c>
      <c r="X3004" s="25"/>
      <c r="Y3004" s="31" t="str">
        <f>IFERROR(LISTAS[[#This Row],[COSTO]]/X3004-1,"")</f>
        <v/>
      </c>
    </row>
    <row r="3005" spans="1:25" x14ac:dyDescent="0.2">
      <c r="A3005" s="6" t="s">
        <v>9524</v>
      </c>
      <c r="B3005" t="s">
        <v>9511</v>
      </c>
      <c r="C3005">
        <v>507</v>
      </c>
      <c r="D3005" t="s">
        <v>9525</v>
      </c>
      <c r="E3005" s="2">
        <v>1043.48</v>
      </c>
      <c r="F3005" s="6" t="str">
        <f>+_xlfn.XLOOKUP(LISTAS[[#This Row],[ID]],_01_CODIGOS_Y_COSTOS_xlsm[Producto y N°],_01_CODIGOS_Y_COSTOS_xlsm[FABRICA],"",0,1)</f>
        <v>IMPORTACION</v>
      </c>
      <c r="G3005" s="13">
        <f>LISTAS[[#This Row],[Precio]]*(1-0.46)*(1-IF($C$3520="",0,$C$3520))</f>
        <v>422.60939999999999</v>
      </c>
      <c r="H3005" s="9">
        <f>+_xlfn.XLOOKUP(LISTAS[[#This Row],[ID]],_01_CODIGOS_Y_COSTOS_xlsm[Producto y N°],_01_CODIGOS_Y_COSTOS_xlsm[COSTO],0,0,1)</f>
        <v>83.496799999999993</v>
      </c>
      <c r="I3005" s="116">
        <f>+IFERROR(LISTAS[[#This Row],[VENTA NETA]]/LISTAS[[#This Row],[COSTO]]-1,0)</f>
        <v>4.0613843883837468</v>
      </c>
      <c r="J3005" s="33" t="str">
        <f>IFERROR(VLOOKUP(LISTAS[[#This Row],[ID]],_01_CODIGOS_Y_COSTOS_xlsm[[Producto y N°]:[CODIGO]],2,0),"")</f>
        <v>C3382</v>
      </c>
      <c r="M3005" s="22">
        <v>0</v>
      </c>
      <c r="N3005" s="23">
        <f>+LISTAS[[#This Row],[Precio]]+(LISTAS[[#This Row],[Precio]]*M3005)</f>
        <v>1043.48</v>
      </c>
      <c r="O3005" s="24">
        <f t="shared" si="63"/>
        <v>422.60939999999999</v>
      </c>
      <c r="Q3005" s="21">
        <f>IFERROR(O3005/LISTAS[[#This Row],[COSTO]]-1,"")</f>
        <v>4.0613843883837468</v>
      </c>
      <c r="R3005" t="str">
        <f>+LISTAS[[#This Row],[ID]]</f>
        <v>CLIPS IMPORTADOS507</v>
      </c>
      <c r="T3005" s="29"/>
      <c r="U3005" s="25">
        <f>LISTAS[[#This Row],[COSTO]]+(LISTAS[[#This Row],[COSTO]]*T3005)</f>
        <v>83.496799999999993</v>
      </c>
      <c r="V3005" s="30">
        <f>IF(T3005="",0,U3005/LISTAS[[#This Row],[VENTA NETA]]-1)</f>
        <v>0</v>
      </c>
      <c r="X3005" s="25"/>
      <c r="Y3005" s="31" t="str">
        <f>IFERROR(LISTAS[[#This Row],[COSTO]]/X3005-1,"")</f>
        <v/>
      </c>
    </row>
    <row r="3006" spans="1:25" x14ac:dyDescent="0.2">
      <c r="A3006" s="6" t="s">
        <v>9526</v>
      </c>
      <c r="B3006" t="s">
        <v>9511</v>
      </c>
      <c r="C3006">
        <v>508</v>
      </c>
      <c r="D3006" t="s">
        <v>9527</v>
      </c>
      <c r="E3006" s="2">
        <v>891.3</v>
      </c>
      <c r="F3006" s="6" t="str">
        <f>+_xlfn.XLOOKUP(LISTAS[[#This Row],[ID]],_01_CODIGOS_Y_COSTOS_xlsm[Producto y N°],_01_CODIGOS_Y_COSTOS_xlsm[FABRICA],"",0,1)</f>
        <v>IMPORTACION</v>
      </c>
      <c r="G3006" s="13">
        <f>LISTAS[[#This Row],[Precio]]*(1-0.46)*(1-IF($C$3520="",0,$C$3520))</f>
        <v>360.97649999999999</v>
      </c>
      <c r="H3006" s="9">
        <f>+_xlfn.XLOOKUP(LISTAS[[#This Row],[ID]],_01_CODIGOS_Y_COSTOS_xlsm[Producto y N°],_01_CODIGOS_Y_COSTOS_xlsm[COSTO],0,0,1)</f>
        <v>83.496799999999993</v>
      </c>
      <c r="I3006" s="116">
        <f>+IFERROR(LISTAS[[#This Row],[VENTA NETA]]/LISTAS[[#This Row],[COSTO]]-1,0)</f>
        <v>3.3232375372469365</v>
      </c>
      <c r="J3006" s="33" t="str">
        <f>IFERROR(VLOOKUP(LISTAS[[#This Row],[ID]],_01_CODIGOS_Y_COSTOS_xlsm[[Producto y N°]:[CODIGO]],2,0),"")</f>
        <v>C0673</v>
      </c>
      <c r="M3006" s="22">
        <v>0</v>
      </c>
      <c r="N3006" s="23">
        <f>+LISTAS[[#This Row],[Precio]]+(LISTAS[[#This Row],[Precio]]*M3006)</f>
        <v>891.3</v>
      </c>
      <c r="O3006" s="24">
        <f t="shared" si="63"/>
        <v>360.97649999999999</v>
      </c>
      <c r="Q3006" s="21">
        <f>IFERROR(O3006/LISTAS[[#This Row],[COSTO]]-1,"")</f>
        <v>3.3232375372469365</v>
      </c>
      <c r="R3006" t="str">
        <f>+LISTAS[[#This Row],[ID]]</f>
        <v>CLIPS IMPORTADOS508</v>
      </c>
      <c r="T3006" s="29"/>
      <c r="U3006" s="25">
        <f>LISTAS[[#This Row],[COSTO]]+(LISTAS[[#This Row],[COSTO]]*T3006)</f>
        <v>83.496799999999993</v>
      </c>
      <c r="V3006" s="30">
        <f>IF(T3006="",0,U3006/LISTAS[[#This Row],[VENTA NETA]]-1)</f>
        <v>0</v>
      </c>
      <c r="X3006" s="25"/>
      <c r="Y3006" s="31" t="str">
        <f>IFERROR(LISTAS[[#This Row],[COSTO]]/X3006-1,"")</f>
        <v/>
      </c>
    </row>
    <row r="3007" spans="1:25" x14ac:dyDescent="0.2">
      <c r="A3007" s="6" t="s">
        <v>9528</v>
      </c>
      <c r="B3007" t="s">
        <v>9511</v>
      </c>
      <c r="C3007">
        <v>509</v>
      </c>
      <c r="D3007" t="s">
        <v>9529</v>
      </c>
      <c r="E3007" s="2">
        <v>1260.8699999999999</v>
      </c>
      <c r="F3007" s="6" t="str">
        <f>+_xlfn.XLOOKUP(LISTAS[[#This Row],[ID]],_01_CODIGOS_Y_COSTOS_xlsm[Producto y N°],_01_CODIGOS_Y_COSTOS_xlsm[FABRICA],"",0,1)</f>
        <v>IMPORTACION</v>
      </c>
      <c r="G3007" s="13">
        <f>LISTAS[[#This Row],[Precio]]*(1-0.46)*(1-IF($C$3520="",0,$C$3520))</f>
        <v>510.65234999999996</v>
      </c>
      <c r="H3007" s="9">
        <f>+_xlfn.XLOOKUP(LISTAS[[#This Row],[ID]],_01_CODIGOS_Y_COSTOS_xlsm[Producto y N°],_01_CODIGOS_Y_COSTOS_xlsm[COSTO],0,0,1)</f>
        <v>123.8056</v>
      </c>
      <c r="I3007" s="116">
        <f>+IFERROR(LISTAS[[#This Row],[VENTA NETA]]/LISTAS[[#This Row],[COSTO]]-1,0)</f>
        <v>3.1246304690579425</v>
      </c>
      <c r="J3007" s="33" t="str">
        <f>IFERROR(VLOOKUP(LISTAS[[#This Row],[ID]],_01_CODIGOS_Y_COSTOS_xlsm[[Producto y N°]:[CODIGO]],2,0),"")</f>
        <v>C1541</v>
      </c>
      <c r="M3007" s="22">
        <v>0</v>
      </c>
      <c r="N3007" s="23">
        <f>+LISTAS[[#This Row],[Precio]]+(LISTAS[[#This Row],[Precio]]*M3007)</f>
        <v>1260.8699999999999</v>
      </c>
      <c r="O3007" s="24">
        <f t="shared" si="63"/>
        <v>510.65234999999996</v>
      </c>
      <c r="Q3007" s="21">
        <f>IFERROR(O3007/LISTAS[[#This Row],[COSTO]]-1,"")</f>
        <v>3.1246304690579425</v>
      </c>
      <c r="R3007" t="str">
        <f>+LISTAS[[#This Row],[ID]]</f>
        <v>CLIPS IMPORTADOS509</v>
      </c>
      <c r="T3007" s="29"/>
      <c r="U3007" s="25">
        <f>LISTAS[[#This Row],[COSTO]]+(LISTAS[[#This Row],[COSTO]]*T3007)</f>
        <v>123.8056</v>
      </c>
      <c r="V3007" s="30">
        <f>IF(T3007="",0,U3007/LISTAS[[#This Row],[VENTA NETA]]-1)</f>
        <v>0</v>
      </c>
      <c r="X3007" s="25"/>
      <c r="Y3007" s="31" t="str">
        <f>IFERROR(LISTAS[[#This Row],[COSTO]]/X3007-1,"")</f>
        <v/>
      </c>
    </row>
    <row r="3008" spans="1:25" x14ac:dyDescent="0.2">
      <c r="A3008" s="6" t="s">
        <v>9530</v>
      </c>
      <c r="B3008" t="s">
        <v>9511</v>
      </c>
      <c r="C3008">
        <v>510</v>
      </c>
      <c r="D3008" t="s">
        <v>9531</v>
      </c>
      <c r="E3008" s="2">
        <v>913.04</v>
      </c>
      <c r="F3008" s="6" t="str">
        <f>+_xlfn.XLOOKUP(LISTAS[[#This Row],[ID]],_01_CODIGOS_Y_COSTOS_xlsm[Producto y N°],_01_CODIGOS_Y_COSTOS_xlsm[FABRICA],"",0,1)</f>
        <v>IMPORTACION</v>
      </c>
      <c r="G3008" s="13">
        <f>LISTAS[[#This Row],[Precio]]*(1-0.46)*(1-IF($C$3520="",0,$C$3520))</f>
        <v>369.78120000000001</v>
      </c>
      <c r="H3008" s="9">
        <f>+_xlfn.XLOOKUP(LISTAS[[#This Row],[ID]],_01_CODIGOS_Y_COSTOS_xlsm[Producto y N°],_01_CODIGOS_Y_COSTOS_xlsm[COSTO],0,0,1)</f>
        <v>109.4096</v>
      </c>
      <c r="I3008" s="116">
        <f>+IFERROR(LISTAS[[#This Row],[VENTA NETA]]/LISTAS[[#This Row],[COSTO]]-1,0)</f>
        <v>2.3797875140755473</v>
      </c>
      <c r="J3008" s="33" t="str">
        <f>IFERROR(VLOOKUP(LISTAS[[#This Row],[ID]],_01_CODIGOS_Y_COSTOS_xlsm[[Producto y N°]:[CODIGO]],2,0),"")</f>
        <v>C1607</v>
      </c>
      <c r="M3008" s="22">
        <v>0</v>
      </c>
      <c r="N3008" s="23">
        <f>+LISTAS[[#This Row],[Precio]]+(LISTAS[[#This Row],[Precio]]*M3008)</f>
        <v>913.04</v>
      </c>
      <c r="O3008" s="24">
        <f t="shared" si="63"/>
        <v>369.78120000000001</v>
      </c>
      <c r="Q3008" s="21">
        <f>IFERROR(O3008/LISTAS[[#This Row],[COSTO]]-1,"")</f>
        <v>2.3797875140755473</v>
      </c>
      <c r="R3008" t="str">
        <f>+LISTAS[[#This Row],[ID]]</f>
        <v>CLIPS IMPORTADOS510</v>
      </c>
      <c r="T3008" s="29"/>
      <c r="U3008" s="25">
        <f>LISTAS[[#This Row],[COSTO]]+(LISTAS[[#This Row],[COSTO]]*T3008)</f>
        <v>109.4096</v>
      </c>
      <c r="V3008" s="30">
        <f>IF(T3008="",0,U3008/LISTAS[[#This Row],[VENTA NETA]]-1)</f>
        <v>0</v>
      </c>
      <c r="X3008" s="25"/>
      <c r="Y3008" s="31" t="str">
        <f>IFERROR(LISTAS[[#This Row],[COSTO]]/X3008-1,"")</f>
        <v/>
      </c>
    </row>
    <row r="3009" spans="1:25" x14ac:dyDescent="0.2">
      <c r="A3009" s="6" t="s">
        <v>9532</v>
      </c>
      <c r="B3009" t="s">
        <v>9511</v>
      </c>
      <c r="C3009">
        <v>511</v>
      </c>
      <c r="D3009" t="s">
        <v>9533</v>
      </c>
      <c r="E3009" s="2">
        <v>1130.43</v>
      </c>
      <c r="F3009" s="6" t="str">
        <f>+_xlfn.XLOOKUP(LISTAS[[#This Row],[ID]],_01_CODIGOS_Y_COSTOS_xlsm[Producto y N°],_01_CODIGOS_Y_COSTOS_xlsm[FABRICA],"",0,1)</f>
        <v>IMPORTACION</v>
      </c>
      <c r="G3009" s="13">
        <f>LISTAS[[#This Row],[Precio]]*(1-0.46)*(1-IF($C$3520="",0,$C$3520))</f>
        <v>457.82415000000003</v>
      </c>
      <c r="H3009" s="9">
        <f>+_xlfn.XLOOKUP(LISTAS[[#This Row],[ID]],_01_CODIGOS_Y_COSTOS_xlsm[Producto y N°],_01_CODIGOS_Y_COSTOS_xlsm[COSTO],0,0,1)</f>
        <v>89.255200000000002</v>
      </c>
      <c r="I3009" s="116">
        <f>+IFERROR(LISTAS[[#This Row],[VENTA NETA]]/LISTAS[[#This Row],[COSTO]]-1,0)</f>
        <v>4.1293834981043123</v>
      </c>
      <c r="J3009" s="33" t="str">
        <f>IFERROR(VLOOKUP(LISTAS[[#This Row],[ID]],_01_CODIGOS_Y_COSTOS_xlsm[[Producto y N°]:[CODIGO]],2,0),"")</f>
        <v>C1767</v>
      </c>
      <c r="M3009" s="22">
        <v>0</v>
      </c>
      <c r="N3009" s="23">
        <f>+LISTAS[[#This Row],[Precio]]+(LISTAS[[#This Row],[Precio]]*M3009)</f>
        <v>1130.43</v>
      </c>
      <c r="O3009" s="24">
        <f t="shared" si="63"/>
        <v>457.82415000000003</v>
      </c>
      <c r="Q3009" s="21">
        <f>IFERROR(O3009/LISTAS[[#This Row],[COSTO]]-1,"")</f>
        <v>4.1293834981043123</v>
      </c>
      <c r="R3009" t="str">
        <f>+LISTAS[[#This Row],[ID]]</f>
        <v>CLIPS IMPORTADOS511</v>
      </c>
      <c r="T3009" s="29"/>
      <c r="U3009" s="25">
        <f>LISTAS[[#This Row],[COSTO]]+(LISTAS[[#This Row],[COSTO]]*T3009)</f>
        <v>89.255200000000002</v>
      </c>
      <c r="V3009" s="30">
        <f>IF(T3009="",0,U3009/LISTAS[[#This Row],[VENTA NETA]]-1)</f>
        <v>0</v>
      </c>
      <c r="X3009" s="25"/>
      <c r="Y3009" s="31" t="str">
        <f>IFERROR(LISTAS[[#This Row],[COSTO]]/X3009-1,"")</f>
        <v/>
      </c>
    </row>
    <row r="3010" spans="1:25" x14ac:dyDescent="0.2">
      <c r="A3010" s="6" t="s">
        <v>9534</v>
      </c>
      <c r="B3010" t="s">
        <v>9511</v>
      </c>
      <c r="C3010">
        <v>512</v>
      </c>
      <c r="D3010" t="s">
        <v>9527</v>
      </c>
      <c r="E3010" s="2">
        <v>891.3</v>
      </c>
      <c r="F3010" s="6" t="str">
        <f>+_xlfn.XLOOKUP(LISTAS[[#This Row],[ID]],_01_CODIGOS_Y_COSTOS_xlsm[Producto y N°],_01_CODIGOS_Y_COSTOS_xlsm[FABRICA],"",0,1)</f>
        <v>IMPORTACION</v>
      </c>
      <c r="G3010" s="13">
        <f>LISTAS[[#This Row],[Precio]]*(1-0.46)*(1-IF($C$3520="",0,$C$3520))</f>
        <v>360.97649999999999</v>
      </c>
      <c r="H3010" s="9">
        <f>+_xlfn.XLOOKUP(LISTAS[[#This Row],[ID]],_01_CODIGOS_Y_COSTOS_xlsm[Producto y N°],_01_CODIGOS_Y_COSTOS_xlsm[COSTO],0,0,1)</f>
        <v>74.859200000000001</v>
      </c>
      <c r="I3010" s="116">
        <f>+IFERROR(LISTAS[[#This Row],[VENTA NETA]]/LISTAS[[#This Row],[COSTO]]-1,0)</f>
        <v>3.8220726376985059</v>
      </c>
      <c r="J3010" s="33" t="str">
        <f>IFERROR(VLOOKUP(LISTAS[[#This Row],[ID]],_01_CODIGOS_Y_COSTOS_xlsm[[Producto y N°]:[CODIGO]],2,0),"")</f>
        <v>C1782</v>
      </c>
      <c r="M3010" s="22">
        <v>0</v>
      </c>
      <c r="N3010" s="23">
        <f>+LISTAS[[#This Row],[Precio]]+(LISTAS[[#This Row],[Precio]]*M3010)</f>
        <v>891.3</v>
      </c>
      <c r="O3010" s="24">
        <f t="shared" si="63"/>
        <v>360.97649999999999</v>
      </c>
      <c r="Q3010" s="21">
        <f>IFERROR(O3010/LISTAS[[#This Row],[COSTO]]-1,"")</f>
        <v>3.8220726376985059</v>
      </c>
      <c r="R3010" t="str">
        <f>+LISTAS[[#This Row],[ID]]</f>
        <v>CLIPS IMPORTADOS512</v>
      </c>
      <c r="T3010" s="29"/>
      <c r="U3010" s="25">
        <f>LISTAS[[#This Row],[COSTO]]+(LISTAS[[#This Row],[COSTO]]*T3010)</f>
        <v>74.859200000000001</v>
      </c>
      <c r="V3010" s="30">
        <f>IF(T3010="",0,U3010/LISTAS[[#This Row],[VENTA NETA]]-1)</f>
        <v>0</v>
      </c>
      <c r="X3010" s="25"/>
      <c r="Y3010" s="31" t="str">
        <f>IFERROR(LISTAS[[#This Row],[COSTO]]/X3010-1,"")</f>
        <v/>
      </c>
    </row>
    <row r="3011" spans="1:25" x14ac:dyDescent="0.2">
      <c r="A3011" s="6" t="s">
        <v>9535</v>
      </c>
      <c r="B3011" t="s">
        <v>9511</v>
      </c>
      <c r="C3011">
        <v>513</v>
      </c>
      <c r="D3011" t="s">
        <v>9536</v>
      </c>
      <c r="E3011" s="2">
        <v>1228.26</v>
      </c>
      <c r="F3011" s="6" t="str">
        <f>+_xlfn.XLOOKUP(LISTAS[[#This Row],[ID]],_01_CODIGOS_Y_COSTOS_xlsm[Producto y N°],_01_CODIGOS_Y_COSTOS_xlsm[FABRICA],"",0,1)</f>
        <v>IMPORTACION</v>
      </c>
      <c r="G3011" s="13">
        <f>LISTAS[[#This Row],[Precio]]*(1-0.46)*(1-IF($C$3520="",0,$C$3520))</f>
        <v>497.44529999999997</v>
      </c>
      <c r="H3011" s="9">
        <f>+_xlfn.XLOOKUP(LISTAS[[#This Row],[ID]],_01_CODIGOS_Y_COSTOS_xlsm[Producto y N°],_01_CODIGOS_Y_COSTOS_xlsm[COSTO],0,0,1)</f>
        <v>100.77200000000001</v>
      </c>
      <c r="I3011" s="116">
        <f>+IFERROR(LISTAS[[#This Row],[VENTA NETA]]/LISTAS[[#This Row],[COSTO]]-1,0)</f>
        <v>3.9363444210693439</v>
      </c>
      <c r="J3011" s="33" t="str">
        <f>IFERROR(VLOOKUP(LISTAS[[#This Row],[ID]],_01_CODIGOS_Y_COSTOS_xlsm[[Producto y N°]:[CODIGO]],2,0),"")</f>
        <v>C0168</v>
      </c>
      <c r="M3011" s="22">
        <v>0</v>
      </c>
      <c r="N3011" s="23">
        <f>+LISTAS[[#This Row],[Precio]]+(LISTAS[[#This Row],[Precio]]*M3011)</f>
        <v>1228.26</v>
      </c>
      <c r="O3011" s="24">
        <f t="shared" si="63"/>
        <v>497.44529999999997</v>
      </c>
      <c r="Q3011" s="21">
        <f>IFERROR(O3011/LISTAS[[#This Row],[COSTO]]-1,"")</f>
        <v>3.9363444210693439</v>
      </c>
      <c r="R3011" t="str">
        <f>+LISTAS[[#This Row],[ID]]</f>
        <v>CLIPS IMPORTADOS513</v>
      </c>
      <c r="T3011" s="29"/>
      <c r="U3011" s="25">
        <f>LISTAS[[#This Row],[COSTO]]+(LISTAS[[#This Row],[COSTO]]*T3011)</f>
        <v>100.77200000000001</v>
      </c>
      <c r="V3011" s="30">
        <f>IF(T3011="",0,U3011/LISTAS[[#This Row],[VENTA NETA]]-1)</f>
        <v>0</v>
      </c>
      <c r="X3011" s="25"/>
      <c r="Y3011" s="31" t="str">
        <f>IFERROR(LISTAS[[#This Row],[COSTO]]/X3011-1,"")</f>
        <v/>
      </c>
    </row>
    <row r="3012" spans="1:25" x14ac:dyDescent="0.2">
      <c r="A3012" s="6" t="s">
        <v>9537</v>
      </c>
      <c r="B3012" t="s">
        <v>9511</v>
      </c>
      <c r="C3012">
        <v>514</v>
      </c>
      <c r="D3012" t="s">
        <v>9538</v>
      </c>
      <c r="E3012" s="2">
        <v>1130.43</v>
      </c>
      <c r="F3012" s="6" t="str">
        <f>+_xlfn.XLOOKUP(LISTAS[[#This Row],[ID]],_01_CODIGOS_Y_COSTOS_xlsm[Producto y N°],_01_CODIGOS_Y_COSTOS_xlsm[FABRICA],"",0,1)</f>
        <v>IMPORTACION</v>
      </c>
      <c r="G3012" s="13">
        <f>LISTAS[[#This Row],[Precio]]*(1-0.46)*(1-IF($C$3520="",0,$C$3520))</f>
        <v>457.82415000000003</v>
      </c>
      <c r="H3012" s="9">
        <f>+_xlfn.XLOOKUP(LISTAS[[#This Row],[ID]],_01_CODIGOS_Y_COSTOS_xlsm[Producto y N°],_01_CODIGOS_Y_COSTOS_xlsm[COSTO],0,0,1)</f>
        <v>109.4096</v>
      </c>
      <c r="I3012" s="116">
        <f>+IFERROR(LISTAS[[#This Row],[VENTA NETA]]/LISTAS[[#This Row],[COSTO]]-1,0)</f>
        <v>3.1844970642429917</v>
      </c>
      <c r="J3012" s="33" t="str">
        <f>IFERROR(VLOOKUP(LISTAS[[#This Row],[ID]],_01_CODIGOS_Y_COSTOS_xlsm[[Producto y N°]:[CODIGO]],2,0),"")</f>
        <v>C1858</v>
      </c>
      <c r="M3012" s="22">
        <v>0</v>
      </c>
      <c r="N3012" s="23">
        <f>+LISTAS[[#This Row],[Precio]]+(LISTAS[[#This Row],[Precio]]*M3012)</f>
        <v>1130.43</v>
      </c>
      <c r="O3012" s="24">
        <f t="shared" si="63"/>
        <v>457.82415000000003</v>
      </c>
      <c r="Q3012" s="21">
        <f>IFERROR(O3012/LISTAS[[#This Row],[COSTO]]-1,"")</f>
        <v>3.1844970642429917</v>
      </c>
      <c r="R3012" t="str">
        <f>+LISTAS[[#This Row],[ID]]</f>
        <v>CLIPS IMPORTADOS514</v>
      </c>
      <c r="T3012" s="29"/>
      <c r="U3012" s="25">
        <f>LISTAS[[#This Row],[COSTO]]+(LISTAS[[#This Row],[COSTO]]*T3012)</f>
        <v>109.4096</v>
      </c>
      <c r="V3012" s="30">
        <f>IF(T3012="",0,U3012/LISTAS[[#This Row],[VENTA NETA]]-1)</f>
        <v>0</v>
      </c>
      <c r="X3012" s="25"/>
      <c r="Y3012" s="31" t="str">
        <f>IFERROR(LISTAS[[#This Row],[COSTO]]/X3012-1,"")</f>
        <v/>
      </c>
    </row>
    <row r="3013" spans="1:25" x14ac:dyDescent="0.2">
      <c r="A3013" s="6" t="s">
        <v>9539</v>
      </c>
      <c r="B3013" t="s">
        <v>9511</v>
      </c>
      <c r="C3013">
        <v>515</v>
      </c>
      <c r="D3013" t="s">
        <v>9540</v>
      </c>
      <c r="E3013" s="2">
        <v>891.3</v>
      </c>
      <c r="F3013" s="6" t="str">
        <f>+_xlfn.XLOOKUP(LISTAS[[#This Row],[ID]],_01_CODIGOS_Y_COSTOS_xlsm[Producto y N°],_01_CODIGOS_Y_COSTOS_xlsm[FABRICA],"",0,1)</f>
        <v>IMPORTACION</v>
      </c>
      <c r="G3013" s="13">
        <f>LISTAS[[#This Row],[Precio]]*(1-0.46)*(1-IF($C$3520="",0,$C$3520))</f>
        <v>360.97649999999999</v>
      </c>
      <c r="H3013" s="9">
        <f>+_xlfn.XLOOKUP(LISTAS[[#This Row],[ID]],_01_CODIGOS_Y_COSTOS_xlsm[Producto y N°],_01_CODIGOS_Y_COSTOS_xlsm[COSTO],0,0,1)</f>
        <v>83.496799999999993</v>
      </c>
      <c r="I3013" s="116">
        <f>+IFERROR(LISTAS[[#This Row],[VENTA NETA]]/LISTAS[[#This Row],[COSTO]]-1,0)</f>
        <v>3.3232375372469365</v>
      </c>
      <c r="J3013" s="33" t="str">
        <f>IFERROR(VLOOKUP(LISTAS[[#This Row],[ID]],_01_CODIGOS_Y_COSTOS_xlsm[[Producto y N°]:[CODIGO]],2,0),"")</f>
        <v>C0002</v>
      </c>
      <c r="M3013" s="22">
        <v>0</v>
      </c>
      <c r="N3013" s="23">
        <f>+LISTAS[[#This Row],[Precio]]+(LISTAS[[#This Row],[Precio]]*M3013)</f>
        <v>891.3</v>
      </c>
      <c r="O3013" s="24">
        <f t="shared" si="63"/>
        <v>360.97649999999999</v>
      </c>
      <c r="Q3013" s="21">
        <f>IFERROR(O3013/LISTAS[[#This Row],[COSTO]]-1,"")</f>
        <v>3.3232375372469365</v>
      </c>
      <c r="R3013" t="str">
        <f>+LISTAS[[#This Row],[ID]]</f>
        <v>CLIPS IMPORTADOS515</v>
      </c>
      <c r="T3013" s="29"/>
      <c r="U3013" s="25">
        <f>LISTAS[[#This Row],[COSTO]]+(LISTAS[[#This Row],[COSTO]]*T3013)</f>
        <v>83.496799999999993</v>
      </c>
      <c r="V3013" s="30">
        <f>IF(T3013="",0,U3013/LISTAS[[#This Row],[VENTA NETA]]-1)</f>
        <v>0</v>
      </c>
      <c r="X3013" s="25"/>
      <c r="Y3013" s="31" t="str">
        <f>IFERROR(LISTAS[[#This Row],[COSTO]]/X3013-1,"")</f>
        <v/>
      </c>
    </row>
    <row r="3014" spans="1:25" x14ac:dyDescent="0.2">
      <c r="A3014" s="6" t="s">
        <v>9541</v>
      </c>
      <c r="B3014" t="s">
        <v>9511</v>
      </c>
      <c r="C3014">
        <v>516</v>
      </c>
      <c r="D3014" t="s">
        <v>9542</v>
      </c>
      <c r="E3014" s="2">
        <v>891.3</v>
      </c>
      <c r="F3014" s="6" t="str">
        <f>+_xlfn.XLOOKUP(LISTAS[[#This Row],[ID]],_01_CODIGOS_Y_COSTOS_xlsm[Producto y N°],_01_CODIGOS_Y_COSTOS_xlsm[FABRICA],"",0,1)</f>
        <v>IMPORTACION</v>
      </c>
      <c r="G3014" s="13">
        <f>LISTAS[[#This Row],[Precio]]*(1-0.46)*(1-IF($C$3520="",0,$C$3520))</f>
        <v>360.97649999999999</v>
      </c>
      <c r="H3014" s="9">
        <f>+_xlfn.XLOOKUP(LISTAS[[#This Row],[ID]],_01_CODIGOS_Y_COSTOS_xlsm[Producto y N°],_01_CODIGOS_Y_COSTOS_xlsm[COSTO],0,0,1)</f>
        <v>89.255200000000002</v>
      </c>
      <c r="I3014" s="116">
        <f>+IFERROR(LISTAS[[#This Row],[VENTA NETA]]/LISTAS[[#This Row],[COSTO]]-1,0)</f>
        <v>3.044318986456811</v>
      </c>
      <c r="J3014" s="33" t="str">
        <f>IFERROR(VLOOKUP(LISTAS[[#This Row],[ID]],_01_CODIGOS_Y_COSTOS_xlsm[[Producto y N°]:[CODIGO]],2,0),"")</f>
        <v>C0036</v>
      </c>
      <c r="M3014" s="22">
        <v>0</v>
      </c>
      <c r="N3014" s="23">
        <f>+LISTAS[[#This Row],[Precio]]+(LISTAS[[#This Row],[Precio]]*M3014)</f>
        <v>891.3</v>
      </c>
      <c r="O3014" s="24">
        <f t="shared" si="63"/>
        <v>360.97649999999999</v>
      </c>
      <c r="Q3014" s="21">
        <f>IFERROR(O3014/LISTAS[[#This Row],[COSTO]]-1,"")</f>
        <v>3.044318986456811</v>
      </c>
      <c r="R3014" t="str">
        <f>+LISTAS[[#This Row],[ID]]</f>
        <v>CLIPS IMPORTADOS516</v>
      </c>
      <c r="T3014" s="29"/>
      <c r="U3014" s="25">
        <f>LISTAS[[#This Row],[COSTO]]+(LISTAS[[#This Row],[COSTO]]*T3014)</f>
        <v>89.255200000000002</v>
      </c>
      <c r="V3014" s="30">
        <f>IF(T3014="",0,U3014/LISTAS[[#This Row],[VENTA NETA]]-1)</f>
        <v>0</v>
      </c>
      <c r="X3014" s="25"/>
      <c r="Y3014" s="31" t="str">
        <f>IFERROR(LISTAS[[#This Row],[COSTO]]/X3014-1,"")</f>
        <v/>
      </c>
    </row>
    <row r="3015" spans="1:25" x14ac:dyDescent="0.2">
      <c r="A3015" s="6" t="s">
        <v>9543</v>
      </c>
      <c r="B3015" t="s">
        <v>9511</v>
      </c>
      <c r="C3015">
        <v>517</v>
      </c>
      <c r="D3015" t="s">
        <v>9544</v>
      </c>
      <c r="E3015" s="2">
        <v>1043.48</v>
      </c>
      <c r="F3015" s="6" t="str">
        <f>+_xlfn.XLOOKUP(LISTAS[[#This Row],[ID]],_01_CODIGOS_Y_COSTOS_xlsm[Producto y N°],_01_CODIGOS_Y_COSTOS_xlsm[FABRICA],"",0,1)</f>
        <v>IMPORTACION</v>
      </c>
      <c r="G3015" s="13">
        <f>LISTAS[[#This Row],[Precio]]*(1-0.46)*(1-IF($C$3520="",0,$C$3520))</f>
        <v>422.60939999999999</v>
      </c>
      <c r="H3015" s="9">
        <f>+_xlfn.XLOOKUP(LISTAS[[#This Row],[ID]],_01_CODIGOS_Y_COSTOS_xlsm[Producto y N°],_01_CODIGOS_Y_COSTOS_xlsm[COSTO],0,0,1)</f>
        <v>92.134399999999999</v>
      </c>
      <c r="I3015" s="116">
        <f>+IFERROR(LISTAS[[#This Row],[VENTA NETA]]/LISTAS[[#This Row],[COSTO]]-1,0)</f>
        <v>3.58687960197277</v>
      </c>
      <c r="J3015" s="33" t="str">
        <f>IFERROR(VLOOKUP(LISTAS[[#This Row],[ID]],_01_CODIGOS_Y_COSTOS_xlsm[[Producto y N°]:[CODIGO]],2,0),"")</f>
        <v>C0042</v>
      </c>
      <c r="M3015" s="22">
        <v>0</v>
      </c>
      <c r="N3015" s="23">
        <f>+LISTAS[[#This Row],[Precio]]+(LISTAS[[#This Row],[Precio]]*M3015)</f>
        <v>1043.48</v>
      </c>
      <c r="O3015" s="24">
        <f t="shared" si="63"/>
        <v>422.60939999999999</v>
      </c>
      <c r="Q3015" s="21">
        <f>IFERROR(O3015/LISTAS[[#This Row],[COSTO]]-1,"")</f>
        <v>3.58687960197277</v>
      </c>
      <c r="R3015" t="str">
        <f>+LISTAS[[#This Row],[ID]]</f>
        <v>CLIPS IMPORTADOS517</v>
      </c>
      <c r="T3015" s="29"/>
      <c r="U3015" s="25">
        <f>LISTAS[[#This Row],[COSTO]]+(LISTAS[[#This Row],[COSTO]]*T3015)</f>
        <v>92.134399999999999</v>
      </c>
      <c r="V3015" s="30">
        <f>IF(T3015="",0,U3015/LISTAS[[#This Row],[VENTA NETA]]-1)</f>
        <v>0</v>
      </c>
      <c r="X3015" s="25"/>
      <c r="Y3015" s="31" t="str">
        <f>IFERROR(LISTAS[[#This Row],[COSTO]]/X3015-1,"")</f>
        <v/>
      </c>
    </row>
    <row r="3016" spans="1:25" x14ac:dyDescent="0.2">
      <c r="A3016" s="6" t="s">
        <v>9545</v>
      </c>
      <c r="B3016" t="s">
        <v>9511</v>
      </c>
      <c r="C3016">
        <v>518</v>
      </c>
      <c r="D3016" t="s">
        <v>9546</v>
      </c>
      <c r="E3016" s="2">
        <v>847.83</v>
      </c>
      <c r="F3016" s="6" t="str">
        <f>+_xlfn.XLOOKUP(LISTAS[[#This Row],[ID]],_01_CODIGOS_Y_COSTOS_xlsm[Producto y N°],_01_CODIGOS_Y_COSTOS_xlsm[FABRICA],"",0,1)</f>
        <v>IMPORTACION</v>
      </c>
      <c r="G3016" s="13">
        <f>LISTAS[[#This Row],[Precio]]*(1-0.46)*(1-IF($C$3520="",0,$C$3520))</f>
        <v>343.37115000000006</v>
      </c>
      <c r="H3016" s="9">
        <f>+_xlfn.XLOOKUP(LISTAS[[#This Row],[ID]],_01_CODIGOS_Y_COSTOS_xlsm[Producto y N°],_01_CODIGOS_Y_COSTOS_xlsm[COSTO],0,0,1)</f>
        <v>71.98</v>
      </c>
      <c r="I3016" s="116">
        <f>+IFERROR(LISTAS[[#This Row],[VENTA NETA]]/LISTAS[[#This Row],[COSTO]]-1,0)</f>
        <v>3.7703688524590167</v>
      </c>
      <c r="J3016" s="33" t="str">
        <f>IFERROR(VLOOKUP(LISTAS[[#This Row],[ID]],_01_CODIGOS_Y_COSTOS_xlsm[[Producto y N°]:[CODIGO]],2,0),"")</f>
        <v>C0103</v>
      </c>
      <c r="M3016" s="22">
        <v>0</v>
      </c>
      <c r="N3016" s="23">
        <f>+LISTAS[[#This Row],[Precio]]+(LISTAS[[#This Row],[Precio]]*M3016)</f>
        <v>847.83</v>
      </c>
      <c r="O3016" s="24">
        <f t="shared" si="63"/>
        <v>343.37115000000006</v>
      </c>
      <c r="Q3016" s="21">
        <f>IFERROR(O3016/LISTAS[[#This Row],[COSTO]]-1,"")</f>
        <v>3.7703688524590167</v>
      </c>
      <c r="R3016" t="str">
        <f>+LISTAS[[#This Row],[ID]]</f>
        <v>CLIPS IMPORTADOS518</v>
      </c>
      <c r="T3016" s="29"/>
      <c r="U3016" s="25">
        <f>LISTAS[[#This Row],[COSTO]]+(LISTAS[[#This Row],[COSTO]]*T3016)</f>
        <v>71.98</v>
      </c>
      <c r="V3016" s="30">
        <f>IF(T3016="",0,U3016/LISTAS[[#This Row],[VENTA NETA]]-1)</f>
        <v>0</v>
      </c>
      <c r="X3016" s="25"/>
      <c r="Y3016" s="31" t="str">
        <f>IFERROR(LISTAS[[#This Row],[COSTO]]/X3016-1,"")</f>
        <v/>
      </c>
    </row>
    <row r="3017" spans="1:25" x14ac:dyDescent="0.2">
      <c r="A3017" s="6" t="s">
        <v>9547</v>
      </c>
      <c r="B3017" t="s">
        <v>9511</v>
      </c>
      <c r="C3017">
        <v>519</v>
      </c>
      <c r="D3017" t="s">
        <v>9548</v>
      </c>
      <c r="E3017" s="2">
        <v>1130.43</v>
      </c>
      <c r="F3017" s="6" t="str">
        <f>+_xlfn.XLOOKUP(LISTAS[[#This Row],[ID]],_01_CODIGOS_Y_COSTOS_xlsm[Producto y N°],_01_CODIGOS_Y_COSTOS_xlsm[FABRICA],"",0,1)</f>
        <v>IMPORTACION</v>
      </c>
      <c r="G3017" s="13">
        <f>LISTAS[[#This Row],[Precio]]*(1-0.46)*(1-IF($C$3520="",0,$C$3520))</f>
        <v>457.82415000000003</v>
      </c>
      <c r="H3017" s="9">
        <f>+_xlfn.XLOOKUP(LISTAS[[#This Row],[ID]],_01_CODIGOS_Y_COSTOS_xlsm[Producto y N°],_01_CODIGOS_Y_COSTOS_xlsm[COSTO],0,0,1)</f>
        <v>112.28879999999999</v>
      </c>
      <c r="I3017" s="116">
        <f>+IFERROR(LISTAS[[#This Row],[VENTA NETA]]/LISTAS[[#This Row],[COSTO]]-1,0)</f>
        <v>3.0772022677239406</v>
      </c>
      <c r="J3017" s="33" t="str">
        <f>IFERROR(VLOOKUP(LISTAS[[#This Row],[ID]],_01_CODIGOS_Y_COSTOS_xlsm[[Producto y N°]:[CODIGO]],2,0),"")</f>
        <v>C0174</v>
      </c>
      <c r="M3017" s="22">
        <v>0</v>
      </c>
      <c r="N3017" s="23">
        <f>+LISTAS[[#This Row],[Precio]]+(LISTAS[[#This Row],[Precio]]*M3017)</f>
        <v>1130.43</v>
      </c>
      <c r="O3017" s="24">
        <f t="shared" si="63"/>
        <v>457.82415000000003</v>
      </c>
      <c r="Q3017" s="21">
        <f>IFERROR(O3017/LISTAS[[#This Row],[COSTO]]-1,"")</f>
        <v>3.0772022677239406</v>
      </c>
      <c r="R3017" t="str">
        <f>+LISTAS[[#This Row],[ID]]</f>
        <v>CLIPS IMPORTADOS519</v>
      </c>
      <c r="T3017" s="29"/>
      <c r="U3017" s="25">
        <f>LISTAS[[#This Row],[COSTO]]+(LISTAS[[#This Row],[COSTO]]*T3017)</f>
        <v>112.28879999999999</v>
      </c>
      <c r="V3017" s="30">
        <f>IF(T3017="",0,U3017/LISTAS[[#This Row],[VENTA NETA]]-1)</f>
        <v>0</v>
      </c>
      <c r="X3017" s="25"/>
      <c r="Y3017" s="31" t="str">
        <f>IFERROR(LISTAS[[#This Row],[COSTO]]/X3017-1,"")</f>
        <v/>
      </c>
    </row>
    <row r="3018" spans="1:25" x14ac:dyDescent="0.2">
      <c r="A3018" s="6" t="s">
        <v>9549</v>
      </c>
      <c r="B3018" t="s">
        <v>9511</v>
      </c>
      <c r="C3018">
        <v>520</v>
      </c>
      <c r="D3018" t="s">
        <v>9550</v>
      </c>
      <c r="E3018" s="2">
        <v>782.61</v>
      </c>
      <c r="F3018" s="6" t="str">
        <f>+_xlfn.XLOOKUP(LISTAS[[#This Row],[ID]],_01_CODIGOS_Y_COSTOS_xlsm[Producto y N°],_01_CODIGOS_Y_COSTOS_xlsm[FABRICA],"",0,1)</f>
        <v>IMPORTACION</v>
      </c>
      <c r="G3018" s="13">
        <f>LISTAS[[#This Row],[Precio]]*(1-0.46)*(1-IF($C$3520="",0,$C$3520))</f>
        <v>316.95705000000004</v>
      </c>
      <c r="H3018" s="9">
        <f>+_xlfn.XLOOKUP(LISTAS[[#This Row],[ID]],_01_CODIGOS_Y_COSTOS_xlsm[Producto y N°],_01_CODIGOS_Y_COSTOS_xlsm[COSTO],0,0,1)</f>
        <v>60.463200000000001</v>
      </c>
      <c r="I3018" s="116">
        <f>+IFERROR(LISTAS[[#This Row],[VENTA NETA]]/LISTAS[[#This Row],[COSTO]]-1,0)</f>
        <v>4.2421481165403092</v>
      </c>
      <c r="J3018" s="33" t="str">
        <f>IFERROR(VLOOKUP(LISTAS[[#This Row],[ID]],_01_CODIGOS_Y_COSTOS_xlsm[[Producto y N°]:[CODIGO]],2,0),"")</f>
        <v>C0309</v>
      </c>
      <c r="M3018" s="22">
        <v>0</v>
      </c>
      <c r="N3018" s="23">
        <f>+LISTAS[[#This Row],[Precio]]+(LISTAS[[#This Row],[Precio]]*M3018)</f>
        <v>782.61</v>
      </c>
      <c r="O3018" s="24">
        <f t="shared" si="63"/>
        <v>316.95705000000004</v>
      </c>
      <c r="Q3018" s="21">
        <f>IFERROR(O3018/LISTAS[[#This Row],[COSTO]]-1,"")</f>
        <v>4.2421481165403092</v>
      </c>
      <c r="R3018" t="str">
        <f>+LISTAS[[#This Row],[ID]]</f>
        <v>CLIPS IMPORTADOS520</v>
      </c>
      <c r="T3018" s="29"/>
      <c r="U3018" s="25">
        <f>LISTAS[[#This Row],[COSTO]]+(LISTAS[[#This Row],[COSTO]]*T3018)</f>
        <v>60.463200000000001</v>
      </c>
      <c r="V3018" s="30">
        <f>IF(T3018="",0,U3018/LISTAS[[#This Row],[VENTA NETA]]-1)</f>
        <v>0</v>
      </c>
      <c r="X3018" s="25"/>
      <c r="Y3018" s="31" t="str">
        <f>IFERROR(LISTAS[[#This Row],[COSTO]]/X3018-1,"")</f>
        <v/>
      </c>
    </row>
    <row r="3019" spans="1:25" x14ac:dyDescent="0.2">
      <c r="A3019" s="6" t="s">
        <v>9551</v>
      </c>
      <c r="B3019" t="s">
        <v>9511</v>
      </c>
      <c r="C3019">
        <v>521</v>
      </c>
      <c r="D3019" t="s">
        <v>9552</v>
      </c>
      <c r="E3019" s="2">
        <v>847.83</v>
      </c>
      <c r="F3019" s="6" t="str">
        <f>+_xlfn.XLOOKUP(LISTAS[[#This Row],[ID]],_01_CODIGOS_Y_COSTOS_xlsm[Producto y N°],_01_CODIGOS_Y_COSTOS_xlsm[FABRICA],"",0,1)</f>
        <v>IMPORTACION</v>
      </c>
      <c r="G3019" s="13">
        <f>LISTAS[[#This Row],[Precio]]*(1-0.46)*(1-IF($C$3520="",0,$C$3520))</f>
        <v>343.37115000000006</v>
      </c>
      <c r="H3019" s="9">
        <f>+_xlfn.XLOOKUP(LISTAS[[#This Row],[ID]],_01_CODIGOS_Y_COSTOS_xlsm[Producto y N°],_01_CODIGOS_Y_COSTOS_xlsm[COSTO],0,0,1)</f>
        <v>74.859200000000001</v>
      </c>
      <c r="I3019" s="116">
        <f>+IFERROR(LISTAS[[#This Row],[VENTA NETA]]/LISTAS[[#This Row],[COSTO]]-1,0)</f>
        <v>3.5868931273644398</v>
      </c>
      <c r="J3019" s="33" t="str">
        <f>IFERROR(VLOOKUP(LISTAS[[#This Row],[ID]],_01_CODIGOS_Y_COSTOS_xlsm[[Producto y N°]:[CODIGO]],2,0),"")</f>
        <v>C0368</v>
      </c>
      <c r="M3019" s="22">
        <v>0</v>
      </c>
      <c r="N3019" s="23">
        <f>+LISTAS[[#This Row],[Precio]]+(LISTAS[[#This Row],[Precio]]*M3019)</f>
        <v>847.83</v>
      </c>
      <c r="O3019" s="24">
        <f t="shared" si="63"/>
        <v>343.37115000000006</v>
      </c>
      <c r="Q3019" s="21">
        <f>IFERROR(O3019/LISTAS[[#This Row],[COSTO]]-1,"")</f>
        <v>3.5868931273644398</v>
      </c>
      <c r="R3019" t="str">
        <f>+LISTAS[[#This Row],[ID]]</f>
        <v>CLIPS IMPORTADOS521</v>
      </c>
      <c r="T3019" s="29"/>
      <c r="U3019" s="25">
        <f>LISTAS[[#This Row],[COSTO]]+(LISTAS[[#This Row],[COSTO]]*T3019)</f>
        <v>74.859200000000001</v>
      </c>
      <c r="V3019" s="30">
        <f>IF(T3019="",0,U3019/LISTAS[[#This Row],[VENTA NETA]]-1)</f>
        <v>0</v>
      </c>
      <c r="X3019" s="25"/>
      <c r="Y3019" s="31" t="str">
        <f>IFERROR(LISTAS[[#This Row],[COSTO]]/X3019-1,"")</f>
        <v/>
      </c>
    </row>
    <row r="3020" spans="1:25" x14ac:dyDescent="0.2">
      <c r="A3020" s="6" t="s">
        <v>9553</v>
      </c>
      <c r="B3020" t="s">
        <v>9511</v>
      </c>
      <c r="C3020">
        <v>522</v>
      </c>
      <c r="D3020" t="s">
        <v>9554</v>
      </c>
      <c r="E3020" s="2">
        <v>782.61</v>
      </c>
      <c r="F3020" s="6" t="str">
        <f>+_xlfn.XLOOKUP(LISTAS[[#This Row],[ID]],_01_CODIGOS_Y_COSTOS_xlsm[Producto y N°],_01_CODIGOS_Y_COSTOS_xlsm[FABRICA],"",0,1)</f>
        <v>IMPORTACION</v>
      </c>
      <c r="G3020" s="13">
        <f>LISTAS[[#This Row],[Precio]]*(1-0.46)*(1-IF($C$3520="",0,$C$3520))</f>
        <v>316.95705000000004</v>
      </c>
      <c r="H3020" s="9">
        <f>+_xlfn.XLOOKUP(LISTAS[[#This Row],[ID]],_01_CODIGOS_Y_COSTOS_xlsm[Producto y N°],_01_CODIGOS_Y_COSTOS_xlsm[COSTO],0,0,1)</f>
        <v>60.463200000000001</v>
      </c>
      <c r="I3020" s="116">
        <f>+IFERROR(LISTAS[[#This Row],[VENTA NETA]]/LISTAS[[#This Row],[COSTO]]-1,0)</f>
        <v>4.2421481165403092</v>
      </c>
      <c r="J3020" s="33" t="str">
        <f>IFERROR(VLOOKUP(LISTAS[[#This Row],[ID]],_01_CODIGOS_Y_COSTOS_xlsm[[Producto y N°]:[CODIGO]],2,0),"")</f>
        <v>C0242</v>
      </c>
      <c r="M3020" s="22">
        <v>0</v>
      </c>
      <c r="N3020" s="23">
        <f>+LISTAS[[#This Row],[Precio]]+(LISTAS[[#This Row],[Precio]]*M3020)</f>
        <v>782.61</v>
      </c>
      <c r="O3020" s="24">
        <f t="shared" si="63"/>
        <v>316.95705000000004</v>
      </c>
      <c r="Q3020" s="21">
        <f>IFERROR(O3020/LISTAS[[#This Row],[COSTO]]-1,"")</f>
        <v>4.2421481165403092</v>
      </c>
      <c r="R3020" t="str">
        <f>+LISTAS[[#This Row],[ID]]</f>
        <v>CLIPS IMPORTADOS522</v>
      </c>
      <c r="T3020" s="29"/>
      <c r="U3020" s="25">
        <f>LISTAS[[#This Row],[COSTO]]+(LISTAS[[#This Row],[COSTO]]*T3020)</f>
        <v>60.463200000000001</v>
      </c>
      <c r="V3020" s="30">
        <f>IF(T3020="",0,U3020/LISTAS[[#This Row],[VENTA NETA]]-1)</f>
        <v>0</v>
      </c>
      <c r="X3020" s="25"/>
      <c r="Y3020" s="31" t="str">
        <f>IFERROR(LISTAS[[#This Row],[COSTO]]/X3020-1,"")</f>
        <v/>
      </c>
    </row>
    <row r="3021" spans="1:25" x14ac:dyDescent="0.2">
      <c r="A3021" s="6" t="s">
        <v>9555</v>
      </c>
      <c r="B3021" t="s">
        <v>9511</v>
      </c>
      <c r="C3021">
        <v>523</v>
      </c>
      <c r="D3021" t="s">
        <v>9556</v>
      </c>
      <c r="E3021" s="2">
        <v>1043.48</v>
      </c>
      <c r="F3021" s="6" t="str">
        <f>+_xlfn.XLOOKUP(LISTAS[[#This Row],[ID]],_01_CODIGOS_Y_COSTOS_xlsm[Producto y N°],_01_CODIGOS_Y_COSTOS_xlsm[FABRICA],"",0,1)</f>
        <v>IMPORTACION</v>
      </c>
      <c r="G3021" s="13">
        <f>LISTAS[[#This Row],[Precio]]*(1-0.46)*(1-IF($C$3520="",0,$C$3520))</f>
        <v>422.60939999999999</v>
      </c>
      <c r="H3021" s="9">
        <f>+_xlfn.XLOOKUP(LISTAS[[#This Row],[ID]],_01_CODIGOS_Y_COSTOS_xlsm[Producto y N°],_01_CODIGOS_Y_COSTOS_xlsm[COSTO],0,0,1)</f>
        <v>109.4096</v>
      </c>
      <c r="I3021" s="116">
        <f>+IFERROR(LISTAS[[#This Row],[VENTA NETA]]/LISTAS[[#This Row],[COSTO]]-1,0)</f>
        <v>2.8626354542928594</v>
      </c>
      <c r="J3021" s="33" t="str">
        <f>IFERROR(VLOOKUP(LISTAS[[#This Row],[ID]],_01_CODIGOS_Y_COSTOS_xlsm[[Producto y N°]:[CODIGO]],2,0),"")</f>
        <v>C0600</v>
      </c>
      <c r="M3021" s="22">
        <v>0</v>
      </c>
      <c r="N3021" s="23">
        <f>+LISTAS[[#This Row],[Precio]]+(LISTAS[[#This Row],[Precio]]*M3021)</f>
        <v>1043.48</v>
      </c>
      <c r="O3021" s="24">
        <f t="shared" si="63"/>
        <v>422.60939999999999</v>
      </c>
      <c r="Q3021" s="21">
        <f>IFERROR(O3021/LISTAS[[#This Row],[COSTO]]-1,"")</f>
        <v>2.8626354542928594</v>
      </c>
      <c r="R3021" t="str">
        <f>+LISTAS[[#This Row],[ID]]</f>
        <v>CLIPS IMPORTADOS523</v>
      </c>
      <c r="T3021" s="29"/>
      <c r="U3021" s="25">
        <f>LISTAS[[#This Row],[COSTO]]+(LISTAS[[#This Row],[COSTO]]*T3021)</f>
        <v>109.4096</v>
      </c>
      <c r="V3021" s="30">
        <f>IF(T3021="",0,U3021/LISTAS[[#This Row],[VENTA NETA]]-1)</f>
        <v>0</v>
      </c>
      <c r="X3021" s="25"/>
      <c r="Y3021" s="31" t="str">
        <f>IFERROR(LISTAS[[#This Row],[COSTO]]/X3021-1,"")</f>
        <v/>
      </c>
    </row>
    <row r="3022" spans="1:25" x14ac:dyDescent="0.2">
      <c r="A3022" s="6" t="s">
        <v>9557</v>
      </c>
      <c r="B3022" t="s">
        <v>9511</v>
      </c>
      <c r="C3022">
        <v>524</v>
      </c>
      <c r="D3022" t="s">
        <v>9558</v>
      </c>
      <c r="E3022" s="2">
        <v>1217.3900000000001</v>
      </c>
      <c r="F3022" s="6" t="str">
        <f>+_xlfn.XLOOKUP(LISTAS[[#This Row],[ID]],_01_CODIGOS_Y_COSTOS_xlsm[Producto y N°],_01_CODIGOS_Y_COSTOS_xlsm[FABRICA],"",0,1)</f>
        <v>IMPORTACION</v>
      </c>
      <c r="G3022" s="13">
        <f>LISTAS[[#This Row],[Precio]]*(1-0.46)*(1-IF($C$3520="",0,$C$3520))</f>
        <v>493.04295000000002</v>
      </c>
      <c r="H3022" s="9">
        <f>+_xlfn.XLOOKUP(LISTAS[[#This Row],[ID]],_01_CODIGOS_Y_COSTOS_xlsm[Producto y N°],_01_CODIGOS_Y_COSTOS_xlsm[COSTO],0,0,1)</f>
        <v>123.8056</v>
      </c>
      <c r="I3022" s="116">
        <f>+IFERROR(LISTAS[[#This Row],[VENTA NETA]]/LISTAS[[#This Row],[COSTO]]-1,0)</f>
        <v>2.9823961920947033</v>
      </c>
      <c r="J3022" s="33" t="str">
        <f>IFERROR(VLOOKUP(LISTAS[[#This Row],[ID]],_01_CODIGOS_Y_COSTOS_xlsm[[Producto y N°]:[CODIGO]],2,0),"")</f>
        <v>C1841</v>
      </c>
      <c r="M3022" s="22">
        <v>0</v>
      </c>
      <c r="N3022" s="23">
        <f>+LISTAS[[#This Row],[Precio]]+(LISTAS[[#This Row],[Precio]]*M3022)</f>
        <v>1217.3900000000001</v>
      </c>
      <c r="O3022" s="24">
        <f t="shared" si="63"/>
        <v>493.04295000000002</v>
      </c>
      <c r="Q3022" s="21">
        <f>IFERROR(O3022/LISTAS[[#This Row],[COSTO]]-1,"")</f>
        <v>2.9823961920947033</v>
      </c>
      <c r="R3022" t="str">
        <f>+LISTAS[[#This Row],[ID]]</f>
        <v>CLIPS IMPORTADOS524</v>
      </c>
      <c r="T3022" s="29"/>
      <c r="U3022" s="25">
        <f>LISTAS[[#This Row],[COSTO]]+(LISTAS[[#This Row],[COSTO]]*T3022)</f>
        <v>123.8056</v>
      </c>
      <c r="V3022" s="30">
        <f>IF(T3022="",0,U3022/LISTAS[[#This Row],[VENTA NETA]]-1)</f>
        <v>0</v>
      </c>
      <c r="X3022" s="25"/>
      <c r="Y3022" s="31" t="str">
        <f>IFERROR(LISTAS[[#This Row],[COSTO]]/X3022-1,"")</f>
        <v/>
      </c>
    </row>
    <row r="3023" spans="1:25" x14ac:dyDescent="0.2">
      <c r="A3023" s="6" t="s">
        <v>9559</v>
      </c>
      <c r="B3023" t="s">
        <v>9511</v>
      </c>
      <c r="C3023">
        <v>525</v>
      </c>
      <c r="D3023" t="s">
        <v>9560</v>
      </c>
      <c r="E3023" s="2">
        <v>978.26</v>
      </c>
      <c r="F3023" s="6" t="str">
        <f>+_xlfn.XLOOKUP(LISTAS[[#This Row],[ID]],_01_CODIGOS_Y_COSTOS_xlsm[Producto y N°],_01_CODIGOS_Y_COSTOS_xlsm[FABRICA],"",0,1)</f>
        <v>IMPORTACION</v>
      </c>
      <c r="G3023" s="13">
        <f>LISTAS[[#This Row],[Precio]]*(1-0.46)*(1-IF($C$3520="",0,$C$3520))</f>
        <v>396.19529999999997</v>
      </c>
      <c r="H3023" s="9">
        <f>+_xlfn.XLOOKUP(LISTAS[[#This Row],[ID]],_01_CODIGOS_Y_COSTOS_xlsm[Producto y N°],_01_CODIGOS_Y_COSTOS_xlsm[COSTO],0,0,1)</f>
        <v>100.77200000000001</v>
      </c>
      <c r="I3023" s="116">
        <f>+IFERROR(LISTAS[[#This Row],[VENTA NETA]]/LISTAS[[#This Row],[COSTO]]-1,0)</f>
        <v>2.9316010399714201</v>
      </c>
      <c r="J3023" s="33" t="str">
        <f>IFERROR(VLOOKUP(LISTAS[[#This Row],[ID]],_01_CODIGOS_Y_COSTOS_xlsm[[Producto y N°]:[CODIGO]],2,0),"")</f>
        <v>C3175</v>
      </c>
      <c r="M3023" s="22">
        <v>0</v>
      </c>
      <c r="N3023" s="23">
        <f>+LISTAS[[#This Row],[Precio]]+(LISTAS[[#This Row],[Precio]]*M3023)</f>
        <v>978.26</v>
      </c>
      <c r="O3023" s="24">
        <f t="shared" si="63"/>
        <v>396.19529999999997</v>
      </c>
      <c r="Q3023" s="21">
        <f>IFERROR(O3023/LISTAS[[#This Row],[COSTO]]-1,"")</f>
        <v>2.9316010399714201</v>
      </c>
      <c r="R3023" t="str">
        <f>+LISTAS[[#This Row],[ID]]</f>
        <v>CLIPS IMPORTADOS525</v>
      </c>
      <c r="T3023" s="29"/>
      <c r="U3023" s="25">
        <f>LISTAS[[#This Row],[COSTO]]+(LISTAS[[#This Row],[COSTO]]*T3023)</f>
        <v>100.77200000000001</v>
      </c>
      <c r="V3023" s="30">
        <f>IF(T3023="",0,U3023/LISTAS[[#This Row],[VENTA NETA]]-1)</f>
        <v>0</v>
      </c>
      <c r="X3023" s="25"/>
      <c r="Y3023" s="31" t="str">
        <f>IFERROR(LISTAS[[#This Row],[COSTO]]/X3023-1,"")</f>
        <v/>
      </c>
    </row>
    <row r="3024" spans="1:25" x14ac:dyDescent="0.2">
      <c r="A3024" s="6" t="s">
        <v>9561</v>
      </c>
      <c r="B3024" t="s">
        <v>9511</v>
      </c>
      <c r="C3024">
        <v>526</v>
      </c>
      <c r="D3024" t="s">
        <v>9562</v>
      </c>
      <c r="E3024" s="2">
        <v>978.26</v>
      </c>
      <c r="F3024" s="6" t="str">
        <f>+_xlfn.XLOOKUP(LISTAS[[#This Row],[ID]],_01_CODIGOS_Y_COSTOS_xlsm[Producto y N°],_01_CODIGOS_Y_COSTOS_xlsm[FABRICA],"",0,1)</f>
        <v>IMPORTACION</v>
      </c>
      <c r="G3024" s="13">
        <f>LISTAS[[#This Row],[Precio]]*(1-0.46)*(1-IF($C$3520="",0,$C$3520))</f>
        <v>396.19529999999997</v>
      </c>
      <c r="H3024" s="9">
        <f>+_xlfn.XLOOKUP(LISTAS[[#This Row],[ID]],_01_CODIGOS_Y_COSTOS_xlsm[Producto y N°],_01_CODIGOS_Y_COSTOS_xlsm[COSTO],0,0,1)</f>
        <v>100.77200000000001</v>
      </c>
      <c r="I3024" s="116">
        <f>+IFERROR(LISTAS[[#This Row],[VENTA NETA]]/LISTAS[[#This Row],[COSTO]]-1,0)</f>
        <v>2.9316010399714201</v>
      </c>
      <c r="J3024" s="33" t="str">
        <f>IFERROR(VLOOKUP(LISTAS[[#This Row],[ID]],_01_CODIGOS_Y_COSTOS_xlsm[[Producto y N°]:[CODIGO]],2,0),"")</f>
        <v>C3343</v>
      </c>
      <c r="M3024" s="22">
        <v>0</v>
      </c>
      <c r="N3024" s="23">
        <f>+LISTAS[[#This Row],[Precio]]+(LISTAS[[#This Row],[Precio]]*M3024)</f>
        <v>978.26</v>
      </c>
      <c r="O3024" s="24">
        <f t="shared" si="63"/>
        <v>396.19529999999997</v>
      </c>
      <c r="Q3024" s="21">
        <f>IFERROR(O3024/LISTAS[[#This Row],[COSTO]]-1,"")</f>
        <v>2.9316010399714201</v>
      </c>
      <c r="R3024" t="str">
        <f>+LISTAS[[#This Row],[ID]]</f>
        <v>CLIPS IMPORTADOS526</v>
      </c>
      <c r="T3024" s="29"/>
      <c r="U3024" s="25">
        <f>LISTAS[[#This Row],[COSTO]]+(LISTAS[[#This Row],[COSTO]]*T3024)</f>
        <v>100.77200000000001</v>
      </c>
      <c r="V3024" s="30">
        <f>IF(T3024="",0,U3024/LISTAS[[#This Row],[VENTA NETA]]-1)</f>
        <v>0</v>
      </c>
      <c r="X3024" s="25"/>
      <c r="Y3024" s="31" t="str">
        <f>IFERROR(LISTAS[[#This Row],[COSTO]]/X3024-1,"")</f>
        <v/>
      </c>
    </row>
    <row r="3025" spans="1:25" x14ac:dyDescent="0.2">
      <c r="A3025" s="6" t="s">
        <v>9563</v>
      </c>
      <c r="B3025" t="s">
        <v>9511</v>
      </c>
      <c r="C3025">
        <v>527</v>
      </c>
      <c r="D3025" t="s">
        <v>9562</v>
      </c>
      <c r="E3025" s="2">
        <v>978.26</v>
      </c>
      <c r="F3025" s="6" t="str">
        <f>+_xlfn.XLOOKUP(LISTAS[[#This Row],[ID]],_01_CODIGOS_Y_COSTOS_xlsm[Producto y N°],_01_CODIGOS_Y_COSTOS_xlsm[FABRICA],"",0,1)</f>
        <v>IMPORTACION</v>
      </c>
      <c r="G3025" s="13">
        <f>LISTAS[[#This Row],[Precio]]*(1-0.46)*(1-IF($C$3520="",0,$C$3520))</f>
        <v>396.19529999999997</v>
      </c>
      <c r="H3025" s="9">
        <f>+_xlfn.XLOOKUP(LISTAS[[#This Row],[ID]],_01_CODIGOS_Y_COSTOS_xlsm[Producto y N°],_01_CODIGOS_Y_COSTOS_xlsm[COSTO],0,0,1)</f>
        <v>120.9264</v>
      </c>
      <c r="I3025" s="116">
        <f>+IFERROR(LISTAS[[#This Row],[VENTA NETA]]/LISTAS[[#This Row],[COSTO]]-1,0)</f>
        <v>2.2763341999761835</v>
      </c>
      <c r="J3025" s="33" t="str">
        <f>IFERROR(VLOOKUP(LISTAS[[#This Row],[ID]],_01_CODIGOS_Y_COSTOS_xlsm[[Producto y N°]:[CODIGO]],2,0),"")</f>
        <v>C3359</v>
      </c>
      <c r="M3025" s="22">
        <v>0</v>
      </c>
      <c r="N3025" s="23">
        <f>+LISTAS[[#This Row],[Precio]]+(LISTAS[[#This Row],[Precio]]*M3025)</f>
        <v>978.26</v>
      </c>
      <c r="O3025" s="24">
        <f t="shared" si="63"/>
        <v>396.19529999999997</v>
      </c>
      <c r="Q3025" s="21">
        <f>IFERROR(O3025/LISTAS[[#This Row],[COSTO]]-1,"")</f>
        <v>2.2763341999761835</v>
      </c>
      <c r="R3025" t="str">
        <f>+LISTAS[[#This Row],[ID]]</f>
        <v>CLIPS IMPORTADOS527</v>
      </c>
      <c r="T3025" s="29"/>
      <c r="U3025" s="25">
        <f>LISTAS[[#This Row],[COSTO]]+(LISTAS[[#This Row],[COSTO]]*T3025)</f>
        <v>120.9264</v>
      </c>
      <c r="V3025" s="30">
        <f>IF(T3025="",0,U3025/LISTAS[[#This Row],[VENTA NETA]]-1)</f>
        <v>0</v>
      </c>
      <c r="X3025" s="25"/>
      <c r="Y3025" s="31" t="str">
        <f>IFERROR(LISTAS[[#This Row],[COSTO]]/X3025-1,"")</f>
        <v/>
      </c>
    </row>
    <row r="3026" spans="1:25" x14ac:dyDescent="0.2">
      <c r="A3026" s="6" t="s">
        <v>9564</v>
      </c>
      <c r="B3026" t="s">
        <v>9511</v>
      </c>
      <c r="C3026">
        <v>528</v>
      </c>
      <c r="D3026" t="s">
        <v>9565</v>
      </c>
      <c r="E3026" s="2">
        <v>1130.43</v>
      </c>
      <c r="F3026" s="6" t="str">
        <f>+_xlfn.XLOOKUP(LISTAS[[#This Row],[ID]],_01_CODIGOS_Y_COSTOS_xlsm[Producto y N°],_01_CODIGOS_Y_COSTOS_xlsm[FABRICA],"",0,1)</f>
        <v>IMPORTACION</v>
      </c>
      <c r="G3026" s="13">
        <f>LISTAS[[#This Row],[Precio]]*(1-0.46)*(1-IF($C$3520="",0,$C$3520))</f>
        <v>457.82415000000003</v>
      </c>
      <c r="H3026" s="9">
        <f>+_xlfn.XLOOKUP(LISTAS[[#This Row],[ID]],_01_CODIGOS_Y_COSTOS_xlsm[Producto y N°],_01_CODIGOS_Y_COSTOS_xlsm[COSTO],0,0,1)</f>
        <v>100.77200000000001</v>
      </c>
      <c r="I3026" s="116">
        <f>+IFERROR(LISTAS[[#This Row],[VENTA NETA]]/LISTAS[[#This Row],[COSTO]]-1,0)</f>
        <v>3.5431682411781047</v>
      </c>
      <c r="J3026" s="33" t="str">
        <f>IFERROR(VLOOKUP(LISTAS[[#This Row],[ID]],_01_CODIGOS_Y_COSTOS_xlsm[[Producto y N°]:[CODIGO]],2,0),"")</f>
        <v>C0038</v>
      </c>
      <c r="M3026" s="22">
        <v>0</v>
      </c>
      <c r="N3026" s="23">
        <f>+LISTAS[[#This Row],[Precio]]+(LISTAS[[#This Row],[Precio]]*M3026)</f>
        <v>1130.43</v>
      </c>
      <c r="O3026" s="24">
        <f t="shared" si="63"/>
        <v>457.82415000000003</v>
      </c>
      <c r="Q3026" s="21">
        <f>IFERROR(O3026/LISTAS[[#This Row],[COSTO]]-1,"")</f>
        <v>3.5431682411781047</v>
      </c>
      <c r="R3026" t="str">
        <f>+LISTAS[[#This Row],[ID]]</f>
        <v>CLIPS IMPORTADOS528</v>
      </c>
      <c r="T3026" s="29"/>
      <c r="U3026" s="25">
        <f>LISTAS[[#This Row],[COSTO]]+(LISTAS[[#This Row],[COSTO]]*T3026)</f>
        <v>100.77200000000001</v>
      </c>
      <c r="V3026" s="30">
        <f>IF(T3026="",0,U3026/LISTAS[[#This Row],[VENTA NETA]]-1)</f>
        <v>0</v>
      </c>
      <c r="X3026" s="25"/>
      <c r="Y3026" s="31" t="str">
        <f>IFERROR(LISTAS[[#This Row],[COSTO]]/X3026-1,"")</f>
        <v/>
      </c>
    </row>
    <row r="3027" spans="1:25" x14ac:dyDescent="0.2">
      <c r="A3027" s="6" t="s">
        <v>9566</v>
      </c>
      <c r="B3027" t="s">
        <v>9511</v>
      </c>
      <c r="C3027">
        <v>529</v>
      </c>
      <c r="D3027" t="s">
        <v>9525</v>
      </c>
      <c r="E3027" s="2">
        <v>978.26</v>
      </c>
      <c r="F3027" s="6" t="str">
        <f>+_xlfn.XLOOKUP(LISTAS[[#This Row],[ID]],_01_CODIGOS_Y_COSTOS_xlsm[Producto y N°],_01_CODIGOS_Y_COSTOS_xlsm[FABRICA],"",0,1)</f>
        <v>IMPORTACION</v>
      </c>
      <c r="G3027" s="13">
        <f>LISTAS[[#This Row],[Precio]]*(1-0.46)*(1-IF($C$3520="",0,$C$3520))</f>
        <v>396.19529999999997</v>
      </c>
      <c r="H3027" s="9">
        <f>+_xlfn.XLOOKUP(LISTAS[[#This Row],[ID]],_01_CODIGOS_Y_COSTOS_xlsm[Producto y N°],_01_CODIGOS_Y_COSTOS_xlsm[COSTO],0,0,1)</f>
        <v>63.342399999999998</v>
      </c>
      <c r="I3027" s="116">
        <f>+IFERROR(LISTAS[[#This Row],[VENTA NETA]]/LISTAS[[#This Row],[COSTO]]-1,0)</f>
        <v>5.2548198363181688</v>
      </c>
      <c r="J3027" s="33" t="str">
        <f>IFERROR(VLOOKUP(LISTAS[[#This Row],[ID]],_01_CODIGOS_Y_COSTOS_xlsm[[Producto y N°]:[CODIGO]],2,0),"")</f>
        <v>C0163</v>
      </c>
      <c r="M3027" s="22">
        <v>0</v>
      </c>
      <c r="N3027" s="23">
        <f>+LISTAS[[#This Row],[Precio]]+(LISTAS[[#This Row],[Precio]]*M3027)</f>
        <v>978.26</v>
      </c>
      <c r="O3027" s="24">
        <f t="shared" si="63"/>
        <v>396.19529999999997</v>
      </c>
      <c r="Q3027" s="21">
        <f>IFERROR(O3027/LISTAS[[#This Row],[COSTO]]-1,"")</f>
        <v>5.2548198363181688</v>
      </c>
      <c r="R3027" t="str">
        <f>+LISTAS[[#This Row],[ID]]</f>
        <v>CLIPS IMPORTADOS529</v>
      </c>
      <c r="T3027" s="29"/>
      <c r="U3027" s="25">
        <f>LISTAS[[#This Row],[COSTO]]+(LISTAS[[#This Row],[COSTO]]*T3027)</f>
        <v>63.342399999999998</v>
      </c>
      <c r="V3027" s="30">
        <f>IF(T3027="",0,U3027/LISTAS[[#This Row],[VENTA NETA]]-1)</f>
        <v>0</v>
      </c>
      <c r="X3027" s="25"/>
      <c r="Y3027" s="31" t="str">
        <f>IFERROR(LISTAS[[#This Row],[COSTO]]/X3027-1,"")</f>
        <v/>
      </c>
    </row>
    <row r="3028" spans="1:25" x14ac:dyDescent="0.2">
      <c r="A3028" s="6" t="s">
        <v>9567</v>
      </c>
      <c r="B3028" t="s">
        <v>9511</v>
      </c>
      <c r="C3028">
        <v>530</v>
      </c>
      <c r="D3028" t="s">
        <v>9568</v>
      </c>
      <c r="E3028" s="2">
        <v>1130.43</v>
      </c>
      <c r="F3028" s="6" t="str">
        <f>+_xlfn.XLOOKUP(LISTAS[[#This Row],[ID]],_01_CODIGOS_Y_COSTOS_xlsm[Producto y N°],_01_CODIGOS_Y_COSTOS_xlsm[FABRICA],"",0,1)</f>
        <v>IMPORTACION</v>
      </c>
      <c r="G3028" s="13">
        <f>LISTAS[[#This Row],[Precio]]*(1-0.46)*(1-IF($C$3520="",0,$C$3520))</f>
        <v>457.82415000000003</v>
      </c>
      <c r="H3028" s="9">
        <f>+_xlfn.XLOOKUP(LISTAS[[#This Row],[ID]],_01_CODIGOS_Y_COSTOS_xlsm[Producto y N°],_01_CODIGOS_Y_COSTOS_xlsm[COSTO],0,0,1)</f>
        <v>100.77200000000001</v>
      </c>
      <c r="I3028" s="116">
        <f>+IFERROR(LISTAS[[#This Row],[VENTA NETA]]/LISTAS[[#This Row],[COSTO]]-1,0)</f>
        <v>3.5431682411781047</v>
      </c>
      <c r="J3028" s="33" t="str">
        <f>IFERROR(VLOOKUP(LISTAS[[#This Row],[ID]],_01_CODIGOS_Y_COSTOS_xlsm[[Producto y N°]:[CODIGO]],2,0),"")</f>
        <v>C0170</v>
      </c>
      <c r="M3028" s="22">
        <v>0</v>
      </c>
      <c r="N3028" s="23">
        <f>+LISTAS[[#This Row],[Precio]]+(LISTAS[[#This Row],[Precio]]*M3028)</f>
        <v>1130.43</v>
      </c>
      <c r="O3028" s="24">
        <f t="shared" si="63"/>
        <v>457.82415000000003</v>
      </c>
      <c r="Q3028" s="21">
        <f>IFERROR(O3028/LISTAS[[#This Row],[COSTO]]-1,"")</f>
        <v>3.5431682411781047</v>
      </c>
      <c r="R3028" t="str">
        <f>+LISTAS[[#This Row],[ID]]</f>
        <v>CLIPS IMPORTADOS530</v>
      </c>
      <c r="T3028" s="29"/>
      <c r="U3028" s="25">
        <f>LISTAS[[#This Row],[COSTO]]+(LISTAS[[#This Row],[COSTO]]*T3028)</f>
        <v>100.77200000000001</v>
      </c>
      <c r="V3028" s="30">
        <f>IF(T3028="",0,U3028/LISTAS[[#This Row],[VENTA NETA]]-1)</f>
        <v>0</v>
      </c>
      <c r="X3028" s="25"/>
      <c r="Y3028" s="31" t="str">
        <f>IFERROR(LISTAS[[#This Row],[COSTO]]/X3028-1,"")</f>
        <v/>
      </c>
    </row>
    <row r="3029" spans="1:25" x14ac:dyDescent="0.2">
      <c r="A3029" s="6" t="s">
        <v>9569</v>
      </c>
      <c r="B3029" t="s">
        <v>9511</v>
      </c>
      <c r="C3029">
        <v>531</v>
      </c>
      <c r="D3029" t="s">
        <v>9570</v>
      </c>
      <c r="E3029" s="2">
        <v>1130.43</v>
      </c>
      <c r="F3029" s="6" t="str">
        <f>+_xlfn.XLOOKUP(LISTAS[[#This Row],[ID]],_01_CODIGOS_Y_COSTOS_xlsm[Producto y N°],_01_CODIGOS_Y_COSTOS_xlsm[FABRICA],"",0,1)</f>
        <v>IMPORTACION</v>
      </c>
      <c r="G3029" s="13">
        <f>LISTAS[[#This Row],[Precio]]*(1-0.46)*(1-IF($C$3520="",0,$C$3520))</f>
        <v>457.82415000000003</v>
      </c>
      <c r="H3029" s="9">
        <f>+_xlfn.XLOOKUP(LISTAS[[#This Row],[ID]],_01_CODIGOS_Y_COSTOS_xlsm[Producto y N°],_01_CODIGOS_Y_COSTOS_xlsm[COSTO],0,0,1)</f>
        <v>129.56399999999999</v>
      </c>
      <c r="I3029" s="116">
        <f>+IFERROR(LISTAS[[#This Row],[VENTA NETA]]/LISTAS[[#This Row],[COSTO]]-1,0)</f>
        <v>2.5335752986940823</v>
      </c>
      <c r="J3029" s="33" t="str">
        <f>IFERROR(VLOOKUP(LISTAS[[#This Row],[ID]],_01_CODIGOS_Y_COSTOS_xlsm[[Producto y N°]:[CODIGO]],2,0),"")</f>
        <v>C0687</v>
      </c>
      <c r="M3029" s="22">
        <v>0</v>
      </c>
      <c r="N3029" s="23">
        <f>+LISTAS[[#This Row],[Precio]]+(LISTAS[[#This Row],[Precio]]*M3029)</f>
        <v>1130.43</v>
      </c>
      <c r="O3029" s="24">
        <f t="shared" si="63"/>
        <v>457.82415000000003</v>
      </c>
      <c r="Q3029" s="21">
        <f>IFERROR(O3029/LISTAS[[#This Row],[COSTO]]-1,"")</f>
        <v>2.5335752986940823</v>
      </c>
      <c r="R3029" t="str">
        <f>+LISTAS[[#This Row],[ID]]</f>
        <v>CLIPS IMPORTADOS531</v>
      </c>
      <c r="T3029" s="29"/>
      <c r="U3029" s="25">
        <f>LISTAS[[#This Row],[COSTO]]+(LISTAS[[#This Row],[COSTO]]*T3029)</f>
        <v>129.56399999999999</v>
      </c>
      <c r="V3029" s="30">
        <f>IF(T3029="",0,U3029/LISTAS[[#This Row],[VENTA NETA]]-1)</f>
        <v>0</v>
      </c>
      <c r="X3029" s="25"/>
      <c r="Y3029" s="31" t="str">
        <f>IFERROR(LISTAS[[#This Row],[COSTO]]/X3029-1,"")</f>
        <v/>
      </c>
    </row>
    <row r="3030" spans="1:25" x14ac:dyDescent="0.2">
      <c r="A3030" s="6" t="s">
        <v>9571</v>
      </c>
      <c r="B3030" t="s">
        <v>9511</v>
      </c>
      <c r="C3030">
        <v>532</v>
      </c>
      <c r="D3030" t="s">
        <v>9548</v>
      </c>
      <c r="E3030" s="2">
        <v>1293.48</v>
      </c>
      <c r="F3030" s="6" t="str">
        <f>+_xlfn.XLOOKUP(LISTAS[[#This Row],[ID]],_01_CODIGOS_Y_COSTOS_xlsm[Producto y N°],_01_CODIGOS_Y_COSTOS_xlsm[FABRICA],"",0,1)</f>
        <v>IMPORTACION</v>
      </c>
      <c r="G3030" s="13">
        <f>LISTAS[[#This Row],[Precio]]*(1-0.46)*(1-IF($C$3520="",0,$C$3520))</f>
        <v>523.85940000000005</v>
      </c>
      <c r="H3030" s="9">
        <f>+_xlfn.XLOOKUP(LISTAS[[#This Row],[ID]],_01_CODIGOS_Y_COSTOS_xlsm[Producto y N°],_01_CODIGOS_Y_COSTOS_xlsm[COSTO],0,0,1)</f>
        <v>77.738399999999999</v>
      </c>
      <c r="I3030" s="116">
        <f>+IFERROR(LISTAS[[#This Row],[VENTA NETA]]/LISTAS[[#This Row],[COSTO]]-1,0)</f>
        <v>5.7387468741317038</v>
      </c>
      <c r="J3030" s="33" t="str">
        <f>IFERROR(VLOOKUP(LISTAS[[#This Row],[ID]],_01_CODIGOS_Y_COSTOS_xlsm[[Producto y N°]:[CODIGO]],2,0),"")</f>
        <v>C0001</v>
      </c>
      <c r="M3030" s="22">
        <v>0</v>
      </c>
      <c r="N3030" s="23">
        <f>+LISTAS[[#This Row],[Precio]]+(LISTAS[[#This Row],[Precio]]*M3030)</f>
        <v>1293.48</v>
      </c>
      <c r="O3030" s="24">
        <f t="shared" si="63"/>
        <v>523.85940000000005</v>
      </c>
      <c r="Q3030" s="21">
        <f>IFERROR(O3030/LISTAS[[#This Row],[COSTO]]-1,"")</f>
        <v>5.7387468741317038</v>
      </c>
      <c r="R3030" t="str">
        <f>+LISTAS[[#This Row],[ID]]</f>
        <v>CLIPS IMPORTADOS532</v>
      </c>
      <c r="T3030" s="29"/>
      <c r="U3030" s="25">
        <f>LISTAS[[#This Row],[COSTO]]+(LISTAS[[#This Row],[COSTO]]*T3030)</f>
        <v>77.738399999999999</v>
      </c>
      <c r="V3030" s="30">
        <f>IF(T3030="",0,U3030/LISTAS[[#This Row],[VENTA NETA]]-1)</f>
        <v>0</v>
      </c>
      <c r="X3030" s="25"/>
      <c r="Y3030" s="31" t="str">
        <f>IFERROR(LISTAS[[#This Row],[COSTO]]/X3030-1,"")</f>
        <v/>
      </c>
    </row>
    <row r="3031" spans="1:25" x14ac:dyDescent="0.2">
      <c r="A3031" s="6" t="s">
        <v>9572</v>
      </c>
      <c r="B3031" t="s">
        <v>9511</v>
      </c>
      <c r="C3031">
        <v>533</v>
      </c>
      <c r="D3031" t="s">
        <v>9573</v>
      </c>
      <c r="E3031" s="2">
        <v>1065.22</v>
      </c>
      <c r="F3031" s="6" t="str">
        <f>+_xlfn.XLOOKUP(LISTAS[[#This Row],[ID]],_01_CODIGOS_Y_COSTOS_xlsm[Producto y N°],_01_CODIGOS_Y_COSTOS_xlsm[FABRICA],"",0,1)</f>
        <v>IMPORTACION</v>
      </c>
      <c r="G3031" s="13">
        <f>LISTAS[[#This Row],[Precio]]*(1-0.46)*(1-IF($C$3520="",0,$C$3520))</f>
        <v>431.41410000000008</v>
      </c>
      <c r="H3031" s="9">
        <f>+_xlfn.XLOOKUP(LISTAS[[#This Row],[ID]],_01_CODIGOS_Y_COSTOS_xlsm[Producto y N°],_01_CODIGOS_Y_COSTOS_xlsm[COSTO],0,0,1)</f>
        <v>103.6512</v>
      </c>
      <c r="I3031" s="116">
        <f>+IFERROR(LISTAS[[#This Row],[VENTA NETA]]/LISTAS[[#This Row],[COSTO]]-1,0)</f>
        <v>3.1621717838288417</v>
      </c>
      <c r="J3031" s="33" t="str">
        <f>IFERROR(VLOOKUP(LISTAS[[#This Row],[ID]],_01_CODIGOS_Y_COSTOS_xlsm[[Producto y N°]:[CODIGO]],2,0),"")</f>
        <v>C3273</v>
      </c>
      <c r="M3031" s="22">
        <v>0</v>
      </c>
      <c r="N3031" s="23">
        <f>+LISTAS[[#This Row],[Precio]]+(LISTAS[[#This Row],[Precio]]*M3031)</f>
        <v>1065.22</v>
      </c>
      <c r="O3031" s="24">
        <f t="shared" si="63"/>
        <v>431.41410000000008</v>
      </c>
      <c r="Q3031" s="21">
        <f>IFERROR(O3031/LISTAS[[#This Row],[COSTO]]-1,"")</f>
        <v>3.1621717838288417</v>
      </c>
      <c r="R3031" t="str">
        <f>+LISTAS[[#This Row],[ID]]</f>
        <v>CLIPS IMPORTADOS533</v>
      </c>
      <c r="T3031" s="29"/>
      <c r="U3031" s="25">
        <f>LISTAS[[#This Row],[COSTO]]+(LISTAS[[#This Row],[COSTO]]*T3031)</f>
        <v>103.6512</v>
      </c>
      <c r="V3031" s="30">
        <f>IF(T3031="",0,U3031/LISTAS[[#This Row],[VENTA NETA]]-1)</f>
        <v>0</v>
      </c>
      <c r="X3031" s="25"/>
      <c r="Y3031" s="31" t="str">
        <f>IFERROR(LISTAS[[#This Row],[COSTO]]/X3031-1,"")</f>
        <v/>
      </c>
    </row>
    <row r="3032" spans="1:25" x14ac:dyDescent="0.2">
      <c r="A3032" s="6" t="s">
        <v>9574</v>
      </c>
      <c r="B3032" t="s">
        <v>9511</v>
      </c>
      <c r="C3032">
        <v>534</v>
      </c>
      <c r="D3032" t="s">
        <v>9525</v>
      </c>
      <c r="E3032" s="2">
        <v>1065.22</v>
      </c>
      <c r="F3032" s="6" t="str">
        <f>+_xlfn.XLOOKUP(LISTAS[[#This Row],[ID]],_01_CODIGOS_Y_COSTOS_xlsm[Producto y N°],_01_CODIGOS_Y_COSTOS_xlsm[FABRICA],"",0,1)</f>
        <v>IMPORTACION</v>
      </c>
      <c r="G3032" s="13">
        <f>LISTAS[[#This Row],[Precio]]*(1-0.46)*(1-IF($C$3520="",0,$C$3520))</f>
        <v>431.41410000000008</v>
      </c>
      <c r="H3032" s="9">
        <f>+_xlfn.XLOOKUP(LISTAS[[#This Row],[ID]],_01_CODIGOS_Y_COSTOS_xlsm[Producto y N°],_01_CODIGOS_Y_COSTOS_xlsm[COSTO],0,0,1)</f>
        <v>80.617599999999996</v>
      </c>
      <c r="I3032" s="116">
        <f>+IFERROR(LISTAS[[#This Row],[VENTA NETA]]/LISTAS[[#This Row],[COSTO]]-1,0)</f>
        <v>4.3513637220656545</v>
      </c>
      <c r="J3032" s="33" t="str">
        <f>IFERROR(VLOOKUP(LISTAS[[#This Row],[ID]],_01_CODIGOS_Y_COSTOS_xlsm[[Producto y N°]:[CODIGO]],2,0),"")</f>
        <v>C0147</v>
      </c>
      <c r="M3032" s="22">
        <v>0</v>
      </c>
      <c r="N3032" s="23">
        <f>+LISTAS[[#This Row],[Precio]]+(LISTAS[[#This Row],[Precio]]*M3032)</f>
        <v>1065.22</v>
      </c>
      <c r="O3032" s="24">
        <f t="shared" si="63"/>
        <v>431.41410000000008</v>
      </c>
      <c r="Q3032" s="21">
        <f>IFERROR(O3032/LISTAS[[#This Row],[COSTO]]-1,"")</f>
        <v>4.3513637220656545</v>
      </c>
      <c r="R3032" t="str">
        <f>+LISTAS[[#This Row],[ID]]</f>
        <v>CLIPS IMPORTADOS534</v>
      </c>
      <c r="T3032" s="29"/>
      <c r="U3032" s="25">
        <f>LISTAS[[#This Row],[COSTO]]+(LISTAS[[#This Row],[COSTO]]*T3032)</f>
        <v>80.617599999999996</v>
      </c>
      <c r="V3032" s="30">
        <f>IF(T3032="",0,U3032/LISTAS[[#This Row],[VENTA NETA]]-1)</f>
        <v>0</v>
      </c>
      <c r="X3032" s="25"/>
      <c r="Y3032" s="31" t="str">
        <f>IFERROR(LISTAS[[#This Row],[COSTO]]/X3032-1,"")</f>
        <v/>
      </c>
    </row>
    <row r="3033" spans="1:25" x14ac:dyDescent="0.2">
      <c r="A3033" s="6" t="s">
        <v>9575</v>
      </c>
      <c r="B3033" t="s">
        <v>9511</v>
      </c>
      <c r="C3033">
        <v>535</v>
      </c>
      <c r="D3033" t="s">
        <v>9576</v>
      </c>
      <c r="E3033" s="2">
        <v>1065.22</v>
      </c>
      <c r="F3033" s="6" t="str">
        <f>+_xlfn.XLOOKUP(LISTAS[[#This Row],[ID]],_01_CODIGOS_Y_COSTOS_xlsm[Producto y N°],_01_CODIGOS_Y_COSTOS_xlsm[FABRICA],"",0,1)</f>
        <v>IMPORTACION</v>
      </c>
      <c r="G3033" s="13">
        <f>LISTAS[[#This Row],[Precio]]*(1-0.46)*(1-IF($C$3520="",0,$C$3520))</f>
        <v>431.41410000000008</v>
      </c>
      <c r="H3033" s="9">
        <f>+_xlfn.XLOOKUP(LISTAS[[#This Row],[ID]],_01_CODIGOS_Y_COSTOS_xlsm[Producto y N°],_01_CODIGOS_Y_COSTOS_xlsm[COSTO],0,0,1)</f>
        <v>71.98</v>
      </c>
      <c r="I3033" s="116">
        <f>+IFERROR(LISTAS[[#This Row],[VENTA NETA]]/LISTAS[[#This Row],[COSTO]]-1,0)</f>
        <v>4.993527368713532</v>
      </c>
      <c r="J3033" s="33" t="str">
        <f>IFERROR(VLOOKUP(LISTAS[[#This Row],[ID]],_01_CODIGOS_Y_COSTOS_xlsm[[Producto y N°]:[CODIGO]],2,0),"")</f>
        <v>C0167</v>
      </c>
      <c r="M3033" s="22">
        <v>0</v>
      </c>
      <c r="N3033" s="23">
        <f>+LISTAS[[#This Row],[Precio]]+(LISTAS[[#This Row],[Precio]]*M3033)</f>
        <v>1065.22</v>
      </c>
      <c r="O3033" s="24">
        <f t="shared" si="63"/>
        <v>431.41410000000008</v>
      </c>
      <c r="Q3033" s="21">
        <f>IFERROR(O3033/LISTAS[[#This Row],[COSTO]]-1,"")</f>
        <v>4.993527368713532</v>
      </c>
      <c r="R3033" t="str">
        <f>+LISTAS[[#This Row],[ID]]</f>
        <v>CLIPS IMPORTADOS535</v>
      </c>
      <c r="T3033" s="29"/>
      <c r="U3033" s="25">
        <f>LISTAS[[#This Row],[COSTO]]+(LISTAS[[#This Row],[COSTO]]*T3033)</f>
        <v>71.98</v>
      </c>
      <c r="V3033" s="30">
        <f>IF(T3033="",0,U3033/LISTAS[[#This Row],[VENTA NETA]]-1)</f>
        <v>0</v>
      </c>
      <c r="X3033" s="25"/>
      <c r="Y3033" s="31" t="str">
        <f>IFERROR(LISTAS[[#This Row],[COSTO]]/X3033-1,"")</f>
        <v/>
      </c>
    </row>
    <row r="3034" spans="1:25" x14ac:dyDescent="0.2">
      <c r="A3034" s="6" t="s">
        <v>9577</v>
      </c>
      <c r="B3034" t="s">
        <v>9511</v>
      </c>
      <c r="C3034">
        <v>536</v>
      </c>
      <c r="D3034" t="s">
        <v>9578</v>
      </c>
      <c r="E3034" s="2">
        <v>1065.22</v>
      </c>
      <c r="F3034" s="6" t="str">
        <f>+_xlfn.XLOOKUP(LISTAS[[#This Row],[ID]],_01_CODIGOS_Y_COSTOS_xlsm[Producto y N°],_01_CODIGOS_Y_COSTOS_xlsm[FABRICA],"",0,1)</f>
        <v>IMPORTACION</v>
      </c>
      <c r="G3034" s="13">
        <f>LISTAS[[#This Row],[Precio]]*(1-0.46)*(1-IF($C$3520="",0,$C$3520))</f>
        <v>431.41410000000008</v>
      </c>
      <c r="H3034" s="9">
        <f>+_xlfn.XLOOKUP(LISTAS[[#This Row],[ID]],_01_CODIGOS_Y_COSTOS_xlsm[Producto y N°],_01_CODIGOS_Y_COSTOS_xlsm[COSTO],0,0,1)</f>
        <v>83.496799999999993</v>
      </c>
      <c r="I3034" s="116">
        <f>+IFERROR(LISTAS[[#This Row],[VENTA NETA]]/LISTAS[[#This Row],[COSTO]]-1,0)</f>
        <v>4.1668339385461488</v>
      </c>
      <c r="J3034" s="33" t="str">
        <f>IFERROR(VLOOKUP(LISTAS[[#This Row],[ID]],_01_CODIGOS_Y_COSTOS_xlsm[[Producto y N°]:[CODIGO]],2,0),"")</f>
        <v>C0205</v>
      </c>
      <c r="M3034" s="22">
        <v>0</v>
      </c>
      <c r="N3034" s="23">
        <f>+LISTAS[[#This Row],[Precio]]+(LISTAS[[#This Row],[Precio]]*M3034)</f>
        <v>1065.22</v>
      </c>
      <c r="O3034" s="24">
        <f t="shared" si="63"/>
        <v>431.41410000000008</v>
      </c>
      <c r="Q3034" s="21">
        <f>IFERROR(O3034/LISTAS[[#This Row],[COSTO]]-1,"")</f>
        <v>4.1668339385461488</v>
      </c>
      <c r="R3034" t="str">
        <f>+LISTAS[[#This Row],[ID]]</f>
        <v>CLIPS IMPORTADOS536</v>
      </c>
      <c r="T3034" s="29"/>
      <c r="U3034" s="25">
        <f>LISTAS[[#This Row],[COSTO]]+(LISTAS[[#This Row],[COSTO]]*T3034)</f>
        <v>83.496799999999993</v>
      </c>
      <c r="V3034" s="30">
        <f>IF(T3034="",0,U3034/LISTAS[[#This Row],[VENTA NETA]]-1)</f>
        <v>0</v>
      </c>
      <c r="X3034" s="25"/>
      <c r="Y3034" s="31" t="str">
        <f>IFERROR(LISTAS[[#This Row],[COSTO]]/X3034-1,"")</f>
        <v/>
      </c>
    </row>
    <row r="3035" spans="1:25" x14ac:dyDescent="0.2">
      <c r="A3035" s="6" t="s">
        <v>9579</v>
      </c>
      <c r="B3035" t="s">
        <v>9511</v>
      </c>
      <c r="C3035">
        <v>537</v>
      </c>
      <c r="D3035" t="s">
        <v>9580</v>
      </c>
      <c r="E3035" s="2">
        <v>695.65</v>
      </c>
      <c r="F3035" s="6" t="str">
        <f>+_xlfn.XLOOKUP(LISTAS[[#This Row],[ID]],_01_CODIGOS_Y_COSTOS_xlsm[Producto y N°],_01_CODIGOS_Y_COSTOS_xlsm[FABRICA],"",0,1)</f>
        <v>IMPORTACION</v>
      </c>
      <c r="G3035" s="13">
        <f>LISTAS[[#This Row],[Precio]]*(1-0.46)*(1-IF($C$3520="",0,$C$3520))</f>
        <v>281.73824999999999</v>
      </c>
      <c r="H3035" s="9">
        <f>+_xlfn.XLOOKUP(LISTAS[[#This Row],[ID]],_01_CODIGOS_Y_COSTOS_xlsm[Producto y N°],_01_CODIGOS_Y_COSTOS_xlsm[COSTO],0,0,1)</f>
        <v>63.342399999999998</v>
      </c>
      <c r="I3035" s="116">
        <f>+IFERROR(LISTAS[[#This Row],[VENTA NETA]]/LISTAS[[#This Row],[COSTO]]-1,0)</f>
        <v>3.447861937659451</v>
      </c>
      <c r="J3035" s="33" t="str">
        <f>IFERROR(VLOOKUP(LISTAS[[#This Row],[ID]],_01_CODIGOS_Y_COSTOS_xlsm[[Producto y N°]:[CODIGO]],2,0),"")</f>
        <v>C0177</v>
      </c>
      <c r="M3035" s="22">
        <v>0</v>
      </c>
      <c r="N3035" s="23">
        <f>+LISTAS[[#This Row],[Precio]]+(LISTAS[[#This Row],[Precio]]*M3035)</f>
        <v>695.65</v>
      </c>
      <c r="O3035" s="24">
        <f t="shared" si="63"/>
        <v>281.73824999999999</v>
      </c>
      <c r="Q3035" s="21">
        <f>IFERROR(O3035/LISTAS[[#This Row],[COSTO]]-1,"")</f>
        <v>3.447861937659451</v>
      </c>
      <c r="R3035" t="str">
        <f>+LISTAS[[#This Row],[ID]]</f>
        <v>CLIPS IMPORTADOS537</v>
      </c>
      <c r="T3035" s="29"/>
      <c r="U3035" s="25">
        <f>LISTAS[[#This Row],[COSTO]]+(LISTAS[[#This Row],[COSTO]]*T3035)</f>
        <v>63.342399999999998</v>
      </c>
      <c r="V3035" s="30">
        <f>IF(T3035="",0,U3035/LISTAS[[#This Row],[VENTA NETA]]-1)</f>
        <v>0</v>
      </c>
      <c r="X3035" s="25"/>
      <c r="Y3035" s="31" t="str">
        <f>IFERROR(LISTAS[[#This Row],[COSTO]]/X3035-1,"")</f>
        <v/>
      </c>
    </row>
    <row r="3036" spans="1:25" x14ac:dyDescent="0.2">
      <c r="A3036" s="6" t="s">
        <v>9581</v>
      </c>
      <c r="B3036" t="s">
        <v>9511</v>
      </c>
      <c r="C3036">
        <v>538</v>
      </c>
      <c r="D3036" t="s">
        <v>9582</v>
      </c>
      <c r="E3036" s="2">
        <v>695.65</v>
      </c>
      <c r="F3036" s="6" t="str">
        <f>+_xlfn.XLOOKUP(LISTAS[[#This Row],[ID]],_01_CODIGOS_Y_COSTOS_xlsm[Producto y N°],_01_CODIGOS_Y_COSTOS_xlsm[FABRICA],"",0,1)</f>
        <v>IMPORTACION</v>
      </c>
      <c r="G3036" s="13">
        <f>LISTAS[[#This Row],[Precio]]*(1-0.46)*(1-IF($C$3520="",0,$C$3520))</f>
        <v>281.73824999999999</v>
      </c>
      <c r="H3036" s="9">
        <f>+_xlfn.XLOOKUP(LISTAS[[#This Row],[ID]],_01_CODIGOS_Y_COSTOS_xlsm[Producto y N°],_01_CODIGOS_Y_COSTOS_xlsm[COSTO],0,0,1)</f>
        <v>63.342399999999998</v>
      </c>
      <c r="I3036" s="116">
        <f>+IFERROR(LISTAS[[#This Row],[VENTA NETA]]/LISTAS[[#This Row],[COSTO]]-1,0)</f>
        <v>3.447861937659451</v>
      </c>
      <c r="J3036" s="33" t="str">
        <f>IFERROR(VLOOKUP(LISTAS[[#This Row],[ID]],_01_CODIGOS_Y_COSTOS_xlsm[[Producto y N°]:[CODIGO]],2,0),"")</f>
        <v>C0466</v>
      </c>
      <c r="M3036" s="22">
        <v>0</v>
      </c>
      <c r="N3036" s="23">
        <f>+LISTAS[[#This Row],[Precio]]+(LISTAS[[#This Row],[Precio]]*M3036)</f>
        <v>695.65</v>
      </c>
      <c r="O3036" s="24">
        <f t="shared" si="63"/>
        <v>281.73824999999999</v>
      </c>
      <c r="Q3036" s="21">
        <f>IFERROR(O3036/LISTAS[[#This Row],[COSTO]]-1,"")</f>
        <v>3.447861937659451</v>
      </c>
      <c r="R3036" t="str">
        <f>+LISTAS[[#This Row],[ID]]</f>
        <v>CLIPS IMPORTADOS538</v>
      </c>
      <c r="T3036" s="29"/>
      <c r="U3036" s="25">
        <f>LISTAS[[#This Row],[COSTO]]+(LISTAS[[#This Row],[COSTO]]*T3036)</f>
        <v>63.342399999999998</v>
      </c>
      <c r="V3036" s="30">
        <f>IF(T3036="",0,U3036/LISTAS[[#This Row],[VENTA NETA]]-1)</f>
        <v>0</v>
      </c>
      <c r="X3036" s="25"/>
      <c r="Y3036" s="31" t="str">
        <f>IFERROR(LISTAS[[#This Row],[COSTO]]/X3036-1,"")</f>
        <v/>
      </c>
    </row>
    <row r="3037" spans="1:25" x14ac:dyDescent="0.2">
      <c r="A3037" s="6" t="s">
        <v>9583</v>
      </c>
      <c r="B3037" t="s">
        <v>9511</v>
      </c>
      <c r="C3037">
        <v>539</v>
      </c>
      <c r="D3037" t="s">
        <v>9584</v>
      </c>
      <c r="E3037" s="2">
        <v>847.83</v>
      </c>
      <c r="F3037" s="6" t="str">
        <f>+_xlfn.XLOOKUP(LISTAS[[#This Row],[ID]],_01_CODIGOS_Y_COSTOS_xlsm[Producto y N°],_01_CODIGOS_Y_COSTOS_xlsm[FABRICA],"",0,1)</f>
        <v>IMPORTACION</v>
      </c>
      <c r="G3037" s="13">
        <f>LISTAS[[#This Row],[Precio]]*(1-0.46)*(1-IF($C$3520="",0,$C$3520))</f>
        <v>343.37115000000006</v>
      </c>
      <c r="H3037" s="9">
        <f>+_xlfn.XLOOKUP(LISTAS[[#This Row],[ID]],_01_CODIGOS_Y_COSTOS_xlsm[Producto y N°],_01_CODIGOS_Y_COSTOS_xlsm[COSTO],0,0,1)</f>
        <v>83.496799999999993</v>
      </c>
      <c r="I3037" s="116">
        <f>+IFERROR(LISTAS[[#This Row],[VENTA NETA]]/LISTAS[[#This Row],[COSTO]]-1,0)</f>
        <v>3.1123869417750152</v>
      </c>
      <c r="J3037" s="33" t="str">
        <f>IFERROR(VLOOKUP(LISTAS[[#This Row],[ID]],_01_CODIGOS_Y_COSTOS_xlsm[[Producto y N°]:[CODIGO]],2,0),"")</f>
        <v>C1829</v>
      </c>
      <c r="M3037" s="22">
        <v>0</v>
      </c>
      <c r="N3037" s="23">
        <f>+LISTAS[[#This Row],[Precio]]+(LISTAS[[#This Row],[Precio]]*M3037)</f>
        <v>847.83</v>
      </c>
      <c r="O3037" s="24">
        <f t="shared" si="63"/>
        <v>343.37115000000006</v>
      </c>
      <c r="Q3037" s="21">
        <f>IFERROR(O3037/LISTAS[[#This Row],[COSTO]]-1,"")</f>
        <v>3.1123869417750152</v>
      </c>
      <c r="R3037" t="str">
        <f>+LISTAS[[#This Row],[ID]]</f>
        <v>CLIPS IMPORTADOS539</v>
      </c>
      <c r="T3037" s="29"/>
      <c r="U3037" s="25">
        <f>LISTAS[[#This Row],[COSTO]]+(LISTAS[[#This Row],[COSTO]]*T3037)</f>
        <v>83.496799999999993</v>
      </c>
      <c r="V3037" s="30">
        <f>IF(T3037="",0,U3037/LISTAS[[#This Row],[VENTA NETA]]-1)</f>
        <v>0</v>
      </c>
      <c r="X3037" s="25"/>
      <c r="Y3037" s="31" t="str">
        <f>IFERROR(LISTAS[[#This Row],[COSTO]]/X3037-1,"")</f>
        <v/>
      </c>
    </row>
    <row r="3038" spans="1:25" x14ac:dyDescent="0.2">
      <c r="A3038" s="6" t="s">
        <v>9585</v>
      </c>
      <c r="B3038" t="s">
        <v>9511</v>
      </c>
      <c r="C3038">
        <v>560</v>
      </c>
      <c r="D3038" t="s">
        <v>9586</v>
      </c>
      <c r="E3038" s="2">
        <v>913.04</v>
      </c>
      <c r="F3038" s="6" t="str">
        <f>+_xlfn.XLOOKUP(LISTAS[[#This Row],[ID]],_01_CODIGOS_Y_COSTOS_xlsm[Producto y N°],_01_CODIGOS_Y_COSTOS_xlsm[FABRICA],"",0,1)</f>
        <v>IMPORTACION</v>
      </c>
      <c r="G3038" s="13">
        <f>LISTAS[[#This Row],[Precio]]*(1-0.46)*(1-IF($C$3520="",0,$C$3520))</f>
        <v>369.78120000000001</v>
      </c>
      <c r="H3038" s="9">
        <f>+_xlfn.XLOOKUP(LISTAS[[#This Row],[ID]],_01_CODIGOS_Y_COSTOS_xlsm[Producto y N°],_01_CODIGOS_Y_COSTOS_xlsm[COSTO],0,0,1)</f>
        <v>80.617599999999996</v>
      </c>
      <c r="I3038" s="116">
        <f>+IFERROR(LISTAS[[#This Row],[VENTA NETA]]/LISTAS[[#This Row],[COSTO]]-1,0)</f>
        <v>3.586854483388243</v>
      </c>
      <c r="J3038" s="33" t="str">
        <f>IFERROR(VLOOKUP(LISTAS[[#This Row],[ID]],_01_CODIGOS_Y_COSTOS_xlsm[[Producto y N°]:[CODIGO]],2,0),"")</f>
        <v>C3311</v>
      </c>
      <c r="M3038" s="22">
        <v>0</v>
      </c>
      <c r="N3038" s="23">
        <f>+LISTAS[[#This Row],[Precio]]+(LISTAS[[#This Row],[Precio]]*M3038)</f>
        <v>913.04</v>
      </c>
      <c r="O3038" s="24">
        <f t="shared" si="63"/>
        <v>369.78120000000001</v>
      </c>
      <c r="Q3038" s="21">
        <f>IFERROR(O3038/LISTAS[[#This Row],[COSTO]]-1,"")</f>
        <v>3.586854483388243</v>
      </c>
      <c r="R3038" t="str">
        <f>+LISTAS[[#This Row],[ID]]</f>
        <v>CLIPS IMPORTADOS560</v>
      </c>
      <c r="T3038" s="29"/>
      <c r="U3038" s="25">
        <f>LISTAS[[#This Row],[COSTO]]+(LISTAS[[#This Row],[COSTO]]*T3038)</f>
        <v>80.617599999999996</v>
      </c>
      <c r="V3038" s="30">
        <f>IF(T3038="",0,U3038/LISTAS[[#This Row],[VENTA NETA]]-1)</f>
        <v>0</v>
      </c>
      <c r="X3038" s="25"/>
      <c r="Y3038" s="31" t="str">
        <f>IFERROR(LISTAS[[#This Row],[COSTO]]/X3038-1,"")</f>
        <v/>
      </c>
    </row>
    <row r="3039" spans="1:25" x14ac:dyDescent="0.2">
      <c r="A3039" s="6" t="s">
        <v>9587</v>
      </c>
      <c r="B3039" t="s">
        <v>9511</v>
      </c>
      <c r="C3039">
        <v>561</v>
      </c>
      <c r="D3039" t="s">
        <v>9573</v>
      </c>
      <c r="E3039" s="2">
        <v>956.52</v>
      </c>
      <c r="F3039" s="6" t="str">
        <f>+_xlfn.XLOOKUP(LISTAS[[#This Row],[ID]],_01_CODIGOS_Y_COSTOS_xlsm[Producto y N°],_01_CODIGOS_Y_COSTOS_xlsm[FABRICA],"",0,1)</f>
        <v>IMPORTACION</v>
      </c>
      <c r="G3039" s="13">
        <f>LISTAS[[#This Row],[Precio]]*(1-0.46)*(1-IF($C$3520="",0,$C$3520))</f>
        <v>387.39060000000001</v>
      </c>
      <c r="H3039" s="9">
        <f>+_xlfn.XLOOKUP(LISTAS[[#This Row],[ID]],_01_CODIGOS_Y_COSTOS_xlsm[Producto y N°],_01_CODIGOS_Y_COSTOS_xlsm[COSTO],0,0,1)</f>
        <v>83.496799999999993</v>
      </c>
      <c r="I3039" s="116">
        <f>+IFERROR(LISTAS[[#This Row],[VENTA NETA]]/LISTAS[[#This Row],[COSTO]]-1,0)</f>
        <v>3.6395861877341416</v>
      </c>
      <c r="J3039" s="33" t="str">
        <f>IFERROR(VLOOKUP(LISTAS[[#This Row],[ID]],_01_CODIGOS_Y_COSTOS_xlsm[[Producto y N°]:[CODIGO]],2,0),"")</f>
        <v>C1890</v>
      </c>
      <c r="M3039" s="22">
        <v>0</v>
      </c>
      <c r="N3039" s="23">
        <f>+LISTAS[[#This Row],[Precio]]+(LISTAS[[#This Row],[Precio]]*M3039)</f>
        <v>956.52</v>
      </c>
      <c r="O3039" s="24">
        <f t="shared" si="63"/>
        <v>387.39060000000001</v>
      </c>
      <c r="Q3039" s="21">
        <f>IFERROR(O3039/LISTAS[[#This Row],[COSTO]]-1,"")</f>
        <v>3.6395861877341416</v>
      </c>
      <c r="R3039" t="str">
        <f>+LISTAS[[#This Row],[ID]]</f>
        <v>CLIPS IMPORTADOS561</v>
      </c>
      <c r="T3039" s="29"/>
      <c r="U3039" s="25">
        <f>LISTAS[[#This Row],[COSTO]]+(LISTAS[[#This Row],[COSTO]]*T3039)</f>
        <v>83.496799999999993</v>
      </c>
      <c r="V3039" s="30">
        <f>IF(T3039="",0,U3039/LISTAS[[#This Row],[VENTA NETA]]-1)</f>
        <v>0</v>
      </c>
      <c r="X3039" s="25"/>
      <c r="Y3039" s="31" t="str">
        <f>IFERROR(LISTAS[[#This Row],[COSTO]]/X3039-1,"")</f>
        <v/>
      </c>
    </row>
    <row r="3040" spans="1:25" x14ac:dyDescent="0.2">
      <c r="A3040" s="6" t="s">
        <v>9588</v>
      </c>
      <c r="B3040" t="s">
        <v>9511</v>
      </c>
      <c r="C3040">
        <v>562</v>
      </c>
      <c r="D3040" t="s">
        <v>9589</v>
      </c>
      <c r="E3040" s="2">
        <v>1000</v>
      </c>
      <c r="F3040" s="6" t="str">
        <f>+_xlfn.XLOOKUP(LISTAS[[#This Row],[ID]],_01_CODIGOS_Y_COSTOS_xlsm[Producto y N°],_01_CODIGOS_Y_COSTOS_xlsm[FABRICA],"",0,1)</f>
        <v>IMPORTACION</v>
      </c>
      <c r="G3040" s="13">
        <f>LISTAS[[#This Row],[Precio]]*(1-0.46)*(1-IF($C$3520="",0,$C$3520))</f>
        <v>405</v>
      </c>
      <c r="H3040" s="9">
        <f>+_xlfn.XLOOKUP(LISTAS[[#This Row],[ID]],_01_CODIGOS_Y_COSTOS_xlsm[Producto y N°],_01_CODIGOS_Y_COSTOS_xlsm[COSTO],0,0,1)</f>
        <v>95.013599999999997</v>
      </c>
      <c r="I3040" s="116">
        <f>+IFERROR(LISTAS[[#This Row],[VENTA NETA]]/LISTAS[[#This Row],[COSTO]]-1,0)</f>
        <v>3.2625476773851325</v>
      </c>
      <c r="J3040" s="33" t="str">
        <f>IFERROR(VLOOKUP(LISTAS[[#This Row],[ID]],_01_CODIGOS_Y_COSTOS_xlsm[[Producto y N°]:[CODIGO]],2,0),"")</f>
        <v>C1277</v>
      </c>
      <c r="M3040" s="22">
        <v>0</v>
      </c>
      <c r="N3040" s="23">
        <f>+LISTAS[[#This Row],[Precio]]+(LISTAS[[#This Row],[Precio]]*M3040)</f>
        <v>1000</v>
      </c>
      <c r="O3040" s="24">
        <f t="shared" si="63"/>
        <v>405</v>
      </c>
      <c r="Q3040" s="21">
        <f>IFERROR(O3040/LISTAS[[#This Row],[COSTO]]-1,"")</f>
        <v>3.2625476773851325</v>
      </c>
      <c r="R3040" t="str">
        <f>+LISTAS[[#This Row],[ID]]</f>
        <v>CLIPS IMPORTADOS562</v>
      </c>
      <c r="T3040" s="29"/>
      <c r="U3040" s="25">
        <f>LISTAS[[#This Row],[COSTO]]+(LISTAS[[#This Row],[COSTO]]*T3040)</f>
        <v>95.013599999999997</v>
      </c>
      <c r="V3040" s="30">
        <f>IF(T3040="",0,U3040/LISTAS[[#This Row],[VENTA NETA]]-1)</f>
        <v>0</v>
      </c>
      <c r="X3040" s="25"/>
      <c r="Y3040" s="31" t="str">
        <f>IFERROR(LISTAS[[#This Row],[COSTO]]/X3040-1,"")</f>
        <v/>
      </c>
    </row>
    <row r="3041" spans="1:25" x14ac:dyDescent="0.2">
      <c r="A3041" s="6" t="s">
        <v>9590</v>
      </c>
      <c r="B3041" t="s">
        <v>9511</v>
      </c>
      <c r="C3041">
        <v>563</v>
      </c>
      <c r="D3041" t="s">
        <v>9591</v>
      </c>
      <c r="E3041" s="2">
        <v>1043.48</v>
      </c>
      <c r="F3041" s="6" t="str">
        <f>+_xlfn.XLOOKUP(LISTAS[[#This Row],[ID]],_01_CODIGOS_Y_COSTOS_xlsm[Producto y N°],_01_CODIGOS_Y_COSTOS_xlsm[FABRICA],"",0,1)</f>
        <v>IMPORTACION</v>
      </c>
      <c r="G3041" s="13">
        <f>LISTAS[[#This Row],[Precio]]*(1-0.46)*(1-IF($C$3520="",0,$C$3520))</f>
        <v>422.60939999999999</v>
      </c>
      <c r="H3041" s="9">
        <f>+_xlfn.XLOOKUP(LISTAS[[#This Row],[ID]],_01_CODIGOS_Y_COSTOS_xlsm[Producto y N°],_01_CODIGOS_Y_COSTOS_xlsm[COSTO],0,0,1)</f>
        <v>83.496799999999993</v>
      </c>
      <c r="I3041" s="116">
        <f>+IFERROR(LISTAS[[#This Row],[VENTA NETA]]/LISTAS[[#This Row],[COSTO]]-1,0)</f>
        <v>4.0613843883837468</v>
      </c>
      <c r="J3041" s="33" t="str">
        <f>IFERROR(VLOOKUP(LISTAS[[#This Row],[ID]],_01_CODIGOS_Y_COSTOS_xlsm[[Producto y N°]:[CODIGO]],2,0),"")</f>
        <v>C0855</v>
      </c>
      <c r="M3041" s="22">
        <v>0</v>
      </c>
      <c r="N3041" s="23">
        <f>+LISTAS[[#This Row],[Precio]]+(LISTAS[[#This Row],[Precio]]*M3041)</f>
        <v>1043.48</v>
      </c>
      <c r="O3041" s="24">
        <f t="shared" si="63"/>
        <v>422.60939999999999</v>
      </c>
      <c r="Q3041" s="21">
        <f>IFERROR(O3041/LISTAS[[#This Row],[COSTO]]-1,"")</f>
        <v>4.0613843883837468</v>
      </c>
      <c r="R3041" t="str">
        <f>+LISTAS[[#This Row],[ID]]</f>
        <v>CLIPS IMPORTADOS563</v>
      </c>
      <c r="T3041" s="29"/>
      <c r="U3041" s="25">
        <f>LISTAS[[#This Row],[COSTO]]+(LISTAS[[#This Row],[COSTO]]*T3041)</f>
        <v>83.496799999999993</v>
      </c>
      <c r="V3041" s="30">
        <f>IF(T3041="",0,U3041/LISTAS[[#This Row],[VENTA NETA]]-1)</f>
        <v>0</v>
      </c>
      <c r="X3041" s="25"/>
      <c r="Y3041" s="31" t="str">
        <f>IFERROR(LISTAS[[#This Row],[COSTO]]/X3041-1,"")</f>
        <v/>
      </c>
    </row>
    <row r="3042" spans="1:25" x14ac:dyDescent="0.2">
      <c r="A3042" s="6" t="s">
        <v>9592</v>
      </c>
      <c r="B3042" t="s">
        <v>9511</v>
      </c>
      <c r="C3042">
        <v>564</v>
      </c>
      <c r="D3042" t="s">
        <v>9573</v>
      </c>
      <c r="E3042" s="2">
        <v>1043.48</v>
      </c>
      <c r="F3042" s="6" t="str">
        <f>+_xlfn.XLOOKUP(LISTAS[[#This Row],[ID]],_01_CODIGOS_Y_COSTOS_xlsm[Producto y N°],_01_CODIGOS_Y_COSTOS_xlsm[FABRICA],"",0,1)</f>
        <v>IMPORTACION</v>
      </c>
      <c r="G3042" s="13">
        <f>LISTAS[[#This Row],[Precio]]*(1-0.46)*(1-IF($C$3520="",0,$C$3520))</f>
        <v>422.60939999999999</v>
      </c>
      <c r="H3042" s="9">
        <f>+_xlfn.XLOOKUP(LISTAS[[#This Row],[ID]],_01_CODIGOS_Y_COSTOS_xlsm[Producto y N°],_01_CODIGOS_Y_COSTOS_xlsm[COSTO],0,0,1)</f>
        <v>74.859200000000001</v>
      </c>
      <c r="I3042" s="116">
        <f>+IFERROR(LISTAS[[#This Row],[VENTA NETA]]/LISTAS[[#This Row],[COSTO]]-1,0)</f>
        <v>4.6453902793511013</v>
      </c>
      <c r="J3042" s="33" t="str">
        <f>IFERROR(VLOOKUP(LISTAS[[#This Row],[ID]],_01_CODIGOS_Y_COSTOS_xlsm[[Producto y N°]:[CODIGO]],2,0),"")</f>
        <v>C3316</v>
      </c>
      <c r="M3042" s="22">
        <v>0</v>
      </c>
      <c r="N3042" s="23">
        <f>+LISTAS[[#This Row],[Precio]]+(LISTAS[[#This Row],[Precio]]*M3042)</f>
        <v>1043.48</v>
      </c>
      <c r="O3042" s="24">
        <f t="shared" si="63"/>
        <v>422.60939999999999</v>
      </c>
      <c r="Q3042" s="21">
        <f>IFERROR(O3042/LISTAS[[#This Row],[COSTO]]-1,"")</f>
        <v>4.6453902793511013</v>
      </c>
      <c r="R3042" t="str">
        <f>+LISTAS[[#This Row],[ID]]</f>
        <v>CLIPS IMPORTADOS564</v>
      </c>
      <c r="T3042" s="29"/>
      <c r="U3042" s="25">
        <f>LISTAS[[#This Row],[COSTO]]+(LISTAS[[#This Row],[COSTO]]*T3042)</f>
        <v>74.859200000000001</v>
      </c>
      <c r="V3042" s="30">
        <f>IF(T3042="",0,U3042/LISTAS[[#This Row],[VENTA NETA]]-1)</f>
        <v>0</v>
      </c>
      <c r="X3042" s="25"/>
      <c r="Y3042" s="31" t="str">
        <f>IFERROR(LISTAS[[#This Row],[COSTO]]/X3042-1,"")</f>
        <v/>
      </c>
    </row>
    <row r="3043" spans="1:25" x14ac:dyDescent="0.2">
      <c r="A3043" s="6" t="s">
        <v>9593</v>
      </c>
      <c r="B3043" t="s">
        <v>9511</v>
      </c>
      <c r="C3043">
        <v>565</v>
      </c>
      <c r="D3043" t="s">
        <v>9594</v>
      </c>
      <c r="E3043" s="2">
        <v>1043.48</v>
      </c>
      <c r="F3043" s="6" t="str">
        <f>+_xlfn.XLOOKUP(LISTAS[[#This Row],[ID]],_01_CODIGOS_Y_COSTOS_xlsm[Producto y N°],_01_CODIGOS_Y_COSTOS_xlsm[FABRICA],"",0,1)</f>
        <v>IMPORTACION</v>
      </c>
      <c r="G3043" s="13">
        <f>LISTAS[[#This Row],[Precio]]*(1-0.46)*(1-IF($C$3520="",0,$C$3520))</f>
        <v>422.60939999999999</v>
      </c>
      <c r="H3043" s="9">
        <f>+_xlfn.XLOOKUP(LISTAS[[#This Row],[ID]],_01_CODIGOS_Y_COSTOS_xlsm[Producto y N°],_01_CODIGOS_Y_COSTOS_xlsm[COSTO],0,0,1)</f>
        <v>83.496799999999993</v>
      </c>
      <c r="I3043" s="116">
        <f>+IFERROR(LISTAS[[#This Row],[VENTA NETA]]/LISTAS[[#This Row],[COSTO]]-1,0)</f>
        <v>4.0613843883837468</v>
      </c>
      <c r="J3043" s="33" t="str">
        <f>IFERROR(VLOOKUP(LISTAS[[#This Row],[ID]],_01_CODIGOS_Y_COSTOS_xlsm[[Producto y N°]:[CODIGO]],2,0),"")</f>
        <v>C3317</v>
      </c>
      <c r="M3043" s="22">
        <v>0</v>
      </c>
      <c r="N3043" s="23">
        <f>+LISTAS[[#This Row],[Precio]]+(LISTAS[[#This Row],[Precio]]*M3043)</f>
        <v>1043.48</v>
      </c>
      <c r="O3043" s="24">
        <f t="shared" si="63"/>
        <v>422.60939999999999</v>
      </c>
      <c r="Q3043" s="21">
        <f>IFERROR(O3043/LISTAS[[#This Row],[COSTO]]-1,"")</f>
        <v>4.0613843883837468</v>
      </c>
      <c r="R3043" t="str">
        <f>+LISTAS[[#This Row],[ID]]</f>
        <v>CLIPS IMPORTADOS565</v>
      </c>
      <c r="T3043" s="29"/>
      <c r="U3043" s="25">
        <f>LISTAS[[#This Row],[COSTO]]+(LISTAS[[#This Row],[COSTO]]*T3043)</f>
        <v>83.496799999999993</v>
      </c>
      <c r="V3043" s="30">
        <f>IF(T3043="",0,U3043/LISTAS[[#This Row],[VENTA NETA]]-1)</f>
        <v>0</v>
      </c>
      <c r="X3043" s="25"/>
      <c r="Y3043" s="31" t="str">
        <f>IFERROR(LISTAS[[#This Row],[COSTO]]/X3043-1,"")</f>
        <v/>
      </c>
    </row>
    <row r="3044" spans="1:25" x14ac:dyDescent="0.2">
      <c r="A3044" s="6" t="s">
        <v>9595</v>
      </c>
      <c r="B3044" t="s">
        <v>9511</v>
      </c>
      <c r="C3044">
        <v>566</v>
      </c>
      <c r="D3044" t="s">
        <v>9573</v>
      </c>
      <c r="E3044" s="2">
        <v>1043.48</v>
      </c>
      <c r="F3044" s="6" t="str">
        <f>+_xlfn.XLOOKUP(LISTAS[[#This Row],[ID]],_01_CODIGOS_Y_COSTOS_xlsm[Producto y N°],_01_CODIGOS_Y_COSTOS_xlsm[FABRICA],"",0,1)</f>
        <v>IMPORTACION</v>
      </c>
      <c r="G3044" s="13">
        <f>LISTAS[[#This Row],[Precio]]*(1-0.46)*(1-IF($C$3520="",0,$C$3520))</f>
        <v>422.60939999999999</v>
      </c>
      <c r="H3044" s="9">
        <f>+_xlfn.XLOOKUP(LISTAS[[#This Row],[ID]],_01_CODIGOS_Y_COSTOS_xlsm[Producto y N°],_01_CODIGOS_Y_COSTOS_xlsm[COSTO],0,0,1)</f>
        <v>103.6512</v>
      </c>
      <c r="I3044" s="116">
        <f>+IFERROR(LISTAS[[#This Row],[VENTA NETA]]/LISTAS[[#This Row],[COSTO]]-1,0)</f>
        <v>3.0772263128646848</v>
      </c>
      <c r="J3044" s="33" t="str">
        <f>IFERROR(VLOOKUP(LISTAS[[#This Row],[ID]],_01_CODIGOS_Y_COSTOS_xlsm[[Producto y N°]:[CODIGO]],2,0),"")</f>
        <v>C3315</v>
      </c>
      <c r="M3044" s="22">
        <v>0</v>
      </c>
      <c r="N3044" s="23">
        <f>+LISTAS[[#This Row],[Precio]]+(LISTAS[[#This Row],[Precio]]*M3044)</f>
        <v>1043.48</v>
      </c>
      <c r="O3044" s="24">
        <f t="shared" si="63"/>
        <v>422.60939999999999</v>
      </c>
      <c r="Q3044" s="21">
        <f>IFERROR(O3044/LISTAS[[#This Row],[COSTO]]-1,"")</f>
        <v>3.0772263128646848</v>
      </c>
      <c r="R3044" t="str">
        <f>+LISTAS[[#This Row],[ID]]</f>
        <v>CLIPS IMPORTADOS566</v>
      </c>
      <c r="T3044" s="29"/>
      <c r="U3044" s="25">
        <f>LISTAS[[#This Row],[COSTO]]+(LISTAS[[#This Row],[COSTO]]*T3044)</f>
        <v>103.6512</v>
      </c>
      <c r="V3044" s="30">
        <f>IF(T3044="",0,U3044/LISTAS[[#This Row],[VENTA NETA]]-1)</f>
        <v>0</v>
      </c>
      <c r="X3044" s="25"/>
      <c r="Y3044" s="31" t="str">
        <f>IFERROR(LISTAS[[#This Row],[COSTO]]/X3044-1,"")</f>
        <v/>
      </c>
    </row>
    <row r="3045" spans="1:25" x14ac:dyDescent="0.2">
      <c r="A3045" s="6" t="s">
        <v>9596</v>
      </c>
      <c r="B3045" t="s">
        <v>9511</v>
      </c>
      <c r="C3045">
        <v>567</v>
      </c>
      <c r="D3045" t="s">
        <v>9597</v>
      </c>
      <c r="E3045" s="2">
        <v>1043.48</v>
      </c>
      <c r="F3045" s="6" t="str">
        <f>+_xlfn.XLOOKUP(LISTAS[[#This Row],[ID]],_01_CODIGOS_Y_COSTOS_xlsm[Producto y N°],_01_CODIGOS_Y_COSTOS_xlsm[FABRICA],"",0,1)</f>
        <v>IMPORTACION</v>
      </c>
      <c r="G3045" s="13">
        <f>LISTAS[[#This Row],[Precio]]*(1-0.46)*(1-IF($C$3520="",0,$C$3520))</f>
        <v>422.60939999999999</v>
      </c>
      <c r="H3045" s="9">
        <f>+_xlfn.XLOOKUP(LISTAS[[#This Row],[ID]],_01_CODIGOS_Y_COSTOS_xlsm[Producto y N°],_01_CODIGOS_Y_COSTOS_xlsm[COSTO],0,0,1)</f>
        <v>95.013599999999997</v>
      </c>
      <c r="I3045" s="116">
        <f>+IFERROR(LISTAS[[#This Row],[VENTA NETA]]/LISTAS[[#This Row],[COSTO]]-1,0)</f>
        <v>3.4478832503978376</v>
      </c>
      <c r="J3045" s="33" t="str">
        <f>IFERROR(VLOOKUP(LISTAS[[#This Row],[ID]],_01_CODIGOS_Y_COSTOS_xlsm[[Producto y N°]:[CODIGO]],2,0),"")</f>
        <v>C3309</v>
      </c>
      <c r="M3045" s="22">
        <v>0</v>
      </c>
      <c r="N3045" s="23">
        <f>+LISTAS[[#This Row],[Precio]]+(LISTAS[[#This Row],[Precio]]*M3045)</f>
        <v>1043.48</v>
      </c>
      <c r="O3045" s="24">
        <f t="shared" si="63"/>
        <v>422.60939999999999</v>
      </c>
      <c r="Q3045" s="21">
        <f>IFERROR(O3045/LISTAS[[#This Row],[COSTO]]-1,"")</f>
        <v>3.4478832503978376</v>
      </c>
      <c r="R3045" t="str">
        <f>+LISTAS[[#This Row],[ID]]</f>
        <v>CLIPS IMPORTADOS567</v>
      </c>
      <c r="T3045" s="29"/>
      <c r="U3045" s="25">
        <f>LISTAS[[#This Row],[COSTO]]+(LISTAS[[#This Row],[COSTO]]*T3045)</f>
        <v>95.013599999999997</v>
      </c>
      <c r="V3045" s="30">
        <f>IF(T3045="",0,U3045/LISTAS[[#This Row],[VENTA NETA]]-1)</f>
        <v>0</v>
      </c>
      <c r="X3045" s="25"/>
      <c r="Y3045" s="31" t="str">
        <f>IFERROR(LISTAS[[#This Row],[COSTO]]/X3045-1,"")</f>
        <v/>
      </c>
    </row>
    <row r="3046" spans="1:25" x14ac:dyDescent="0.2">
      <c r="A3046" s="6" t="s">
        <v>9598</v>
      </c>
      <c r="B3046" t="s">
        <v>9511</v>
      </c>
      <c r="C3046">
        <v>568</v>
      </c>
      <c r="D3046" t="s">
        <v>9599</v>
      </c>
      <c r="E3046" s="2">
        <v>1043.48</v>
      </c>
      <c r="F3046" s="6" t="str">
        <f>+_xlfn.XLOOKUP(LISTAS[[#This Row],[ID]],_01_CODIGOS_Y_COSTOS_xlsm[Producto y N°],_01_CODIGOS_Y_COSTOS_xlsm[FABRICA],"",0,1)</f>
        <v>IMPORTACION</v>
      </c>
      <c r="G3046" s="13">
        <f>LISTAS[[#This Row],[Precio]]*(1-0.46)*(1-IF($C$3520="",0,$C$3520))</f>
        <v>422.60939999999999</v>
      </c>
      <c r="H3046" s="9">
        <f>+_xlfn.XLOOKUP(LISTAS[[#This Row],[ID]],_01_CODIGOS_Y_COSTOS_xlsm[Producto y N°],_01_CODIGOS_Y_COSTOS_xlsm[COSTO],0,0,1)</f>
        <v>95.013599999999997</v>
      </c>
      <c r="I3046" s="116">
        <f>+IFERROR(LISTAS[[#This Row],[VENTA NETA]]/LISTAS[[#This Row],[COSTO]]-1,0)</f>
        <v>3.4478832503978376</v>
      </c>
      <c r="J3046" s="33" t="str">
        <f>IFERROR(VLOOKUP(LISTAS[[#This Row],[ID]],_01_CODIGOS_Y_COSTOS_xlsm[[Producto y N°]:[CODIGO]],2,0),"")</f>
        <v>C3510</v>
      </c>
      <c r="M3046" s="22">
        <v>0</v>
      </c>
      <c r="N3046" s="23">
        <f>+LISTAS[[#This Row],[Precio]]+(LISTAS[[#This Row],[Precio]]*M3046)</f>
        <v>1043.48</v>
      </c>
      <c r="O3046" s="24">
        <f t="shared" si="63"/>
        <v>422.60939999999999</v>
      </c>
      <c r="Q3046" s="21">
        <f>IFERROR(O3046/LISTAS[[#This Row],[COSTO]]-1,"")</f>
        <v>3.4478832503978376</v>
      </c>
      <c r="R3046" t="str">
        <f>+LISTAS[[#This Row],[ID]]</f>
        <v>CLIPS IMPORTADOS568</v>
      </c>
      <c r="T3046" s="29"/>
      <c r="U3046" s="25">
        <f>LISTAS[[#This Row],[COSTO]]+(LISTAS[[#This Row],[COSTO]]*T3046)</f>
        <v>95.013599999999997</v>
      </c>
      <c r="V3046" s="30">
        <f>IF(T3046="",0,U3046/LISTAS[[#This Row],[VENTA NETA]]-1)</f>
        <v>0</v>
      </c>
      <c r="X3046" s="25"/>
      <c r="Y3046" s="31" t="str">
        <f>IFERROR(LISTAS[[#This Row],[COSTO]]/X3046-1,"")</f>
        <v/>
      </c>
    </row>
    <row r="3047" spans="1:25" x14ac:dyDescent="0.2">
      <c r="A3047" s="6" t="s">
        <v>9600</v>
      </c>
      <c r="B3047" t="s">
        <v>9511</v>
      </c>
      <c r="C3047">
        <v>569</v>
      </c>
      <c r="D3047" t="s">
        <v>9576</v>
      </c>
      <c r="E3047" s="2">
        <v>782.61</v>
      </c>
      <c r="F3047" s="6" t="str">
        <f>+_xlfn.XLOOKUP(LISTAS[[#This Row],[ID]],_01_CODIGOS_Y_COSTOS_xlsm[Producto y N°],_01_CODIGOS_Y_COSTOS_xlsm[FABRICA],"",0,1)</f>
        <v>IMPORTACION</v>
      </c>
      <c r="G3047" s="13">
        <f>LISTAS[[#This Row],[Precio]]*(1-0.46)*(1-IF($C$3520="",0,$C$3520))</f>
        <v>316.95705000000004</v>
      </c>
      <c r="H3047" s="9">
        <f>+_xlfn.XLOOKUP(LISTAS[[#This Row],[ID]],_01_CODIGOS_Y_COSTOS_xlsm[Producto y N°],_01_CODIGOS_Y_COSTOS_xlsm[COSTO],0,0,1)</f>
        <v>92.134399999999999</v>
      </c>
      <c r="I3047" s="116">
        <f>+IFERROR(LISTAS[[#This Row],[VENTA NETA]]/LISTAS[[#This Row],[COSTO]]-1,0)</f>
        <v>2.4401597014795779</v>
      </c>
      <c r="J3047" s="33" t="str">
        <f>IFERROR(VLOOKUP(LISTAS[[#This Row],[ID]],_01_CODIGOS_Y_COSTOS_xlsm[[Producto y N°]:[CODIGO]],2,0),"")</f>
        <v>C3005</v>
      </c>
      <c r="M3047" s="22">
        <v>0</v>
      </c>
      <c r="N3047" s="23">
        <f>+LISTAS[[#This Row],[Precio]]+(LISTAS[[#This Row],[Precio]]*M3047)</f>
        <v>782.61</v>
      </c>
      <c r="O3047" s="24">
        <f t="shared" si="63"/>
        <v>316.95705000000004</v>
      </c>
      <c r="Q3047" s="21">
        <f>IFERROR(O3047/LISTAS[[#This Row],[COSTO]]-1,"")</f>
        <v>2.4401597014795779</v>
      </c>
      <c r="R3047" t="str">
        <f>+LISTAS[[#This Row],[ID]]</f>
        <v>CLIPS IMPORTADOS569</v>
      </c>
      <c r="T3047" s="29"/>
      <c r="U3047" s="25">
        <f>LISTAS[[#This Row],[COSTO]]+(LISTAS[[#This Row],[COSTO]]*T3047)</f>
        <v>92.134399999999999</v>
      </c>
      <c r="V3047" s="30">
        <f>IF(T3047="",0,U3047/LISTAS[[#This Row],[VENTA NETA]]-1)</f>
        <v>0</v>
      </c>
      <c r="X3047" s="25"/>
      <c r="Y3047" s="31" t="str">
        <f>IFERROR(LISTAS[[#This Row],[COSTO]]/X3047-1,"")</f>
        <v/>
      </c>
    </row>
    <row r="3048" spans="1:25" x14ac:dyDescent="0.2">
      <c r="A3048" s="6" t="s">
        <v>9601</v>
      </c>
      <c r="B3048" t="s">
        <v>9511</v>
      </c>
      <c r="C3048">
        <v>570</v>
      </c>
      <c r="D3048" t="s">
        <v>9576</v>
      </c>
      <c r="E3048" s="2">
        <v>934.78</v>
      </c>
      <c r="F3048" s="6" t="str">
        <f>+_xlfn.XLOOKUP(LISTAS[[#This Row],[ID]],_01_CODIGOS_Y_COSTOS_xlsm[Producto y N°],_01_CODIGOS_Y_COSTOS_xlsm[FABRICA],"",0,1)</f>
        <v>IMPORTACION</v>
      </c>
      <c r="G3048" s="13">
        <f>LISTAS[[#This Row],[Precio]]*(1-0.46)*(1-IF($C$3520="",0,$C$3520))</f>
        <v>378.58590000000004</v>
      </c>
      <c r="H3048" s="9">
        <f>+_xlfn.XLOOKUP(LISTAS[[#This Row],[ID]],_01_CODIGOS_Y_COSTOS_xlsm[Producto y N°],_01_CODIGOS_Y_COSTOS_xlsm[COSTO],0,0,1)</f>
        <v>89.255200000000002</v>
      </c>
      <c r="I3048" s="116">
        <f>+IFERROR(LISTAS[[#This Row],[VENTA NETA]]/LISTAS[[#This Row],[COSTO]]-1,0)</f>
        <v>3.2416116932122723</v>
      </c>
      <c r="J3048" s="33" t="str">
        <f>IFERROR(VLOOKUP(LISTAS[[#This Row],[ID]],_01_CODIGOS_Y_COSTOS_xlsm[[Producto y N°]:[CODIGO]],2,0),"")</f>
        <v>C3017</v>
      </c>
      <c r="M3048" s="22">
        <v>0</v>
      </c>
      <c r="N3048" s="23">
        <f>+LISTAS[[#This Row],[Precio]]+(LISTAS[[#This Row],[Precio]]*M3048)</f>
        <v>934.78</v>
      </c>
      <c r="O3048" s="24">
        <f t="shared" si="63"/>
        <v>378.58590000000004</v>
      </c>
      <c r="Q3048" s="21">
        <f>IFERROR(O3048/LISTAS[[#This Row],[COSTO]]-1,"")</f>
        <v>3.2416116932122723</v>
      </c>
      <c r="R3048" t="str">
        <f>+LISTAS[[#This Row],[ID]]</f>
        <v>CLIPS IMPORTADOS570</v>
      </c>
      <c r="T3048" s="29"/>
      <c r="U3048" s="25">
        <f>LISTAS[[#This Row],[COSTO]]+(LISTAS[[#This Row],[COSTO]]*T3048)</f>
        <v>89.255200000000002</v>
      </c>
      <c r="V3048" s="30">
        <f>IF(T3048="",0,U3048/LISTAS[[#This Row],[VENTA NETA]]-1)</f>
        <v>0</v>
      </c>
      <c r="X3048" s="25"/>
      <c r="Y3048" s="31" t="str">
        <f>IFERROR(LISTAS[[#This Row],[COSTO]]/X3048-1,"")</f>
        <v/>
      </c>
    </row>
    <row r="3049" spans="1:25" x14ac:dyDescent="0.2">
      <c r="A3049" s="6" t="s">
        <v>9602</v>
      </c>
      <c r="B3049" t="s">
        <v>9511</v>
      </c>
      <c r="C3049">
        <v>571</v>
      </c>
      <c r="D3049" t="s">
        <v>9582</v>
      </c>
      <c r="E3049" s="2">
        <v>1043.48</v>
      </c>
      <c r="F3049" s="6" t="str">
        <f>+_xlfn.XLOOKUP(LISTAS[[#This Row],[ID]],_01_CODIGOS_Y_COSTOS_xlsm[Producto y N°],_01_CODIGOS_Y_COSTOS_xlsm[FABRICA],"",0,1)</f>
        <v>IMPORTACION</v>
      </c>
      <c r="G3049" s="13">
        <f>LISTAS[[#This Row],[Precio]]*(1-0.46)*(1-IF($C$3520="",0,$C$3520))</f>
        <v>422.60939999999999</v>
      </c>
      <c r="H3049" s="9">
        <f>+_xlfn.XLOOKUP(LISTAS[[#This Row],[ID]],_01_CODIGOS_Y_COSTOS_xlsm[Producto y N°],_01_CODIGOS_Y_COSTOS_xlsm[COSTO],0,0,1)</f>
        <v>89.255200000000002</v>
      </c>
      <c r="I3049" s="116">
        <f>+IFERROR(LISTAS[[#This Row],[VENTA NETA]]/LISTAS[[#This Row],[COSTO]]-1,0)</f>
        <v>3.7348434601009242</v>
      </c>
      <c r="J3049" s="33" t="str">
        <f>IFERROR(VLOOKUP(LISTAS[[#This Row],[ID]],_01_CODIGOS_Y_COSTOS_xlsm[[Producto y N°]:[CODIGO]],2,0),"")</f>
        <v>C3002</v>
      </c>
      <c r="M3049" s="22">
        <v>0</v>
      </c>
      <c r="N3049" s="23">
        <f>+LISTAS[[#This Row],[Precio]]+(LISTAS[[#This Row],[Precio]]*M3049)</f>
        <v>1043.48</v>
      </c>
      <c r="O3049" s="24">
        <f t="shared" ref="O3049:O3112" si="64">N3049*(1-0.46)*(1-IF($C$3520="",0,$C$3520))</f>
        <v>422.60939999999999</v>
      </c>
      <c r="Q3049" s="21">
        <f>IFERROR(O3049/LISTAS[[#This Row],[COSTO]]-1,"")</f>
        <v>3.7348434601009242</v>
      </c>
      <c r="R3049" t="str">
        <f>+LISTAS[[#This Row],[ID]]</f>
        <v>CLIPS IMPORTADOS571</v>
      </c>
      <c r="T3049" s="29"/>
      <c r="U3049" s="25">
        <f>LISTAS[[#This Row],[COSTO]]+(LISTAS[[#This Row],[COSTO]]*T3049)</f>
        <v>89.255200000000002</v>
      </c>
      <c r="V3049" s="30">
        <f>IF(T3049="",0,U3049/LISTAS[[#This Row],[VENTA NETA]]-1)</f>
        <v>0</v>
      </c>
      <c r="X3049" s="25"/>
      <c r="Y3049" s="31" t="str">
        <f>IFERROR(LISTAS[[#This Row],[COSTO]]/X3049-1,"")</f>
        <v/>
      </c>
    </row>
    <row r="3050" spans="1:25" x14ac:dyDescent="0.2">
      <c r="A3050" s="6" t="s">
        <v>9603</v>
      </c>
      <c r="B3050" t="s">
        <v>9511</v>
      </c>
      <c r="C3050">
        <v>572</v>
      </c>
      <c r="D3050" t="s">
        <v>9604</v>
      </c>
      <c r="E3050" s="2">
        <v>1130.43</v>
      </c>
      <c r="F3050" s="6" t="str">
        <f>+_xlfn.XLOOKUP(LISTAS[[#This Row],[ID]],_01_CODIGOS_Y_COSTOS_xlsm[Producto y N°],_01_CODIGOS_Y_COSTOS_xlsm[FABRICA],"",0,1)</f>
        <v>IMPORTACION</v>
      </c>
      <c r="G3050" s="13">
        <f>LISTAS[[#This Row],[Precio]]*(1-0.46)*(1-IF($C$3520="",0,$C$3520))</f>
        <v>457.82415000000003</v>
      </c>
      <c r="H3050" s="9">
        <f>+_xlfn.XLOOKUP(LISTAS[[#This Row],[ID]],_01_CODIGOS_Y_COSTOS_xlsm[Producto y N°],_01_CODIGOS_Y_COSTOS_xlsm[COSTO],0,0,1)</f>
        <v>103.6512</v>
      </c>
      <c r="I3050" s="116">
        <f>+IFERROR(LISTAS[[#This Row],[VENTA NETA]]/LISTAS[[#This Row],[COSTO]]-1,0)</f>
        <v>3.4169691233676023</v>
      </c>
      <c r="J3050" s="33" t="str">
        <f>IFERROR(VLOOKUP(LISTAS[[#This Row],[ID]],_01_CODIGOS_Y_COSTOS_xlsm[[Producto y N°]:[CODIGO]],2,0),"")</f>
        <v>C3006</v>
      </c>
      <c r="M3050" s="22">
        <v>0</v>
      </c>
      <c r="N3050" s="23">
        <f>+LISTAS[[#This Row],[Precio]]+(LISTAS[[#This Row],[Precio]]*M3050)</f>
        <v>1130.43</v>
      </c>
      <c r="O3050" s="24">
        <f t="shared" si="64"/>
        <v>457.82415000000003</v>
      </c>
      <c r="Q3050" s="21">
        <f>IFERROR(O3050/LISTAS[[#This Row],[COSTO]]-1,"")</f>
        <v>3.4169691233676023</v>
      </c>
      <c r="R3050" t="str">
        <f>+LISTAS[[#This Row],[ID]]</f>
        <v>CLIPS IMPORTADOS572</v>
      </c>
      <c r="T3050" s="29"/>
      <c r="U3050" s="25">
        <f>LISTAS[[#This Row],[COSTO]]+(LISTAS[[#This Row],[COSTO]]*T3050)</f>
        <v>103.6512</v>
      </c>
      <c r="V3050" s="30">
        <f>IF(T3050="",0,U3050/LISTAS[[#This Row],[VENTA NETA]]-1)</f>
        <v>0</v>
      </c>
      <c r="X3050" s="25"/>
      <c r="Y3050" s="31" t="str">
        <f>IFERROR(LISTAS[[#This Row],[COSTO]]/X3050-1,"")</f>
        <v/>
      </c>
    </row>
    <row r="3051" spans="1:25" x14ac:dyDescent="0.2">
      <c r="A3051" s="6" t="s">
        <v>9605</v>
      </c>
      <c r="B3051" t="s">
        <v>9511</v>
      </c>
      <c r="C3051">
        <v>590</v>
      </c>
      <c r="D3051" t="s">
        <v>9606</v>
      </c>
      <c r="E3051" s="2">
        <v>1282.6099999999999</v>
      </c>
      <c r="F3051" s="6" t="str">
        <f>+_xlfn.XLOOKUP(LISTAS[[#This Row],[ID]],_01_CODIGOS_Y_COSTOS_xlsm[Producto y N°],_01_CODIGOS_Y_COSTOS_xlsm[FABRICA],"",0,1)</f>
        <v>IMPORTACION</v>
      </c>
      <c r="G3051" s="13">
        <f>LISTAS[[#This Row],[Precio]]*(1-0.46)*(1-IF($C$3520="",0,$C$3520))</f>
        <v>519.45704999999998</v>
      </c>
      <c r="H3051" s="9">
        <f>+_xlfn.XLOOKUP(LISTAS[[#This Row],[ID]],_01_CODIGOS_Y_COSTOS_xlsm[Producto y N°],_01_CODIGOS_Y_COSTOS_xlsm[COSTO],0,0,1)</f>
        <v>77.738399999999999</v>
      </c>
      <c r="I3051" s="116">
        <f>+IFERROR(LISTAS[[#This Row],[VENTA NETA]]/LISTAS[[#This Row],[COSTO]]-1,0)</f>
        <v>5.682116560155599</v>
      </c>
      <c r="J3051" s="33" t="str">
        <f>IFERROR(VLOOKUP(LISTAS[[#This Row],[ID]],_01_CODIGOS_Y_COSTOS_xlsm[[Producto y N°]:[CODIGO]],2,0),"")</f>
        <v>C0473</v>
      </c>
      <c r="M3051" s="22">
        <v>0</v>
      </c>
      <c r="N3051" s="23">
        <f>+LISTAS[[#This Row],[Precio]]+(LISTAS[[#This Row],[Precio]]*M3051)</f>
        <v>1282.6099999999999</v>
      </c>
      <c r="O3051" s="24">
        <f t="shared" si="64"/>
        <v>519.45704999999998</v>
      </c>
      <c r="Q3051" s="21">
        <f>IFERROR(O3051/LISTAS[[#This Row],[COSTO]]-1,"")</f>
        <v>5.682116560155599</v>
      </c>
      <c r="R3051" t="str">
        <f>+LISTAS[[#This Row],[ID]]</f>
        <v>CLIPS IMPORTADOS590</v>
      </c>
      <c r="T3051" s="29"/>
      <c r="U3051" s="25">
        <f>LISTAS[[#This Row],[COSTO]]+(LISTAS[[#This Row],[COSTO]]*T3051)</f>
        <v>77.738399999999999</v>
      </c>
      <c r="V3051" s="30">
        <f>IF(T3051="",0,U3051/LISTAS[[#This Row],[VENTA NETA]]-1)</f>
        <v>0</v>
      </c>
      <c r="X3051" s="25"/>
      <c r="Y3051" s="31" t="str">
        <f>IFERROR(LISTAS[[#This Row],[COSTO]]/X3051-1,"")</f>
        <v/>
      </c>
    </row>
    <row r="3052" spans="1:25" x14ac:dyDescent="0.2">
      <c r="A3052" s="6" t="s">
        <v>9607</v>
      </c>
      <c r="B3052" t="s">
        <v>9511</v>
      </c>
      <c r="C3052">
        <v>591</v>
      </c>
      <c r="D3052" t="s">
        <v>9608</v>
      </c>
      <c r="E3052" s="2">
        <v>1217.3900000000001</v>
      </c>
      <c r="F3052" s="6" t="str">
        <f>+_xlfn.XLOOKUP(LISTAS[[#This Row],[ID]],_01_CODIGOS_Y_COSTOS_xlsm[Producto y N°],_01_CODIGOS_Y_COSTOS_xlsm[FABRICA],"",0,1)</f>
        <v>IMPORTACION</v>
      </c>
      <c r="G3052" s="13">
        <f>LISTAS[[#This Row],[Precio]]*(1-0.46)*(1-IF($C$3520="",0,$C$3520))</f>
        <v>493.04295000000002</v>
      </c>
      <c r="H3052" s="9">
        <f>+_xlfn.XLOOKUP(LISTAS[[#This Row],[ID]],_01_CODIGOS_Y_COSTOS_xlsm[Producto y N°],_01_CODIGOS_Y_COSTOS_xlsm[COSTO],0,0,1)</f>
        <v>115.16800000000001</v>
      </c>
      <c r="I3052" s="116">
        <f>+IFERROR(LISTAS[[#This Row],[VENTA NETA]]/LISTAS[[#This Row],[COSTO]]-1,0)</f>
        <v>3.2810759065018056</v>
      </c>
      <c r="J3052" s="33" t="str">
        <f>IFERROR(VLOOKUP(LISTAS[[#This Row],[ID]],_01_CODIGOS_Y_COSTOS_xlsm[[Producto y N°]:[CODIGO]],2,0),"")</f>
        <v>C0532</v>
      </c>
      <c r="M3052" s="22">
        <v>0</v>
      </c>
      <c r="N3052" s="23">
        <f>+LISTAS[[#This Row],[Precio]]+(LISTAS[[#This Row],[Precio]]*M3052)</f>
        <v>1217.3900000000001</v>
      </c>
      <c r="O3052" s="24">
        <f t="shared" si="64"/>
        <v>493.04295000000002</v>
      </c>
      <c r="Q3052" s="21">
        <f>IFERROR(O3052/LISTAS[[#This Row],[COSTO]]-1,"")</f>
        <v>3.2810759065018056</v>
      </c>
      <c r="R3052" t="str">
        <f>+LISTAS[[#This Row],[ID]]</f>
        <v>CLIPS IMPORTADOS591</v>
      </c>
      <c r="T3052" s="29"/>
      <c r="U3052" s="25">
        <f>LISTAS[[#This Row],[COSTO]]+(LISTAS[[#This Row],[COSTO]]*T3052)</f>
        <v>115.16800000000001</v>
      </c>
      <c r="V3052" s="30">
        <f>IF(T3052="",0,U3052/LISTAS[[#This Row],[VENTA NETA]]-1)</f>
        <v>0</v>
      </c>
      <c r="X3052" s="25"/>
      <c r="Y3052" s="31" t="str">
        <f>IFERROR(LISTAS[[#This Row],[COSTO]]/X3052-1,"")</f>
        <v/>
      </c>
    </row>
    <row r="3053" spans="1:25" x14ac:dyDescent="0.2">
      <c r="A3053" s="6" t="s">
        <v>9609</v>
      </c>
      <c r="B3053" t="s">
        <v>9511</v>
      </c>
      <c r="C3053">
        <v>592</v>
      </c>
      <c r="D3053" t="s">
        <v>9610</v>
      </c>
      <c r="E3053" s="2">
        <v>1217.3900000000001</v>
      </c>
      <c r="F3053" s="6" t="str">
        <f>+_xlfn.XLOOKUP(LISTAS[[#This Row],[ID]],_01_CODIGOS_Y_COSTOS_xlsm[Producto y N°],_01_CODIGOS_Y_COSTOS_xlsm[FABRICA],"",0,1)</f>
        <v>IMPORTACION</v>
      </c>
      <c r="G3053" s="13">
        <f>LISTAS[[#This Row],[Precio]]*(1-0.46)*(1-IF($C$3520="",0,$C$3520))</f>
        <v>493.04295000000002</v>
      </c>
      <c r="H3053" s="9">
        <f>+_xlfn.XLOOKUP(LISTAS[[#This Row],[ID]],_01_CODIGOS_Y_COSTOS_xlsm[Producto y N°],_01_CODIGOS_Y_COSTOS_xlsm[COSTO],0,0,1)</f>
        <v>115.16800000000001</v>
      </c>
      <c r="I3053" s="116">
        <f>+IFERROR(LISTAS[[#This Row],[VENTA NETA]]/LISTAS[[#This Row],[COSTO]]-1,0)</f>
        <v>3.2810759065018056</v>
      </c>
      <c r="J3053" s="33" t="str">
        <f>IFERROR(VLOOKUP(LISTAS[[#This Row],[ID]],_01_CODIGOS_Y_COSTOS_xlsm[[Producto y N°]:[CODIGO]],2,0),"")</f>
        <v>C0509</v>
      </c>
      <c r="M3053" s="22">
        <v>0</v>
      </c>
      <c r="N3053" s="23">
        <f>+LISTAS[[#This Row],[Precio]]+(LISTAS[[#This Row],[Precio]]*M3053)</f>
        <v>1217.3900000000001</v>
      </c>
      <c r="O3053" s="24">
        <f t="shared" si="64"/>
        <v>493.04295000000002</v>
      </c>
      <c r="Q3053" s="21">
        <f>IFERROR(O3053/LISTAS[[#This Row],[COSTO]]-1,"")</f>
        <v>3.2810759065018056</v>
      </c>
      <c r="R3053" t="str">
        <f>+LISTAS[[#This Row],[ID]]</f>
        <v>CLIPS IMPORTADOS592</v>
      </c>
      <c r="T3053" s="29"/>
      <c r="U3053" s="25">
        <f>LISTAS[[#This Row],[COSTO]]+(LISTAS[[#This Row],[COSTO]]*T3053)</f>
        <v>115.16800000000001</v>
      </c>
      <c r="V3053" s="30">
        <f>IF(T3053="",0,U3053/LISTAS[[#This Row],[VENTA NETA]]-1)</f>
        <v>0</v>
      </c>
      <c r="X3053" s="25"/>
      <c r="Y3053" s="31" t="str">
        <f>IFERROR(LISTAS[[#This Row],[COSTO]]/X3053-1,"")</f>
        <v/>
      </c>
    </row>
    <row r="3054" spans="1:25" x14ac:dyDescent="0.2">
      <c r="A3054" s="6" t="s">
        <v>9611</v>
      </c>
      <c r="B3054" t="s">
        <v>9511</v>
      </c>
      <c r="C3054">
        <v>593</v>
      </c>
      <c r="D3054" t="s">
        <v>9512</v>
      </c>
      <c r="E3054" s="2">
        <v>1000</v>
      </c>
      <c r="F3054" s="6" t="str">
        <f>+_xlfn.XLOOKUP(LISTAS[[#This Row],[ID]],_01_CODIGOS_Y_COSTOS_xlsm[Producto y N°],_01_CODIGOS_Y_COSTOS_xlsm[FABRICA],"",0,1)</f>
        <v>IMPORTACION</v>
      </c>
      <c r="G3054" s="13">
        <f>LISTAS[[#This Row],[Precio]]*(1-0.46)*(1-IF($C$3520="",0,$C$3520))</f>
        <v>405</v>
      </c>
      <c r="H3054" s="9">
        <f>+_xlfn.XLOOKUP(LISTAS[[#This Row],[ID]],_01_CODIGOS_Y_COSTOS_xlsm[Producto y N°],_01_CODIGOS_Y_COSTOS_xlsm[COSTO],0,0,1)</f>
        <v>74.859200000000001</v>
      </c>
      <c r="I3054" s="116">
        <f>+IFERROR(LISTAS[[#This Row],[VENTA NETA]]/LISTAS[[#This Row],[COSTO]]-1,0)</f>
        <v>4.4101566674503596</v>
      </c>
      <c r="J3054" s="33" t="str">
        <f>IFERROR(VLOOKUP(LISTAS[[#This Row],[ID]],_01_CODIGOS_Y_COSTOS_xlsm[[Producto y N°]:[CODIGO]],2,0),"")</f>
        <v>C0526</v>
      </c>
      <c r="M3054" s="22">
        <v>0</v>
      </c>
      <c r="N3054" s="23">
        <f>+LISTAS[[#This Row],[Precio]]+(LISTAS[[#This Row],[Precio]]*M3054)</f>
        <v>1000</v>
      </c>
      <c r="O3054" s="24">
        <f t="shared" si="64"/>
        <v>405</v>
      </c>
      <c r="Q3054" s="21">
        <f>IFERROR(O3054/LISTAS[[#This Row],[COSTO]]-1,"")</f>
        <v>4.4101566674503596</v>
      </c>
      <c r="R3054" t="str">
        <f>+LISTAS[[#This Row],[ID]]</f>
        <v>CLIPS IMPORTADOS593</v>
      </c>
      <c r="T3054" s="29"/>
      <c r="U3054" s="25">
        <f>LISTAS[[#This Row],[COSTO]]+(LISTAS[[#This Row],[COSTO]]*T3054)</f>
        <v>74.859200000000001</v>
      </c>
      <c r="V3054" s="30">
        <f>IF(T3054="",0,U3054/LISTAS[[#This Row],[VENTA NETA]]-1)</f>
        <v>0</v>
      </c>
      <c r="X3054" s="25"/>
      <c r="Y3054" s="31" t="str">
        <f>IFERROR(LISTAS[[#This Row],[COSTO]]/X3054-1,"")</f>
        <v/>
      </c>
    </row>
    <row r="3055" spans="1:25" x14ac:dyDescent="0.2">
      <c r="A3055" s="6" t="s">
        <v>9612</v>
      </c>
      <c r="B3055" t="s">
        <v>9511</v>
      </c>
      <c r="C3055">
        <v>594</v>
      </c>
      <c r="D3055" t="s">
        <v>9613</v>
      </c>
      <c r="E3055" s="2">
        <v>1065.22</v>
      </c>
      <c r="F3055" s="6" t="str">
        <f>+_xlfn.XLOOKUP(LISTAS[[#This Row],[ID]],_01_CODIGOS_Y_COSTOS_xlsm[Producto y N°],_01_CODIGOS_Y_COSTOS_xlsm[FABRICA],"",0,1)</f>
        <v>IMPORTACION</v>
      </c>
      <c r="G3055" s="13">
        <f>LISTAS[[#This Row],[Precio]]*(1-0.46)*(1-IF($C$3520="",0,$C$3520))</f>
        <v>431.41410000000008</v>
      </c>
      <c r="H3055" s="9">
        <f>+_xlfn.XLOOKUP(LISTAS[[#This Row],[ID]],_01_CODIGOS_Y_COSTOS_xlsm[Producto y N°],_01_CODIGOS_Y_COSTOS_xlsm[COSTO],0,0,1)</f>
        <v>92.134399999999999</v>
      </c>
      <c r="I3055" s="116">
        <f>+IFERROR(LISTAS[[#This Row],[VENTA NETA]]/LISTAS[[#This Row],[COSTO]]-1,0)</f>
        <v>3.6824432568074474</v>
      </c>
      <c r="J3055" s="33" t="str">
        <f>IFERROR(VLOOKUP(LISTAS[[#This Row],[ID]],_01_CODIGOS_Y_COSTOS_xlsm[[Producto y N°]:[CODIGO]],2,0),"")</f>
        <v>C0613</v>
      </c>
      <c r="M3055" s="22">
        <v>0</v>
      </c>
      <c r="N3055" s="23">
        <f>+LISTAS[[#This Row],[Precio]]+(LISTAS[[#This Row],[Precio]]*M3055)</f>
        <v>1065.22</v>
      </c>
      <c r="O3055" s="24">
        <f t="shared" si="64"/>
        <v>431.41410000000008</v>
      </c>
      <c r="Q3055" s="21">
        <f>IFERROR(O3055/LISTAS[[#This Row],[COSTO]]-1,"")</f>
        <v>3.6824432568074474</v>
      </c>
      <c r="R3055" t="str">
        <f>+LISTAS[[#This Row],[ID]]</f>
        <v>CLIPS IMPORTADOS594</v>
      </c>
      <c r="T3055" s="29"/>
      <c r="U3055" s="25">
        <f>LISTAS[[#This Row],[COSTO]]+(LISTAS[[#This Row],[COSTO]]*T3055)</f>
        <v>92.134399999999999</v>
      </c>
      <c r="V3055" s="30">
        <f>IF(T3055="",0,U3055/LISTAS[[#This Row],[VENTA NETA]]-1)</f>
        <v>0</v>
      </c>
      <c r="X3055" s="25"/>
      <c r="Y3055" s="31" t="str">
        <f>IFERROR(LISTAS[[#This Row],[COSTO]]/X3055-1,"")</f>
        <v/>
      </c>
    </row>
    <row r="3056" spans="1:25" x14ac:dyDescent="0.2">
      <c r="A3056" s="6" t="s">
        <v>9614</v>
      </c>
      <c r="B3056" t="s">
        <v>9511</v>
      </c>
      <c r="C3056">
        <v>595</v>
      </c>
      <c r="D3056" t="s">
        <v>9615</v>
      </c>
      <c r="E3056" s="2">
        <v>1217.3900000000001</v>
      </c>
      <c r="F3056" s="6" t="str">
        <f>+_xlfn.XLOOKUP(LISTAS[[#This Row],[ID]],_01_CODIGOS_Y_COSTOS_xlsm[Producto y N°],_01_CODIGOS_Y_COSTOS_xlsm[FABRICA],"",0,1)</f>
        <v>IMPORTACION</v>
      </c>
      <c r="G3056" s="13">
        <f>LISTAS[[#This Row],[Precio]]*(1-0.46)*(1-IF($C$3520="",0,$C$3520))</f>
        <v>493.04295000000002</v>
      </c>
      <c r="H3056" s="9">
        <f>+_xlfn.XLOOKUP(LISTAS[[#This Row],[ID]],_01_CODIGOS_Y_COSTOS_xlsm[Producto y N°],_01_CODIGOS_Y_COSTOS_xlsm[COSTO],0,0,1)</f>
        <v>103.6512</v>
      </c>
      <c r="I3056" s="116">
        <f>+IFERROR(LISTAS[[#This Row],[VENTA NETA]]/LISTAS[[#This Row],[COSTO]]-1,0)</f>
        <v>3.7567510072242287</v>
      </c>
      <c r="J3056" s="33" t="str">
        <f>IFERROR(VLOOKUP(LISTAS[[#This Row],[ID]],_01_CODIGOS_Y_COSTOS_xlsm[[Producto y N°]:[CODIGO]],2,0),"")</f>
        <v>C1806</v>
      </c>
      <c r="M3056" s="22">
        <v>0</v>
      </c>
      <c r="N3056" s="23">
        <f>+LISTAS[[#This Row],[Precio]]+(LISTAS[[#This Row],[Precio]]*M3056)</f>
        <v>1217.3900000000001</v>
      </c>
      <c r="O3056" s="24">
        <f t="shared" si="64"/>
        <v>493.04295000000002</v>
      </c>
      <c r="Q3056" s="21">
        <f>IFERROR(O3056/LISTAS[[#This Row],[COSTO]]-1,"")</f>
        <v>3.7567510072242287</v>
      </c>
      <c r="R3056" t="str">
        <f>+LISTAS[[#This Row],[ID]]</f>
        <v>CLIPS IMPORTADOS595</v>
      </c>
      <c r="T3056" s="29"/>
      <c r="U3056" s="25">
        <f>LISTAS[[#This Row],[COSTO]]+(LISTAS[[#This Row],[COSTO]]*T3056)</f>
        <v>103.6512</v>
      </c>
      <c r="V3056" s="30">
        <f>IF(T3056="",0,U3056/LISTAS[[#This Row],[VENTA NETA]]-1)</f>
        <v>0</v>
      </c>
      <c r="X3056" s="25"/>
      <c r="Y3056" s="31" t="str">
        <f>IFERROR(LISTAS[[#This Row],[COSTO]]/X3056-1,"")</f>
        <v/>
      </c>
    </row>
    <row r="3057" spans="1:25" x14ac:dyDescent="0.2">
      <c r="A3057" s="6" t="s">
        <v>9616</v>
      </c>
      <c r="B3057" t="s">
        <v>9511</v>
      </c>
      <c r="C3057">
        <v>596</v>
      </c>
      <c r="D3057" t="s">
        <v>9617</v>
      </c>
      <c r="E3057" s="2">
        <v>1260.8699999999999</v>
      </c>
      <c r="F3057" s="6" t="str">
        <f>+_xlfn.XLOOKUP(LISTAS[[#This Row],[ID]],_01_CODIGOS_Y_COSTOS_xlsm[Producto y N°],_01_CODIGOS_Y_COSTOS_xlsm[FABRICA],"",0,1)</f>
        <v>IMPORTACION</v>
      </c>
      <c r="G3057" s="13">
        <f>LISTAS[[#This Row],[Precio]]*(1-0.46)*(1-IF($C$3520="",0,$C$3520))</f>
        <v>510.65234999999996</v>
      </c>
      <c r="H3057" s="9">
        <f>+_xlfn.XLOOKUP(LISTAS[[#This Row],[ID]],_01_CODIGOS_Y_COSTOS_xlsm[Producto y N°],_01_CODIGOS_Y_COSTOS_xlsm[COSTO],0,0,1)</f>
        <v>132.44319999999999</v>
      </c>
      <c r="I3057" s="116">
        <f>+IFERROR(LISTAS[[#This Row],[VENTA NETA]]/LISTAS[[#This Row],[COSTO]]-1,0)</f>
        <v>2.855632829771555</v>
      </c>
      <c r="J3057" s="33" t="str">
        <f>IFERROR(VLOOKUP(LISTAS[[#This Row],[ID]],_01_CODIGOS_Y_COSTOS_xlsm[[Producto y N°]:[CODIGO]],2,0),"")</f>
        <v>C1859</v>
      </c>
      <c r="M3057" s="22">
        <v>0</v>
      </c>
      <c r="N3057" s="23">
        <f>+LISTAS[[#This Row],[Precio]]+(LISTAS[[#This Row],[Precio]]*M3057)</f>
        <v>1260.8699999999999</v>
      </c>
      <c r="O3057" s="24">
        <f t="shared" si="64"/>
        <v>510.65234999999996</v>
      </c>
      <c r="Q3057" s="21">
        <f>IFERROR(O3057/LISTAS[[#This Row],[COSTO]]-1,"")</f>
        <v>2.855632829771555</v>
      </c>
      <c r="R3057" t="str">
        <f>+LISTAS[[#This Row],[ID]]</f>
        <v>CLIPS IMPORTADOS596</v>
      </c>
      <c r="T3057" s="29"/>
      <c r="U3057" s="25">
        <f>LISTAS[[#This Row],[COSTO]]+(LISTAS[[#This Row],[COSTO]]*T3057)</f>
        <v>132.44319999999999</v>
      </c>
      <c r="V3057" s="30">
        <f>IF(T3057="",0,U3057/LISTAS[[#This Row],[VENTA NETA]]-1)</f>
        <v>0</v>
      </c>
      <c r="X3057" s="25"/>
      <c r="Y3057" s="31" t="str">
        <f>IFERROR(LISTAS[[#This Row],[COSTO]]/X3057-1,"")</f>
        <v/>
      </c>
    </row>
    <row r="3058" spans="1:25" x14ac:dyDescent="0.2">
      <c r="A3058" s="6" t="s">
        <v>9618</v>
      </c>
      <c r="B3058" t="s">
        <v>9511</v>
      </c>
      <c r="C3058">
        <v>597</v>
      </c>
      <c r="D3058" t="s">
        <v>9525</v>
      </c>
      <c r="E3058" s="2">
        <v>1260.8699999999999</v>
      </c>
      <c r="F3058" s="6" t="str">
        <f>+_xlfn.XLOOKUP(LISTAS[[#This Row],[ID]],_01_CODIGOS_Y_COSTOS_xlsm[Producto y N°],_01_CODIGOS_Y_COSTOS_xlsm[FABRICA],"",0,1)</f>
        <v>IMPORTACION</v>
      </c>
      <c r="G3058" s="13">
        <f>LISTAS[[#This Row],[Precio]]*(1-0.46)*(1-IF($C$3520="",0,$C$3520))</f>
        <v>510.65234999999996</v>
      </c>
      <c r="H3058" s="9">
        <f>+_xlfn.XLOOKUP(LISTAS[[#This Row],[ID]],_01_CODIGOS_Y_COSTOS_xlsm[Producto y N°],_01_CODIGOS_Y_COSTOS_xlsm[COSTO],0,0,1)</f>
        <v>123.8056</v>
      </c>
      <c r="I3058" s="116">
        <f>+IFERROR(LISTAS[[#This Row],[VENTA NETA]]/LISTAS[[#This Row],[COSTO]]-1,0)</f>
        <v>3.1246304690579425</v>
      </c>
      <c r="J3058" s="33" t="str">
        <f>IFERROR(VLOOKUP(LISTAS[[#This Row],[ID]],_01_CODIGOS_Y_COSTOS_xlsm[[Producto y N°]:[CODIGO]],2,0),"")</f>
        <v>C0347</v>
      </c>
      <c r="M3058" s="22">
        <v>0</v>
      </c>
      <c r="N3058" s="23">
        <f>+LISTAS[[#This Row],[Precio]]+(LISTAS[[#This Row],[Precio]]*M3058)</f>
        <v>1260.8699999999999</v>
      </c>
      <c r="O3058" s="24">
        <f t="shared" si="64"/>
        <v>510.65234999999996</v>
      </c>
      <c r="Q3058" s="21">
        <f>IFERROR(O3058/LISTAS[[#This Row],[COSTO]]-1,"")</f>
        <v>3.1246304690579425</v>
      </c>
      <c r="R3058" t="str">
        <f>+LISTAS[[#This Row],[ID]]</f>
        <v>CLIPS IMPORTADOS597</v>
      </c>
      <c r="T3058" s="29"/>
      <c r="U3058" s="25">
        <f>LISTAS[[#This Row],[COSTO]]+(LISTAS[[#This Row],[COSTO]]*T3058)</f>
        <v>123.8056</v>
      </c>
      <c r="V3058" s="30">
        <f>IF(T3058="",0,U3058/LISTAS[[#This Row],[VENTA NETA]]-1)</f>
        <v>0</v>
      </c>
      <c r="X3058" s="25"/>
      <c r="Y3058" s="31" t="str">
        <f>IFERROR(LISTAS[[#This Row],[COSTO]]/X3058-1,"")</f>
        <v/>
      </c>
    </row>
    <row r="3059" spans="1:25" x14ac:dyDescent="0.2">
      <c r="A3059" s="6" t="s">
        <v>9619</v>
      </c>
      <c r="B3059" t="s">
        <v>9511</v>
      </c>
      <c r="C3059">
        <v>598</v>
      </c>
      <c r="D3059" t="s">
        <v>9525</v>
      </c>
      <c r="E3059" s="2">
        <v>1282.6099999999999</v>
      </c>
      <c r="F3059" s="6" t="str">
        <f>+_xlfn.XLOOKUP(LISTAS[[#This Row],[ID]],_01_CODIGOS_Y_COSTOS_xlsm[Producto y N°],_01_CODIGOS_Y_COSTOS_xlsm[FABRICA],"",0,1)</f>
        <v>IMPORTACION</v>
      </c>
      <c r="G3059" s="13">
        <f>LISTAS[[#This Row],[Precio]]*(1-0.46)*(1-IF($C$3520="",0,$C$3520))</f>
        <v>519.45704999999998</v>
      </c>
      <c r="H3059" s="9">
        <f>+_xlfn.XLOOKUP(LISTAS[[#This Row],[ID]],_01_CODIGOS_Y_COSTOS_xlsm[Producto y N°],_01_CODIGOS_Y_COSTOS_xlsm[COSTO],0,0,1)</f>
        <v>132.44319999999999</v>
      </c>
      <c r="I3059" s="116">
        <f>+IFERROR(LISTAS[[#This Row],[VENTA NETA]]/LISTAS[[#This Row],[COSTO]]-1,0)</f>
        <v>2.9221118940043733</v>
      </c>
      <c r="J3059" s="33" t="str">
        <f>IFERROR(VLOOKUP(LISTAS[[#This Row],[ID]],_01_CODIGOS_Y_COSTOS_xlsm[[Producto y N°]:[CODIGO]],2,0),"")</f>
        <v>C1770</v>
      </c>
      <c r="M3059" s="22">
        <v>0</v>
      </c>
      <c r="N3059" s="23">
        <f>+LISTAS[[#This Row],[Precio]]+(LISTAS[[#This Row],[Precio]]*M3059)</f>
        <v>1282.6099999999999</v>
      </c>
      <c r="O3059" s="24">
        <f t="shared" si="64"/>
        <v>519.45704999999998</v>
      </c>
      <c r="Q3059" s="21">
        <f>IFERROR(O3059/LISTAS[[#This Row],[COSTO]]-1,"")</f>
        <v>2.9221118940043733</v>
      </c>
      <c r="R3059" t="str">
        <f>+LISTAS[[#This Row],[ID]]</f>
        <v>CLIPS IMPORTADOS598</v>
      </c>
      <c r="T3059" s="29"/>
      <c r="U3059" s="25">
        <f>LISTAS[[#This Row],[COSTO]]+(LISTAS[[#This Row],[COSTO]]*T3059)</f>
        <v>132.44319999999999</v>
      </c>
      <c r="V3059" s="30">
        <f>IF(T3059="",0,U3059/LISTAS[[#This Row],[VENTA NETA]]-1)</f>
        <v>0</v>
      </c>
      <c r="X3059" s="25"/>
      <c r="Y3059" s="31" t="str">
        <f>IFERROR(LISTAS[[#This Row],[COSTO]]/X3059-1,"")</f>
        <v/>
      </c>
    </row>
    <row r="3060" spans="1:25" x14ac:dyDescent="0.2">
      <c r="A3060" s="6" t="s">
        <v>9620</v>
      </c>
      <c r="B3060" t="s">
        <v>9511</v>
      </c>
      <c r="C3060">
        <v>599</v>
      </c>
      <c r="D3060" t="s">
        <v>9527</v>
      </c>
      <c r="E3060" s="2">
        <v>1217.3900000000001</v>
      </c>
      <c r="F3060" s="6" t="str">
        <f>+_xlfn.XLOOKUP(LISTAS[[#This Row],[ID]],_01_CODIGOS_Y_COSTOS_xlsm[Producto y N°],_01_CODIGOS_Y_COSTOS_xlsm[FABRICA],"",0,1)</f>
        <v>IMPORTACION</v>
      </c>
      <c r="G3060" s="13">
        <f>LISTAS[[#This Row],[Precio]]*(1-0.46)*(1-IF($C$3520="",0,$C$3520))</f>
        <v>493.04295000000002</v>
      </c>
      <c r="H3060" s="9">
        <f>+_xlfn.XLOOKUP(LISTAS[[#This Row],[ID]],_01_CODIGOS_Y_COSTOS_xlsm[Producto y N°],_01_CODIGOS_Y_COSTOS_xlsm[COSTO],0,0,1)</f>
        <v>103.6512</v>
      </c>
      <c r="I3060" s="116">
        <f>+IFERROR(LISTAS[[#This Row],[VENTA NETA]]/LISTAS[[#This Row],[COSTO]]-1,0)</f>
        <v>3.7567510072242287</v>
      </c>
      <c r="J3060" s="33" t="str">
        <f>IFERROR(VLOOKUP(LISTAS[[#This Row],[ID]],_01_CODIGOS_Y_COSTOS_xlsm[[Producto y N°]:[CODIGO]],2,0),"")</f>
        <v>C1947</v>
      </c>
      <c r="M3060" s="22">
        <v>0</v>
      </c>
      <c r="N3060" s="23">
        <f>+LISTAS[[#This Row],[Precio]]+(LISTAS[[#This Row],[Precio]]*M3060)</f>
        <v>1217.3900000000001</v>
      </c>
      <c r="O3060" s="24">
        <f t="shared" si="64"/>
        <v>493.04295000000002</v>
      </c>
      <c r="Q3060" s="21">
        <f>IFERROR(O3060/LISTAS[[#This Row],[COSTO]]-1,"")</f>
        <v>3.7567510072242287</v>
      </c>
      <c r="R3060" t="str">
        <f>+LISTAS[[#This Row],[ID]]</f>
        <v>CLIPS IMPORTADOS599</v>
      </c>
      <c r="T3060" s="29"/>
      <c r="U3060" s="25">
        <f>LISTAS[[#This Row],[COSTO]]+(LISTAS[[#This Row],[COSTO]]*T3060)</f>
        <v>103.6512</v>
      </c>
      <c r="V3060" s="30">
        <f>IF(T3060="",0,U3060/LISTAS[[#This Row],[VENTA NETA]]-1)</f>
        <v>0</v>
      </c>
      <c r="X3060" s="25"/>
      <c r="Y3060" s="31" t="str">
        <f>IFERROR(LISTAS[[#This Row],[COSTO]]/X3060-1,"")</f>
        <v/>
      </c>
    </row>
    <row r="3061" spans="1:25" x14ac:dyDescent="0.2">
      <c r="A3061" s="6" t="s">
        <v>9621</v>
      </c>
      <c r="B3061" t="s">
        <v>9511</v>
      </c>
      <c r="C3061">
        <v>600</v>
      </c>
      <c r="D3061" t="s">
        <v>9550</v>
      </c>
      <c r="E3061" s="2">
        <v>1282.6099999999999</v>
      </c>
      <c r="F3061" s="6" t="str">
        <f>+_xlfn.XLOOKUP(LISTAS[[#This Row],[ID]],_01_CODIGOS_Y_COSTOS_xlsm[Producto y N°],_01_CODIGOS_Y_COSTOS_xlsm[FABRICA],"",0,1)</f>
        <v>IMPORTACION</v>
      </c>
      <c r="G3061" s="13">
        <f>LISTAS[[#This Row],[Precio]]*(1-0.46)*(1-IF($C$3520="",0,$C$3520))</f>
        <v>519.45704999999998</v>
      </c>
      <c r="H3061" s="9">
        <f>+_xlfn.XLOOKUP(LISTAS[[#This Row],[ID]],_01_CODIGOS_Y_COSTOS_xlsm[Producto y N°],_01_CODIGOS_Y_COSTOS_xlsm[COSTO],0,0,1)</f>
        <v>120.9264</v>
      </c>
      <c r="I3061" s="116">
        <f>+IFERROR(LISTAS[[#This Row],[VENTA NETA]]/LISTAS[[#This Row],[COSTO]]-1,0)</f>
        <v>3.2956463601000276</v>
      </c>
      <c r="J3061" s="33" t="str">
        <f>IFERROR(VLOOKUP(LISTAS[[#This Row],[ID]],_01_CODIGOS_Y_COSTOS_xlsm[[Producto y N°]:[CODIGO]],2,0),"")</f>
        <v>C0078</v>
      </c>
      <c r="M3061" s="22">
        <v>0</v>
      </c>
      <c r="N3061" s="23">
        <f>+LISTAS[[#This Row],[Precio]]+(LISTAS[[#This Row],[Precio]]*M3061)</f>
        <v>1282.6099999999999</v>
      </c>
      <c r="O3061" s="24">
        <f t="shared" si="64"/>
        <v>519.45704999999998</v>
      </c>
      <c r="Q3061" s="21">
        <f>IFERROR(O3061/LISTAS[[#This Row],[COSTO]]-1,"")</f>
        <v>3.2956463601000276</v>
      </c>
      <c r="R3061" t="str">
        <f>+LISTAS[[#This Row],[ID]]</f>
        <v>CLIPS IMPORTADOS600</v>
      </c>
      <c r="T3061" s="29"/>
      <c r="U3061" s="25">
        <f>LISTAS[[#This Row],[COSTO]]+(LISTAS[[#This Row],[COSTO]]*T3061)</f>
        <v>120.9264</v>
      </c>
      <c r="V3061" s="30">
        <f>IF(T3061="",0,U3061/LISTAS[[#This Row],[VENTA NETA]]-1)</f>
        <v>0</v>
      </c>
      <c r="X3061" s="25"/>
      <c r="Y3061" s="31" t="str">
        <f>IFERROR(LISTAS[[#This Row],[COSTO]]/X3061-1,"")</f>
        <v/>
      </c>
    </row>
    <row r="3062" spans="1:25" x14ac:dyDescent="0.2">
      <c r="A3062" s="6" t="s">
        <v>9622</v>
      </c>
      <c r="B3062" t="s">
        <v>9511</v>
      </c>
      <c r="C3062">
        <v>601</v>
      </c>
      <c r="D3062" t="s">
        <v>9623</v>
      </c>
      <c r="E3062" s="2">
        <v>1282.6099999999999</v>
      </c>
      <c r="F3062" s="6" t="str">
        <f>+_xlfn.XLOOKUP(LISTAS[[#This Row],[ID]],_01_CODIGOS_Y_COSTOS_xlsm[Producto y N°],_01_CODIGOS_Y_COSTOS_xlsm[FABRICA],"",0,1)</f>
        <v>IMPORTACION</v>
      </c>
      <c r="G3062" s="13">
        <f>LISTAS[[#This Row],[Precio]]*(1-0.46)*(1-IF($C$3520="",0,$C$3520))</f>
        <v>519.45704999999998</v>
      </c>
      <c r="H3062" s="9">
        <f>+_xlfn.XLOOKUP(LISTAS[[#This Row],[ID]],_01_CODIGOS_Y_COSTOS_xlsm[Producto y N°],_01_CODIGOS_Y_COSTOS_xlsm[COSTO],0,0,1)</f>
        <v>126.6848</v>
      </c>
      <c r="I3062" s="116">
        <f>+IFERROR(LISTAS[[#This Row],[VENTA NETA]]/LISTAS[[#This Row],[COSTO]]-1,0)</f>
        <v>3.1003897073682083</v>
      </c>
      <c r="J3062" s="33" t="str">
        <f>IFERROR(VLOOKUP(LISTAS[[#This Row],[ID]],_01_CODIGOS_Y_COSTOS_xlsm[[Producto y N°]:[CODIGO]],2,0),"")</f>
        <v>C1812</v>
      </c>
      <c r="M3062" s="22">
        <v>0</v>
      </c>
      <c r="N3062" s="23">
        <f>+LISTAS[[#This Row],[Precio]]+(LISTAS[[#This Row],[Precio]]*M3062)</f>
        <v>1282.6099999999999</v>
      </c>
      <c r="O3062" s="24">
        <f t="shared" si="64"/>
        <v>519.45704999999998</v>
      </c>
      <c r="Q3062" s="21">
        <f>IFERROR(O3062/LISTAS[[#This Row],[COSTO]]-1,"")</f>
        <v>3.1003897073682083</v>
      </c>
      <c r="R3062" t="str">
        <f>+LISTAS[[#This Row],[ID]]</f>
        <v>CLIPS IMPORTADOS601</v>
      </c>
      <c r="T3062" s="29"/>
      <c r="U3062" s="25">
        <f>LISTAS[[#This Row],[COSTO]]+(LISTAS[[#This Row],[COSTO]]*T3062)</f>
        <v>126.6848</v>
      </c>
      <c r="V3062" s="30">
        <f>IF(T3062="",0,U3062/LISTAS[[#This Row],[VENTA NETA]]-1)</f>
        <v>0</v>
      </c>
      <c r="X3062" s="25"/>
      <c r="Y3062" s="31" t="str">
        <f>IFERROR(LISTAS[[#This Row],[COSTO]]/X3062-1,"")</f>
        <v/>
      </c>
    </row>
    <row r="3063" spans="1:25" x14ac:dyDescent="0.2">
      <c r="A3063" s="6" t="s">
        <v>9624</v>
      </c>
      <c r="B3063" t="s">
        <v>9511</v>
      </c>
      <c r="C3063">
        <v>602</v>
      </c>
      <c r="D3063" t="s">
        <v>9625</v>
      </c>
      <c r="E3063" s="2">
        <v>1608.7</v>
      </c>
      <c r="F3063" s="6" t="str">
        <f>+_xlfn.XLOOKUP(LISTAS[[#This Row],[ID]],_01_CODIGOS_Y_COSTOS_xlsm[Producto y N°],_01_CODIGOS_Y_COSTOS_xlsm[FABRICA],"",0,1)</f>
        <v>IMPORTACION</v>
      </c>
      <c r="G3063" s="13">
        <f>LISTAS[[#This Row],[Precio]]*(1-0.46)*(1-IF($C$3520="",0,$C$3520))</f>
        <v>651.52350000000001</v>
      </c>
      <c r="H3063" s="9">
        <f>+_xlfn.XLOOKUP(LISTAS[[#This Row],[ID]],_01_CODIGOS_Y_COSTOS_xlsm[Producto y N°],_01_CODIGOS_Y_COSTOS_xlsm[COSTO],0,0,1)</f>
        <v>192.90639999999999</v>
      </c>
      <c r="I3063" s="116">
        <f>+IFERROR(LISTAS[[#This Row],[VENTA NETA]]/LISTAS[[#This Row],[COSTO]]-1,0)</f>
        <v>2.3774073851360038</v>
      </c>
      <c r="J3063" s="33" t="str">
        <f>IFERROR(VLOOKUP(LISTAS[[#This Row],[ID]],_01_CODIGOS_Y_COSTOS_xlsm[[Producto y N°]:[CODIGO]],2,0),"")</f>
        <v>C0332</v>
      </c>
      <c r="M3063" s="22">
        <v>0</v>
      </c>
      <c r="N3063" s="23">
        <f>+LISTAS[[#This Row],[Precio]]+(LISTAS[[#This Row],[Precio]]*M3063)</f>
        <v>1608.7</v>
      </c>
      <c r="O3063" s="24">
        <f t="shared" si="64"/>
        <v>651.52350000000001</v>
      </c>
      <c r="Q3063" s="21">
        <f>IFERROR(O3063/LISTAS[[#This Row],[COSTO]]-1,"")</f>
        <v>2.3774073851360038</v>
      </c>
      <c r="R3063" t="str">
        <f>+LISTAS[[#This Row],[ID]]</f>
        <v>CLIPS IMPORTADOS602</v>
      </c>
      <c r="T3063" s="29"/>
      <c r="U3063" s="25">
        <f>LISTAS[[#This Row],[COSTO]]+(LISTAS[[#This Row],[COSTO]]*T3063)</f>
        <v>192.90639999999999</v>
      </c>
      <c r="V3063" s="30">
        <f>IF(T3063="",0,U3063/LISTAS[[#This Row],[VENTA NETA]]-1)</f>
        <v>0</v>
      </c>
      <c r="X3063" s="25"/>
      <c r="Y3063" s="31" t="str">
        <f>IFERROR(LISTAS[[#This Row],[COSTO]]/X3063-1,"")</f>
        <v/>
      </c>
    </row>
    <row r="3064" spans="1:25" x14ac:dyDescent="0.2">
      <c r="A3064" s="6" t="s">
        <v>9626</v>
      </c>
      <c r="B3064" t="s">
        <v>9511</v>
      </c>
      <c r="C3064">
        <v>603</v>
      </c>
      <c r="D3064" t="s">
        <v>9576</v>
      </c>
      <c r="E3064" s="2">
        <v>1217.3900000000001</v>
      </c>
      <c r="F3064" s="6" t="str">
        <f>+_xlfn.XLOOKUP(LISTAS[[#This Row],[ID]],_01_CODIGOS_Y_COSTOS_xlsm[Producto y N°],_01_CODIGOS_Y_COSTOS_xlsm[FABRICA],"",0,1)</f>
        <v>IMPORTACION</v>
      </c>
      <c r="G3064" s="13">
        <f>LISTAS[[#This Row],[Precio]]*(1-0.46)*(1-IF($C$3520="",0,$C$3520))</f>
        <v>493.04295000000002</v>
      </c>
      <c r="H3064" s="9">
        <f>+_xlfn.XLOOKUP(LISTAS[[#This Row],[ID]],_01_CODIGOS_Y_COSTOS_xlsm[Producto y N°],_01_CODIGOS_Y_COSTOS_xlsm[COSTO],0,0,1)</f>
        <v>100.77200000000001</v>
      </c>
      <c r="I3064" s="116">
        <f>+IFERROR(LISTAS[[#This Row],[VENTA NETA]]/LISTAS[[#This Row],[COSTO]]-1,0)</f>
        <v>3.8926581788592065</v>
      </c>
      <c r="J3064" s="33" t="str">
        <f>IFERROR(VLOOKUP(LISTAS[[#This Row],[ID]],_01_CODIGOS_Y_COSTOS_xlsm[[Producto y N°]:[CODIGO]],2,0),"")</f>
        <v>C3272</v>
      </c>
      <c r="M3064" s="22">
        <v>0</v>
      </c>
      <c r="N3064" s="23">
        <f>+LISTAS[[#This Row],[Precio]]+(LISTAS[[#This Row],[Precio]]*M3064)</f>
        <v>1217.3900000000001</v>
      </c>
      <c r="O3064" s="24">
        <f t="shared" si="64"/>
        <v>493.04295000000002</v>
      </c>
      <c r="Q3064" s="21">
        <f>IFERROR(O3064/LISTAS[[#This Row],[COSTO]]-1,"")</f>
        <v>3.8926581788592065</v>
      </c>
      <c r="R3064" t="str">
        <f>+LISTAS[[#This Row],[ID]]</f>
        <v>CLIPS IMPORTADOS603</v>
      </c>
      <c r="T3064" s="29"/>
      <c r="U3064" s="25">
        <f>LISTAS[[#This Row],[COSTO]]+(LISTAS[[#This Row],[COSTO]]*T3064)</f>
        <v>100.77200000000001</v>
      </c>
      <c r="V3064" s="30">
        <f>IF(T3064="",0,U3064/LISTAS[[#This Row],[VENTA NETA]]-1)</f>
        <v>0</v>
      </c>
      <c r="X3064" s="25"/>
      <c r="Y3064" s="31" t="str">
        <f>IFERROR(LISTAS[[#This Row],[COSTO]]/X3064-1,"")</f>
        <v/>
      </c>
    </row>
    <row r="3065" spans="1:25" x14ac:dyDescent="0.2">
      <c r="A3065" s="6" t="s">
        <v>9627</v>
      </c>
      <c r="B3065" t="s">
        <v>9511</v>
      </c>
      <c r="C3065">
        <v>604</v>
      </c>
      <c r="D3065" t="s">
        <v>9628</v>
      </c>
      <c r="E3065" s="2">
        <v>1130.43</v>
      </c>
      <c r="F3065" s="6" t="str">
        <f>+_xlfn.XLOOKUP(LISTAS[[#This Row],[ID]],_01_CODIGOS_Y_COSTOS_xlsm[Producto y N°],_01_CODIGOS_Y_COSTOS_xlsm[FABRICA],"",0,1)</f>
        <v>IMPORTACION</v>
      </c>
      <c r="G3065" s="13">
        <f>LISTAS[[#This Row],[Precio]]*(1-0.46)*(1-IF($C$3520="",0,$C$3520))</f>
        <v>457.82415000000003</v>
      </c>
      <c r="H3065" s="9">
        <f>+_xlfn.XLOOKUP(LISTAS[[#This Row],[ID]],_01_CODIGOS_Y_COSTOS_xlsm[Producto y N°],_01_CODIGOS_Y_COSTOS_xlsm[COSTO],0,0,1)</f>
        <v>92.134399999999999</v>
      </c>
      <c r="I3065" s="116">
        <f>+IFERROR(LISTAS[[#This Row],[VENTA NETA]]/LISTAS[[#This Row],[COSTO]]-1,0)</f>
        <v>3.9690902637885523</v>
      </c>
      <c r="J3065" s="33" t="str">
        <f>IFERROR(VLOOKUP(LISTAS[[#This Row],[ID]],_01_CODIGOS_Y_COSTOS_xlsm[[Producto y N°]:[CODIGO]],2,0),"")</f>
        <v>C0614</v>
      </c>
      <c r="M3065" s="22">
        <v>0</v>
      </c>
      <c r="N3065" s="23">
        <f>+LISTAS[[#This Row],[Precio]]+(LISTAS[[#This Row],[Precio]]*M3065)</f>
        <v>1130.43</v>
      </c>
      <c r="O3065" s="24">
        <f t="shared" si="64"/>
        <v>457.82415000000003</v>
      </c>
      <c r="Q3065" s="21">
        <f>IFERROR(O3065/LISTAS[[#This Row],[COSTO]]-1,"")</f>
        <v>3.9690902637885523</v>
      </c>
      <c r="R3065" t="str">
        <f>+LISTAS[[#This Row],[ID]]</f>
        <v>CLIPS IMPORTADOS604</v>
      </c>
      <c r="T3065" s="29"/>
      <c r="U3065" s="25">
        <f>LISTAS[[#This Row],[COSTO]]+(LISTAS[[#This Row],[COSTO]]*T3065)</f>
        <v>92.134399999999999</v>
      </c>
      <c r="V3065" s="30">
        <f>IF(T3065="",0,U3065/LISTAS[[#This Row],[VENTA NETA]]-1)</f>
        <v>0</v>
      </c>
      <c r="X3065" s="25"/>
      <c r="Y3065" s="31" t="str">
        <f>IFERROR(LISTAS[[#This Row],[COSTO]]/X3065-1,"")</f>
        <v/>
      </c>
    </row>
    <row r="3066" spans="1:25" x14ac:dyDescent="0.2">
      <c r="A3066" s="6" t="s">
        <v>9629</v>
      </c>
      <c r="B3066" t="s">
        <v>9511</v>
      </c>
      <c r="C3066">
        <v>605</v>
      </c>
      <c r="D3066" t="s">
        <v>9630</v>
      </c>
      <c r="E3066" s="2">
        <v>1347.83</v>
      </c>
      <c r="F3066" s="6" t="str">
        <f>+_xlfn.XLOOKUP(LISTAS[[#This Row],[ID]],_01_CODIGOS_Y_COSTOS_xlsm[Producto y N°],_01_CODIGOS_Y_COSTOS_xlsm[FABRICA],"",0,1)</f>
        <v>IMPORTACION</v>
      </c>
      <c r="G3066" s="13">
        <f>LISTAS[[#This Row],[Precio]]*(1-0.46)*(1-IF($C$3520="",0,$C$3520))</f>
        <v>545.87115000000006</v>
      </c>
      <c r="H3066" s="9">
        <f>+_xlfn.XLOOKUP(LISTAS[[#This Row],[ID]],_01_CODIGOS_Y_COSTOS_xlsm[Producto y N°],_01_CODIGOS_Y_COSTOS_xlsm[COSTO],0,0,1)</f>
        <v>95.013599999999997</v>
      </c>
      <c r="I3066" s="116">
        <f>+IFERROR(LISTAS[[#This Row],[VENTA NETA]]/LISTAS[[#This Row],[COSTO]]-1,0)</f>
        <v>4.7451896360100037</v>
      </c>
      <c r="J3066" s="33" t="str">
        <f>IFERROR(VLOOKUP(LISTAS[[#This Row],[ID]],_01_CODIGOS_Y_COSTOS_xlsm[[Producto y N°]:[CODIGO]],2,0),"")</f>
        <v>C0310</v>
      </c>
      <c r="M3066" s="22">
        <v>0</v>
      </c>
      <c r="N3066" s="23">
        <f>+LISTAS[[#This Row],[Precio]]+(LISTAS[[#This Row],[Precio]]*M3066)</f>
        <v>1347.83</v>
      </c>
      <c r="O3066" s="24">
        <f t="shared" si="64"/>
        <v>545.87115000000006</v>
      </c>
      <c r="Q3066" s="21">
        <f>IFERROR(O3066/LISTAS[[#This Row],[COSTO]]-1,"")</f>
        <v>4.7451896360100037</v>
      </c>
      <c r="R3066" t="str">
        <f>+LISTAS[[#This Row],[ID]]</f>
        <v>CLIPS IMPORTADOS605</v>
      </c>
      <c r="T3066" s="29"/>
      <c r="U3066" s="25">
        <f>LISTAS[[#This Row],[COSTO]]+(LISTAS[[#This Row],[COSTO]]*T3066)</f>
        <v>95.013599999999997</v>
      </c>
      <c r="V3066" s="30">
        <f>IF(T3066="",0,U3066/LISTAS[[#This Row],[VENTA NETA]]-1)</f>
        <v>0</v>
      </c>
      <c r="X3066" s="25"/>
      <c r="Y3066" s="31" t="str">
        <f>IFERROR(LISTAS[[#This Row],[COSTO]]/X3066-1,"")</f>
        <v/>
      </c>
    </row>
    <row r="3067" spans="1:25" x14ac:dyDescent="0.2">
      <c r="A3067" s="6" t="s">
        <v>9631</v>
      </c>
      <c r="B3067" t="s">
        <v>9511</v>
      </c>
      <c r="C3067">
        <v>606</v>
      </c>
      <c r="D3067" t="s">
        <v>9529</v>
      </c>
      <c r="E3067" s="2">
        <v>1347.83</v>
      </c>
      <c r="F3067" s="6" t="str">
        <f>+_xlfn.XLOOKUP(LISTAS[[#This Row],[ID]],_01_CODIGOS_Y_COSTOS_xlsm[Producto y N°],_01_CODIGOS_Y_COSTOS_xlsm[FABRICA],"",0,1)</f>
        <v>IMPORTACION</v>
      </c>
      <c r="G3067" s="13">
        <f>LISTAS[[#This Row],[Precio]]*(1-0.46)*(1-IF($C$3520="",0,$C$3520))</f>
        <v>545.87115000000006</v>
      </c>
      <c r="H3067" s="9">
        <f>+_xlfn.XLOOKUP(LISTAS[[#This Row],[ID]],_01_CODIGOS_Y_COSTOS_xlsm[Producto y N°],_01_CODIGOS_Y_COSTOS_xlsm[COSTO],0,0,1)</f>
        <v>123.8056</v>
      </c>
      <c r="I3067" s="116">
        <f>+IFERROR(LISTAS[[#This Row],[VENTA NETA]]/LISTAS[[#This Row],[COSTO]]-1,0)</f>
        <v>3.4090990229844209</v>
      </c>
      <c r="J3067" s="33" t="str">
        <f>IFERROR(VLOOKUP(LISTAS[[#This Row],[ID]],_01_CODIGOS_Y_COSTOS_xlsm[[Producto y N°]:[CODIGO]],2,0),"")</f>
        <v>C3039</v>
      </c>
      <c r="M3067" s="22">
        <v>0</v>
      </c>
      <c r="N3067" s="23">
        <f>+LISTAS[[#This Row],[Precio]]+(LISTAS[[#This Row],[Precio]]*M3067)</f>
        <v>1347.83</v>
      </c>
      <c r="O3067" s="24">
        <f t="shared" si="64"/>
        <v>545.87115000000006</v>
      </c>
      <c r="Q3067" s="21">
        <f>IFERROR(O3067/LISTAS[[#This Row],[COSTO]]-1,"")</f>
        <v>3.4090990229844209</v>
      </c>
      <c r="R3067" t="str">
        <f>+LISTAS[[#This Row],[ID]]</f>
        <v>CLIPS IMPORTADOS606</v>
      </c>
      <c r="T3067" s="29"/>
      <c r="U3067" s="25">
        <f>LISTAS[[#This Row],[COSTO]]+(LISTAS[[#This Row],[COSTO]]*T3067)</f>
        <v>123.8056</v>
      </c>
      <c r="V3067" s="30">
        <f>IF(T3067="",0,U3067/LISTAS[[#This Row],[VENTA NETA]]-1)</f>
        <v>0</v>
      </c>
      <c r="X3067" s="25"/>
      <c r="Y3067" s="31" t="str">
        <f>IFERROR(LISTAS[[#This Row],[COSTO]]/X3067-1,"")</f>
        <v/>
      </c>
    </row>
    <row r="3068" spans="1:25" x14ac:dyDescent="0.2">
      <c r="A3068" s="6" t="s">
        <v>9632</v>
      </c>
      <c r="B3068" t="s">
        <v>9511</v>
      </c>
      <c r="C3068">
        <v>607</v>
      </c>
      <c r="D3068" t="s">
        <v>9525</v>
      </c>
      <c r="E3068" s="2">
        <v>1565.22</v>
      </c>
      <c r="F3068" s="6" t="str">
        <f>+_xlfn.XLOOKUP(LISTAS[[#This Row],[ID]],_01_CODIGOS_Y_COSTOS_xlsm[Producto y N°],_01_CODIGOS_Y_COSTOS_xlsm[FABRICA],"",0,1)</f>
        <v>IMPORTACION</v>
      </c>
      <c r="G3068" s="13">
        <f>LISTAS[[#This Row],[Precio]]*(1-0.46)*(1-IF($C$3520="",0,$C$3520))</f>
        <v>633.91410000000008</v>
      </c>
      <c r="H3068" s="9">
        <f>+_xlfn.XLOOKUP(LISTAS[[#This Row],[ID]],_01_CODIGOS_Y_COSTOS_xlsm[Producto y N°],_01_CODIGOS_Y_COSTOS_xlsm[COSTO],0,0,1)</f>
        <v>213.0608</v>
      </c>
      <c r="I3068" s="116">
        <f>+IFERROR(LISTAS[[#This Row],[VENTA NETA]]/LISTAS[[#This Row],[COSTO]]-1,0)</f>
        <v>1.9752732553336894</v>
      </c>
      <c r="J3068" s="33" t="str">
        <f>IFERROR(VLOOKUP(LISTAS[[#This Row],[ID]],_01_CODIGOS_Y_COSTOS_xlsm[[Producto y N°]:[CODIGO]],2,0),"")</f>
        <v>C1689</v>
      </c>
      <c r="M3068" s="22">
        <v>0</v>
      </c>
      <c r="N3068" s="23">
        <f>+LISTAS[[#This Row],[Precio]]+(LISTAS[[#This Row],[Precio]]*M3068)</f>
        <v>1565.22</v>
      </c>
      <c r="O3068" s="24">
        <f t="shared" si="64"/>
        <v>633.91410000000008</v>
      </c>
      <c r="Q3068" s="21">
        <f>IFERROR(O3068/LISTAS[[#This Row],[COSTO]]-1,"")</f>
        <v>1.9752732553336894</v>
      </c>
      <c r="R3068" t="str">
        <f>+LISTAS[[#This Row],[ID]]</f>
        <v>CLIPS IMPORTADOS607</v>
      </c>
      <c r="T3068" s="29"/>
      <c r="U3068" s="25">
        <f>LISTAS[[#This Row],[COSTO]]+(LISTAS[[#This Row],[COSTO]]*T3068)</f>
        <v>213.0608</v>
      </c>
      <c r="V3068" s="30">
        <f>IF(T3068="",0,U3068/LISTAS[[#This Row],[VENTA NETA]]-1)</f>
        <v>0</v>
      </c>
      <c r="X3068" s="25"/>
      <c r="Y3068" s="31" t="str">
        <f>IFERROR(LISTAS[[#This Row],[COSTO]]/X3068-1,"")</f>
        <v/>
      </c>
    </row>
    <row r="3069" spans="1:25" x14ac:dyDescent="0.2">
      <c r="A3069" s="6" t="s">
        <v>9633</v>
      </c>
      <c r="B3069" t="s">
        <v>9511</v>
      </c>
      <c r="C3069">
        <v>608</v>
      </c>
      <c r="D3069" t="s">
        <v>9634</v>
      </c>
      <c r="E3069" s="2">
        <v>760.87</v>
      </c>
      <c r="F3069" s="6" t="str">
        <f>+_xlfn.XLOOKUP(LISTAS[[#This Row],[ID]],_01_CODIGOS_Y_COSTOS_xlsm[Producto y N°],_01_CODIGOS_Y_COSTOS_xlsm[FABRICA],"",0,1)</f>
        <v>IMPORTACION</v>
      </c>
      <c r="G3069" s="13">
        <f>LISTAS[[#This Row],[Precio]]*(1-0.46)*(1-IF($C$3520="",0,$C$3520))</f>
        <v>308.15235000000007</v>
      </c>
      <c r="H3069" s="9">
        <f>+_xlfn.XLOOKUP(LISTAS[[#This Row],[ID]],_01_CODIGOS_Y_COSTOS_xlsm[Producto y N°],_01_CODIGOS_Y_COSTOS_xlsm[COSTO],0,0,1)</f>
        <v>57.584000000000003</v>
      </c>
      <c r="I3069" s="116">
        <f>+IFERROR(LISTAS[[#This Row],[VENTA NETA]]/LISTAS[[#This Row],[COSTO]]-1,0)</f>
        <v>4.3513536746318433</v>
      </c>
      <c r="J3069" s="33" t="str">
        <f>IFERROR(VLOOKUP(LISTAS[[#This Row],[ID]],_01_CODIGOS_Y_COSTOS_xlsm[[Producto y N°]:[CODIGO]],2,0),"")</f>
        <v>C0007</v>
      </c>
      <c r="M3069" s="22">
        <v>0</v>
      </c>
      <c r="N3069" s="23">
        <f>+LISTAS[[#This Row],[Precio]]+(LISTAS[[#This Row],[Precio]]*M3069)</f>
        <v>760.87</v>
      </c>
      <c r="O3069" s="24">
        <f t="shared" si="64"/>
        <v>308.15235000000007</v>
      </c>
      <c r="Q3069" s="21">
        <f>IFERROR(O3069/LISTAS[[#This Row],[COSTO]]-1,"")</f>
        <v>4.3513536746318433</v>
      </c>
      <c r="R3069" t="str">
        <f>+LISTAS[[#This Row],[ID]]</f>
        <v>CLIPS IMPORTADOS608</v>
      </c>
      <c r="T3069" s="29"/>
      <c r="U3069" s="25">
        <f>LISTAS[[#This Row],[COSTO]]+(LISTAS[[#This Row],[COSTO]]*T3069)</f>
        <v>57.584000000000003</v>
      </c>
      <c r="V3069" s="30">
        <f>IF(T3069="",0,U3069/LISTAS[[#This Row],[VENTA NETA]]-1)</f>
        <v>0</v>
      </c>
      <c r="X3069" s="25"/>
      <c r="Y3069" s="31" t="str">
        <f>IFERROR(LISTAS[[#This Row],[COSTO]]/X3069-1,"")</f>
        <v/>
      </c>
    </row>
    <row r="3070" spans="1:25" x14ac:dyDescent="0.2">
      <c r="A3070" s="6" t="s">
        <v>9635</v>
      </c>
      <c r="B3070" t="s">
        <v>9511</v>
      </c>
      <c r="C3070">
        <v>609</v>
      </c>
      <c r="D3070" t="s">
        <v>9636</v>
      </c>
      <c r="E3070" s="2">
        <v>760.87</v>
      </c>
      <c r="F3070" s="6" t="str">
        <f>+_xlfn.XLOOKUP(LISTAS[[#This Row],[ID]],_01_CODIGOS_Y_COSTOS_xlsm[Producto y N°],_01_CODIGOS_Y_COSTOS_xlsm[FABRICA],"",0,1)</f>
        <v>IMPORTACION</v>
      </c>
      <c r="G3070" s="13">
        <f>LISTAS[[#This Row],[Precio]]*(1-0.46)*(1-IF($C$3520="",0,$C$3520))</f>
        <v>308.15235000000007</v>
      </c>
      <c r="H3070" s="9">
        <f>+_xlfn.XLOOKUP(LISTAS[[#This Row],[ID]],_01_CODIGOS_Y_COSTOS_xlsm[Producto y N°],_01_CODIGOS_Y_COSTOS_xlsm[COSTO],0,0,1)</f>
        <v>60.463200000000001</v>
      </c>
      <c r="I3070" s="116">
        <f>+IFERROR(LISTAS[[#This Row],[VENTA NETA]]/LISTAS[[#This Row],[COSTO]]-1,0)</f>
        <v>4.096527309173184</v>
      </c>
      <c r="J3070" s="33" t="str">
        <f>IFERROR(VLOOKUP(LISTAS[[#This Row],[ID]],_01_CODIGOS_Y_COSTOS_xlsm[[Producto y N°]:[CODIGO]],2,0),"")</f>
        <v>C0021</v>
      </c>
      <c r="M3070" s="22">
        <v>0</v>
      </c>
      <c r="N3070" s="23">
        <f>+LISTAS[[#This Row],[Precio]]+(LISTAS[[#This Row],[Precio]]*M3070)</f>
        <v>760.87</v>
      </c>
      <c r="O3070" s="24">
        <f t="shared" si="64"/>
        <v>308.15235000000007</v>
      </c>
      <c r="Q3070" s="21">
        <f>IFERROR(O3070/LISTAS[[#This Row],[COSTO]]-1,"")</f>
        <v>4.096527309173184</v>
      </c>
      <c r="R3070" t="str">
        <f>+LISTAS[[#This Row],[ID]]</f>
        <v>CLIPS IMPORTADOS609</v>
      </c>
      <c r="T3070" s="29"/>
      <c r="U3070" s="25">
        <f>LISTAS[[#This Row],[COSTO]]+(LISTAS[[#This Row],[COSTO]]*T3070)</f>
        <v>60.463200000000001</v>
      </c>
      <c r="V3070" s="30">
        <f>IF(T3070="",0,U3070/LISTAS[[#This Row],[VENTA NETA]]-1)</f>
        <v>0</v>
      </c>
      <c r="X3070" s="25"/>
      <c r="Y3070" s="31" t="str">
        <f>IFERROR(LISTAS[[#This Row],[COSTO]]/X3070-1,"")</f>
        <v/>
      </c>
    </row>
    <row r="3071" spans="1:25" x14ac:dyDescent="0.2">
      <c r="A3071" s="6" t="s">
        <v>9637</v>
      </c>
      <c r="B3071" t="s">
        <v>9511</v>
      </c>
      <c r="C3071">
        <v>610</v>
      </c>
      <c r="D3071" t="s">
        <v>9638</v>
      </c>
      <c r="E3071" s="2">
        <v>1217.3900000000001</v>
      </c>
      <c r="F3071" s="6" t="str">
        <f>+_xlfn.XLOOKUP(LISTAS[[#This Row],[ID]],_01_CODIGOS_Y_COSTOS_xlsm[Producto y N°],_01_CODIGOS_Y_COSTOS_xlsm[FABRICA],"",0,1)</f>
        <v>IMPORTACION</v>
      </c>
      <c r="G3071" s="13">
        <f>LISTAS[[#This Row],[Precio]]*(1-0.46)*(1-IF($C$3520="",0,$C$3520))</f>
        <v>493.04295000000002</v>
      </c>
      <c r="H3071" s="9">
        <f>+_xlfn.XLOOKUP(LISTAS[[#This Row],[ID]],_01_CODIGOS_Y_COSTOS_xlsm[Producto y N°],_01_CODIGOS_Y_COSTOS_xlsm[COSTO],0,0,1)</f>
        <v>80.617599999999996</v>
      </c>
      <c r="I3071" s="116">
        <f>+IFERROR(LISTAS[[#This Row],[VENTA NETA]]/LISTAS[[#This Row],[COSTO]]-1,0)</f>
        <v>5.1158227235740092</v>
      </c>
      <c r="J3071" s="33" t="str">
        <f>IFERROR(VLOOKUP(LISTAS[[#This Row],[ID]],_01_CODIGOS_Y_COSTOS_xlsm[[Producto y N°]:[CODIGO]],2,0),"")</f>
        <v>C0186</v>
      </c>
      <c r="M3071" s="22">
        <v>0</v>
      </c>
      <c r="N3071" s="23">
        <f>+LISTAS[[#This Row],[Precio]]+(LISTAS[[#This Row],[Precio]]*M3071)</f>
        <v>1217.3900000000001</v>
      </c>
      <c r="O3071" s="24">
        <f t="shared" si="64"/>
        <v>493.04295000000002</v>
      </c>
      <c r="Q3071" s="21">
        <f>IFERROR(O3071/LISTAS[[#This Row],[COSTO]]-1,"")</f>
        <v>5.1158227235740092</v>
      </c>
      <c r="R3071" t="str">
        <f>+LISTAS[[#This Row],[ID]]</f>
        <v>CLIPS IMPORTADOS610</v>
      </c>
      <c r="T3071" s="29"/>
      <c r="U3071" s="25">
        <f>LISTAS[[#This Row],[COSTO]]+(LISTAS[[#This Row],[COSTO]]*T3071)</f>
        <v>80.617599999999996</v>
      </c>
      <c r="V3071" s="30">
        <f>IF(T3071="",0,U3071/LISTAS[[#This Row],[VENTA NETA]]-1)</f>
        <v>0</v>
      </c>
      <c r="X3071" s="25"/>
      <c r="Y3071" s="31" t="str">
        <f>IFERROR(LISTAS[[#This Row],[COSTO]]/X3071-1,"")</f>
        <v/>
      </c>
    </row>
    <row r="3072" spans="1:25" x14ac:dyDescent="0.2">
      <c r="A3072" s="6" t="s">
        <v>9639</v>
      </c>
      <c r="B3072" t="s">
        <v>9511</v>
      </c>
      <c r="C3072">
        <v>611</v>
      </c>
      <c r="D3072" t="s">
        <v>9640</v>
      </c>
      <c r="E3072" s="2">
        <v>1217.3900000000001</v>
      </c>
      <c r="F3072" s="6" t="str">
        <f>+_xlfn.XLOOKUP(LISTAS[[#This Row],[ID]],_01_CODIGOS_Y_COSTOS_xlsm[Producto y N°],_01_CODIGOS_Y_COSTOS_xlsm[FABRICA],"",0,1)</f>
        <v>IMPORTACION</v>
      </c>
      <c r="G3072" s="13">
        <f>LISTAS[[#This Row],[Precio]]*(1-0.46)*(1-IF($C$3520="",0,$C$3520))</f>
        <v>493.04295000000002</v>
      </c>
      <c r="H3072" s="9">
        <f>+_xlfn.XLOOKUP(LISTAS[[#This Row],[ID]],_01_CODIGOS_Y_COSTOS_xlsm[Producto y N°],_01_CODIGOS_Y_COSTOS_xlsm[COSTO],0,0,1)</f>
        <v>71.98</v>
      </c>
      <c r="I3072" s="116">
        <f>+IFERROR(LISTAS[[#This Row],[VENTA NETA]]/LISTAS[[#This Row],[COSTO]]-1,0)</f>
        <v>5.8497214504028898</v>
      </c>
      <c r="J3072" s="33" t="str">
        <f>IFERROR(VLOOKUP(LISTAS[[#This Row],[ID]],_01_CODIGOS_Y_COSTOS_xlsm[[Producto y N°]:[CODIGO]],2,0),"")</f>
        <v>C0300</v>
      </c>
      <c r="M3072" s="22">
        <v>0</v>
      </c>
      <c r="N3072" s="23">
        <f>+LISTAS[[#This Row],[Precio]]+(LISTAS[[#This Row],[Precio]]*M3072)</f>
        <v>1217.3900000000001</v>
      </c>
      <c r="O3072" s="24">
        <f t="shared" si="64"/>
        <v>493.04295000000002</v>
      </c>
      <c r="Q3072" s="21">
        <f>IFERROR(O3072/LISTAS[[#This Row],[COSTO]]-1,"")</f>
        <v>5.8497214504028898</v>
      </c>
      <c r="R3072" t="str">
        <f>+LISTAS[[#This Row],[ID]]</f>
        <v>CLIPS IMPORTADOS611</v>
      </c>
      <c r="T3072" s="29"/>
      <c r="U3072" s="25">
        <f>LISTAS[[#This Row],[COSTO]]+(LISTAS[[#This Row],[COSTO]]*T3072)</f>
        <v>71.98</v>
      </c>
      <c r="V3072" s="30">
        <f>IF(T3072="",0,U3072/LISTAS[[#This Row],[VENTA NETA]]-1)</f>
        <v>0</v>
      </c>
      <c r="X3072" s="25"/>
      <c r="Y3072" s="31" t="str">
        <f>IFERROR(LISTAS[[#This Row],[COSTO]]/X3072-1,"")</f>
        <v/>
      </c>
    </row>
    <row r="3073" spans="1:25" x14ac:dyDescent="0.2">
      <c r="A3073" s="6" t="s">
        <v>9641</v>
      </c>
      <c r="B3073" t="s">
        <v>9511</v>
      </c>
      <c r="C3073">
        <v>612</v>
      </c>
      <c r="D3073" t="s">
        <v>9642</v>
      </c>
      <c r="E3073" s="2">
        <v>1217.3900000000001</v>
      </c>
      <c r="F3073" s="6" t="str">
        <f>+_xlfn.XLOOKUP(LISTAS[[#This Row],[ID]],_01_CODIGOS_Y_COSTOS_xlsm[Producto y N°],_01_CODIGOS_Y_COSTOS_xlsm[FABRICA],"",0,1)</f>
        <v>IMPORTACION</v>
      </c>
      <c r="G3073" s="13">
        <f>LISTAS[[#This Row],[Precio]]*(1-0.46)*(1-IF($C$3520="",0,$C$3520))</f>
        <v>493.04295000000002</v>
      </c>
      <c r="H3073" s="9">
        <f>+_xlfn.XLOOKUP(LISTAS[[#This Row],[ID]],_01_CODIGOS_Y_COSTOS_xlsm[Producto y N°],_01_CODIGOS_Y_COSTOS_xlsm[COSTO],0,0,1)</f>
        <v>100.77200000000001</v>
      </c>
      <c r="I3073" s="116">
        <f>+IFERROR(LISTAS[[#This Row],[VENTA NETA]]/LISTAS[[#This Row],[COSTO]]-1,0)</f>
        <v>3.8926581788592065</v>
      </c>
      <c r="J3073" s="33" t="str">
        <f>IFERROR(VLOOKUP(LISTAS[[#This Row],[ID]],_01_CODIGOS_Y_COSTOS_xlsm[[Producto y N°]:[CODIGO]],2,0),"")</f>
        <v>C0428</v>
      </c>
      <c r="M3073" s="22">
        <v>0</v>
      </c>
      <c r="N3073" s="23">
        <f>+LISTAS[[#This Row],[Precio]]+(LISTAS[[#This Row],[Precio]]*M3073)</f>
        <v>1217.3900000000001</v>
      </c>
      <c r="O3073" s="24">
        <f t="shared" si="64"/>
        <v>493.04295000000002</v>
      </c>
      <c r="Q3073" s="21">
        <f>IFERROR(O3073/LISTAS[[#This Row],[COSTO]]-1,"")</f>
        <v>3.8926581788592065</v>
      </c>
      <c r="R3073" t="str">
        <f>+LISTAS[[#This Row],[ID]]</f>
        <v>CLIPS IMPORTADOS612</v>
      </c>
      <c r="T3073" s="29"/>
      <c r="U3073" s="25">
        <f>LISTAS[[#This Row],[COSTO]]+(LISTAS[[#This Row],[COSTO]]*T3073)</f>
        <v>100.77200000000001</v>
      </c>
      <c r="V3073" s="30">
        <f>IF(T3073="",0,U3073/LISTAS[[#This Row],[VENTA NETA]]-1)</f>
        <v>0</v>
      </c>
      <c r="X3073" s="25"/>
      <c r="Y3073" s="31" t="str">
        <f>IFERROR(LISTAS[[#This Row],[COSTO]]/X3073-1,"")</f>
        <v/>
      </c>
    </row>
    <row r="3074" spans="1:25" x14ac:dyDescent="0.2">
      <c r="A3074" s="6" t="s">
        <v>9643</v>
      </c>
      <c r="B3074" t="s">
        <v>9511</v>
      </c>
      <c r="C3074">
        <v>613</v>
      </c>
      <c r="D3074" t="s">
        <v>9527</v>
      </c>
      <c r="E3074" s="2">
        <v>1500</v>
      </c>
      <c r="F3074" s="6" t="str">
        <f>+_xlfn.XLOOKUP(LISTAS[[#This Row],[ID]],_01_CODIGOS_Y_COSTOS_xlsm[Producto y N°],_01_CODIGOS_Y_COSTOS_xlsm[FABRICA],"",0,1)</f>
        <v>IMPORTACION</v>
      </c>
      <c r="G3074" s="13">
        <f>LISTAS[[#This Row],[Precio]]*(1-0.46)*(1-IF($C$3520="",0,$C$3520))</f>
        <v>607.5</v>
      </c>
      <c r="H3074" s="9">
        <f>+_xlfn.XLOOKUP(LISTAS[[#This Row],[ID]],_01_CODIGOS_Y_COSTOS_xlsm[Producto y N°],_01_CODIGOS_Y_COSTOS_xlsm[COSTO],0,0,1)</f>
        <v>146.83920000000001</v>
      </c>
      <c r="I3074" s="116">
        <f>+IFERROR(LISTAS[[#This Row],[VENTA NETA]]/LISTAS[[#This Row],[COSTO]]-1,0)</f>
        <v>3.1371786280502754</v>
      </c>
      <c r="J3074" s="33" t="str">
        <f>IFERROR(VLOOKUP(LISTAS[[#This Row],[ID]],_01_CODIGOS_Y_COSTOS_xlsm[[Producto y N°]:[CODIGO]],2,0),"")</f>
        <v>C0679</v>
      </c>
      <c r="M3074" s="22">
        <v>0</v>
      </c>
      <c r="N3074" s="23">
        <f>+LISTAS[[#This Row],[Precio]]+(LISTAS[[#This Row],[Precio]]*M3074)</f>
        <v>1500</v>
      </c>
      <c r="O3074" s="24">
        <f t="shared" si="64"/>
        <v>607.5</v>
      </c>
      <c r="Q3074" s="21">
        <f>IFERROR(O3074/LISTAS[[#This Row],[COSTO]]-1,"")</f>
        <v>3.1371786280502754</v>
      </c>
      <c r="R3074" t="str">
        <f>+LISTAS[[#This Row],[ID]]</f>
        <v>CLIPS IMPORTADOS613</v>
      </c>
      <c r="T3074" s="29"/>
      <c r="U3074" s="25">
        <f>LISTAS[[#This Row],[COSTO]]+(LISTAS[[#This Row],[COSTO]]*T3074)</f>
        <v>146.83920000000001</v>
      </c>
      <c r="V3074" s="30">
        <f>IF(T3074="",0,U3074/LISTAS[[#This Row],[VENTA NETA]]-1)</f>
        <v>0</v>
      </c>
      <c r="X3074" s="25"/>
      <c r="Y3074" s="31" t="str">
        <f>IFERROR(LISTAS[[#This Row],[COSTO]]/X3074-1,"")</f>
        <v/>
      </c>
    </row>
    <row r="3075" spans="1:25" x14ac:dyDescent="0.2">
      <c r="A3075" s="6" t="s">
        <v>9644</v>
      </c>
      <c r="B3075" t="s">
        <v>9511</v>
      </c>
      <c r="C3075">
        <v>614</v>
      </c>
      <c r="D3075" t="s">
        <v>9645</v>
      </c>
      <c r="E3075" s="2">
        <v>826.09</v>
      </c>
      <c r="F3075" s="6" t="str">
        <f>+_xlfn.XLOOKUP(LISTAS[[#This Row],[ID]],_01_CODIGOS_Y_COSTOS_xlsm[Producto y N°],_01_CODIGOS_Y_COSTOS_xlsm[FABRICA],"",0,1)</f>
        <v>IMPORTACION</v>
      </c>
      <c r="G3075" s="13">
        <f>LISTAS[[#This Row],[Precio]]*(1-0.46)*(1-IF($C$3520="",0,$C$3520))</f>
        <v>334.56645000000003</v>
      </c>
      <c r="H3075" s="9">
        <f>+_xlfn.XLOOKUP(LISTAS[[#This Row],[ID]],_01_CODIGOS_Y_COSTOS_xlsm[Producto y N°],_01_CODIGOS_Y_COSTOS_xlsm[COSTO],0,0,1)</f>
        <v>71.98</v>
      </c>
      <c r="I3075" s="116">
        <f>+IFERROR(LISTAS[[#This Row],[VENTA NETA]]/LISTAS[[#This Row],[COSTO]]-1,0)</f>
        <v>3.6480473742706305</v>
      </c>
      <c r="J3075" s="33" t="str">
        <f>IFERROR(VLOOKUP(LISTAS[[#This Row],[ID]],_01_CODIGOS_Y_COSTOS_xlsm[[Producto y N°]:[CODIGO]],2,0),"")</f>
        <v>C1840</v>
      </c>
      <c r="M3075" s="22">
        <v>0</v>
      </c>
      <c r="N3075" s="23">
        <f>+LISTAS[[#This Row],[Precio]]+(LISTAS[[#This Row],[Precio]]*M3075)</f>
        <v>826.09</v>
      </c>
      <c r="O3075" s="24">
        <f t="shared" si="64"/>
        <v>334.56645000000003</v>
      </c>
      <c r="Q3075" s="21">
        <f>IFERROR(O3075/LISTAS[[#This Row],[COSTO]]-1,"")</f>
        <v>3.6480473742706305</v>
      </c>
      <c r="R3075" t="str">
        <f>+LISTAS[[#This Row],[ID]]</f>
        <v>CLIPS IMPORTADOS614</v>
      </c>
      <c r="T3075" s="29"/>
      <c r="U3075" s="25">
        <f>LISTAS[[#This Row],[COSTO]]+(LISTAS[[#This Row],[COSTO]]*T3075)</f>
        <v>71.98</v>
      </c>
      <c r="V3075" s="30">
        <f>IF(T3075="",0,U3075/LISTAS[[#This Row],[VENTA NETA]]-1)</f>
        <v>0</v>
      </c>
      <c r="X3075" s="25"/>
      <c r="Y3075" s="31" t="str">
        <f>IFERROR(LISTAS[[#This Row],[COSTO]]/X3075-1,"")</f>
        <v/>
      </c>
    </row>
    <row r="3076" spans="1:25" x14ac:dyDescent="0.2">
      <c r="A3076" s="6" t="s">
        <v>9646</v>
      </c>
      <c r="B3076" t="s">
        <v>9511</v>
      </c>
      <c r="C3076">
        <v>615</v>
      </c>
      <c r="D3076" t="s">
        <v>9647</v>
      </c>
      <c r="E3076" s="2">
        <v>826.09</v>
      </c>
      <c r="F3076" s="6" t="str">
        <f>+_xlfn.XLOOKUP(LISTAS[[#This Row],[ID]],_01_CODIGOS_Y_COSTOS_xlsm[Producto y N°],_01_CODIGOS_Y_COSTOS_xlsm[FABRICA],"",0,1)</f>
        <v>IMPORTACION</v>
      </c>
      <c r="G3076" s="13">
        <f>LISTAS[[#This Row],[Precio]]*(1-0.46)*(1-IF($C$3520="",0,$C$3520))</f>
        <v>334.56645000000003</v>
      </c>
      <c r="H3076" s="9">
        <f>+_xlfn.XLOOKUP(LISTAS[[#This Row],[ID]],_01_CODIGOS_Y_COSTOS_xlsm[Producto y N°],_01_CODIGOS_Y_COSTOS_xlsm[COSTO],0,0,1)</f>
        <v>71.98</v>
      </c>
      <c r="I3076" s="116">
        <f>+IFERROR(LISTAS[[#This Row],[VENTA NETA]]/LISTAS[[#This Row],[COSTO]]-1,0)</f>
        <v>3.6480473742706305</v>
      </c>
      <c r="J3076" s="33" t="str">
        <f>IFERROR(VLOOKUP(LISTAS[[#This Row],[ID]],_01_CODIGOS_Y_COSTOS_xlsm[[Producto y N°]:[CODIGO]],2,0),"")</f>
        <v>C3284</v>
      </c>
      <c r="M3076" s="22">
        <v>0</v>
      </c>
      <c r="N3076" s="23">
        <f>+LISTAS[[#This Row],[Precio]]+(LISTAS[[#This Row],[Precio]]*M3076)</f>
        <v>826.09</v>
      </c>
      <c r="O3076" s="24">
        <f t="shared" si="64"/>
        <v>334.56645000000003</v>
      </c>
      <c r="Q3076" s="21">
        <f>IFERROR(O3076/LISTAS[[#This Row],[COSTO]]-1,"")</f>
        <v>3.6480473742706305</v>
      </c>
      <c r="R3076" t="str">
        <f>+LISTAS[[#This Row],[ID]]</f>
        <v>CLIPS IMPORTADOS615</v>
      </c>
      <c r="T3076" s="29"/>
      <c r="U3076" s="25">
        <f>LISTAS[[#This Row],[COSTO]]+(LISTAS[[#This Row],[COSTO]]*T3076)</f>
        <v>71.98</v>
      </c>
      <c r="V3076" s="30">
        <f>IF(T3076="",0,U3076/LISTAS[[#This Row],[VENTA NETA]]-1)</f>
        <v>0</v>
      </c>
      <c r="X3076" s="25"/>
      <c r="Y3076" s="31" t="str">
        <f>IFERROR(LISTAS[[#This Row],[COSTO]]/X3076-1,"")</f>
        <v/>
      </c>
    </row>
    <row r="3077" spans="1:25" x14ac:dyDescent="0.2">
      <c r="A3077" s="6" t="s">
        <v>9648</v>
      </c>
      <c r="B3077" t="s">
        <v>9511</v>
      </c>
      <c r="C3077">
        <v>616</v>
      </c>
      <c r="D3077" t="s">
        <v>9525</v>
      </c>
      <c r="E3077" s="2">
        <v>1000</v>
      </c>
      <c r="F3077" s="6" t="str">
        <f>+_xlfn.XLOOKUP(LISTAS[[#This Row],[ID]],_01_CODIGOS_Y_COSTOS_xlsm[Producto y N°],_01_CODIGOS_Y_COSTOS_xlsm[FABRICA],"",0,1)</f>
        <v>IMPORTACION</v>
      </c>
      <c r="G3077" s="13">
        <f>LISTAS[[#This Row],[Precio]]*(1-0.46)*(1-IF($C$3520="",0,$C$3520))</f>
        <v>405</v>
      </c>
      <c r="H3077" s="9">
        <f>+_xlfn.XLOOKUP(LISTAS[[#This Row],[ID]],_01_CODIGOS_Y_COSTOS_xlsm[Producto y N°],_01_CODIGOS_Y_COSTOS_xlsm[COSTO],0,0,1)</f>
        <v>74.859200000000001</v>
      </c>
      <c r="I3077" s="116">
        <f>+IFERROR(LISTAS[[#This Row],[VENTA NETA]]/LISTAS[[#This Row],[COSTO]]-1,0)</f>
        <v>4.4101566674503596</v>
      </c>
      <c r="J3077" s="33" t="str">
        <f>IFERROR(VLOOKUP(LISTAS[[#This Row],[ID]],_01_CODIGOS_Y_COSTOS_xlsm[[Producto y N°]:[CODIGO]],2,0),"")</f>
        <v>C0008</v>
      </c>
      <c r="M3077" s="22">
        <v>0</v>
      </c>
      <c r="N3077" s="23">
        <f>+LISTAS[[#This Row],[Precio]]+(LISTAS[[#This Row],[Precio]]*M3077)</f>
        <v>1000</v>
      </c>
      <c r="O3077" s="24">
        <f t="shared" si="64"/>
        <v>405</v>
      </c>
      <c r="Q3077" s="21">
        <f>IFERROR(O3077/LISTAS[[#This Row],[COSTO]]-1,"")</f>
        <v>4.4101566674503596</v>
      </c>
      <c r="R3077" t="str">
        <f>+LISTAS[[#This Row],[ID]]</f>
        <v>CLIPS IMPORTADOS616</v>
      </c>
      <c r="T3077" s="29"/>
      <c r="U3077" s="25">
        <f>LISTAS[[#This Row],[COSTO]]+(LISTAS[[#This Row],[COSTO]]*T3077)</f>
        <v>74.859200000000001</v>
      </c>
      <c r="V3077" s="30">
        <f>IF(T3077="",0,U3077/LISTAS[[#This Row],[VENTA NETA]]-1)</f>
        <v>0</v>
      </c>
      <c r="X3077" s="25"/>
      <c r="Y3077" s="31" t="str">
        <f>IFERROR(LISTAS[[#This Row],[COSTO]]/X3077-1,"")</f>
        <v/>
      </c>
    </row>
    <row r="3078" spans="1:25" x14ac:dyDescent="0.2">
      <c r="A3078" s="6" t="s">
        <v>9649</v>
      </c>
      <c r="B3078" t="s">
        <v>9511</v>
      </c>
      <c r="C3078">
        <v>617</v>
      </c>
      <c r="D3078" t="s">
        <v>9525</v>
      </c>
      <c r="E3078" s="2">
        <v>1130.43</v>
      </c>
      <c r="F3078" s="6" t="str">
        <f>+_xlfn.XLOOKUP(LISTAS[[#This Row],[ID]],_01_CODIGOS_Y_COSTOS_xlsm[Producto y N°],_01_CODIGOS_Y_COSTOS_xlsm[FABRICA],"",0,1)</f>
        <v>IMPORTACION</v>
      </c>
      <c r="G3078" s="13">
        <f>LISTAS[[#This Row],[Precio]]*(1-0.46)*(1-IF($C$3520="",0,$C$3520))</f>
        <v>457.82415000000003</v>
      </c>
      <c r="H3078" s="9">
        <f>+_xlfn.XLOOKUP(LISTAS[[#This Row],[ID]],_01_CODIGOS_Y_COSTOS_xlsm[Producto y N°],_01_CODIGOS_Y_COSTOS_xlsm[COSTO],0,0,1)</f>
        <v>100.77200000000001</v>
      </c>
      <c r="I3078" s="116">
        <f>+IFERROR(LISTAS[[#This Row],[VENTA NETA]]/LISTAS[[#This Row],[COSTO]]-1,0)</f>
        <v>3.5431682411781047</v>
      </c>
      <c r="J3078" s="33" t="str">
        <f>IFERROR(VLOOKUP(LISTAS[[#This Row],[ID]],_01_CODIGOS_Y_COSTOS_xlsm[[Producto y N°]:[CODIGO]],2,0),"")</f>
        <v>C0131</v>
      </c>
      <c r="M3078" s="22">
        <v>0</v>
      </c>
      <c r="N3078" s="23">
        <f>+LISTAS[[#This Row],[Precio]]+(LISTAS[[#This Row],[Precio]]*M3078)</f>
        <v>1130.43</v>
      </c>
      <c r="O3078" s="24">
        <f t="shared" si="64"/>
        <v>457.82415000000003</v>
      </c>
      <c r="Q3078" s="21">
        <f>IFERROR(O3078/LISTAS[[#This Row],[COSTO]]-1,"")</f>
        <v>3.5431682411781047</v>
      </c>
      <c r="R3078" t="str">
        <f>+LISTAS[[#This Row],[ID]]</f>
        <v>CLIPS IMPORTADOS617</v>
      </c>
      <c r="T3078" s="29"/>
      <c r="U3078" s="25">
        <f>LISTAS[[#This Row],[COSTO]]+(LISTAS[[#This Row],[COSTO]]*T3078)</f>
        <v>100.77200000000001</v>
      </c>
      <c r="V3078" s="30">
        <f>IF(T3078="",0,U3078/LISTAS[[#This Row],[VENTA NETA]]-1)</f>
        <v>0</v>
      </c>
      <c r="X3078" s="25"/>
      <c r="Y3078" s="31" t="str">
        <f>IFERROR(LISTAS[[#This Row],[COSTO]]/X3078-1,"")</f>
        <v/>
      </c>
    </row>
    <row r="3079" spans="1:25" x14ac:dyDescent="0.2">
      <c r="A3079" s="6" t="s">
        <v>9650</v>
      </c>
      <c r="B3079" t="s">
        <v>9511</v>
      </c>
      <c r="C3079">
        <v>618</v>
      </c>
      <c r="D3079" t="s">
        <v>9525</v>
      </c>
      <c r="E3079" s="2">
        <v>1130.43</v>
      </c>
      <c r="F3079" s="6" t="str">
        <f>+_xlfn.XLOOKUP(LISTAS[[#This Row],[ID]],_01_CODIGOS_Y_COSTOS_xlsm[Producto y N°],_01_CODIGOS_Y_COSTOS_xlsm[FABRICA],"",0,1)</f>
        <v>IMPORTACION</v>
      </c>
      <c r="G3079" s="13">
        <f>LISTAS[[#This Row],[Precio]]*(1-0.46)*(1-IF($C$3520="",0,$C$3520))</f>
        <v>457.82415000000003</v>
      </c>
      <c r="H3079" s="9">
        <f>+_xlfn.XLOOKUP(LISTAS[[#This Row],[ID]],_01_CODIGOS_Y_COSTOS_xlsm[Producto y N°],_01_CODIGOS_Y_COSTOS_xlsm[COSTO],0,0,1)</f>
        <v>80.617599999999996</v>
      </c>
      <c r="I3079" s="116">
        <f>+IFERROR(LISTAS[[#This Row],[VENTA NETA]]/LISTAS[[#This Row],[COSTO]]-1,0)</f>
        <v>4.6789603014726318</v>
      </c>
      <c r="J3079" s="33" t="str">
        <f>IFERROR(VLOOKUP(LISTAS[[#This Row],[ID]],_01_CODIGOS_Y_COSTOS_xlsm[[Producto y N°]:[CODIGO]],2,0),"")</f>
        <v>C0151</v>
      </c>
      <c r="M3079" s="22">
        <v>0</v>
      </c>
      <c r="N3079" s="23">
        <f>+LISTAS[[#This Row],[Precio]]+(LISTAS[[#This Row],[Precio]]*M3079)</f>
        <v>1130.43</v>
      </c>
      <c r="O3079" s="24">
        <f t="shared" si="64"/>
        <v>457.82415000000003</v>
      </c>
      <c r="Q3079" s="21">
        <f>IFERROR(O3079/LISTAS[[#This Row],[COSTO]]-1,"")</f>
        <v>4.6789603014726318</v>
      </c>
      <c r="R3079" t="str">
        <f>+LISTAS[[#This Row],[ID]]</f>
        <v>CLIPS IMPORTADOS618</v>
      </c>
      <c r="T3079" s="29"/>
      <c r="U3079" s="25">
        <f>LISTAS[[#This Row],[COSTO]]+(LISTAS[[#This Row],[COSTO]]*T3079)</f>
        <v>80.617599999999996</v>
      </c>
      <c r="V3079" s="30">
        <f>IF(T3079="",0,U3079/LISTAS[[#This Row],[VENTA NETA]]-1)</f>
        <v>0</v>
      </c>
      <c r="X3079" s="25"/>
      <c r="Y3079" s="31" t="str">
        <f>IFERROR(LISTAS[[#This Row],[COSTO]]/X3079-1,"")</f>
        <v/>
      </c>
    </row>
    <row r="3080" spans="1:25" x14ac:dyDescent="0.2">
      <c r="A3080" s="6" t="s">
        <v>9651</v>
      </c>
      <c r="B3080" t="s">
        <v>9511</v>
      </c>
      <c r="C3080">
        <v>619</v>
      </c>
      <c r="D3080" t="s">
        <v>9652</v>
      </c>
      <c r="E3080" s="2">
        <v>1000</v>
      </c>
      <c r="F3080" s="6" t="str">
        <f>+_xlfn.XLOOKUP(LISTAS[[#This Row],[ID]],_01_CODIGOS_Y_COSTOS_xlsm[Producto y N°],_01_CODIGOS_Y_COSTOS_xlsm[FABRICA],"",0,1)</f>
        <v>IMPORTACION</v>
      </c>
      <c r="G3080" s="13">
        <f>LISTAS[[#This Row],[Precio]]*(1-0.46)*(1-IF($C$3520="",0,$C$3520))</f>
        <v>405</v>
      </c>
      <c r="H3080" s="9">
        <f>+_xlfn.XLOOKUP(LISTAS[[#This Row],[ID]],_01_CODIGOS_Y_COSTOS_xlsm[Producto y N°],_01_CODIGOS_Y_COSTOS_xlsm[COSTO],0,0,1)</f>
        <v>80.617599999999996</v>
      </c>
      <c r="I3080" s="116">
        <f>+IFERROR(LISTAS[[#This Row],[VENTA NETA]]/LISTAS[[#This Row],[COSTO]]-1,0)</f>
        <v>4.0237169054896205</v>
      </c>
      <c r="J3080" s="33" t="str">
        <f>IFERROR(VLOOKUP(LISTAS[[#This Row],[ID]],_01_CODIGOS_Y_COSTOS_xlsm[[Producto y N°]:[CODIGO]],2,0),"")</f>
        <v>C0104</v>
      </c>
      <c r="M3080" s="22">
        <v>0</v>
      </c>
      <c r="N3080" s="23">
        <f>+LISTAS[[#This Row],[Precio]]+(LISTAS[[#This Row],[Precio]]*M3080)</f>
        <v>1000</v>
      </c>
      <c r="O3080" s="24">
        <f t="shared" si="64"/>
        <v>405</v>
      </c>
      <c r="Q3080" s="21">
        <f>IFERROR(O3080/LISTAS[[#This Row],[COSTO]]-1,"")</f>
        <v>4.0237169054896205</v>
      </c>
      <c r="R3080" t="str">
        <f>+LISTAS[[#This Row],[ID]]</f>
        <v>CLIPS IMPORTADOS619</v>
      </c>
      <c r="T3080" s="29"/>
      <c r="U3080" s="25">
        <f>LISTAS[[#This Row],[COSTO]]+(LISTAS[[#This Row],[COSTO]]*T3080)</f>
        <v>80.617599999999996</v>
      </c>
      <c r="V3080" s="30">
        <f>IF(T3080="",0,U3080/LISTAS[[#This Row],[VENTA NETA]]-1)</f>
        <v>0</v>
      </c>
      <c r="X3080" s="25"/>
      <c r="Y3080" s="31" t="str">
        <f>IFERROR(LISTAS[[#This Row],[COSTO]]/X3080-1,"")</f>
        <v/>
      </c>
    </row>
    <row r="3081" spans="1:25" x14ac:dyDescent="0.2">
      <c r="A3081" s="6" t="s">
        <v>9653</v>
      </c>
      <c r="B3081" t="s">
        <v>9511</v>
      </c>
      <c r="C3081">
        <v>620</v>
      </c>
      <c r="D3081" t="s">
        <v>9654</v>
      </c>
      <c r="E3081" s="2">
        <v>1217.3900000000001</v>
      </c>
      <c r="F3081" s="6" t="str">
        <f>+_xlfn.XLOOKUP(LISTAS[[#This Row],[ID]],_01_CODIGOS_Y_COSTOS_xlsm[Producto y N°],_01_CODIGOS_Y_COSTOS_xlsm[FABRICA],"",0,1)</f>
        <v>IMPORTACION</v>
      </c>
      <c r="G3081" s="13">
        <f>LISTAS[[#This Row],[Precio]]*(1-0.46)*(1-IF($C$3520="",0,$C$3520))</f>
        <v>493.04295000000002</v>
      </c>
      <c r="H3081" s="9">
        <f>+_xlfn.XLOOKUP(LISTAS[[#This Row],[ID]],_01_CODIGOS_Y_COSTOS_xlsm[Producto y N°],_01_CODIGOS_Y_COSTOS_xlsm[COSTO],0,0,1)</f>
        <v>143.96</v>
      </c>
      <c r="I3081" s="116">
        <f>+IFERROR(LISTAS[[#This Row],[VENTA NETA]]/LISTAS[[#This Row],[COSTO]]-1,0)</f>
        <v>2.4248607252014449</v>
      </c>
      <c r="J3081" s="33" t="str">
        <f>IFERROR(VLOOKUP(LISTAS[[#This Row],[ID]],_01_CODIGOS_Y_COSTOS_xlsm[[Producto y N°]:[CODIGO]],2,0),"")</f>
        <v>C0572</v>
      </c>
      <c r="M3081" s="22">
        <v>0</v>
      </c>
      <c r="N3081" s="23">
        <f>+LISTAS[[#This Row],[Precio]]+(LISTAS[[#This Row],[Precio]]*M3081)</f>
        <v>1217.3900000000001</v>
      </c>
      <c r="O3081" s="24">
        <f t="shared" si="64"/>
        <v>493.04295000000002</v>
      </c>
      <c r="Q3081" s="21">
        <f>IFERROR(O3081/LISTAS[[#This Row],[COSTO]]-1,"")</f>
        <v>2.4248607252014449</v>
      </c>
      <c r="R3081" t="str">
        <f>+LISTAS[[#This Row],[ID]]</f>
        <v>CLIPS IMPORTADOS620</v>
      </c>
      <c r="T3081" s="29"/>
      <c r="U3081" s="25">
        <f>LISTAS[[#This Row],[COSTO]]+(LISTAS[[#This Row],[COSTO]]*T3081)</f>
        <v>143.96</v>
      </c>
      <c r="V3081" s="30">
        <f>IF(T3081="",0,U3081/LISTAS[[#This Row],[VENTA NETA]]-1)</f>
        <v>0</v>
      </c>
      <c r="X3081" s="25"/>
      <c r="Y3081" s="31" t="str">
        <f>IFERROR(LISTAS[[#This Row],[COSTO]]/X3081-1,"")</f>
        <v/>
      </c>
    </row>
    <row r="3082" spans="1:25" x14ac:dyDescent="0.2">
      <c r="A3082" s="6" t="s">
        <v>9655</v>
      </c>
      <c r="B3082" t="s">
        <v>9511</v>
      </c>
      <c r="C3082">
        <v>621</v>
      </c>
      <c r="D3082" t="s">
        <v>9597</v>
      </c>
      <c r="E3082" s="2">
        <v>782.61</v>
      </c>
      <c r="F3082" s="6" t="str">
        <f>+_xlfn.XLOOKUP(LISTAS[[#This Row],[ID]],_01_CODIGOS_Y_COSTOS_xlsm[Producto y N°],_01_CODIGOS_Y_COSTOS_xlsm[FABRICA],"",0,1)</f>
        <v>IMPORTACION</v>
      </c>
      <c r="G3082" s="13">
        <f>LISTAS[[#This Row],[Precio]]*(1-0.46)*(1-IF($C$3520="",0,$C$3520))</f>
        <v>316.95705000000004</v>
      </c>
      <c r="H3082" s="9">
        <f>+_xlfn.XLOOKUP(LISTAS[[#This Row],[ID]],_01_CODIGOS_Y_COSTOS_xlsm[Producto y N°],_01_CODIGOS_Y_COSTOS_xlsm[COSTO],0,0,1)</f>
        <v>71.98</v>
      </c>
      <c r="I3082" s="116">
        <f>+IFERROR(LISTAS[[#This Row],[VENTA NETA]]/LISTAS[[#This Row],[COSTO]]-1,0)</f>
        <v>3.4034044178938601</v>
      </c>
      <c r="J3082" s="33" t="str">
        <f>IFERROR(VLOOKUP(LISTAS[[#This Row],[ID]],_01_CODIGOS_Y_COSTOS_xlsm[[Producto y N°]:[CODIGO]],2,0),"")</f>
        <v>C0421</v>
      </c>
      <c r="M3082" s="22">
        <v>0</v>
      </c>
      <c r="N3082" s="23">
        <f>+LISTAS[[#This Row],[Precio]]+(LISTAS[[#This Row],[Precio]]*M3082)</f>
        <v>782.61</v>
      </c>
      <c r="O3082" s="24">
        <f t="shared" si="64"/>
        <v>316.95705000000004</v>
      </c>
      <c r="Q3082" s="21">
        <f>IFERROR(O3082/LISTAS[[#This Row],[COSTO]]-1,"")</f>
        <v>3.4034044178938601</v>
      </c>
      <c r="R3082" t="str">
        <f>+LISTAS[[#This Row],[ID]]</f>
        <v>CLIPS IMPORTADOS621</v>
      </c>
      <c r="T3082" s="29"/>
      <c r="U3082" s="25">
        <f>LISTAS[[#This Row],[COSTO]]+(LISTAS[[#This Row],[COSTO]]*T3082)</f>
        <v>71.98</v>
      </c>
      <c r="V3082" s="30">
        <f>IF(T3082="",0,U3082/LISTAS[[#This Row],[VENTA NETA]]-1)</f>
        <v>0</v>
      </c>
      <c r="X3082" s="25"/>
      <c r="Y3082" s="31" t="str">
        <f>IFERROR(LISTAS[[#This Row],[COSTO]]/X3082-1,"")</f>
        <v/>
      </c>
    </row>
    <row r="3083" spans="1:25" x14ac:dyDescent="0.2">
      <c r="A3083" s="6" t="s">
        <v>9656</v>
      </c>
      <c r="B3083" t="s">
        <v>9511</v>
      </c>
      <c r="C3083">
        <v>622</v>
      </c>
      <c r="D3083" t="s">
        <v>9657</v>
      </c>
      <c r="E3083" s="2">
        <v>695.65</v>
      </c>
      <c r="F3083" s="6" t="str">
        <f>+_xlfn.XLOOKUP(LISTAS[[#This Row],[ID]],_01_CODIGOS_Y_COSTOS_xlsm[Producto y N°],_01_CODIGOS_Y_COSTOS_xlsm[FABRICA],"",0,1)</f>
        <v>IMPORTACION</v>
      </c>
      <c r="G3083" s="13">
        <f>LISTAS[[#This Row],[Precio]]*(1-0.46)*(1-IF($C$3520="",0,$C$3520))</f>
        <v>281.73824999999999</v>
      </c>
      <c r="H3083" s="9">
        <f>+_xlfn.XLOOKUP(LISTAS[[#This Row],[ID]],_01_CODIGOS_Y_COSTOS_xlsm[Producto y N°],_01_CODIGOS_Y_COSTOS_xlsm[COSTO],0,0,1)</f>
        <v>71.98</v>
      </c>
      <c r="I3083" s="116">
        <f>+IFERROR(LISTAS[[#This Row],[VENTA NETA]]/LISTAS[[#This Row],[COSTO]]-1,0)</f>
        <v>2.9141185051403165</v>
      </c>
      <c r="J3083" s="33" t="str">
        <f>IFERROR(VLOOKUP(LISTAS[[#This Row],[ID]],_01_CODIGOS_Y_COSTOS_xlsm[[Producto y N°]:[CODIGO]],2,0),"")</f>
        <v>C0504</v>
      </c>
      <c r="M3083" s="22">
        <v>0</v>
      </c>
      <c r="N3083" s="23">
        <f>+LISTAS[[#This Row],[Precio]]+(LISTAS[[#This Row],[Precio]]*M3083)</f>
        <v>695.65</v>
      </c>
      <c r="O3083" s="24">
        <f t="shared" si="64"/>
        <v>281.73824999999999</v>
      </c>
      <c r="Q3083" s="21">
        <f>IFERROR(O3083/LISTAS[[#This Row],[COSTO]]-1,"")</f>
        <v>2.9141185051403165</v>
      </c>
      <c r="R3083" t="str">
        <f>+LISTAS[[#This Row],[ID]]</f>
        <v>CLIPS IMPORTADOS622</v>
      </c>
      <c r="T3083" s="29"/>
      <c r="U3083" s="25">
        <f>LISTAS[[#This Row],[COSTO]]+(LISTAS[[#This Row],[COSTO]]*T3083)</f>
        <v>71.98</v>
      </c>
      <c r="V3083" s="30">
        <f>IF(T3083="",0,U3083/LISTAS[[#This Row],[VENTA NETA]]-1)</f>
        <v>0</v>
      </c>
      <c r="X3083" s="25"/>
      <c r="Y3083" s="31" t="str">
        <f>IFERROR(LISTAS[[#This Row],[COSTO]]/X3083-1,"")</f>
        <v/>
      </c>
    </row>
    <row r="3084" spans="1:25" x14ac:dyDescent="0.2">
      <c r="A3084" s="6" t="s">
        <v>9658</v>
      </c>
      <c r="B3084" t="s">
        <v>9511</v>
      </c>
      <c r="C3084">
        <v>623</v>
      </c>
      <c r="D3084" t="s">
        <v>9582</v>
      </c>
      <c r="E3084" s="2">
        <v>1043.48</v>
      </c>
      <c r="F3084" s="6" t="str">
        <f>+_xlfn.XLOOKUP(LISTAS[[#This Row],[ID]],_01_CODIGOS_Y_COSTOS_xlsm[Producto y N°],_01_CODIGOS_Y_COSTOS_xlsm[FABRICA],"",0,1)</f>
        <v>IMPORTACION</v>
      </c>
      <c r="G3084" s="13">
        <f>LISTAS[[#This Row],[Precio]]*(1-0.46)*(1-IF($C$3520="",0,$C$3520))</f>
        <v>422.60939999999999</v>
      </c>
      <c r="H3084" s="9">
        <f>+_xlfn.XLOOKUP(LISTAS[[#This Row],[ID]],_01_CODIGOS_Y_COSTOS_xlsm[Producto y N°],_01_CODIGOS_Y_COSTOS_xlsm[COSTO],0,0,1)</f>
        <v>83.496799999999993</v>
      </c>
      <c r="I3084" s="116">
        <f>+IFERROR(LISTAS[[#This Row],[VENTA NETA]]/LISTAS[[#This Row],[COSTO]]-1,0)</f>
        <v>4.0613843883837468</v>
      </c>
      <c r="J3084" s="33" t="str">
        <f>IFERROR(VLOOKUP(LISTAS[[#This Row],[ID]],_01_CODIGOS_Y_COSTOS_xlsm[[Producto y N°]:[CODIGO]],2,0),"")</f>
        <v>C1690</v>
      </c>
      <c r="M3084" s="22">
        <v>0</v>
      </c>
      <c r="N3084" s="23">
        <f>+LISTAS[[#This Row],[Precio]]+(LISTAS[[#This Row],[Precio]]*M3084)</f>
        <v>1043.48</v>
      </c>
      <c r="O3084" s="24">
        <f t="shared" si="64"/>
        <v>422.60939999999999</v>
      </c>
      <c r="Q3084" s="21">
        <f>IFERROR(O3084/LISTAS[[#This Row],[COSTO]]-1,"")</f>
        <v>4.0613843883837468</v>
      </c>
      <c r="R3084" t="str">
        <f>+LISTAS[[#This Row],[ID]]</f>
        <v>CLIPS IMPORTADOS623</v>
      </c>
      <c r="T3084" s="29"/>
      <c r="U3084" s="25">
        <f>LISTAS[[#This Row],[COSTO]]+(LISTAS[[#This Row],[COSTO]]*T3084)</f>
        <v>83.496799999999993</v>
      </c>
      <c r="V3084" s="30">
        <f>IF(T3084="",0,U3084/LISTAS[[#This Row],[VENTA NETA]]-1)</f>
        <v>0</v>
      </c>
      <c r="X3084" s="25"/>
      <c r="Y3084" s="31" t="str">
        <f>IFERROR(LISTAS[[#This Row],[COSTO]]/X3084-1,"")</f>
        <v/>
      </c>
    </row>
    <row r="3085" spans="1:25" x14ac:dyDescent="0.2">
      <c r="A3085" s="6" t="s">
        <v>9659</v>
      </c>
      <c r="B3085" t="s">
        <v>9511</v>
      </c>
      <c r="C3085">
        <v>624</v>
      </c>
      <c r="D3085" t="s">
        <v>9660</v>
      </c>
      <c r="E3085" s="2">
        <v>1043.48</v>
      </c>
      <c r="F3085" s="6" t="str">
        <f>+_xlfn.XLOOKUP(LISTAS[[#This Row],[ID]],_01_CODIGOS_Y_COSTOS_xlsm[Producto y N°],_01_CODIGOS_Y_COSTOS_xlsm[FABRICA],"",0,1)</f>
        <v>IMPORTACION</v>
      </c>
      <c r="G3085" s="13">
        <f>LISTAS[[#This Row],[Precio]]*(1-0.46)*(1-IF($C$3520="",0,$C$3520))</f>
        <v>422.60939999999999</v>
      </c>
      <c r="H3085" s="9">
        <f>+_xlfn.XLOOKUP(LISTAS[[#This Row],[ID]],_01_CODIGOS_Y_COSTOS_xlsm[Producto y N°],_01_CODIGOS_Y_COSTOS_xlsm[COSTO],0,0,1)</f>
        <v>83.496799999999993</v>
      </c>
      <c r="I3085" s="116">
        <f>+IFERROR(LISTAS[[#This Row],[VENTA NETA]]/LISTAS[[#This Row],[COSTO]]-1,0)</f>
        <v>4.0613843883837468</v>
      </c>
      <c r="J3085" s="33" t="str">
        <f>IFERROR(VLOOKUP(LISTAS[[#This Row],[ID]],_01_CODIGOS_Y_COSTOS_xlsm[[Producto y N°]:[CODIGO]],2,0),"")</f>
        <v>C3423</v>
      </c>
      <c r="M3085" s="22">
        <v>0</v>
      </c>
      <c r="N3085" s="23">
        <f>+LISTAS[[#This Row],[Precio]]+(LISTAS[[#This Row],[Precio]]*M3085)</f>
        <v>1043.48</v>
      </c>
      <c r="O3085" s="24">
        <f t="shared" si="64"/>
        <v>422.60939999999999</v>
      </c>
      <c r="Q3085" s="21">
        <f>IFERROR(O3085/LISTAS[[#This Row],[COSTO]]-1,"")</f>
        <v>4.0613843883837468</v>
      </c>
      <c r="R3085" t="str">
        <f>+LISTAS[[#This Row],[ID]]</f>
        <v>CLIPS IMPORTADOS624</v>
      </c>
      <c r="T3085" s="29"/>
      <c r="U3085" s="25">
        <f>LISTAS[[#This Row],[COSTO]]+(LISTAS[[#This Row],[COSTO]]*T3085)</f>
        <v>83.496799999999993</v>
      </c>
      <c r="V3085" s="30">
        <f>IF(T3085="",0,U3085/LISTAS[[#This Row],[VENTA NETA]]-1)</f>
        <v>0</v>
      </c>
      <c r="X3085" s="25"/>
      <c r="Y3085" s="31" t="str">
        <f>IFERROR(LISTAS[[#This Row],[COSTO]]/X3085-1,"")</f>
        <v/>
      </c>
    </row>
    <row r="3086" spans="1:25" x14ac:dyDescent="0.2">
      <c r="A3086" s="6" t="s">
        <v>9661</v>
      </c>
      <c r="B3086" t="s">
        <v>9511</v>
      </c>
      <c r="C3086">
        <v>650</v>
      </c>
      <c r="D3086" t="s">
        <v>9576</v>
      </c>
      <c r="E3086" s="2">
        <v>1043.48</v>
      </c>
      <c r="F3086" s="6" t="str">
        <f>+_xlfn.XLOOKUP(LISTAS[[#This Row],[ID]],_01_CODIGOS_Y_COSTOS_xlsm[Producto y N°],_01_CODIGOS_Y_COSTOS_xlsm[FABRICA],"",0,1)</f>
        <v>IMPORTACION</v>
      </c>
      <c r="G3086" s="13">
        <f>LISTAS[[#This Row],[Precio]]*(1-0.46)*(1-IF($C$3520="",0,$C$3520))</f>
        <v>422.60939999999999</v>
      </c>
      <c r="H3086" s="9">
        <f>+_xlfn.XLOOKUP(LISTAS[[#This Row],[ID]],_01_CODIGOS_Y_COSTOS_xlsm[Producto y N°],_01_CODIGOS_Y_COSTOS_xlsm[COSTO],0,0,1)</f>
        <v>83.496799999999993</v>
      </c>
      <c r="I3086" s="116">
        <f>+IFERROR(LISTAS[[#This Row],[VENTA NETA]]/LISTAS[[#This Row],[COSTO]]-1,0)</f>
        <v>4.0613843883837468</v>
      </c>
      <c r="J3086" s="33" t="str">
        <f>IFERROR(VLOOKUP(LISTAS[[#This Row],[ID]],_01_CODIGOS_Y_COSTOS_xlsm[[Producto y N°]:[CODIGO]],2,0),"")</f>
        <v>C1303</v>
      </c>
      <c r="M3086" s="22">
        <v>0</v>
      </c>
      <c r="N3086" s="23">
        <f>+LISTAS[[#This Row],[Precio]]+(LISTAS[[#This Row],[Precio]]*M3086)</f>
        <v>1043.48</v>
      </c>
      <c r="O3086" s="24">
        <f t="shared" si="64"/>
        <v>422.60939999999999</v>
      </c>
      <c r="Q3086" s="21">
        <f>IFERROR(O3086/LISTAS[[#This Row],[COSTO]]-1,"")</f>
        <v>4.0613843883837468</v>
      </c>
      <c r="R3086" t="str">
        <f>+LISTAS[[#This Row],[ID]]</f>
        <v>CLIPS IMPORTADOS650</v>
      </c>
      <c r="T3086" s="29"/>
      <c r="U3086" s="25">
        <f>LISTAS[[#This Row],[COSTO]]+(LISTAS[[#This Row],[COSTO]]*T3086)</f>
        <v>83.496799999999993</v>
      </c>
      <c r="V3086" s="30">
        <f>IF(T3086="",0,U3086/LISTAS[[#This Row],[VENTA NETA]]-1)</f>
        <v>0</v>
      </c>
      <c r="X3086" s="25"/>
      <c r="Y3086" s="31" t="str">
        <f>IFERROR(LISTAS[[#This Row],[COSTO]]/X3086-1,"")</f>
        <v/>
      </c>
    </row>
    <row r="3087" spans="1:25" x14ac:dyDescent="0.2">
      <c r="A3087" s="6" t="s">
        <v>9662</v>
      </c>
      <c r="B3087" t="s">
        <v>9511</v>
      </c>
      <c r="C3087">
        <v>651</v>
      </c>
      <c r="D3087" t="s">
        <v>9525</v>
      </c>
      <c r="E3087" s="2">
        <v>1043.48</v>
      </c>
      <c r="F3087" s="6" t="str">
        <f>+_xlfn.XLOOKUP(LISTAS[[#This Row],[ID]],_01_CODIGOS_Y_COSTOS_xlsm[Producto y N°],_01_CODIGOS_Y_COSTOS_xlsm[FABRICA],"",0,1)</f>
        <v>IMPORTACION</v>
      </c>
      <c r="G3087" s="13">
        <f>LISTAS[[#This Row],[Precio]]*(1-0.46)*(1-IF($C$3520="",0,$C$3520))</f>
        <v>422.60939999999999</v>
      </c>
      <c r="H3087" s="9">
        <f>+_xlfn.XLOOKUP(LISTAS[[#This Row],[ID]],_01_CODIGOS_Y_COSTOS_xlsm[Producto y N°],_01_CODIGOS_Y_COSTOS_xlsm[COSTO],0,0,1)</f>
        <v>80.617599999999996</v>
      </c>
      <c r="I3087" s="116">
        <f>+IFERROR(LISTAS[[#This Row],[VENTA NETA]]/LISTAS[[#This Row],[COSTO]]-1,0)</f>
        <v>4.2421481165403092</v>
      </c>
      <c r="J3087" s="33" t="str">
        <f>IFERROR(VLOOKUP(LISTAS[[#This Row],[ID]],_01_CODIGOS_Y_COSTOS_xlsm[[Producto y N°]:[CODIGO]],2,0),"")</f>
        <v>C0843</v>
      </c>
      <c r="M3087" s="22">
        <v>0</v>
      </c>
      <c r="N3087" s="23">
        <f>+LISTAS[[#This Row],[Precio]]+(LISTAS[[#This Row],[Precio]]*M3087)</f>
        <v>1043.48</v>
      </c>
      <c r="O3087" s="24">
        <f t="shared" si="64"/>
        <v>422.60939999999999</v>
      </c>
      <c r="Q3087" s="21">
        <f>IFERROR(O3087/LISTAS[[#This Row],[COSTO]]-1,"")</f>
        <v>4.2421481165403092</v>
      </c>
      <c r="R3087" t="str">
        <f>+LISTAS[[#This Row],[ID]]</f>
        <v>CLIPS IMPORTADOS651</v>
      </c>
      <c r="T3087" s="29"/>
      <c r="U3087" s="25">
        <f>LISTAS[[#This Row],[COSTO]]+(LISTAS[[#This Row],[COSTO]]*T3087)</f>
        <v>80.617599999999996</v>
      </c>
      <c r="V3087" s="30">
        <f>IF(T3087="",0,U3087/LISTAS[[#This Row],[VENTA NETA]]-1)</f>
        <v>0</v>
      </c>
      <c r="X3087" s="25"/>
      <c r="Y3087" s="31" t="str">
        <f>IFERROR(LISTAS[[#This Row],[COSTO]]/X3087-1,"")</f>
        <v/>
      </c>
    </row>
    <row r="3088" spans="1:25" x14ac:dyDescent="0.2">
      <c r="A3088" s="6" t="s">
        <v>9663</v>
      </c>
      <c r="B3088" t="s">
        <v>9511</v>
      </c>
      <c r="C3088">
        <v>675</v>
      </c>
      <c r="D3088" t="s">
        <v>9597</v>
      </c>
      <c r="E3088" s="2">
        <v>1217.3900000000001</v>
      </c>
      <c r="F3088" s="6" t="str">
        <f>+_xlfn.XLOOKUP(LISTAS[[#This Row],[ID]],_01_CODIGOS_Y_COSTOS_xlsm[Producto y N°],_01_CODIGOS_Y_COSTOS_xlsm[FABRICA],"",0,1)</f>
        <v>IMPORTACION</v>
      </c>
      <c r="G3088" s="13">
        <f>LISTAS[[#This Row],[Precio]]*(1-0.46)*(1-IF($C$3520="",0,$C$3520))</f>
        <v>493.04295000000002</v>
      </c>
      <c r="H3088" s="9">
        <f>+_xlfn.XLOOKUP(LISTAS[[#This Row],[ID]],_01_CODIGOS_Y_COSTOS_xlsm[Producto y N°],_01_CODIGOS_Y_COSTOS_xlsm[COSTO],0,0,1)</f>
        <v>100.77200000000001</v>
      </c>
      <c r="I3088" s="116">
        <f>+IFERROR(LISTAS[[#This Row],[VENTA NETA]]/LISTAS[[#This Row],[COSTO]]-1,0)</f>
        <v>3.8926581788592065</v>
      </c>
      <c r="J3088" s="33" t="str">
        <f>IFERROR(VLOOKUP(LISTAS[[#This Row],[ID]],_01_CODIGOS_Y_COSTOS_xlsm[[Producto y N°]:[CODIGO]],2,0),"")</f>
        <v>C3278</v>
      </c>
      <c r="M3088" s="22">
        <v>0</v>
      </c>
      <c r="N3088" s="23">
        <f>+LISTAS[[#This Row],[Precio]]+(LISTAS[[#This Row],[Precio]]*M3088)</f>
        <v>1217.3900000000001</v>
      </c>
      <c r="O3088" s="24">
        <f t="shared" si="64"/>
        <v>493.04295000000002</v>
      </c>
      <c r="Q3088" s="21">
        <f>IFERROR(O3088/LISTAS[[#This Row],[COSTO]]-1,"")</f>
        <v>3.8926581788592065</v>
      </c>
      <c r="R3088" t="str">
        <f>+LISTAS[[#This Row],[ID]]</f>
        <v>CLIPS IMPORTADOS675</v>
      </c>
      <c r="T3088" s="29"/>
      <c r="U3088" s="25">
        <f>LISTAS[[#This Row],[COSTO]]+(LISTAS[[#This Row],[COSTO]]*T3088)</f>
        <v>100.77200000000001</v>
      </c>
      <c r="V3088" s="30">
        <f>IF(T3088="",0,U3088/LISTAS[[#This Row],[VENTA NETA]]-1)</f>
        <v>0</v>
      </c>
      <c r="X3088" s="25"/>
      <c r="Y3088" s="31" t="str">
        <f>IFERROR(LISTAS[[#This Row],[COSTO]]/X3088-1,"")</f>
        <v/>
      </c>
    </row>
    <row r="3089" spans="1:25" x14ac:dyDescent="0.2">
      <c r="A3089" s="6" t="s">
        <v>9664</v>
      </c>
      <c r="B3089" t="s">
        <v>9511</v>
      </c>
      <c r="C3089">
        <v>676</v>
      </c>
      <c r="D3089" t="s">
        <v>9660</v>
      </c>
      <c r="E3089" s="2">
        <v>1434.78</v>
      </c>
      <c r="F3089" s="6" t="str">
        <f>+_xlfn.XLOOKUP(LISTAS[[#This Row],[ID]],_01_CODIGOS_Y_COSTOS_xlsm[Producto y N°],_01_CODIGOS_Y_COSTOS_xlsm[FABRICA],"",0,1)</f>
        <v>IMPORTACION</v>
      </c>
      <c r="G3089" s="13">
        <f>LISTAS[[#This Row],[Precio]]*(1-0.46)*(1-IF($C$3520="",0,$C$3520))</f>
        <v>581.08590000000004</v>
      </c>
      <c r="H3089" s="9">
        <f>+_xlfn.XLOOKUP(LISTAS[[#This Row],[ID]],_01_CODIGOS_Y_COSTOS_xlsm[Producto y N°],_01_CODIGOS_Y_COSTOS_xlsm[COSTO],0,0,1)</f>
        <v>155.4768</v>
      </c>
      <c r="I3089" s="116">
        <f>+IFERROR(LISTAS[[#This Row],[VENTA NETA]]/LISTAS[[#This Row],[COSTO]]-1,0)</f>
        <v>2.737444429008058</v>
      </c>
      <c r="J3089" s="33" t="str">
        <f>IFERROR(VLOOKUP(LISTAS[[#This Row],[ID]],_01_CODIGOS_Y_COSTOS_xlsm[[Producto y N°]:[CODIGO]],2,0),"")</f>
        <v>C3013</v>
      </c>
      <c r="M3089" s="22">
        <v>0</v>
      </c>
      <c r="N3089" s="23">
        <f>+LISTAS[[#This Row],[Precio]]+(LISTAS[[#This Row],[Precio]]*M3089)</f>
        <v>1434.78</v>
      </c>
      <c r="O3089" s="24">
        <f t="shared" si="64"/>
        <v>581.08590000000004</v>
      </c>
      <c r="Q3089" s="21">
        <f>IFERROR(O3089/LISTAS[[#This Row],[COSTO]]-1,"")</f>
        <v>2.737444429008058</v>
      </c>
      <c r="R3089" t="str">
        <f>+LISTAS[[#This Row],[ID]]</f>
        <v>CLIPS IMPORTADOS676</v>
      </c>
      <c r="T3089" s="29"/>
      <c r="U3089" s="25">
        <f>LISTAS[[#This Row],[COSTO]]+(LISTAS[[#This Row],[COSTO]]*T3089)</f>
        <v>155.4768</v>
      </c>
      <c r="V3089" s="30">
        <f>IF(T3089="",0,U3089/LISTAS[[#This Row],[VENTA NETA]]-1)</f>
        <v>0</v>
      </c>
      <c r="X3089" s="25"/>
      <c r="Y3089" s="31" t="str">
        <f>IFERROR(LISTAS[[#This Row],[COSTO]]/X3089-1,"")</f>
        <v/>
      </c>
    </row>
    <row r="3090" spans="1:25" x14ac:dyDescent="0.2">
      <c r="A3090" s="6" t="s">
        <v>9665</v>
      </c>
      <c r="B3090" t="s">
        <v>9511</v>
      </c>
      <c r="C3090">
        <v>677</v>
      </c>
      <c r="D3090" t="s">
        <v>9529</v>
      </c>
      <c r="E3090" s="2">
        <v>1695.65</v>
      </c>
      <c r="F3090" s="6" t="str">
        <f>+_xlfn.XLOOKUP(LISTAS[[#This Row],[ID]],_01_CODIGOS_Y_COSTOS_xlsm[Producto y N°],_01_CODIGOS_Y_COSTOS_xlsm[FABRICA],"",0,1)</f>
        <v>IMPORTACION</v>
      </c>
      <c r="G3090" s="13">
        <f>LISTAS[[#This Row],[Precio]]*(1-0.46)*(1-IF($C$3520="",0,$C$3520))</f>
        <v>686.73825000000011</v>
      </c>
      <c r="H3090" s="9">
        <f>+_xlfn.XLOOKUP(LISTAS[[#This Row],[ID]],_01_CODIGOS_Y_COSTOS_xlsm[Producto y N°],_01_CODIGOS_Y_COSTOS_xlsm[COSTO],0,0,1)</f>
        <v>204.42320000000001</v>
      </c>
      <c r="I3090" s="116">
        <f>+IFERROR(LISTAS[[#This Row],[VENTA NETA]]/LISTAS[[#This Row],[COSTO]]-1,0)</f>
        <v>2.3593948729889762</v>
      </c>
      <c r="J3090" s="33" t="str">
        <f>IFERROR(VLOOKUP(LISTAS[[#This Row],[ID]],_01_CODIGOS_Y_COSTOS_xlsm[[Producto y N°]:[CODIGO]],2,0),"")</f>
        <v>C1261</v>
      </c>
      <c r="M3090" s="22">
        <v>0</v>
      </c>
      <c r="N3090" s="23">
        <f>+LISTAS[[#This Row],[Precio]]+(LISTAS[[#This Row],[Precio]]*M3090)</f>
        <v>1695.65</v>
      </c>
      <c r="O3090" s="24">
        <f t="shared" si="64"/>
        <v>686.73825000000011</v>
      </c>
      <c r="Q3090" s="21">
        <f>IFERROR(O3090/LISTAS[[#This Row],[COSTO]]-1,"")</f>
        <v>2.3593948729889762</v>
      </c>
      <c r="R3090" t="str">
        <f>+LISTAS[[#This Row],[ID]]</f>
        <v>CLIPS IMPORTADOS677</v>
      </c>
      <c r="T3090" s="29"/>
      <c r="U3090" s="25">
        <f>LISTAS[[#This Row],[COSTO]]+(LISTAS[[#This Row],[COSTO]]*T3090)</f>
        <v>204.42320000000001</v>
      </c>
      <c r="V3090" s="30">
        <f>IF(T3090="",0,U3090/LISTAS[[#This Row],[VENTA NETA]]-1)</f>
        <v>0</v>
      </c>
      <c r="X3090" s="25"/>
      <c r="Y3090" s="31" t="str">
        <f>IFERROR(LISTAS[[#This Row],[COSTO]]/X3090-1,"")</f>
        <v/>
      </c>
    </row>
    <row r="3091" spans="1:25" x14ac:dyDescent="0.2">
      <c r="A3091" s="6" t="s">
        <v>9666</v>
      </c>
      <c r="B3091" t="s">
        <v>9511</v>
      </c>
      <c r="C3091">
        <v>678</v>
      </c>
      <c r="D3091" t="s">
        <v>9529</v>
      </c>
      <c r="E3091" s="2">
        <v>1608.7</v>
      </c>
      <c r="F3091" s="6" t="str">
        <f>+_xlfn.XLOOKUP(LISTAS[[#This Row],[ID]],_01_CODIGOS_Y_COSTOS_xlsm[Producto y N°],_01_CODIGOS_Y_COSTOS_xlsm[FABRICA],"",0,1)</f>
        <v>IMPORTACION</v>
      </c>
      <c r="G3091" s="13">
        <f>LISTAS[[#This Row],[Precio]]*(1-0.46)*(1-IF($C$3520="",0,$C$3520))</f>
        <v>651.52350000000001</v>
      </c>
      <c r="H3091" s="9">
        <f>+_xlfn.XLOOKUP(LISTAS[[#This Row],[ID]],_01_CODIGOS_Y_COSTOS_xlsm[Producto y N°],_01_CODIGOS_Y_COSTOS_xlsm[COSTO],0,0,1)</f>
        <v>164.11439999999999</v>
      </c>
      <c r="I3091" s="116">
        <f>+IFERROR(LISTAS[[#This Row],[VENTA NETA]]/LISTAS[[#This Row],[COSTO]]-1,0)</f>
        <v>2.969934996563373</v>
      </c>
      <c r="J3091" s="33" t="str">
        <f>IFERROR(VLOOKUP(LISTAS[[#This Row],[ID]],_01_CODIGOS_Y_COSTOS_xlsm[[Producto y N°]:[CODIGO]],2,0),"")</f>
        <v>C1263</v>
      </c>
      <c r="M3091" s="22">
        <v>0</v>
      </c>
      <c r="N3091" s="23">
        <f>+LISTAS[[#This Row],[Precio]]+(LISTAS[[#This Row],[Precio]]*M3091)</f>
        <v>1608.7</v>
      </c>
      <c r="O3091" s="24">
        <f t="shared" si="64"/>
        <v>651.52350000000001</v>
      </c>
      <c r="Q3091" s="21">
        <f>IFERROR(O3091/LISTAS[[#This Row],[COSTO]]-1,"")</f>
        <v>2.969934996563373</v>
      </c>
      <c r="R3091" t="str">
        <f>+LISTAS[[#This Row],[ID]]</f>
        <v>CLIPS IMPORTADOS678</v>
      </c>
      <c r="T3091" s="29"/>
      <c r="U3091" s="25">
        <f>LISTAS[[#This Row],[COSTO]]+(LISTAS[[#This Row],[COSTO]]*T3091)</f>
        <v>164.11439999999999</v>
      </c>
      <c r="V3091" s="30">
        <f>IF(T3091="",0,U3091/LISTAS[[#This Row],[VENTA NETA]]-1)</f>
        <v>0</v>
      </c>
      <c r="X3091" s="25"/>
      <c r="Y3091" s="31" t="str">
        <f>IFERROR(LISTAS[[#This Row],[COSTO]]/X3091-1,"")</f>
        <v/>
      </c>
    </row>
    <row r="3092" spans="1:25" x14ac:dyDescent="0.2">
      <c r="A3092" s="6" t="s">
        <v>9667</v>
      </c>
      <c r="B3092" t="s">
        <v>9511</v>
      </c>
      <c r="C3092">
        <v>679</v>
      </c>
      <c r="D3092" t="s">
        <v>9525</v>
      </c>
      <c r="E3092" s="2">
        <v>1260.8699999999999</v>
      </c>
      <c r="F3092" s="6" t="str">
        <f>+_xlfn.XLOOKUP(LISTAS[[#This Row],[ID]],_01_CODIGOS_Y_COSTOS_xlsm[Producto y N°],_01_CODIGOS_Y_COSTOS_xlsm[FABRICA],"",0,1)</f>
        <v>IMPORTACION</v>
      </c>
      <c r="G3092" s="13">
        <f>LISTAS[[#This Row],[Precio]]*(1-0.46)*(1-IF($C$3520="",0,$C$3520))</f>
        <v>510.65234999999996</v>
      </c>
      <c r="H3092" s="9">
        <f>+_xlfn.XLOOKUP(LISTAS[[#This Row],[ID]],_01_CODIGOS_Y_COSTOS_xlsm[Producto y N°],_01_CODIGOS_Y_COSTOS_xlsm[COSTO],0,0,1)</f>
        <v>112.28879999999999</v>
      </c>
      <c r="I3092" s="116">
        <f>+IFERROR(LISTAS[[#This Row],[VENTA NETA]]/LISTAS[[#This Row],[COSTO]]-1,0)</f>
        <v>3.5476694915254239</v>
      </c>
      <c r="J3092" s="33" t="str">
        <f>IFERROR(VLOOKUP(LISTAS[[#This Row],[ID]],_01_CODIGOS_Y_COSTOS_xlsm[[Producto y N°]:[CODIGO]],2,0),"")</f>
        <v>C1655</v>
      </c>
      <c r="M3092" s="22">
        <v>0</v>
      </c>
      <c r="N3092" s="23">
        <f>+LISTAS[[#This Row],[Precio]]+(LISTAS[[#This Row],[Precio]]*M3092)</f>
        <v>1260.8699999999999</v>
      </c>
      <c r="O3092" s="24">
        <f t="shared" si="64"/>
        <v>510.65234999999996</v>
      </c>
      <c r="Q3092" s="21">
        <f>IFERROR(O3092/LISTAS[[#This Row],[COSTO]]-1,"")</f>
        <v>3.5476694915254239</v>
      </c>
      <c r="R3092" t="str">
        <f>+LISTAS[[#This Row],[ID]]</f>
        <v>CLIPS IMPORTADOS679</v>
      </c>
      <c r="T3092" s="29"/>
      <c r="U3092" s="25">
        <f>LISTAS[[#This Row],[COSTO]]+(LISTAS[[#This Row],[COSTO]]*T3092)</f>
        <v>112.28879999999999</v>
      </c>
      <c r="V3092" s="30">
        <f>IF(T3092="",0,U3092/LISTAS[[#This Row],[VENTA NETA]]-1)</f>
        <v>0</v>
      </c>
      <c r="X3092" s="25"/>
      <c r="Y3092" s="31" t="str">
        <f>IFERROR(LISTAS[[#This Row],[COSTO]]/X3092-1,"")</f>
        <v/>
      </c>
    </row>
    <row r="3093" spans="1:25" x14ac:dyDescent="0.2">
      <c r="A3093" s="6" t="s">
        <v>9668</v>
      </c>
      <c r="B3093" t="s">
        <v>9511</v>
      </c>
      <c r="C3093">
        <v>680</v>
      </c>
      <c r="D3093" t="s">
        <v>9669</v>
      </c>
      <c r="E3093" s="2">
        <v>1347.83</v>
      </c>
      <c r="F3093" s="6" t="str">
        <f>+_xlfn.XLOOKUP(LISTAS[[#This Row],[ID]],_01_CODIGOS_Y_COSTOS_xlsm[Producto y N°],_01_CODIGOS_Y_COSTOS_xlsm[FABRICA],"",0,1)</f>
        <v>IMPORTACION</v>
      </c>
      <c r="G3093" s="13">
        <f>LISTAS[[#This Row],[Precio]]*(1-0.46)*(1-IF($C$3520="",0,$C$3520))</f>
        <v>545.87115000000006</v>
      </c>
      <c r="H3093" s="9">
        <f>+_xlfn.XLOOKUP(LISTAS[[#This Row],[ID]],_01_CODIGOS_Y_COSTOS_xlsm[Producto y N°],_01_CODIGOS_Y_COSTOS_xlsm[COSTO],0,0,1)</f>
        <v>123.8056</v>
      </c>
      <c r="I3093" s="116">
        <f>+IFERROR(LISTAS[[#This Row],[VENTA NETA]]/LISTAS[[#This Row],[COSTO]]-1,0)</f>
        <v>3.4090990229844209</v>
      </c>
      <c r="J3093" s="33" t="str">
        <f>IFERROR(VLOOKUP(LISTAS[[#This Row],[ID]],_01_CODIGOS_Y_COSTOS_xlsm[[Producto y N°]:[CODIGO]],2,0),"")</f>
        <v>C3003</v>
      </c>
      <c r="M3093" s="22">
        <v>0</v>
      </c>
      <c r="N3093" s="23">
        <f>+LISTAS[[#This Row],[Precio]]+(LISTAS[[#This Row],[Precio]]*M3093)</f>
        <v>1347.83</v>
      </c>
      <c r="O3093" s="24">
        <f t="shared" si="64"/>
        <v>545.87115000000006</v>
      </c>
      <c r="Q3093" s="21">
        <f>IFERROR(O3093/LISTAS[[#This Row],[COSTO]]-1,"")</f>
        <v>3.4090990229844209</v>
      </c>
      <c r="R3093" t="str">
        <f>+LISTAS[[#This Row],[ID]]</f>
        <v>CLIPS IMPORTADOS680</v>
      </c>
      <c r="T3093" s="29"/>
      <c r="U3093" s="25">
        <f>LISTAS[[#This Row],[COSTO]]+(LISTAS[[#This Row],[COSTO]]*T3093)</f>
        <v>123.8056</v>
      </c>
      <c r="V3093" s="30">
        <f>IF(T3093="",0,U3093/LISTAS[[#This Row],[VENTA NETA]]-1)</f>
        <v>0</v>
      </c>
      <c r="X3093" s="25"/>
      <c r="Y3093" s="31" t="str">
        <f>IFERROR(LISTAS[[#This Row],[COSTO]]/X3093-1,"")</f>
        <v/>
      </c>
    </row>
    <row r="3094" spans="1:25" x14ac:dyDescent="0.2">
      <c r="A3094" s="6" t="s">
        <v>9670</v>
      </c>
      <c r="B3094" t="s">
        <v>9511</v>
      </c>
      <c r="C3094">
        <v>681</v>
      </c>
      <c r="D3094" t="s">
        <v>9671</v>
      </c>
      <c r="E3094" s="2">
        <v>1130.43</v>
      </c>
      <c r="F3094" s="6" t="str">
        <f>+_xlfn.XLOOKUP(LISTAS[[#This Row],[ID]],_01_CODIGOS_Y_COSTOS_xlsm[Producto y N°],_01_CODIGOS_Y_COSTOS_xlsm[FABRICA],"",0,1)</f>
        <v>IMPORTACION</v>
      </c>
      <c r="G3094" s="13">
        <f>LISTAS[[#This Row],[Precio]]*(1-0.46)*(1-IF($C$3520="",0,$C$3520))</f>
        <v>457.82415000000003</v>
      </c>
      <c r="H3094" s="9">
        <f>+_xlfn.XLOOKUP(LISTAS[[#This Row],[ID]],_01_CODIGOS_Y_COSTOS_xlsm[Producto y N°],_01_CODIGOS_Y_COSTOS_xlsm[COSTO],0,0,1)</f>
        <v>123.8056</v>
      </c>
      <c r="I3094" s="116">
        <f>+IFERROR(LISTAS[[#This Row],[VENTA NETA]]/LISTAS[[#This Row],[COSTO]]-1,0)</f>
        <v>2.6979276381682253</v>
      </c>
      <c r="J3094" s="33" t="str">
        <f>IFERROR(VLOOKUP(LISTAS[[#This Row],[ID]],_01_CODIGOS_Y_COSTOS_xlsm[[Producto y N°]:[CODIGO]],2,0),"")</f>
        <v>C1520</v>
      </c>
      <c r="M3094" s="22">
        <v>0</v>
      </c>
      <c r="N3094" s="23">
        <f>+LISTAS[[#This Row],[Precio]]+(LISTAS[[#This Row],[Precio]]*M3094)</f>
        <v>1130.43</v>
      </c>
      <c r="O3094" s="24">
        <f t="shared" si="64"/>
        <v>457.82415000000003</v>
      </c>
      <c r="Q3094" s="21">
        <f>IFERROR(O3094/LISTAS[[#This Row],[COSTO]]-1,"")</f>
        <v>2.6979276381682253</v>
      </c>
      <c r="R3094" t="str">
        <f>+LISTAS[[#This Row],[ID]]</f>
        <v>CLIPS IMPORTADOS681</v>
      </c>
      <c r="T3094" s="29"/>
      <c r="U3094" s="25">
        <f>LISTAS[[#This Row],[COSTO]]+(LISTAS[[#This Row],[COSTO]]*T3094)</f>
        <v>123.8056</v>
      </c>
      <c r="V3094" s="30">
        <f>IF(T3094="",0,U3094/LISTAS[[#This Row],[VENTA NETA]]-1)</f>
        <v>0</v>
      </c>
      <c r="X3094" s="25"/>
      <c r="Y3094" s="31" t="str">
        <f>IFERROR(LISTAS[[#This Row],[COSTO]]/X3094-1,"")</f>
        <v/>
      </c>
    </row>
    <row r="3095" spans="1:25" x14ac:dyDescent="0.2">
      <c r="A3095" s="6" t="s">
        <v>9672</v>
      </c>
      <c r="B3095" t="s">
        <v>9511</v>
      </c>
      <c r="C3095">
        <v>694</v>
      </c>
      <c r="D3095" t="s">
        <v>9673</v>
      </c>
      <c r="E3095" s="2">
        <v>1217.3900000000001</v>
      </c>
      <c r="F3095" s="6" t="str">
        <f>+_xlfn.XLOOKUP(LISTAS[[#This Row],[ID]],_01_CODIGOS_Y_COSTOS_xlsm[Producto y N°],_01_CODIGOS_Y_COSTOS_xlsm[FABRICA],"",0,1)</f>
        <v>IMPORTACION</v>
      </c>
      <c r="G3095" s="13">
        <f>LISTAS[[#This Row],[Precio]]*(1-0.46)*(1-IF($C$3520="",0,$C$3520))</f>
        <v>493.04295000000002</v>
      </c>
      <c r="H3095" s="9">
        <f>+_xlfn.XLOOKUP(LISTAS[[#This Row],[ID]],_01_CODIGOS_Y_COSTOS_xlsm[Producto y N°],_01_CODIGOS_Y_COSTOS_xlsm[COSTO],0,0,1)</f>
        <v>115.16800000000001</v>
      </c>
      <c r="I3095" s="116">
        <f>+IFERROR(LISTAS[[#This Row],[VENTA NETA]]/LISTAS[[#This Row],[COSTO]]-1,0)</f>
        <v>3.2810759065018056</v>
      </c>
      <c r="J3095" s="33" t="str">
        <f>IFERROR(VLOOKUP(LISTAS[[#This Row],[ID]],_01_CODIGOS_Y_COSTOS_xlsm[[Producto y N°]:[CODIGO]],2,0),"")</f>
        <v>C0111</v>
      </c>
      <c r="M3095" s="22">
        <v>0</v>
      </c>
      <c r="N3095" s="23">
        <f>+LISTAS[[#This Row],[Precio]]+(LISTAS[[#This Row],[Precio]]*M3095)</f>
        <v>1217.3900000000001</v>
      </c>
      <c r="O3095" s="24">
        <f t="shared" si="64"/>
        <v>493.04295000000002</v>
      </c>
      <c r="Q3095" s="21">
        <f>IFERROR(O3095/LISTAS[[#This Row],[COSTO]]-1,"")</f>
        <v>3.2810759065018056</v>
      </c>
      <c r="R3095" t="str">
        <f>+LISTAS[[#This Row],[ID]]</f>
        <v>CLIPS IMPORTADOS694</v>
      </c>
      <c r="T3095" s="29"/>
      <c r="U3095" s="25">
        <f>LISTAS[[#This Row],[COSTO]]+(LISTAS[[#This Row],[COSTO]]*T3095)</f>
        <v>115.16800000000001</v>
      </c>
      <c r="V3095" s="30">
        <f>IF(T3095="",0,U3095/LISTAS[[#This Row],[VENTA NETA]]-1)</f>
        <v>0</v>
      </c>
      <c r="X3095" s="25"/>
      <c r="Y3095" s="31" t="str">
        <f>IFERROR(LISTAS[[#This Row],[COSTO]]/X3095-1,"")</f>
        <v/>
      </c>
    </row>
    <row r="3096" spans="1:25" x14ac:dyDescent="0.2">
      <c r="A3096" s="6" t="s">
        <v>9674</v>
      </c>
      <c r="B3096" t="s">
        <v>9511</v>
      </c>
      <c r="C3096">
        <v>695</v>
      </c>
      <c r="D3096" t="s">
        <v>9675</v>
      </c>
      <c r="E3096" s="2">
        <v>1217.3900000000001</v>
      </c>
      <c r="F3096" s="6" t="str">
        <f>+_xlfn.XLOOKUP(LISTAS[[#This Row],[ID]],_01_CODIGOS_Y_COSTOS_xlsm[Producto y N°],_01_CODIGOS_Y_COSTOS_xlsm[FABRICA],"",0,1)</f>
        <v>IMPORTACION</v>
      </c>
      <c r="G3096" s="13">
        <f>LISTAS[[#This Row],[Precio]]*(1-0.46)*(1-IF($C$3520="",0,$C$3520))</f>
        <v>493.04295000000002</v>
      </c>
      <c r="H3096" s="9">
        <f>+_xlfn.XLOOKUP(LISTAS[[#This Row],[ID]],_01_CODIGOS_Y_COSTOS_xlsm[Producto y N°],_01_CODIGOS_Y_COSTOS_xlsm[COSTO],0,0,1)</f>
        <v>103.6512</v>
      </c>
      <c r="I3096" s="116">
        <f>+IFERROR(LISTAS[[#This Row],[VENTA NETA]]/LISTAS[[#This Row],[COSTO]]-1,0)</f>
        <v>3.7567510072242287</v>
      </c>
      <c r="J3096" s="33" t="str">
        <f>IFERROR(VLOOKUP(LISTAS[[#This Row],[ID]],_01_CODIGOS_Y_COSTOS_xlsm[[Producto y N°]:[CODIGO]],2,0),"")</f>
        <v>C0632</v>
      </c>
      <c r="M3096" s="22">
        <v>0</v>
      </c>
      <c r="N3096" s="23">
        <f>+LISTAS[[#This Row],[Precio]]+(LISTAS[[#This Row],[Precio]]*M3096)</f>
        <v>1217.3900000000001</v>
      </c>
      <c r="O3096" s="24">
        <f t="shared" si="64"/>
        <v>493.04295000000002</v>
      </c>
      <c r="Q3096" s="21">
        <f>IFERROR(O3096/LISTAS[[#This Row],[COSTO]]-1,"")</f>
        <v>3.7567510072242287</v>
      </c>
      <c r="R3096" t="str">
        <f>+LISTAS[[#This Row],[ID]]</f>
        <v>CLIPS IMPORTADOS695</v>
      </c>
      <c r="T3096" s="29"/>
      <c r="U3096" s="25">
        <f>LISTAS[[#This Row],[COSTO]]+(LISTAS[[#This Row],[COSTO]]*T3096)</f>
        <v>103.6512</v>
      </c>
      <c r="V3096" s="30">
        <f>IF(T3096="",0,U3096/LISTAS[[#This Row],[VENTA NETA]]-1)</f>
        <v>0</v>
      </c>
      <c r="X3096" s="25"/>
      <c r="Y3096" s="31" t="str">
        <f>IFERROR(LISTAS[[#This Row],[COSTO]]/X3096-1,"")</f>
        <v/>
      </c>
    </row>
    <row r="3097" spans="1:25" x14ac:dyDescent="0.2">
      <c r="A3097" s="6" t="s">
        <v>9676</v>
      </c>
      <c r="B3097" t="s">
        <v>9511</v>
      </c>
      <c r="C3097">
        <v>696</v>
      </c>
      <c r="D3097" t="s">
        <v>9597</v>
      </c>
      <c r="E3097" s="2">
        <v>1130.43</v>
      </c>
      <c r="F3097" s="6" t="str">
        <f>+_xlfn.XLOOKUP(LISTAS[[#This Row],[ID]],_01_CODIGOS_Y_COSTOS_xlsm[Producto y N°],_01_CODIGOS_Y_COSTOS_xlsm[FABRICA],"",0,1)</f>
        <v>IMPORTACION</v>
      </c>
      <c r="G3097" s="13">
        <f>LISTAS[[#This Row],[Precio]]*(1-0.46)*(1-IF($C$3520="",0,$C$3520))</f>
        <v>457.82415000000003</v>
      </c>
      <c r="H3097" s="9">
        <f>+_xlfn.XLOOKUP(LISTAS[[#This Row],[ID]],_01_CODIGOS_Y_COSTOS_xlsm[Producto y N°],_01_CODIGOS_Y_COSTOS_xlsm[COSTO],0,0,1)</f>
        <v>103.6512</v>
      </c>
      <c r="I3097" s="116">
        <f>+IFERROR(LISTAS[[#This Row],[VENTA NETA]]/LISTAS[[#This Row],[COSTO]]-1,0)</f>
        <v>3.4169691233676023</v>
      </c>
      <c r="J3097" s="33" t="str">
        <f>IFERROR(VLOOKUP(LISTAS[[#This Row],[ID]],_01_CODIGOS_Y_COSTOS_xlsm[[Producto y N°]:[CODIGO]],2,0),"")</f>
        <v>C0063</v>
      </c>
      <c r="M3097" s="22">
        <v>0</v>
      </c>
      <c r="N3097" s="23">
        <f>+LISTAS[[#This Row],[Precio]]+(LISTAS[[#This Row],[Precio]]*M3097)</f>
        <v>1130.43</v>
      </c>
      <c r="O3097" s="24">
        <f t="shared" si="64"/>
        <v>457.82415000000003</v>
      </c>
      <c r="Q3097" s="21">
        <f>IFERROR(O3097/LISTAS[[#This Row],[COSTO]]-1,"")</f>
        <v>3.4169691233676023</v>
      </c>
      <c r="R3097" t="str">
        <f>+LISTAS[[#This Row],[ID]]</f>
        <v>CLIPS IMPORTADOS696</v>
      </c>
      <c r="T3097" s="29"/>
      <c r="U3097" s="25">
        <f>LISTAS[[#This Row],[COSTO]]+(LISTAS[[#This Row],[COSTO]]*T3097)</f>
        <v>103.6512</v>
      </c>
      <c r="V3097" s="30">
        <f>IF(T3097="",0,U3097/LISTAS[[#This Row],[VENTA NETA]]-1)</f>
        <v>0</v>
      </c>
      <c r="X3097" s="25"/>
      <c r="Y3097" s="31" t="str">
        <f>IFERROR(LISTAS[[#This Row],[COSTO]]/X3097-1,"")</f>
        <v/>
      </c>
    </row>
    <row r="3098" spans="1:25" x14ac:dyDescent="0.2">
      <c r="A3098" s="6" t="s">
        <v>9677</v>
      </c>
      <c r="B3098" t="s">
        <v>9511</v>
      </c>
      <c r="C3098">
        <v>697</v>
      </c>
      <c r="D3098" t="s">
        <v>9678</v>
      </c>
      <c r="E3098" s="2">
        <v>1130.43</v>
      </c>
      <c r="F3098" s="6" t="str">
        <f>+_xlfn.XLOOKUP(LISTAS[[#This Row],[ID]],_01_CODIGOS_Y_COSTOS_xlsm[Producto y N°],_01_CODIGOS_Y_COSTOS_xlsm[FABRICA],"",0,1)</f>
        <v>IMPORTACION</v>
      </c>
      <c r="G3098" s="13">
        <f>LISTAS[[#This Row],[Precio]]*(1-0.46)*(1-IF($C$3520="",0,$C$3520))</f>
        <v>457.82415000000003</v>
      </c>
      <c r="H3098" s="9">
        <f>+_xlfn.XLOOKUP(LISTAS[[#This Row],[ID]],_01_CODIGOS_Y_COSTOS_xlsm[Producto y N°],_01_CODIGOS_Y_COSTOS_xlsm[COSTO],0,0,1)</f>
        <v>95.013599999999997</v>
      </c>
      <c r="I3098" s="116">
        <f>+IFERROR(LISTAS[[#This Row],[VENTA NETA]]/LISTAS[[#This Row],[COSTO]]-1,0)</f>
        <v>3.8185117709464755</v>
      </c>
      <c r="J3098" s="33" t="str">
        <f>IFERROR(VLOOKUP(LISTAS[[#This Row],[ID]],_01_CODIGOS_Y_COSTOS_xlsm[[Producto y N°]:[CODIGO]],2,0),"")</f>
        <v>C0337</v>
      </c>
      <c r="M3098" s="22">
        <v>0</v>
      </c>
      <c r="N3098" s="23">
        <f>+LISTAS[[#This Row],[Precio]]+(LISTAS[[#This Row],[Precio]]*M3098)</f>
        <v>1130.43</v>
      </c>
      <c r="O3098" s="24">
        <f t="shared" si="64"/>
        <v>457.82415000000003</v>
      </c>
      <c r="Q3098" s="21">
        <f>IFERROR(O3098/LISTAS[[#This Row],[COSTO]]-1,"")</f>
        <v>3.8185117709464755</v>
      </c>
      <c r="R3098" t="str">
        <f>+LISTAS[[#This Row],[ID]]</f>
        <v>CLIPS IMPORTADOS697</v>
      </c>
      <c r="T3098" s="29"/>
      <c r="U3098" s="25">
        <f>LISTAS[[#This Row],[COSTO]]+(LISTAS[[#This Row],[COSTO]]*T3098)</f>
        <v>95.013599999999997</v>
      </c>
      <c r="V3098" s="30">
        <f>IF(T3098="",0,U3098/LISTAS[[#This Row],[VENTA NETA]]-1)</f>
        <v>0</v>
      </c>
      <c r="X3098" s="25"/>
      <c r="Y3098" s="31" t="str">
        <f>IFERROR(LISTAS[[#This Row],[COSTO]]/X3098-1,"")</f>
        <v/>
      </c>
    </row>
    <row r="3099" spans="1:25" x14ac:dyDescent="0.2">
      <c r="A3099" s="6" t="s">
        <v>9679</v>
      </c>
      <c r="B3099" t="s">
        <v>9511</v>
      </c>
      <c r="C3099">
        <v>698</v>
      </c>
      <c r="D3099" t="s">
        <v>9680</v>
      </c>
      <c r="E3099" s="2">
        <v>1130.43</v>
      </c>
      <c r="F3099" s="6" t="str">
        <f>+_xlfn.XLOOKUP(LISTAS[[#This Row],[ID]],_01_CODIGOS_Y_COSTOS_xlsm[Producto y N°],_01_CODIGOS_Y_COSTOS_xlsm[FABRICA],"",0,1)</f>
        <v>IMPORTACION</v>
      </c>
      <c r="G3099" s="13">
        <f>LISTAS[[#This Row],[Precio]]*(1-0.46)*(1-IF($C$3520="",0,$C$3520))</f>
        <v>457.82415000000003</v>
      </c>
      <c r="H3099" s="9">
        <f>+_xlfn.XLOOKUP(LISTAS[[#This Row],[ID]],_01_CODIGOS_Y_COSTOS_xlsm[Producto y N°],_01_CODIGOS_Y_COSTOS_xlsm[COSTO],0,0,1)</f>
        <v>71.98</v>
      </c>
      <c r="I3099" s="116">
        <f>+IFERROR(LISTAS[[#This Row],[VENTA NETA]]/LISTAS[[#This Row],[COSTO]]-1,0)</f>
        <v>5.3604355376493471</v>
      </c>
      <c r="J3099" s="33" t="str">
        <f>IFERROR(VLOOKUP(LISTAS[[#This Row],[ID]],_01_CODIGOS_Y_COSTOS_xlsm[[Producto y N°]:[CODIGO]],2,0),"")</f>
        <v>C0618</v>
      </c>
      <c r="M3099" s="22">
        <v>0</v>
      </c>
      <c r="N3099" s="23">
        <f>+LISTAS[[#This Row],[Precio]]+(LISTAS[[#This Row],[Precio]]*M3099)</f>
        <v>1130.43</v>
      </c>
      <c r="O3099" s="24">
        <f t="shared" si="64"/>
        <v>457.82415000000003</v>
      </c>
      <c r="Q3099" s="21">
        <f>IFERROR(O3099/LISTAS[[#This Row],[COSTO]]-1,"")</f>
        <v>5.3604355376493471</v>
      </c>
      <c r="R3099" t="str">
        <f>+LISTAS[[#This Row],[ID]]</f>
        <v>CLIPS IMPORTADOS698</v>
      </c>
      <c r="T3099" s="29"/>
      <c r="U3099" s="25">
        <f>LISTAS[[#This Row],[COSTO]]+(LISTAS[[#This Row],[COSTO]]*T3099)</f>
        <v>71.98</v>
      </c>
      <c r="V3099" s="30">
        <f>IF(T3099="",0,U3099/LISTAS[[#This Row],[VENTA NETA]]-1)</f>
        <v>0</v>
      </c>
      <c r="X3099" s="25"/>
      <c r="Y3099" s="31" t="str">
        <f>IFERROR(LISTAS[[#This Row],[COSTO]]/X3099-1,"")</f>
        <v/>
      </c>
    </row>
    <row r="3100" spans="1:25" x14ac:dyDescent="0.2">
      <c r="A3100" s="6" t="s">
        <v>9681</v>
      </c>
      <c r="B3100" t="s">
        <v>9511</v>
      </c>
      <c r="C3100">
        <v>699</v>
      </c>
      <c r="D3100" t="s">
        <v>9512</v>
      </c>
      <c r="E3100" s="2">
        <v>1130.43</v>
      </c>
      <c r="F3100" s="6" t="str">
        <f>+_xlfn.XLOOKUP(LISTAS[[#This Row],[ID]],_01_CODIGOS_Y_COSTOS_xlsm[Producto y N°],_01_CODIGOS_Y_COSTOS_xlsm[FABRICA],"",0,1)</f>
        <v>IMPORTACION</v>
      </c>
      <c r="G3100" s="13">
        <f>LISTAS[[#This Row],[Precio]]*(1-0.46)*(1-IF($C$3520="",0,$C$3520))</f>
        <v>457.82415000000003</v>
      </c>
      <c r="H3100" s="9">
        <f>+_xlfn.XLOOKUP(LISTAS[[#This Row],[ID]],_01_CODIGOS_Y_COSTOS_xlsm[Producto y N°],_01_CODIGOS_Y_COSTOS_xlsm[COSTO],0,0,1)</f>
        <v>112.28879999999999</v>
      </c>
      <c r="I3100" s="116">
        <f>+IFERROR(LISTAS[[#This Row],[VENTA NETA]]/LISTAS[[#This Row],[COSTO]]-1,0)</f>
        <v>3.0772022677239406</v>
      </c>
      <c r="J3100" s="33" t="str">
        <f>IFERROR(VLOOKUP(LISTAS[[#This Row],[ID]],_01_CODIGOS_Y_COSTOS_xlsm[[Producto y N°]:[CODIGO]],2,0),"")</f>
        <v>C0835</v>
      </c>
      <c r="M3100" s="22">
        <v>0</v>
      </c>
      <c r="N3100" s="23">
        <f>+LISTAS[[#This Row],[Precio]]+(LISTAS[[#This Row],[Precio]]*M3100)</f>
        <v>1130.43</v>
      </c>
      <c r="O3100" s="24">
        <f t="shared" si="64"/>
        <v>457.82415000000003</v>
      </c>
      <c r="Q3100" s="21">
        <f>IFERROR(O3100/LISTAS[[#This Row],[COSTO]]-1,"")</f>
        <v>3.0772022677239406</v>
      </c>
      <c r="R3100" t="str">
        <f>+LISTAS[[#This Row],[ID]]</f>
        <v>CLIPS IMPORTADOS699</v>
      </c>
      <c r="T3100" s="29"/>
      <c r="U3100" s="25">
        <f>LISTAS[[#This Row],[COSTO]]+(LISTAS[[#This Row],[COSTO]]*T3100)</f>
        <v>112.28879999999999</v>
      </c>
      <c r="V3100" s="30">
        <f>IF(T3100="",0,U3100/LISTAS[[#This Row],[VENTA NETA]]-1)</f>
        <v>0</v>
      </c>
      <c r="X3100" s="25"/>
      <c r="Y3100" s="31" t="str">
        <f>IFERROR(LISTAS[[#This Row],[COSTO]]/X3100-1,"")</f>
        <v/>
      </c>
    </row>
    <row r="3101" spans="1:25" x14ac:dyDescent="0.2">
      <c r="A3101" s="6" t="s">
        <v>9682</v>
      </c>
      <c r="B3101" t="s">
        <v>9511</v>
      </c>
      <c r="C3101">
        <v>700</v>
      </c>
      <c r="D3101" t="s">
        <v>9683</v>
      </c>
      <c r="E3101" s="2">
        <v>1217.3900000000001</v>
      </c>
      <c r="F3101" s="6" t="str">
        <f>+_xlfn.XLOOKUP(LISTAS[[#This Row],[ID]],_01_CODIGOS_Y_COSTOS_xlsm[Producto y N°],_01_CODIGOS_Y_COSTOS_xlsm[FABRICA],"",0,1)</f>
        <v>IMPORTACION</v>
      </c>
      <c r="G3101" s="13">
        <f>LISTAS[[#This Row],[Precio]]*(1-0.46)*(1-IF($C$3520="",0,$C$3520))</f>
        <v>493.04295000000002</v>
      </c>
      <c r="H3101" s="9">
        <f>+_xlfn.XLOOKUP(LISTAS[[#This Row],[ID]],_01_CODIGOS_Y_COSTOS_xlsm[Producto y N°],_01_CODIGOS_Y_COSTOS_xlsm[COSTO],0,0,1)</f>
        <v>123.8056</v>
      </c>
      <c r="I3101" s="116">
        <f>+IFERROR(LISTAS[[#This Row],[VENTA NETA]]/LISTAS[[#This Row],[COSTO]]-1,0)</f>
        <v>2.9823961920947033</v>
      </c>
      <c r="J3101" s="33" t="str">
        <f>IFERROR(VLOOKUP(LISTAS[[#This Row],[ID]],_01_CODIGOS_Y_COSTOS_xlsm[[Producto y N°]:[CODIGO]],2,0),"")</f>
        <v>C0999</v>
      </c>
      <c r="M3101" s="22">
        <v>0</v>
      </c>
      <c r="N3101" s="23">
        <f>+LISTAS[[#This Row],[Precio]]+(LISTAS[[#This Row],[Precio]]*M3101)</f>
        <v>1217.3900000000001</v>
      </c>
      <c r="O3101" s="24">
        <f t="shared" si="64"/>
        <v>493.04295000000002</v>
      </c>
      <c r="Q3101" s="21">
        <f>IFERROR(O3101/LISTAS[[#This Row],[COSTO]]-1,"")</f>
        <v>2.9823961920947033</v>
      </c>
      <c r="R3101" t="str">
        <f>+LISTAS[[#This Row],[ID]]</f>
        <v>CLIPS IMPORTADOS700</v>
      </c>
      <c r="T3101" s="29"/>
      <c r="U3101" s="25">
        <f>LISTAS[[#This Row],[COSTO]]+(LISTAS[[#This Row],[COSTO]]*T3101)</f>
        <v>123.8056</v>
      </c>
      <c r="V3101" s="30">
        <f>IF(T3101="",0,U3101/LISTAS[[#This Row],[VENTA NETA]]-1)</f>
        <v>0</v>
      </c>
      <c r="X3101" s="25"/>
      <c r="Y3101" s="31" t="str">
        <f>IFERROR(LISTAS[[#This Row],[COSTO]]/X3101-1,"")</f>
        <v/>
      </c>
    </row>
    <row r="3102" spans="1:25" x14ac:dyDescent="0.2">
      <c r="A3102" s="6" t="s">
        <v>9684</v>
      </c>
      <c r="B3102" t="s">
        <v>9511</v>
      </c>
      <c r="C3102">
        <v>701</v>
      </c>
      <c r="D3102" t="s">
        <v>9685</v>
      </c>
      <c r="E3102" s="2">
        <v>1130.43</v>
      </c>
      <c r="F3102" s="6" t="str">
        <f>+_xlfn.XLOOKUP(LISTAS[[#This Row],[ID]],_01_CODIGOS_Y_COSTOS_xlsm[Producto y N°],_01_CODIGOS_Y_COSTOS_xlsm[FABRICA],"",0,1)</f>
        <v>IMPORTACION</v>
      </c>
      <c r="G3102" s="13">
        <f>LISTAS[[#This Row],[Precio]]*(1-0.46)*(1-IF($C$3520="",0,$C$3520))</f>
        <v>457.82415000000003</v>
      </c>
      <c r="H3102" s="9">
        <f>+_xlfn.XLOOKUP(LISTAS[[#This Row],[ID]],_01_CODIGOS_Y_COSTOS_xlsm[Producto y N°],_01_CODIGOS_Y_COSTOS_xlsm[COSTO],0,0,1)</f>
        <v>71.98</v>
      </c>
      <c r="I3102" s="116">
        <f>+IFERROR(LISTAS[[#This Row],[VENTA NETA]]/LISTAS[[#This Row],[COSTO]]-1,0)</f>
        <v>5.3604355376493471</v>
      </c>
      <c r="J3102" s="33" t="str">
        <f>IFERROR(VLOOKUP(LISTAS[[#This Row],[ID]],_01_CODIGOS_Y_COSTOS_xlsm[[Producto y N°]:[CODIGO]],2,0),"")</f>
        <v>C0097</v>
      </c>
      <c r="M3102" s="22">
        <v>0</v>
      </c>
      <c r="N3102" s="23">
        <f>+LISTAS[[#This Row],[Precio]]+(LISTAS[[#This Row],[Precio]]*M3102)</f>
        <v>1130.43</v>
      </c>
      <c r="O3102" s="24">
        <f t="shared" si="64"/>
        <v>457.82415000000003</v>
      </c>
      <c r="Q3102" s="21">
        <f>IFERROR(O3102/LISTAS[[#This Row],[COSTO]]-1,"")</f>
        <v>5.3604355376493471</v>
      </c>
      <c r="R3102" t="str">
        <f>+LISTAS[[#This Row],[ID]]</f>
        <v>CLIPS IMPORTADOS701</v>
      </c>
      <c r="T3102" s="29"/>
      <c r="U3102" s="25">
        <f>LISTAS[[#This Row],[COSTO]]+(LISTAS[[#This Row],[COSTO]]*T3102)</f>
        <v>71.98</v>
      </c>
      <c r="V3102" s="30">
        <f>IF(T3102="",0,U3102/LISTAS[[#This Row],[VENTA NETA]]-1)</f>
        <v>0</v>
      </c>
      <c r="X3102" s="25"/>
      <c r="Y3102" s="31" t="str">
        <f>IFERROR(LISTAS[[#This Row],[COSTO]]/X3102-1,"")</f>
        <v/>
      </c>
    </row>
    <row r="3103" spans="1:25" x14ac:dyDescent="0.2">
      <c r="A3103" s="6" t="s">
        <v>9686</v>
      </c>
      <c r="B3103" t="s">
        <v>9511</v>
      </c>
      <c r="C3103">
        <v>702</v>
      </c>
      <c r="D3103" t="s">
        <v>9687</v>
      </c>
      <c r="E3103" s="2">
        <v>1130.43</v>
      </c>
      <c r="F3103" s="6" t="str">
        <f>+_xlfn.XLOOKUP(LISTAS[[#This Row],[ID]],_01_CODIGOS_Y_COSTOS_xlsm[Producto y N°],_01_CODIGOS_Y_COSTOS_xlsm[FABRICA],"",0,1)</f>
        <v>IMPORTACION</v>
      </c>
      <c r="G3103" s="13">
        <f>LISTAS[[#This Row],[Precio]]*(1-0.46)*(1-IF($C$3520="",0,$C$3520))</f>
        <v>457.82415000000003</v>
      </c>
      <c r="H3103" s="9">
        <f>+_xlfn.XLOOKUP(LISTAS[[#This Row],[ID]],_01_CODIGOS_Y_COSTOS_xlsm[Producto y N°],_01_CODIGOS_Y_COSTOS_xlsm[COSTO],0,0,1)</f>
        <v>74.859200000000001</v>
      </c>
      <c r="I3103" s="116">
        <f>+IFERROR(LISTAS[[#This Row],[VENTA NETA]]/LISTAS[[#This Row],[COSTO]]-1,0)</f>
        <v>5.1158034015859108</v>
      </c>
      <c r="J3103" s="33" t="str">
        <f>IFERROR(VLOOKUP(LISTAS[[#This Row],[ID]],_01_CODIGOS_Y_COSTOS_xlsm[[Producto y N°]:[CODIGO]],2,0),"")</f>
        <v>C0390</v>
      </c>
      <c r="M3103" s="22">
        <v>0</v>
      </c>
      <c r="N3103" s="23">
        <f>+LISTAS[[#This Row],[Precio]]+(LISTAS[[#This Row],[Precio]]*M3103)</f>
        <v>1130.43</v>
      </c>
      <c r="O3103" s="24">
        <f t="shared" si="64"/>
        <v>457.82415000000003</v>
      </c>
      <c r="Q3103" s="21">
        <f>IFERROR(O3103/LISTAS[[#This Row],[COSTO]]-1,"")</f>
        <v>5.1158034015859108</v>
      </c>
      <c r="R3103" t="str">
        <f>+LISTAS[[#This Row],[ID]]</f>
        <v>CLIPS IMPORTADOS702</v>
      </c>
      <c r="T3103" s="29"/>
      <c r="U3103" s="25">
        <f>LISTAS[[#This Row],[COSTO]]+(LISTAS[[#This Row],[COSTO]]*T3103)</f>
        <v>74.859200000000001</v>
      </c>
      <c r="V3103" s="30">
        <f>IF(T3103="",0,U3103/LISTAS[[#This Row],[VENTA NETA]]-1)</f>
        <v>0</v>
      </c>
      <c r="X3103" s="25"/>
      <c r="Y3103" s="31" t="str">
        <f>IFERROR(LISTAS[[#This Row],[COSTO]]/X3103-1,"")</f>
        <v/>
      </c>
    </row>
    <row r="3104" spans="1:25" x14ac:dyDescent="0.2">
      <c r="A3104" s="6" t="s">
        <v>9688</v>
      </c>
      <c r="B3104" t="s">
        <v>9511</v>
      </c>
      <c r="C3104">
        <v>703</v>
      </c>
      <c r="D3104" t="s">
        <v>9512</v>
      </c>
      <c r="E3104" s="2">
        <v>1130.43</v>
      </c>
      <c r="F3104" s="6" t="str">
        <f>+_xlfn.XLOOKUP(LISTAS[[#This Row],[ID]],_01_CODIGOS_Y_COSTOS_xlsm[Producto y N°],_01_CODIGOS_Y_COSTOS_xlsm[FABRICA],"",0,1)</f>
        <v>IMPORTACION</v>
      </c>
      <c r="G3104" s="13">
        <f>LISTAS[[#This Row],[Precio]]*(1-0.46)*(1-IF($C$3520="",0,$C$3520))</f>
        <v>457.82415000000003</v>
      </c>
      <c r="H3104" s="9">
        <f>+_xlfn.XLOOKUP(LISTAS[[#This Row],[ID]],_01_CODIGOS_Y_COSTOS_xlsm[Producto y N°],_01_CODIGOS_Y_COSTOS_xlsm[COSTO],0,0,1)</f>
        <v>83.496799999999993</v>
      </c>
      <c r="I3104" s="116">
        <f>+IFERROR(LISTAS[[#This Row],[VENTA NETA]]/LISTAS[[#This Row],[COSTO]]-1,0)</f>
        <v>4.4831340841804721</v>
      </c>
      <c r="J3104" s="33" t="str">
        <f>IFERROR(VLOOKUP(LISTAS[[#This Row],[ID]],_01_CODIGOS_Y_COSTOS_xlsm[[Producto y N°]:[CODIGO]],2,0),"")</f>
        <v>C0824</v>
      </c>
      <c r="M3104" s="22">
        <v>0</v>
      </c>
      <c r="N3104" s="23">
        <f>+LISTAS[[#This Row],[Precio]]+(LISTAS[[#This Row],[Precio]]*M3104)</f>
        <v>1130.43</v>
      </c>
      <c r="O3104" s="24">
        <f t="shared" si="64"/>
        <v>457.82415000000003</v>
      </c>
      <c r="Q3104" s="21">
        <f>IFERROR(O3104/LISTAS[[#This Row],[COSTO]]-1,"")</f>
        <v>4.4831340841804721</v>
      </c>
      <c r="R3104" t="str">
        <f>+LISTAS[[#This Row],[ID]]</f>
        <v>CLIPS IMPORTADOS703</v>
      </c>
      <c r="T3104" s="29"/>
      <c r="U3104" s="25">
        <f>LISTAS[[#This Row],[COSTO]]+(LISTAS[[#This Row],[COSTO]]*T3104)</f>
        <v>83.496799999999993</v>
      </c>
      <c r="V3104" s="30">
        <f>IF(T3104="",0,U3104/LISTAS[[#This Row],[VENTA NETA]]-1)</f>
        <v>0</v>
      </c>
      <c r="X3104" s="25"/>
      <c r="Y3104" s="31" t="str">
        <f>IFERROR(LISTAS[[#This Row],[COSTO]]/X3104-1,"")</f>
        <v/>
      </c>
    </row>
    <row r="3105" spans="1:25" x14ac:dyDescent="0.2">
      <c r="A3105" s="6" t="s">
        <v>9689</v>
      </c>
      <c r="B3105" t="s">
        <v>9511</v>
      </c>
      <c r="C3105">
        <v>704</v>
      </c>
      <c r="D3105" t="s">
        <v>9690</v>
      </c>
      <c r="E3105" s="2">
        <v>782.61</v>
      </c>
      <c r="F3105" s="6" t="str">
        <f>+_xlfn.XLOOKUP(LISTAS[[#This Row],[ID]],_01_CODIGOS_Y_COSTOS_xlsm[Producto y N°],_01_CODIGOS_Y_COSTOS_xlsm[FABRICA],"",0,1)</f>
        <v>IMPORTACION</v>
      </c>
      <c r="G3105" s="13">
        <f>LISTAS[[#This Row],[Precio]]*(1-0.46)*(1-IF($C$3520="",0,$C$3520))</f>
        <v>316.95705000000004</v>
      </c>
      <c r="H3105" s="9">
        <f>+_xlfn.XLOOKUP(LISTAS[[#This Row],[ID]],_01_CODIGOS_Y_COSTOS_xlsm[Producto y N°],_01_CODIGOS_Y_COSTOS_xlsm[COSTO],0,0,1)</f>
        <v>69.100800000000007</v>
      </c>
      <c r="I3105" s="116">
        <f>+IFERROR(LISTAS[[#This Row],[VENTA NETA]]/LISTAS[[#This Row],[COSTO]]-1,0)</f>
        <v>3.58687960197277</v>
      </c>
      <c r="J3105" s="33" t="str">
        <f>IFERROR(VLOOKUP(LISTAS[[#This Row],[ID]],_01_CODIGOS_Y_COSTOS_xlsm[[Producto y N°]:[CODIGO]],2,0),"")</f>
        <v>C3078</v>
      </c>
      <c r="M3105" s="22">
        <v>0</v>
      </c>
      <c r="N3105" s="23">
        <f>+LISTAS[[#This Row],[Precio]]+(LISTAS[[#This Row],[Precio]]*M3105)</f>
        <v>782.61</v>
      </c>
      <c r="O3105" s="24">
        <f t="shared" si="64"/>
        <v>316.95705000000004</v>
      </c>
      <c r="Q3105" s="21">
        <f>IFERROR(O3105/LISTAS[[#This Row],[COSTO]]-1,"")</f>
        <v>3.58687960197277</v>
      </c>
      <c r="R3105" t="str">
        <f>+LISTAS[[#This Row],[ID]]</f>
        <v>CLIPS IMPORTADOS704</v>
      </c>
      <c r="T3105" s="29"/>
      <c r="U3105" s="25">
        <f>LISTAS[[#This Row],[COSTO]]+(LISTAS[[#This Row],[COSTO]]*T3105)</f>
        <v>69.100800000000007</v>
      </c>
      <c r="V3105" s="30">
        <f>IF(T3105="",0,U3105/LISTAS[[#This Row],[VENTA NETA]]-1)</f>
        <v>0</v>
      </c>
      <c r="X3105" s="25"/>
      <c r="Y3105" s="31" t="str">
        <f>IFERROR(LISTAS[[#This Row],[COSTO]]/X3105-1,"")</f>
        <v/>
      </c>
    </row>
    <row r="3106" spans="1:25" x14ac:dyDescent="0.2">
      <c r="A3106" s="6" t="s">
        <v>9691</v>
      </c>
      <c r="B3106" t="s">
        <v>9511</v>
      </c>
      <c r="C3106">
        <v>705</v>
      </c>
      <c r="D3106" t="s">
        <v>9527</v>
      </c>
      <c r="E3106" s="2">
        <v>1217.3900000000001</v>
      </c>
      <c r="F3106" s="6" t="str">
        <f>+_xlfn.XLOOKUP(LISTAS[[#This Row],[ID]],_01_CODIGOS_Y_COSTOS_xlsm[Producto y N°],_01_CODIGOS_Y_COSTOS_xlsm[FABRICA],"",0,1)</f>
        <v>IMPORTACION</v>
      </c>
      <c r="G3106" s="13">
        <f>LISTAS[[#This Row],[Precio]]*(1-0.46)*(1-IF($C$3520="",0,$C$3520))</f>
        <v>493.04295000000002</v>
      </c>
      <c r="H3106" s="9">
        <f>+_xlfn.XLOOKUP(LISTAS[[#This Row],[ID]],_01_CODIGOS_Y_COSTOS_xlsm[Producto y N°],_01_CODIGOS_Y_COSTOS_xlsm[COSTO],0,0,1)</f>
        <v>120.9264</v>
      </c>
      <c r="I3106" s="116">
        <f>+IFERROR(LISTAS[[#This Row],[VENTA NETA]]/LISTAS[[#This Row],[COSTO]]-1,0)</f>
        <v>3.0772151490493389</v>
      </c>
      <c r="J3106" s="33" t="str">
        <f>IFERROR(VLOOKUP(LISTAS[[#This Row],[ID]],_01_CODIGOS_Y_COSTOS_xlsm[[Producto y N°]:[CODIGO]],2,0),"")</f>
        <v>C0278</v>
      </c>
      <c r="M3106" s="22">
        <v>0</v>
      </c>
      <c r="N3106" s="23">
        <f>+LISTAS[[#This Row],[Precio]]+(LISTAS[[#This Row],[Precio]]*M3106)</f>
        <v>1217.3900000000001</v>
      </c>
      <c r="O3106" s="24">
        <f t="shared" si="64"/>
        <v>493.04295000000002</v>
      </c>
      <c r="Q3106" s="21">
        <f>IFERROR(O3106/LISTAS[[#This Row],[COSTO]]-1,"")</f>
        <v>3.0772151490493389</v>
      </c>
      <c r="R3106" t="str">
        <f>+LISTAS[[#This Row],[ID]]</f>
        <v>CLIPS IMPORTADOS705</v>
      </c>
      <c r="T3106" s="29"/>
      <c r="U3106" s="25">
        <f>LISTAS[[#This Row],[COSTO]]+(LISTAS[[#This Row],[COSTO]]*T3106)</f>
        <v>120.9264</v>
      </c>
      <c r="V3106" s="30">
        <f>IF(T3106="",0,U3106/LISTAS[[#This Row],[VENTA NETA]]-1)</f>
        <v>0</v>
      </c>
      <c r="X3106" s="25"/>
      <c r="Y3106" s="31" t="str">
        <f>IFERROR(LISTAS[[#This Row],[COSTO]]/X3106-1,"")</f>
        <v/>
      </c>
    </row>
    <row r="3107" spans="1:25" x14ac:dyDescent="0.2">
      <c r="A3107" s="6" t="s">
        <v>9692</v>
      </c>
      <c r="B3107" t="s">
        <v>9511</v>
      </c>
      <c r="C3107">
        <v>706</v>
      </c>
      <c r="D3107" t="s">
        <v>9690</v>
      </c>
      <c r="E3107" s="2">
        <v>1217.3900000000001</v>
      </c>
      <c r="F3107" s="6" t="str">
        <f>+_xlfn.XLOOKUP(LISTAS[[#This Row],[ID]],_01_CODIGOS_Y_COSTOS_xlsm[Producto y N°],_01_CODIGOS_Y_COSTOS_xlsm[FABRICA],"",0,1)</f>
        <v>IMPORTACION</v>
      </c>
      <c r="G3107" s="13">
        <f>LISTAS[[#This Row],[Precio]]*(1-0.46)*(1-IF($C$3520="",0,$C$3520))</f>
        <v>493.04295000000002</v>
      </c>
      <c r="H3107" s="9">
        <f>+_xlfn.XLOOKUP(LISTAS[[#This Row],[ID]],_01_CODIGOS_Y_COSTOS_xlsm[Producto y N°],_01_CODIGOS_Y_COSTOS_xlsm[COSTO],0,0,1)</f>
        <v>100.77200000000001</v>
      </c>
      <c r="I3107" s="116">
        <f>+IFERROR(LISTAS[[#This Row],[VENTA NETA]]/LISTAS[[#This Row],[COSTO]]-1,0)</f>
        <v>3.8926581788592065</v>
      </c>
      <c r="J3107" s="33" t="str">
        <f>IFERROR(VLOOKUP(LISTAS[[#This Row],[ID]],_01_CODIGOS_Y_COSTOS_xlsm[[Producto y N°]:[CODIGO]],2,0),"")</f>
        <v>C1345</v>
      </c>
      <c r="M3107" s="22">
        <v>0</v>
      </c>
      <c r="N3107" s="23">
        <f>+LISTAS[[#This Row],[Precio]]+(LISTAS[[#This Row],[Precio]]*M3107)</f>
        <v>1217.3900000000001</v>
      </c>
      <c r="O3107" s="24">
        <f t="shared" si="64"/>
        <v>493.04295000000002</v>
      </c>
      <c r="Q3107" s="21">
        <f>IFERROR(O3107/LISTAS[[#This Row],[COSTO]]-1,"")</f>
        <v>3.8926581788592065</v>
      </c>
      <c r="R3107" t="str">
        <f>+LISTAS[[#This Row],[ID]]</f>
        <v>CLIPS IMPORTADOS706</v>
      </c>
      <c r="T3107" s="29"/>
      <c r="U3107" s="25">
        <f>LISTAS[[#This Row],[COSTO]]+(LISTAS[[#This Row],[COSTO]]*T3107)</f>
        <v>100.77200000000001</v>
      </c>
      <c r="V3107" s="30">
        <f>IF(T3107="",0,U3107/LISTAS[[#This Row],[VENTA NETA]]-1)</f>
        <v>0</v>
      </c>
      <c r="X3107" s="25"/>
      <c r="Y3107" s="31" t="str">
        <f>IFERROR(LISTAS[[#This Row],[COSTO]]/X3107-1,"")</f>
        <v/>
      </c>
    </row>
    <row r="3108" spans="1:25" x14ac:dyDescent="0.2">
      <c r="A3108" s="6" t="s">
        <v>9693</v>
      </c>
      <c r="B3108" t="s">
        <v>9511</v>
      </c>
      <c r="C3108">
        <v>707</v>
      </c>
      <c r="D3108" t="s">
        <v>9694</v>
      </c>
      <c r="E3108" s="2">
        <v>1217.3900000000001</v>
      </c>
      <c r="F3108" s="6" t="str">
        <f>+_xlfn.XLOOKUP(LISTAS[[#This Row],[ID]],_01_CODIGOS_Y_COSTOS_xlsm[Producto y N°],_01_CODIGOS_Y_COSTOS_xlsm[FABRICA],"",0,1)</f>
        <v>IMPORTACION</v>
      </c>
      <c r="G3108" s="13">
        <f>LISTAS[[#This Row],[Precio]]*(1-0.46)*(1-IF($C$3520="",0,$C$3520))</f>
        <v>493.04295000000002</v>
      </c>
      <c r="H3108" s="9">
        <f>+_xlfn.XLOOKUP(LISTAS[[#This Row],[ID]],_01_CODIGOS_Y_COSTOS_xlsm[Producto y N°],_01_CODIGOS_Y_COSTOS_xlsm[COSTO],0,0,1)</f>
        <v>103.6512</v>
      </c>
      <c r="I3108" s="116">
        <f>+IFERROR(LISTAS[[#This Row],[VENTA NETA]]/LISTAS[[#This Row],[COSTO]]-1,0)</f>
        <v>3.7567510072242287</v>
      </c>
      <c r="J3108" s="33" t="str">
        <f>IFERROR(VLOOKUP(LISTAS[[#This Row],[ID]],_01_CODIGOS_Y_COSTOS_xlsm[[Producto y N°]:[CODIGO]],2,0),"")</f>
        <v>C1458</v>
      </c>
      <c r="M3108" s="22">
        <v>0</v>
      </c>
      <c r="N3108" s="23">
        <f>+LISTAS[[#This Row],[Precio]]+(LISTAS[[#This Row],[Precio]]*M3108)</f>
        <v>1217.3900000000001</v>
      </c>
      <c r="O3108" s="24">
        <f t="shared" si="64"/>
        <v>493.04295000000002</v>
      </c>
      <c r="Q3108" s="21">
        <f>IFERROR(O3108/LISTAS[[#This Row],[COSTO]]-1,"")</f>
        <v>3.7567510072242287</v>
      </c>
      <c r="R3108" t="str">
        <f>+LISTAS[[#This Row],[ID]]</f>
        <v>CLIPS IMPORTADOS707</v>
      </c>
      <c r="T3108" s="29"/>
      <c r="U3108" s="25">
        <f>LISTAS[[#This Row],[COSTO]]+(LISTAS[[#This Row],[COSTO]]*T3108)</f>
        <v>103.6512</v>
      </c>
      <c r="V3108" s="30">
        <f>IF(T3108="",0,U3108/LISTAS[[#This Row],[VENTA NETA]]-1)</f>
        <v>0</v>
      </c>
      <c r="X3108" s="25"/>
      <c r="Y3108" s="31" t="str">
        <f>IFERROR(LISTAS[[#This Row],[COSTO]]/X3108-1,"")</f>
        <v/>
      </c>
    </row>
    <row r="3109" spans="1:25" x14ac:dyDescent="0.2">
      <c r="A3109" s="6" t="s">
        <v>9695</v>
      </c>
      <c r="B3109" t="s">
        <v>9511</v>
      </c>
      <c r="C3109">
        <v>708</v>
      </c>
      <c r="D3109" t="s">
        <v>9696</v>
      </c>
      <c r="E3109" s="2">
        <v>1217.3900000000001</v>
      </c>
      <c r="F3109" s="6" t="str">
        <f>+_xlfn.XLOOKUP(LISTAS[[#This Row],[ID]],_01_CODIGOS_Y_COSTOS_xlsm[Producto y N°],_01_CODIGOS_Y_COSTOS_xlsm[FABRICA],"",0,1)</f>
        <v>IMPORTACION</v>
      </c>
      <c r="G3109" s="13">
        <f>LISTAS[[#This Row],[Precio]]*(1-0.46)*(1-IF($C$3520="",0,$C$3520))</f>
        <v>493.04295000000002</v>
      </c>
      <c r="H3109" s="9">
        <f>+_xlfn.XLOOKUP(LISTAS[[#This Row],[ID]],_01_CODIGOS_Y_COSTOS_xlsm[Producto y N°],_01_CODIGOS_Y_COSTOS_xlsm[COSTO],0,0,1)</f>
        <v>100.77200000000001</v>
      </c>
      <c r="I3109" s="116">
        <f>+IFERROR(LISTAS[[#This Row],[VENTA NETA]]/LISTAS[[#This Row],[COSTO]]-1,0)</f>
        <v>3.8926581788592065</v>
      </c>
      <c r="J3109" s="33" t="str">
        <f>IFERROR(VLOOKUP(LISTAS[[#This Row],[ID]],_01_CODIGOS_Y_COSTOS_xlsm[[Producto y N°]:[CODIGO]],2,0),"")</f>
        <v>C1616</v>
      </c>
      <c r="M3109" s="22">
        <v>0</v>
      </c>
      <c r="N3109" s="23">
        <f>+LISTAS[[#This Row],[Precio]]+(LISTAS[[#This Row],[Precio]]*M3109)</f>
        <v>1217.3900000000001</v>
      </c>
      <c r="O3109" s="24">
        <f t="shared" si="64"/>
        <v>493.04295000000002</v>
      </c>
      <c r="Q3109" s="21">
        <f>IFERROR(O3109/LISTAS[[#This Row],[COSTO]]-1,"")</f>
        <v>3.8926581788592065</v>
      </c>
      <c r="R3109" t="str">
        <f>+LISTAS[[#This Row],[ID]]</f>
        <v>CLIPS IMPORTADOS708</v>
      </c>
      <c r="T3109" s="29"/>
      <c r="U3109" s="25">
        <f>LISTAS[[#This Row],[COSTO]]+(LISTAS[[#This Row],[COSTO]]*T3109)</f>
        <v>100.77200000000001</v>
      </c>
      <c r="V3109" s="30">
        <f>IF(T3109="",0,U3109/LISTAS[[#This Row],[VENTA NETA]]-1)</f>
        <v>0</v>
      </c>
      <c r="X3109" s="25"/>
      <c r="Y3109" s="31" t="str">
        <f>IFERROR(LISTAS[[#This Row],[COSTO]]/X3109-1,"")</f>
        <v/>
      </c>
    </row>
    <row r="3110" spans="1:25" x14ac:dyDescent="0.2">
      <c r="A3110" s="6" t="s">
        <v>9697</v>
      </c>
      <c r="B3110" t="s">
        <v>9511</v>
      </c>
      <c r="C3110">
        <v>709</v>
      </c>
      <c r="D3110" t="s">
        <v>9698</v>
      </c>
      <c r="E3110" s="2">
        <v>1217.3900000000001</v>
      </c>
      <c r="F3110" s="6" t="str">
        <f>+_xlfn.XLOOKUP(LISTAS[[#This Row],[ID]],_01_CODIGOS_Y_COSTOS_xlsm[Producto y N°],_01_CODIGOS_Y_COSTOS_xlsm[FABRICA],"",0,1)</f>
        <v>IMPORTACION</v>
      </c>
      <c r="G3110" s="13">
        <f>LISTAS[[#This Row],[Precio]]*(1-0.46)*(1-IF($C$3520="",0,$C$3520))</f>
        <v>493.04295000000002</v>
      </c>
      <c r="H3110" s="9">
        <f>+_xlfn.XLOOKUP(LISTAS[[#This Row],[ID]],_01_CODIGOS_Y_COSTOS_xlsm[Producto y N°],_01_CODIGOS_Y_COSTOS_xlsm[COSTO],0,0,1)</f>
        <v>95.013599999999997</v>
      </c>
      <c r="I3110" s="116">
        <f>+IFERROR(LISTAS[[#This Row],[VENTA NETA]]/LISTAS[[#This Row],[COSTO]]-1,0)</f>
        <v>4.1891829169718866</v>
      </c>
      <c r="J3110" s="33" t="str">
        <f>IFERROR(VLOOKUP(LISTAS[[#This Row],[ID]],_01_CODIGOS_Y_COSTOS_xlsm[[Producto y N°]:[CODIGO]],2,0),"")</f>
        <v>C1894</v>
      </c>
      <c r="M3110" s="22">
        <v>0</v>
      </c>
      <c r="N3110" s="23">
        <f>+LISTAS[[#This Row],[Precio]]+(LISTAS[[#This Row],[Precio]]*M3110)</f>
        <v>1217.3900000000001</v>
      </c>
      <c r="O3110" s="24">
        <f t="shared" si="64"/>
        <v>493.04295000000002</v>
      </c>
      <c r="Q3110" s="21">
        <f>IFERROR(O3110/LISTAS[[#This Row],[COSTO]]-1,"")</f>
        <v>4.1891829169718866</v>
      </c>
      <c r="R3110" t="str">
        <f>+LISTAS[[#This Row],[ID]]</f>
        <v>CLIPS IMPORTADOS709</v>
      </c>
      <c r="T3110" s="29"/>
      <c r="U3110" s="25">
        <f>LISTAS[[#This Row],[COSTO]]+(LISTAS[[#This Row],[COSTO]]*T3110)</f>
        <v>95.013599999999997</v>
      </c>
      <c r="V3110" s="30">
        <f>IF(T3110="",0,U3110/LISTAS[[#This Row],[VENTA NETA]]-1)</f>
        <v>0</v>
      </c>
      <c r="X3110" s="25"/>
      <c r="Y3110" s="31" t="str">
        <f>IFERROR(LISTAS[[#This Row],[COSTO]]/X3110-1,"")</f>
        <v/>
      </c>
    </row>
    <row r="3111" spans="1:25" x14ac:dyDescent="0.2">
      <c r="A3111" s="6" t="s">
        <v>9699</v>
      </c>
      <c r="B3111" t="s">
        <v>9511</v>
      </c>
      <c r="C3111">
        <v>710</v>
      </c>
      <c r="D3111" t="s">
        <v>9700</v>
      </c>
      <c r="E3111" s="2">
        <v>1282.6099999999999</v>
      </c>
      <c r="F3111" s="6" t="str">
        <f>+_xlfn.XLOOKUP(LISTAS[[#This Row],[ID]],_01_CODIGOS_Y_COSTOS_xlsm[Producto y N°],_01_CODIGOS_Y_COSTOS_xlsm[FABRICA],"",0,1)</f>
        <v>IMPORTACION</v>
      </c>
      <c r="G3111" s="13">
        <f>LISTAS[[#This Row],[Precio]]*(1-0.46)*(1-IF($C$3520="",0,$C$3520))</f>
        <v>519.45704999999998</v>
      </c>
      <c r="H3111" s="9">
        <f>+_xlfn.XLOOKUP(LISTAS[[#This Row],[ID]],_01_CODIGOS_Y_COSTOS_xlsm[Producto y N°],_01_CODIGOS_Y_COSTOS_xlsm[COSTO],0,0,1)</f>
        <v>95.013599999999997</v>
      </c>
      <c r="I3111" s="116">
        <f>+IFERROR(LISTAS[[#This Row],[VENTA NETA]]/LISTAS[[#This Row],[COSTO]]-1,0)</f>
        <v>4.4671862764909447</v>
      </c>
      <c r="J3111" s="33" t="str">
        <f>IFERROR(VLOOKUP(LISTAS[[#This Row],[ID]],_01_CODIGOS_Y_COSTOS_xlsm[[Producto y N°]:[CODIGO]],2,0),"")</f>
        <v>C1899</v>
      </c>
      <c r="M3111" s="22">
        <v>0</v>
      </c>
      <c r="N3111" s="23">
        <f>+LISTAS[[#This Row],[Precio]]+(LISTAS[[#This Row],[Precio]]*M3111)</f>
        <v>1282.6099999999999</v>
      </c>
      <c r="O3111" s="24">
        <f t="shared" si="64"/>
        <v>519.45704999999998</v>
      </c>
      <c r="Q3111" s="21">
        <f>IFERROR(O3111/LISTAS[[#This Row],[COSTO]]-1,"")</f>
        <v>4.4671862764909447</v>
      </c>
      <c r="R3111" t="str">
        <f>+LISTAS[[#This Row],[ID]]</f>
        <v>CLIPS IMPORTADOS710</v>
      </c>
      <c r="T3111" s="29"/>
      <c r="U3111" s="25">
        <f>LISTAS[[#This Row],[COSTO]]+(LISTAS[[#This Row],[COSTO]]*T3111)</f>
        <v>95.013599999999997</v>
      </c>
      <c r="V3111" s="30">
        <f>IF(T3111="",0,U3111/LISTAS[[#This Row],[VENTA NETA]]-1)</f>
        <v>0</v>
      </c>
      <c r="X3111" s="25"/>
      <c r="Y3111" s="31" t="str">
        <f>IFERROR(LISTAS[[#This Row],[COSTO]]/X3111-1,"")</f>
        <v/>
      </c>
    </row>
    <row r="3112" spans="1:25" x14ac:dyDescent="0.2">
      <c r="A3112" s="6" t="s">
        <v>9701</v>
      </c>
      <c r="B3112" t="s">
        <v>9511</v>
      </c>
      <c r="C3112">
        <v>711</v>
      </c>
      <c r="D3112" t="s">
        <v>9525</v>
      </c>
      <c r="E3112" s="2">
        <v>1217.3900000000001</v>
      </c>
      <c r="F3112" s="6" t="str">
        <f>+_xlfn.XLOOKUP(LISTAS[[#This Row],[ID]],_01_CODIGOS_Y_COSTOS_xlsm[Producto y N°],_01_CODIGOS_Y_COSTOS_xlsm[FABRICA],"",0,1)</f>
        <v>IMPORTACION</v>
      </c>
      <c r="G3112" s="13">
        <f>LISTAS[[#This Row],[Precio]]*(1-0.46)*(1-IF($C$3520="",0,$C$3520))</f>
        <v>493.04295000000002</v>
      </c>
      <c r="H3112" s="9">
        <f>+_xlfn.XLOOKUP(LISTAS[[#This Row],[ID]],_01_CODIGOS_Y_COSTOS_xlsm[Producto y N°],_01_CODIGOS_Y_COSTOS_xlsm[COSTO],0,0,1)</f>
        <v>92.134399999999999</v>
      </c>
      <c r="I3112" s="116">
        <f>+IFERROR(LISTAS[[#This Row],[VENTA NETA]]/LISTAS[[#This Row],[COSTO]]-1,0)</f>
        <v>4.3513448831272576</v>
      </c>
      <c r="J3112" s="33" t="str">
        <f>IFERROR(VLOOKUP(LISTAS[[#This Row],[ID]],_01_CODIGOS_Y_COSTOS_xlsm[[Producto y N°]:[CODIGO]],2,0),"")</f>
        <v>C1935</v>
      </c>
      <c r="M3112" s="22">
        <v>0</v>
      </c>
      <c r="N3112" s="23">
        <f>+LISTAS[[#This Row],[Precio]]+(LISTAS[[#This Row],[Precio]]*M3112)</f>
        <v>1217.3900000000001</v>
      </c>
      <c r="O3112" s="24">
        <f t="shared" si="64"/>
        <v>493.04295000000002</v>
      </c>
      <c r="Q3112" s="21">
        <f>IFERROR(O3112/LISTAS[[#This Row],[COSTO]]-1,"")</f>
        <v>4.3513448831272576</v>
      </c>
      <c r="R3112" t="str">
        <f>+LISTAS[[#This Row],[ID]]</f>
        <v>CLIPS IMPORTADOS711</v>
      </c>
      <c r="T3112" s="29"/>
      <c r="U3112" s="25">
        <f>LISTAS[[#This Row],[COSTO]]+(LISTAS[[#This Row],[COSTO]]*T3112)</f>
        <v>92.134399999999999</v>
      </c>
      <c r="V3112" s="30">
        <f>IF(T3112="",0,U3112/LISTAS[[#This Row],[VENTA NETA]]-1)</f>
        <v>0</v>
      </c>
      <c r="X3112" s="25"/>
      <c r="Y3112" s="31" t="str">
        <f>IFERROR(LISTAS[[#This Row],[COSTO]]/X3112-1,"")</f>
        <v/>
      </c>
    </row>
    <row r="3113" spans="1:25" x14ac:dyDescent="0.2">
      <c r="A3113" s="6" t="s">
        <v>9702</v>
      </c>
      <c r="B3113" t="s">
        <v>9511</v>
      </c>
      <c r="C3113">
        <v>712</v>
      </c>
      <c r="D3113" t="s">
        <v>9687</v>
      </c>
      <c r="E3113" s="2">
        <v>1217.3900000000001</v>
      </c>
      <c r="F3113" s="6" t="str">
        <f>+_xlfn.XLOOKUP(LISTAS[[#This Row],[ID]],_01_CODIGOS_Y_COSTOS_xlsm[Producto y N°],_01_CODIGOS_Y_COSTOS_xlsm[FABRICA],"",0,1)</f>
        <v>IMPORTACION</v>
      </c>
      <c r="G3113" s="13">
        <f>LISTAS[[#This Row],[Precio]]*(1-0.46)*(1-IF($C$3520="",0,$C$3520))</f>
        <v>493.04295000000002</v>
      </c>
      <c r="H3113" s="9">
        <f>+_xlfn.XLOOKUP(LISTAS[[#This Row],[ID]],_01_CODIGOS_Y_COSTOS_xlsm[Producto y N°],_01_CODIGOS_Y_COSTOS_xlsm[COSTO],0,0,1)</f>
        <v>109.4096</v>
      </c>
      <c r="I3113" s="116">
        <f>+IFERROR(LISTAS[[#This Row],[VENTA NETA]]/LISTAS[[#This Row],[COSTO]]-1,0)</f>
        <v>3.5063956910545331</v>
      </c>
      <c r="J3113" s="33" t="str">
        <f>IFERROR(VLOOKUP(LISTAS[[#This Row],[ID]],_01_CODIGOS_Y_COSTOS_xlsm[[Producto y N°]:[CODIGO]],2,0),"")</f>
        <v>C0119</v>
      </c>
      <c r="M3113" s="22">
        <v>0</v>
      </c>
      <c r="N3113" s="23">
        <f>+LISTAS[[#This Row],[Precio]]+(LISTAS[[#This Row],[Precio]]*M3113)</f>
        <v>1217.3900000000001</v>
      </c>
      <c r="O3113" s="24">
        <f t="shared" ref="O3113:O3176" si="65">N3113*(1-0.46)*(1-IF($C$3520="",0,$C$3520))</f>
        <v>493.04295000000002</v>
      </c>
      <c r="Q3113" s="21">
        <f>IFERROR(O3113/LISTAS[[#This Row],[COSTO]]-1,"")</f>
        <v>3.5063956910545331</v>
      </c>
      <c r="R3113" t="str">
        <f>+LISTAS[[#This Row],[ID]]</f>
        <v>CLIPS IMPORTADOS712</v>
      </c>
      <c r="T3113" s="29"/>
      <c r="U3113" s="25">
        <f>LISTAS[[#This Row],[COSTO]]+(LISTAS[[#This Row],[COSTO]]*T3113)</f>
        <v>109.4096</v>
      </c>
      <c r="V3113" s="30">
        <f>IF(T3113="",0,U3113/LISTAS[[#This Row],[VENTA NETA]]-1)</f>
        <v>0</v>
      </c>
      <c r="X3113" s="25"/>
      <c r="Y3113" s="31" t="str">
        <f>IFERROR(LISTAS[[#This Row],[COSTO]]/X3113-1,"")</f>
        <v/>
      </c>
    </row>
    <row r="3114" spans="1:25" x14ac:dyDescent="0.2">
      <c r="A3114" s="6" t="s">
        <v>9703</v>
      </c>
      <c r="B3114" t="s">
        <v>9511</v>
      </c>
      <c r="C3114">
        <v>713</v>
      </c>
      <c r="D3114" t="s">
        <v>9704</v>
      </c>
      <c r="E3114" s="2">
        <v>630.42999999999995</v>
      </c>
      <c r="F3114" s="6" t="str">
        <f>+_xlfn.XLOOKUP(LISTAS[[#This Row],[ID]],_01_CODIGOS_Y_COSTOS_xlsm[Producto y N°],_01_CODIGOS_Y_COSTOS_xlsm[FABRICA],"",0,1)</f>
        <v>IMPORTACION</v>
      </c>
      <c r="G3114" s="13">
        <f>LISTAS[[#This Row],[Precio]]*(1-0.46)*(1-IF($C$3520="",0,$C$3520))</f>
        <v>255.32415000000003</v>
      </c>
      <c r="H3114" s="9">
        <f>+_xlfn.XLOOKUP(LISTAS[[#This Row],[ID]],_01_CODIGOS_Y_COSTOS_xlsm[Producto y N°],_01_CODIGOS_Y_COSTOS_xlsm[COSTO],0,0,1)</f>
        <v>51.825600000000001</v>
      </c>
      <c r="I3114" s="116">
        <f>+IFERROR(LISTAS[[#This Row],[VENTA NETA]]/LISTAS[[#This Row],[COSTO]]-1,0)</f>
        <v>3.9266028757988334</v>
      </c>
      <c r="J3114" s="33" t="str">
        <f>IFERROR(VLOOKUP(LISTAS[[#This Row],[ID]],_01_CODIGOS_Y_COSTOS_xlsm[[Producto y N°]:[CODIGO]],2,0),"")</f>
        <v>C1855</v>
      </c>
      <c r="M3114" s="22">
        <v>0</v>
      </c>
      <c r="N3114" s="23">
        <f>+LISTAS[[#This Row],[Precio]]+(LISTAS[[#This Row],[Precio]]*M3114)</f>
        <v>630.42999999999995</v>
      </c>
      <c r="O3114" s="24">
        <f t="shared" si="65"/>
        <v>255.32415000000003</v>
      </c>
      <c r="Q3114" s="21">
        <f>IFERROR(O3114/LISTAS[[#This Row],[COSTO]]-1,"")</f>
        <v>3.9266028757988334</v>
      </c>
      <c r="R3114" t="str">
        <f>+LISTAS[[#This Row],[ID]]</f>
        <v>CLIPS IMPORTADOS713</v>
      </c>
      <c r="T3114" s="29"/>
      <c r="U3114" s="25">
        <f>LISTAS[[#This Row],[COSTO]]+(LISTAS[[#This Row],[COSTO]]*T3114)</f>
        <v>51.825600000000001</v>
      </c>
      <c r="V3114" s="30">
        <f>IF(T3114="",0,U3114/LISTAS[[#This Row],[VENTA NETA]]-1)</f>
        <v>0</v>
      </c>
      <c r="X3114" s="25"/>
      <c r="Y3114" s="31" t="str">
        <f>IFERROR(LISTAS[[#This Row],[COSTO]]/X3114-1,"")</f>
        <v/>
      </c>
    </row>
    <row r="3115" spans="1:25" x14ac:dyDescent="0.2">
      <c r="A3115" s="6" t="s">
        <v>9705</v>
      </c>
      <c r="B3115" t="s">
        <v>9511</v>
      </c>
      <c r="C3115">
        <v>714</v>
      </c>
      <c r="D3115" t="s">
        <v>9660</v>
      </c>
      <c r="E3115" s="2">
        <v>1217.3900000000001</v>
      </c>
      <c r="F3115" s="6" t="str">
        <f>+_xlfn.XLOOKUP(LISTAS[[#This Row],[ID]],_01_CODIGOS_Y_COSTOS_xlsm[Producto y N°],_01_CODIGOS_Y_COSTOS_xlsm[FABRICA],"",0,1)</f>
        <v>IMPORTACION</v>
      </c>
      <c r="G3115" s="13">
        <f>LISTAS[[#This Row],[Precio]]*(1-0.46)*(1-IF($C$3520="",0,$C$3520))</f>
        <v>493.04295000000002</v>
      </c>
      <c r="H3115" s="9">
        <f>+_xlfn.XLOOKUP(LISTAS[[#This Row],[ID]],_01_CODIGOS_Y_COSTOS_xlsm[Producto y N°],_01_CODIGOS_Y_COSTOS_xlsm[COSTO],0,0,1)</f>
        <v>83.496799999999993</v>
      </c>
      <c r="I3115" s="116">
        <f>+IFERROR(LISTAS[[#This Row],[VENTA NETA]]/LISTAS[[#This Row],[COSTO]]-1,0)</f>
        <v>4.9049322848300783</v>
      </c>
      <c r="J3115" s="33" t="str">
        <f>IFERROR(VLOOKUP(LISTAS[[#This Row],[ID]],_01_CODIGOS_Y_COSTOS_xlsm[[Producto y N°]:[CODIGO]],2,0),"")</f>
        <v>C1780</v>
      </c>
      <c r="M3115" s="22">
        <v>0</v>
      </c>
      <c r="N3115" s="23">
        <f>+LISTAS[[#This Row],[Precio]]+(LISTAS[[#This Row],[Precio]]*M3115)</f>
        <v>1217.3900000000001</v>
      </c>
      <c r="O3115" s="24">
        <f t="shared" si="65"/>
        <v>493.04295000000002</v>
      </c>
      <c r="Q3115" s="21">
        <f>IFERROR(O3115/LISTAS[[#This Row],[COSTO]]-1,"")</f>
        <v>4.9049322848300783</v>
      </c>
      <c r="R3115" t="str">
        <f>+LISTAS[[#This Row],[ID]]</f>
        <v>CLIPS IMPORTADOS714</v>
      </c>
      <c r="T3115" s="29"/>
      <c r="U3115" s="25">
        <f>LISTAS[[#This Row],[COSTO]]+(LISTAS[[#This Row],[COSTO]]*T3115)</f>
        <v>83.496799999999993</v>
      </c>
      <c r="V3115" s="30">
        <f>IF(T3115="",0,U3115/LISTAS[[#This Row],[VENTA NETA]]-1)</f>
        <v>0</v>
      </c>
      <c r="X3115" s="25"/>
      <c r="Y3115" s="31" t="str">
        <f>IFERROR(LISTAS[[#This Row],[COSTO]]/X3115-1,"")</f>
        <v/>
      </c>
    </row>
    <row r="3116" spans="1:25" x14ac:dyDescent="0.2">
      <c r="A3116" s="6" t="s">
        <v>9706</v>
      </c>
      <c r="B3116" t="s">
        <v>9511</v>
      </c>
      <c r="C3116">
        <v>715</v>
      </c>
      <c r="D3116" t="s">
        <v>9707</v>
      </c>
      <c r="E3116" s="2">
        <v>1282.6099999999999</v>
      </c>
      <c r="F3116" s="6" t="str">
        <f>+_xlfn.XLOOKUP(LISTAS[[#This Row],[ID]],_01_CODIGOS_Y_COSTOS_xlsm[Producto y N°],_01_CODIGOS_Y_COSTOS_xlsm[FABRICA],"",0,1)</f>
        <v>IMPORTACION</v>
      </c>
      <c r="G3116" s="13">
        <f>LISTAS[[#This Row],[Precio]]*(1-0.46)*(1-IF($C$3520="",0,$C$3520))</f>
        <v>519.45704999999998</v>
      </c>
      <c r="H3116" s="9">
        <f>+_xlfn.XLOOKUP(LISTAS[[#This Row],[ID]],_01_CODIGOS_Y_COSTOS_xlsm[Producto y N°],_01_CODIGOS_Y_COSTOS_xlsm[COSTO],0,0,1)</f>
        <v>80.617599999999996</v>
      </c>
      <c r="I3116" s="116">
        <f>+IFERROR(LISTAS[[#This Row],[VENTA NETA]]/LISTAS[[#This Row],[COSTO]]-1,0)</f>
        <v>5.4434695401500415</v>
      </c>
      <c r="J3116" s="33" t="str">
        <f>IFERROR(VLOOKUP(LISTAS[[#This Row],[ID]],_01_CODIGOS_Y_COSTOS_xlsm[[Producto y N°]:[CODIGO]],2,0),"")</f>
        <v>C0695</v>
      </c>
      <c r="M3116" s="22">
        <v>0</v>
      </c>
      <c r="N3116" s="23">
        <f>+LISTAS[[#This Row],[Precio]]+(LISTAS[[#This Row],[Precio]]*M3116)</f>
        <v>1282.6099999999999</v>
      </c>
      <c r="O3116" s="24">
        <f t="shared" si="65"/>
        <v>519.45704999999998</v>
      </c>
      <c r="Q3116" s="21">
        <f>IFERROR(O3116/LISTAS[[#This Row],[COSTO]]-1,"")</f>
        <v>5.4434695401500415</v>
      </c>
      <c r="R3116" t="str">
        <f>+LISTAS[[#This Row],[ID]]</f>
        <v>CLIPS IMPORTADOS715</v>
      </c>
      <c r="T3116" s="29"/>
      <c r="U3116" s="25">
        <f>LISTAS[[#This Row],[COSTO]]+(LISTAS[[#This Row],[COSTO]]*T3116)</f>
        <v>80.617599999999996</v>
      </c>
      <c r="V3116" s="30">
        <f>IF(T3116="",0,U3116/LISTAS[[#This Row],[VENTA NETA]]-1)</f>
        <v>0</v>
      </c>
      <c r="X3116" s="25"/>
      <c r="Y3116" s="31" t="str">
        <f>IFERROR(LISTAS[[#This Row],[COSTO]]/X3116-1,"")</f>
        <v/>
      </c>
    </row>
    <row r="3117" spans="1:25" x14ac:dyDescent="0.2">
      <c r="A3117" s="6" t="s">
        <v>9708</v>
      </c>
      <c r="B3117" t="s">
        <v>9511</v>
      </c>
      <c r="C3117">
        <v>716</v>
      </c>
      <c r="D3117" t="s">
        <v>9709</v>
      </c>
      <c r="E3117" s="2">
        <v>1500</v>
      </c>
      <c r="F3117" s="6" t="str">
        <f>+_xlfn.XLOOKUP(LISTAS[[#This Row],[ID]],_01_CODIGOS_Y_COSTOS_xlsm[Producto y N°],_01_CODIGOS_Y_COSTOS_xlsm[FABRICA],"",0,1)</f>
        <v>IMPORTACION</v>
      </c>
      <c r="G3117" s="13">
        <f>LISTAS[[#This Row],[Precio]]*(1-0.46)*(1-IF($C$3520="",0,$C$3520))</f>
        <v>607.5</v>
      </c>
      <c r="H3117" s="9">
        <f>+_xlfn.XLOOKUP(LISTAS[[#This Row],[ID]],_01_CODIGOS_Y_COSTOS_xlsm[Producto y N°],_01_CODIGOS_Y_COSTOS_xlsm[COSTO],0,0,1)</f>
        <v>120.9264</v>
      </c>
      <c r="I3117" s="116">
        <f>+IFERROR(LISTAS[[#This Row],[VENTA NETA]]/LISTAS[[#This Row],[COSTO]]-1,0)</f>
        <v>4.0237169054896205</v>
      </c>
      <c r="J3117" s="33" t="str">
        <f>IFERROR(VLOOKUP(LISTAS[[#This Row],[ID]],_01_CODIGOS_Y_COSTOS_xlsm[[Producto y N°]:[CODIGO]],2,0),"")</f>
        <v>C1615</v>
      </c>
      <c r="M3117" s="22">
        <v>0</v>
      </c>
      <c r="N3117" s="23">
        <f>+LISTAS[[#This Row],[Precio]]+(LISTAS[[#This Row],[Precio]]*M3117)</f>
        <v>1500</v>
      </c>
      <c r="O3117" s="24">
        <f t="shared" si="65"/>
        <v>607.5</v>
      </c>
      <c r="Q3117" s="21">
        <f>IFERROR(O3117/LISTAS[[#This Row],[COSTO]]-1,"")</f>
        <v>4.0237169054896205</v>
      </c>
      <c r="R3117" t="str">
        <f>+LISTAS[[#This Row],[ID]]</f>
        <v>CLIPS IMPORTADOS716</v>
      </c>
      <c r="T3117" s="29"/>
      <c r="U3117" s="25">
        <f>LISTAS[[#This Row],[COSTO]]+(LISTAS[[#This Row],[COSTO]]*T3117)</f>
        <v>120.9264</v>
      </c>
      <c r="V3117" s="30">
        <f>IF(T3117="",0,U3117/LISTAS[[#This Row],[VENTA NETA]]-1)</f>
        <v>0</v>
      </c>
      <c r="X3117" s="25"/>
      <c r="Y3117" s="31" t="str">
        <f>IFERROR(LISTAS[[#This Row],[COSTO]]/X3117-1,"")</f>
        <v/>
      </c>
    </row>
    <row r="3118" spans="1:25" x14ac:dyDescent="0.2">
      <c r="A3118" s="6" t="s">
        <v>9710</v>
      </c>
      <c r="B3118" t="s">
        <v>9511</v>
      </c>
      <c r="C3118">
        <v>717</v>
      </c>
      <c r="D3118" t="s">
        <v>9623</v>
      </c>
      <c r="E3118" s="2">
        <v>1413.04</v>
      </c>
      <c r="F3118" s="6" t="str">
        <f>+_xlfn.XLOOKUP(LISTAS[[#This Row],[ID]],_01_CODIGOS_Y_COSTOS_xlsm[Producto y N°],_01_CODIGOS_Y_COSTOS_xlsm[FABRICA],"",0,1)</f>
        <v>IMPORTACION</v>
      </c>
      <c r="G3118" s="13">
        <f>LISTAS[[#This Row],[Precio]]*(1-0.46)*(1-IF($C$3520="",0,$C$3520))</f>
        <v>572.28120000000001</v>
      </c>
      <c r="H3118" s="9">
        <f>+_xlfn.XLOOKUP(LISTAS[[#This Row],[ID]],_01_CODIGOS_Y_COSTOS_xlsm[Producto y N°],_01_CODIGOS_Y_COSTOS_xlsm[COSTO],0,0,1)</f>
        <v>115.16800000000001</v>
      </c>
      <c r="I3118" s="116">
        <f>+IFERROR(LISTAS[[#This Row],[VENTA NETA]]/LISTAS[[#This Row],[COSTO]]-1,0)</f>
        <v>3.9690990552931371</v>
      </c>
      <c r="J3118" s="33" t="str">
        <f>IFERROR(VLOOKUP(LISTAS[[#This Row],[ID]],_01_CODIGOS_Y_COSTOS_xlsm[[Producto y N°]:[CODIGO]],2,0),"")</f>
        <v>C3074</v>
      </c>
      <c r="M3118" s="22">
        <v>0</v>
      </c>
      <c r="N3118" s="23">
        <f>+LISTAS[[#This Row],[Precio]]+(LISTAS[[#This Row],[Precio]]*M3118)</f>
        <v>1413.04</v>
      </c>
      <c r="O3118" s="24">
        <f t="shared" si="65"/>
        <v>572.28120000000001</v>
      </c>
      <c r="Q3118" s="21">
        <f>IFERROR(O3118/LISTAS[[#This Row],[COSTO]]-1,"")</f>
        <v>3.9690990552931371</v>
      </c>
      <c r="R3118" t="str">
        <f>+LISTAS[[#This Row],[ID]]</f>
        <v>CLIPS IMPORTADOS717</v>
      </c>
      <c r="T3118" s="29"/>
      <c r="U3118" s="25">
        <f>LISTAS[[#This Row],[COSTO]]+(LISTAS[[#This Row],[COSTO]]*T3118)</f>
        <v>115.16800000000001</v>
      </c>
      <c r="V3118" s="30">
        <f>IF(T3118="",0,U3118/LISTAS[[#This Row],[VENTA NETA]]-1)</f>
        <v>0</v>
      </c>
      <c r="X3118" s="25"/>
      <c r="Y3118" s="31" t="str">
        <f>IFERROR(LISTAS[[#This Row],[COSTO]]/X3118-1,"")</f>
        <v/>
      </c>
    </row>
    <row r="3119" spans="1:25" x14ac:dyDescent="0.2">
      <c r="A3119" s="6" t="s">
        <v>9711</v>
      </c>
      <c r="B3119" t="s">
        <v>9511</v>
      </c>
      <c r="C3119">
        <v>718</v>
      </c>
      <c r="D3119" t="s">
        <v>9704</v>
      </c>
      <c r="E3119" s="2">
        <v>1000</v>
      </c>
      <c r="F3119" s="6" t="str">
        <f>+_xlfn.XLOOKUP(LISTAS[[#This Row],[ID]],_01_CODIGOS_Y_COSTOS_xlsm[Producto y N°],_01_CODIGOS_Y_COSTOS_xlsm[FABRICA],"",0,1)</f>
        <v>IMPORTACION</v>
      </c>
      <c r="G3119" s="13">
        <f>LISTAS[[#This Row],[Precio]]*(1-0.46)*(1-IF($C$3520="",0,$C$3520))</f>
        <v>405</v>
      </c>
      <c r="H3119" s="9">
        <f>+_xlfn.XLOOKUP(LISTAS[[#This Row],[ID]],_01_CODIGOS_Y_COSTOS_xlsm[Producto y N°],_01_CODIGOS_Y_COSTOS_xlsm[COSTO],0,0,1)</f>
        <v>92.134399999999999</v>
      </c>
      <c r="I3119" s="116">
        <f>+IFERROR(LISTAS[[#This Row],[VENTA NETA]]/LISTAS[[#This Row],[COSTO]]-1,0)</f>
        <v>3.3957522923034178</v>
      </c>
      <c r="J3119" s="33" t="str">
        <f>IFERROR(VLOOKUP(LISTAS[[#This Row],[ID]],_01_CODIGOS_Y_COSTOS_xlsm[[Producto y N°]:[CODIGO]],2,0),"")</f>
        <v>C0015</v>
      </c>
      <c r="M3119" s="22">
        <v>0</v>
      </c>
      <c r="N3119" s="23">
        <f>+LISTAS[[#This Row],[Precio]]+(LISTAS[[#This Row],[Precio]]*M3119)</f>
        <v>1000</v>
      </c>
      <c r="O3119" s="24">
        <f t="shared" si="65"/>
        <v>405</v>
      </c>
      <c r="Q3119" s="21">
        <f>IFERROR(O3119/LISTAS[[#This Row],[COSTO]]-1,"")</f>
        <v>3.3957522923034178</v>
      </c>
      <c r="R3119" t="str">
        <f>+LISTAS[[#This Row],[ID]]</f>
        <v>CLIPS IMPORTADOS718</v>
      </c>
      <c r="T3119" s="29"/>
      <c r="U3119" s="25">
        <f>LISTAS[[#This Row],[COSTO]]+(LISTAS[[#This Row],[COSTO]]*T3119)</f>
        <v>92.134399999999999</v>
      </c>
      <c r="V3119" s="30">
        <f>IF(T3119="",0,U3119/LISTAS[[#This Row],[VENTA NETA]]-1)</f>
        <v>0</v>
      </c>
      <c r="X3119" s="25"/>
      <c r="Y3119" s="31" t="str">
        <f>IFERROR(LISTAS[[#This Row],[COSTO]]/X3119-1,"")</f>
        <v/>
      </c>
    </row>
    <row r="3120" spans="1:25" x14ac:dyDescent="0.2">
      <c r="A3120" s="6" t="s">
        <v>9712</v>
      </c>
      <c r="B3120" t="s">
        <v>9511</v>
      </c>
      <c r="C3120">
        <v>719</v>
      </c>
      <c r="D3120" t="s">
        <v>9525</v>
      </c>
      <c r="E3120" s="2">
        <v>1500</v>
      </c>
      <c r="F3120" s="6" t="str">
        <f>+_xlfn.XLOOKUP(LISTAS[[#This Row],[ID]],_01_CODIGOS_Y_COSTOS_xlsm[Producto y N°],_01_CODIGOS_Y_COSTOS_xlsm[FABRICA],"",0,1)</f>
        <v>IMPORTACION</v>
      </c>
      <c r="G3120" s="13">
        <f>LISTAS[[#This Row],[Precio]]*(1-0.46)*(1-IF($C$3520="",0,$C$3520))</f>
        <v>607.5</v>
      </c>
      <c r="H3120" s="9">
        <f>+_xlfn.XLOOKUP(LISTAS[[#This Row],[ID]],_01_CODIGOS_Y_COSTOS_xlsm[Producto y N°],_01_CODIGOS_Y_COSTOS_xlsm[COSTO],0,0,1)</f>
        <v>195.78559999999999</v>
      </c>
      <c r="I3120" s="116">
        <f>+IFERROR(LISTAS[[#This Row],[VENTA NETA]]/LISTAS[[#This Row],[COSTO]]-1,0)</f>
        <v>2.1028839710377065</v>
      </c>
      <c r="J3120" s="33" t="str">
        <f>IFERROR(VLOOKUP(LISTAS[[#This Row],[ID]],_01_CODIGOS_Y_COSTOS_xlsm[[Producto y N°]:[CODIGO]],2,0),"")</f>
        <v>C1939</v>
      </c>
      <c r="M3120" s="22">
        <v>0</v>
      </c>
      <c r="N3120" s="23">
        <f>+LISTAS[[#This Row],[Precio]]+(LISTAS[[#This Row],[Precio]]*M3120)</f>
        <v>1500</v>
      </c>
      <c r="O3120" s="24">
        <f t="shared" si="65"/>
        <v>607.5</v>
      </c>
      <c r="Q3120" s="21">
        <f>IFERROR(O3120/LISTAS[[#This Row],[COSTO]]-1,"")</f>
        <v>2.1028839710377065</v>
      </c>
      <c r="R3120" t="str">
        <f>+LISTAS[[#This Row],[ID]]</f>
        <v>CLIPS IMPORTADOS719</v>
      </c>
      <c r="T3120" s="29"/>
      <c r="U3120" s="25">
        <f>LISTAS[[#This Row],[COSTO]]+(LISTAS[[#This Row],[COSTO]]*T3120)</f>
        <v>195.78559999999999</v>
      </c>
      <c r="V3120" s="30">
        <f>IF(T3120="",0,U3120/LISTAS[[#This Row],[VENTA NETA]]-1)</f>
        <v>0</v>
      </c>
      <c r="X3120" s="25"/>
      <c r="Y3120" s="31" t="str">
        <f>IFERROR(LISTAS[[#This Row],[COSTO]]/X3120-1,"")</f>
        <v/>
      </c>
    </row>
    <row r="3121" spans="1:25" x14ac:dyDescent="0.2">
      <c r="A3121" s="6" t="s">
        <v>9713</v>
      </c>
      <c r="B3121" t="s">
        <v>9511</v>
      </c>
      <c r="C3121">
        <v>720</v>
      </c>
      <c r="D3121" t="s">
        <v>9675</v>
      </c>
      <c r="E3121" s="2">
        <v>1217.3900000000001</v>
      </c>
      <c r="F3121" s="6" t="str">
        <f>+_xlfn.XLOOKUP(LISTAS[[#This Row],[ID]],_01_CODIGOS_Y_COSTOS_xlsm[Producto y N°],_01_CODIGOS_Y_COSTOS_xlsm[FABRICA],"",0,1)</f>
        <v>IMPORTACION</v>
      </c>
      <c r="G3121" s="13">
        <f>LISTAS[[#This Row],[Precio]]*(1-0.46)*(1-IF($C$3520="",0,$C$3520))</f>
        <v>493.04295000000002</v>
      </c>
      <c r="H3121" s="9">
        <f>+_xlfn.XLOOKUP(LISTAS[[#This Row],[ID]],_01_CODIGOS_Y_COSTOS_xlsm[Producto y N°],_01_CODIGOS_Y_COSTOS_xlsm[COSTO],0,0,1)</f>
        <v>92.134399999999999</v>
      </c>
      <c r="I3121" s="116">
        <f>+IFERROR(LISTAS[[#This Row],[VENTA NETA]]/LISTAS[[#This Row],[COSTO]]-1,0)</f>
        <v>4.3513448831272576</v>
      </c>
      <c r="J3121" s="33" t="str">
        <f>IFERROR(VLOOKUP(LISTAS[[#This Row],[ID]],_01_CODIGOS_Y_COSTOS_xlsm[[Producto y N°]:[CODIGO]],2,0),"")</f>
        <v>C0666</v>
      </c>
      <c r="M3121" s="22">
        <v>0</v>
      </c>
      <c r="N3121" s="23">
        <f>+LISTAS[[#This Row],[Precio]]+(LISTAS[[#This Row],[Precio]]*M3121)</f>
        <v>1217.3900000000001</v>
      </c>
      <c r="O3121" s="24">
        <f t="shared" si="65"/>
        <v>493.04295000000002</v>
      </c>
      <c r="Q3121" s="21">
        <f>IFERROR(O3121/LISTAS[[#This Row],[COSTO]]-1,"")</f>
        <v>4.3513448831272576</v>
      </c>
      <c r="R3121" t="str">
        <f>+LISTAS[[#This Row],[ID]]</f>
        <v>CLIPS IMPORTADOS720</v>
      </c>
      <c r="T3121" s="29"/>
      <c r="U3121" s="25">
        <f>LISTAS[[#This Row],[COSTO]]+(LISTAS[[#This Row],[COSTO]]*T3121)</f>
        <v>92.134399999999999</v>
      </c>
      <c r="V3121" s="30">
        <f>IF(T3121="",0,U3121/LISTAS[[#This Row],[VENTA NETA]]-1)</f>
        <v>0</v>
      </c>
      <c r="X3121" s="25"/>
      <c r="Y3121" s="31" t="str">
        <f>IFERROR(LISTAS[[#This Row],[COSTO]]/X3121-1,"")</f>
        <v/>
      </c>
    </row>
    <row r="3122" spans="1:25" x14ac:dyDescent="0.2">
      <c r="A3122" s="6" t="s">
        <v>9714</v>
      </c>
      <c r="B3122" t="s">
        <v>9511</v>
      </c>
      <c r="C3122">
        <v>721</v>
      </c>
      <c r="D3122" t="s">
        <v>9715</v>
      </c>
      <c r="E3122" s="2">
        <v>1217.3900000000001</v>
      </c>
      <c r="F3122" s="6" t="str">
        <f>+_xlfn.XLOOKUP(LISTAS[[#This Row],[ID]],_01_CODIGOS_Y_COSTOS_xlsm[Producto y N°],_01_CODIGOS_Y_COSTOS_xlsm[FABRICA],"",0,1)</f>
        <v>IMPORTACION</v>
      </c>
      <c r="G3122" s="13">
        <f>LISTAS[[#This Row],[Precio]]*(1-0.46)*(1-IF($C$3520="",0,$C$3520))</f>
        <v>493.04295000000002</v>
      </c>
      <c r="H3122" s="9">
        <f>+_xlfn.XLOOKUP(LISTAS[[#This Row],[ID]],_01_CODIGOS_Y_COSTOS_xlsm[Producto y N°],_01_CODIGOS_Y_COSTOS_xlsm[COSTO],0,0,1)</f>
        <v>100.77200000000001</v>
      </c>
      <c r="I3122" s="116">
        <f>+IFERROR(LISTAS[[#This Row],[VENTA NETA]]/LISTAS[[#This Row],[COSTO]]-1,0)</f>
        <v>3.8926581788592065</v>
      </c>
      <c r="J3122" s="33" t="str">
        <f>IFERROR(VLOOKUP(LISTAS[[#This Row],[ID]],_01_CODIGOS_Y_COSTOS_xlsm[[Producto y N°]:[CODIGO]],2,0),"")</f>
        <v>C1934</v>
      </c>
      <c r="M3122" s="22">
        <v>0</v>
      </c>
      <c r="N3122" s="23">
        <f>+LISTAS[[#This Row],[Precio]]+(LISTAS[[#This Row],[Precio]]*M3122)</f>
        <v>1217.3900000000001</v>
      </c>
      <c r="O3122" s="24">
        <f t="shared" si="65"/>
        <v>493.04295000000002</v>
      </c>
      <c r="Q3122" s="21">
        <f>IFERROR(O3122/LISTAS[[#This Row],[COSTO]]-1,"")</f>
        <v>3.8926581788592065</v>
      </c>
      <c r="R3122" t="str">
        <f>+LISTAS[[#This Row],[ID]]</f>
        <v>CLIPS IMPORTADOS721</v>
      </c>
      <c r="T3122" s="29"/>
      <c r="U3122" s="25">
        <f>LISTAS[[#This Row],[COSTO]]+(LISTAS[[#This Row],[COSTO]]*T3122)</f>
        <v>100.77200000000001</v>
      </c>
      <c r="V3122" s="30">
        <f>IF(T3122="",0,U3122/LISTAS[[#This Row],[VENTA NETA]]-1)</f>
        <v>0</v>
      </c>
      <c r="X3122" s="25"/>
      <c r="Y3122" s="31" t="str">
        <f>IFERROR(LISTAS[[#This Row],[COSTO]]/X3122-1,"")</f>
        <v/>
      </c>
    </row>
    <row r="3123" spans="1:25" x14ac:dyDescent="0.2">
      <c r="A3123" s="6" t="s">
        <v>9716</v>
      </c>
      <c r="B3123" t="s">
        <v>9511</v>
      </c>
      <c r="C3123">
        <v>722</v>
      </c>
      <c r="D3123" t="s">
        <v>9687</v>
      </c>
      <c r="E3123" s="2">
        <v>1217.3900000000001</v>
      </c>
      <c r="F3123" s="6" t="str">
        <f>+_xlfn.XLOOKUP(LISTAS[[#This Row],[ID]],_01_CODIGOS_Y_COSTOS_xlsm[Producto y N°],_01_CODIGOS_Y_COSTOS_xlsm[FABRICA],"",0,1)</f>
        <v>IMPORTACION</v>
      </c>
      <c r="G3123" s="13">
        <f>LISTAS[[#This Row],[Precio]]*(1-0.46)*(1-IF($C$3520="",0,$C$3520))</f>
        <v>493.04295000000002</v>
      </c>
      <c r="H3123" s="9">
        <f>+_xlfn.XLOOKUP(LISTAS[[#This Row],[ID]],_01_CODIGOS_Y_COSTOS_xlsm[Producto y N°],_01_CODIGOS_Y_COSTOS_xlsm[COSTO],0,0,1)</f>
        <v>120.9264</v>
      </c>
      <c r="I3123" s="116">
        <f>+IFERROR(LISTAS[[#This Row],[VENTA NETA]]/LISTAS[[#This Row],[COSTO]]-1,0)</f>
        <v>3.0772151490493389</v>
      </c>
      <c r="J3123" s="33" t="str">
        <f>IFERROR(VLOOKUP(LISTAS[[#This Row],[ID]],_01_CODIGOS_Y_COSTOS_xlsm[[Producto y N°]:[CODIGO]],2,0),"")</f>
        <v>C0145</v>
      </c>
      <c r="M3123" s="22">
        <v>0</v>
      </c>
      <c r="N3123" s="23">
        <f>+LISTAS[[#This Row],[Precio]]+(LISTAS[[#This Row],[Precio]]*M3123)</f>
        <v>1217.3900000000001</v>
      </c>
      <c r="O3123" s="24">
        <f t="shared" si="65"/>
        <v>493.04295000000002</v>
      </c>
      <c r="Q3123" s="21">
        <f>IFERROR(O3123/LISTAS[[#This Row],[COSTO]]-1,"")</f>
        <v>3.0772151490493389</v>
      </c>
      <c r="R3123" t="str">
        <f>+LISTAS[[#This Row],[ID]]</f>
        <v>CLIPS IMPORTADOS722</v>
      </c>
      <c r="T3123" s="29"/>
      <c r="U3123" s="25">
        <f>LISTAS[[#This Row],[COSTO]]+(LISTAS[[#This Row],[COSTO]]*T3123)</f>
        <v>120.9264</v>
      </c>
      <c r="V3123" s="30">
        <f>IF(T3123="",0,U3123/LISTAS[[#This Row],[VENTA NETA]]-1)</f>
        <v>0</v>
      </c>
      <c r="X3123" s="25"/>
      <c r="Y3123" s="31" t="str">
        <f>IFERROR(LISTAS[[#This Row],[COSTO]]/X3123-1,"")</f>
        <v/>
      </c>
    </row>
    <row r="3124" spans="1:25" x14ac:dyDescent="0.2">
      <c r="A3124" s="6" t="s">
        <v>9717</v>
      </c>
      <c r="B3124" t="s">
        <v>9511</v>
      </c>
      <c r="C3124">
        <v>723</v>
      </c>
      <c r="D3124" t="s">
        <v>9718</v>
      </c>
      <c r="E3124" s="2">
        <v>1347.83</v>
      </c>
      <c r="F3124" s="6" t="str">
        <f>+_xlfn.XLOOKUP(LISTAS[[#This Row],[ID]],_01_CODIGOS_Y_COSTOS_xlsm[Producto y N°],_01_CODIGOS_Y_COSTOS_xlsm[FABRICA],"",0,1)</f>
        <v>IMPORTACION</v>
      </c>
      <c r="G3124" s="13">
        <f>LISTAS[[#This Row],[Precio]]*(1-0.46)*(1-IF($C$3520="",0,$C$3520))</f>
        <v>545.87115000000006</v>
      </c>
      <c r="H3124" s="9">
        <f>+_xlfn.XLOOKUP(LISTAS[[#This Row],[ID]],_01_CODIGOS_Y_COSTOS_xlsm[Producto y N°],_01_CODIGOS_Y_COSTOS_xlsm[COSTO],0,0,1)</f>
        <v>132.44319999999999</v>
      </c>
      <c r="I3124" s="116">
        <f>+IFERROR(LISTAS[[#This Row],[VENTA NETA]]/LISTAS[[#This Row],[COSTO]]-1,0)</f>
        <v>3.1215490867028288</v>
      </c>
      <c r="J3124" s="33" t="str">
        <f>IFERROR(VLOOKUP(LISTAS[[#This Row],[ID]],_01_CODIGOS_Y_COSTOS_xlsm[[Producto y N°]:[CODIGO]],2,0),"")</f>
        <v>C3077</v>
      </c>
      <c r="M3124" s="22">
        <v>0</v>
      </c>
      <c r="N3124" s="23">
        <f>+LISTAS[[#This Row],[Precio]]+(LISTAS[[#This Row],[Precio]]*M3124)</f>
        <v>1347.83</v>
      </c>
      <c r="O3124" s="24">
        <f t="shared" si="65"/>
        <v>545.87115000000006</v>
      </c>
      <c r="Q3124" s="21">
        <f>IFERROR(O3124/LISTAS[[#This Row],[COSTO]]-1,"")</f>
        <v>3.1215490867028288</v>
      </c>
      <c r="R3124" t="str">
        <f>+LISTAS[[#This Row],[ID]]</f>
        <v>CLIPS IMPORTADOS723</v>
      </c>
      <c r="T3124" s="29"/>
      <c r="U3124" s="25">
        <f>LISTAS[[#This Row],[COSTO]]+(LISTAS[[#This Row],[COSTO]]*T3124)</f>
        <v>132.44319999999999</v>
      </c>
      <c r="V3124" s="30">
        <f>IF(T3124="",0,U3124/LISTAS[[#This Row],[VENTA NETA]]-1)</f>
        <v>0</v>
      </c>
      <c r="X3124" s="25"/>
      <c r="Y3124" s="31" t="str">
        <f>IFERROR(LISTAS[[#This Row],[COSTO]]/X3124-1,"")</f>
        <v/>
      </c>
    </row>
    <row r="3125" spans="1:25" x14ac:dyDescent="0.2">
      <c r="A3125" s="6" t="s">
        <v>9719</v>
      </c>
      <c r="B3125" t="s">
        <v>9511</v>
      </c>
      <c r="C3125">
        <v>724</v>
      </c>
      <c r="D3125" t="s">
        <v>9525</v>
      </c>
      <c r="E3125" s="2">
        <v>1130.43</v>
      </c>
      <c r="F3125" s="6" t="str">
        <f>+_xlfn.XLOOKUP(LISTAS[[#This Row],[ID]],_01_CODIGOS_Y_COSTOS_xlsm[Producto y N°],_01_CODIGOS_Y_COSTOS_xlsm[FABRICA],"",0,1)</f>
        <v>IMPORTACION</v>
      </c>
      <c r="G3125" s="13">
        <f>LISTAS[[#This Row],[Precio]]*(1-0.46)*(1-IF($C$3520="",0,$C$3520))</f>
        <v>457.82415000000003</v>
      </c>
      <c r="H3125" s="9">
        <f>+_xlfn.XLOOKUP(LISTAS[[#This Row],[ID]],_01_CODIGOS_Y_COSTOS_xlsm[Producto y N°],_01_CODIGOS_Y_COSTOS_xlsm[COSTO],0,0,1)</f>
        <v>89.255200000000002</v>
      </c>
      <c r="I3125" s="116">
        <f>+IFERROR(LISTAS[[#This Row],[VENTA NETA]]/LISTAS[[#This Row],[COSTO]]-1,0)</f>
        <v>4.1293834981043123</v>
      </c>
      <c r="J3125" s="33" t="str">
        <f>IFERROR(VLOOKUP(LISTAS[[#This Row],[ID]],_01_CODIGOS_Y_COSTOS_xlsm[[Producto y N°]:[CODIGO]],2,0),"")</f>
        <v>C0270</v>
      </c>
      <c r="M3125" s="22">
        <v>0</v>
      </c>
      <c r="N3125" s="23">
        <f>+LISTAS[[#This Row],[Precio]]+(LISTAS[[#This Row],[Precio]]*M3125)</f>
        <v>1130.43</v>
      </c>
      <c r="O3125" s="24">
        <f t="shared" si="65"/>
        <v>457.82415000000003</v>
      </c>
      <c r="Q3125" s="21">
        <f>IFERROR(O3125/LISTAS[[#This Row],[COSTO]]-1,"")</f>
        <v>4.1293834981043123</v>
      </c>
      <c r="R3125" t="str">
        <f>+LISTAS[[#This Row],[ID]]</f>
        <v>CLIPS IMPORTADOS724</v>
      </c>
      <c r="T3125" s="29"/>
      <c r="U3125" s="25">
        <f>LISTAS[[#This Row],[COSTO]]+(LISTAS[[#This Row],[COSTO]]*T3125)</f>
        <v>89.255200000000002</v>
      </c>
      <c r="V3125" s="30">
        <f>IF(T3125="",0,U3125/LISTAS[[#This Row],[VENTA NETA]]-1)</f>
        <v>0</v>
      </c>
      <c r="X3125" s="25"/>
      <c r="Y3125" s="31" t="str">
        <f>IFERROR(LISTAS[[#This Row],[COSTO]]/X3125-1,"")</f>
        <v/>
      </c>
    </row>
    <row r="3126" spans="1:25" x14ac:dyDescent="0.2">
      <c r="A3126" s="6" t="s">
        <v>9720</v>
      </c>
      <c r="B3126" t="s">
        <v>9511</v>
      </c>
      <c r="C3126">
        <v>725</v>
      </c>
      <c r="D3126" t="s">
        <v>9721</v>
      </c>
      <c r="E3126" s="2">
        <v>1130.43</v>
      </c>
      <c r="F3126" s="6" t="str">
        <f>+_xlfn.XLOOKUP(LISTAS[[#This Row],[ID]],_01_CODIGOS_Y_COSTOS_xlsm[Producto y N°],_01_CODIGOS_Y_COSTOS_xlsm[FABRICA],"",0,1)</f>
        <v>IMPORTACION</v>
      </c>
      <c r="G3126" s="13">
        <f>LISTAS[[#This Row],[Precio]]*(1-0.46)*(1-IF($C$3520="",0,$C$3520))</f>
        <v>457.82415000000003</v>
      </c>
      <c r="H3126" s="9">
        <f>+_xlfn.XLOOKUP(LISTAS[[#This Row],[ID]],_01_CODIGOS_Y_COSTOS_xlsm[Producto y N°],_01_CODIGOS_Y_COSTOS_xlsm[COSTO],0,0,1)</f>
        <v>92.134399999999999</v>
      </c>
      <c r="I3126" s="116">
        <f>+IFERROR(LISTAS[[#This Row],[VENTA NETA]]/LISTAS[[#This Row],[COSTO]]-1,0)</f>
        <v>3.9690902637885523</v>
      </c>
      <c r="J3126" s="33" t="str">
        <f>IFERROR(VLOOKUP(LISTAS[[#This Row],[ID]],_01_CODIGOS_Y_COSTOS_xlsm[[Producto y N°]:[CODIGO]],2,0),"")</f>
        <v>C0356</v>
      </c>
      <c r="M3126" s="22">
        <v>0</v>
      </c>
      <c r="N3126" s="23">
        <f>+LISTAS[[#This Row],[Precio]]+(LISTAS[[#This Row],[Precio]]*M3126)</f>
        <v>1130.43</v>
      </c>
      <c r="O3126" s="24">
        <f t="shared" si="65"/>
        <v>457.82415000000003</v>
      </c>
      <c r="Q3126" s="21">
        <f>IFERROR(O3126/LISTAS[[#This Row],[COSTO]]-1,"")</f>
        <v>3.9690902637885523</v>
      </c>
      <c r="R3126" t="str">
        <f>+LISTAS[[#This Row],[ID]]</f>
        <v>CLIPS IMPORTADOS725</v>
      </c>
      <c r="T3126" s="29"/>
      <c r="U3126" s="25">
        <f>LISTAS[[#This Row],[COSTO]]+(LISTAS[[#This Row],[COSTO]]*T3126)</f>
        <v>92.134399999999999</v>
      </c>
      <c r="V3126" s="30">
        <f>IF(T3126="",0,U3126/LISTAS[[#This Row],[VENTA NETA]]-1)</f>
        <v>0</v>
      </c>
      <c r="X3126" s="25"/>
      <c r="Y3126" s="31" t="str">
        <f>IFERROR(LISTAS[[#This Row],[COSTO]]/X3126-1,"")</f>
        <v/>
      </c>
    </row>
    <row r="3127" spans="1:25" x14ac:dyDescent="0.2">
      <c r="A3127" s="6" t="s">
        <v>9722</v>
      </c>
      <c r="B3127" t="s">
        <v>9511</v>
      </c>
      <c r="C3127">
        <v>726</v>
      </c>
      <c r="D3127" t="s">
        <v>9723</v>
      </c>
      <c r="E3127" s="2">
        <v>1217.3900000000001</v>
      </c>
      <c r="F3127" s="6" t="str">
        <f>+_xlfn.XLOOKUP(LISTAS[[#This Row],[ID]],_01_CODIGOS_Y_COSTOS_xlsm[Producto y N°],_01_CODIGOS_Y_COSTOS_xlsm[FABRICA],"",0,1)</f>
        <v>IMPORTACION</v>
      </c>
      <c r="G3127" s="13">
        <f>LISTAS[[#This Row],[Precio]]*(1-0.46)*(1-IF($C$3520="",0,$C$3520))</f>
        <v>493.04295000000002</v>
      </c>
      <c r="H3127" s="9">
        <f>+_xlfn.XLOOKUP(LISTAS[[#This Row],[ID]],_01_CODIGOS_Y_COSTOS_xlsm[Producto y N°],_01_CODIGOS_Y_COSTOS_xlsm[COSTO],0,0,1)</f>
        <v>109.4096</v>
      </c>
      <c r="I3127" s="116">
        <f>+IFERROR(LISTAS[[#This Row],[VENTA NETA]]/LISTAS[[#This Row],[COSTO]]-1,0)</f>
        <v>3.5063956910545331</v>
      </c>
      <c r="J3127" s="33" t="str">
        <f>IFERROR(VLOOKUP(LISTAS[[#This Row],[ID]],_01_CODIGOS_Y_COSTOS_xlsm[[Producto y N°]:[CODIGO]],2,0),"")</f>
        <v>C0619</v>
      </c>
      <c r="M3127" s="22">
        <v>0</v>
      </c>
      <c r="N3127" s="23">
        <f>+LISTAS[[#This Row],[Precio]]+(LISTAS[[#This Row],[Precio]]*M3127)</f>
        <v>1217.3900000000001</v>
      </c>
      <c r="O3127" s="24">
        <f t="shared" si="65"/>
        <v>493.04295000000002</v>
      </c>
      <c r="Q3127" s="21">
        <f>IFERROR(O3127/LISTAS[[#This Row],[COSTO]]-1,"")</f>
        <v>3.5063956910545331</v>
      </c>
      <c r="R3127" t="str">
        <f>+LISTAS[[#This Row],[ID]]</f>
        <v>CLIPS IMPORTADOS726</v>
      </c>
      <c r="T3127" s="29"/>
      <c r="U3127" s="25">
        <f>LISTAS[[#This Row],[COSTO]]+(LISTAS[[#This Row],[COSTO]]*T3127)</f>
        <v>109.4096</v>
      </c>
      <c r="V3127" s="30">
        <f>IF(T3127="",0,U3127/LISTAS[[#This Row],[VENTA NETA]]-1)</f>
        <v>0</v>
      </c>
      <c r="X3127" s="25"/>
      <c r="Y3127" s="31" t="str">
        <f>IFERROR(LISTAS[[#This Row],[COSTO]]/X3127-1,"")</f>
        <v/>
      </c>
    </row>
    <row r="3128" spans="1:25" x14ac:dyDescent="0.2">
      <c r="A3128" s="6" t="s">
        <v>9724</v>
      </c>
      <c r="B3128" t="s">
        <v>9511</v>
      </c>
      <c r="C3128">
        <v>727</v>
      </c>
      <c r="D3128" t="s">
        <v>9550</v>
      </c>
      <c r="E3128" s="2">
        <v>1543.48</v>
      </c>
      <c r="F3128" s="6" t="str">
        <f>+_xlfn.XLOOKUP(LISTAS[[#This Row],[ID]],_01_CODIGOS_Y_COSTOS_xlsm[Producto y N°],_01_CODIGOS_Y_COSTOS_xlsm[FABRICA],"",0,1)</f>
        <v>IMPORTACION</v>
      </c>
      <c r="G3128" s="13">
        <f>LISTAS[[#This Row],[Precio]]*(1-0.46)*(1-IF($C$3520="",0,$C$3520))</f>
        <v>625.10940000000005</v>
      </c>
      <c r="H3128" s="9">
        <f>+_xlfn.XLOOKUP(LISTAS[[#This Row],[ID]],_01_CODIGOS_Y_COSTOS_xlsm[Producto y N°],_01_CODIGOS_Y_COSTOS_xlsm[COSTO],0,0,1)</f>
        <v>152.5976</v>
      </c>
      <c r="I3128" s="116">
        <f>+IFERROR(LISTAS[[#This Row],[VENTA NETA]]/LISTAS[[#This Row],[COSTO]]-1,0)</f>
        <v>3.0964563007544026</v>
      </c>
      <c r="J3128" s="33" t="str">
        <f>IFERROR(VLOOKUP(LISTAS[[#This Row],[ID]],_01_CODIGOS_Y_COSTOS_xlsm[[Producto y N°]:[CODIGO]],2,0),"")</f>
        <v>C0804</v>
      </c>
      <c r="M3128" s="22">
        <v>0</v>
      </c>
      <c r="N3128" s="23">
        <f>+LISTAS[[#This Row],[Precio]]+(LISTAS[[#This Row],[Precio]]*M3128)</f>
        <v>1543.48</v>
      </c>
      <c r="O3128" s="24">
        <f t="shared" si="65"/>
        <v>625.10940000000005</v>
      </c>
      <c r="Q3128" s="21">
        <f>IFERROR(O3128/LISTAS[[#This Row],[COSTO]]-1,"")</f>
        <v>3.0964563007544026</v>
      </c>
      <c r="R3128" t="str">
        <f>+LISTAS[[#This Row],[ID]]</f>
        <v>CLIPS IMPORTADOS727</v>
      </c>
      <c r="T3128" s="29"/>
      <c r="U3128" s="25">
        <f>LISTAS[[#This Row],[COSTO]]+(LISTAS[[#This Row],[COSTO]]*T3128)</f>
        <v>152.5976</v>
      </c>
      <c r="V3128" s="30">
        <f>IF(T3128="",0,U3128/LISTAS[[#This Row],[VENTA NETA]]-1)</f>
        <v>0</v>
      </c>
      <c r="X3128" s="25"/>
      <c r="Y3128" s="31" t="str">
        <f>IFERROR(LISTAS[[#This Row],[COSTO]]/X3128-1,"")</f>
        <v/>
      </c>
    </row>
    <row r="3129" spans="1:25" x14ac:dyDescent="0.2">
      <c r="A3129" s="6" t="s">
        <v>9725</v>
      </c>
      <c r="B3129" t="s">
        <v>9511</v>
      </c>
      <c r="C3129">
        <v>728</v>
      </c>
      <c r="D3129" t="s">
        <v>9726</v>
      </c>
      <c r="E3129" s="2">
        <v>1217.3900000000001</v>
      </c>
      <c r="F3129" s="6" t="str">
        <f>+_xlfn.XLOOKUP(LISTAS[[#This Row],[ID]],_01_CODIGOS_Y_COSTOS_xlsm[Producto y N°],_01_CODIGOS_Y_COSTOS_xlsm[FABRICA],"",0,1)</f>
        <v>IMPORTACION</v>
      </c>
      <c r="G3129" s="13">
        <f>LISTAS[[#This Row],[Precio]]*(1-0.46)*(1-IF($C$3520="",0,$C$3520))</f>
        <v>493.04295000000002</v>
      </c>
      <c r="H3129" s="9">
        <f>+_xlfn.XLOOKUP(LISTAS[[#This Row],[ID]],_01_CODIGOS_Y_COSTOS_xlsm[Producto y N°],_01_CODIGOS_Y_COSTOS_xlsm[COSTO],0,0,1)</f>
        <v>100.77200000000001</v>
      </c>
      <c r="I3129" s="116">
        <f>+IFERROR(LISTAS[[#This Row],[VENTA NETA]]/LISTAS[[#This Row],[COSTO]]-1,0)</f>
        <v>3.8926581788592065</v>
      </c>
      <c r="J3129" s="33" t="str">
        <f>IFERROR(VLOOKUP(LISTAS[[#This Row],[ID]],_01_CODIGOS_Y_COSTOS_xlsm[[Producto y N°]:[CODIGO]],2,0),"")</f>
        <v>C0110</v>
      </c>
      <c r="M3129" s="22">
        <v>0</v>
      </c>
      <c r="N3129" s="23">
        <f>+LISTAS[[#This Row],[Precio]]+(LISTAS[[#This Row],[Precio]]*M3129)</f>
        <v>1217.3900000000001</v>
      </c>
      <c r="O3129" s="24">
        <f t="shared" si="65"/>
        <v>493.04295000000002</v>
      </c>
      <c r="Q3129" s="21">
        <f>IFERROR(O3129/LISTAS[[#This Row],[COSTO]]-1,"")</f>
        <v>3.8926581788592065</v>
      </c>
      <c r="R3129" t="str">
        <f>+LISTAS[[#This Row],[ID]]</f>
        <v>CLIPS IMPORTADOS728</v>
      </c>
      <c r="T3129" s="29"/>
      <c r="U3129" s="25">
        <f>LISTAS[[#This Row],[COSTO]]+(LISTAS[[#This Row],[COSTO]]*T3129)</f>
        <v>100.77200000000001</v>
      </c>
      <c r="V3129" s="30">
        <f>IF(T3129="",0,U3129/LISTAS[[#This Row],[VENTA NETA]]-1)</f>
        <v>0</v>
      </c>
      <c r="X3129" s="25"/>
      <c r="Y3129" s="31" t="str">
        <f>IFERROR(LISTAS[[#This Row],[COSTO]]/X3129-1,"")</f>
        <v/>
      </c>
    </row>
    <row r="3130" spans="1:25" x14ac:dyDescent="0.2">
      <c r="A3130" s="6" t="s">
        <v>9727</v>
      </c>
      <c r="B3130" t="s">
        <v>9511</v>
      </c>
      <c r="C3130">
        <v>729</v>
      </c>
      <c r="D3130" t="s">
        <v>9728</v>
      </c>
      <c r="E3130" s="2">
        <v>1043.48</v>
      </c>
      <c r="F3130" s="6" t="str">
        <f>+_xlfn.XLOOKUP(LISTAS[[#This Row],[ID]],_01_CODIGOS_Y_COSTOS_xlsm[Producto y N°],_01_CODIGOS_Y_COSTOS_xlsm[FABRICA],"",0,1)</f>
        <v>IMPORTACION</v>
      </c>
      <c r="G3130" s="13">
        <f>LISTAS[[#This Row],[Precio]]*(1-0.46)*(1-IF($C$3520="",0,$C$3520))</f>
        <v>422.60939999999999</v>
      </c>
      <c r="H3130" s="9">
        <f>+_xlfn.XLOOKUP(LISTAS[[#This Row],[ID]],_01_CODIGOS_Y_COSTOS_xlsm[Producto y N°],_01_CODIGOS_Y_COSTOS_xlsm[COSTO],0,0,1)</f>
        <v>83.496799999999993</v>
      </c>
      <c r="I3130" s="116">
        <f>+IFERROR(LISTAS[[#This Row],[VENTA NETA]]/LISTAS[[#This Row],[COSTO]]-1,0)</f>
        <v>4.0613843883837468</v>
      </c>
      <c r="J3130" s="33" t="str">
        <f>IFERROR(VLOOKUP(LISTAS[[#This Row],[ID]],_01_CODIGOS_Y_COSTOS_xlsm[[Producto y N°]:[CODIGO]],2,0),"")</f>
        <v>C0245</v>
      </c>
      <c r="M3130" s="22">
        <v>0</v>
      </c>
      <c r="N3130" s="23">
        <f>+LISTAS[[#This Row],[Precio]]+(LISTAS[[#This Row],[Precio]]*M3130)</f>
        <v>1043.48</v>
      </c>
      <c r="O3130" s="24">
        <f t="shared" si="65"/>
        <v>422.60939999999999</v>
      </c>
      <c r="Q3130" s="21">
        <f>IFERROR(O3130/LISTAS[[#This Row],[COSTO]]-1,"")</f>
        <v>4.0613843883837468</v>
      </c>
      <c r="R3130" t="str">
        <f>+LISTAS[[#This Row],[ID]]</f>
        <v>CLIPS IMPORTADOS729</v>
      </c>
      <c r="T3130" s="29"/>
      <c r="U3130" s="25">
        <f>LISTAS[[#This Row],[COSTO]]+(LISTAS[[#This Row],[COSTO]]*T3130)</f>
        <v>83.496799999999993</v>
      </c>
      <c r="V3130" s="30">
        <f>IF(T3130="",0,U3130/LISTAS[[#This Row],[VENTA NETA]]-1)</f>
        <v>0</v>
      </c>
      <c r="X3130" s="25"/>
      <c r="Y3130" s="31" t="str">
        <f>IFERROR(LISTAS[[#This Row],[COSTO]]/X3130-1,"")</f>
        <v/>
      </c>
    </row>
    <row r="3131" spans="1:25" x14ac:dyDescent="0.2">
      <c r="A3131" s="6" t="s">
        <v>9729</v>
      </c>
      <c r="B3131" t="s">
        <v>9511</v>
      </c>
      <c r="C3131">
        <v>730</v>
      </c>
      <c r="D3131" t="s">
        <v>9730</v>
      </c>
      <c r="E3131" s="2">
        <v>1043.48</v>
      </c>
      <c r="F3131" s="6" t="str">
        <f>+_xlfn.XLOOKUP(LISTAS[[#This Row],[ID]],_01_CODIGOS_Y_COSTOS_xlsm[Producto y N°],_01_CODIGOS_Y_COSTOS_xlsm[FABRICA],"",0,1)</f>
        <v>IMPORTACION</v>
      </c>
      <c r="G3131" s="13">
        <f>LISTAS[[#This Row],[Precio]]*(1-0.46)*(1-IF($C$3520="",0,$C$3520))</f>
        <v>422.60939999999999</v>
      </c>
      <c r="H3131" s="9">
        <f>+_xlfn.XLOOKUP(LISTAS[[#This Row],[ID]],_01_CODIGOS_Y_COSTOS_xlsm[Producto y N°],_01_CODIGOS_Y_COSTOS_xlsm[COSTO],0,0,1)</f>
        <v>86.376000000000005</v>
      </c>
      <c r="I3131" s="116">
        <f>+IFERROR(LISTAS[[#This Row],[VENTA NETA]]/LISTAS[[#This Row],[COSTO]]-1,0)</f>
        <v>3.8926715754376211</v>
      </c>
      <c r="J3131" s="33" t="str">
        <f>IFERROR(VLOOKUP(LISTAS[[#This Row],[ID]],_01_CODIGOS_Y_COSTOS_xlsm[[Producto y N°]:[CODIGO]],2,0),"")</f>
        <v>C1151</v>
      </c>
      <c r="M3131" s="22">
        <v>0</v>
      </c>
      <c r="N3131" s="23">
        <f>+LISTAS[[#This Row],[Precio]]+(LISTAS[[#This Row],[Precio]]*M3131)</f>
        <v>1043.48</v>
      </c>
      <c r="O3131" s="24">
        <f t="shared" si="65"/>
        <v>422.60939999999999</v>
      </c>
      <c r="Q3131" s="21">
        <f>IFERROR(O3131/LISTAS[[#This Row],[COSTO]]-1,"")</f>
        <v>3.8926715754376211</v>
      </c>
      <c r="R3131" t="str">
        <f>+LISTAS[[#This Row],[ID]]</f>
        <v>CLIPS IMPORTADOS730</v>
      </c>
      <c r="T3131" s="29"/>
      <c r="U3131" s="25">
        <f>LISTAS[[#This Row],[COSTO]]+(LISTAS[[#This Row],[COSTO]]*T3131)</f>
        <v>86.376000000000005</v>
      </c>
      <c r="V3131" s="30">
        <f>IF(T3131="",0,U3131/LISTAS[[#This Row],[VENTA NETA]]-1)</f>
        <v>0</v>
      </c>
      <c r="X3131" s="25"/>
      <c r="Y3131" s="31" t="str">
        <f>IFERROR(LISTAS[[#This Row],[COSTO]]/X3131-1,"")</f>
        <v/>
      </c>
    </row>
    <row r="3132" spans="1:25" x14ac:dyDescent="0.2">
      <c r="A3132" s="6" t="s">
        <v>9731</v>
      </c>
      <c r="B3132" t="s">
        <v>9511</v>
      </c>
      <c r="C3132">
        <v>731</v>
      </c>
      <c r="D3132" t="s">
        <v>9732</v>
      </c>
      <c r="E3132" s="2">
        <v>1130.43</v>
      </c>
      <c r="F3132" s="6" t="str">
        <f>+_xlfn.XLOOKUP(LISTAS[[#This Row],[ID]],_01_CODIGOS_Y_COSTOS_xlsm[Producto y N°],_01_CODIGOS_Y_COSTOS_xlsm[FABRICA],"",0,1)</f>
        <v>IMPORTACION</v>
      </c>
      <c r="G3132" s="13">
        <f>LISTAS[[#This Row],[Precio]]*(1-0.46)*(1-IF($C$3520="",0,$C$3520))</f>
        <v>457.82415000000003</v>
      </c>
      <c r="H3132" s="9">
        <f>+_xlfn.XLOOKUP(LISTAS[[#This Row],[ID]],_01_CODIGOS_Y_COSTOS_xlsm[Producto y N°],_01_CODIGOS_Y_COSTOS_xlsm[COSTO],0,0,1)</f>
        <v>120.9264</v>
      </c>
      <c r="I3132" s="116">
        <f>+IFERROR(LISTAS[[#This Row],[VENTA NETA]]/LISTAS[[#This Row],[COSTO]]-1,0)</f>
        <v>2.7859735343150875</v>
      </c>
      <c r="J3132" s="33" t="str">
        <f>IFERROR(VLOOKUP(LISTAS[[#This Row],[ID]],_01_CODIGOS_Y_COSTOS_xlsm[[Producto y N°]:[CODIGO]],2,0),"")</f>
        <v>C0834</v>
      </c>
      <c r="M3132" s="22">
        <v>0</v>
      </c>
      <c r="N3132" s="23">
        <f>+LISTAS[[#This Row],[Precio]]+(LISTAS[[#This Row],[Precio]]*M3132)</f>
        <v>1130.43</v>
      </c>
      <c r="O3132" s="24">
        <f t="shared" si="65"/>
        <v>457.82415000000003</v>
      </c>
      <c r="Q3132" s="21">
        <f>IFERROR(O3132/LISTAS[[#This Row],[COSTO]]-1,"")</f>
        <v>2.7859735343150875</v>
      </c>
      <c r="R3132" t="str">
        <f>+LISTAS[[#This Row],[ID]]</f>
        <v>CLIPS IMPORTADOS731</v>
      </c>
      <c r="T3132" s="29"/>
      <c r="U3132" s="25">
        <f>LISTAS[[#This Row],[COSTO]]+(LISTAS[[#This Row],[COSTO]]*T3132)</f>
        <v>120.9264</v>
      </c>
      <c r="V3132" s="30">
        <f>IF(T3132="",0,U3132/LISTAS[[#This Row],[VENTA NETA]]-1)</f>
        <v>0</v>
      </c>
      <c r="X3132" s="25"/>
      <c r="Y3132" s="31" t="str">
        <f>IFERROR(LISTAS[[#This Row],[COSTO]]/X3132-1,"")</f>
        <v/>
      </c>
    </row>
    <row r="3133" spans="1:25" x14ac:dyDescent="0.2">
      <c r="A3133" s="6" t="s">
        <v>9733</v>
      </c>
      <c r="B3133" t="s">
        <v>9511</v>
      </c>
      <c r="C3133">
        <v>732</v>
      </c>
      <c r="D3133" t="s">
        <v>9734</v>
      </c>
      <c r="E3133" s="2">
        <v>1130.43</v>
      </c>
      <c r="F3133" s="6" t="str">
        <f>+_xlfn.XLOOKUP(LISTAS[[#This Row],[ID]],_01_CODIGOS_Y_COSTOS_xlsm[Producto y N°],_01_CODIGOS_Y_COSTOS_xlsm[FABRICA],"",0,1)</f>
        <v>IMPORTACION</v>
      </c>
      <c r="G3133" s="13">
        <f>LISTAS[[#This Row],[Precio]]*(1-0.46)*(1-IF($C$3520="",0,$C$3520))</f>
        <v>457.82415000000003</v>
      </c>
      <c r="H3133" s="9">
        <f>+_xlfn.XLOOKUP(LISTAS[[#This Row],[ID]],_01_CODIGOS_Y_COSTOS_xlsm[Producto y N°],_01_CODIGOS_Y_COSTOS_xlsm[COSTO],0,0,1)</f>
        <v>92.134399999999999</v>
      </c>
      <c r="I3133" s="116">
        <f>+IFERROR(LISTAS[[#This Row],[VENTA NETA]]/LISTAS[[#This Row],[COSTO]]-1,0)</f>
        <v>3.9690902637885523</v>
      </c>
      <c r="J3133" s="33" t="str">
        <f>IFERROR(VLOOKUP(LISTAS[[#This Row],[ID]],_01_CODIGOS_Y_COSTOS_xlsm[[Producto y N°]:[CODIGO]],2,0),"")</f>
        <v>C1004</v>
      </c>
      <c r="M3133" s="22">
        <v>0</v>
      </c>
      <c r="N3133" s="23">
        <f>+LISTAS[[#This Row],[Precio]]+(LISTAS[[#This Row],[Precio]]*M3133)</f>
        <v>1130.43</v>
      </c>
      <c r="O3133" s="24">
        <f t="shared" si="65"/>
        <v>457.82415000000003</v>
      </c>
      <c r="Q3133" s="21">
        <f>IFERROR(O3133/LISTAS[[#This Row],[COSTO]]-1,"")</f>
        <v>3.9690902637885523</v>
      </c>
      <c r="R3133" t="str">
        <f>+LISTAS[[#This Row],[ID]]</f>
        <v>CLIPS IMPORTADOS732</v>
      </c>
      <c r="T3133" s="29"/>
      <c r="U3133" s="25">
        <f>LISTAS[[#This Row],[COSTO]]+(LISTAS[[#This Row],[COSTO]]*T3133)</f>
        <v>92.134399999999999</v>
      </c>
      <c r="V3133" s="30">
        <f>IF(T3133="",0,U3133/LISTAS[[#This Row],[VENTA NETA]]-1)</f>
        <v>0</v>
      </c>
      <c r="X3133" s="25"/>
      <c r="Y3133" s="31" t="str">
        <f>IFERROR(LISTAS[[#This Row],[COSTO]]/X3133-1,"")</f>
        <v/>
      </c>
    </row>
    <row r="3134" spans="1:25" x14ac:dyDescent="0.2">
      <c r="A3134" s="6" t="s">
        <v>9735</v>
      </c>
      <c r="B3134" t="s">
        <v>9511</v>
      </c>
      <c r="C3134">
        <v>733</v>
      </c>
      <c r="D3134" t="s">
        <v>9730</v>
      </c>
      <c r="E3134" s="2">
        <v>1130.43</v>
      </c>
      <c r="F3134" s="6" t="str">
        <f>+_xlfn.XLOOKUP(LISTAS[[#This Row],[ID]],_01_CODIGOS_Y_COSTOS_xlsm[Producto y N°],_01_CODIGOS_Y_COSTOS_xlsm[FABRICA],"",0,1)</f>
        <v>IMPORTACION</v>
      </c>
      <c r="G3134" s="13">
        <f>LISTAS[[#This Row],[Precio]]*(1-0.46)*(1-IF($C$3520="",0,$C$3520))</f>
        <v>457.82415000000003</v>
      </c>
      <c r="H3134" s="9">
        <f>+_xlfn.XLOOKUP(LISTAS[[#This Row],[ID]],_01_CODIGOS_Y_COSTOS_xlsm[Producto y N°],_01_CODIGOS_Y_COSTOS_xlsm[COSTO],0,0,1)</f>
        <v>100.77200000000001</v>
      </c>
      <c r="I3134" s="116">
        <f>+IFERROR(LISTAS[[#This Row],[VENTA NETA]]/LISTAS[[#This Row],[COSTO]]-1,0)</f>
        <v>3.5431682411781047</v>
      </c>
      <c r="J3134" s="33" t="str">
        <f>IFERROR(VLOOKUP(LISTAS[[#This Row],[ID]],_01_CODIGOS_Y_COSTOS_xlsm[[Producto y N°]:[CODIGO]],2,0),"")</f>
        <v>C1007</v>
      </c>
      <c r="M3134" s="22">
        <v>0</v>
      </c>
      <c r="N3134" s="23">
        <f>+LISTAS[[#This Row],[Precio]]+(LISTAS[[#This Row],[Precio]]*M3134)</f>
        <v>1130.43</v>
      </c>
      <c r="O3134" s="24">
        <f t="shared" si="65"/>
        <v>457.82415000000003</v>
      </c>
      <c r="Q3134" s="21">
        <f>IFERROR(O3134/LISTAS[[#This Row],[COSTO]]-1,"")</f>
        <v>3.5431682411781047</v>
      </c>
      <c r="R3134" t="str">
        <f>+LISTAS[[#This Row],[ID]]</f>
        <v>CLIPS IMPORTADOS733</v>
      </c>
      <c r="T3134" s="29"/>
      <c r="U3134" s="25">
        <f>LISTAS[[#This Row],[COSTO]]+(LISTAS[[#This Row],[COSTO]]*T3134)</f>
        <v>100.77200000000001</v>
      </c>
      <c r="V3134" s="30">
        <f>IF(T3134="",0,U3134/LISTAS[[#This Row],[VENTA NETA]]-1)</f>
        <v>0</v>
      </c>
      <c r="X3134" s="25"/>
      <c r="Y3134" s="31" t="str">
        <f>IFERROR(LISTAS[[#This Row],[COSTO]]/X3134-1,"")</f>
        <v/>
      </c>
    </row>
    <row r="3135" spans="1:25" x14ac:dyDescent="0.2">
      <c r="A3135" s="6" t="s">
        <v>9736</v>
      </c>
      <c r="B3135" t="s">
        <v>9511</v>
      </c>
      <c r="C3135">
        <v>734</v>
      </c>
      <c r="D3135" t="s">
        <v>9737</v>
      </c>
      <c r="E3135" s="2">
        <v>1000</v>
      </c>
      <c r="F3135" s="6" t="str">
        <f>+_xlfn.XLOOKUP(LISTAS[[#This Row],[ID]],_01_CODIGOS_Y_COSTOS_xlsm[Producto y N°],_01_CODIGOS_Y_COSTOS_xlsm[FABRICA],"",0,1)</f>
        <v>IMPORTACION</v>
      </c>
      <c r="G3135" s="13">
        <f>LISTAS[[#This Row],[Precio]]*(1-0.46)*(1-IF($C$3520="",0,$C$3520))</f>
        <v>405</v>
      </c>
      <c r="H3135" s="9">
        <f>+_xlfn.XLOOKUP(LISTAS[[#This Row],[ID]],_01_CODIGOS_Y_COSTOS_xlsm[Producto y N°],_01_CODIGOS_Y_COSTOS_xlsm[COSTO],0,0,1)</f>
        <v>95.013599999999997</v>
      </c>
      <c r="I3135" s="116">
        <f>+IFERROR(LISTAS[[#This Row],[VENTA NETA]]/LISTAS[[#This Row],[COSTO]]-1,0)</f>
        <v>3.2625476773851325</v>
      </c>
      <c r="J3135" s="33" t="str">
        <f>IFERROR(VLOOKUP(LISTAS[[#This Row],[ID]],_01_CODIGOS_Y_COSTOS_xlsm[[Producto y N°]:[CODIGO]],2,0),"")</f>
        <v>C1390</v>
      </c>
      <c r="M3135" s="22">
        <v>0</v>
      </c>
      <c r="N3135" s="23">
        <f>+LISTAS[[#This Row],[Precio]]+(LISTAS[[#This Row],[Precio]]*M3135)</f>
        <v>1000</v>
      </c>
      <c r="O3135" s="24">
        <f t="shared" si="65"/>
        <v>405</v>
      </c>
      <c r="Q3135" s="21">
        <f>IFERROR(O3135/LISTAS[[#This Row],[COSTO]]-1,"")</f>
        <v>3.2625476773851325</v>
      </c>
      <c r="R3135" t="str">
        <f>+LISTAS[[#This Row],[ID]]</f>
        <v>CLIPS IMPORTADOS734</v>
      </c>
      <c r="T3135" s="29"/>
      <c r="U3135" s="25">
        <f>LISTAS[[#This Row],[COSTO]]+(LISTAS[[#This Row],[COSTO]]*T3135)</f>
        <v>95.013599999999997</v>
      </c>
      <c r="V3135" s="30">
        <f>IF(T3135="",0,U3135/LISTAS[[#This Row],[VENTA NETA]]-1)</f>
        <v>0</v>
      </c>
      <c r="X3135" s="25"/>
      <c r="Y3135" s="31" t="str">
        <f>IFERROR(LISTAS[[#This Row],[COSTO]]/X3135-1,"")</f>
        <v/>
      </c>
    </row>
    <row r="3136" spans="1:25" x14ac:dyDescent="0.2">
      <c r="A3136" s="6" t="s">
        <v>9738</v>
      </c>
      <c r="B3136" t="s">
        <v>9511</v>
      </c>
      <c r="C3136">
        <v>735</v>
      </c>
      <c r="D3136" t="s">
        <v>9527</v>
      </c>
      <c r="E3136" s="2">
        <v>1500</v>
      </c>
      <c r="F3136" s="6" t="str">
        <f>+_xlfn.XLOOKUP(LISTAS[[#This Row],[ID]],_01_CODIGOS_Y_COSTOS_xlsm[Producto y N°],_01_CODIGOS_Y_COSTOS_xlsm[FABRICA],"",0,1)</f>
        <v>IMPORTACION</v>
      </c>
      <c r="G3136" s="13">
        <f>LISTAS[[#This Row],[Precio]]*(1-0.46)*(1-IF($C$3520="",0,$C$3520))</f>
        <v>607.5</v>
      </c>
      <c r="H3136" s="9">
        <f>+_xlfn.XLOOKUP(LISTAS[[#This Row],[ID]],_01_CODIGOS_Y_COSTOS_xlsm[Producto y N°],_01_CODIGOS_Y_COSTOS_xlsm[COSTO],0,0,1)</f>
        <v>172.75200000000001</v>
      </c>
      <c r="I3136" s="116">
        <f>+IFERROR(LISTAS[[#This Row],[VENTA NETA]]/LISTAS[[#This Row],[COSTO]]-1,0)</f>
        <v>2.5166018338427341</v>
      </c>
      <c r="J3136" s="33" t="str">
        <f>IFERROR(VLOOKUP(LISTAS[[#This Row],[ID]],_01_CODIGOS_Y_COSTOS_xlsm[[Producto y N°]:[CODIGO]],2,0),"")</f>
        <v>C1462</v>
      </c>
      <c r="M3136" s="22">
        <v>0</v>
      </c>
      <c r="N3136" s="23">
        <f>+LISTAS[[#This Row],[Precio]]+(LISTAS[[#This Row],[Precio]]*M3136)</f>
        <v>1500</v>
      </c>
      <c r="O3136" s="24">
        <f t="shared" si="65"/>
        <v>607.5</v>
      </c>
      <c r="Q3136" s="21">
        <f>IFERROR(O3136/LISTAS[[#This Row],[COSTO]]-1,"")</f>
        <v>2.5166018338427341</v>
      </c>
      <c r="R3136" t="str">
        <f>+LISTAS[[#This Row],[ID]]</f>
        <v>CLIPS IMPORTADOS735</v>
      </c>
      <c r="T3136" s="29"/>
      <c r="U3136" s="25">
        <f>LISTAS[[#This Row],[COSTO]]+(LISTAS[[#This Row],[COSTO]]*T3136)</f>
        <v>172.75200000000001</v>
      </c>
      <c r="V3136" s="30">
        <f>IF(T3136="",0,U3136/LISTAS[[#This Row],[VENTA NETA]]-1)</f>
        <v>0</v>
      </c>
      <c r="X3136" s="25"/>
      <c r="Y3136" s="31" t="str">
        <f>IFERROR(LISTAS[[#This Row],[COSTO]]/X3136-1,"")</f>
        <v/>
      </c>
    </row>
    <row r="3137" spans="1:25" x14ac:dyDescent="0.2">
      <c r="A3137" s="6" t="s">
        <v>9739</v>
      </c>
      <c r="B3137" t="s">
        <v>9511</v>
      </c>
      <c r="C3137">
        <v>736</v>
      </c>
      <c r="D3137" t="s">
        <v>9740</v>
      </c>
      <c r="E3137" s="2">
        <v>1065.22</v>
      </c>
      <c r="F3137" s="6" t="str">
        <f>+_xlfn.XLOOKUP(LISTAS[[#This Row],[ID]],_01_CODIGOS_Y_COSTOS_xlsm[Producto y N°],_01_CODIGOS_Y_COSTOS_xlsm[FABRICA],"",0,1)</f>
        <v>IMPORTACION</v>
      </c>
      <c r="G3137" s="13">
        <f>LISTAS[[#This Row],[Precio]]*(1-0.46)*(1-IF($C$3520="",0,$C$3520))</f>
        <v>431.41410000000008</v>
      </c>
      <c r="H3137" s="9">
        <f>+_xlfn.XLOOKUP(LISTAS[[#This Row],[ID]],_01_CODIGOS_Y_COSTOS_xlsm[Producto y N°],_01_CODIGOS_Y_COSTOS_xlsm[COSTO],0,0,1)</f>
        <v>89.255200000000002</v>
      </c>
      <c r="I3137" s="116">
        <f>+IFERROR(LISTAS[[#This Row],[VENTA NETA]]/LISTAS[[#This Row],[COSTO]]-1,0)</f>
        <v>3.8334898134786553</v>
      </c>
      <c r="J3137" s="33" t="str">
        <f>IFERROR(VLOOKUP(LISTAS[[#This Row],[ID]],_01_CODIGOS_Y_COSTOS_xlsm[[Producto y N°]:[CODIGO]],2,0),"")</f>
        <v>C0344</v>
      </c>
      <c r="M3137" s="22">
        <v>0</v>
      </c>
      <c r="N3137" s="23">
        <f>+LISTAS[[#This Row],[Precio]]+(LISTAS[[#This Row],[Precio]]*M3137)</f>
        <v>1065.22</v>
      </c>
      <c r="O3137" s="24">
        <f t="shared" si="65"/>
        <v>431.41410000000008</v>
      </c>
      <c r="Q3137" s="21">
        <f>IFERROR(O3137/LISTAS[[#This Row],[COSTO]]-1,"")</f>
        <v>3.8334898134786553</v>
      </c>
      <c r="R3137" t="str">
        <f>+LISTAS[[#This Row],[ID]]</f>
        <v>CLIPS IMPORTADOS736</v>
      </c>
      <c r="T3137" s="29"/>
      <c r="U3137" s="25">
        <f>LISTAS[[#This Row],[COSTO]]+(LISTAS[[#This Row],[COSTO]]*T3137)</f>
        <v>89.255200000000002</v>
      </c>
      <c r="V3137" s="30">
        <f>IF(T3137="",0,U3137/LISTAS[[#This Row],[VENTA NETA]]-1)</f>
        <v>0</v>
      </c>
      <c r="X3137" s="25"/>
      <c r="Y3137" s="31" t="str">
        <f>IFERROR(LISTAS[[#This Row],[COSTO]]/X3137-1,"")</f>
        <v/>
      </c>
    </row>
    <row r="3138" spans="1:25" x14ac:dyDescent="0.2">
      <c r="A3138" s="6" t="s">
        <v>9741</v>
      </c>
      <c r="B3138" t="s">
        <v>9511</v>
      </c>
      <c r="C3138">
        <v>737</v>
      </c>
      <c r="D3138" t="s">
        <v>9742</v>
      </c>
      <c r="E3138" s="2">
        <v>913.04</v>
      </c>
      <c r="F3138" s="6" t="str">
        <f>+_xlfn.XLOOKUP(LISTAS[[#This Row],[ID]],_01_CODIGOS_Y_COSTOS_xlsm[Producto y N°],_01_CODIGOS_Y_COSTOS_xlsm[FABRICA],"",0,1)</f>
        <v>IMPORTACION</v>
      </c>
      <c r="G3138" s="13">
        <f>LISTAS[[#This Row],[Precio]]*(1-0.46)*(1-IF($C$3520="",0,$C$3520))</f>
        <v>369.78120000000001</v>
      </c>
      <c r="H3138" s="9">
        <f>+_xlfn.XLOOKUP(LISTAS[[#This Row],[ID]],_01_CODIGOS_Y_COSTOS_xlsm[Producto y N°],_01_CODIGOS_Y_COSTOS_xlsm[COSTO],0,0,1)</f>
        <v>71.98</v>
      </c>
      <c r="I3138" s="116">
        <f>+IFERROR(LISTAS[[#This Row],[VENTA NETA]]/LISTAS[[#This Row],[COSTO]]-1,0)</f>
        <v>4.1372770213948318</v>
      </c>
      <c r="J3138" s="33" t="str">
        <f>IFERROR(VLOOKUP(LISTAS[[#This Row],[ID]],_01_CODIGOS_Y_COSTOS_xlsm[[Producto y N°]:[CODIGO]],2,0),"")</f>
        <v>C3743</v>
      </c>
      <c r="M3138" s="22">
        <v>0</v>
      </c>
      <c r="N3138" s="23">
        <f>+LISTAS[[#This Row],[Precio]]+(LISTAS[[#This Row],[Precio]]*M3138)</f>
        <v>913.04</v>
      </c>
      <c r="O3138" s="24">
        <f t="shared" si="65"/>
        <v>369.78120000000001</v>
      </c>
      <c r="Q3138" s="21">
        <f>IFERROR(O3138/LISTAS[[#This Row],[COSTO]]-1,"")</f>
        <v>4.1372770213948318</v>
      </c>
      <c r="R3138" t="str">
        <f>+LISTAS[[#This Row],[ID]]</f>
        <v>CLIPS IMPORTADOS737</v>
      </c>
      <c r="T3138" s="29"/>
      <c r="U3138" s="25">
        <f>LISTAS[[#This Row],[COSTO]]+(LISTAS[[#This Row],[COSTO]]*T3138)</f>
        <v>71.98</v>
      </c>
      <c r="V3138" s="30">
        <f>IF(T3138="",0,U3138/LISTAS[[#This Row],[VENTA NETA]]-1)</f>
        <v>0</v>
      </c>
      <c r="X3138" s="25"/>
      <c r="Y3138" s="31" t="str">
        <f>IFERROR(LISTAS[[#This Row],[COSTO]]/X3138-1,"")</f>
        <v/>
      </c>
    </row>
    <row r="3139" spans="1:25" x14ac:dyDescent="0.2">
      <c r="A3139" s="6" t="s">
        <v>9743</v>
      </c>
      <c r="B3139" t="s">
        <v>9511</v>
      </c>
      <c r="C3139">
        <v>738</v>
      </c>
      <c r="D3139" t="s">
        <v>9744</v>
      </c>
      <c r="E3139" s="2">
        <v>1130.43</v>
      </c>
      <c r="F3139" s="6" t="str">
        <f>+_xlfn.XLOOKUP(LISTAS[[#This Row],[ID]],_01_CODIGOS_Y_COSTOS_xlsm[Producto y N°],_01_CODIGOS_Y_COSTOS_xlsm[FABRICA],"",0,1)</f>
        <v>IMPORTACION</v>
      </c>
      <c r="G3139" s="13">
        <f>LISTAS[[#This Row],[Precio]]*(1-0.46)*(1-IF($C$3520="",0,$C$3520))</f>
        <v>457.82415000000003</v>
      </c>
      <c r="H3139" s="9">
        <f>+_xlfn.XLOOKUP(LISTAS[[#This Row],[ID]],_01_CODIGOS_Y_COSTOS_xlsm[Producto y N°],_01_CODIGOS_Y_COSTOS_xlsm[COSTO],0,0,1)</f>
        <v>109.4096</v>
      </c>
      <c r="I3139" s="116">
        <f>+IFERROR(LISTAS[[#This Row],[VENTA NETA]]/LISTAS[[#This Row],[COSTO]]-1,0)</f>
        <v>3.1844970642429917</v>
      </c>
      <c r="J3139" s="33" t="str">
        <f>IFERROR(VLOOKUP(LISTAS[[#This Row],[ID]],_01_CODIGOS_Y_COSTOS_xlsm[[Producto y N°]:[CODIGO]],2,0),"")</f>
        <v>C1266</v>
      </c>
      <c r="M3139" s="22">
        <v>0</v>
      </c>
      <c r="N3139" s="23">
        <f>+LISTAS[[#This Row],[Precio]]+(LISTAS[[#This Row],[Precio]]*M3139)</f>
        <v>1130.43</v>
      </c>
      <c r="O3139" s="24">
        <f t="shared" si="65"/>
        <v>457.82415000000003</v>
      </c>
      <c r="Q3139" s="21">
        <f>IFERROR(O3139/LISTAS[[#This Row],[COSTO]]-1,"")</f>
        <v>3.1844970642429917</v>
      </c>
      <c r="R3139" t="str">
        <f>+LISTAS[[#This Row],[ID]]</f>
        <v>CLIPS IMPORTADOS738</v>
      </c>
      <c r="T3139" s="29"/>
      <c r="U3139" s="25">
        <f>LISTAS[[#This Row],[COSTO]]+(LISTAS[[#This Row],[COSTO]]*T3139)</f>
        <v>109.4096</v>
      </c>
      <c r="V3139" s="30">
        <f>IF(T3139="",0,U3139/LISTAS[[#This Row],[VENTA NETA]]-1)</f>
        <v>0</v>
      </c>
      <c r="X3139" s="25"/>
      <c r="Y3139" s="31" t="str">
        <f>IFERROR(LISTAS[[#This Row],[COSTO]]/X3139-1,"")</f>
        <v/>
      </c>
    </row>
    <row r="3140" spans="1:25" x14ac:dyDescent="0.2">
      <c r="A3140" s="6" t="s">
        <v>9745</v>
      </c>
      <c r="B3140" t="s">
        <v>9511</v>
      </c>
      <c r="C3140">
        <v>739</v>
      </c>
      <c r="D3140" t="s">
        <v>9726</v>
      </c>
      <c r="E3140" s="2">
        <v>1130.43</v>
      </c>
      <c r="F3140" s="6" t="str">
        <f>+_xlfn.XLOOKUP(LISTAS[[#This Row],[ID]],_01_CODIGOS_Y_COSTOS_xlsm[Producto y N°],_01_CODIGOS_Y_COSTOS_xlsm[FABRICA],"",0,1)</f>
        <v>IMPORTACION</v>
      </c>
      <c r="G3140" s="13">
        <f>LISTAS[[#This Row],[Precio]]*(1-0.46)*(1-IF($C$3520="",0,$C$3520))</f>
        <v>457.82415000000003</v>
      </c>
      <c r="H3140" s="9">
        <f>+_xlfn.XLOOKUP(LISTAS[[#This Row],[ID]],_01_CODIGOS_Y_COSTOS_xlsm[Producto y N°],_01_CODIGOS_Y_COSTOS_xlsm[COSTO],0,0,1)</f>
        <v>95.013599999999997</v>
      </c>
      <c r="I3140" s="116">
        <f>+IFERROR(LISTAS[[#This Row],[VENTA NETA]]/LISTAS[[#This Row],[COSTO]]-1,0)</f>
        <v>3.8185117709464755</v>
      </c>
      <c r="J3140" s="33" t="str">
        <f>IFERROR(VLOOKUP(LISTAS[[#This Row],[ID]],_01_CODIGOS_Y_COSTOS_xlsm[[Producto y N°]:[CODIGO]],2,0),"")</f>
        <v>C1389</v>
      </c>
      <c r="M3140" s="22">
        <v>0</v>
      </c>
      <c r="N3140" s="23">
        <f>+LISTAS[[#This Row],[Precio]]+(LISTAS[[#This Row],[Precio]]*M3140)</f>
        <v>1130.43</v>
      </c>
      <c r="O3140" s="24">
        <f t="shared" si="65"/>
        <v>457.82415000000003</v>
      </c>
      <c r="Q3140" s="21">
        <f>IFERROR(O3140/LISTAS[[#This Row],[COSTO]]-1,"")</f>
        <v>3.8185117709464755</v>
      </c>
      <c r="R3140" t="str">
        <f>+LISTAS[[#This Row],[ID]]</f>
        <v>CLIPS IMPORTADOS739</v>
      </c>
      <c r="T3140" s="29"/>
      <c r="U3140" s="25">
        <f>LISTAS[[#This Row],[COSTO]]+(LISTAS[[#This Row],[COSTO]]*T3140)</f>
        <v>95.013599999999997</v>
      </c>
      <c r="V3140" s="30">
        <f>IF(T3140="",0,U3140/LISTAS[[#This Row],[VENTA NETA]]-1)</f>
        <v>0</v>
      </c>
      <c r="X3140" s="25"/>
      <c r="Y3140" s="31" t="str">
        <f>IFERROR(LISTAS[[#This Row],[COSTO]]/X3140-1,"")</f>
        <v/>
      </c>
    </row>
    <row r="3141" spans="1:25" x14ac:dyDescent="0.2">
      <c r="A3141" s="6" t="s">
        <v>9746</v>
      </c>
      <c r="B3141" t="s">
        <v>9511</v>
      </c>
      <c r="C3141">
        <v>740</v>
      </c>
      <c r="D3141" t="s">
        <v>9582</v>
      </c>
      <c r="E3141" s="2">
        <v>1500</v>
      </c>
      <c r="F3141" s="6" t="str">
        <f>+_xlfn.XLOOKUP(LISTAS[[#This Row],[ID]],_01_CODIGOS_Y_COSTOS_xlsm[Producto y N°],_01_CODIGOS_Y_COSTOS_xlsm[FABRICA],"",0,1)</f>
        <v>IMPORTACION</v>
      </c>
      <c r="G3141" s="13">
        <f>LISTAS[[#This Row],[Precio]]*(1-0.46)*(1-IF($C$3520="",0,$C$3520))</f>
        <v>607.5</v>
      </c>
      <c r="H3141" s="9">
        <f>+_xlfn.XLOOKUP(LISTAS[[#This Row],[ID]],_01_CODIGOS_Y_COSTOS_xlsm[Producto y N°],_01_CODIGOS_Y_COSTOS_xlsm[COSTO],0,0,1)</f>
        <v>141.08080000000001</v>
      </c>
      <c r="I3141" s="116">
        <f>+IFERROR(LISTAS[[#This Row],[VENTA NETA]]/LISTAS[[#This Row],[COSTO]]-1,0)</f>
        <v>3.3060430618482455</v>
      </c>
      <c r="J3141" s="33" t="str">
        <f>IFERROR(VLOOKUP(LISTAS[[#This Row],[ID]],_01_CODIGOS_Y_COSTOS_xlsm[[Producto y N°]:[CODIGO]],2,0),"")</f>
        <v>C1341</v>
      </c>
      <c r="M3141" s="22">
        <v>0</v>
      </c>
      <c r="N3141" s="23">
        <f>+LISTAS[[#This Row],[Precio]]+(LISTAS[[#This Row],[Precio]]*M3141)</f>
        <v>1500</v>
      </c>
      <c r="O3141" s="24">
        <f t="shared" si="65"/>
        <v>607.5</v>
      </c>
      <c r="Q3141" s="21">
        <f>IFERROR(O3141/LISTAS[[#This Row],[COSTO]]-1,"")</f>
        <v>3.3060430618482455</v>
      </c>
      <c r="R3141" t="str">
        <f>+LISTAS[[#This Row],[ID]]</f>
        <v>CLIPS IMPORTADOS740</v>
      </c>
      <c r="T3141" s="29"/>
      <c r="U3141" s="25">
        <f>LISTAS[[#This Row],[COSTO]]+(LISTAS[[#This Row],[COSTO]]*T3141)</f>
        <v>141.08080000000001</v>
      </c>
      <c r="V3141" s="30">
        <f>IF(T3141="",0,U3141/LISTAS[[#This Row],[VENTA NETA]]-1)</f>
        <v>0</v>
      </c>
      <c r="X3141" s="25"/>
      <c r="Y3141" s="31" t="str">
        <f>IFERROR(LISTAS[[#This Row],[COSTO]]/X3141-1,"")</f>
        <v/>
      </c>
    </row>
    <row r="3142" spans="1:25" x14ac:dyDescent="0.2">
      <c r="A3142" s="6" t="s">
        <v>9747</v>
      </c>
      <c r="B3142" t="s">
        <v>9511</v>
      </c>
      <c r="C3142">
        <v>741</v>
      </c>
      <c r="D3142" t="s">
        <v>9726</v>
      </c>
      <c r="E3142" s="2">
        <v>1217.3900000000001</v>
      </c>
      <c r="F3142" s="6" t="str">
        <f>+_xlfn.XLOOKUP(LISTAS[[#This Row],[ID]],_01_CODIGOS_Y_COSTOS_xlsm[Producto y N°],_01_CODIGOS_Y_COSTOS_xlsm[FABRICA],"",0,1)</f>
        <v>IMPORTACION</v>
      </c>
      <c r="G3142" s="13">
        <f>LISTAS[[#This Row],[Precio]]*(1-0.46)*(1-IF($C$3520="",0,$C$3520))</f>
        <v>493.04295000000002</v>
      </c>
      <c r="H3142" s="9">
        <f>+_xlfn.XLOOKUP(LISTAS[[#This Row],[ID]],_01_CODIGOS_Y_COSTOS_xlsm[Producto y N°],_01_CODIGOS_Y_COSTOS_xlsm[COSTO],0,0,1)</f>
        <v>92.134399999999999</v>
      </c>
      <c r="I3142" s="116">
        <f>+IFERROR(LISTAS[[#This Row],[VENTA NETA]]/LISTAS[[#This Row],[COSTO]]-1,0)</f>
        <v>4.3513448831272576</v>
      </c>
      <c r="J3142" s="33" t="str">
        <f>IFERROR(VLOOKUP(LISTAS[[#This Row],[ID]],_01_CODIGOS_Y_COSTOS_xlsm[[Producto y N°]:[CODIGO]],2,0),"")</f>
        <v>C3485</v>
      </c>
      <c r="M3142" s="22">
        <v>0</v>
      </c>
      <c r="N3142" s="23">
        <f>+LISTAS[[#This Row],[Precio]]+(LISTAS[[#This Row],[Precio]]*M3142)</f>
        <v>1217.3900000000001</v>
      </c>
      <c r="O3142" s="24">
        <f t="shared" si="65"/>
        <v>493.04295000000002</v>
      </c>
      <c r="Q3142" s="21">
        <f>IFERROR(O3142/LISTAS[[#This Row],[COSTO]]-1,"")</f>
        <v>4.3513448831272576</v>
      </c>
      <c r="R3142" t="str">
        <f>+LISTAS[[#This Row],[ID]]</f>
        <v>CLIPS IMPORTADOS741</v>
      </c>
      <c r="T3142" s="29"/>
      <c r="U3142" s="25">
        <f>LISTAS[[#This Row],[COSTO]]+(LISTAS[[#This Row],[COSTO]]*T3142)</f>
        <v>92.134399999999999</v>
      </c>
      <c r="V3142" s="30">
        <f>IF(T3142="",0,U3142/LISTAS[[#This Row],[VENTA NETA]]-1)</f>
        <v>0</v>
      </c>
      <c r="X3142" s="25"/>
      <c r="Y3142" s="31" t="str">
        <f>IFERROR(LISTAS[[#This Row],[COSTO]]/X3142-1,"")</f>
        <v/>
      </c>
    </row>
    <row r="3143" spans="1:25" x14ac:dyDescent="0.2">
      <c r="A3143" s="6" t="s">
        <v>9748</v>
      </c>
      <c r="B3143" t="s">
        <v>9511</v>
      </c>
      <c r="C3143">
        <v>742</v>
      </c>
      <c r="D3143" t="s">
        <v>9660</v>
      </c>
      <c r="E3143" s="2">
        <v>1000</v>
      </c>
      <c r="F3143" s="6" t="str">
        <f>+_xlfn.XLOOKUP(LISTAS[[#This Row],[ID]],_01_CODIGOS_Y_COSTOS_xlsm[Producto y N°],_01_CODIGOS_Y_COSTOS_xlsm[FABRICA],"",0,1)</f>
        <v>IMPORTACION</v>
      </c>
      <c r="G3143" s="13">
        <f>LISTAS[[#This Row],[Precio]]*(1-0.46)*(1-IF($C$3520="",0,$C$3520))</f>
        <v>405</v>
      </c>
      <c r="H3143" s="9">
        <f>+_xlfn.XLOOKUP(LISTAS[[#This Row],[ID]],_01_CODIGOS_Y_COSTOS_xlsm[Producto y N°],_01_CODIGOS_Y_COSTOS_xlsm[COSTO],0,0,1)</f>
        <v>95.013599999999997</v>
      </c>
      <c r="I3143" s="116">
        <f>+IFERROR(LISTAS[[#This Row],[VENTA NETA]]/LISTAS[[#This Row],[COSTO]]-1,0)</f>
        <v>3.2625476773851325</v>
      </c>
      <c r="J3143" s="33" t="str">
        <f>IFERROR(VLOOKUP(LISTAS[[#This Row],[ID]],_01_CODIGOS_Y_COSTOS_xlsm[[Producto y N°]:[CODIGO]],2,0),"")</f>
        <v>C1350</v>
      </c>
      <c r="M3143" s="22">
        <v>0</v>
      </c>
      <c r="N3143" s="23">
        <f>+LISTAS[[#This Row],[Precio]]+(LISTAS[[#This Row],[Precio]]*M3143)</f>
        <v>1000</v>
      </c>
      <c r="O3143" s="24">
        <f t="shared" si="65"/>
        <v>405</v>
      </c>
      <c r="Q3143" s="21">
        <f>IFERROR(O3143/LISTAS[[#This Row],[COSTO]]-1,"")</f>
        <v>3.2625476773851325</v>
      </c>
      <c r="R3143" t="str">
        <f>+LISTAS[[#This Row],[ID]]</f>
        <v>CLIPS IMPORTADOS742</v>
      </c>
      <c r="T3143" s="29"/>
      <c r="U3143" s="25">
        <f>LISTAS[[#This Row],[COSTO]]+(LISTAS[[#This Row],[COSTO]]*T3143)</f>
        <v>95.013599999999997</v>
      </c>
      <c r="V3143" s="30">
        <f>IF(T3143="",0,U3143/LISTAS[[#This Row],[VENTA NETA]]-1)</f>
        <v>0</v>
      </c>
      <c r="X3143" s="25"/>
      <c r="Y3143" s="31" t="str">
        <f>IFERROR(LISTAS[[#This Row],[COSTO]]/X3143-1,"")</f>
        <v/>
      </c>
    </row>
    <row r="3144" spans="1:25" x14ac:dyDescent="0.2">
      <c r="A3144" s="6" t="s">
        <v>9749</v>
      </c>
      <c r="B3144" t="s">
        <v>9511</v>
      </c>
      <c r="C3144">
        <v>755</v>
      </c>
      <c r="D3144" t="s">
        <v>9750</v>
      </c>
      <c r="E3144" s="2">
        <v>1217.3900000000001</v>
      </c>
      <c r="F3144" s="6" t="str">
        <f>+_xlfn.XLOOKUP(LISTAS[[#This Row],[ID]],_01_CODIGOS_Y_COSTOS_xlsm[Producto y N°],_01_CODIGOS_Y_COSTOS_xlsm[FABRICA],"",0,1)</f>
        <v>IMPORTACION</v>
      </c>
      <c r="G3144" s="13">
        <f>LISTAS[[#This Row],[Precio]]*(1-0.46)*(1-IF($C$3520="",0,$C$3520))</f>
        <v>493.04295000000002</v>
      </c>
      <c r="H3144" s="9">
        <f>+_xlfn.XLOOKUP(LISTAS[[#This Row],[ID]],_01_CODIGOS_Y_COSTOS_xlsm[Producto y N°],_01_CODIGOS_Y_COSTOS_xlsm[COSTO],0,0,1)</f>
        <v>112.28879999999999</v>
      </c>
      <c r="I3144" s="116">
        <f>+IFERROR(LISTAS[[#This Row],[VENTA NETA]]/LISTAS[[#This Row],[COSTO]]-1,0)</f>
        <v>3.3908470835915967</v>
      </c>
      <c r="J3144" s="33" t="str">
        <f>IFERROR(VLOOKUP(LISTAS[[#This Row],[ID]],_01_CODIGOS_Y_COSTOS_xlsm[[Producto y N°]:[CODIGO]],2,0),"")</f>
        <v>C0929</v>
      </c>
      <c r="M3144" s="22">
        <v>0</v>
      </c>
      <c r="N3144" s="23">
        <f>+LISTAS[[#This Row],[Precio]]+(LISTAS[[#This Row],[Precio]]*M3144)</f>
        <v>1217.3900000000001</v>
      </c>
      <c r="O3144" s="24">
        <f t="shared" si="65"/>
        <v>493.04295000000002</v>
      </c>
      <c r="Q3144" s="21">
        <f>IFERROR(O3144/LISTAS[[#This Row],[COSTO]]-1,"")</f>
        <v>3.3908470835915967</v>
      </c>
      <c r="R3144" t="str">
        <f>+LISTAS[[#This Row],[ID]]</f>
        <v>CLIPS IMPORTADOS755</v>
      </c>
      <c r="T3144" s="29"/>
      <c r="U3144" s="25">
        <f>LISTAS[[#This Row],[COSTO]]+(LISTAS[[#This Row],[COSTO]]*T3144)</f>
        <v>112.28879999999999</v>
      </c>
      <c r="V3144" s="30">
        <f>IF(T3144="",0,U3144/LISTAS[[#This Row],[VENTA NETA]]-1)</f>
        <v>0</v>
      </c>
      <c r="X3144" s="25"/>
      <c r="Y3144" s="31" t="str">
        <f>IFERROR(LISTAS[[#This Row],[COSTO]]/X3144-1,"")</f>
        <v/>
      </c>
    </row>
    <row r="3145" spans="1:25" x14ac:dyDescent="0.2">
      <c r="A3145" s="6" t="s">
        <v>9751</v>
      </c>
      <c r="B3145" t="s">
        <v>9511</v>
      </c>
      <c r="C3145">
        <v>756</v>
      </c>
      <c r="D3145" t="s">
        <v>9752</v>
      </c>
      <c r="E3145" s="2">
        <v>1282.6099999999999</v>
      </c>
      <c r="F3145" s="6" t="str">
        <f>+_xlfn.XLOOKUP(LISTAS[[#This Row],[ID]],_01_CODIGOS_Y_COSTOS_xlsm[Producto y N°],_01_CODIGOS_Y_COSTOS_xlsm[FABRICA],"",0,1)</f>
        <v>IMPORTACION</v>
      </c>
      <c r="G3145" s="13">
        <f>LISTAS[[#This Row],[Precio]]*(1-0.46)*(1-IF($C$3520="",0,$C$3520))</f>
        <v>519.45704999999998</v>
      </c>
      <c r="H3145" s="9">
        <f>+_xlfn.XLOOKUP(LISTAS[[#This Row],[ID]],_01_CODIGOS_Y_COSTOS_xlsm[Producto y N°],_01_CODIGOS_Y_COSTOS_xlsm[COSTO],0,0,1)</f>
        <v>123.8056</v>
      </c>
      <c r="I3145" s="116">
        <f>+IFERROR(LISTAS[[#This Row],[VENTA NETA]]/LISTAS[[#This Row],[COSTO]]-1,0)</f>
        <v>3.1957476075395617</v>
      </c>
      <c r="J3145" s="33" t="str">
        <f>IFERROR(VLOOKUP(LISTAS[[#This Row],[ID]],_01_CODIGOS_Y_COSTOS_xlsm[[Producto y N°]:[CODIGO]],2,0),"")</f>
        <v>C0925</v>
      </c>
      <c r="M3145" s="22">
        <v>0</v>
      </c>
      <c r="N3145" s="23">
        <f>+LISTAS[[#This Row],[Precio]]+(LISTAS[[#This Row],[Precio]]*M3145)</f>
        <v>1282.6099999999999</v>
      </c>
      <c r="O3145" s="24">
        <f t="shared" si="65"/>
        <v>519.45704999999998</v>
      </c>
      <c r="Q3145" s="21">
        <f>IFERROR(O3145/LISTAS[[#This Row],[COSTO]]-1,"")</f>
        <v>3.1957476075395617</v>
      </c>
      <c r="R3145" t="str">
        <f>+LISTAS[[#This Row],[ID]]</f>
        <v>CLIPS IMPORTADOS756</v>
      </c>
      <c r="T3145" s="29"/>
      <c r="U3145" s="25">
        <f>LISTAS[[#This Row],[COSTO]]+(LISTAS[[#This Row],[COSTO]]*T3145)</f>
        <v>123.8056</v>
      </c>
      <c r="V3145" s="30">
        <f>IF(T3145="",0,U3145/LISTAS[[#This Row],[VENTA NETA]]-1)</f>
        <v>0</v>
      </c>
      <c r="X3145" s="25"/>
      <c r="Y3145" s="31" t="str">
        <f>IFERROR(LISTAS[[#This Row],[COSTO]]/X3145-1,"")</f>
        <v/>
      </c>
    </row>
    <row r="3146" spans="1:25" x14ac:dyDescent="0.2">
      <c r="A3146" s="6" t="s">
        <v>9753</v>
      </c>
      <c r="B3146" t="s">
        <v>9511</v>
      </c>
      <c r="C3146">
        <v>757</v>
      </c>
      <c r="D3146" t="s">
        <v>9754</v>
      </c>
      <c r="E3146" s="2">
        <v>1065.22</v>
      </c>
      <c r="F3146" s="6" t="str">
        <f>+_xlfn.XLOOKUP(LISTAS[[#This Row],[ID]],_01_CODIGOS_Y_COSTOS_xlsm[Producto y N°],_01_CODIGOS_Y_COSTOS_xlsm[FABRICA],"",0,1)</f>
        <v>IMPORTACION</v>
      </c>
      <c r="G3146" s="13">
        <f>LISTAS[[#This Row],[Precio]]*(1-0.46)*(1-IF($C$3520="",0,$C$3520))</f>
        <v>431.41410000000008</v>
      </c>
      <c r="H3146" s="9">
        <f>+_xlfn.XLOOKUP(LISTAS[[#This Row],[ID]],_01_CODIGOS_Y_COSTOS_xlsm[Producto y N°],_01_CODIGOS_Y_COSTOS_xlsm[COSTO],0,0,1)</f>
        <v>80.617599999999996</v>
      </c>
      <c r="I3146" s="116">
        <f>+IFERROR(LISTAS[[#This Row],[VENTA NETA]]/LISTAS[[#This Row],[COSTO]]-1,0)</f>
        <v>4.3513637220656545</v>
      </c>
      <c r="J3146" s="33" t="str">
        <f>IFERROR(VLOOKUP(LISTAS[[#This Row],[ID]],_01_CODIGOS_Y_COSTOS_xlsm[[Producto y N°]:[CODIGO]],2,0),"")</f>
        <v>C0841</v>
      </c>
      <c r="M3146" s="22">
        <v>0</v>
      </c>
      <c r="N3146" s="23">
        <f>+LISTAS[[#This Row],[Precio]]+(LISTAS[[#This Row],[Precio]]*M3146)</f>
        <v>1065.22</v>
      </c>
      <c r="O3146" s="24">
        <f t="shared" si="65"/>
        <v>431.41410000000008</v>
      </c>
      <c r="Q3146" s="21">
        <f>IFERROR(O3146/LISTAS[[#This Row],[COSTO]]-1,"")</f>
        <v>4.3513637220656545</v>
      </c>
      <c r="R3146" t="str">
        <f>+LISTAS[[#This Row],[ID]]</f>
        <v>CLIPS IMPORTADOS757</v>
      </c>
      <c r="T3146" s="29"/>
      <c r="U3146" s="25">
        <f>LISTAS[[#This Row],[COSTO]]+(LISTAS[[#This Row],[COSTO]]*T3146)</f>
        <v>80.617599999999996</v>
      </c>
      <c r="V3146" s="30">
        <f>IF(T3146="",0,U3146/LISTAS[[#This Row],[VENTA NETA]]-1)</f>
        <v>0</v>
      </c>
      <c r="X3146" s="25"/>
      <c r="Y3146" s="31" t="str">
        <f>IFERROR(LISTAS[[#This Row],[COSTO]]/X3146-1,"")</f>
        <v/>
      </c>
    </row>
    <row r="3147" spans="1:25" x14ac:dyDescent="0.2">
      <c r="A3147" s="6" t="s">
        <v>9755</v>
      </c>
      <c r="B3147" t="s">
        <v>9511</v>
      </c>
      <c r="C3147">
        <v>758</v>
      </c>
      <c r="D3147" t="s">
        <v>9756</v>
      </c>
      <c r="E3147" s="2">
        <v>1065.22</v>
      </c>
      <c r="F3147" s="6" t="str">
        <f>+_xlfn.XLOOKUP(LISTAS[[#This Row],[ID]],_01_CODIGOS_Y_COSTOS_xlsm[Producto y N°],_01_CODIGOS_Y_COSTOS_xlsm[FABRICA],"",0,1)</f>
        <v>IMPORTACION</v>
      </c>
      <c r="G3147" s="13">
        <f>LISTAS[[#This Row],[Precio]]*(1-0.46)*(1-IF($C$3520="",0,$C$3520))</f>
        <v>431.41410000000008</v>
      </c>
      <c r="H3147" s="9">
        <f>+_xlfn.XLOOKUP(LISTAS[[#This Row],[ID]],_01_CODIGOS_Y_COSTOS_xlsm[Producto y N°],_01_CODIGOS_Y_COSTOS_xlsm[COSTO],0,0,1)</f>
        <v>92.134399999999999</v>
      </c>
      <c r="I3147" s="116">
        <f>+IFERROR(LISTAS[[#This Row],[VENTA NETA]]/LISTAS[[#This Row],[COSTO]]-1,0)</f>
        <v>3.6824432568074474</v>
      </c>
      <c r="J3147" s="33" t="str">
        <f>IFERROR(VLOOKUP(LISTAS[[#This Row],[ID]],_01_CODIGOS_Y_COSTOS_xlsm[[Producto y N°]:[CODIGO]],2,0),"")</f>
        <v>C1416-A</v>
      </c>
      <c r="M3147" s="22">
        <v>0</v>
      </c>
      <c r="N3147" s="23">
        <f>+LISTAS[[#This Row],[Precio]]+(LISTAS[[#This Row],[Precio]]*M3147)</f>
        <v>1065.22</v>
      </c>
      <c r="O3147" s="24">
        <f t="shared" si="65"/>
        <v>431.41410000000008</v>
      </c>
      <c r="Q3147" s="21">
        <f>IFERROR(O3147/LISTAS[[#This Row],[COSTO]]-1,"")</f>
        <v>3.6824432568074474</v>
      </c>
      <c r="R3147" t="str">
        <f>+LISTAS[[#This Row],[ID]]</f>
        <v>CLIPS IMPORTADOS758</v>
      </c>
      <c r="T3147" s="29"/>
      <c r="U3147" s="25">
        <f>LISTAS[[#This Row],[COSTO]]+(LISTAS[[#This Row],[COSTO]]*T3147)</f>
        <v>92.134399999999999</v>
      </c>
      <c r="V3147" s="30">
        <f>IF(T3147="",0,U3147/LISTAS[[#This Row],[VENTA NETA]]-1)</f>
        <v>0</v>
      </c>
      <c r="X3147" s="25"/>
      <c r="Y3147" s="31" t="str">
        <f>IFERROR(LISTAS[[#This Row],[COSTO]]/X3147-1,"")</f>
        <v/>
      </c>
    </row>
    <row r="3148" spans="1:25" x14ac:dyDescent="0.2">
      <c r="A3148" s="6" t="s">
        <v>9757</v>
      </c>
      <c r="B3148" t="s">
        <v>9511</v>
      </c>
      <c r="C3148">
        <v>759</v>
      </c>
      <c r="D3148" t="s">
        <v>9525</v>
      </c>
      <c r="E3148" s="2">
        <v>913.04</v>
      </c>
      <c r="F3148" s="6" t="str">
        <f>+_xlfn.XLOOKUP(LISTAS[[#This Row],[ID]],_01_CODIGOS_Y_COSTOS_xlsm[Producto y N°],_01_CODIGOS_Y_COSTOS_xlsm[FABRICA],"",0,1)</f>
        <v>IMPORTACION</v>
      </c>
      <c r="G3148" s="13">
        <f>LISTAS[[#This Row],[Precio]]*(1-0.46)*(1-IF($C$3520="",0,$C$3520))</f>
        <v>369.78120000000001</v>
      </c>
      <c r="H3148" s="9">
        <f>+_xlfn.XLOOKUP(LISTAS[[#This Row],[ID]],_01_CODIGOS_Y_COSTOS_xlsm[Producto y N°],_01_CODIGOS_Y_COSTOS_xlsm[COSTO],0,0,1)</f>
        <v>60.463200000000001</v>
      </c>
      <c r="I3148" s="116">
        <f>+IFERROR(LISTAS[[#This Row],[VENTA NETA]]/LISTAS[[#This Row],[COSTO]]-1,0)</f>
        <v>5.1158059778509903</v>
      </c>
      <c r="J3148" s="33" t="str">
        <f>IFERROR(VLOOKUP(LISTAS[[#This Row],[ID]],_01_CODIGOS_Y_COSTOS_xlsm[[Producto y N°]:[CODIGO]],2,0),"")</f>
        <v>C1643</v>
      </c>
      <c r="M3148" s="22">
        <v>0</v>
      </c>
      <c r="N3148" s="23">
        <f>+LISTAS[[#This Row],[Precio]]+(LISTAS[[#This Row],[Precio]]*M3148)</f>
        <v>913.04</v>
      </c>
      <c r="O3148" s="24">
        <f t="shared" si="65"/>
        <v>369.78120000000001</v>
      </c>
      <c r="Q3148" s="21">
        <f>IFERROR(O3148/LISTAS[[#This Row],[COSTO]]-1,"")</f>
        <v>5.1158059778509903</v>
      </c>
      <c r="R3148" t="str">
        <f>+LISTAS[[#This Row],[ID]]</f>
        <v>CLIPS IMPORTADOS759</v>
      </c>
      <c r="T3148" s="29"/>
      <c r="U3148" s="25">
        <f>LISTAS[[#This Row],[COSTO]]+(LISTAS[[#This Row],[COSTO]]*T3148)</f>
        <v>60.463200000000001</v>
      </c>
      <c r="V3148" s="30">
        <f>IF(T3148="",0,U3148/LISTAS[[#This Row],[VENTA NETA]]-1)</f>
        <v>0</v>
      </c>
      <c r="X3148" s="25"/>
      <c r="Y3148" s="31" t="str">
        <f>IFERROR(LISTAS[[#This Row],[COSTO]]/X3148-1,"")</f>
        <v/>
      </c>
    </row>
    <row r="3149" spans="1:25" x14ac:dyDescent="0.2">
      <c r="A3149" s="6" t="s">
        <v>9758</v>
      </c>
      <c r="B3149" t="s">
        <v>9511</v>
      </c>
      <c r="C3149">
        <v>760</v>
      </c>
      <c r="D3149" t="s">
        <v>9759</v>
      </c>
      <c r="E3149" s="2">
        <v>1065.22</v>
      </c>
      <c r="F3149" s="6" t="str">
        <f>+_xlfn.XLOOKUP(LISTAS[[#This Row],[ID]],_01_CODIGOS_Y_COSTOS_xlsm[Producto y N°],_01_CODIGOS_Y_COSTOS_xlsm[FABRICA],"",0,1)</f>
        <v>IMPORTACION</v>
      </c>
      <c r="G3149" s="13">
        <f>LISTAS[[#This Row],[Precio]]*(1-0.46)*(1-IF($C$3520="",0,$C$3520))</f>
        <v>431.41410000000008</v>
      </c>
      <c r="H3149" s="9">
        <f>+_xlfn.XLOOKUP(LISTAS[[#This Row],[ID]],_01_CODIGOS_Y_COSTOS_xlsm[Producto y N°],_01_CODIGOS_Y_COSTOS_xlsm[COSTO],0,0,1)</f>
        <v>80.617599999999996</v>
      </c>
      <c r="I3149" s="116">
        <f>+IFERROR(LISTAS[[#This Row],[VENTA NETA]]/LISTAS[[#This Row],[COSTO]]-1,0)</f>
        <v>4.3513637220656545</v>
      </c>
      <c r="J3149" s="33" t="str">
        <f>IFERROR(VLOOKUP(LISTAS[[#This Row],[ID]],_01_CODIGOS_Y_COSTOS_xlsm[[Producto y N°]:[CODIGO]],2,0),"")</f>
        <v>C1831</v>
      </c>
      <c r="M3149" s="22">
        <v>0</v>
      </c>
      <c r="N3149" s="23">
        <f>+LISTAS[[#This Row],[Precio]]+(LISTAS[[#This Row],[Precio]]*M3149)</f>
        <v>1065.22</v>
      </c>
      <c r="O3149" s="24">
        <f t="shared" si="65"/>
        <v>431.41410000000008</v>
      </c>
      <c r="Q3149" s="21">
        <f>IFERROR(O3149/LISTAS[[#This Row],[COSTO]]-1,"")</f>
        <v>4.3513637220656545</v>
      </c>
      <c r="R3149" t="str">
        <f>+LISTAS[[#This Row],[ID]]</f>
        <v>CLIPS IMPORTADOS760</v>
      </c>
      <c r="T3149" s="29"/>
      <c r="U3149" s="25">
        <f>LISTAS[[#This Row],[COSTO]]+(LISTAS[[#This Row],[COSTO]]*T3149)</f>
        <v>80.617599999999996</v>
      </c>
      <c r="V3149" s="30">
        <f>IF(T3149="",0,U3149/LISTAS[[#This Row],[VENTA NETA]]-1)</f>
        <v>0</v>
      </c>
      <c r="X3149" s="25"/>
      <c r="Y3149" s="31" t="str">
        <f>IFERROR(LISTAS[[#This Row],[COSTO]]/X3149-1,"")</f>
        <v/>
      </c>
    </row>
    <row r="3150" spans="1:25" x14ac:dyDescent="0.2">
      <c r="A3150" s="6" t="s">
        <v>9760</v>
      </c>
      <c r="B3150" t="s">
        <v>9511</v>
      </c>
      <c r="C3150">
        <v>761</v>
      </c>
      <c r="D3150" t="s">
        <v>9573</v>
      </c>
      <c r="E3150" s="2">
        <v>1217.3900000000001</v>
      </c>
      <c r="F3150" s="6" t="str">
        <f>+_xlfn.XLOOKUP(LISTAS[[#This Row],[ID]],_01_CODIGOS_Y_COSTOS_xlsm[Producto y N°],_01_CODIGOS_Y_COSTOS_xlsm[FABRICA],"",0,1)</f>
        <v>IMPORTACION</v>
      </c>
      <c r="G3150" s="13">
        <f>LISTAS[[#This Row],[Precio]]*(1-0.46)*(1-IF($C$3520="",0,$C$3520))</f>
        <v>493.04295000000002</v>
      </c>
      <c r="H3150" s="9">
        <f>+_xlfn.XLOOKUP(LISTAS[[#This Row],[ID]],_01_CODIGOS_Y_COSTOS_xlsm[Producto y N°],_01_CODIGOS_Y_COSTOS_xlsm[COSTO],0,0,1)</f>
        <v>92.134399999999999</v>
      </c>
      <c r="I3150" s="116">
        <f>+IFERROR(LISTAS[[#This Row],[VENTA NETA]]/LISTAS[[#This Row],[COSTO]]-1,0)</f>
        <v>4.3513448831272576</v>
      </c>
      <c r="J3150" s="33" t="str">
        <f>IFERROR(VLOOKUP(LISTAS[[#This Row],[ID]],_01_CODIGOS_Y_COSTOS_xlsm[[Producto y N°]:[CODIGO]],2,0),"")</f>
        <v>C1867</v>
      </c>
      <c r="M3150" s="22">
        <v>0</v>
      </c>
      <c r="N3150" s="23">
        <f>+LISTAS[[#This Row],[Precio]]+(LISTAS[[#This Row],[Precio]]*M3150)</f>
        <v>1217.3900000000001</v>
      </c>
      <c r="O3150" s="24">
        <f t="shared" si="65"/>
        <v>493.04295000000002</v>
      </c>
      <c r="Q3150" s="21">
        <f>IFERROR(O3150/LISTAS[[#This Row],[COSTO]]-1,"")</f>
        <v>4.3513448831272576</v>
      </c>
      <c r="R3150" t="str">
        <f>+LISTAS[[#This Row],[ID]]</f>
        <v>CLIPS IMPORTADOS761</v>
      </c>
      <c r="T3150" s="29"/>
      <c r="U3150" s="25">
        <f>LISTAS[[#This Row],[COSTO]]+(LISTAS[[#This Row],[COSTO]]*T3150)</f>
        <v>92.134399999999999</v>
      </c>
      <c r="V3150" s="30">
        <f>IF(T3150="",0,U3150/LISTAS[[#This Row],[VENTA NETA]]-1)</f>
        <v>0</v>
      </c>
      <c r="X3150" s="25"/>
      <c r="Y3150" s="31" t="str">
        <f>IFERROR(LISTAS[[#This Row],[COSTO]]/X3150-1,"")</f>
        <v/>
      </c>
    </row>
    <row r="3151" spans="1:25" x14ac:dyDescent="0.2">
      <c r="A3151" s="6" t="s">
        <v>9761</v>
      </c>
      <c r="B3151" t="s">
        <v>9511</v>
      </c>
      <c r="C3151">
        <v>762</v>
      </c>
      <c r="D3151" t="s">
        <v>9525</v>
      </c>
      <c r="E3151" s="2">
        <v>1608.7</v>
      </c>
      <c r="F3151" s="6" t="str">
        <f>+_xlfn.XLOOKUP(LISTAS[[#This Row],[ID]],_01_CODIGOS_Y_COSTOS_xlsm[Producto y N°],_01_CODIGOS_Y_COSTOS_xlsm[FABRICA],"",0,1)</f>
        <v>IMPORTACION</v>
      </c>
      <c r="G3151" s="13">
        <f>LISTAS[[#This Row],[Precio]]*(1-0.46)*(1-IF($C$3520="",0,$C$3520))</f>
        <v>651.52350000000001</v>
      </c>
      <c r="H3151" s="9">
        <f>+_xlfn.XLOOKUP(LISTAS[[#This Row],[ID]],_01_CODIGOS_Y_COSTOS_xlsm[Producto y N°],_01_CODIGOS_Y_COSTOS_xlsm[COSTO],0,0,1)</f>
        <v>181.3896</v>
      </c>
      <c r="I3151" s="116">
        <f>+IFERROR(LISTAS[[#This Row],[VENTA NETA]]/LISTAS[[#This Row],[COSTO]]-1,0)</f>
        <v>2.5918459492716233</v>
      </c>
      <c r="J3151" s="33" t="str">
        <f>IFERROR(VLOOKUP(LISTAS[[#This Row],[ID]],_01_CODIGOS_Y_COSTOS_xlsm[[Producto y N°]:[CODIGO]],2,0),"")</f>
        <v>C3009</v>
      </c>
      <c r="M3151" s="22">
        <v>0</v>
      </c>
      <c r="N3151" s="23">
        <f>+LISTAS[[#This Row],[Precio]]+(LISTAS[[#This Row],[Precio]]*M3151)</f>
        <v>1608.7</v>
      </c>
      <c r="O3151" s="24">
        <f t="shared" si="65"/>
        <v>651.52350000000001</v>
      </c>
      <c r="Q3151" s="21">
        <f>IFERROR(O3151/LISTAS[[#This Row],[COSTO]]-1,"")</f>
        <v>2.5918459492716233</v>
      </c>
      <c r="R3151" t="str">
        <f>+LISTAS[[#This Row],[ID]]</f>
        <v>CLIPS IMPORTADOS762</v>
      </c>
      <c r="T3151" s="29"/>
      <c r="U3151" s="25">
        <f>LISTAS[[#This Row],[COSTO]]+(LISTAS[[#This Row],[COSTO]]*T3151)</f>
        <v>181.3896</v>
      </c>
      <c r="V3151" s="30">
        <f>IF(T3151="",0,U3151/LISTAS[[#This Row],[VENTA NETA]]-1)</f>
        <v>0</v>
      </c>
      <c r="X3151" s="25"/>
      <c r="Y3151" s="31" t="str">
        <f>IFERROR(LISTAS[[#This Row],[COSTO]]/X3151-1,"")</f>
        <v/>
      </c>
    </row>
    <row r="3152" spans="1:25" x14ac:dyDescent="0.2">
      <c r="A3152" s="6" t="s">
        <v>9762</v>
      </c>
      <c r="B3152" t="s">
        <v>9511</v>
      </c>
      <c r="C3152">
        <v>763</v>
      </c>
      <c r="D3152" t="s">
        <v>9763</v>
      </c>
      <c r="E3152" s="2">
        <v>1347.83</v>
      </c>
      <c r="F3152" s="6" t="str">
        <f>+_xlfn.XLOOKUP(LISTAS[[#This Row],[ID]],_01_CODIGOS_Y_COSTOS_xlsm[Producto y N°],_01_CODIGOS_Y_COSTOS_xlsm[FABRICA],"",0,1)</f>
        <v>IMPORTACION</v>
      </c>
      <c r="G3152" s="13">
        <f>LISTAS[[#This Row],[Precio]]*(1-0.46)*(1-IF($C$3520="",0,$C$3520))</f>
        <v>545.87115000000006</v>
      </c>
      <c r="H3152" s="9">
        <f>+_xlfn.XLOOKUP(LISTAS[[#This Row],[ID]],_01_CODIGOS_Y_COSTOS_xlsm[Producto y N°],_01_CODIGOS_Y_COSTOS_xlsm[COSTO],0,0,1)</f>
        <v>109.4096</v>
      </c>
      <c r="I3152" s="116">
        <f>+IFERROR(LISTAS[[#This Row],[VENTA NETA]]/LISTAS[[#This Row],[COSTO]]-1,0)</f>
        <v>3.9892436312718456</v>
      </c>
      <c r="J3152" s="33" t="str">
        <f>IFERROR(VLOOKUP(LISTAS[[#This Row],[ID]],_01_CODIGOS_Y_COSTOS_xlsm[[Producto y N°]:[CODIGO]],2,0),"")</f>
        <v>C3638</v>
      </c>
      <c r="M3152" s="22">
        <v>0</v>
      </c>
      <c r="N3152" s="23">
        <f>+LISTAS[[#This Row],[Precio]]+(LISTAS[[#This Row],[Precio]]*M3152)</f>
        <v>1347.83</v>
      </c>
      <c r="O3152" s="24">
        <f t="shared" si="65"/>
        <v>545.87115000000006</v>
      </c>
      <c r="Q3152" s="21">
        <f>IFERROR(O3152/LISTAS[[#This Row],[COSTO]]-1,"")</f>
        <v>3.9892436312718456</v>
      </c>
      <c r="R3152" t="str">
        <f>+LISTAS[[#This Row],[ID]]</f>
        <v>CLIPS IMPORTADOS763</v>
      </c>
      <c r="T3152" s="29"/>
      <c r="U3152" s="25">
        <f>LISTAS[[#This Row],[COSTO]]+(LISTAS[[#This Row],[COSTO]]*T3152)</f>
        <v>109.4096</v>
      </c>
      <c r="V3152" s="30">
        <f>IF(T3152="",0,U3152/LISTAS[[#This Row],[VENTA NETA]]-1)</f>
        <v>0</v>
      </c>
      <c r="X3152" s="25"/>
      <c r="Y3152" s="31" t="str">
        <f>IFERROR(LISTAS[[#This Row],[COSTO]]/X3152-1,"")</f>
        <v/>
      </c>
    </row>
    <row r="3153" spans="1:25" x14ac:dyDescent="0.2">
      <c r="A3153" s="6" t="s">
        <v>9764</v>
      </c>
      <c r="B3153" t="s">
        <v>9511</v>
      </c>
      <c r="C3153">
        <v>764</v>
      </c>
      <c r="D3153" t="s">
        <v>9525</v>
      </c>
      <c r="E3153" s="2">
        <v>1804.35</v>
      </c>
      <c r="F3153" s="6" t="str">
        <f>+_xlfn.XLOOKUP(LISTAS[[#This Row],[ID]],_01_CODIGOS_Y_COSTOS_xlsm[Producto y N°],_01_CODIGOS_Y_COSTOS_xlsm[FABRICA],"",0,1)</f>
        <v>IMPORTACION</v>
      </c>
      <c r="G3153" s="13">
        <f>LISTAS[[#This Row],[Precio]]*(1-0.46)*(1-IF($C$3520="",0,$C$3520))</f>
        <v>730.76175000000001</v>
      </c>
      <c r="H3153" s="9">
        <f>+_xlfn.XLOOKUP(LISTAS[[#This Row],[ID]],_01_CODIGOS_Y_COSTOS_xlsm[Producto y N°],_01_CODIGOS_Y_COSTOS_xlsm[COSTO],0,0,1)</f>
        <v>253.36959999999999</v>
      </c>
      <c r="I3153" s="116">
        <f>+IFERROR(LISTAS[[#This Row],[VENTA NETA]]/LISTAS[[#This Row],[COSTO]]-1,0)</f>
        <v>1.884172963133699</v>
      </c>
      <c r="J3153" s="33" t="str">
        <f>IFERROR(VLOOKUP(LISTAS[[#This Row],[ID]],_01_CODIGOS_Y_COSTOS_xlsm[[Producto y N°]:[CODIGO]],2,0),"")</f>
        <v>C1250</v>
      </c>
      <c r="M3153" s="22">
        <v>0</v>
      </c>
      <c r="N3153" s="23">
        <f>+LISTAS[[#This Row],[Precio]]+(LISTAS[[#This Row],[Precio]]*M3153)</f>
        <v>1804.35</v>
      </c>
      <c r="O3153" s="24">
        <f t="shared" si="65"/>
        <v>730.76175000000001</v>
      </c>
      <c r="Q3153" s="21">
        <f>IFERROR(O3153/LISTAS[[#This Row],[COSTO]]-1,"")</f>
        <v>1.884172963133699</v>
      </c>
      <c r="R3153" t="str">
        <f>+LISTAS[[#This Row],[ID]]</f>
        <v>CLIPS IMPORTADOS764</v>
      </c>
      <c r="T3153" s="29"/>
      <c r="U3153" s="25">
        <f>LISTAS[[#This Row],[COSTO]]+(LISTAS[[#This Row],[COSTO]]*T3153)</f>
        <v>253.36959999999999</v>
      </c>
      <c r="V3153" s="30">
        <f>IF(T3153="",0,U3153/LISTAS[[#This Row],[VENTA NETA]]-1)</f>
        <v>0</v>
      </c>
      <c r="X3153" s="25"/>
      <c r="Y3153" s="31" t="str">
        <f>IFERROR(LISTAS[[#This Row],[COSTO]]/X3153-1,"")</f>
        <v/>
      </c>
    </row>
    <row r="3154" spans="1:25" x14ac:dyDescent="0.2">
      <c r="A3154" s="6" t="s">
        <v>9765</v>
      </c>
      <c r="B3154" t="s">
        <v>9511</v>
      </c>
      <c r="C3154">
        <v>765</v>
      </c>
      <c r="D3154" t="s">
        <v>9525</v>
      </c>
      <c r="E3154" s="2">
        <v>1565.22</v>
      </c>
      <c r="F3154" s="6" t="str">
        <f>+_xlfn.XLOOKUP(LISTAS[[#This Row],[ID]],_01_CODIGOS_Y_COSTOS_xlsm[Producto y N°],_01_CODIGOS_Y_COSTOS_xlsm[FABRICA],"",0,1)</f>
        <v>IMPORTACION</v>
      </c>
      <c r="G3154" s="13">
        <f>LISTAS[[#This Row],[Precio]]*(1-0.46)*(1-IF($C$3520="",0,$C$3520))</f>
        <v>633.91410000000008</v>
      </c>
      <c r="H3154" s="9">
        <f>+_xlfn.XLOOKUP(LISTAS[[#This Row],[ID]],_01_CODIGOS_Y_COSTOS_xlsm[Producto y N°],_01_CODIGOS_Y_COSTOS_xlsm[COSTO],0,0,1)</f>
        <v>123.8056</v>
      </c>
      <c r="I3154" s="116">
        <f>+IFERROR(LISTAS[[#This Row],[VENTA NETA]]/LISTAS[[#This Row],[COSTO]]-1,0)</f>
        <v>4.1202376952254189</v>
      </c>
      <c r="J3154" s="33" t="str">
        <f>IFERROR(VLOOKUP(LISTAS[[#This Row],[ID]],_01_CODIGOS_Y_COSTOS_xlsm[[Producto y N°]:[CODIGO]],2,0),"")</f>
        <v>C0918</v>
      </c>
      <c r="M3154" s="22">
        <v>0</v>
      </c>
      <c r="N3154" s="23">
        <f>+LISTAS[[#This Row],[Precio]]+(LISTAS[[#This Row],[Precio]]*M3154)</f>
        <v>1565.22</v>
      </c>
      <c r="O3154" s="24">
        <f t="shared" si="65"/>
        <v>633.91410000000008</v>
      </c>
      <c r="Q3154" s="21">
        <f>IFERROR(O3154/LISTAS[[#This Row],[COSTO]]-1,"")</f>
        <v>4.1202376952254189</v>
      </c>
      <c r="R3154" t="str">
        <f>+LISTAS[[#This Row],[ID]]</f>
        <v>CLIPS IMPORTADOS765</v>
      </c>
      <c r="T3154" s="29"/>
      <c r="U3154" s="25">
        <f>LISTAS[[#This Row],[COSTO]]+(LISTAS[[#This Row],[COSTO]]*T3154)</f>
        <v>123.8056</v>
      </c>
      <c r="V3154" s="30">
        <f>IF(T3154="",0,U3154/LISTAS[[#This Row],[VENTA NETA]]-1)</f>
        <v>0</v>
      </c>
      <c r="X3154" s="25"/>
      <c r="Y3154" s="31" t="str">
        <f>IFERROR(LISTAS[[#This Row],[COSTO]]/X3154-1,"")</f>
        <v/>
      </c>
    </row>
    <row r="3155" spans="1:25" x14ac:dyDescent="0.2">
      <c r="A3155" s="6" t="s">
        <v>9766</v>
      </c>
      <c r="B3155" t="s">
        <v>9511</v>
      </c>
      <c r="C3155">
        <v>766</v>
      </c>
      <c r="D3155" t="s">
        <v>9525</v>
      </c>
      <c r="E3155" s="2">
        <v>1804.35</v>
      </c>
      <c r="F3155" s="6" t="str">
        <f>+_xlfn.XLOOKUP(LISTAS[[#This Row],[ID]],_01_CODIGOS_Y_COSTOS_xlsm[Producto y N°],_01_CODIGOS_Y_COSTOS_xlsm[FABRICA],"",0,1)</f>
        <v>IMPORTACION</v>
      </c>
      <c r="G3155" s="13">
        <f>LISTAS[[#This Row],[Precio]]*(1-0.46)*(1-IF($C$3520="",0,$C$3520))</f>
        <v>730.76175000000001</v>
      </c>
      <c r="H3155" s="9">
        <f>+_xlfn.XLOOKUP(LISTAS[[#This Row],[ID]],_01_CODIGOS_Y_COSTOS_xlsm[Producto y N°],_01_CODIGOS_Y_COSTOS_xlsm[COSTO],0,0,1)</f>
        <v>175.63120000000001</v>
      </c>
      <c r="I3155" s="116">
        <f>+IFERROR(LISTAS[[#This Row],[VENTA NETA]]/LISTAS[[#This Row],[COSTO]]-1,0)</f>
        <v>3.1607741107502534</v>
      </c>
      <c r="J3155" s="33" t="str">
        <f>IFERROR(VLOOKUP(LISTAS[[#This Row],[ID]],_01_CODIGOS_Y_COSTOS_xlsm[[Producto y N°]:[CODIGO]],2,0),"")</f>
        <v>C3059</v>
      </c>
      <c r="M3155" s="22">
        <v>0</v>
      </c>
      <c r="N3155" s="23">
        <f>+LISTAS[[#This Row],[Precio]]+(LISTAS[[#This Row],[Precio]]*M3155)</f>
        <v>1804.35</v>
      </c>
      <c r="O3155" s="24">
        <f t="shared" si="65"/>
        <v>730.76175000000001</v>
      </c>
      <c r="Q3155" s="21">
        <f>IFERROR(O3155/LISTAS[[#This Row],[COSTO]]-1,"")</f>
        <v>3.1607741107502534</v>
      </c>
      <c r="R3155" t="str">
        <f>+LISTAS[[#This Row],[ID]]</f>
        <v>CLIPS IMPORTADOS766</v>
      </c>
      <c r="T3155" s="29"/>
      <c r="U3155" s="25">
        <f>LISTAS[[#This Row],[COSTO]]+(LISTAS[[#This Row],[COSTO]]*T3155)</f>
        <v>175.63120000000001</v>
      </c>
      <c r="V3155" s="30">
        <f>IF(T3155="",0,U3155/LISTAS[[#This Row],[VENTA NETA]]-1)</f>
        <v>0</v>
      </c>
      <c r="X3155" s="25"/>
      <c r="Y3155" s="31" t="str">
        <f>IFERROR(LISTAS[[#This Row],[COSTO]]/X3155-1,"")</f>
        <v/>
      </c>
    </row>
    <row r="3156" spans="1:25" x14ac:dyDescent="0.2">
      <c r="A3156" s="6" t="s">
        <v>9767</v>
      </c>
      <c r="B3156" t="s">
        <v>9511</v>
      </c>
      <c r="C3156">
        <v>767</v>
      </c>
      <c r="D3156" t="s">
        <v>9768</v>
      </c>
      <c r="E3156" s="2">
        <v>847.83</v>
      </c>
      <c r="F3156" s="6" t="str">
        <f>+_xlfn.XLOOKUP(LISTAS[[#This Row],[ID]],_01_CODIGOS_Y_COSTOS_xlsm[Producto y N°],_01_CODIGOS_Y_COSTOS_xlsm[FABRICA],"",0,1)</f>
        <v>IMPORTACION</v>
      </c>
      <c r="G3156" s="13">
        <f>LISTAS[[#This Row],[Precio]]*(1-0.46)*(1-IF($C$3520="",0,$C$3520))</f>
        <v>343.37115000000006</v>
      </c>
      <c r="H3156" s="9">
        <f>+_xlfn.XLOOKUP(LISTAS[[#This Row],[ID]],_01_CODIGOS_Y_COSTOS_xlsm[Producto y N°],_01_CODIGOS_Y_COSTOS_xlsm[COSTO],0,0,1)</f>
        <v>63.342399999999998</v>
      </c>
      <c r="I3156" s="116">
        <f>+IFERROR(LISTAS[[#This Row],[VENTA NETA]]/LISTAS[[#This Row],[COSTO]]-1,0)</f>
        <v>4.4208736959761561</v>
      </c>
      <c r="J3156" s="33" t="str">
        <f>IFERROR(VLOOKUP(LISTAS[[#This Row],[ID]],_01_CODIGOS_Y_COSTOS_xlsm[[Producto y N°]:[CODIGO]],2,0),"")</f>
        <v>C1788</v>
      </c>
      <c r="M3156" s="22">
        <v>0</v>
      </c>
      <c r="N3156" s="23">
        <f>+LISTAS[[#This Row],[Precio]]+(LISTAS[[#This Row],[Precio]]*M3156)</f>
        <v>847.83</v>
      </c>
      <c r="O3156" s="24">
        <f t="shared" si="65"/>
        <v>343.37115000000006</v>
      </c>
      <c r="Q3156" s="21">
        <f>IFERROR(O3156/LISTAS[[#This Row],[COSTO]]-1,"")</f>
        <v>4.4208736959761561</v>
      </c>
      <c r="R3156" t="str">
        <f>+LISTAS[[#This Row],[ID]]</f>
        <v>CLIPS IMPORTADOS767</v>
      </c>
      <c r="T3156" s="29"/>
      <c r="U3156" s="25">
        <f>LISTAS[[#This Row],[COSTO]]+(LISTAS[[#This Row],[COSTO]]*T3156)</f>
        <v>63.342399999999998</v>
      </c>
      <c r="V3156" s="30">
        <f>IF(T3156="",0,U3156/LISTAS[[#This Row],[VENTA NETA]]-1)</f>
        <v>0</v>
      </c>
      <c r="X3156" s="25"/>
      <c r="Y3156" s="31" t="str">
        <f>IFERROR(LISTAS[[#This Row],[COSTO]]/X3156-1,"")</f>
        <v/>
      </c>
    </row>
    <row r="3157" spans="1:25" x14ac:dyDescent="0.2">
      <c r="A3157" s="6" t="s">
        <v>9769</v>
      </c>
      <c r="B3157" t="s">
        <v>9511</v>
      </c>
      <c r="C3157">
        <v>768</v>
      </c>
      <c r="D3157" t="s">
        <v>9527</v>
      </c>
      <c r="E3157" s="2">
        <v>1000</v>
      </c>
      <c r="F3157" s="6" t="str">
        <f>+_xlfn.XLOOKUP(LISTAS[[#This Row],[ID]],_01_CODIGOS_Y_COSTOS_xlsm[Producto y N°],_01_CODIGOS_Y_COSTOS_xlsm[FABRICA],"",0,1)</f>
        <v>IMPORTACION</v>
      </c>
      <c r="G3157" s="13">
        <f>LISTAS[[#This Row],[Precio]]*(1-0.46)*(1-IF($C$3520="",0,$C$3520))</f>
        <v>405</v>
      </c>
      <c r="H3157" s="9">
        <f>+_xlfn.XLOOKUP(LISTAS[[#This Row],[ID]],_01_CODIGOS_Y_COSTOS_xlsm[Producto y N°],_01_CODIGOS_Y_COSTOS_xlsm[COSTO],0,0,1)</f>
        <v>92.134399999999999</v>
      </c>
      <c r="I3157" s="116">
        <f>+IFERROR(LISTAS[[#This Row],[VENTA NETA]]/LISTAS[[#This Row],[COSTO]]-1,0)</f>
        <v>3.3957522923034178</v>
      </c>
      <c r="J3157" s="33" t="str">
        <f>IFERROR(VLOOKUP(LISTAS[[#This Row],[ID]],_01_CODIGOS_Y_COSTOS_xlsm[[Producto y N°]:[CODIGO]],2,0),"")</f>
        <v>C0937</v>
      </c>
      <c r="M3157" s="22">
        <v>0</v>
      </c>
      <c r="N3157" s="23">
        <f>+LISTAS[[#This Row],[Precio]]+(LISTAS[[#This Row],[Precio]]*M3157)</f>
        <v>1000</v>
      </c>
      <c r="O3157" s="24">
        <f t="shared" si="65"/>
        <v>405</v>
      </c>
      <c r="Q3157" s="21">
        <f>IFERROR(O3157/LISTAS[[#This Row],[COSTO]]-1,"")</f>
        <v>3.3957522923034178</v>
      </c>
      <c r="R3157" t="str">
        <f>+LISTAS[[#This Row],[ID]]</f>
        <v>CLIPS IMPORTADOS768</v>
      </c>
      <c r="T3157" s="29"/>
      <c r="U3157" s="25">
        <f>LISTAS[[#This Row],[COSTO]]+(LISTAS[[#This Row],[COSTO]]*T3157)</f>
        <v>92.134399999999999</v>
      </c>
      <c r="V3157" s="30">
        <f>IF(T3157="",0,U3157/LISTAS[[#This Row],[VENTA NETA]]-1)</f>
        <v>0</v>
      </c>
      <c r="X3157" s="25"/>
      <c r="Y3157" s="31" t="str">
        <f>IFERROR(LISTAS[[#This Row],[COSTO]]/X3157-1,"")</f>
        <v/>
      </c>
    </row>
    <row r="3158" spans="1:25" x14ac:dyDescent="0.2">
      <c r="A3158" s="6" t="s">
        <v>9770</v>
      </c>
      <c r="B3158" t="s">
        <v>9511</v>
      </c>
      <c r="C3158">
        <v>769</v>
      </c>
      <c r="D3158" t="s">
        <v>9771</v>
      </c>
      <c r="E3158" s="2">
        <v>1282.6099999999999</v>
      </c>
      <c r="F3158" s="6" t="str">
        <f>+_xlfn.XLOOKUP(LISTAS[[#This Row],[ID]],_01_CODIGOS_Y_COSTOS_xlsm[Producto y N°],_01_CODIGOS_Y_COSTOS_xlsm[FABRICA],"",0,1)</f>
        <v>IMPORTACION</v>
      </c>
      <c r="G3158" s="13">
        <f>LISTAS[[#This Row],[Precio]]*(1-0.46)*(1-IF($C$3520="",0,$C$3520))</f>
        <v>519.45704999999998</v>
      </c>
      <c r="H3158" s="9">
        <f>+_xlfn.XLOOKUP(LISTAS[[#This Row],[ID]],_01_CODIGOS_Y_COSTOS_xlsm[Producto y N°],_01_CODIGOS_Y_COSTOS_xlsm[COSTO],0,0,1)</f>
        <v>109.4096</v>
      </c>
      <c r="I3158" s="116">
        <f>+IFERROR(LISTAS[[#This Row],[VENTA NETA]]/LISTAS[[#This Row],[COSTO]]-1,0)</f>
        <v>3.7478196611631889</v>
      </c>
      <c r="J3158" s="33" t="str">
        <f>IFERROR(VLOOKUP(LISTAS[[#This Row],[ID]],_01_CODIGOS_Y_COSTOS_xlsm[[Producto y N°]:[CODIGO]],2,0),"")</f>
        <v>C1865</v>
      </c>
      <c r="M3158" s="22">
        <v>0</v>
      </c>
      <c r="N3158" s="23">
        <f>+LISTAS[[#This Row],[Precio]]+(LISTAS[[#This Row],[Precio]]*M3158)</f>
        <v>1282.6099999999999</v>
      </c>
      <c r="O3158" s="24">
        <f t="shared" si="65"/>
        <v>519.45704999999998</v>
      </c>
      <c r="Q3158" s="21">
        <f>IFERROR(O3158/LISTAS[[#This Row],[COSTO]]-1,"")</f>
        <v>3.7478196611631889</v>
      </c>
      <c r="R3158" t="str">
        <f>+LISTAS[[#This Row],[ID]]</f>
        <v>CLIPS IMPORTADOS769</v>
      </c>
      <c r="T3158" s="29"/>
      <c r="U3158" s="25">
        <f>LISTAS[[#This Row],[COSTO]]+(LISTAS[[#This Row],[COSTO]]*T3158)</f>
        <v>109.4096</v>
      </c>
      <c r="V3158" s="30">
        <f>IF(T3158="",0,U3158/LISTAS[[#This Row],[VENTA NETA]]-1)</f>
        <v>0</v>
      </c>
      <c r="X3158" s="25"/>
      <c r="Y3158" s="31" t="str">
        <f>IFERROR(LISTAS[[#This Row],[COSTO]]/X3158-1,"")</f>
        <v/>
      </c>
    </row>
    <row r="3159" spans="1:25" x14ac:dyDescent="0.2">
      <c r="A3159" s="6" t="s">
        <v>9772</v>
      </c>
      <c r="B3159" t="s">
        <v>9511</v>
      </c>
      <c r="C3159">
        <v>770</v>
      </c>
      <c r="D3159" t="s">
        <v>9525</v>
      </c>
      <c r="E3159" s="2">
        <v>2000</v>
      </c>
      <c r="F3159" s="6" t="str">
        <f>+_xlfn.XLOOKUP(LISTAS[[#This Row],[ID]],_01_CODIGOS_Y_COSTOS_xlsm[Producto y N°],_01_CODIGOS_Y_COSTOS_xlsm[FABRICA],"",0,1)</f>
        <v>IMPORTACION</v>
      </c>
      <c r="G3159" s="13">
        <f>LISTAS[[#This Row],[Precio]]*(1-0.46)*(1-IF($C$3520="",0,$C$3520))</f>
        <v>810</v>
      </c>
      <c r="H3159" s="9">
        <f>+_xlfn.XLOOKUP(LISTAS[[#This Row],[ID]],_01_CODIGOS_Y_COSTOS_xlsm[Producto y N°],_01_CODIGOS_Y_COSTOS_xlsm[COSTO],0,0,1)</f>
        <v>270.64479999999998</v>
      </c>
      <c r="I3159" s="116">
        <f>+IFERROR(LISTAS[[#This Row],[VENTA NETA]]/LISTAS[[#This Row],[COSTO]]-1,0)</f>
        <v>1.992852624547008</v>
      </c>
      <c r="J3159" s="33" t="str">
        <f>IFERROR(VLOOKUP(LISTAS[[#This Row],[ID]],_01_CODIGOS_Y_COSTOS_xlsm[[Producto y N°]:[CODIGO]],2,0),"")</f>
        <v>C1249</v>
      </c>
      <c r="M3159" s="22">
        <v>0</v>
      </c>
      <c r="N3159" s="23">
        <f>+LISTAS[[#This Row],[Precio]]+(LISTAS[[#This Row],[Precio]]*M3159)</f>
        <v>2000</v>
      </c>
      <c r="O3159" s="24">
        <f t="shared" si="65"/>
        <v>810</v>
      </c>
      <c r="Q3159" s="21">
        <f>IFERROR(O3159/LISTAS[[#This Row],[COSTO]]-1,"")</f>
        <v>1.992852624547008</v>
      </c>
      <c r="R3159" t="str">
        <f>+LISTAS[[#This Row],[ID]]</f>
        <v>CLIPS IMPORTADOS770</v>
      </c>
      <c r="T3159" s="29"/>
      <c r="U3159" s="25">
        <f>LISTAS[[#This Row],[COSTO]]+(LISTAS[[#This Row],[COSTO]]*T3159)</f>
        <v>270.64479999999998</v>
      </c>
      <c r="V3159" s="30">
        <f>IF(T3159="",0,U3159/LISTAS[[#This Row],[VENTA NETA]]-1)</f>
        <v>0</v>
      </c>
      <c r="X3159" s="25"/>
      <c r="Y3159" s="31" t="str">
        <f>IFERROR(LISTAS[[#This Row],[COSTO]]/X3159-1,"")</f>
        <v/>
      </c>
    </row>
    <row r="3160" spans="1:25" x14ac:dyDescent="0.2">
      <c r="A3160" s="6" t="s">
        <v>9773</v>
      </c>
      <c r="B3160" t="s">
        <v>9511</v>
      </c>
      <c r="C3160">
        <v>771</v>
      </c>
      <c r="D3160" t="s">
        <v>9774</v>
      </c>
      <c r="E3160" s="2">
        <v>913.04</v>
      </c>
      <c r="F3160" s="6" t="str">
        <f>+_xlfn.XLOOKUP(LISTAS[[#This Row],[ID]],_01_CODIGOS_Y_COSTOS_xlsm[Producto y N°],_01_CODIGOS_Y_COSTOS_xlsm[FABRICA],"",0,1)</f>
        <v>IMPORTACION</v>
      </c>
      <c r="G3160" s="13">
        <f>LISTAS[[#This Row],[Precio]]*(1-0.46)*(1-IF($C$3520="",0,$C$3520))</f>
        <v>369.78120000000001</v>
      </c>
      <c r="H3160" s="9">
        <f>+_xlfn.XLOOKUP(LISTAS[[#This Row],[ID]],_01_CODIGOS_Y_COSTOS_xlsm[Producto y N°],_01_CODIGOS_Y_COSTOS_xlsm[COSTO],0,0,1)</f>
        <v>69.100800000000007</v>
      </c>
      <c r="I3160" s="116">
        <f>+IFERROR(LISTAS[[#This Row],[VENTA NETA]]/LISTAS[[#This Row],[COSTO]]-1,0)</f>
        <v>4.3513302306196167</v>
      </c>
      <c r="J3160" s="33" t="str">
        <f>IFERROR(VLOOKUP(LISTAS[[#This Row],[ID]],_01_CODIGOS_Y_COSTOS_xlsm[[Producto y N°]:[CODIGO]],2,0),"")</f>
        <v>C3186</v>
      </c>
      <c r="M3160" s="22">
        <v>0</v>
      </c>
      <c r="N3160" s="23">
        <f>+LISTAS[[#This Row],[Precio]]+(LISTAS[[#This Row],[Precio]]*M3160)</f>
        <v>913.04</v>
      </c>
      <c r="O3160" s="24">
        <f t="shared" si="65"/>
        <v>369.78120000000001</v>
      </c>
      <c r="Q3160" s="21">
        <f>IFERROR(O3160/LISTAS[[#This Row],[COSTO]]-1,"")</f>
        <v>4.3513302306196167</v>
      </c>
      <c r="R3160" t="str">
        <f>+LISTAS[[#This Row],[ID]]</f>
        <v>CLIPS IMPORTADOS771</v>
      </c>
      <c r="T3160" s="29"/>
      <c r="U3160" s="25">
        <f>LISTAS[[#This Row],[COSTO]]+(LISTAS[[#This Row],[COSTO]]*T3160)</f>
        <v>69.100800000000007</v>
      </c>
      <c r="V3160" s="30">
        <f>IF(T3160="",0,U3160/LISTAS[[#This Row],[VENTA NETA]]-1)</f>
        <v>0</v>
      </c>
      <c r="X3160" s="25"/>
      <c r="Y3160" s="31" t="str">
        <f>IFERROR(LISTAS[[#This Row],[COSTO]]/X3160-1,"")</f>
        <v/>
      </c>
    </row>
    <row r="3161" spans="1:25" x14ac:dyDescent="0.2">
      <c r="A3161" s="6" t="s">
        <v>9775</v>
      </c>
      <c r="B3161" t="s">
        <v>9511</v>
      </c>
      <c r="C3161">
        <v>772</v>
      </c>
      <c r="D3161" t="s">
        <v>9776</v>
      </c>
      <c r="E3161" s="2">
        <v>913.04</v>
      </c>
      <c r="F3161" s="6" t="str">
        <f>+_xlfn.XLOOKUP(LISTAS[[#This Row],[ID]],_01_CODIGOS_Y_COSTOS_xlsm[Producto y N°],_01_CODIGOS_Y_COSTOS_xlsm[FABRICA],"",0,1)</f>
        <v>IMPORTACION</v>
      </c>
      <c r="G3161" s="13">
        <f>LISTAS[[#This Row],[Precio]]*(1-0.46)*(1-IF($C$3520="",0,$C$3520))</f>
        <v>369.78120000000001</v>
      </c>
      <c r="H3161" s="9">
        <f>+_xlfn.XLOOKUP(LISTAS[[#This Row],[ID]],_01_CODIGOS_Y_COSTOS_xlsm[Producto y N°],_01_CODIGOS_Y_COSTOS_xlsm[COSTO],0,0,1)</f>
        <v>60.463200000000001</v>
      </c>
      <c r="I3161" s="116">
        <f>+IFERROR(LISTAS[[#This Row],[VENTA NETA]]/LISTAS[[#This Row],[COSTO]]-1,0)</f>
        <v>5.1158059778509903</v>
      </c>
      <c r="J3161" s="33" t="str">
        <f>IFERROR(VLOOKUP(LISTAS[[#This Row],[ID]],_01_CODIGOS_Y_COSTOS_xlsm[[Producto y N°]:[CODIGO]],2,0),"")</f>
        <v>C3184</v>
      </c>
      <c r="M3161" s="22">
        <v>0</v>
      </c>
      <c r="N3161" s="23">
        <f>+LISTAS[[#This Row],[Precio]]+(LISTAS[[#This Row],[Precio]]*M3161)</f>
        <v>913.04</v>
      </c>
      <c r="O3161" s="24">
        <f t="shared" si="65"/>
        <v>369.78120000000001</v>
      </c>
      <c r="Q3161" s="21">
        <f>IFERROR(O3161/LISTAS[[#This Row],[COSTO]]-1,"")</f>
        <v>5.1158059778509903</v>
      </c>
      <c r="R3161" t="str">
        <f>+LISTAS[[#This Row],[ID]]</f>
        <v>CLIPS IMPORTADOS772</v>
      </c>
      <c r="T3161" s="29"/>
      <c r="U3161" s="25">
        <f>LISTAS[[#This Row],[COSTO]]+(LISTAS[[#This Row],[COSTO]]*T3161)</f>
        <v>60.463200000000001</v>
      </c>
      <c r="V3161" s="30">
        <f>IF(T3161="",0,U3161/LISTAS[[#This Row],[VENTA NETA]]-1)</f>
        <v>0</v>
      </c>
      <c r="X3161" s="25"/>
      <c r="Y3161" s="31" t="str">
        <f>IFERROR(LISTAS[[#This Row],[COSTO]]/X3161-1,"")</f>
        <v/>
      </c>
    </row>
    <row r="3162" spans="1:25" x14ac:dyDescent="0.2">
      <c r="A3162" s="6" t="s">
        <v>9777</v>
      </c>
      <c r="B3162" t="s">
        <v>9511</v>
      </c>
      <c r="C3162">
        <v>773</v>
      </c>
      <c r="D3162" t="s">
        <v>9778</v>
      </c>
      <c r="E3162" s="2">
        <v>913.04</v>
      </c>
      <c r="F3162" s="6" t="str">
        <f>+_xlfn.XLOOKUP(LISTAS[[#This Row],[ID]],_01_CODIGOS_Y_COSTOS_xlsm[Producto y N°],_01_CODIGOS_Y_COSTOS_xlsm[FABRICA],"",0,1)</f>
        <v>IMPORTACION</v>
      </c>
      <c r="G3162" s="13">
        <f>LISTAS[[#This Row],[Precio]]*(1-0.46)*(1-IF($C$3520="",0,$C$3520))</f>
        <v>369.78120000000001</v>
      </c>
      <c r="H3162" s="9">
        <f>+_xlfn.XLOOKUP(LISTAS[[#This Row],[ID]],_01_CODIGOS_Y_COSTOS_xlsm[Producto y N°],_01_CODIGOS_Y_COSTOS_xlsm[COSTO],0,0,1)</f>
        <v>71.98</v>
      </c>
      <c r="I3162" s="116">
        <f>+IFERROR(LISTAS[[#This Row],[VENTA NETA]]/LISTAS[[#This Row],[COSTO]]-1,0)</f>
        <v>4.1372770213948318</v>
      </c>
      <c r="J3162" s="33" t="str">
        <f>IFERROR(VLOOKUP(LISTAS[[#This Row],[ID]],_01_CODIGOS_Y_COSTOS_xlsm[[Producto y N°]:[CODIGO]],2,0),"")</f>
        <v>C1810</v>
      </c>
      <c r="M3162" s="22">
        <v>0</v>
      </c>
      <c r="N3162" s="23">
        <f>+LISTAS[[#This Row],[Precio]]+(LISTAS[[#This Row],[Precio]]*M3162)</f>
        <v>913.04</v>
      </c>
      <c r="O3162" s="24">
        <f t="shared" si="65"/>
        <v>369.78120000000001</v>
      </c>
      <c r="Q3162" s="21">
        <f>IFERROR(O3162/LISTAS[[#This Row],[COSTO]]-1,"")</f>
        <v>4.1372770213948318</v>
      </c>
      <c r="R3162" t="str">
        <f>+LISTAS[[#This Row],[ID]]</f>
        <v>CLIPS IMPORTADOS773</v>
      </c>
      <c r="T3162" s="29"/>
      <c r="U3162" s="25">
        <f>LISTAS[[#This Row],[COSTO]]+(LISTAS[[#This Row],[COSTO]]*T3162)</f>
        <v>71.98</v>
      </c>
      <c r="V3162" s="30">
        <f>IF(T3162="",0,U3162/LISTAS[[#This Row],[VENTA NETA]]-1)</f>
        <v>0</v>
      </c>
      <c r="X3162" s="25"/>
      <c r="Y3162" s="31" t="str">
        <f>IFERROR(LISTAS[[#This Row],[COSTO]]/X3162-1,"")</f>
        <v/>
      </c>
    </row>
    <row r="3163" spans="1:25" x14ac:dyDescent="0.2">
      <c r="A3163" s="6" t="s">
        <v>9779</v>
      </c>
      <c r="B3163" t="s">
        <v>9511</v>
      </c>
      <c r="C3163">
        <v>785</v>
      </c>
      <c r="D3163" t="s">
        <v>9675</v>
      </c>
      <c r="E3163" s="2">
        <v>1347.83</v>
      </c>
      <c r="F3163" s="6" t="str">
        <f>+_xlfn.XLOOKUP(LISTAS[[#This Row],[ID]],_01_CODIGOS_Y_COSTOS_xlsm[Producto y N°],_01_CODIGOS_Y_COSTOS_xlsm[FABRICA],"",0,1)</f>
        <v>IMPORTACION</v>
      </c>
      <c r="G3163" s="13">
        <f>LISTAS[[#This Row],[Precio]]*(1-0.46)*(1-IF($C$3520="",0,$C$3520))</f>
        <v>545.87115000000006</v>
      </c>
      <c r="H3163" s="9">
        <f>+_xlfn.XLOOKUP(LISTAS[[#This Row],[ID]],_01_CODIGOS_Y_COSTOS_xlsm[Producto y N°],_01_CODIGOS_Y_COSTOS_xlsm[COSTO],0,0,1)</f>
        <v>120.9264</v>
      </c>
      <c r="I3163" s="116">
        <f>+IFERROR(LISTAS[[#This Row],[VENTA NETA]]/LISTAS[[#This Row],[COSTO]]-1,0)</f>
        <v>3.5140775711507173</v>
      </c>
      <c r="J3163" s="33" t="str">
        <f>IFERROR(VLOOKUP(LISTAS[[#This Row],[ID]],_01_CODIGOS_Y_COSTOS_xlsm[[Producto y N°]:[CODIGO]],2,0),"")</f>
        <v>C0116</v>
      </c>
      <c r="M3163" s="22">
        <v>0</v>
      </c>
      <c r="N3163" s="23">
        <f>+LISTAS[[#This Row],[Precio]]+(LISTAS[[#This Row],[Precio]]*M3163)</f>
        <v>1347.83</v>
      </c>
      <c r="O3163" s="24">
        <f t="shared" si="65"/>
        <v>545.87115000000006</v>
      </c>
      <c r="Q3163" s="21">
        <f>IFERROR(O3163/LISTAS[[#This Row],[COSTO]]-1,"")</f>
        <v>3.5140775711507173</v>
      </c>
      <c r="R3163" t="str">
        <f>+LISTAS[[#This Row],[ID]]</f>
        <v>CLIPS IMPORTADOS785</v>
      </c>
      <c r="T3163" s="29"/>
      <c r="U3163" s="25">
        <f>LISTAS[[#This Row],[COSTO]]+(LISTAS[[#This Row],[COSTO]]*T3163)</f>
        <v>120.9264</v>
      </c>
      <c r="V3163" s="30">
        <f>IF(T3163="",0,U3163/LISTAS[[#This Row],[VENTA NETA]]-1)</f>
        <v>0</v>
      </c>
      <c r="X3163" s="25"/>
      <c r="Y3163" s="31" t="str">
        <f>IFERROR(LISTAS[[#This Row],[COSTO]]/X3163-1,"")</f>
        <v/>
      </c>
    </row>
    <row r="3164" spans="1:25" x14ac:dyDescent="0.2">
      <c r="A3164" s="6" t="s">
        <v>9780</v>
      </c>
      <c r="B3164" t="s">
        <v>9511</v>
      </c>
      <c r="C3164">
        <v>786</v>
      </c>
      <c r="D3164" t="s">
        <v>9781</v>
      </c>
      <c r="E3164" s="2">
        <v>1130.43</v>
      </c>
      <c r="F3164" s="6" t="str">
        <f>+_xlfn.XLOOKUP(LISTAS[[#This Row],[ID]],_01_CODIGOS_Y_COSTOS_xlsm[Producto y N°],_01_CODIGOS_Y_COSTOS_xlsm[FABRICA],"",0,1)</f>
        <v>IMPORTACION</v>
      </c>
      <c r="G3164" s="13">
        <f>LISTAS[[#This Row],[Precio]]*(1-0.46)*(1-IF($C$3520="",0,$C$3520))</f>
        <v>457.82415000000003</v>
      </c>
      <c r="H3164" s="9">
        <f>+_xlfn.XLOOKUP(LISTAS[[#This Row],[ID]],_01_CODIGOS_Y_COSTOS_xlsm[Producto y N°],_01_CODIGOS_Y_COSTOS_xlsm[COSTO],0,0,1)</f>
        <v>95.013599999999997</v>
      </c>
      <c r="I3164" s="116">
        <f>+IFERROR(LISTAS[[#This Row],[VENTA NETA]]/LISTAS[[#This Row],[COSTO]]-1,0)</f>
        <v>3.8185117709464755</v>
      </c>
      <c r="J3164" s="33" t="str">
        <f>IFERROR(VLOOKUP(LISTAS[[#This Row],[ID]],_01_CODIGOS_Y_COSTOS_xlsm[[Producto y N°]:[CODIGO]],2,0),"")</f>
        <v>C0128</v>
      </c>
      <c r="M3164" s="22">
        <v>0</v>
      </c>
      <c r="N3164" s="23">
        <f>+LISTAS[[#This Row],[Precio]]+(LISTAS[[#This Row],[Precio]]*M3164)</f>
        <v>1130.43</v>
      </c>
      <c r="O3164" s="24">
        <f t="shared" si="65"/>
        <v>457.82415000000003</v>
      </c>
      <c r="Q3164" s="21">
        <f>IFERROR(O3164/LISTAS[[#This Row],[COSTO]]-1,"")</f>
        <v>3.8185117709464755</v>
      </c>
      <c r="R3164" t="str">
        <f>+LISTAS[[#This Row],[ID]]</f>
        <v>CLIPS IMPORTADOS786</v>
      </c>
      <c r="T3164" s="29"/>
      <c r="U3164" s="25">
        <f>LISTAS[[#This Row],[COSTO]]+(LISTAS[[#This Row],[COSTO]]*T3164)</f>
        <v>95.013599999999997</v>
      </c>
      <c r="V3164" s="30">
        <f>IF(T3164="",0,U3164/LISTAS[[#This Row],[VENTA NETA]]-1)</f>
        <v>0</v>
      </c>
      <c r="X3164" s="25"/>
      <c r="Y3164" s="31" t="str">
        <f>IFERROR(LISTAS[[#This Row],[COSTO]]/X3164-1,"")</f>
        <v/>
      </c>
    </row>
    <row r="3165" spans="1:25" x14ac:dyDescent="0.2">
      <c r="A3165" s="6" t="s">
        <v>9782</v>
      </c>
      <c r="B3165" t="s">
        <v>9511</v>
      </c>
      <c r="C3165">
        <v>787</v>
      </c>
      <c r="D3165" t="s">
        <v>9527</v>
      </c>
      <c r="E3165" s="2">
        <v>1130.43</v>
      </c>
      <c r="F3165" s="6" t="str">
        <f>+_xlfn.XLOOKUP(LISTAS[[#This Row],[ID]],_01_CODIGOS_Y_COSTOS_xlsm[Producto y N°],_01_CODIGOS_Y_COSTOS_xlsm[FABRICA],"",0,1)</f>
        <v>IMPORTACION</v>
      </c>
      <c r="G3165" s="13">
        <f>LISTAS[[#This Row],[Precio]]*(1-0.46)*(1-IF($C$3520="",0,$C$3520))</f>
        <v>457.82415000000003</v>
      </c>
      <c r="H3165" s="9">
        <f>+_xlfn.XLOOKUP(LISTAS[[#This Row],[ID]],_01_CODIGOS_Y_COSTOS_xlsm[Producto y N°],_01_CODIGOS_Y_COSTOS_xlsm[COSTO],0,0,1)</f>
        <v>80.617599999999996</v>
      </c>
      <c r="I3165" s="116">
        <f>+IFERROR(LISTAS[[#This Row],[VENTA NETA]]/LISTAS[[#This Row],[COSTO]]-1,0)</f>
        <v>4.6789603014726318</v>
      </c>
      <c r="J3165" s="33" t="str">
        <f>IFERROR(VLOOKUP(LISTAS[[#This Row],[ID]],_01_CODIGOS_Y_COSTOS_xlsm[[Producto y N°]:[CODIGO]],2,0),"")</f>
        <v>C0142</v>
      </c>
      <c r="M3165" s="22">
        <v>0</v>
      </c>
      <c r="N3165" s="23">
        <f>+LISTAS[[#This Row],[Precio]]+(LISTAS[[#This Row],[Precio]]*M3165)</f>
        <v>1130.43</v>
      </c>
      <c r="O3165" s="24">
        <f t="shared" si="65"/>
        <v>457.82415000000003</v>
      </c>
      <c r="Q3165" s="21">
        <f>IFERROR(O3165/LISTAS[[#This Row],[COSTO]]-1,"")</f>
        <v>4.6789603014726318</v>
      </c>
      <c r="R3165" t="str">
        <f>+LISTAS[[#This Row],[ID]]</f>
        <v>CLIPS IMPORTADOS787</v>
      </c>
      <c r="T3165" s="29"/>
      <c r="U3165" s="25">
        <f>LISTAS[[#This Row],[COSTO]]+(LISTAS[[#This Row],[COSTO]]*T3165)</f>
        <v>80.617599999999996</v>
      </c>
      <c r="V3165" s="30">
        <f>IF(T3165="",0,U3165/LISTAS[[#This Row],[VENTA NETA]]-1)</f>
        <v>0</v>
      </c>
      <c r="X3165" s="25"/>
      <c r="Y3165" s="31" t="str">
        <f>IFERROR(LISTAS[[#This Row],[COSTO]]/X3165-1,"")</f>
        <v/>
      </c>
    </row>
    <row r="3166" spans="1:25" x14ac:dyDescent="0.2">
      <c r="A3166" s="6" t="s">
        <v>9783</v>
      </c>
      <c r="B3166" t="s">
        <v>9511</v>
      </c>
      <c r="C3166">
        <v>788</v>
      </c>
      <c r="D3166" t="s">
        <v>9784</v>
      </c>
      <c r="E3166" s="2">
        <v>1130.43</v>
      </c>
      <c r="F3166" s="6" t="str">
        <f>+_xlfn.XLOOKUP(LISTAS[[#This Row],[ID]],_01_CODIGOS_Y_COSTOS_xlsm[Producto y N°],_01_CODIGOS_Y_COSTOS_xlsm[FABRICA],"",0,1)</f>
        <v>IMPORTACION</v>
      </c>
      <c r="G3166" s="13">
        <f>LISTAS[[#This Row],[Precio]]*(1-0.46)*(1-IF($C$3520="",0,$C$3520))</f>
        <v>457.82415000000003</v>
      </c>
      <c r="H3166" s="9">
        <f>+_xlfn.XLOOKUP(LISTAS[[#This Row],[ID]],_01_CODIGOS_Y_COSTOS_xlsm[Producto y N°],_01_CODIGOS_Y_COSTOS_xlsm[COSTO],0,0,1)</f>
        <v>92.134399999999999</v>
      </c>
      <c r="I3166" s="116">
        <f>+IFERROR(LISTAS[[#This Row],[VENTA NETA]]/LISTAS[[#This Row],[COSTO]]-1,0)</f>
        <v>3.9690902637885523</v>
      </c>
      <c r="J3166" s="33" t="str">
        <f>IFERROR(VLOOKUP(LISTAS[[#This Row],[ID]],_01_CODIGOS_Y_COSTOS_xlsm[[Producto y N°]:[CODIGO]],2,0),"")</f>
        <v>C0072</v>
      </c>
      <c r="M3166" s="22">
        <v>0</v>
      </c>
      <c r="N3166" s="23">
        <f>+LISTAS[[#This Row],[Precio]]+(LISTAS[[#This Row],[Precio]]*M3166)</f>
        <v>1130.43</v>
      </c>
      <c r="O3166" s="24">
        <f t="shared" si="65"/>
        <v>457.82415000000003</v>
      </c>
      <c r="Q3166" s="21">
        <f>IFERROR(O3166/LISTAS[[#This Row],[COSTO]]-1,"")</f>
        <v>3.9690902637885523</v>
      </c>
      <c r="R3166" t="str">
        <f>+LISTAS[[#This Row],[ID]]</f>
        <v>CLIPS IMPORTADOS788</v>
      </c>
      <c r="T3166" s="29"/>
      <c r="U3166" s="25">
        <f>LISTAS[[#This Row],[COSTO]]+(LISTAS[[#This Row],[COSTO]]*T3166)</f>
        <v>92.134399999999999</v>
      </c>
      <c r="V3166" s="30">
        <f>IF(T3166="",0,U3166/LISTAS[[#This Row],[VENTA NETA]]-1)</f>
        <v>0</v>
      </c>
      <c r="X3166" s="25"/>
      <c r="Y3166" s="31" t="str">
        <f>IFERROR(LISTAS[[#This Row],[COSTO]]/X3166-1,"")</f>
        <v/>
      </c>
    </row>
    <row r="3167" spans="1:25" x14ac:dyDescent="0.2">
      <c r="A3167" s="6" t="s">
        <v>9785</v>
      </c>
      <c r="B3167" t="s">
        <v>9511</v>
      </c>
      <c r="C3167">
        <v>789</v>
      </c>
      <c r="D3167" t="s">
        <v>9527</v>
      </c>
      <c r="E3167" s="2">
        <v>1217.3900000000001</v>
      </c>
      <c r="F3167" s="6" t="str">
        <f>+_xlfn.XLOOKUP(LISTAS[[#This Row],[ID]],_01_CODIGOS_Y_COSTOS_xlsm[Producto y N°],_01_CODIGOS_Y_COSTOS_xlsm[FABRICA],"",0,1)</f>
        <v>IMPORTACION</v>
      </c>
      <c r="G3167" s="13">
        <f>LISTAS[[#This Row],[Precio]]*(1-0.46)*(1-IF($C$3520="",0,$C$3520))</f>
        <v>493.04295000000002</v>
      </c>
      <c r="H3167" s="9">
        <f>+_xlfn.XLOOKUP(LISTAS[[#This Row],[ID]],_01_CODIGOS_Y_COSTOS_xlsm[Producto y N°],_01_CODIGOS_Y_COSTOS_xlsm[COSTO],0,0,1)</f>
        <v>115.16800000000001</v>
      </c>
      <c r="I3167" s="116">
        <f>+IFERROR(LISTAS[[#This Row],[VENTA NETA]]/LISTAS[[#This Row],[COSTO]]-1,0)</f>
        <v>3.2810759065018056</v>
      </c>
      <c r="J3167" s="33" t="str">
        <f>IFERROR(VLOOKUP(LISTAS[[#This Row],[ID]],_01_CODIGOS_Y_COSTOS_xlsm[[Producto y N°]:[CODIGO]],2,0),"")</f>
        <v>C0122</v>
      </c>
      <c r="M3167" s="22">
        <v>0</v>
      </c>
      <c r="N3167" s="23">
        <f>+LISTAS[[#This Row],[Precio]]+(LISTAS[[#This Row],[Precio]]*M3167)</f>
        <v>1217.3900000000001</v>
      </c>
      <c r="O3167" s="24">
        <f t="shared" si="65"/>
        <v>493.04295000000002</v>
      </c>
      <c r="Q3167" s="21">
        <f>IFERROR(O3167/LISTAS[[#This Row],[COSTO]]-1,"")</f>
        <v>3.2810759065018056</v>
      </c>
      <c r="R3167" t="str">
        <f>+LISTAS[[#This Row],[ID]]</f>
        <v>CLIPS IMPORTADOS789</v>
      </c>
      <c r="T3167" s="29"/>
      <c r="U3167" s="25">
        <f>LISTAS[[#This Row],[COSTO]]+(LISTAS[[#This Row],[COSTO]]*T3167)</f>
        <v>115.16800000000001</v>
      </c>
      <c r="V3167" s="30">
        <f>IF(T3167="",0,U3167/LISTAS[[#This Row],[VENTA NETA]]-1)</f>
        <v>0</v>
      </c>
      <c r="X3167" s="25"/>
      <c r="Y3167" s="31" t="str">
        <f>IFERROR(LISTAS[[#This Row],[COSTO]]/X3167-1,"")</f>
        <v/>
      </c>
    </row>
    <row r="3168" spans="1:25" x14ac:dyDescent="0.2">
      <c r="A3168" s="6" t="s">
        <v>9786</v>
      </c>
      <c r="B3168" t="s">
        <v>9511</v>
      </c>
      <c r="C3168">
        <v>790</v>
      </c>
      <c r="D3168" t="s">
        <v>9787</v>
      </c>
      <c r="E3168" s="2">
        <v>1217.3900000000001</v>
      </c>
      <c r="F3168" s="6" t="str">
        <f>+_xlfn.XLOOKUP(LISTAS[[#This Row],[ID]],_01_CODIGOS_Y_COSTOS_xlsm[Producto y N°],_01_CODIGOS_Y_COSTOS_xlsm[FABRICA],"",0,1)</f>
        <v>IMPORTACION</v>
      </c>
      <c r="G3168" s="13">
        <f>LISTAS[[#This Row],[Precio]]*(1-0.46)*(1-IF($C$3520="",0,$C$3520))</f>
        <v>493.04295000000002</v>
      </c>
      <c r="H3168" s="9">
        <f>+_xlfn.XLOOKUP(LISTAS[[#This Row],[ID]],_01_CODIGOS_Y_COSTOS_xlsm[Producto y N°],_01_CODIGOS_Y_COSTOS_xlsm[COSTO],0,0,1)</f>
        <v>95.013599999999997</v>
      </c>
      <c r="I3168" s="116">
        <f>+IFERROR(LISTAS[[#This Row],[VENTA NETA]]/LISTAS[[#This Row],[COSTO]]-1,0)</f>
        <v>4.1891829169718866</v>
      </c>
      <c r="J3168" s="33" t="str">
        <f>IFERROR(VLOOKUP(LISTAS[[#This Row],[ID]],_01_CODIGOS_Y_COSTOS_xlsm[[Producto y N°]:[CODIGO]],2,0),"")</f>
        <v>C0325</v>
      </c>
      <c r="M3168" s="22">
        <v>0</v>
      </c>
      <c r="N3168" s="23">
        <f>+LISTAS[[#This Row],[Precio]]+(LISTAS[[#This Row],[Precio]]*M3168)</f>
        <v>1217.3900000000001</v>
      </c>
      <c r="O3168" s="24">
        <f t="shared" si="65"/>
        <v>493.04295000000002</v>
      </c>
      <c r="Q3168" s="21">
        <f>IFERROR(O3168/LISTAS[[#This Row],[COSTO]]-1,"")</f>
        <v>4.1891829169718866</v>
      </c>
      <c r="R3168" t="str">
        <f>+LISTAS[[#This Row],[ID]]</f>
        <v>CLIPS IMPORTADOS790</v>
      </c>
      <c r="T3168" s="29"/>
      <c r="U3168" s="25">
        <f>LISTAS[[#This Row],[COSTO]]+(LISTAS[[#This Row],[COSTO]]*T3168)</f>
        <v>95.013599999999997</v>
      </c>
      <c r="V3168" s="30">
        <f>IF(T3168="",0,U3168/LISTAS[[#This Row],[VENTA NETA]]-1)</f>
        <v>0</v>
      </c>
      <c r="X3168" s="25"/>
      <c r="Y3168" s="31" t="str">
        <f>IFERROR(LISTAS[[#This Row],[COSTO]]/X3168-1,"")</f>
        <v/>
      </c>
    </row>
    <row r="3169" spans="1:25" x14ac:dyDescent="0.2">
      <c r="A3169" s="6" t="s">
        <v>9788</v>
      </c>
      <c r="B3169" t="s">
        <v>9511</v>
      </c>
      <c r="C3169">
        <v>791</v>
      </c>
      <c r="D3169" t="s">
        <v>9660</v>
      </c>
      <c r="E3169" s="2">
        <v>1217.3900000000001</v>
      </c>
      <c r="F3169" s="6" t="str">
        <f>+_xlfn.XLOOKUP(LISTAS[[#This Row],[ID]],_01_CODIGOS_Y_COSTOS_xlsm[Producto y N°],_01_CODIGOS_Y_COSTOS_xlsm[FABRICA],"",0,1)</f>
        <v>IMPORTACION</v>
      </c>
      <c r="G3169" s="13">
        <f>LISTAS[[#This Row],[Precio]]*(1-0.46)*(1-IF($C$3520="",0,$C$3520))</f>
        <v>493.04295000000002</v>
      </c>
      <c r="H3169" s="9">
        <f>+_xlfn.XLOOKUP(LISTAS[[#This Row],[ID]],_01_CODIGOS_Y_COSTOS_xlsm[Producto y N°],_01_CODIGOS_Y_COSTOS_xlsm[COSTO],0,0,1)</f>
        <v>92.134399999999999</v>
      </c>
      <c r="I3169" s="116">
        <f>+IFERROR(LISTAS[[#This Row],[VENTA NETA]]/LISTAS[[#This Row],[COSTO]]-1,0)</f>
        <v>4.3513448831272576</v>
      </c>
      <c r="J3169" s="33" t="str">
        <f>IFERROR(VLOOKUP(LISTAS[[#This Row],[ID]],_01_CODIGOS_Y_COSTOS_xlsm[[Producto y N°]:[CODIGO]],2,0),"")</f>
        <v>C1445</v>
      </c>
      <c r="M3169" s="22">
        <v>0</v>
      </c>
      <c r="N3169" s="23">
        <f>+LISTAS[[#This Row],[Precio]]+(LISTAS[[#This Row],[Precio]]*M3169)</f>
        <v>1217.3900000000001</v>
      </c>
      <c r="O3169" s="24">
        <f t="shared" si="65"/>
        <v>493.04295000000002</v>
      </c>
      <c r="Q3169" s="21">
        <f>IFERROR(O3169/LISTAS[[#This Row],[COSTO]]-1,"")</f>
        <v>4.3513448831272576</v>
      </c>
      <c r="R3169" t="str">
        <f>+LISTAS[[#This Row],[ID]]</f>
        <v>CLIPS IMPORTADOS791</v>
      </c>
      <c r="T3169" s="29"/>
      <c r="U3169" s="25">
        <f>LISTAS[[#This Row],[COSTO]]+(LISTAS[[#This Row],[COSTO]]*T3169)</f>
        <v>92.134399999999999</v>
      </c>
      <c r="V3169" s="30">
        <f>IF(T3169="",0,U3169/LISTAS[[#This Row],[VENTA NETA]]-1)</f>
        <v>0</v>
      </c>
      <c r="X3169" s="25"/>
      <c r="Y3169" s="31" t="str">
        <f>IFERROR(LISTAS[[#This Row],[COSTO]]/X3169-1,"")</f>
        <v/>
      </c>
    </row>
    <row r="3170" spans="1:25" x14ac:dyDescent="0.2">
      <c r="A3170" s="6" t="s">
        <v>9789</v>
      </c>
      <c r="B3170" t="s">
        <v>9511</v>
      </c>
      <c r="C3170">
        <v>792</v>
      </c>
      <c r="D3170" t="s">
        <v>9678</v>
      </c>
      <c r="E3170" s="2">
        <v>1217.3900000000001</v>
      </c>
      <c r="F3170" s="6" t="str">
        <f>+_xlfn.XLOOKUP(LISTAS[[#This Row],[ID]],_01_CODIGOS_Y_COSTOS_xlsm[Producto y N°],_01_CODIGOS_Y_COSTOS_xlsm[FABRICA],"",0,1)</f>
        <v>IMPORTACION</v>
      </c>
      <c r="G3170" s="13">
        <f>LISTAS[[#This Row],[Precio]]*(1-0.46)*(1-IF($C$3520="",0,$C$3520))</f>
        <v>493.04295000000002</v>
      </c>
      <c r="H3170" s="9">
        <f>+_xlfn.XLOOKUP(LISTAS[[#This Row],[ID]],_01_CODIGOS_Y_COSTOS_xlsm[Producto y N°],_01_CODIGOS_Y_COSTOS_xlsm[COSTO],0,0,1)</f>
        <v>95.013599999999997</v>
      </c>
      <c r="I3170" s="116">
        <f>+IFERROR(LISTAS[[#This Row],[VENTA NETA]]/LISTAS[[#This Row],[COSTO]]-1,0)</f>
        <v>4.1891829169718866</v>
      </c>
      <c r="J3170" s="33" t="str">
        <f>IFERROR(VLOOKUP(LISTAS[[#This Row],[ID]],_01_CODIGOS_Y_COSTOS_xlsm[[Producto y N°]:[CODIGO]],2,0),"")</f>
        <v>C0107</v>
      </c>
      <c r="M3170" s="22">
        <v>0</v>
      </c>
      <c r="N3170" s="23">
        <f>+LISTAS[[#This Row],[Precio]]+(LISTAS[[#This Row],[Precio]]*M3170)</f>
        <v>1217.3900000000001</v>
      </c>
      <c r="O3170" s="24">
        <f t="shared" si="65"/>
        <v>493.04295000000002</v>
      </c>
      <c r="Q3170" s="21">
        <f>IFERROR(O3170/LISTAS[[#This Row],[COSTO]]-1,"")</f>
        <v>4.1891829169718866</v>
      </c>
      <c r="R3170" t="str">
        <f>+LISTAS[[#This Row],[ID]]</f>
        <v>CLIPS IMPORTADOS792</v>
      </c>
      <c r="T3170" s="29"/>
      <c r="U3170" s="25">
        <f>LISTAS[[#This Row],[COSTO]]+(LISTAS[[#This Row],[COSTO]]*T3170)</f>
        <v>95.013599999999997</v>
      </c>
      <c r="V3170" s="30">
        <f>IF(T3170="",0,U3170/LISTAS[[#This Row],[VENTA NETA]]-1)</f>
        <v>0</v>
      </c>
      <c r="X3170" s="25"/>
      <c r="Y3170" s="31" t="str">
        <f>IFERROR(LISTAS[[#This Row],[COSTO]]/X3170-1,"")</f>
        <v/>
      </c>
    </row>
    <row r="3171" spans="1:25" x14ac:dyDescent="0.2">
      <c r="A3171" s="6" t="s">
        <v>9790</v>
      </c>
      <c r="B3171" t="s">
        <v>9511</v>
      </c>
      <c r="C3171">
        <v>793</v>
      </c>
      <c r="D3171" t="s">
        <v>9791</v>
      </c>
      <c r="E3171" s="2">
        <v>1478.26</v>
      </c>
      <c r="F3171" s="6" t="str">
        <f>+_xlfn.XLOOKUP(LISTAS[[#This Row],[ID]],_01_CODIGOS_Y_COSTOS_xlsm[Producto y N°],_01_CODIGOS_Y_COSTOS_xlsm[FABRICA],"",0,1)</f>
        <v>IMPORTACION</v>
      </c>
      <c r="G3171" s="13">
        <f>LISTAS[[#This Row],[Precio]]*(1-0.46)*(1-IF($C$3520="",0,$C$3520))</f>
        <v>598.69529999999997</v>
      </c>
      <c r="H3171" s="9">
        <f>+_xlfn.XLOOKUP(LISTAS[[#This Row],[ID]],_01_CODIGOS_Y_COSTOS_xlsm[Producto y N°],_01_CODIGOS_Y_COSTOS_xlsm[COSTO],0,0,1)</f>
        <v>146.83920000000001</v>
      </c>
      <c r="I3171" s="116">
        <f>+IFERROR(LISTAS[[#This Row],[VENTA NETA]]/LISTAS[[#This Row],[COSTO]]-1,0)</f>
        <v>3.0772171191343993</v>
      </c>
      <c r="J3171" s="33" t="str">
        <f>IFERROR(VLOOKUP(LISTAS[[#This Row],[ID]],_01_CODIGOS_Y_COSTOS_xlsm[[Producto y N°]:[CODIGO]],2,0),"")</f>
        <v>C3664</v>
      </c>
      <c r="M3171" s="22">
        <v>0</v>
      </c>
      <c r="N3171" s="23">
        <f>+LISTAS[[#This Row],[Precio]]+(LISTAS[[#This Row],[Precio]]*M3171)</f>
        <v>1478.26</v>
      </c>
      <c r="O3171" s="24">
        <f t="shared" si="65"/>
        <v>598.69529999999997</v>
      </c>
      <c r="Q3171" s="21">
        <f>IFERROR(O3171/LISTAS[[#This Row],[COSTO]]-1,"")</f>
        <v>3.0772171191343993</v>
      </c>
      <c r="R3171" t="str">
        <f>+LISTAS[[#This Row],[ID]]</f>
        <v>CLIPS IMPORTADOS793</v>
      </c>
      <c r="T3171" s="29"/>
      <c r="U3171" s="25">
        <f>LISTAS[[#This Row],[COSTO]]+(LISTAS[[#This Row],[COSTO]]*T3171)</f>
        <v>146.83920000000001</v>
      </c>
      <c r="V3171" s="30">
        <f>IF(T3171="",0,U3171/LISTAS[[#This Row],[VENTA NETA]]-1)</f>
        <v>0</v>
      </c>
      <c r="X3171" s="25"/>
      <c r="Y3171" s="31" t="str">
        <f>IFERROR(LISTAS[[#This Row],[COSTO]]/X3171-1,"")</f>
        <v/>
      </c>
    </row>
    <row r="3172" spans="1:25" x14ac:dyDescent="0.2">
      <c r="A3172" s="6" t="s">
        <v>9792</v>
      </c>
      <c r="B3172" t="s">
        <v>9511</v>
      </c>
      <c r="C3172">
        <v>794</v>
      </c>
      <c r="D3172" t="s">
        <v>9793</v>
      </c>
      <c r="E3172" s="2">
        <v>1391.3</v>
      </c>
      <c r="F3172" s="6" t="str">
        <f>+_xlfn.XLOOKUP(LISTAS[[#This Row],[ID]],_01_CODIGOS_Y_COSTOS_xlsm[Producto y N°],_01_CODIGOS_Y_COSTOS_xlsm[FABRICA],"",0,1)</f>
        <v>IMPORTACION</v>
      </c>
      <c r="G3172" s="13">
        <f>LISTAS[[#This Row],[Precio]]*(1-0.46)*(1-IF($C$3520="",0,$C$3520))</f>
        <v>563.47649999999999</v>
      </c>
      <c r="H3172" s="9">
        <f>+_xlfn.XLOOKUP(LISTAS[[#This Row],[ID]],_01_CODIGOS_Y_COSTOS_xlsm[Producto y N°],_01_CODIGOS_Y_COSTOS_xlsm[COSTO],0,0,1)</f>
        <v>120.9264</v>
      </c>
      <c r="I3172" s="116">
        <f>+IFERROR(LISTAS[[#This Row],[VENTA NETA]]/LISTAS[[#This Row],[COSTO]]-1,0)</f>
        <v>3.6596648870718056</v>
      </c>
      <c r="J3172" s="33" t="str">
        <f>IFERROR(VLOOKUP(LISTAS[[#This Row],[ID]],_01_CODIGOS_Y_COSTOS_xlsm[[Producto y N°]:[CODIGO]],2,0),"")</f>
        <v>C0183</v>
      </c>
      <c r="M3172" s="22">
        <v>0</v>
      </c>
      <c r="N3172" s="23">
        <f>+LISTAS[[#This Row],[Precio]]+(LISTAS[[#This Row],[Precio]]*M3172)</f>
        <v>1391.3</v>
      </c>
      <c r="O3172" s="24">
        <f t="shared" si="65"/>
        <v>563.47649999999999</v>
      </c>
      <c r="Q3172" s="21">
        <f>IFERROR(O3172/LISTAS[[#This Row],[COSTO]]-1,"")</f>
        <v>3.6596648870718056</v>
      </c>
      <c r="R3172" t="str">
        <f>+LISTAS[[#This Row],[ID]]</f>
        <v>CLIPS IMPORTADOS794</v>
      </c>
      <c r="T3172" s="29"/>
      <c r="U3172" s="25">
        <f>LISTAS[[#This Row],[COSTO]]+(LISTAS[[#This Row],[COSTO]]*T3172)</f>
        <v>120.9264</v>
      </c>
      <c r="V3172" s="30">
        <f>IF(T3172="",0,U3172/LISTAS[[#This Row],[VENTA NETA]]-1)</f>
        <v>0</v>
      </c>
      <c r="X3172" s="25"/>
      <c r="Y3172" s="31" t="str">
        <f>IFERROR(LISTAS[[#This Row],[COSTO]]/X3172-1,"")</f>
        <v/>
      </c>
    </row>
    <row r="3173" spans="1:25" x14ac:dyDescent="0.2">
      <c r="A3173" s="6" t="s">
        <v>9794</v>
      </c>
      <c r="B3173" t="s">
        <v>9511</v>
      </c>
      <c r="C3173">
        <v>795</v>
      </c>
      <c r="D3173" t="s">
        <v>9795</v>
      </c>
      <c r="E3173" s="2">
        <v>1478.26</v>
      </c>
      <c r="F3173" s="6" t="str">
        <f>+_xlfn.XLOOKUP(LISTAS[[#This Row],[ID]],_01_CODIGOS_Y_COSTOS_xlsm[Producto y N°],_01_CODIGOS_Y_COSTOS_xlsm[FABRICA],"",0,1)</f>
        <v>IMPORTACION</v>
      </c>
      <c r="G3173" s="13">
        <f>LISTAS[[#This Row],[Precio]]*(1-0.46)*(1-IF($C$3520="",0,$C$3520))</f>
        <v>598.69529999999997</v>
      </c>
      <c r="H3173" s="9">
        <f>+_xlfn.XLOOKUP(LISTAS[[#This Row],[ID]],_01_CODIGOS_Y_COSTOS_xlsm[Producto y N°],_01_CODIGOS_Y_COSTOS_xlsm[COSTO],0,0,1)</f>
        <v>164.11439999999999</v>
      </c>
      <c r="I3173" s="116">
        <f>+IFERROR(LISTAS[[#This Row],[VENTA NETA]]/LISTAS[[#This Row],[COSTO]]-1,0)</f>
        <v>2.6480363697518317</v>
      </c>
      <c r="J3173" s="33" t="str">
        <f>IFERROR(VLOOKUP(LISTAS[[#This Row],[ID]],_01_CODIGOS_Y_COSTOS_xlsm[[Producto y N°]:[CODIGO]],2,0),"")</f>
        <v>C1115</v>
      </c>
      <c r="M3173" s="22">
        <v>0</v>
      </c>
      <c r="N3173" s="23">
        <f>+LISTAS[[#This Row],[Precio]]+(LISTAS[[#This Row],[Precio]]*M3173)</f>
        <v>1478.26</v>
      </c>
      <c r="O3173" s="24">
        <f t="shared" si="65"/>
        <v>598.69529999999997</v>
      </c>
      <c r="Q3173" s="21">
        <f>IFERROR(O3173/LISTAS[[#This Row],[COSTO]]-1,"")</f>
        <v>2.6480363697518317</v>
      </c>
      <c r="R3173" t="str">
        <f>+LISTAS[[#This Row],[ID]]</f>
        <v>CLIPS IMPORTADOS795</v>
      </c>
      <c r="T3173" s="29"/>
      <c r="U3173" s="25">
        <f>LISTAS[[#This Row],[COSTO]]+(LISTAS[[#This Row],[COSTO]]*T3173)</f>
        <v>164.11439999999999</v>
      </c>
      <c r="V3173" s="30">
        <f>IF(T3173="",0,U3173/LISTAS[[#This Row],[VENTA NETA]]-1)</f>
        <v>0</v>
      </c>
      <c r="X3173" s="25"/>
      <c r="Y3173" s="31" t="str">
        <f>IFERROR(LISTAS[[#This Row],[COSTO]]/X3173-1,"")</f>
        <v/>
      </c>
    </row>
    <row r="3174" spans="1:25" x14ac:dyDescent="0.2">
      <c r="A3174" s="6" t="s">
        <v>9796</v>
      </c>
      <c r="B3174" t="s">
        <v>9511</v>
      </c>
      <c r="C3174">
        <v>796</v>
      </c>
      <c r="D3174" t="s">
        <v>9797</v>
      </c>
      <c r="E3174" s="2">
        <v>1217.3900000000001</v>
      </c>
      <c r="F3174" s="6" t="str">
        <f>+_xlfn.XLOOKUP(LISTAS[[#This Row],[ID]],_01_CODIGOS_Y_COSTOS_xlsm[Producto y N°],_01_CODIGOS_Y_COSTOS_xlsm[FABRICA],"",0,1)</f>
        <v>IMPORTACION</v>
      </c>
      <c r="G3174" s="13">
        <f>LISTAS[[#This Row],[Precio]]*(1-0.46)*(1-IF($C$3520="",0,$C$3520))</f>
        <v>493.04295000000002</v>
      </c>
      <c r="H3174" s="9">
        <f>+_xlfn.XLOOKUP(LISTAS[[#This Row],[ID]],_01_CODIGOS_Y_COSTOS_xlsm[Producto y N°],_01_CODIGOS_Y_COSTOS_xlsm[COSTO],0,0,1)</f>
        <v>103.6512</v>
      </c>
      <c r="I3174" s="116">
        <f>+IFERROR(LISTAS[[#This Row],[VENTA NETA]]/LISTAS[[#This Row],[COSTO]]-1,0)</f>
        <v>3.7567510072242287</v>
      </c>
      <c r="J3174" s="33" t="str">
        <f>IFERROR(VLOOKUP(LISTAS[[#This Row],[ID]],_01_CODIGOS_Y_COSTOS_xlsm[[Producto y N°]:[CODIGO]],2,0),"")</f>
        <v>C1402</v>
      </c>
      <c r="M3174" s="22">
        <v>0</v>
      </c>
      <c r="N3174" s="23">
        <f>+LISTAS[[#This Row],[Precio]]+(LISTAS[[#This Row],[Precio]]*M3174)</f>
        <v>1217.3900000000001</v>
      </c>
      <c r="O3174" s="24">
        <f t="shared" si="65"/>
        <v>493.04295000000002</v>
      </c>
      <c r="Q3174" s="21">
        <f>IFERROR(O3174/LISTAS[[#This Row],[COSTO]]-1,"")</f>
        <v>3.7567510072242287</v>
      </c>
      <c r="R3174" t="str">
        <f>+LISTAS[[#This Row],[ID]]</f>
        <v>CLIPS IMPORTADOS796</v>
      </c>
      <c r="T3174" s="29"/>
      <c r="U3174" s="25">
        <f>LISTAS[[#This Row],[COSTO]]+(LISTAS[[#This Row],[COSTO]]*T3174)</f>
        <v>103.6512</v>
      </c>
      <c r="V3174" s="30">
        <f>IF(T3174="",0,U3174/LISTAS[[#This Row],[VENTA NETA]]-1)</f>
        <v>0</v>
      </c>
      <c r="X3174" s="25"/>
      <c r="Y3174" s="31" t="str">
        <f>IFERROR(LISTAS[[#This Row],[COSTO]]/X3174-1,"")</f>
        <v/>
      </c>
    </row>
    <row r="3175" spans="1:25" x14ac:dyDescent="0.2">
      <c r="A3175" s="6" t="s">
        <v>9798</v>
      </c>
      <c r="B3175" t="s">
        <v>9511</v>
      </c>
      <c r="C3175">
        <v>797</v>
      </c>
      <c r="D3175" t="s">
        <v>9799</v>
      </c>
      <c r="E3175" s="2">
        <v>1217.3900000000001</v>
      </c>
      <c r="F3175" s="6" t="str">
        <f>+_xlfn.XLOOKUP(LISTAS[[#This Row],[ID]],_01_CODIGOS_Y_COSTOS_xlsm[Producto y N°],_01_CODIGOS_Y_COSTOS_xlsm[FABRICA],"",0,1)</f>
        <v>IMPORTACION</v>
      </c>
      <c r="G3175" s="13">
        <f>LISTAS[[#This Row],[Precio]]*(1-0.46)*(1-IF($C$3520="",0,$C$3520))</f>
        <v>493.04295000000002</v>
      </c>
      <c r="H3175" s="9">
        <f>+_xlfn.XLOOKUP(LISTAS[[#This Row],[ID]],_01_CODIGOS_Y_COSTOS_xlsm[Producto y N°],_01_CODIGOS_Y_COSTOS_xlsm[COSTO],0,0,1)</f>
        <v>103.6512</v>
      </c>
      <c r="I3175" s="116">
        <f>+IFERROR(LISTAS[[#This Row],[VENTA NETA]]/LISTAS[[#This Row],[COSTO]]-1,0)</f>
        <v>3.7567510072242287</v>
      </c>
      <c r="J3175" s="33" t="str">
        <f>IFERROR(VLOOKUP(LISTAS[[#This Row],[ID]],_01_CODIGOS_Y_COSTOS_xlsm[[Producto y N°]:[CODIGO]],2,0),"")</f>
        <v>C1344</v>
      </c>
      <c r="M3175" s="22">
        <v>0</v>
      </c>
      <c r="N3175" s="23">
        <f>+LISTAS[[#This Row],[Precio]]+(LISTAS[[#This Row],[Precio]]*M3175)</f>
        <v>1217.3900000000001</v>
      </c>
      <c r="O3175" s="24">
        <f t="shared" si="65"/>
        <v>493.04295000000002</v>
      </c>
      <c r="Q3175" s="21">
        <f>IFERROR(O3175/LISTAS[[#This Row],[COSTO]]-1,"")</f>
        <v>3.7567510072242287</v>
      </c>
      <c r="R3175" t="str">
        <f>+LISTAS[[#This Row],[ID]]</f>
        <v>CLIPS IMPORTADOS797</v>
      </c>
      <c r="T3175" s="29"/>
      <c r="U3175" s="25">
        <f>LISTAS[[#This Row],[COSTO]]+(LISTAS[[#This Row],[COSTO]]*T3175)</f>
        <v>103.6512</v>
      </c>
      <c r="V3175" s="30">
        <f>IF(T3175="",0,U3175/LISTAS[[#This Row],[VENTA NETA]]-1)</f>
        <v>0</v>
      </c>
      <c r="X3175" s="25"/>
      <c r="Y3175" s="31" t="str">
        <f>IFERROR(LISTAS[[#This Row],[COSTO]]/X3175-1,"")</f>
        <v/>
      </c>
    </row>
    <row r="3176" spans="1:25" x14ac:dyDescent="0.2">
      <c r="A3176" s="6" t="s">
        <v>9800</v>
      </c>
      <c r="B3176" t="s">
        <v>9511</v>
      </c>
      <c r="C3176">
        <v>798</v>
      </c>
      <c r="D3176" t="s">
        <v>9700</v>
      </c>
      <c r="E3176" s="2">
        <v>1217.3900000000001</v>
      </c>
      <c r="F3176" s="6" t="str">
        <f>+_xlfn.XLOOKUP(LISTAS[[#This Row],[ID]],_01_CODIGOS_Y_COSTOS_xlsm[Producto y N°],_01_CODIGOS_Y_COSTOS_xlsm[FABRICA],"",0,1)</f>
        <v>IMPORTACION</v>
      </c>
      <c r="G3176" s="13">
        <f>LISTAS[[#This Row],[Precio]]*(1-0.46)*(1-IF($C$3520="",0,$C$3520))</f>
        <v>493.04295000000002</v>
      </c>
      <c r="H3176" s="9">
        <f>+_xlfn.XLOOKUP(LISTAS[[#This Row],[ID]],_01_CODIGOS_Y_COSTOS_xlsm[Producto y N°],_01_CODIGOS_Y_COSTOS_xlsm[COSTO],0,0,1)</f>
        <v>100.77200000000001</v>
      </c>
      <c r="I3176" s="116">
        <f>+IFERROR(LISTAS[[#This Row],[VENTA NETA]]/LISTAS[[#This Row],[COSTO]]-1,0)</f>
        <v>3.8926581788592065</v>
      </c>
      <c r="J3176" s="33" t="str">
        <f>IFERROR(VLOOKUP(LISTAS[[#This Row],[ID]],_01_CODIGOS_Y_COSTOS_xlsm[[Producto y N°]:[CODIGO]],2,0),"")</f>
        <v>C1360</v>
      </c>
      <c r="M3176" s="22">
        <v>0</v>
      </c>
      <c r="N3176" s="23">
        <f>+LISTAS[[#This Row],[Precio]]+(LISTAS[[#This Row],[Precio]]*M3176)</f>
        <v>1217.3900000000001</v>
      </c>
      <c r="O3176" s="24">
        <f t="shared" si="65"/>
        <v>493.04295000000002</v>
      </c>
      <c r="Q3176" s="21">
        <f>IFERROR(O3176/LISTAS[[#This Row],[COSTO]]-1,"")</f>
        <v>3.8926581788592065</v>
      </c>
      <c r="R3176" t="str">
        <f>+LISTAS[[#This Row],[ID]]</f>
        <v>CLIPS IMPORTADOS798</v>
      </c>
      <c r="T3176" s="29"/>
      <c r="U3176" s="25">
        <f>LISTAS[[#This Row],[COSTO]]+(LISTAS[[#This Row],[COSTO]]*T3176)</f>
        <v>100.77200000000001</v>
      </c>
      <c r="V3176" s="30">
        <f>IF(T3176="",0,U3176/LISTAS[[#This Row],[VENTA NETA]]-1)</f>
        <v>0</v>
      </c>
      <c r="X3176" s="25"/>
      <c r="Y3176" s="31" t="str">
        <f>IFERROR(LISTAS[[#This Row],[COSTO]]/X3176-1,"")</f>
        <v/>
      </c>
    </row>
    <row r="3177" spans="1:25" x14ac:dyDescent="0.2">
      <c r="A3177" s="6" t="s">
        <v>9801</v>
      </c>
      <c r="B3177" t="s">
        <v>9511</v>
      </c>
      <c r="C3177">
        <v>799</v>
      </c>
      <c r="D3177" t="s">
        <v>9802</v>
      </c>
      <c r="E3177" s="2">
        <v>1217.3900000000001</v>
      </c>
      <c r="F3177" s="6" t="str">
        <f>+_xlfn.XLOOKUP(LISTAS[[#This Row],[ID]],_01_CODIGOS_Y_COSTOS_xlsm[Producto y N°],_01_CODIGOS_Y_COSTOS_xlsm[FABRICA],"",0,1)</f>
        <v>IMPORTACION</v>
      </c>
      <c r="G3177" s="13">
        <f>LISTAS[[#This Row],[Precio]]*(1-0.46)*(1-IF($C$3520="",0,$C$3520))</f>
        <v>493.04295000000002</v>
      </c>
      <c r="H3177" s="9">
        <f>+_xlfn.XLOOKUP(LISTAS[[#This Row],[ID]],_01_CODIGOS_Y_COSTOS_xlsm[Producto y N°],_01_CODIGOS_Y_COSTOS_xlsm[COSTO],0,0,1)</f>
        <v>112.28879999999999</v>
      </c>
      <c r="I3177" s="116">
        <f>+IFERROR(LISTAS[[#This Row],[VENTA NETA]]/LISTAS[[#This Row],[COSTO]]-1,0)</f>
        <v>3.3908470835915967</v>
      </c>
      <c r="J3177" s="33" t="str">
        <f>IFERROR(VLOOKUP(LISTAS[[#This Row],[ID]],_01_CODIGOS_Y_COSTOS_xlsm[[Producto y N°]:[CODIGO]],2,0),"")</f>
        <v>C1949</v>
      </c>
      <c r="M3177" s="22">
        <v>0</v>
      </c>
      <c r="N3177" s="23">
        <f>+LISTAS[[#This Row],[Precio]]+(LISTAS[[#This Row],[Precio]]*M3177)</f>
        <v>1217.3900000000001</v>
      </c>
      <c r="O3177" s="24">
        <f t="shared" ref="O3177:O3240" si="66">N3177*(1-0.46)*(1-IF($C$3520="",0,$C$3520))</f>
        <v>493.04295000000002</v>
      </c>
      <c r="Q3177" s="21">
        <f>IFERROR(O3177/LISTAS[[#This Row],[COSTO]]-1,"")</f>
        <v>3.3908470835915967</v>
      </c>
      <c r="R3177" t="str">
        <f>+LISTAS[[#This Row],[ID]]</f>
        <v>CLIPS IMPORTADOS799</v>
      </c>
      <c r="T3177" s="29"/>
      <c r="U3177" s="25">
        <f>LISTAS[[#This Row],[COSTO]]+(LISTAS[[#This Row],[COSTO]]*T3177)</f>
        <v>112.28879999999999</v>
      </c>
      <c r="V3177" s="30">
        <f>IF(T3177="",0,U3177/LISTAS[[#This Row],[VENTA NETA]]-1)</f>
        <v>0</v>
      </c>
      <c r="X3177" s="25"/>
      <c r="Y3177" s="31" t="str">
        <f>IFERROR(LISTAS[[#This Row],[COSTO]]/X3177-1,"")</f>
        <v/>
      </c>
    </row>
    <row r="3178" spans="1:25" x14ac:dyDescent="0.2">
      <c r="A3178" s="6" t="s">
        <v>9803</v>
      </c>
      <c r="B3178" t="s">
        <v>9511</v>
      </c>
      <c r="C3178">
        <v>800</v>
      </c>
      <c r="D3178" t="s">
        <v>9804</v>
      </c>
      <c r="E3178" s="2">
        <v>1217.3900000000001</v>
      </c>
      <c r="F3178" s="6" t="str">
        <f>+_xlfn.XLOOKUP(LISTAS[[#This Row],[ID]],_01_CODIGOS_Y_COSTOS_xlsm[Producto y N°],_01_CODIGOS_Y_COSTOS_xlsm[FABRICA],"",0,1)</f>
        <v>IMPORTACION</v>
      </c>
      <c r="G3178" s="13">
        <f>LISTAS[[#This Row],[Precio]]*(1-0.46)*(1-IF($C$3520="",0,$C$3520))</f>
        <v>493.04295000000002</v>
      </c>
      <c r="H3178" s="9">
        <f>+_xlfn.XLOOKUP(LISTAS[[#This Row],[ID]],_01_CODIGOS_Y_COSTOS_xlsm[Producto y N°],_01_CODIGOS_Y_COSTOS_xlsm[COSTO],0,0,1)</f>
        <v>86.376000000000005</v>
      </c>
      <c r="I3178" s="116">
        <f>+IFERROR(LISTAS[[#This Row],[VENTA NETA]]/LISTAS[[#This Row],[COSTO]]-1,0)</f>
        <v>4.708101208669075</v>
      </c>
      <c r="J3178" s="33" t="str">
        <f>IFERROR(VLOOKUP(LISTAS[[#This Row],[ID]],_01_CODIGOS_Y_COSTOS_xlsm[[Producto y N°]:[CODIGO]],2,0),"")</f>
        <v>C0064</v>
      </c>
      <c r="M3178" s="22">
        <v>0</v>
      </c>
      <c r="N3178" s="23">
        <f>+LISTAS[[#This Row],[Precio]]+(LISTAS[[#This Row],[Precio]]*M3178)</f>
        <v>1217.3900000000001</v>
      </c>
      <c r="O3178" s="24">
        <f t="shared" si="66"/>
        <v>493.04295000000002</v>
      </c>
      <c r="Q3178" s="21">
        <f>IFERROR(O3178/LISTAS[[#This Row],[COSTO]]-1,"")</f>
        <v>4.708101208669075</v>
      </c>
      <c r="R3178" t="str">
        <f>+LISTAS[[#This Row],[ID]]</f>
        <v>CLIPS IMPORTADOS800</v>
      </c>
      <c r="T3178" s="29"/>
      <c r="U3178" s="25">
        <f>LISTAS[[#This Row],[COSTO]]+(LISTAS[[#This Row],[COSTO]]*T3178)</f>
        <v>86.376000000000005</v>
      </c>
      <c r="V3178" s="30">
        <f>IF(T3178="",0,U3178/LISTAS[[#This Row],[VENTA NETA]]-1)</f>
        <v>0</v>
      </c>
      <c r="X3178" s="25"/>
      <c r="Y3178" s="31" t="str">
        <f>IFERROR(LISTAS[[#This Row],[COSTO]]/X3178-1,"")</f>
        <v/>
      </c>
    </row>
    <row r="3179" spans="1:25" x14ac:dyDescent="0.2">
      <c r="A3179" s="6" t="s">
        <v>9805</v>
      </c>
      <c r="B3179" t="s">
        <v>9511</v>
      </c>
      <c r="C3179">
        <v>801</v>
      </c>
      <c r="D3179" t="s">
        <v>9806</v>
      </c>
      <c r="E3179" s="2">
        <v>739.13</v>
      </c>
      <c r="F3179" s="6" t="str">
        <f>+_xlfn.XLOOKUP(LISTAS[[#This Row],[ID]],_01_CODIGOS_Y_COSTOS_xlsm[Producto y N°],_01_CODIGOS_Y_COSTOS_xlsm[FABRICA],"",0,1)</f>
        <v>IMPORTACION</v>
      </c>
      <c r="G3179" s="13">
        <f>LISTAS[[#This Row],[Precio]]*(1-0.46)*(1-IF($C$3520="",0,$C$3520))</f>
        <v>299.34764999999999</v>
      </c>
      <c r="H3179" s="9">
        <f>+_xlfn.XLOOKUP(LISTAS[[#This Row],[ID]],_01_CODIGOS_Y_COSTOS_xlsm[Producto y N°],_01_CODIGOS_Y_COSTOS_xlsm[COSTO],0,0,1)</f>
        <v>57.584000000000003</v>
      </c>
      <c r="I3179" s="116">
        <f>+IFERROR(LISTAS[[#This Row],[VENTA NETA]]/LISTAS[[#This Row],[COSTO]]-1,0)</f>
        <v>4.1984518268963598</v>
      </c>
      <c r="J3179" s="33" t="str">
        <f>IFERROR(VLOOKUP(LISTAS[[#This Row],[ID]],_01_CODIGOS_Y_COSTOS_xlsm[[Producto y N°]:[CODIGO]],2,0),"")</f>
        <v>C0065</v>
      </c>
      <c r="M3179" s="22">
        <v>0</v>
      </c>
      <c r="N3179" s="23">
        <f>+LISTAS[[#This Row],[Precio]]+(LISTAS[[#This Row],[Precio]]*M3179)</f>
        <v>739.13</v>
      </c>
      <c r="O3179" s="24">
        <f t="shared" si="66"/>
        <v>299.34764999999999</v>
      </c>
      <c r="Q3179" s="21">
        <f>IFERROR(O3179/LISTAS[[#This Row],[COSTO]]-1,"")</f>
        <v>4.1984518268963598</v>
      </c>
      <c r="R3179" t="str">
        <f>+LISTAS[[#This Row],[ID]]</f>
        <v>CLIPS IMPORTADOS801</v>
      </c>
      <c r="T3179" s="29"/>
      <c r="U3179" s="25">
        <f>LISTAS[[#This Row],[COSTO]]+(LISTAS[[#This Row],[COSTO]]*T3179)</f>
        <v>57.584000000000003</v>
      </c>
      <c r="V3179" s="30">
        <f>IF(T3179="",0,U3179/LISTAS[[#This Row],[VENTA NETA]]-1)</f>
        <v>0</v>
      </c>
      <c r="X3179" s="25"/>
      <c r="Y3179" s="31" t="str">
        <f>IFERROR(LISTAS[[#This Row],[COSTO]]/X3179-1,"")</f>
        <v/>
      </c>
    </row>
    <row r="3180" spans="1:25" x14ac:dyDescent="0.2">
      <c r="A3180" s="6" t="s">
        <v>9807</v>
      </c>
      <c r="B3180" t="s">
        <v>9511</v>
      </c>
      <c r="C3180">
        <v>802</v>
      </c>
      <c r="D3180" t="s">
        <v>9808</v>
      </c>
      <c r="E3180" s="2">
        <v>1391.3</v>
      </c>
      <c r="F3180" s="6" t="str">
        <f>+_xlfn.XLOOKUP(LISTAS[[#This Row],[ID]],_01_CODIGOS_Y_COSTOS_xlsm[Producto y N°],_01_CODIGOS_Y_COSTOS_xlsm[FABRICA],"",0,1)</f>
        <v>IMPORTACION</v>
      </c>
      <c r="G3180" s="13">
        <f>LISTAS[[#This Row],[Precio]]*(1-0.46)*(1-IF($C$3520="",0,$C$3520))</f>
        <v>563.47649999999999</v>
      </c>
      <c r="H3180" s="9">
        <f>+_xlfn.XLOOKUP(LISTAS[[#This Row],[ID]],_01_CODIGOS_Y_COSTOS_xlsm[Producto y N°],_01_CODIGOS_Y_COSTOS_xlsm[COSTO],0,0,1)</f>
        <v>143.96</v>
      </c>
      <c r="I3180" s="116">
        <f>+IFERROR(LISTAS[[#This Row],[VENTA NETA]]/LISTAS[[#This Row],[COSTO]]-1,0)</f>
        <v>2.9141185051403165</v>
      </c>
      <c r="J3180" s="33" t="str">
        <f>IFERROR(VLOOKUP(LISTAS[[#This Row],[ID]],_01_CODIGOS_Y_COSTOS_xlsm[[Producto y N°]:[CODIGO]],2,0),"")</f>
        <v>C3650</v>
      </c>
      <c r="M3180" s="22">
        <v>0</v>
      </c>
      <c r="N3180" s="23">
        <f>+LISTAS[[#This Row],[Precio]]+(LISTAS[[#This Row],[Precio]]*M3180)</f>
        <v>1391.3</v>
      </c>
      <c r="O3180" s="24">
        <f t="shared" si="66"/>
        <v>563.47649999999999</v>
      </c>
      <c r="Q3180" s="21">
        <f>IFERROR(O3180/LISTAS[[#This Row],[COSTO]]-1,"")</f>
        <v>2.9141185051403165</v>
      </c>
      <c r="R3180" t="str">
        <f>+LISTAS[[#This Row],[ID]]</f>
        <v>CLIPS IMPORTADOS802</v>
      </c>
      <c r="T3180" s="29"/>
      <c r="U3180" s="25">
        <f>LISTAS[[#This Row],[COSTO]]+(LISTAS[[#This Row],[COSTO]]*T3180)</f>
        <v>143.96</v>
      </c>
      <c r="V3180" s="30">
        <f>IF(T3180="",0,U3180/LISTAS[[#This Row],[VENTA NETA]]-1)</f>
        <v>0</v>
      </c>
      <c r="X3180" s="25"/>
      <c r="Y3180" s="31" t="str">
        <f>IFERROR(LISTAS[[#This Row],[COSTO]]/X3180-1,"")</f>
        <v/>
      </c>
    </row>
    <row r="3181" spans="1:25" x14ac:dyDescent="0.2">
      <c r="A3181" s="6" t="s">
        <v>9809</v>
      </c>
      <c r="B3181" t="s">
        <v>9511</v>
      </c>
      <c r="C3181">
        <v>803</v>
      </c>
      <c r="D3181" t="s">
        <v>9810</v>
      </c>
      <c r="E3181" s="2">
        <v>1043.48</v>
      </c>
      <c r="F3181" s="6" t="str">
        <f>+_xlfn.XLOOKUP(LISTAS[[#This Row],[ID]],_01_CODIGOS_Y_COSTOS_xlsm[Producto y N°],_01_CODIGOS_Y_COSTOS_xlsm[FABRICA],"",0,1)</f>
        <v>IMPORTACION</v>
      </c>
      <c r="G3181" s="13">
        <f>LISTAS[[#This Row],[Precio]]*(1-0.46)*(1-IF($C$3520="",0,$C$3520))</f>
        <v>422.60939999999999</v>
      </c>
      <c r="H3181" s="9">
        <f>+_xlfn.XLOOKUP(LISTAS[[#This Row],[ID]],_01_CODIGOS_Y_COSTOS_xlsm[Producto y N°],_01_CODIGOS_Y_COSTOS_xlsm[COSTO],0,0,1)</f>
        <v>71.98</v>
      </c>
      <c r="I3181" s="116">
        <f>+IFERROR(LISTAS[[#This Row],[VENTA NETA]]/LISTAS[[#This Row],[COSTO]]-1,0)</f>
        <v>4.8712058905251459</v>
      </c>
      <c r="J3181" s="33" t="str">
        <f>IFERROR(VLOOKUP(LISTAS[[#This Row],[ID]],_01_CODIGOS_Y_COSTOS_xlsm[[Producto y N°]:[CODIGO]],2,0),"")</f>
        <v>C0625</v>
      </c>
      <c r="M3181" s="22">
        <v>0</v>
      </c>
      <c r="N3181" s="23">
        <f>+LISTAS[[#This Row],[Precio]]+(LISTAS[[#This Row],[Precio]]*M3181)</f>
        <v>1043.48</v>
      </c>
      <c r="O3181" s="24">
        <f t="shared" si="66"/>
        <v>422.60939999999999</v>
      </c>
      <c r="Q3181" s="21">
        <f>IFERROR(O3181/LISTAS[[#This Row],[COSTO]]-1,"")</f>
        <v>4.8712058905251459</v>
      </c>
      <c r="R3181" t="str">
        <f>+LISTAS[[#This Row],[ID]]</f>
        <v>CLIPS IMPORTADOS803</v>
      </c>
      <c r="T3181" s="29"/>
      <c r="U3181" s="25">
        <f>LISTAS[[#This Row],[COSTO]]+(LISTAS[[#This Row],[COSTO]]*T3181)</f>
        <v>71.98</v>
      </c>
      <c r="V3181" s="30">
        <f>IF(T3181="",0,U3181/LISTAS[[#This Row],[VENTA NETA]]-1)</f>
        <v>0</v>
      </c>
      <c r="X3181" s="25"/>
      <c r="Y3181" s="31" t="str">
        <f>IFERROR(LISTAS[[#This Row],[COSTO]]/X3181-1,"")</f>
        <v/>
      </c>
    </row>
    <row r="3182" spans="1:25" x14ac:dyDescent="0.2">
      <c r="A3182" s="6" t="s">
        <v>9811</v>
      </c>
      <c r="B3182" t="s">
        <v>9511</v>
      </c>
      <c r="C3182">
        <v>804</v>
      </c>
      <c r="D3182" t="s">
        <v>9812</v>
      </c>
      <c r="E3182" s="2">
        <v>1217.3900000000001</v>
      </c>
      <c r="F3182" s="6" t="str">
        <f>+_xlfn.XLOOKUP(LISTAS[[#This Row],[ID]],_01_CODIGOS_Y_COSTOS_xlsm[Producto y N°],_01_CODIGOS_Y_COSTOS_xlsm[FABRICA],"",0,1)</f>
        <v>IMPORTACION</v>
      </c>
      <c r="G3182" s="13">
        <f>LISTAS[[#This Row],[Precio]]*(1-0.46)*(1-IF($C$3520="",0,$C$3520))</f>
        <v>493.04295000000002</v>
      </c>
      <c r="H3182" s="9">
        <f>+_xlfn.XLOOKUP(LISTAS[[#This Row],[ID]],_01_CODIGOS_Y_COSTOS_xlsm[Producto y N°],_01_CODIGOS_Y_COSTOS_xlsm[COSTO],0,0,1)</f>
        <v>120.9264</v>
      </c>
      <c r="I3182" s="116">
        <f>+IFERROR(LISTAS[[#This Row],[VENTA NETA]]/LISTAS[[#This Row],[COSTO]]-1,0)</f>
        <v>3.0772151490493389</v>
      </c>
      <c r="J3182" s="33" t="str">
        <f>IFERROR(VLOOKUP(LISTAS[[#This Row],[ID]],_01_CODIGOS_Y_COSTOS_xlsm[[Producto y N°]:[CODIGO]],2,0),"")</f>
        <v>C0622</v>
      </c>
      <c r="M3182" s="22">
        <v>0</v>
      </c>
      <c r="N3182" s="23">
        <f>+LISTAS[[#This Row],[Precio]]+(LISTAS[[#This Row],[Precio]]*M3182)</f>
        <v>1217.3900000000001</v>
      </c>
      <c r="O3182" s="24">
        <f t="shared" si="66"/>
        <v>493.04295000000002</v>
      </c>
      <c r="Q3182" s="21">
        <f>IFERROR(O3182/LISTAS[[#This Row],[COSTO]]-1,"")</f>
        <v>3.0772151490493389</v>
      </c>
      <c r="R3182" t="str">
        <f>+LISTAS[[#This Row],[ID]]</f>
        <v>CLIPS IMPORTADOS804</v>
      </c>
      <c r="T3182" s="29"/>
      <c r="U3182" s="25">
        <f>LISTAS[[#This Row],[COSTO]]+(LISTAS[[#This Row],[COSTO]]*T3182)</f>
        <v>120.9264</v>
      </c>
      <c r="V3182" s="30">
        <f>IF(T3182="",0,U3182/LISTAS[[#This Row],[VENTA NETA]]-1)</f>
        <v>0</v>
      </c>
      <c r="X3182" s="25"/>
      <c r="Y3182" s="31" t="str">
        <f>IFERROR(LISTAS[[#This Row],[COSTO]]/X3182-1,"")</f>
        <v/>
      </c>
    </row>
    <row r="3183" spans="1:25" x14ac:dyDescent="0.2">
      <c r="A3183" s="6" t="s">
        <v>9813</v>
      </c>
      <c r="B3183" t="s">
        <v>9511</v>
      </c>
      <c r="C3183">
        <v>805</v>
      </c>
      <c r="D3183" t="s">
        <v>9806</v>
      </c>
      <c r="E3183" s="2">
        <v>695.65</v>
      </c>
      <c r="F3183" s="6" t="str">
        <f>+_xlfn.XLOOKUP(LISTAS[[#This Row],[ID]],_01_CODIGOS_Y_COSTOS_xlsm[Producto y N°],_01_CODIGOS_Y_COSTOS_xlsm[FABRICA],"",0,1)</f>
        <v>IMPORTACION</v>
      </c>
      <c r="G3183" s="13">
        <f>LISTAS[[#This Row],[Precio]]*(1-0.46)*(1-IF($C$3520="",0,$C$3520))</f>
        <v>281.73824999999999</v>
      </c>
      <c r="H3183" s="9">
        <f>+_xlfn.XLOOKUP(LISTAS[[#This Row],[ID]],_01_CODIGOS_Y_COSTOS_xlsm[Producto y N°],_01_CODIGOS_Y_COSTOS_xlsm[COSTO],0,0,1)</f>
        <v>66.221599999999995</v>
      </c>
      <c r="I3183" s="116">
        <f>+IFERROR(LISTAS[[#This Row],[VENTA NETA]]/LISTAS[[#This Row],[COSTO]]-1,0)</f>
        <v>3.2544766360220834</v>
      </c>
      <c r="J3183" s="33" t="str">
        <f>IFERROR(VLOOKUP(LISTAS[[#This Row],[ID]],_01_CODIGOS_Y_COSTOS_xlsm[[Producto y N°]:[CODIGO]],2,0),"")</f>
        <v>C0485</v>
      </c>
      <c r="M3183" s="22">
        <v>0</v>
      </c>
      <c r="N3183" s="23">
        <f>+LISTAS[[#This Row],[Precio]]+(LISTAS[[#This Row],[Precio]]*M3183)</f>
        <v>695.65</v>
      </c>
      <c r="O3183" s="24">
        <f t="shared" si="66"/>
        <v>281.73824999999999</v>
      </c>
      <c r="Q3183" s="21">
        <f>IFERROR(O3183/LISTAS[[#This Row],[COSTO]]-1,"")</f>
        <v>3.2544766360220834</v>
      </c>
      <c r="R3183" t="str">
        <f>+LISTAS[[#This Row],[ID]]</f>
        <v>CLIPS IMPORTADOS805</v>
      </c>
      <c r="T3183" s="29"/>
      <c r="U3183" s="25">
        <f>LISTAS[[#This Row],[COSTO]]+(LISTAS[[#This Row],[COSTO]]*T3183)</f>
        <v>66.221599999999995</v>
      </c>
      <c r="V3183" s="30">
        <f>IF(T3183="",0,U3183/LISTAS[[#This Row],[VENTA NETA]]-1)</f>
        <v>0</v>
      </c>
      <c r="X3183" s="25"/>
      <c r="Y3183" s="31" t="str">
        <f>IFERROR(LISTAS[[#This Row],[COSTO]]/X3183-1,"")</f>
        <v/>
      </c>
    </row>
    <row r="3184" spans="1:25" x14ac:dyDescent="0.2">
      <c r="A3184" s="6" t="s">
        <v>9814</v>
      </c>
      <c r="B3184" t="s">
        <v>9511</v>
      </c>
      <c r="C3184">
        <v>806</v>
      </c>
      <c r="D3184" t="s">
        <v>9815</v>
      </c>
      <c r="E3184" s="2">
        <v>1217.3900000000001</v>
      </c>
      <c r="F3184" s="6" t="str">
        <f>+_xlfn.XLOOKUP(LISTAS[[#This Row],[ID]],_01_CODIGOS_Y_COSTOS_xlsm[Producto y N°],_01_CODIGOS_Y_COSTOS_xlsm[FABRICA],"",0,1)</f>
        <v>IMPORTACION</v>
      </c>
      <c r="G3184" s="13">
        <f>LISTAS[[#This Row],[Precio]]*(1-0.46)*(1-IF($C$3520="",0,$C$3520))</f>
        <v>493.04295000000002</v>
      </c>
      <c r="H3184" s="9">
        <f>+_xlfn.XLOOKUP(LISTAS[[#This Row],[ID]],_01_CODIGOS_Y_COSTOS_xlsm[Producto y N°],_01_CODIGOS_Y_COSTOS_xlsm[COSTO],0,0,1)</f>
        <v>103.6512</v>
      </c>
      <c r="I3184" s="116">
        <f>+IFERROR(LISTAS[[#This Row],[VENTA NETA]]/LISTAS[[#This Row],[COSTO]]-1,0)</f>
        <v>3.7567510072242287</v>
      </c>
      <c r="J3184" s="33" t="str">
        <f>IFERROR(VLOOKUP(LISTAS[[#This Row],[ID]],_01_CODIGOS_Y_COSTOS_xlsm[[Producto y N°]:[CODIGO]],2,0),"")</f>
        <v>C0339</v>
      </c>
      <c r="M3184" s="22">
        <v>0</v>
      </c>
      <c r="N3184" s="23">
        <f>+LISTAS[[#This Row],[Precio]]+(LISTAS[[#This Row],[Precio]]*M3184)</f>
        <v>1217.3900000000001</v>
      </c>
      <c r="O3184" s="24">
        <f t="shared" si="66"/>
        <v>493.04295000000002</v>
      </c>
      <c r="Q3184" s="21">
        <f>IFERROR(O3184/LISTAS[[#This Row],[COSTO]]-1,"")</f>
        <v>3.7567510072242287</v>
      </c>
      <c r="R3184" t="str">
        <f>+LISTAS[[#This Row],[ID]]</f>
        <v>CLIPS IMPORTADOS806</v>
      </c>
      <c r="T3184" s="29"/>
      <c r="U3184" s="25">
        <f>LISTAS[[#This Row],[COSTO]]+(LISTAS[[#This Row],[COSTO]]*T3184)</f>
        <v>103.6512</v>
      </c>
      <c r="V3184" s="30">
        <f>IF(T3184="",0,U3184/LISTAS[[#This Row],[VENTA NETA]]-1)</f>
        <v>0</v>
      </c>
      <c r="X3184" s="25"/>
      <c r="Y3184" s="31" t="str">
        <f>IFERROR(LISTAS[[#This Row],[COSTO]]/X3184-1,"")</f>
        <v/>
      </c>
    </row>
    <row r="3185" spans="1:25" x14ac:dyDescent="0.2">
      <c r="A3185" s="6" t="s">
        <v>9816</v>
      </c>
      <c r="B3185" t="s">
        <v>9511</v>
      </c>
      <c r="C3185">
        <v>807</v>
      </c>
      <c r="D3185" t="s">
        <v>9817</v>
      </c>
      <c r="E3185" s="2">
        <v>913.04</v>
      </c>
      <c r="F3185" s="6" t="str">
        <f>+_xlfn.XLOOKUP(LISTAS[[#This Row],[ID]],_01_CODIGOS_Y_COSTOS_xlsm[Producto y N°],_01_CODIGOS_Y_COSTOS_xlsm[FABRICA],"",0,1)</f>
        <v>IMPORTACION</v>
      </c>
      <c r="G3185" s="13">
        <f>LISTAS[[#This Row],[Precio]]*(1-0.46)*(1-IF($C$3520="",0,$C$3520))</f>
        <v>369.78120000000001</v>
      </c>
      <c r="H3185" s="9">
        <f>+_xlfn.XLOOKUP(LISTAS[[#This Row],[ID]],_01_CODIGOS_Y_COSTOS_xlsm[Producto y N°],_01_CODIGOS_Y_COSTOS_xlsm[COSTO],0,0,1)</f>
        <v>74.859200000000001</v>
      </c>
      <c r="I3185" s="116">
        <f>+IFERROR(LISTAS[[#This Row],[VENTA NETA]]/LISTAS[[#This Row],[COSTO]]-1,0)</f>
        <v>3.9396894436488772</v>
      </c>
      <c r="J3185" s="33" t="str">
        <f>IFERROR(VLOOKUP(LISTAS[[#This Row],[ID]],_01_CODIGOS_Y_COSTOS_xlsm[[Producto y N°]:[CODIGO]],2,0),"")</f>
        <v>C0246</v>
      </c>
      <c r="M3185" s="22">
        <v>0</v>
      </c>
      <c r="N3185" s="23">
        <f>+LISTAS[[#This Row],[Precio]]+(LISTAS[[#This Row],[Precio]]*M3185)</f>
        <v>913.04</v>
      </c>
      <c r="O3185" s="24">
        <f t="shared" si="66"/>
        <v>369.78120000000001</v>
      </c>
      <c r="Q3185" s="21">
        <f>IFERROR(O3185/LISTAS[[#This Row],[COSTO]]-1,"")</f>
        <v>3.9396894436488772</v>
      </c>
      <c r="R3185" t="str">
        <f>+LISTAS[[#This Row],[ID]]</f>
        <v>CLIPS IMPORTADOS807</v>
      </c>
      <c r="T3185" s="29"/>
      <c r="U3185" s="25">
        <f>LISTAS[[#This Row],[COSTO]]+(LISTAS[[#This Row],[COSTO]]*T3185)</f>
        <v>74.859200000000001</v>
      </c>
      <c r="V3185" s="30">
        <f>IF(T3185="",0,U3185/LISTAS[[#This Row],[VENTA NETA]]-1)</f>
        <v>0</v>
      </c>
      <c r="X3185" s="25"/>
      <c r="Y3185" s="31" t="str">
        <f>IFERROR(LISTAS[[#This Row],[COSTO]]/X3185-1,"")</f>
        <v/>
      </c>
    </row>
    <row r="3186" spans="1:25" x14ac:dyDescent="0.2">
      <c r="A3186" s="6" t="s">
        <v>9818</v>
      </c>
      <c r="B3186" t="s">
        <v>9511</v>
      </c>
      <c r="C3186">
        <v>808</v>
      </c>
      <c r="D3186" t="s">
        <v>9548</v>
      </c>
      <c r="E3186" s="2">
        <v>1000</v>
      </c>
      <c r="F3186" s="6" t="str">
        <f>+_xlfn.XLOOKUP(LISTAS[[#This Row],[ID]],_01_CODIGOS_Y_COSTOS_xlsm[Producto y N°],_01_CODIGOS_Y_COSTOS_xlsm[FABRICA],"",0,1)</f>
        <v>IMPORTACION</v>
      </c>
      <c r="G3186" s="13">
        <f>LISTAS[[#This Row],[Precio]]*(1-0.46)*(1-IF($C$3520="",0,$C$3520))</f>
        <v>405</v>
      </c>
      <c r="H3186" s="9">
        <f>+_xlfn.XLOOKUP(LISTAS[[#This Row],[ID]],_01_CODIGOS_Y_COSTOS_xlsm[Producto y N°],_01_CODIGOS_Y_COSTOS_xlsm[COSTO],0,0,1)</f>
        <v>80.617599999999996</v>
      </c>
      <c r="I3186" s="116">
        <f>+IFERROR(LISTAS[[#This Row],[VENTA NETA]]/LISTAS[[#This Row],[COSTO]]-1,0)</f>
        <v>4.0237169054896205</v>
      </c>
      <c r="J3186" s="33" t="str">
        <f>IFERROR(VLOOKUP(LISTAS[[#This Row],[ID]],_01_CODIGOS_Y_COSTOS_xlsm[[Producto y N°]:[CODIGO]],2,0),"")</f>
        <v>C0535</v>
      </c>
      <c r="M3186" s="22">
        <v>0</v>
      </c>
      <c r="N3186" s="23">
        <f>+LISTAS[[#This Row],[Precio]]+(LISTAS[[#This Row],[Precio]]*M3186)</f>
        <v>1000</v>
      </c>
      <c r="O3186" s="24">
        <f t="shared" si="66"/>
        <v>405</v>
      </c>
      <c r="Q3186" s="21">
        <f>IFERROR(O3186/LISTAS[[#This Row],[COSTO]]-1,"")</f>
        <v>4.0237169054896205</v>
      </c>
      <c r="R3186" t="str">
        <f>+LISTAS[[#This Row],[ID]]</f>
        <v>CLIPS IMPORTADOS808</v>
      </c>
      <c r="T3186" s="29"/>
      <c r="U3186" s="25">
        <f>LISTAS[[#This Row],[COSTO]]+(LISTAS[[#This Row],[COSTO]]*T3186)</f>
        <v>80.617599999999996</v>
      </c>
      <c r="V3186" s="30">
        <f>IF(T3186="",0,U3186/LISTAS[[#This Row],[VENTA NETA]]-1)</f>
        <v>0</v>
      </c>
      <c r="X3186" s="25"/>
      <c r="Y3186" s="31" t="str">
        <f>IFERROR(LISTAS[[#This Row],[COSTO]]/X3186-1,"")</f>
        <v/>
      </c>
    </row>
    <row r="3187" spans="1:25" x14ac:dyDescent="0.2">
      <c r="A3187" s="6" t="s">
        <v>9819</v>
      </c>
      <c r="B3187" t="s">
        <v>9511</v>
      </c>
      <c r="C3187">
        <v>809</v>
      </c>
      <c r="D3187" t="s">
        <v>9820</v>
      </c>
      <c r="E3187" s="2">
        <v>913.04</v>
      </c>
      <c r="F3187" s="6" t="str">
        <f>+_xlfn.XLOOKUP(LISTAS[[#This Row],[ID]],_01_CODIGOS_Y_COSTOS_xlsm[Producto y N°],_01_CODIGOS_Y_COSTOS_xlsm[FABRICA],"",0,1)</f>
        <v>IMPORTACION</v>
      </c>
      <c r="G3187" s="13">
        <f>LISTAS[[#This Row],[Precio]]*(1-0.46)*(1-IF($C$3520="",0,$C$3520))</f>
        <v>369.78120000000001</v>
      </c>
      <c r="H3187" s="9">
        <f>+_xlfn.XLOOKUP(LISTAS[[#This Row],[ID]],_01_CODIGOS_Y_COSTOS_xlsm[Producto y N°],_01_CODIGOS_Y_COSTOS_xlsm[COSTO],0,0,1)</f>
        <v>71.98</v>
      </c>
      <c r="I3187" s="116">
        <f>+IFERROR(LISTAS[[#This Row],[VENTA NETA]]/LISTAS[[#This Row],[COSTO]]-1,0)</f>
        <v>4.1372770213948318</v>
      </c>
      <c r="J3187" s="33" t="str">
        <f>IFERROR(VLOOKUP(LISTAS[[#This Row],[ID]],_01_CODIGOS_Y_COSTOS_xlsm[[Producto y N°]:[CODIGO]],2,0),"")</f>
        <v>C0553</v>
      </c>
      <c r="M3187" s="22">
        <v>0</v>
      </c>
      <c r="N3187" s="23">
        <f>+LISTAS[[#This Row],[Precio]]+(LISTAS[[#This Row],[Precio]]*M3187)</f>
        <v>913.04</v>
      </c>
      <c r="O3187" s="24">
        <f t="shared" si="66"/>
        <v>369.78120000000001</v>
      </c>
      <c r="Q3187" s="21">
        <f>IFERROR(O3187/LISTAS[[#This Row],[COSTO]]-1,"")</f>
        <v>4.1372770213948318</v>
      </c>
      <c r="R3187" t="str">
        <f>+LISTAS[[#This Row],[ID]]</f>
        <v>CLIPS IMPORTADOS809</v>
      </c>
      <c r="T3187" s="29"/>
      <c r="U3187" s="25">
        <f>LISTAS[[#This Row],[COSTO]]+(LISTAS[[#This Row],[COSTO]]*T3187)</f>
        <v>71.98</v>
      </c>
      <c r="V3187" s="30">
        <f>IF(T3187="",0,U3187/LISTAS[[#This Row],[VENTA NETA]]-1)</f>
        <v>0</v>
      </c>
      <c r="X3187" s="25"/>
      <c r="Y3187" s="31" t="str">
        <f>IFERROR(LISTAS[[#This Row],[COSTO]]/X3187-1,"")</f>
        <v/>
      </c>
    </row>
    <row r="3188" spans="1:25" x14ac:dyDescent="0.2">
      <c r="A3188" s="6" t="s">
        <v>9821</v>
      </c>
      <c r="B3188" t="s">
        <v>9511</v>
      </c>
      <c r="C3188">
        <v>820</v>
      </c>
      <c r="D3188" t="s">
        <v>9550</v>
      </c>
      <c r="E3188" s="2">
        <v>913.04</v>
      </c>
      <c r="F3188" s="6" t="str">
        <f>+_xlfn.XLOOKUP(LISTAS[[#This Row],[ID]],_01_CODIGOS_Y_COSTOS_xlsm[Producto y N°],_01_CODIGOS_Y_COSTOS_xlsm[FABRICA],"",0,1)</f>
        <v>IMPORTACION</v>
      </c>
      <c r="G3188" s="13">
        <f>LISTAS[[#This Row],[Precio]]*(1-0.46)*(1-IF($C$3520="",0,$C$3520))</f>
        <v>369.78120000000001</v>
      </c>
      <c r="H3188" s="9">
        <f>+_xlfn.XLOOKUP(LISTAS[[#This Row],[ID]],_01_CODIGOS_Y_COSTOS_xlsm[Producto y N°],_01_CODIGOS_Y_COSTOS_xlsm[COSTO],0,0,1)</f>
        <v>71.98</v>
      </c>
      <c r="I3188" s="116">
        <f>+IFERROR(LISTAS[[#This Row],[VENTA NETA]]/LISTAS[[#This Row],[COSTO]]-1,0)</f>
        <v>4.1372770213948318</v>
      </c>
      <c r="J3188" s="33" t="str">
        <f>IFERROR(VLOOKUP(LISTAS[[#This Row],[ID]],_01_CODIGOS_Y_COSTOS_xlsm[[Producto y N°]:[CODIGO]],2,0),"")</f>
        <v>C0234</v>
      </c>
      <c r="M3188" s="22">
        <v>0</v>
      </c>
      <c r="N3188" s="23">
        <f>+LISTAS[[#This Row],[Precio]]+(LISTAS[[#This Row],[Precio]]*M3188)</f>
        <v>913.04</v>
      </c>
      <c r="O3188" s="24">
        <f t="shared" si="66"/>
        <v>369.78120000000001</v>
      </c>
      <c r="Q3188" s="21">
        <f>IFERROR(O3188/LISTAS[[#This Row],[COSTO]]-1,"")</f>
        <v>4.1372770213948318</v>
      </c>
      <c r="R3188" t="str">
        <f>+LISTAS[[#This Row],[ID]]</f>
        <v>CLIPS IMPORTADOS820</v>
      </c>
      <c r="T3188" s="29"/>
      <c r="U3188" s="25">
        <f>LISTAS[[#This Row],[COSTO]]+(LISTAS[[#This Row],[COSTO]]*T3188)</f>
        <v>71.98</v>
      </c>
      <c r="V3188" s="30">
        <f>IF(T3188="",0,U3188/LISTAS[[#This Row],[VENTA NETA]]-1)</f>
        <v>0</v>
      </c>
      <c r="X3188" s="25"/>
      <c r="Y3188" s="31" t="str">
        <f>IFERROR(LISTAS[[#This Row],[COSTO]]/X3188-1,"")</f>
        <v/>
      </c>
    </row>
    <row r="3189" spans="1:25" x14ac:dyDescent="0.2">
      <c r="A3189" s="6" t="s">
        <v>9822</v>
      </c>
      <c r="B3189" t="s">
        <v>9511</v>
      </c>
      <c r="C3189">
        <v>821</v>
      </c>
      <c r="D3189" t="s">
        <v>9525</v>
      </c>
      <c r="E3189" s="2">
        <v>1217.3900000000001</v>
      </c>
      <c r="F3189" s="6" t="str">
        <f>+_xlfn.XLOOKUP(LISTAS[[#This Row],[ID]],_01_CODIGOS_Y_COSTOS_xlsm[Producto y N°],_01_CODIGOS_Y_COSTOS_xlsm[FABRICA],"",0,1)</f>
        <v>IMPORTACION</v>
      </c>
      <c r="G3189" s="13">
        <f>LISTAS[[#This Row],[Precio]]*(1-0.46)*(1-IF($C$3520="",0,$C$3520))</f>
        <v>493.04295000000002</v>
      </c>
      <c r="H3189" s="9">
        <f>+_xlfn.XLOOKUP(LISTAS[[#This Row],[ID]],_01_CODIGOS_Y_COSTOS_xlsm[Producto y N°],_01_CODIGOS_Y_COSTOS_xlsm[COSTO],0,0,1)</f>
        <v>100.77200000000001</v>
      </c>
      <c r="I3189" s="116">
        <f>+IFERROR(LISTAS[[#This Row],[VENTA NETA]]/LISTAS[[#This Row],[COSTO]]-1,0)</f>
        <v>3.8926581788592065</v>
      </c>
      <c r="J3189" s="33" t="str">
        <f>IFERROR(VLOOKUP(LISTAS[[#This Row],[ID]],_01_CODIGOS_Y_COSTOS_xlsm[[Producto y N°]:[CODIGO]],2,0),"")</f>
        <v>C1773</v>
      </c>
      <c r="M3189" s="22">
        <v>0</v>
      </c>
      <c r="N3189" s="23">
        <f>+LISTAS[[#This Row],[Precio]]+(LISTAS[[#This Row],[Precio]]*M3189)</f>
        <v>1217.3900000000001</v>
      </c>
      <c r="O3189" s="24">
        <f t="shared" si="66"/>
        <v>493.04295000000002</v>
      </c>
      <c r="Q3189" s="21">
        <f>IFERROR(O3189/LISTAS[[#This Row],[COSTO]]-1,"")</f>
        <v>3.8926581788592065</v>
      </c>
      <c r="R3189" t="str">
        <f>+LISTAS[[#This Row],[ID]]</f>
        <v>CLIPS IMPORTADOS821</v>
      </c>
      <c r="T3189" s="29"/>
      <c r="U3189" s="25">
        <f>LISTAS[[#This Row],[COSTO]]+(LISTAS[[#This Row],[COSTO]]*T3189)</f>
        <v>100.77200000000001</v>
      </c>
      <c r="V3189" s="30">
        <f>IF(T3189="",0,U3189/LISTAS[[#This Row],[VENTA NETA]]-1)</f>
        <v>0</v>
      </c>
      <c r="X3189" s="25"/>
      <c r="Y3189" s="31" t="str">
        <f>IFERROR(LISTAS[[#This Row],[COSTO]]/X3189-1,"")</f>
        <v/>
      </c>
    </row>
    <row r="3190" spans="1:25" x14ac:dyDescent="0.2">
      <c r="A3190" s="6" t="s">
        <v>9823</v>
      </c>
      <c r="B3190" t="s">
        <v>9511</v>
      </c>
      <c r="C3190">
        <v>822</v>
      </c>
      <c r="D3190" t="s">
        <v>9525</v>
      </c>
      <c r="E3190" s="2">
        <v>1217.3900000000001</v>
      </c>
      <c r="F3190" s="6" t="str">
        <f>+_xlfn.XLOOKUP(LISTAS[[#This Row],[ID]],_01_CODIGOS_Y_COSTOS_xlsm[Producto y N°],_01_CODIGOS_Y_COSTOS_xlsm[FABRICA],"",0,1)</f>
        <v>IMPORTACION</v>
      </c>
      <c r="G3190" s="13">
        <f>LISTAS[[#This Row],[Precio]]*(1-0.46)*(1-IF($C$3520="",0,$C$3520))</f>
        <v>493.04295000000002</v>
      </c>
      <c r="H3190" s="9">
        <f>+_xlfn.XLOOKUP(LISTAS[[#This Row],[ID]],_01_CODIGOS_Y_COSTOS_xlsm[Producto y N°],_01_CODIGOS_Y_COSTOS_xlsm[COSTO],0,0,1)</f>
        <v>92.134399999999999</v>
      </c>
      <c r="I3190" s="116">
        <f>+IFERROR(LISTAS[[#This Row],[VENTA NETA]]/LISTAS[[#This Row],[COSTO]]-1,0)</f>
        <v>4.3513448831272576</v>
      </c>
      <c r="J3190" s="33" t="str">
        <f>IFERROR(VLOOKUP(LISTAS[[#This Row],[ID]],_01_CODIGOS_Y_COSTOS_xlsm[[Producto y N°]:[CODIGO]],2,0),"")</f>
        <v>C3291</v>
      </c>
      <c r="M3190" s="22">
        <v>0</v>
      </c>
      <c r="N3190" s="23">
        <f>+LISTAS[[#This Row],[Precio]]+(LISTAS[[#This Row],[Precio]]*M3190)</f>
        <v>1217.3900000000001</v>
      </c>
      <c r="O3190" s="24">
        <f t="shared" si="66"/>
        <v>493.04295000000002</v>
      </c>
      <c r="Q3190" s="21">
        <f>IFERROR(O3190/LISTAS[[#This Row],[COSTO]]-1,"")</f>
        <v>4.3513448831272576</v>
      </c>
      <c r="R3190" t="str">
        <f>+LISTAS[[#This Row],[ID]]</f>
        <v>CLIPS IMPORTADOS822</v>
      </c>
      <c r="T3190" s="29"/>
      <c r="U3190" s="25">
        <f>LISTAS[[#This Row],[COSTO]]+(LISTAS[[#This Row],[COSTO]]*T3190)</f>
        <v>92.134399999999999</v>
      </c>
      <c r="V3190" s="30">
        <f>IF(T3190="",0,U3190/LISTAS[[#This Row],[VENTA NETA]]-1)</f>
        <v>0</v>
      </c>
      <c r="X3190" s="25"/>
      <c r="Y3190" s="31" t="str">
        <f>IFERROR(LISTAS[[#This Row],[COSTO]]/X3190-1,"")</f>
        <v/>
      </c>
    </row>
    <row r="3191" spans="1:25" x14ac:dyDescent="0.2">
      <c r="A3191" s="6" t="s">
        <v>9824</v>
      </c>
      <c r="B3191" t="s">
        <v>9511</v>
      </c>
      <c r="C3191">
        <v>823</v>
      </c>
      <c r="D3191" t="s">
        <v>9525</v>
      </c>
      <c r="E3191" s="2">
        <v>1130.43</v>
      </c>
      <c r="F3191" s="6" t="str">
        <f>+_xlfn.XLOOKUP(LISTAS[[#This Row],[ID]],_01_CODIGOS_Y_COSTOS_xlsm[Producto y N°],_01_CODIGOS_Y_COSTOS_xlsm[FABRICA],"",0,1)</f>
        <v>IMPORTACION</v>
      </c>
      <c r="G3191" s="13">
        <f>LISTAS[[#This Row],[Precio]]*(1-0.46)*(1-IF($C$3520="",0,$C$3520))</f>
        <v>457.82415000000003</v>
      </c>
      <c r="H3191" s="9">
        <f>+_xlfn.XLOOKUP(LISTAS[[#This Row],[ID]],_01_CODIGOS_Y_COSTOS_xlsm[Producto y N°],_01_CODIGOS_Y_COSTOS_xlsm[COSTO],0,0,1)</f>
        <v>89.255200000000002</v>
      </c>
      <c r="I3191" s="116">
        <f>+IFERROR(LISTAS[[#This Row],[VENTA NETA]]/LISTAS[[#This Row],[COSTO]]-1,0)</f>
        <v>4.1293834981043123</v>
      </c>
      <c r="J3191" s="33" t="str">
        <f>IFERROR(VLOOKUP(LISTAS[[#This Row],[ID]],_01_CODIGOS_Y_COSTOS_xlsm[[Producto y N°]:[CODIGO]],2,0),"")</f>
        <v>C3174</v>
      </c>
      <c r="M3191" s="22">
        <v>0</v>
      </c>
      <c r="N3191" s="23">
        <f>+LISTAS[[#This Row],[Precio]]+(LISTAS[[#This Row],[Precio]]*M3191)</f>
        <v>1130.43</v>
      </c>
      <c r="O3191" s="24">
        <f t="shared" si="66"/>
        <v>457.82415000000003</v>
      </c>
      <c r="Q3191" s="21">
        <f>IFERROR(O3191/LISTAS[[#This Row],[COSTO]]-1,"")</f>
        <v>4.1293834981043123</v>
      </c>
      <c r="R3191" t="str">
        <f>+LISTAS[[#This Row],[ID]]</f>
        <v>CLIPS IMPORTADOS823</v>
      </c>
      <c r="T3191" s="29"/>
      <c r="U3191" s="25">
        <f>LISTAS[[#This Row],[COSTO]]+(LISTAS[[#This Row],[COSTO]]*T3191)</f>
        <v>89.255200000000002</v>
      </c>
      <c r="V3191" s="30">
        <f>IF(T3191="",0,U3191/LISTAS[[#This Row],[VENTA NETA]]-1)</f>
        <v>0</v>
      </c>
      <c r="X3191" s="25"/>
      <c r="Y3191" s="31" t="str">
        <f>IFERROR(LISTAS[[#This Row],[COSTO]]/X3191-1,"")</f>
        <v/>
      </c>
    </row>
    <row r="3192" spans="1:25" x14ac:dyDescent="0.2">
      <c r="A3192" s="6" t="s">
        <v>9825</v>
      </c>
      <c r="B3192" t="s">
        <v>9511</v>
      </c>
      <c r="C3192">
        <v>824</v>
      </c>
      <c r="D3192" t="s">
        <v>9826</v>
      </c>
      <c r="E3192" s="2">
        <v>1217.3900000000001</v>
      </c>
      <c r="F3192" s="6" t="str">
        <f>+_xlfn.XLOOKUP(LISTAS[[#This Row],[ID]],_01_CODIGOS_Y_COSTOS_xlsm[Producto y N°],_01_CODIGOS_Y_COSTOS_xlsm[FABRICA],"",0,1)</f>
        <v>IMPORTACION</v>
      </c>
      <c r="G3192" s="13">
        <f>LISTAS[[#This Row],[Precio]]*(1-0.46)*(1-IF($C$3520="",0,$C$3520))</f>
        <v>493.04295000000002</v>
      </c>
      <c r="H3192" s="9">
        <f>+_xlfn.XLOOKUP(LISTAS[[#This Row],[ID]],_01_CODIGOS_Y_COSTOS_xlsm[Producto y N°],_01_CODIGOS_Y_COSTOS_xlsm[COSTO],0,0,1)</f>
        <v>103.6512</v>
      </c>
      <c r="I3192" s="116">
        <f>+IFERROR(LISTAS[[#This Row],[VENTA NETA]]/LISTAS[[#This Row],[COSTO]]-1,0)</f>
        <v>3.7567510072242287</v>
      </c>
      <c r="J3192" s="33" t="str">
        <f>IFERROR(VLOOKUP(LISTAS[[#This Row],[ID]],_01_CODIGOS_Y_COSTOS_xlsm[[Producto y N°]:[CODIGO]],2,0),"")</f>
        <v>C3264</v>
      </c>
      <c r="M3192" s="22">
        <v>0</v>
      </c>
      <c r="N3192" s="23">
        <f>+LISTAS[[#This Row],[Precio]]+(LISTAS[[#This Row],[Precio]]*M3192)</f>
        <v>1217.3900000000001</v>
      </c>
      <c r="O3192" s="24">
        <f t="shared" si="66"/>
        <v>493.04295000000002</v>
      </c>
      <c r="Q3192" s="21">
        <f>IFERROR(O3192/LISTAS[[#This Row],[COSTO]]-1,"")</f>
        <v>3.7567510072242287</v>
      </c>
      <c r="R3192" t="str">
        <f>+LISTAS[[#This Row],[ID]]</f>
        <v>CLIPS IMPORTADOS824</v>
      </c>
      <c r="T3192" s="29"/>
      <c r="U3192" s="25">
        <f>LISTAS[[#This Row],[COSTO]]+(LISTAS[[#This Row],[COSTO]]*T3192)</f>
        <v>103.6512</v>
      </c>
      <c r="V3192" s="30">
        <f>IF(T3192="",0,U3192/LISTAS[[#This Row],[VENTA NETA]]-1)</f>
        <v>0</v>
      </c>
      <c r="X3192" s="25"/>
      <c r="Y3192" s="31" t="str">
        <f>IFERROR(LISTAS[[#This Row],[COSTO]]/X3192-1,"")</f>
        <v/>
      </c>
    </row>
    <row r="3193" spans="1:25" x14ac:dyDescent="0.2">
      <c r="A3193" s="6" t="s">
        <v>9827</v>
      </c>
      <c r="B3193" t="s">
        <v>9511</v>
      </c>
      <c r="C3193">
        <v>825</v>
      </c>
      <c r="D3193" t="s">
        <v>9828</v>
      </c>
      <c r="E3193" s="2">
        <v>1130.43</v>
      </c>
      <c r="F3193" s="6" t="str">
        <f>+_xlfn.XLOOKUP(LISTAS[[#This Row],[ID]],_01_CODIGOS_Y_COSTOS_xlsm[Producto y N°],_01_CODIGOS_Y_COSTOS_xlsm[FABRICA],"",0,1)</f>
        <v>IMPORTACION</v>
      </c>
      <c r="G3193" s="13">
        <f>LISTAS[[#This Row],[Precio]]*(1-0.46)*(1-IF($C$3520="",0,$C$3520))</f>
        <v>457.82415000000003</v>
      </c>
      <c r="H3193" s="9">
        <f>+_xlfn.XLOOKUP(LISTAS[[#This Row],[ID]],_01_CODIGOS_Y_COSTOS_xlsm[Producto y N°],_01_CODIGOS_Y_COSTOS_xlsm[COSTO],0,0,1)</f>
        <v>92.134399999999999</v>
      </c>
      <c r="I3193" s="116">
        <f>+IFERROR(LISTAS[[#This Row],[VENTA NETA]]/LISTAS[[#This Row],[COSTO]]-1,0)</f>
        <v>3.9690902637885523</v>
      </c>
      <c r="J3193" s="33" t="str">
        <f>IFERROR(VLOOKUP(LISTAS[[#This Row],[ID]],_01_CODIGOS_Y_COSTOS_xlsm[[Producto y N°]:[CODIGO]],2,0),"")</f>
        <v>C1741</v>
      </c>
      <c r="M3193" s="22">
        <v>0</v>
      </c>
      <c r="N3193" s="23">
        <f>+LISTAS[[#This Row],[Precio]]+(LISTAS[[#This Row],[Precio]]*M3193)</f>
        <v>1130.43</v>
      </c>
      <c r="O3193" s="24">
        <f t="shared" si="66"/>
        <v>457.82415000000003</v>
      </c>
      <c r="Q3193" s="21">
        <f>IFERROR(O3193/LISTAS[[#This Row],[COSTO]]-1,"")</f>
        <v>3.9690902637885523</v>
      </c>
      <c r="R3193" t="str">
        <f>+LISTAS[[#This Row],[ID]]</f>
        <v>CLIPS IMPORTADOS825</v>
      </c>
      <c r="T3193" s="29"/>
      <c r="U3193" s="25">
        <f>LISTAS[[#This Row],[COSTO]]+(LISTAS[[#This Row],[COSTO]]*T3193)</f>
        <v>92.134399999999999</v>
      </c>
      <c r="V3193" s="30">
        <f>IF(T3193="",0,U3193/LISTAS[[#This Row],[VENTA NETA]]-1)</f>
        <v>0</v>
      </c>
      <c r="X3193" s="25"/>
      <c r="Y3193" s="31" t="str">
        <f>IFERROR(LISTAS[[#This Row],[COSTO]]/X3193-1,"")</f>
        <v/>
      </c>
    </row>
    <row r="3194" spans="1:25" x14ac:dyDescent="0.2">
      <c r="A3194" s="6" t="s">
        <v>9829</v>
      </c>
      <c r="B3194" t="s">
        <v>9511</v>
      </c>
      <c r="C3194">
        <v>830</v>
      </c>
      <c r="D3194" t="s">
        <v>9830</v>
      </c>
      <c r="E3194" s="2">
        <v>1597.83</v>
      </c>
      <c r="F3194" s="6" t="str">
        <f>+_xlfn.XLOOKUP(LISTAS[[#This Row],[ID]],_01_CODIGOS_Y_COSTOS_xlsm[Producto y N°],_01_CODIGOS_Y_COSTOS_xlsm[FABRICA],"",0,1)</f>
        <v>IMPORTACION</v>
      </c>
      <c r="G3194" s="13">
        <f>LISTAS[[#This Row],[Precio]]*(1-0.46)*(1-IF($C$3520="",0,$C$3520))</f>
        <v>647.12115000000006</v>
      </c>
      <c r="H3194" s="9">
        <f>+_xlfn.XLOOKUP(LISTAS[[#This Row],[ID]],_01_CODIGOS_Y_COSTOS_xlsm[Producto y N°],_01_CODIGOS_Y_COSTOS_xlsm[COSTO],0,0,1)</f>
        <v>181.3896</v>
      </c>
      <c r="I3194" s="116">
        <f>+IFERROR(LISTAS[[#This Row],[VENTA NETA]]/LISTAS[[#This Row],[COSTO]]-1,0)</f>
        <v>2.5675758147104357</v>
      </c>
      <c r="J3194" s="33" t="str">
        <f>IFERROR(VLOOKUP(LISTAS[[#This Row],[ID]],_01_CODIGOS_Y_COSTOS_xlsm[[Producto y N°]:[CODIGO]],2,0),"")</f>
        <v>C0192</v>
      </c>
      <c r="M3194" s="22">
        <v>0</v>
      </c>
      <c r="N3194" s="23">
        <f>+LISTAS[[#This Row],[Precio]]+(LISTAS[[#This Row],[Precio]]*M3194)</f>
        <v>1597.83</v>
      </c>
      <c r="O3194" s="24">
        <f t="shared" si="66"/>
        <v>647.12115000000006</v>
      </c>
      <c r="Q3194" s="21">
        <f>IFERROR(O3194/LISTAS[[#This Row],[COSTO]]-1,"")</f>
        <v>2.5675758147104357</v>
      </c>
      <c r="R3194" t="str">
        <f>+LISTAS[[#This Row],[ID]]</f>
        <v>CLIPS IMPORTADOS830</v>
      </c>
      <c r="T3194" s="29"/>
      <c r="U3194" s="25">
        <f>LISTAS[[#This Row],[COSTO]]+(LISTAS[[#This Row],[COSTO]]*T3194)</f>
        <v>181.3896</v>
      </c>
      <c r="V3194" s="30">
        <f>IF(T3194="",0,U3194/LISTAS[[#This Row],[VENTA NETA]]-1)</f>
        <v>0</v>
      </c>
      <c r="X3194" s="25"/>
      <c r="Y3194" s="31" t="str">
        <f>IFERROR(LISTAS[[#This Row],[COSTO]]/X3194-1,"")</f>
        <v/>
      </c>
    </row>
    <row r="3195" spans="1:25" x14ac:dyDescent="0.2">
      <c r="A3195" s="6" t="s">
        <v>9831</v>
      </c>
      <c r="B3195" t="s">
        <v>9511</v>
      </c>
      <c r="C3195">
        <v>831</v>
      </c>
      <c r="D3195" t="s">
        <v>9832</v>
      </c>
      <c r="E3195" s="2">
        <v>1282.6099999999999</v>
      </c>
      <c r="F3195" s="6" t="str">
        <f>+_xlfn.XLOOKUP(LISTAS[[#This Row],[ID]],_01_CODIGOS_Y_COSTOS_xlsm[Producto y N°],_01_CODIGOS_Y_COSTOS_xlsm[FABRICA],"",0,1)</f>
        <v>IMPORTACION</v>
      </c>
      <c r="G3195" s="13">
        <f>LISTAS[[#This Row],[Precio]]*(1-0.46)*(1-IF($C$3520="",0,$C$3520))</f>
        <v>519.45704999999998</v>
      </c>
      <c r="H3195" s="9">
        <f>+_xlfn.XLOOKUP(LISTAS[[#This Row],[ID]],_01_CODIGOS_Y_COSTOS_xlsm[Producto y N°],_01_CODIGOS_Y_COSTOS_xlsm[COSTO],0,0,1)</f>
        <v>109.4096</v>
      </c>
      <c r="I3195" s="116">
        <f>+IFERROR(LISTAS[[#This Row],[VENTA NETA]]/LISTAS[[#This Row],[COSTO]]-1,0)</f>
        <v>3.7478196611631889</v>
      </c>
      <c r="J3195" s="33" t="str">
        <f>IFERROR(VLOOKUP(LISTAS[[#This Row],[ID]],_01_CODIGOS_Y_COSTOS_xlsm[[Producto y N°]:[CODIGO]],2,0),"")</f>
        <v>C1683</v>
      </c>
      <c r="M3195" s="22">
        <v>0</v>
      </c>
      <c r="N3195" s="23">
        <f>+LISTAS[[#This Row],[Precio]]+(LISTAS[[#This Row],[Precio]]*M3195)</f>
        <v>1282.6099999999999</v>
      </c>
      <c r="O3195" s="24">
        <f t="shared" si="66"/>
        <v>519.45704999999998</v>
      </c>
      <c r="Q3195" s="21">
        <f>IFERROR(O3195/LISTAS[[#This Row],[COSTO]]-1,"")</f>
        <v>3.7478196611631889</v>
      </c>
      <c r="R3195" t="str">
        <f>+LISTAS[[#This Row],[ID]]</f>
        <v>CLIPS IMPORTADOS831</v>
      </c>
      <c r="T3195" s="29"/>
      <c r="U3195" s="25">
        <f>LISTAS[[#This Row],[COSTO]]+(LISTAS[[#This Row],[COSTO]]*T3195)</f>
        <v>109.4096</v>
      </c>
      <c r="V3195" s="30">
        <f>IF(T3195="",0,U3195/LISTAS[[#This Row],[VENTA NETA]]-1)</f>
        <v>0</v>
      </c>
      <c r="X3195" s="25"/>
      <c r="Y3195" s="31" t="str">
        <f>IFERROR(LISTAS[[#This Row],[COSTO]]/X3195-1,"")</f>
        <v/>
      </c>
    </row>
    <row r="3196" spans="1:25" x14ac:dyDescent="0.2">
      <c r="A3196" s="6" t="s">
        <v>9833</v>
      </c>
      <c r="B3196" t="s">
        <v>9511</v>
      </c>
      <c r="C3196">
        <v>832</v>
      </c>
      <c r="D3196" t="s">
        <v>9525</v>
      </c>
      <c r="E3196" s="2">
        <v>1717.39</v>
      </c>
      <c r="F3196" s="6" t="str">
        <f>+_xlfn.XLOOKUP(LISTAS[[#This Row],[ID]],_01_CODIGOS_Y_COSTOS_xlsm[Producto y N°],_01_CODIGOS_Y_COSTOS_xlsm[FABRICA],"",0,1)</f>
        <v>IMPORTACION</v>
      </c>
      <c r="G3196" s="13">
        <f>LISTAS[[#This Row],[Precio]]*(1-0.46)*(1-IF($C$3520="",0,$C$3520))</f>
        <v>695.54295000000002</v>
      </c>
      <c r="H3196" s="9">
        <f>+_xlfn.XLOOKUP(LISTAS[[#This Row],[ID]],_01_CODIGOS_Y_COSTOS_xlsm[Producto y N°],_01_CODIGOS_Y_COSTOS_xlsm[COSTO],0,0,1)</f>
        <v>192.90639999999999</v>
      </c>
      <c r="I3196" s="116">
        <f>+IFERROR(LISTAS[[#This Row],[VENTA NETA]]/LISTAS[[#This Row],[COSTO]]-1,0)</f>
        <v>2.6055981035362232</v>
      </c>
      <c r="J3196" s="33" t="str">
        <f>IFERROR(VLOOKUP(LISTAS[[#This Row],[ID]],_01_CODIGOS_Y_COSTOS_xlsm[[Producto y N°]:[CODIGO]],2,0),"")</f>
        <v>C3203</v>
      </c>
      <c r="M3196" s="22">
        <v>0</v>
      </c>
      <c r="N3196" s="23">
        <f>+LISTAS[[#This Row],[Precio]]+(LISTAS[[#This Row],[Precio]]*M3196)</f>
        <v>1717.39</v>
      </c>
      <c r="O3196" s="24">
        <f t="shared" si="66"/>
        <v>695.54295000000002</v>
      </c>
      <c r="Q3196" s="21">
        <f>IFERROR(O3196/LISTAS[[#This Row],[COSTO]]-1,"")</f>
        <v>2.6055981035362232</v>
      </c>
      <c r="R3196" t="str">
        <f>+LISTAS[[#This Row],[ID]]</f>
        <v>CLIPS IMPORTADOS832</v>
      </c>
      <c r="T3196" s="29"/>
      <c r="U3196" s="25">
        <f>LISTAS[[#This Row],[COSTO]]+(LISTAS[[#This Row],[COSTO]]*T3196)</f>
        <v>192.90639999999999</v>
      </c>
      <c r="V3196" s="30">
        <f>IF(T3196="",0,U3196/LISTAS[[#This Row],[VENTA NETA]]-1)</f>
        <v>0</v>
      </c>
      <c r="X3196" s="25"/>
      <c r="Y3196" s="31" t="str">
        <f>IFERROR(LISTAS[[#This Row],[COSTO]]/X3196-1,"")</f>
        <v/>
      </c>
    </row>
    <row r="3197" spans="1:25" x14ac:dyDescent="0.2">
      <c r="A3197" s="6" t="s">
        <v>9834</v>
      </c>
      <c r="B3197" t="s">
        <v>9511</v>
      </c>
      <c r="C3197">
        <v>833</v>
      </c>
      <c r="D3197" t="s">
        <v>9525</v>
      </c>
      <c r="E3197" s="2">
        <v>1717.39</v>
      </c>
      <c r="F3197" s="6" t="str">
        <f>+_xlfn.XLOOKUP(LISTAS[[#This Row],[ID]],_01_CODIGOS_Y_COSTOS_xlsm[Producto y N°],_01_CODIGOS_Y_COSTOS_xlsm[FABRICA],"",0,1)</f>
        <v>IMPORTACION</v>
      </c>
      <c r="G3197" s="13">
        <f>LISTAS[[#This Row],[Precio]]*(1-0.46)*(1-IF($C$3520="",0,$C$3520))</f>
        <v>695.54295000000002</v>
      </c>
      <c r="H3197" s="9">
        <f>+_xlfn.XLOOKUP(LISTAS[[#This Row],[ID]],_01_CODIGOS_Y_COSTOS_xlsm[Producto y N°],_01_CODIGOS_Y_COSTOS_xlsm[COSTO],0,0,1)</f>
        <v>192.90639999999999</v>
      </c>
      <c r="I3197" s="116">
        <f>+IFERROR(LISTAS[[#This Row],[VENTA NETA]]/LISTAS[[#This Row],[COSTO]]-1,0)</f>
        <v>2.6055981035362232</v>
      </c>
      <c r="J3197" s="33" t="str">
        <f>IFERROR(VLOOKUP(LISTAS[[#This Row],[ID]],_01_CODIGOS_Y_COSTOS_xlsm[[Producto y N°]:[CODIGO]],2,0),"")</f>
        <v>C0670</v>
      </c>
      <c r="M3197" s="22">
        <v>0</v>
      </c>
      <c r="N3197" s="23">
        <f>+LISTAS[[#This Row],[Precio]]+(LISTAS[[#This Row],[Precio]]*M3197)</f>
        <v>1717.39</v>
      </c>
      <c r="O3197" s="24">
        <f t="shared" si="66"/>
        <v>695.54295000000002</v>
      </c>
      <c r="Q3197" s="21">
        <f>IFERROR(O3197/LISTAS[[#This Row],[COSTO]]-1,"")</f>
        <v>2.6055981035362232</v>
      </c>
      <c r="R3197" t="str">
        <f>+LISTAS[[#This Row],[ID]]</f>
        <v>CLIPS IMPORTADOS833</v>
      </c>
      <c r="T3197" s="29"/>
      <c r="U3197" s="25">
        <f>LISTAS[[#This Row],[COSTO]]+(LISTAS[[#This Row],[COSTO]]*T3197)</f>
        <v>192.90639999999999</v>
      </c>
      <c r="V3197" s="30">
        <f>IF(T3197="",0,U3197/LISTAS[[#This Row],[VENTA NETA]]-1)</f>
        <v>0</v>
      </c>
      <c r="X3197" s="25"/>
      <c r="Y3197" s="31" t="str">
        <f>IFERROR(LISTAS[[#This Row],[COSTO]]/X3197-1,"")</f>
        <v/>
      </c>
    </row>
    <row r="3198" spans="1:25" x14ac:dyDescent="0.2">
      <c r="A3198" s="6" t="s">
        <v>9835</v>
      </c>
      <c r="B3198" t="s">
        <v>9511</v>
      </c>
      <c r="C3198">
        <v>834</v>
      </c>
      <c r="D3198" t="s">
        <v>9836</v>
      </c>
      <c r="E3198" s="2">
        <v>1130.43</v>
      </c>
      <c r="F3198" s="6" t="str">
        <f>+_xlfn.XLOOKUP(LISTAS[[#This Row],[ID]],_01_CODIGOS_Y_COSTOS_xlsm[Producto y N°],_01_CODIGOS_Y_COSTOS_xlsm[FABRICA],"",0,1)</f>
        <v>IMPORTACION</v>
      </c>
      <c r="G3198" s="13">
        <f>LISTAS[[#This Row],[Precio]]*(1-0.46)*(1-IF($C$3520="",0,$C$3520))</f>
        <v>457.82415000000003</v>
      </c>
      <c r="H3198" s="9">
        <f>+_xlfn.XLOOKUP(LISTAS[[#This Row],[ID]],_01_CODIGOS_Y_COSTOS_xlsm[Producto y N°],_01_CODIGOS_Y_COSTOS_xlsm[COSTO],0,0,1)</f>
        <v>92.134399999999999</v>
      </c>
      <c r="I3198" s="116">
        <f>+IFERROR(LISTAS[[#This Row],[VENTA NETA]]/LISTAS[[#This Row],[COSTO]]-1,0)</f>
        <v>3.9690902637885523</v>
      </c>
      <c r="J3198" s="33" t="str">
        <f>IFERROR(VLOOKUP(LISTAS[[#This Row],[ID]],_01_CODIGOS_Y_COSTOS_xlsm[[Producto y N°]:[CODIGO]],2,0),"")</f>
        <v>C0040</v>
      </c>
      <c r="M3198" s="22">
        <v>0</v>
      </c>
      <c r="N3198" s="23">
        <f>+LISTAS[[#This Row],[Precio]]+(LISTAS[[#This Row],[Precio]]*M3198)</f>
        <v>1130.43</v>
      </c>
      <c r="O3198" s="24">
        <f t="shared" si="66"/>
        <v>457.82415000000003</v>
      </c>
      <c r="Q3198" s="21">
        <f>IFERROR(O3198/LISTAS[[#This Row],[COSTO]]-1,"")</f>
        <v>3.9690902637885523</v>
      </c>
      <c r="R3198" t="str">
        <f>+LISTAS[[#This Row],[ID]]</f>
        <v>CLIPS IMPORTADOS834</v>
      </c>
      <c r="T3198" s="29"/>
      <c r="U3198" s="25">
        <f>LISTAS[[#This Row],[COSTO]]+(LISTAS[[#This Row],[COSTO]]*T3198)</f>
        <v>92.134399999999999</v>
      </c>
      <c r="V3198" s="30">
        <f>IF(T3198="",0,U3198/LISTAS[[#This Row],[VENTA NETA]]-1)</f>
        <v>0</v>
      </c>
      <c r="X3198" s="25"/>
      <c r="Y3198" s="31" t="str">
        <f>IFERROR(LISTAS[[#This Row],[COSTO]]/X3198-1,"")</f>
        <v/>
      </c>
    </row>
    <row r="3199" spans="1:25" x14ac:dyDescent="0.2">
      <c r="A3199" s="6" t="s">
        <v>9837</v>
      </c>
      <c r="B3199" t="s">
        <v>9511</v>
      </c>
      <c r="C3199">
        <v>835</v>
      </c>
      <c r="D3199" t="s">
        <v>9838</v>
      </c>
      <c r="E3199" s="2">
        <v>1130.43</v>
      </c>
      <c r="F3199" s="6" t="str">
        <f>+_xlfn.XLOOKUP(LISTAS[[#This Row],[ID]],_01_CODIGOS_Y_COSTOS_xlsm[Producto y N°],_01_CODIGOS_Y_COSTOS_xlsm[FABRICA],"",0,1)</f>
        <v>IMPORTACION</v>
      </c>
      <c r="G3199" s="13">
        <f>LISTAS[[#This Row],[Precio]]*(1-0.46)*(1-IF($C$3520="",0,$C$3520))</f>
        <v>457.82415000000003</v>
      </c>
      <c r="H3199" s="9">
        <f>+_xlfn.XLOOKUP(LISTAS[[#This Row],[ID]],_01_CODIGOS_Y_COSTOS_xlsm[Producto y N°],_01_CODIGOS_Y_COSTOS_xlsm[COSTO],0,0,1)</f>
        <v>100.77200000000001</v>
      </c>
      <c r="I3199" s="116">
        <f>+IFERROR(LISTAS[[#This Row],[VENTA NETA]]/LISTAS[[#This Row],[COSTO]]-1,0)</f>
        <v>3.5431682411781047</v>
      </c>
      <c r="J3199" s="33" t="str">
        <f>IFERROR(VLOOKUP(LISTAS[[#This Row],[ID]],_01_CODIGOS_Y_COSTOS_xlsm[[Producto y N°]:[CODIGO]],2,0),"")</f>
        <v>C0410</v>
      </c>
      <c r="M3199" s="22">
        <v>0</v>
      </c>
      <c r="N3199" s="23">
        <f>+LISTAS[[#This Row],[Precio]]+(LISTAS[[#This Row],[Precio]]*M3199)</f>
        <v>1130.43</v>
      </c>
      <c r="O3199" s="24">
        <f t="shared" si="66"/>
        <v>457.82415000000003</v>
      </c>
      <c r="Q3199" s="21">
        <f>IFERROR(O3199/LISTAS[[#This Row],[COSTO]]-1,"")</f>
        <v>3.5431682411781047</v>
      </c>
      <c r="R3199" t="str">
        <f>+LISTAS[[#This Row],[ID]]</f>
        <v>CLIPS IMPORTADOS835</v>
      </c>
      <c r="T3199" s="29"/>
      <c r="U3199" s="25">
        <f>LISTAS[[#This Row],[COSTO]]+(LISTAS[[#This Row],[COSTO]]*T3199)</f>
        <v>100.77200000000001</v>
      </c>
      <c r="V3199" s="30">
        <f>IF(T3199="",0,U3199/LISTAS[[#This Row],[VENTA NETA]]-1)</f>
        <v>0</v>
      </c>
      <c r="X3199" s="25"/>
      <c r="Y3199" s="31" t="str">
        <f>IFERROR(LISTAS[[#This Row],[COSTO]]/X3199-1,"")</f>
        <v/>
      </c>
    </row>
    <row r="3200" spans="1:25" x14ac:dyDescent="0.2">
      <c r="A3200" s="6" t="s">
        <v>9839</v>
      </c>
      <c r="B3200" t="s">
        <v>9511</v>
      </c>
      <c r="C3200">
        <v>836</v>
      </c>
      <c r="D3200" t="s">
        <v>9840</v>
      </c>
      <c r="E3200" s="2">
        <v>1130.43</v>
      </c>
      <c r="F3200" s="6" t="str">
        <f>+_xlfn.XLOOKUP(LISTAS[[#This Row],[ID]],_01_CODIGOS_Y_COSTOS_xlsm[Producto y N°],_01_CODIGOS_Y_COSTOS_xlsm[FABRICA],"",0,1)</f>
        <v>IMPORTACION</v>
      </c>
      <c r="G3200" s="13">
        <f>LISTAS[[#This Row],[Precio]]*(1-0.46)*(1-IF($C$3520="",0,$C$3520))</f>
        <v>457.82415000000003</v>
      </c>
      <c r="H3200" s="9">
        <f>+_xlfn.XLOOKUP(LISTAS[[#This Row],[ID]],_01_CODIGOS_Y_COSTOS_xlsm[Producto y N°],_01_CODIGOS_Y_COSTOS_xlsm[COSTO],0,0,1)</f>
        <v>74.859200000000001</v>
      </c>
      <c r="I3200" s="116">
        <f>+IFERROR(LISTAS[[#This Row],[VENTA NETA]]/LISTAS[[#This Row],[COSTO]]-1,0)</f>
        <v>5.1158034015859108</v>
      </c>
      <c r="J3200" s="33" t="str">
        <f>IFERROR(VLOOKUP(LISTAS[[#This Row],[ID]],_01_CODIGOS_Y_COSTOS_xlsm[[Producto y N°]:[CODIGO]],2,0),"")</f>
        <v>C0609</v>
      </c>
      <c r="M3200" s="22">
        <v>0</v>
      </c>
      <c r="N3200" s="23">
        <f>+LISTAS[[#This Row],[Precio]]+(LISTAS[[#This Row],[Precio]]*M3200)</f>
        <v>1130.43</v>
      </c>
      <c r="O3200" s="24">
        <f t="shared" si="66"/>
        <v>457.82415000000003</v>
      </c>
      <c r="Q3200" s="21">
        <f>IFERROR(O3200/LISTAS[[#This Row],[COSTO]]-1,"")</f>
        <v>5.1158034015859108</v>
      </c>
      <c r="R3200" t="str">
        <f>+LISTAS[[#This Row],[ID]]</f>
        <v>CLIPS IMPORTADOS836</v>
      </c>
      <c r="T3200" s="29"/>
      <c r="U3200" s="25">
        <f>LISTAS[[#This Row],[COSTO]]+(LISTAS[[#This Row],[COSTO]]*T3200)</f>
        <v>74.859200000000001</v>
      </c>
      <c r="V3200" s="30">
        <f>IF(T3200="",0,U3200/LISTAS[[#This Row],[VENTA NETA]]-1)</f>
        <v>0</v>
      </c>
      <c r="X3200" s="25"/>
      <c r="Y3200" s="31" t="str">
        <f>IFERROR(LISTAS[[#This Row],[COSTO]]/X3200-1,"")</f>
        <v/>
      </c>
    </row>
    <row r="3201" spans="1:25" x14ac:dyDescent="0.2">
      <c r="A3201" s="6" t="s">
        <v>9841</v>
      </c>
      <c r="B3201" t="s">
        <v>9511</v>
      </c>
      <c r="C3201">
        <v>837</v>
      </c>
      <c r="D3201" t="s">
        <v>9525</v>
      </c>
      <c r="E3201" s="2">
        <v>1000</v>
      </c>
      <c r="F3201" s="6" t="str">
        <f>+_xlfn.XLOOKUP(LISTAS[[#This Row],[ID]],_01_CODIGOS_Y_COSTOS_xlsm[Producto y N°],_01_CODIGOS_Y_COSTOS_xlsm[FABRICA],"",0,1)</f>
        <v>IMPORTACION</v>
      </c>
      <c r="G3201" s="13">
        <f>LISTAS[[#This Row],[Precio]]*(1-0.46)*(1-IF($C$3520="",0,$C$3520))</f>
        <v>405</v>
      </c>
      <c r="H3201" s="9">
        <f>+_xlfn.XLOOKUP(LISTAS[[#This Row],[ID]],_01_CODIGOS_Y_COSTOS_xlsm[Producto y N°],_01_CODIGOS_Y_COSTOS_xlsm[COSTO],0,0,1)</f>
        <v>80.617599999999996</v>
      </c>
      <c r="I3201" s="116">
        <f>+IFERROR(LISTAS[[#This Row],[VENTA NETA]]/LISTAS[[#This Row],[COSTO]]-1,0)</f>
        <v>4.0237169054896205</v>
      </c>
      <c r="J3201" s="33" t="str">
        <f>IFERROR(VLOOKUP(LISTAS[[#This Row],[ID]],_01_CODIGOS_Y_COSTOS_xlsm[[Producto y N°]:[CODIGO]],2,0),"")</f>
        <v>C0631</v>
      </c>
      <c r="M3201" s="22">
        <v>0</v>
      </c>
      <c r="N3201" s="23">
        <f>+LISTAS[[#This Row],[Precio]]+(LISTAS[[#This Row],[Precio]]*M3201)</f>
        <v>1000</v>
      </c>
      <c r="O3201" s="24">
        <f t="shared" si="66"/>
        <v>405</v>
      </c>
      <c r="Q3201" s="21">
        <f>IFERROR(O3201/LISTAS[[#This Row],[COSTO]]-1,"")</f>
        <v>4.0237169054896205</v>
      </c>
      <c r="R3201" t="str">
        <f>+LISTAS[[#This Row],[ID]]</f>
        <v>CLIPS IMPORTADOS837</v>
      </c>
      <c r="T3201" s="29"/>
      <c r="U3201" s="25">
        <f>LISTAS[[#This Row],[COSTO]]+(LISTAS[[#This Row],[COSTO]]*T3201)</f>
        <v>80.617599999999996</v>
      </c>
      <c r="V3201" s="30">
        <f>IF(T3201="",0,U3201/LISTAS[[#This Row],[VENTA NETA]]-1)</f>
        <v>0</v>
      </c>
      <c r="X3201" s="25"/>
      <c r="Y3201" s="31" t="str">
        <f>IFERROR(LISTAS[[#This Row],[COSTO]]/X3201-1,"")</f>
        <v/>
      </c>
    </row>
    <row r="3202" spans="1:25" x14ac:dyDescent="0.2">
      <c r="A3202" s="6" t="s">
        <v>9842</v>
      </c>
      <c r="B3202" t="s">
        <v>9511</v>
      </c>
      <c r="C3202">
        <v>838</v>
      </c>
      <c r="D3202" t="s">
        <v>9843</v>
      </c>
      <c r="E3202" s="2">
        <v>1000</v>
      </c>
      <c r="F3202" s="6" t="str">
        <f>+_xlfn.XLOOKUP(LISTAS[[#This Row],[ID]],_01_CODIGOS_Y_COSTOS_xlsm[Producto y N°],_01_CODIGOS_Y_COSTOS_xlsm[FABRICA],"",0,1)</f>
        <v>IMPORTACION</v>
      </c>
      <c r="G3202" s="13">
        <f>LISTAS[[#This Row],[Precio]]*(1-0.46)*(1-IF($C$3520="",0,$C$3520))</f>
        <v>405</v>
      </c>
      <c r="H3202" s="9">
        <f>+_xlfn.XLOOKUP(LISTAS[[#This Row],[ID]],_01_CODIGOS_Y_COSTOS_xlsm[Producto y N°],_01_CODIGOS_Y_COSTOS_xlsm[COSTO],0,0,1)</f>
        <v>74.859200000000001</v>
      </c>
      <c r="I3202" s="116">
        <f>+IFERROR(LISTAS[[#This Row],[VENTA NETA]]/LISTAS[[#This Row],[COSTO]]-1,0)</f>
        <v>4.4101566674503596</v>
      </c>
      <c r="J3202" s="33" t="str">
        <f>IFERROR(VLOOKUP(LISTAS[[#This Row],[ID]],_01_CODIGOS_Y_COSTOS_xlsm[[Producto y N°]:[CODIGO]],2,0),"")</f>
        <v>C0243</v>
      </c>
      <c r="M3202" s="22">
        <v>0</v>
      </c>
      <c r="N3202" s="23">
        <f>+LISTAS[[#This Row],[Precio]]+(LISTAS[[#This Row],[Precio]]*M3202)</f>
        <v>1000</v>
      </c>
      <c r="O3202" s="24">
        <f t="shared" si="66"/>
        <v>405</v>
      </c>
      <c r="Q3202" s="21">
        <f>IFERROR(O3202/LISTAS[[#This Row],[COSTO]]-1,"")</f>
        <v>4.4101566674503596</v>
      </c>
      <c r="R3202" t="str">
        <f>+LISTAS[[#This Row],[ID]]</f>
        <v>CLIPS IMPORTADOS838</v>
      </c>
      <c r="T3202" s="29"/>
      <c r="U3202" s="25">
        <f>LISTAS[[#This Row],[COSTO]]+(LISTAS[[#This Row],[COSTO]]*T3202)</f>
        <v>74.859200000000001</v>
      </c>
      <c r="V3202" s="30">
        <f>IF(T3202="",0,U3202/LISTAS[[#This Row],[VENTA NETA]]-1)</f>
        <v>0</v>
      </c>
      <c r="X3202" s="25"/>
      <c r="Y3202" s="31" t="str">
        <f>IFERROR(LISTAS[[#This Row],[COSTO]]/X3202-1,"")</f>
        <v/>
      </c>
    </row>
    <row r="3203" spans="1:25" x14ac:dyDescent="0.2">
      <c r="A3203" s="6" t="s">
        <v>9844</v>
      </c>
      <c r="B3203" t="s">
        <v>9511</v>
      </c>
      <c r="C3203">
        <v>845</v>
      </c>
      <c r="D3203" t="s">
        <v>9529</v>
      </c>
      <c r="E3203" s="2">
        <v>1347.83</v>
      </c>
      <c r="F3203" s="6" t="str">
        <f>+_xlfn.XLOOKUP(LISTAS[[#This Row],[ID]],_01_CODIGOS_Y_COSTOS_xlsm[Producto y N°],_01_CODIGOS_Y_COSTOS_xlsm[FABRICA],"",0,1)</f>
        <v>IMPORTACION</v>
      </c>
      <c r="G3203" s="13">
        <f>LISTAS[[#This Row],[Precio]]*(1-0.46)*(1-IF($C$3520="",0,$C$3520))</f>
        <v>545.87115000000006</v>
      </c>
      <c r="H3203" s="9">
        <f>+_xlfn.XLOOKUP(LISTAS[[#This Row],[ID]],_01_CODIGOS_Y_COSTOS_xlsm[Producto y N°],_01_CODIGOS_Y_COSTOS_xlsm[COSTO],0,0,1)</f>
        <v>123.8056</v>
      </c>
      <c r="I3203" s="116">
        <f>+IFERROR(LISTAS[[#This Row],[VENTA NETA]]/LISTAS[[#This Row],[COSTO]]-1,0)</f>
        <v>3.4090990229844209</v>
      </c>
      <c r="J3203" s="33" t="str">
        <f>IFERROR(VLOOKUP(LISTAS[[#This Row],[ID]],_01_CODIGOS_Y_COSTOS_xlsm[[Producto y N°]:[CODIGO]],2,0),"")</f>
        <v>C0360</v>
      </c>
      <c r="M3203" s="22">
        <v>0</v>
      </c>
      <c r="N3203" s="23">
        <f>+LISTAS[[#This Row],[Precio]]+(LISTAS[[#This Row],[Precio]]*M3203)</f>
        <v>1347.83</v>
      </c>
      <c r="O3203" s="24">
        <f t="shared" si="66"/>
        <v>545.87115000000006</v>
      </c>
      <c r="Q3203" s="21">
        <f>IFERROR(O3203/LISTAS[[#This Row],[COSTO]]-1,"")</f>
        <v>3.4090990229844209</v>
      </c>
      <c r="R3203" t="str">
        <f>+LISTAS[[#This Row],[ID]]</f>
        <v>CLIPS IMPORTADOS845</v>
      </c>
      <c r="T3203" s="29"/>
      <c r="U3203" s="25">
        <f>LISTAS[[#This Row],[COSTO]]+(LISTAS[[#This Row],[COSTO]]*T3203)</f>
        <v>123.8056</v>
      </c>
      <c r="V3203" s="30">
        <f>IF(T3203="",0,U3203/LISTAS[[#This Row],[VENTA NETA]]-1)</f>
        <v>0</v>
      </c>
      <c r="X3203" s="25"/>
      <c r="Y3203" s="31" t="str">
        <f>IFERROR(LISTAS[[#This Row],[COSTO]]/X3203-1,"")</f>
        <v/>
      </c>
    </row>
    <row r="3204" spans="1:25" x14ac:dyDescent="0.2">
      <c r="A3204" s="6" t="s">
        <v>9845</v>
      </c>
      <c r="B3204" t="s">
        <v>9511</v>
      </c>
      <c r="C3204">
        <v>846</v>
      </c>
      <c r="D3204" t="s">
        <v>9527</v>
      </c>
      <c r="E3204" s="2">
        <v>1456.52</v>
      </c>
      <c r="F3204" s="6" t="str">
        <f>+_xlfn.XLOOKUP(LISTAS[[#This Row],[ID]],_01_CODIGOS_Y_COSTOS_xlsm[Producto y N°],_01_CODIGOS_Y_COSTOS_xlsm[FABRICA],"",0,1)</f>
        <v>IMPORTACION</v>
      </c>
      <c r="G3204" s="13">
        <f>LISTAS[[#This Row],[Precio]]*(1-0.46)*(1-IF($C$3520="",0,$C$3520))</f>
        <v>589.89059999999995</v>
      </c>
      <c r="H3204" s="9">
        <f>+_xlfn.XLOOKUP(LISTAS[[#This Row],[ID]],_01_CODIGOS_Y_COSTOS_xlsm[Producto y N°],_01_CODIGOS_Y_COSTOS_xlsm[COSTO],0,0,1)</f>
        <v>152.5976</v>
      </c>
      <c r="I3204" s="116">
        <f>+IFERROR(LISTAS[[#This Row],[VENTA NETA]]/LISTAS[[#This Row],[COSTO]]-1,0)</f>
        <v>2.8656610588895233</v>
      </c>
      <c r="J3204" s="33" t="str">
        <f>IFERROR(VLOOKUP(LISTAS[[#This Row],[ID]],_01_CODIGOS_Y_COSTOS_xlsm[[Producto y N°]:[CODIGO]],2,0),"")</f>
        <v>C0361</v>
      </c>
      <c r="M3204" s="22">
        <v>0</v>
      </c>
      <c r="N3204" s="23">
        <f>+LISTAS[[#This Row],[Precio]]+(LISTAS[[#This Row],[Precio]]*M3204)</f>
        <v>1456.52</v>
      </c>
      <c r="O3204" s="24">
        <f t="shared" si="66"/>
        <v>589.89059999999995</v>
      </c>
      <c r="Q3204" s="21">
        <f>IFERROR(O3204/LISTAS[[#This Row],[COSTO]]-1,"")</f>
        <v>2.8656610588895233</v>
      </c>
      <c r="R3204" t="str">
        <f>+LISTAS[[#This Row],[ID]]</f>
        <v>CLIPS IMPORTADOS846</v>
      </c>
      <c r="T3204" s="29"/>
      <c r="U3204" s="25">
        <f>LISTAS[[#This Row],[COSTO]]+(LISTAS[[#This Row],[COSTO]]*T3204)</f>
        <v>152.5976</v>
      </c>
      <c r="V3204" s="30">
        <f>IF(T3204="",0,U3204/LISTAS[[#This Row],[VENTA NETA]]-1)</f>
        <v>0</v>
      </c>
      <c r="X3204" s="25"/>
      <c r="Y3204" s="31" t="str">
        <f>IFERROR(LISTAS[[#This Row],[COSTO]]/X3204-1,"")</f>
        <v/>
      </c>
    </row>
    <row r="3205" spans="1:25" x14ac:dyDescent="0.2">
      <c r="A3205" s="6" t="s">
        <v>9846</v>
      </c>
      <c r="B3205" t="s">
        <v>9511</v>
      </c>
      <c r="C3205">
        <v>847</v>
      </c>
      <c r="D3205" t="s">
        <v>9527</v>
      </c>
      <c r="E3205" s="2">
        <v>1456.52</v>
      </c>
      <c r="F3205" s="6" t="str">
        <f>+_xlfn.XLOOKUP(LISTAS[[#This Row],[ID]],_01_CODIGOS_Y_COSTOS_xlsm[Producto y N°],_01_CODIGOS_Y_COSTOS_xlsm[FABRICA],"",0,1)</f>
        <v>IMPORTACION</v>
      </c>
      <c r="G3205" s="13">
        <f>LISTAS[[#This Row],[Precio]]*(1-0.46)*(1-IF($C$3520="",0,$C$3520))</f>
        <v>589.89059999999995</v>
      </c>
      <c r="H3205" s="9">
        <f>+_xlfn.XLOOKUP(LISTAS[[#This Row],[ID]],_01_CODIGOS_Y_COSTOS_xlsm[Producto y N°],_01_CODIGOS_Y_COSTOS_xlsm[COSTO],0,0,1)</f>
        <v>120.9264</v>
      </c>
      <c r="I3205" s="116">
        <f>+IFERROR(LISTAS[[#This Row],[VENTA NETA]]/LISTAS[[#This Row],[COSTO]]-1,0)</f>
        <v>3.8780960981224935</v>
      </c>
      <c r="J3205" s="33" t="str">
        <f>IFERROR(VLOOKUP(LISTAS[[#This Row],[ID]],_01_CODIGOS_Y_COSTOS_xlsm[[Producto y N°]:[CODIGO]],2,0),"")</f>
        <v>C1956</v>
      </c>
      <c r="M3205" s="22">
        <v>0</v>
      </c>
      <c r="N3205" s="23">
        <f>+LISTAS[[#This Row],[Precio]]+(LISTAS[[#This Row],[Precio]]*M3205)</f>
        <v>1456.52</v>
      </c>
      <c r="O3205" s="24">
        <f t="shared" si="66"/>
        <v>589.89059999999995</v>
      </c>
      <c r="Q3205" s="21">
        <f>IFERROR(O3205/LISTAS[[#This Row],[COSTO]]-1,"")</f>
        <v>3.8780960981224935</v>
      </c>
      <c r="R3205" t="str">
        <f>+LISTAS[[#This Row],[ID]]</f>
        <v>CLIPS IMPORTADOS847</v>
      </c>
      <c r="T3205" s="29"/>
      <c r="U3205" s="25">
        <f>LISTAS[[#This Row],[COSTO]]+(LISTAS[[#This Row],[COSTO]]*T3205)</f>
        <v>120.9264</v>
      </c>
      <c r="V3205" s="30">
        <f>IF(T3205="",0,U3205/LISTAS[[#This Row],[VENTA NETA]]-1)</f>
        <v>0</v>
      </c>
      <c r="X3205" s="25"/>
      <c r="Y3205" s="31" t="str">
        <f>IFERROR(LISTAS[[#This Row],[COSTO]]/X3205-1,"")</f>
        <v/>
      </c>
    </row>
    <row r="3206" spans="1:25" x14ac:dyDescent="0.2">
      <c r="A3206" s="6" t="s">
        <v>9847</v>
      </c>
      <c r="B3206" t="s">
        <v>9511</v>
      </c>
      <c r="C3206">
        <v>848</v>
      </c>
      <c r="D3206" t="s">
        <v>9525</v>
      </c>
      <c r="E3206" s="2">
        <v>1130.43</v>
      </c>
      <c r="F3206" s="6" t="str">
        <f>+_xlfn.XLOOKUP(LISTAS[[#This Row],[ID]],_01_CODIGOS_Y_COSTOS_xlsm[Producto y N°],_01_CODIGOS_Y_COSTOS_xlsm[FABRICA],"",0,1)</f>
        <v>IMPORTACION</v>
      </c>
      <c r="G3206" s="13">
        <f>LISTAS[[#This Row],[Precio]]*(1-0.46)*(1-IF($C$3520="",0,$C$3520))</f>
        <v>457.82415000000003</v>
      </c>
      <c r="H3206" s="9">
        <f>+_xlfn.XLOOKUP(LISTAS[[#This Row],[ID]],_01_CODIGOS_Y_COSTOS_xlsm[Producto y N°],_01_CODIGOS_Y_COSTOS_xlsm[COSTO],0,0,1)</f>
        <v>103.6512</v>
      </c>
      <c r="I3206" s="116">
        <f>+IFERROR(LISTAS[[#This Row],[VENTA NETA]]/LISTAS[[#This Row],[COSTO]]-1,0)</f>
        <v>3.4169691233676023</v>
      </c>
      <c r="J3206" s="33" t="str">
        <f>IFERROR(VLOOKUP(LISTAS[[#This Row],[ID]],_01_CODIGOS_Y_COSTOS_xlsm[[Producto y N°]:[CODIGO]],2,0),"")</f>
        <v>C1109</v>
      </c>
      <c r="M3206" s="22">
        <v>0</v>
      </c>
      <c r="N3206" s="23">
        <f>+LISTAS[[#This Row],[Precio]]+(LISTAS[[#This Row],[Precio]]*M3206)</f>
        <v>1130.43</v>
      </c>
      <c r="O3206" s="24">
        <f t="shared" si="66"/>
        <v>457.82415000000003</v>
      </c>
      <c r="Q3206" s="21">
        <f>IFERROR(O3206/LISTAS[[#This Row],[COSTO]]-1,"")</f>
        <v>3.4169691233676023</v>
      </c>
      <c r="R3206" t="str">
        <f>+LISTAS[[#This Row],[ID]]</f>
        <v>CLIPS IMPORTADOS848</v>
      </c>
      <c r="T3206" s="29"/>
      <c r="U3206" s="25">
        <f>LISTAS[[#This Row],[COSTO]]+(LISTAS[[#This Row],[COSTO]]*T3206)</f>
        <v>103.6512</v>
      </c>
      <c r="V3206" s="30">
        <f>IF(T3206="",0,U3206/LISTAS[[#This Row],[VENTA NETA]]-1)</f>
        <v>0</v>
      </c>
      <c r="X3206" s="25"/>
      <c r="Y3206" s="31" t="str">
        <f>IFERROR(LISTAS[[#This Row],[COSTO]]/X3206-1,"")</f>
        <v/>
      </c>
    </row>
    <row r="3207" spans="1:25" x14ac:dyDescent="0.2">
      <c r="A3207" s="6" t="s">
        <v>9848</v>
      </c>
      <c r="B3207" t="s">
        <v>9511</v>
      </c>
      <c r="C3207">
        <v>855</v>
      </c>
      <c r="D3207" t="s">
        <v>9527</v>
      </c>
      <c r="E3207" s="2">
        <v>1130.43</v>
      </c>
      <c r="F3207" s="6" t="str">
        <f>+_xlfn.XLOOKUP(LISTAS[[#This Row],[ID]],_01_CODIGOS_Y_COSTOS_xlsm[Producto y N°],_01_CODIGOS_Y_COSTOS_xlsm[FABRICA],"",0,1)</f>
        <v>IMPORTACION</v>
      </c>
      <c r="G3207" s="13">
        <f>LISTAS[[#This Row],[Precio]]*(1-0.46)*(1-IF($C$3520="",0,$C$3520))</f>
        <v>457.82415000000003</v>
      </c>
      <c r="H3207" s="9">
        <f>+_xlfn.XLOOKUP(LISTAS[[#This Row],[ID]],_01_CODIGOS_Y_COSTOS_xlsm[Producto y N°],_01_CODIGOS_Y_COSTOS_xlsm[COSTO],0,0,1)</f>
        <v>100.77200000000001</v>
      </c>
      <c r="I3207" s="116">
        <f>+IFERROR(LISTAS[[#This Row],[VENTA NETA]]/LISTAS[[#This Row],[COSTO]]-1,0)</f>
        <v>3.5431682411781047</v>
      </c>
      <c r="J3207" s="33" t="str">
        <f>IFERROR(VLOOKUP(LISTAS[[#This Row],[ID]],_01_CODIGOS_Y_COSTOS_xlsm[[Producto y N°]:[CODIGO]],2,0),"")</f>
        <v>C0574</v>
      </c>
      <c r="M3207" s="22">
        <v>0</v>
      </c>
      <c r="N3207" s="23">
        <f>+LISTAS[[#This Row],[Precio]]+(LISTAS[[#This Row],[Precio]]*M3207)</f>
        <v>1130.43</v>
      </c>
      <c r="O3207" s="24">
        <f t="shared" si="66"/>
        <v>457.82415000000003</v>
      </c>
      <c r="Q3207" s="21">
        <f>IFERROR(O3207/LISTAS[[#This Row],[COSTO]]-1,"")</f>
        <v>3.5431682411781047</v>
      </c>
      <c r="R3207" t="str">
        <f>+LISTAS[[#This Row],[ID]]</f>
        <v>CLIPS IMPORTADOS855</v>
      </c>
      <c r="T3207" s="29"/>
      <c r="U3207" s="25">
        <f>LISTAS[[#This Row],[COSTO]]+(LISTAS[[#This Row],[COSTO]]*T3207)</f>
        <v>100.77200000000001</v>
      </c>
      <c r="V3207" s="30">
        <f>IF(T3207="",0,U3207/LISTAS[[#This Row],[VENTA NETA]]-1)</f>
        <v>0</v>
      </c>
      <c r="X3207" s="25"/>
      <c r="Y3207" s="31" t="str">
        <f>IFERROR(LISTAS[[#This Row],[COSTO]]/X3207-1,"")</f>
        <v/>
      </c>
    </row>
    <row r="3208" spans="1:25" x14ac:dyDescent="0.2">
      <c r="A3208" s="6" t="s">
        <v>9849</v>
      </c>
      <c r="B3208" t="s">
        <v>9511</v>
      </c>
      <c r="C3208">
        <v>860</v>
      </c>
      <c r="D3208" t="s">
        <v>9597</v>
      </c>
      <c r="E3208" s="2">
        <v>1130.43</v>
      </c>
      <c r="F3208" s="6" t="str">
        <f>+_xlfn.XLOOKUP(LISTAS[[#This Row],[ID]],_01_CODIGOS_Y_COSTOS_xlsm[Producto y N°],_01_CODIGOS_Y_COSTOS_xlsm[FABRICA],"",0,1)</f>
        <v>IMPORTACION</v>
      </c>
      <c r="G3208" s="13">
        <f>LISTAS[[#This Row],[Precio]]*(1-0.46)*(1-IF($C$3520="",0,$C$3520))</f>
        <v>457.82415000000003</v>
      </c>
      <c r="H3208" s="9">
        <f>+_xlfn.XLOOKUP(LISTAS[[#This Row],[ID]],_01_CODIGOS_Y_COSTOS_xlsm[Producto y N°],_01_CODIGOS_Y_COSTOS_xlsm[COSTO],0,0,1)</f>
        <v>92.134399999999999</v>
      </c>
      <c r="I3208" s="116">
        <f>+IFERROR(LISTAS[[#This Row],[VENTA NETA]]/LISTAS[[#This Row],[COSTO]]-1,0)</f>
        <v>3.9690902637885523</v>
      </c>
      <c r="J3208" s="33" t="str">
        <f>IFERROR(VLOOKUP(LISTAS[[#This Row],[ID]],_01_CODIGOS_Y_COSTOS_xlsm[[Producto y N°]:[CODIGO]],2,0),"")</f>
        <v>C1699</v>
      </c>
      <c r="M3208" s="22">
        <v>0</v>
      </c>
      <c r="N3208" s="23">
        <f>+LISTAS[[#This Row],[Precio]]+(LISTAS[[#This Row],[Precio]]*M3208)</f>
        <v>1130.43</v>
      </c>
      <c r="O3208" s="24">
        <f t="shared" si="66"/>
        <v>457.82415000000003</v>
      </c>
      <c r="Q3208" s="21">
        <f>IFERROR(O3208/LISTAS[[#This Row],[COSTO]]-1,"")</f>
        <v>3.9690902637885523</v>
      </c>
      <c r="R3208" t="str">
        <f>+LISTAS[[#This Row],[ID]]</f>
        <v>CLIPS IMPORTADOS860</v>
      </c>
      <c r="T3208" s="29"/>
      <c r="U3208" s="25">
        <f>LISTAS[[#This Row],[COSTO]]+(LISTAS[[#This Row],[COSTO]]*T3208)</f>
        <v>92.134399999999999</v>
      </c>
      <c r="V3208" s="30">
        <f>IF(T3208="",0,U3208/LISTAS[[#This Row],[VENTA NETA]]-1)</f>
        <v>0</v>
      </c>
      <c r="X3208" s="25"/>
      <c r="Y3208" s="31" t="str">
        <f>IFERROR(LISTAS[[#This Row],[COSTO]]/X3208-1,"")</f>
        <v/>
      </c>
    </row>
    <row r="3209" spans="1:25" x14ac:dyDescent="0.2">
      <c r="A3209" s="6" t="s">
        <v>9850</v>
      </c>
      <c r="B3209" t="s">
        <v>9511</v>
      </c>
      <c r="C3209">
        <v>865</v>
      </c>
      <c r="D3209" t="s">
        <v>9645</v>
      </c>
      <c r="E3209" s="2">
        <v>1043.48</v>
      </c>
      <c r="F3209" s="6" t="str">
        <f>+_xlfn.XLOOKUP(LISTAS[[#This Row],[ID]],_01_CODIGOS_Y_COSTOS_xlsm[Producto y N°],_01_CODIGOS_Y_COSTOS_xlsm[FABRICA],"",0,1)</f>
        <v>IMPORTACION</v>
      </c>
      <c r="G3209" s="13">
        <f>LISTAS[[#This Row],[Precio]]*(1-0.46)*(1-IF($C$3520="",0,$C$3520))</f>
        <v>422.60939999999999</v>
      </c>
      <c r="H3209" s="9">
        <f>+_xlfn.XLOOKUP(LISTAS[[#This Row],[ID]],_01_CODIGOS_Y_COSTOS_xlsm[Producto y N°],_01_CODIGOS_Y_COSTOS_xlsm[COSTO],0,0,1)</f>
        <v>80.617599999999996</v>
      </c>
      <c r="I3209" s="116">
        <f>+IFERROR(LISTAS[[#This Row],[VENTA NETA]]/LISTAS[[#This Row],[COSTO]]-1,0)</f>
        <v>4.2421481165403092</v>
      </c>
      <c r="J3209" s="33" t="str">
        <f>IFERROR(VLOOKUP(LISTAS[[#This Row],[ID]],_01_CODIGOS_Y_COSTOS_xlsm[[Producto y N°]:[CODIGO]],2,0),"")</f>
        <v>C1379</v>
      </c>
      <c r="M3209" s="22">
        <v>0</v>
      </c>
      <c r="N3209" s="23">
        <f>+LISTAS[[#This Row],[Precio]]+(LISTAS[[#This Row],[Precio]]*M3209)</f>
        <v>1043.48</v>
      </c>
      <c r="O3209" s="24">
        <f t="shared" si="66"/>
        <v>422.60939999999999</v>
      </c>
      <c r="Q3209" s="21">
        <f>IFERROR(O3209/LISTAS[[#This Row],[COSTO]]-1,"")</f>
        <v>4.2421481165403092</v>
      </c>
      <c r="R3209" t="str">
        <f>+LISTAS[[#This Row],[ID]]</f>
        <v>CLIPS IMPORTADOS865</v>
      </c>
      <c r="T3209" s="29"/>
      <c r="U3209" s="25">
        <f>LISTAS[[#This Row],[COSTO]]+(LISTAS[[#This Row],[COSTO]]*T3209)</f>
        <v>80.617599999999996</v>
      </c>
      <c r="V3209" s="30">
        <f>IF(T3209="",0,U3209/LISTAS[[#This Row],[VENTA NETA]]-1)</f>
        <v>0</v>
      </c>
      <c r="X3209" s="25"/>
      <c r="Y3209" s="31" t="str">
        <f>IFERROR(LISTAS[[#This Row],[COSTO]]/X3209-1,"")</f>
        <v/>
      </c>
    </row>
    <row r="3210" spans="1:25" x14ac:dyDescent="0.2">
      <c r="A3210" s="6" t="s">
        <v>9851</v>
      </c>
      <c r="B3210" t="s">
        <v>9511</v>
      </c>
      <c r="C3210">
        <v>870</v>
      </c>
      <c r="D3210" t="s">
        <v>9678</v>
      </c>
      <c r="E3210" s="2">
        <v>1043.48</v>
      </c>
      <c r="F3210" s="6" t="str">
        <f>+_xlfn.XLOOKUP(LISTAS[[#This Row],[ID]],_01_CODIGOS_Y_COSTOS_xlsm[Producto y N°],_01_CODIGOS_Y_COSTOS_xlsm[FABRICA],"",0,1)</f>
        <v>IMPORTACION</v>
      </c>
      <c r="G3210" s="13">
        <f>LISTAS[[#This Row],[Precio]]*(1-0.46)*(1-IF($C$3520="",0,$C$3520))</f>
        <v>422.60939999999999</v>
      </c>
      <c r="H3210" s="9">
        <f>+_xlfn.XLOOKUP(LISTAS[[#This Row],[ID]],_01_CODIGOS_Y_COSTOS_xlsm[Producto y N°],_01_CODIGOS_Y_COSTOS_xlsm[COSTO],0,0,1)</f>
        <v>80.617599999999996</v>
      </c>
      <c r="I3210" s="116">
        <f>+IFERROR(LISTAS[[#This Row],[VENTA NETA]]/LISTAS[[#This Row],[COSTO]]-1,0)</f>
        <v>4.2421481165403092</v>
      </c>
      <c r="J3210" s="33" t="str">
        <f>IFERROR(VLOOKUP(LISTAS[[#This Row],[ID]],_01_CODIGOS_Y_COSTOS_xlsm[[Producto y N°]:[CODIGO]],2,0),"")</f>
        <v>C0133</v>
      </c>
      <c r="M3210" s="22">
        <v>0</v>
      </c>
      <c r="N3210" s="23">
        <f>+LISTAS[[#This Row],[Precio]]+(LISTAS[[#This Row],[Precio]]*M3210)</f>
        <v>1043.48</v>
      </c>
      <c r="O3210" s="24">
        <f t="shared" si="66"/>
        <v>422.60939999999999</v>
      </c>
      <c r="Q3210" s="21">
        <f>IFERROR(O3210/LISTAS[[#This Row],[COSTO]]-1,"")</f>
        <v>4.2421481165403092</v>
      </c>
      <c r="R3210" t="str">
        <f>+LISTAS[[#This Row],[ID]]</f>
        <v>CLIPS IMPORTADOS870</v>
      </c>
      <c r="T3210" s="29"/>
      <c r="U3210" s="25">
        <f>LISTAS[[#This Row],[COSTO]]+(LISTAS[[#This Row],[COSTO]]*T3210)</f>
        <v>80.617599999999996</v>
      </c>
      <c r="V3210" s="30">
        <f>IF(T3210="",0,U3210/LISTAS[[#This Row],[VENTA NETA]]-1)</f>
        <v>0</v>
      </c>
      <c r="X3210" s="25"/>
      <c r="Y3210" s="31" t="str">
        <f>IFERROR(LISTAS[[#This Row],[COSTO]]/X3210-1,"")</f>
        <v/>
      </c>
    </row>
    <row r="3211" spans="1:25" x14ac:dyDescent="0.2">
      <c r="A3211" s="6" t="s">
        <v>9852</v>
      </c>
      <c r="B3211" t="s">
        <v>9511</v>
      </c>
      <c r="C3211">
        <v>875</v>
      </c>
      <c r="D3211" t="s">
        <v>9853</v>
      </c>
      <c r="E3211" s="2">
        <v>1902.17</v>
      </c>
      <c r="F3211" s="6" t="str">
        <f>+_xlfn.XLOOKUP(LISTAS[[#This Row],[ID]],_01_CODIGOS_Y_COSTOS_xlsm[Producto y N°],_01_CODIGOS_Y_COSTOS_xlsm[FABRICA],"",0,1)</f>
        <v>IMPORTACION</v>
      </c>
      <c r="G3211" s="13">
        <f>LISTAS[[#This Row],[Precio]]*(1-0.46)*(1-IF($C$3520="",0,$C$3520))</f>
        <v>770.37885000000006</v>
      </c>
      <c r="H3211" s="9">
        <f>+_xlfn.XLOOKUP(LISTAS[[#This Row],[ID]],_01_CODIGOS_Y_COSTOS_xlsm[Producto y N°],_01_CODIGOS_Y_COSTOS_xlsm[COSTO],0,0,1)</f>
        <v>132.44319999999999</v>
      </c>
      <c r="I3211" s="116">
        <f>+IFERROR(LISTAS[[#This Row],[VENTA NETA]]/LISTAS[[#This Row],[COSTO]]-1,0)</f>
        <v>4.8166734872005517</v>
      </c>
      <c r="J3211" s="33" t="str">
        <f>IFERROR(VLOOKUP(LISTAS[[#This Row],[ID]],_01_CODIGOS_Y_COSTOS_xlsm[[Producto y N°]:[CODIGO]],2,0),"")</f>
        <v>C1008</v>
      </c>
      <c r="M3211" s="22">
        <v>0</v>
      </c>
      <c r="N3211" s="23">
        <f>+LISTAS[[#This Row],[Precio]]+(LISTAS[[#This Row],[Precio]]*M3211)</f>
        <v>1902.17</v>
      </c>
      <c r="O3211" s="24">
        <f t="shared" si="66"/>
        <v>770.37885000000006</v>
      </c>
      <c r="Q3211" s="21">
        <f>IFERROR(O3211/LISTAS[[#This Row],[COSTO]]-1,"")</f>
        <v>4.8166734872005517</v>
      </c>
      <c r="R3211" t="str">
        <f>+LISTAS[[#This Row],[ID]]</f>
        <v>CLIPS IMPORTADOS875</v>
      </c>
      <c r="T3211" s="29"/>
      <c r="U3211" s="25">
        <f>LISTAS[[#This Row],[COSTO]]+(LISTAS[[#This Row],[COSTO]]*T3211)</f>
        <v>132.44319999999999</v>
      </c>
      <c r="V3211" s="30">
        <f>IF(T3211="",0,U3211/LISTAS[[#This Row],[VENTA NETA]]-1)</f>
        <v>0</v>
      </c>
      <c r="X3211" s="25"/>
      <c r="Y3211" s="31" t="str">
        <f>IFERROR(LISTAS[[#This Row],[COSTO]]/X3211-1,"")</f>
        <v/>
      </c>
    </row>
    <row r="3212" spans="1:25" x14ac:dyDescent="0.2">
      <c r="A3212" s="6" t="s">
        <v>9854</v>
      </c>
      <c r="B3212" t="s">
        <v>9511</v>
      </c>
      <c r="C3212">
        <v>876</v>
      </c>
      <c r="D3212" t="s">
        <v>9808</v>
      </c>
      <c r="E3212" s="2">
        <v>1586.96</v>
      </c>
      <c r="F3212" s="6" t="str">
        <f>+_xlfn.XLOOKUP(LISTAS[[#This Row],[ID]],_01_CODIGOS_Y_COSTOS_xlsm[Producto y N°],_01_CODIGOS_Y_COSTOS_xlsm[FABRICA],"",0,1)</f>
        <v>IMPORTACION</v>
      </c>
      <c r="G3212" s="13">
        <f>LISTAS[[#This Row],[Precio]]*(1-0.46)*(1-IF($C$3520="",0,$C$3520))</f>
        <v>642.7188000000001</v>
      </c>
      <c r="H3212" s="9">
        <f>+_xlfn.XLOOKUP(LISTAS[[#This Row],[ID]],_01_CODIGOS_Y_COSTOS_xlsm[Producto y N°],_01_CODIGOS_Y_COSTOS_xlsm[COSTO],0,0,1)</f>
        <v>181.3896</v>
      </c>
      <c r="I3212" s="116">
        <f>+IFERROR(LISTAS[[#This Row],[VENTA NETA]]/LISTAS[[#This Row],[COSTO]]-1,0)</f>
        <v>2.5433056801492482</v>
      </c>
      <c r="J3212" s="33" t="str">
        <f>IFERROR(VLOOKUP(LISTAS[[#This Row],[ID]],_01_CODIGOS_Y_COSTOS_xlsm[[Producto y N°]:[CODIGO]],2,0),"")</f>
        <v>C0995</v>
      </c>
      <c r="M3212" s="22">
        <v>0</v>
      </c>
      <c r="N3212" s="23">
        <f>+LISTAS[[#This Row],[Precio]]+(LISTAS[[#This Row],[Precio]]*M3212)</f>
        <v>1586.96</v>
      </c>
      <c r="O3212" s="24">
        <f t="shared" si="66"/>
        <v>642.7188000000001</v>
      </c>
      <c r="Q3212" s="21">
        <f>IFERROR(O3212/LISTAS[[#This Row],[COSTO]]-1,"")</f>
        <v>2.5433056801492482</v>
      </c>
      <c r="R3212" t="str">
        <f>+LISTAS[[#This Row],[ID]]</f>
        <v>CLIPS IMPORTADOS876</v>
      </c>
      <c r="T3212" s="29"/>
      <c r="U3212" s="25">
        <f>LISTAS[[#This Row],[COSTO]]+(LISTAS[[#This Row],[COSTO]]*T3212)</f>
        <v>181.3896</v>
      </c>
      <c r="V3212" s="30">
        <f>IF(T3212="",0,U3212/LISTAS[[#This Row],[VENTA NETA]]-1)</f>
        <v>0</v>
      </c>
      <c r="X3212" s="25"/>
      <c r="Y3212" s="31" t="str">
        <f>IFERROR(LISTAS[[#This Row],[COSTO]]/X3212-1,"")</f>
        <v/>
      </c>
    </row>
    <row r="3213" spans="1:25" x14ac:dyDescent="0.2">
      <c r="A3213" s="6" t="s">
        <v>9855</v>
      </c>
      <c r="B3213" t="s">
        <v>9511</v>
      </c>
      <c r="C3213">
        <v>880</v>
      </c>
      <c r="D3213" t="s">
        <v>9525</v>
      </c>
      <c r="E3213" s="2">
        <v>1391.3</v>
      </c>
      <c r="F3213" s="6" t="str">
        <f>+_xlfn.XLOOKUP(LISTAS[[#This Row],[ID]],_01_CODIGOS_Y_COSTOS_xlsm[Producto y N°],_01_CODIGOS_Y_COSTOS_xlsm[FABRICA],"",0,1)</f>
        <v>IMPORTACION</v>
      </c>
      <c r="G3213" s="13">
        <f>LISTAS[[#This Row],[Precio]]*(1-0.46)*(1-IF($C$3520="",0,$C$3520))</f>
        <v>563.47649999999999</v>
      </c>
      <c r="H3213" s="9">
        <f>+_xlfn.XLOOKUP(LISTAS[[#This Row],[ID]],_01_CODIGOS_Y_COSTOS_xlsm[Producto y N°],_01_CODIGOS_Y_COSTOS_xlsm[COSTO],0,0,1)</f>
        <v>115.16800000000001</v>
      </c>
      <c r="I3213" s="116">
        <f>+IFERROR(LISTAS[[#This Row],[VENTA NETA]]/LISTAS[[#This Row],[COSTO]]-1,0)</f>
        <v>3.8926481314253953</v>
      </c>
      <c r="J3213" s="33" t="str">
        <f>IFERROR(VLOOKUP(LISTAS[[#This Row],[ID]],_01_CODIGOS_Y_COSTOS_xlsm[[Producto y N°]:[CODIGO]],2,0),"")</f>
        <v>C0420</v>
      </c>
      <c r="M3213" s="22">
        <v>0</v>
      </c>
      <c r="N3213" s="23">
        <f>+LISTAS[[#This Row],[Precio]]+(LISTAS[[#This Row],[Precio]]*M3213)</f>
        <v>1391.3</v>
      </c>
      <c r="O3213" s="24">
        <f t="shared" si="66"/>
        <v>563.47649999999999</v>
      </c>
      <c r="Q3213" s="21">
        <f>IFERROR(O3213/LISTAS[[#This Row],[COSTO]]-1,"")</f>
        <v>3.8926481314253953</v>
      </c>
      <c r="R3213" t="str">
        <f>+LISTAS[[#This Row],[ID]]</f>
        <v>CLIPS IMPORTADOS880</v>
      </c>
      <c r="T3213" s="29"/>
      <c r="U3213" s="25">
        <f>LISTAS[[#This Row],[COSTO]]+(LISTAS[[#This Row],[COSTO]]*T3213)</f>
        <v>115.16800000000001</v>
      </c>
      <c r="V3213" s="30">
        <f>IF(T3213="",0,U3213/LISTAS[[#This Row],[VENTA NETA]]-1)</f>
        <v>0</v>
      </c>
      <c r="X3213" s="25"/>
      <c r="Y3213" s="31" t="str">
        <f>IFERROR(LISTAS[[#This Row],[COSTO]]/X3213-1,"")</f>
        <v/>
      </c>
    </row>
    <row r="3214" spans="1:25" x14ac:dyDescent="0.2">
      <c r="A3214" s="6" t="s">
        <v>9856</v>
      </c>
      <c r="B3214" t="s">
        <v>9511</v>
      </c>
      <c r="C3214">
        <v>885</v>
      </c>
      <c r="D3214" t="s">
        <v>9817</v>
      </c>
      <c r="E3214" s="2">
        <v>782.61</v>
      </c>
      <c r="F3214" s="6" t="str">
        <f>+_xlfn.XLOOKUP(LISTAS[[#This Row],[ID]],_01_CODIGOS_Y_COSTOS_xlsm[Producto y N°],_01_CODIGOS_Y_COSTOS_xlsm[FABRICA],"",0,1)</f>
        <v>IMPORTACION</v>
      </c>
      <c r="G3214" s="13">
        <f>LISTAS[[#This Row],[Precio]]*(1-0.46)*(1-IF($C$3520="",0,$C$3520))</f>
        <v>316.95705000000004</v>
      </c>
      <c r="H3214" s="9">
        <f>+_xlfn.XLOOKUP(LISTAS[[#This Row],[ID]],_01_CODIGOS_Y_COSTOS_xlsm[Producto y N°],_01_CODIGOS_Y_COSTOS_xlsm[COSTO],0,0,1)</f>
        <v>71.98</v>
      </c>
      <c r="I3214" s="116">
        <f>+IFERROR(LISTAS[[#This Row],[VENTA NETA]]/LISTAS[[#This Row],[COSTO]]-1,0)</f>
        <v>3.4034044178938601</v>
      </c>
      <c r="J3214" s="33" t="str">
        <f>IFERROR(VLOOKUP(LISTAS[[#This Row],[ID]],_01_CODIGOS_Y_COSTOS_xlsm[[Producto y N°]:[CODIGO]],2,0),"")</f>
        <v>C0152</v>
      </c>
      <c r="M3214" s="22">
        <v>0</v>
      </c>
      <c r="N3214" s="23">
        <f>+LISTAS[[#This Row],[Precio]]+(LISTAS[[#This Row],[Precio]]*M3214)</f>
        <v>782.61</v>
      </c>
      <c r="O3214" s="24">
        <f t="shared" si="66"/>
        <v>316.95705000000004</v>
      </c>
      <c r="Q3214" s="21">
        <f>IFERROR(O3214/LISTAS[[#This Row],[COSTO]]-1,"")</f>
        <v>3.4034044178938601</v>
      </c>
      <c r="R3214" t="str">
        <f>+LISTAS[[#This Row],[ID]]</f>
        <v>CLIPS IMPORTADOS885</v>
      </c>
      <c r="T3214" s="29"/>
      <c r="U3214" s="25">
        <f>LISTAS[[#This Row],[COSTO]]+(LISTAS[[#This Row],[COSTO]]*T3214)</f>
        <v>71.98</v>
      </c>
      <c r="V3214" s="30">
        <f>IF(T3214="",0,U3214/LISTAS[[#This Row],[VENTA NETA]]-1)</f>
        <v>0</v>
      </c>
      <c r="X3214" s="25"/>
      <c r="Y3214" s="31" t="str">
        <f>IFERROR(LISTAS[[#This Row],[COSTO]]/X3214-1,"")</f>
        <v/>
      </c>
    </row>
    <row r="3215" spans="1:25" x14ac:dyDescent="0.2">
      <c r="A3215" s="6" t="s">
        <v>9857</v>
      </c>
      <c r="B3215" t="s">
        <v>9511</v>
      </c>
      <c r="C3215">
        <v>886</v>
      </c>
      <c r="D3215" t="s">
        <v>9527</v>
      </c>
      <c r="E3215" s="2">
        <v>1586.96</v>
      </c>
      <c r="F3215" s="6" t="str">
        <f>+_xlfn.XLOOKUP(LISTAS[[#This Row],[ID]],_01_CODIGOS_Y_COSTOS_xlsm[Producto y N°],_01_CODIGOS_Y_COSTOS_xlsm[FABRICA],"",0,1)</f>
        <v>IMPORTACION</v>
      </c>
      <c r="G3215" s="13">
        <f>LISTAS[[#This Row],[Precio]]*(1-0.46)*(1-IF($C$3520="",0,$C$3520))</f>
        <v>642.7188000000001</v>
      </c>
      <c r="H3215" s="9">
        <f>+_xlfn.XLOOKUP(LISTAS[[#This Row],[ID]],_01_CODIGOS_Y_COSTOS_xlsm[Producto y N°],_01_CODIGOS_Y_COSTOS_xlsm[COSTO],0,0,1)</f>
        <v>204.42320000000001</v>
      </c>
      <c r="I3215" s="116">
        <f>+IFERROR(LISTAS[[#This Row],[VENTA NETA]]/LISTAS[[#This Row],[COSTO]]-1,0)</f>
        <v>2.1440599697098963</v>
      </c>
      <c r="J3215" s="33" t="str">
        <f>IFERROR(VLOOKUP(LISTAS[[#This Row],[ID]],_01_CODIGOS_Y_COSTOS_xlsm[[Producto y N°]:[CODIGO]],2,0),"")</f>
        <v>C0342</v>
      </c>
      <c r="M3215" s="22">
        <v>0</v>
      </c>
      <c r="N3215" s="23">
        <f>+LISTAS[[#This Row],[Precio]]+(LISTAS[[#This Row],[Precio]]*M3215)</f>
        <v>1586.96</v>
      </c>
      <c r="O3215" s="24">
        <f t="shared" si="66"/>
        <v>642.7188000000001</v>
      </c>
      <c r="Q3215" s="21">
        <f>IFERROR(O3215/LISTAS[[#This Row],[COSTO]]-1,"")</f>
        <v>2.1440599697098963</v>
      </c>
      <c r="R3215" t="str">
        <f>+LISTAS[[#This Row],[ID]]</f>
        <v>CLIPS IMPORTADOS886</v>
      </c>
      <c r="T3215" s="29"/>
      <c r="U3215" s="25">
        <f>LISTAS[[#This Row],[COSTO]]+(LISTAS[[#This Row],[COSTO]]*T3215)</f>
        <v>204.42320000000001</v>
      </c>
      <c r="V3215" s="30">
        <f>IF(T3215="",0,U3215/LISTAS[[#This Row],[VENTA NETA]]-1)</f>
        <v>0</v>
      </c>
      <c r="X3215" s="25"/>
      <c r="Y3215" s="31" t="str">
        <f>IFERROR(LISTAS[[#This Row],[COSTO]]/X3215-1,"")</f>
        <v/>
      </c>
    </row>
    <row r="3216" spans="1:25" x14ac:dyDescent="0.2">
      <c r="A3216" s="6" t="s">
        <v>9858</v>
      </c>
      <c r="B3216" t="s">
        <v>9511</v>
      </c>
      <c r="C3216">
        <v>887</v>
      </c>
      <c r="D3216" t="s">
        <v>9859</v>
      </c>
      <c r="E3216" s="2">
        <v>913.04</v>
      </c>
      <c r="F3216" s="6" t="str">
        <f>+_xlfn.XLOOKUP(LISTAS[[#This Row],[ID]],_01_CODIGOS_Y_COSTOS_xlsm[Producto y N°],_01_CODIGOS_Y_COSTOS_xlsm[FABRICA],"",0,1)</f>
        <v>IMPORTACION</v>
      </c>
      <c r="G3216" s="13">
        <f>LISTAS[[#This Row],[Precio]]*(1-0.46)*(1-IF($C$3520="",0,$C$3520))</f>
        <v>369.78120000000001</v>
      </c>
      <c r="H3216" s="9">
        <f>+_xlfn.XLOOKUP(LISTAS[[#This Row],[ID]],_01_CODIGOS_Y_COSTOS_xlsm[Producto y N°],_01_CODIGOS_Y_COSTOS_xlsm[COSTO],0,0,1)</f>
        <v>71.98</v>
      </c>
      <c r="I3216" s="116">
        <f>+IFERROR(LISTAS[[#This Row],[VENTA NETA]]/LISTAS[[#This Row],[COSTO]]-1,0)</f>
        <v>4.1372770213948318</v>
      </c>
      <c r="J3216" s="33" t="str">
        <f>IFERROR(VLOOKUP(LISTAS[[#This Row],[ID]],_01_CODIGOS_Y_COSTOS_xlsm[[Producto y N°]:[CODIGO]],2,0),"")</f>
        <v>C0560</v>
      </c>
      <c r="M3216" s="22">
        <v>0</v>
      </c>
      <c r="N3216" s="23">
        <f>+LISTAS[[#This Row],[Precio]]+(LISTAS[[#This Row],[Precio]]*M3216)</f>
        <v>913.04</v>
      </c>
      <c r="O3216" s="24">
        <f t="shared" si="66"/>
        <v>369.78120000000001</v>
      </c>
      <c r="Q3216" s="21">
        <f>IFERROR(O3216/LISTAS[[#This Row],[COSTO]]-1,"")</f>
        <v>4.1372770213948318</v>
      </c>
      <c r="R3216" t="str">
        <f>+LISTAS[[#This Row],[ID]]</f>
        <v>CLIPS IMPORTADOS887</v>
      </c>
      <c r="T3216" s="29"/>
      <c r="U3216" s="25">
        <f>LISTAS[[#This Row],[COSTO]]+(LISTAS[[#This Row],[COSTO]]*T3216)</f>
        <v>71.98</v>
      </c>
      <c r="V3216" s="30">
        <f>IF(T3216="",0,U3216/LISTAS[[#This Row],[VENTA NETA]]-1)</f>
        <v>0</v>
      </c>
      <c r="X3216" s="25"/>
      <c r="Y3216" s="31" t="str">
        <f>IFERROR(LISTAS[[#This Row],[COSTO]]/X3216-1,"")</f>
        <v/>
      </c>
    </row>
    <row r="3217" spans="1:25" x14ac:dyDescent="0.2">
      <c r="A3217" s="6" t="s">
        <v>9860</v>
      </c>
      <c r="B3217" t="s">
        <v>9511</v>
      </c>
      <c r="C3217">
        <v>888</v>
      </c>
      <c r="D3217" t="s">
        <v>9861</v>
      </c>
      <c r="E3217" s="2">
        <v>1293.48</v>
      </c>
      <c r="F3217" s="6" t="str">
        <f>+_xlfn.XLOOKUP(LISTAS[[#This Row],[ID]],_01_CODIGOS_Y_COSTOS_xlsm[Producto y N°],_01_CODIGOS_Y_COSTOS_xlsm[FABRICA],"",0,1)</f>
        <v>IMPORTACION</v>
      </c>
      <c r="G3217" s="13">
        <f>LISTAS[[#This Row],[Precio]]*(1-0.46)*(1-IF($C$3520="",0,$C$3520))</f>
        <v>523.85940000000005</v>
      </c>
      <c r="H3217" s="9">
        <f>+_xlfn.XLOOKUP(LISTAS[[#This Row],[ID]],_01_CODIGOS_Y_COSTOS_xlsm[Producto y N°],_01_CODIGOS_Y_COSTOS_xlsm[COSTO],0,0,1)</f>
        <v>120.9264</v>
      </c>
      <c r="I3217" s="116">
        <f>+IFERROR(LISTAS[[#This Row],[VENTA NETA]]/LISTAS[[#This Row],[COSTO]]-1,0)</f>
        <v>3.3320515619418094</v>
      </c>
      <c r="J3217" s="33" t="str">
        <f>IFERROR(VLOOKUP(LISTAS[[#This Row],[ID]],_01_CODIGOS_Y_COSTOS_xlsm[[Producto y N°]:[CODIGO]],2,0),"")</f>
        <v>C1627</v>
      </c>
      <c r="M3217" s="22">
        <v>0</v>
      </c>
      <c r="N3217" s="23">
        <f>+LISTAS[[#This Row],[Precio]]+(LISTAS[[#This Row],[Precio]]*M3217)</f>
        <v>1293.48</v>
      </c>
      <c r="O3217" s="24">
        <f t="shared" si="66"/>
        <v>523.85940000000005</v>
      </c>
      <c r="Q3217" s="21">
        <f>IFERROR(O3217/LISTAS[[#This Row],[COSTO]]-1,"")</f>
        <v>3.3320515619418094</v>
      </c>
      <c r="R3217" t="str">
        <f>+LISTAS[[#This Row],[ID]]</f>
        <v>CLIPS IMPORTADOS888</v>
      </c>
      <c r="T3217" s="29"/>
      <c r="U3217" s="25">
        <f>LISTAS[[#This Row],[COSTO]]+(LISTAS[[#This Row],[COSTO]]*T3217)</f>
        <v>120.9264</v>
      </c>
      <c r="V3217" s="30">
        <f>IF(T3217="",0,U3217/LISTAS[[#This Row],[VENTA NETA]]-1)</f>
        <v>0</v>
      </c>
      <c r="X3217" s="25"/>
      <c r="Y3217" s="31" t="str">
        <f>IFERROR(LISTAS[[#This Row],[COSTO]]/X3217-1,"")</f>
        <v/>
      </c>
    </row>
    <row r="3218" spans="1:25" x14ac:dyDescent="0.2">
      <c r="A3218" s="6" t="s">
        <v>9862</v>
      </c>
      <c r="B3218" t="s">
        <v>9511</v>
      </c>
      <c r="C3218">
        <v>889</v>
      </c>
      <c r="D3218" t="s">
        <v>9863</v>
      </c>
      <c r="E3218" s="2">
        <v>1217.3900000000001</v>
      </c>
      <c r="F3218" s="6" t="str">
        <f>+_xlfn.XLOOKUP(LISTAS[[#This Row],[ID]],_01_CODIGOS_Y_COSTOS_xlsm[Producto y N°],_01_CODIGOS_Y_COSTOS_xlsm[FABRICA],"",0,1)</f>
        <v>IMPORTACION</v>
      </c>
      <c r="G3218" s="13">
        <f>LISTAS[[#This Row],[Precio]]*(1-0.46)*(1-IF($C$3520="",0,$C$3520))</f>
        <v>493.04295000000002</v>
      </c>
      <c r="H3218" s="9">
        <f>+_xlfn.XLOOKUP(LISTAS[[#This Row],[ID]],_01_CODIGOS_Y_COSTOS_xlsm[Producto y N°],_01_CODIGOS_Y_COSTOS_xlsm[COSTO],0,0,1)</f>
        <v>100.77200000000001</v>
      </c>
      <c r="I3218" s="116">
        <f>+IFERROR(LISTAS[[#This Row],[VENTA NETA]]/LISTAS[[#This Row],[COSTO]]-1,0)</f>
        <v>3.8926581788592065</v>
      </c>
      <c r="J3218" s="33" t="str">
        <f>IFERROR(VLOOKUP(LISTAS[[#This Row],[ID]],_01_CODIGOS_Y_COSTOS_xlsm[[Producto y N°]:[CODIGO]],2,0),"")</f>
        <v>C0017</v>
      </c>
      <c r="M3218" s="22">
        <v>0</v>
      </c>
      <c r="N3218" s="23">
        <f>+LISTAS[[#This Row],[Precio]]+(LISTAS[[#This Row],[Precio]]*M3218)</f>
        <v>1217.3900000000001</v>
      </c>
      <c r="O3218" s="24">
        <f t="shared" si="66"/>
        <v>493.04295000000002</v>
      </c>
      <c r="Q3218" s="21">
        <f>IFERROR(O3218/LISTAS[[#This Row],[COSTO]]-1,"")</f>
        <v>3.8926581788592065</v>
      </c>
      <c r="R3218" t="str">
        <f>+LISTAS[[#This Row],[ID]]</f>
        <v>CLIPS IMPORTADOS889</v>
      </c>
      <c r="T3218" s="29"/>
      <c r="U3218" s="25">
        <f>LISTAS[[#This Row],[COSTO]]+(LISTAS[[#This Row],[COSTO]]*T3218)</f>
        <v>100.77200000000001</v>
      </c>
      <c r="V3218" s="30">
        <f>IF(T3218="",0,U3218/LISTAS[[#This Row],[VENTA NETA]]-1)</f>
        <v>0</v>
      </c>
      <c r="X3218" s="25"/>
      <c r="Y3218" s="31" t="str">
        <f>IFERROR(LISTAS[[#This Row],[COSTO]]/X3218-1,"")</f>
        <v/>
      </c>
    </row>
    <row r="3219" spans="1:25" x14ac:dyDescent="0.2">
      <c r="A3219" s="6" t="s">
        <v>9864</v>
      </c>
      <c r="B3219" t="s">
        <v>9511</v>
      </c>
      <c r="C3219">
        <v>890</v>
      </c>
      <c r="D3219" t="s">
        <v>9817</v>
      </c>
      <c r="E3219" s="2">
        <v>782.61</v>
      </c>
      <c r="F3219" s="6" t="str">
        <f>+_xlfn.XLOOKUP(LISTAS[[#This Row],[ID]],_01_CODIGOS_Y_COSTOS_xlsm[Producto y N°],_01_CODIGOS_Y_COSTOS_xlsm[FABRICA],"",0,1)</f>
        <v>IMPORTACION</v>
      </c>
      <c r="G3219" s="13">
        <f>LISTAS[[#This Row],[Precio]]*(1-0.46)*(1-IF($C$3520="",0,$C$3520))</f>
        <v>316.95705000000004</v>
      </c>
      <c r="H3219" s="9">
        <f>+_xlfn.XLOOKUP(LISTAS[[#This Row],[ID]],_01_CODIGOS_Y_COSTOS_xlsm[Producto y N°],_01_CODIGOS_Y_COSTOS_xlsm[COSTO],0,0,1)</f>
        <v>63.342399999999998</v>
      </c>
      <c r="I3219" s="116">
        <f>+IFERROR(LISTAS[[#This Row],[VENTA NETA]]/LISTAS[[#This Row],[COSTO]]-1,0)</f>
        <v>4.0038686566975681</v>
      </c>
      <c r="J3219" s="33" t="str">
        <f>IFERROR(VLOOKUP(LISTAS[[#This Row],[ID]],_01_CODIGOS_Y_COSTOS_xlsm[[Producto y N°]:[CODIGO]],2,0),"")</f>
        <v>C0155</v>
      </c>
      <c r="M3219" s="22">
        <v>0</v>
      </c>
      <c r="N3219" s="23">
        <f>+LISTAS[[#This Row],[Precio]]+(LISTAS[[#This Row],[Precio]]*M3219)</f>
        <v>782.61</v>
      </c>
      <c r="O3219" s="24">
        <f t="shared" si="66"/>
        <v>316.95705000000004</v>
      </c>
      <c r="Q3219" s="21">
        <f>IFERROR(O3219/LISTAS[[#This Row],[COSTO]]-1,"")</f>
        <v>4.0038686566975681</v>
      </c>
      <c r="R3219" t="str">
        <f>+LISTAS[[#This Row],[ID]]</f>
        <v>CLIPS IMPORTADOS890</v>
      </c>
      <c r="T3219" s="29"/>
      <c r="U3219" s="25">
        <f>LISTAS[[#This Row],[COSTO]]+(LISTAS[[#This Row],[COSTO]]*T3219)</f>
        <v>63.342399999999998</v>
      </c>
      <c r="V3219" s="30">
        <f>IF(T3219="",0,U3219/LISTAS[[#This Row],[VENTA NETA]]-1)</f>
        <v>0</v>
      </c>
      <c r="X3219" s="25"/>
      <c r="Y3219" s="31" t="str">
        <f>IFERROR(LISTAS[[#This Row],[COSTO]]/X3219-1,"")</f>
        <v/>
      </c>
    </row>
    <row r="3220" spans="1:25" x14ac:dyDescent="0.2">
      <c r="A3220" s="6" t="s">
        <v>9865</v>
      </c>
      <c r="B3220" t="s">
        <v>9511</v>
      </c>
      <c r="C3220">
        <v>891</v>
      </c>
      <c r="D3220" t="s">
        <v>9606</v>
      </c>
      <c r="E3220" s="2">
        <v>1000</v>
      </c>
      <c r="F3220" s="6" t="str">
        <f>+_xlfn.XLOOKUP(LISTAS[[#This Row],[ID]],_01_CODIGOS_Y_COSTOS_xlsm[Producto y N°],_01_CODIGOS_Y_COSTOS_xlsm[FABRICA],"",0,1)</f>
        <v>IMPORTACION</v>
      </c>
      <c r="G3220" s="13">
        <f>LISTAS[[#This Row],[Precio]]*(1-0.46)*(1-IF($C$3520="",0,$C$3520))</f>
        <v>405</v>
      </c>
      <c r="H3220" s="9">
        <f>+_xlfn.XLOOKUP(LISTAS[[#This Row],[ID]],_01_CODIGOS_Y_COSTOS_xlsm[Producto y N°],_01_CODIGOS_Y_COSTOS_xlsm[COSTO],0,0,1)</f>
        <v>80.617599999999996</v>
      </c>
      <c r="I3220" s="116">
        <f>+IFERROR(LISTAS[[#This Row],[VENTA NETA]]/LISTAS[[#This Row],[COSTO]]-1,0)</f>
        <v>4.0237169054896205</v>
      </c>
      <c r="J3220" s="33" t="str">
        <f>IFERROR(VLOOKUP(LISTAS[[#This Row],[ID]],_01_CODIGOS_Y_COSTOS_xlsm[[Producto y N°]:[CODIGO]],2,0),"")</f>
        <v>C0198</v>
      </c>
      <c r="M3220" s="22">
        <v>0</v>
      </c>
      <c r="N3220" s="23">
        <f>+LISTAS[[#This Row],[Precio]]+(LISTAS[[#This Row],[Precio]]*M3220)</f>
        <v>1000</v>
      </c>
      <c r="O3220" s="24">
        <f t="shared" si="66"/>
        <v>405</v>
      </c>
      <c r="Q3220" s="21">
        <f>IFERROR(O3220/LISTAS[[#This Row],[COSTO]]-1,"")</f>
        <v>4.0237169054896205</v>
      </c>
      <c r="R3220" t="str">
        <f>+LISTAS[[#This Row],[ID]]</f>
        <v>CLIPS IMPORTADOS891</v>
      </c>
      <c r="T3220" s="29"/>
      <c r="U3220" s="25">
        <f>LISTAS[[#This Row],[COSTO]]+(LISTAS[[#This Row],[COSTO]]*T3220)</f>
        <v>80.617599999999996</v>
      </c>
      <c r="V3220" s="30">
        <f>IF(T3220="",0,U3220/LISTAS[[#This Row],[VENTA NETA]]-1)</f>
        <v>0</v>
      </c>
      <c r="X3220" s="25"/>
      <c r="Y3220" s="31" t="str">
        <f>IFERROR(LISTAS[[#This Row],[COSTO]]/X3220-1,"")</f>
        <v/>
      </c>
    </row>
    <row r="3221" spans="1:25" x14ac:dyDescent="0.2">
      <c r="A3221" s="6" t="s">
        <v>9866</v>
      </c>
      <c r="B3221" t="s">
        <v>9511</v>
      </c>
      <c r="C3221">
        <v>892</v>
      </c>
      <c r="D3221" t="s">
        <v>9817</v>
      </c>
      <c r="E3221" s="2">
        <v>782.61</v>
      </c>
      <c r="F3221" s="6" t="str">
        <f>+_xlfn.XLOOKUP(LISTAS[[#This Row],[ID]],_01_CODIGOS_Y_COSTOS_xlsm[Producto y N°],_01_CODIGOS_Y_COSTOS_xlsm[FABRICA],"",0,1)</f>
        <v>IMPORTACION</v>
      </c>
      <c r="G3221" s="13">
        <f>LISTAS[[#This Row],[Precio]]*(1-0.46)*(1-IF($C$3520="",0,$C$3520))</f>
        <v>316.95705000000004</v>
      </c>
      <c r="H3221" s="9">
        <f>+_xlfn.XLOOKUP(LISTAS[[#This Row],[ID]],_01_CODIGOS_Y_COSTOS_xlsm[Producto y N°],_01_CODIGOS_Y_COSTOS_xlsm[COSTO],0,0,1)</f>
        <v>63.342399999999998</v>
      </c>
      <c r="I3221" s="116">
        <f>+IFERROR(LISTAS[[#This Row],[VENTA NETA]]/LISTAS[[#This Row],[COSTO]]-1,0)</f>
        <v>4.0038686566975681</v>
      </c>
      <c r="J3221" s="33" t="str">
        <f>IFERROR(VLOOKUP(LISTAS[[#This Row],[ID]],_01_CODIGOS_Y_COSTOS_xlsm[[Producto y N°]:[CODIGO]],2,0),"")</f>
        <v>C0415</v>
      </c>
      <c r="M3221" s="22">
        <v>0</v>
      </c>
      <c r="N3221" s="23">
        <f>+LISTAS[[#This Row],[Precio]]+(LISTAS[[#This Row],[Precio]]*M3221)</f>
        <v>782.61</v>
      </c>
      <c r="O3221" s="24">
        <f t="shared" si="66"/>
        <v>316.95705000000004</v>
      </c>
      <c r="Q3221" s="21">
        <f>IFERROR(O3221/LISTAS[[#This Row],[COSTO]]-1,"")</f>
        <v>4.0038686566975681</v>
      </c>
      <c r="R3221" t="str">
        <f>+LISTAS[[#This Row],[ID]]</f>
        <v>CLIPS IMPORTADOS892</v>
      </c>
      <c r="T3221" s="29"/>
      <c r="U3221" s="25">
        <f>LISTAS[[#This Row],[COSTO]]+(LISTAS[[#This Row],[COSTO]]*T3221)</f>
        <v>63.342399999999998</v>
      </c>
      <c r="V3221" s="30">
        <f>IF(T3221="",0,U3221/LISTAS[[#This Row],[VENTA NETA]]-1)</f>
        <v>0</v>
      </c>
      <c r="X3221" s="25"/>
      <c r="Y3221" s="31" t="str">
        <f>IFERROR(LISTAS[[#This Row],[COSTO]]/X3221-1,"")</f>
        <v/>
      </c>
    </row>
    <row r="3222" spans="1:25" x14ac:dyDescent="0.2">
      <c r="A3222" s="6" t="s">
        <v>9867</v>
      </c>
      <c r="B3222" t="s">
        <v>9511</v>
      </c>
      <c r="C3222">
        <v>893</v>
      </c>
      <c r="D3222" t="s">
        <v>9868</v>
      </c>
      <c r="E3222" s="2">
        <v>1000</v>
      </c>
      <c r="F3222" s="6" t="str">
        <f>+_xlfn.XLOOKUP(LISTAS[[#This Row],[ID]],_01_CODIGOS_Y_COSTOS_xlsm[Producto y N°],_01_CODIGOS_Y_COSTOS_xlsm[FABRICA],"",0,1)</f>
        <v>IMPORTACION</v>
      </c>
      <c r="G3222" s="13">
        <f>LISTAS[[#This Row],[Precio]]*(1-0.46)*(1-IF($C$3520="",0,$C$3520))</f>
        <v>405</v>
      </c>
      <c r="H3222" s="9">
        <f>+_xlfn.XLOOKUP(LISTAS[[#This Row],[ID]],_01_CODIGOS_Y_COSTOS_xlsm[Producto y N°],_01_CODIGOS_Y_COSTOS_xlsm[COSTO],0,0,1)</f>
        <v>83.496799999999993</v>
      </c>
      <c r="I3222" s="116">
        <f>+IFERROR(LISTAS[[#This Row],[VENTA NETA]]/LISTAS[[#This Row],[COSTO]]-1,0)</f>
        <v>3.8504852880589437</v>
      </c>
      <c r="J3222" s="33" t="str">
        <f>IFERROR(VLOOKUP(LISTAS[[#This Row],[ID]],_01_CODIGOS_Y_COSTOS_xlsm[[Producto y N°]:[CODIGO]],2,0),"")</f>
        <v>C0301</v>
      </c>
      <c r="M3222" s="22">
        <v>0</v>
      </c>
      <c r="N3222" s="23">
        <f>+LISTAS[[#This Row],[Precio]]+(LISTAS[[#This Row],[Precio]]*M3222)</f>
        <v>1000</v>
      </c>
      <c r="O3222" s="24">
        <f t="shared" si="66"/>
        <v>405</v>
      </c>
      <c r="Q3222" s="21">
        <f>IFERROR(O3222/LISTAS[[#This Row],[COSTO]]-1,"")</f>
        <v>3.8504852880589437</v>
      </c>
      <c r="R3222" t="str">
        <f>+LISTAS[[#This Row],[ID]]</f>
        <v>CLIPS IMPORTADOS893</v>
      </c>
      <c r="T3222" s="29"/>
      <c r="U3222" s="25">
        <f>LISTAS[[#This Row],[COSTO]]+(LISTAS[[#This Row],[COSTO]]*T3222)</f>
        <v>83.496799999999993</v>
      </c>
      <c r="V3222" s="30">
        <f>IF(T3222="",0,U3222/LISTAS[[#This Row],[VENTA NETA]]-1)</f>
        <v>0</v>
      </c>
      <c r="X3222" s="25"/>
      <c r="Y3222" s="31" t="str">
        <f>IFERROR(LISTAS[[#This Row],[COSTO]]/X3222-1,"")</f>
        <v/>
      </c>
    </row>
    <row r="3223" spans="1:25" x14ac:dyDescent="0.2">
      <c r="A3223" s="6" t="s">
        <v>9869</v>
      </c>
      <c r="B3223" t="s">
        <v>9511</v>
      </c>
      <c r="C3223">
        <v>894</v>
      </c>
      <c r="D3223" t="s">
        <v>9870</v>
      </c>
      <c r="E3223" s="2">
        <v>1000</v>
      </c>
      <c r="F3223" s="6" t="str">
        <f>+_xlfn.XLOOKUP(LISTAS[[#This Row],[ID]],_01_CODIGOS_Y_COSTOS_xlsm[Producto y N°],_01_CODIGOS_Y_COSTOS_xlsm[FABRICA],"",0,1)</f>
        <v>IMPORTACION</v>
      </c>
      <c r="G3223" s="13">
        <f>LISTAS[[#This Row],[Precio]]*(1-0.46)*(1-IF($C$3520="",0,$C$3520))</f>
        <v>405</v>
      </c>
      <c r="H3223" s="9">
        <f>+_xlfn.XLOOKUP(LISTAS[[#This Row],[ID]],_01_CODIGOS_Y_COSTOS_xlsm[Producto y N°],_01_CODIGOS_Y_COSTOS_xlsm[COSTO],0,0,1)</f>
        <v>80.617599999999996</v>
      </c>
      <c r="I3223" s="116">
        <f>+IFERROR(LISTAS[[#This Row],[VENTA NETA]]/LISTAS[[#This Row],[COSTO]]-1,0)</f>
        <v>4.0237169054896205</v>
      </c>
      <c r="J3223" s="33" t="str">
        <f>IFERROR(VLOOKUP(LISTAS[[#This Row],[ID]],_01_CODIGOS_Y_COSTOS_xlsm[[Producto y N°]:[CODIGO]],2,0),"")</f>
        <v>C0528</v>
      </c>
      <c r="M3223" s="22">
        <v>0</v>
      </c>
      <c r="N3223" s="23">
        <f>+LISTAS[[#This Row],[Precio]]+(LISTAS[[#This Row],[Precio]]*M3223)</f>
        <v>1000</v>
      </c>
      <c r="O3223" s="24">
        <f t="shared" si="66"/>
        <v>405</v>
      </c>
      <c r="Q3223" s="21">
        <f>IFERROR(O3223/LISTAS[[#This Row],[COSTO]]-1,"")</f>
        <v>4.0237169054896205</v>
      </c>
      <c r="R3223" t="str">
        <f>+LISTAS[[#This Row],[ID]]</f>
        <v>CLIPS IMPORTADOS894</v>
      </c>
      <c r="T3223" s="29"/>
      <c r="U3223" s="25">
        <f>LISTAS[[#This Row],[COSTO]]+(LISTAS[[#This Row],[COSTO]]*T3223)</f>
        <v>80.617599999999996</v>
      </c>
      <c r="V3223" s="30">
        <f>IF(T3223="",0,U3223/LISTAS[[#This Row],[VENTA NETA]]-1)</f>
        <v>0</v>
      </c>
      <c r="X3223" s="25"/>
      <c r="Y3223" s="31" t="str">
        <f>IFERROR(LISTAS[[#This Row],[COSTO]]/X3223-1,"")</f>
        <v/>
      </c>
    </row>
    <row r="3224" spans="1:25" x14ac:dyDescent="0.2">
      <c r="A3224" s="6" t="s">
        <v>9871</v>
      </c>
      <c r="B3224" t="s">
        <v>9511</v>
      </c>
      <c r="C3224">
        <v>895</v>
      </c>
      <c r="D3224" t="s">
        <v>9872</v>
      </c>
      <c r="E3224" s="2">
        <v>1000</v>
      </c>
      <c r="F3224" s="6" t="str">
        <f>+_xlfn.XLOOKUP(LISTAS[[#This Row],[ID]],_01_CODIGOS_Y_COSTOS_xlsm[Producto y N°],_01_CODIGOS_Y_COSTOS_xlsm[FABRICA],"",0,1)</f>
        <v>IMPORTACION</v>
      </c>
      <c r="G3224" s="13">
        <f>LISTAS[[#This Row],[Precio]]*(1-0.46)*(1-IF($C$3520="",0,$C$3520))</f>
        <v>405</v>
      </c>
      <c r="H3224" s="9">
        <f>+_xlfn.XLOOKUP(LISTAS[[#This Row],[ID]],_01_CODIGOS_Y_COSTOS_xlsm[Producto y N°],_01_CODIGOS_Y_COSTOS_xlsm[COSTO],0,0,1)</f>
        <v>60.463200000000001</v>
      </c>
      <c r="I3224" s="116">
        <f>+IFERROR(LISTAS[[#This Row],[VENTA NETA]]/LISTAS[[#This Row],[COSTO]]-1,0)</f>
        <v>5.6982892073194931</v>
      </c>
      <c r="J3224" s="33" t="str">
        <f>IFERROR(VLOOKUP(LISTAS[[#This Row],[ID]],_01_CODIGOS_Y_COSTOS_xlsm[[Producto y N°]:[CODIGO]],2,0),"")</f>
        <v>C0414</v>
      </c>
      <c r="M3224" s="22">
        <v>0</v>
      </c>
      <c r="N3224" s="23">
        <f>+LISTAS[[#This Row],[Precio]]+(LISTAS[[#This Row],[Precio]]*M3224)</f>
        <v>1000</v>
      </c>
      <c r="O3224" s="24">
        <f t="shared" si="66"/>
        <v>405</v>
      </c>
      <c r="Q3224" s="21">
        <f>IFERROR(O3224/LISTAS[[#This Row],[COSTO]]-1,"")</f>
        <v>5.6982892073194931</v>
      </c>
      <c r="R3224" t="str">
        <f>+LISTAS[[#This Row],[ID]]</f>
        <v>CLIPS IMPORTADOS895</v>
      </c>
      <c r="T3224" s="29"/>
      <c r="U3224" s="25">
        <f>LISTAS[[#This Row],[COSTO]]+(LISTAS[[#This Row],[COSTO]]*T3224)</f>
        <v>60.463200000000001</v>
      </c>
      <c r="V3224" s="30">
        <f>IF(T3224="",0,U3224/LISTAS[[#This Row],[VENTA NETA]]-1)</f>
        <v>0</v>
      </c>
      <c r="X3224" s="25"/>
      <c r="Y3224" s="31" t="str">
        <f>IFERROR(LISTAS[[#This Row],[COSTO]]/X3224-1,"")</f>
        <v/>
      </c>
    </row>
    <row r="3225" spans="1:25" x14ac:dyDescent="0.2">
      <c r="A3225" s="6" t="s">
        <v>9873</v>
      </c>
      <c r="B3225" t="s">
        <v>9511</v>
      </c>
      <c r="C3225">
        <v>896</v>
      </c>
      <c r="D3225" t="s">
        <v>9874</v>
      </c>
      <c r="E3225" s="2">
        <v>1217.3900000000001</v>
      </c>
      <c r="F3225" s="6" t="str">
        <f>+_xlfn.XLOOKUP(LISTAS[[#This Row],[ID]],_01_CODIGOS_Y_COSTOS_xlsm[Producto y N°],_01_CODIGOS_Y_COSTOS_xlsm[FABRICA],"",0,1)</f>
        <v>IMPORTACION</v>
      </c>
      <c r="G3225" s="13">
        <f>LISTAS[[#This Row],[Precio]]*(1-0.46)*(1-IF($C$3520="",0,$C$3520))</f>
        <v>493.04295000000002</v>
      </c>
      <c r="H3225" s="9">
        <f>+_xlfn.XLOOKUP(LISTAS[[#This Row],[ID]],_01_CODIGOS_Y_COSTOS_xlsm[Producto y N°],_01_CODIGOS_Y_COSTOS_xlsm[COSTO],0,0,1)</f>
        <v>95.013599999999997</v>
      </c>
      <c r="I3225" s="116">
        <f>+IFERROR(LISTAS[[#This Row],[VENTA NETA]]/LISTAS[[#This Row],[COSTO]]-1,0)</f>
        <v>4.1891829169718866</v>
      </c>
      <c r="J3225" s="33" t="str">
        <f>IFERROR(VLOOKUP(LISTAS[[#This Row],[ID]],_01_CODIGOS_Y_COSTOS_xlsm[[Producto y N°]:[CODIGO]],2,0),"")</f>
        <v>C0569</v>
      </c>
      <c r="M3225" s="22">
        <v>0</v>
      </c>
      <c r="N3225" s="23">
        <f>+LISTAS[[#This Row],[Precio]]+(LISTAS[[#This Row],[Precio]]*M3225)</f>
        <v>1217.3900000000001</v>
      </c>
      <c r="O3225" s="24">
        <f t="shared" si="66"/>
        <v>493.04295000000002</v>
      </c>
      <c r="Q3225" s="21">
        <f>IFERROR(O3225/LISTAS[[#This Row],[COSTO]]-1,"")</f>
        <v>4.1891829169718866</v>
      </c>
      <c r="R3225" t="str">
        <f>+LISTAS[[#This Row],[ID]]</f>
        <v>CLIPS IMPORTADOS896</v>
      </c>
      <c r="T3225" s="29"/>
      <c r="U3225" s="25">
        <f>LISTAS[[#This Row],[COSTO]]+(LISTAS[[#This Row],[COSTO]]*T3225)</f>
        <v>95.013599999999997</v>
      </c>
      <c r="V3225" s="30">
        <f>IF(T3225="",0,U3225/LISTAS[[#This Row],[VENTA NETA]]-1)</f>
        <v>0</v>
      </c>
      <c r="X3225" s="25"/>
      <c r="Y3225" s="31" t="str">
        <f>IFERROR(LISTAS[[#This Row],[COSTO]]/X3225-1,"")</f>
        <v/>
      </c>
    </row>
    <row r="3226" spans="1:25" x14ac:dyDescent="0.2">
      <c r="A3226" s="6" t="s">
        <v>9875</v>
      </c>
      <c r="B3226" t="s">
        <v>9511</v>
      </c>
      <c r="C3226">
        <v>897</v>
      </c>
      <c r="D3226" t="s">
        <v>9876</v>
      </c>
      <c r="E3226" s="2">
        <v>1130.43</v>
      </c>
      <c r="F3226" s="6" t="str">
        <f>+_xlfn.XLOOKUP(LISTAS[[#This Row],[ID]],_01_CODIGOS_Y_COSTOS_xlsm[Producto y N°],_01_CODIGOS_Y_COSTOS_xlsm[FABRICA],"",0,1)</f>
        <v>IMPORTACION</v>
      </c>
      <c r="G3226" s="13">
        <f>LISTAS[[#This Row],[Precio]]*(1-0.46)*(1-IF($C$3520="",0,$C$3520))</f>
        <v>457.82415000000003</v>
      </c>
      <c r="H3226" s="9">
        <f>+_xlfn.XLOOKUP(LISTAS[[#This Row],[ID]],_01_CODIGOS_Y_COSTOS_xlsm[Producto y N°],_01_CODIGOS_Y_COSTOS_xlsm[COSTO],0,0,1)</f>
        <v>115.16800000000001</v>
      </c>
      <c r="I3226" s="116">
        <f>+IFERROR(LISTAS[[#This Row],[VENTA NETA]]/LISTAS[[#This Row],[COSTO]]-1,0)</f>
        <v>2.9752722110308421</v>
      </c>
      <c r="J3226" s="33" t="str">
        <f>IFERROR(VLOOKUP(LISTAS[[#This Row],[ID]],_01_CODIGOS_Y_COSTOS_xlsm[[Producto y N°]:[CODIGO]],2,0),"")</f>
        <v>C1833</v>
      </c>
      <c r="M3226" s="22">
        <v>0</v>
      </c>
      <c r="N3226" s="23">
        <f>+LISTAS[[#This Row],[Precio]]+(LISTAS[[#This Row],[Precio]]*M3226)</f>
        <v>1130.43</v>
      </c>
      <c r="O3226" s="24">
        <f t="shared" si="66"/>
        <v>457.82415000000003</v>
      </c>
      <c r="Q3226" s="21">
        <f>IFERROR(O3226/LISTAS[[#This Row],[COSTO]]-1,"")</f>
        <v>2.9752722110308421</v>
      </c>
      <c r="R3226" t="str">
        <f>+LISTAS[[#This Row],[ID]]</f>
        <v>CLIPS IMPORTADOS897</v>
      </c>
      <c r="T3226" s="29"/>
      <c r="U3226" s="25">
        <f>LISTAS[[#This Row],[COSTO]]+(LISTAS[[#This Row],[COSTO]]*T3226)</f>
        <v>115.16800000000001</v>
      </c>
      <c r="V3226" s="30">
        <f>IF(T3226="",0,U3226/LISTAS[[#This Row],[VENTA NETA]]-1)</f>
        <v>0</v>
      </c>
      <c r="X3226" s="25"/>
      <c r="Y3226" s="31" t="str">
        <f>IFERROR(LISTAS[[#This Row],[COSTO]]/X3226-1,"")</f>
        <v/>
      </c>
    </row>
    <row r="3227" spans="1:25" x14ac:dyDescent="0.2">
      <c r="A3227" s="6" t="s">
        <v>9877</v>
      </c>
      <c r="B3227" t="s">
        <v>9511</v>
      </c>
      <c r="C3227">
        <v>898</v>
      </c>
      <c r="D3227" t="s">
        <v>9878</v>
      </c>
      <c r="E3227" s="2">
        <v>1130.43</v>
      </c>
      <c r="F3227" s="6" t="str">
        <f>+_xlfn.XLOOKUP(LISTAS[[#This Row],[ID]],_01_CODIGOS_Y_COSTOS_xlsm[Producto y N°],_01_CODIGOS_Y_COSTOS_xlsm[FABRICA],"",0,1)</f>
        <v>IMPORTACION</v>
      </c>
      <c r="G3227" s="13">
        <f>LISTAS[[#This Row],[Precio]]*(1-0.46)*(1-IF($C$3520="",0,$C$3520))</f>
        <v>457.82415000000003</v>
      </c>
      <c r="H3227" s="9">
        <f>+_xlfn.XLOOKUP(LISTAS[[#This Row],[ID]],_01_CODIGOS_Y_COSTOS_xlsm[Producto y N°],_01_CODIGOS_Y_COSTOS_xlsm[COSTO],0,0,1)</f>
        <v>92.134399999999999</v>
      </c>
      <c r="I3227" s="116">
        <f>+IFERROR(LISTAS[[#This Row],[VENTA NETA]]/LISTAS[[#This Row],[COSTO]]-1,0)</f>
        <v>3.9690902637885523</v>
      </c>
      <c r="J3227" s="33" t="str">
        <f>IFERROR(VLOOKUP(LISTAS[[#This Row],[ID]],_01_CODIGOS_Y_COSTOS_xlsm[[Producto y N°]:[CODIGO]],2,0),"")</f>
        <v>C0256</v>
      </c>
      <c r="M3227" s="22">
        <v>0</v>
      </c>
      <c r="N3227" s="23">
        <f>+LISTAS[[#This Row],[Precio]]+(LISTAS[[#This Row],[Precio]]*M3227)</f>
        <v>1130.43</v>
      </c>
      <c r="O3227" s="24">
        <f t="shared" si="66"/>
        <v>457.82415000000003</v>
      </c>
      <c r="Q3227" s="21">
        <f>IFERROR(O3227/LISTAS[[#This Row],[COSTO]]-1,"")</f>
        <v>3.9690902637885523</v>
      </c>
      <c r="R3227" t="str">
        <f>+LISTAS[[#This Row],[ID]]</f>
        <v>CLIPS IMPORTADOS898</v>
      </c>
      <c r="T3227" s="29"/>
      <c r="U3227" s="25">
        <f>LISTAS[[#This Row],[COSTO]]+(LISTAS[[#This Row],[COSTO]]*T3227)</f>
        <v>92.134399999999999</v>
      </c>
      <c r="V3227" s="30">
        <f>IF(T3227="",0,U3227/LISTAS[[#This Row],[VENTA NETA]]-1)</f>
        <v>0</v>
      </c>
      <c r="X3227" s="25"/>
      <c r="Y3227" s="31" t="str">
        <f>IFERROR(LISTAS[[#This Row],[COSTO]]/X3227-1,"")</f>
        <v/>
      </c>
    </row>
    <row r="3228" spans="1:25" x14ac:dyDescent="0.2">
      <c r="A3228" s="6" t="s">
        <v>9879</v>
      </c>
      <c r="B3228" t="s">
        <v>9511</v>
      </c>
      <c r="C3228">
        <v>899</v>
      </c>
      <c r="D3228" t="s">
        <v>9880</v>
      </c>
      <c r="E3228" s="2">
        <v>1130.43</v>
      </c>
      <c r="F3228" s="6" t="str">
        <f>+_xlfn.XLOOKUP(LISTAS[[#This Row],[ID]],_01_CODIGOS_Y_COSTOS_xlsm[Producto y N°],_01_CODIGOS_Y_COSTOS_xlsm[FABRICA],"",0,1)</f>
        <v>IMPORTACION</v>
      </c>
      <c r="G3228" s="13">
        <f>LISTAS[[#This Row],[Precio]]*(1-0.46)*(1-IF($C$3520="",0,$C$3520))</f>
        <v>457.82415000000003</v>
      </c>
      <c r="H3228" s="9">
        <f>+_xlfn.XLOOKUP(LISTAS[[#This Row],[ID]],_01_CODIGOS_Y_COSTOS_xlsm[Producto y N°],_01_CODIGOS_Y_COSTOS_xlsm[COSTO],0,0,1)</f>
        <v>92.134399999999999</v>
      </c>
      <c r="I3228" s="116">
        <f>+IFERROR(LISTAS[[#This Row],[VENTA NETA]]/LISTAS[[#This Row],[COSTO]]-1,0)</f>
        <v>3.9690902637885523</v>
      </c>
      <c r="J3228" s="33" t="str">
        <f>IFERROR(VLOOKUP(LISTAS[[#This Row],[ID]],_01_CODIGOS_Y_COSTOS_xlsm[[Producto y N°]:[CODIGO]],2,0),"")</f>
        <v>C0011</v>
      </c>
      <c r="M3228" s="22">
        <v>0</v>
      </c>
      <c r="N3228" s="23">
        <f>+LISTAS[[#This Row],[Precio]]+(LISTAS[[#This Row],[Precio]]*M3228)</f>
        <v>1130.43</v>
      </c>
      <c r="O3228" s="24">
        <f t="shared" si="66"/>
        <v>457.82415000000003</v>
      </c>
      <c r="Q3228" s="21">
        <f>IFERROR(O3228/LISTAS[[#This Row],[COSTO]]-1,"")</f>
        <v>3.9690902637885523</v>
      </c>
      <c r="R3228" t="str">
        <f>+LISTAS[[#This Row],[ID]]</f>
        <v>CLIPS IMPORTADOS899</v>
      </c>
      <c r="T3228" s="29"/>
      <c r="U3228" s="25">
        <f>LISTAS[[#This Row],[COSTO]]+(LISTAS[[#This Row],[COSTO]]*T3228)</f>
        <v>92.134399999999999</v>
      </c>
      <c r="V3228" s="30">
        <f>IF(T3228="",0,U3228/LISTAS[[#This Row],[VENTA NETA]]-1)</f>
        <v>0</v>
      </c>
      <c r="X3228" s="25"/>
      <c r="Y3228" s="31" t="str">
        <f>IFERROR(LISTAS[[#This Row],[COSTO]]/X3228-1,"")</f>
        <v/>
      </c>
    </row>
    <row r="3229" spans="1:25" x14ac:dyDescent="0.2">
      <c r="A3229" s="6" t="s">
        <v>9881</v>
      </c>
      <c r="B3229" t="s">
        <v>9511</v>
      </c>
      <c r="C3229">
        <v>900</v>
      </c>
      <c r="D3229" t="s">
        <v>9525</v>
      </c>
      <c r="E3229" s="2">
        <v>1130.43</v>
      </c>
      <c r="F3229" s="6" t="str">
        <f>+_xlfn.XLOOKUP(LISTAS[[#This Row],[ID]],_01_CODIGOS_Y_COSTOS_xlsm[Producto y N°],_01_CODIGOS_Y_COSTOS_xlsm[FABRICA],"",0,1)</f>
        <v>IMPORTACION</v>
      </c>
      <c r="G3229" s="13">
        <f>LISTAS[[#This Row],[Precio]]*(1-0.46)*(1-IF($C$3520="",0,$C$3520))</f>
        <v>457.82415000000003</v>
      </c>
      <c r="H3229" s="9">
        <f>+_xlfn.XLOOKUP(LISTAS[[#This Row],[ID]],_01_CODIGOS_Y_COSTOS_xlsm[Producto y N°],_01_CODIGOS_Y_COSTOS_xlsm[COSTO],0,0,1)</f>
        <v>92.134399999999999</v>
      </c>
      <c r="I3229" s="116">
        <f>+IFERROR(LISTAS[[#This Row],[VENTA NETA]]/LISTAS[[#This Row],[COSTO]]-1,0)</f>
        <v>3.9690902637885523</v>
      </c>
      <c r="J3229" s="33" t="str">
        <f>IFERROR(VLOOKUP(LISTAS[[#This Row],[ID]],_01_CODIGOS_Y_COSTOS_xlsm[[Producto y N°]:[CODIGO]],2,0),"")</f>
        <v>C0960</v>
      </c>
      <c r="M3229" s="22">
        <v>0</v>
      </c>
      <c r="N3229" s="23">
        <f>+LISTAS[[#This Row],[Precio]]+(LISTAS[[#This Row],[Precio]]*M3229)</f>
        <v>1130.43</v>
      </c>
      <c r="O3229" s="24">
        <f t="shared" si="66"/>
        <v>457.82415000000003</v>
      </c>
      <c r="Q3229" s="21">
        <f>IFERROR(O3229/LISTAS[[#This Row],[COSTO]]-1,"")</f>
        <v>3.9690902637885523</v>
      </c>
      <c r="R3229" t="str">
        <f>+LISTAS[[#This Row],[ID]]</f>
        <v>CLIPS IMPORTADOS900</v>
      </c>
      <c r="T3229" s="29"/>
      <c r="U3229" s="25">
        <f>LISTAS[[#This Row],[COSTO]]+(LISTAS[[#This Row],[COSTO]]*T3229)</f>
        <v>92.134399999999999</v>
      </c>
      <c r="V3229" s="30">
        <f>IF(T3229="",0,U3229/LISTAS[[#This Row],[VENTA NETA]]-1)</f>
        <v>0</v>
      </c>
      <c r="X3229" s="25"/>
      <c r="Y3229" s="31" t="str">
        <f>IFERROR(LISTAS[[#This Row],[COSTO]]/X3229-1,"")</f>
        <v/>
      </c>
    </row>
    <row r="3230" spans="1:25" x14ac:dyDescent="0.2">
      <c r="A3230" s="6" t="s">
        <v>9882</v>
      </c>
      <c r="B3230" t="s">
        <v>9511</v>
      </c>
      <c r="C3230">
        <v>901</v>
      </c>
      <c r="D3230" t="s">
        <v>9883</v>
      </c>
      <c r="E3230" s="2">
        <v>1217.3900000000001</v>
      </c>
      <c r="F3230" s="6" t="str">
        <f>+_xlfn.XLOOKUP(LISTAS[[#This Row],[ID]],_01_CODIGOS_Y_COSTOS_xlsm[Producto y N°],_01_CODIGOS_Y_COSTOS_xlsm[FABRICA],"",0,1)</f>
        <v>IMPORTACION</v>
      </c>
      <c r="G3230" s="13">
        <f>LISTAS[[#This Row],[Precio]]*(1-0.46)*(1-IF($C$3520="",0,$C$3520))</f>
        <v>493.04295000000002</v>
      </c>
      <c r="H3230" s="9">
        <f>+_xlfn.XLOOKUP(LISTAS[[#This Row],[ID]],_01_CODIGOS_Y_COSTOS_xlsm[Producto y N°],_01_CODIGOS_Y_COSTOS_xlsm[COSTO],0,0,1)</f>
        <v>109.4096</v>
      </c>
      <c r="I3230" s="116">
        <f>+IFERROR(LISTAS[[#This Row],[VENTA NETA]]/LISTAS[[#This Row],[COSTO]]-1,0)</f>
        <v>3.5063956910545331</v>
      </c>
      <c r="J3230" s="33" t="str">
        <f>IFERROR(VLOOKUP(LISTAS[[#This Row],[ID]],_01_CODIGOS_Y_COSTOS_xlsm[[Producto y N°]:[CODIGO]],2,0),"")</f>
        <v>C1557</v>
      </c>
      <c r="M3230" s="22">
        <v>0</v>
      </c>
      <c r="N3230" s="23">
        <f>+LISTAS[[#This Row],[Precio]]+(LISTAS[[#This Row],[Precio]]*M3230)</f>
        <v>1217.3900000000001</v>
      </c>
      <c r="O3230" s="24">
        <f t="shared" si="66"/>
        <v>493.04295000000002</v>
      </c>
      <c r="Q3230" s="21">
        <f>IFERROR(O3230/LISTAS[[#This Row],[COSTO]]-1,"")</f>
        <v>3.5063956910545331</v>
      </c>
      <c r="R3230" t="str">
        <f>+LISTAS[[#This Row],[ID]]</f>
        <v>CLIPS IMPORTADOS901</v>
      </c>
      <c r="T3230" s="29"/>
      <c r="U3230" s="25">
        <f>LISTAS[[#This Row],[COSTO]]+(LISTAS[[#This Row],[COSTO]]*T3230)</f>
        <v>109.4096</v>
      </c>
      <c r="V3230" s="30">
        <f>IF(T3230="",0,U3230/LISTAS[[#This Row],[VENTA NETA]]-1)</f>
        <v>0</v>
      </c>
      <c r="X3230" s="25"/>
      <c r="Y3230" s="31" t="str">
        <f>IFERROR(LISTAS[[#This Row],[COSTO]]/X3230-1,"")</f>
        <v/>
      </c>
    </row>
    <row r="3231" spans="1:25" x14ac:dyDescent="0.2">
      <c r="A3231" s="6" t="s">
        <v>9884</v>
      </c>
      <c r="B3231" t="s">
        <v>9511</v>
      </c>
      <c r="C3231">
        <v>902</v>
      </c>
      <c r="D3231" t="s">
        <v>9525</v>
      </c>
      <c r="E3231" s="2">
        <v>782.61</v>
      </c>
      <c r="F3231" s="6" t="str">
        <f>+_xlfn.XLOOKUP(LISTAS[[#This Row],[ID]],_01_CODIGOS_Y_COSTOS_xlsm[Producto y N°],_01_CODIGOS_Y_COSTOS_xlsm[FABRICA],"",0,1)</f>
        <v>IMPORTACION</v>
      </c>
      <c r="G3231" s="13">
        <f>LISTAS[[#This Row],[Precio]]*(1-0.46)*(1-IF($C$3520="",0,$C$3520))</f>
        <v>316.95705000000004</v>
      </c>
      <c r="H3231" s="9">
        <f>+_xlfn.XLOOKUP(LISTAS[[#This Row],[ID]],_01_CODIGOS_Y_COSTOS_xlsm[Producto y N°],_01_CODIGOS_Y_COSTOS_xlsm[COSTO],0,0,1)</f>
        <v>112.28879999999999</v>
      </c>
      <c r="I3231" s="116">
        <f>+IFERROR(LISTAS[[#This Row],[VENTA NETA]]/LISTAS[[#This Row],[COSTO]]-1,0)</f>
        <v>1.8226951396755515</v>
      </c>
      <c r="J3231" s="33" t="str">
        <f>IFERROR(VLOOKUP(LISTAS[[#This Row],[ID]],_01_CODIGOS_Y_COSTOS_xlsm[[Producto y N°]:[CODIGO]],2,0),"")</f>
        <v>C0921</v>
      </c>
      <c r="M3231" s="22">
        <v>0</v>
      </c>
      <c r="N3231" s="23">
        <f>+LISTAS[[#This Row],[Precio]]+(LISTAS[[#This Row],[Precio]]*M3231)</f>
        <v>782.61</v>
      </c>
      <c r="O3231" s="24">
        <f t="shared" si="66"/>
        <v>316.95705000000004</v>
      </c>
      <c r="Q3231" s="21">
        <f>IFERROR(O3231/LISTAS[[#This Row],[COSTO]]-1,"")</f>
        <v>1.8226951396755515</v>
      </c>
      <c r="R3231" t="str">
        <f>+LISTAS[[#This Row],[ID]]</f>
        <v>CLIPS IMPORTADOS902</v>
      </c>
      <c r="T3231" s="29"/>
      <c r="U3231" s="25">
        <f>LISTAS[[#This Row],[COSTO]]+(LISTAS[[#This Row],[COSTO]]*T3231)</f>
        <v>112.28879999999999</v>
      </c>
      <c r="V3231" s="30">
        <f>IF(T3231="",0,U3231/LISTAS[[#This Row],[VENTA NETA]]-1)</f>
        <v>0</v>
      </c>
      <c r="X3231" s="25"/>
      <c r="Y3231" s="31" t="str">
        <f>IFERROR(LISTAS[[#This Row],[COSTO]]/X3231-1,"")</f>
        <v/>
      </c>
    </row>
    <row r="3232" spans="1:25" x14ac:dyDescent="0.2">
      <c r="A3232" s="6" t="s">
        <v>9885</v>
      </c>
      <c r="B3232" t="s">
        <v>9511</v>
      </c>
      <c r="C3232">
        <v>903</v>
      </c>
      <c r="D3232" t="s">
        <v>9784</v>
      </c>
      <c r="E3232" s="2">
        <v>1000</v>
      </c>
      <c r="F3232" s="6" t="str">
        <f>+_xlfn.XLOOKUP(LISTAS[[#This Row],[ID]],_01_CODIGOS_Y_COSTOS_xlsm[Producto y N°],_01_CODIGOS_Y_COSTOS_xlsm[FABRICA],"",0,1)</f>
        <v>IMPORTACION</v>
      </c>
      <c r="G3232" s="13">
        <f>LISTAS[[#This Row],[Precio]]*(1-0.46)*(1-IF($C$3520="",0,$C$3520))</f>
        <v>405</v>
      </c>
      <c r="H3232" s="9">
        <f>+_xlfn.XLOOKUP(LISTAS[[#This Row],[ID]],_01_CODIGOS_Y_COSTOS_xlsm[Producto y N°],_01_CODIGOS_Y_COSTOS_xlsm[COSTO],0,0,1)</f>
        <v>74.859200000000001</v>
      </c>
      <c r="I3232" s="116">
        <f>+IFERROR(LISTAS[[#This Row],[VENTA NETA]]/LISTAS[[#This Row],[COSTO]]-1,0)</f>
        <v>4.4101566674503596</v>
      </c>
      <c r="J3232" s="33" t="str">
        <f>IFERROR(VLOOKUP(LISTAS[[#This Row],[ID]],_01_CODIGOS_Y_COSTOS_xlsm[[Producto y N°]:[CODIGO]],2,0),"")</f>
        <v>C0376</v>
      </c>
      <c r="M3232" s="22">
        <v>0</v>
      </c>
      <c r="N3232" s="23">
        <f>+LISTAS[[#This Row],[Precio]]+(LISTAS[[#This Row],[Precio]]*M3232)</f>
        <v>1000</v>
      </c>
      <c r="O3232" s="24">
        <f t="shared" si="66"/>
        <v>405</v>
      </c>
      <c r="Q3232" s="21">
        <f>IFERROR(O3232/LISTAS[[#This Row],[COSTO]]-1,"")</f>
        <v>4.4101566674503596</v>
      </c>
      <c r="R3232" t="str">
        <f>+LISTAS[[#This Row],[ID]]</f>
        <v>CLIPS IMPORTADOS903</v>
      </c>
      <c r="T3232" s="29"/>
      <c r="U3232" s="25">
        <f>LISTAS[[#This Row],[COSTO]]+(LISTAS[[#This Row],[COSTO]]*T3232)</f>
        <v>74.859200000000001</v>
      </c>
      <c r="V3232" s="30">
        <f>IF(T3232="",0,U3232/LISTAS[[#This Row],[VENTA NETA]]-1)</f>
        <v>0</v>
      </c>
      <c r="X3232" s="25"/>
      <c r="Y3232" s="31" t="str">
        <f>IFERROR(LISTAS[[#This Row],[COSTO]]/X3232-1,"")</f>
        <v/>
      </c>
    </row>
    <row r="3233" spans="1:25" x14ac:dyDescent="0.2">
      <c r="A3233" s="6" t="s">
        <v>9886</v>
      </c>
      <c r="B3233" t="s">
        <v>9511</v>
      </c>
      <c r="C3233">
        <v>904</v>
      </c>
      <c r="D3233" t="s">
        <v>9810</v>
      </c>
      <c r="E3233" s="2">
        <v>1000</v>
      </c>
      <c r="F3233" s="6" t="str">
        <f>+_xlfn.XLOOKUP(LISTAS[[#This Row],[ID]],_01_CODIGOS_Y_COSTOS_xlsm[Producto y N°],_01_CODIGOS_Y_COSTOS_xlsm[FABRICA],"",0,1)</f>
        <v>IMPORTACION</v>
      </c>
      <c r="G3233" s="13">
        <f>LISTAS[[#This Row],[Precio]]*(1-0.46)*(1-IF($C$3520="",0,$C$3520))</f>
        <v>405</v>
      </c>
      <c r="H3233" s="9">
        <f>+_xlfn.XLOOKUP(LISTAS[[#This Row],[ID]],_01_CODIGOS_Y_COSTOS_xlsm[Producto y N°],_01_CODIGOS_Y_COSTOS_xlsm[COSTO],0,0,1)</f>
        <v>63.342399999999998</v>
      </c>
      <c r="I3233" s="116">
        <f>+IFERROR(LISTAS[[#This Row],[VENTA NETA]]/LISTAS[[#This Row],[COSTO]]-1,0)</f>
        <v>5.3938215160776988</v>
      </c>
      <c r="J3233" s="33" t="str">
        <f>IFERROR(VLOOKUP(LISTAS[[#This Row],[ID]],_01_CODIGOS_Y_COSTOS_xlsm[[Producto y N°]:[CODIGO]],2,0),"")</f>
        <v>C0067</v>
      </c>
      <c r="M3233" s="22">
        <v>0</v>
      </c>
      <c r="N3233" s="23">
        <f>+LISTAS[[#This Row],[Precio]]+(LISTAS[[#This Row],[Precio]]*M3233)</f>
        <v>1000</v>
      </c>
      <c r="O3233" s="24">
        <f t="shared" si="66"/>
        <v>405</v>
      </c>
      <c r="Q3233" s="21">
        <f>IFERROR(O3233/LISTAS[[#This Row],[COSTO]]-1,"")</f>
        <v>5.3938215160776988</v>
      </c>
      <c r="R3233" t="str">
        <f>+LISTAS[[#This Row],[ID]]</f>
        <v>CLIPS IMPORTADOS904</v>
      </c>
      <c r="T3233" s="29"/>
      <c r="U3233" s="25">
        <f>LISTAS[[#This Row],[COSTO]]+(LISTAS[[#This Row],[COSTO]]*T3233)</f>
        <v>63.342399999999998</v>
      </c>
      <c r="V3233" s="30">
        <f>IF(T3233="",0,U3233/LISTAS[[#This Row],[VENTA NETA]]-1)</f>
        <v>0</v>
      </c>
      <c r="X3233" s="25"/>
      <c r="Y3233" s="31" t="str">
        <f>IFERROR(LISTAS[[#This Row],[COSTO]]/X3233-1,"")</f>
        <v/>
      </c>
    </row>
    <row r="3234" spans="1:25" x14ac:dyDescent="0.2">
      <c r="A3234" s="6" t="s">
        <v>9887</v>
      </c>
      <c r="B3234" t="s">
        <v>9511</v>
      </c>
      <c r="C3234">
        <v>905</v>
      </c>
      <c r="D3234" t="s">
        <v>9888</v>
      </c>
      <c r="E3234" s="2">
        <v>913.04</v>
      </c>
      <c r="F3234" s="6" t="str">
        <f>+_xlfn.XLOOKUP(LISTAS[[#This Row],[ID]],_01_CODIGOS_Y_COSTOS_xlsm[Producto y N°],_01_CODIGOS_Y_COSTOS_xlsm[FABRICA],"",0,1)</f>
        <v>IMPORTACION</v>
      </c>
      <c r="G3234" s="13">
        <f>LISTAS[[#This Row],[Precio]]*(1-0.46)*(1-IF($C$3520="",0,$C$3520))</f>
        <v>369.78120000000001</v>
      </c>
      <c r="H3234" s="9">
        <f>+_xlfn.XLOOKUP(LISTAS[[#This Row],[ID]],_01_CODIGOS_Y_COSTOS_xlsm[Producto y N°],_01_CODIGOS_Y_COSTOS_xlsm[COSTO],0,0,1)</f>
        <v>80.617599999999996</v>
      </c>
      <c r="I3234" s="116">
        <f>+IFERROR(LISTAS[[#This Row],[VENTA NETA]]/LISTAS[[#This Row],[COSTO]]-1,0)</f>
        <v>3.586854483388243</v>
      </c>
      <c r="J3234" s="33" t="str">
        <f>IFERROR(VLOOKUP(LISTAS[[#This Row],[ID]],_01_CODIGOS_Y_COSTOS_xlsm[[Producto y N°]:[CODIGO]],2,0),"")</f>
        <v>C1003</v>
      </c>
      <c r="M3234" s="22">
        <v>0</v>
      </c>
      <c r="N3234" s="23">
        <f>+LISTAS[[#This Row],[Precio]]+(LISTAS[[#This Row],[Precio]]*M3234)</f>
        <v>913.04</v>
      </c>
      <c r="O3234" s="24">
        <f t="shared" si="66"/>
        <v>369.78120000000001</v>
      </c>
      <c r="Q3234" s="21">
        <f>IFERROR(O3234/LISTAS[[#This Row],[COSTO]]-1,"")</f>
        <v>3.586854483388243</v>
      </c>
      <c r="R3234" t="str">
        <f>+LISTAS[[#This Row],[ID]]</f>
        <v>CLIPS IMPORTADOS905</v>
      </c>
      <c r="T3234" s="29"/>
      <c r="U3234" s="25">
        <f>LISTAS[[#This Row],[COSTO]]+(LISTAS[[#This Row],[COSTO]]*T3234)</f>
        <v>80.617599999999996</v>
      </c>
      <c r="V3234" s="30">
        <f>IF(T3234="",0,U3234/LISTAS[[#This Row],[VENTA NETA]]-1)</f>
        <v>0</v>
      </c>
      <c r="X3234" s="25"/>
      <c r="Y3234" s="31" t="str">
        <f>IFERROR(LISTAS[[#This Row],[COSTO]]/X3234-1,"")</f>
        <v/>
      </c>
    </row>
    <row r="3235" spans="1:25" x14ac:dyDescent="0.2">
      <c r="A3235" s="6" t="s">
        <v>9889</v>
      </c>
      <c r="B3235" t="s">
        <v>9511</v>
      </c>
      <c r="C3235">
        <v>906</v>
      </c>
      <c r="D3235" t="s">
        <v>9525</v>
      </c>
      <c r="E3235" s="2">
        <v>1000</v>
      </c>
      <c r="F3235" s="6" t="str">
        <f>+_xlfn.XLOOKUP(LISTAS[[#This Row],[ID]],_01_CODIGOS_Y_COSTOS_xlsm[Producto y N°],_01_CODIGOS_Y_COSTOS_xlsm[FABRICA],"",0,1)</f>
        <v>IMPORTACION</v>
      </c>
      <c r="G3235" s="13">
        <f>LISTAS[[#This Row],[Precio]]*(1-0.46)*(1-IF($C$3520="",0,$C$3520))</f>
        <v>405</v>
      </c>
      <c r="H3235" s="9">
        <f>+_xlfn.XLOOKUP(LISTAS[[#This Row],[ID]],_01_CODIGOS_Y_COSTOS_xlsm[Producto y N°],_01_CODIGOS_Y_COSTOS_xlsm[COSTO],0,0,1)</f>
        <v>74.859200000000001</v>
      </c>
      <c r="I3235" s="116">
        <f>+IFERROR(LISTAS[[#This Row],[VENTA NETA]]/LISTAS[[#This Row],[COSTO]]-1,0)</f>
        <v>4.4101566674503596</v>
      </c>
      <c r="J3235" s="33" t="str">
        <f>IFERROR(VLOOKUP(LISTAS[[#This Row],[ID]],_01_CODIGOS_Y_COSTOS_xlsm[[Producto y N°]:[CODIGO]],2,0),"")</f>
        <v>C0129</v>
      </c>
      <c r="M3235" s="22">
        <v>0</v>
      </c>
      <c r="N3235" s="23">
        <f>+LISTAS[[#This Row],[Precio]]+(LISTAS[[#This Row],[Precio]]*M3235)</f>
        <v>1000</v>
      </c>
      <c r="O3235" s="24">
        <f t="shared" si="66"/>
        <v>405</v>
      </c>
      <c r="Q3235" s="21">
        <f>IFERROR(O3235/LISTAS[[#This Row],[COSTO]]-1,"")</f>
        <v>4.4101566674503596</v>
      </c>
      <c r="R3235" t="str">
        <f>+LISTAS[[#This Row],[ID]]</f>
        <v>CLIPS IMPORTADOS906</v>
      </c>
      <c r="T3235" s="29"/>
      <c r="U3235" s="25">
        <f>LISTAS[[#This Row],[COSTO]]+(LISTAS[[#This Row],[COSTO]]*T3235)</f>
        <v>74.859200000000001</v>
      </c>
      <c r="V3235" s="30">
        <f>IF(T3235="",0,U3235/LISTAS[[#This Row],[VENTA NETA]]-1)</f>
        <v>0</v>
      </c>
      <c r="X3235" s="25"/>
      <c r="Y3235" s="31" t="str">
        <f>IFERROR(LISTAS[[#This Row],[COSTO]]/X3235-1,"")</f>
        <v/>
      </c>
    </row>
    <row r="3236" spans="1:25" x14ac:dyDescent="0.2">
      <c r="A3236" s="6" t="s">
        <v>9890</v>
      </c>
      <c r="B3236" t="s">
        <v>9511</v>
      </c>
      <c r="C3236">
        <v>907</v>
      </c>
      <c r="D3236" t="s">
        <v>9527</v>
      </c>
      <c r="E3236" s="2">
        <v>1217.3900000000001</v>
      </c>
      <c r="F3236" s="6" t="str">
        <f>+_xlfn.XLOOKUP(LISTAS[[#This Row],[ID]],_01_CODIGOS_Y_COSTOS_xlsm[Producto y N°],_01_CODIGOS_Y_COSTOS_xlsm[FABRICA],"",0,1)</f>
        <v>IMPORTACION</v>
      </c>
      <c r="G3236" s="13">
        <f>LISTAS[[#This Row],[Precio]]*(1-0.46)*(1-IF($C$3520="",0,$C$3520))</f>
        <v>493.04295000000002</v>
      </c>
      <c r="H3236" s="9">
        <f>+_xlfn.XLOOKUP(LISTAS[[#This Row],[ID]],_01_CODIGOS_Y_COSTOS_xlsm[Producto y N°],_01_CODIGOS_Y_COSTOS_xlsm[COSTO],0,0,1)</f>
        <v>115.16800000000001</v>
      </c>
      <c r="I3236" s="116">
        <f>+IFERROR(LISTAS[[#This Row],[VENTA NETA]]/LISTAS[[#This Row],[COSTO]]-1,0)</f>
        <v>3.2810759065018056</v>
      </c>
      <c r="J3236" s="33" t="str">
        <f>IFERROR(VLOOKUP(LISTAS[[#This Row],[ID]],_01_CODIGOS_Y_COSTOS_xlsm[[Producto y N°]:[CODIGO]],2,0),"")</f>
        <v>C0641</v>
      </c>
      <c r="M3236" s="22">
        <v>0</v>
      </c>
      <c r="N3236" s="23">
        <f>+LISTAS[[#This Row],[Precio]]+(LISTAS[[#This Row],[Precio]]*M3236)</f>
        <v>1217.3900000000001</v>
      </c>
      <c r="O3236" s="24">
        <f t="shared" si="66"/>
        <v>493.04295000000002</v>
      </c>
      <c r="Q3236" s="21">
        <f>IFERROR(O3236/LISTAS[[#This Row],[COSTO]]-1,"")</f>
        <v>3.2810759065018056</v>
      </c>
      <c r="R3236" t="str">
        <f>+LISTAS[[#This Row],[ID]]</f>
        <v>CLIPS IMPORTADOS907</v>
      </c>
      <c r="T3236" s="29"/>
      <c r="U3236" s="25">
        <f>LISTAS[[#This Row],[COSTO]]+(LISTAS[[#This Row],[COSTO]]*T3236)</f>
        <v>115.16800000000001</v>
      </c>
      <c r="V3236" s="30">
        <f>IF(T3236="",0,U3236/LISTAS[[#This Row],[VENTA NETA]]-1)</f>
        <v>0</v>
      </c>
      <c r="X3236" s="25"/>
      <c r="Y3236" s="31" t="str">
        <f>IFERROR(LISTAS[[#This Row],[COSTO]]/X3236-1,"")</f>
        <v/>
      </c>
    </row>
    <row r="3237" spans="1:25" x14ac:dyDescent="0.2">
      <c r="A3237" s="6" t="s">
        <v>9891</v>
      </c>
      <c r="B3237" t="s">
        <v>9511</v>
      </c>
      <c r="C3237">
        <v>908</v>
      </c>
      <c r="D3237" t="s">
        <v>9804</v>
      </c>
      <c r="E3237" s="2">
        <v>1217.3900000000001</v>
      </c>
      <c r="F3237" s="6" t="str">
        <f>+_xlfn.XLOOKUP(LISTAS[[#This Row],[ID]],_01_CODIGOS_Y_COSTOS_xlsm[Producto y N°],_01_CODIGOS_Y_COSTOS_xlsm[FABRICA],"",0,1)</f>
        <v>IMPORTACION</v>
      </c>
      <c r="G3237" s="13">
        <f>LISTAS[[#This Row],[Precio]]*(1-0.46)*(1-IF($C$3520="",0,$C$3520))</f>
        <v>493.04295000000002</v>
      </c>
      <c r="H3237" s="9">
        <f>+_xlfn.XLOOKUP(LISTAS[[#This Row],[ID]],_01_CODIGOS_Y_COSTOS_xlsm[Producto y N°],_01_CODIGOS_Y_COSTOS_xlsm[COSTO],0,0,1)</f>
        <v>109.4096</v>
      </c>
      <c r="I3237" s="116">
        <f>+IFERROR(LISTAS[[#This Row],[VENTA NETA]]/LISTAS[[#This Row],[COSTO]]-1,0)</f>
        <v>3.5063956910545331</v>
      </c>
      <c r="J3237" s="33" t="str">
        <f>IFERROR(VLOOKUP(LISTAS[[#This Row],[ID]],_01_CODIGOS_Y_COSTOS_xlsm[[Producto y N°]:[CODIGO]],2,0),"")</f>
        <v>C0869</v>
      </c>
      <c r="M3237" s="22">
        <v>0</v>
      </c>
      <c r="N3237" s="23">
        <f>+LISTAS[[#This Row],[Precio]]+(LISTAS[[#This Row],[Precio]]*M3237)</f>
        <v>1217.3900000000001</v>
      </c>
      <c r="O3237" s="24">
        <f t="shared" si="66"/>
        <v>493.04295000000002</v>
      </c>
      <c r="Q3237" s="21">
        <f>IFERROR(O3237/LISTAS[[#This Row],[COSTO]]-1,"")</f>
        <v>3.5063956910545331</v>
      </c>
      <c r="R3237" t="str">
        <f>+LISTAS[[#This Row],[ID]]</f>
        <v>CLIPS IMPORTADOS908</v>
      </c>
      <c r="T3237" s="29"/>
      <c r="U3237" s="25">
        <f>LISTAS[[#This Row],[COSTO]]+(LISTAS[[#This Row],[COSTO]]*T3237)</f>
        <v>109.4096</v>
      </c>
      <c r="V3237" s="30">
        <f>IF(T3237="",0,U3237/LISTAS[[#This Row],[VENTA NETA]]-1)</f>
        <v>0</v>
      </c>
      <c r="X3237" s="25"/>
      <c r="Y3237" s="31" t="str">
        <f>IFERROR(LISTAS[[#This Row],[COSTO]]/X3237-1,"")</f>
        <v/>
      </c>
    </row>
    <row r="3238" spans="1:25" x14ac:dyDescent="0.2">
      <c r="A3238" s="6" t="s">
        <v>9892</v>
      </c>
      <c r="B3238" t="s">
        <v>9511</v>
      </c>
      <c r="C3238">
        <v>909</v>
      </c>
      <c r="D3238" t="s">
        <v>9893</v>
      </c>
      <c r="E3238" s="2">
        <v>1217.3900000000001</v>
      </c>
      <c r="F3238" s="6" t="str">
        <f>+_xlfn.XLOOKUP(LISTAS[[#This Row],[ID]],_01_CODIGOS_Y_COSTOS_xlsm[Producto y N°],_01_CODIGOS_Y_COSTOS_xlsm[FABRICA],"",0,1)</f>
        <v>IMPORTACION</v>
      </c>
      <c r="G3238" s="13">
        <f>LISTAS[[#This Row],[Precio]]*(1-0.46)*(1-IF($C$3520="",0,$C$3520))</f>
        <v>493.04295000000002</v>
      </c>
      <c r="H3238" s="9">
        <f>+_xlfn.XLOOKUP(LISTAS[[#This Row],[ID]],_01_CODIGOS_Y_COSTOS_xlsm[Producto y N°],_01_CODIGOS_Y_COSTOS_xlsm[COSTO],0,0,1)</f>
        <v>83.496799999999993</v>
      </c>
      <c r="I3238" s="116">
        <f>+IFERROR(LISTAS[[#This Row],[VENTA NETA]]/LISTAS[[#This Row],[COSTO]]-1,0)</f>
        <v>4.9049322848300783</v>
      </c>
      <c r="J3238" s="33" t="str">
        <f>IFERROR(VLOOKUP(LISTAS[[#This Row],[ID]],_01_CODIGOS_Y_COSTOS_xlsm[[Producto y N°]:[CODIGO]],2,0),"")</f>
        <v>C0090</v>
      </c>
      <c r="M3238" s="22">
        <v>0</v>
      </c>
      <c r="N3238" s="23">
        <f>+LISTAS[[#This Row],[Precio]]+(LISTAS[[#This Row],[Precio]]*M3238)</f>
        <v>1217.3900000000001</v>
      </c>
      <c r="O3238" s="24">
        <f t="shared" si="66"/>
        <v>493.04295000000002</v>
      </c>
      <c r="Q3238" s="21">
        <f>IFERROR(O3238/LISTAS[[#This Row],[COSTO]]-1,"")</f>
        <v>4.9049322848300783</v>
      </c>
      <c r="R3238" t="str">
        <f>+LISTAS[[#This Row],[ID]]</f>
        <v>CLIPS IMPORTADOS909</v>
      </c>
      <c r="T3238" s="29"/>
      <c r="U3238" s="25">
        <f>LISTAS[[#This Row],[COSTO]]+(LISTAS[[#This Row],[COSTO]]*T3238)</f>
        <v>83.496799999999993</v>
      </c>
      <c r="V3238" s="30">
        <f>IF(T3238="",0,U3238/LISTAS[[#This Row],[VENTA NETA]]-1)</f>
        <v>0</v>
      </c>
      <c r="X3238" s="25"/>
      <c r="Y3238" s="31" t="str">
        <f>IFERROR(LISTAS[[#This Row],[COSTO]]/X3238-1,"")</f>
        <v/>
      </c>
    </row>
    <row r="3239" spans="1:25" x14ac:dyDescent="0.2">
      <c r="A3239" s="6" t="s">
        <v>9894</v>
      </c>
      <c r="B3239" t="s">
        <v>9511</v>
      </c>
      <c r="C3239">
        <v>910</v>
      </c>
      <c r="D3239" t="s">
        <v>9895</v>
      </c>
      <c r="E3239" s="2">
        <v>1217.3900000000001</v>
      </c>
      <c r="F3239" s="6" t="str">
        <f>+_xlfn.XLOOKUP(LISTAS[[#This Row],[ID]],_01_CODIGOS_Y_COSTOS_xlsm[Producto y N°],_01_CODIGOS_Y_COSTOS_xlsm[FABRICA],"",0,1)</f>
        <v>IMPORTACION</v>
      </c>
      <c r="G3239" s="13">
        <f>LISTAS[[#This Row],[Precio]]*(1-0.46)*(1-IF($C$3520="",0,$C$3520))</f>
        <v>493.04295000000002</v>
      </c>
      <c r="H3239" s="9">
        <f>+_xlfn.XLOOKUP(LISTAS[[#This Row],[ID]],_01_CODIGOS_Y_COSTOS_xlsm[Producto y N°],_01_CODIGOS_Y_COSTOS_xlsm[COSTO],0,0,1)</f>
        <v>112.28879999999999</v>
      </c>
      <c r="I3239" s="116">
        <f>+IFERROR(LISTAS[[#This Row],[VENTA NETA]]/LISTAS[[#This Row],[COSTO]]-1,0)</f>
        <v>3.3908470835915967</v>
      </c>
      <c r="J3239" s="33" t="str">
        <f>IFERROR(VLOOKUP(LISTAS[[#This Row],[ID]],_01_CODIGOS_Y_COSTOS_xlsm[[Producto y N°]:[CODIGO]],2,0),"")</f>
        <v>C0244</v>
      </c>
      <c r="M3239" s="22">
        <v>0</v>
      </c>
      <c r="N3239" s="23">
        <f>+LISTAS[[#This Row],[Precio]]+(LISTAS[[#This Row],[Precio]]*M3239)</f>
        <v>1217.3900000000001</v>
      </c>
      <c r="O3239" s="24">
        <f t="shared" si="66"/>
        <v>493.04295000000002</v>
      </c>
      <c r="Q3239" s="21">
        <f>IFERROR(O3239/LISTAS[[#This Row],[COSTO]]-1,"")</f>
        <v>3.3908470835915967</v>
      </c>
      <c r="R3239" t="str">
        <f>+LISTAS[[#This Row],[ID]]</f>
        <v>CLIPS IMPORTADOS910</v>
      </c>
      <c r="T3239" s="29"/>
      <c r="U3239" s="25">
        <f>LISTAS[[#This Row],[COSTO]]+(LISTAS[[#This Row],[COSTO]]*T3239)</f>
        <v>112.28879999999999</v>
      </c>
      <c r="V3239" s="30">
        <f>IF(T3239="",0,U3239/LISTAS[[#This Row],[VENTA NETA]]-1)</f>
        <v>0</v>
      </c>
      <c r="X3239" s="25"/>
      <c r="Y3239" s="31" t="str">
        <f>IFERROR(LISTAS[[#This Row],[COSTO]]/X3239-1,"")</f>
        <v/>
      </c>
    </row>
    <row r="3240" spans="1:25" x14ac:dyDescent="0.2">
      <c r="A3240" s="6" t="s">
        <v>9896</v>
      </c>
      <c r="B3240" t="s">
        <v>9511</v>
      </c>
      <c r="C3240">
        <v>911</v>
      </c>
      <c r="D3240" t="s">
        <v>9897</v>
      </c>
      <c r="E3240" s="2">
        <v>1217.3900000000001</v>
      </c>
      <c r="F3240" s="6" t="str">
        <f>+_xlfn.XLOOKUP(LISTAS[[#This Row],[ID]],_01_CODIGOS_Y_COSTOS_xlsm[Producto y N°],_01_CODIGOS_Y_COSTOS_xlsm[FABRICA],"",0,1)</f>
        <v>IMPORTACION</v>
      </c>
      <c r="G3240" s="13">
        <f>LISTAS[[#This Row],[Precio]]*(1-0.46)*(1-IF($C$3520="",0,$C$3520))</f>
        <v>493.04295000000002</v>
      </c>
      <c r="H3240" s="9">
        <f>+_xlfn.XLOOKUP(LISTAS[[#This Row],[ID]],_01_CODIGOS_Y_COSTOS_xlsm[Producto y N°],_01_CODIGOS_Y_COSTOS_xlsm[COSTO],0,0,1)</f>
        <v>100.77200000000001</v>
      </c>
      <c r="I3240" s="116">
        <f>+IFERROR(LISTAS[[#This Row],[VENTA NETA]]/LISTAS[[#This Row],[COSTO]]-1,0)</f>
        <v>3.8926581788592065</v>
      </c>
      <c r="J3240" s="33" t="str">
        <f>IFERROR(VLOOKUP(LISTAS[[#This Row],[ID]],_01_CODIGOS_Y_COSTOS_xlsm[[Producto y N°]:[CODIGO]],2,0),"")</f>
        <v>C1704</v>
      </c>
      <c r="M3240" s="22">
        <v>0</v>
      </c>
      <c r="N3240" s="23">
        <f>+LISTAS[[#This Row],[Precio]]+(LISTAS[[#This Row],[Precio]]*M3240)</f>
        <v>1217.3900000000001</v>
      </c>
      <c r="O3240" s="24">
        <f t="shared" si="66"/>
        <v>493.04295000000002</v>
      </c>
      <c r="Q3240" s="21">
        <f>IFERROR(O3240/LISTAS[[#This Row],[COSTO]]-1,"")</f>
        <v>3.8926581788592065</v>
      </c>
      <c r="R3240" t="str">
        <f>+LISTAS[[#This Row],[ID]]</f>
        <v>CLIPS IMPORTADOS911</v>
      </c>
      <c r="T3240" s="29"/>
      <c r="U3240" s="25">
        <f>LISTAS[[#This Row],[COSTO]]+(LISTAS[[#This Row],[COSTO]]*T3240)</f>
        <v>100.77200000000001</v>
      </c>
      <c r="V3240" s="30">
        <f>IF(T3240="",0,U3240/LISTAS[[#This Row],[VENTA NETA]]-1)</f>
        <v>0</v>
      </c>
      <c r="X3240" s="25"/>
      <c r="Y3240" s="31" t="str">
        <f>IFERROR(LISTAS[[#This Row],[COSTO]]/X3240-1,"")</f>
        <v/>
      </c>
    </row>
    <row r="3241" spans="1:25" x14ac:dyDescent="0.2">
      <c r="A3241" s="6" t="s">
        <v>9898</v>
      </c>
      <c r="B3241" t="s">
        <v>9511</v>
      </c>
      <c r="C3241">
        <v>912</v>
      </c>
      <c r="D3241" t="s">
        <v>9899</v>
      </c>
      <c r="E3241" s="2">
        <v>1130.43</v>
      </c>
      <c r="F3241" s="6" t="str">
        <f>+_xlfn.XLOOKUP(LISTAS[[#This Row],[ID]],_01_CODIGOS_Y_COSTOS_xlsm[Producto y N°],_01_CODIGOS_Y_COSTOS_xlsm[FABRICA],"",0,1)</f>
        <v>IMPORTACION</v>
      </c>
      <c r="G3241" s="13">
        <f>LISTAS[[#This Row],[Precio]]*(1-0.46)*(1-IF($C$3520="",0,$C$3520))</f>
        <v>457.82415000000003</v>
      </c>
      <c r="H3241" s="9">
        <f>+_xlfn.XLOOKUP(LISTAS[[#This Row],[ID]],_01_CODIGOS_Y_COSTOS_xlsm[Producto y N°],_01_CODIGOS_Y_COSTOS_xlsm[COSTO],0,0,1)</f>
        <v>92.134399999999999</v>
      </c>
      <c r="I3241" s="116">
        <f>+IFERROR(LISTAS[[#This Row],[VENTA NETA]]/LISTAS[[#This Row],[COSTO]]-1,0)</f>
        <v>3.9690902637885523</v>
      </c>
      <c r="J3241" s="33" t="str">
        <f>IFERROR(VLOOKUP(LISTAS[[#This Row],[ID]],_01_CODIGOS_Y_COSTOS_xlsm[[Producto y N°]:[CODIGO]],2,0),"")</f>
        <v>C0991</v>
      </c>
      <c r="M3241" s="22">
        <v>0</v>
      </c>
      <c r="N3241" s="23">
        <f>+LISTAS[[#This Row],[Precio]]+(LISTAS[[#This Row],[Precio]]*M3241)</f>
        <v>1130.43</v>
      </c>
      <c r="O3241" s="24">
        <f t="shared" ref="O3241:O3304" si="67">N3241*(1-0.46)*(1-IF($C$3520="",0,$C$3520))</f>
        <v>457.82415000000003</v>
      </c>
      <c r="Q3241" s="21">
        <f>IFERROR(O3241/LISTAS[[#This Row],[COSTO]]-1,"")</f>
        <v>3.9690902637885523</v>
      </c>
      <c r="R3241" t="str">
        <f>+LISTAS[[#This Row],[ID]]</f>
        <v>CLIPS IMPORTADOS912</v>
      </c>
      <c r="T3241" s="29"/>
      <c r="U3241" s="25">
        <f>LISTAS[[#This Row],[COSTO]]+(LISTAS[[#This Row],[COSTO]]*T3241)</f>
        <v>92.134399999999999</v>
      </c>
      <c r="V3241" s="30">
        <f>IF(T3241="",0,U3241/LISTAS[[#This Row],[VENTA NETA]]-1)</f>
        <v>0</v>
      </c>
      <c r="X3241" s="25"/>
      <c r="Y3241" s="31" t="str">
        <f>IFERROR(LISTAS[[#This Row],[COSTO]]/X3241-1,"")</f>
        <v/>
      </c>
    </row>
    <row r="3242" spans="1:25" x14ac:dyDescent="0.2">
      <c r="A3242" s="6" t="s">
        <v>9900</v>
      </c>
      <c r="B3242" t="s">
        <v>9511</v>
      </c>
      <c r="C3242">
        <v>913</v>
      </c>
      <c r="D3242" t="s">
        <v>9901</v>
      </c>
      <c r="E3242" s="2">
        <v>913.04</v>
      </c>
      <c r="F3242" s="6" t="str">
        <f>+_xlfn.XLOOKUP(LISTAS[[#This Row],[ID]],_01_CODIGOS_Y_COSTOS_xlsm[Producto y N°],_01_CODIGOS_Y_COSTOS_xlsm[FABRICA],"",0,1)</f>
        <v>IMPORTACION</v>
      </c>
      <c r="G3242" s="13">
        <f>LISTAS[[#This Row],[Precio]]*(1-0.46)*(1-IF($C$3520="",0,$C$3520))</f>
        <v>369.78120000000001</v>
      </c>
      <c r="H3242" s="9">
        <f>+_xlfn.XLOOKUP(LISTAS[[#This Row],[ID]],_01_CODIGOS_Y_COSTOS_xlsm[Producto y N°],_01_CODIGOS_Y_COSTOS_xlsm[COSTO],0,0,1)</f>
        <v>74.859200000000001</v>
      </c>
      <c r="I3242" s="116">
        <f>+IFERROR(LISTAS[[#This Row],[VENTA NETA]]/LISTAS[[#This Row],[COSTO]]-1,0)</f>
        <v>3.9396894436488772</v>
      </c>
      <c r="J3242" s="33" t="str">
        <f>IFERROR(VLOOKUP(LISTAS[[#This Row],[ID]],_01_CODIGOS_Y_COSTOS_xlsm[[Producto y N°]:[CODIGO]],2,0),"")</f>
        <v>C0134</v>
      </c>
      <c r="M3242" s="22">
        <v>0</v>
      </c>
      <c r="N3242" s="23">
        <f>+LISTAS[[#This Row],[Precio]]+(LISTAS[[#This Row],[Precio]]*M3242)</f>
        <v>913.04</v>
      </c>
      <c r="O3242" s="24">
        <f t="shared" si="67"/>
        <v>369.78120000000001</v>
      </c>
      <c r="Q3242" s="21">
        <f>IFERROR(O3242/LISTAS[[#This Row],[COSTO]]-1,"")</f>
        <v>3.9396894436488772</v>
      </c>
      <c r="R3242" t="str">
        <f>+LISTAS[[#This Row],[ID]]</f>
        <v>CLIPS IMPORTADOS913</v>
      </c>
      <c r="T3242" s="29"/>
      <c r="U3242" s="25">
        <f>LISTAS[[#This Row],[COSTO]]+(LISTAS[[#This Row],[COSTO]]*T3242)</f>
        <v>74.859200000000001</v>
      </c>
      <c r="V3242" s="30">
        <f>IF(T3242="",0,U3242/LISTAS[[#This Row],[VENTA NETA]]-1)</f>
        <v>0</v>
      </c>
      <c r="X3242" s="25"/>
      <c r="Y3242" s="31" t="str">
        <f>IFERROR(LISTAS[[#This Row],[COSTO]]/X3242-1,"")</f>
        <v/>
      </c>
    </row>
    <row r="3243" spans="1:25" x14ac:dyDescent="0.2">
      <c r="A3243" s="6" t="s">
        <v>9902</v>
      </c>
      <c r="B3243" t="s">
        <v>9511</v>
      </c>
      <c r="C3243">
        <v>914</v>
      </c>
      <c r="D3243" t="s">
        <v>9525</v>
      </c>
      <c r="E3243" s="2">
        <v>1500</v>
      </c>
      <c r="F3243" s="6" t="str">
        <f>+_xlfn.XLOOKUP(LISTAS[[#This Row],[ID]],_01_CODIGOS_Y_COSTOS_xlsm[Producto y N°],_01_CODIGOS_Y_COSTOS_xlsm[FABRICA],"",0,1)</f>
        <v>IMPORTACION</v>
      </c>
      <c r="G3243" s="13">
        <f>LISTAS[[#This Row],[Precio]]*(1-0.46)*(1-IF($C$3520="",0,$C$3520))</f>
        <v>607.5</v>
      </c>
      <c r="H3243" s="9">
        <f>+_xlfn.XLOOKUP(LISTAS[[#This Row],[ID]],_01_CODIGOS_Y_COSTOS_xlsm[Producto y N°],_01_CODIGOS_Y_COSTOS_xlsm[COSTO],0,0,1)</f>
        <v>164.11439999999999</v>
      </c>
      <c r="I3243" s="116">
        <f>+IFERROR(LISTAS[[#This Row],[VENTA NETA]]/LISTAS[[#This Row],[COSTO]]-1,0)</f>
        <v>2.7016861408870887</v>
      </c>
      <c r="J3243" s="33" t="str">
        <f>IFERROR(VLOOKUP(LISTAS[[#This Row],[ID]],_01_CODIGOS_Y_COSTOS_xlsm[[Producto y N°]:[CODIGO]],2,0),"")</f>
        <v>C1821</v>
      </c>
      <c r="M3243" s="22">
        <v>0</v>
      </c>
      <c r="N3243" s="23">
        <f>+LISTAS[[#This Row],[Precio]]+(LISTAS[[#This Row],[Precio]]*M3243)</f>
        <v>1500</v>
      </c>
      <c r="O3243" s="24">
        <f t="shared" si="67"/>
        <v>607.5</v>
      </c>
      <c r="Q3243" s="21">
        <f>IFERROR(O3243/LISTAS[[#This Row],[COSTO]]-1,"")</f>
        <v>2.7016861408870887</v>
      </c>
      <c r="R3243" t="str">
        <f>+LISTAS[[#This Row],[ID]]</f>
        <v>CLIPS IMPORTADOS914</v>
      </c>
      <c r="T3243" s="29"/>
      <c r="U3243" s="25">
        <f>LISTAS[[#This Row],[COSTO]]+(LISTAS[[#This Row],[COSTO]]*T3243)</f>
        <v>164.11439999999999</v>
      </c>
      <c r="V3243" s="30">
        <f>IF(T3243="",0,U3243/LISTAS[[#This Row],[VENTA NETA]]-1)</f>
        <v>0</v>
      </c>
      <c r="X3243" s="25"/>
      <c r="Y3243" s="31" t="str">
        <f>IFERROR(LISTAS[[#This Row],[COSTO]]/X3243-1,"")</f>
        <v/>
      </c>
    </row>
    <row r="3244" spans="1:25" x14ac:dyDescent="0.2">
      <c r="A3244" s="6" t="s">
        <v>9903</v>
      </c>
      <c r="B3244" t="s">
        <v>9511</v>
      </c>
      <c r="C3244">
        <v>915</v>
      </c>
      <c r="D3244" t="s">
        <v>9550</v>
      </c>
      <c r="E3244" s="2">
        <v>1130.43</v>
      </c>
      <c r="F3244" s="6" t="str">
        <f>+_xlfn.XLOOKUP(LISTAS[[#This Row],[ID]],_01_CODIGOS_Y_COSTOS_xlsm[Producto y N°],_01_CODIGOS_Y_COSTOS_xlsm[FABRICA],"",0,1)</f>
        <v>IMPORTACION</v>
      </c>
      <c r="G3244" s="13">
        <f>LISTAS[[#This Row],[Precio]]*(1-0.46)*(1-IF($C$3520="",0,$C$3520))</f>
        <v>457.82415000000003</v>
      </c>
      <c r="H3244" s="9">
        <f>+_xlfn.XLOOKUP(LISTAS[[#This Row],[ID]],_01_CODIGOS_Y_COSTOS_xlsm[Producto y N°],_01_CODIGOS_Y_COSTOS_xlsm[COSTO],0,0,1)</f>
        <v>74.859200000000001</v>
      </c>
      <c r="I3244" s="116">
        <f>+IFERROR(LISTAS[[#This Row],[VENTA NETA]]/LISTAS[[#This Row],[COSTO]]-1,0)</f>
        <v>5.1158034015859108</v>
      </c>
      <c r="J3244" s="33" t="str">
        <f>IFERROR(VLOOKUP(LISTAS[[#This Row],[ID]],_01_CODIGOS_Y_COSTOS_xlsm[[Producto y N°]:[CODIGO]],2,0),"")</f>
        <v>C1896</v>
      </c>
      <c r="M3244" s="22">
        <v>0</v>
      </c>
      <c r="N3244" s="23">
        <f>+LISTAS[[#This Row],[Precio]]+(LISTAS[[#This Row],[Precio]]*M3244)</f>
        <v>1130.43</v>
      </c>
      <c r="O3244" s="24">
        <f t="shared" si="67"/>
        <v>457.82415000000003</v>
      </c>
      <c r="Q3244" s="21">
        <f>IFERROR(O3244/LISTAS[[#This Row],[COSTO]]-1,"")</f>
        <v>5.1158034015859108</v>
      </c>
      <c r="R3244" t="str">
        <f>+LISTAS[[#This Row],[ID]]</f>
        <v>CLIPS IMPORTADOS915</v>
      </c>
      <c r="T3244" s="29"/>
      <c r="U3244" s="25">
        <f>LISTAS[[#This Row],[COSTO]]+(LISTAS[[#This Row],[COSTO]]*T3244)</f>
        <v>74.859200000000001</v>
      </c>
      <c r="V3244" s="30">
        <f>IF(T3244="",0,U3244/LISTAS[[#This Row],[VENTA NETA]]-1)</f>
        <v>0</v>
      </c>
      <c r="X3244" s="25"/>
      <c r="Y3244" s="31" t="str">
        <f>IFERROR(LISTAS[[#This Row],[COSTO]]/X3244-1,"")</f>
        <v/>
      </c>
    </row>
    <row r="3245" spans="1:25" x14ac:dyDescent="0.2">
      <c r="A3245" s="6" t="s">
        <v>9904</v>
      </c>
      <c r="B3245" t="s">
        <v>9511</v>
      </c>
      <c r="C3245">
        <v>916</v>
      </c>
      <c r="D3245" t="s">
        <v>9525</v>
      </c>
      <c r="E3245" s="2">
        <v>1000</v>
      </c>
      <c r="F3245" s="6" t="str">
        <f>+_xlfn.XLOOKUP(LISTAS[[#This Row],[ID]],_01_CODIGOS_Y_COSTOS_xlsm[Producto y N°],_01_CODIGOS_Y_COSTOS_xlsm[FABRICA],"",0,1)</f>
        <v>IMPORTACION</v>
      </c>
      <c r="G3245" s="13">
        <f>LISTAS[[#This Row],[Precio]]*(1-0.46)*(1-IF($C$3520="",0,$C$3520))</f>
        <v>405</v>
      </c>
      <c r="H3245" s="9">
        <f>+_xlfn.XLOOKUP(LISTAS[[#This Row],[ID]],_01_CODIGOS_Y_COSTOS_xlsm[Producto y N°],_01_CODIGOS_Y_COSTOS_xlsm[COSTO],0,0,1)</f>
        <v>92.134399999999999</v>
      </c>
      <c r="I3245" s="116">
        <f>+IFERROR(LISTAS[[#This Row],[VENTA NETA]]/LISTAS[[#This Row],[COSTO]]-1,0)</f>
        <v>3.3957522923034178</v>
      </c>
      <c r="J3245" s="33" t="str">
        <f>IFERROR(VLOOKUP(LISTAS[[#This Row],[ID]],_01_CODIGOS_Y_COSTOS_xlsm[[Producto y N°]:[CODIGO]],2,0),"")</f>
        <v>C0624</v>
      </c>
      <c r="M3245" s="22">
        <v>0</v>
      </c>
      <c r="N3245" s="23">
        <f>+LISTAS[[#This Row],[Precio]]+(LISTAS[[#This Row],[Precio]]*M3245)</f>
        <v>1000</v>
      </c>
      <c r="O3245" s="24">
        <f t="shared" si="67"/>
        <v>405</v>
      </c>
      <c r="Q3245" s="21">
        <f>IFERROR(O3245/LISTAS[[#This Row],[COSTO]]-1,"")</f>
        <v>3.3957522923034178</v>
      </c>
      <c r="R3245" t="str">
        <f>+LISTAS[[#This Row],[ID]]</f>
        <v>CLIPS IMPORTADOS916</v>
      </c>
      <c r="T3245" s="29"/>
      <c r="U3245" s="25">
        <f>LISTAS[[#This Row],[COSTO]]+(LISTAS[[#This Row],[COSTO]]*T3245)</f>
        <v>92.134399999999999</v>
      </c>
      <c r="V3245" s="30">
        <f>IF(T3245="",0,U3245/LISTAS[[#This Row],[VENTA NETA]]-1)</f>
        <v>0</v>
      </c>
      <c r="X3245" s="25"/>
      <c r="Y3245" s="31" t="str">
        <f>IFERROR(LISTAS[[#This Row],[COSTO]]/X3245-1,"")</f>
        <v/>
      </c>
    </row>
    <row r="3246" spans="1:25" x14ac:dyDescent="0.2">
      <c r="A3246" s="6" t="s">
        <v>9905</v>
      </c>
      <c r="B3246" t="s">
        <v>9511</v>
      </c>
      <c r="C3246">
        <v>917</v>
      </c>
      <c r="D3246" t="s">
        <v>9906</v>
      </c>
      <c r="E3246" s="2">
        <v>1130.43</v>
      </c>
      <c r="F3246" s="6" t="str">
        <f>+_xlfn.XLOOKUP(LISTAS[[#This Row],[ID]],_01_CODIGOS_Y_COSTOS_xlsm[Producto y N°],_01_CODIGOS_Y_COSTOS_xlsm[FABRICA],"",0,1)</f>
        <v>IMPORTACION</v>
      </c>
      <c r="G3246" s="13">
        <f>LISTAS[[#This Row],[Precio]]*(1-0.46)*(1-IF($C$3520="",0,$C$3520))</f>
        <v>457.82415000000003</v>
      </c>
      <c r="H3246" s="9">
        <f>+_xlfn.XLOOKUP(LISTAS[[#This Row],[ID]],_01_CODIGOS_Y_COSTOS_xlsm[Producto y N°],_01_CODIGOS_Y_COSTOS_xlsm[COSTO],0,0,1)</f>
        <v>86.376000000000005</v>
      </c>
      <c r="I3246" s="116">
        <f>+IFERROR(LISTAS[[#This Row],[VENTA NETA]]/LISTAS[[#This Row],[COSTO]]-1,0)</f>
        <v>4.3003629480411227</v>
      </c>
      <c r="J3246" s="33" t="str">
        <f>IFERROR(VLOOKUP(LISTAS[[#This Row],[ID]],_01_CODIGOS_Y_COSTOS_xlsm[[Producto y N°]:[CODIGO]],2,0),"")</f>
        <v>C0044</v>
      </c>
      <c r="M3246" s="22">
        <v>0</v>
      </c>
      <c r="N3246" s="23">
        <f>+LISTAS[[#This Row],[Precio]]+(LISTAS[[#This Row],[Precio]]*M3246)</f>
        <v>1130.43</v>
      </c>
      <c r="O3246" s="24">
        <f t="shared" si="67"/>
        <v>457.82415000000003</v>
      </c>
      <c r="Q3246" s="21">
        <f>IFERROR(O3246/LISTAS[[#This Row],[COSTO]]-1,"")</f>
        <v>4.3003629480411227</v>
      </c>
      <c r="R3246" t="str">
        <f>+LISTAS[[#This Row],[ID]]</f>
        <v>CLIPS IMPORTADOS917</v>
      </c>
      <c r="T3246" s="29"/>
      <c r="U3246" s="25">
        <f>LISTAS[[#This Row],[COSTO]]+(LISTAS[[#This Row],[COSTO]]*T3246)</f>
        <v>86.376000000000005</v>
      </c>
      <c r="V3246" s="30">
        <f>IF(T3246="",0,U3246/LISTAS[[#This Row],[VENTA NETA]]-1)</f>
        <v>0</v>
      </c>
      <c r="X3246" s="25"/>
      <c r="Y3246" s="31" t="str">
        <f>IFERROR(LISTAS[[#This Row],[COSTO]]/X3246-1,"")</f>
        <v/>
      </c>
    </row>
    <row r="3247" spans="1:25" x14ac:dyDescent="0.2">
      <c r="A3247" s="6" t="s">
        <v>9907</v>
      </c>
      <c r="B3247" t="s">
        <v>9511</v>
      </c>
      <c r="C3247">
        <v>918</v>
      </c>
      <c r="D3247" t="s">
        <v>9726</v>
      </c>
      <c r="E3247" s="2">
        <v>1130.43</v>
      </c>
      <c r="F3247" s="6" t="str">
        <f>+_xlfn.XLOOKUP(LISTAS[[#This Row],[ID]],_01_CODIGOS_Y_COSTOS_xlsm[Producto y N°],_01_CODIGOS_Y_COSTOS_xlsm[FABRICA],"",0,1)</f>
        <v>IMPORTACION</v>
      </c>
      <c r="G3247" s="13">
        <f>LISTAS[[#This Row],[Precio]]*(1-0.46)*(1-IF($C$3520="",0,$C$3520))</f>
        <v>457.82415000000003</v>
      </c>
      <c r="H3247" s="9">
        <f>+_xlfn.XLOOKUP(LISTAS[[#This Row],[ID]],_01_CODIGOS_Y_COSTOS_xlsm[Producto y N°],_01_CODIGOS_Y_COSTOS_xlsm[COSTO],0,0,1)</f>
        <v>92.134399999999999</v>
      </c>
      <c r="I3247" s="116">
        <f>+IFERROR(LISTAS[[#This Row],[VENTA NETA]]/LISTAS[[#This Row],[COSTO]]-1,0)</f>
        <v>3.9690902637885523</v>
      </c>
      <c r="J3247" s="33" t="str">
        <f>IFERROR(VLOOKUP(LISTAS[[#This Row],[ID]],_01_CODIGOS_Y_COSTOS_xlsm[[Producto y N°]:[CODIGO]],2,0),"")</f>
        <v>C0378</v>
      </c>
      <c r="M3247" s="22">
        <v>0</v>
      </c>
      <c r="N3247" s="23">
        <f>+LISTAS[[#This Row],[Precio]]+(LISTAS[[#This Row],[Precio]]*M3247)</f>
        <v>1130.43</v>
      </c>
      <c r="O3247" s="24">
        <f t="shared" si="67"/>
        <v>457.82415000000003</v>
      </c>
      <c r="Q3247" s="21">
        <f>IFERROR(O3247/LISTAS[[#This Row],[COSTO]]-1,"")</f>
        <v>3.9690902637885523</v>
      </c>
      <c r="R3247" t="str">
        <f>+LISTAS[[#This Row],[ID]]</f>
        <v>CLIPS IMPORTADOS918</v>
      </c>
      <c r="T3247" s="29"/>
      <c r="U3247" s="25">
        <f>LISTAS[[#This Row],[COSTO]]+(LISTAS[[#This Row],[COSTO]]*T3247)</f>
        <v>92.134399999999999</v>
      </c>
      <c r="V3247" s="30">
        <f>IF(T3247="",0,U3247/LISTAS[[#This Row],[VENTA NETA]]-1)</f>
        <v>0</v>
      </c>
      <c r="X3247" s="25"/>
      <c r="Y3247" s="31" t="str">
        <f>IFERROR(LISTAS[[#This Row],[COSTO]]/X3247-1,"")</f>
        <v/>
      </c>
    </row>
    <row r="3248" spans="1:25" x14ac:dyDescent="0.2">
      <c r="A3248" s="6" t="s">
        <v>9908</v>
      </c>
      <c r="B3248" t="s">
        <v>9511</v>
      </c>
      <c r="C3248">
        <v>919</v>
      </c>
      <c r="D3248" t="s">
        <v>9909</v>
      </c>
      <c r="E3248" s="2">
        <v>1043.48</v>
      </c>
      <c r="F3248" s="6" t="str">
        <f>+_xlfn.XLOOKUP(LISTAS[[#This Row],[ID]],_01_CODIGOS_Y_COSTOS_xlsm[Producto y N°],_01_CODIGOS_Y_COSTOS_xlsm[FABRICA],"",0,1)</f>
        <v>IMPORTACION</v>
      </c>
      <c r="G3248" s="13">
        <f>LISTAS[[#This Row],[Precio]]*(1-0.46)*(1-IF($C$3520="",0,$C$3520))</f>
        <v>422.60939999999999</v>
      </c>
      <c r="H3248" s="9">
        <f>+_xlfn.XLOOKUP(LISTAS[[#This Row],[ID]],_01_CODIGOS_Y_COSTOS_xlsm[Producto y N°],_01_CODIGOS_Y_COSTOS_xlsm[COSTO],0,0,1)</f>
        <v>71.98</v>
      </c>
      <c r="I3248" s="116">
        <f>+IFERROR(LISTAS[[#This Row],[VENTA NETA]]/LISTAS[[#This Row],[COSTO]]-1,0)</f>
        <v>4.8712058905251459</v>
      </c>
      <c r="J3248" s="33" t="str">
        <f>IFERROR(VLOOKUP(LISTAS[[#This Row],[ID]],_01_CODIGOS_Y_COSTOS_xlsm[[Producto y N°]:[CODIGO]],2,0),"")</f>
        <v>C1893</v>
      </c>
      <c r="M3248" s="22">
        <v>0</v>
      </c>
      <c r="N3248" s="23">
        <f>+LISTAS[[#This Row],[Precio]]+(LISTAS[[#This Row],[Precio]]*M3248)</f>
        <v>1043.48</v>
      </c>
      <c r="O3248" s="24">
        <f t="shared" si="67"/>
        <v>422.60939999999999</v>
      </c>
      <c r="Q3248" s="21">
        <f>IFERROR(O3248/LISTAS[[#This Row],[COSTO]]-1,"")</f>
        <v>4.8712058905251459</v>
      </c>
      <c r="R3248" t="str">
        <f>+LISTAS[[#This Row],[ID]]</f>
        <v>CLIPS IMPORTADOS919</v>
      </c>
      <c r="T3248" s="29"/>
      <c r="U3248" s="25">
        <f>LISTAS[[#This Row],[COSTO]]+(LISTAS[[#This Row],[COSTO]]*T3248)</f>
        <v>71.98</v>
      </c>
      <c r="V3248" s="30">
        <f>IF(T3248="",0,U3248/LISTAS[[#This Row],[VENTA NETA]]-1)</f>
        <v>0</v>
      </c>
      <c r="X3248" s="25"/>
      <c r="Y3248" s="31" t="str">
        <f>IFERROR(LISTAS[[#This Row],[COSTO]]/X3248-1,"")</f>
        <v/>
      </c>
    </row>
    <row r="3249" spans="1:25" x14ac:dyDescent="0.2">
      <c r="A3249" s="6" t="s">
        <v>9910</v>
      </c>
      <c r="B3249" t="s">
        <v>9511</v>
      </c>
      <c r="C3249">
        <v>920</v>
      </c>
      <c r="D3249" t="s">
        <v>9538</v>
      </c>
      <c r="E3249" s="2">
        <v>1043.48</v>
      </c>
      <c r="F3249" s="6" t="str">
        <f>+_xlfn.XLOOKUP(LISTAS[[#This Row],[ID]],_01_CODIGOS_Y_COSTOS_xlsm[Producto y N°],_01_CODIGOS_Y_COSTOS_xlsm[FABRICA],"",0,1)</f>
        <v>IMPORTACION</v>
      </c>
      <c r="G3249" s="13">
        <f>LISTAS[[#This Row],[Precio]]*(1-0.46)*(1-IF($C$3520="",0,$C$3520))</f>
        <v>422.60939999999999</v>
      </c>
      <c r="H3249" s="9">
        <f>+_xlfn.XLOOKUP(LISTAS[[#This Row],[ID]],_01_CODIGOS_Y_COSTOS_xlsm[Producto y N°],_01_CODIGOS_Y_COSTOS_xlsm[COSTO],0,0,1)</f>
        <v>83.496799999999993</v>
      </c>
      <c r="I3249" s="116">
        <f>+IFERROR(LISTAS[[#This Row],[VENTA NETA]]/LISTAS[[#This Row],[COSTO]]-1,0)</f>
        <v>4.0613843883837468</v>
      </c>
      <c r="J3249" s="33" t="str">
        <f>IFERROR(VLOOKUP(LISTAS[[#This Row],[ID]],_01_CODIGOS_Y_COSTOS_xlsm[[Producto y N°]:[CODIGO]],2,0),"")</f>
        <v>C0166</v>
      </c>
      <c r="M3249" s="22">
        <v>0</v>
      </c>
      <c r="N3249" s="23">
        <f>+LISTAS[[#This Row],[Precio]]+(LISTAS[[#This Row],[Precio]]*M3249)</f>
        <v>1043.48</v>
      </c>
      <c r="O3249" s="24">
        <f t="shared" si="67"/>
        <v>422.60939999999999</v>
      </c>
      <c r="Q3249" s="21">
        <f>IFERROR(O3249/LISTAS[[#This Row],[COSTO]]-1,"")</f>
        <v>4.0613843883837468</v>
      </c>
      <c r="R3249" t="str">
        <f>+LISTAS[[#This Row],[ID]]</f>
        <v>CLIPS IMPORTADOS920</v>
      </c>
      <c r="T3249" s="29"/>
      <c r="U3249" s="25">
        <f>LISTAS[[#This Row],[COSTO]]+(LISTAS[[#This Row],[COSTO]]*T3249)</f>
        <v>83.496799999999993</v>
      </c>
      <c r="V3249" s="30">
        <f>IF(T3249="",0,U3249/LISTAS[[#This Row],[VENTA NETA]]-1)</f>
        <v>0</v>
      </c>
      <c r="X3249" s="25"/>
      <c r="Y3249" s="31" t="str">
        <f>IFERROR(LISTAS[[#This Row],[COSTO]]/X3249-1,"")</f>
        <v/>
      </c>
    </row>
    <row r="3250" spans="1:25" x14ac:dyDescent="0.2">
      <c r="A3250" s="6" t="s">
        <v>9911</v>
      </c>
      <c r="B3250" t="s">
        <v>9511</v>
      </c>
      <c r="C3250">
        <v>921</v>
      </c>
      <c r="D3250" t="s">
        <v>9912</v>
      </c>
      <c r="E3250" s="2">
        <v>1130.43</v>
      </c>
      <c r="F3250" s="6" t="str">
        <f>+_xlfn.XLOOKUP(LISTAS[[#This Row],[ID]],_01_CODIGOS_Y_COSTOS_xlsm[Producto y N°],_01_CODIGOS_Y_COSTOS_xlsm[FABRICA],"",0,1)</f>
        <v>IMPORTACION</v>
      </c>
      <c r="G3250" s="13">
        <f>LISTAS[[#This Row],[Precio]]*(1-0.46)*(1-IF($C$3520="",0,$C$3520))</f>
        <v>457.82415000000003</v>
      </c>
      <c r="H3250" s="9">
        <f>+_xlfn.XLOOKUP(LISTAS[[#This Row],[ID]],_01_CODIGOS_Y_COSTOS_xlsm[Producto y N°],_01_CODIGOS_Y_COSTOS_xlsm[COSTO],0,0,1)</f>
        <v>109.4096</v>
      </c>
      <c r="I3250" s="116">
        <f>+IFERROR(LISTAS[[#This Row],[VENTA NETA]]/LISTAS[[#This Row],[COSTO]]-1,0)</f>
        <v>3.1844970642429917</v>
      </c>
      <c r="J3250" s="33" t="str">
        <f>IFERROR(VLOOKUP(LISTAS[[#This Row],[ID]],_01_CODIGOS_Y_COSTOS_xlsm[[Producto y N°]:[CODIGO]],2,0),"")</f>
        <v>C1913</v>
      </c>
      <c r="M3250" s="22">
        <v>0</v>
      </c>
      <c r="N3250" s="23">
        <f>+LISTAS[[#This Row],[Precio]]+(LISTAS[[#This Row],[Precio]]*M3250)</f>
        <v>1130.43</v>
      </c>
      <c r="O3250" s="24">
        <f t="shared" si="67"/>
        <v>457.82415000000003</v>
      </c>
      <c r="Q3250" s="21">
        <f>IFERROR(O3250/LISTAS[[#This Row],[COSTO]]-1,"")</f>
        <v>3.1844970642429917</v>
      </c>
      <c r="R3250" t="str">
        <f>+LISTAS[[#This Row],[ID]]</f>
        <v>CLIPS IMPORTADOS921</v>
      </c>
      <c r="T3250" s="29"/>
      <c r="U3250" s="25">
        <f>LISTAS[[#This Row],[COSTO]]+(LISTAS[[#This Row],[COSTO]]*T3250)</f>
        <v>109.4096</v>
      </c>
      <c r="V3250" s="30">
        <f>IF(T3250="",0,U3250/LISTAS[[#This Row],[VENTA NETA]]-1)</f>
        <v>0</v>
      </c>
      <c r="X3250" s="25"/>
      <c r="Y3250" s="31" t="str">
        <f>IFERROR(LISTAS[[#This Row],[COSTO]]/X3250-1,"")</f>
        <v/>
      </c>
    </row>
    <row r="3251" spans="1:25" x14ac:dyDescent="0.2">
      <c r="A3251" s="6" t="s">
        <v>9913</v>
      </c>
      <c r="B3251" t="s">
        <v>9511</v>
      </c>
      <c r="C3251">
        <v>922</v>
      </c>
      <c r="D3251" t="s">
        <v>9914</v>
      </c>
      <c r="E3251" s="2">
        <v>1260.8699999999999</v>
      </c>
      <c r="F3251" s="6" t="str">
        <f>+_xlfn.XLOOKUP(LISTAS[[#This Row],[ID]],_01_CODIGOS_Y_COSTOS_xlsm[Producto y N°],_01_CODIGOS_Y_COSTOS_xlsm[FABRICA],"",0,1)</f>
        <v>IMPORTACION</v>
      </c>
      <c r="G3251" s="13">
        <f>LISTAS[[#This Row],[Precio]]*(1-0.46)*(1-IF($C$3520="",0,$C$3520))</f>
        <v>510.65234999999996</v>
      </c>
      <c r="H3251" s="9">
        <f>+_xlfn.XLOOKUP(LISTAS[[#This Row],[ID]],_01_CODIGOS_Y_COSTOS_xlsm[Producto y N°],_01_CODIGOS_Y_COSTOS_xlsm[COSTO],0,0,1)</f>
        <v>112.28879999999999</v>
      </c>
      <c r="I3251" s="116">
        <f>+IFERROR(LISTAS[[#This Row],[VENTA NETA]]/LISTAS[[#This Row],[COSTO]]-1,0)</f>
        <v>3.5476694915254239</v>
      </c>
      <c r="J3251" s="33" t="str">
        <f>IFERROR(VLOOKUP(LISTAS[[#This Row],[ID]],_01_CODIGOS_Y_COSTOS_xlsm[[Producto y N°]:[CODIGO]],2,0),"")</f>
        <v>C1763</v>
      </c>
      <c r="M3251" s="22">
        <v>0</v>
      </c>
      <c r="N3251" s="23">
        <f>+LISTAS[[#This Row],[Precio]]+(LISTAS[[#This Row],[Precio]]*M3251)</f>
        <v>1260.8699999999999</v>
      </c>
      <c r="O3251" s="24">
        <f t="shared" si="67"/>
        <v>510.65234999999996</v>
      </c>
      <c r="Q3251" s="21">
        <f>IFERROR(O3251/LISTAS[[#This Row],[COSTO]]-1,"")</f>
        <v>3.5476694915254239</v>
      </c>
      <c r="R3251" t="str">
        <f>+LISTAS[[#This Row],[ID]]</f>
        <v>CLIPS IMPORTADOS922</v>
      </c>
      <c r="T3251" s="29"/>
      <c r="U3251" s="25">
        <f>LISTAS[[#This Row],[COSTO]]+(LISTAS[[#This Row],[COSTO]]*T3251)</f>
        <v>112.28879999999999</v>
      </c>
      <c r="V3251" s="30">
        <f>IF(T3251="",0,U3251/LISTAS[[#This Row],[VENTA NETA]]-1)</f>
        <v>0</v>
      </c>
      <c r="X3251" s="25"/>
      <c r="Y3251" s="31" t="str">
        <f>IFERROR(LISTAS[[#This Row],[COSTO]]/X3251-1,"")</f>
        <v/>
      </c>
    </row>
    <row r="3252" spans="1:25" x14ac:dyDescent="0.2">
      <c r="A3252" s="6" t="s">
        <v>9915</v>
      </c>
      <c r="B3252" t="s">
        <v>9511</v>
      </c>
      <c r="C3252">
        <v>923</v>
      </c>
      <c r="D3252" t="s">
        <v>9916</v>
      </c>
      <c r="E3252" s="2">
        <v>1347.83</v>
      </c>
      <c r="F3252" s="6" t="str">
        <f>+_xlfn.XLOOKUP(LISTAS[[#This Row],[ID]],_01_CODIGOS_Y_COSTOS_xlsm[Producto y N°],_01_CODIGOS_Y_COSTOS_xlsm[FABRICA],"",0,1)</f>
        <v>IMPORTACION</v>
      </c>
      <c r="G3252" s="13">
        <f>LISTAS[[#This Row],[Precio]]*(1-0.46)*(1-IF($C$3520="",0,$C$3520))</f>
        <v>545.87115000000006</v>
      </c>
      <c r="H3252" s="9">
        <f>+_xlfn.XLOOKUP(LISTAS[[#This Row],[ID]],_01_CODIGOS_Y_COSTOS_xlsm[Producto y N°],_01_CODIGOS_Y_COSTOS_xlsm[COSTO],0,0,1)</f>
        <v>100.77200000000001</v>
      </c>
      <c r="I3252" s="116">
        <f>+IFERROR(LISTAS[[#This Row],[VENTA NETA]]/LISTAS[[#This Row],[COSTO]]-1,0)</f>
        <v>4.4168930853808597</v>
      </c>
      <c r="J3252" s="33" t="str">
        <f>IFERROR(VLOOKUP(LISTAS[[#This Row],[ID]],_01_CODIGOS_Y_COSTOS_xlsm[[Producto y N°]:[CODIGO]],2,0),"")</f>
        <v>C0393</v>
      </c>
      <c r="M3252" s="22">
        <v>0</v>
      </c>
      <c r="N3252" s="23">
        <f>+LISTAS[[#This Row],[Precio]]+(LISTAS[[#This Row],[Precio]]*M3252)</f>
        <v>1347.83</v>
      </c>
      <c r="O3252" s="24">
        <f t="shared" si="67"/>
        <v>545.87115000000006</v>
      </c>
      <c r="Q3252" s="21">
        <f>IFERROR(O3252/LISTAS[[#This Row],[COSTO]]-1,"")</f>
        <v>4.4168930853808597</v>
      </c>
      <c r="R3252" t="str">
        <f>+LISTAS[[#This Row],[ID]]</f>
        <v>CLIPS IMPORTADOS923</v>
      </c>
      <c r="T3252" s="29"/>
      <c r="U3252" s="25">
        <f>LISTAS[[#This Row],[COSTO]]+(LISTAS[[#This Row],[COSTO]]*T3252)</f>
        <v>100.77200000000001</v>
      </c>
      <c r="V3252" s="30">
        <f>IF(T3252="",0,U3252/LISTAS[[#This Row],[VENTA NETA]]-1)</f>
        <v>0</v>
      </c>
      <c r="X3252" s="25"/>
      <c r="Y3252" s="31" t="str">
        <f>IFERROR(LISTAS[[#This Row],[COSTO]]/X3252-1,"")</f>
        <v/>
      </c>
    </row>
    <row r="3253" spans="1:25" x14ac:dyDescent="0.2">
      <c r="A3253" s="6" t="s">
        <v>9917</v>
      </c>
      <c r="B3253" t="s">
        <v>9511</v>
      </c>
      <c r="C3253">
        <v>924</v>
      </c>
      <c r="D3253" t="s">
        <v>9536</v>
      </c>
      <c r="E3253" s="2">
        <v>1500</v>
      </c>
      <c r="F3253" s="6" t="str">
        <f>+_xlfn.XLOOKUP(LISTAS[[#This Row],[ID]],_01_CODIGOS_Y_COSTOS_xlsm[Producto y N°],_01_CODIGOS_Y_COSTOS_xlsm[FABRICA],"",0,1)</f>
        <v>IMPORTACION</v>
      </c>
      <c r="G3253" s="13">
        <f>LISTAS[[#This Row],[Precio]]*(1-0.46)*(1-IF($C$3520="",0,$C$3520))</f>
        <v>607.5</v>
      </c>
      <c r="H3253" s="9">
        <f>+_xlfn.XLOOKUP(LISTAS[[#This Row],[ID]],_01_CODIGOS_Y_COSTOS_xlsm[Producto y N°],_01_CODIGOS_Y_COSTOS_xlsm[COSTO],0,0,1)</f>
        <v>143.96</v>
      </c>
      <c r="I3253" s="116">
        <f>+IFERROR(LISTAS[[#This Row],[VENTA NETA]]/LISTAS[[#This Row],[COSTO]]-1,0)</f>
        <v>3.2199222006112809</v>
      </c>
      <c r="J3253" s="33" t="str">
        <f>IFERROR(VLOOKUP(LISTAS[[#This Row],[ID]],_01_CODIGOS_Y_COSTOS_xlsm[[Producto y N°]:[CODIGO]],2,0),"")</f>
        <v>C0554</v>
      </c>
      <c r="M3253" s="22">
        <v>0</v>
      </c>
      <c r="N3253" s="23">
        <f>+LISTAS[[#This Row],[Precio]]+(LISTAS[[#This Row],[Precio]]*M3253)</f>
        <v>1500</v>
      </c>
      <c r="O3253" s="24">
        <f t="shared" si="67"/>
        <v>607.5</v>
      </c>
      <c r="Q3253" s="21">
        <f>IFERROR(O3253/LISTAS[[#This Row],[COSTO]]-1,"")</f>
        <v>3.2199222006112809</v>
      </c>
      <c r="R3253" t="str">
        <f>+LISTAS[[#This Row],[ID]]</f>
        <v>CLIPS IMPORTADOS924</v>
      </c>
      <c r="T3253" s="29"/>
      <c r="U3253" s="25">
        <f>LISTAS[[#This Row],[COSTO]]+(LISTAS[[#This Row],[COSTO]]*T3253)</f>
        <v>143.96</v>
      </c>
      <c r="V3253" s="30">
        <f>IF(T3253="",0,U3253/LISTAS[[#This Row],[VENTA NETA]]-1)</f>
        <v>0</v>
      </c>
      <c r="X3253" s="25"/>
      <c r="Y3253" s="31" t="str">
        <f>IFERROR(LISTAS[[#This Row],[COSTO]]/X3253-1,"")</f>
        <v/>
      </c>
    </row>
    <row r="3254" spans="1:25" x14ac:dyDescent="0.2">
      <c r="A3254" s="6" t="s">
        <v>9918</v>
      </c>
      <c r="B3254" t="s">
        <v>9511</v>
      </c>
      <c r="C3254">
        <v>925</v>
      </c>
      <c r="D3254" t="s">
        <v>9726</v>
      </c>
      <c r="E3254" s="2">
        <v>1608.7</v>
      </c>
      <c r="F3254" s="6" t="str">
        <f>+_xlfn.XLOOKUP(LISTAS[[#This Row],[ID]],_01_CODIGOS_Y_COSTOS_xlsm[Producto y N°],_01_CODIGOS_Y_COSTOS_xlsm[FABRICA],"",0,1)</f>
        <v>IMPORTACION</v>
      </c>
      <c r="G3254" s="13">
        <f>LISTAS[[#This Row],[Precio]]*(1-0.46)*(1-IF($C$3520="",0,$C$3520))</f>
        <v>651.52350000000001</v>
      </c>
      <c r="H3254" s="9">
        <f>+_xlfn.XLOOKUP(LISTAS[[#This Row],[ID]],_01_CODIGOS_Y_COSTOS_xlsm[Producto y N°],_01_CODIGOS_Y_COSTOS_xlsm[COSTO],0,0,1)</f>
        <v>181.3896</v>
      </c>
      <c r="I3254" s="116">
        <f>+IFERROR(LISTAS[[#This Row],[VENTA NETA]]/LISTAS[[#This Row],[COSTO]]-1,0)</f>
        <v>2.5918459492716233</v>
      </c>
      <c r="J3254" s="33" t="str">
        <f>IFERROR(VLOOKUP(LISTAS[[#This Row],[ID]],_01_CODIGOS_Y_COSTOS_xlsm[[Producto y N°]:[CODIGO]],2,0),"")</f>
        <v>C0340</v>
      </c>
      <c r="M3254" s="22">
        <v>0</v>
      </c>
      <c r="N3254" s="23">
        <f>+LISTAS[[#This Row],[Precio]]+(LISTAS[[#This Row],[Precio]]*M3254)</f>
        <v>1608.7</v>
      </c>
      <c r="O3254" s="24">
        <f t="shared" si="67"/>
        <v>651.52350000000001</v>
      </c>
      <c r="Q3254" s="21">
        <f>IFERROR(O3254/LISTAS[[#This Row],[COSTO]]-1,"")</f>
        <v>2.5918459492716233</v>
      </c>
      <c r="R3254" t="str">
        <f>+LISTAS[[#This Row],[ID]]</f>
        <v>CLIPS IMPORTADOS925</v>
      </c>
      <c r="T3254" s="29"/>
      <c r="U3254" s="25">
        <f>LISTAS[[#This Row],[COSTO]]+(LISTAS[[#This Row],[COSTO]]*T3254)</f>
        <v>181.3896</v>
      </c>
      <c r="V3254" s="30">
        <f>IF(T3254="",0,U3254/LISTAS[[#This Row],[VENTA NETA]]-1)</f>
        <v>0</v>
      </c>
      <c r="X3254" s="25"/>
      <c r="Y3254" s="31" t="str">
        <f>IFERROR(LISTAS[[#This Row],[COSTO]]/X3254-1,"")</f>
        <v/>
      </c>
    </row>
    <row r="3255" spans="1:25" x14ac:dyDescent="0.2">
      <c r="A3255" s="6" t="s">
        <v>9919</v>
      </c>
      <c r="B3255" t="s">
        <v>9511</v>
      </c>
      <c r="C3255">
        <v>926</v>
      </c>
      <c r="D3255" t="s">
        <v>9920</v>
      </c>
      <c r="E3255" s="2">
        <v>1000</v>
      </c>
      <c r="F3255" s="6" t="str">
        <f>+_xlfn.XLOOKUP(LISTAS[[#This Row],[ID]],_01_CODIGOS_Y_COSTOS_xlsm[Producto y N°],_01_CODIGOS_Y_COSTOS_xlsm[FABRICA],"",0,1)</f>
        <v>IMPORTACION</v>
      </c>
      <c r="G3255" s="13">
        <f>LISTAS[[#This Row],[Precio]]*(1-0.46)*(1-IF($C$3520="",0,$C$3520))</f>
        <v>405</v>
      </c>
      <c r="H3255" s="9">
        <f>+_xlfn.XLOOKUP(LISTAS[[#This Row],[ID]],_01_CODIGOS_Y_COSTOS_xlsm[Producto y N°],_01_CODIGOS_Y_COSTOS_xlsm[COSTO],0,0,1)</f>
        <v>71.98</v>
      </c>
      <c r="I3255" s="116">
        <f>+IFERROR(LISTAS[[#This Row],[VENTA NETA]]/LISTAS[[#This Row],[COSTO]]-1,0)</f>
        <v>4.6265629341483745</v>
      </c>
      <c r="J3255" s="33" t="str">
        <f>IFERROR(VLOOKUP(LISTAS[[#This Row],[ID]],_01_CODIGOS_Y_COSTOS_xlsm[[Producto y N°]:[CODIGO]],2,0),"")</f>
        <v>C0156</v>
      </c>
      <c r="M3255" s="22">
        <v>0</v>
      </c>
      <c r="N3255" s="23">
        <f>+LISTAS[[#This Row],[Precio]]+(LISTAS[[#This Row],[Precio]]*M3255)</f>
        <v>1000</v>
      </c>
      <c r="O3255" s="24">
        <f t="shared" si="67"/>
        <v>405</v>
      </c>
      <c r="Q3255" s="21">
        <f>IFERROR(O3255/LISTAS[[#This Row],[COSTO]]-1,"")</f>
        <v>4.6265629341483745</v>
      </c>
      <c r="R3255" t="str">
        <f>+LISTAS[[#This Row],[ID]]</f>
        <v>CLIPS IMPORTADOS926</v>
      </c>
      <c r="T3255" s="29"/>
      <c r="U3255" s="25">
        <f>LISTAS[[#This Row],[COSTO]]+(LISTAS[[#This Row],[COSTO]]*T3255)</f>
        <v>71.98</v>
      </c>
      <c r="V3255" s="30">
        <f>IF(T3255="",0,U3255/LISTAS[[#This Row],[VENTA NETA]]-1)</f>
        <v>0</v>
      </c>
      <c r="X3255" s="25"/>
      <c r="Y3255" s="31" t="str">
        <f>IFERROR(LISTAS[[#This Row],[COSTO]]/X3255-1,"")</f>
        <v/>
      </c>
    </row>
    <row r="3256" spans="1:25" x14ac:dyDescent="0.2">
      <c r="A3256" s="6" t="s">
        <v>9921</v>
      </c>
      <c r="B3256" t="s">
        <v>9511</v>
      </c>
      <c r="C3256">
        <v>927</v>
      </c>
      <c r="D3256" t="s">
        <v>9922</v>
      </c>
      <c r="E3256" s="2">
        <v>1000</v>
      </c>
      <c r="F3256" s="6" t="str">
        <f>+_xlfn.XLOOKUP(LISTAS[[#This Row],[ID]],_01_CODIGOS_Y_COSTOS_xlsm[Producto y N°],_01_CODIGOS_Y_COSTOS_xlsm[FABRICA],"",0,1)</f>
        <v>IMPORTACION</v>
      </c>
      <c r="G3256" s="13">
        <f>LISTAS[[#This Row],[Precio]]*(1-0.46)*(1-IF($C$3520="",0,$C$3520))</f>
        <v>405</v>
      </c>
      <c r="H3256" s="9">
        <f>+_xlfn.XLOOKUP(LISTAS[[#This Row],[ID]],_01_CODIGOS_Y_COSTOS_xlsm[Producto y N°],_01_CODIGOS_Y_COSTOS_xlsm[COSTO],0,0,1)</f>
        <v>92.134399999999999</v>
      </c>
      <c r="I3256" s="116">
        <f>+IFERROR(LISTAS[[#This Row],[VENTA NETA]]/LISTAS[[#This Row],[COSTO]]-1,0)</f>
        <v>3.3957522923034178</v>
      </c>
      <c r="J3256" s="33" t="str">
        <f>IFERROR(VLOOKUP(LISTAS[[#This Row],[ID]],_01_CODIGOS_Y_COSTOS_xlsm[[Producto y N°]:[CODIGO]],2,0),"")</f>
        <v>C0568</v>
      </c>
      <c r="M3256" s="22">
        <v>0</v>
      </c>
      <c r="N3256" s="23">
        <f>+LISTAS[[#This Row],[Precio]]+(LISTAS[[#This Row],[Precio]]*M3256)</f>
        <v>1000</v>
      </c>
      <c r="O3256" s="24">
        <f t="shared" si="67"/>
        <v>405</v>
      </c>
      <c r="Q3256" s="21">
        <f>IFERROR(O3256/LISTAS[[#This Row],[COSTO]]-1,"")</f>
        <v>3.3957522923034178</v>
      </c>
      <c r="R3256" t="str">
        <f>+LISTAS[[#This Row],[ID]]</f>
        <v>CLIPS IMPORTADOS927</v>
      </c>
      <c r="T3256" s="29"/>
      <c r="U3256" s="25">
        <f>LISTAS[[#This Row],[COSTO]]+(LISTAS[[#This Row],[COSTO]]*T3256)</f>
        <v>92.134399999999999</v>
      </c>
      <c r="V3256" s="30">
        <f>IF(T3256="",0,U3256/LISTAS[[#This Row],[VENTA NETA]]-1)</f>
        <v>0</v>
      </c>
      <c r="X3256" s="25"/>
      <c r="Y3256" s="31" t="str">
        <f>IFERROR(LISTAS[[#This Row],[COSTO]]/X3256-1,"")</f>
        <v/>
      </c>
    </row>
    <row r="3257" spans="1:25" x14ac:dyDescent="0.2">
      <c r="A3257" s="6" t="s">
        <v>9923</v>
      </c>
      <c r="B3257" t="s">
        <v>9511</v>
      </c>
      <c r="C3257">
        <v>928</v>
      </c>
      <c r="D3257" t="s">
        <v>9525</v>
      </c>
      <c r="E3257" s="2">
        <v>1000</v>
      </c>
      <c r="F3257" s="6" t="str">
        <f>+_xlfn.XLOOKUP(LISTAS[[#This Row],[ID]],_01_CODIGOS_Y_COSTOS_xlsm[Producto y N°],_01_CODIGOS_Y_COSTOS_xlsm[FABRICA],"",0,1)</f>
        <v>IMPORTACION</v>
      </c>
      <c r="G3257" s="13">
        <f>LISTAS[[#This Row],[Precio]]*(1-0.46)*(1-IF($C$3520="",0,$C$3520))</f>
        <v>405</v>
      </c>
      <c r="H3257" s="9">
        <f>+_xlfn.XLOOKUP(LISTAS[[#This Row],[ID]],_01_CODIGOS_Y_COSTOS_xlsm[Producto y N°],_01_CODIGOS_Y_COSTOS_xlsm[COSTO],0,0,1)</f>
        <v>89.255200000000002</v>
      </c>
      <c r="I3257" s="116">
        <f>+IFERROR(LISTAS[[#This Row],[VENTA NETA]]/LISTAS[[#This Row],[COSTO]]-1,0)</f>
        <v>3.5375507533454629</v>
      </c>
      <c r="J3257" s="33" t="str">
        <f>IFERROR(VLOOKUP(LISTAS[[#This Row],[ID]],_01_CODIGOS_Y_COSTOS_xlsm[[Producto y N°]:[CODIGO]],2,0),"")</f>
        <v>C0037</v>
      </c>
      <c r="M3257" s="22">
        <v>0</v>
      </c>
      <c r="N3257" s="23">
        <f>+LISTAS[[#This Row],[Precio]]+(LISTAS[[#This Row],[Precio]]*M3257)</f>
        <v>1000</v>
      </c>
      <c r="O3257" s="24">
        <f t="shared" si="67"/>
        <v>405</v>
      </c>
      <c r="Q3257" s="21">
        <f>IFERROR(O3257/LISTAS[[#This Row],[COSTO]]-1,"")</f>
        <v>3.5375507533454629</v>
      </c>
      <c r="R3257" t="str">
        <f>+LISTAS[[#This Row],[ID]]</f>
        <v>CLIPS IMPORTADOS928</v>
      </c>
      <c r="T3257" s="29"/>
      <c r="U3257" s="25">
        <f>LISTAS[[#This Row],[COSTO]]+(LISTAS[[#This Row],[COSTO]]*T3257)</f>
        <v>89.255200000000002</v>
      </c>
      <c r="V3257" s="30">
        <f>IF(T3257="",0,U3257/LISTAS[[#This Row],[VENTA NETA]]-1)</f>
        <v>0</v>
      </c>
      <c r="X3257" s="25"/>
      <c r="Y3257" s="31" t="str">
        <f>IFERROR(LISTAS[[#This Row],[COSTO]]/X3257-1,"")</f>
        <v/>
      </c>
    </row>
    <row r="3258" spans="1:25" x14ac:dyDescent="0.2">
      <c r="A3258" s="6" t="s">
        <v>9924</v>
      </c>
      <c r="B3258" t="s">
        <v>9511</v>
      </c>
      <c r="C3258">
        <v>929</v>
      </c>
      <c r="D3258" t="s">
        <v>9925</v>
      </c>
      <c r="E3258" s="2">
        <v>1217.3900000000001</v>
      </c>
      <c r="F3258" s="6" t="str">
        <f>+_xlfn.XLOOKUP(LISTAS[[#This Row],[ID]],_01_CODIGOS_Y_COSTOS_xlsm[Producto y N°],_01_CODIGOS_Y_COSTOS_xlsm[FABRICA],"",0,1)</f>
        <v>IMPORTACION</v>
      </c>
      <c r="G3258" s="13">
        <f>LISTAS[[#This Row],[Precio]]*(1-0.46)*(1-IF($C$3520="",0,$C$3520))</f>
        <v>493.04295000000002</v>
      </c>
      <c r="H3258" s="9">
        <f>+_xlfn.XLOOKUP(LISTAS[[#This Row],[ID]],_01_CODIGOS_Y_COSTOS_xlsm[Producto y N°],_01_CODIGOS_Y_COSTOS_xlsm[COSTO],0,0,1)</f>
        <v>115.16800000000001</v>
      </c>
      <c r="I3258" s="116">
        <f>+IFERROR(LISTAS[[#This Row],[VENTA NETA]]/LISTAS[[#This Row],[COSTO]]-1,0)</f>
        <v>3.2810759065018056</v>
      </c>
      <c r="J3258" s="33" t="str">
        <f>IFERROR(VLOOKUP(LISTAS[[#This Row],[ID]],_01_CODIGOS_Y_COSTOS_xlsm[[Producto y N°]:[CODIGO]],2,0),"")</f>
        <v>C0474</v>
      </c>
      <c r="M3258" s="22">
        <v>0</v>
      </c>
      <c r="N3258" s="23">
        <f>+LISTAS[[#This Row],[Precio]]+(LISTAS[[#This Row],[Precio]]*M3258)</f>
        <v>1217.3900000000001</v>
      </c>
      <c r="O3258" s="24">
        <f t="shared" si="67"/>
        <v>493.04295000000002</v>
      </c>
      <c r="Q3258" s="21">
        <f>IFERROR(O3258/LISTAS[[#This Row],[COSTO]]-1,"")</f>
        <v>3.2810759065018056</v>
      </c>
      <c r="R3258" t="str">
        <f>+LISTAS[[#This Row],[ID]]</f>
        <v>CLIPS IMPORTADOS929</v>
      </c>
      <c r="T3258" s="29"/>
      <c r="U3258" s="25">
        <f>LISTAS[[#This Row],[COSTO]]+(LISTAS[[#This Row],[COSTO]]*T3258)</f>
        <v>115.16800000000001</v>
      </c>
      <c r="V3258" s="30">
        <f>IF(T3258="",0,U3258/LISTAS[[#This Row],[VENTA NETA]]-1)</f>
        <v>0</v>
      </c>
      <c r="X3258" s="25"/>
      <c r="Y3258" s="31" t="str">
        <f>IFERROR(LISTAS[[#This Row],[COSTO]]/X3258-1,"")</f>
        <v/>
      </c>
    </row>
    <row r="3259" spans="1:25" x14ac:dyDescent="0.2">
      <c r="A3259" s="6" t="s">
        <v>9926</v>
      </c>
      <c r="B3259" t="s">
        <v>9511</v>
      </c>
      <c r="C3259">
        <v>930</v>
      </c>
      <c r="D3259" t="s">
        <v>9927</v>
      </c>
      <c r="E3259" s="2">
        <v>1130.43</v>
      </c>
      <c r="F3259" s="6" t="str">
        <f>+_xlfn.XLOOKUP(LISTAS[[#This Row],[ID]],_01_CODIGOS_Y_COSTOS_xlsm[Producto y N°],_01_CODIGOS_Y_COSTOS_xlsm[FABRICA],"",0,1)</f>
        <v>IMPORTACION</v>
      </c>
      <c r="G3259" s="13">
        <f>LISTAS[[#This Row],[Precio]]*(1-0.46)*(1-IF($C$3520="",0,$C$3520))</f>
        <v>457.82415000000003</v>
      </c>
      <c r="H3259" s="9">
        <f>+_xlfn.XLOOKUP(LISTAS[[#This Row],[ID]],_01_CODIGOS_Y_COSTOS_xlsm[Producto y N°],_01_CODIGOS_Y_COSTOS_xlsm[COSTO],0,0,1)</f>
        <v>80.617599999999996</v>
      </c>
      <c r="I3259" s="116">
        <f>+IFERROR(LISTAS[[#This Row],[VENTA NETA]]/LISTAS[[#This Row],[COSTO]]-1,0)</f>
        <v>4.6789603014726318</v>
      </c>
      <c r="J3259" s="33" t="str">
        <f>IFERROR(VLOOKUP(LISTAS[[#This Row],[ID]],_01_CODIGOS_Y_COSTOS_xlsm[[Producto y N°]:[CODIGO]],2,0),"")</f>
        <v>C0101</v>
      </c>
      <c r="M3259" s="22">
        <v>0</v>
      </c>
      <c r="N3259" s="23">
        <f>+LISTAS[[#This Row],[Precio]]+(LISTAS[[#This Row],[Precio]]*M3259)</f>
        <v>1130.43</v>
      </c>
      <c r="O3259" s="24">
        <f t="shared" si="67"/>
        <v>457.82415000000003</v>
      </c>
      <c r="Q3259" s="21">
        <f>IFERROR(O3259/LISTAS[[#This Row],[COSTO]]-1,"")</f>
        <v>4.6789603014726318</v>
      </c>
      <c r="R3259" t="str">
        <f>+LISTAS[[#This Row],[ID]]</f>
        <v>CLIPS IMPORTADOS930</v>
      </c>
      <c r="T3259" s="29"/>
      <c r="U3259" s="25">
        <f>LISTAS[[#This Row],[COSTO]]+(LISTAS[[#This Row],[COSTO]]*T3259)</f>
        <v>80.617599999999996</v>
      </c>
      <c r="V3259" s="30">
        <f>IF(T3259="",0,U3259/LISTAS[[#This Row],[VENTA NETA]]-1)</f>
        <v>0</v>
      </c>
      <c r="X3259" s="25"/>
      <c r="Y3259" s="31" t="str">
        <f>IFERROR(LISTAS[[#This Row],[COSTO]]/X3259-1,"")</f>
        <v/>
      </c>
    </row>
    <row r="3260" spans="1:25" x14ac:dyDescent="0.2">
      <c r="A3260" s="6" t="s">
        <v>9928</v>
      </c>
      <c r="B3260" t="s">
        <v>9511</v>
      </c>
      <c r="C3260">
        <v>931</v>
      </c>
      <c r="D3260" t="s">
        <v>9929</v>
      </c>
      <c r="E3260" s="2">
        <v>1130.43</v>
      </c>
      <c r="F3260" s="6" t="str">
        <f>+_xlfn.XLOOKUP(LISTAS[[#This Row],[ID]],_01_CODIGOS_Y_COSTOS_xlsm[Producto y N°],_01_CODIGOS_Y_COSTOS_xlsm[FABRICA],"",0,1)</f>
        <v>IMPORTACION</v>
      </c>
      <c r="G3260" s="13">
        <f>LISTAS[[#This Row],[Precio]]*(1-0.46)*(1-IF($C$3520="",0,$C$3520))</f>
        <v>457.82415000000003</v>
      </c>
      <c r="H3260" s="9">
        <f>+_xlfn.XLOOKUP(LISTAS[[#This Row],[ID]],_01_CODIGOS_Y_COSTOS_xlsm[Producto y N°],_01_CODIGOS_Y_COSTOS_xlsm[COSTO],0,0,1)</f>
        <v>83.496799999999993</v>
      </c>
      <c r="I3260" s="116">
        <f>+IFERROR(LISTAS[[#This Row],[VENTA NETA]]/LISTAS[[#This Row],[COSTO]]-1,0)</f>
        <v>4.4831340841804721</v>
      </c>
      <c r="J3260" s="33" t="str">
        <f>IFERROR(VLOOKUP(LISTAS[[#This Row],[ID]],_01_CODIGOS_Y_COSTOS_xlsm[[Producto y N°]:[CODIGO]],2,0),"")</f>
        <v>C0046</v>
      </c>
      <c r="M3260" s="22">
        <v>0</v>
      </c>
      <c r="N3260" s="23">
        <f>+LISTAS[[#This Row],[Precio]]+(LISTAS[[#This Row],[Precio]]*M3260)</f>
        <v>1130.43</v>
      </c>
      <c r="O3260" s="24">
        <f t="shared" si="67"/>
        <v>457.82415000000003</v>
      </c>
      <c r="Q3260" s="21">
        <f>IFERROR(O3260/LISTAS[[#This Row],[COSTO]]-1,"")</f>
        <v>4.4831340841804721</v>
      </c>
      <c r="R3260" t="str">
        <f>+LISTAS[[#This Row],[ID]]</f>
        <v>CLIPS IMPORTADOS931</v>
      </c>
      <c r="T3260" s="29"/>
      <c r="U3260" s="25">
        <f>LISTAS[[#This Row],[COSTO]]+(LISTAS[[#This Row],[COSTO]]*T3260)</f>
        <v>83.496799999999993</v>
      </c>
      <c r="V3260" s="30">
        <f>IF(T3260="",0,U3260/LISTAS[[#This Row],[VENTA NETA]]-1)</f>
        <v>0</v>
      </c>
      <c r="X3260" s="25"/>
      <c r="Y3260" s="31" t="str">
        <f>IFERROR(LISTAS[[#This Row],[COSTO]]/X3260-1,"")</f>
        <v/>
      </c>
    </row>
    <row r="3261" spans="1:25" x14ac:dyDescent="0.2">
      <c r="A3261" s="6" t="s">
        <v>9930</v>
      </c>
      <c r="B3261" t="s">
        <v>9511</v>
      </c>
      <c r="C3261">
        <v>932</v>
      </c>
      <c r="D3261" t="s">
        <v>9525</v>
      </c>
      <c r="E3261" s="2">
        <v>1217.3900000000001</v>
      </c>
      <c r="F3261" s="6" t="str">
        <f>+_xlfn.XLOOKUP(LISTAS[[#This Row],[ID]],_01_CODIGOS_Y_COSTOS_xlsm[Producto y N°],_01_CODIGOS_Y_COSTOS_xlsm[FABRICA],"",0,1)</f>
        <v>IMPORTACION</v>
      </c>
      <c r="G3261" s="13">
        <f>LISTAS[[#This Row],[Precio]]*(1-0.46)*(1-IF($C$3520="",0,$C$3520))</f>
        <v>493.04295000000002</v>
      </c>
      <c r="H3261" s="9">
        <f>+_xlfn.XLOOKUP(LISTAS[[#This Row],[ID]],_01_CODIGOS_Y_COSTOS_xlsm[Producto y N°],_01_CODIGOS_Y_COSTOS_xlsm[COSTO],0,0,1)</f>
        <v>112.28879999999999</v>
      </c>
      <c r="I3261" s="116">
        <f>+IFERROR(LISTAS[[#This Row],[VENTA NETA]]/LISTAS[[#This Row],[COSTO]]-1,0)</f>
        <v>3.3908470835915967</v>
      </c>
      <c r="J3261" s="33" t="str">
        <f>IFERROR(VLOOKUP(LISTAS[[#This Row],[ID]],_01_CODIGOS_Y_COSTOS_xlsm[[Producto y N°]:[CODIGO]],2,0),"")</f>
        <v>C0544</v>
      </c>
      <c r="M3261" s="22">
        <v>0</v>
      </c>
      <c r="N3261" s="23">
        <f>+LISTAS[[#This Row],[Precio]]+(LISTAS[[#This Row],[Precio]]*M3261)</f>
        <v>1217.3900000000001</v>
      </c>
      <c r="O3261" s="24">
        <f t="shared" si="67"/>
        <v>493.04295000000002</v>
      </c>
      <c r="Q3261" s="21">
        <f>IFERROR(O3261/LISTAS[[#This Row],[COSTO]]-1,"")</f>
        <v>3.3908470835915967</v>
      </c>
      <c r="R3261" t="str">
        <f>+LISTAS[[#This Row],[ID]]</f>
        <v>CLIPS IMPORTADOS932</v>
      </c>
      <c r="T3261" s="29"/>
      <c r="U3261" s="25">
        <f>LISTAS[[#This Row],[COSTO]]+(LISTAS[[#This Row],[COSTO]]*T3261)</f>
        <v>112.28879999999999</v>
      </c>
      <c r="V3261" s="30">
        <f>IF(T3261="",0,U3261/LISTAS[[#This Row],[VENTA NETA]]-1)</f>
        <v>0</v>
      </c>
      <c r="X3261" s="25"/>
      <c r="Y3261" s="31" t="str">
        <f>IFERROR(LISTAS[[#This Row],[COSTO]]/X3261-1,"")</f>
        <v/>
      </c>
    </row>
    <row r="3262" spans="1:25" x14ac:dyDescent="0.2">
      <c r="A3262" s="6" t="s">
        <v>9931</v>
      </c>
      <c r="B3262" t="s">
        <v>9511</v>
      </c>
      <c r="C3262">
        <v>933</v>
      </c>
      <c r="D3262" t="s">
        <v>9932</v>
      </c>
      <c r="E3262" s="2">
        <v>1217.3900000000001</v>
      </c>
      <c r="F3262" s="6" t="str">
        <f>+_xlfn.XLOOKUP(LISTAS[[#This Row],[ID]],_01_CODIGOS_Y_COSTOS_xlsm[Producto y N°],_01_CODIGOS_Y_COSTOS_xlsm[FABRICA],"",0,1)</f>
        <v>IMPORTACION</v>
      </c>
      <c r="G3262" s="13">
        <f>LISTAS[[#This Row],[Precio]]*(1-0.46)*(1-IF($C$3520="",0,$C$3520))</f>
        <v>493.04295000000002</v>
      </c>
      <c r="H3262" s="9">
        <f>+_xlfn.XLOOKUP(LISTAS[[#This Row],[ID]],_01_CODIGOS_Y_COSTOS_xlsm[Producto y N°],_01_CODIGOS_Y_COSTOS_xlsm[COSTO],0,0,1)</f>
        <v>92.134399999999999</v>
      </c>
      <c r="I3262" s="116">
        <f>+IFERROR(LISTAS[[#This Row],[VENTA NETA]]/LISTAS[[#This Row],[COSTO]]-1,0)</f>
        <v>4.3513448831272576</v>
      </c>
      <c r="J3262" s="33" t="str">
        <f>IFERROR(VLOOKUP(LISTAS[[#This Row],[ID]],_01_CODIGOS_Y_COSTOS_xlsm[[Producto y N°]:[CODIGO]],2,0),"")</f>
        <v>C0510</v>
      </c>
      <c r="M3262" s="22">
        <v>0</v>
      </c>
      <c r="N3262" s="23">
        <f>+LISTAS[[#This Row],[Precio]]+(LISTAS[[#This Row],[Precio]]*M3262)</f>
        <v>1217.3900000000001</v>
      </c>
      <c r="O3262" s="24">
        <f t="shared" si="67"/>
        <v>493.04295000000002</v>
      </c>
      <c r="Q3262" s="21">
        <f>IFERROR(O3262/LISTAS[[#This Row],[COSTO]]-1,"")</f>
        <v>4.3513448831272576</v>
      </c>
      <c r="R3262" t="str">
        <f>+LISTAS[[#This Row],[ID]]</f>
        <v>CLIPS IMPORTADOS933</v>
      </c>
      <c r="T3262" s="29"/>
      <c r="U3262" s="25">
        <f>LISTAS[[#This Row],[COSTO]]+(LISTAS[[#This Row],[COSTO]]*T3262)</f>
        <v>92.134399999999999</v>
      </c>
      <c r="V3262" s="30">
        <f>IF(T3262="",0,U3262/LISTAS[[#This Row],[VENTA NETA]]-1)</f>
        <v>0</v>
      </c>
      <c r="X3262" s="25"/>
      <c r="Y3262" s="31" t="str">
        <f>IFERROR(LISTAS[[#This Row],[COSTO]]/X3262-1,"")</f>
        <v/>
      </c>
    </row>
    <row r="3263" spans="1:25" x14ac:dyDescent="0.2">
      <c r="A3263" s="6" t="s">
        <v>9933</v>
      </c>
      <c r="B3263" t="s">
        <v>9511</v>
      </c>
      <c r="C3263">
        <v>934</v>
      </c>
      <c r="D3263" t="s">
        <v>9934</v>
      </c>
      <c r="E3263" s="2">
        <v>913.04</v>
      </c>
      <c r="F3263" s="6" t="str">
        <f>+_xlfn.XLOOKUP(LISTAS[[#This Row],[ID]],_01_CODIGOS_Y_COSTOS_xlsm[Producto y N°],_01_CODIGOS_Y_COSTOS_xlsm[FABRICA],"",0,1)</f>
        <v>IMPORTACION</v>
      </c>
      <c r="G3263" s="13">
        <f>LISTAS[[#This Row],[Precio]]*(1-0.46)*(1-IF($C$3520="",0,$C$3520))</f>
        <v>369.78120000000001</v>
      </c>
      <c r="H3263" s="9">
        <f>+_xlfn.XLOOKUP(LISTAS[[#This Row],[ID]],_01_CODIGOS_Y_COSTOS_xlsm[Producto y N°],_01_CODIGOS_Y_COSTOS_xlsm[COSTO],0,0,1)</f>
        <v>71.98</v>
      </c>
      <c r="I3263" s="116">
        <f>+IFERROR(LISTAS[[#This Row],[VENTA NETA]]/LISTAS[[#This Row],[COSTO]]-1,0)</f>
        <v>4.1372770213948318</v>
      </c>
      <c r="J3263" s="33" t="str">
        <f>IFERROR(VLOOKUP(LISTAS[[#This Row],[ID]],_01_CODIGOS_Y_COSTOS_xlsm[[Producto y N°]:[CODIGO]],2,0),"")</f>
        <v>C0582</v>
      </c>
      <c r="M3263" s="22">
        <v>0</v>
      </c>
      <c r="N3263" s="23">
        <f>+LISTAS[[#This Row],[Precio]]+(LISTAS[[#This Row],[Precio]]*M3263)</f>
        <v>913.04</v>
      </c>
      <c r="O3263" s="24">
        <f t="shared" si="67"/>
        <v>369.78120000000001</v>
      </c>
      <c r="Q3263" s="21">
        <f>IFERROR(O3263/LISTAS[[#This Row],[COSTO]]-1,"")</f>
        <v>4.1372770213948318</v>
      </c>
      <c r="R3263" t="str">
        <f>+LISTAS[[#This Row],[ID]]</f>
        <v>CLIPS IMPORTADOS934</v>
      </c>
      <c r="T3263" s="29"/>
      <c r="U3263" s="25">
        <f>LISTAS[[#This Row],[COSTO]]+(LISTAS[[#This Row],[COSTO]]*T3263)</f>
        <v>71.98</v>
      </c>
      <c r="V3263" s="30">
        <f>IF(T3263="",0,U3263/LISTAS[[#This Row],[VENTA NETA]]-1)</f>
        <v>0</v>
      </c>
      <c r="X3263" s="25"/>
      <c r="Y3263" s="31" t="str">
        <f>IFERROR(LISTAS[[#This Row],[COSTO]]/X3263-1,"")</f>
        <v/>
      </c>
    </row>
    <row r="3264" spans="1:25" x14ac:dyDescent="0.2">
      <c r="A3264" s="6" t="s">
        <v>9935</v>
      </c>
      <c r="B3264" t="s">
        <v>9511</v>
      </c>
      <c r="C3264">
        <v>935</v>
      </c>
      <c r="D3264" t="s">
        <v>9936</v>
      </c>
      <c r="E3264" s="2">
        <v>1347.83</v>
      </c>
      <c r="F3264" s="6" t="str">
        <f>+_xlfn.XLOOKUP(LISTAS[[#This Row],[ID]],_01_CODIGOS_Y_COSTOS_xlsm[Producto y N°],_01_CODIGOS_Y_COSTOS_xlsm[FABRICA],"",0,1)</f>
        <v>IMPORTACION</v>
      </c>
      <c r="G3264" s="13">
        <f>LISTAS[[#This Row],[Precio]]*(1-0.46)*(1-IF($C$3520="",0,$C$3520))</f>
        <v>545.87115000000006</v>
      </c>
      <c r="H3264" s="9">
        <f>+_xlfn.XLOOKUP(LISTAS[[#This Row],[ID]],_01_CODIGOS_Y_COSTOS_xlsm[Producto y N°],_01_CODIGOS_Y_COSTOS_xlsm[COSTO],0,0,1)</f>
        <v>115.16800000000001</v>
      </c>
      <c r="I3264" s="116">
        <f>+IFERROR(LISTAS[[#This Row],[VENTA NETA]]/LISTAS[[#This Row],[COSTO]]-1,0)</f>
        <v>3.7397814497082527</v>
      </c>
      <c r="J3264" s="33" t="str">
        <f>IFERROR(VLOOKUP(LISTAS[[#This Row],[ID]],_01_CODIGOS_Y_COSTOS_xlsm[[Producto y N°]:[CODIGO]],2,0),"")</f>
        <v>C3363</v>
      </c>
      <c r="M3264" s="22">
        <v>0</v>
      </c>
      <c r="N3264" s="23">
        <f>+LISTAS[[#This Row],[Precio]]+(LISTAS[[#This Row],[Precio]]*M3264)</f>
        <v>1347.83</v>
      </c>
      <c r="O3264" s="24">
        <f t="shared" si="67"/>
        <v>545.87115000000006</v>
      </c>
      <c r="Q3264" s="21">
        <f>IFERROR(O3264/LISTAS[[#This Row],[COSTO]]-1,"")</f>
        <v>3.7397814497082527</v>
      </c>
      <c r="R3264" t="str">
        <f>+LISTAS[[#This Row],[ID]]</f>
        <v>CLIPS IMPORTADOS935</v>
      </c>
      <c r="T3264" s="29"/>
      <c r="U3264" s="25">
        <f>LISTAS[[#This Row],[COSTO]]+(LISTAS[[#This Row],[COSTO]]*T3264)</f>
        <v>115.16800000000001</v>
      </c>
      <c r="V3264" s="30">
        <f>IF(T3264="",0,U3264/LISTAS[[#This Row],[VENTA NETA]]-1)</f>
        <v>0</v>
      </c>
      <c r="X3264" s="25"/>
      <c r="Y3264" s="31" t="str">
        <f>IFERROR(LISTAS[[#This Row],[COSTO]]/X3264-1,"")</f>
        <v/>
      </c>
    </row>
    <row r="3265" spans="1:25" x14ac:dyDescent="0.2">
      <c r="A3265" s="6" t="s">
        <v>9937</v>
      </c>
      <c r="B3265" t="s">
        <v>9511</v>
      </c>
      <c r="C3265">
        <v>936</v>
      </c>
      <c r="D3265" t="s">
        <v>9938</v>
      </c>
      <c r="E3265" s="2">
        <v>1282.6099999999999</v>
      </c>
      <c r="F3265" s="6" t="str">
        <f>+_xlfn.XLOOKUP(LISTAS[[#This Row],[ID]],_01_CODIGOS_Y_COSTOS_xlsm[Producto y N°],_01_CODIGOS_Y_COSTOS_xlsm[FABRICA],"",0,1)</f>
        <v>IMPORTACION</v>
      </c>
      <c r="G3265" s="13">
        <f>LISTAS[[#This Row],[Precio]]*(1-0.46)*(1-IF($C$3520="",0,$C$3520))</f>
        <v>519.45704999999998</v>
      </c>
      <c r="H3265" s="9">
        <f>+_xlfn.XLOOKUP(LISTAS[[#This Row],[ID]],_01_CODIGOS_Y_COSTOS_xlsm[Producto y N°],_01_CODIGOS_Y_COSTOS_xlsm[COSTO],0,0,1)</f>
        <v>112.28879999999999</v>
      </c>
      <c r="I3265" s="116">
        <f>+IFERROR(LISTAS[[#This Row],[VENTA NETA]]/LISTAS[[#This Row],[COSTO]]-1,0)</f>
        <v>3.6260806954923375</v>
      </c>
      <c r="J3265" s="33" t="str">
        <f>IFERROR(VLOOKUP(LISTAS[[#This Row],[ID]],_01_CODIGOS_Y_COSTOS_xlsm[[Producto y N°]:[CODIGO]],2,0),"")</f>
        <v>C0465</v>
      </c>
      <c r="M3265" s="22">
        <v>0</v>
      </c>
      <c r="N3265" s="23">
        <f>+LISTAS[[#This Row],[Precio]]+(LISTAS[[#This Row],[Precio]]*M3265)</f>
        <v>1282.6099999999999</v>
      </c>
      <c r="O3265" s="24">
        <f t="shared" si="67"/>
        <v>519.45704999999998</v>
      </c>
      <c r="Q3265" s="21">
        <f>IFERROR(O3265/LISTAS[[#This Row],[COSTO]]-1,"")</f>
        <v>3.6260806954923375</v>
      </c>
      <c r="R3265" t="str">
        <f>+LISTAS[[#This Row],[ID]]</f>
        <v>CLIPS IMPORTADOS936</v>
      </c>
      <c r="T3265" s="29"/>
      <c r="U3265" s="25">
        <f>LISTAS[[#This Row],[COSTO]]+(LISTAS[[#This Row],[COSTO]]*T3265)</f>
        <v>112.28879999999999</v>
      </c>
      <c r="V3265" s="30">
        <f>IF(T3265="",0,U3265/LISTAS[[#This Row],[VENTA NETA]]-1)</f>
        <v>0</v>
      </c>
      <c r="X3265" s="25"/>
      <c r="Y3265" s="31" t="str">
        <f>IFERROR(LISTAS[[#This Row],[COSTO]]/X3265-1,"")</f>
        <v/>
      </c>
    </row>
    <row r="3266" spans="1:25" x14ac:dyDescent="0.2">
      <c r="A3266" s="6" t="s">
        <v>9939</v>
      </c>
      <c r="B3266" t="s">
        <v>9511</v>
      </c>
      <c r="C3266">
        <v>937</v>
      </c>
      <c r="D3266" t="s">
        <v>9940</v>
      </c>
      <c r="E3266" s="2">
        <v>1043.48</v>
      </c>
      <c r="F3266" s="6" t="str">
        <f>+_xlfn.XLOOKUP(LISTAS[[#This Row],[ID]],_01_CODIGOS_Y_COSTOS_xlsm[Producto y N°],_01_CODIGOS_Y_COSTOS_xlsm[FABRICA],"",0,1)</f>
        <v>IMPORTACION</v>
      </c>
      <c r="G3266" s="13">
        <f>LISTAS[[#This Row],[Precio]]*(1-0.46)*(1-IF($C$3520="",0,$C$3520))</f>
        <v>422.60939999999999</v>
      </c>
      <c r="H3266" s="9">
        <f>+_xlfn.XLOOKUP(LISTAS[[#This Row],[ID]],_01_CODIGOS_Y_COSTOS_xlsm[Producto y N°],_01_CODIGOS_Y_COSTOS_xlsm[COSTO],0,0,1)</f>
        <v>80.617599999999996</v>
      </c>
      <c r="I3266" s="116">
        <f>+IFERROR(LISTAS[[#This Row],[VENTA NETA]]/LISTAS[[#This Row],[COSTO]]-1,0)</f>
        <v>4.2421481165403092</v>
      </c>
      <c r="J3266" s="33" t="str">
        <f>IFERROR(VLOOKUP(LISTAS[[#This Row],[ID]],_01_CODIGOS_Y_COSTOS_xlsm[[Producto y N°]:[CODIGO]],2,0),"")</f>
        <v>C0643</v>
      </c>
      <c r="M3266" s="22">
        <v>0</v>
      </c>
      <c r="N3266" s="23">
        <f>+LISTAS[[#This Row],[Precio]]+(LISTAS[[#This Row],[Precio]]*M3266)</f>
        <v>1043.48</v>
      </c>
      <c r="O3266" s="24">
        <f t="shared" si="67"/>
        <v>422.60939999999999</v>
      </c>
      <c r="Q3266" s="21">
        <f>IFERROR(O3266/LISTAS[[#This Row],[COSTO]]-1,"")</f>
        <v>4.2421481165403092</v>
      </c>
      <c r="R3266" t="str">
        <f>+LISTAS[[#This Row],[ID]]</f>
        <v>CLIPS IMPORTADOS937</v>
      </c>
      <c r="T3266" s="29"/>
      <c r="U3266" s="25">
        <f>LISTAS[[#This Row],[COSTO]]+(LISTAS[[#This Row],[COSTO]]*T3266)</f>
        <v>80.617599999999996</v>
      </c>
      <c r="V3266" s="30">
        <f>IF(T3266="",0,U3266/LISTAS[[#This Row],[VENTA NETA]]-1)</f>
        <v>0</v>
      </c>
      <c r="X3266" s="25"/>
      <c r="Y3266" s="31" t="str">
        <f>IFERROR(LISTAS[[#This Row],[COSTO]]/X3266-1,"")</f>
        <v/>
      </c>
    </row>
    <row r="3267" spans="1:25" x14ac:dyDescent="0.2">
      <c r="A3267" s="6" t="s">
        <v>9941</v>
      </c>
      <c r="B3267" t="s">
        <v>9511</v>
      </c>
      <c r="C3267">
        <v>938</v>
      </c>
      <c r="D3267" t="s">
        <v>9942</v>
      </c>
      <c r="E3267" s="2">
        <v>1000</v>
      </c>
      <c r="F3267" s="6" t="str">
        <f>+_xlfn.XLOOKUP(LISTAS[[#This Row],[ID]],_01_CODIGOS_Y_COSTOS_xlsm[Producto y N°],_01_CODIGOS_Y_COSTOS_xlsm[FABRICA],"",0,1)</f>
        <v>IMPORTACION</v>
      </c>
      <c r="G3267" s="13">
        <f>LISTAS[[#This Row],[Precio]]*(1-0.46)*(1-IF($C$3520="",0,$C$3520))</f>
        <v>405</v>
      </c>
      <c r="H3267" s="9">
        <f>+_xlfn.XLOOKUP(LISTAS[[#This Row],[ID]],_01_CODIGOS_Y_COSTOS_xlsm[Producto y N°],_01_CODIGOS_Y_COSTOS_xlsm[COSTO],0,0,1)</f>
        <v>71.98</v>
      </c>
      <c r="I3267" s="116">
        <f>+IFERROR(LISTAS[[#This Row],[VENTA NETA]]/LISTAS[[#This Row],[COSTO]]-1,0)</f>
        <v>4.6265629341483745</v>
      </c>
      <c r="J3267" s="33" t="str">
        <f>IFERROR(VLOOKUP(LISTAS[[#This Row],[ID]],_01_CODIGOS_Y_COSTOS_xlsm[[Producto y N°]:[CODIGO]],2,0),"")</f>
        <v>C3341</v>
      </c>
      <c r="M3267" s="22">
        <v>0</v>
      </c>
      <c r="N3267" s="23">
        <f>+LISTAS[[#This Row],[Precio]]+(LISTAS[[#This Row],[Precio]]*M3267)</f>
        <v>1000</v>
      </c>
      <c r="O3267" s="24">
        <f t="shared" si="67"/>
        <v>405</v>
      </c>
      <c r="Q3267" s="21">
        <f>IFERROR(O3267/LISTAS[[#This Row],[COSTO]]-1,"")</f>
        <v>4.6265629341483745</v>
      </c>
      <c r="R3267" t="str">
        <f>+LISTAS[[#This Row],[ID]]</f>
        <v>CLIPS IMPORTADOS938</v>
      </c>
      <c r="T3267" s="29"/>
      <c r="U3267" s="25">
        <f>LISTAS[[#This Row],[COSTO]]+(LISTAS[[#This Row],[COSTO]]*T3267)</f>
        <v>71.98</v>
      </c>
      <c r="V3267" s="30">
        <f>IF(T3267="",0,U3267/LISTAS[[#This Row],[VENTA NETA]]-1)</f>
        <v>0</v>
      </c>
      <c r="X3267" s="25"/>
      <c r="Y3267" s="31" t="str">
        <f>IFERROR(LISTAS[[#This Row],[COSTO]]/X3267-1,"")</f>
        <v/>
      </c>
    </row>
    <row r="3268" spans="1:25" x14ac:dyDescent="0.2">
      <c r="A3268" s="6" t="s">
        <v>9943</v>
      </c>
      <c r="B3268" t="s">
        <v>9511</v>
      </c>
      <c r="C3268">
        <v>939</v>
      </c>
      <c r="D3268" t="s">
        <v>9944</v>
      </c>
      <c r="E3268" s="2">
        <v>826.09</v>
      </c>
      <c r="F3268" s="6" t="str">
        <f>+_xlfn.XLOOKUP(LISTAS[[#This Row],[ID]],_01_CODIGOS_Y_COSTOS_xlsm[Producto y N°],_01_CODIGOS_Y_COSTOS_xlsm[FABRICA],"",0,1)</f>
        <v>IMPORTACION</v>
      </c>
      <c r="G3268" s="13">
        <f>LISTAS[[#This Row],[Precio]]*(1-0.46)*(1-IF($C$3520="",0,$C$3520))</f>
        <v>334.56645000000003</v>
      </c>
      <c r="H3268" s="9">
        <f>+_xlfn.XLOOKUP(LISTAS[[#This Row],[ID]],_01_CODIGOS_Y_COSTOS_xlsm[Producto y N°],_01_CODIGOS_Y_COSTOS_xlsm[COSTO],0,0,1)</f>
        <v>60.463200000000001</v>
      </c>
      <c r="I3268" s="116">
        <f>+IFERROR(LISTAS[[#This Row],[VENTA NETA]]/LISTAS[[#This Row],[COSTO]]-1,0)</f>
        <v>4.5333897312745606</v>
      </c>
      <c r="J3268" s="33" t="str">
        <f>IFERROR(VLOOKUP(LISTAS[[#This Row],[ID]],_01_CODIGOS_Y_COSTOS_xlsm[[Producto y N°]:[CODIGO]],2,0),"")</f>
        <v>C0423</v>
      </c>
      <c r="M3268" s="22">
        <v>0</v>
      </c>
      <c r="N3268" s="23">
        <f>+LISTAS[[#This Row],[Precio]]+(LISTAS[[#This Row],[Precio]]*M3268)</f>
        <v>826.09</v>
      </c>
      <c r="O3268" s="24">
        <f t="shared" si="67"/>
        <v>334.56645000000003</v>
      </c>
      <c r="Q3268" s="21">
        <f>IFERROR(O3268/LISTAS[[#This Row],[COSTO]]-1,"")</f>
        <v>4.5333897312745606</v>
      </c>
      <c r="R3268" t="str">
        <f>+LISTAS[[#This Row],[ID]]</f>
        <v>CLIPS IMPORTADOS939</v>
      </c>
      <c r="T3268" s="29"/>
      <c r="U3268" s="25">
        <f>LISTAS[[#This Row],[COSTO]]+(LISTAS[[#This Row],[COSTO]]*T3268)</f>
        <v>60.463200000000001</v>
      </c>
      <c r="V3268" s="30">
        <f>IF(T3268="",0,U3268/LISTAS[[#This Row],[VENTA NETA]]-1)</f>
        <v>0</v>
      </c>
      <c r="X3268" s="25"/>
      <c r="Y3268" s="31" t="str">
        <f>IFERROR(LISTAS[[#This Row],[COSTO]]/X3268-1,"")</f>
        <v/>
      </c>
    </row>
    <row r="3269" spans="1:25" x14ac:dyDescent="0.2">
      <c r="A3269" s="6" t="s">
        <v>9945</v>
      </c>
      <c r="B3269" t="s">
        <v>9511</v>
      </c>
      <c r="C3269">
        <v>940</v>
      </c>
      <c r="D3269" t="s">
        <v>9946</v>
      </c>
      <c r="E3269" s="2">
        <v>1043.48</v>
      </c>
      <c r="F3269" s="6" t="str">
        <f>+_xlfn.XLOOKUP(LISTAS[[#This Row],[ID]],_01_CODIGOS_Y_COSTOS_xlsm[Producto y N°],_01_CODIGOS_Y_COSTOS_xlsm[FABRICA],"",0,1)</f>
        <v>IMPORTACION</v>
      </c>
      <c r="G3269" s="13">
        <f>LISTAS[[#This Row],[Precio]]*(1-0.46)*(1-IF($C$3520="",0,$C$3520))</f>
        <v>422.60939999999999</v>
      </c>
      <c r="H3269" s="9">
        <f>+_xlfn.XLOOKUP(LISTAS[[#This Row],[ID]],_01_CODIGOS_Y_COSTOS_xlsm[Producto y N°],_01_CODIGOS_Y_COSTOS_xlsm[COSTO],0,0,1)</f>
        <v>100.77200000000001</v>
      </c>
      <c r="I3269" s="116">
        <f>+IFERROR(LISTAS[[#This Row],[VENTA NETA]]/LISTAS[[#This Row],[COSTO]]-1,0)</f>
        <v>3.1937184932322467</v>
      </c>
      <c r="J3269" s="33" t="str">
        <f>IFERROR(VLOOKUP(LISTAS[[#This Row],[ID]],_01_CODIGOS_Y_COSTOS_xlsm[[Producto y N°]:[CODIGO]],2,0),"")</f>
        <v>C0985</v>
      </c>
      <c r="M3269" s="22">
        <v>0</v>
      </c>
      <c r="N3269" s="23">
        <f>+LISTAS[[#This Row],[Precio]]+(LISTAS[[#This Row],[Precio]]*M3269)</f>
        <v>1043.48</v>
      </c>
      <c r="O3269" s="24">
        <f t="shared" si="67"/>
        <v>422.60939999999999</v>
      </c>
      <c r="Q3269" s="21">
        <f>IFERROR(O3269/LISTAS[[#This Row],[COSTO]]-1,"")</f>
        <v>3.1937184932322467</v>
      </c>
      <c r="R3269" t="str">
        <f>+LISTAS[[#This Row],[ID]]</f>
        <v>CLIPS IMPORTADOS940</v>
      </c>
      <c r="T3269" s="29"/>
      <c r="U3269" s="25">
        <f>LISTAS[[#This Row],[COSTO]]+(LISTAS[[#This Row],[COSTO]]*T3269)</f>
        <v>100.77200000000001</v>
      </c>
      <c r="V3269" s="30">
        <f>IF(T3269="",0,U3269/LISTAS[[#This Row],[VENTA NETA]]-1)</f>
        <v>0</v>
      </c>
      <c r="X3269" s="25"/>
      <c r="Y3269" s="31" t="str">
        <f>IFERROR(LISTAS[[#This Row],[COSTO]]/X3269-1,"")</f>
        <v/>
      </c>
    </row>
    <row r="3270" spans="1:25" x14ac:dyDescent="0.2">
      <c r="A3270" s="6" t="s">
        <v>9947</v>
      </c>
      <c r="B3270" t="s">
        <v>9511</v>
      </c>
      <c r="C3270">
        <v>941</v>
      </c>
      <c r="D3270" t="s">
        <v>9525</v>
      </c>
      <c r="E3270" s="2">
        <v>1130.43</v>
      </c>
      <c r="F3270" s="6" t="str">
        <f>+_xlfn.XLOOKUP(LISTAS[[#This Row],[ID]],_01_CODIGOS_Y_COSTOS_xlsm[Producto y N°],_01_CODIGOS_Y_COSTOS_xlsm[FABRICA],"",0,1)</f>
        <v>IMPORTACION</v>
      </c>
      <c r="G3270" s="13">
        <f>LISTAS[[#This Row],[Precio]]*(1-0.46)*(1-IF($C$3520="",0,$C$3520))</f>
        <v>457.82415000000003</v>
      </c>
      <c r="H3270" s="9">
        <f>+_xlfn.XLOOKUP(LISTAS[[#This Row],[ID]],_01_CODIGOS_Y_COSTOS_xlsm[Producto y N°],_01_CODIGOS_Y_COSTOS_xlsm[COSTO],0,0,1)</f>
        <v>92.134399999999999</v>
      </c>
      <c r="I3270" s="116">
        <f>+IFERROR(LISTAS[[#This Row],[VENTA NETA]]/LISTAS[[#This Row],[COSTO]]-1,0)</f>
        <v>3.9690902637885523</v>
      </c>
      <c r="J3270" s="33" t="str">
        <f>IFERROR(VLOOKUP(LISTAS[[#This Row],[ID]],_01_CODIGOS_Y_COSTOS_xlsm[[Producto y N°]:[CODIGO]],2,0),"")</f>
        <v>C1830</v>
      </c>
      <c r="M3270" s="22">
        <v>0</v>
      </c>
      <c r="N3270" s="23">
        <f>+LISTAS[[#This Row],[Precio]]+(LISTAS[[#This Row],[Precio]]*M3270)</f>
        <v>1130.43</v>
      </c>
      <c r="O3270" s="24">
        <f t="shared" si="67"/>
        <v>457.82415000000003</v>
      </c>
      <c r="Q3270" s="21">
        <f>IFERROR(O3270/LISTAS[[#This Row],[COSTO]]-1,"")</f>
        <v>3.9690902637885523</v>
      </c>
      <c r="R3270" t="str">
        <f>+LISTAS[[#This Row],[ID]]</f>
        <v>CLIPS IMPORTADOS941</v>
      </c>
      <c r="T3270" s="29"/>
      <c r="U3270" s="25">
        <f>LISTAS[[#This Row],[COSTO]]+(LISTAS[[#This Row],[COSTO]]*T3270)</f>
        <v>92.134399999999999</v>
      </c>
      <c r="V3270" s="30">
        <f>IF(T3270="",0,U3270/LISTAS[[#This Row],[VENTA NETA]]-1)</f>
        <v>0</v>
      </c>
      <c r="X3270" s="25"/>
      <c r="Y3270" s="31" t="str">
        <f>IFERROR(LISTAS[[#This Row],[COSTO]]/X3270-1,"")</f>
        <v/>
      </c>
    </row>
    <row r="3271" spans="1:25" x14ac:dyDescent="0.2">
      <c r="A3271" s="6" t="s">
        <v>9948</v>
      </c>
      <c r="B3271" t="s">
        <v>9511</v>
      </c>
      <c r="C3271">
        <v>942</v>
      </c>
      <c r="D3271" t="s">
        <v>9949</v>
      </c>
      <c r="E3271" s="2">
        <v>1130.43</v>
      </c>
      <c r="F3271" s="6" t="str">
        <f>+_xlfn.XLOOKUP(LISTAS[[#This Row],[ID]],_01_CODIGOS_Y_COSTOS_xlsm[Producto y N°],_01_CODIGOS_Y_COSTOS_xlsm[FABRICA],"",0,1)</f>
        <v>IMPORTACION</v>
      </c>
      <c r="G3271" s="13">
        <f>LISTAS[[#This Row],[Precio]]*(1-0.46)*(1-IF($C$3520="",0,$C$3520))</f>
        <v>457.82415000000003</v>
      </c>
      <c r="H3271" s="9">
        <f>+_xlfn.XLOOKUP(LISTAS[[#This Row],[ID]],_01_CODIGOS_Y_COSTOS_xlsm[Producto y N°],_01_CODIGOS_Y_COSTOS_xlsm[COSTO],0,0,1)</f>
        <v>74.859200000000001</v>
      </c>
      <c r="I3271" s="116">
        <f>+IFERROR(LISTAS[[#This Row],[VENTA NETA]]/LISTAS[[#This Row],[COSTO]]-1,0)</f>
        <v>5.1158034015859108</v>
      </c>
      <c r="J3271" s="33" t="str">
        <f>IFERROR(VLOOKUP(LISTAS[[#This Row],[ID]],_01_CODIGOS_Y_COSTOS_xlsm[[Producto y N°]:[CODIGO]],2,0),"")</f>
        <v>C3410</v>
      </c>
      <c r="M3271" s="22">
        <v>0</v>
      </c>
      <c r="N3271" s="23">
        <f>+LISTAS[[#This Row],[Precio]]+(LISTAS[[#This Row],[Precio]]*M3271)</f>
        <v>1130.43</v>
      </c>
      <c r="O3271" s="24">
        <f t="shared" si="67"/>
        <v>457.82415000000003</v>
      </c>
      <c r="Q3271" s="21">
        <f>IFERROR(O3271/LISTAS[[#This Row],[COSTO]]-1,"")</f>
        <v>5.1158034015859108</v>
      </c>
      <c r="R3271" t="str">
        <f>+LISTAS[[#This Row],[ID]]</f>
        <v>CLIPS IMPORTADOS942</v>
      </c>
      <c r="T3271" s="29"/>
      <c r="U3271" s="25">
        <f>LISTAS[[#This Row],[COSTO]]+(LISTAS[[#This Row],[COSTO]]*T3271)</f>
        <v>74.859200000000001</v>
      </c>
      <c r="V3271" s="30">
        <f>IF(T3271="",0,U3271/LISTAS[[#This Row],[VENTA NETA]]-1)</f>
        <v>0</v>
      </c>
      <c r="X3271" s="25"/>
      <c r="Y3271" s="31" t="str">
        <f>IFERROR(LISTAS[[#This Row],[COSTO]]/X3271-1,"")</f>
        <v/>
      </c>
    </row>
    <row r="3272" spans="1:25" x14ac:dyDescent="0.2">
      <c r="A3272" s="6" t="s">
        <v>9950</v>
      </c>
      <c r="B3272" t="s">
        <v>9511</v>
      </c>
      <c r="C3272">
        <v>943</v>
      </c>
      <c r="D3272" t="s">
        <v>9550</v>
      </c>
      <c r="E3272" s="2">
        <v>1260.8699999999999</v>
      </c>
      <c r="F3272" s="6" t="str">
        <f>+_xlfn.XLOOKUP(LISTAS[[#This Row],[ID]],_01_CODIGOS_Y_COSTOS_xlsm[Producto y N°],_01_CODIGOS_Y_COSTOS_xlsm[FABRICA],"",0,1)</f>
        <v>IMPORTACION</v>
      </c>
      <c r="G3272" s="13">
        <f>LISTAS[[#This Row],[Precio]]*(1-0.46)*(1-IF($C$3520="",0,$C$3520))</f>
        <v>510.65234999999996</v>
      </c>
      <c r="H3272" s="9">
        <f>+_xlfn.XLOOKUP(LISTAS[[#This Row],[ID]],_01_CODIGOS_Y_COSTOS_xlsm[Producto y N°],_01_CODIGOS_Y_COSTOS_xlsm[COSTO],0,0,1)</f>
        <v>126.6848</v>
      </c>
      <c r="I3272" s="116">
        <f>+IFERROR(LISTAS[[#This Row],[VENTA NETA]]/LISTAS[[#This Row],[COSTO]]-1,0)</f>
        <v>3.0308888674884438</v>
      </c>
      <c r="J3272" s="33" t="str">
        <f>IFERROR(VLOOKUP(LISTAS[[#This Row],[ID]],_01_CODIGOS_Y_COSTOS_xlsm[[Producto y N°]:[CODIGO]],2,0),"")</f>
        <v>C3481</v>
      </c>
      <c r="M3272" s="22">
        <v>0</v>
      </c>
      <c r="N3272" s="23">
        <f>+LISTAS[[#This Row],[Precio]]+(LISTAS[[#This Row],[Precio]]*M3272)</f>
        <v>1260.8699999999999</v>
      </c>
      <c r="O3272" s="24">
        <f t="shared" si="67"/>
        <v>510.65234999999996</v>
      </c>
      <c r="Q3272" s="21">
        <f>IFERROR(O3272/LISTAS[[#This Row],[COSTO]]-1,"")</f>
        <v>3.0308888674884438</v>
      </c>
      <c r="R3272" t="str">
        <f>+LISTAS[[#This Row],[ID]]</f>
        <v>CLIPS IMPORTADOS943</v>
      </c>
      <c r="T3272" s="29"/>
      <c r="U3272" s="25">
        <f>LISTAS[[#This Row],[COSTO]]+(LISTAS[[#This Row],[COSTO]]*T3272)</f>
        <v>126.6848</v>
      </c>
      <c r="V3272" s="30">
        <f>IF(T3272="",0,U3272/LISTAS[[#This Row],[VENTA NETA]]-1)</f>
        <v>0</v>
      </c>
      <c r="X3272" s="25"/>
      <c r="Y3272" s="31" t="str">
        <f>IFERROR(LISTAS[[#This Row],[COSTO]]/X3272-1,"")</f>
        <v/>
      </c>
    </row>
    <row r="3273" spans="1:25" x14ac:dyDescent="0.2">
      <c r="A3273" s="6" t="s">
        <v>9951</v>
      </c>
      <c r="B3273" t="s">
        <v>9511</v>
      </c>
      <c r="C3273">
        <v>944</v>
      </c>
      <c r="D3273" t="s">
        <v>9527</v>
      </c>
      <c r="E3273" s="2">
        <v>1043.48</v>
      </c>
      <c r="F3273" s="6" t="str">
        <f>+_xlfn.XLOOKUP(LISTAS[[#This Row],[ID]],_01_CODIGOS_Y_COSTOS_xlsm[Producto y N°],_01_CODIGOS_Y_COSTOS_xlsm[FABRICA],"",0,1)</f>
        <v>IMPORTACION</v>
      </c>
      <c r="G3273" s="13">
        <f>LISTAS[[#This Row],[Precio]]*(1-0.46)*(1-IF($C$3520="",0,$C$3520))</f>
        <v>422.60939999999999</v>
      </c>
      <c r="H3273" s="9">
        <f>+_xlfn.XLOOKUP(LISTAS[[#This Row],[ID]],_01_CODIGOS_Y_COSTOS_xlsm[Producto y N°],_01_CODIGOS_Y_COSTOS_xlsm[COSTO],0,0,1)</f>
        <v>80.617599999999996</v>
      </c>
      <c r="I3273" s="116">
        <f>+IFERROR(LISTAS[[#This Row],[VENTA NETA]]/LISTAS[[#This Row],[COSTO]]-1,0)</f>
        <v>4.2421481165403092</v>
      </c>
      <c r="J3273" s="33" t="str">
        <f>IFERROR(VLOOKUP(LISTAS[[#This Row],[ID]],_01_CODIGOS_Y_COSTOS_xlsm[[Producto y N°]:[CODIGO]],2,0),"")</f>
        <v>C3314</v>
      </c>
      <c r="M3273" s="22">
        <v>0</v>
      </c>
      <c r="N3273" s="23">
        <f>+LISTAS[[#This Row],[Precio]]+(LISTAS[[#This Row],[Precio]]*M3273)</f>
        <v>1043.48</v>
      </c>
      <c r="O3273" s="24">
        <f t="shared" si="67"/>
        <v>422.60939999999999</v>
      </c>
      <c r="Q3273" s="21">
        <f>IFERROR(O3273/LISTAS[[#This Row],[COSTO]]-1,"")</f>
        <v>4.2421481165403092</v>
      </c>
      <c r="R3273" t="str">
        <f>+LISTAS[[#This Row],[ID]]</f>
        <v>CLIPS IMPORTADOS944</v>
      </c>
      <c r="T3273" s="29"/>
      <c r="U3273" s="25">
        <f>LISTAS[[#This Row],[COSTO]]+(LISTAS[[#This Row],[COSTO]]*T3273)</f>
        <v>80.617599999999996</v>
      </c>
      <c r="V3273" s="30">
        <f>IF(T3273="",0,U3273/LISTAS[[#This Row],[VENTA NETA]]-1)</f>
        <v>0</v>
      </c>
      <c r="X3273" s="25"/>
      <c r="Y3273" s="31" t="str">
        <f>IFERROR(LISTAS[[#This Row],[COSTO]]/X3273-1,"")</f>
        <v/>
      </c>
    </row>
    <row r="3274" spans="1:25" x14ac:dyDescent="0.2">
      <c r="A3274" s="6" t="s">
        <v>9952</v>
      </c>
      <c r="B3274" t="s">
        <v>9511</v>
      </c>
      <c r="C3274">
        <v>945</v>
      </c>
      <c r="D3274" t="s">
        <v>9582</v>
      </c>
      <c r="E3274" s="2">
        <v>1217.3900000000001</v>
      </c>
      <c r="F3274" s="6" t="str">
        <f>+_xlfn.XLOOKUP(LISTAS[[#This Row],[ID]],_01_CODIGOS_Y_COSTOS_xlsm[Producto y N°],_01_CODIGOS_Y_COSTOS_xlsm[FABRICA],"",0,1)</f>
        <v>IMPORTACION</v>
      </c>
      <c r="G3274" s="13">
        <f>LISTAS[[#This Row],[Precio]]*(1-0.46)*(1-IF($C$3520="",0,$C$3520))</f>
        <v>493.04295000000002</v>
      </c>
      <c r="H3274" s="9">
        <f>+_xlfn.XLOOKUP(LISTAS[[#This Row],[ID]],_01_CODIGOS_Y_COSTOS_xlsm[Producto y N°],_01_CODIGOS_Y_COSTOS_xlsm[COSTO],0,0,1)</f>
        <v>112.28879999999999</v>
      </c>
      <c r="I3274" s="116">
        <f>+IFERROR(LISTAS[[#This Row],[VENTA NETA]]/LISTAS[[#This Row],[COSTO]]-1,0)</f>
        <v>3.3908470835915967</v>
      </c>
      <c r="J3274" s="33" t="str">
        <f>IFERROR(VLOOKUP(LISTAS[[#This Row],[ID]],_01_CODIGOS_Y_COSTOS_xlsm[[Producto y N°]:[CODIGO]],2,0),"")</f>
        <v>C3011</v>
      </c>
      <c r="M3274" s="22">
        <v>0</v>
      </c>
      <c r="N3274" s="23">
        <f>+LISTAS[[#This Row],[Precio]]+(LISTAS[[#This Row],[Precio]]*M3274)</f>
        <v>1217.3900000000001</v>
      </c>
      <c r="O3274" s="24">
        <f t="shared" si="67"/>
        <v>493.04295000000002</v>
      </c>
      <c r="Q3274" s="21">
        <f>IFERROR(O3274/LISTAS[[#This Row],[COSTO]]-1,"")</f>
        <v>3.3908470835915967</v>
      </c>
      <c r="R3274" t="str">
        <f>+LISTAS[[#This Row],[ID]]</f>
        <v>CLIPS IMPORTADOS945</v>
      </c>
      <c r="T3274" s="29"/>
      <c r="U3274" s="25">
        <f>LISTAS[[#This Row],[COSTO]]+(LISTAS[[#This Row],[COSTO]]*T3274)</f>
        <v>112.28879999999999</v>
      </c>
      <c r="V3274" s="30">
        <f>IF(T3274="",0,U3274/LISTAS[[#This Row],[VENTA NETA]]-1)</f>
        <v>0</v>
      </c>
      <c r="X3274" s="25"/>
      <c r="Y3274" s="31" t="str">
        <f>IFERROR(LISTAS[[#This Row],[COSTO]]/X3274-1,"")</f>
        <v/>
      </c>
    </row>
    <row r="3275" spans="1:25" x14ac:dyDescent="0.2">
      <c r="A3275" s="6" t="s">
        <v>9953</v>
      </c>
      <c r="B3275" t="s">
        <v>9511</v>
      </c>
      <c r="C3275">
        <v>946</v>
      </c>
      <c r="D3275" t="s">
        <v>9606</v>
      </c>
      <c r="E3275" s="2">
        <v>1043.48</v>
      </c>
      <c r="F3275" s="6" t="str">
        <f>+_xlfn.XLOOKUP(LISTAS[[#This Row],[ID]],_01_CODIGOS_Y_COSTOS_xlsm[Producto y N°],_01_CODIGOS_Y_COSTOS_xlsm[FABRICA],"",0,1)</f>
        <v>IMPORTACION</v>
      </c>
      <c r="G3275" s="13">
        <f>LISTAS[[#This Row],[Precio]]*(1-0.46)*(1-IF($C$3520="",0,$C$3520))</f>
        <v>422.60939999999999</v>
      </c>
      <c r="H3275" s="9">
        <f>+_xlfn.XLOOKUP(LISTAS[[#This Row],[ID]],_01_CODIGOS_Y_COSTOS_xlsm[Producto y N°],_01_CODIGOS_Y_COSTOS_xlsm[COSTO],0,0,1)</f>
        <v>89.255200000000002</v>
      </c>
      <c r="I3275" s="116">
        <f>+IFERROR(LISTAS[[#This Row],[VENTA NETA]]/LISTAS[[#This Row],[COSTO]]-1,0)</f>
        <v>3.7348434601009242</v>
      </c>
      <c r="J3275" s="33" t="str">
        <f>IFERROR(VLOOKUP(LISTAS[[#This Row],[ID]],_01_CODIGOS_Y_COSTOS_xlsm[[Producto y N°]:[CODIGO]],2,0),"")</f>
        <v>C0642</v>
      </c>
      <c r="M3275" s="22">
        <v>0</v>
      </c>
      <c r="N3275" s="23">
        <f>+LISTAS[[#This Row],[Precio]]+(LISTAS[[#This Row],[Precio]]*M3275)</f>
        <v>1043.48</v>
      </c>
      <c r="O3275" s="24">
        <f t="shared" si="67"/>
        <v>422.60939999999999</v>
      </c>
      <c r="Q3275" s="21">
        <f>IFERROR(O3275/LISTAS[[#This Row],[COSTO]]-1,"")</f>
        <v>3.7348434601009242</v>
      </c>
      <c r="R3275" t="str">
        <f>+LISTAS[[#This Row],[ID]]</f>
        <v>CLIPS IMPORTADOS946</v>
      </c>
      <c r="T3275" s="29"/>
      <c r="U3275" s="25">
        <f>LISTAS[[#This Row],[COSTO]]+(LISTAS[[#This Row],[COSTO]]*T3275)</f>
        <v>89.255200000000002</v>
      </c>
      <c r="V3275" s="30">
        <f>IF(T3275="",0,U3275/LISTAS[[#This Row],[VENTA NETA]]-1)</f>
        <v>0</v>
      </c>
      <c r="X3275" s="25"/>
      <c r="Y3275" s="31" t="str">
        <f>IFERROR(LISTAS[[#This Row],[COSTO]]/X3275-1,"")</f>
        <v/>
      </c>
    </row>
    <row r="3276" spans="1:25" x14ac:dyDescent="0.2">
      <c r="A3276" s="6" t="s">
        <v>9954</v>
      </c>
      <c r="B3276" t="s">
        <v>9511</v>
      </c>
      <c r="C3276">
        <v>947</v>
      </c>
      <c r="D3276" t="s">
        <v>9955</v>
      </c>
      <c r="E3276" s="2">
        <v>1000</v>
      </c>
      <c r="F3276" s="6" t="str">
        <f>+_xlfn.XLOOKUP(LISTAS[[#This Row],[ID]],_01_CODIGOS_Y_COSTOS_xlsm[Producto y N°],_01_CODIGOS_Y_COSTOS_xlsm[FABRICA],"",0,1)</f>
        <v>IMPORTACION</v>
      </c>
      <c r="G3276" s="13">
        <f>LISTAS[[#This Row],[Precio]]*(1-0.46)*(1-IF($C$3520="",0,$C$3520))</f>
        <v>405</v>
      </c>
      <c r="H3276" s="9">
        <f>+_xlfn.XLOOKUP(LISTAS[[#This Row],[ID]],_01_CODIGOS_Y_COSTOS_xlsm[Producto y N°],_01_CODIGOS_Y_COSTOS_xlsm[COSTO],0,0,1)</f>
        <v>71.98</v>
      </c>
      <c r="I3276" s="116">
        <f>+IFERROR(LISTAS[[#This Row],[VENTA NETA]]/LISTAS[[#This Row],[COSTO]]-1,0)</f>
        <v>4.6265629341483745</v>
      </c>
      <c r="J3276" s="33" t="str">
        <f>IFERROR(VLOOKUP(LISTAS[[#This Row],[ID]],_01_CODIGOS_Y_COSTOS_xlsm[[Producto y N°]:[CODIGO]],2,0),"")</f>
        <v>C0102</v>
      </c>
      <c r="M3276" s="22">
        <v>0</v>
      </c>
      <c r="N3276" s="23">
        <f>+LISTAS[[#This Row],[Precio]]+(LISTAS[[#This Row],[Precio]]*M3276)</f>
        <v>1000</v>
      </c>
      <c r="O3276" s="24">
        <f t="shared" si="67"/>
        <v>405</v>
      </c>
      <c r="Q3276" s="21">
        <f>IFERROR(O3276/LISTAS[[#This Row],[COSTO]]-1,"")</f>
        <v>4.6265629341483745</v>
      </c>
      <c r="R3276" t="str">
        <f>+LISTAS[[#This Row],[ID]]</f>
        <v>CLIPS IMPORTADOS947</v>
      </c>
      <c r="T3276" s="29"/>
      <c r="U3276" s="25">
        <f>LISTAS[[#This Row],[COSTO]]+(LISTAS[[#This Row],[COSTO]]*T3276)</f>
        <v>71.98</v>
      </c>
      <c r="V3276" s="30">
        <f>IF(T3276="",0,U3276/LISTAS[[#This Row],[VENTA NETA]]-1)</f>
        <v>0</v>
      </c>
      <c r="X3276" s="25"/>
      <c r="Y3276" s="31" t="str">
        <f>IFERROR(LISTAS[[#This Row],[COSTO]]/X3276-1,"")</f>
        <v/>
      </c>
    </row>
    <row r="3277" spans="1:25" x14ac:dyDescent="0.2">
      <c r="A3277" s="6" t="s">
        <v>9956</v>
      </c>
      <c r="B3277" t="s">
        <v>9511</v>
      </c>
      <c r="C3277">
        <v>948</v>
      </c>
      <c r="D3277" t="s">
        <v>9957</v>
      </c>
      <c r="E3277" s="2">
        <v>847.83</v>
      </c>
      <c r="F3277" s="6" t="str">
        <f>+_xlfn.XLOOKUP(LISTAS[[#This Row],[ID]],_01_CODIGOS_Y_COSTOS_xlsm[Producto y N°],_01_CODIGOS_Y_COSTOS_xlsm[FABRICA],"",0,1)</f>
        <v>IMPORTACION</v>
      </c>
      <c r="G3277" s="13">
        <f>LISTAS[[#This Row],[Precio]]*(1-0.46)*(1-IF($C$3520="",0,$C$3520))</f>
        <v>343.37115000000006</v>
      </c>
      <c r="H3277" s="9">
        <f>+_xlfn.XLOOKUP(LISTAS[[#This Row],[ID]],_01_CODIGOS_Y_COSTOS_xlsm[Producto y N°],_01_CODIGOS_Y_COSTOS_xlsm[COSTO],0,0,1)</f>
        <v>63.342399999999998</v>
      </c>
      <c r="I3277" s="116">
        <f>+IFERROR(LISTAS[[#This Row],[VENTA NETA]]/LISTAS[[#This Row],[COSTO]]-1,0)</f>
        <v>4.4208736959761561</v>
      </c>
      <c r="J3277" s="33" t="str">
        <f>IFERROR(VLOOKUP(LISTAS[[#This Row],[ID]],_01_CODIGOS_Y_COSTOS_xlsm[[Producto y N°]:[CODIGO]],2,0),"")</f>
        <v>C0626</v>
      </c>
      <c r="M3277" s="22">
        <v>0</v>
      </c>
      <c r="N3277" s="23">
        <f>+LISTAS[[#This Row],[Precio]]+(LISTAS[[#This Row],[Precio]]*M3277)</f>
        <v>847.83</v>
      </c>
      <c r="O3277" s="24">
        <f t="shared" si="67"/>
        <v>343.37115000000006</v>
      </c>
      <c r="Q3277" s="21">
        <f>IFERROR(O3277/LISTAS[[#This Row],[COSTO]]-1,"")</f>
        <v>4.4208736959761561</v>
      </c>
      <c r="R3277" t="str">
        <f>+LISTAS[[#This Row],[ID]]</f>
        <v>CLIPS IMPORTADOS948</v>
      </c>
      <c r="T3277" s="29"/>
      <c r="U3277" s="25">
        <f>LISTAS[[#This Row],[COSTO]]+(LISTAS[[#This Row],[COSTO]]*T3277)</f>
        <v>63.342399999999998</v>
      </c>
      <c r="V3277" s="30">
        <f>IF(T3277="",0,U3277/LISTAS[[#This Row],[VENTA NETA]]-1)</f>
        <v>0</v>
      </c>
      <c r="X3277" s="25"/>
      <c r="Y3277" s="31" t="str">
        <f>IFERROR(LISTAS[[#This Row],[COSTO]]/X3277-1,"")</f>
        <v/>
      </c>
    </row>
    <row r="3278" spans="1:25" x14ac:dyDescent="0.2">
      <c r="A3278" s="6" t="s">
        <v>9958</v>
      </c>
      <c r="B3278" t="s">
        <v>9511</v>
      </c>
      <c r="C3278">
        <v>949</v>
      </c>
      <c r="D3278" t="s">
        <v>9959</v>
      </c>
      <c r="E3278" s="2">
        <v>913.04</v>
      </c>
      <c r="F3278" s="6" t="str">
        <f>+_xlfn.XLOOKUP(LISTAS[[#This Row],[ID]],_01_CODIGOS_Y_COSTOS_xlsm[Producto y N°],_01_CODIGOS_Y_COSTOS_xlsm[FABRICA],"",0,1)</f>
        <v>IMPORTACION</v>
      </c>
      <c r="G3278" s="13">
        <f>LISTAS[[#This Row],[Precio]]*(1-0.46)*(1-IF($C$3520="",0,$C$3520))</f>
        <v>369.78120000000001</v>
      </c>
      <c r="H3278" s="9">
        <f>+_xlfn.XLOOKUP(LISTAS[[#This Row],[ID]],_01_CODIGOS_Y_COSTOS_xlsm[Producto y N°],_01_CODIGOS_Y_COSTOS_xlsm[COSTO],0,0,1)</f>
        <v>71.98</v>
      </c>
      <c r="I3278" s="116">
        <f>+IFERROR(LISTAS[[#This Row],[VENTA NETA]]/LISTAS[[#This Row],[COSTO]]-1,0)</f>
        <v>4.1372770213948318</v>
      </c>
      <c r="J3278" s="33" t="str">
        <f>IFERROR(VLOOKUP(LISTAS[[#This Row],[ID]],_01_CODIGOS_Y_COSTOS_xlsm[[Producto y N°]:[CODIGO]],2,0),"")</f>
        <v>C0575</v>
      </c>
      <c r="M3278" s="22">
        <v>0</v>
      </c>
      <c r="N3278" s="23">
        <f>+LISTAS[[#This Row],[Precio]]+(LISTAS[[#This Row],[Precio]]*M3278)</f>
        <v>913.04</v>
      </c>
      <c r="O3278" s="24">
        <f t="shared" si="67"/>
        <v>369.78120000000001</v>
      </c>
      <c r="Q3278" s="21">
        <f>IFERROR(O3278/LISTAS[[#This Row],[COSTO]]-1,"")</f>
        <v>4.1372770213948318</v>
      </c>
      <c r="R3278" t="str">
        <f>+LISTAS[[#This Row],[ID]]</f>
        <v>CLIPS IMPORTADOS949</v>
      </c>
      <c r="T3278" s="29"/>
      <c r="U3278" s="25">
        <f>LISTAS[[#This Row],[COSTO]]+(LISTAS[[#This Row],[COSTO]]*T3278)</f>
        <v>71.98</v>
      </c>
      <c r="V3278" s="30">
        <f>IF(T3278="",0,U3278/LISTAS[[#This Row],[VENTA NETA]]-1)</f>
        <v>0</v>
      </c>
      <c r="X3278" s="25"/>
      <c r="Y3278" s="31" t="str">
        <f>IFERROR(LISTAS[[#This Row],[COSTO]]/X3278-1,"")</f>
        <v/>
      </c>
    </row>
    <row r="3279" spans="1:25" x14ac:dyDescent="0.2">
      <c r="A3279" s="6" t="s">
        <v>9960</v>
      </c>
      <c r="B3279" t="s">
        <v>9511</v>
      </c>
      <c r="C3279">
        <v>950</v>
      </c>
      <c r="D3279" t="s">
        <v>9515</v>
      </c>
      <c r="E3279" s="2">
        <v>1217.3900000000001</v>
      </c>
      <c r="F3279" s="6" t="str">
        <f>+_xlfn.XLOOKUP(LISTAS[[#This Row],[ID]],_01_CODIGOS_Y_COSTOS_xlsm[Producto y N°],_01_CODIGOS_Y_COSTOS_xlsm[FABRICA],"",0,1)</f>
        <v>IMPORTACION</v>
      </c>
      <c r="G3279" s="13">
        <f>LISTAS[[#This Row],[Precio]]*(1-0.46)*(1-IF($C$3520="",0,$C$3520))</f>
        <v>493.04295000000002</v>
      </c>
      <c r="H3279" s="9">
        <f>+_xlfn.XLOOKUP(LISTAS[[#This Row],[ID]],_01_CODIGOS_Y_COSTOS_xlsm[Producto y N°],_01_CODIGOS_Y_COSTOS_xlsm[COSTO],0,0,1)</f>
        <v>83.496799999999993</v>
      </c>
      <c r="I3279" s="116">
        <f>+IFERROR(LISTAS[[#This Row],[VENTA NETA]]/LISTAS[[#This Row],[COSTO]]-1,0)</f>
        <v>4.9049322848300783</v>
      </c>
      <c r="J3279" s="33" t="str">
        <f>IFERROR(VLOOKUP(LISTAS[[#This Row],[ID]],_01_CODIGOS_Y_COSTOS_xlsm[[Producto y N°]:[CODIGO]],2,0),"")</f>
        <v>C0105</v>
      </c>
      <c r="M3279" s="22">
        <v>0</v>
      </c>
      <c r="N3279" s="23">
        <f>+LISTAS[[#This Row],[Precio]]+(LISTAS[[#This Row],[Precio]]*M3279)</f>
        <v>1217.3900000000001</v>
      </c>
      <c r="O3279" s="24">
        <f t="shared" si="67"/>
        <v>493.04295000000002</v>
      </c>
      <c r="Q3279" s="21">
        <f>IFERROR(O3279/LISTAS[[#This Row],[COSTO]]-1,"")</f>
        <v>4.9049322848300783</v>
      </c>
      <c r="R3279" t="str">
        <f>+LISTAS[[#This Row],[ID]]</f>
        <v>CLIPS IMPORTADOS950</v>
      </c>
      <c r="T3279" s="29"/>
      <c r="U3279" s="25">
        <f>LISTAS[[#This Row],[COSTO]]+(LISTAS[[#This Row],[COSTO]]*T3279)</f>
        <v>83.496799999999993</v>
      </c>
      <c r="V3279" s="30">
        <f>IF(T3279="",0,U3279/LISTAS[[#This Row],[VENTA NETA]]-1)</f>
        <v>0</v>
      </c>
      <c r="X3279" s="25"/>
      <c r="Y3279" s="31" t="str">
        <f>IFERROR(LISTAS[[#This Row],[COSTO]]/X3279-1,"")</f>
        <v/>
      </c>
    </row>
    <row r="3280" spans="1:25" x14ac:dyDescent="0.2">
      <c r="A3280" s="6" t="s">
        <v>9961</v>
      </c>
      <c r="B3280" t="s">
        <v>9511</v>
      </c>
      <c r="C3280">
        <v>951</v>
      </c>
      <c r="D3280" t="s">
        <v>9525</v>
      </c>
      <c r="E3280" s="2">
        <v>1000</v>
      </c>
      <c r="F3280" s="6" t="str">
        <f>+_xlfn.XLOOKUP(LISTAS[[#This Row],[ID]],_01_CODIGOS_Y_COSTOS_xlsm[Producto y N°],_01_CODIGOS_Y_COSTOS_xlsm[FABRICA],"",0,1)</f>
        <v>IMPORTACION</v>
      </c>
      <c r="G3280" s="13">
        <f>LISTAS[[#This Row],[Precio]]*(1-0.46)*(1-IF($C$3520="",0,$C$3520))</f>
        <v>405</v>
      </c>
      <c r="H3280" s="9">
        <f>+_xlfn.XLOOKUP(LISTAS[[#This Row],[ID]],_01_CODIGOS_Y_COSTOS_xlsm[Producto y N°],_01_CODIGOS_Y_COSTOS_xlsm[COSTO],0,0,1)</f>
        <v>83.496799999999993</v>
      </c>
      <c r="I3280" s="116">
        <f>+IFERROR(LISTAS[[#This Row],[VENTA NETA]]/LISTAS[[#This Row],[COSTO]]-1,0)</f>
        <v>3.8504852880589437</v>
      </c>
      <c r="J3280" s="33" t="str">
        <f>IFERROR(VLOOKUP(LISTAS[[#This Row],[ID]],_01_CODIGOS_Y_COSTOS_xlsm[[Producto y N°]:[CODIGO]],2,0),"")</f>
        <v>C0981</v>
      </c>
      <c r="M3280" s="22">
        <v>0</v>
      </c>
      <c r="N3280" s="23">
        <f>+LISTAS[[#This Row],[Precio]]+(LISTAS[[#This Row],[Precio]]*M3280)</f>
        <v>1000</v>
      </c>
      <c r="O3280" s="24">
        <f t="shared" si="67"/>
        <v>405</v>
      </c>
      <c r="Q3280" s="21">
        <f>IFERROR(O3280/LISTAS[[#This Row],[COSTO]]-1,"")</f>
        <v>3.8504852880589437</v>
      </c>
      <c r="R3280" t="str">
        <f>+LISTAS[[#This Row],[ID]]</f>
        <v>CLIPS IMPORTADOS951</v>
      </c>
      <c r="T3280" s="29"/>
      <c r="U3280" s="25">
        <f>LISTAS[[#This Row],[COSTO]]+(LISTAS[[#This Row],[COSTO]]*T3280)</f>
        <v>83.496799999999993</v>
      </c>
      <c r="V3280" s="30">
        <f>IF(T3280="",0,U3280/LISTAS[[#This Row],[VENTA NETA]]-1)</f>
        <v>0</v>
      </c>
      <c r="X3280" s="25"/>
      <c r="Y3280" s="31" t="str">
        <f>IFERROR(LISTAS[[#This Row],[COSTO]]/X3280-1,"")</f>
        <v/>
      </c>
    </row>
    <row r="3281" spans="1:25" x14ac:dyDescent="0.2">
      <c r="A3281" s="6" t="s">
        <v>9962</v>
      </c>
      <c r="B3281" t="s">
        <v>9511</v>
      </c>
      <c r="C3281">
        <v>952</v>
      </c>
      <c r="D3281" t="s">
        <v>9963</v>
      </c>
      <c r="E3281" s="2">
        <v>1217.3900000000001</v>
      </c>
      <c r="F3281" s="6" t="str">
        <f>+_xlfn.XLOOKUP(LISTAS[[#This Row],[ID]],_01_CODIGOS_Y_COSTOS_xlsm[Producto y N°],_01_CODIGOS_Y_COSTOS_xlsm[FABRICA],"",0,1)</f>
        <v>IMPORTACION</v>
      </c>
      <c r="G3281" s="13">
        <f>LISTAS[[#This Row],[Precio]]*(1-0.46)*(1-IF($C$3520="",0,$C$3520))</f>
        <v>493.04295000000002</v>
      </c>
      <c r="H3281" s="9">
        <f>+_xlfn.XLOOKUP(LISTAS[[#This Row],[ID]],_01_CODIGOS_Y_COSTOS_xlsm[Producto y N°],_01_CODIGOS_Y_COSTOS_xlsm[COSTO],0,0,1)</f>
        <v>100.77200000000001</v>
      </c>
      <c r="I3281" s="116">
        <f>+IFERROR(LISTAS[[#This Row],[VENTA NETA]]/LISTAS[[#This Row],[COSTO]]-1,0)</f>
        <v>3.8926581788592065</v>
      </c>
      <c r="J3281" s="33" t="str">
        <f>IFERROR(VLOOKUP(LISTAS[[#This Row],[ID]],_01_CODIGOS_Y_COSTOS_xlsm[[Producto y N°]:[CODIGO]],2,0),"")</f>
        <v>C0081</v>
      </c>
      <c r="M3281" s="22">
        <v>0</v>
      </c>
      <c r="N3281" s="23">
        <f>+LISTAS[[#This Row],[Precio]]+(LISTAS[[#This Row],[Precio]]*M3281)</f>
        <v>1217.3900000000001</v>
      </c>
      <c r="O3281" s="24">
        <f t="shared" si="67"/>
        <v>493.04295000000002</v>
      </c>
      <c r="Q3281" s="21">
        <f>IFERROR(O3281/LISTAS[[#This Row],[COSTO]]-1,"")</f>
        <v>3.8926581788592065</v>
      </c>
      <c r="R3281" t="str">
        <f>+LISTAS[[#This Row],[ID]]</f>
        <v>CLIPS IMPORTADOS952</v>
      </c>
      <c r="T3281" s="29"/>
      <c r="U3281" s="25">
        <f>LISTAS[[#This Row],[COSTO]]+(LISTAS[[#This Row],[COSTO]]*T3281)</f>
        <v>100.77200000000001</v>
      </c>
      <c r="V3281" s="30">
        <f>IF(T3281="",0,U3281/LISTAS[[#This Row],[VENTA NETA]]-1)</f>
        <v>0</v>
      </c>
      <c r="X3281" s="25"/>
      <c r="Y3281" s="31" t="str">
        <f>IFERROR(LISTAS[[#This Row],[COSTO]]/X3281-1,"")</f>
        <v/>
      </c>
    </row>
    <row r="3282" spans="1:25" x14ac:dyDescent="0.2">
      <c r="A3282" s="6" t="s">
        <v>9964</v>
      </c>
      <c r="B3282" t="s">
        <v>9511</v>
      </c>
      <c r="C3282">
        <v>953</v>
      </c>
      <c r="D3282" t="s">
        <v>9965</v>
      </c>
      <c r="E3282" s="2">
        <v>1282.6099999999999</v>
      </c>
      <c r="F3282" s="6" t="str">
        <f>+_xlfn.XLOOKUP(LISTAS[[#This Row],[ID]],_01_CODIGOS_Y_COSTOS_xlsm[Producto y N°],_01_CODIGOS_Y_COSTOS_xlsm[FABRICA],"",0,1)</f>
        <v>IMPORTACION</v>
      </c>
      <c r="G3282" s="13">
        <f>LISTAS[[#This Row],[Precio]]*(1-0.46)*(1-IF($C$3520="",0,$C$3520))</f>
        <v>519.45704999999998</v>
      </c>
      <c r="H3282" s="9">
        <f>+_xlfn.XLOOKUP(LISTAS[[#This Row],[ID]],_01_CODIGOS_Y_COSTOS_xlsm[Producto y N°],_01_CODIGOS_Y_COSTOS_xlsm[COSTO],0,0,1)</f>
        <v>112.28879999999999</v>
      </c>
      <c r="I3282" s="116">
        <f>+IFERROR(LISTAS[[#This Row],[VENTA NETA]]/LISTAS[[#This Row],[COSTO]]-1,0)</f>
        <v>3.6260806954923375</v>
      </c>
      <c r="J3282" s="33" t="str">
        <f>IFERROR(VLOOKUP(LISTAS[[#This Row],[ID]],_01_CODIGOS_Y_COSTOS_xlsm[[Producto y N°]:[CODIGO]],2,0),"")</f>
        <v>C0018</v>
      </c>
      <c r="M3282" s="22">
        <v>0</v>
      </c>
      <c r="N3282" s="23">
        <f>+LISTAS[[#This Row],[Precio]]+(LISTAS[[#This Row],[Precio]]*M3282)</f>
        <v>1282.6099999999999</v>
      </c>
      <c r="O3282" s="24">
        <f t="shared" si="67"/>
        <v>519.45704999999998</v>
      </c>
      <c r="Q3282" s="21">
        <f>IFERROR(O3282/LISTAS[[#This Row],[COSTO]]-1,"")</f>
        <v>3.6260806954923375</v>
      </c>
      <c r="R3282" t="str">
        <f>+LISTAS[[#This Row],[ID]]</f>
        <v>CLIPS IMPORTADOS953</v>
      </c>
      <c r="T3282" s="29"/>
      <c r="U3282" s="25">
        <f>LISTAS[[#This Row],[COSTO]]+(LISTAS[[#This Row],[COSTO]]*T3282)</f>
        <v>112.28879999999999</v>
      </c>
      <c r="V3282" s="30">
        <f>IF(T3282="",0,U3282/LISTAS[[#This Row],[VENTA NETA]]-1)</f>
        <v>0</v>
      </c>
      <c r="X3282" s="25"/>
      <c r="Y3282" s="31" t="str">
        <f>IFERROR(LISTAS[[#This Row],[COSTO]]/X3282-1,"")</f>
        <v/>
      </c>
    </row>
    <row r="3283" spans="1:25" x14ac:dyDescent="0.2">
      <c r="A3283" s="6" t="s">
        <v>9966</v>
      </c>
      <c r="B3283" t="s">
        <v>9511</v>
      </c>
      <c r="C3283">
        <v>954</v>
      </c>
      <c r="D3283" t="s">
        <v>9675</v>
      </c>
      <c r="E3283" s="2">
        <v>1413.04</v>
      </c>
      <c r="F3283" s="6" t="str">
        <f>+_xlfn.XLOOKUP(LISTAS[[#This Row],[ID]],_01_CODIGOS_Y_COSTOS_xlsm[Producto y N°],_01_CODIGOS_Y_COSTOS_xlsm[FABRICA],"",0,1)</f>
        <v>IMPORTACION</v>
      </c>
      <c r="G3283" s="13">
        <f>LISTAS[[#This Row],[Precio]]*(1-0.46)*(1-IF($C$3520="",0,$C$3520))</f>
        <v>572.28120000000001</v>
      </c>
      <c r="H3283" s="9">
        <f>+_xlfn.XLOOKUP(LISTAS[[#This Row],[ID]],_01_CODIGOS_Y_COSTOS_xlsm[Producto y N°],_01_CODIGOS_Y_COSTOS_xlsm[COSTO],0,0,1)</f>
        <v>115.16800000000001</v>
      </c>
      <c r="I3283" s="116">
        <f>+IFERROR(LISTAS[[#This Row],[VENTA NETA]]/LISTAS[[#This Row],[COSTO]]-1,0)</f>
        <v>3.9690990552931371</v>
      </c>
      <c r="J3283" s="33" t="str">
        <f>IFERROR(VLOOKUP(LISTAS[[#This Row],[ID]],_01_CODIGOS_Y_COSTOS_xlsm[[Producto y N°]:[CODIGO]],2,0),"")</f>
        <v>C0115</v>
      </c>
      <c r="M3283" s="22">
        <v>0</v>
      </c>
      <c r="N3283" s="23">
        <f>+LISTAS[[#This Row],[Precio]]+(LISTAS[[#This Row],[Precio]]*M3283)</f>
        <v>1413.04</v>
      </c>
      <c r="O3283" s="24">
        <f t="shared" si="67"/>
        <v>572.28120000000001</v>
      </c>
      <c r="Q3283" s="21">
        <f>IFERROR(O3283/LISTAS[[#This Row],[COSTO]]-1,"")</f>
        <v>3.9690990552931371</v>
      </c>
      <c r="R3283" t="str">
        <f>+LISTAS[[#This Row],[ID]]</f>
        <v>CLIPS IMPORTADOS954</v>
      </c>
      <c r="T3283" s="29"/>
      <c r="U3283" s="25">
        <f>LISTAS[[#This Row],[COSTO]]+(LISTAS[[#This Row],[COSTO]]*T3283)</f>
        <v>115.16800000000001</v>
      </c>
      <c r="V3283" s="30">
        <f>IF(T3283="",0,U3283/LISTAS[[#This Row],[VENTA NETA]]-1)</f>
        <v>0</v>
      </c>
      <c r="X3283" s="25"/>
      <c r="Y3283" s="31" t="str">
        <f>IFERROR(LISTAS[[#This Row],[COSTO]]/X3283-1,"")</f>
        <v/>
      </c>
    </row>
    <row r="3284" spans="1:25" x14ac:dyDescent="0.2">
      <c r="A3284" s="6" t="s">
        <v>9967</v>
      </c>
      <c r="B3284" t="s">
        <v>9511</v>
      </c>
      <c r="C3284">
        <v>955</v>
      </c>
      <c r="D3284" t="s">
        <v>9968</v>
      </c>
      <c r="E3284" s="2">
        <v>1000</v>
      </c>
      <c r="F3284" s="6" t="str">
        <f>+_xlfn.XLOOKUP(LISTAS[[#This Row],[ID]],_01_CODIGOS_Y_COSTOS_xlsm[Producto y N°],_01_CODIGOS_Y_COSTOS_xlsm[FABRICA],"",0,1)</f>
        <v>IMPORTACION</v>
      </c>
      <c r="G3284" s="13">
        <f>LISTAS[[#This Row],[Precio]]*(1-0.46)*(1-IF($C$3520="",0,$C$3520))</f>
        <v>405</v>
      </c>
      <c r="H3284" s="9">
        <f>+_xlfn.XLOOKUP(LISTAS[[#This Row],[ID]],_01_CODIGOS_Y_COSTOS_xlsm[Producto y N°],_01_CODIGOS_Y_COSTOS_xlsm[COSTO],0,0,1)</f>
        <v>95.013599999999997</v>
      </c>
      <c r="I3284" s="116">
        <f>+IFERROR(LISTAS[[#This Row],[VENTA NETA]]/LISTAS[[#This Row],[COSTO]]-1,0)</f>
        <v>3.2625476773851325</v>
      </c>
      <c r="J3284" s="33" t="str">
        <f>IFERROR(VLOOKUP(LISTAS[[#This Row],[ID]],_01_CODIGOS_Y_COSTOS_xlsm[[Producto y N°]:[CODIGO]],2,0),"")</f>
        <v>C0667</v>
      </c>
      <c r="M3284" s="22">
        <v>0</v>
      </c>
      <c r="N3284" s="23">
        <f>+LISTAS[[#This Row],[Precio]]+(LISTAS[[#This Row],[Precio]]*M3284)</f>
        <v>1000</v>
      </c>
      <c r="O3284" s="24">
        <f t="shared" si="67"/>
        <v>405</v>
      </c>
      <c r="Q3284" s="21">
        <f>IFERROR(O3284/LISTAS[[#This Row],[COSTO]]-1,"")</f>
        <v>3.2625476773851325</v>
      </c>
      <c r="R3284" t="str">
        <f>+LISTAS[[#This Row],[ID]]</f>
        <v>CLIPS IMPORTADOS955</v>
      </c>
      <c r="T3284" s="29"/>
      <c r="U3284" s="25">
        <f>LISTAS[[#This Row],[COSTO]]+(LISTAS[[#This Row],[COSTO]]*T3284)</f>
        <v>95.013599999999997</v>
      </c>
      <c r="V3284" s="30">
        <f>IF(T3284="",0,U3284/LISTAS[[#This Row],[VENTA NETA]]-1)</f>
        <v>0</v>
      </c>
      <c r="X3284" s="25"/>
      <c r="Y3284" s="31" t="str">
        <f>IFERROR(LISTAS[[#This Row],[COSTO]]/X3284-1,"")</f>
        <v/>
      </c>
    </row>
    <row r="3285" spans="1:25" x14ac:dyDescent="0.2">
      <c r="A3285" s="6" t="s">
        <v>9969</v>
      </c>
      <c r="B3285" t="s">
        <v>9511</v>
      </c>
      <c r="C3285">
        <v>956</v>
      </c>
      <c r="D3285" t="s">
        <v>9970</v>
      </c>
      <c r="E3285" s="2">
        <v>1282.6099999999999</v>
      </c>
      <c r="F3285" s="6" t="str">
        <f>+_xlfn.XLOOKUP(LISTAS[[#This Row],[ID]],_01_CODIGOS_Y_COSTOS_xlsm[Producto y N°],_01_CODIGOS_Y_COSTOS_xlsm[FABRICA],"",0,1)</f>
        <v>IMPORTACION</v>
      </c>
      <c r="G3285" s="13">
        <f>LISTAS[[#This Row],[Precio]]*(1-0.46)*(1-IF($C$3520="",0,$C$3520))</f>
        <v>519.45704999999998</v>
      </c>
      <c r="H3285" s="9">
        <f>+_xlfn.XLOOKUP(LISTAS[[#This Row],[ID]],_01_CODIGOS_Y_COSTOS_xlsm[Producto y N°],_01_CODIGOS_Y_COSTOS_xlsm[COSTO],0,0,1)</f>
        <v>115.16800000000001</v>
      </c>
      <c r="I3285" s="116">
        <f>+IFERROR(LISTAS[[#This Row],[VENTA NETA]]/LISTAS[[#This Row],[COSTO]]-1,0)</f>
        <v>3.5104286781050291</v>
      </c>
      <c r="J3285" s="33" t="str">
        <f>IFERROR(VLOOKUP(LISTAS[[#This Row],[ID]],_01_CODIGOS_Y_COSTOS_xlsm[[Producto y N°]:[CODIGO]],2,0),"")</f>
        <v>C0123</v>
      </c>
      <c r="M3285" s="22">
        <v>0</v>
      </c>
      <c r="N3285" s="23">
        <f>+LISTAS[[#This Row],[Precio]]+(LISTAS[[#This Row],[Precio]]*M3285)</f>
        <v>1282.6099999999999</v>
      </c>
      <c r="O3285" s="24">
        <f t="shared" si="67"/>
        <v>519.45704999999998</v>
      </c>
      <c r="Q3285" s="21">
        <f>IFERROR(O3285/LISTAS[[#This Row],[COSTO]]-1,"")</f>
        <v>3.5104286781050291</v>
      </c>
      <c r="R3285" t="str">
        <f>+LISTAS[[#This Row],[ID]]</f>
        <v>CLIPS IMPORTADOS956</v>
      </c>
      <c r="T3285" s="29"/>
      <c r="U3285" s="25">
        <f>LISTAS[[#This Row],[COSTO]]+(LISTAS[[#This Row],[COSTO]]*T3285)</f>
        <v>115.16800000000001</v>
      </c>
      <c r="V3285" s="30">
        <f>IF(T3285="",0,U3285/LISTAS[[#This Row],[VENTA NETA]]-1)</f>
        <v>0</v>
      </c>
      <c r="X3285" s="25"/>
      <c r="Y3285" s="31" t="str">
        <f>IFERROR(LISTAS[[#This Row],[COSTO]]/X3285-1,"")</f>
        <v/>
      </c>
    </row>
    <row r="3286" spans="1:25" x14ac:dyDescent="0.2">
      <c r="A3286" s="6" t="s">
        <v>9971</v>
      </c>
      <c r="B3286" t="s">
        <v>9511</v>
      </c>
      <c r="C3286">
        <v>957</v>
      </c>
      <c r="D3286" t="s">
        <v>9972</v>
      </c>
      <c r="E3286" s="2">
        <v>913.04</v>
      </c>
      <c r="F3286" s="6" t="str">
        <f>+_xlfn.XLOOKUP(LISTAS[[#This Row],[ID]],_01_CODIGOS_Y_COSTOS_xlsm[Producto y N°],_01_CODIGOS_Y_COSTOS_xlsm[FABRICA],"",0,1)</f>
        <v>IMPORTACION</v>
      </c>
      <c r="G3286" s="13">
        <f>LISTAS[[#This Row],[Precio]]*(1-0.46)*(1-IF($C$3520="",0,$C$3520))</f>
        <v>369.78120000000001</v>
      </c>
      <c r="H3286" s="9">
        <f>+_xlfn.XLOOKUP(LISTAS[[#This Row],[ID]],_01_CODIGOS_Y_COSTOS_xlsm[Producto y N°],_01_CODIGOS_Y_COSTOS_xlsm[COSTO],0,0,1)</f>
        <v>71.98</v>
      </c>
      <c r="I3286" s="116">
        <f>+IFERROR(LISTAS[[#This Row],[VENTA NETA]]/LISTAS[[#This Row],[COSTO]]-1,0)</f>
        <v>4.1372770213948318</v>
      </c>
      <c r="J3286" s="33" t="str">
        <f>IFERROR(VLOOKUP(LISTAS[[#This Row],[ID]],_01_CODIGOS_Y_COSTOS_xlsm[[Producto y N°]:[CODIGO]],2,0),"")</f>
        <v>C0187</v>
      </c>
      <c r="M3286" s="22">
        <v>0</v>
      </c>
      <c r="N3286" s="23">
        <f>+LISTAS[[#This Row],[Precio]]+(LISTAS[[#This Row],[Precio]]*M3286)</f>
        <v>913.04</v>
      </c>
      <c r="O3286" s="24">
        <f t="shared" si="67"/>
        <v>369.78120000000001</v>
      </c>
      <c r="Q3286" s="21">
        <f>IFERROR(O3286/LISTAS[[#This Row],[COSTO]]-1,"")</f>
        <v>4.1372770213948318</v>
      </c>
      <c r="R3286" t="str">
        <f>+LISTAS[[#This Row],[ID]]</f>
        <v>CLIPS IMPORTADOS957</v>
      </c>
      <c r="T3286" s="29"/>
      <c r="U3286" s="25">
        <f>LISTAS[[#This Row],[COSTO]]+(LISTAS[[#This Row],[COSTO]]*T3286)</f>
        <v>71.98</v>
      </c>
      <c r="V3286" s="30">
        <f>IF(T3286="",0,U3286/LISTAS[[#This Row],[VENTA NETA]]-1)</f>
        <v>0</v>
      </c>
      <c r="X3286" s="25"/>
      <c r="Y3286" s="31" t="str">
        <f>IFERROR(LISTAS[[#This Row],[COSTO]]/X3286-1,"")</f>
        <v/>
      </c>
    </row>
    <row r="3287" spans="1:25" x14ac:dyDescent="0.2">
      <c r="A3287" s="6" t="s">
        <v>9973</v>
      </c>
      <c r="B3287" t="s">
        <v>9511</v>
      </c>
      <c r="C3287">
        <v>958</v>
      </c>
      <c r="D3287" t="s">
        <v>9974</v>
      </c>
      <c r="E3287" s="2">
        <v>913.04</v>
      </c>
      <c r="F3287" s="6" t="str">
        <f>+_xlfn.XLOOKUP(LISTAS[[#This Row],[ID]],_01_CODIGOS_Y_COSTOS_xlsm[Producto y N°],_01_CODIGOS_Y_COSTOS_xlsm[FABRICA],"",0,1)</f>
        <v>IMPORTACION</v>
      </c>
      <c r="G3287" s="13">
        <f>LISTAS[[#This Row],[Precio]]*(1-0.46)*(1-IF($C$3520="",0,$C$3520))</f>
        <v>369.78120000000001</v>
      </c>
      <c r="H3287" s="9">
        <f>+_xlfn.XLOOKUP(LISTAS[[#This Row],[ID]],_01_CODIGOS_Y_COSTOS_xlsm[Producto y N°],_01_CODIGOS_Y_COSTOS_xlsm[COSTO],0,0,1)</f>
        <v>71.98</v>
      </c>
      <c r="I3287" s="116">
        <f>+IFERROR(LISTAS[[#This Row],[VENTA NETA]]/LISTAS[[#This Row],[COSTO]]-1,0)</f>
        <v>4.1372770213948318</v>
      </c>
      <c r="J3287" s="33" t="str">
        <f>IFERROR(VLOOKUP(LISTAS[[#This Row],[ID]],_01_CODIGOS_Y_COSTOS_xlsm[[Producto y N°]:[CODIGO]],2,0),"")</f>
        <v>C0539</v>
      </c>
      <c r="M3287" s="22">
        <v>0</v>
      </c>
      <c r="N3287" s="23">
        <f>+LISTAS[[#This Row],[Precio]]+(LISTAS[[#This Row],[Precio]]*M3287)</f>
        <v>913.04</v>
      </c>
      <c r="O3287" s="24">
        <f t="shared" si="67"/>
        <v>369.78120000000001</v>
      </c>
      <c r="Q3287" s="21">
        <f>IFERROR(O3287/LISTAS[[#This Row],[COSTO]]-1,"")</f>
        <v>4.1372770213948318</v>
      </c>
      <c r="R3287" t="str">
        <f>+LISTAS[[#This Row],[ID]]</f>
        <v>CLIPS IMPORTADOS958</v>
      </c>
      <c r="T3287" s="29"/>
      <c r="U3287" s="25">
        <f>LISTAS[[#This Row],[COSTO]]+(LISTAS[[#This Row],[COSTO]]*T3287)</f>
        <v>71.98</v>
      </c>
      <c r="V3287" s="30">
        <f>IF(T3287="",0,U3287/LISTAS[[#This Row],[VENTA NETA]]-1)</f>
        <v>0</v>
      </c>
      <c r="X3287" s="25"/>
      <c r="Y3287" s="31" t="str">
        <f>IFERROR(LISTAS[[#This Row],[COSTO]]/X3287-1,"")</f>
        <v/>
      </c>
    </row>
    <row r="3288" spans="1:25" x14ac:dyDescent="0.2">
      <c r="A3288" s="6" t="s">
        <v>9975</v>
      </c>
      <c r="B3288" t="s">
        <v>9511</v>
      </c>
      <c r="C3288">
        <v>959</v>
      </c>
      <c r="D3288" t="s">
        <v>9976</v>
      </c>
      <c r="E3288" s="2">
        <v>913.04</v>
      </c>
      <c r="F3288" s="6" t="str">
        <f>+_xlfn.XLOOKUP(LISTAS[[#This Row],[ID]],_01_CODIGOS_Y_COSTOS_xlsm[Producto y N°],_01_CODIGOS_Y_COSTOS_xlsm[FABRICA],"",0,1)</f>
        <v>IMPORTACION</v>
      </c>
      <c r="G3288" s="13">
        <f>LISTAS[[#This Row],[Precio]]*(1-0.46)*(1-IF($C$3520="",0,$C$3520))</f>
        <v>369.78120000000001</v>
      </c>
      <c r="H3288" s="9">
        <f>+_xlfn.XLOOKUP(LISTAS[[#This Row],[ID]],_01_CODIGOS_Y_COSTOS_xlsm[Producto y N°],_01_CODIGOS_Y_COSTOS_xlsm[COSTO],0,0,1)</f>
        <v>80.617599999999996</v>
      </c>
      <c r="I3288" s="116">
        <f>+IFERROR(LISTAS[[#This Row],[VENTA NETA]]/LISTAS[[#This Row],[COSTO]]-1,0)</f>
        <v>3.586854483388243</v>
      </c>
      <c r="J3288" s="33" t="str">
        <f>IFERROR(VLOOKUP(LISTAS[[#This Row],[ID]],_01_CODIGOS_Y_COSTOS_xlsm[[Producto y N°]:[CODIGO]],2,0),"")</f>
        <v>C0633</v>
      </c>
      <c r="M3288" s="22">
        <v>0</v>
      </c>
      <c r="N3288" s="23">
        <f>+LISTAS[[#This Row],[Precio]]+(LISTAS[[#This Row],[Precio]]*M3288)</f>
        <v>913.04</v>
      </c>
      <c r="O3288" s="24">
        <f t="shared" si="67"/>
        <v>369.78120000000001</v>
      </c>
      <c r="Q3288" s="21">
        <f>IFERROR(O3288/LISTAS[[#This Row],[COSTO]]-1,"")</f>
        <v>3.586854483388243</v>
      </c>
      <c r="R3288" t="str">
        <f>+LISTAS[[#This Row],[ID]]</f>
        <v>CLIPS IMPORTADOS959</v>
      </c>
      <c r="T3288" s="29"/>
      <c r="U3288" s="25">
        <f>LISTAS[[#This Row],[COSTO]]+(LISTAS[[#This Row],[COSTO]]*T3288)</f>
        <v>80.617599999999996</v>
      </c>
      <c r="V3288" s="30">
        <f>IF(T3288="",0,U3288/LISTAS[[#This Row],[VENTA NETA]]-1)</f>
        <v>0</v>
      </c>
      <c r="X3288" s="25"/>
      <c r="Y3288" s="31" t="str">
        <f>IFERROR(LISTAS[[#This Row],[COSTO]]/X3288-1,"")</f>
        <v/>
      </c>
    </row>
    <row r="3289" spans="1:25" x14ac:dyDescent="0.2">
      <c r="A3289" s="6" t="s">
        <v>9977</v>
      </c>
      <c r="B3289" t="s">
        <v>9511</v>
      </c>
      <c r="C3289">
        <v>960</v>
      </c>
      <c r="D3289" t="s">
        <v>9978</v>
      </c>
      <c r="E3289" s="2">
        <v>913.04</v>
      </c>
      <c r="F3289" s="6" t="str">
        <f>+_xlfn.XLOOKUP(LISTAS[[#This Row],[ID]],_01_CODIGOS_Y_COSTOS_xlsm[Producto y N°],_01_CODIGOS_Y_COSTOS_xlsm[FABRICA],"",0,1)</f>
        <v>IMPORTACION</v>
      </c>
      <c r="G3289" s="13">
        <f>LISTAS[[#This Row],[Precio]]*(1-0.46)*(1-IF($C$3520="",0,$C$3520))</f>
        <v>369.78120000000001</v>
      </c>
      <c r="H3289" s="9">
        <f>+_xlfn.XLOOKUP(LISTAS[[#This Row],[ID]],_01_CODIGOS_Y_COSTOS_xlsm[Producto y N°],_01_CODIGOS_Y_COSTOS_xlsm[COSTO],0,0,1)</f>
        <v>63.342399999999998</v>
      </c>
      <c r="I3289" s="116">
        <f>+IFERROR(LISTAS[[#This Row],[VENTA NETA]]/LISTAS[[#This Row],[COSTO]]-1,0)</f>
        <v>4.8378147970395817</v>
      </c>
      <c r="J3289" s="33" t="str">
        <f>IFERROR(VLOOKUP(LISTAS[[#This Row],[ID]],_01_CODIGOS_Y_COSTOS_xlsm[[Producto y N°]:[CODIGO]],2,0),"")</f>
        <v>C0589</v>
      </c>
      <c r="M3289" s="22">
        <v>0</v>
      </c>
      <c r="N3289" s="23">
        <f>+LISTAS[[#This Row],[Precio]]+(LISTAS[[#This Row],[Precio]]*M3289)</f>
        <v>913.04</v>
      </c>
      <c r="O3289" s="24">
        <f t="shared" si="67"/>
        <v>369.78120000000001</v>
      </c>
      <c r="Q3289" s="21">
        <f>IFERROR(O3289/LISTAS[[#This Row],[COSTO]]-1,"")</f>
        <v>4.8378147970395817</v>
      </c>
      <c r="R3289" t="str">
        <f>+LISTAS[[#This Row],[ID]]</f>
        <v>CLIPS IMPORTADOS960</v>
      </c>
      <c r="T3289" s="29"/>
      <c r="U3289" s="25">
        <f>LISTAS[[#This Row],[COSTO]]+(LISTAS[[#This Row],[COSTO]]*T3289)</f>
        <v>63.342399999999998</v>
      </c>
      <c r="V3289" s="30">
        <f>IF(T3289="",0,U3289/LISTAS[[#This Row],[VENTA NETA]]-1)</f>
        <v>0</v>
      </c>
      <c r="X3289" s="25"/>
      <c r="Y3289" s="31" t="str">
        <f>IFERROR(LISTAS[[#This Row],[COSTO]]/X3289-1,"")</f>
        <v/>
      </c>
    </row>
    <row r="3290" spans="1:25" x14ac:dyDescent="0.2">
      <c r="A3290" s="6" t="s">
        <v>9979</v>
      </c>
      <c r="B3290" t="s">
        <v>9511</v>
      </c>
      <c r="C3290">
        <v>961</v>
      </c>
      <c r="D3290" t="s">
        <v>9980</v>
      </c>
      <c r="E3290" s="2">
        <v>1000</v>
      </c>
      <c r="F3290" s="6" t="str">
        <f>+_xlfn.XLOOKUP(LISTAS[[#This Row],[ID]],_01_CODIGOS_Y_COSTOS_xlsm[Producto y N°],_01_CODIGOS_Y_COSTOS_xlsm[FABRICA],"",0,1)</f>
        <v>IMPORTACION</v>
      </c>
      <c r="G3290" s="13">
        <f>LISTAS[[#This Row],[Precio]]*(1-0.46)*(1-IF($C$3520="",0,$C$3520))</f>
        <v>405</v>
      </c>
      <c r="H3290" s="9">
        <f>+_xlfn.XLOOKUP(LISTAS[[#This Row],[ID]],_01_CODIGOS_Y_COSTOS_xlsm[Producto y N°],_01_CODIGOS_Y_COSTOS_xlsm[COSTO],0,0,1)</f>
        <v>80.617599999999996</v>
      </c>
      <c r="I3290" s="116">
        <f>+IFERROR(LISTAS[[#This Row],[VENTA NETA]]/LISTAS[[#This Row],[COSTO]]-1,0)</f>
        <v>4.0237169054896205</v>
      </c>
      <c r="J3290" s="33" t="str">
        <f>IFERROR(VLOOKUP(LISTAS[[#This Row],[ID]],_01_CODIGOS_Y_COSTOS_xlsm[[Producto y N°]:[CODIGO]],2,0),"")</f>
        <v>C0850</v>
      </c>
      <c r="M3290" s="22">
        <v>0</v>
      </c>
      <c r="N3290" s="23">
        <f>+LISTAS[[#This Row],[Precio]]+(LISTAS[[#This Row],[Precio]]*M3290)</f>
        <v>1000</v>
      </c>
      <c r="O3290" s="24">
        <f t="shared" si="67"/>
        <v>405</v>
      </c>
      <c r="Q3290" s="21">
        <f>IFERROR(O3290/LISTAS[[#This Row],[COSTO]]-1,"")</f>
        <v>4.0237169054896205</v>
      </c>
      <c r="R3290" t="str">
        <f>+LISTAS[[#This Row],[ID]]</f>
        <v>CLIPS IMPORTADOS961</v>
      </c>
      <c r="T3290" s="29"/>
      <c r="U3290" s="25">
        <f>LISTAS[[#This Row],[COSTO]]+(LISTAS[[#This Row],[COSTO]]*T3290)</f>
        <v>80.617599999999996</v>
      </c>
      <c r="V3290" s="30">
        <f>IF(T3290="",0,U3290/LISTAS[[#This Row],[VENTA NETA]]-1)</f>
        <v>0</v>
      </c>
      <c r="X3290" s="25"/>
      <c r="Y3290" s="31" t="str">
        <f>IFERROR(LISTAS[[#This Row],[COSTO]]/X3290-1,"")</f>
        <v/>
      </c>
    </row>
    <row r="3291" spans="1:25" x14ac:dyDescent="0.2">
      <c r="A3291" s="6" t="s">
        <v>9981</v>
      </c>
      <c r="B3291" t="s">
        <v>9511</v>
      </c>
      <c r="C3291">
        <v>962</v>
      </c>
      <c r="D3291" t="s">
        <v>9982</v>
      </c>
      <c r="E3291" s="2">
        <v>1043.48</v>
      </c>
      <c r="F3291" s="6" t="str">
        <f>+_xlfn.XLOOKUP(LISTAS[[#This Row],[ID]],_01_CODIGOS_Y_COSTOS_xlsm[Producto y N°],_01_CODIGOS_Y_COSTOS_xlsm[FABRICA],"",0,1)</f>
        <v>IMPORTACION</v>
      </c>
      <c r="G3291" s="13">
        <f>LISTAS[[#This Row],[Precio]]*(1-0.46)*(1-IF($C$3520="",0,$C$3520))</f>
        <v>422.60939999999999</v>
      </c>
      <c r="H3291" s="9">
        <f>+_xlfn.XLOOKUP(LISTAS[[#This Row],[ID]],_01_CODIGOS_Y_COSTOS_xlsm[Producto y N°],_01_CODIGOS_Y_COSTOS_xlsm[COSTO],0,0,1)</f>
        <v>80.617599999999996</v>
      </c>
      <c r="I3291" s="116">
        <f>+IFERROR(LISTAS[[#This Row],[VENTA NETA]]/LISTAS[[#This Row],[COSTO]]-1,0)</f>
        <v>4.2421481165403092</v>
      </c>
      <c r="J3291" s="33" t="str">
        <f>IFERROR(VLOOKUP(LISTAS[[#This Row],[ID]],_01_CODIGOS_Y_COSTOS_xlsm[[Producto y N°]:[CODIGO]],2,0),"")</f>
        <v>C0175</v>
      </c>
      <c r="M3291" s="22">
        <v>0</v>
      </c>
      <c r="N3291" s="23">
        <f>+LISTAS[[#This Row],[Precio]]+(LISTAS[[#This Row],[Precio]]*M3291)</f>
        <v>1043.48</v>
      </c>
      <c r="O3291" s="24">
        <f t="shared" si="67"/>
        <v>422.60939999999999</v>
      </c>
      <c r="Q3291" s="21">
        <f>IFERROR(O3291/LISTAS[[#This Row],[COSTO]]-1,"")</f>
        <v>4.2421481165403092</v>
      </c>
      <c r="R3291" t="str">
        <f>+LISTAS[[#This Row],[ID]]</f>
        <v>CLIPS IMPORTADOS962</v>
      </c>
      <c r="T3291" s="29"/>
      <c r="U3291" s="25">
        <f>LISTAS[[#This Row],[COSTO]]+(LISTAS[[#This Row],[COSTO]]*T3291)</f>
        <v>80.617599999999996</v>
      </c>
      <c r="V3291" s="30">
        <f>IF(T3291="",0,U3291/LISTAS[[#This Row],[VENTA NETA]]-1)</f>
        <v>0</v>
      </c>
      <c r="X3291" s="25"/>
      <c r="Y3291" s="31" t="str">
        <f>IFERROR(LISTAS[[#This Row],[COSTO]]/X3291-1,"")</f>
        <v/>
      </c>
    </row>
    <row r="3292" spans="1:25" x14ac:dyDescent="0.2">
      <c r="A3292" s="6" t="s">
        <v>9983</v>
      </c>
      <c r="B3292" t="s">
        <v>9511</v>
      </c>
      <c r="C3292">
        <v>963</v>
      </c>
      <c r="D3292" t="s">
        <v>9525</v>
      </c>
      <c r="E3292" s="2">
        <v>1347.83</v>
      </c>
      <c r="F3292" s="6" t="str">
        <f>+_xlfn.XLOOKUP(LISTAS[[#This Row],[ID]],_01_CODIGOS_Y_COSTOS_xlsm[Producto y N°],_01_CODIGOS_Y_COSTOS_xlsm[FABRICA],"",0,1)</f>
        <v>IMPORTACION</v>
      </c>
      <c r="G3292" s="13">
        <f>LISTAS[[#This Row],[Precio]]*(1-0.46)*(1-IF($C$3520="",0,$C$3520))</f>
        <v>545.87115000000006</v>
      </c>
      <c r="H3292" s="9">
        <f>+_xlfn.XLOOKUP(LISTAS[[#This Row],[ID]],_01_CODIGOS_Y_COSTOS_xlsm[Producto y N°],_01_CODIGOS_Y_COSTOS_xlsm[COSTO],0,0,1)</f>
        <v>143.96</v>
      </c>
      <c r="I3292" s="116">
        <f>+IFERROR(LISTAS[[#This Row],[VENTA NETA]]/LISTAS[[#This Row],[COSTO]]-1,0)</f>
        <v>2.7918251597666019</v>
      </c>
      <c r="J3292" s="33" t="str">
        <f>IFERROR(VLOOKUP(LISTAS[[#This Row],[ID]],_01_CODIGOS_Y_COSTOS_xlsm[[Producto y N°]:[CODIGO]],2,0),"")</f>
        <v>C0136</v>
      </c>
      <c r="M3292" s="22">
        <v>0</v>
      </c>
      <c r="N3292" s="23">
        <f>+LISTAS[[#This Row],[Precio]]+(LISTAS[[#This Row],[Precio]]*M3292)</f>
        <v>1347.83</v>
      </c>
      <c r="O3292" s="24">
        <f t="shared" si="67"/>
        <v>545.87115000000006</v>
      </c>
      <c r="Q3292" s="21">
        <f>IFERROR(O3292/LISTAS[[#This Row],[COSTO]]-1,"")</f>
        <v>2.7918251597666019</v>
      </c>
      <c r="R3292" t="str">
        <f>+LISTAS[[#This Row],[ID]]</f>
        <v>CLIPS IMPORTADOS963</v>
      </c>
      <c r="T3292" s="29"/>
      <c r="U3292" s="25">
        <f>LISTAS[[#This Row],[COSTO]]+(LISTAS[[#This Row],[COSTO]]*T3292)</f>
        <v>143.96</v>
      </c>
      <c r="V3292" s="30">
        <f>IF(T3292="",0,U3292/LISTAS[[#This Row],[VENTA NETA]]-1)</f>
        <v>0</v>
      </c>
      <c r="X3292" s="25"/>
      <c r="Y3292" s="31" t="str">
        <f>IFERROR(LISTAS[[#This Row],[COSTO]]/X3292-1,"")</f>
        <v/>
      </c>
    </row>
    <row r="3293" spans="1:25" x14ac:dyDescent="0.2">
      <c r="A3293" s="6" t="s">
        <v>9984</v>
      </c>
      <c r="B3293" t="s">
        <v>9511</v>
      </c>
      <c r="C3293">
        <v>964</v>
      </c>
      <c r="D3293" t="s">
        <v>9525</v>
      </c>
      <c r="E3293" s="2">
        <v>1130.43</v>
      </c>
      <c r="F3293" s="6" t="str">
        <f>+_xlfn.XLOOKUP(LISTAS[[#This Row],[ID]],_01_CODIGOS_Y_COSTOS_xlsm[Producto y N°],_01_CODIGOS_Y_COSTOS_xlsm[FABRICA],"",0,1)</f>
        <v>IMPORTACION</v>
      </c>
      <c r="G3293" s="13">
        <f>LISTAS[[#This Row],[Precio]]*(1-0.46)*(1-IF($C$3520="",0,$C$3520))</f>
        <v>457.82415000000003</v>
      </c>
      <c r="H3293" s="9">
        <f>+_xlfn.XLOOKUP(LISTAS[[#This Row],[ID]],_01_CODIGOS_Y_COSTOS_xlsm[Producto y N°],_01_CODIGOS_Y_COSTOS_xlsm[COSTO],0,0,1)</f>
        <v>100.77200000000001</v>
      </c>
      <c r="I3293" s="116">
        <f>+IFERROR(LISTAS[[#This Row],[VENTA NETA]]/LISTAS[[#This Row],[COSTO]]-1,0)</f>
        <v>3.5431682411781047</v>
      </c>
      <c r="J3293" s="33" t="str">
        <f>IFERROR(VLOOKUP(LISTAS[[#This Row],[ID]],_01_CODIGOS_Y_COSTOS_xlsm[[Producto y N°]:[CODIGO]],2,0),"")</f>
        <v>C0939</v>
      </c>
      <c r="M3293" s="22">
        <v>0</v>
      </c>
      <c r="N3293" s="23">
        <f>+LISTAS[[#This Row],[Precio]]+(LISTAS[[#This Row],[Precio]]*M3293)</f>
        <v>1130.43</v>
      </c>
      <c r="O3293" s="24">
        <f t="shared" si="67"/>
        <v>457.82415000000003</v>
      </c>
      <c r="Q3293" s="21">
        <f>IFERROR(O3293/LISTAS[[#This Row],[COSTO]]-1,"")</f>
        <v>3.5431682411781047</v>
      </c>
      <c r="R3293" t="str">
        <f>+LISTAS[[#This Row],[ID]]</f>
        <v>CLIPS IMPORTADOS964</v>
      </c>
      <c r="T3293" s="29"/>
      <c r="U3293" s="25">
        <f>LISTAS[[#This Row],[COSTO]]+(LISTAS[[#This Row],[COSTO]]*T3293)</f>
        <v>100.77200000000001</v>
      </c>
      <c r="V3293" s="30">
        <f>IF(T3293="",0,U3293/LISTAS[[#This Row],[VENTA NETA]]-1)</f>
        <v>0</v>
      </c>
      <c r="X3293" s="25"/>
      <c r="Y3293" s="31" t="str">
        <f>IFERROR(LISTAS[[#This Row],[COSTO]]/X3293-1,"")</f>
        <v/>
      </c>
    </row>
    <row r="3294" spans="1:25" x14ac:dyDescent="0.2">
      <c r="A3294" s="6" t="s">
        <v>9985</v>
      </c>
      <c r="B3294" t="s">
        <v>9511</v>
      </c>
      <c r="C3294">
        <v>965</v>
      </c>
      <c r="D3294" t="s">
        <v>9986</v>
      </c>
      <c r="E3294" s="2">
        <v>1130.43</v>
      </c>
      <c r="F3294" s="6" t="str">
        <f>+_xlfn.XLOOKUP(LISTAS[[#This Row],[ID]],_01_CODIGOS_Y_COSTOS_xlsm[Producto y N°],_01_CODIGOS_Y_COSTOS_xlsm[FABRICA],"",0,1)</f>
        <v>IMPORTACION</v>
      </c>
      <c r="G3294" s="13">
        <f>LISTAS[[#This Row],[Precio]]*(1-0.46)*(1-IF($C$3520="",0,$C$3520))</f>
        <v>457.82415000000003</v>
      </c>
      <c r="H3294" s="9">
        <f>+_xlfn.XLOOKUP(LISTAS[[#This Row],[ID]],_01_CODIGOS_Y_COSTOS_xlsm[Producto y N°],_01_CODIGOS_Y_COSTOS_xlsm[COSTO],0,0,1)</f>
        <v>95.013599999999997</v>
      </c>
      <c r="I3294" s="116">
        <f>+IFERROR(LISTAS[[#This Row],[VENTA NETA]]/LISTAS[[#This Row],[COSTO]]-1,0)</f>
        <v>3.8185117709464755</v>
      </c>
      <c r="J3294" s="33" t="str">
        <f>IFERROR(VLOOKUP(LISTAS[[#This Row],[ID]],_01_CODIGOS_Y_COSTOS_xlsm[[Producto y N°]:[CODIGO]],2,0),"")</f>
        <v>C0109</v>
      </c>
      <c r="M3294" s="22">
        <v>0</v>
      </c>
      <c r="N3294" s="23">
        <f>+LISTAS[[#This Row],[Precio]]+(LISTAS[[#This Row],[Precio]]*M3294)</f>
        <v>1130.43</v>
      </c>
      <c r="O3294" s="24">
        <f t="shared" si="67"/>
        <v>457.82415000000003</v>
      </c>
      <c r="Q3294" s="21">
        <f>IFERROR(O3294/LISTAS[[#This Row],[COSTO]]-1,"")</f>
        <v>3.8185117709464755</v>
      </c>
      <c r="R3294" t="str">
        <f>+LISTAS[[#This Row],[ID]]</f>
        <v>CLIPS IMPORTADOS965</v>
      </c>
      <c r="T3294" s="29"/>
      <c r="U3294" s="25">
        <f>LISTAS[[#This Row],[COSTO]]+(LISTAS[[#This Row],[COSTO]]*T3294)</f>
        <v>95.013599999999997</v>
      </c>
      <c r="V3294" s="30">
        <f>IF(T3294="",0,U3294/LISTAS[[#This Row],[VENTA NETA]]-1)</f>
        <v>0</v>
      </c>
      <c r="X3294" s="25"/>
      <c r="Y3294" s="31" t="str">
        <f>IFERROR(LISTAS[[#This Row],[COSTO]]/X3294-1,"")</f>
        <v/>
      </c>
    </row>
    <row r="3295" spans="1:25" x14ac:dyDescent="0.2">
      <c r="A3295" s="6" t="s">
        <v>9987</v>
      </c>
      <c r="B3295" t="s">
        <v>9511</v>
      </c>
      <c r="C3295">
        <v>966</v>
      </c>
      <c r="D3295" t="s">
        <v>9988</v>
      </c>
      <c r="E3295" s="2">
        <v>1130.43</v>
      </c>
      <c r="F3295" s="6" t="str">
        <f>+_xlfn.XLOOKUP(LISTAS[[#This Row],[ID]],_01_CODIGOS_Y_COSTOS_xlsm[Producto y N°],_01_CODIGOS_Y_COSTOS_xlsm[FABRICA],"",0,1)</f>
        <v>IMPORTACION</v>
      </c>
      <c r="G3295" s="13">
        <f>LISTAS[[#This Row],[Precio]]*(1-0.46)*(1-IF($C$3520="",0,$C$3520))</f>
        <v>457.82415000000003</v>
      </c>
      <c r="H3295" s="9">
        <f>+_xlfn.XLOOKUP(LISTAS[[#This Row],[ID]],_01_CODIGOS_Y_COSTOS_xlsm[Producto y N°],_01_CODIGOS_Y_COSTOS_xlsm[COSTO],0,0,1)</f>
        <v>83.496799999999993</v>
      </c>
      <c r="I3295" s="116">
        <f>+IFERROR(LISTAS[[#This Row],[VENTA NETA]]/LISTAS[[#This Row],[COSTO]]-1,0)</f>
        <v>4.4831340841804721</v>
      </c>
      <c r="J3295" s="33" t="str">
        <f>IFERROR(VLOOKUP(LISTAS[[#This Row],[ID]],_01_CODIGOS_Y_COSTOS_xlsm[[Producto y N°]:[CODIGO]],2,0),"")</f>
        <v>C0135</v>
      </c>
      <c r="M3295" s="22">
        <v>0</v>
      </c>
      <c r="N3295" s="23">
        <f>+LISTAS[[#This Row],[Precio]]+(LISTAS[[#This Row],[Precio]]*M3295)</f>
        <v>1130.43</v>
      </c>
      <c r="O3295" s="24">
        <f t="shared" si="67"/>
        <v>457.82415000000003</v>
      </c>
      <c r="Q3295" s="21">
        <f>IFERROR(O3295/LISTAS[[#This Row],[COSTO]]-1,"")</f>
        <v>4.4831340841804721</v>
      </c>
      <c r="R3295" t="str">
        <f>+LISTAS[[#This Row],[ID]]</f>
        <v>CLIPS IMPORTADOS966</v>
      </c>
      <c r="T3295" s="29"/>
      <c r="U3295" s="25">
        <f>LISTAS[[#This Row],[COSTO]]+(LISTAS[[#This Row],[COSTO]]*T3295)</f>
        <v>83.496799999999993</v>
      </c>
      <c r="V3295" s="30">
        <f>IF(T3295="",0,U3295/LISTAS[[#This Row],[VENTA NETA]]-1)</f>
        <v>0</v>
      </c>
      <c r="X3295" s="25"/>
      <c r="Y3295" s="31" t="str">
        <f>IFERROR(LISTAS[[#This Row],[COSTO]]/X3295-1,"")</f>
        <v/>
      </c>
    </row>
    <row r="3296" spans="1:25" x14ac:dyDescent="0.2">
      <c r="A3296" s="6" t="s">
        <v>9989</v>
      </c>
      <c r="B3296" t="s">
        <v>9511</v>
      </c>
      <c r="C3296">
        <v>967</v>
      </c>
      <c r="D3296" t="s">
        <v>9690</v>
      </c>
      <c r="E3296" s="2">
        <v>1130.43</v>
      </c>
      <c r="F3296" s="6" t="str">
        <f>+_xlfn.XLOOKUP(LISTAS[[#This Row],[ID]],_01_CODIGOS_Y_COSTOS_xlsm[Producto y N°],_01_CODIGOS_Y_COSTOS_xlsm[FABRICA],"",0,1)</f>
        <v>IMPORTACION</v>
      </c>
      <c r="G3296" s="13">
        <f>LISTAS[[#This Row],[Precio]]*(1-0.46)*(1-IF($C$3520="",0,$C$3520))</f>
        <v>457.82415000000003</v>
      </c>
      <c r="H3296" s="9">
        <f>+_xlfn.XLOOKUP(LISTAS[[#This Row],[ID]],_01_CODIGOS_Y_COSTOS_xlsm[Producto y N°],_01_CODIGOS_Y_COSTOS_xlsm[COSTO],0,0,1)</f>
        <v>80.617599999999996</v>
      </c>
      <c r="I3296" s="116">
        <f>+IFERROR(LISTAS[[#This Row],[VENTA NETA]]/LISTAS[[#This Row],[COSTO]]-1,0)</f>
        <v>4.6789603014726318</v>
      </c>
      <c r="J3296" s="33" t="str">
        <f>IFERROR(VLOOKUP(LISTAS[[#This Row],[ID]],_01_CODIGOS_Y_COSTOS_xlsm[[Producto y N°]:[CODIGO]],2,0),"")</f>
        <v>C0164</v>
      </c>
      <c r="M3296" s="22">
        <v>0</v>
      </c>
      <c r="N3296" s="23">
        <f>+LISTAS[[#This Row],[Precio]]+(LISTAS[[#This Row],[Precio]]*M3296)</f>
        <v>1130.43</v>
      </c>
      <c r="O3296" s="24">
        <f t="shared" si="67"/>
        <v>457.82415000000003</v>
      </c>
      <c r="Q3296" s="21">
        <f>IFERROR(O3296/LISTAS[[#This Row],[COSTO]]-1,"")</f>
        <v>4.6789603014726318</v>
      </c>
      <c r="R3296" t="str">
        <f>+LISTAS[[#This Row],[ID]]</f>
        <v>CLIPS IMPORTADOS967</v>
      </c>
      <c r="T3296" s="29"/>
      <c r="U3296" s="25">
        <f>LISTAS[[#This Row],[COSTO]]+(LISTAS[[#This Row],[COSTO]]*T3296)</f>
        <v>80.617599999999996</v>
      </c>
      <c r="V3296" s="30">
        <f>IF(T3296="",0,U3296/LISTAS[[#This Row],[VENTA NETA]]-1)</f>
        <v>0</v>
      </c>
      <c r="X3296" s="25"/>
      <c r="Y3296" s="31" t="str">
        <f>IFERROR(LISTAS[[#This Row],[COSTO]]/X3296-1,"")</f>
        <v/>
      </c>
    </row>
    <row r="3297" spans="1:25" x14ac:dyDescent="0.2">
      <c r="A3297" s="6" t="s">
        <v>9990</v>
      </c>
      <c r="B3297" t="s">
        <v>9511</v>
      </c>
      <c r="C3297">
        <v>968</v>
      </c>
      <c r="D3297" t="s">
        <v>9991</v>
      </c>
      <c r="E3297" s="2">
        <v>1130.43</v>
      </c>
      <c r="F3297" s="6" t="str">
        <f>+_xlfn.XLOOKUP(LISTAS[[#This Row],[ID]],_01_CODIGOS_Y_COSTOS_xlsm[Producto y N°],_01_CODIGOS_Y_COSTOS_xlsm[FABRICA],"",0,1)</f>
        <v>IMPORTACION</v>
      </c>
      <c r="G3297" s="13">
        <f>LISTAS[[#This Row],[Precio]]*(1-0.46)*(1-IF($C$3520="",0,$C$3520))</f>
        <v>457.82415000000003</v>
      </c>
      <c r="H3297" s="9">
        <f>+_xlfn.XLOOKUP(LISTAS[[#This Row],[ID]],_01_CODIGOS_Y_COSTOS_xlsm[Producto y N°],_01_CODIGOS_Y_COSTOS_xlsm[COSTO],0,0,1)</f>
        <v>86.376000000000005</v>
      </c>
      <c r="I3297" s="116">
        <f>+IFERROR(LISTAS[[#This Row],[VENTA NETA]]/LISTAS[[#This Row],[COSTO]]-1,0)</f>
        <v>4.3003629480411227</v>
      </c>
      <c r="J3297" s="33" t="str">
        <f>IFERROR(VLOOKUP(LISTAS[[#This Row],[ID]],_01_CODIGOS_Y_COSTOS_xlsm[[Producto y N°]:[CODIGO]],2,0),"")</f>
        <v>C0088</v>
      </c>
      <c r="M3297" s="22">
        <v>0</v>
      </c>
      <c r="N3297" s="23">
        <f>+LISTAS[[#This Row],[Precio]]+(LISTAS[[#This Row],[Precio]]*M3297)</f>
        <v>1130.43</v>
      </c>
      <c r="O3297" s="24">
        <f t="shared" si="67"/>
        <v>457.82415000000003</v>
      </c>
      <c r="Q3297" s="21">
        <f>IFERROR(O3297/LISTAS[[#This Row],[COSTO]]-1,"")</f>
        <v>4.3003629480411227</v>
      </c>
      <c r="R3297" t="str">
        <f>+LISTAS[[#This Row],[ID]]</f>
        <v>CLIPS IMPORTADOS968</v>
      </c>
      <c r="T3297" s="29"/>
      <c r="U3297" s="25">
        <f>LISTAS[[#This Row],[COSTO]]+(LISTAS[[#This Row],[COSTO]]*T3297)</f>
        <v>86.376000000000005</v>
      </c>
      <c r="V3297" s="30">
        <f>IF(T3297="",0,U3297/LISTAS[[#This Row],[VENTA NETA]]-1)</f>
        <v>0</v>
      </c>
      <c r="X3297" s="25"/>
      <c r="Y3297" s="31" t="str">
        <f>IFERROR(LISTAS[[#This Row],[COSTO]]/X3297-1,"")</f>
        <v/>
      </c>
    </row>
    <row r="3298" spans="1:25" x14ac:dyDescent="0.2">
      <c r="A3298" s="6" t="s">
        <v>9992</v>
      </c>
      <c r="B3298" t="s">
        <v>9511</v>
      </c>
      <c r="C3298">
        <v>969</v>
      </c>
      <c r="D3298" t="s">
        <v>9576</v>
      </c>
      <c r="E3298" s="2">
        <v>913.04</v>
      </c>
      <c r="F3298" s="6" t="str">
        <f>+_xlfn.XLOOKUP(LISTAS[[#This Row],[ID]],_01_CODIGOS_Y_COSTOS_xlsm[Producto y N°],_01_CODIGOS_Y_COSTOS_xlsm[FABRICA],"",0,1)</f>
        <v>IMPORTACION</v>
      </c>
      <c r="G3298" s="13">
        <f>LISTAS[[#This Row],[Precio]]*(1-0.46)*(1-IF($C$3520="",0,$C$3520))</f>
        <v>369.78120000000001</v>
      </c>
      <c r="H3298" s="9">
        <f>+_xlfn.XLOOKUP(LISTAS[[#This Row],[ID]],_01_CODIGOS_Y_COSTOS_xlsm[Producto y N°],_01_CODIGOS_Y_COSTOS_xlsm[COSTO],0,0,1)</f>
        <v>80.617599999999996</v>
      </c>
      <c r="I3298" s="116">
        <f>+IFERROR(LISTAS[[#This Row],[VENTA NETA]]/LISTAS[[#This Row],[COSTO]]-1,0)</f>
        <v>3.586854483388243</v>
      </c>
      <c r="J3298" s="33" t="str">
        <f>IFERROR(VLOOKUP(LISTAS[[#This Row],[ID]],_01_CODIGOS_Y_COSTOS_xlsm[[Producto y N°]:[CODIGO]],2,0),"")</f>
        <v>C1110</v>
      </c>
      <c r="M3298" s="22">
        <v>0</v>
      </c>
      <c r="N3298" s="23">
        <f>+LISTAS[[#This Row],[Precio]]+(LISTAS[[#This Row],[Precio]]*M3298)</f>
        <v>913.04</v>
      </c>
      <c r="O3298" s="24">
        <f t="shared" si="67"/>
        <v>369.78120000000001</v>
      </c>
      <c r="Q3298" s="21">
        <f>IFERROR(O3298/LISTAS[[#This Row],[COSTO]]-1,"")</f>
        <v>3.586854483388243</v>
      </c>
      <c r="R3298" t="str">
        <f>+LISTAS[[#This Row],[ID]]</f>
        <v>CLIPS IMPORTADOS969</v>
      </c>
      <c r="T3298" s="29"/>
      <c r="U3298" s="25">
        <f>LISTAS[[#This Row],[COSTO]]+(LISTAS[[#This Row],[COSTO]]*T3298)</f>
        <v>80.617599999999996</v>
      </c>
      <c r="V3298" s="30">
        <f>IF(T3298="",0,U3298/LISTAS[[#This Row],[VENTA NETA]]-1)</f>
        <v>0</v>
      </c>
      <c r="X3298" s="25"/>
      <c r="Y3298" s="31" t="str">
        <f>IFERROR(LISTAS[[#This Row],[COSTO]]/X3298-1,"")</f>
        <v/>
      </c>
    </row>
    <row r="3299" spans="1:25" x14ac:dyDescent="0.2">
      <c r="A3299" s="6" t="s">
        <v>9993</v>
      </c>
      <c r="B3299" t="s">
        <v>9511</v>
      </c>
      <c r="C3299">
        <v>970</v>
      </c>
      <c r="D3299" t="s">
        <v>9675</v>
      </c>
      <c r="E3299" s="2">
        <v>913.04</v>
      </c>
      <c r="F3299" s="6" t="str">
        <f>+_xlfn.XLOOKUP(LISTAS[[#This Row],[ID]],_01_CODIGOS_Y_COSTOS_xlsm[Producto y N°],_01_CODIGOS_Y_COSTOS_xlsm[FABRICA],"",0,1)</f>
        <v>IMPORTACION</v>
      </c>
      <c r="G3299" s="13">
        <f>LISTAS[[#This Row],[Precio]]*(1-0.46)*(1-IF($C$3520="",0,$C$3520))</f>
        <v>369.78120000000001</v>
      </c>
      <c r="H3299" s="9">
        <f>+_xlfn.XLOOKUP(LISTAS[[#This Row],[ID]],_01_CODIGOS_Y_COSTOS_xlsm[Producto y N°],_01_CODIGOS_Y_COSTOS_xlsm[COSTO],0,0,1)</f>
        <v>74.859200000000001</v>
      </c>
      <c r="I3299" s="116">
        <f>+IFERROR(LISTAS[[#This Row],[VENTA NETA]]/LISTAS[[#This Row],[COSTO]]-1,0)</f>
        <v>3.9396894436488772</v>
      </c>
      <c r="J3299" s="33" t="str">
        <f>IFERROR(VLOOKUP(LISTAS[[#This Row],[ID]],_01_CODIGOS_Y_COSTOS_xlsm[[Producto y N°]:[CODIGO]],2,0),"")</f>
        <v>C0085</v>
      </c>
      <c r="M3299" s="22">
        <v>0</v>
      </c>
      <c r="N3299" s="23">
        <f>+LISTAS[[#This Row],[Precio]]+(LISTAS[[#This Row],[Precio]]*M3299)</f>
        <v>913.04</v>
      </c>
      <c r="O3299" s="24">
        <f t="shared" si="67"/>
        <v>369.78120000000001</v>
      </c>
      <c r="Q3299" s="21">
        <f>IFERROR(O3299/LISTAS[[#This Row],[COSTO]]-1,"")</f>
        <v>3.9396894436488772</v>
      </c>
      <c r="R3299" t="str">
        <f>+LISTAS[[#This Row],[ID]]</f>
        <v>CLIPS IMPORTADOS970</v>
      </c>
      <c r="T3299" s="29"/>
      <c r="U3299" s="25">
        <f>LISTAS[[#This Row],[COSTO]]+(LISTAS[[#This Row],[COSTO]]*T3299)</f>
        <v>74.859200000000001</v>
      </c>
      <c r="V3299" s="30">
        <f>IF(T3299="",0,U3299/LISTAS[[#This Row],[VENTA NETA]]-1)</f>
        <v>0</v>
      </c>
      <c r="X3299" s="25"/>
      <c r="Y3299" s="31" t="str">
        <f>IFERROR(LISTAS[[#This Row],[COSTO]]/X3299-1,"")</f>
        <v/>
      </c>
    </row>
    <row r="3300" spans="1:25" x14ac:dyDescent="0.2">
      <c r="A3300" s="6" t="s">
        <v>9994</v>
      </c>
      <c r="B3300" t="s">
        <v>9511</v>
      </c>
      <c r="C3300">
        <v>971</v>
      </c>
      <c r="D3300" t="s">
        <v>9995</v>
      </c>
      <c r="E3300" s="2">
        <v>1000</v>
      </c>
      <c r="F3300" s="6" t="str">
        <f>+_xlfn.XLOOKUP(LISTAS[[#This Row],[ID]],_01_CODIGOS_Y_COSTOS_xlsm[Producto y N°],_01_CODIGOS_Y_COSTOS_xlsm[FABRICA],"",0,1)</f>
        <v>IMPORTACION</v>
      </c>
      <c r="G3300" s="13">
        <f>LISTAS[[#This Row],[Precio]]*(1-0.46)*(1-IF($C$3520="",0,$C$3520))</f>
        <v>405</v>
      </c>
      <c r="H3300" s="9">
        <f>+_xlfn.XLOOKUP(LISTAS[[#This Row],[ID]],_01_CODIGOS_Y_COSTOS_xlsm[Producto y N°],_01_CODIGOS_Y_COSTOS_xlsm[COSTO],0,0,1)</f>
        <v>100.77200000000001</v>
      </c>
      <c r="I3300" s="116">
        <f>+IFERROR(LISTAS[[#This Row],[VENTA NETA]]/LISTAS[[#This Row],[COSTO]]-1,0)</f>
        <v>3.0189735243916962</v>
      </c>
      <c r="J3300" s="33" t="str">
        <f>IFERROR(VLOOKUP(LISTAS[[#This Row],[ID]],_01_CODIGOS_Y_COSTOS_xlsm[[Producto y N°]:[CODIGO]],2,0),"")</f>
        <v>C0189</v>
      </c>
      <c r="M3300" s="22">
        <v>0</v>
      </c>
      <c r="N3300" s="23">
        <f>+LISTAS[[#This Row],[Precio]]+(LISTAS[[#This Row],[Precio]]*M3300)</f>
        <v>1000</v>
      </c>
      <c r="O3300" s="24">
        <f t="shared" si="67"/>
        <v>405</v>
      </c>
      <c r="Q3300" s="21">
        <f>IFERROR(O3300/LISTAS[[#This Row],[COSTO]]-1,"")</f>
        <v>3.0189735243916962</v>
      </c>
      <c r="R3300" t="str">
        <f>+LISTAS[[#This Row],[ID]]</f>
        <v>CLIPS IMPORTADOS971</v>
      </c>
      <c r="T3300" s="29"/>
      <c r="U3300" s="25">
        <f>LISTAS[[#This Row],[COSTO]]+(LISTAS[[#This Row],[COSTO]]*T3300)</f>
        <v>100.77200000000001</v>
      </c>
      <c r="V3300" s="30">
        <f>IF(T3300="",0,U3300/LISTAS[[#This Row],[VENTA NETA]]-1)</f>
        <v>0</v>
      </c>
      <c r="X3300" s="25"/>
      <c r="Y3300" s="31" t="str">
        <f>IFERROR(LISTAS[[#This Row],[COSTO]]/X3300-1,"")</f>
        <v/>
      </c>
    </row>
    <row r="3301" spans="1:25" x14ac:dyDescent="0.2">
      <c r="A3301" s="6" t="s">
        <v>9996</v>
      </c>
      <c r="B3301" t="s">
        <v>9511</v>
      </c>
      <c r="C3301">
        <v>972</v>
      </c>
      <c r="D3301" t="s">
        <v>9997</v>
      </c>
      <c r="E3301" s="2">
        <v>1130.43</v>
      </c>
      <c r="F3301" s="6" t="str">
        <f>+_xlfn.XLOOKUP(LISTAS[[#This Row],[ID]],_01_CODIGOS_Y_COSTOS_xlsm[Producto y N°],_01_CODIGOS_Y_COSTOS_xlsm[FABRICA],"",0,1)</f>
        <v>IMPORTACION</v>
      </c>
      <c r="G3301" s="13">
        <f>LISTAS[[#This Row],[Precio]]*(1-0.46)*(1-IF($C$3520="",0,$C$3520))</f>
        <v>457.82415000000003</v>
      </c>
      <c r="H3301" s="9">
        <f>+_xlfn.XLOOKUP(LISTAS[[#This Row],[ID]],_01_CODIGOS_Y_COSTOS_xlsm[Producto y N°],_01_CODIGOS_Y_COSTOS_xlsm[COSTO],0,0,1)</f>
        <v>89.255200000000002</v>
      </c>
      <c r="I3301" s="116">
        <f>+IFERROR(LISTAS[[#This Row],[VENTA NETA]]/LISTAS[[#This Row],[COSTO]]-1,0)</f>
        <v>4.1293834981043123</v>
      </c>
      <c r="J3301" s="33" t="str">
        <f>IFERROR(VLOOKUP(LISTAS[[#This Row],[ID]],_01_CODIGOS_Y_COSTOS_xlsm[[Producto y N°]:[CODIGO]],2,0),"")</f>
        <v>C1713</v>
      </c>
      <c r="M3301" s="22">
        <v>0</v>
      </c>
      <c r="N3301" s="23">
        <f>+LISTAS[[#This Row],[Precio]]+(LISTAS[[#This Row],[Precio]]*M3301)</f>
        <v>1130.43</v>
      </c>
      <c r="O3301" s="24">
        <f t="shared" si="67"/>
        <v>457.82415000000003</v>
      </c>
      <c r="Q3301" s="21">
        <f>IFERROR(O3301/LISTAS[[#This Row],[COSTO]]-1,"")</f>
        <v>4.1293834981043123</v>
      </c>
      <c r="R3301" t="str">
        <f>+LISTAS[[#This Row],[ID]]</f>
        <v>CLIPS IMPORTADOS972</v>
      </c>
      <c r="T3301" s="29"/>
      <c r="U3301" s="25">
        <f>LISTAS[[#This Row],[COSTO]]+(LISTAS[[#This Row],[COSTO]]*T3301)</f>
        <v>89.255200000000002</v>
      </c>
      <c r="V3301" s="30">
        <f>IF(T3301="",0,U3301/LISTAS[[#This Row],[VENTA NETA]]-1)</f>
        <v>0</v>
      </c>
      <c r="X3301" s="25"/>
      <c r="Y3301" s="31" t="str">
        <f>IFERROR(LISTAS[[#This Row],[COSTO]]/X3301-1,"")</f>
        <v/>
      </c>
    </row>
    <row r="3302" spans="1:25" x14ac:dyDescent="0.2">
      <c r="A3302" s="6" t="s">
        <v>9998</v>
      </c>
      <c r="B3302" t="s">
        <v>9511</v>
      </c>
      <c r="C3302">
        <v>973</v>
      </c>
      <c r="D3302" t="s">
        <v>9690</v>
      </c>
      <c r="E3302" s="2">
        <v>1000</v>
      </c>
      <c r="F3302" s="6" t="str">
        <f>+_xlfn.XLOOKUP(LISTAS[[#This Row],[ID]],_01_CODIGOS_Y_COSTOS_xlsm[Producto y N°],_01_CODIGOS_Y_COSTOS_xlsm[FABRICA],"",0,1)</f>
        <v>IMPORTACION</v>
      </c>
      <c r="G3302" s="13">
        <f>LISTAS[[#This Row],[Precio]]*(1-0.46)*(1-IF($C$3520="",0,$C$3520))</f>
        <v>405</v>
      </c>
      <c r="H3302" s="9">
        <f>+_xlfn.XLOOKUP(LISTAS[[#This Row],[ID]],_01_CODIGOS_Y_COSTOS_xlsm[Producto y N°],_01_CODIGOS_Y_COSTOS_xlsm[COSTO],0,0,1)</f>
        <v>80.617599999999996</v>
      </c>
      <c r="I3302" s="116">
        <f>+IFERROR(LISTAS[[#This Row],[VENTA NETA]]/LISTAS[[#This Row],[COSTO]]-1,0)</f>
        <v>4.0237169054896205</v>
      </c>
      <c r="J3302" s="33" t="str">
        <f>IFERROR(VLOOKUP(LISTAS[[#This Row],[ID]],_01_CODIGOS_Y_COSTOS_xlsm[[Producto y N°]:[CODIGO]],2,0),"")</f>
        <v>C1714</v>
      </c>
      <c r="M3302" s="22">
        <v>0</v>
      </c>
      <c r="N3302" s="23">
        <f>+LISTAS[[#This Row],[Precio]]+(LISTAS[[#This Row],[Precio]]*M3302)</f>
        <v>1000</v>
      </c>
      <c r="O3302" s="24">
        <f t="shared" si="67"/>
        <v>405</v>
      </c>
      <c r="Q3302" s="21">
        <f>IFERROR(O3302/LISTAS[[#This Row],[COSTO]]-1,"")</f>
        <v>4.0237169054896205</v>
      </c>
      <c r="R3302" t="str">
        <f>+LISTAS[[#This Row],[ID]]</f>
        <v>CLIPS IMPORTADOS973</v>
      </c>
      <c r="T3302" s="29"/>
      <c r="U3302" s="25">
        <f>LISTAS[[#This Row],[COSTO]]+(LISTAS[[#This Row],[COSTO]]*T3302)</f>
        <v>80.617599999999996</v>
      </c>
      <c r="V3302" s="30">
        <f>IF(T3302="",0,U3302/LISTAS[[#This Row],[VENTA NETA]]-1)</f>
        <v>0</v>
      </c>
      <c r="X3302" s="25"/>
      <c r="Y3302" s="31" t="str">
        <f>IFERROR(LISTAS[[#This Row],[COSTO]]/X3302-1,"")</f>
        <v/>
      </c>
    </row>
    <row r="3303" spans="1:25" x14ac:dyDescent="0.2">
      <c r="A3303" s="6" t="s">
        <v>9999</v>
      </c>
      <c r="B3303" t="s">
        <v>9511</v>
      </c>
      <c r="C3303">
        <v>974</v>
      </c>
      <c r="D3303" t="s">
        <v>10000</v>
      </c>
      <c r="E3303" s="2">
        <v>1065.22</v>
      </c>
      <c r="F3303" s="6" t="str">
        <f>+_xlfn.XLOOKUP(LISTAS[[#This Row],[ID]],_01_CODIGOS_Y_COSTOS_xlsm[Producto y N°],_01_CODIGOS_Y_COSTOS_xlsm[FABRICA],"",0,1)</f>
        <v>IMPORTACION</v>
      </c>
      <c r="G3303" s="13">
        <f>LISTAS[[#This Row],[Precio]]*(1-0.46)*(1-IF($C$3520="",0,$C$3520))</f>
        <v>431.41410000000008</v>
      </c>
      <c r="H3303" s="9">
        <f>+_xlfn.XLOOKUP(LISTAS[[#This Row],[ID]],_01_CODIGOS_Y_COSTOS_xlsm[Producto y N°],_01_CODIGOS_Y_COSTOS_xlsm[COSTO],0,0,1)</f>
        <v>71.98</v>
      </c>
      <c r="I3303" s="116">
        <f>+IFERROR(LISTAS[[#This Row],[VENTA NETA]]/LISTAS[[#This Row],[COSTO]]-1,0)</f>
        <v>4.993527368713532</v>
      </c>
      <c r="J3303" s="33" t="str">
        <f>IFERROR(VLOOKUP(LISTAS[[#This Row],[ID]],_01_CODIGOS_Y_COSTOS_xlsm[[Producto y N°]:[CODIGO]],2,0),"")</f>
        <v>C0371</v>
      </c>
      <c r="M3303" s="22">
        <v>0</v>
      </c>
      <c r="N3303" s="23">
        <f>+LISTAS[[#This Row],[Precio]]+(LISTAS[[#This Row],[Precio]]*M3303)</f>
        <v>1065.22</v>
      </c>
      <c r="O3303" s="24">
        <f t="shared" si="67"/>
        <v>431.41410000000008</v>
      </c>
      <c r="Q3303" s="21">
        <f>IFERROR(O3303/LISTAS[[#This Row],[COSTO]]-1,"")</f>
        <v>4.993527368713532</v>
      </c>
      <c r="R3303" t="str">
        <f>+LISTAS[[#This Row],[ID]]</f>
        <v>CLIPS IMPORTADOS974</v>
      </c>
      <c r="T3303" s="29"/>
      <c r="U3303" s="25">
        <f>LISTAS[[#This Row],[COSTO]]+(LISTAS[[#This Row],[COSTO]]*T3303)</f>
        <v>71.98</v>
      </c>
      <c r="V3303" s="30">
        <f>IF(T3303="",0,U3303/LISTAS[[#This Row],[VENTA NETA]]-1)</f>
        <v>0</v>
      </c>
      <c r="X3303" s="25"/>
      <c r="Y3303" s="31" t="str">
        <f>IFERROR(LISTAS[[#This Row],[COSTO]]/X3303-1,"")</f>
        <v/>
      </c>
    </row>
    <row r="3304" spans="1:25" x14ac:dyDescent="0.2">
      <c r="A3304" s="6" t="s">
        <v>10001</v>
      </c>
      <c r="B3304" t="s">
        <v>9511</v>
      </c>
      <c r="C3304">
        <v>975</v>
      </c>
      <c r="D3304" t="s">
        <v>9527</v>
      </c>
      <c r="E3304" s="2">
        <v>1130.43</v>
      </c>
      <c r="F3304" s="6" t="str">
        <f>+_xlfn.XLOOKUP(LISTAS[[#This Row],[ID]],_01_CODIGOS_Y_COSTOS_xlsm[Producto y N°],_01_CODIGOS_Y_COSTOS_xlsm[FABRICA],"",0,1)</f>
        <v>IMPORTACION</v>
      </c>
      <c r="G3304" s="13">
        <f>LISTAS[[#This Row],[Precio]]*(1-0.46)*(1-IF($C$3520="",0,$C$3520))</f>
        <v>457.82415000000003</v>
      </c>
      <c r="H3304" s="9">
        <f>+_xlfn.XLOOKUP(LISTAS[[#This Row],[ID]],_01_CODIGOS_Y_COSTOS_xlsm[Producto y N°],_01_CODIGOS_Y_COSTOS_xlsm[COSTO],0,0,1)</f>
        <v>95.013599999999997</v>
      </c>
      <c r="I3304" s="116">
        <f>+IFERROR(LISTAS[[#This Row],[VENTA NETA]]/LISTAS[[#This Row],[COSTO]]-1,0)</f>
        <v>3.8185117709464755</v>
      </c>
      <c r="J3304" s="33" t="str">
        <f>IFERROR(VLOOKUP(LISTAS[[#This Row],[ID]],_01_CODIGOS_Y_COSTOS_xlsm[[Producto y N°]:[CODIGO]],2,0),"")</f>
        <v>C0998</v>
      </c>
      <c r="M3304" s="22">
        <v>0</v>
      </c>
      <c r="N3304" s="23">
        <f>+LISTAS[[#This Row],[Precio]]+(LISTAS[[#This Row],[Precio]]*M3304)</f>
        <v>1130.43</v>
      </c>
      <c r="O3304" s="24">
        <f t="shared" si="67"/>
        <v>457.82415000000003</v>
      </c>
      <c r="Q3304" s="21">
        <f>IFERROR(O3304/LISTAS[[#This Row],[COSTO]]-1,"")</f>
        <v>3.8185117709464755</v>
      </c>
      <c r="R3304" t="str">
        <f>+LISTAS[[#This Row],[ID]]</f>
        <v>CLIPS IMPORTADOS975</v>
      </c>
      <c r="T3304" s="29"/>
      <c r="U3304" s="25">
        <f>LISTAS[[#This Row],[COSTO]]+(LISTAS[[#This Row],[COSTO]]*T3304)</f>
        <v>95.013599999999997</v>
      </c>
      <c r="V3304" s="30">
        <f>IF(T3304="",0,U3304/LISTAS[[#This Row],[VENTA NETA]]-1)</f>
        <v>0</v>
      </c>
      <c r="X3304" s="25"/>
      <c r="Y3304" s="31" t="str">
        <f>IFERROR(LISTAS[[#This Row],[COSTO]]/X3304-1,"")</f>
        <v/>
      </c>
    </row>
    <row r="3305" spans="1:25" x14ac:dyDescent="0.2">
      <c r="A3305" s="6" t="s">
        <v>10002</v>
      </c>
      <c r="B3305" t="s">
        <v>9511</v>
      </c>
      <c r="C3305">
        <v>976</v>
      </c>
      <c r="D3305" t="s">
        <v>9512</v>
      </c>
      <c r="E3305" s="2">
        <v>1217.3900000000001</v>
      </c>
      <c r="F3305" s="6" t="str">
        <f>+_xlfn.XLOOKUP(LISTAS[[#This Row],[ID]],_01_CODIGOS_Y_COSTOS_xlsm[Producto y N°],_01_CODIGOS_Y_COSTOS_xlsm[FABRICA],"",0,1)</f>
        <v>IMPORTACION</v>
      </c>
      <c r="G3305" s="13">
        <f>LISTAS[[#This Row],[Precio]]*(1-0.46)*(1-IF($C$3520="",0,$C$3520))</f>
        <v>493.04295000000002</v>
      </c>
      <c r="H3305" s="9">
        <f>+_xlfn.XLOOKUP(LISTAS[[#This Row],[ID]],_01_CODIGOS_Y_COSTOS_xlsm[Producto y N°],_01_CODIGOS_Y_COSTOS_xlsm[COSTO],0,0,1)</f>
        <v>103.6512</v>
      </c>
      <c r="I3305" s="116">
        <f>+IFERROR(LISTAS[[#This Row],[VENTA NETA]]/LISTAS[[#This Row],[COSTO]]-1,0)</f>
        <v>3.7567510072242287</v>
      </c>
      <c r="J3305" s="33" t="str">
        <f>IFERROR(VLOOKUP(LISTAS[[#This Row],[ID]],_01_CODIGOS_Y_COSTOS_xlsm[[Producto y N°]:[CODIGO]],2,0),"")</f>
        <v>C1426</v>
      </c>
      <c r="M3305" s="22">
        <v>0</v>
      </c>
      <c r="N3305" s="23">
        <f>+LISTAS[[#This Row],[Precio]]+(LISTAS[[#This Row],[Precio]]*M3305)</f>
        <v>1217.3900000000001</v>
      </c>
      <c r="O3305" s="24">
        <f t="shared" ref="O3305:O3368" si="68">N3305*(1-0.46)*(1-IF($C$3520="",0,$C$3520))</f>
        <v>493.04295000000002</v>
      </c>
      <c r="Q3305" s="21">
        <f>IFERROR(O3305/LISTAS[[#This Row],[COSTO]]-1,"")</f>
        <v>3.7567510072242287</v>
      </c>
      <c r="R3305" t="str">
        <f>+LISTAS[[#This Row],[ID]]</f>
        <v>CLIPS IMPORTADOS976</v>
      </c>
      <c r="T3305" s="29"/>
      <c r="U3305" s="25">
        <f>LISTAS[[#This Row],[COSTO]]+(LISTAS[[#This Row],[COSTO]]*T3305)</f>
        <v>103.6512</v>
      </c>
      <c r="V3305" s="30">
        <f>IF(T3305="",0,U3305/LISTAS[[#This Row],[VENTA NETA]]-1)</f>
        <v>0</v>
      </c>
      <c r="X3305" s="25"/>
      <c r="Y3305" s="31" t="str">
        <f>IFERROR(LISTAS[[#This Row],[COSTO]]/X3305-1,"")</f>
        <v/>
      </c>
    </row>
    <row r="3306" spans="1:25" x14ac:dyDescent="0.2">
      <c r="A3306" s="6" t="s">
        <v>10003</v>
      </c>
      <c r="B3306" t="s">
        <v>9511</v>
      </c>
      <c r="C3306">
        <v>977</v>
      </c>
      <c r="D3306" t="s">
        <v>9853</v>
      </c>
      <c r="E3306" s="2">
        <v>913.04</v>
      </c>
      <c r="F3306" s="6" t="str">
        <f>+_xlfn.XLOOKUP(LISTAS[[#This Row],[ID]],_01_CODIGOS_Y_COSTOS_xlsm[Producto y N°],_01_CODIGOS_Y_COSTOS_xlsm[FABRICA],"",0,1)</f>
        <v>IMPORTACION</v>
      </c>
      <c r="G3306" s="13">
        <f>LISTAS[[#This Row],[Precio]]*(1-0.46)*(1-IF($C$3520="",0,$C$3520))</f>
        <v>369.78120000000001</v>
      </c>
      <c r="H3306" s="9">
        <f>+_xlfn.XLOOKUP(LISTAS[[#This Row],[ID]],_01_CODIGOS_Y_COSTOS_xlsm[Producto y N°],_01_CODIGOS_Y_COSTOS_xlsm[COSTO],0,0,1)</f>
        <v>80.617599999999996</v>
      </c>
      <c r="I3306" s="116">
        <f>+IFERROR(LISTAS[[#This Row],[VENTA NETA]]/LISTAS[[#This Row],[COSTO]]-1,0)</f>
        <v>3.586854483388243</v>
      </c>
      <c r="J3306" s="33" t="str">
        <f>IFERROR(VLOOKUP(LISTAS[[#This Row],[ID]],_01_CODIGOS_Y_COSTOS_xlsm[[Producto y N°]:[CODIGO]],2,0),"")</f>
        <v>C1437</v>
      </c>
      <c r="M3306" s="22">
        <v>0</v>
      </c>
      <c r="N3306" s="23">
        <f>+LISTAS[[#This Row],[Precio]]+(LISTAS[[#This Row],[Precio]]*M3306)</f>
        <v>913.04</v>
      </c>
      <c r="O3306" s="24">
        <f t="shared" si="68"/>
        <v>369.78120000000001</v>
      </c>
      <c r="Q3306" s="21">
        <f>IFERROR(O3306/LISTAS[[#This Row],[COSTO]]-1,"")</f>
        <v>3.586854483388243</v>
      </c>
      <c r="R3306" t="str">
        <f>+LISTAS[[#This Row],[ID]]</f>
        <v>CLIPS IMPORTADOS977</v>
      </c>
      <c r="T3306" s="29"/>
      <c r="U3306" s="25">
        <f>LISTAS[[#This Row],[COSTO]]+(LISTAS[[#This Row],[COSTO]]*T3306)</f>
        <v>80.617599999999996</v>
      </c>
      <c r="V3306" s="30">
        <f>IF(T3306="",0,U3306/LISTAS[[#This Row],[VENTA NETA]]-1)</f>
        <v>0</v>
      </c>
      <c r="X3306" s="25"/>
      <c r="Y3306" s="31" t="str">
        <f>IFERROR(LISTAS[[#This Row],[COSTO]]/X3306-1,"")</f>
        <v/>
      </c>
    </row>
    <row r="3307" spans="1:25" x14ac:dyDescent="0.2">
      <c r="A3307" s="6" t="s">
        <v>10004</v>
      </c>
      <c r="B3307" t="s">
        <v>9511</v>
      </c>
      <c r="C3307">
        <v>978</v>
      </c>
      <c r="D3307" t="s">
        <v>9525</v>
      </c>
      <c r="E3307" s="2">
        <v>1130.43</v>
      </c>
      <c r="F3307" s="6" t="str">
        <f>+_xlfn.XLOOKUP(LISTAS[[#This Row],[ID]],_01_CODIGOS_Y_COSTOS_xlsm[Producto y N°],_01_CODIGOS_Y_COSTOS_xlsm[FABRICA],"",0,1)</f>
        <v>IMPORTACION</v>
      </c>
      <c r="G3307" s="13">
        <f>LISTAS[[#This Row],[Precio]]*(1-0.46)*(1-IF($C$3520="",0,$C$3520))</f>
        <v>457.82415000000003</v>
      </c>
      <c r="H3307" s="9">
        <f>+_xlfn.XLOOKUP(LISTAS[[#This Row],[ID]],_01_CODIGOS_Y_COSTOS_xlsm[Producto y N°],_01_CODIGOS_Y_COSTOS_xlsm[COSTO],0,0,1)</f>
        <v>103.6512</v>
      </c>
      <c r="I3307" s="116">
        <f>+IFERROR(LISTAS[[#This Row],[VENTA NETA]]/LISTAS[[#This Row],[COSTO]]-1,0)</f>
        <v>3.4169691233676023</v>
      </c>
      <c r="J3307" s="33" t="str">
        <f>IFERROR(VLOOKUP(LISTAS[[#This Row],[ID]],_01_CODIGOS_Y_COSTOS_xlsm[[Producto y N°]:[CODIGO]],2,0),"")</f>
        <v>C3209</v>
      </c>
      <c r="M3307" s="22">
        <v>0</v>
      </c>
      <c r="N3307" s="23">
        <f>+LISTAS[[#This Row],[Precio]]+(LISTAS[[#This Row],[Precio]]*M3307)</f>
        <v>1130.43</v>
      </c>
      <c r="O3307" s="24">
        <f t="shared" si="68"/>
        <v>457.82415000000003</v>
      </c>
      <c r="Q3307" s="21">
        <f>IFERROR(O3307/LISTAS[[#This Row],[COSTO]]-1,"")</f>
        <v>3.4169691233676023</v>
      </c>
      <c r="R3307" t="str">
        <f>+LISTAS[[#This Row],[ID]]</f>
        <v>CLIPS IMPORTADOS978</v>
      </c>
      <c r="T3307" s="29"/>
      <c r="U3307" s="25">
        <f>LISTAS[[#This Row],[COSTO]]+(LISTAS[[#This Row],[COSTO]]*T3307)</f>
        <v>103.6512</v>
      </c>
      <c r="V3307" s="30">
        <f>IF(T3307="",0,U3307/LISTAS[[#This Row],[VENTA NETA]]-1)</f>
        <v>0</v>
      </c>
      <c r="X3307" s="25"/>
      <c r="Y3307" s="31" t="str">
        <f>IFERROR(LISTAS[[#This Row],[COSTO]]/X3307-1,"")</f>
        <v/>
      </c>
    </row>
    <row r="3308" spans="1:25" x14ac:dyDescent="0.2">
      <c r="A3308" s="6" t="s">
        <v>10005</v>
      </c>
      <c r="B3308" t="s">
        <v>9511</v>
      </c>
      <c r="C3308">
        <v>979</v>
      </c>
      <c r="D3308" t="s">
        <v>9525</v>
      </c>
      <c r="E3308" s="2">
        <v>1130.43</v>
      </c>
      <c r="F3308" s="6" t="str">
        <f>+_xlfn.XLOOKUP(LISTAS[[#This Row],[ID]],_01_CODIGOS_Y_COSTOS_xlsm[Producto y N°],_01_CODIGOS_Y_COSTOS_xlsm[FABRICA],"",0,1)</f>
        <v>IMPORTACION</v>
      </c>
      <c r="G3308" s="13">
        <f>LISTAS[[#This Row],[Precio]]*(1-0.46)*(1-IF($C$3520="",0,$C$3520))</f>
        <v>457.82415000000003</v>
      </c>
      <c r="H3308" s="9">
        <f>+_xlfn.XLOOKUP(LISTAS[[#This Row],[ID]],_01_CODIGOS_Y_COSTOS_xlsm[Producto y N°],_01_CODIGOS_Y_COSTOS_xlsm[COSTO],0,0,1)</f>
        <v>112.28879999999999</v>
      </c>
      <c r="I3308" s="116">
        <f>+IFERROR(LISTAS[[#This Row],[VENTA NETA]]/LISTAS[[#This Row],[COSTO]]-1,0)</f>
        <v>3.0772022677239406</v>
      </c>
      <c r="J3308" s="33" t="str">
        <f>IFERROR(VLOOKUP(LISTAS[[#This Row],[ID]],_01_CODIGOS_Y_COSTOS_xlsm[[Producto y N°]:[CODIGO]],2,0),"")</f>
        <v>C3287</v>
      </c>
      <c r="M3308" s="22">
        <v>0</v>
      </c>
      <c r="N3308" s="23">
        <f>+LISTAS[[#This Row],[Precio]]+(LISTAS[[#This Row],[Precio]]*M3308)</f>
        <v>1130.43</v>
      </c>
      <c r="O3308" s="24">
        <f t="shared" si="68"/>
        <v>457.82415000000003</v>
      </c>
      <c r="Q3308" s="21">
        <f>IFERROR(O3308/LISTAS[[#This Row],[COSTO]]-1,"")</f>
        <v>3.0772022677239406</v>
      </c>
      <c r="R3308" t="str">
        <f>+LISTAS[[#This Row],[ID]]</f>
        <v>CLIPS IMPORTADOS979</v>
      </c>
      <c r="T3308" s="29"/>
      <c r="U3308" s="25">
        <f>LISTAS[[#This Row],[COSTO]]+(LISTAS[[#This Row],[COSTO]]*T3308)</f>
        <v>112.28879999999999</v>
      </c>
      <c r="V3308" s="30">
        <f>IF(T3308="",0,U3308/LISTAS[[#This Row],[VENTA NETA]]-1)</f>
        <v>0</v>
      </c>
      <c r="X3308" s="25"/>
      <c r="Y3308" s="31" t="str">
        <f>IFERROR(LISTAS[[#This Row],[COSTO]]/X3308-1,"")</f>
        <v/>
      </c>
    </row>
    <row r="3309" spans="1:25" x14ac:dyDescent="0.2">
      <c r="A3309" s="6" t="s">
        <v>10006</v>
      </c>
      <c r="B3309" t="s">
        <v>9511</v>
      </c>
      <c r="C3309">
        <v>980</v>
      </c>
      <c r="D3309" t="s">
        <v>9529</v>
      </c>
      <c r="E3309" s="2">
        <v>1000</v>
      </c>
      <c r="F3309" s="6" t="str">
        <f>+_xlfn.XLOOKUP(LISTAS[[#This Row],[ID]],_01_CODIGOS_Y_COSTOS_xlsm[Producto y N°],_01_CODIGOS_Y_COSTOS_xlsm[FABRICA],"",0,1)</f>
        <v>IMPORTACION</v>
      </c>
      <c r="G3309" s="13">
        <f>LISTAS[[#This Row],[Precio]]*(1-0.46)*(1-IF($C$3520="",0,$C$3520))</f>
        <v>405</v>
      </c>
      <c r="H3309" s="9">
        <f>+_xlfn.XLOOKUP(LISTAS[[#This Row],[ID]],_01_CODIGOS_Y_COSTOS_xlsm[Producto y N°],_01_CODIGOS_Y_COSTOS_xlsm[COSTO],0,0,1)</f>
        <v>83.496799999999993</v>
      </c>
      <c r="I3309" s="116">
        <f>+IFERROR(LISTAS[[#This Row],[VENTA NETA]]/LISTAS[[#This Row],[COSTO]]-1,0)</f>
        <v>3.8504852880589437</v>
      </c>
      <c r="J3309" s="33" t="str">
        <f>IFERROR(VLOOKUP(LISTAS[[#This Row],[ID]],_01_CODIGOS_Y_COSTOS_xlsm[[Producto y N°]:[CODIGO]],2,0),"")</f>
        <v>C1256-A</v>
      </c>
      <c r="M3309" s="22">
        <v>0</v>
      </c>
      <c r="N3309" s="23">
        <f>+LISTAS[[#This Row],[Precio]]+(LISTAS[[#This Row],[Precio]]*M3309)</f>
        <v>1000</v>
      </c>
      <c r="O3309" s="24">
        <f t="shared" si="68"/>
        <v>405</v>
      </c>
      <c r="Q3309" s="21">
        <f>IFERROR(O3309/LISTAS[[#This Row],[COSTO]]-1,"")</f>
        <v>3.8504852880589437</v>
      </c>
      <c r="R3309" t="str">
        <f>+LISTAS[[#This Row],[ID]]</f>
        <v>CLIPS IMPORTADOS980</v>
      </c>
      <c r="T3309" s="29"/>
      <c r="U3309" s="25">
        <f>LISTAS[[#This Row],[COSTO]]+(LISTAS[[#This Row],[COSTO]]*T3309)</f>
        <v>83.496799999999993</v>
      </c>
      <c r="V3309" s="30">
        <f>IF(T3309="",0,U3309/LISTAS[[#This Row],[VENTA NETA]]-1)</f>
        <v>0</v>
      </c>
      <c r="X3309" s="25"/>
      <c r="Y3309" s="31" t="str">
        <f>IFERROR(LISTAS[[#This Row],[COSTO]]/X3309-1,"")</f>
        <v/>
      </c>
    </row>
    <row r="3310" spans="1:25" x14ac:dyDescent="0.2">
      <c r="A3310" s="6" t="s">
        <v>10007</v>
      </c>
      <c r="B3310" t="s">
        <v>9511</v>
      </c>
      <c r="C3310">
        <v>981</v>
      </c>
      <c r="D3310" t="s">
        <v>10008</v>
      </c>
      <c r="E3310" s="2">
        <v>1456.52</v>
      </c>
      <c r="F3310" s="6" t="str">
        <f>+_xlfn.XLOOKUP(LISTAS[[#This Row],[ID]],_01_CODIGOS_Y_COSTOS_xlsm[Producto y N°],_01_CODIGOS_Y_COSTOS_xlsm[FABRICA],"",0,1)</f>
        <v>IMPORTACION</v>
      </c>
      <c r="G3310" s="13">
        <f>LISTAS[[#This Row],[Precio]]*(1-0.46)*(1-IF($C$3520="",0,$C$3520))</f>
        <v>589.89059999999995</v>
      </c>
      <c r="H3310" s="9">
        <f>+_xlfn.XLOOKUP(LISTAS[[#This Row],[ID]],_01_CODIGOS_Y_COSTOS_xlsm[Producto y N°],_01_CODIGOS_Y_COSTOS_xlsm[COSTO],0,0,1)</f>
        <v>141.08080000000001</v>
      </c>
      <c r="I3310" s="116">
        <f>+IFERROR(LISTAS[[#This Row],[VENTA NETA]]/LISTAS[[#This Row],[COSTO]]-1,0)</f>
        <v>3.1812252269621375</v>
      </c>
      <c r="J3310" s="33" t="str">
        <f>IFERROR(VLOOKUP(LISTAS[[#This Row],[ID]],_01_CODIGOS_Y_COSTOS_xlsm[[Producto y N°]:[CODIGO]],2,0),"")</f>
        <v>C1871</v>
      </c>
      <c r="M3310" s="22">
        <v>0</v>
      </c>
      <c r="N3310" s="23">
        <f>+LISTAS[[#This Row],[Precio]]+(LISTAS[[#This Row],[Precio]]*M3310)</f>
        <v>1456.52</v>
      </c>
      <c r="O3310" s="24">
        <f t="shared" si="68"/>
        <v>589.89059999999995</v>
      </c>
      <c r="Q3310" s="21">
        <f>IFERROR(O3310/LISTAS[[#This Row],[COSTO]]-1,"")</f>
        <v>3.1812252269621375</v>
      </c>
      <c r="R3310" t="str">
        <f>+LISTAS[[#This Row],[ID]]</f>
        <v>CLIPS IMPORTADOS981</v>
      </c>
      <c r="T3310" s="29"/>
      <c r="U3310" s="25">
        <f>LISTAS[[#This Row],[COSTO]]+(LISTAS[[#This Row],[COSTO]]*T3310)</f>
        <v>141.08080000000001</v>
      </c>
      <c r="V3310" s="30">
        <f>IF(T3310="",0,U3310/LISTAS[[#This Row],[VENTA NETA]]-1)</f>
        <v>0</v>
      </c>
      <c r="X3310" s="25"/>
      <c r="Y3310" s="31" t="str">
        <f>IFERROR(LISTAS[[#This Row],[COSTO]]/X3310-1,"")</f>
        <v/>
      </c>
    </row>
    <row r="3311" spans="1:25" x14ac:dyDescent="0.2">
      <c r="A3311" s="6" t="s">
        <v>10009</v>
      </c>
      <c r="B3311" t="s">
        <v>9511</v>
      </c>
      <c r="C3311">
        <v>982</v>
      </c>
      <c r="D3311" t="s">
        <v>9512</v>
      </c>
      <c r="E3311" s="2">
        <v>1282.6099999999999</v>
      </c>
      <c r="F3311" s="6" t="str">
        <f>+_xlfn.XLOOKUP(LISTAS[[#This Row],[ID]],_01_CODIGOS_Y_COSTOS_xlsm[Producto y N°],_01_CODIGOS_Y_COSTOS_xlsm[FABRICA],"",0,1)</f>
        <v>IMPORTACION</v>
      </c>
      <c r="G3311" s="13">
        <f>LISTAS[[#This Row],[Precio]]*(1-0.46)*(1-IF($C$3520="",0,$C$3520))</f>
        <v>519.45704999999998</v>
      </c>
      <c r="H3311" s="9">
        <f>+_xlfn.XLOOKUP(LISTAS[[#This Row],[ID]],_01_CODIGOS_Y_COSTOS_xlsm[Producto y N°],_01_CODIGOS_Y_COSTOS_xlsm[COSTO],0,0,1)</f>
        <v>120.9264</v>
      </c>
      <c r="I3311" s="116">
        <f>+IFERROR(LISTAS[[#This Row],[VENTA NETA]]/LISTAS[[#This Row],[COSTO]]-1,0)</f>
        <v>3.2956463601000276</v>
      </c>
      <c r="J3311" s="33" t="str">
        <f>IFERROR(VLOOKUP(LISTAS[[#This Row],[ID]],_01_CODIGOS_Y_COSTOS_xlsm[[Producto y N°]:[CODIGO]],2,0),"")</f>
        <v>C1329</v>
      </c>
      <c r="M3311" s="22">
        <v>0</v>
      </c>
      <c r="N3311" s="23">
        <f>+LISTAS[[#This Row],[Precio]]+(LISTAS[[#This Row],[Precio]]*M3311)</f>
        <v>1282.6099999999999</v>
      </c>
      <c r="O3311" s="24">
        <f t="shared" si="68"/>
        <v>519.45704999999998</v>
      </c>
      <c r="Q3311" s="21">
        <f>IFERROR(O3311/LISTAS[[#This Row],[COSTO]]-1,"")</f>
        <v>3.2956463601000276</v>
      </c>
      <c r="R3311" t="str">
        <f>+LISTAS[[#This Row],[ID]]</f>
        <v>CLIPS IMPORTADOS982</v>
      </c>
      <c r="T3311" s="29"/>
      <c r="U3311" s="25">
        <f>LISTAS[[#This Row],[COSTO]]+(LISTAS[[#This Row],[COSTO]]*T3311)</f>
        <v>120.9264</v>
      </c>
      <c r="V3311" s="30">
        <f>IF(T3311="",0,U3311/LISTAS[[#This Row],[VENTA NETA]]-1)</f>
        <v>0</v>
      </c>
      <c r="X3311" s="25"/>
      <c r="Y3311" s="31" t="str">
        <f>IFERROR(LISTAS[[#This Row],[COSTO]]/X3311-1,"")</f>
        <v/>
      </c>
    </row>
    <row r="3312" spans="1:25" x14ac:dyDescent="0.2">
      <c r="A3312" s="6" t="s">
        <v>10010</v>
      </c>
      <c r="B3312" t="s">
        <v>9511</v>
      </c>
      <c r="C3312">
        <v>983</v>
      </c>
      <c r="D3312" t="s">
        <v>9525</v>
      </c>
      <c r="E3312" s="2">
        <v>1043.48</v>
      </c>
      <c r="F3312" s="6" t="str">
        <f>+_xlfn.XLOOKUP(LISTAS[[#This Row],[ID]],_01_CODIGOS_Y_COSTOS_xlsm[Producto y N°],_01_CODIGOS_Y_COSTOS_xlsm[FABRICA],"",0,1)</f>
        <v>IMPORTACION</v>
      </c>
      <c r="G3312" s="13">
        <f>LISTAS[[#This Row],[Precio]]*(1-0.46)*(1-IF($C$3520="",0,$C$3520))</f>
        <v>422.60939999999999</v>
      </c>
      <c r="H3312" s="9">
        <f>+_xlfn.XLOOKUP(LISTAS[[#This Row],[ID]],_01_CODIGOS_Y_COSTOS_xlsm[Producto y N°],_01_CODIGOS_Y_COSTOS_xlsm[COSTO],0,0,1)</f>
        <v>92.134399999999999</v>
      </c>
      <c r="I3312" s="116">
        <f>+IFERROR(LISTAS[[#This Row],[VENTA NETA]]/LISTAS[[#This Row],[COSTO]]-1,0)</f>
        <v>3.58687960197277</v>
      </c>
      <c r="J3312" s="33" t="str">
        <f>IFERROR(VLOOKUP(LISTAS[[#This Row],[ID]],_01_CODIGOS_Y_COSTOS_xlsm[[Producto y N°]:[CODIGO]],2,0),"")</f>
        <v>C1325</v>
      </c>
      <c r="M3312" s="22">
        <v>0</v>
      </c>
      <c r="N3312" s="23">
        <f>+LISTAS[[#This Row],[Precio]]+(LISTAS[[#This Row],[Precio]]*M3312)</f>
        <v>1043.48</v>
      </c>
      <c r="O3312" s="24">
        <f t="shared" si="68"/>
        <v>422.60939999999999</v>
      </c>
      <c r="Q3312" s="21">
        <f>IFERROR(O3312/LISTAS[[#This Row],[COSTO]]-1,"")</f>
        <v>3.58687960197277</v>
      </c>
      <c r="R3312" t="str">
        <f>+LISTAS[[#This Row],[ID]]</f>
        <v>CLIPS IMPORTADOS983</v>
      </c>
      <c r="T3312" s="29"/>
      <c r="U3312" s="25">
        <f>LISTAS[[#This Row],[COSTO]]+(LISTAS[[#This Row],[COSTO]]*T3312)</f>
        <v>92.134399999999999</v>
      </c>
      <c r="V3312" s="30">
        <f>IF(T3312="",0,U3312/LISTAS[[#This Row],[VENTA NETA]]-1)</f>
        <v>0</v>
      </c>
      <c r="X3312" s="25"/>
      <c r="Y3312" s="31" t="str">
        <f>IFERROR(LISTAS[[#This Row],[COSTO]]/X3312-1,"")</f>
        <v/>
      </c>
    </row>
    <row r="3313" spans="1:25" x14ac:dyDescent="0.2">
      <c r="A3313" s="6" t="s">
        <v>10011</v>
      </c>
      <c r="B3313" t="s">
        <v>9511</v>
      </c>
      <c r="C3313">
        <v>984</v>
      </c>
      <c r="D3313" t="s">
        <v>9591</v>
      </c>
      <c r="E3313" s="2">
        <v>1130.43</v>
      </c>
      <c r="F3313" s="6" t="str">
        <f>+_xlfn.XLOOKUP(LISTAS[[#This Row],[ID]],_01_CODIGOS_Y_COSTOS_xlsm[Producto y N°],_01_CODIGOS_Y_COSTOS_xlsm[FABRICA],"",0,1)</f>
        <v>IMPORTACION</v>
      </c>
      <c r="G3313" s="13">
        <f>LISTAS[[#This Row],[Precio]]*(1-0.46)*(1-IF($C$3520="",0,$C$3520))</f>
        <v>457.82415000000003</v>
      </c>
      <c r="H3313" s="9">
        <f>+_xlfn.XLOOKUP(LISTAS[[#This Row],[ID]],_01_CODIGOS_Y_COSTOS_xlsm[Producto y N°],_01_CODIGOS_Y_COSTOS_xlsm[COSTO],0,0,1)</f>
        <v>100.77200000000001</v>
      </c>
      <c r="I3313" s="116">
        <f>+IFERROR(LISTAS[[#This Row],[VENTA NETA]]/LISTAS[[#This Row],[COSTO]]-1,0)</f>
        <v>3.5431682411781047</v>
      </c>
      <c r="J3313" s="33" t="str">
        <f>IFERROR(VLOOKUP(LISTAS[[#This Row],[ID]],_01_CODIGOS_Y_COSTOS_xlsm[[Producto y N°]:[CODIGO]],2,0),"")</f>
        <v>C1297</v>
      </c>
      <c r="M3313" s="22">
        <v>0</v>
      </c>
      <c r="N3313" s="23">
        <f>+LISTAS[[#This Row],[Precio]]+(LISTAS[[#This Row],[Precio]]*M3313)</f>
        <v>1130.43</v>
      </c>
      <c r="O3313" s="24">
        <f t="shared" si="68"/>
        <v>457.82415000000003</v>
      </c>
      <c r="Q3313" s="21">
        <f>IFERROR(O3313/LISTAS[[#This Row],[COSTO]]-1,"")</f>
        <v>3.5431682411781047</v>
      </c>
      <c r="R3313" t="str">
        <f>+LISTAS[[#This Row],[ID]]</f>
        <v>CLIPS IMPORTADOS984</v>
      </c>
      <c r="T3313" s="29"/>
      <c r="U3313" s="25">
        <f>LISTAS[[#This Row],[COSTO]]+(LISTAS[[#This Row],[COSTO]]*T3313)</f>
        <v>100.77200000000001</v>
      </c>
      <c r="V3313" s="30">
        <f>IF(T3313="",0,U3313/LISTAS[[#This Row],[VENTA NETA]]-1)</f>
        <v>0</v>
      </c>
      <c r="X3313" s="25"/>
      <c r="Y3313" s="31" t="str">
        <f>IFERROR(LISTAS[[#This Row],[COSTO]]/X3313-1,"")</f>
        <v/>
      </c>
    </row>
    <row r="3314" spans="1:25" x14ac:dyDescent="0.2">
      <c r="A3314" s="6" t="s">
        <v>10012</v>
      </c>
      <c r="B3314" t="s">
        <v>9511</v>
      </c>
      <c r="C3314">
        <v>985</v>
      </c>
      <c r="D3314" t="s">
        <v>9576</v>
      </c>
      <c r="E3314" s="2">
        <v>1130.43</v>
      </c>
      <c r="F3314" s="6" t="str">
        <f>+_xlfn.XLOOKUP(LISTAS[[#This Row],[ID]],_01_CODIGOS_Y_COSTOS_xlsm[Producto y N°],_01_CODIGOS_Y_COSTOS_xlsm[FABRICA],"",0,1)</f>
        <v>IMPORTACION</v>
      </c>
      <c r="G3314" s="13">
        <f>LISTAS[[#This Row],[Precio]]*(1-0.46)*(1-IF($C$3520="",0,$C$3520))</f>
        <v>457.82415000000003</v>
      </c>
      <c r="H3314" s="9">
        <f>+_xlfn.XLOOKUP(LISTAS[[#This Row],[ID]],_01_CODIGOS_Y_COSTOS_xlsm[Producto y N°],_01_CODIGOS_Y_COSTOS_xlsm[COSTO],0,0,1)</f>
        <v>109.4096</v>
      </c>
      <c r="I3314" s="116">
        <f>+IFERROR(LISTAS[[#This Row],[VENTA NETA]]/LISTAS[[#This Row],[COSTO]]-1,0)</f>
        <v>3.1844970642429917</v>
      </c>
      <c r="J3314" s="33" t="str">
        <f>IFERROR(VLOOKUP(LISTAS[[#This Row],[ID]],_01_CODIGOS_Y_COSTOS_xlsm[[Producto y N°]:[CODIGO]],2,0),"")</f>
        <v>C0120</v>
      </c>
      <c r="M3314" s="22">
        <v>0</v>
      </c>
      <c r="N3314" s="23">
        <f>+LISTAS[[#This Row],[Precio]]+(LISTAS[[#This Row],[Precio]]*M3314)</f>
        <v>1130.43</v>
      </c>
      <c r="O3314" s="24">
        <f t="shared" si="68"/>
        <v>457.82415000000003</v>
      </c>
      <c r="Q3314" s="21">
        <f>IFERROR(O3314/LISTAS[[#This Row],[COSTO]]-1,"")</f>
        <v>3.1844970642429917</v>
      </c>
      <c r="R3314" t="str">
        <f>+LISTAS[[#This Row],[ID]]</f>
        <v>CLIPS IMPORTADOS985</v>
      </c>
      <c r="T3314" s="29"/>
      <c r="U3314" s="25">
        <f>LISTAS[[#This Row],[COSTO]]+(LISTAS[[#This Row],[COSTO]]*T3314)</f>
        <v>109.4096</v>
      </c>
      <c r="V3314" s="30">
        <f>IF(T3314="",0,U3314/LISTAS[[#This Row],[VENTA NETA]]-1)</f>
        <v>0</v>
      </c>
      <c r="X3314" s="25"/>
      <c r="Y3314" s="31" t="str">
        <f>IFERROR(LISTAS[[#This Row],[COSTO]]/X3314-1,"")</f>
        <v/>
      </c>
    </row>
    <row r="3315" spans="1:25" x14ac:dyDescent="0.2">
      <c r="A3315" s="6" t="s">
        <v>10013</v>
      </c>
      <c r="B3315" t="s">
        <v>9511</v>
      </c>
      <c r="C3315">
        <v>986</v>
      </c>
      <c r="D3315" t="s">
        <v>10014</v>
      </c>
      <c r="E3315" s="2">
        <v>1217.3900000000001</v>
      </c>
      <c r="F3315" s="6" t="str">
        <f>+_xlfn.XLOOKUP(LISTAS[[#This Row],[ID]],_01_CODIGOS_Y_COSTOS_xlsm[Producto y N°],_01_CODIGOS_Y_COSTOS_xlsm[FABRICA],"",0,1)</f>
        <v>IMPORTACION</v>
      </c>
      <c r="G3315" s="13">
        <f>LISTAS[[#This Row],[Precio]]*(1-0.46)*(1-IF($C$3520="",0,$C$3520))</f>
        <v>493.04295000000002</v>
      </c>
      <c r="H3315" s="9">
        <f>+_xlfn.XLOOKUP(LISTAS[[#This Row],[ID]],_01_CODIGOS_Y_COSTOS_xlsm[Producto y N°],_01_CODIGOS_Y_COSTOS_xlsm[COSTO],0,0,1)</f>
        <v>112.28879999999999</v>
      </c>
      <c r="I3315" s="116">
        <f>+IFERROR(LISTAS[[#This Row],[VENTA NETA]]/LISTAS[[#This Row],[COSTO]]-1,0)</f>
        <v>3.3908470835915967</v>
      </c>
      <c r="J3315" s="33" t="str">
        <f>IFERROR(VLOOKUP(LISTAS[[#This Row],[ID]],_01_CODIGOS_Y_COSTOS_xlsm[[Producto y N°]:[CODIGO]],2,0),"")</f>
        <v>C0940</v>
      </c>
      <c r="M3315" s="22">
        <v>0</v>
      </c>
      <c r="N3315" s="23">
        <f>+LISTAS[[#This Row],[Precio]]+(LISTAS[[#This Row],[Precio]]*M3315)</f>
        <v>1217.3900000000001</v>
      </c>
      <c r="O3315" s="24">
        <f t="shared" si="68"/>
        <v>493.04295000000002</v>
      </c>
      <c r="Q3315" s="21">
        <f>IFERROR(O3315/LISTAS[[#This Row],[COSTO]]-1,"")</f>
        <v>3.3908470835915967</v>
      </c>
      <c r="R3315" t="str">
        <f>+LISTAS[[#This Row],[ID]]</f>
        <v>CLIPS IMPORTADOS986</v>
      </c>
      <c r="T3315" s="29"/>
      <c r="U3315" s="25">
        <f>LISTAS[[#This Row],[COSTO]]+(LISTAS[[#This Row],[COSTO]]*T3315)</f>
        <v>112.28879999999999</v>
      </c>
      <c r="V3315" s="30">
        <f>IF(T3315="",0,U3315/LISTAS[[#This Row],[VENTA NETA]]-1)</f>
        <v>0</v>
      </c>
      <c r="X3315" s="25"/>
      <c r="Y3315" s="31" t="str">
        <f>IFERROR(LISTAS[[#This Row],[COSTO]]/X3315-1,"")</f>
        <v/>
      </c>
    </row>
    <row r="3316" spans="1:25" x14ac:dyDescent="0.2">
      <c r="A3316" s="6" t="s">
        <v>10015</v>
      </c>
      <c r="B3316" t="s">
        <v>9511</v>
      </c>
      <c r="C3316">
        <v>987</v>
      </c>
      <c r="D3316" t="s">
        <v>9576</v>
      </c>
      <c r="E3316" s="2">
        <v>1217.3900000000001</v>
      </c>
      <c r="F3316" s="6" t="str">
        <f>+_xlfn.XLOOKUP(LISTAS[[#This Row],[ID]],_01_CODIGOS_Y_COSTOS_xlsm[Producto y N°],_01_CODIGOS_Y_COSTOS_xlsm[FABRICA],"",0,1)</f>
        <v>IMPORTACION</v>
      </c>
      <c r="G3316" s="13">
        <f>LISTAS[[#This Row],[Precio]]*(1-0.46)*(1-IF($C$3520="",0,$C$3520))</f>
        <v>493.04295000000002</v>
      </c>
      <c r="H3316" s="9">
        <f>+_xlfn.XLOOKUP(LISTAS[[#This Row],[ID]],_01_CODIGOS_Y_COSTOS_xlsm[Producto y N°],_01_CODIGOS_Y_COSTOS_xlsm[COSTO],0,0,1)</f>
        <v>123.8056</v>
      </c>
      <c r="I3316" s="116">
        <f>+IFERROR(LISTAS[[#This Row],[VENTA NETA]]/LISTAS[[#This Row],[COSTO]]-1,0)</f>
        <v>2.9823961920947033</v>
      </c>
      <c r="J3316" s="33" t="str">
        <f>IFERROR(VLOOKUP(LISTAS[[#This Row],[ID]],_01_CODIGOS_Y_COSTOS_xlsm[[Producto y N°]:[CODIGO]],2,0),"")</f>
        <v>C1112</v>
      </c>
      <c r="M3316" s="22">
        <v>0</v>
      </c>
      <c r="N3316" s="23">
        <f>+LISTAS[[#This Row],[Precio]]+(LISTAS[[#This Row],[Precio]]*M3316)</f>
        <v>1217.3900000000001</v>
      </c>
      <c r="O3316" s="24">
        <f t="shared" si="68"/>
        <v>493.04295000000002</v>
      </c>
      <c r="Q3316" s="21">
        <f>IFERROR(O3316/LISTAS[[#This Row],[COSTO]]-1,"")</f>
        <v>2.9823961920947033</v>
      </c>
      <c r="R3316" t="str">
        <f>+LISTAS[[#This Row],[ID]]</f>
        <v>CLIPS IMPORTADOS987</v>
      </c>
      <c r="T3316" s="29"/>
      <c r="U3316" s="25">
        <f>LISTAS[[#This Row],[COSTO]]+(LISTAS[[#This Row],[COSTO]]*T3316)</f>
        <v>123.8056</v>
      </c>
      <c r="V3316" s="30">
        <f>IF(T3316="",0,U3316/LISTAS[[#This Row],[VENTA NETA]]-1)</f>
        <v>0</v>
      </c>
      <c r="X3316" s="25"/>
      <c r="Y3316" s="31" t="str">
        <f>IFERROR(LISTAS[[#This Row],[COSTO]]/X3316-1,"")</f>
        <v/>
      </c>
    </row>
    <row r="3317" spans="1:25" x14ac:dyDescent="0.2">
      <c r="A3317" s="6" t="s">
        <v>10016</v>
      </c>
      <c r="B3317" t="s">
        <v>9511</v>
      </c>
      <c r="C3317">
        <v>988</v>
      </c>
      <c r="D3317" t="s">
        <v>9576</v>
      </c>
      <c r="E3317" s="2">
        <v>1000</v>
      </c>
      <c r="F3317" s="6" t="str">
        <f>+_xlfn.XLOOKUP(LISTAS[[#This Row],[ID]],_01_CODIGOS_Y_COSTOS_xlsm[Producto y N°],_01_CODIGOS_Y_COSTOS_xlsm[FABRICA],"",0,1)</f>
        <v>IMPORTACION</v>
      </c>
      <c r="G3317" s="13">
        <f>LISTAS[[#This Row],[Precio]]*(1-0.46)*(1-IF($C$3520="",0,$C$3520))</f>
        <v>405</v>
      </c>
      <c r="H3317" s="9">
        <f>+_xlfn.XLOOKUP(LISTAS[[#This Row],[ID]],_01_CODIGOS_Y_COSTOS_xlsm[Producto y N°],_01_CODIGOS_Y_COSTOS_xlsm[COSTO],0,0,1)</f>
        <v>80.617599999999996</v>
      </c>
      <c r="I3317" s="116">
        <f>+IFERROR(LISTAS[[#This Row],[VENTA NETA]]/LISTAS[[#This Row],[COSTO]]-1,0)</f>
        <v>4.0237169054896205</v>
      </c>
      <c r="J3317" s="33" t="str">
        <f>IFERROR(VLOOKUP(LISTAS[[#This Row],[ID]],_01_CODIGOS_Y_COSTOS_xlsm[[Producto y N°]:[CODIGO]],2,0),"")</f>
        <v>C1619</v>
      </c>
      <c r="M3317" s="22">
        <v>0</v>
      </c>
      <c r="N3317" s="23">
        <f>+LISTAS[[#This Row],[Precio]]+(LISTAS[[#This Row],[Precio]]*M3317)</f>
        <v>1000</v>
      </c>
      <c r="O3317" s="24">
        <f t="shared" si="68"/>
        <v>405</v>
      </c>
      <c r="Q3317" s="21">
        <f>IFERROR(O3317/LISTAS[[#This Row],[COSTO]]-1,"")</f>
        <v>4.0237169054896205</v>
      </c>
      <c r="R3317" t="str">
        <f>+LISTAS[[#This Row],[ID]]</f>
        <v>CLIPS IMPORTADOS988</v>
      </c>
      <c r="T3317" s="29"/>
      <c r="U3317" s="25">
        <f>LISTAS[[#This Row],[COSTO]]+(LISTAS[[#This Row],[COSTO]]*T3317)</f>
        <v>80.617599999999996</v>
      </c>
      <c r="V3317" s="30">
        <f>IF(T3317="",0,U3317/LISTAS[[#This Row],[VENTA NETA]]-1)</f>
        <v>0</v>
      </c>
      <c r="X3317" s="25"/>
      <c r="Y3317" s="31" t="str">
        <f>IFERROR(LISTAS[[#This Row],[COSTO]]/X3317-1,"")</f>
        <v/>
      </c>
    </row>
    <row r="3318" spans="1:25" x14ac:dyDescent="0.2">
      <c r="A3318" s="6" t="s">
        <v>10017</v>
      </c>
      <c r="B3318" t="s">
        <v>9511</v>
      </c>
      <c r="C3318">
        <v>989</v>
      </c>
      <c r="D3318" t="s">
        <v>9576</v>
      </c>
      <c r="E3318" s="2">
        <v>1282.6099999999999</v>
      </c>
      <c r="F3318" s="6" t="str">
        <f>+_xlfn.XLOOKUP(LISTAS[[#This Row],[ID]],_01_CODIGOS_Y_COSTOS_xlsm[Producto y N°],_01_CODIGOS_Y_COSTOS_xlsm[FABRICA],"",0,1)</f>
        <v>IMPORTACION</v>
      </c>
      <c r="G3318" s="13">
        <f>LISTAS[[#This Row],[Precio]]*(1-0.46)*(1-IF($C$3520="",0,$C$3520))</f>
        <v>519.45704999999998</v>
      </c>
      <c r="H3318" s="9">
        <f>+_xlfn.XLOOKUP(LISTAS[[#This Row],[ID]],_01_CODIGOS_Y_COSTOS_xlsm[Producto y N°],_01_CODIGOS_Y_COSTOS_xlsm[COSTO],0,0,1)</f>
        <v>123.8056</v>
      </c>
      <c r="I3318" s="116">
        <f>+IFERROR(LISTAS[[#This Row],[VENTA NETA]]/LISTAS[[#This Row],[COSTO]]-1,0)</f>
        <v>3.1957476075395617</v>
      </c>
      <c r="J3318" s="33" t="str">
        <f>IFERROR(VLOOKUP(LISTAS[[#This Row],[ID]],_01_CODIGOS_Y_COSTOS_xlsm[[Producto y N°]:[CODIGO]],2,0),"")</f>
        <v>C3288</v>
      </c>
      <c r="M3318" s="22">
        <v>0</v>
      </c>
      <c r="N3318" s="23">
        <f>+LISTAS[[#This Row],[Precio]]+(LISTAS[[#This Row],[Precio]]*M3318)</f>
        <v>1282.6099999999999</v>
      </c>
      <c r="O3318" s="24">
        <f t="shared" si="68"/>
        <v>519.45704999999998</v>
      </c>
      <c r="Q3318" s="21">
        <f>IFERROR(O3318/LISTAS[[#This Row],[COSTO]]-1,"")</f>
        <v>3.1957476075395617</v>
      </c>
      <c r="R3318" t="str">
        <f>+LISTAS[[#This Row],[ID]]</f>
        <v>CLIPS IMPORTADOS989</v>
      </c>
      <c r="T3318" s="29"/>
      <c r="U3318" s="25">
        <f>LISTAS[[#This Row],[COSTO]]+(LISTAS[[#This Row],[COSTO]]*T3318)</f>
        <v>123.8056</v>
      </c>
      <c r="V3318" s="30">
        <f>IF(T3318="",0,U3318/LISTAS[[#This Row],[VENTA NETA]]-1)</f>
        <v>0</v>
      </c>
      <c r="X3318" s="25"/>
      <c r="Y3318" s="31" t="str">
        <f>IFERROR(LISTAS[[#This Row],[COSTO]]/X3318-1,"")</f>
        <v/>
      </c>
    </row>
    <row r="3319" spans="1:25" x14ac:dyDescent="0.2">
      <c r="A3319" s="6" t="s">
        <v>10018</v>
      </c>
      <c r="B3319" t="s">
        <v>9511</v>
      </c>
      <c r="C3319">
        <v>990</v>
      </c>
      <c r="D3319" t="s">
        <v>9525</v>
      </c>
      <c r="E3319" s="2">
        <v>695.65</v>
      </c>
      <c r="F3319" s="6" t="str">
        <f>+_xlfn.XLOOKUP(LISTAS[[#This Row],[ID]],_01_CODIGOS_Y_COSTOS_xlsm[Producto y N°],_01_CODIGOS_Y_COSTOS_xlsm[FABRICA],"",0,1)</f>
        <v>IMPORTACION</v>
      </c>
      <c r="G3319" s="13">
        <f>LISTAS[[#This Row],[Precio]]*(1-0.46)*(1-IF($C$3520="",0,$C$3520))</f>
        <v>281.73824999999999</v>
      </c>
      <c r="H3319" s="9">
        <f>+_xlfn.XLOOKUP(LISTAS[[#This Row],[ID]],_01_CODIGOS_Y_COSTOS_xlsm[Producto y N°],_01_CODIGOS_Y_COSTOS_xlsm[COSTO],0,0,1)</f>
        <v>60.463200000000001</v>
      </c>
      <c r="I3319" s="116">
        <f>+IFERROR(LISTAS[[#This Row],[VENTA NETA]]/LISTAS[[#This Row],[COSTO]]-1,0)</f>
        <v>3.6596648870718056</v>
      </c>
      <c r="J3319" s="33" t="str">
        <f>IFERROR(VLOOKUP(LISTAS[[#This Row],[ID]],_01_CODIGOS_Y_COSTOS_xlsm[[Producto y N°]:[CODIGO]],2,0),"")</f>
        <v>C3350</v>
      </c>
      <c r="M3319" s="22">
        <v>0</v>
      </c>
      <c r="N3319" s="23">
        <f>+LISTAS[[#This Row],[Precio]]+(LISTAS[[#This Row],[Precio]]*M3319)</f>
        <v>695.65</v>
      </c>
      <c r="O3319" s="24">
        <f t="shared" si="68"/>
        <v>281.73824999999999</v>
      </c>
      <c r="Q3319" s="21">
        <f>IFERROR(O3319/LISTAS[[#This Row],[COSTO]]-1,"")</f>
        <v>3.6596648870718056</v>
      </c>
      <c r="R3319" t="str">
        <f>+LISTAS[[#This Row],[ID]]</f>
        <v>CLIPS IMPORTADOS990</v>
      </c>
      <c r="T3319" s="29"/>
      <c r="U3319" s="25">
        <f>LISTAS[[#This Row],[COSTO]]+(LISTAS[[#This Row],[COSTO]]*T3319)</f>
        <v>60.463200000000001</v>
      </c>
      <c r="V3319" s="30">
        <f>IF(T3319="",0,U3319/LISTAS[[#This Row],[VENTA NETA]]-1)</f>
        <v>0</v>
      </c>
      <c r="X3319" s="25"/>
      <c r="Y3319" s="31" t="str">
        <f>IFERROR(LISTAS[[#This Row],[COSTO]]/X3319-1,"")</f>
        <v/>
      </c>
    </row>
    <row r="3320" spans="1:25" x14ac:dyDescent="0.2">
      <c r="A3320" s="6" t="s">
        <v>10019</v>
      </c>
      <c r="B3320" t="s">
        <v>10020</v>
      </c>
      <c r="C3320">
        <v>1</v>
      </c>
      <c r="D3320" t="s">
        <v>10021</v>
      </c>
      <c r="E3320" s="2">
        <v>843</v>
      </c>
      <c r="F3320" s="6" t="str">
        <f>+_xlfn.XLOOKUP(LISTAS[[#This Row],[ID]],_01_CODIGOS_Y_COSTOS_xlsm[Producto y N°],_01_CODIGOS_Y_COSTOS_xlsm[FABRICA],"",0,1)</f>
        <v>IMPORTACION</v>
      </c>
      <c r="G3320" s="13">
        <f>LISTAS[[#This Row],[Precio]]*(1-0.46)*(1-IF($C$3520="",0,$C$3520))</f>
        <v>341.41500000000002</v>
      </c>
      <c r="H3320" s="9">
        <f>+_xlfn.XLOOKUP(LISTAS[[#This Row],[ID]],_01_CODIGOS_Y_COSTOS_xlsm[Producto y N°],_01_CODIGOS_Y_COSTOS_xlsm[COSTO],0,0,1)</f>
        <v>0</v>
      </c>
      <c r="I3320" s="116">
        <f>+IFERROR(LISTAS[[#This Row],[VENTA NETA]]/LISTAS[[#This Row],[COSTO]]-1,0)</f>
        <v>0</v>
      </c>
      <c r="J3320" s="33" t="str">
        <f>IFERROR(VLOOKUP(LISTAS[[#This Row],[ID]],_01_CODIGOS_Y_COSTOS_xlsm[[Producto y N°]:[CODIGO]],2,0),"")</f>
        <v>H2254</v>
      </c>
      <c r="M3320" s="22">
        <v>0</v>
      </c>
      <c r="N3320" s="23">
        <f>+LISTAS[[#This Row],[Precio]]+(LISTAS[[#This Row],[Precio]]*M3320)</f>
        <v>843</v>
      </c>
      <c r="O3320" s="24">
        <f t="shared" si="68"/>
        <v>341.41500000000002</v>
      </c>
      <c r="Q3320" s="21" t="str">
        <f>IFERROR(O3320/LISTAS[[#This Row],[COSTO]]-1,"")</f>
        <v/>
      </c>
      <c r="R3320" t="str">
        <f>+LISTAS[[#This Row],[ID]]</f>
        <v>TORNILLERIA ESPECIAL1</v>
      </c>
      <c r="T3320" s="29"/>
      <c r="U3320" s="25">
        <f>LISTAS[[#This Row],[COSTO]]+(LISTAS[[#This Row],[COSTO]]*T3320)</f>
        <v>0</v>
      </c>
      <c r="V3320" s="30">
        <f>IF(T3320="",0,U3320/LISTAS[[#This Row],[VENTA NETA]]-1)</f>
        <v>0</v>
      </c>
      <c r="X3320" s="25"/>
      <c r="Y3320" s="31" t="str">
        <f>IFERROR(LISTAS[[#This Row],[COSTO]]/X3320-1,"")</f>
        <v/>
      </c>
    </row>
    <row r="3321" spans="1:25" x14ac:dyDescent="0.2">
      <c r="A3321" s="6" t="s">
        <v>10022</v>
      </c>
      <c r="B3321" t="s">
        <v>10020</v>
      </c>
      <c r="C3321">
        <v>3</v>
      </c>
      <c r="D3321" t="s">
        <v>10023</v>
      </c>
      <c r="E3321" s="2">
        <v>890</v>
      </c>
      <c r="F3321" s="6" t="str">
        <f>+_xlfn.XLOOKUP(LISTAS[[#This Row],[ID]],_01_CODIGOS_Y_COSTOS_xlsm[Producto y N°],_01_CODIGOS_Y_COSTOS_xlsm[FABRICA],"",0,1)</f>
        <v>IMPORTACION</v>
      </c>
      <c r="G3321" s="13">
        <f>LISTAS[[#This Row],[Precio]]*(1-0.46)*(1-IF($C$3520="",0,$C$3520))</f>
        <v>360.45000000000005</v>
      </c>
      <c r="H3321" s="9">
        <f>+_xlfn.XLOOKUP(LISTAS[[#This Row],[ID]],_01_CODIGOS_Y_COSTOS_xlsm[Producto y N°],_01_CODIGOS_Y_COSTOS_xlsm[COSTO],0,0,1)</f>
        <v>0</v>
      </c>
      <c r="I3321" s="116">
        <f>+IFERROR(LISTAS[[#This Row],[VENTA NETA]]/LISTAS[[#This Row],[COSTO]]-1,0)</f>
        <v>0</v>
      </c>
      <c r="J3321" s="33" t="str">
        <f>IFERROR(VLOOKUP(LISTAS[[#This Row],[ID]],_01_CODIGOS_Y_COSTOS_xlsm[[Producto y N°]:[CODIGO]],2,0),"")</f>
        <v>H2271</v>
      </c>
      <c r="M3321" s="22">
        <v>0</v>
      </c>
      <c r="N3321" s="23">
        <f>+LISTAS[[#This Row],[Precio]]+(LISTAS[[#This Row],[Precio]]*M3321)</f>
        <v>890</v>
      </c>
      <c r="O3321" s="24">
        <f t="shared" si="68"/>
        <v>360.45000000000005</v>
      </c>
      <c r="Q3321" s="21" t="str">
        <f>IFERROR(O3321/LISTAS[[#This Row],[COSTO]]-1,"")</f>
        <v/>
      </c>
      <c r="R3321" t="str">
        <f>+LISTAS[[#This Row],[ID]]</f>
        <v>TORNILLERIA ESPECIAL3</v>
      </c>
      <c r="T3321" s="29"/>
      <c r="U3321" s="25">
        <f>LISTAS[[#This Row],[COSTO]]+(LISTAS[[#This Row],[COSTO]]*T3321)</f>
        <v>0</v>
      </c>
      <c r="V3321" s="30">
        <f>IF(T3321="",0,U3321/LISTAS[[#This Row],[VENTA NETA]]-1)</f>
        <v>0</v>
      </c>
      <c r="X3321" s="25"/>
      <c r="Y3321" s="31" t="str">
        <f>IFERROR(LISTAS[[#This Row],[COSTO]]/X3321-1,"")</f>
        <v/>
      </c>
    </row>
    <row r="3322" spans="1:25" x14ac:dyDescent="0.2">
      <c r="A3322" s="6" t="s">
        <v>10024</v>
      </c>
      <c r="B3322" t="s">
        <v>10020</v>
      </c>
      <c r="C3322">
        <v>4</v>
      </c>
      <c r="D3322" t="s">
        <v>10025</v>
      </c>
      <c r="E3322" s="2">
        <v>843</v>
      </c>
      <c r="F3322" s="6" t="str">
        <f>+_xlfn.XLOOKUP(LISTAS[[#This Row],[ID]],_01_CODIGOS_Y_COSTOS_xlsm[Producto y N°],_01_CODIGOS_Y_COSTOS_xlsm[FABRICA],"",0,1)</f>
        <v>IMPORTACION</v>
      </c>
      <c r="G3322" s="13">
        <f>LISTAS[[#This Row],[Precio]]*(1-0.46)*(1-IF($C$3520="",0,$C$3520))</f>
        <v>341.41500000000002</v>
      </c>
      <c r="H3322" s="9">
        <f>+_xlfn.XLOOKUP(LISTAS[[#This Row],[ID]],_01_CODIGOS_Y_COSTOS_xlsm[Producto y N°],_01_CODIGOS_Y_COSTOS_xlsm[COSTO],0,0,1)</f>
        <v>0</v>
      </c>
      <c r="I3322" s="116">
        <f>+IFERROR(LISTAS[[#This Row],[VENTA NETA]]/LISTAS[[#This Row],[COSTO]]-1,0)</f>
        <v>0</v>
      </c>
      <c r="J3322" s="33" t="str">
        <f>IFERROR(VLOOKUP(LISTAS[[#This Row],[ID]],_01_CODIGOS_Y_COSTOS_xlsm[[Producto y N°]:[CODIGO]],2,0),"")</f>
        <v>H2269</v>
      </c>
      <c r="M3322" s="22">
        <v>0</v>
      </c>
      <c r="N3322" s="23">
        <f>+LISTAS[[#This Row],[Precio]]+(LISTAS[[#This Row],[Precio]]*M3322)</f>
        <v>843</v>
      </c>
      <c r="O3322" s="24">
        <f t="shared" si="68"/>
        <v>341.41500000000002</v>
      </c>
      <c r="Q3322" s="21" t="str">
        <f>IFERROR(O3322/LISTAS[[#This Row],[COSTO]]-1,"")</f>
        <v/>
      </c>
      <c r="R3322" t="str">
        <f>+LISTAS[[#This Row],[ID]]</f>
        <v>TORNILLERIA ESPECIAL4</v>
      </c>
      <c r="T3322" s="29"/>
      <c r="U3322" s="25">
        <f>LISTAS[[#This Row],[COSTO]]+(LISTAS[[#This Row],[COSTO]]*T3322)</f>
        <v>0</v>
      </c>
      <c r="V3322" s="30">
        <f>IF(T3322="",0,U3322/LISTAS[[#This Row],[VENTA NETA]]-1)</f>
        <v>0</v>
      </c>
      <c r="X3322" s="25"/>
      <c r="Y3322" s="31" t="str">
        <f>IFERROR(LISTAS[[#This Row],[COSTO]]/X3322-1,"")</f>
        <v/>
      </c>
    </row>
    <row r="3323" spans="1:25" x14ac:dyDescent="0.2">
      <c r="A3323" s="6" t="s">
        <v>10026</v>
      </c>
      <c r="B3323" t="s">
        <v>10020</v>
      </c>
      <c r="C3323">
        <v>5</v>
      </c>
      <c r="D3323" t="s">
        <v>10027</v>
      </c>
      <c r="E3323" s="2">
        <v>843</v>
      </c>
      <c r="F3323" s="6" t="str">
        <f>+_xlfn.XLOOKUP(LISTAS[[#This Row],[ID]],_01_CODIGOS_Y_COSTOS_xlsm[Producto y N°],_01_CODIGOS_Y_COSTOS_xlsm[FABRICA],"",0,1)</f>
        <v>IMPORTACION</v>
      </c>
      <c r="G3323" s="13">
        <f>LISTAS[[#This Row],[Precio]]*(1-0.46)*(1-IF($C$3520="",0,$C$3520))</f>
        <v>341.41500000000002</v>
      </c>
      <c r="H3323" s="9">
        <f>+_xlfn.XLOOKUP(LISTAS[[#This Row],[ID]],_01_CODIGOS_Y_COSTOS_xlsm[Producto y N°],_01_CODIGOS_Y_COSTOS_xlsm[COSTO],0,0,1)</f>
        <v>0</v>
      </c>
      <c r="I3323" s="116">
        <f>+IFERROR(LISTAS[[#This Row],[VENTA NETA]]/LISTAS[[#This Row],[COSTO]]-1,0)</f>
        <v>0</v>
      </c>
      <c r="J3323" s="33" t="str">
        <f>IFERROR(VLOOKUP(LISTAS[[#This Row],[ID]],_01_CODIGOS_Y_COSTOS_xlsm[[Producto y N°]:[CODIGO]],2,0),"")</f>
        <v>H2270</v>
      </c>
      <c r="M3323" s="22">
        <v>0</v>
      </c>
      <c r="N3323" s="23">
        <f>+LISTAS[[#This Row],[Precio]]+(LISTAS[[#This Row],[Precio]]*M3323)</f>
        <v>843</v>
      </c>
      <c r="O3323" s="24">
        <f t="shared" si="68"/>
        <v>341.41500000000002</v>
      </c>
      <c r="Q3323" s="21" t="str">
        <f>IFERROR(O3323/LISTAS[[#This Row],[COSTO]]-1,"")</f>
        <v/>
      </c>
      <c r="R3323" t="str">
        <f>+LISTAS[[#This Row],[ID]]</f>
        <v>TORNILLERIA ESPECIAL5</v>
      </c>
      <c r="T3323" s="29"/>
      <c r="U3323" s="25">
        <f>LISTAS[[#This Row],[COSTO]]+(LISTAS[[#This Row],[COSTO]]*T3323)</f>
        <v>0</v>
      </c>
      <c r="V3323" s="30">
        <f>IF(T3323="",0,U3323/LISTAS[[#This Row],[VENTA NETA]]-1)</f>
        <v>0</v>
      </c>
      <c r="X3323" s="25"/>
      <c r="Y3323" s="31" t="str">
        <f>IFERROR(LISTAS[[#This Row],[COSTO]]/X3323-1,"")</f>
        <v/>
      </c>
    </row>
    <row r="3324" spans="1:25" x14ac:dyDescent="0.2">
      <c r="A3324" s="6" t="s">
        <v>10028</v>
      </c>
      <c r="B3324" t="s">
        <v>10020</v>
      </c>
      <c r="C3324">
        <v>6</v>
      </c>
      <c r="D3324" t="s">
        <v>10029</v>
      </c>
      <c r="E3324" s="2">
        <v>995</v>
      </c>
      <c r="F3324" s="6" t="str">
        <f>+_xlfn.XLOOKUP(LISTAS[[#This Row],[ID]],_01_CODIGOS_Y_COSTOS_xlsm[Producto y N°],_01_CODIGOS_Y_COSTOS_xlsm[FABRICA],"",0,1)</f>
        <v>IMPORTACION</v>
      </c>
      <c r="G3324" s="13">
        <f>LISTAS[[#This Row],[Precio]]*(1-0.46)*(1-IF($C$3520="",0,$C$3520))</f>
        <v>402.97500000000002</v>
      </c>
      <c r="H3324" s="9">
        <f>+_xlfn.XLOOKUP(LISTAS[[#This Row],[ID]],_01_CODIGOS_Y_COSTOS_xlsm[Producto y N°],_01_CODIGOS_Y_COSTOS_xlsm[COSTO],0,0,1)</f>
        <v>0</v>
      </c>
      <c r="I3324" s="116">
        <f>+IFERROR(LISTAS[[#This Row],[VENTA NETA]]/LISTAS[[#This Row],[COSTO]]-1,0)</f>
        <v>0</v>
      </c>
      <c r="J3324" s="33" t="str">
        <f>IFERROR(VLOOKUP(LISTAS[[#This Row],[ID]],_01_CODIGOS_Y_COSTOS_xlsm[[Producto y N°]:[CODIGO]],2,0),"")</f>
        <v>H2290</v>
      </c>
      <c r="M3324" s="22">
        <v>0</v>
      </c>
      <c r="N3324" s="23">
        <f>+LISTAS[[#This Row],[Precio]]+(LISTAS[[#This Row],[Precio]]*M3324)</f>
        <v>995</v>
      </c>
      <c r="O3324" s="24">
        <f t="shared" si="68"/>
        <v>402.97500000000002</v>
      </c>
      <c r="Q3324" s="21" t="str">
        <f>IFERROR(O3324/LISTAS[[#This Row],[COSTO]]-1,"")</f>
        <v/>
      </c>
      <c r="R3324" t="str">
        <f>+LISTAS[[#This Row],[ID]]</f>
        <v>TORNILLERIA ESPECIAL6</v>
      </c>
      <c r="T3324" s="29"/>
      <c r="U3324" s="25">
        <f>LISTAS[[#This Row],[COSTO]]+(LISTAS[[#This Row],[COSTO]]*T3324)</f>
        <v>0</v>
      </c>
      <c r="V3324" s="30">
        <f>IF(T3324="",0,U3324/LISTAS[[#This Row],[VENTA NETA]]-1)</f>
        <v>0</v>
      </c>
      <c r="X3324" s="25"/>
      <c r="Y3324" s="31" t="str">
        <f>IFERROR(LISTAS[[#This Row],[COSTO]]/X3324-1,"")</f>
        <v/>
      </c>
    </row>
    <row r="3325" spans="1:25" x14ac:dyDescent="0.2">
      <c r="A3325" s="6" t="s">
        <v>10030</v>
      </c>
      <c r="B3325" t="s">
        <v>10020</v>
      </c>
      <c r="C3325">
        <v>7</v>
      </c>
      <c r="D3325" t="s">
        <v>10031</v>
      </c>
      <c r="E3325" s="2">
        <v>890</v>
      </c>
      <c r="F3325" s="6" t="str">
        <f>+_xlfn.XLOOKUP(LISTAS[[#This Row],[ID]],_01_CODIGOS_Y_COSTOS_xlsm[Producto y N°],_01_CODIGOS_Y_COSTOS_xlsm[FABRICA],"",0,1)</f>
        <v>IMPORTACION</v>
      </c>
      <c r="G3325" s="13">
        <f>LISTAS[[#This Row],[Precio]]*(1-0.46)*(1-IF($C$3520="",0,$C$3520))</f>
        <v>360.45000000000005</v>
      </c>
      <c r="H3325" s="9">
        <f>+_xlfn.XLOOKUP(LISTAS[[#This Row],[ID]],_01_CODIGOS_Y_COSTOS_xlsm[Producto y N°],_01_CODIGOS_Y_COSTOS_xlsm[COSTO],0,0,1)</f>
        <v>0</v>
      </c>
      <c r="I3325" s="116">
        <f>+IFERROR(LISTAS[[#This Row],[VENTA NETA]]/LISTAS[[#This Row],[COSTO]]-1,0)</f>
        <v>0</v>
      </c>
      <c r="J3325" s="33" t="str">
        <f>IFERROR(VLOOKUP(LISTAS[[#This Row],[ID]],_01_CODIGOS_Y_COSTOS_xlsm[[Producto y N°]:[CODIGO]],2,0),"")</f>
        <v>H2326</v>
      </c>
      <c r="M3325" s="22">
        <v>0</v>
      </c>
      <c r="N3325" s="23">
        <f>+LISTAS[[#This Row],[Precio]]+(LISTAS[[#This Row],[Precio]]*M3325)</f>
        <v>890</v>
      </c>
      <c r="O3325" s="24">
        <f t="shared" si="68"/>
        <v>360.45000000000005</v>
      </c>
      <c r="Q3325" s="21" t="str">
        <f>IFERROR(O3325/LISTAS[[#This Row],[COSTO]]-1,"")</f>
        <v/>
      </c>
      <c r="R3325" t="str">
        <f>+LISTAS[[#This Row],[ID]]</f>
        <v>TORNILLERIA ESPECIAL7</v>
      </c>
      <c r="T3325" s="29"/>
      <c r="U3325" s="25">
        <f>LISTAS[[#This Row],[COSTO]]+(LISTAS[[#This Row],[COSTO]]*T3325)</f>
        <v>0</v>
      </c>
      <c r="V3325" s="30">
        <f>IF(T3325="",0,U3325/LISTAS[[#This Row],[VENTA NETA]]-1)</f>
        <v>0</v>
      </c>
      <c r="X3325" s="25"/>
      <c r="Y3325" s="31" t="str">
        <f>IFERROR(LISTAS[[#This Row],[COSTO]]/X3325-1,"")</f>
        <v/>
      </c>
    </row>
    <row r="3326" spans="1:25" x14ac:dyDescent="0.2">
      <c r="A3326" s="6" t="s">
        <v>10032</v>
      </c>
      <c r="B3326" t="s">
        <v>10020</v>
      </c>
      <c r="C3326">
        <v>9</v>
      </c>
      <c r="D3326" t="s">
        <v>10033</v>
      </c>
      <c r="E3326" s="2">
        <v>890</v>
      </c>
      <c r="F3326" s="6" t="str">
        <f>+_xlfn.XLOOKUP(LISTAS[[#This Row],[ID]],_01_CODIGOS_Y_COSTOS_xlsm[Producto y N°],_01_CODIGOS_Y_COSTOS_xlsm[FABRICA],"",0,1)</f>
        <v>IMPORTACION</v>
      </c>
      <c r="G3326" s="13">
        <f>LISTAS[[#This Row],[Precio]]*(1-0.46)*(1-IF($C$3520="",0,$C$3520))</f>
        <v>360.45000000000005</v>
      </c>
      <c r="H3326" s="9">
        <f>+_xlfn.XLOOKUP(LISTAS[[#This Row],[ID]],_01_CODIGOS_Y_COSTOS_xlsm[Producto y N°],_01_CODIGOS_Y_COSTOS_xlsm[COSTO],0,0,1)</f>
        <v>0</v>
      </c>
      <c r="I3326" s="116">
        <f>+IFERROR(LISTAS[[#This Row],[VENTA NETA]]/LISTAS[[#This Row],[COSTO]]-1,0)</f>
        <v>0</v>
      </c>
      <c r="J3326" s="33" t="str">
        <f>IFERROR(VLOOKUP(LISTAS[[#This Row],[ID]],_01_CODIGOS_Y_COSTOS_xlsm[[Producto y N°]:[CODIGO]],2,0),"")</f>
        <v>H2289</v>
      </c>
      <c r="M3326" s="22">
        <v>0</v>
      </c>
      <c r="N3326" s="23">
        <f>+LISTAS[[#This Row],[Precio]]+(LISTAS[[#This Row],[Precio]]*M3326)</f>
        <v>890</v>
      </c>
      <c r="O3326" s="24">
        <f t="shared" si="68"/>
        <v>360.45000000000005</v>
      </c>
      <c r="Q3326" s="21" t="str">
        <f>IFERROR(O3326/LISTAS[[#This Row],[COSTO]]-1,"")</f>
        <v/>
      </c>
      <c r="R3326" t="str">
        <f>+LISTAS[[#This Row],[ID]]</f>
        <v>TORNILLERIA ESPECIAL9</v>
      </c>
      <c r="T3326" s="29"/>
      <c r="U3326" s="25">
        <f>LISTAS[[#This Row],[COSTO]]+(LISTAS[[#This Row],[COSTO]]*T3326)</f>
        <v>0</v>
      </c>
      <c r="V3326" s="30">
        <f>IF(T3326="",0,U3326/LISTAS[[#This Row],[VENTA NETA]]-1)</f>
        <v>0</v>
      </c>
      <c r="X3326" s="25"/>
      <c r="Y3326" s="31" t="str">
        <f>IFERROR(LISTAS[[#This Row],[COSTO]]/X3326-1,"")</f>
        <v/>
      </c>
    </row>
    <row r="3327" spans="1:25" x14ac:dyDescent="0.2">
      <c r="A3327" s="6" t="s">
        <v>10034</v>
      </c>
      <c r="B3327" t="s">
        <v>10020</v>
      </c>
      <c r="C3327">
        <v>13</v>
      </c>
      <c r="D3327" t="s">
        <v>10035</v>
      </c>
      <c r="E3327" s="2">
        <v>990</v>
      </c>
      <c r="F3327" s="6" t="str">
        <f>+_xlfn.XLOOKUP(LISTAS[[#This Row],[ID]],_01_CODIGOS_Y_COSTOS_xlsm[Producto y N°],_01_CODIGOS_Y_COSTOS_xlsm[FABRICA],"",0,1)</f>
        <v>IMPORTACION</v>
      </c>
      <c r="G3327" s="13">
        <f>LISTAS[[#This Row],[Precio]]*(1-0.46)*(1-IF($C$3520="",0,$C$3520))</f>
        <v>400.95000000000005</v>
      </c>
      <c r="H3327" s="9">
        <f>+_xlfn.XLOOKUP(LISTAS[[#This Row],[ID]],_01_CODIGOS_Y_COSTOS_xlsm[Producto y N°],_01_CODIGOS_Y_COSTOS_xlsm[COSTO],0,0,1)</f>
        <v>0</v>
      </c>
      <c r="I3327" s="116">
        <f>+IFERROR(LISTAS[[#This Row],[VENTA NETA]]/LISTAS[[#This Row],[COSTO]]-1,0)</f>
        <v>0</v>
      </c>
      <c r="J3327" s="33" t="str">
        <f>IFERROR(VLOOKUP(LISTAS[[#This Row],[ID]],_01_CODIGOS_Y_COSTOS_xlsm[[Producto y N°]:[CODIGO]],2,0),"")</f>
        <v>H2259</v>
      </c>
      <c r="M3327" s="22">
        <v>0</v>
      </c>
      <c r="N3327" s="23">
        <f>+LISTAS[[#This Row],[Precio]]+(LISTAS[[#This Row],[Precio]]*M3327)</f>
        <v>990</v>
      </c>
      <c r="O3327" s="24">
        <f t="shared" si="68"/>
        <v>400.95000000000005</v>
      </c>
      <c r="Q3327" s="21" t="str">
        <f>IFERROR(O3327/LISTAS[[#This Row],[COSTO]]-1,"")</f>
        <v/>
      </c>
      <c r="R3327" t="str">
        <f>+LISTAS[[#This Row],[ID]]</f>
        <v>TORNILLERIA ESPECIAL13</v>
      </c>
      <c r="T3327" s="29"/>
      <c r="U3327" s="25">
        <f>LISTAS[[#This Row],[COSTO]]+(LISTAS[[#This Row],[COSTO]]*T3327)</f>
        <v>0</v>
      </c>
      <c r="V3327" s="30">
        <f>IF(T3327="",0,U3327/LISTAS[[#This Row],[VENTA NETA]]-1)</f>
        <v>0</v>
      </c>
      <c r="X3327" s="25"/>
      <c r="Y3327" s="31" t="str">
        <f>IFERROR(LISTAS[[#This Row],[COSTO]]/X3327-1,"")</f>
        <v/>
      </c>
    </row>
    <row r="3328" spans="1:25" x14ac:dyDescent="0.2">
      <c r="A3328" s="6" t="s">
        <v>10036</v>
      </c>
      <c r="B3328" t="s">
        <v>10020</v>
      </c>
      <c r="C3328">
        <v>14</v>
      </c>
      <c r="D3328" t="s">
        <v>10037</v>
      </c>
      <c r="E3328" s="2">
        <v>1874.3</v>
      </c>
      <c r="F3328" s="6" t="str">
        <f>+_xlfn.XLOOKUP(LISTAS[[#This Row],[ID]],_01_CODIGOS_Y_COSTOS_xlsm[Producto y N°],_01_CODIGOS_Y_COSTOS_xlsm[FABRICA],"",0,1)</f>
        <v>IMPORTACION</v>
      </c>
      <c r="G3328" s="13">
        <f>LISTAS[[#This Row],[Precio]]*(1-0.46)*(1-IF($C$3520="",0,$C$3520))</f>
        <v>759.0915</v>
      </c>
      <c r="H3328" s="9">
        <f>+_xlfn.XLOOKUP(LISTAS[[#This Row],[ID]],_01_CODIGOS_Y_COSTOS_xlsm[Producto y N°],_01_CODIGOS_Y_COSTOS_xlsm[COSTO],0,0,1)</f>
        <v>0</v>
      </c>
      <c r="I3328" s="116">
        <f>+IFERROR(LISTAS[[#This Row],[VENTA NETA]]/LISTAS[[#This Row],[COSTO]]-1,0)</f>
        <v>0</v>
      </c>
      <c r="J3328" s="33" t="str">
        <f>IFERROR(VLOOKUP(LISTAS[[#This Row],[ID]],_01_CODIGOS_Y_COSTOS_xlsm[[Producto y N°]:[CODIGO]],2,0),"")</f>
        <v>H2256</v>
      </c>
      <c r="M3328" s="22">
        <v>0</v>
      </c>
      <c r="N3328" s="23">
        <f>+LISTAS[[#This Row],[Precio]]+(LISTAS[[#This Row],[Precio]]*M3328)</f>
        <v>1874.3</v>
      </c>
      <c r="O3328" s="24">
        <f t="shared" si="68"/>
        <v>759.0915</v>
      </c>
      <c r="Q3328" s="21" t="str">
        <f>IFERROR(O3328/LISTAS[[#This Row],[COSTO]]-1,"")</f>
        <v/>
      </c>
      <c r="R3328" t="str">
        <f>+LISTAS[[#This Row],[ID]]</f>
        <v>TORNILLERIA ESPECIAL14</v>
      </c>
      <c r="T3328" s="29"/>
      <c r="U3328" s="25">
        <f>LISTAS[[#This Row],[COSTO]]+(LISTAS[[#This Row],[COSTO]]*T3328)</f>
        <v>0</v>
      </c>
      <c r="V3328" s="30">
        <f>IF(T3328="",0,U3328/LISTAS[[#This Row],[VENTA NETA]]-1)</f>
        <v>0</v>
      </c>
      <c r="X3328" s="25"/>
      <c r="Y3328" s="31" t="str">
        <f>IFERROR(LISTAS[[#This Row],[COSTO]]/X3328-1,"")</f>
        <v/>
      </c>
    </row>
    <row r="3329" spans="1:25" x14ac:dyDescent="0.2">
      <c r="A3329" s="6" t="s">
        <v>10038</v>
      </c>
      <c r="B3329" t="s">
        <v>10020</v>
      </c>
      <c r="C3329">
        <v>16</v>
      </c>
      <c r="D3329" t="s">
        <v>10039</v>
      </c>
      <c r="E3329" s="2">
        <v>843</v>
      </c>
      <c r="F3329" s="6" t="str">
        <f>+_xlfn.XLOOKUP(LISTAS[[#This Row],[ID]],_01_CODIGOS_Y_COSTOS_xlsm[Producto y N°],_01_CODIGOS_Y_COSTOS_xlsm[FABRICA],"",0,1)</f>
        <v>IMPORTACION</v>
      </c>
      <c r="G3329" s="13">
        <f>LISTAS[[#This Row],[Precio]]*(1-0.46)*(1-IF($C$3520="",0,$C$3520))</f>
        <v>341.41500000000002</v>
      </c>
      <c r="H3329" s="9">
        <f>+_xlfn.XLOOKUP(LISTAS[[#This Row],[ID]],_01_CODIGOS_Y_COSTOS_xlsm[Producto y N°],_01_CODIGOS_Y_COSTOS_xlsm[COSTO],0,0,1)</f>
        <v>0</v>
      </c>
      <c r="I3329" s="116">
        <f>+IFERROR(LISTAS[[#This Row],[VENTA NETA]]/LISTAS[[#This Row],[COSTO]]-1,0)</f>
        <v>0</v>
      </c>
      <c r="J3329" s="33" t="str">
        <f>IFERROR(VLOOKUP(LISTAS[[#This Row],[ID]],_01_CODIGOS_Y_COSTOS_xlsm[[Producto y N°]:[CODIGO]],2,0),"")</f>
        <v>H2288</v>
      </c>
      <c r="M3329" s="22">
        <v>0</v>
      </c>
      <c r="N3329" s="23">
        <f>+LISTAS[[#This Row],[Precio]]+(LISTAS[[#This Row],[Precio]]*M3329)</f>
        <v>843</v>
      </c>
      <c r="O3329" s="24">
        <f t="shared" si="68"/>
        <v>341.41500000000002</v>
      </c>
      <c r="Q3329" s="21" t="str">
        <f>IFERROR(O3329/LISTAS[[#This Row],[COSTO]]-1,"")</f>
        <v/>
      </c>
      <c r="R3329" t="str">
        <f>+LISTAS[[#This Row],[ID]]</f>
        <v>TORNILLERIA ESPECIAL16</v>
      </c>
      <c r="T3329" s="29"/>
      <c r="U3329" s="25">
        <f>LISTAS[[#This Row],[COSTO]]+(LISTAS[[#This Row],[COSTO]]*T3329)</f>
        <v>0</v>
      </c>
      <c r="V3329" s="30">
        <f>IF(T3329="",0,U3329/LISTAS[[#This Row],[VENTA NETA]]-1)</f>
        <v>0</v>
      </c>
      <c r="X3329" s="25"/>
      <c r="Y3329" s="31" t="str">
        <f>IFERROR(LISTAS[[#This Row],[COSTO]]/X3329-1,"")</f>
        <v/>
      </c>
    </row>
    <row r="3330" spans="1:25" x14ac:dyDescent="0.2">
      <c r="A3330" s="6" t="s">
        <v>10040</v>
      </c>
      <c r="B3330" t="s">
        <v>10020</v>
      </c>
      <c r="C3330">
        <v>17</v>
      </c>
      <c r="D3330" t="s">
        <v>10041</v>
      </c>
      <c r="E3330" s="2">
        <v>843</v>
      </c>
      <c r="F3330" s="6" t="str">
        <f>+_xlfn.XLOOKUP(LISTAS[[#This Row],[ID]],_01_CODIGOS_Y_COSTOS_xlsm[Producto y N°],_01_CODIGOS_Y_COSTOS_xlsm[FABRICA],"",0,1)</f>
        <v>IMPORTACION</v>
      </c>
      <c r="G3330" s="13">
        <f>LISTAS[[#This Row],[Precio]]*(1-0.46)*(1-IF($C$3520="",0,$C$3520))</f>
        <v>341.41500000000002</v>
      </c>
      <c r="H3330" s="9">
        <f>+_xlfn.XLOOKUP(LISTAS[[#This Row],[ID]],_01_CODIGOS_Y_COSTOS_xlsm[Producto y N°],_01_CODIGOS_Y_COSTOS_xlsm[COSTO],0,0,1)</f>
        <v>0</v>
      </c>
      <c r="I3330" s="116">
        <f>+IFERROR(LISTAS[[#This Row],[VENTA NETA]]/LISTAS[[#This Row],[COSTO]]-1,0)</f>
        <v>0</v>
      </c>
      <c r="J3330" s="33" t="str">
        <f>IFERROR(VLOOKUP(LISTAS[[#This Row],[ID]],_01_CODIGOS_Y_COSTOS_xlsm[[Producto y N°]:[CODIGO]],2,0),"")</f>
        <v>H2267</v>
      </c>
      <c r="M3330" s="22">
        <v>0</v>
      </c>
      <c r="N3330" s="23">
        <f>+LISTAS[[#This Row],[Precio]]+(LISTAS[[#This Row],[Precio]]*M3330)</f>
        <v>843</v>
      </c>
      <c r="O3330" s="24">
        <f t="shared" si="68"/>
        <v>341.41500000000002</v>
      </c>
      <c r="Q3330" s="21" t="str">
        <f>IFERROR(O3330/LISTAS[[#This Row],[COSTO]]-1,"")</f>
        <v/>
      </c>
      <c r="R3330" t="str">
        <f>+LISTAS[[#This Row],[ID]]</f>
        <v>TORNILLERIA ESPECIAL17</v>
      </c>
      <c r="T3330" s="29"/>
      <c r="U3330" s="25">
        <f>LISTAS[[#This Row],[COSTO]]+(LISTAS[[#This Row],[COSTO]]*T3330)</f>
        <v>0</v>
      </c>
      <c r="V3330" s="30">
        <f>IF(T3330="",0,U3330/LISTAS[[#This Row],[VENTA NETA]]-1)</f>
        <v>0</v>
      </c>
      <c r="X3330" s="25"/>
      <c r="Y3330" s="31" t="str">
        <f>IFERROR(LISTAS[[#This Row],[COSTO]]/X3330-1,"")</f>
        <v/>
      </c>
    </row>
    <row r="3331" spans="1:25" x14ac:dyDescent="0.2">
      <c r="A3331" s="6" t="s">
        <v>10042</v>
      </c>
      <c r="B3331" t="s">
        <v>10020</v>
      </c>
      <c r="C3331">
        <v>18</v>
      </c>
      <c r="D3331" t="s">
        <v>10043</v>
      </c>
      <c r="E3331" s="2">
        <v>843</v>
      </c>
      <c r="F3331" s="6" t="str">
        <f>+_xlfn.XLOOKUP(LISTAS[[#This Row],[ID]],_01_CODIGOS_Y_COSTOS_xlsm[Producto y N°],_01_CODIGOS_Y_COSTOS_xlsm[FABRICA],"",0,1)</f>
        <v>IMPORTACION</v>
      </c>
      <c r="G3331" s="13">
        <f>LISTAS[[#This Row],[Precio]]*(1-0.46)*(1-IF($C$3520="",0,$C$3520))</f>
        <v>341.41500000000002</v>
      </c>
      <c r="H3331" s="9">
        <f>+_xlfn.XLOOKUP(LISTAS[[#This Row],[ID]],_01_CODIGOS_Y_COSTOS_xlsm[Producto y N°],_01_CODIGOS_Y_COSTOS_xlsm[COSTO],0,0,1)</f>
        <v>0</v>
      </c>
      <c r="I3331" s="116">
        <f>+IFERROR(LISTAS[[#This Row],[VENTA NETA]]/LISTAS[[#This Row],[COSTO]]-1,0)</f>
        <v>0</v>
      </c>
      <c r="J3331" s="33" t="str">
        <f>IFERROR(VLOOKUP(LISTAS[[#This Row],[ID]],_01_CODIGOS_Y_COSTOS_xlsm[[Producto y N°]:[CODIGO]],2,0),"")</f>
        <v>H2272</v>
      </c>
      <c r="M3331" s="22">
        <v>0</v>
      </c>
      <c r="N3331" s="23">
        <f>+LISTAS[[#This Row],[Precio]]+(LISTAS[[#This Row],[Precio]]*M3331)</f>
        <v>843</v>
      </c>
      <c r="O3331" s="24">
        <f t="shared" si="68"/>
        <v>341.41500000000002</v>
      </c>
      <c r="Q3331" s="21" t="str">
        <f>IFERROR(O3331/LISTAS[[#This Row],[COSTO]]-1,"")</f>
        <v/>
      </c>
      <c r="R3331" t="str">
        <f>+LISTAS[[#This Row],[ID]]</f>
        <v>TORNILLERIA ESPECIAL18</v>
      </c>
      <c r="T3331" s="29"/>
      <c r="U3331" s="25">
        <f>LISTAS[[#This Row],[COSTO]]+(LISTAS[[#This Row],[COSTO]]*T3331)</f>
        <v>0</v>
      </c>
      <c r="V3331" s="30">
        <f>IF(T3331="",0,U3331/LISTAS[[#This Row],[VENTA NETA]]-1)</f>
        <v>0</v>
      </c>
      <c r="X3331" s="25"/>
      <c r="Y3331" s="31" t="str">
        <f>IFERROR(LISTAS[[#This Row],[COSTO]]/X3331-1,"")</f>
        <v/>
      </c>
    </row>
    <row r="3332" spans="1:25" x14ac:dyDescent="0.2">
      <c r="A3332" s="6" t="s">
        <v>10044</v>
      </c>
      <c r="B3332" t="s">
        <v>10020</v>
      </c>
      <c r="C3332">
        <v>19</v>
      </c>
      <c r="D3332" t="s">
        <v>10045</v>
      </c>
      <c r="E3332" s="2">
        <v>932</v>
      </c>
      <c r="F3332" s="6" t="str">
        <f>+_xlfn.XLOOKUP(LISTAS[[#This Row],[ID]],_01_CODIGOS_Y_COSTOS_xlsm[Producto y N°],_01_CODIGOS_Y_COSTOS_xlsm[FABRICA],"",0,1)</f>
        <v>IMPORTACION</v>
      </c>
      <c r="G3332" s="13">
        <f>LISTAS[[#This Row],[Precio]]*(1-0.46)*(1-IF($C$3520="",0,$C$3520))</f>
        <v>377.46000000000004</v>
      </c>
      <c r="H3332" s="9">
        <f>+_xlfn.XLOOKUP(LISTAS[[#This Row],[ID]],_01_CODIGOS_Y_COSTOS_xlsm[Producto y N°],_01_CODIGOS_Y_COSTOS_xlsm[COSTO],0,0,1)</f>
        <v>0</v>
      </c>
      <c r="I3332" s="116">
        <f>+IFERROR(LISTAS[[#This Row],[VENTA NETA]]/LISTAS[[#This Row],[COSTO]]-1,0)</f>
        <v>0</v>
      </c>
      <c r="J3332" s="33" t="str">
        <f>IFERROR(VLOOKUP(LISTAS[[#This Row],[ID]],_01_CODIGOS_Y_COSTOS_xlsm[[Producto y N°]:[CODIGO]],2,0),"")</f>
        <v>H2372</v>
      </c>
      <c r="M3332" s="22">
        <v>0</v>
      </c>
      <c r="N3332" s="23">
        <f>+LISTAS[[#This Row],[Precio]]+(LISTAS[[#This Row],[Precio]]*M3332)</f>
        <v>932</v>
      </c>
      <c r="O3332" s="24">
        <f t="shared" si="68"/>
        <v>377.46000000000004</v>
      </c>
      <c r="Q3332" s="21" t="str">
        <f>IFERROR(O3332/LISTAS[[#This Row],[COSTO]]-1,"")</f>
        <v/>
      </c>
      <c r="R3332" t="str">
        <f>+LISTAS[[#This Row],[ID]]</f>
        <v>TORNILLERIA ESPECIAL19</v>
      </c>
      <c r="T3332" s="29"/>
      <c r="U3332" s="25">
        <f>LISTAS[[#This Row],[COSTO]]+(LISTAS[[#This Row],[COSTO]]*T3332)</f>
        <v>0</v>
      </c>
      <c r="V3332" s="30">
        <f>IF(T3332="",0,U3332/LISTAS[[#This Row],[VENTA NETA]]-1)</f>
        <v>0</v>
      </c>
      <c r="X3332" s="25"/>
      <c r="Y3332" s="31" t="str">
        <f>IFERROR(LISTAS[[#This Row],[COSTO]]/X3332-1,"")</f>
        <v/>
      </c>
    </row>
    <row r="3333" spans="1:25" x14ac:dyDescent="0.2">
      <c r="A3333" s="6" t="s">
        <v>10046</v>
      </c>
      <c r="B3333" t="s">
        <v>10020</v>
      </c>
      <c r="C3333">
        <v>21</v>
      </c>
      <c r="D3333" t="s">
        <v>10047</v>
      </c>
      <c r="E3333" s="2">
        <v>843</v>
      </c>
      <c r="F3333" s="6" t="str">
        <f>+_xlfn.XLOOKUP(LISTAS[[#This Row],[ID]],_01_CODIGOS_Y_COSTOS_xlsm[Producto y N°],_01_CODIGOS_Y_COSTOS_xlsm[FABRICA],"",0,1)</f>
        <v>IMPORTACION</v>
      </c>
      <c r="G3333" s="13">
        <f>LISTAS[[#This Row],[Precio]]*(1-0.46)*(1-IF($C$3520="",0,$C$3520))</f>
        <v>341.41500000000002</v>
      </c>
      <c r="H3333" s="9">
        <f>+_xlfn.XLOOKUP(LISTAS[[#This Row],[ID]],_01_CODIGOS_Y_COSTOS_xlsm[Producto y N°],_01_CODIGOS_Y_COSTOS_xlsm[COSTO],0,0,1)</f>
        <v>0</v>
      </c>
      <c r="I3333" s="116">
        <f>+IFERROR(LISTAS[[#This Row],[VENTA NETA]]/LISTAS[[#This Row],[COSTO]]-1,0)</f>
        <v>0</v>
      </c>
      <c r="J3333" s="33" t="str">
        <f>IFERROR(VLOOKUP(LISTAS[[#This Row],[ID]],_01_CODIGOS_Y_COSTOS_xlsm[[Producto y N°]:[CODIGO]],2,0),"")</f>
        <v>H2268</v>
      </c>
      <c r="M3333" s="22">
        <v>0</v>
      </c>
      <c r="N3333" s="23">
        <f>+LISTAS[[#This Row],[Precio]]+(LISTAS[[#This Row],[Precio]]*M3333)</f>
        <v>843</v>
      </c>
      <c r="O3333" s="24">
        <f t="shared" si="68"/>
        <v>341.41500000000002</v>
      </c>
      <c r="Q3333" s="21" t="str">
        <f>IFERROR(O3333/LISTAS[[#This Row],[COSTO]]-1,"")</f>
        <v/>
      </c>
      <c r="R3333" t="str">
        <f>+LISTAS[[#This Row],[ID]]</f>
        <v>TORNILLERIA ESPECIAL21</v>
      </c>
      <c r="T3333" s="29"/>
      <c r="U3333" s="25">
        <f>LISTAS[[#This Row],[COSTO]]+(LISTAS[[#This Row],[COSTO]]*T3333)</f>
        <v>0</v>
      </c>
      <c r="V3333" s="30">
        <f>IF(T3333="",0,U3333/LISTAS[[#This Row],[VENTA NETA]]-1)</f>
        <v>0</v>
      </c>
      <c r="X3333" s="25"/>
      <c r="Y3333" s="31" t="str">
        <f>IFERROR(LISTAS[[#This Row],[COSTO]]/X3333-1,"")</f>
        <v/>
      </c>
    </row>
    <row r="3334" spans="1:25" x14ac:dyDescent="0.2">
      <c r="A3334" s="6" t="s">
        <v>10048</v>
      </c>
      <c r="B3334" t="s">
        <v>10020</v>
      </c>
      <c r="C3334">
        <v>22</v>
      </c>
      <c r="D3334" t="s">
        <v>10049</v>
      </c>
      <c r="E3334" s="2">
        <v>1170</v>
      </c>
      <c r="F3334" s="6" t="str">
        <f>+_xlfn.XLOOKUP(LISTAS[[#This Row],[ID]],_01_CODIGOS_Y_COSTOS_xlsm[Producto y N°],_01_CODIGOS_Y_COSTOS_xlsm[FABRICA],"",0,1)</f>
        <v>IMPORTACION</v>
      </c>
      <c r="G3334" s="13">
        <f>LISTAS[[#This Row],[Precio]]*(1-0.46)*(1-IF($C$3520="",0,$C$3520))</f>
        <v>473.85</v>
      </c>
      <c r="H3334" s="9">
        <f>+_xlfn.XLOOKUP(LISTAS[[#This Row],[ID]],_01_CODIGOS_Y_COSTOS_xlsm[Producto y N°],_01_CODIGOS_Y_COSTOS_xlsm[COSTO],0,0,1)</f>
        <v>0</v>
      </c>
      <c r="I3334" s="116">
        <f>+IFERROR(LISTAS[[#This Row],[VENTA NETA]]/LISTAS[[#This Row],[COSTO]]-1,0)</f>
        <v>0</v>
      </c>
      <c r="J3334" s="33" t="str">
        <f>IFERROR(VLOOKUP(LISTAS[[#This Row],[ID]],_01_CODIGOS_Y_COSTOS_xlsm[[Producto y N°]:[CODIGO]],2,0),"")</f>
        <v>H2227</v>
      </c>
      <c r="M3334" s="22">
        <v>0</v>
      </c>
      <c r="N3334" s="23">
        <f>+LISTAS[[#This Row],[Precio]]+(LISTAS[[#This Row],[Precio]]*M3334)</f>
        <v>1170</v>
      </c>
      <c r="O3334" s="24">
        <f t="shared" si="68"/>
        <v>473.85</v>
      </c>
      <c r="Q3334" s="21" t="str">
        <f>IFERROR(O3334/LISTAS[[#This Row],[COSTO]]-1,"")</f>
        <v/>
      </c>
      <c r="R3334" t="str">
        <f>+LISTAS[[#This Row],[ID]]</f>
        <v>TORNILLERIA ESPECIAL22</v>
      </c>
      <c r="T3334" s="29"/>
      <c r="U3334" s="25">
        <f>LISTAS[[#This Row],[COSTO]]+(LISTAS[[#This Row],[COSTO]]*T3334)</f>
        <v>0</v>
      </c>
      <c r="V3334" s="30">
        <f>IF(T3334="",0,U3334/LISTAS[[#This Row],[VENTA NETA]]-1)</f>
        <v>0</v>
      </c>
      <c r="X3334" s="25"/>
      <c r="Y3334" s="31" t="str">
        <f>IFERROR(LISTAS[[#This Row],[COSTO]]/X3334-1,"")</f>
        <v/>
      </c>
    </row>
    <row r="3335" spans="1:25" x14ac:dyDescent="0.2">
      <c r="A3335" s="6" t="s">
        <v>10050</v>
      </c>
      <c r="B3335" t="s">
        <v>10020</v>
      </c>
      <c r="C3335">
        <v>23</v>
      </c>
      <c r="D3335" t="s">
        <v>10051</v>
      </c>
      <c r="E3335" s="2">
        <v>1290</v>
      </c>
      <c r="F3335" s="6" t="str">
        <f>+_xlfn.XLOOKUP(LISTAS[[#This Row],[ID]],_01_CODIGOS_Y_COSTOS_xlsm[Producto y N°],_01_CODIGOS_Y_COSTOS_xlsm[FABRICA],"",0,1)</f>
        <v>IMPORTACION</v>
      </c>
      <c r="G3335" s="13">
        <f>LISTAS[[#This Row],[Precio]]*(1-0.46)*(1-IF($C$3520="",0,$C$3520))</f>
        <v>522.45000000000005</v>
      </c>
      <c r="H3335" s="9">
        <f>+_xlfn.XLOOKUP(LISTAS[[#This Row],[ID]],_01_CODIGOS_Y_COSTOS_xlsm[Producto y N°],_01_CODIGOS_Y_COSTOS_xlsm[COSTO],0,0,1)</f>
        <v>0</v>
      </c>
      <c r="I3335" s="116">
        <f>+IFERROR(LISTAS[[#This Row],[VENTA NETA]]/LISTAS[[#This Row],[COSTO]]-1,0)</f>
        <v>0</v>
      </c>
      <c r="J3335" s="33" t="str">
        <f>IFERROR(VLOOKUP(LISTAS[[#This Row],[ID]],_01_CODIGOS_Y_COSTOS_xlsm[[Producto y N°]:[CODIGO]],2,0),"")</f>
        <v>H2229</v>
      </c>
      <c r="M3335" s="22">
        <v>0</v>
      </c>
      <c r="N3335" s="23">
        <f>+LISTAS[[#This Row],[Precio]]+(LISTAS[[#This Row],[Precio]]*M3335)</f>
        <v>1290</v>
      </c>
      <c r="O3335" s="24">
        <f t="shared" si="68"/>
        <v>522.45000000000005</v>
      </c>
      <c r="Q3335" s="21" t="str">
        <f>IFERROR(O3335/LISTAS[[#This Row],[COSTO]]-1,"")</f>
        <v/>
      </c>
      <c r="R3335" t="str">
        <f>+LISTAS[[#This Row],[ID]]</f>
        <v>TORNILLERIA ESPECIAL23</v>
      </c>
      <c r="T3335" s="29"/>
      <c r="U3335" s="25">
        <f>LISTAS[[#This Row],[COSTO]]+(LISTAS[[#This Row],[COSTO]]*T3335)</f>
        <v>0</v>
      </c>
      <c r="V3335" s="30">
        <f>IF(T3335="",0,U3335/LISTAS[[#This Row],[VENTA NETA]]-1)</f>
        <v>0</v>
      </c>
      <c r="X3335" s="25"/>
      <c r="Y3335" s="31" t="str">
        <f>IFERROR(LISTAS[[#This Row],[COSTO]]/X3335-1,"")</f>
        <v/>
      </c>
    </row>
    <row r="3336" spans="1:25" x14ac:dyDescent="0.2">
      <c r="A3336" s="6" t="s">
        <v>10052</v>
      </c>
      <c r="B3336" t="s">
        <v>10020</v>
      </c>
      <c r="C3336">
        <v>24</v>
      </c>
      <c r="D3336" t="s">
        <v>10053</v>
      </c>
      <c r="E3336" s="2">
        <v>843</v>
      </c>
      <c r="F3336" s="6" t="str">
        <f>+_xlfn.XLOOKUP(LISTAS[[#This Row],[ID]],_01_CODIGOS_Y_COSTOS_xlsm[Producto y N°],_01_CODIGOS_Y_COSTOS_xlsm[FABRICA],"",0,1)</f>
        <v>IMPORTACION</v>
      </c>
      <c r="G3336" s="13">
        <f>LISTAS[[#This Row],[Precio]]*(1-0.46)*(1-IF($C$3520="",0,$C$3520))</f>
        <v>341.41500000000002</v>
      </c>
      <c r="H3336" s="9">
        <f>+_xlfn.XLOOKUP(LISTAS[[#This Row],[ID]],_01_CODIGOS_Y_COSTOS_xlsm[Producto y N°],_01_CODIGOS_Y_COSTOS_xlsm[COSTO],0,0,1)</f>
        <v>0</v>
      </c>
      <c r="I3336" s="116">
        <f>+IFERROR(LISTAS[[#This Row],[VENTA NETA]]/LISTAS[[#This Row],[COSTO]]-1,0)</f>
        <v>0</v>
      </c>
      <c r="J3336" s="33" t="str">
        <f>IFERROR(VLOOKUP(LISTAS[[#This Row],[ID]],_01_CODIGOS_Y_COSTOS_xlsm[[Producto y N°]:[CODIGO]],2,0),"")</f>
        <v>H2070</v>
      </c>
      <c r="M3336" s="22">
        <v>0</v>
      </c>
      <c r="N3336" s="23">
        <f>+LISTAS[[#This Row],[Precio]]+(LISTAS[[#This Row],[Precio]]*M3336)</f>
        <v>843</v>
      </c>
      <c r="O3336" s="24">
        <f t="shared" si="68"/>
        <v>341.41500000000002</v>
      </c>
      <c r="Q3336" s="21" t="str">
        <f>IFERROR(O3336/LISTAS[[#This Row],[COSTO]]-1,"")</f>
        <v/>
      </c>
      <c r="R3336" t="str">
        <f>+LISTAS[[#This Row],[ID]]</f>
        <v>TORNILLERIA ESPECIAL24</v>
      </c>
      <c r="T3336" s="29"/>
      <c r="U3336" s="25">
        <f>LISTAS[[#This Row],[COSTO]]+(LISTAS[[#This Row],[COSTO]]*T3336)</f>
        <v>0</v>
      </c>
      <c r="V3336" s="30">
        <f>IF(T3336="",0,U3336/LISTAS[[#This Row],[VENTA NETA]]-1)</f>
        <v>0</v>
      </c>
      <c r="X3336" s="25"/>
      <c r="Y3336" s="31" t="str">
        <f>IFERROR(LISTAS[[#This Row],[COSTO]]/X3336-1,"")</f>
        <v/>
      </c>
    </row>
    <row r="3337" spans="1:25" x14ac:dyDescent="0.2">
      <c r="A3337" s="6" t="s">
        <v>10054</v>
      </c>
      <c r="B3337" t="s">
        <v>10020</v>
      </c>
      <c r="C3337">
        <v>25</v>
      </c>
      <c r="D3337" t="s">
        <v>10055</v>
      </c>
      <c r="E3337" s="2">
        <v>843</v>
      </c>
      <c r="F3337" s="6" t="str">
        <f>+_xlfn.XLOOKUP(LISTAS[[#This Row],[ID]],_01_CODIGOS_Y_COSTOS_xlsm[Producto y N°],_01_CODIGOS_Y_COSTOS_xlsm[FABRICA],"",0,1)</f>
        <v>IMPORTACION</v>
      </c>
      <c r="G3337" s="13">
        <f>LISTAS[[#This Row],[Precio]]*(1-0.46)*(1-IF($C$3520="",0,$C$3520))</f>
        <v>341.41500000000002</v>
      </c>
      <c r="H3337" s="9">
        <f>+_xlfn.XLOOKUP(LISTAS[[#This Row],[ID]],_01_CODIGOS_Y_COSTOS_xlsm[Producto y N°],_01_CODIGOS_Y_COSTOS_xlsm[COSTO],0,0,1)</f>
        <v>0</v>
      </c>
      <c r="I3337" s="116">
        <f>+IFERROR(LISTAS[[#This Row],[VENTA NETA]]/LISTAS[[#This Row],[COSTO]]-1,0)</f>
        <v>0</v>
      </c>
      <c r="J3337" s="33" t="str">
        <f>IFERROR(VLOOKUP(LISTAS[[#This Row],[ID]],_01_CODIGOS_Y_COSTOS_xlsm[[Producto y N°]:[CODIGO]],2,0),"")</f>
        <v>H2266</v>
      </c>
      <c r="M3337" s="22">
        <v>0</v>
      </c>
      <c r="N3337" s="23">
        <f>+LISTAS[[#This Row],[Precio]]+(LISTAS[[#This Row],[Precio]]*M3337)</f>
        <v>843</v>
      </c>
      <c r="O3337" s="24">
        <f t="shared" si="68"/>
        <v>341.41500000000002</v>
      </c>
      <c r="Q3337" s="21" t="str">
        <f>IFERROR(O3337/LISTAS[[#This Row],[COSTO]]-1,"")</f>
        <v/>
      </c>
      <c r="R3337" t="str">
        <f>+LISTAS[[#This Row],[ID]]</f>
        <v>TORNILLERIA ESPECIAL25</v>
      </c>
      <c r="T3337" s="29"/>
      <c r="U3337" s="25">
        <f>LISTAS[[#This Row],[COSTO]]+(LISTAS[[#This Row],[COSTO]]*T3337)</f>
        <v>0</v>
      </c>
      <c r="V3337" s="30">
        <f>IF(T3337="",0,U3337/LISTAS[[#This Row],[VENTA NETA]]-1)</f>
        <v>0</v>
      </c>
      <c r="X3337" s="25"/>
      <c r="Y3337" s="31" t="str">
        <f>IFERROR(LISTAS[[#This Row],[COSTO]]/X3337-1,"")</f>
        <v/>
      </c>
    </row>
    <row r="3338" spans="1:25" x14ac:dyDescent="0.2">
      <c r="A3338" s="6" t="s">
        <v>10056</v>
      </c>
      <c r="B3338" t="s">
        <v>10020</v>
      </c>
      <c r="C3338">
        <v>26</v>
      </c>
      <c r="D3338" t="s">
        <v>10055</v>
      </c>
      <c r="E3338" s="2">
        <v>843</v>
      </c>
      <c r="F3338" s="6" t="str">
        <f>+_xlfn.XLOOKUP(LISTAS[[#This Row],[ID]],_01_CODIGOS_Y_COSTOS_xlsm[Producto y N°],_01_CODIGOS_Y_COSTOS_xlsm[FABRICA],"",0,1)</f>
        <v>IMPORTACION</v>
      </c>
      <c r="G3338" s="13">
        <f>LISTAS[[#This Row],[Precio]]*(1-0.46)*(1-IF($C$3520="",0,$C$3520))</f>
        <v>341.41500000000002</v>
      </c>
      <c r="H3338" s="9">
        <f>+_xlfn.XLOOKUP(LISTAS[[#This Row],[ID]],_01_CODIGOS_Y_COSTOS_xlsm[Producto y N°],_01_CODIGOS_Y_COSTOS_xlsm[COSTO],0,0,1)</f>
        <v>0</v>
      </c>
      <c r="I3338" s="116">
        <f>+IFERROR(LISTAS[[#This Row],[VENTA NETA]]/LISTAS[[#This Row],[COSTO]]-1,0)</f>
        <v>0</v>
      </c>
      <c r="J3338" s="33" t="str">
        <f>IFERROR(VLOOKUP(LISTAS[[#This Row],[ID]],_01_CODIGOS_Y_COSTOS_xlsm[[Producto y N°]:[CODIGO]],2,0),"")</f>
        <v>H2274</v>
      </c>
      <c r="M3338" s="22">
        <v>0</v>
      </c>
      <c r="N3338" s="23">
        <f>+LISTAS[[#This Row],[Precio]]+(LISTAS[[#This Row],[Precio]]*M3338)</f>
        <v>843</v>
      </c>
      <c r="O3338" s="24">
        <f t="shared" si="68"/>
        <v>341.41500000000002</v>
      </c>
      <c r="Q3338" s="21" t="str">
        <f>IFERROR(O3338/LISTAS[[#This Row],[COSTO]]-1,"")</f>
        <v/>
      </c>
      <c r="R3338" t="str">
        <f>+LISTAS[[#This Row],[ID]]</f>
        <v>TORNILLERIA ESPECIAL26</v>
      </c>
      <c r="T3338" s="29"/>
      <c r="U3338" s="25">
        <f>LISTAS[[#This Row],[COSTO]]+(LISTAS[[#This Row],[COSTO]]*T3338)</f>
        <v>0</v>
      </c>
      <c r="V3338" s="30">
        <f>IF(T3338="",0,U3338/LISTAS[[#This Row],[VENTA NETA]]-1)</f>
        <v>0</v>
      </c>
      <c r="X3338" s="25"/>
      <c r="Y3338" s="31" t="str">
        <f>IFERROR(LISTAS[[#This Row],[COSTO]]/X3338-1,"")</f>
        <v/>
      </c>
    </row>
    <row r="3339" spans="1:25" x14ac:dyDescent="0.2">
      <c r="A3339" s="6" t="s">
        <v>10057</v>
      </c>
      <c r="B3339" t="s">
        <v>10020</v>
      </c>
      <c r="C3339">
        <v>28</v>
      </c>
      <c r="D3339" t="s">
        <v>10058</v>
      </c>
      <c r="E3339" s="2">
        <v>890</v>
      </c>
      <c r="F3339" s="6" t="str">
        <f>+_xlfn.XLOOKUP(LISTAS[[#This Row],[ID]],_01_CODIGOS_Y_COSTOS_xlsm[Producto y N°],_01_CODIGOS_Y_COSTOS_xlsm[FABRICA],"",0,1)</f>
        <v>IMPORTACION</v>
      </c>
      <c r="G3339" s="13">
        <f>LISTAS[[#This Row],[Precio]]*(1-0.46)*(1-IF($C$3520="",0,$C$3520))</f>
        <v>360.45000000000005</v>
      </c>
      <c r="H3339" s="9">
        <f>+_xlfn.XLOOKUP(LISTAS[[#This Row],[ID]],_01_CODIGOS_Y_COSTOS_xlsm[Producto y N°],_01_CODIGOS_Y_COSTOS_xlsm[COSTO],0,0,1)</f>
        <v>0</v>
      </c>
      <c r="I3339" s="116">
        <f>+IFERROR(LISTAS[[#This Row],[VENTA NETA]]/LISTAS[[#This Row],[COSTO]]-1,0)</f>
        <v>0</v>
      </c>
      <c r="J3339" s="33" t="str">
        <f>IFERROR(VLOOKUP(LISTAS[[#This Row],[ID]],_01_CODIGOS_Y_COSTOS_xlsm[[Producto y N°]:[CODIGO]],2,0),"")</f>
        <v>H2252</v>
      </c>
      <c r="M3339" s="22">
        <v>0</v>
      </c>
      <c r="N3339" s="23">
        <f>+LISTAS[[#This Row],[Precio]]+(LISTAS[[#This Row],[Precio]]*M3339)</f>
        <v>890</v>
      </c>
      <c r="O3339" s="24">
        <f t="shared" si="68"/>
        <v>360.45000000000005</v>
      </c>
      <c r="Q3339" s="21" t="str">
        <f>IFERROR(O3339/LISTAS[[#This Row],[COSTO]]-1,"")</f>
        <v/>
      </c>
      <c r="R3339" t="str">
        <f>+LISTAS[[#This Row],[ID]]</f>
        <v>TORNILLERIA ESPECIAL28</v>
      </c>
      <c r="T3339" s="29"/>
      <c r="U3339" s="25">
        <f>LISTAS[[#This Row],[COSTO]]+(LISTAS[[#This Row],[COSTO]]*T3339)</f>
        <v>0</v>
      </c>
      <c r="V3339" s="30">
        <f>IF(T3339="",0,U3339/LISTAS[[#This Row],[VENTA NETA]]-1)</f>
        <v>0</v>
      </c>
      <c r="X3339" s="25"/>
      <c r="Y3339" s="31" t="str">
        <f>IFERROR(LISTAS[[#This Row],[COSTO]]/X3339-1,"")</f>
        <v/>
      </c>
    </row>
    <row r="3340" spans="1:25" x14ac:dyDescent="0.2">
      <c r="A3340" s="6" t="s">
        <v>10059</v>
      </c>
      <c r="B3340" t="s">
        <v>10020</v>
      </c>
      <c r="C3340">
        <v>29</v>
      </c>
      <c r="D3340" t="s">
        <v>10060</v>
      </c>
      <c r="E3340" s="2">
        <v>890</v>
      </c>
      <c r="F3340" s="6" t="str">
        <f>+_xlfn.XLOOKUP(LISTAS[[#This Row],[ID]],_01_CODIGOS_Y_COSTOS_xlsm[Producto y N°],_01_CODIGOS_Y_COSTOS_xlsm[FABRICA],"",0,1)</f>
        <v>IMPORTACION</v>
      </c>
      <c r="G3340" s="13">
        <f>LISTAS[[#This Row],[Precio]]*(1-0.46)*(1-IF($C$3520="",0,$C$3520))</f>
        <v>360.45000000000005</v>
      </c>
      <c r="H3340" s="9">
        <f>+_xlfn.XLOOKUP(LISTAS[[#This Row],[ID]],_01_CODIGOS_Y_COSTOS_xlsm[Producto y N°],_01_CODIGOS_Y_COSTOS_xlsm[COSTO],0,0,1)</f>
        <v>0</v>
      </c>
      <c r="I3340" s="116">
        <f>+IFERROR(LISTAS[[#This Row],[VENTA NETA]]/LISTAS[[#This Row],[COSTO]]-1,0)</f>
        <v>0</v>
      </c>
      <c r="J3340" s="33" t="str">
        <f>IFERROR(VLOOKUP(LISTAS[[#This Row],[ID]],_01_CODIGOS_Y_COSTOS_xlsm[[Producto y N°]:[CODIGO]],2,0),"")</f>
        <v>H2182</v>
      </c>
      <c r="M3340" s="22">
        <v>0</v>
      </c>
      <c r="N3340" s="23">
        <f>+LISTAS[[#This Row],[Precio]]+(LISTAS[[#This Row],[Precio]]*M3340)</f>
        <v>890</v>
      </c>
      <c r="O3340" s="24">
        <f t="shared" si="68"/>
        <v>360.45000000000005</v>
      </c>
      <c r="Q3340" s="21" t="str">
        <f>IFERROR(O3340/LISTAS[[#This Row],[COSTO]]-1,"")</f>
        <v/>
      </c>
      <c r="R3340" t="str">
        <f>+LISTAS[[#This Row],[ID]]</f>
        <v>TORNILLERIA ESPECIAL29</v>
      </c>
      <c r="T3340" s="29"/>
      <c r="U3340" s="25">
        <f>LISTAS[[#This Row],[COSTO]]+(LISTAS[[#This Row],[COSTO]]*T3340)</f>
        <v>0</v>
      </c>
      <c r="V3340" s="30">
        <f>IF(T3340="",0,U3340/LISTAS[[#This Row],[VENTA NETA]]-1)</f>
        <v>0</v>
      </c>
      <c r="X3340" s="25"/>
      <c r="Y3340" s="31" t="str">
        <f>IFERROR(LISTAS[[#This Row],[COSTO]]/X3340-1,"")</f>
        <v/>
      </c>
    </row>
    <row r="3341" spans="1:25" x14ac:dyDescent="0.2">
      <c r="A3341" s="6" t="s">
        <v>10061</v>
      </c>
      <c r="B3341" t="s">
        <v>10020</v>
      </c>
      <c r="C3341">
        <v>31</v>
      </c>
      <c r="D3341" t="s">
        <v>10062</v>
      </c>
      <c r="E3341" s="2">
        <v>843</v>
      </c>
      <c r="F3341" s="6" t="str">
        <f>+_xlfn.XLOOKUP(LISTAS[[#This Row],[ID]],_01_CODIGOS_Y_COSTOS_xlsm[Producto y N°],_01_CODIGOS_Y_COSTOS_xlsm[FABRICA],"",0,1)</f>
        <v>IMPORTACION</v>
      </c>
      <c r="G3341" s="13">
        <f>LISTAS[[#This Row],[Precio]]*(1-0.46)*(1-IF($C$3520="",0,$C$3520))</f>
        <v>341.41500000000002</v>
      </c>
      <c r="H3341" s="9">
        <f>+_xlfn.XLOOKUP(LISTAS[[#This Row],[ID]],_01_CODIGOS_Y_COSTOS_xlsm[Producto y N°],_01_CODIGOS_Y_COSTOS_xlsm[COSTO],0,0,1)</f>
        <v>0</v>
      </c>
      <c r="I3341" s="116">
        <f>+IFERROR(LISTAS[[#This Row],[VENTA NETA]]/LISTAS[[#This Row],[COSTO]]-1,0)</f>
        <v>0</v>
      </c>
      <c r="J3341" s="33" t="str">
        <f>IFERROR(VLOOKUP(LISTAS[[#This Row],[ID]],_01_CODIGOS_Y_COSTOS_xlsm[[Producto y N°]:[CODIGO]],2,0),"")</f>
        <v>H2311</v>
      </c>
      <c r="M3341" s="22">
        <v>0</v>
      </c>
      <c r="N3341" s="23">
        <f>+LISTAS[[#This Row],[Precio]]+(LISTAS[[#This Row],[Precio]]*M3341)</f>
        <v>843</v>
      </c>
      <c r="O3341" s="24">
        <f t="shared" si="68"/>
        <v>341.41500000000002</v>
      </c>
      <c r="Q3341" s="21" t="str">
        <f>IFERROR(O3341/LISTAS[[#This Row],[COSTO]]-1,"")</f>
        <v/>
      </c>
      <c r="R3341" t="str">
        <f>+LISTAS[[#This Row],[ID]]</f>
        <v>TORNILLERIA ESPECIAL31</v>
      </c>
      <c r="T3341" s="29"/>
      <c r="U3341" s="25">
        <f>LISTAS[[#This Row],[COSTO]]+(LISTAS[[#This Row],[COSTO]]*T3341)</f>
        <v>0</v>
      </c>
      <c r="V3341" s="30">
        <f>IF(T3341="",0,U3341/LISTAS[[#This Row],[VENTA NETA]]-1)</f>
        <v>0</v>
      </c>
      <c r="X3341" s="25"/>
      <c r="Y3341" s="31" t="str">
        <f>IFERROR(LISTAS[[#This Row],[COSTO]]/X3341-1,"")</f>
        <v/>
      </c>
    </row>
    <row r="3342" spans="1:25" x14ac:dyDescent="0.2">
      <c r="A3342" s="6" t="s">
        <v>10063</v>
      </c>
      <c r="B3342" t="s">
        <v>10020</v>
      </c>
      <c r="C3342">
        <v>32</v>
      </c>
      <c r="D3342" t="s">
        <v>10064</v>
      </c>
      <c r="E3342" s="2">
        <v>843</v>
      </c>
      <c r="F3342" s="6" t="str">
        <f>+_xlfn.XLOOKUP(LISTAS[[#This Row],[ID]],_01_CODIGOS_Y_COSTOS_xlsm[Producto y N°],_01_CODIGOS_Y_COSTOS_xlsm[FABRICA],"",0,1)</f>
        <v>IMPORTACION</v>
      </c>
      <c r="G3342" s="13">
        <f>LISTAS[[#This Row],[Precio]]*(1-0.46)*(1-IF($C$3520="",0,$C$3520))</f>
        <v>341.41500000000002</v>
      </c>
      <c r="H3342" s="9">
        <f>+_xlfn.XLOOKUP(LISTAS[[#This Row],[ID]],_01_CODIGOS_Y_COSTOS_xlsm[Producto y N°],_01_CODIGOS_Y_COSTOS_xlsm[COSTO],0,0,1)</f>
        <v>0</v>
      </c>
      <c r="I3342" s="116">
        <f>+IFERROR(LISTAS[[#This Row],[VENTA NETA]]/LISTAS[[#This Row],[COSTO]]-1,0)</f>
        <v>0</v>
      </c>
      <c r="J3342" s="33" t="str">
        <f>IFERROR(VLOOKUP(LISTAS[[#This Row],[ID]],_01_CODIGOS_Y_COSTOS_xlsm[[Producto y N°]:[CODIGO]],2,0),"")</f>
        <v>H2273</v>
      </c>
      <c r="M3342" s="22">
        <v>0</v>
      </c>
      <c r="N3342" s="23">
        <f>+LISTAS[[#This Row],[Precio]]+(LISTAS[[#This Row],[Precio]]*M3342)</f>
        <v>843</v>
      </c>
      <c r="O3342" s="24">
        <f t="shared" si="68"/>
        <v>341.41500000000002</v>
      </c>
      <c r="Q3342" s="21" t="str">
        <f>IFERROR(O3342/LISTAS[[#This Row],[COSTO]]-1,"")</f>
        <v/>
      </c>
      <c r="R3342" t="str">
        <f>+LISTAS[[#This Row],[ID]]</f>
        <v>TORNILLERIA ESPECIAL32</v>
      </c>
      <c r="T3342" s="29"/>
      <c r="U3342" s="25">
        <f>LISTAS[[#This Row],[COSTO]]+(LISTAS[[#This Row],[COSTO]]*T3342)</f>
        <v>0</v>
      </c>
      <c r="V3342" s="30">
        <f>IF(T3342="",0,U3342/LISTAS[[#This Row],[VENTA NETA]]-1)</f>
        <v>0</v>
      </c>
      <c r="X3342" s="25"/>
      <c r="Y3342" s="31" t="str">
        <f>IFERROR(LISTAS[[#This Row],[COSTO]]/X3342-1,"")</f>
        <v/>
      </c>
    </row>
    <row r="3343" spans="1:25" x14ac:dyDescent="0.2">
      <c r="A3343" s="6" t="s">
        <v>10065</v>
      </c>
      <c r="B3343" t="s">
        <v>10020</v>
      </c>
      <c r="C3343">
        <v>34</v>
      </c>
      <c r="D3343" t="s">
        <v>10066</v>
      </c>
      <c r="E3343" s="2">
        <v>890</v>
      </c>
      <c r="F3343" s="6" t="str">
        <f>+_xlfn.XLOOKUP(LISTAS[[#This Row],[ID]],_01_CODIGOS_Y_COSTOS_xlsm[Producto y N°],_01_CODIGOS_Y_COSTOS_xlsm[FABRICA],"",0,1)</f>
        <v>IMPORTACION</v>
      </c>
      <c r="G3343" s="13">
        <f>LISTAS[[#This Row],[Precio]]*(1-0.46)*(1-IF($C$3520="",0,$C$3520))</f>
        <v>360.45000000000005</v>
      </c>
      <c r="H3343" s="9">
        <f>+_xlfn.XLOOKUP(LISTAS[[#This Row],[ID]],_01_CODIGOS_Y_COSTOS_xlsm[Producto y N°],_01_CODIGOS_Y_COSTOS_xlsm[COSTO],0,0,1)</f>
        <v>0</v>
      </c>
      <c r="I3343" s="116">
        <f>+IFERROR(LISTAS[[#This Row],[VENTA NETA]]/LISTAS[[#This Row],[COSTO]]-1,0)</f>
        <v>0</v>
      </c>
      <c r="J3343" s="33" t="str">
        <f>IFERROR(VLOOKUP(LISTAS[[#This Row],[ID]],_01_CODIGOS_Y_COSTOS_xlsm[[Producto y N°]:[CODIGO]],2,0),"")</f>
        <v>H2095</v>
      </c>
      <c r="M3343" s="22">
        <v>0</v>
      </c>
      <c r="N3343" s="23">
        <f>+LISTAS[[#This Row],[Precio]]+(LISTAS[[#This Row],[Precio]]*M3343)</f>
        <v>890</v>
      </c>
      <c r="O3343" s="24">
        <f t="shared" si="68"/>
        <v>360.45000000000005</v>
      </c>
      <c r="Q3343" s="21" t="str">
        <f>IFERROR(O3343/LISTAS[[#This Row],[COSTO]]-1,"")</f>
        <v/>
      </c>
      <c r="R3343" t="str">
        <f>+LISTAS[[#This Row],[ID]]</f>
        <v>TORNILLERIA ESPECIAL34</v>
      </c>
      <c r="T3343" s="29"/>
      <c r="U3343" s="25">
        <f>LISTAS[[#This Row],[COSTO]]+(LISTAS[[#This Row],[COSTO]]*T3343)</f>
        <v>0</v>
      </c>
      <c r="V3343" s="30">
        <f>IF(T3343="",0,U3343/LISTAS[[#This Row],[VENTA NETA]]-1)</f>
        <v>0</v>
      </c>
      <c r="X3343" s="25"/>
      <c r="Y3343" s="31" t="str">
        <f>IFERROR(LISTAS[[#This Row],[COSTO]]/X3343-1,"")</f>
        <v/>
      </c>
    </row>
    <row r="3344" spans="1:25" x14ac:dyDescent="0.2">
      <c r="A3344" s="6" t="s">
        <v>10067</v>
      </c>
      <c r="B3344" t="s">
        <v>10020</v>
      </c>
      <c r="C3344">
        <v>35</v>
      </c>
      <c r="D3344" t="s">
        <v>10068</v>
      </c>
      <c r="E3344" s="2">
        <v>890</v>
      </c>
      <c r="F3344" s="6" t="str">
        <f>+_xlfn.XLOOKUP(LISTAS[[#This Row],[ID]],_01_CODIGOS_Y_COSTOS_xlsm[Producto y N°],_01_CODIGOS_Y_COSTOS_xlsm[FABRICA],"",0,1)</f>
        <v>IMPORTACION</v>
      </c>
      <c r="G3344" s="13">
        <f>LISTAS[[#This Row],[Precio]]*(1-0.46)*(1-IF($C$3520="",0,$C$3520))</f>
        <v>360.45000000000005</v>
      </c>
      <c r="H3344" s="9">
        <f>+_xlfn.XLOOKUP(LISTAS[[#This Row],[ID]],_01_CODIGOS_Y_COSTOS_xlsm[Producto y N°],_01_CODIGOS_Y_COSTOS_xlsm[COSTO],0,0,1)</f>
        <v>0</v>
      </c>
      <c r="I3344" s="116">
        <f>+IFERROR(LISTAS[[#This Row],[VENTA NETA]]/LISTAS[[#This Row],[COSTO]]-1,0)</f>
        <v>0</v>
      </c>
      <c r="J3344" s="33" t="str">
        <f>IFERROR(VLOOKUP(LISTAS[[#This Row],[ID]],_01_CODIGOS_Y_COSTOS_xlsm[[Producto y N°]:[CODIGO]],2,0),"")</f>
        <v>H2096</v>
      </c>
      <c r="M3344" s="22">
        <v>0</v>
      </c>
      <c r="N3344" s="23">
        <f>+LISTAS[[#This Row],[Precio]]+(LISTAS[[#This Row],[Precio]]*M3344)</f>
        <v>890</v>
      </c>
      <c r="O3344" s="24">
        <f t="shared" si="68"/>
        <v>360.45000000000005</v>
      </c>
      <c r="Q3344" s="21" t="str">
        <f>IFERROR(O3344/LISTAS[[#This Row],[COSTO]]-1,"")</f>
        <v/>
      </c>
      <c r="R3344" t="str">
        <f>+LISTAS[[#This Row],[ID]]</f>
        <v>TORNILLERIA ESPECIAL35</v>
      </c>
      <c r="T3344" s="29"/>
      <c r="U3344" s="25">
        <f>LISTAS[[#This Row],[COSTO]]+(LISTAS[[#This Row],[COSTO]]*T3344)</f>
        <v>0</v>
      </c>
      <c r="V3344" s="30">
        <f>IF(T3344="",0,U3344/LISTAS[[#This Row],[VENTA NETA]]-1)</f>
        <v>0</v>
      </c>
      <c r="X3344" s="25"/>
      <c r="Y3344" s="31" t="str">
        <f>IFERROR(LISTAS[[#This Row],[COSTO]]/X3344-1,"")</f>
        <v/>
      </c>
    </row>
    <row r="3345" spans="1:25" x14ac:dyDescent="0.2">
      <c r="A3345" s="6" t="s">
        <v>10069</v>
      </c>
      <c r="B3345" t="s">
        <v>10020</v>
      </c>
      <c r="C3345">
        <v>36</v>
      </c>
      <c r="D3345" t="s">
        <v>10070</v>
      </c>
      <c r="E3345" s="2">
        <v>843</v>
      </c>
      <c r="F3345" s="6" t="str">
        <f>+_xlfn.XLOOKUP(LISTAS[[#This Row],[ID]],_01_CODIGOS_Y_COSTOS_xlsm[Producto y N°],_01_CODIGOS_Y_COSTOS_xlsm[FABRICA],"",0,1)</f>
        <v>IMPORTACION</v>
      </c>
      <c r="G3345" s="13">
        <f>LISTAS[[#This Row],[Precio]]*(1-0.46)*(1-IF($C$3520="",0,$C$3520))</f>
        <v>341.41500000000002</v>
      </c>
      <c r="H3345" s="9">
        <f>+_xlfn.XLOOKUP(LISTAS[[#This Row],[ID]],_01_CODIGOS_Y_COSTOS_xlsm[Producto y N°],_01_CODIGOS_Y_COSTOS_xlsm[COSTO],0,0,1)</f>
        <v>0</v>
      </c>
      <c r="I3345" s="116">
        <f>+IFERROR(LISTAS[[#This Row],[VENTA NETA]]/LISTAS[[#This Row],[COSTO]]-1,0)</f>
        <v>0</v>
      </c>
      <c r="J3345" s="33" t="str">
        <f>IFERROR(VLOOKUP(LISTAS[[#This Row],[ID]],_01_CODIGOS_Y_COSTOS_xlsm[[Producto y N°]:[CODIGO]],2,0),"")</f>
        <v>H2094</v>
      </c>
      <c r="M3345" s="22">
        <v>0</v>
      </c>
      <c r="N3345" s="23">
        <f>+LISTAS[[#This Row],[Precio]]+(LISTAS[[#This Row],[Precio]]*M3345)</f>
        <v>843</v>
      </c>
      <c r="O3345" s="24">
        <f t="shared" si="68"/>
        <v>341.41500000000002</v>
      </c>
      <c r="Q3345" s="21" t="str">
        <f>IFERROR(O3345/LISTAS[[#This Row],[COSTO]]-1,"")</f>
        <v/>
      </c>
      <c r="R3345" t="str">
        <f>+LISTAS[[#This Row],[ID]]</f>
        <v>TORNILLERIA ESPECIAL36</v>
      </c>
      <c r="T3345" s="29"/>
      <c r="U3345" s="25">
        <f>LISTAS[[#This Row],[COSTO]]+(LISTAS[[#This Row],[COSTO]]*T3345)</f>
        <v>0</v>
      </c>
      <c r="V3345" s="30">
        <f>IF(T3345="",0,U3345/LISTAS[[#This Row],[VENTA NETA]]-1)</f>
        <v>0</v>
      </c>
      <c r="X3345" s="25"/>
      <c r="Y3345" s="31" t="str">
        <f>IFERROR(LISTAS[[#This Row],[COSTO]]/X3345-1,"")</f>
        <v/>
      </c>
    </row>
    <row r="3346" spans="1:25" x14ac:dyDescent="0.2">
      <c r="A3346" s="6" t="s">
        <v>10071</v>
      </c>
      <c r="B3346" t="s">
        <v>10020</v>
      </c>
      <c r="C3346">
        <v>37</v>
      </c>
      <c r="D3346" t="s">
        <v>10072</v>
      </c>
      <c r="E3346" s="2">
        <v>975</v>
      </c>
      <c r="F3346" s="6" t="str">
        <f>+_xlfn.XLOOKUP(LISTAS[[#This Row],[ID]],_01_CODIGOS_Y_COSTOS_xlsm[Producto y N°],_01_CODIGOS_Y_COSTOS_xlsm[FABRICA],"",0,1)</f>
        <v>IMPORTACION</v>
      </c>
      <c r="G3346" s="13">
        <f>LISTAS[[#This Row],[Precio]]*(1-0.46)*(1-IF($C$3520="",0,$C$3520))</f>
        <v>394.875</v>
      </c>
      <c r="H3346" s="9">
        <f>+_xlfn.XLOOKUP(LISTAS[[#This Row],[ID]],_01_CODIGOS_Y_COSTOS_xlsm[Producto y N°],_01_CODIGOS_Y_COSTOS_xlsm[COSTO],0,0,1)</f>
        <v>0</v>
      </c>
      <c r="I3346" s="116">
        <f>+IFERROR(LISTAS[[#This Row],[VENTA NETA]]/LISTAS[[#This Row],[COSTO]]-1,0)</f>
        <v>0</v>
      </c>
      <c r="J3346" s="33" t="str">
        <f>IFERROR(VLOOKUP(LISTAS[[#This Row],[ID]],_01_CODIGOS_Y_COSTOS_xlsm[[Producto y N°]:[CODIGO]],2,0),"")</f>
        <v>H2189</v>
      </c>
      <c r="M3346" s="22">
        <v>0</v>
      </c>
      <c r="N3346" s="23">
        <f>+LISTAS[[#This Row],[Precio]]+(LISTAS[[#This Row],[Precio]]*M3346)</f>
        <v>975</v>
      </c>
      <c r="O3346" s="24">
        <f t="shared" si="68"/>
        <v>394.875</v>
      </c>
      <c r="Q3346" s="21" t="str">
        <f>IFERROR(O3346/LISTAS[[#This Row],[COSTO]]-1,"")</f>
        <v/>
      </c>
      <c r="R3346" t="str">
        <f>+LISTAS[[#This Row],[ID]]</f>
        <v>TORNILLERIA ESPECIAL37</v>
      </c>
      <c r="T3346" s="29"/>
      <c r="U3346" s="25">
        <f>LISTAS[[#This Row],[COSTO]]+(LISTAS[[#This Row],[COSTO]]*T3346)</f>
        <v>0</v>
      </c>
      <c r="V3346" s="30">
        <f>IF(T3346="",0,U3346/LISTAS[[#This Row],[VENTA NETA]]-1)</f>
        <v>0</v>
      </c>
      <c r="X3346" s="25"/>
      <c r="Y3346" s="31" t="str">
        <f>IFERROR(LISTAS[[#This Row],[COSTO]]/X3346-1,"")</f>
        <v/>
      </c>
    </row>
    <row r="3347" spans="1:25" x14ac:dyDescent="0.2">
      <c r="A3347" s="6" t="s">
        <v>10073</v>
      </c>
      <c r="B3347" t="s">
        <v>10020</v>
      </c>
      <c r="C3347">
        <v>38</v>
      </c>
      <c r="D3347" t="s">
        <v>10074</v>
      </c>
      <c r="E3347" s="2">
        <v>975</v>
      </c>
      <c r="F3347" s="6" t="str">
        <f>+_xlfn.XLOOKUP(LISTAS[[#This Row],[ID]],_01_CODIGOS_Y_COSTOS_xlsm[Producto y N°],_01_CODIGOS_Y_COSTOS_xlsm[FABRICA],"",0,1)</f>
        <v>IMPORTACION</v>
      </c>
      <c r="G3347" s="13">
        <f>LISTAS[[#This Row],[Precio]]*(1-0.46)*(1-IF($C$3520="",0,$C$3520))</f>
        <v>394.875</v>
      </c>
      <c r="H3347" s="9">
        <f>+_xlfn.XLOOKUP(LISTAS[[#This Row],[ID]],_01_CODIGOS_Y_COSTOS_xlsm[Producto y N°],_01_CODIGOS_Y_COSTOS_xlsm[COSTO],0,0,1)</f>
        <v>0</v>
      </c>
      <c r="I3347" s="116">
        <f>+IFERROR(LISTAS[[#This Row],[VENTA NETA]]/LISTAS[[#This Row],[COSTO]]-1,0)</f>
        <v>0</v>
      </c>
      <c r="J3347" s="33" t="str">
        <f>IFERROR(VLOOKUP(LISTAS[[#This Row],[ID]],_01_CODIGOS_Y_COSTOS_xlsm[[Producto y N°]:[CODIGO]],2,0),"")</f>
        <v>H2355</v>
      </c>
      <c r="M3347" s="22">
        <v>0</v>
      </c>
      <c r="N3347" s="23">
        <f>+LISTAS[[#This Row],[Precio]]+(LISTAS[[#This Row],[Precio]]*M3347)</f>
        <v>975</v>
      </c>
      <c r="O3347" s="24">
        <f t="shared" si="68"/>
        <v>394.875</v>
      </c>
      <c r="Q3347" s="21" t="str">
        <f>IFERROR(O3347/LISTAS[[#This Row],[COSTO]]-1,"")</f>
        <v/>
      </c>
      <c r="R3347" t="str">
        <f>+LISTAS[[#This Row],[ID]]</f>
        <v>TORNILLERIA ESPECIAL38</v>
      </c>
      <c r="T3347" s="29"/>
      <c r="U3347" s="25">
        <f>LISTAS[[#This Row],[COSTO]]+(LISTAS[[#This Row],[COSTO]]*T3347)</f>
        <v>0</v>
      </c>
      <c r="V3347" s="30">
        <f>IF(T3347="",0,U3347/LISTAS[[#This Row],[VENTA NETA]]-1)</f>
        <v>0</v>
      </c>
      <c r="X3347" s="25"/>
      <c r="Y3347" s="31" t="str">
        <f>IFERROR(LISTAS[[#This Row],[COSTO]]/X3347-1,"")</f>
        <v/>
      </c>
    </row>
    <row r="3348" spans="1:25" x14ac:dyDescent="0.2">
      <c r="A3348" s="6" t="s">
        <v>10075</v>
      </c>
      <c r="B3348" t="s">
        <v>10020</v>
      </c>
      <c r="C3348">
        <v>42</v>
      </c>
      <c r="D3348" t="s">
        <v>10076</v>
      </c>
      <c r="E3348" s="2">
        <v>975</v>
      </c>
      <c r="F3348" s="6" t="str">
        <f>+_xlfn.XLOOKUP(LISTAS[[#This Row],[ID]],_01_CODIGOS_Y_COSTOS_xlsm[Producto y N°],_01_CODIGOS_Y_COSTOS_xlsm[FABRICA],"",0,1)</f>
        <v>IMPORTACION</v>
      </c>
      <c r="G3348" s="13">
        <f>LISTAS[[#This Row],[Precio]]*(1-0.46)*(1-IF($C$3520="",0,$C$3520))</f>
        <v>394.875</v>
      </c>
      <c r="H3348" s="9">
        <f>+_xlfn.XLOOKUP(LISTAS[[#This Row],[ID]],_01_CODIGOS_Y_COSTOS_xlsm[Producto y N°],_01_CODIGOS_Y_COSTOS_xlsm[COSTO],0,0,1)</f>
        <v>0</v>
      </c>
      <c r="I3348" s="116">
        <f>+IFERROR(LISTAS[[#This Row],[VENTA NETA]]/LISTAS[[#This Row],[COSTO]]-1,0)</f>
        <v>0</v>
      </c>
      <c r="J3348" s="33" t="str">
        <f>IFERROR(VLOOKUP(LISTAS[[#This Row],[ID]],_01_CODIGOS_Y_COSTOS_xlsm[[Producto y N°]:[CODIGO]],2,0),"")</f>
        <v>H2257</v>
      </c>
      <c r="M3348" s="22">
        <v>0</v>
      </c>
      <c r="N3348" s="23">
        <f>+LISTAS[[#This Row],[Precio]]+(LISTAS[[#This Row],[Precio]]*M3348)</f>
        <v>975</v>
      </c>
      <c r="O3348" s="24">
        <f t="shared" si="68"/>
        <v>394.875</v>
      </c>
      <c r="Q3348" s="21" t="str">
        <f>IFERROR(O3348/LISTAS[[#This Row],[COSTO]]-1,"")</f>
        <v/>
      </c>
      <c r="R3348" t="str">
        <f>+LISTAS[[#This Row],[ID]]</f>
        <v>TORNILLERIA ESPECIAL42</v>
      </c>
      <c r="T3348" s="29"/>
      <c r="U3348" s="25">
        <f>LISTAS[[#This Row],[COSTO]]+(LISTAS[[#This Row],[COSTO]]*T3348)</f>
        <v>0</v>
      </c>
      <c r="V3348" s="30">
        <f>IF(T3348="",0,U3348/LISTAS[[#This Row],[VENTA NETA]]-1)</f>
        <v>0</v>
      </c>
      <c r="X3348" s="25"/>
      <c r="Y3348" s="31" t="str">
        <f>IFERROR(LISTAS[[#This Row],[COSTO]]/X3348-1,"")</f>
        <v/>
      </c>
    </row>
    <row r="3349" spans="1:25" x14ac:dyDescent="0.2">
      <c r="A3349" s="6" t="s">
        <v>10077</v>
      </c>
      <c r="B3349" t="s">
        <v>10020</v>
      </c>
      <c r="C3349">
        <v>63</v>
      </c>
      <c r="D3349" t="s">
        <v>10078</v>
      </c>
      <c r="E3349" s="2">
        <v>795</v>
      </c>
      <c r="F3349" s="6" t="str">
        <f>+_xlfn.XLOOKUP(LISTAS[[#This Row],[ID]],_01_CODIGOS_Y_COSTOS_xlsm[Producto y N°],_01_CODIGOS_Y_COSTOS_xlsm[FABRICA],"",0,1)</f>
        <v>IMPORTACION</v>
      </c>
      <c r="G3349" s="13">
        <f>LISTAS[[#This Row],[Precio]]*(1-0.46)*(1-IF($C$3520="",0,$C$3520))</f>
        <v>321.97500000000002</v>
      </c>
      <c r="H3349" s="9">
        <f>+_xlfn.XLOOKUP(LISTAS[[#This Row],[ID]],_01_CODIGOS_Y_COSTOS_xlsm[Producto y N°],_01_CODIGOS_Y_COSTOS_xlsm[COSTO],0,0,1)</f>
        <v>0</v>
      </c>
      <c r="I3349" s="116">
        <f>+IFERROR(LISTAS[[#This Row],[VENTA NETA]]/LISTAS[[#This Row],[COSTO]]-1,0)</f>
        <v>0</v>
      </c>
      <c r="J3349" s="33" t="str">
        <f>IFERROR(VLOOKUP(LISTAS[[#This Row],[ID]],_01_CODIGOS_Y_COSTOS_xlsm[[Producto y N°]:[CODIGO]],2,0),"")</f>
        <v>H2228</v>
      </c>
      <c r="M3349" s="22">
        <v>0</v>
      </c>
      <c r="N3349" s="23">
        <f>+LISTAS[[#This Row],[Precio]]+(LISTAS[[#This Row],[Precio]]*M3349)</f>
        <v>795</v>
      </c>
      <c r="O3349" s="24">
        <f t="shared" si="68"/>
        <v>321.97500000000002</v>
      </c>
      <c r="Q3349" s="21" t="str">
        <f>IFERROR(O3349/LISTAS[[#This Row],[COSTO]]-1,"")</f>
        <v/>
      </c>
      <c r="R3349" t="str">
        <f>+LISTAS[[#This Row],[ID]]</f>
        <v>TORNILLERIA ESPECIAL63</v>
      </c>
      <c r="T3349" s="29"/>
      <c r="U3349" s="25">
        <f>LISTAS[[#This Row],[COSTO]]+(LISTAS[[#This Row],[COSTO]]*T3349)</f>
        <v>0</v>
      </c>
      <c r="V3349" s="30">
        <f>IF(T3349="",0,U3349/LISTAS[[#This Row],[VENTA NETA]]-1)</f>
        <v>0</v>
      </c>
      <c r="X3349" s="25"/>
      <c r="Y3349" s="31" t="str">
        <f>IFERROR(LISTAS[[#This Row],[COSTO]]/X3349-1,"")</f>
        <v/>
      </c>
    </row>
    <row r="3350" spans="1:25" x14ac:dyDescent="0.2">
      <c r="A3350" s="6" t="s">
        <v>10079</v>
      </c>
      <c r="B3350" t="s">
        <v>10020</v>
      </c>
      <c r="C3350">
        <v>71</v>
      </c>
      <c r="D3350" t="s">
        <v>10080</v>
      </c>
      <c r="E3350" s="2">
        <v>795</v>
      </c>
      <c r="F3350" s="6" t="str">
        <f>+_xlfn.XLOOKUP(LISTAS[[#This Row],[ID]],_01_CODIGOS_Y_COSTOS_xlsm[Producto y N°],_01_CODIGOS_Y_COSTOS_xlsm[FABRICA],"",0,1)</f>
        <v>IMPORTACION</v>
      </c>
      <c r="G3350" s="13">
        <f>LISTAS[[#This Row],[Precio]]*(1-0.46)*(1-IF($C$3520="",0,$C$3520))</f>
        <v>321.97500000000002</v>
      </c>
      <c r="H3350" s="9">
        <f>+_xlfn.XLOOKUP(LISTAS[[#This Row],[ID]],_01_CODIGOS_Y_COSTOS_xlsm[Producto y N°],_01_CODIGOS_Y_COSTOS_xlsm[COSTO],0,0,1)</f>
        <v>0</v>
      </c>
      <c r="I3350" s="116">
        <f>+IFERROR(LISTAS[[#This Row],[VENTA NETA]]/LISTAS[[#This Row],[COSTO]]-1,0)</f>
        <v>0</v>
      </c>
      <c r="J3350" s="33" t="str">
        <f>IFERROR(VLOOKUP(LISTAS[[#This Row],[ID]],_01_CODIGOS_Y_COSTOS_xlsm[[Producto y N°]:[CODIGO]],2,0),"")</f>
        <v>H2065</v>
      </c>
      <c r="M3350" s="22">
        <v>0</v>
      </c>
      <c r="N3350" s="23">
        <f>+LISTAS[[#This Row],[Precio]]+(LISTAS[[#This Row],[Precio]]*M3350)</f>
        <v>795</v>
      </c>
      <c r="O3350" s="24">
        <f t="shared" si="68"/>
        <v>321.97500000000002</v>
      </c>
      <c r="Q3350" s="21" t="str">
        <f>IFERROR(O3350/LISTAS[[#This Row],[COSTO]]-1,"")</f>
        <v/>
      </c>
      <c r="R3350" t="str">
        <f>+LISTAS[[#This Row],[ID]]</f>
        <v>TORNILLERIA ESPECIAL71</v>
      </c>
      <c r="T3350" s="29"/>
      <c r="U3350" s="25">
        <f>LISTAS[[#This Row],[COSTO]]+(LISTAS[[#This Row],[COSTO]]*T3350)</f>
        <v>0</v>
      </c>
      <c r="V3350" s="30">
        <f>IF(T3350="",0,U3350/LISTAS[[#This Row],[VENTA NETA]]-1)</f>
        <v>0</v>
      </c>
      <c r="X3350" s="25"/>
      <c r="Y3350" s="31" t="str">
        <f>IFERROR(LISTAS[[#This Row],[COSTO]]/X3350-1,"")</f>
        <v/>
      </c>
    </row>
    <row r="3351" spans="1:25" x14ac:dyDescent="0.2">
      <c r="A3351" s="6" t="s">
        <v>10081</v>
      </c>
      <c r="B3351" t="s">
        <v>10020</v>
      </c>
      <c r="C3351">
        <v>74</v>
      </c>
      <c r="D3351" t="s">
        <v>10082</v>
      </c>
      <c r="E3351" s="2">
        <v>795</v>
      </c>
      <c r="F3351" s="6" t="str">
        <f>+_xlfn.XLOOKUP(LISTAS[[#This Row],[ID]],_01_CODIGOS_Y_COSTOS_xlsm[Producto y N°],_01_CODIGOS_Y_COSTOS_xlsm[FABRICA],"",0,1)</f>
        <v>IMPORTACION</v>
      </c>
      <c r="G3351" s="13">
        <f>LISTAS[[#This Row],[Precio]]*(1-0.46)*(1-IF($C$3520="",0,$C$3520))</f>
        <v>321.97500000000002</v>
      </c>
      <c r="H3351" s="9">
        <f>+_xlfn.XLOOKUP(LISTAS[[#This Row],[ID]],_01_CODIGOS_Y_COSTOS_xlsm[Producto y N°],_01_CODIGOS_Y_COSTOS_xlsm[COSTO],0,0,1)</f>
        <v>0</v>
      </c>
      <c r="I3351" s="116">
        <f>+IFERROR(LISTAS[[#This Row],[VENTA NETA]]/LISTAS[[#This Row],[COSTO]]-1,0)</f>
        <v>0</v>
      </c>
      <c r="J3351" s="33" t="str">
        <f>IFERROR(VLOOKUP(LISTAS[[#This Row],[ID]],_01_CODIGOS_Y_COSTOS_xlsm[[Producto y N°]:[CODIGO]],2,0),"")</f>
        <v>H2175</v>
      </c>
      <c r="M3351" s="22">
        <v>0</v>
      </c>
      <c r="N3351" s="23">
        <f>+LISTAS[[#This Row],[Precio]]+(LISTAS[[#This Row],[Precio]]*M3351)</f>
        <v>795</v>
      </c>
      <c r="O3351" s="24">
        <f t="shared" si="68"/>
        <v>321.97500000000002</v>
      </c>
      <c r="Q3351" s="21" t="str">
        <f>IFERROR(O3351/LISTAS[[#This Row],[COSTO]]-1,"")</f>
        <v/>
      </c>
      <c r="R3351" t="str">
        <f>+LISTAS[[#This Row],[ID]]</f>
        <v>TORNILLERIA ESPECIAL74</v>
      </c>
      <c r="T3351" s="29"/>
      <c r="U3351" s="25">
        <f>LISTAS[[#This Row],[COSTO]]+(LISTAS[[#This Row],[COSTO]]*T3351)</f>
        <v>0</v>
      </c>
      <c r="V3351" s="30">
        <f>IF(T3351="",0,U3351/LISTAS[[#This Row],[VENTA NETA]]-1)</f>
        <v>0</v>
      </c>
      <c r="X3351" s="25"/>
      <c r="Y3351" s="31" t="str">
        <f>IFERROR(LISTAS[[#This Row],[COSTO]]/X3351-1,"")</f>
        <v/>
      </c>
    </row>
    <row r="3352" spans="1:25" x14ac:dyDescent="0.2">
      <c r="A3352" s="6" t="s">
        <v>10083</v>
      </c>
      <c r="B3352" t="s">
        <v>10020</v>
      </c>
      <c r="C3352">
        <v>75</v>
      </c>
      <c r="D3352" t="s">
        <v>10084</v>
      </c>
      <c r="E3352" s="2">
        <v>855</v>
      </c>
      <c r="F3352" s="6" t="str">
        <f>+_xlfn.XLOOKUP(LISTAS[[#This Row],[ID]],_01_CODIGOS_Y_COSTOS_xlsm[Producto y N°],_01_CODIGOS_Y_COSTOS_xlsm[FABRICA],"",0,1)</f>
        <v>IMPORTACION</v>
      </c>
      <c r="G3352" s="13">
        <f>LISTAS[[#This Row],[Precio]]*(1-0.46)*(1-IF($C$3520="",0,$C$3520))</f>
        <v>346.27500000000003</v>
      </c>
      <c r="H3352" s="9">
        <f>+_xlfn.XLOOKUP(LISTAS[[#This Row],[ID]],_01_CODIGOS_Y_COSTOS_xlsm[Producto y N°],_01_CODIGOS_Y_COSTOS_xlsm[COSTO],0,0,1)</f>
        <v>0</v>
      </c>
      <c r="I3352" s="116">
        <f>+IFERROR(LISTAS[[#This Row],[VENTA NETA]]/LISTAS[[#This Row],[COSTO]]-1,0)</f>
        <v>0</v>
      </c>
      <c r="J3352" s="33" t="str">
        <f>IFERROR(VLOOKUP(LISTAS[[#This Row],[ID]],_01_CODIGOS_Y_COSTOS_xlsm[[Producto y N°]:[CODIGO]],2,0),"")</f>
        <v>H2329</v>
      </c>
      <c r="M3352" s="22">
        <v>0</v>
      </c>
      <c r="N3352" s="23">
        <f>+LISTAS[[#This Row],[Precio]]+(LISTAS[[#This Row],[Precio]]*M3352)</f>
        <v>855</v>
      </c>
      <c r="O3352" s="24">
        <f t="shared" si="68"/>
        <v>346.27500000000003</v>
      </c>
      <c r="Q3352" s="21" t="str">
        <f>IFERROR(O3352/LISTAS[[#This Row],[COSTO]]-1,"")</f>
        <v/>
      </c>
      <c r="R3352" t="str">
        <f>+LISTAS[[#This Row],[ID]]</f>
        <v>TORNILLERIA ESPECIAL75</v>
      </c>
      <c r="T3352" s="29"/>
      <c r="U3352" s="25">
        <f>LISTAS[[#This Row],[COSTO]]+(LISTAS[[#This Row],[COSTO]]*T3352)</f>
        <v>0</v>
      </c>
      <c r="V3352" s="30">
        <f>IF(T3352="",0,U3352/LISTAS[[#This Row],[VENTA NETA]]-1)</f>
        <v>0</v>
      </c>
      <c r="X3352" s="25"/>
      <c r="Y3352" s="31" t="str">
        <f>IFERROR(LISTAS[[#This Row],[COSTO]]/X3352-1,"")</f>
        <v/>
      </c>
    </row>
    <row r="3353" spans="1:25" x14ac:dyDescent="0.2">
      <c r="A3353" s="6" t="s">
        <v>10085</v>
      </c>
      <c r="B3353" t="s">
        <v>10020</v>
      </c>
      <c r="C3353">
        <v>81</v>
      </c>
      <c r="D3353" t="s">
        <v>10086</v>
      </c>
      <c r="E3353" s="2">
        <v>795</v>
      </c>
      <c r="F3353" s="6" t="str">
        <f>+_xlfn.XLOOKUP(LISTAS[[#This Row],[ID]],_01_CODIGOS_Y_COSTOS_xlsm[Producto y N°],_01_CODIGOS_Y_COSTOS_xlsm[FABRICA],"",0,1)</f>
        <v>IMPORTACION</v>
      </c>
      <c r="G3353" s="13">
        <f>LISTAS[[#This Row],[Precio]]*(1-0.46)*(1-IF($C$3520="",0,$C$3520))</f>
        <v>321.97500000000002</v>
      </c>
      <c r="H3353" s="9">
        <f>+_xlfn.XLOOKUP(LISTAS[[#This Row],[ID]],_01_CODIGOS_Y_COSTOS_xlsm[Producto y N°],_01_CODIGOS_Y_COSTOS_xlsm[COSTO],0,0,1)</f>
        <v>0</v>
      </c>
      <c r="I3353" s="116">
        <f>+IFERROR(LISTAS[[#This Row],[VENTA NETA]]/LISTAS[[#This Row],[COSTO]]-1,0)</f>
        <v>0</v>
      </c>
      <c r="J3353" s="33" t="str">
        <f>IFERROR(VLOOKUP(LISTAS[[#This Row],[ID]],_01_CODIGOS_Y_COSTOS_xlsm[[Producto y N°]:[CODIGO]],2,0),"")</f>
        <v>H2069</v>
      </c>
      <c r="M3353" s="22">
        <v>0</v>
      </c>
      <c r="N3353" s="23">
        <f>+LISTAS[[#This Row],[Precio]]+(LISTAS[[#This Row],[Precio]]*M3353)</f>
        <v>795</v>
      </c>
      <c r="O3353" s="24">
        <f t="shared" si="68"/>
        <v>321.97500000000002</v>
      </c>
      <c r="Q3353" s="21" t="str">
        <f>IFERROR(O3353/LISTAS[[#This Row],[COSTO]]-1,"")</f>
        <v/>
      </c>
      <c r="R3353" t="str">
        <f>+LISTAS[[#This Row],[ID]]</f>
        <v>TORNILLERIA ESPECIAL81</v>
      </c>
      <c r="T3353" s="29"/>
      <c r="U3353" s="25">
        <f>LISTAS[[#This Row],[COSTO]]+(LISTAS[[#This Row],[COSTO]]*T3353)</f>
        <v>0</v>
      </c>
      <c r="V3353" s="30">
        <f>IF(T3353="",0,U3353/LISTAS[[#This Row],[VENTA NETA]]-1)</f>
        <v>0</v>
      </c>
      <c r="X3353" s="25"/>
      <c r="Y3353" s="31" t="str">
        <f>IFERROR(LISTAS[[#This Row],[COSTO]]/X3353-1,"")</f>
        <v/>
      </c>
    </row>
    <row r="3354" spans="1:25" x14ac:dyDescent="0.2">
      <c r="A3354" s="6" t="s">
        <v>10087</v>
      </c>
      <c r="B3354" t="s">
        <v>10020</v>
      </c>
      <c r="C3354">
        <v>83</v>
      </c>
      <c r="D3354" t="s">
        <v>10088</v>
      </c>
      <c r="E3354" s="2">
        <v>795</v>
      </c>
      <c r="F3354" s="6" t="str">
        <f>+_xlfn.XLOOKUP(LISTAS[[#This Row],[ID]],_01_CODIGOS_Y_COSTOS_xlsm[Producto y N°],_01_CODIGOS_Y_COSTOS_xlsm[FABRICA],"",0,1)</f>
        <v>IMPORTACION</v>
      </c>
      <c r="G3354" s="13">
        <f>LISTAS[[#This Row],[Precio]]*(1-0.46)*(1-IF($C$3520="",0,$C$3520))</f>
        <v>321.97500000000002</v>
      </c>
      <c r="H3354" s="9">
        <f>+_xlfn.XLOOKUP(LISTAS[[#This Row],[ID]],_01_CODIGOS_Y_COSTOS_xlsm[Producto y N°],_01_CODIGOS_Y_COSTOS_xlsm[COSTO],0,0,1)</f>
        <v>0</v>
      </c>
      <c r="I3354" s="116">
        <f>+IFERROR(LISTAS[[#This Row],[VENTA NETA]]/LISTAS[[#This Row],[COSTO]]-1,0)</f>
        <v>0</v>
      </c>
      <c r="J3354" s="33" t="str">
        <f>IFERROR(VLOOKUP(LISTAS[[#This Row],[ID]],_01_CODIGOS_Y_COSTOS_xlsm[[Producto y N°]:[CODIGO]],2,0),"")</f>
        <v>H2136</v>
      </c>
      <c r="M3354" s="22">
        <v>0</v>
      </c>
      <c r="N3354" s="23">
        <f>+LISTAS[[#This Row],[Precio]]+(LISTAS[[#This Row],[Precio]]*M3354)</f>
        <v>795</v>
      </c>
      <c r="O3354" s="24">
        <f t="shared" si="68"/>
        <v>321.97500000000002</v>
      </c>
      <c r="Q3354" s="21" t="str">
        <f>IFERROR(O3354/LISTAS[[#This Row],[COSTO]]-1,"")</f>
        <v/>
      </c>
      <c r="R3354" t="str">
        <f>+LISTAS[[#This Row],[ID]]</f>
        <v>TORNILLERIA ESPECIAL83</v>
      </c>
      <c r="T3354" s="29"/>
      <c r="U3354" s="25">
        <f>LISTAS[[#This Row],[COSTO]]+(LISTAS[[#This Row],[COSTO]]*T3354)</f>
        <v>0</v>
      </c>
      <c r="V3354" s="30">
        <f>IF(T3354="",0,U3354/LISTAS[[#This Row],[VENTA NETA]]-1)</f>
        <v>0</v>
      </c>
      <c r="X3354" s="25"/>
      <c r="Y3354" s="31" t="str">
        <f>IFERROR(LISTAS[[#This Row],[COSTO]]/X3354-1,"")</f>
        <v/>
      </c>
    </row>
    <row r="3355" spans="1:25" x14ac:dyDescent="0.2">
      <c r="A3355" s="6" t="s">
        <v>10089</v>
      </c>
      <c r="B3355" t="s">
        <v>10020</v>
      </c>
      <c r="C3355">
        <v>87</v>
      </c>
      <c r="D3355" t="s">
        <v>10088</v>
      </c>
      <c r="E3355" s="2">
        <v>795</v>
      </c>
      <c r="F3355" s="6" t="str">
        <f>+_xlfn.XLOOKUP(LISTAS[[#This Row],[ID]],_01_CODIGOS_Y_COSTOS_xlsm[Producto y N°],_01_CODIGOS_Y_COSTOS_xlsm[FABRICA],"",0,1)</f>
        <v>IMPORTACION</v>
      </c>
      <c r="G3355" s="13">
        <f>LISTAS[[#This Row],[Precio]]*(1-0.46)*(1-IF($C$3520="",0,$C$3520))</f>
        <v>321.97500000000002</v>
      </c>
      <c r="H3355" s="9">
        <f>+_xlfn.XLOOKUP(LISTAS[[#This Row],[ID]],_01_CODIGOS_Y_COSTOS_xlsm[Producto y N°],_01_CODIGOS_Y_COSTOS_xlsm[COSTO],0,0,1)</f>
        <v>0</v>
      </c>
      <c r="I3355" s="116">
        <f>+IFERROR(LISTAS[[#This Row],[VENTA NETA]]/LISTAS[[#This Row],[COSTO]]-1,0)</f>
        <v>0</v>
      </c>
      <c r="J3355" s="33" t="str">
        <f>IFERROR(VLOOKUP(LISTAS[[#This Row],[ID]],_01_CODIGOS_Y_COSTOS_xlsm[[Producto y N°]:[CODIGO]],2,0),"")</f>
        <v>H2339</v>
      </c>
      <c r="M3355" s="22">
        <v>0</v>
      </c>
      <c r="N3355" s="23">
        <f>+LISTAS[[#This Row],[Precio]]+(LISTAS[[#This Row],[Precio]]*M3355)</f>
        <v>795</v>
      </c>
      <c r="O3355" s="24">
        <f t="shared" si="68"/>
        <v>321.97500000000002</v>
      </c>
      <c r="Q3355" s="21" t="str">
        <f>IFERROR(O3355/LISTAS[[#This Row],[COSTO]]-1,"")</f>
        <v/>
      </c>
      <c r="R3355" t="str">
        <f>+LISTAS[[#This Row],[ID]]</f>
        <v>TORNILLERIA ESPECIAL87</v>
      </c>
      <c r="T3355" s="29"/>
      <c r="U3355" s="25">
        <f>LISTAS[[#This Row],[COSTO]]+(LISTAS[[#This Row],[COSTO]]*T3355)</f>
        <v>0</v>
      </c>
      <c r="V3355" s="30">
        <f>IF(T3355="",0,U3355/LISTAS[[#This Row],[VENTA NETA]]-1)</f>
        <v>0</v>
      </c>
      <c r="X3355" s="25"/>
      <c r="Y3355" s="31" t="str">
        <f>IFERROR(LISTAS[[#This Row],[COSTO]]/X3355-1,"")</f>
        <v/>
      </c>
    </row>
    <row r="3356" spans="1:25" x14ac:dyDescent="0.2">
      <c r="A3356" s="6" t="s">
        <v>10090</v>
      </c>
      <c r="B3356" t="s">
        <v>10020</v>
      </c>
      <c r="C3356">
        <v>90</v>
      </c>
      <c r="D3356" t="s">
        <v>10091</v>
      </c>
      <c r="E3356" s="2">
        <v>795</v>
      </c>
      <c r="F3356" s="6" t="str">
        <f>+_xlfn.XLOOKUP(LISTAS[[#This Row],[ID]],_01_CODIGOS_Y_COSTOS_xlsm[Producto y N°],_01_CODIGOS_Y_COSTOS_xlsm[FABRICA],"",0,1)</f>
        <v>IMPORTACION</v>
      </c>
      <c r="G3356" s="13">
        <f>LISTAS[[#This Row],[Precio]]*(1-0.46)*(1-IF($C$3520="",0,$C$3520))</f>
        <v>321.97500000000002</v>
      </c>
      <c r="H3356" s="9">
        <f>+_xlfn.XLOOKUP(LISTAS[[#This Row],[ID]],_01_CODIGOS_Y_COSTOS_xlsm[Producto y N°],_01_CODIGOS_Y_COSTOS_xlsm[COSTO],0,0,1)</f>
        <v>0</v>
      </c>
      <c r="I3356" s="116">
        <f>+IFERROR(LISTAS[[#This Row],[VENTA NETA]]/LISTAS[[#This Row],[COSTO]]-1,0)</f>
        <v>0</v>
      </c>
      <c r="J3356" s="33" t="str">
        <f>IFERROR(VLOOKUP(LISTAS[[#This Row],[ID]],_01_CODIGOS_Y_COSTOS_xlsm[[Producto y N°]:[CODIGO]],2,0),"")</f>
        <v>H2133</v>
      </c>
      <c r="M3356" s="22">
        <v>0</v>
      </c>
      <c r="N3356" s="23">
        <f>+LISTAS[[#This Row],[Precio]]+(LISTAS[[#This Row],[Precio]]*M3356)</f>
        <v>795</v>
      </c>
      <c r="O3356" s="24">
        <f t="shared" si="68"/>
        <v>321.97500000000002</v>
      </c>
      <c r="Q3356" s="21" t="str">
        <f>IFERROR(O3356/LISTAS[[#This Row],[COSTO]]-1,"")</f>
        <v/>
      </c>
      <c r="R3356" t="str">
        <f>+LISTAS[[#This Row],[ID]]</f>
        <v>TORNILLERIA ESPECIAL90</v>
      </c>
      <c r="T3356" s="29"/>
      <c r="U3356" s="25">
        <f>LISTAS[[#This Row],[COSTO]]+(LISTAS[[#This Row],[COSTO]]*T3356)</f>
        <v>0</v>
      </c>
      <c r="V3356" s="30">
        <f>IF(T3356="",0,U3356/LISTAS[[#This Row],[VENTA NETA]]-1)</f>
        <v>0</v>
      </c>
      <c r="X3356" s="25"/>
      <c r="Y3356" s="31" t="str">
        <f>IFERROR(LISTAS[[#This Row],[COSTO]]/X3356-1,"")</f>
        <v/>
      </c>
    </row>
    <row r="3357" spans="1:25" x14ac:dyDescent="0.2">
      <c r="A3357" s="6" t="s">
        <v>10092</v>
      </c>
      <c r="B3357" t="s">
        <v>10020</v>
      </c>
      <c r="C3357">
        <v>92</v>
      </c>
      <c r="D3357" t="s">
        <v>10093</v>
      </c>
      <c r="E3357" s="2">
        <v>795</v>
      </c>
      <c r="F3357" s="6" t="str">
        <f>+_xlfn.XLOOKUP(LISTAS[[#This Row],[ID]],_01_CODIGOS_Y_COSTOS_xlsm[Producto y N°],_01_CODIGOS_Y_COSTOS_xlsm[FABRICA],"",0,1)</f>
        <v>IMPORTACION</v>
      </c>
      <c r="G3357" s="13">
        <f>LISTAS[[#This Row],[Precio]]*(1-0.46)*(1-IF($C$3520="",0,$C$3520))</f>
        <v>321.97500000000002</v>
      </c>
      <c r="H3357" s="9">
        <f>+_xlfn.XLOOKUP(LISTAS[[#This Row],[ID]],_01_CODIGOS_Y_COSTOS_xlsm[Producto y N°],_01_CODIGOS_Y_COSTOS_xlsm[COSTO],0,0,1)</f>
        <v>0</v>
      </c>
      <c r="I3357" s="116">
        <f>+IFERROR(LISTAS[[#This Row],[VENTA NETA]]/LISTAS[[#This Row],[COSTO]]-1,0)</f>
        <v>0</v>
      </c>
      <c r="J3357" s="33" t="str">
        <f>IFERROR(VLOOKUP(LISTAS[[#This Row],[ID]],_01_CODIGOS_Y_COSTOS_xlsm[[Producto y N°]:[CODIGO]],2,0),"")</f>
        <v>H2168</v>
      </c>
      <c r="M3357" s="22">
        <v>0</v>
      </c>
      <c r="N3357" s="23">
        <f>+LISTAS[[#This Row],[Precio]]+(LISTAS[[#This Row],[Precio]]*M3357)</f>
        <v>795</v>
      </c>
      <c r="O3357" s="24">
        <f t="shared" si="68"/>
        <v>321.97500000000002</v>
      </c>
      <c r="Q3357" s="21" t="str">
        <f>IFERROR(O3357/LISTAS[[#This Row],[COSTO]]-1,"")</f>
        <v/>
      </c>
      <c r="R3357" t="str">
        <f>+LISTAS[[#This Row],[ID]]</f>
        <v>TORNILLERIA ESPECIAL92</v>
      </c>
      <c r="T3357" s="29"/>
      <c r="U3357" s="25">
        <f>LISTAS[[#This Row],[COSTO]]+(LISTAS[[#This Row],[COSTO]]*T3357)</f>
        <v>0</v>
      </c>
      <c r="V3357" s="30">
        <f>IF(T3357="",0,U3357/LISTAS[[#This Row],[VENTA NETA]]-1)</f>
        <v>0</v>
      </c>
      <c r="X3357" s="25"/>
      <c r="Y3357" s="31" t="str">
        <f>IFERROR(LISTAS[[#This Row],[COSTO]]/X3357-1,"")</f>
        <v/>
      </c>
    </row>
    <row r="3358" spans="1:25" x14ac:dyDescent="0.2">
      <c r="A3358" s="6" t="s">
        <v>10094</v>
      </c>
      <c r="B3358" t="s">
        <v>10020</v>
      </c>
      <c r="C3358">
        <v>93</v>
      </c>
      <c r="D3358" t="s">
        <v>10095</v>
      </c>
      <c r="E3358" s="2">
        <v>843</v>
      </c>
      <c r="F3358" s="6" t="str">
        <f>+_xlfn.XLOOKUP(LISTAS[[#This Row],[ID]],_01_CODIGOS_Y_COSTOS_xlsm[Producto y N°],_01_CODIGOS_Y_COSTOS_xlsm[FABRICA],"",0,1)</f>
        <v>IMPORTACION</v>
      </c>
      <c r="G3358" s="13">
        <f>LISTAS[[#This Row],[Precio]]*(1-0.46)*(1-IF($C$3520="",0,$C$3520))</f>
        <v>341.41500000000002</v>
      </c>
      <c r="H3358" s="9">
        <f>+_xlfn.XLOOKUP(LISTAS[[#This Row],[ID]],_01_CODIGOS_Y_COSTOS_xlsm[Producto y N°],_01_CODIGOS_Y_COSTOS_xlsm[COSTO],0,0,1)</f>
        <v>0</v>
      </c>
      <c r="I3358" s="116">
        <f>+IFERROR(LISTAS[[#This Row],[VENTA NETA]]/LISTAS[[#This Row],[COSTO]]-1,0)</f>
        <v>0</v>
      </c>
      <c r="J3358" s="33" t="str">
        <f>IFERROR(VLOOKUP(LISTAS[[#This Row],[ID]],_01_CODIGOS_Y_COSTOS_xlsm[[Producto y N°]:[CODIGO]],2,0),"")</f>
        <v>H2232</v>
      </c>
      <c r="M3358" s="22">
        <v>0</v>
      </c>
      <c r="N3358" s="23">
        <f>+LISTAS[[#This Row],[Precio]]+(LISTAS[[#This Row],[Precio]]*M3358)</f>
        <v>843</v>
      </c>
      <c r="O3358" s="24">
        <f t="shared" si="68"/>
        <v>341.41500000000002</v>
      </c>
      <c r="Q3358" s="21" t="str">
        <f>IFERROR(O3358/LISTAS[[#This Row],[COSTO]]-1,"")</f>
        <v/>
      </c>
      <c r="R3358" t="str">
        <f>+LISTAS[[#This Row],[ID]]</f>
        <v>TORNILLERIA ESPECIAL93</v>
      </c>
      <c r="T3358" s="29"/>
      <c r="U3358" s="25">
        <f>LISTAS[[#This Row],[COSTO]]+(LISTAS[[#This Row],[COSTO]]*T3358)</f>
        <v>0</v>
      </c>
      <c r="V3358" s="30">
        <f>IF(T3358="",0,U3358/LISTAS[[#This Row],[VENTA NETA]]-1)</f>
        <v>0</v>
      </c>
      <c r="X3358" s="25"/>
      <c r="Y3358" s="31" t="str">
        <f>IFERROR(LISTAS[[#This Row],[COSTO]]/X3358-1,"")</f>
        <v/>
      </c>
    </row>
    <row r="3359" spans="1:25" x14ac:dyDescent="0.2">
      <c r="A3359" s="6" t="s">
        <v>10096</v>
      </c>
      <c r="B3359" t="s">
        <v>10020</v>
      </c>
      <c r="C3359">
        <v>96</v>
      </c>
      <c r="D3359" t="s">
        <v>10097</v>
      </c>
      <c r="E3359" s="2">
        <v>990</v>
      </c>
      <c r="F3359" s="6" t="str">
        <f>+_xlfn.XLOOKUP(LISTAS[[#This Row],[ID]],_01_CODIGOS_Y_COSTOS_xlsm[Producto y N°],_01_CODIGOS_Y_COSTOS_xlsm[FABRICA],"",0,1)</f>
        <v>IMPORTACION</v>
      </c>
      <c r="G3359" s="13">
        <f>LISTAS[[#This Row],[Precio]]*(1-0.46)*(1-IF($C$3520="",0,$C$3520))</f>
        <v>400.95000000000005</v>
      </c>
      <c r="H3359" s="9">
        <f>+_xlfn.XLOOKUP(LISTAS[[#This Row],[ID]],_01_CODIGOS_Y_COSTOS_xlsm[Producto y N°],_01_CODIGOS_Y_COSTOS_xlsm[COSTO],0,0,1)</f>
        <v>0</v>
      </c>
      <c r="I3359" s="116">
        <f>+IFERROR(LISTAS[[#This Row],[VENTA NETA]]/LISTAS[[#This Row],[COSTO]]-1,0)</f>
        <v>0</v>
      </c>
      <c r="J3359" s="33" t="str">
        <f>IFERROR(VLOOKUP(LISTAS[[#This Row],[ID]],_01_CODIGOS_Y_COSTOS_xlsm[[Producto y N°]:[CODIGO]],2,0),"")</f>
        <v>H2135</v>
      </c>
      <c r="M3359" s="22">
        <v>0</v>
      </c>
      <c r="N3359" s="23">
        <f>+LISTAS[[#This Row],[Precio]]+(LISTAS[[#This Row],[Precio]]*M3359)</f>
        <v>990</v>
      </c>
      <c r="O3359" s="24">
        <f t="shared" si="68"/>
        <v>400.95000000000005</v>
      </c>
      <c r="Q3359" s="21" t="str">
        <f>IFERROR(O3359/LISTAS[[#This Row],[COSTO]]-1,"")</f>
        <v/>
      </c>
      <c r="R3359" t="str">
        <f>+LISTAS[[#This Row],[ID]]</f>
        <v>TORNILLERIA ESPECIAL96</v>
      </c>
      <c r="T3359" s="29"/>
      <c r="U3359" s="25">
        <f>LISTAS[[#This Row],[COSTO]]+(LISTAS[[#This Row],[COSTO]]*T3359)</f>
        <v>0</v>
      </c>
      <c r="V3359" s="30">
        <f>IF(T3359="",0,U3359/LISTAS[[#This Row],[VENTA NETA]]-1)</f>
        <v>0</v>
      </c>
      <c r="X3359" s="25"/>
      <c r="Y3359" s="31" t="str">
        <f>IFERROR(LISTAS[[#This Row],[COSTO]]/X3359-1,"")</f>
        <v/>
      </c>
    </row>
    <row r="3360" spans="1:25" x14ac:dyDescent="0.2">
      <c r="A3360" s="6" t="s">
        <v>10098</v>
      </c>
      <c r="B3360" t="s">
        <v>10020</v>
      </c>
      <c r="C3360">
        <v>99</v>
      </c>
      <c r="D3360" t="s">
        <v>10099</v>
      </c>
      <c r="E3360" s="2">
        <v>990</v>
      </c>
      <c r="F3360" s="6" t="str">
        <f>+_xlfn.XLOOKUP(LISTAS[[#This Row],[ID]],_01_CODIGOS_Y_COSTOS_xlsm[Producto y N°],_01_CODIGOS_Y_COSTOS_xlsm[FABRICA],"",0,1)</f>
        <v>IMPORTACION</v>
      </c>
      <c r="G3360" s="13">
        <f>LISTAS[[#This Row],[Precio]]*(1-0.46)*(1-IF($C$3520="",0,$C$3520))</f>
        <v>400.95000000000005</v>
      </c>
      <c r="H3360" s="9">
        <f>+_xlfn.XLOOKUP(LISTAS[[#This Row],[ID]],_01_CODIGOS_Y_COSTOS_xlsm[Producto y N°],_01_CODIGOS_Y_COSTOS_xlsm[COSTO],0,0,1)</f>
        <v>0</v>
      </c>
      <c r="I3360" s="116">
        <f>+IFERROR(LISTAS[[#This Row],[VENTA NETA]]/LISTAS[[#This Row],[COSTO]]-1,0)</f>
        <v>0</v>
      </c>
      <c r="J3360" s="33" t="str">
        <f>IFERROR(VLOOKUP(LISTAS[[#This Row],[ID]],_01_CODIGOS_Y_COSTOS_xlsm[[Producto y N°]:[CODIGO]],2,0),"")</f>
        <v>H2009</v>
      </c>
      <c r="M3360" s="22">
        <v>0</v>
      </c>
      <c r="N3360" s="23">
        <f>+LISTAS[[#This Row],[Precio]]+(LISTAS[[#This Row],[Precio]]*M3360)</f>
        <v>990</v>
      </c>
      <c r="O3360" s="24">
        <f t="shared" si="68"/>
        <v>400.95000000000005</v>
      </c>
      <c r="Q3360" s="21" t="str">
        <f>IFERROR(O3360/LISTAS[[#This Row],[COSTO]]-1,"")</f>
        <v/>
      </c>
      <c r="R3360" t="str">
        <f>+LISTAS[[#This Row],[ID]]</f>
        <v>TORNILLERIA ESPECIAL99</v>
      </c>
      <c r="T3360" s="29"/>
      <c r="U3360" s="25">
        <f>LISTAS[[#This Row],[COSTO]]+(LISTAS[[#This Row],[COSTO]]*T3360)</f>
        <v>0</v>
      </c>
      <c r="V3360" s="30">
        <f>IF(T3360="",0,U3360/LISTAS[[#This Row],[VENTA NETA]]-1)</f>
        <v>0</v>
      </c>
      <c r="X3360" s="25"/>
      <c r="Y3360" s="31" t="str">
        <f>IFERROR(LISTAS[[#This Row],[COSTO]]/X3360-1,"")</f>
        <v/>
      </c>
    </row>
    <row r="3361" spans="1:25" x14ac:dyDescent="0.2">
      <c r="A3361" s="6" t="s">
        <v>10100</v>
      </c>
      <c r="B3361" t="s">
        <v>10020</v>
      </c>
      <c r="C3361">
        <v>102</v>
      </c>
      <c r="D3361" t="s">
        <v>10101</v>
      </c>
      <c r="E3361" s="2">
        <v>990</v>
      </c>
      <c r="F3361" s="6" t="str">
        <f>+_xlfn.XLOOKUP(LISTAS[[#This Row],[ID]],_01_CODIGOS_Y_COSTOS_xlsm[Producto y N°],_01_CODIGOS_Y_COSTOS_xlsm[FABRICA],"",0,1)</f>
        <v>IMPORTACION</v>
      </c>
      <c r="G3361" s="13">
        <f>LISTAS[[#This Row],[Precio]]*(1-0.46)*(1-IF($C$3520="",0,$C$3520))</f>
        <v>400.95000000000005</v>
      </c>
      <c r="H3361" s="9">
        <f>+_xlfn.XLOOKUP(LISTAS[[#This Row],[ID]],_01_CODIGOS_Y_COSTOS_xlsm[Producto y N°],_01_CODIGOS_Y_COSTOS_xlsm[COSTO],0,0,1)</f>
        <v>0</v>
      </c>
      <c r="I3361" s="116">
        <f>+IFERROR(LISTAS[[#This Row],[VENTA NETA]]/LISTAS[[#This Row],[COSTO]]-1,0)</f>
        <v>0</v>
      </c>
      <c r="J3361" s="33" t="str">
        <f>IFERROR(VLOOKUP(LISTAS[[#This Row],[ID]],_01_CODIGOS_Y_COSTOS_xlsm[[Producto y N°]:[CODIGO]],2,0),"")</f>
        <v>H2077</v>
      </c>
      <c r="M3361" s="22">
        <v>0</v>
      </c>
      <c r="N3361" s="23">
        <f>+LISTAS[[#This Row],[Precio]]+(LISTAS[[#This Row],[Precio]]*M3361)</f>
        <v>990</v>
      </c>
      <c r="O3361" s="24">
        <f t="shared" si="68"/>
        <v>400.95000000000005</v>
      </c>
      <c r="Q3361" s="21" t="str">
        <f>IFERROR(O3361/LISTAS[[#This Row],[COSTO]]-1,"")</f>
        <v/>
      </c>
      <c r="R3361" t="str">
        <f>+LISTAS[[#This Row],[ID]]</f>
        <v>TORNILLERIA ESPECIAL102</v>
      </c>
      <c r="T3361" s="29"/>
      <c r="U3361" s="25">
        <f>LISTAS[[#This Row],[COSTO]]+(LISTAS[[#This Row],[COSTO]]*T3361)</f>
        <v>0</v>
      </c>
      <c r="V3361" s="30">
        <f>IF(T3361="",0,U3361/LISTAS[[#This Row],[VENTA NETA]]-1)</f>
        <v>0</v>
      </c>
      <c r="X3361" s="25"/>
      <c r="Y3361" s="31" t="str">
        <f>IFERROR(LISTAS[[#This Row],[COSTO]]/X3361-1,"")</f>
        <v/>
      </c>
    </row>
    <row r="3362" spans="1:25" x14ac:dyDescent="0.2">
      <c r="A3362" s="6" t="s">
        <v>10102</v>
      </c>
      <c r="B3362" t="s">
        <v>10020</v>
      </c>
      <c r="C3362">
        <v>104</v>
      </c>
      <c r="D3362" t="s">
        <v>10103</v>
      </c>
      <c r="E3362" s="2">
        <v>990</v>
      </c>
      <c r="F3362" s="6" t="str">
        <f>+_xlfn.XLOOKUP(LISTAS[[#This Row],[ID]],_01_CODIGOS_Y_COSTOS_xlsm[Producto y N°],_01_CODIGOS_Y_COSTOS_xlsm[FABRICA],"",0,1)</f>
        <v>IMPORTACION</v>
      </c>
      <c r="G3362" s="13">
        <f>LISTAS[[#This Row],[Precio]]*(1-0.46)*(1-IF($C$3520="",0,$C$3520))</f>
        <v>400.95000000000005</v>
      </c>
      <c r="H3362" s="9">
        <f>+_xlfn.XLOOKUP(LISTAS[[#This Row],[ID]],_01_CODIGOS_Y_COSTOS_xlsm[Producto y N°],_01_CODIGOS_Y_COSTOS_xlsm[COSTO],0,0,1)</f>
        <v>0</v>
      </c>
      <c r="I3362" s="116">
        <f>+IFERROR(LISTAS[[#This Row],[VENTA NETA]]/LISTAS[[#This Row],[COSTO]]-1,0)</f>
        <v>0</v>
      </c>
      <c r="J3362" s="33" t="str">
        <f>IFERROR(VLOOKUP(LISTAS[[#This Row],[ID]],_01_CODIGOS_Y_COSTOS_xlsm[[Producto y N°]:[CODIGO]],2,0),"")</f>
        <v>H2066</v>
      </c>
      <c r="M3362" s="22">
        <v>0</v>
      </c>
      <c r="N3362" s="23">
        <f>+LISTAS[[#This Row],[Precio]]+(LISTAS[[#This Row],[Precio]]*M3362)</f>
        <v>990</v>
      </c>
      <c r="O3362" s="24">
        <f t="shared" si="68"/>
        <v>400.95000000000005</v>
      </c>
      <c r="Q3362" s="21" t="str">
        <f>IFERROR(O3362/LISTAS[[#This Row],[COSTO]]-1,"")</f>
        <v/>
      </c>
      <c r="R3362" t="str">
        <f>+LISTAS[[#This Row],[ID]]</f>
        <v>TORNILLERIA ESPECIAL104</v>
      </c>
      <c r="T3362" s="29"/>
      <c r="U3362" s="25">
        <f>LISTAS[[#This Row],[COSTO]]+(LISTAS[[#This Row],[COSTO]]*T3362)</f>
        <v>0</v>
      </c>
      <c r="V3362" s="30">
        <f>IF(T3362="",0,U3362/LISTAS[[#This Row],[VENTA NETA]]-1)</f>
        <v>0</v>
      </c>
      <c r="X3362" s="25"/>
      <c r="Y3362" s="31" t="str">
        <f>IFERROR(LISTAS[[#This Row],[COSTO]]/X3362-1,"")</f>
        <v/>
      </c>
    </row>
    <row r="3363" spans="1:25" x14ac:dyDescent="0.2">
      <c r="A3363" s="6" t="s">
        <v>10104</v>
      </c>
      <c r="B3363" t="s">
        <v>10020</v>
      </c>
      <c r="C3363">
        <v>106</v>
      </c>
      <c r="D3363" t="s">
        <v>10105</v>
      </c>
      <c r="E3363" s="2">
        <v>990</v>
      </c>
      <c r="F3363" s="6" t="str">
        <f>+_xlfn.XLOOKUP(LISTAS[[#This Row],[ID]],_01_CODIGOS_Y_COSTOS_xlsm[Producto y N°],_01_CODIGOS_Y_COSTOS_xlsm[FABRICA],"",0,1)</f>
        <v>IMPORTACION</v>
      </c>
      <c r="G3363" s="13">
        <f>LISTAS[[#This Row],[Precio]]*(1-0.46)*(1-IF($C$3520="",0,$C$3520))</f>
        <v>400.95000000000005</v>
      </c>
      <c r="H3363" s="9">
        <f>+_xlfn.XLOOKUP(LISTAS[[#This Row],[ID]],_01_CODIGOS_Y_COSTOS_xlsm[Producto y N°],_01_CODIGOS_Y_COSTOS_xlsm[COSTO],0,0,1)</f>
        <v>0</v>
      </c>
      <c r="I3363" s="116">
        <f>+IFERROR(LISTAS[[#This Row],[VENTA NETA]]/LISTAS[[#This Row],[COSTO]]-1,0)</f>
        <v>0</v>
      </c>
      <c r="J3363" s="33" t="str">
        <f>IFERROR(VLOOKUP(LISTAS[[#This Row],[ID]],_01_CODIGOS_Y_COSTOS_xlsm[[Producto y N°]:[CODIGO]],2,0),"")</f>
        <v>H2130</v>
      </c>
      <c r="M3363" s="22">
        <v>0</v>
      </c>
      <c r="N3363" s="23">
        <f>+LISTAS[[#This Row],[Precio]]+(LISTAS[[#This Row],[Precio]]*M3363)</f>
        <v>990</v>
      </c>
      <c r="O3363" s="24">
        <f t="shared" si="68"/>
        <v>400.95000000000005</v>
      </c>
      <c r="Q3363" s="21" t="str">
        <f>IFERROR(O3363/LISTAS[[#This Row],[COSTO]]-1,"")</f>
        <v/>
      </c>
      <c r="R3363" t="str">
        <f>+LISTAS[[#This Row],[ID]]</f>
        <v>TORNILLERIA ESPECIAL106</v>
      </c>
      <c r="T3363" s="29"/>
      <c r="U3363" s="25">
        <f>LISTAS[[#This Row],[COSTO]]+(LISTAS[[#This Row],[COSTO]]*T3363)</f>
        <v>0</v>
      </c>
      <c r="V3363" s="30">
        <f>IF(T3363="",0,U3363/LISTAS[[#This Row],[VENTA NETA]]-1)</f>
        <v>0</v>
      </c>
      <c r="X3363" s="25"/>
      <c r="Y3363" s="31" t="str">
        <f>IFERROR(LISTAS[[#This Row],[COSTO]]/X3363-1,"")</f>
        <v/>
      </c>
    </row>
    <row r="3364" spans="1:25" x14ac:dyDescent="0.2">
      <c r="A3364" s="6" t="s">
        <v>10106</v>
      </c>
      <c r="B3364" t="s">
        <v>10020</v>
      </c>
      <c r="C3364">
        <v>108</v>
      </c>
      <c r="D3364" t="s">
        <v>10107</v>
      </c>
      <c r="E3364" s="2">
        <v>990</v>
      </c>
      <c r="F3364" s="6" t="str">
        <f>+_xlfn.XLOOKUP(LISTAS[[#This Row],[ID]],_01_CODIGOS_Y_COSTOS_xlsm[Producto y N°],_01_CODIGOS_Y_COSTOS_xlsm[FABRICA],"",0,1)</f>
        <v>IMPORTACION</v>
      </c>
      <c r="G3364" s="13">
        <f>LISTAS[[#This Row],[Precio]]*(1-0.46)*(1-IF($C$3520="",0,$C$3520))</f>
        <v>400.95000000000005</v>
      </c>
      <c r="H3364" s="9">
        <f>+_xlfn.XLOOKUP(LISTAS[[#This Row],[ID]],_01_CODIGOS_Y_COSTOS_xlsm[Producto y N°],_01_CODIGOS_Y_COSTOS_xlsm[COSTO],0,0,1)</f>
        <v>0</v>
      </c>
      <c r="I3364" s="116">
        <f>+IFERROR(LISTAS[[#This Row],[VENTA NETA]]/LISTAS[[#This Row],[COSTO]]-1,0)</f>
        <v>0</v>
      </c>
      <c r="J3364" s="33" t="str">
        <f>IFERROR(VLOOKUP(LISTAS[[#This Row],[ID]],_01_CODIGOS_Y_COSTOS_xlsm[[Producto y N°]:[CODIGO]],2,0),"")</f>
        <v>H2008</v>
      </c>
      <c r="M3364" s="22">
        <v>0</v>
      </c>
      <c r="N3364" s="23">
        <f>+LISTAS[[#This Row],[Precio]]+(LISTAS[[#This Row],[Precio]]*M3364)</f>
        <v>990</v>
      </c>
      <c r="O3364" s="24">
        <f t="shared" si="68"/>
        <v>400.95000000000005</v>
      </c>
      <c r="Q3364" s="21" t="str">
        <f>IFERROR(O3364/LISTAS[[#This Row],[COSTO]]-1,"")</f>
        <v/>
      </c>
      <c r="R3364" t="str">
        <f>+LISTAS[[#This Row],[ID]]</f>
        <v>TORNILLERIA ESPECIAL108</v>
      </c>
      <c r="T3364" s="29"/>
      <c r="U3364" s="25">
        <f>LISTAS[[#This Row],[COSTO]]+(LISTAS[[#This Row],[COSTO]]*T3364)</f>
        <v>0</v>
      </c>
      <c r="V3364" s="30">
        <f>IF(T3364="",0,U3364/LISTAS[[#This Row],[VENTA NETA]]-1)</f>
        <v>0</v>
      </c>
      <c r="X3364" s="25"/>
      <c r="Y3364" s="31" t="str">
        <f>IFERROR(LISTAS[[#This Row],[COSTO]]/X3364-1,"")</f>
        <v/>
      </c>
    </row>
    <row r="3365" spans="1:25" x14ac:dyDescent="0.2">
      <c r="A3365" s="6" t="s">
        <v>10108</v>
      </c>
      <c r="B3365" t="s">
        <v>10020</v>
      </c>
      <c r="C3365">
        <v>109</v>
      </c>
      <c r="D3365" t="s">
        <v>10109</v>
      </c>
      <c r="E3365" s="2">
        <v>990</v>
      </c>
      <c r="F3365" s="6" t="str">
        <f>+_xlfn.XLOOKUP(LISTAS[[#This Row],[ID]],_01_CODIGOS_Y_COSTOS_xlsm[Producto y N°],_01_CODIGOS_Y_COSTOS_xlsm[FABRICA],"",0,1)</f>
        <v>IMPORTACION</v>
      </c>
      <c r="G3365" s="13">
        <f>LISTAS[[#This Row],[Precio]]*(1-0.46)*(1-IF($C$3520="",0,$C$3520))</f>
        <v>400.95000000000005</v>
      </c>
      <c r="H3365" s="9">
        <f>+_xlfn.XLOOKUP(LISTAS[[#This Row],[ID]],_01_CODIGOS_Y_COSTOS_xlsm[Producto y N°],_01_CODIGOS_Y_COSTOS_xlsm[COSTO],0,0,1)</f>
        <v>0</v>
      </c>
      <c r="I3365" s="116">
        <f>+IFERROR(LISTAS[[#This Row],[VENTA NETA]]/LISTAS[[#This Row],[COSTO]]-1,0)</f>
        <v>0</v>
      </c>
      <c r="J3365" s="33" t="str">
        <f>IFERROR(VLOOKUP(LISTAS[[#This Row],[ID]],_01_CODIGOS_Y_COSTOS_xlsm[[Producto y N°]:[CODIGO]],2,0),"")</f>
        <v>H2007</v>
      </c>
      <c r="M3365" s="22">
        <v>0</v>
      </c>
      <c r="N3365" s="23">
        <f>+LISTAS[[#This Row],[Precio]]+(LISTAS[[#This Row],[Precio]]*M3365)</f>
        <v>990</v>
      </c>
      <c r="O3365" s="24">
        <f t="shared" si="68"/>
        <v>400.95000000000005</v>
      </c>
      <c r="Q3365" s="21" t="str">
        <f>IFERROR(O3365/LISTAS[[#This Row],[COSTO]]-1,"")</f>
        <v/>
      </c>
      <c r="R3365" t="str">
        <f>+LISTAS[[#This Row],[ID]]</f>
        <v>TORNILLERIA ESPECIAL109</v>
      </c>
      <c r="T3365" s="29"/>
      <c r="U3365" s="25">
        <f>LISTAS[[#This Row],[COSTO]]+(LISTAS[[#This Row],[COSTO]]*T3365)</f>
        <v>0</v>
      </c>
      <c r="V3365" s="30">
        <f>IF(T3365="",0,U3365/LISTAS[[#This Row],[VENTA NETA]]-1)</f>
        <v>0</v>
      </c>
      <c r="X3365" s="25"/>
      <c r="Y3365" s="31" t="str">
        <f>IFERROR(LISTAS[[#This Row],[COSTO]]/X3365-1,"")</f>
        <v/>
      </c>
    </row>
    <row r="3366" spans="1:25" x14ac:dyDescent="0.2">
      <c r="A3366" s="6" t="s">
        <v>10110</v>
      </c>
      <c r="B3366" t="s">
        <v>10020</v>
      </c>
      <c r="C3366">
        <v>112</v>
      </c>
      <c r="D3366" t="s">
        <v>10111</v>
      </c>
      <c r="E3366" s="2">
        <v>990</v>
      </c>
      <c r="F3366" s="6" t="str">
        <f>+_xlfn.XLOOKUP(LISTAS[[#This Row],[ID]],_01_CODIGOS_Y_COSTOS_xlsm[Producto y N°],_01_CODIGOS_Y_COSTOS_xlsm[FABRICA],"",0,1)</f>
        <v>IMPORTACION</v>
      </c>
      <c r="G3366" s="13">
        <f>LISTAS[[#This Row],[Precio]]*(1-0.46)*(1-IF($C$3520="",0,$C$3520))</f>
        <v>400.95000000000005</v>
      </c>
      <c r="H3366" s="9">
        <f>+_xlfn.XLOOKUP(LISTAS[[#This Row],[ID]],_01_CODIGOS_Y_COSTOS_xlsm[Producto y N°],_01_CODIGOS_Y_COSTOS_xlsm[COSTO],0,0,1)</f>
        <v>0</v>
      </c>
      <c r="I3366" s="116">
        <f>+IFERROR(LISTAS[[#This Row],[VENTA NETA]]/LISTAS[[#This Row],[COSTO]]-1,0)</f>
        <v>0</v>
      </c>
      <c r="J3366" s="33" t="str">
        <f>IFERROR(VLOOKUP(LISTAS[[#This Row],[ID]],_01_CODIGOS_Y_COSTOS_xlsm[[Producto y N°]:[CODIGO]],2,0),"")</f>
        <v>H2131</v>
      </c>
      <c r="M3366" s="22">
        <v>0</v>
      </c>
      <c r="N3366" s="23">
        <f>+LISTAS[[#This Row],[Precio]]+(LISTAS[[#This Row],[Precio]]*M3366)</f>
        <v>990</v>
      </c>
      <c r="O3366" s="24">
        <f t="shared" si="68"/>
        <v>400.95000000000005</v>
      </c>
      <c r="Q3366" s="21" t="str">
        <f>IFERROR(O3366/LISTAS[[#This Row],[COSTO]]-1,"")</f>
        <v/>
      </c>
      <c r="R3366" t="str">
        <f>+LISTAS[[#This Row],[ID]]</f>
        <v>TORNILLERIA ESPECIAL112</v>
      </c>
      <c r="T3366" s="29"/>
      <c r="U3366" s="25">
        <f>LISTAS[[#This Row],[COSTO]]+(LISTAS[[#This Row],[COSTO]]*T3366)</f>
        <v>0</v>
      </c>
      <c r="V3366" s="30">
        <f>IF(T3366="",0,U3366/LISTAS[[#This Row],[VENTA NETA]]-1)</f>
        <v>0</v>
      </c>
      <c r="X3366" s="25"/>
      <c r="Y3366" s="31" t="str">
        <f>IFERROR(LISTAS[[#This Row],[COSTO]]/X3366-1,"")</f>
        <v/>
      </c>
    </row>
    <row r="3367" spans="1:25" x14ac:dyDescent="0.2">
      <c r="A3367" s="6" t="s">
        <v>10112</v>
      </c>
      <c r="B3367" t="s">
        <v>10020</v>
      </c>
      <c r="C3367">
        <v>123</v>
      </c>
      <c r="D3367" t="s">
        <v>10113</v>
      </c>
      <c r="E3367" s="2">
        <v>990</v>
      </c>
      <c r="F3367" s="6" t="str">
        <f>+_xlfn.XLOOKUP(LISTAS[[#This Row],[ID]],_01_CODIGOS_Y_COSTOS_xlsm[Producto y N°],_01_CODIGOS_Y_COSTOS_xlsm[FABRICA],"",0,1)</f>
        <v>IMPORTACION</v>
      </c>
      <c r="G3367" s="13">
        <f>LISTAS[[#This Row],[Precio]]*(1-0.46)*(1-IF($C$3520="",0,$C$3520))</f>
        <v>400.95000000000005</v>
      </c>
      <c r="H3367" s="9">
        <f>+_xlfn.XLOOKUP(LISTAS[[#This Row],[ID]],_01_CODIGOS_Y_COSTOS_xlsm[Producto y N°],_01_CODIGOS_Y_COSTOS_xlsm[COSTO],0,0,1)</f>
        <v>0</v>
      </c>
      <c r="I3367" s="116">
        <f>+IFERROR(LISTAS[[#This Row],[VENTA NETA]]/LISTAS[[#This Row],[COSTO]]-1,0)</f>
        <v>0</v>
      </c>
      <c r="J3367" s="33" t="str">
        <f>IFERROR(VLOOKUP(LISTAS[[#This Row],[ID]],_01_CODIGOS_Y_COSTOS_xlsm[[Producto y N°]:[CODIGO]],2,0),"")</f>
        <v>H2082</v>
      </c>
      <c r="M3367" s="22">
        <v>0</v>
      </c>
      <c r="N3367" s="23">
        <f>+LISTAS[[#This Row],[Precio]]+(LISTAS[[#This Row],[Precio]]*M3367)</f>
        <v>990</v>
      </c>
      <c r="O3367" s="24">
        <f t="shared" si="68"/>
        <v>400.95000000000005</v>
      </c>
      <c r="Q3367" s="21" t="str">
        <f>IFERROR(O3367/LISTAS[[#This Row],[COSTO]]-1,"")</f>
        <v/>
      </c>
      <c r="R3367" t="str">
        <f>+LISTAS[[#This Row],[ID]]</f>
        <v>TORNILLERIA ESPECIAL123</v>
      </c>
      <c r="T3367" s="29"/>
      <c r="U3367" s="25">
        <f>LISTAS[[#This Row],[COSTO]]+(LISTAS[[#This Row],[COSTO]]*T3367)</f>
        <v>0</v>
      </c>
      <c r="V3367" s="30">
        <f>IF(T3367="",0,U3367/LISTAS[[#This Row],[VENTA NETA]]-1)</f>
        <v>0</v>
      </c>
      <c r="X3367" s="25"/>
      <c r="Y3367" s="31" t="str">
        <f>IFERROR(LISTAS[[#This Row],[COSTO]]/X3367-1,"")</f>
        <v/>
      </c>
    </row>
    <row r="3368" spans="1:25" x14ac:dyDescent="0.2">
      <c r="A3368" s="6" t="s">
        <v>10114</v>
      </c>
      <c r="B3368" t="s">
        <v>10020</v>
      </c>
      <c r="C3368">
        <v>128</v>
      </c>
      <c r="D3368" t="s">
        <v>10115</v>
      </c>
      <c r="E3368" s="2">
        <v>1090</v>
      </c>
      <c r="F3368" s="6" t="str">
        <f>+_xlfn.XLOOKUP(LISTAS[[#This Row],[ID]],_01_CODIGOS_Y_COSTOS_xlsm[Producto y N°],_01_CODIGOS_Y_COSTOS_xlsm[FABRICA],"",0,1)</f>
        <v>IMPORTACION</v>
      </c>
      <c r="G3368" s="13">
        <f>LISTAS[[#This Row],[Precio]]*(1-0.46)*(1-IF($C$3520="",0,$C$3520))</f>
        <v>441.45000000000005</v>
      </c>
      <c r="H3368" s="9">
        <f>+_xlfn.XLOOKUP(LISTAS[[#This Row],[ID]],_01_CODIGOS_Y_COSTOS_xlsm[Producto y N°],_01_CODIGOS_Y_COSTOS_xlsm[COSTO],0,0,1)</f>
        <v>0</v>
      </c>
      <c r="I3368" s="116">
        <f>+IFERROR(LISTAS[[#This Row],[VENTA NETA]]/LISTAS[[#This Row],[COSTO]]-1,0)</f>
        <v>0</v>
      </c>
      <c r="J3368" s="33" t="str">
        <f>IFERROR(VLOOKUP(LISTAS[[#This Row],[ID]],_01_CODIGOS_Y_COSTOS_xlsm[[Producto y N°]:[CODIGO]],2,0),"")</f>
        <v>H2253</v>
      </c>
      <c r="M3368" s="22">
        <v>0</v>
      </c>
      <c r="N3368" s="23">
        <f>+LISTAS[[#This Row],[Precio]]+(LISTAS[[#This Row],[Precio]]*M3368)</f>
        <v>1090</v>
      </c>
      <c r="O3368" s="24">
        <f t="shared" si="68"/>
        <v>441.45000000000005</v>
      </c>
      <c r="Q3368" s="21" t="str">
        <f>IFERROR(O3368/LISTAS[[#This Row],[COSTO]]-1,"")</f>
        <v/>
      </c>
      <c r="R3368" t="str">
        <f>+LISTAS[[#This Row],[ID]]</f>
        <v>TORNILLERIA ESPECIAL128</v>
      </c>
      <c r="T3368" s="29"/>
      <c r="U3368" s="25">
        <f>LISTAS[[#This Row],[COSTO]]+(LISTAS[[#This Row],[COSTO]]*T3368)</f>
        <v>0</v>
      </c>
      <c r="V3368" s="30">
        <f>IF(T3368="",0,U3368/LISTAS[[#This Row],[VENTA NETA]]-1)</f>
        <v>0</v>
      </c>
      <c r="X3368" s="25"/>
      <c r="Y3368" s="31" t="str">
        <f>IFERROR(LISTAS[[#This Row],[COSTO]]/X3368-1,"")</f>
        <v/>
      </c>
    </row>
    <row r="3369" spans="1:25" x14ac:dyDescent="0.2">
      <c r="A3369" s="6" t="s">
        <v>10116</v>
      </c>
      <c r="B3369" t="s">
        <v>10020</v>
      </c>
      <c r="C3369">
        <v>130</v>
      </c>
      <c r="D3369" t="s">
        <v>10117</v>
      </c>
      <c r="E3369" s="2">
        <v>1090</v>
      </c>
      <c r="F3369" s="6" t="str">
        <f>+_xlfn.XLOOKUP(LISTAS[[#This Row],[ID]],_01_CODIGOS_Y_COSTOS_xlsm[Producto y N°],_01_CODIGOS_Y_COSTOS_xlsm[FABRICA],"",0,1)</f>
        <v>IMPORTACION</v>
      </c>
      <c r="G3369" s="13">
        <f>LISTAS[[#This Row],[Precio]]*(1-0.46)*(1-IF($C$3520="",0,$C$3520))</f>
        <v>441.45000000000005</v>
      </c>
      <c r="H3369" s="9">
        <f>+_xlfn.XLOOKUP(LISTAS[[#This Row],[ID]],_01_CODIGOS_Y_COSTOS_xlsm[Producto y N°],_01_CODIGOS_Y_COSTOS_xlsm[COSTO],0,0,1)</f>
        <v>0</v>
      </c>
      <c r="I3369" s="116">
        <f>+IFERROR(LISTAS[[#This Row],[VENTA NETA]]/LISTAS[[#This Row],[COSTO]]-1,0)</f>
        <v>0</v>
      </c>
      <c r="J3369" s="33" t="str">
        <f>IFERROR(VLOOKUP(LISTAS[[#This Row],[ID]],_01_CODIGOS_Y_COSTOS_xlsm[[Producto y N°]:[CODIGO]],2,0),"")</f>
        <v>H2174</v>
      </c>
      <c r="M3369" s="22">
        <v>0</v>
      </c>
      <c r="N3369" s="23">
        <f>+LISTAS[[#This Row],[Precio]]+(LISTAS[[#This Row],[Precio]]*M3369)</f>
        <v>1090</v>
      </c>
      <c r="O3369" s="24">
        <f t="shared" ref="O3369:O3432" si="69">N3369*(1-0.46)*(1-IF($C$3520="",0,$C$3520))</f>
        <v>441.45000000000005</v>
      </c>
      <c r="Q3369" s="21" t="str">
        <f>IFERROR(O3369/LISTAS[[#This Row],[COSTO]]-1,"")</f>
        <v/>
      </c>
      <c r="R3369" t="str">
        <f>+LISTAS[[#This Row],[ID]]</f>
        <v>TORNILLERIA ESPECIAL130</v>
      </c>
      <c r="T3369" s="29"/>
      <c r="U3369" s="25">
        <f>LISTAS[[#This Row],[COSTO]]+(LISTAS[[#This Row],[COSTO]]*T3369)</f>
        <v>0</v>
      </c>
      <c r="V3369" s="30">
        <f>IF(T3369="",0,U3369/LISTAS[[#This Row],[VENTA NETA]]-1)</f>
        <v>0</v>
      </c>
      <c r="X3369" s="25"/>
      <c r="Y3369" s="31" t="str">
        <f>IFERROR(LISTAS[[#This Row],[COSTO]]/X3369-1,"")</f>
        <v/>
      </c>
    </row>
    <row r="3370" spans="1:25" x14ac:dyDescent="0.2">
      <c r="A3370" s="6" t="s">
        <v>10118</v>
      </c>
      <c r="B3370" t="s">
        <v>10020</v>
      </c>
      <c r="C3370">
        <v>132</v>
      </c>
      <c r="D3370" t="s">
        <v>10115</v>
      </c>
      <c r="E3370" s="2">
        <v>1090</v>
      </c>
      <c r="F3370" s="6" t="str">
        <f>+_xlfn.XLOOKUP(LISTAS[[#This Row],[ID]],_01_CODIGOS_Y_COSTOS_xlsm[Producto y N°],_01_CODIGOS_Y_COSTOS_xlsm[FABRICA],"",0,1)</f>
        <v>IMPORTACION</v>
      </c>
      <c r="G3370" s="13">
        <f>LISTAS[[#This Row],[Precio]]*(1-0.46)*(1-IF($C$3520="",0,$C$3520))</f>
        <v>441.45000000000005</v>
      </c>
      <c r="H3370" s="9">
        <f>+_xlfn.XLOOKUP(LISTAS[[#This Row],[ID]],_01_CODIGOS_Y_COSTOS_xlsm[Producto y N°],_01_CODIGOS_Y_COSTOS_xlsm[COSTO],0,0,1)</f>
        <v>0</v>
      </c>
      <c r="I3370" s="116">
        <f>+IFERROR(LISTAS[[#This Row],[VENTA NETA]]/LISTAS[[#This Row],[COSTO]]-1,0)</f>
        <v>0</v>
      </c>
      <c r="J3370" s="33" t="str">
        <f>IFERROR(VLOOKUP(LISTAS[[#This Row],[ID]],_01_CODIGOS_Y_COSTOS_xlsm[[Producto y N°]:[CODIGO]],2,0),"")</f>
        <v>H2109</v>
      </c>
      <c r="M3370" s="22">
        <v>0</v>
      </c>
      <c r="N3370" s="23">
        <f>+LISTAS[[#This Row],[Precio]]+(LISTAS[[#This Row],[Precio]]*M3370)</f>
        <v>1090</v>
      </c>
      <c r="O3370" s="24">
        <f t="shared" si="69"/>
        <v>441.45000000000005</v>
      </c>
      <c r="Q3370" s="21" t="str">
        <f>IFERROR(O3370/LISTAS[[#This Row],[COSTO]]-1,"")</f>
        <v/>
      </c>
      <c r="R3370" t="str">
        <f>+LISTAS[[#This Row],[ID]]</f>
        <v>TORNILLERIA ESPECIAL132</v>
      </c>
      <c r="T3370" s="29"/>
      <c r="U3370" s="25">
        <f>LISTAS[[#This Row],[COSTO]]+(LISTAS[[#This Row],[COSTO]]*T3370)</f>
        <v>0</v>
      </c>
      <c r="V3370" s="30">
        <f>IF(T3370="",0,U3370/LISTAS[[#This Row],[VENTA NETA]]-1)</f>
        <v>0</v>
      </c>
      <c r="X3370" s="25"/>
      <c r="Y3370" s="31" t="str">
        <f>IFERROR(LISTAS[[#This Row],[COSTO]]/X3370-1,"")</f>
        <v/>
      </c>
    </row>
    <row r="3371" spans="1:25" x14ac:dyDescent="0.2">
      <c r="A3371" s="6" t="s">
        <v>10119</v>
      </c>
      <c r="B3371" t="s">
        <v>10020</v>
      </c>
      <c r="C3371">
        <v>133</v>
      </c>
      <c r="D3371" t="s">
        <v>10120</v>
      </c>
      <c r="E3371" s="2">
        <v>990</v>
      </c>
      <c r="F3371" s="6" t="str">
        <f>+_xlfn.XLOOKUP(LISTAS[[#This Row],[ID]],_01_CODIGOS_Y_COSTOS_xlsm[Producto y N°],_01_CODIGOS_Y_COSTOS_xlsm[FABRICA],"",0,1)</f>
        <v>IMPORTACION</v>
      </c>
      <c r="G3371" s="13">
        <f>LISTAS[[#This Row],[Precio]]*(1-0.46)*(1-IF($C$3520="",0,$C$3520))</f>
        <v>400.95000000000005</v>
      </c>
      <c r="H3371" s="9">
        <f>+_xlfn.XLOOKUP(LISTAS[[#This Row],[ID]],_01_CODIGOS_Y_COSTOS_xlsm[Producto y N°],_01_CODIGOS_Y_COSTOS_xlsm[COSTO],0,0,1)</f>
        <v>0</v>
      </c>
      <c r="I3371" s="116">
        <f>+IFERROR(LISTAS[[#This Row],[VENTA NETA]]/LISTAS[[#This Row],[COSTO]]-1,0)</f>
        <v>0</v>
      </c>
      <c r="J3371" s="33" t="str">
        <f>IFERROR(VLOOKUP(LISTAS[[#This Row],[ID]],_01_CODIGOS_Y_COSTOS_xlsm[[Producto y N°]:[CODIGO]],2,0),"")</f>
        <v>H2074</v>
      </c>
      <c r="M3371" s="22">
        <v>0</v>
      </c>
      <c r="N3371" s="23">
        <f>+LISTAS[[#This Row],[Precio]]+(LISTAS[[#This Row],[Precio]]*M3371)</f>
        <v>990</v>
      </c>
      <c r="O3371" s="24">
        <f t="shared" si="69"/>
        <v>400.95000000000005</v>
      </c>
      <c r="Q3371" s="21" t="str">
        <f>IFERROR(O3371/LISTAS[[#This Row],[COSTO]]-1,"")</f>
        <v/>
      </c>
      <c r="R3371" t="str">
        <f>+LISTAS[[#This Row],[ID]]</f>
        <v>TORNILLERIA ESPECIAL133</v>
      </c>
      <c r="T3371" s="29"/>
      <c r="U3371" s="25">
        <f>LISTAS[[#This Row],[COSTO]]+(LISTAS[[#This Row],[COSTO]]*T3371)</f>
        <v>0</v>
      </c>
      <c r="V3371" s="30">
        <f>IF(T3371="",0,U3371/LISTAS[[#This Row],[VENTA NETA]]-1)</f>
        <v>0</v>
      </c>
      <c r="X3371" s="25"/>
      <c r="Y3371" s="31" t="str">
        <f>IFERROR(LISTAS[[#This Row],[COSTO]]/X3371-1,"")</f>
        <v/>
      </c>
    </row>
    <row r="3372" spans="1:25" x14ac:dyDescent="0.2">
      <c r="A3372" s="6" t="s">
        <v>10121</v>
      </c>
      <c r="B3372" t="s">
        <v>10020</v>
      </c>
      <c r="C3372">
        <v>135</v>
      </c>
      <c r="D3372" t="s">
        <v>10122</v>
      </c>
      <c r="E3372" s="2">
        <v>1090</v>
      </c>
      <c r="F3372" s="6" t="str">
        <f>+_xlfn.XLOOKUP(LISTAS[[#This Row],[ID]],_01_CODIGOS_Y_COSTOS_xlsm[Producto y N°],_01_CODIGOS_Y_COSTOS_xlsm[FABRICA],"",0,1)</f>
        <v>IMPORTACION</v>
      </c>
      <c r="G3372" s="13">
        <f>LISTAS[[#This Row],[Precio]]*(1-0.46)*(1-IF($C$3520="",0,$C$3520))</f>
        <v>441.45000000000005</v>
      </c>
      <c r="H3372" s="9">
        <f>+_xlfn.XLOOKUP(LISTAS[[#This Row],[ID]],_01_CODIGOS_Y_COSTOS_xlsm[Producto y N°],_01_CODIGOS_Y_COSTOS_xlsm[COSTO],0,0,1)</f>
        <v>0</v>
      </c>
      <c r="I3372" s="116">
        <f>+IFERROR(LISTAS[[#This Row],[VENTA NETA]]/LISTAS[[#This Row],[COSTO]]-1,0)</f>
        <v>0</v>
      </c>
      <c r="J3372" s="33" t="str">
        <f>IFERROR(VLOOKUP(LISTAS[[#This Row],[ID]],_01_CODIGOS_Y_COSTOS_xlsm[[Producto y N°]:[CODIGO]],2,0),"")</f>
        <v>H2086</v>
      </c>
      <c r="M3372" s="22">
        <v>0</v>
      </c>
      <c r="N3372" s="23">
        <f>+LISTAS[[#This Row],[Precio]]+(LISTAS[[#This Row],[Precio]]*M3372)</f>
        <v>1090</v>
      </c>
      <c r="O3372" s="24">
        <f t="shared" si="69"/>
        <v>441.45000000000005</v>
      </c>
      <c r="Q3372" s="21" t="str">
        <f>IFERROR(O3372/LISTAS[[#This Row],[COSTO]]-1,"")</f>
        <v/>
      </c>
      <c r="R3372" t="str">
        <f>+LISTAS[[#This Row],[ID]]</f>
        <v>TORNILLERIA ESPECIAL135</v>
      </c>
      <c r="T3372" s="29"/>
      <c r="U3372" s="25">
        <f>LISTAS[[#This Row],[COSTO]]+(LISTAS[[#This Row],[COSTO]]*T3372)</f>
        <v>0</v>
      </c>
      <c r="V3372" s="30">
        <f>IF(T3372="",0,U3372/LISTAS[[#This Row],[VENTA NETA]]-1)</f>
        <v>0</v>
      </c>
      <c r="X3372" s="25"/>
      <c r="Y3372" s="31" t="str">
        <f>IFERROR(LISTAS[[#This Row],[COSTO]]/X3372-1,"")</f>
        <v/>
      </c>
    </row>
    <row r="3373" spans="1:25" x14ac:dyDescent="0.2">
      <c r="A3373" s="6" t="s">
        <v>10123</v>
      </c>
      <c r="B3373" t="s">
        <v>10020</v>
      </c>
      <c r="C3373">
        <v>136</v>
      </c>
      <c r="D3373" t="s">
        <v>10124</v>
      </c>
      <c r="E3373" s="2">
        <v>990</v>
      </c>
      <c r="F3373" s="6" t="str">
        <f>+_xlfn.XLOOKUP(LISTAS[[#This Row],[ID]],_01_CODIGOS_Y_COSTOS_xlsm[Producto y N°],_01_CODIGOS_Y_COSTOS_xlsm[FABRICA],"",0,1)</f>
        <v>IMPORTACION</v>
      </c>
      <c r="G3373" s="13">
        <f>LISTAS[[#This Row],[Precio]]*(1-0.46)*(1-IF($C$3520="",0,$C$3520))</f>
        <v>400.95000000000005</v>
      </c>
      <c r="H3373" s="9">
        <f>+_xlfn.XLOOKUP(LISTAS[[#This Row],[ID]],_01_CODIGOS_Y_COSTOS_xlsm[Producto y N°],_01_CODIGOS_Y_COSTOS_xlsm[COSTO],0,0,1)</f>
        <v>0</v>
      </c>
      <c r="I3373" s="116">
        <f>+IFERROR(LISTAS[[#This Row],[VENTA NETA]]/LISTAS[[#This Row],[COSTO]]-1,0)</f>
        <v>0</v>
      </c>
      <c r="J3373" s="33" t="str">
        <f>IFERROR(VLOOKUP(LISTAS[[#This Row],[ID]],_01_CODIGOS_Y_COSTOS_xlsm[[Producto y N°]:[CODIGO]],2,0),"")</f>
        <v>H2034</v>
      </c>
      <c r="M3373" s="22">
        <v>0</v>
      </c>
      <c r="N3373" s="23">
        <f>+LISTAS[[#This Row],[Precio]]+(LISTAS[[#This Row],[Precio]]*M3373)</f>
        <v>990</v>
      </c>
      <c r="O3373" s="24">
        <f t="shared" si="69"/>
        <v>400.95000000000005</v>
      </c>
      <c r="Q3373" s="21" t="str">
        <f>IFERROR(O3373/LISTAS[[#This Row],[COSTO]]-1,"")</f>
        <v/>
      </c>
      <c r="R3373" t="str">
        <f>+LISTAS[[#This Row],[ID]]</f>
        <v>TORNILLERIA ESPECIAL136</v>
      </c>
      <c r="T3373" s="29"/>
      <c r="U3373" s="25">
        <f>LISTAS[[#This Row],[COSTO]]+(LISTAS[[#This Row],[COSTO]]*T3373)</f>
        <v>0</v>
      </c>
      <c r="V3373" s="30">
        <f>IF(T3373="",0,U3373/LISTAS[[#This Row],[VENTA NETA]]-1)</f>
        <v>0</v>
      </c>
      <c r="X3373" s="25"/>
      <c r="Y3373" s="31" t="str">
        <f>IFERROR(LISTAS[[#This Row],[COSTO]]/X3373-1,"")</f>
        <v/>
      </c>
    </row>
    <row r="3374" spans="1:25" x14ac:dyDescent="0.2">
      <c r="A3374" s="6" t="s">
        <v>10125</v>
      </c>
      <c r="B3374" t="s">
        <v>10020</v>
      </c>
      <c r="C3374">
        <v>137</v>
      </c>
      <c r="D3374" t="s">
        <v>10035</v>
      </c>
      <c r="E3374" s="2">
        <v>990</v>
      </c>
      <c r="F3374" s="6" t="str">
        <f>+_xlfn.XLOOKUP(LISTAS[[#This Row],[ID]],_01_CODIGOS_Y_COSTOS_xlsm[Producto y N°],_01_CODIGOS_Y_COSTOS_xlsm[FABRICA],"",0,1)</f>
        <v>IMPORTACION</v>
      </c>
      <c r="G3374" s="13">
        <f>LISTAS[[#This Row],[Precio]]*(1-0.46)*(1-IF($C$3520="",0,$C$3520))</f>
        <v>400.95000000000005</v>
      </c>
      <c r="H3374" s="9">
        <f>+_xlfn.XLOOKUP(LISTAS[[#This Row],[ID]],_01_CODIGOS_Y_COSTOS_xlsm[Producto y N°],_01_CODIGOS_Y_COSTOS_xlsm[COSTO],0,0,1)</f>
        <v>0</v>
      </c>
      <c r="I3374" s="116">
        <f>+IFERROR(LISTAS[[#This Row],[VENTA NETA]]/LISTAS[[#This Row],[COSTO]]-1,0)</f>
        <v>0</v>
      </c>
      <c r="J3374" s="33" t="str">
        <f>IFERROR(VLOOKUP(LISTAS[[#This Row],[ID]],_01_CODIGOS_Y_COSTOS_xlsm[[Producto y N°]:[CODIGO]],2,0),"")</f>
        <v>H2073</v>
      </c>
      <c r="M3374" s="22">
        <v>0</v>
      </c>
      <c r="N3374" s="23">
        <f>+LISTAS[[#This Row],[Precio]]+(LISTAS[[#This Row],[Precio]]*M3374)</f>
        <v>990</v>
      </c>
      <c r="O3374" s="24">
        <f t="shared" si="69"/>
        <v>400.95000000000005</v>
      </c>
      <c r="Q3374" s="21" t="str">
        <f>IFERROR(O3374/LISTAS[[#This Row],[COSTO]]-1,"")</f>
        <v/>
      </c>
      <c r="R3374" t="str">
        <f>+LISTAS[[#This Row],[ID]]</f>
        <v>TORNILLERIA ESPECIAL137</v>
      </c>
      <c r="T3374" s="29"/>
      <c r="U3374" s="25">
        <f>LISTAS[[#This Row],[COSTO]]+(LISTAS[[#This Row],[COSTO]]*T3374)</f>
        <v>0</v>
      </c>
      <c r="V3374" s="30">
        <f>IF(T3374="",0,U3374/LISTAS[[#This Row],[VENTA NETA]]-1)</f>
        <v>0</v>
      </c>
      <c r="X3374" s="25"/>
      <c r="Y3374" s="31" t="str">
        <f>IFERROR(LISTAS[[#This Row],[COSTO]]/X3374-1,"")</f>
        <v/>
      </c>
    </row>
    <row r="3375" spans="1:25" x14ac:dyDescent="0.2">
      <c r="A3375" s="6" t="s">
        <v>10126</v>
      </c>
      <c r="B3375" t="s">
        <v>10020</v>
      </c>
      <c r="C3375">
        <v>138</v>
      </c>
      <c r="D3375" t="s">
        <v>10035</v>
      </c>
      <c r="E3375" s="2">
        <v>1080</v>
      </c>
      <c r="F3375" s="6" t="str">
        <f>+_xlfn.XLOOKUP(LISTAS[[#This Row],[ID]],_01_CODIGOS_Y_COSTOS_xlsm[Producto y N°],_01_CODIGOS_Y_COSTOS_xlsm[FABRICA],"",0,1)</f>
        <v>IMPORTACION</v>
      </c>
      <c r="G3375" s="13">
        <f>LISTAS[[#This Row],[Precio]]*(1-0.46)*(1-IF($C$3520="",0,$C$3520))</f>
        <v>437.40000000000003</v>
      </c>
      <c r="H3375" s="9">
        <f>+_xlfn.XLOOKUP(LISTAS[[#This Row],[ID]],_01_CODIGOS_Y_COSTOS_xlsm[Producto y N°],_01_CODIGOS_Y_COSTOS_xlsm[COSTO],0,0,1)</f>
        <v>0</v>
      </c>
      <c r="I3375" s="116">
        <f>+IFERROR(LISTAS[[#This Row],[VENTA NETA]]/LISTAS[[#This Row],[COSTO]]-1,0)</f>
        <v>0</v>
      </c>
      <c r="J3375" s="33" t="str">
        <f>IFERROR(VLOOKUP(LISTAS[[#This Row],[ID]],_01_CODIGOS_Y_COSTOS_xlsm[[Producto y N°]:[CODIGO]],2,0),"")</f>
        <v>H2075</v>
      </c>
      <c r="M3375" s="22">
        <v>0</v>
      </c>
      <c r="N3375" s="23">
        <f>+LISTAS[[#This Row],[Precio]]+(LISTAS[[#This Row],[Precio]]*M3375)</f>
        <v>1080</v>
      </c>
      <c r="O3375" s="24">
        <f t="shared" si="69"/>
        <v>437.40000000000003</v>
      </c>
      <c r="Q3375" s="21" t="str">
        <f>IFERROR(O3375/LISTAS[[#This Row],[COSTO]]-1,"")</f>
        <v/>
      </c>
      <c r="R3375" t="str">
        <f>+LISTAS[[#This Row],[ID]]</f>
        <v>TORNILLERIA ESPECIAL138</v>
      </c>
      <c r="T3375" s="29"/>
      <c r="U3375" s="25">
        <f>LISTAS[[#This Row],[COSTO]]+(LISTAS[[#This Row],[COSTO]]*T3375)</f>
        <v>0</v>
      </c>
      <c r="V3375" s="30">
        <f>IF(T3375="",0,U3375/LISTAS[[#This Row],[VENTA NETA]]-1)</f>
        <v>0</v>
      </c>
      <c r="X3375" s="25"/>
      <c r="Y3375" s="31" t="str">
        <f>IFERROR(LISTAS[[#This Row],[COSTO]]/X3375-1,"")</f>
        <v/>
      </c>
    </row>
    <row r="3376" spans="1:25" x14ac:dyDescent="0.2">
      <c r="A3376" s="6" t="s">
        <v>10127</v>
      </c>
      <c r="B3376" t="s">
        <v>10020</v>
      </c>
      <c r="C3376">
        <v>139</v>
      </c>
      <c r="D3376" t="s">
        <v>10115</v>
      </c>
      <c r="E3376" s="2">
        <v>1080</v>
      </c>
      <c r="F3376" s="6" t="str">
        <f>+_xlfn.XLOOKUP(LISTAS[[#This Row],[ID]],_01_CODIGOS_Y_COSTOS_xlsm[Producto y N°],_01_CODIGOS_Y_COSTOS_xlsm[FABRICA],"",0,1)</f>
        <v>IMPORTACION</v>
      </c>
      <c r="G3376" s="13">
        <f>LISTAS[[#This Row],[Precio]]*(1-0.46)*(1-IF($C$3520="",0,$C$3520))</f>
        <v>437.40000000000003</v>
      </c>
      <c r="H3376" s="9">
        <f>+_xlfn.XLOOKUP(LISTAS[[#This Row],[ID]],_01_CODIGOS_Y_COSTOS_xlsm[Producto y N°],_01_CODIGOS_Y_COSTOS_xlsm[COSTO],0,0,1)</f>
        <v>0</v>
      </c>
      <c r="I3376" s="116">
        <f>+IFERROR(LISTAS[[#This Row],[VENTA NETA]]/LISTAS[[#This Row],[COSTO]]-1,0)</f>
        <v>0</v>
      </c>
      <c r="J3376" s="33" t="str">
        <f>IFERROR(VLOOKUP(LISTAS[[#This Row],[ID]],_01_CODIGOS_Y_COSTOS_xlsm[[Producto y N°]:[CODIGO]],2,0),"")</f>
        <v>H2104</v>
      </c>
      <c r="M3376" s="22">
        <v>0</v>
      </c>
      <c r="N3376" s="23">
        <f>+LISTAS[[#This Row],[Precio]]+(LISTAS[[#This Row],[Precio]]*M3376)</f>
        <v>1080</v>
      </c>
      <c r="O3376" s="24">
        <f t="shared" si="69"/>
        <v>437.40000000000003</v>
      </c>
      <c r="Q3376" s="21" t="str">
        <f>IFERROR(O3376/LISTAS[[#This Row],[COSTO]]-1,"")</f>
        <v/>
      </c>
      <c r="R3376" t="str">
        <f>+LISTAS[[#This Row],[ID]]</f>
        <v>TORNILLERIA ESPECIAL139</v>
      </c>
      <c r="T3376" s="29"/>
      <c r="U3376" s="25">
        <f>LISTAS[[#This Row],[COSTO]]+(LISTAS[[#This Row],[COSTO]]*T3376)</f>
        <v>0</v>
      </c>
      <c r="V3376" s="30">
        <f>IF(T3376="",0,U3376/LISTAS[[#This Row],[VENTA NETA]]-1)</f>
        <v>0</v>
      </c>
      <c r="X3376" s="25"/>
      <c r="Y3376" s="31" t="str">
        <f>IFERROR(LISTAS[[#This Row],[COSTO]]/X3376-1,"")</f>
        <v/>
      </c>
    </row>
    <row r="3377" spans="1:25" x14ac:dyDescent="0.2">
      <c r="A3377" s="6" t="s">
        <v>10128</v>
      </c>
      <c r="B3377" t="s">
        <v>10020</v>
      </c>
      <c r="C3377">
        <v>142</v>
      </c>
      <c r="D3377" t="s">
        <v>10129</v>
      </c>
      <c r="E3377" s="2">
        <v>990</v>
      </c>
      <c r="F3377" s="6" t="str">
        <f>+_xlfn.XLOOKUP(LISTAS[[#This Row],[ID]],_01_CODIGOS_Y_COSTOS_xlsm[Producto y N°],_01_CODIGOS_Y_COSTOS_xlsm[FABRICA],"",0,1)</f>
        <v>IMPORTACION</v>
      </c>
      <c r="G3377" s="13">
        <f>LISTAS[[#This Row],[Precio]]*(1-0.46)*(1-IF($C$3520="",0,$C$3520))</f>
        <v>400.95000000000005</v>
      </c>
      <c r="H3377" s="9">
        <f>+_xlfn.XLOOKUP(LISTAS[[#This Row],[ID]],_01_CODIGOS_Y_COSTOS_xlsm[Producto y N°],_01_CODIGOS_Y_COSTOS_xlsm[COSTO],0,0,1)</f>
        <v>0</v>
      </c>
      <c r="I3377" s="116">
        <f>+IFERROR(LISTAS[[#This Row],[VENTA NETA]]/LISTAS[[#This Row],[COSTO]]-1,0)</f>
        <v>0</v>
      </c>
      <c r="J3377" s="33" t="str">
        <f>IFERROR(VLOOKUP(LISTAS[[#This Row],[ID]],_01_CODIGOS_Y_COSTOS_xlsm[[Producto y N°]:[CODIGO]],2,0),"")</f>
        <v>H2084</v>
      </c>
      <c r="M3377" s="22">
        <v>0</v>
      </c>
      <c r="N3377" s="23">
        <f>+LISTAS[[#This Row],[Precio]]+(LISTAS[[#This Row],[Precio]]*M3377)</f>
        <v>990</v>
      </c>
      <c r="O3377" s="24">
        <f t="shared" si="69"/>
        <v>400.95000000000005</v>
      </c>
      <c r="Q3377" s="21" t="str">
        <f>IFERROR(O3377/LISTAS[[#This Row],[COSTO]]-1,"")</f>
        <v/>
      </c>
      <c r="R3377" t="str">
        <f>+LISTAS[[#This Row],[ID]]</f>
        <v>TORNILLERIA ESPECIAL142</v>
      </c>
      <c r="T3377" s="29"/>
      <c r="U3377" s="25">
        <f>LISTAS[[#This Row],[COSTO]]+(LISTAS[[#This Row],[COSTO]]*T3377)</f>
        <v>0</v>
      </c>
      <c r="V3377" s="30">
        <f>IF(T3377="",0,U3377/LISTAS[[#This Row],[VENTA NETA]]-1)</f>
        <v>0</v>
      </c>
      <c r="X3377" s="25"/>
      <c r="Y3377" s="31" t="str">
        <f>IFERROR(LISTAS[[#This Row],[COSTO]]/X3377-1,"")</f>
        <v/>
      </c>
    </row>
    <row r="3378" spans="1:25" x14ac:dyDescent="0.2">
      <c r="A3378" s="6" t="s">
        <v>10130</v>
      </c>
      <c r="B3378" t="s">
        <v>10020</v>
      </c>
      <c r="C3378">
        <v>147</v>
      </c>
      <c r="D3378" t="s">
        <v>10131</v>
      </c>
      <c r="E3378" s="2">
        <v>1250</v>
      </c>
      <c r="F3378" s="6" t="str">
        <f>+_xlfn.XLOOKUP(LISTAS[[#This Row],[ID]],_01_CODIGOS_Y_COSTOS_xlsm[Producto y N°],_01_CODIGOS_Y_COSTOS_xlsm[FABRICA],"",0,1)</f>
        <v>IMPORTACION</v>
      </c>
      <c r="G3378" s="13">
        <f>LISTAS[[#This Row],[Precio]]*(1-0.46)*(1-IF($C$3520="",0,$C$3520))</f>
        <v>506.25</v>
      </c>
      <c r="H3378" s="9">
        <f>+_xlfn.XLOOKUP(LISTAS[[#This Row],[ID]],_01_CODIGOS_Y_COSTOS_xlsm[Producto y N°],_01_CODIGOS_Y_COSTOS_xlsm[COSTO],0,0,1)</f>
        <v>0</v>
      </c>
      <c r="I3378" s="116">
        <f>+IFERROR(LISTAS[[#This Row],[VENTA NETA]]/LISTAS[[#This Row],[COSTO]]-1,0)</f>
        <v>0</v>
      </c>
      <c r="J3378" s="33" t="str">
        <f>IFERROR(VLOOKUP(LISTAS[[#This Row],[ID]],_01_CODIGOS_Y_COSTOS_xlsm[[Producto y N°]:[CODIGO]],2,0),"")</f>
        <v>H2083</v>
      </c>
      <c r="M3378" s="22">
        <v>0</v>
      </c>
      <c r="N3378" s="23">
        <f>+LISTAS[[#This Row],[Precio]]+(LISTAS[[#This Row],[Precio]]*M3378)</f>
        <v>1250</v>
      </c>
      <c r="O3378" s="24">
        <f t="shared" si="69"/>
        <v>506.25</v>
      </c>
      <c r="Q3378" s="21" t="str">
        <f>IFERROR(O3378/LISTAS[[#This Row],[COSTO]]-1,"")</f>
        <v/>
      </c>
      <c r="R3378" t="str">
        <f>+LISTAS[[#This Row],[ID]]</f>
        <v>TORNILLERIA ESPECIAL147</v>
      </c>
      <c r="T3378" s="29"/>
      <c r="U3378" s="25">
        <f>LISTAS[[#This Row],[COSTO]]+(LISTAS[[#This Row],[COSTO]]*T3378)</f>
        <v>0</v>
      </c>
      <c r="V3378" s="30">
        <f>IF(T3378="",0,U3378/LISTAS[[#This Row],[VENTA NETA]]-1)</f>
        <v>0</v>
      </c>
      <c r="X3378" s="25"/>
      <c r="Y3378" s="31" t="str">
        <f>IFERROR(LISTAS[[#This Row],[COSTO]]/X3378-1,"")</f>
        <v/>
      </c>
    </row>
    <row r="3379" spans="1:25" x14ac:dyDescent="0.2">
      <c r="A3379" s="6" t="s">
        <v>10132</v>
      </c>
      <c r="B3379" t="s">
        <v>10020</v>
      </c>
      <c r="C3379">
        <v>149</v>
      </c>
      <c r="D3379" t="s">
        <v>10133</v>
      </c>
      <c r="E3379" s="2">
        <v>1250</v>
      </c>
      <c r="F3379" s="6" t="str">
        <f>+_xlfn.XLOOKUP(LISTAS[[#This Row],[ID]],_01_CODIGOS_Y_COSTOS_xlsm[Producto y N°],_01_CODIGOS_Y_COSTOS_xlsm[FABRICA],"",0,1)</f>
        <v>IMPORTACION</v>
      </c>
      <c r="G3379" s="13">
        <f>LISTAS[[#This Row],[Precio]]*(1-0.46)*(1-IF($C$3520="",0,$C$3520))</f>
        <v>506.25</v>
      </c>
      <c r="H3379" s="9">
        <f>+_xlfn.XLOOKUP(LISTAS[[#This Row],[ID]],_01_CODIGOS_Y_COSTOS_xlsm[Producto y N°],_01_CODIGOS_Y_COSTOS_xlsm[COSTO],0,0,1)</f>
        <v>0</v>
      </c>
      <c r="I3379" s="116">
        <f>+IFERROR(LISTAS[[#This Row],[VENTA NETA]]/LISTAS[[#This Row],[COSTO]]-1,0)</f>
        <v>0</v>
      </c>
      <c r="J3379" s="33" t="str">
        <f>IFERROR(VLOOKUP(LISTAS[[#This Row],[ID]],_01_CODIGOS_Y_COSTOS_xlsm[[Producto y N°]:[CODIGO]],2,0),"")</f>
        <v>H2071</v>
      </c>
      <c r="M3379" s="22">
        <v>0</v>
      </c>
      <c r="N3379" s="23">
        <f>+LISTAS[[#This Row],[Precio]]+(LISTAS[[#This Row],[Precio]]*M3379)</f>
        <v>1250</v>
      </c>
      <c r="O3379" s="24">
        <f t="shared" si="69"/>
        <v>506.25</v>
      </c>
      <c r="Q3379" s="21" t="str">
        <f>IFERROR(O3379/LISTAS[[#This Row],[COSTO]]-1,"")</f>
        <v/>
      </c>
      <c r="R3379" t="str">
        <f>+LISTAS[[#This Row],[ID]]</f>
        <v>TORNILLERIA ESPECIAL149</v>
      </c>
      <c r="T3379" s="29"/>
      <c r="U3379" s="25">
        <f>LISTAS[[#This Row],[COSTO]]+(LISTAS[[#This Row],[COSTO]]*T3379)</f>
        <v>0</v>
      </c>
      <c r="V3379" s="30">
        <f>IF(T3379="",0,U3379/LISTAS[[#This Row],[VENTA NETA]]-1)</f>
        <v>0</v>
      </c>
      <c r="X3379" s="25"/>
      <c r="Y3379" s="31" t="str">
        <f>IFERROR(LISTAS[[#This Row],[COSTO]]/X3379-1,"")</f>
        <v/>
      </c>
    </row>
    <row r="3380" spans="1:25" x14ac:dyDescent="0.2">
      <c r="A3380" s="6" t="s">
        <v>10134</v>
      </c>
      <c r="B3380" t="s">
        <v>10020</v>
      </c>
      <c r="C3380">
        <v>150</v>
      </c>
      <c r="D3380" t="s">
        <v>10133</v>
      </c>
      <c r="E3380" s="2">
        <v>1250</v>
      </c>
      <c r="F3380" s="6" t="str">
        <f>+_xlfn.XLOOKUP(LISTAS[[#This Row],[ID]],_01_CODIGOS_Y_COSTOS_xlsm[Producto y N°],_01_CODIGOS_Y_COSTOS_xlsm[FABRICA],"",0,1)</f>
        <v>IMPORTACION</v>
      </c>
      <c r="G3380" s="13">
        <f>LISTAS[[#This Row],[Precio]]*(1-0.46)*(1-IF($C$3520="",0,$C$3520))</f>
        <v>506.25</v>
      </c>
      <c r="H3380" s="9">
        <f>+_xlfn.XLOOKUP(LISTAS[[#This Row],[ID]],_01_CODIGOS_Y_COSTOS_xlsm[Producto y N°],_01_CODIGOS_Y_COSTOS_xlsm[COSTO],0,0,1)</f>
        <v>0</v>
      </c>
      <c r="I3380" s="116">
        <f>+IFERROR(LISTAS[[#This Row],[VENTA NETA]]/LISTAS[[#This Row],[COSTO]]-1,0)</f>
        <v>0</v>
      </c>
      <c r="J3380" s="33" t="str">
        <f>IFERROR(VLOOKUP(LISTAS[[#This Row],[ID]],_01_CODIGOS_Y_COSTOS_xlsm[[Producto y N°]:[CODIGO]],2,0),"")</f>
        <v>H2214</v>
      </c>
      <c r="M3380" s="22">
        <v>0</v>
      </c>
      <c r="N3380" s="23">
        <f>+LISTAS[[#This Row],[Precio]]+(LISTAS[[#This Row],[Precio]]*M3380)</f>
        <v>1250</v>
      </c>
      <c r="O3380" s="24">
        <f t="shared" si="69"/>
        <v>506.25</v>
      </c>
      <c r="Q3380" s="21" t="str">
        <f>IFERROR(O3380/LISTAS[[#This Row],[COSTO]]-1,"")</f>
        <v/>
      </c>
      <c r="R3380" t="str">
        <f>+LISTAS[[#This Row],[ID]]</f>
        <v>TORNILLERIA ESPECIAL150</v>
      </c>
      <c r="T3380" s="29"/>
      <c r="U3380" s="25">
        <f>LISTAS[[#This Row],[COSTO]]+(LISTAS[[#This Row],[COSTO]]*T3380)</f>
        <v>0</v>
      </c>
      <c r="V3380" s="30">
        <f>IF(T3380="",0,U3380/LISTAS[[#This Row],[VENTA NETA]]-1)</f>
        <v>0</v>
      </c>
      <c r="X3380" s="25"/>
      <c r="Y3380" s="31" t="str">
        <f>IFERROR(LISTAS[[#This Row],[COSTO]]/X3380-1,"")</f>
        <v/>
      </c>
    </row>
    <row r="3381" spans="1:25" x14ac:dyDescent="0.2">
      <c r="A3381" s="6" t="s">
        <v>10135</v>
      </c>
      <c r="B3381" t="s">
        <v>10020</v>
      </c>
      <c r="C3381">
        <v>152</v>
      </c>
      <c r="D3381" t="s">
        <v>10136</v>
      </c>
      <c r="E3381" s="2">
        <v>995</v>
      </c>
      <c r="F3381" s="6" t="str">
        <f>+_xlfn.XLOOKUP(LISTAS[[#This Row],[ID]],_01_CODIGOS_Y_COSTOS_xlsm[Producto y N°],_01_CODIGOS_Y_COSTOS_xlsm[FABRICA],"",0,1)</f>
        <v>IMPORTACION</v>
      </c>
      <c r="G3381" s="13">
        <f>LISTAS[[#This Row],[Precio]]*(1-0.46)*(1-IF($C$3520="",0,$C$3520))</f>
        <v>402.97500000000002</v>
      </c>
      <c r="H3381" s="9">
        <f>+_xlfn.XLOOKUP(LISTAS[[#This Row],[ID]],_01_CODIGOS_Y_COSTOS_xlsm[Producto y N°],_01_CODIGOS_Y_COSTOS_xlsm[COSTO],0,0,1)</f>
        <v>0</v>
      </c>
      <c r="I3381" s="116">
        <f>+IFERROR(LISTAS[[#This Row],[VENTA NETA]]/LISTAS[[#This Row],[COSTO]]-1,0)</f>
        <v>0</v>
      </c>
      <c r="J3381" s="33" t="str">
        <f>IFERROR(VLOOKUP(LISTAS[[#This Row],[ID]],_01_CODIGOS_Y_COSTOS_xlsm[[Producto y N°]:[CODIGO]],2,0),"")</f>
        <v>H2240</v>
      </c>
      <c r="M3381" s="22">
        <v>0</v>
      </c>
      <c r="N3381" s="23">
        <f>+LISTAS[[#This Row],[Precio]]+(LISTAS[[#This Row],[Precio]]*M3381)</f>
        <v>995</v>
      </c>
      <c r="O3381" s="24">
        <f t="shared" si="69"/>
        <v>402.97500000000002</v>
      </c>
      <c r="Q3381" s="21" t="str">
        <f>IFERROR(O3381/LISTAS[[#This Row],[COSTO]]-1,"")</f>
        <v/>
      </c>
      <c r="R3381" t="str">
        <f>+LISTAS[[#This Row],[ID]]</f>
        <v>TORNILLERIA ESPECIAL152</v>
      </c>
      <c r="T3381" s="29"/>
      <c r="U3381" s="25">
        <f>LISTAS[[#This Row],[COSTO]]+(LISTAS[[#This Row],[COSTO]]*T3381)</f>
        <v>0</v>
      </c>
      <c r="V3381" s="30">
        <f>IF(T3381="",0,U3381/LISTAS[[#This Row],[VENTA NETA]]-1)</f>
        <v>0</v>
      </c>
      <c r="X3381" s="25"/>
      <c r="Y3381" s="31" t="str">
        <f>IFERROR(LISTAS[[#This Row],[COSTO]]/X3381-1,"")</f>
        <v/>
      </c>
    </row>
    <row r="3382" spans="1:25" x14ac:dyDescent="0.2">
      <c r="A3382" s="6" t="s">
        <v>10137</v>
      </c>
      <c r="B3382" t="s">
        <v>10020</v>
      </c>
      <c r="C3382">
        <v>155</v>
      </c>
      <c r="D3382" t="s">
        <v>10138</v>
      </c>
      <c r="E3382" s="2">
        <v>995</v>
      </c>
      <c r="F3382" s="6" t="str">
        <f>+_xlfn.XLOOKUP(LISTAS[[#This Row],[ID]],_01_CODIGOS_Y_COSTOS_xlsm[Producto y N°],_01_CODIGOS_Y_COSTOS_xlsm[FABRICA],"",0,1)</f>
        <v>IMPORTACION</v>
      </c>
      <c r="G3382" s="13">
        <f>LISTAS[[#This Row],[Precio]]*(1-0.46)*(1-IF($C$3520="",0,$C$3520))</f>
        <v>402.97500000000002</v>
      </c>
      <c r="H3382" s="9">
        <f>+_xlfn.XLOOKUP(LISTAS[[#This Row],[ID]],_01_CODIGOS_Y_COSTOS_xlsm[Producto y N°],_01_CODIGOS_Y_COSTOS_xlsm[COSTO],0,0,1)</f>
        <v>0</v>
      </c>
      <c r="I3382" s="116">
        <f>+IFERROR(LISTAS[[#This Row],[VENTA NETA]]/LISTAS[[#This Row],[COSTO]]-1,0)</f>
        <v>0</v>
      </c>
      <c r="J3382" s="33" t="str">
        <f>IFERROR(VLOOKUP(LISTAS[[#This Row],[ID]],_01_CODIGOS_Y_COSTOS_xlsm[[Producto y N°]:[CODIGO]],2,0),"")</f>
        <v>H2038</v>
      </c>
      <c r="M3382" s="22">
        <v>0</v>
      </c>
      <c r="N3382" s="23">
        <f>+LISTAS[[#This Row],[Precio]]+(LISTAS[[#This Row],[Precio]]*M3382)</f>
        <v>995</v>
      </c>
      <c r="O3382" s="24">
        <f t="shared" si="69"/>
        <v>402.97500000000002</v>
      </c>
      <c r="Q3382" s="21" t="str">
        <f>IFERROR(O3382/LISTAS[[#This Row],[COSTO]]-1,"")</f>
        <v/>
      </c>
      <c r="R3382" t="str">
        <f>+LISTAS[[#This Row],[ID]]</f>
        <v>TORNILLERIA ESPECIAL155</v>
      </c>
      <c r="T3382" s="29"/>
      <c r="U3382" s="25">
        <f>LISTAS[[#This Row],[COSTO]]+(LISTAS[[#This Row],[COSTO]]*T3382)</f>
        <v>0</v>
      </c>
      <c r="V3382" s="30">
        <f>IF(T3382="",0,U3382/LISTAS[[#This Row],[VENTA NETA]]-1)</f>
        <v>0</v>
      </c>
      <c r="X3382" s="25"/>
      <c r="Y3382" s="31" t="str">
        <f>IFERROR(LISTAS[[#This Row],[COSTO]]/X3382-1,"")</f>
        <v/>
      </c>
    </row>
    <row r="3383" spans="1:25" x14ac:dyDescent="0.2">
      <c r="A3383" s="6" t="s">
        <v>10139</v>
      </c>
      <c r="B3383" t="s">
        <v>10020</v>
      </c>
      <c r="C3383">
        <v>161</v>
      </c>
      <c r="D3383" t="s">
        <v>10140</v>
      </c>
      <c r="E3383" s="2">
        <v>995</v>
      </c>
      <c r="F3383" s="6" t="str">
        <f>+_xlfn.XLOOKUP(LISTAS[[#This Row],[ID]],_01_CODIGOS_Y_COSTOS_xlsm[Producto y N°],_01_CODIGOS_Y_COSTOS_xlsm[FABRICA],"",0,1)</f>
        <v>IMPORTACION</v>
      </c>
      <c r="G3383" s="13">
        <f>LISTAS[[#This Row],[Precio]]*(1-0.46)*(1-IF($C$3520="",0,$C$3520))</f>
        <v>402.97500000000002</v>
      </c>
      <c r="H3383" s="9">
        <f>+_xlfn.XLOOKUP(LISTAS[[#This Row],[ID]],_01_CODIGOS_Y_COSTOS_xlsm[Producto y N°],_01_CODIGOS_Y_COSTOS_xlsm[COSTO],0,0,1)</f>
        <v>0</v>
      </c>
      <c r="I3383" s="116">
        <f>+IFERROR(LISTAS[[#This Row],[VENTA NETA]]/LISTAS[[#This Row],[COSTO]]-1,0)</f>
        <v>0</v>
      </c>
      <c r="J3383" s="33" t="str">
        <f>IFERROR(VLOOKUP(LISTAS[[#This Row],[ID]],_01_CODIGOS_Y_COSTOS_xlsm[[Producto y N°]:[CODIGO]],2,0),"")</f>
        <v>H2366</v>
      </c>
      <c r="M3383" s="22">
        <v>0</v>
      </c>
      <c r="N3383" s="23">
        <f>+LISTAS[[#This Row],[Precio]]+(LISTAS[[#This Row],[Precio]]*M3383)</f>
        <v>995</v>
      </c>
      <c r="O3383" s="24">
        <f t="shared" si="69"/>
        <v>402.97500000000002</v>
      </c>
      <c r="Q3383" s="21" t="str">
        <f>IFERROR(O3383/LISTAS[[#This Row],[COSTO]]-1,"")</f>
        <v/>
      </c>
      <c r="R3383" t="str">
        <f>+LISTAS[[#This Row],[ID]]</f>
        <v>TORNILLERIA ESPECIAL161</v>
      </c>
      <c r="T3383" s="29"/>
      <c r="U3383" s="25">
        <f>LISTAS[[#This Row],[COSTO]]+(LISTAS[[#This Row],[COSTO]]*T3383)</f>
        <v>0</v>
      </c>
      <c r="V3383" s="30">
        <f>IF(T3383="",0,U3383/LISTAS[[#This Row],[VENTA NETA]]-1)</f>
        <v>0</v>
      </c>
      <c r="X3383" s="25"/>
      <c r="Y3383" s="31" t="str">
        <f>IFERROR(LISTAS[[#This Row],[COSTO]]/X3383-1,"")</f>
        <v/>
      </c>
    </row>
    <row r="3384" spans="1:25" x14ac:dyDescent="0.2">
      <c r="A3384" s="6" t="s">
        <v>10141</v>
      </c>
      <c r="B3384" t="s">
        <v>10020</v>
      </c>
      <c r="C3384">
        <v>162</v>
      </c>
      <c r="D3384" t="s">
        <v>10088</v>
      </c>
      <c r="E3384" s="2">
        <v>995</v>
      </c>
      <c r="F3384" s="6" t="str">
        <f>+_xlfn.XLOOKUP(LISTAS[[#This Row],[ID]],_01_CODIGOS_Y_COSTOS_xlsm[Producto y N°],_01_CODIGOS_Y_COSTOS_xlsm[FABRICA],"",0,1)</f>
        <v>IMPORTACION</v>
      </c>
      <c r="G3384" s="13">
        <f>LISTAS[[#This Row],[Precio]]*(1-0.46)*(1-IF($C$3520="",0,$C$3520))</f>
        <v>402.97500000000002</v>
      </c>
      <c r="H3384" s="9">
        <f>+_xlfn.XLOOKUP(LISTAS[[#This Row],[ID]],_01_CODIGOS_Y_COSTOS_xlsm[Producto y N°],_01_CODIGOS_Y_COSTOS_xlsm[COSTO],0,0,1)</f>
        <v>0</v>
      </c>
      <c r="I3384" s="116">
        <f>+IFERROR(LISTAS[[#This Row],[VENTA NETA]]/LISTAS[[#This Row],[COSTO]]-1,0)</f>
        <v>0</v>
      </c>
      <c r="J3384" s="33" t="str">
        <f>IFERROR(VLOOKUP(LISTAS[[#This Row],[ID]],_01_CODIGOS_Y_COSTOS_xlsm[[Producto y N°]:[CODIGO]],2,0),"")</f>
        <v>H2304</v>
      </c>
      <c r="M3384" s="22">
        <v>0</v>
      </c>
      <c r="N3384" s="23">
        <f>+LISTAS[[#This Row],[Precio]]+(LISTAS[[#This Row],[Precio]]*M3384)</f>
        <v>995</v>
      </c>
      <c r="O3384" s="24">
        <f t="shared" si="69"/>
        <v>402.97500000000002</v>
      </c>
      <c r="Q3384" s="21" t="str">
        <f>IFERROR(O3384/LISTAS[[#This Row],[COSTO]]-1,"")</f>
        <v/>
      </c>
      <c r="R3384" t="str">
        <f>+LISTAS[[#This Row],[ID]]</f>
        <v>TORNILLERIA ESPECIAL162</v>
      </c>
      <c r="T3384" s="29"/>
      <c r="U3384" s="25">
        <f>LISTAS[[#This Row],[COSTO]]+(LISTAS[[#This Row],[COSTO]]*T3384)</f>
        <v>0</v>
      </c>
      <c r="V3384" s="30">
        <f>IF(T3384="",0,U3384/LISTAS[[#This Row],[VENTA NETA]]-1)</f>
        <v>0</v>
      </c>
      <c r="X3384" s="25"/>
      <c r="Y3384" s="31" t="str">
        <f>IFERROR(LISTAS[[#This Row],[COSTO]]/X3384-1,"")</f>
        <v/>
      </c>
    </row>
    <row r="3385" spans="1:25" x14ac:dyDescent="0.2">
      <c r="A3385" s="6" t="s">
        <v>10142</v>
      </c>
      <c r="B3385" t="s">
        <v>10020</v>
      </c>
      <c r="C3385">
        <v>163</v>
      </c>
      <c r="D3385" t="s">
        <v>10138</v>
      </c>
      <c r="E3385" s="2">
        <v>1090</v>
      </c>
      <c r="F3385" s="6" t="str">
        <f>+_xlfn.XLOOKUP(LISTAS[[#This Row],[ID]],_01_CODIGOS_Y_COSTOS_xlsm[Producto y N°],_01_CODIGOS_Y_COSTOS_xlsm[FABRICA],"",0,1)</f>
        <v>IMPORTACION</v>
      </c>
      <c r="G3385" s="13">
        <f>LISTAS[[#This Row],[Precio]]*(1-0.46)*(1-IF($C$3520="",0,$C$3520))</f>
        <v>441.45000000000005</v>
      </c>
      <c r="H3385" s="9">
        <f>+_xlfn.XLOOKUP(LISTAS[[#This Row],[ID]],_01_CODIGOS_Y_COSTOS_xlsm[Producto y N°],_01_CODIGOS_Y_COSTOS_xlsm[COSTO],0,0,1)</f>
        <v>0</v>
      </c>
      <c r="I3385" s="116">
        <f>+IFERROR(LISTAS[[#This Row],[VENTA NETA]]/LISTAS[[#This Row],[COSTO]]-1,0)</f>
        <v>0</v>
      </c>
      <c r="J3385" s="33" t="str">
        <f>IFERROR(VLOOKUP(LISTAS[[#This Row],[ID]],_01_CODIGOS_Y_COSTOS_xlsm[[Producto y N°]:[CODIGO]],2,0),"")</f>
        <v>H2037</v>
      </c>
      <c r="M3385" s="22">
        <v>0</v>
      </c>
      <c r="N3385" s="23">
        <f>+LISTAS[[#This Row],[Precio]]+(LISTAS[[#This Row],[Precio]]*M3385)</f>
        <v>1090</v>
      </c>
      <c r="O3385" s="24">
        <f t="shared" si="69"/>
        <v>441.45000000000005</v>
      </c>
      <c r="Q3385" s="21" t="str">
        <f>IFERROR(O3385/LISTAS[[#This Row],[COSTO]]-1,"")</f>
        <v/>
      </c>
      <c r="R3385" t="str">
        <f>+LISTAS[[#This Row],[ID]]</f>
        <v>TORNILLERIA ESPECIAL163</v>
      </c>
      <c r="T3385" s="29"/>
      <c r="U3385" s="25">
        <f>LISTAS[[#This Row],[COSTO]]+(LISTAS[[#This Row],[COSTO]]*T3385)</f>
        <v>0</v>
      </c>
      <c r="V3385" s="30">
        <f>IF(T3385="",0,U3385/LISTAS[[#This Row],[VENTA NETA]]-1)</f>
        <v>0</v>
      </c>
      <c r="X3385" s="25"/>
      <c r="Y3385" s="31" t="str">
        <f>IFERROR(LISTAS[[#This Row],[COSTO]]/X3385-1,"")</f>
        <v/>
      </c>
    </row>
    <row r="3386" spans="1:25" x14ac:dyDescent="0.2">
      <c r="A3386" s="6" t="s">
        <v>10143</v>
      </c>
      <c r="B3386" t="s">
        <v>10020</v>
      </c>
      <c r="C3386">
        <v>165</v>
      </c>
      <c r="D3386" t="s">
        <v>10144</v>
      </c>
      <c r="E3386" s="2">
        <v>995</v>
      </c>
      <c r="F3386" s="6" t="str">
        <f>+_xlfn.XLOOKUP(LISTAS[[#This Row],[ID]],_01_CODIGOS_Y_COSTOS_xlsm[Producto y N°],_01_CODIGOS_Y_COSTOS_xlsm[FABRICA],"",0,1)</f>
        <v>IMPORTACION</v>
      </c>
      <c r="G3386" s="13">
        <f>LISTAS[[#This Row],[Precio]]*(1-0.46)*(1-IF($C$3520="",0,$C$3520))</f>
        <v>402.97500000000002</v>
      </c>
      <c r="H3386" s="9">
        <f>+_xlfn.XLOOKUP(LISTAS[[#This Row],[ID]],_01_CODIGOS_Y_COSTOS_xlsm[Producto y N°],_01_CODIGOS_Y_COSTOS_xlsm[COSTO],0,0,1)</f>
        <v>0</v>
      </c>
      <c r="I3386" s="116">
        <f>+IFERROR(LISTAS[[#This Row],[VENTA NETA]]/LISTAS[[#This Row],[COSTO]]-1,0)</f>
        <v>0</v>
      </c>
      <c r="J3386" s="33" t="str">
        <f>IFERROR(VLOOKUP(LISTAS[[#This Row],[ID]],_01_CODIGOS_Y_COSTOS_xlsm[[Producto y N°]:[CODIGO]],2,0),"")</f>
        <v>H2235</v>
      </c>
      <c r="M3386" s="22">
        <v>0</v>
      </c>
      <c r="N3386" s="23">
        <f>+LISTAS[[#This Row],[Precio]]+(LISTAS[[#This Row],[Precio]]*M3386)</f>
        <v>995</v>
      </c>
      <c r="O3386" s="24">
        <f t="shared" si="69"/>
        <v>402.97500000000002</v>
      </c>
      <c r="Q3386" s="21" t="str">
        <f>IFERROR(O3386/LISTAS[[#This Row],[COSTO]]-1,"")</f>
        <v/>
      </c>
      <c r="R3386" t="str">
        <f>+LISTAS[[#This Row],[ID]]</f>
        <v>TORNILLERIA ESPECIAL165</v>
      </c>
      <c r="T3386" s="29"/>
      <c r="U3386" s="25">
        <f>LISTAS[[#This Row],[COSTO]]+(LISTAS[[#This Row],[COSTO]]*T3386)</f>
        <v>0</v>
      </c>
      <c r="V3386" s="30">
        <f>IF(T3386="",0,U3386/LISTAS[[#This Row],[VENTA NETA]]-1)</f>
        <v>0</v>
      </c>
      <c r="X3386" s="25"/>
      <c r="Y3386" s="31" t="str">
        <f>IFERROR(LISTAS[[#This Row],[COSTO]]/X3386-1,"")</f>
        <v/>
      </c>
    </row>
    <row r="3387" spans="1:25" x14ac:dyDescent="0.2">
      <c r="A3387" s="6" t="s">
        <v>10145</v>
      </c>
      <c r="B3387" t="s">
        <v>10020</v>
      </c>
      <c r="C3387">
        <v>168</v>
      </c>
      <c r="D3387" t="s">
        <v>10088</v>
      </c>
      <c r="E3387" s="2">
        <v>995</v>
      </c>
      <c r="F3387" s="6" t="str">
        <f>+_xlfn.XLOOKUP(LISTAS[[#This Row],[ID]],_01_CODIGOS_Y_COSTOS_xlsm[Producto y N°],_01_CODIGOS_Y_COSTOS_xlsm[FABRICA],"",0,1)</f>
        <v>IMPORTACION</v>
      </c>
      <c r="G3387" s="13">
        <f>LISTAS[[#This Row],[Precio]]*(1-0.46)*(1-IF($C$3520="",0,$C$3520))</f>
        <v>402.97500000000002</v>
      </c>
      <c r="H3387" s="9">
        <f>+_xlfn.XLOOKUP(LISTAS[[#This Row],[ID]],_01_CODIGOS_Y_COSTOS_xlsm[Producto y N°],_01_CODIGOS_Y_COSTOS_xlsm[COSTO],0,0,1)</f>
        <v>0</v>
      </c>
      <c r="I3387" s="116">
        <f>+IFERROR(LISTAS[[#This Row],[VENTA NETA]]/LISTAS[[#This Row],[COSTO]]-1,0)</f>
        <v>0</v>
      </c>
      <c r="J3387" s="33" t="str">
        <f>IFERROR(VLOOKUP(LISTAS[[#This Row],[ID]],_01_CODIGOS_Y_COSTOS_xlsm[[Producto y N°]:[CODIGO]],2,0),"")</f>
        <v>H2076</v>
      </c>
      <c r="M3387" s="22">
        <v>0</v>
      </c>
      <c r="N3387" s="23">
        <f>+LISTAS[[#This Row],[Precio]]+(LISTAS[[#This Row],[Precio]]*M3387)</f>
        <v>995</v>
      </c>
      <c r="O3387" s="24">
        <f t="shared" si="69"/>
        <v>402.97500000000002</v>
      </c>
      <c r="Q3387" s="21" t="str">
        <f>IFERROR(O3387/LISTAS[[#This Row],[COSTO]]-1,"")</f>
        <v/>
      </c>
      <c r="R3387" t="str">
        <f>+LISTAS[[#This Row],[ID]]</f>
        <v>TORNILLERIA ESPECIAL168</v>
      </c>
      <c r="T3387" s="29"/>
      <c r="U3387" s="25">
        <f>LISTAS[[#This Row],[COSTO]]+(LISTAS[[#This Row],[COSTO]]*T3387)</f>
        <v>0</v>
      </c>
      <c r="V3387" s="30">
        <f>IF(T3387="",0,U3387/LISTAS[[#This Row],[VENTA NETA]]-1)</f>
        <v>0</v>
      </c>
      <c r="X3387" s="25"/>
      <c r="Y3387" s="31" t="str">
        <f>IFERROR(LISTAS[[#This Row],[COSTO]]/X3387-1,"")</f>
        <v/>
      </c>
    </row>
    <row r="3388" spans="1:25" x14ac:dyDescent="0.2">
      <c r="A3388" s="6" t="s">
        <v>10146</v>
      </c>
      <c r="B3388" t="s">
        <v>10020</v>
      </c>
      <c r="C3388">
        <v>172</v>
      </c>
      <c r="D3388" t="s">
        <v>10147</v>
      </c>
      <c r="E3388" s="2">
        <v>1115</v>
      </c>
      <c r="F3388" s="6" t="str">
        <f>+_xlfn.XLOOKUP(LISTAS[[#This Row],[ID]],_01_CODIGOS_Y_COSTOS_xlsm[Producto y N°],_01_CODIGOS_Y_COSTOS_xlsm[FABRICA],"",0,1)</f>
        <v>IMPORTACION</v>
      </c>
      <c r="G3388" s="13">
        <f>LISTAS[[#This Row],[Precio]]*(1-0.46)*(1-IF($C$3520="",0,$C$3520))</f>
        <v>451.57500000000005</v>
      </c>
      <c r="H3388" s="9">
        <f>+_xlfn.XLOOKUP(LISTAS[[#This Row],[ID]],_01_CODIGOS_Y_COSTOS_xlsm[Producto y N°],_01_CODIGOS_Y_COSTOS_xlsm[COSTO],0,0,1)</f>
        <v>0</v>
      </c>
      <c r="I3388" s="116">
        <f>+IFERROR(LISTAS[[#This Row],[VENTA NETA]]/LISTAS[[#This Row],[COSTO]]-1,0)</f>
        <v>0</v>
      </c>
      <c r="J3388" s="33" t="str">
        <f>IFERROR(VLOOKUP(LISTAS[[#This Row],[ID]],_01_CODIGOS_Y_COSTOS_xlsm[[Producto y N°]:[CODIGO]],2,0),"")</f>
        <v>H2211</v>
      </c>
      <c r="M3388" s="22">
        <v>0</v>
      </c>
      <c r="N3388" s="23">
        <f>+LISTAS[[#This Row],[Precio]]+(LISTAS[[#This Row],[Precio]]*M3388)</f>
        <v>1115</v>
      </c>
      <c r="O3388" s="24">
        <f t="shared" si="69"/>
        <v>451.57500000000005</v>
      </c>
      <c r="Q3388" s="21" t="str">
        <f>IFERROR(O3388/LISTAS[[#This Row],[COSTO]]-1,"")</f>
        <v/>
      </c>
      <c r="R3388" t="str">
        <f>+LISTAS[[#This Row],[ID]]</f>
        <v>TORNILLERIA ESPECIAL172</v>
      </c>
      <c r="T3388" s="29"/>
      <c r="U3388" s="25">
        <f>LISTAS[[#This Row],[COSTO]]+(LISTAS[[#This Row],[COSTO]]*T3388)</f>
        <v>0</v>
      </c>
      <c r="V3388" s="30">
        <f>IF(T3388="",0,U3388/LISTAS[[#This Row],[VENTA NETA]]-1)</f>
        <v>0</v>
      </c>
      <c r="X3388" s="25"/>
      <c r="Y3388" s="31" t="str">
        <f>IFERROR(LISTAS[[#This Row],[COSTO]]/X3388-1,"")</f>
        <v/>
      </c>
    </row>
    <row r="3389" spans="1:25" x14ac:dyDescent="0.2">
      <c r="A3389" s="6" t="s">
        <v>10148</v>
      </c>
      <c r="B3389" t="s">
        <v>10020</v>
      </c>
      <c r="C3389">
        <v>173</v>
      </c>
      <c r="D3389" t="s">
        <v>10149</v>
      </c>
      <c r="E3389" s="2">
        <v>1115</v>
      </c>
      <c r="F3389" s="6" t="str">
        <f>+_xlfn.XLOOKUP(LISTAS[[#This Row],[ID]],_01_CODIGOS_Y_COSTOS_xlsm[Producto y N°],_01_CODIGOS_Y_COSTOS_xlsm[FABRICA],"",0,1)</f>
        <v>IMPORTACION</v>
      </c>
      <c r="G3389" s="13">
        <f>LISTAS[[#This Row],[Precio]]*(1-0.46)*(1-IF($C$3520="",0,$C$3520))</f>
        <v>451.57500000000005</v>
      </c>
      <c r="H3389" s="9">
        <f>+_xlfn.XLOOKUP(LISTAS[[#This Row],[ID]],_01_CODIGOS_Y_COSTOS_xlsm[Producto y N°],_01_CODIGOS_Y_COSTOS_xlsm[COSTO],0,0,1)</f>
        <v>0</v>
      </c>
      <c r="I3389" s="116">
        <f>+IFERROR(LISTAS[[#This Row],[VENTA NETA]]/LISTAS[[#This Row],[COSTO]]-1,0)</f>
        <v>0</v>
      </c>
      <c r="J3389" s="33" t="str">
        <f>IFERROR(VLOOKUP(LISTAS[[#This Row],[ID]],_01_CODIGOS_Y_COSTOS_xlsm[[Producto y N°]:[CODIGO]],2,0),"")</f>
        <v>H2230</v>
      </c>
      <c r="M3389" s="22">
        <v>0</v>
      </c>
      <c r="N3389" s="23">
        <f>+LISTAS[[#This Row],[Precio]]+(LISTAS[[#This Row],[Precio]]*M3389)</f>
        <v>1115</v>
      </c>
      <c r="O3389" s="24">
        <f t="shared" si="69"/>
        <v>451.57500000000005</v>
      </c>
      <c r="Q3389" s="21" t="str">
        <f>IFERROR(O3389/LISTAS[[#This Row],[COSTO]]-1,"")</f>
        <v/>
      </c>
      <c r="R3389" t="str">
        <f>+LISTAS[[#This Row],[ID]]</f>
        <v>TORNILLERIA ESPECIAL173</v>
      </c>
      <c r="T3389" s="29"/>
      <c r="U3389" s="25">
        <f>LISTAS[[#This Row],[COSTO]]+(LISTAS[[#This Row],[COSTO]]*T3389)</f>
        <v>0</v>
      </c>
      <c r="V3389" s="30">
        <f>IF(T3389="",0,U3389/LISTAS[[#This Row],[VENTA NETA]]-1)</f>
        <v>0</v>
      </c>
      <c r="X3389" s="25"/>
      <c r="Y3389" s="31" t="str">
        <f>IFERROR(LISTAS[[#This Row],[COSTO]]/X3389-1,"")</f>
        <v/>
      </c>
    </row>
    <row r="3390" spans="1:25" x14ac:dyDescent="0.2">
      <c r="A3390" s="6" t="s">
        <v>10150</v>
      </c>
      <c r="B3390" t="s">
        <v>10020</v>
      </c>
      <c r="C3390">
        <v>182</v>
      </c>
      <c r="D3390" t="s">
        <v>10151</v>
      </c>
      <c r="E3390" s="2">
        <v>1290</v>
      </c>
      <c r="F3390" s="6" t="str">
        <f>+_xlfn.XLOOKUP(LISTAS[[#This Row],[ID]],_01_CODIGOS_Y_COSTOS_xlsm[Producto y N°],_01_CODIGOS_Y_COSTOS_xlsm[FABRICA],"",0,1)</f>
        <v>IMPORTACION</v>
      </c>
      <c r="G3390" s="13">
        <f>LISTAS[[#This Row],[Precio]]*(1-0.46)*(1-IF($C$3520="",0,$C$3520))</f>
        <v>522.45000000000005</v>
      </c>
      <c r="H3390" s="9">
        <f>+_xlfn.XLOOKUP(LISTAS[[#This Row],[ID]],_01_CODIGOS_Y_COSTOS_xlsm[Producto y N°],_01_CODIGOS_Y_COSTOS_xlsm[COSTO],0,0,1)</f>
        <v>0</v>
      </c>
      <c r="I3390" s="116">
        <f>+IFERROR(LISTAS[[#This Row],[VENTA NETA]]/LISTAS[[#This Row],[COSTO]]-1,0)</f>
        <v>0</v>
      </c>
      <c r="J3390" s="33" t="str">
        <f>IFERROR(VLOOKUP(LISTAS[[#This Row],[ID]],_01_CODIGOS_Y_COSTOS_xlsm[[Producto y N°]:[CODIGO]],2,0),"")</f>
        <v>H2206</v>
      </c>
      <c r="M3390" s="22">
        <v>0</v>
      </c>
      <c r="N3390" s="23">
        <f>+LISTAS[[#This Row],[Precio]]+(LISTAS[[#This Row],[Precio]]*M3390)</f>
        <v>1290</v>
      </c>
      <c r="O3390" s="24">
        <f t="shared" si="69"/>
        <v>522.45000000000005</v>
      </c>
      <c r="Q3390" s="21" t="str">
        <f>IFERROR(O3390/LISTAS[[#This Row],[COSTO]]-1,"")</f>
        <v/>
      </c>
      <c r="R3390" t="str">
        <f>+LISTAS[[#This Row],[ID]]</f>
        <v>TORNILLERIA ESPECIAL182</v>
      </c>
      <c r="T3390" s="29"/>
      <c r="U3390" s="25">
        <f>LISTAS[[#This Row],[COSTO]]+(LISTAS[[#This Row],[COSTO]]*T3390)</f>
        <v>0</v>
      </c>
      <c r="V3390" s="30">
        <f>IF(T3390="",0,U3390/LISTAS[[#This Row],[VENTA NETA]]-1)</f>
        <v>0</v>
      </c>
      <c r="X3390" s="25"/>
      <c r="Y3390" s="31" t="str">
        <f>IFERROR(LISTAS[[#This Row],[COSTO]]/X3390-1,"")</f>
        <v/>
      </c>
    </row>
    <row r="3391" spans="1:25" x14ac:dyDescent="0.2">
      <c r="A3391" s="6" t="s">
        <v>10152</v>
      </c>
      <c r="B3391" t="s">
        <v>10020</v>
      </c>
      <c r="C3391">
        <v>183</v>
      </c>
      <c r="D3391" t="s">
        <v>10153</v>
      </c>
      <c r="E3391" s="2">
        <v>1290</v>
      </c>
      <c r="F3391" s="6" t="str">
        <f>+_xlfn.XLOOKUP(LISTAS[[#This Row],[ID]],_01_CODIGOS_Y_COSTOS_xlsm[Producto y N°],_01_CODIGOS_Y_COSTOS_xlsm[FABRICA],"",0,1)</f>
        <v>IMPORTACION</v>
      </c>
      <c r="G3391" s="13">
        <f>LISTAS[[#This Row],[Precio]]*(1-0.46)*(1-IF($C$3520="",0,$C$3520))</f>
        <v>522.45000000000005</v>
      </c>
      <c r="H3391" s="9">
        <f>+_xlfn.XLOOKUP(LISTAS[[#This Row],[ID]],_01_CODIGOS_Y_COSTOS_xlsm[Producto y N°],_01_CODIGOS_Y_COSTOS_xlsm[COSTO],0,0,1)</f>
        <v>0</v>
      </c>
      <c r="I3391" s="116">
        <f>+IFERROR(LISTAS[[#This Row],[VENTA NETA]]/LISTAS[[#This Row],[COSTO]]-1,0)</f>
        <v>0</v>
      </c>
      <c r="J3391" s="33" t="str">
        <f>IFERROR(VLOOKUP(LISTAS[[#This Row],[ID]],_01_CODIGOS_Y_COSTOS_xlsm[[Producto y N°]:[CODIGO]],2,0),"")</f>
        <v>H2212</v>
      </c>
      <c r="M3391" s="22">
        <v>0</v>
      </c>
      <c r="N3391" s="23">
        <f>+LISTAS[[#This Row],[Precio]]+(LISTAS[[#This Row],[Precio]]*M3391)</f>
        <v>1290</v>
      </c>
      <c r="O3391" s="24">
        <f t="shared" si="69"/>
        <v>522.45000000000005</v>
      </c>
      <c r="Q3391" s="21" t="str">
        <f>IFERROR(O3391/LISTAS[[#This Row],[COSTO]]-1,"")</f>
        <v/>
      </c>
      <c r="R3391" t="str">
        <f>+LISTAS[[#This Row],[ID]]</f>
        <v>TORNILLERIA ESPECIAL183</v>
      </c>
      <c r="T3391" s="29"/>
      <c r="U3391" s="25">
        <f>LISTAS[[#This Row],[COSTO]]+(LISTAS[[#This Row],[COSTO]]*T3391)</f>
        <v>0</v>
      </c>
      <c r="V3391" s="30">
        <f>IF(T3391="",0,U3391/LISTAS[[#This Row],[VENTA NETA]]-1)</f>
        <v>0</v>
      </c>
      <c r="X3391" s="25"/>
      <c r="Y3391" s="31" t="str">
        <f>IFERROR(LISTAS[[#This Row],[COSTO]]/X3391-1,"")</f>
        <v/>
      </c>
    </row>
    <row r="3392" spans="1:25" x14ac:dyDescent="0.2">
      <c r="A3392" s="6" t="s">
        <v>10154</v>
      </c>
      <c r="B3392" t="s">
        <v>10020</v>
      </c>
      <c r="C3392">
        <v>184</v>
      </c>
      <c r="D3392" t="s">
        <v>10155</v>
      </c>
      <c r="E3392" s="2">
        <v>1390</v>
      </c>
      <c r="F3392" s="6" t="str">
        <f>+_xlfn.XLOOKUP(LISTAS[[#This Row],[ID]],_01_CODIGOS_Y_COSTOS_xlsm[Producto y N°],_01_CODIGOS_Y_COSTOS_xlsm[FABRICA],"",0,1)</f>
        <v>IMPORTACION</v>
      </c>
      <c r="G3392" s="13">
        <f>LISTAS[[#This Row],[Precio]]*(1-0.46)*(1-IF($C$3520="",0,$C$3520))</f>
        <v>562.95000000000005</v>
      </c>
      <c r="H3392" s="9">
        <f>+_xlfn.XLOOKUP(LISTAS[[#This Row],[ID]],_01_CODIGOS_Y_COSTOS_xlsm[Producto y N°],_01_CODIGOS_Y_COSTOS_xlsm[COSTO],0,0,1)</f>
        <v>0</v>
      </c>
      <c r="I3392" s="116">
        <f>+IFERROR(LISTAS[[#This Row],[VENTA NETA]]/LISTAS[[#This Row],[COSTO]]-1,0)</f>
        <v>0</v>
      </c>
      <c r="J3392" s="33" t="str">
        <f>IFERROR(VLOOKUP(LISTAS[[#This Row],[ID]],_01_CODIGOS_Y_COSTOS_xlsm[[Producto y N°]:[CODIGO]],2,0),"")</f>
        <v>H2209</v>
      </c>
      <c r="M3392" s="22">
        <v>0</v>
      </c>
      <c r="N3392" s="23">
        <f>+LISTAS[[#This Row],[Precio]]+(LISTAS[[#This Row],[Precio]]*M3392)</f>
        <v>1390</v>
      </c>
      <c r="O3392" s="24">
        <f t="shared" si="69"/>
        <v>562.95000000000005</v>
      </c>
      <c r="Q3392" s="21" t="str">
        <f>IFERROR(O3392/LISTAS[[#This Row],[COSTO]]-1,"")</f>
        <v/>
      </c>
      <c r="R3392" t="str">
        <f>+LISTAS[[#This Row],[ID]]</f>
        <v>TORNILLERIA ESPECIAL184</v>
      </c>
      <c r="T3392" s="29"/>
      <c r="U3392" s="25">
        <f>LISTAS[[#This Row],[COSTO]]+(LISTAS[[#This Row],[COSTO]]*T3392)</f>
        <v>0</v>
      </c>
      <c r="V3392" s="30">
        <f>IF(T3392="",0,U3392/LISTAS[[#This Row],[VENTA NETA]]-1)</f>
        <v>0</v>
      </c>
      <c r="X3392" s="25"/>
      <c r="Y3392" s="31" t="str">
        <f>IFERROR(LISTAS[[#This Row],[COSTO]]/X3392-1,"")</f>
        <v/>
      </c>
    </row>
    <row r="3393" spans="1:25" x14ac:dyDescent="0.2">
      <c r="A3393" s="6" t="s">
        <v>10156</v>
      </c>
      <c r="B3393" t="s">
        <v>10020</v>
      </c>
      <c r="C3393">
        <v>200</v>
      </c>
      <c r="D3393" t="s">
        <v>10157</v>
      </c>
      <c r="E3393" s="2">
        <v>890</v>
      </c>
      <c r="F3393" s="6" t="str">
        <f>+_xlfn.XLOOKUP(LISTAS[[#This Row],[ID]],_01_CODIGOS_Y_COSTOS_xlsm[Producto y N°],_01_CODIGOS_Y_COSTOS_xlsm[FABRICA],"",0,1)</f>
        <v>IMPORTACION</v>
      </c>
      <c r="G3393" s="13">
        <f>LISTAS[[#This Row],[Precio]]*(1-0.46)*(1-IF($C$3520="",0,$C$3520))</f>
        <v>360.45000000000005</v>
      </c>
      <c r="H3393" s="9">
        <f>+_xlfn.XLOOKUP(LISTAS[[#This Row],[ID]],_01_CODIGOS_Y_COSTOS_xlsm[Producto y N°],_01_CODIGOS_Y_COSTOS_xlsm[COSTO],0,0,1)</f>
        <v>0</v>
      </c>
      <c r="I3393" s="116">
        <f>+IFERROR(LISTAS[[#This Row],[VENTA NETA]]/LISTAS[[#This Row],[COSTO]]-1,0)</f>
        <v>0</v>
      </c>
      <c r="J3393" s="33" t="str">
        <f>IFERROR(VLOOKUP(LISTAS[[#This Row],[ID]],_01_CODIGOS_Y_COSTOS_xlsm[[Producto y N°]:[CODIGO]],2,0),"")</f>
        <v>H2092</v>
      </c>
      <c r="M3393" s="22">
        <v>0</v>
      </c>
      <c r="N3393" s="23">
        <f>+LISTAS[[#This Row],[Precio]]+(LISTAS[[#This Row],[Precio]]*M3393)</f>
        <v>890</v>
      </c>
      <c r="O3393" s="24">
        <f t="shared" si="69"/>
        <v>360.45000000000005</v>
      </c>
      <c r="Q3393" s="21" t="str">
        <f>IFERROR(O3393/LISTAS[[#This Row],[COSTO]]-1,"")</f>
        <v/>
      </c>
      <c r="R3393" t="str">
        <f>+LISTAS[[#This Row],[ID]]</f>
        <v>TORNILLERIA ESPECIAL200</v>
      </c>
      <c r="T3393" s="29"/>
      <c r="U3393" s="25">
        <f>LISTAS[[#This Row],[COSTO]]+(LISTAS[[#This Row],[COSTO]]*T3393)</f>
        <v>0</v>
      </c>
      <c r="V3393" s="30">
        <f>IF(T3393="",0,U3393/LISTAS[[#This Row],[VENTA NETA]]-1)</f>
        <v>0</v>
      </c>
      <c r="X3393" s="25"/>
      <c r="Y3393" s="31" t="str">
        <f>IFERROR(LISTAS[[#This Row],[COSTO]]/X3393-1,"")</f>
        <v/>
      </c>
    </row>
    <row r="3394" spans="1:25" x14ac:dyDescent="0.2">
      <c r="A3394" s="6" t="s">
        <v>10158</v>
      </c>
      <c r="B3394" t="s">
        <v>10020</v>
      </c>
      <c r="C3394">
        <v>202</v>
      </c>
      <c r="D3394" t="s">
        <v>10159</v>
      </c>
      <c r="E3394" s="2">
        <v>1090</v>
      </c>
      <c r="F3394" s="6" t="str">
        <f>+_xlfn.XLOOKUP(LISTAS[[#This Row],[ID]],_01_CODIGOS_Y_COSTOS_xlsm[Producto y N°],_01_CODIGOS_Y_COSTOS_xlsm[FABRICA],"",0,1)</f>
        <v>IMPORTACION</v>
      </c>
      <c r="G3394" s="13">
        <f>LISTAS[[#This Row],[Precio]]*(1-0.46)*(1-IF($C$3520="",0,$C$3520))</f>
        <v>441.45000000000005</v>
      </c>
      <c r="H3394" s="9">
        <f>+_xlfn.XLOOKUP(LISTAS[[#This Row],[ID]],_01_CODIGOS_Y_COSTOS_xlsm[Producto y N°],_01_CODIGOS_Y_COSTOS_xlsm[COSTO],0,0,1)</f>
        <v>0</v>
      </c>
      <c r="I3394" s="116">
        <f>+IFERROR(LISTAS[[#This Row],[VENTA NETA]]/LISTAS[[#This Row],[COSTO]]-1,0)</f>
        <v>0</v>
      </c>
      <c r="J3394" s="33" t="str">
        <f>IFERROR(VLOOKUP(LISTAS[[#This Row],[ID]],_01_CODIGOS_Y_COSTOS_xlsm[[Producto y N°]:[CODIGO]],2,0),"")</f>
        <v>H2251</v>
      </c>
      <c r="M3394" s="22">
        <v>0</v>
      </c>
      <c r="N3394" s="23">
        <f>+LISTAS[[#This Row],[Precio]]+(LISTAS[[#This Row],[Precio]]*M3394)</f>
        <v>1090</v>
      </c>
      <c r="O3394" s="24">
        <f t="shared" si="69"/>
        <v>441.45000000000005</v>
      </c>
      <c r="Q3394" s="21" t="str">
        <f>IFERROR(O3394/LISTAS[[#This Row],[COSTO]]-1,"")</f>
        <v/>
      </c>
      <c r="R3394" t="str">
        <f>+LISTAS[[#This Row],[ID]]</f>
        <v>TORNILLERIA ESPECIAL202</v>
      </c>
      <c r="T3394" s="29"/>
      <c r="U3394" s="25">
        <f>LISTAS[[#This Row],[COSTO]]+(LISTAS[[#This Row],[COSTO]]*T3394)</f>
        <v>0</v>
      </c>
      <c r="V3394" s="30">
        <f>IF(T3394="",0,U3394/LISTAS[[#This Row],[VENTA NETA]]-1)</f>
        <v>0</v>
      </c>
      <c r="X3394" s="25"/>
      <c r="Y3394" s="31" t="str">
        <f>IFERROR(LISTAS[[#This Row],[COSTO]]/X3394-1,"")</f>
        <v/>
      </c>
    </row>
    <row r="3395" spans="1:25" x14ac:dyDescent="0.2">
      <c r="A3395" s="6" t="s">
        <v>10160</v>
      </c>
      <c r="B3395" t="s">
        <v>10020</v>
      </c>
      <c r="C3395">
        <v>203</v>
      </c>
      <c r="D3395" t="s">
        <v>10161</v>
      </c>
      <c r="E3395" s="2">
        <v>890</v>
      </c>
      <c r="F3395" s="6" t="str">
        <f>+_xlfn.XLOOKUP(LISTAS[[#This Row],[ID]],_01_CODIGOS_Y_COSTOS_xlsm[Producto y N°],_01_CODIGOS_Y_COSTOS_xlsm[FABRICA],"",0,1)</f>
        <v>IMPORTACION</v>
      </c>
      <c r="G3395" s="13">
        <f>LISTAS[[#This Row],[Precio]]*(1-0.46)*(1-IF($C$3520="",0,$C$3520))</f>
        <v>360.45000000000005</v>
      </c>
      <c r="H3395" s="9">
        <f>+_xlfn.XLOOKUP(LISTAS[[#This Row],[ID]],_01_CODIGOS_Y_COSTOS_xlsm[Producto y N°],_01_CODIGOS_Y_COSTOS_xlsm[COSTO],0,0,1)</f>
        <v>0</v>
      </c>
      <c r="I3395" s="116">
        <f>+IFERROR(LISTAS[[#This Row],[VENTA NETA]]/LISTAS[[#This Row],[COSTO]]-1,0)</f>
        <v>0</v>
      </c>
      <c r="J3395" s="33" t="str">
        <f>IFERROR(VLOOKUP(LISTAS[[#This Row],[ID]],_01_CODIGOS_Y_COSTOS_xlsm[[Producto y N°]:[CODIGO]],2,0),"")</f>
        <v>H2260</v>
      </c>
      <c r="M3395" s="22">
        <v>0</v>
      </c>
      <c r="N3395" s="23">
        <f>+LISTAS[[#This Row],[Precio]]+(LISTAS[[#This Row],[Precio]]*M3395)</f>
        <v>890</v>
      </c>
      <c r="O3395" s="24">
        <f t="shared" si="69"/>
        <v>360.45000000000005</v>
      </c>
      <c r="Q3395" s="21" t="str">
        <f>IFERROR(O3395/LISTAS[[#This Row],[COSTO]]-1,"")</f>
        <v/>
      </c>
      <c r="R3395" t="str">
        <f>+LISTAS[[#This Row],[ID]]</f>
        <v>TORNILLERIA ESPECIAL203</v>
      </c>
      <c r="T3395" s="29"/>
      <c r="U3395" s="25">
        <f>LISTAS[[#This Row],[COSTO]]+(LISTAS[[#This Row],[COSTO]]*T3395)</f>
        <v>0</v>
      </c>
      <c r="V3395" s="30">
        <f>IF(T3395="",0,U3395/LISTAS[[#This Row],[VENTA NETA]]-1)</f>
        <v>0</v>
      </c>
      <c r="X3395" s="25"/>
      <c r="Y3395" s="31" t="str">
        <f>IFERROR(LISTAS[[#This Row],[COSTO]]/X3395-1,"")</f>
        <v/>
      </c>
    </row>
    <row r="3396" spans="1:25" x14ac:dyDescent="0.2">
      <c r="A3396" s="6" t="s">
        <v>10162</v>
      </c>
      <c r="B3396" t="s">
        <v>10020</v>
      </c>
      <c r="C3396">
        <v>204</v>
      </c>
      <c r="D3396" t="s">
        <v>10163</v>
      </c>
      <c r="E3396" s="2">
        <v>890</v>
      </c>
      <c r="F3396" s="6" t="str">
        <f>+_xlfn.XLOOKUP(LISTAS[[#This Row],[ID]],_01_CODIGOS_Y_COSTOS_xlsm[Producto y N°],_01_CODIGOS_Y_COSTOS_xlsm[FABRICA],"",0,1)</f>
        <v>IMPORTACION</v>
      </c>
      <c r="G3396" s="13">
        <f>LISTAS[[#This Row],[Precio]]*(1-0.46)*(1-IF($C$3520="",0,$C$3520))</f>
        <v>360.45000000000005</v>
      </c>
      <c r="H3396" s="9">
        <f>+_xlfn.XLOOKUP(LISTAS[[#This Row],[ID]],_01_CODIGOS_Y_COSTOS_xlsm[Producto y N°],_01_CODIGOS_Y_COSTOS_xlsm[COSTO],0,0,1)</f>
        <v>0</v>
      </c>
      <c r="I3396" s="116">
        <f>+IFERROR(LISTAS[[#This Row],[VENTA NETA]]/LISTAS[[#This Row],[COSTO]]-1,0)</f>
        <v>0</v>
      </c>
      <c r="J3396" s="33" t="str">
        <f>IFERROR(VLOOKUP(LISTAS[[#This Row],[ID]],_01_CODIGOS_Y_COSTOS_xlsm[[Producto y N°]:[CODIGO]],2,0),"")</f>
        <v>H2275</v>
      </c>
      <c r="M3396" s="22">
        <v>0</v>
      </c>
      <c r="N3396" s="23">
        <f>+LISTAS[[#This Row],[Precio]]+(LISTAS[[#This Row],[Precio]]*M3396)</f>
        <v>890</v>
      </c>
      <c r="O3396" s="24">
        <f t="shared" si="69"/>
        <v>360.45000000000005</v>
      </c>
      <c r="Q3396" s="21" t="str">
        <f>IFERROR(O3396/LISTAS[[#This Row],[COSTO]]-1,"")</f>
        <v/>
      </c>
      <c r="R3396" t="str">
        <f>+LISTAS[[#This Row],[ID]]</f>
        <v>TORNILLERIA ESPECIAL204</v>
      </c>
      <c r="T3396" s="29"/>
      <c r="U3396" s="25">
        <f>LISTAS[[#This Row],[COSTO]]+(LISTAS[[#This Row],[COSTO]]*T3396)</f>
        <v>0</v>
      </c>
      <c r="V3396" s="30">
        <f>IF(T3396="",0,U3396/LISTAS[[#This Row],[VENTA NETA]]-1)</f>
        <v>0</v>
      </c>
      <c r="X3396" s="25"/>
      <c r="Y3396" s="31" t="str">
        <f>IFERROR(LISTAS[[#This Row],[COSTO]]/X3396-1,"")</f>
        <v/>
      </c>
    </row>
    <row r="3397" spans="1:25" x14ac:dyDescent="0.2">
      <c r="A3397" s="6" t="s">
        <v>10164</v>
      </c>
      <c r="B3397" t="s">
        <v>10020</v>
      </c>
      <c r="C3397">
        <v>210</v>
      </c>
      <c r="D3397" t="s">
        <v>10165</v>
      </c>
      <c r="E3397" s="2">
        <v>1860</v>
      </c>
      <c r="F3397" s="6" t="str">
        <f>+_xlfn.XLOOKUP(LISTAS[[#This Row],[ID]],_01_CODIGOS_Y_COSTOS_xlsm[Producto y N°],_01_CODIGOS_Y_COSTOS_xlsm[FABRICA],"",0,1)</f>
        <v>IMPORTACION</v>
      </c>
      <c r="G3397" s="13">
        <f>LISTAS[[#This Row],[Precio]]*(1-0.46)*(1-IF($C$3520="",0,$C$3520))</f>
        <v>753.30000000000007</v>
      </c>
      <c r="H3397" s="9">
        <f>+_xlfn.XLOOKUP(LISTAS[[#This Row],[ID]],_01_CODIGOS_Y_COSTOS_xlsm[Producto y N°],_01_CODIGOS_Y_COSTOS_xlsm[COSTO],0,0,1)</f>
        <v>0</v>
      </c>
      <c r="I3397" s="116">
        <f>+IFERROR(LISTAS[[#This Row],[VENTA NETA]]/LISTAS[[#This Row],[COSTO]]-1,0)</f>
        <v>0</v>
      </c>
      <c r="J3397" s="33" t="str">
        <f>IFERROR(VLOOKUP(LISTAS[[#This Row],[ID]],_01_CODIGOS_Y_COSTOS_xlsm[[Producto y N°]:[CODIGO]],2,0),"")</f>
        <v>H2302</v>
      </c>
      <c r="M3397" s="22">
        <v>0</v>
      </c>
      <c r="N3397" s="23">
        <f>+LISTAS[[#This Row],[Precio]]+(LISTAS[[#This Row],[Precio]]*M3397)</f>
        <v>1860</v>
      </c>
      <c r="O3397" s="24">
        <f t="shared" si="69"/>
        <v>753.30000000000007</v>
      </c>
      <c r="Q3397" s="21" t="str">
        <f>IFERROR(O3397/LISTAS[[#This Row],[COSTO]]-1,"")</f>
        <v/>
      </c>
      <c r="R3397" t="str">
        <f>+LISTAS[[#This Row],[ID]]</f>
        <v>TORNILLERIA ESPECIAL210</v>
      </c>
      <c r="T3397" s="29"/>
      <c r="U3397" s="25">
        <f>LISTAS[[#This Row],[COSTO]]+(LISTAS[[#This Row],[COSTO]]*T3397)</f>
        <v>0</v>
      </c>
      <c r="V3397" s="30">
        <f>IF(T3397="",0,U3397/LISTAS[[#This Row],[VENTA NETA]]-1)</f>
        <v>0</v>
      </c>
      <c r="X3397" s="25"/>
      <c r="Y3397" s="31" t="str">
        <f>IFERROR(LISTAS[[#This Row],[COSTO]]/X3397-1,"")</f>
        <v/>
      </c>
    </row>
    <row r="3398" spans="1:25" x14ac:dyDescent="0.2">
      <c r="A3398" s="6" t="s">
        <v>10166</v>
      </c>
      <c r="B3398" t="s">
        <v>10167</v>
      </c>
      <c r="C3398">
        <v>75</v>
      </c>
      <c r="D3398" t="s">
        <v>10168</v>
      </c>
      <c r="E3398" s="2">
        <v>1350</v>
      </c>
      <c r="F3398" s="6" t="str">
        <f>+_xlfn.XLOOKUP(LISTAS[[#This Row],[ID]],_01_CODIGOS_Y_COSTOS_xlsm[Producto y N°],_01_CODIGOS_Y_COSTOS_xlsm[FABRICA],"",0,1)</f>
        <v>IMPORTACION</v>
      </c>
      <c r="G3398" s="13">
        <f>LISTAS[[#This Row],[Precio]]*(1-0.46)*(1-IF($C$3520="",0,$C$3520))</f>
        <v>546.75</v>
      </c>
      <c r="H3398" s="9">
        <f>+_xlfn.XLOOKUP(LISTAS[[#This Row],[ID]],_01_CODIGOS_Y_COSTOS_xlsm[Producto y N°],_01_CODIGOS_Y_COSTOS_xlsm[COSTO],0,0,1)</f>
        <v>103.6512</v>
      </c>
      <c r="I3398" s="116">
        <f>+IFERROR(LISTAS[[#This Row],[VENTA NETA]]/LISTAS[[#This Row],[COSTO]]-1,0)</f>
        <v>4.2749027507641006</v>
      </c>
      <c r="J3398" s="33" t="str">
        <f>IFERROR(VLOOKUP(LISTAS[[#This Row],[ID]],_01_CODIGOS_Y_COSTOS_xlsm[[Producto y N°]:[CODIGO]],2,0),"")</f>
        <v>C0366</v>
      </c>
      <c r="M3398" s="22">
        <v>0</v>
      </c>
      <c r="N3398" s="23">
        <f>+LISTAS[[#This Row],[Precio]]+(LISTAS[[#This Row],[Precio]]*M3398)</f>
        <v>1350</v>
      </c>
      <c r="O3398" s="24">
        <f t="shared" si="69"/>
        <v>546.75</v>
      </c>
      <c r="Q3398" s="21">
        <f>IFERROR(O3398/LISTAS[[#This Row],[COSTO]]-1,"")</f>
        <v>4.2749027507641006</v>
      </c>
      <c r="R3398" t="str">
        <f>+LISTAS[[#This Row],[ID]]</f>
        <v>TUERCAS RAPIDAS NUEVAS75</v>
      </c>
      <c r="T3398" s="29"/>
      <c r="U3398" s="25">
        <f>LISTAS[[#This Row],[COSTO]]+(LISTAS[[#This Row],[COSTO]]*T3398)</f>
        <v>103.6512</v>
      </c>
      <c r="V3398" s="30">
        <f>IF(T3398="",0,U3398/LISTAS[[#This Row],[VENTA NETA]]-1)</f>
        <v>0</v>
      </c>
      <c r="X3398" s="25"/>
      <c r="Y3398" s="31" t="str">
        <f>IFERROR(LISTAS[[#This Row],[COSTO]]/X3398-1,"")</f>
        <v/>
      </c>
    </row>
    <row r="3399" spans="1:25" x14ac:dyDescent="0.2">
      <c r="A3399" s="6" t="s">
        <v>10169</v>
      </c>
      <c r="B3399" t="s">
        <v>10167</v>
      </c>
      <c r="C3399">
        <v>76</v>
      </c>
      <c r="D3399" t="s">
        <v>10170</v>
      </c>
      <c r="E3399" s="2">
        <v>1720</v>
      </c>
      <c r="F3399" s="6" t="str">
        <f>+_xlfn.XLOOKUP(LISTAS[[#This Row],[ID]],_01_CODIGOS_Y_COSTOS_xlsm[Producto y N°],_01_CODIGOS_Y_COSTOS_xlsm[FABRICA],"",0,1)</f>
        <v>IMPORTACION</v>
      </c>
      <c r="G3399" s="13">
        <f>LISTAS[[#This Row],[Precio]]*(1-0.46)*(1-IF($C$3520="",0,$C$3520))</f>
        <v>696.6</v>
      </c>
      <c r="H3399" s="9">
        <f>+_xlfn.XLOOKUP(LISTAS[[#This Row],[ID]],_01_CODIGOS_Y_COSTOS_xlsm[Producto y N°],_01_CODIGOS_Y_COSTOS_xlsm[COSTO],0,0,1)</f>
        <v>115.16800000000001</v>
      </c>
      <c r="I3399" s="116">
        <f>+IFERROR(LISTAS[[#This Row],[VENTA NETA]]/LISTAS[[#This Row],[COSTO]]-1,0)</f>
        <v>5.0485551542095024</v>
      </c>
      <c r="J3399" s="33" t="str">
        <f>IFERROR(VLOOKUP(LISTAS[[#This Row],[ID]],_01_CODIGOS_Y_COSTOS_xlsm[[Producto y N°]:[CODIGO]],2,0),"")</f>
        <v>C0049</v>
      </c>
      <c r="M3399" s="22">
        <v>0</v>
      </c>
      <c r="N3399" s="23">
        <f>+LISTAS[[#This Row],[Precio]]+(LISTAS[[#This Row],[Precio]]*M3399)</f>
        <v>1720</v>
      </c>
      <c r="O3399" s="24">
        <f t="shared" si="69"/>
        <v>696.6</v>
      </c>
      <c r="Q3399" s="21">
        <f>IFERROR(O3399/LISTAS[[#This Row],[COSTO]]-1,"")</f>
        <v>5.0485551542095024</v>
      </c>
      <c r="R3399" t="str">
        <f>+LISTAS[[#This Row],[ID]]</f>
        <v>TUERCAS RAPIDAS NUEVAS76</v>
      </c>
      <c r="T3399" s="29"/>
      <c r="U3399" s="25">
        <f>LISTAS[[#This Row],[COSTO]]+(LISTAS[[#This Row],[COSTO]]*T3399)</f>
        <v>115.16800000000001</v>
      </c>
      <c r="V3399" s="30">
        <f>IF(T3399="",0,U3399/LISTAS[[#This Row],[VENTA NETA]]-1)</f>
        <v>0</v>
      </c>
      <c r="X3399" s="25"/>
      <c r="Y3399" s="31" t="str">
        <f>IFERROR(LISTAS[[#This Row],[COSTO]]/X3399-1,"")</f>
        <v/>
      </c>
    </row>
    <row r="3400" spans="1:25" x14ac:dyDescent="0.2">
      <c r="A3400" s="6" t="s">
        <v>10171</v>
      </c>
      <c r="B3400" t="s">
        <v>10167</v>
      </c>
      <c r="C3400">
        <v>77</v>
      </c>
      <c r="D3400" t="s">
        <v>10172</v>
      </c>
      <c r="E3400" s="2">
        <v>1350</v>
      </c>
      <c r="F3400" s="6" t="str">
        <f>+_xlfn.XLOOKUP(LISTAS[[#This Row],[ID]],_01_CODIGOS_Y_COSTOS_xlsm[Producto y N°],_01_CODIGOS_Y_COSTOS_xlsm[FABRICA],"",0,1)</f>
        <v>IMPORTACION</v>
      </c>
      <c r="G3400" s="13">
        <f>LISTAS[[#This Row],[Precio]]*(1-0.46)*(1-IF($C$3520="",0,$C$3520))</f>
        <v>546.75</v>
      </c>
      <c r="H3400" s="9">
        <f>+_xlfn.XLOOKUP(LISTAS[[#This Row],[ID]],_01_CODIGOS_Y_COSTOS_xlsm[Producto y N°],_01_CODIGOS_Y_COSTOS_xlsm[COSTO],0,0,1)</f>
        <v>74.859200000000001</v>
      </c>
      <c r="I3400" s="116">
        <f>+IFERROR(LISTAS[[#This Row],[VENTA NETA]]/LISTAS[[#This Row],[COSTO]]-1,0)</f>
        <v>6.3037115010579861</v>
      </c>
      <c r="J3400" s="33" t="str">
        <f>IFERROR(VLOOKUP(LISTAS[[#This Row],[ID]],_01_CODIGOS_Y_COSTOS_xlsm[[Producto y N°]:[CODIGO]],2,0),"")</f>
        <v>C0567</v>
      </c>
      <c r="M3400" s="22">
        <v>0</v>
      </c>
      <c r="N3400" s="23">
        <f>+LISTAS[[#This Row],[Precio]]+(LISTAS[[#This Row],[Precio]]*M3400)</f>
        <v>1350</v>
      </c>
      <c r="O3400" s="24">
        <f t="shared" si="69"/>
        <v>546.75</v>
      </c>
      <c r="Q3400" s="21">
        <f>IFERROR(O3400/LISTAS[[#This Row],[COSTO]]-1,"")</f>
        <v>6.3037115010579861</v>
      </c>
      <c r="R3400" t="str">
        <f>+LISTAS[[#This Row],[ID]]</f>
        <v>TUERCAS RAPIDAS NUEVAS77</v>
      </c>
      <c r="T3400" s="29"/>
      <c r="U3400" s="25">
        <f>LISTAS[[#This Row],[COSTO]]+(LISTAS[[#This Row],[COSTO]]*T3400)</f>
        <v>74.859200000000001</v>
      </c>
      <c r="V3400" s="30">
        <f>IF(T3400="",0,U3400/LISTAS[[#This Row],[VENTA NETA]]-1)</f>
        <v>0</v>
      </c>
      <c r="X3400" s="25"/>
      <c r="Y3400" s="31" t="str">
        <f>IFERROR(LISTAS[[#This Row],[COSTO]]/X3400-1,"")</f>
        <v/>
      </c>
    </row>
    <row r="3401" spans="1:25" x14ac:dyDescent="0.2">
      <c r="A3401" s="6" t="s">
        <v>10173</v>
      </c>
      <c r="B3401" t="s">
        <v>10167</v>
      </c>
      <c r="C3401">
        <v>78</v>
      </c>
      <c r="D3401" t="s">
        <v>10174</v>
      </c>
      <c r="E3401" s="2">
        <v>1350</v>
      </c>
      <c r="F3401" s="6" t="str">
        <f>+_xlfn.XLOOKUP(LISTAS[[#This Row],[ID]],_01_CODIGOS_Y_COSTOS_xlsm[Producto y N°],_01_CODIGOS_Y_COSTOS_xlsm[FABRICA],"",0,1)</f>
        <v>IMPORTACION</v>
      </c>
      <c r="G3401" s="13">
        <f>LISTAS[[#This Row],[Precio]]*(1-0.46)*(1-IF($C$3520="",0,$C$3520))</f>
        <v>546.75</v>
      </c>
      <c r="H3401" s="9">
        <f>+_xlfn.XLOOKUP(LISTAS[[#This Row],[ID]],_01_CODIGOS_Y_COSTOS_xlsm[Producto y N°],_01_CODIGOS_Y_COSTOS_xlsm[COSTO],0,0,1)</f>
        <v>100.77200000000001</v>
      </c>
      <c r="I3401" s="116">
        <f>+IFERROR(LISTAS[[#This Row],[VENTA NETA]]/LISTAS[[#This Row],[COSTO]]-1,0)</f>
        <v>4.4256142579287898</v>
      </c>
      <c r="J3401" s="33" t="str">
        <f>IFERROR(VLOOKUP(LISTAS[[#This Row],[ID]],_01_CODIGOS_Y_COSTOS_xlsm[[Producto y N°]:[CODIGO]],2,0),"")</f>
        <v>C1100</v>
      </c>
      <c r="M3401" s="22">
        <v>0</v>
      </c>
      <c r="N3401" s="23">
        <f>+LISTAS[[#This Row],[Precio]]+(LISTAS[[#This Row],[Precio]]*M3401)</f>
        <v>1350</v>
      </c>
      <c r="O3401" s="24">
        <f t="shared" si="69"/>
        <v>546.75</v>
      </c>
      <c r="Q3401" s="21">
        <f>IFERROR(O3401/LISTAS[[#This Row],[COSTO]]-1,"")</f>
        <v>4.4256142579287898</v>
      </c>
      <c r="R3401" t="str">
        <f>+LISTAS[[#This Row],[ID]]</f>
        <v>TUERCAS RAPIDAS NUEVAS78</v>
      </c>
      <c r="T3401" s="29"/>
      <c r="U3401" s="25">
        <f>LISTAS[[#This Row],[COSTO]]+(LISTAS[[#This Row],[COSTO]]*T3401)</f>
        <v>100.77200000000001</v>
      </c>
      <c r="V3401" s="30">
        <f>IF(T3401="",0,U3401/LISTAS[[#This Row],[VENTA NETA]]-1)</f>
        <v>0</v>
      </c>
      <c r="X3401" s="25"/>
      <c r="Y3401" s="31" t="str">
        <f>IFERROR(LISTAS[[#This Row],[COSTO]]/X3401-1,"")</f>
        <v/>
      </c>
    </row>
    <row r="3402" spans="1:25" x14ac:dyDescent="0.2">
      <c r="A3402" s="6" t="s">
        <v>10175</v>
      </c>
      <c r="B3402" t="s">
        <v>10167</v>
      </c>
      <c r="C3402">
        <v>79</v>
      </c>
      <c r="D3402" t="s">
        <v>10176</v>
      </c>
      <c r="E3402" s="2">
        <v>1350</v>
      </c>
      <c r="F3402" s="6" t="str">
        <f>+_xlfn.XLOOKUP(LISTAS[[#This Row],[ID]],_01_CODIGOS_Y_COSTOS_xlsm[Producto y N°],_01_CODIGOS_Y_COSTOS_xlsm[FABRICA],"",0,1)</f>
        <v>IMPORTACION</v>
      </c>
      <c r="G3402" s="13">
        <f>LISTAS[[#This Row],[Precio]]*(1-0.46)*(1-IF($C$3520="",0,$C$3520))</f>
        <v>546.75</v>
      </c>
      <c r="H3402" s="9">
        <f>+_xlfn.XLOOKUP(LISTAS[[#This Row],[ID]],_01_CODIGOS_Y_COSTOS_xlsm[Producto y N°],_01_CODIGOS_Y_COSTOS_xlsm[COSTO],0,0,1)</f>
        <v>132.44319999999999</v>
      </c>
      <c r="I3402" s="116">
        <f>+IFERROR(LISTAS[[#This Row],[VENTA NETA]]/LISTAS[[#This Row],[COSTO]]-1,0)</f>
        <v>3.1281847614675575</v>
      </c>
      <c r="J3402" s="33" t="str">
        <f>IFERROR(VLOOKUP(LISTAS[[#This Row],[ID]],_01_CODIGOS_Y_COSTOS_xlsm[[Producto y N°]:[CODIGO]],2,0),"")</f>
        <v>C1969</v>
      </c>
      <c r="M3402" s="22">
        <v>0</v>
      </c>
      <c r="N3402" s="23">
        <f>+LISTAS[[#This Row],[Precio]]+(LISTAS[[#This Row],[Precio]]*M3402)</f>
        <v>1350</v>
      </c>
      <c r="O3402" s="24">
        <f t="shared" si="69"/>
        <v>546.75</v>
      </c>
      <c r="Q3402" s="21">
        <f>IFERROR(O3402/LISTAS[[#This Row],[COSTO]]-1,"")</f>
        <v>3.1281847614675575</v>
      </c>
      <c r="R3402" t="str">
        <f>+LISTAS[[#This Row],[ID]]</f>
        <v>TUERCAS RAPIDAS NUEVAS79</v>
      </c>
      <c r="T3402" s="29"/>
      <c r="U3402" s="25">
        <f>LISTAS[[#This Row],[COSTO]]+(LISTAS[[#This Row],[COSTO]]*T3402)</f>
        <v>132.44319999999999</v>
      </c>
      <c r="V3402" s="30">
        <f>IF(T3402="",0,U3402/LISTAS[[#This Row],[VENTA NETA]]-1)</f>
        <v>0</v>
      </c>
      <c r="X3402" s="25"/>
      <c r="Y3402" s="31" t="str">
        <f>IFERROR(LISTAS[[#This Row],[COSTO]]/X3402-1,"")</f>
        <v/>
      </c>
    </row>
    <row r="3403" spans="1:25" x14ac:dyDescent="0.2">
      <c r="A3403" s="6" t="s">
        <v>10177</v>
      </c>
      <c r="B3403" t="s">
        <v>10167</v>
      </c>
      <c r="C3403">
        <v>80</v>
      </c>
      <c r="D3403" t="s">
        <v>10178</v>
      </c>
      <c r="E3403" s="2">
        <v>1720</v>
      </c>
      <c r="F3403" s="6" t="str">
        <f>+_xlfn.XLOOKUP(LISTAS[[#This Row],[ID]],_01_CODIGOS_Y_COSTOS_xlsm[Producto y N°],_01_CODIGOS_Y_COSTOS_xlsm[FABRICA],"",0,1)</f>
        <v>IMPORTACION</v>
      </c>
      <c r="G3403" s="13">
        <f>LISTAS[[#This Row],[Precio]]*(1-0.46)*(1-IF($C$3520="",0,$C$3520))</f>
        <v>696.6</v>
      </c>
      <c r="H3403" s="9">
        <f>+_xlfn.XLOOKUP(LISTAS[[#This Row],[ID]],_01_CODIGOS_Y_COSTOS_xlsm[Producto y N°],_01_CODIGOS_Y_COSTOS_xlsm[COSTO],0,0,1)</f>
        <v>172.75200000000001</v>
      </c>
      <c r="I3403" s="116">
        <f>+IFERROR(LISTAS[[#This Row],[VENTA NETA]]/LISTAS[[#This Row],[COSTO]]-1,0)</f>
        <v>3.0323701028063352</v>
      </c>
      <c r="J3403" s="33" t="str">
        <f>IFERROR(VLOOKUP(LISTAS[[#This Row],[ID]],_01_CODIGOS_Y_COSTOS_xlsm[[Producto y N°]:[CODIGO]],2,0),"")</f>
        <v>C0896</v>
      </c>
      <c r="M3403" s="22">
        <v>0</v>
      </c>
      <c r="N3403" s="23">
        <f>+LISTAS[[#This Row],[Precio]]+(LISTAS[[#This Row],[Precio]]*M3403)</f>
        <v>1720</v>
      </c>
      <c r="O3403" s="24">
        <f t="shared" si="69"/>
        <v>696.6</v>
      </c>
      <c r="Q3403" s="21">
        <f>IFERROR(O3403/LISTAS[[#This Row],[COSTO]]-1,"")</f>
        <v>3.0323701028063352</v>
      </c>
      <c r="R3403" t="str">
        <f>+LISTAS[[#This Row],[ID]]</f>
        <v>TUERCAS RAPIDAS NUEVAS80</v>
      </c>
      <c r="T3403" s="29"/>
      <c r="U3403" s="25">
        <f>LISTAS[[#This Row],[COSTO]]+(LISTAS[[#This Row],[COSTO]]*T3403)</f>
        <v>172.75200000000001</v>
      </c>
      <c r="V3403" s="30">
        <f>IF(T3403="",0,U3403/LISTAS[[#This Row],[VENTA NETA]]-1)</f>
        <v>0</v>
      </c>
      <c r="X3403" s="25"/>
      <c r="Y3403" s="31" t="str">
        <f>IFERROR(LISTAS[[#This Row],[COSTO]]/X3403-1,"")</f>
        <v/>
      </c>
    </row>
    <row r="3404" spans="1:25" x14ac:dyDescent="0.2">
      <c r="A3404" s="6" t="s">
        <v>10179</v>
      </c>
      <c r="B3404" t="s">
        <v>10167</v>
      </c>
      <c r="C3404">
        <v>81</v>
      </c>
      <c r="D3404" t="s">
        <v>10180</v>
      </c>
      <c r="E3404" s="2">
        <v>1350</v>
      </c>
      <c r="F3404" s="6" t="str">
        <f>+_xlfn.XLOOKUP(LISTAS[[#This Row],[ID]],_01_CODIGOS_Y_COSTOS_xlsm[Producto y N°],_01_CODIGOS_Y_COSTOS_xlsm[FABRICA],"",0,1)</f>
        <v>IMPORTACION</v>
      </c>
      <c r="G3404" s="13">
        <f>LISTAS[[#This Row],[Precio]]*(1-0.46)*(1-IF($C$3520="",0,$C$3520))</f>
        <v>546.75</v>
      </c>
      <c r="H3404" s="9">
        <f>+_xlfn.XLOOKUP(LISTAS[[#This Row],[ID]],_01_CODIGOS_Y_COSTOS_xlsm[Producto y N°],_01_CODIGOS_Y_COSTOS_xlsm[COSTO],0,0,1)</f>
        <v>115.16800000000001</v>
      </c>
      <c r="I3404" s="116">
        <f>+IFERROR(LISTAS[[#This Row],[VENTA NETA]]/LISTAS[[#This Row],[COSTO]]-1,0)</f>
        <v>3.7474124756876908</v>
      </c>
      <c r="J3404" s="33" t="str">
        <f>IFERROR(VLOOKUP(LISTAS[[#This Row],[ID]],_01_CODIGOS_Y_COSTOS_xlsm[[Producto y N°]:[CODIGO]],2,0),"")</f>
        <v>C0048</v>
      </c>
      <c r="M3404" s="22">
        <v>0</v>
      </c>
      <c r="N3404" s="23">
        <f>+LISTAS[[#This Row],[Precio]]+(LISTAS[[#This Row],[Precio]]*M3404)</f>
        <v>1350</v>
      </c>
      <c r="O3404" s="24">
        <f t="shared" si="69"/>
        <v>546.75</v>
      </c>
      <c r="Q3404" s="21">
        <f>IFERROR(O3404/LISTAS[[#This Row],[COSTO]]-1,"")</f>
        <v>3.7474124756876908</v>
      </c>
      <c r="R3404" t="str">
        <f>+LISTAS[[#This Row],[ID]]</f>
        <v>TUERCAS RAPIDAS NUEVAS81</v>
      </c>
      <c r="T3404" s="29"/>
      <c r="U3404" s="25">
        <f>LISTAS[[#This Row],[COSTO]]+(LISTAS[[#This Row],[COSTO]]*T3404)</f>
        <v>115.16800000000001</v>
      </c>
      <c r="V3404" s="30">
        <f>IF(T3404="",0,U3404/LISTAS[[#This Row],[VENTA NETA]]-1)</f>
        <v>0</v>
      </c>
      <c r="X3404" s="25"/>
      <c r="Y3404" s="31" t="str">
        <f>IFERROR(LISTAS[[#This Row],[COSTO]]/X3404-1,"")</f>
        <v/>
      </c>
    </row>
    <row r="3405" spans="1:25" x14ac:dyDescent="0.2">
      <c r="A3405" s="6" t="s">
        <v>10181</v>
      </c>
      <c r="B3405" t="s">
        <v>10167</v>
      </c>
      <c r="C3405">
        <v>82</v>
      </c>
      <c r="D3405" t="s">
        <v>10182</v>
      </c>
      <c r="E3405" s="2">
        <v>750</v>
      </c>
      <c r="F3405" s="6" t="str">
        <f>+_xlfn.XLOOKUP(LISTAS[[#This Row],[ID]],_01_CODIGOS_Y_COSTOS_xlsm[Producto y N°],_01_CODIGOS_Y_COSTOS_xlsm[FABRICA],"",0,1)</f>
        <v>IMPORTACION</v>
      </c>
      <c r="G3405" s="13">
        <f>LISTAS[[#This Row],[Precio]]*(1-0.46)*(1-IF($C$3520="",0,$C$3520))</f>
        <v>303.75</v>
      </c>
      <c r="H3405" s="9">
        <f>+_xlfn.XLOOKUP(LISTAS[[#This Row],[ID]],_01_CODIGOS_Y_COSTOS_xlsm[Producto y N°],_01_CODIGOS_Y_COSTOS_xlsm[COSTO],0,0,1)</f>
        <v>74.859200000000001</v>
      </c>
      <c r="I3405" s="116">
        <f>+IFERROR(LISTAS[[#This Row],[VENTA NETA]]/LISTAS[[#This Row],[COSTO]]-1,0)</f>
        <v>3.0576175005877699</v>
      </c>
      <c r="J3405" s="33" t="str">
        <f>IFERROR(VLOOKUP(LISTAS[[#This Row],[ID]],_01_CODIGOS_Y_COSTOS_xlsm[[Producto y N°]:[CODIGO]],2,0),"")</f>
        <v>H2245</v>
      </c>
      <c r="M3405" s="22">
        <v>0</v>
      </c>
      <c r="N3405" s="23">
        <f>+LISTAS[[#This Row],[Precio]]+(LISTAS[[#This Row],[Precio]]*M3405)</f>
        <v>750</v>
      </c>
      <c r="O3405" s="24">
        <f t="shared" si="69"/>
        <v>303.75</v>
      </c>
      <c r="Q3405" s="21">
        <f>IFERROR(O3405/LISTAS[[#This Row],[COSTO]]-1,"")</f>
        <v>3.0576175005877699</v>
      </c>
      <c r="R3405" t="str">
        <f>+LISTAS[[#This Row],[ID]]</f>
        <v>TUERCAS RAPIDAS NUEVAS82</v>
      </c>
      <c r="T3405" s="29"/>
      <c r="U3405" s="25">
        <f>LISTAS[[#This Row],[COSTO]]+(LISTAS[[#This Row],[COSTO]]*T3405)</f>
        <v>74.859200000000001</v>
      </c>
      <c r="V3405" s="30">
        <f>IF(T3405="",0,U3405/LISTAS[[#This Row],[VENTA NETA]]-1)</f>
        <v>0</v>
      </c>
      <c r="X3405" s="25"/>
      <c r="Y3405" s="31" t="str">
        <f>IFERROR(LISTAS[[#This Row],[COSTO]]/X3405-1,"")</f>
        <v/>
      </c>
    </row>
    <row r="3406" spans="1:25" x14ac:dyDescent="0.2">
      <c r="A3406" s="6" t="s">
        <v>10183</v>
      </c>
      <c r="B3406" t="s">
        <v>10167</v>
      </c>
      <c r="C3406">
        <v>83</v>
      </c>
      <c r="D3406" t="s">
        <v>10184</v>
      </c>
      <c r="E3406" s="2">
        <v>950</v>
      </c>
      <c r="F3406" s="6" t="str">
        <f>+_xlfn.XLOOKUP(LISTAS[[#This Row],[ID]],_01_CODIGOS_Y_COSTOS_xlsm[Producto y N°],_01_CODIGOS_Y_COSTOS_xlsm[FABRICA],"",0,1)</f>
        <v>IMPORTACION</v>
      </c>
      <c r="G3406" s="13">
        <f>LISTAS[[#This Row],[Precio]]*(1-0.46)*(1-IF($C$3520="",0,$C$3520))</f>
        <v>384.75</v>
      </c>
      <c r="H3406" s="9">
        <f>+_xlfn.XLOOKUP(LISTAS[[#This Row],[ID]],_01_CODIGOS_Y_COSTOS_xlsm[Producto y N°],_01_CODIGOS_Y_COSTOS_xlsm[COSTO],0,0,1)</f>
        <v>95.013599999999997</v>
      </c>
      <c r="I3406" s="116">
        <f>+IFERROR(LISTAS[[#This Row],[VENTA NETA]]/LISTAS[[#This Row],[COSTO]]-1,0)</f>
        <v>3.0494202935158761</v>
      </c>
      <c r="J3406" s="33" t="str">
        <f>IFERROR(VLOOKUP(LISTAS[[#This Row],[ID]],_01_CODIGOS_Y_COSTOS_xlsm[[Producto y N°]:[CODIGO]],2,0),"")</f>
        <v>H2049</v>
      </c>
      <c r="M3406" s="22">
        <v>0</v>
      </c>
      <c r="N3406" s="23">
        <f>+LISTAS[[#This Row],[Precio]]+(LISTAS[[#This Row],[Precio]]*M3406)</f>
        <v>950</v>
      </c>
      <c r="O3406" s="24">
        <f t="shared" si="69"/>
        <v>384.75</v>
      </c>
      <c r="Q3406" s="21">
        <f>IFERROR(O3406/LISTAS[[#This Row],[COSTO]]-1,"")</f>
        <v>3.0494202935158761</v>
      </c>
      <c r="R3406" t="str">
        <f>+LISTAS[[#This Row],[ID]]</f>
        <v>TUERCAS RAPIDAS NUEVAS83</v>
      </c>
      <c r="T3406" s="29"/>
      <c r="U3406" s="25">
        <f>LISTAS[[#This Row],[COSTO]]+(LISTAS[[#This Row],[COSTO]]*T3406)</f>
        <v>95.013599999999997</v>
      </c>
      <c r="V3406" s="30">
        <f>IF(T3406="",0,U3406/LISTAS[[#This Row],[VENTA NETA]]-1)</f>
        <v>0</v>
      </c>
      <c r="X3406" s="25"/>
      <c r="Y3406" s="31" t="str">
        <f>IFERROR(LISTAS[[#This Row],[COSTO]]/X3406-1,"")</f>
        <v/>
      </c>
    </row>
    <row r="3407" spans="1:25" x14ac:dyDescent="0.2">
      <c r="A3407" s="6" t="s">
        <v>10185</v>
      </c>
      <c r="B3407" t="s">
        <v>10167</v>
      </c>
      <c r="C3407">
        <v>84</v>
      </c>
      <c r="D3407" t="s">
        <v>10186</v>
      </c>
      <c r="E3407" s="2">
        <v>920</v>
      </c>
      <c r="F3407" s="6" t="str">
        <f>+_xlfn.XLOOKUP(LISTAS[[#This Row],[ID]],_01_CODIGOS_Y_COSTOS_xlsm[Producto y N°],_01_CODIGOS_Y_COSTOS_xlsm[FABRICA],"",0,1)</f>
        <v>IMPORTACION</v>
      </c>
      <c r="G3407" s="13">
        <f>LISTAS[[#This Row],[Precio]]*(1-0.46)*(1-IF($C$3520="",0,$C$3520))</f>
        <v>372.6</v>
      </c>
      <c r="H3407" s="9">
        <f>+_xlfn.XLOOKUP(LISTAS[[#This Row],[ID]],_01_CODIGOS_Y_COSTOS_xlsm[Producto y N°],_01_CODIGOS_Y_COSTOS_xlsm[COSTO],0,0,1)</f>
        <v>92.134399999999999</v>
      </c>
      <c r="I3407" s="116">
        <f>+IFERROR(LISTAS[[#This Row],[VENTA NETA]]/LISTAS[[#This Row],[COSTO]]-1,0)</f>
        <v>3.0440921089191448</v>
      </c>
      <c r="J3407" s="33" t="str">
        <f>IFERROR(VLOOKUP(LISTAS[[#This Row],[ID]],_01_CODIGOS_Y_COSTOS_xlsm[[Producto y N°]:[CODIGO]],2,0),"")</f>
        <v>H2249</v>
      </c>
      <c r="M3407" s="22">
        <v>0</v>
      </c>
      <c r="N3407" s="23">
        <f>+LISTAS[[#This Row],[Precio]]+(LISTAS[[#This Row],[Precio]]*M3407)</f>
        <v>920</v>
      </c>
      <c r="O3407" s="24">
        <f t="shared" si="69"/>
        <v>372.6</v>
      </c>
      <c r="Q3407" s="21">
        <f>IFERROR(O3407/LISTAS[[#This Row],[COSTO]]-1,"")</f>
        <v>3.0440921089191448</v>
      </c>
      <c r="R3407" t="str">
        <f>+LISTAS[[#This Row],[ID]]</f>
        <v>TUERCAS RAPIDAS NUEVAS84</v>
      </c>
      <c r="T3407" s="29"/>
      <c r="U3407" s="25">
        <f>LISTAS[[#This Row],[COSTO]]+(LISTAS[[#This Row],[COSTO]]*T3407)</f>
        <v>92.134399999999999</v>
      </c>
      <c r="V3407" s="30">
        <f>IF(T3407="",0,U3407/LISTAS[[#This Row],[VENTA NETA]]-1)</f>
        <v>0</v>
      </c>
      <c r="X3407" s="25"/>
      <c r="Y3407" s="31" t="str">
        <f>IFERROR(LISTAS[[#This Row],[COSTO]]/X3407-1,"")</f>
        <v/>
      </c>
    </row>
    <row r="3408" spans="1:25" x14ac:dyDescent="0.2">
      <c r="A3408" s="6" t="s">
        <v>10187</v>
      </c>
      <c r="B3408" t="s">
        <v>10167</v>
      </c>
      <c r="C3408">
        <v>85</v>
      </c>
      <c r="D3408" t="s">
        <v>10188</v>
      </c>
      <c r="E3408" s="2">
        <v>1000</v>
      </c>
      <c r="F3408" s="6" t="str">
        <f>+_xlfn.XLOOKUP(LISTAS[[#This Row],[ID]],_01_CODIGOS_Y_COSTOS_xlsm[Producto y N°],_01_CODIGOS_Y_COSTOS_xlsm[FABRICA],"",0,1)</f>
        <v>IMPORTACION</v>
      </c>
      <c r="G3408" s="13">
        <f>LISTAS[[#This Row],[Precio]]*(1-0.46)*(1-IF($C$3520="",0,$C$3520))</f>
        <v>405</v>
      </c>
      <c r="H3408" s="9">
        <f>+_xlfn.XLOOKUP(LISTAS[[#This Row],[ID]],_01_CODIGOS_Y_COSTOS_xlsm[Producto y N°],_01_CODIGOS_Y_COSTOS_xlsm[COSTO],0,0,1)</f>
        <v>100.77200000000001</v>
      </c>
      <c r="I3408" s="116">
        <f>+IFERROR(LISTAS[[#This Row],[VENTA NETA]]/LISTAS[[#This Row],[COSTO]]-1,0)</f>
        <v>3.0189735243916962</v>
      </c>
      <c r="J3408" s="33" t="str">
        <f>IFERROR(VLOOKUP(LISTAS[[#This Row],[ID]],_01_CODIGOS_Y_COSTOS_xlsm[[Producto y N°]:[CODIGO]],2,0),"")</f>
        <v>H2242</v>
      </c>
      <c r="M3408" s="22">
        <v>0</v>
      </c>
      <c r="N3408" s="23">
        <f>+LISTAS[[#This Row],[Precio]]+(LISTAS[[#This Row],[Precio]]*M3408)</f>
        <v>1000</v>
      </c>
      <c r="O3408" s="24">
        <f t="shared" si="69"/>
        <v>405</v>
      </c>
      <c r="Q3408" s="21">
        <f>IFERROR(O3408/LISTAS[[#This Row],[COSTO]]-1,"")</f>
        <v>3.0189735243916962</v>
      </c>
      <c r="R3408" t="str">
        <f>+LISTAS[[#This Row],[ID]]</f>
        <v>TUERCAS RAPIDAS NUEVAS85</v>
      </c>
      <c r="T3408" s="29"/>
      <c r="U3408" s="25">
        <f>LISTAS[[#This Row],[COSTO]]+(LISTAS[[#This Row],[COSTO]]*T3408)</f>
        <v>100.77200000000001</v>
      </c>
      <c r="V3408" s="30">
        <f>IF(T3408="",0,U3408/LISTAS[[#This Row],[VENTA NETA]]-1)</f>
        <v>0</v>
      </c>
      <c r="X3408" s="25"/>
      <c r="Y3408" s="31" t="str">
        <f>IFERROR(LISTAS[[#This Row],[COSTO]]/X3408-1,"")</f>
        <v/>
      </c>
    </row>
    <row r="3409" spans="1:25" x14ac:dyDescent="0.2">
      <c r="A3409" s="6" t="s">
        <v>10189</v>
      </c>
      <c r="B3409" t="s">
        <v>10167</v>
      </c>
      <c r="C3409">
        <v>86</v>
      </c>
      <c r="D3409" t="s">
        <v>10190</v>
      </c>
      <c r="E3409" s="2">
        <v>1000</v>
      </c>
      <c r="F3409" s="6" t="str">
        <f>+_xlfn.XLOOKUP(LISTAS[[#This Row],[ID]],_01_CODIGOS_Y_COSTOS_xlsm[Producto y N°],_01_CODIGOS_Y_COSTOS_xlsm[FABRICA],"",0,1)</f>
        <v>IMPORTACION</v>
      </c>
      <c r="G3409" s="13">
        <f>LISTAS[[#This Row],[Precio]]*(1-0.46)*(1-IF($C$3520="",0,$C$3520))</f>
        <v>405</v>
      </c>
      <c r="H3409" s="9">
        <f>+_xlfn.XLOOKUP(LISTAS[[#This Row],[ID]],_01_CODIGOS_Y_COSTOS_xlsm[Producto y N°],_01_CODIGOS_Y_COSTOS_xlsm[COSTO],0,0,1)</f>
        <v>100.77200000000001</v>
      </c>
      <c r="I3409" s="116">
        <f>+IFERROR(LISTAS[[#This Row],[VENTA NETA]]/LISTAS[[#This Row],[COSTO]]-1,0)</f>
        <v>3.0189735243916962</v>
      </c>
      <c r="J3409" s="33" t="str">
        <f>IFERROR(VLOOKUP(LISTAS[[#This Row],[ID]],_01_CODIGOS_Y_COSTOS_xlsm[[Producto y N°]:[CODIGO]],2,0),"")</f>
        <v>H2128</v>
      </c>
      <c r="M3409" s="22">
        <v>0</v>
      </c>
      <c r="N3409" s="23">
        <f>+LISTAS[[#This Row],[Precio]]+(LISTAS[[#This Row],[Precio]]*M3409)</f>
        <v>1000</v>
      </c>
      <c r="O3409" s="24">
        <f t="shared" si="69"/>
        <v>405</v>
      </c>
      <c r="Q3409" s="21">
        <f>IFERROR(O3409/LISTAS[[#This Row],[COSTO]]-1,"")</f>
        <v>3.0189735243916962</v>
      </c>
      <c r="R3409" t="str">
        <f>+LISTAS[[#This Row],[ID]]</f>
        <v>TUERCAS RAPIDAS NUEVAS86</v>
      </c>
      <c r="T3409" s="29"/>
      <c r="U3409" s="25">
        <f>LISTAS[[#This Row],[COSTO]]+(LISTAS[[#This Row],[COSTO]]*T3409)</f>
        <v>100.77200000000001</v>
      </c>
      <c r="V3409" s="30">
        <f>IF(T3409="",0,U3409/LISTAS[[#This Row],[VENTA NETA]]-1)</f>
        <v>0</v>
      </c>
      <c r="X3409" s="25"/>
      <c r="Y3409" s="31" t="str">
        <f>IFERROR(LISTAS[[#This Row],[COSTO]]/X3409-1,"")</f>
        <v/>
      </c>
    </row>
    <row r="3410" spans="1:25" x14ac:dyDescent="0.2">
      <c r="A3410" s="6" t="s">
        <v>10191</v>
      </c>
      <c r="B3410" t="s">
        <v>10167</v>
      </c>
      <c r="C3410">
        <v>87</v>
      </c>
      <c r="D3410" t="s">
        <v>10192</v>
      </c>
      <c r="E3410" s="2">
        <v>1030</v>
      </c>
      <c r="F3410" s="6" t="str">
        <f>+_xlfn.XLOOKUP(LISTAS[[#This Row],[ID]],_01_CODIGOS_Y_COSTOS_xlsm[Producto y N°],_01_CODIGOS_Y_COSTOS_xlsm[FABRICA],"",0,1)</f>
        <v>IMPORTACION</v>
      </c>
      <c r="G3410" s="13">
        <f>LISTAS[[#This Row],[Precio]]*(1-0.46)*(1-IF($C$3520="",0,$C$3520))</f>
        <v>417.15000000000003</v>
      </c>
      <c r="H3410" s="9">
        <f>+_xlfn.XLOOKUP(LISTAS[[#This Row],[ID]],_01_CODIGOS_Y_COSTOS_xlsm[Producto y N°],_01_CODIGOS_Y_COSTOS_xlsm[COSTO],0,0,1)</f>
        <v>103.6512</v>
      </c>
      <c r="I3410" s="116">
        <f>+IFERROR(LISTAS[[#This Row],[VENTA NETA]]/LISTAS[[#This Row],[COSTO]]-1,0)</f>
        <v>3.0245554320644628</v>
      </c>
      <c r="J3410" s="33" t="str">
        <f>IFERROR(VLOOKUP(LISTAS[[#This Row],[ID]],_01_CODIGOS_Y_COSTOS_xlsm[[Producto y N°]:[CODIGO]],2,0),"")</f>
        <v>H2127</v>
      </c>
      <c r="M3410" s="22">
        <v>0</v>
      </c>
      <c r="N3410" s="23">
        <f>+LISTAS[[#This Row],[Precio]]+(LISTAS[[#This Row],[Precio]]*M3410)</f>
        <v>1030</v>
      </c>
      <c r="O3410" s="24">
        <f t="shared" si="69"/>
        <v>417.15000000000003</v>
      </c>
      <c r="Q3410" s="21">
        <f>IFERROR(O3410/LISTAS[[#This Row],[COSTO]]-1,"")</f>
        <v>3.0245554320644628</v>
      </c>
      <c r="R3410" t="str">
        <f>+LISTAS[[#This Row],[ID]]</f>
        <v>TUERCAS RAPIDAS NUEVAS87</v>
      </c>
      <c r="T3410" s="29"/>
      <c r="U3410" s="25">
        <f>LISTAS[[#This Row],[COSTO]]+(LISTAS[[#This Row],[COSTO]]*T3410)</f>
        <v>103.6512</v>
      </c>
      <c r="V3410" s="30">
        <f>IF(T3410="",0,U3410/LISTAS[[#This Row],[VENTA NETA]]-1)</f>
        <v>0</v>
      </c>
      <c r="X3410" s="25"/>
      <c r="Y3410" s="31" t="str">
        <f>IFERROR(LISTAS[[#This Row],[COSTO]]/X3410-1,"")</f>
        <v/>
      </c>
    </row>
    <row r="3411" spans="1:25" x14ac:dyDescent="0.2">
      <c r="A3411" s="6" t="s">
        <v>10193</v>
      </c>
      <c r="B3411" t="s">
        <v>10167</v>
      </c>
      <c r="C3411">
        <v>88</v>
      </c>
      <c r="D3411" t="s">
        <v>10194</v>
      </c>
      <c r="E3411" s="2">
        <v>1090</v>
      </c>
      <c r="F3411" s="6" t="str">
        <f>+_xlfn.XLOOKUP(LISTAS[[#This Row],[ID]],_01_CODIGOS_Y_COSTOS_xlsm[Producto y N°],_01_CODIGOS_Y_COSTOS_xlsm[FABRICA],"",0,1)</f>
        <v>IMPORTACION</v>
      </c>
      <c r="G3411" s="13">
        <f>LISTAS[[#This Row],[Precio]]*(1-0.46)*(1-IF($C$3520="",0,$C$3520))</f>
        <v>441.45000000000005</v>
      </c>
      <c r="H3411" s="9">
        <f>+_xlfn.XLOOKUP(LISTAS[[#This Row],[ID]],_01_CODIGOS_Y_COSTOS_xlsm[Producto y N°],_01_CODIGOS_Y_COSTOS_xlsm[COSTO],0,0,1)</f>
        <v>109.4096</v>
      </c>
      <c r="I3411" s="116">
        <f>+IFERROR(LISTAS[[#This Row],[VENTA NETA]]/LISTAS[[#This Row],[COSTO]]-1,0)</f>
        <v>3.0348378935669267</v>
      </c>
      <c r="J3411" s="33" t="str">
        <f>IFERROR(VLOOKUP(LISTAS[[#This Row],[ID]],_01_CODIGOS_Y_COSTOS_xlsm[[Producto y N°]:[CODIGO]],2,0),"")</f>
        <v>H2048</v>
      </c>
      <c r="M3411" s="22">
        <v>0</v>
      </c>
      <c r="N3411" s="23">
        <f>+LISTAS[[#This Row],[Precio]]+(LISTAS[[#This Row],[Precio]]*M3411)</f>
        <v>1090</v>
      </c>
      <c r="O3411" s="24">
        <f t="shared" si="69"/>
        <v>441.45000000000005</v>
      </c>
      <c r="Q3411" s="21">
        <f>IFERROR(O3411/LISTAS[[#This Row],[COSTO]]-1,"")</f>
        <v>3.0348378935669267</v>
      </c>
      <c r="R3411" t="str">
        <f>+LISTAS[[#This Row],[ID]]</f>
        <v>TUERCAS RAPIDAS NUEVAS88</v>
      </c>
      <c r="T3411" s="29"/>
      <c r="U3411" s="25">
        <f>LISTAS[[#This Row],[COSTO]]+(LISTAS[[#This Row],[COSTO]]*T3411)</f>
        <v>109.4096</v>
      </c>
      <c r="V3411" s="30">
        <f>IF(T3411="",0,U3411/LISTAS[[#This Row],[VENTA NETA]]-1)</f>
        <v>0</v>
      </c>
      <c r="X3411" s="25"/>
      <c r="Y3411" s="31" t="str">
        <f>IFERROR(LISTAS[[#This Row],[COSTO]]/X3411-1,"")</f>
        <v/>
      </c>
    </row>
    <row r="3412" spans="1:25" x14ac:dyDescent="0.2">
      <c r="A3412" s="6" t="s">
        <v>10195</v>
      </c>
      <c r="B3412" t="s">
        <v>10167</v>
      </c>
      <c r="C3412">
        <v>89</v>
      </c>
      <c r="D3412" t="s">
        <v>10196</v>
      </c>
      <c r="E3412" s="2">
        <v>840</v>
      </c>
      <c r="F3412" s="6" t="str">
        <f>+_xlfn.XLOOKUP(LISTAS[[#This Row],[ID]],_01_CODIGOS_Y_COSTOS_xlsm[Producto y N°],_01_CODIGOS_Y_COSTOS_xlsm[FABRICA],"",0,1)</f>
        <v>IMPORTACION</v>
      </c>
      <c r="G3412" s="13">
        <f>LISTAS[[#This Row],[Precio]]*(1-0.46)*(1-IF($C$3520="",0,$C$3520))</f>
        <v>340.20000000000005</v>
      </c>
      <c r="H3412" s="9">
        <f>+_xlfn.XLOOKUP(LISTAS[[#This Row],[ID]],_01_CODIGOS_Y_COSTOS_xlsm[Producto y N°],_01_CODIGOS_Y_COSTOS_xlsm[COSTO],0,0,1)</f>
        <v>83.496799999999993</v>
      </c>
      <c r="I3412" s="116">
        <f>+IFERROR(LISTAS[[#This Row],[VENTA NETA]]/LISTAS[[#This Row],[COSTO]]-1,0)</f>
        <v>3.0744076419695139</v>
      </c>
      <c r="J3412" s="33" t="str">
        <f>IFERROR(VLOOKUP(LISTAS[[#This Row],[ID]],_01_CODIGOS_Y_COSTOS_xlsm[[Producto y N°]:[CODIGO]],2,0),"")</f>
        <v>H2023</v>
      </c>
      <c r="M3412" s="22">
        <v>0</v>
      </c>
      <c r="N3412" s="23">
        <f>+LISTAS[[#This Row],[Precio]]+(LISTAS[[#This Row],[Precio]]*M3412)</f>
        <v>840</v>
      </c>
      <c r="O3412" s="24">
        <f t="shared" si="69"/>
        <v>340.20000000000005</v>
      </c>
      <c r="Q3412" s="21">
        <f>IFERROR(O3412/LISTAS[[#This Row],[COSTO]]-1,"")</f>
        <v>3.0744076419695139</v>
      </c>
      <c r="R3412" t="str">
        <f>+LISTAS[[#This Row],[ID]]</f>
        <v>TUERCAS RAPIDAS NUEVAS89</v>
      </c>
      <c r="T3412" s="29"/>
      <c r="U3412" s="25">
        <f>LISTAS[[#This Row],[COSTO]]+(LISTAS[[#This Row],[COSTO]]*T3412)</f>
        <v>83.496799999999993</v>
      </c>
      <c r="V3412" s="30">
        <f>IF(T3412="",0,U3412/LISTAS[[#This Row],[VENTA NETA]]-1)</f>
        <v>0</v>
      </c>
      <c r="X3412" s="25"/>
      <c r="Y3412" s="31" t="str">
        <f>IFERROR(LISTAS[[#This Row],[COSTO]]/X3412-1,"")</f>
        <v/>
      </c>
    </row>
    <row r="3413" spans="1:25" x14ac:dyDescent="0.2">
      <c r="A3413" s="6" t="s">
        <v>10197</v>
      </c>
      <c r="B3413" t="s">
        <v>10167</v>
      </c>
      <c r="C3413">
        <v>90</v>
      </c>
      <c r="D3413" t="s">
        <v>10198</v>
      </c>
      <c r="E3413" s="2">
        <v>1040</v>
      </c>
      <c r="F3413" s="6" t="str">
        <f>+_xlfn.XLOOKUP(LISTAS[[#This Row],[ID]],_01_CODIGOS_Y_COSTOS_xlsm[Producto y N°],_01_CODIGOS_Y_COSTOS_xlsm[FABRICA],"",0,1)</f>
        <v>IMPORTACION</v>
      </c>
      <c r="G3413" s="13">
        <f>LISTAS[[#This Row],[Precio]]*(1-0.46)*(1-IF($C$3520="",0,$C$3520))</f>
        <v>421.20000000000005</v>
      </c>
      <c r="H3413" s="9">
        <f>+_xlfn.XLOOKUP(LISTAS[[#This Row],[ID]],_01_CODIGOS_Y_COSTOS_xlsm[Producto y N°],_01_CODIGOS_Y_COSTOS_xlsm[COSTO],0,0,1)</f>
        <v>103.6512</v>
      </c>
      <c r="I3413" s="116">
        <f>+IFERROR(LISTAS[[#This Row],[VENTA NETA]]/LISTAS[[#This Row],[COSTO]]-1,0)</f>
        <v>3.063628785773826</v>
      </c>
      <c r="J3413" s="33" t="str">
        <f>IFERROR(VLOOKUP(LISTAS[[#This Row],[ID]],_01_CODIGOS_Y_COSTOS_xlsm[[Producto y N°]:[CODIGO]],2,0),"")</f>
        <v>H2047</v>
      </c>
      <c r="M3413" s="22">
        <v>0</v>
      </c>
      <c r="N3413" s="23">
        <f>+LISTAS[[#This Row],[Precio]]+(LISTAS[[#This Row],[Precio]]*M3413)</f>
        <v>1040</v>
      </c>
      <c r="O3413" s="24">
        <f t="shared" si="69"/>
        <v>421.20000000000005</v>
      </c>
      <c r="Q3413" s="21">
        <f>IFERROR(O3413/LISTAS[[#This Row],[COSTO]]-1,"")</f>
        <v>3.063628785773826</v>
      </c>
      <c r="R3413" t="str">
        <f>+LISTAS[[#This Row],[ID]]</f>
        <v>TUERCAS RAPIDAS NUEVAS90</v>
      </c>
      <c r="T3413" s="29"/>
      <c r="U3413" s="25">
        <f>LISTAS[[#This Row],[COSTO]]+(LISTAS[[#This Row],[COSTO]]*T3413)</f>
        <v>103.6512</v>
      </c>
      <c r="V3413" s="30">
        <f>IF(T3413="",0,U3413/LISTAS[[#This Row],[VENTA NETA]]-1)</f>
        <v>0</v>
      </c>
      <c r="X3413" s="25"/>
      <c r="Y3413" s="31" t="str">
        <f>IFERROR(LISTAS[[#This Row],[COSTO]]/X3413-1,"")</f>
        <v/>
      </c>
    </row>
    <row r="3414" spans="1:25" x14ac:dyDescent="0.2">
      <c r="A3414" s="6" t="s">
        <v>10199</v>
      </c>
      <c r="B3414" t="s">
        <v>10167</v>
      </c>
      <c r="C3414">
        <v>91</v>
      </c>
      <c r="D3414" t="s">
        <v>10200</v>
      </c>
      <c r="E3414" s="2">
        <v>1420</v>
      </c>
      <c r="F3414" s="6" t="str">
        <f>+_xlfn.XLOOKUP(LISTAS[[#This Row],[ID]],_01_CODIGOS_Y_COSTOS_xlsm[Producto y N°],_01_CODIGOS_Y_COSTOS_xlsm[FABRICA],"",0,1)</f>
        <v>IMPORTACION</v>
      </c>
      <c r="G3414" s="13">
        <f>LISTAS[[#This Row],[Precio]]*(1-0.46)*(1-IF($C$3520="",0,$C$3520))</f>
        <v>575.1</v>
      </c>
      <c r="H3414" s="9">
        <f>+_xlfn.XLOOKUP(LISTAS[[#This Row],[ID]],_01_CODIGOS_Y_COSTOS_xlsm[Producto y N°],_01_CODIGOS_Y_COSTOS_xlsm[COSTO],0,0,1)</f>
        <v>120.9264</v>
      </c>
      <c r="I3414" s="116">
        <f>+IFERROR(LISTAS[[#This Row],[VENTA NETA]]/LISTAS[[#This Row],[COSTO]]-1,0)</f>
        <v>3.7557853371968406</v>
      </c>
      <c r="J3414" s="33" t="str">
        <f>IFERROR(VLOOKUP(LISTAS[[#This Row],[ID]],_01_CODIGOS_Y_COSTOS_xlsm[[Producto y N°]:[CODIGO]],2,0),"")</f>
        <v>H2255</v>
      </c>
      <c r="M3414" s="22">
        <v>0</v>
      </c>
      <c r="N3414" s="23">
        <f>+LISTAS[[#This Row],[Precio]]+(LISTAS[[#This Row],[Precio]]*M3414)</f>
        <v>1420</v>
      </c>
      <c r="O3414" s="24">
        <f t="shared" si="69"/>
        <v>575.1</v>
      </c>
      <c r="Q3414" s="21">
        <f>IFERROR(O3414/LISTAS[[#This Row],[COSTO]]-1,"")</f>
        <v>3.7557853371968406</v>
      </c>
      <c r="R3414" t="str">
        <f>+LISTAS[[#This Row],[ID]]</f>
        <v>TUERCAS RAPIDAS NUEVAS91</v>
      </c>
      <c r="T3414" s="29"/>
      <c r="U3414" s="25">
        <f>LISTAS[[#This Row],[COSTO]]+(LISTAS[[#This Row],[COSTO]]*T3414)</f>
        <v>120.9264</v>
      </c>
      <c r="V3414" s="30">
        <f>IF(T3414="",0,U3414/LISTAS[[#This Row],[VENTA NETA]]-1)</f>
        <v>0</v>
      </c>
      <c r="X3414" s="25"/>
      <c r="Y3414" s="31" t="str">
        <f>IFERROR(LISTAS[[#This Row],[COSTO]]/X3414-1,"")</f>
        <v/>
      </c>
    </row>
    <row r="3415" spans="1:25" x14ac:dyDescent="0.2">
      <c r="A3415" s="6" t="s">
        <v>10201</v>
      </c>
      <c r="B3415" t="s">
        <v>10167</v>
      </c>
      <c r="C3415">
        <v>92</v>
      </c>
      <c r="D3415" t="s">
        <v>10202</v>
      </c>
      <c r="E3415" s="2">
        <v>1715</v>
      </c>
      <c r="F3415" s="6" t="str">
        <f>+_xlfn.XLOOKUP(LISTAS[[#This Row],[ID]],_01_CODIGOS_Y_COSTOS_xlsm[Producto y N°],_01_CODIGOS_Y_COSTOS_xlsm[FABRICA],"",0,1)</f>
        <v>IMPORTACION</v>
      </c>
      <c r="G3415" s="13">
        <f>LISTAS[[#This Row],[Precio]]*(1-0.46)*(1-IF($C$3520="",0,$C$3520))</f>
        <v>694.57500000000005</v>
      </c>
      <c r="H3415" s="9">
        <f>+_xlfn.XLOOKUP(LISTAS[[#This Row],[ID]],_01_CODIGOS_Y_COSTOS_xlsm[Producto y N°],_01_CODIGOS_Y_COSTOS_xlsm[COSTO],0,0,1)</f>
        <v>152.5976</v>
      </c>
      <c r="I3415" s="116">
        <f>+IFERROR(LISTAS[[#This Row],[VENTA NETA]]/LISTAS[[#This Row],[COSTO]]-1,0)</f>
        <v>3.5516770905964448</v>
      </c>
      <c r="J3415" s="33" t="str">
        <f>IFERROR(VLOOKUP(LISTAS[[#This Row],[ID]],_01_CODIGOS_Y_COSTOS_xlsm[[Producto y N°]:[CODIGO]],2,0),"")</f>
        <v>H2146</v>
      </c>
      <c r="M3415" s="22">
        <v>0</v>
      </c>
      <c r="N3415" s="23">
        <f>+LISTAS[[#This Row],[Precio]]+(LISTAS[[#This Row],[Precio]]*M3415)</f>
        <v>1715</v>
      </c>
      <c r="O3415" s="24">
        <f t="shared" si="69"/>
        <v>694.57500000000005</v>
      </c>
      <c r="Q3415" s="21">
        <f>IFERROR(O3415/LISTAS[[#This Row],[COSTO]]-1,"")</f>
        <v>3.5516770905964448</v>
      </c>
      <c r="R3415" t="str">
        <f>+LISTAS[[#This Row],[ID]]</f>
        <v>TUERCAS RAPIDAS NUEVAS92</v>
      </c>
      <c r="T3415" s="29"/>
      <c r="U3415" s="25">
        <f>LISTAS[[#This Row],[COSTO]]+(LISTAS[[#This Row],[COSTO]]*T3415)</f>
        <v>152.5976</v>
      </c>
      <c r="V3415" s="30">
        <f>IF(T3415="",0,U3415/LISTAS[[#This Row],[VENTA NETA]]-1)</f>
        <v>0</v>
      </c>
      <c r="X3415" s="25"/>
      <c r="Y3415" s="31" t="str">
        <f>IFERROR(LISTAS[[#This Row],[COSTO]]/X3415-1,"")</f>
        <v/>
      </c>
    </row>
    <row r="3416" spans="1:25" x14ac:dyDescent="0.2">
      <c r="A3416" s="6" t="s">
        <v>10203</v>
      </c>
      <c r="B3416" t="s">
        <v>10167</v>
      </c>
      <c r="C3416">
        <v>93</v>
      </c>
      <c r="D3416" t="s">
        <v>10204</v>
      </c>
      <c r="E3416" s="2">
        <v>1715</v>
      </c>
      <c r="F3416" s="6" t="str">
        <f>+_xlfn.XLOOKUP(LISTAS[[#This Row],[ID]],_01_CODIGOS_Y_COSTOS_xlsm[Producto y N°],_01_CODIGOS_Y_COSTOS_xlsm[FABRICA],"",0,1)</f>
        <v>IMPORTACION</v>
      </c>
      <c r="G3416" s="13">
        <f>LISTAS[[#This Row],[Precio]]*(1-0.46)*(1-IF($C$3520="",0,$C$3520))</f>
        <v>694.57500000000005</v>
      </c>
      <c r="H3416" s="9">
        <f>+_xlfn.XLOOKUP(LISTAS[[#This Row],[ID]],_01_CODIGOS_Y_COSTOS_xlsm[Producto y N°],_01_CODIGOS_Y_COSTOS_xlsm[COSTO],0,0,1)</f>
        <v>120.9264</v>
      </c>
      <c r="I3416" s="116">
        <f>+IFERROR(LISTAS[[#This Row],[VENTA NETA]]/LISTAS[[#This Row],[COSTO]]-1,0)</f>
        <v>4.7437829952764661</v>
      </c>
      <c r="J3416" s="33" t="str">
        <f>IFERROR(VLOOKUP(LISTAS[[#This Row],[ID]],_01_CODIGOS_Y_COSTOS_xlsm[[Producto y N°]:[CODIGO]],2,0),"")</f>
        <v>H2079</v>
      </c>
      <c r="M3416" s="22">
        <v>0</v>
      </c>
      <c r="N3416" s="23">
        <f>+LISTAS[[#This Row],[Precio]]+(LISTAS[[#This Row],[Precio]]*M3416)</f>
        <v>1715</v>
      </c>
      <c r="O3416" s="24">
        <f t="shared" si="69"/>
        <v>694.57500000000005</v>
      </c>
      <c r="Q3416" s="21">
        <f>IFERROR(O3416/LISTAS[[#This Row],[COSTO]]-1,"")</f>
        <v>4.7437829952764661</v>
      </c>
      <c r="R3416" t="str">
        <f>+LISTAS[[#This Row],[ID]]</f>
        <v>TUERCAS RAPIDAS NUEVAS93</v>
      </c>
      <c r="T3416" s="29"/>
      <c r="U3416" s="25">
        <f>LISTAS[[#This Row],[COSTO]]+(LISTAS[[#This Row],[COSTO]]*T3416)</f>
        <v>120.9264</v>
      </c>
      <c r="V3416" s="30">
        <f>IF(T3416="",0,U3416/LISTAS[[#This Row],[VENTA NETA]]-1)</f>
        <v>0</v>
      </c>
      <c r="X3416" s="25"/>
      <c r="Y3416" s="31" t="str">
        <f>IFERROR(LISTAS[[#This Row],[COSTO]]/X3416-1,"")</f>
        <v/>
      </c>
    </row>
    <row r="3417" spans="1:25" x14ac:dyDescent="0.2">
      <c r="A3417" s="6" t="s">
        <v>10205</v>
      </c>
      <c r="B3417" t="s">
        <v>10167</v>
      </c>
      <c r="C3417">
        <v>94</v>
      </c>
      <c r="D3417" t="s">
        <v>10206</v>
      </c>
      <c r="E3417" s="2">
        <v>1715</v>
      </c>
      <c r="F3417" s="6" t="str">
        <f>+_xlfn.XLOOKUP(LISTAS[[#This Row],[ID]],_01_CODIGOS_Y_COSTOS_xlsm[Producto y N°],_01_CODIGOS_Y_COSTOS_xlsm[FABRICA],"",0,1)</f>
        <v>IMPORTACION</v>
      </c>
      <c r="G3417" s="13">
        <f>LISTAS[[#This Row],[Precio]]*(1-0.46)*(1-IF($C$3520="",0,$C$3520))</f>
        <v>694.57500000000005</v>
      </c>
      <c r="H3417" s="9">
        <f>+_xlfn.XLOOKUP(LISTAS[[#This Row],[ID]],_01_CODIGOS_Y_COSTOS_xlsm[Producto y N°],_01_CODIGOS_Y_COSTOS_xlsm[COSTO],0,0,1)</f>
        <v>164.11439999999999</v>
      </c>
      <c r="I3417" s="116">
        <f>+IFERROR(LISTAS[[#This Row],[VENTA NETA]]/LISTAS[[#This Row],[COSTO]]-1,0)</f>
        <v>3.2322611544142381</v>
      </c>
      <c r="J3417" s="33" t="str">
        <f>IFERROR(VLOOKUP(LISTAS[[#This Row],[ID]],_01_CODIGOS_Y_COSTOS_xlsm[[Producto y N°]:[CODIGO]],2,0),"")</f>
        <v>H2121</v>
      </c>
      <c r="M3417" s="22">
        <v>0</v>
      </c>
      <c r="N3417" s="23">
        <f>+LISTAS[[#This Row],[Precio]]+(LISTAS[[#This Row],[Precio]]*M3417)</f>
        <v>1715</v>
      </c>
      <c r="O3417" s="24">
        <f t="shared" si="69"/>
        <v>694.57500000000005</v>
      </c>
      <c r="Q3417" s="21">
        <f>IFERROR(O3417/LISTAS[[#This Row],[COSTO]]-1,"")</f>
        <v>3.2322611544142381</v>
      </c>
      <c r="R3417" t="str">
        <f>+LISTAS[[#This Row],[ID]]</f>
        <v>TUERCAS RAPIDAS NUEVAS94</v>
      </c>
      <c r="T3417" s="29"/>
      <c r="U3417" s="25">
        <f>LISTAS[[#This Row],[COSTO]]+(LISTAS[[#This Row],[COSTO]]*T3417)</f>
        <v>164.11439999999999</v>
      </c>
      <c r="V3417" s="30">
        <f>IF(T3417="",0,U3417/LISTAS[[#This Row],[VENTA NETA]]-1)</f>
        <v>0</v>
      </c>
      <c r="X3417" s="25"/>
      <c r="Y3417" s="31" t="str">
        <f>IFERROR(LISTAS[[#This Row],[COSTO]]/X3417-1,"")</f>
        <v/>
      </c>
    </row>
    <row r="3418" spans="1:25" x14ac:dyDescent="0.2">
      <c r="A3418" s="6" t="s">
        <v>10207</v>
      </c>
      <c r="B3418" t="s">
        <v>10167</v>
      </c>
      <c r="C3418">
        <v>95</v>
      </c>
      <c r="D3418" t="s">
        <v>10208</v>
      </c>
      <c r="E3418" s="2">
        <v>1715</v>
      </c>
      <c r="F3418" s="6" t="str">
        <f>+_xlfn.XLOOKUP(LISTAS[[#This Row],[ID]],_01_CODIGOS_Y_COSTOS_xlsm[Producto y N°],_01_CODIGOS_Y_COSTOS_xlsm[FABRICA],"",0,1)</f>
        <v>IMPORTACION</v>
      </c>
      <c r="G3418" s="13">
        <f>LISTAS[[#This Row],[Precio]]*(1-0.46)*(1-IF($C$3520="",0,$C$3520))</f>
        <v>694.57500000000005</v>
      </c>
      <c r="H3418" s="9">
        <f>+_xlfn.XLOOKUP(LISTAS[[#This Row],[ID]],_01_CODIGOS_Y_COSTOS_xlsm[Producto y N°],_01_CODIGOS_Y_COSTOS_xlsm[COSTO],0,0,1)</f>
        <v>115.16800000000001</v>
      </c>
      <c r="I3418" s="116">
        <f>+IFERROR(LISTAS[[#This Row],[VENTA NETA]]/LISTAS[[#This Row],[COSTO]]-1,0)</f>
        <v>5.0309721450402893</v>
      </c>
      <c r="J3418" s="33" t="str">
        <f>IFERROR(VLOOKUP(LISTAS[[#This Row],[ID]],_01_CODIGOS_Y_COSTOS_xlsm[[Producto y N°]:[CODIGO]],2,0),"")</f>
        <v>H1146</v>
      </c>
      <c r="M3418" s="22">
        <v>0</v>
      </c>
      <c r="N3418" s="23">
        <f>+LISTAS[[#This Row],[Precio]]+(LISTAS[[#This Row],[Precio]]*M3418)</f>
        <v>1715</v>
      </c>
      <c r="O3418" s="24">
        <f t="shared" si="69"/>
        <v>694.57500000000005</v>
      </c>
      <c r="Q3418" s="21">
        <f>IFERROR(O3418/LISTAS[[#This Row],[COSTO]]-1,"")</f>
        <v>5.0309721450402893</v>
      </c>
      <c r="R3418" t="str">
        <f>+LISTAS[[#This Row],[ID]]</f>
        <v>TUERCAS RAPIDAS NUEVAS95</v>
      </c>
      <c r="T3418" s="29"/>
      <c r="U3418" s="25">
        <f>LISTAS[[#This Row],[COSTO]]+(LISTAS[[#This Row],[COSTO]]*T3418)</f>
        <v>115.16800000000001</v>
      </c>
      <c r="V3418" s="30">
        <f>IF(T3418="",0,U3418/LISTAS[[#This Row],[VENTA NETA]]-1)</f>
        <v>0</v>
      </c>
      <c r="X3418" s="25"/>
      <c r="Y3418" s="31" t="str">
        <f>IFERROR(LISTAS[[#This Row],[COSTO]]/X3418-1,"")</f>
        <v/>
      </c>
    </row>
    <row r="3419" spans="1:25" x14ac:dyDescent="0.2">
      <c r="A3419" s="6" t="s">
        <v>10209</v>
      </c>
      <c r="B3419" t="s">
        <v>10167</v>
      </c>
      <c r="C3419">
        <v>96</v>
      </c>
      <c r="D3419" t="s">
        <v>10210</v>
      </c>
      <c r="E3419" s="2">
        <v>1930</v>
      </c>
      <c r="F3419" s="6" t="str">
        <f>+_xlfn.XLOOKUP(LISTAS[[#This Row],[ID]],_01_CODIGOS_Y_COSTOS_xlsm[Producto y N°],_01_CODIGOS_Y_COSTOS_xlsm[FABRICA],"",0,1)</f>
        <v>IMPORTACION</v>
      </c>
      <c r="G3419" s="13">
        <f>LISTAS[[#This Row],[Precio]]*(1-0.46)*(1-IF($C$3520="",0,$C$3520))</f>
        <v>781.65000000000009</v>
      </c>
      <c r="H3419" s="9">
        <f>+_xlfn.XLOOKUP(LISTAS[[#This Row],[ID]],_01_CODIGOS_Y_COSTOS_xlsm[Producto y N°],_01_CODIGOS_Y_COSTOS_xlsm[COSTO],0,0,1)</f>
        <v>172.75200000000001</v>
      </c>
      <c r="I3419" s="116">
        <f>+IFERROR(LISTAS[[#This Row],[VENTA NETA]]/LISTAS[[#This Row],[COSTO]]-1,0)</f>
        <v>3.5246943595443181</v>
      </c>
      <c r="J3419" s="33" t="str">
        <f>IFERROR(VLOOKUP(LISTAS[[#This Row],[ID]],_01_CODIGOS_Y_COSTOS_xlsm[[Producto y N°]:[CODIGO]],2,0),"")</f>
        <v>H2051</v>
      </c>
      <c r="M3419" s="22">
        <v>0</v>
      </c>
      <c r="N3419" s="23">
        <f>+LISTAS[[#This Row],[Precio]]+(LISTAS[[#This Row],[Precio]]*M3419)</f>
        <v>1930</v>
      </c>
      <c r="O3419" s="24">
        <f t="shared" si="69"/>
        <v>781.65000000000009</v>
      </c>
      <c r="Q3419" s="21">
        <f>IFERROR(O3419/LISTAS[[#This Row],[COSTO]]-1,"")</f>
        <v>3.5246943595443181</v>
      </c>
      <c r="R3419" t="str">
        <f>+LISTAS[[#This Row],[ID]]</f>
        <v>TUERCAS RAPIDAS NUEVAS96</v>
      </c>
      <c r="T3419" s="29"/>
      <c r="U3419" s="25">
        <f>LISTAS[[#This Row],[COSTO]]+(LISTAS[[#This Row],[COSTO]]*T3419)</f>
        <v>172.75200000000001</v>
      </c>
      <c r="V3419" s="30">
        <f>IF(T3419="",0,U3419/LISTAS[[#This Row],[VENTA NETA]]-1)</f>
        <v>0</v>
      </c>
      <c r="X3419" s="25"/>
      <c r="Y3419" s="31" t="str">
        <f>IFERROR(LISTAS[[#This Row],[COSTO]]/X3419-1,"")</f>
        <v/>
      </c>
    </row>
    <row r="3420" spans="1:25" x14ac:dyDescent="0.2">
      <c r="A3420" s="6" t="s">
        <v>10211</v>
      </c>
      <c r="B3420" t="s">
        <v>10167</v>
      </c>
      <c r="C3420">
        <v>97</v>
      </c>
      <c r="D3420" t="s">
        <v>10212</v>
      </c>
      <c r="E3420" s="2">
        <v>1930</v>
      </c>
      <c r="F3420" s="6" t="str">
        <f>+_xlfn.XLOOKUP(LISTAS[[#This Row],[ID]],_01_CODIGOS_Y_COSTOS_xlsm[Producto y N°],_01_CODIGOS_Y_COSTOS_xlsm[FABRICA],"",0,1)</f>
        <v>IMPORTACION</v>
      </c>
      <c r="G3420" s="13">
        <f>LISTAS[[#This Row],[Precio]]*(1-0.46)*(1-IF($C$3520="",0,$C$3520))</f>
        <v>781.65000000000009</v>
      </c>
      <c r="H3420" s="9">
        <f>+_xlfn.XLOOKUP(LISTAS[[#This Row],[ID]],_01_CODIGOS_Y_COSTOS_xlsm[Producto y N°],_01_CODIGOS_Y_COSTOS_xlsm[COSTO],0,0,1)</f>
        <v>172.75200000000001</v>
      </c>
      <c r="I3420" s="116">
        <f>+IFERROR(LISTAS[[#This Row],[VENTA NETA]]/LISTAS[[#This Row],[COSTO]]-1,0)</f>
        <v>3.5246943595443181</v>
      </c>
      <c r="J3420" s="33" t="str">
        <f>IFERROR(VLOOKUP(LISTAS[[#This Row],[ID]],_01_CODIGOS_Y_COSTOS_xlsm[[Producto y N°]:[CODIGO]],2,0),"")</f>
        <v>H2122</v>
      </c>
      <c r="M3420" s="22">
        <v>0</v>
      </c>
      <c r="N3420" s="23">
        <f>+LISTAS[[#This Row],[Precio]]+(LISTAS[[#This Row],[Precio]]*M3420)</f>
        <v>1930</v>
      </c>
      <c r="O3420" s="24">
        <f t="shared" si="69"/>
        <v>781.65000000000009</v>
      </c>
      <c r="Q3420" s="21">
        <f>IFERROR(O3420/LISTAS[[#This Row],[COSTO]]-1,"")</f>
        <v>3.5246943595443181</v>
      </c>
      <c r="R3420" t="str">
        <f>+LISTAS[[#This Row],[ID]]</f>
        <v>TUERCAS RAPIDAS NUEVAS97</v>
      </c>
      <c r="T3420" s="29"/>
      <c r="U3420" s="25">
        <f>LISTAS[[#This Row],[COSTO]]+(LISTAS[[#This Row],[COSTO]]*T3420)</f>
        <v>172.75200000000001</v>
      </c>
      <c r="V3420" s="30">
        <f>IF(T3420="",0,U3420/LISTAS[[#This Row],[VENTA NETA]]-1)</f>
        <v>0</v>
      </c>
      <c r="X3420" s="25"/>
      <c r="Y3420" s="31" t="str">
        <f>IFERROR(LISTAS[[#This Row],[COSTO]]/X3420-1,"")</f>
        <v/>
      </c>
    </row>
    <row r="3421" spans="1:25" x14ac:dyDescent="0.2">
      <c r="A3421" s="6" t="s">
        <v>10213</v>
      </c>
      <c r="B3421" t="s">
        <v>10167</v>
      </c>
      <c r="C3421">
        <v>98</v>
      </c>
      <c r="D3421" t="s">
        <v>10214</v>
      </c>
      <c r="E3421" s="2">
        <v>920</v>
      </c>
      <c r="F3421" s="6" t="str">
        <f>+_xlfn.XLOOKUP(LISTAS[[#This Row],[ID]],_01_CODIGOS_Y_COSTOS_xlsm[Producto y N°],_01_CODIGOS_Y_COSTOS_xlsm[FABRICA],"",0,1)</f>
        <v>IMPORTACION</v>
      </c>
      <c r="G3421" s="13">
        <f>LISTAS[[#This Row],[Precio]]*(1-0.46)*(1-IF($C$3520="",0,$C$3520))</f>
        <v>372.6</v>
      </c>
      <c r="H3421" s="9">
        <f>+_xlfn.XLOOKUP(LISTAS[[#This Row],[ID]],_01_CODIGOS_Y_COSTOS_xlsm[Producto y N°],_01_CODIGOS_Y_COSTOS_xlsm[COSTO],0,0,1)</f>
        <v>92.134399999999999</v>
      </c>
      <c r="I3421" s="116">
        <f>+IFERROR(LISTAS[[#This Row],[VENTA NETA]]/LISTAS[[#This Row],[COSTO]]-1,0)</f>
        <v>3.0440921089191448</v>
      </c>
      <c r="J3421" s="33" t="str">
        <f>IFERROR(VLOOKUP(LISTAS[[#This Row],[ID]],_01_CODIGOS_Y_COSTOS_xlsm[[Producto y N°]:[CODIGO]],2,0),"")</f>
        <v>H2186</v>
      </c>
      <c r="M3421" s="22">
        <v>0</v>
      </c>
      <c r="N3421" s="23">
        <f>+LISTAS[[#This Row],[Precio]]+(LISTAS[[#This Row],[Precio]]*M3421)</f>
        <v>920</v>
      </c>
      <c r="O3421" s="24">
        <f t="shared" si="69"/>
        <v>372.6</v>
      </c>
      <c r="Q3421" s="21">
        <f>IFERROR(O3421/LISTAS[[#This Row],[COSTO]]-1,"")</f>
        <v>3.0440921089191448</v>
      </c>
      <c r="R3421" t="str">
        <f>+LISTAS[[#This Row],[ID]]</f>
        <v>TUERCAS RAPIDAS NUEVAS98</v>
      </c>
      <c r="T3421" s="29"/>
      <c r="U3421" s="25">
        <f>LISTAS[[#This Row],[COSTO]]+(LISTAS[[#This Row],[COSTO]]*T3421)</f>
        <v>92.134399999999999</v>
      </c>
      <c r="V3421" s="30">
        <f>IF(T3421="",0,U3421/LISTAS[[#This Row],[VENTA NETA]]-1)</f>
        <v>0</v>
      </c>
      <c r="X3421" s="25"/>
      <c r="Y3421" s="31" t="str">
        <f>IFERROR(LISTAS[[#This Row],[COSTO]]/X3421-1,"")</f>
        <v/>
      </c>
    </row>
    <row r="3422" spans="1:25" x14ac:dyDescent="0.2">
      <c r="A3422" s="6" t="s">
        <v>10215</v>
      </c>
      <c r="B3422" t="s">
        <v>10167</v>
      </c>
      <c r="C3422">
        <v>99</v>
      </c>
      <c r="D3422" t="s">
        <v>10216</v>
      </c>
      <c r="E3422" s="2">
        <v>1715</v>
      </c>
      <c r="F3422" s="6" t="str">
        <f>+_xlfn.XLOOKUP(LISTAS[[#This Row],[ID]],_01_CODIGOS_Y_COSTOS_xlsm[Producto y N°],_01_CODIGOS_Y_COSTOS_xlsm[FABRICA],"",0,1)</f>
        <v>IMPORTACION</v>
      </c>
      <c r="G3422" s="13">
        <f>LISTAS[[#This Row],[Precio]]*(1-0.46)*(1-IF($C$3520="",0,$C$3520))</f>
        <v>694.57500000000005</v>
      </c>
      <c r="H3422" s="9">
        <f>+_xlfn.XLOOKUP(LISTAS[[#This Row],[ID]],_01_CODIGOS_Y_COSTOS_xlsm[Producto y N°],_01_CODIGOS_Y_COSTOS_xlsm[COSTO],0,0,1)</f>
        <v>0</v>
      </c>
      <c r="I3422" s="116">
        <f>+IFERROR(LISTAS[[#This Row],[VENTA NETA]]/LISTAS[[#This Row],[COSTO]]-1,0)</f>
        <v>0</v>
      </c>
      <c r="J3422" s="33" t="str">
        <f>IFERROR(VLOOKUP(LISTAS[[#This Row],[ID]],_01_CODIGOS_Y_COSTOS_xlsm[[Producto y N°]:[CODIGO]],2,0),"")</f>
        <v>C0393</v>
      </c>
      <c r="M3422" s="22">
        <v>0</v>
      </c>
      <c r="N3422" s="23">
        <f>+LISTAS[[#This Row],[Precio]]+(LISTAS[[#This Row],[Precio]]*M3422)</f>
        <v>1715</v>
      </c>
      <c r="O3422" s="24">
        <f t="shared" si="69"/>
        <v>694.57500000000005</v>
      </c>
      <c r="Q3422" s="21" t="str">
        <f>IFERROR(O3422/LISTAS[[#This Row],[COSTO]]-1,"")</f>
        <v/>
      </c>
      <c r="R3422" t="str">
        <f>+LISTAS[[#This Row],[ID]]</f>
        <v>TUERCAS RAPIDAS NUEVAS99</v>
      </c>
      <c r="T3422" s="29"/>
      <c r="U3422" s="25">
        <f>LISTAS[[#This Row],[COSTO]]+(LISTAS[[#This Row],[COSTO]]*T3422)</f>
        <v>0</v>
      </c>
      <c r="V3422" s="30">
        <f>IF(T3422="",0,U3422/LISTAS[[#This Row],[VENTA NETA]]-1)</f>
        <v>0</v>
      </c>
      <c r="X3422" s="25"/>
      <c r="Y3422" s="31" t="str">
        <f>IFERROR(LISTAS[[#This Row],[COSTO]]/X3422-1,"")</f>
        <v/>
      </c>
    </row>
    <row r="3423" spans="1:25" x14ac:dyDescent="0.2">
      <c r="A3423" s="6" t="s">
        <v>10217</v>
      </c>
      <c r="B3423" t="s">
        <v>10167</v>
      </c>
      <c r="C3423">
        <v>100</v>
      </c>
      <c r="D3423" t="s">
        <v>10218</v>
      </c>
      <c r="E3423" s="2">
        <v>750</v>
      </c>
      <c r="F3423" s="6" t="str">
        <f>+_xlfn.XLOOKUP(LISTAS[[#This Row],[ID]],_01_CODIGOS_Y_COSTOS_xlsm[Producto y N°],_01_CODIGOS_Y_COSTOS_xlsm[FABRICA],"",0,1)</f>
        <v>IMPORTACION</v>
      </c>
      <c r="G3423" s="13">
        <f>LISTAS[[#This Row],[Precio]]*(1-0.46)*(1-IF($C$3520="",0,$C$3520))</f>
        <v>303.75</v>
      </c>
      <c r="H3423" s="9">
        <f>+_xlfn.XLOOKUP(LISTAS[[#This Row],[ID]],_01_CODIGOS_Y_COSTOS_xlsm[Producto y N°],_01_CODIGOS_Y_COSTOS_xlsm[COSTO],0,0,1)</f>
        <v>0</v>
      </c>
      <c r="I3423" s="116">
        <f>+IFERROR(LISTAS[[#This Row],[VENTA NETA]]/LISTAS[[#This Row],[COSTO]]-1,0)</f>
        <v>0</v>
      </c>
      <c r="J3423" s="33" t="str">
        <f>IFERROR(VLOOKUP(LISTAS[[#This Row],[ID]],_01_CODIGOS_Y_COSTOS_xlsm[[Producto y N°]:[CODIGO]],2,0),"")</f>
        <v>H2341</v>
      </c>
      <c r="M3423" s="22">
        <v>0</v>
      </c>
      <c r="N3423" s="23">
        <f>+LISTAS[[#This Row],[Precio]]+(LISTAS[[#This Row],[Precio]]*M3423)</f>
        <v>750</v>
      </c>
      <c r="O3423" s="24">
        <f t="shared" si="69"/>
        <v>303.75</v>
      </c>
      <c r="Q3423" s="21" t="str">
        <f>IFERROR(O3423/LISTAS[[#This Row],[COSTO]]-1,"")</f>
        <v/>
      </c>
      <c r="R3423" t="str">
        <f>+LISTAS[[#This Row],[ID]]</f>
        <v>TUERCAS RAPIDAS NUEVAS100</v>
      </c>
      <c r="T3423" s="29"/>
      <c r="U3423" s="25">
        <f>LISTAS[[#This Row],[COSTO]]+(LISTAS[[#This Row],[COSTO]]*T3423)</f>
        <v>0</v>
      </c>
      <c r="V3423" s="30">
        <f>IF(T3423="",0,U3423/LISTAS[[#This Row],[VENTA NETA]]-1)</f>
        <v>0</v>
      </c>
      <c r="X3423" s="25"/>
      <c r="Y3423" s="31" t="str">
        <f>IFERROR(LISTAS[[#This Row],[COSTO]]/X3423-1,"")</f>
        <v/>
      </c>
    </row>
    <row r="3424" spans="1:25" x14ac:dyDescent="0.2">
      <c r="A3424" s="6" t="s">
        <v>10219</v>
      </c>
      <c r="B3424" t="s">
        <v>10167</v>
      </c>
      <c r="C3424">
        <v>104</v>
      </c>
      <c r="D3424" t="s">
        <v>10220</v>
      </c>
      <c r="E3424" s="2">
        <v>1250</v>
      </c>
      <c r="F3424" s="6" t="str">
        <f>+_xlfn.XLOOKUP(LISTAS[[#This Row],[ID]],_01_CODIGOS_Y_COSTOS_xlsm[Producto y N°],_01_CODIGOS_Y_COSTOS_xlsm[FABRICA],"",0,1)</f>
        <v>IMPORTACION</v>
      </c>
      <c r="G3424" s="13">
        <f>LISTAS[[#This Row],[Precio]]*(1-0.46)*(1-IF($C$3520="",0,$C$3520))</f>
        <v>506.25</v>
      </c>
      <c r="H3424" s="9">
        <f>+_xlfn.XLOOKUP(LISTAS[[#This Row],[ID]],_01_CODIGOS_Y_COSTOS_xlsm[Producto y N°],_01_CODIGOS_Y_COSTOS_xlsm[COSTO],0,0,1)</f>
        <v>0</v>
      </c>
      <c r="I3424" s="116">
        <f>+IFERROR(LISTAS[[#This Row],[VENTA NETA]]/LISTAS[[#This Row],[COSTO]]-1,0)</f>
        <v>0</v>
      </c>
      <c r="J3424" s="33" t="str">
        <f>IFERROR(VLOOKUP(LISTAS[[#This Row],[ID]],_01_CODIGOS_Y_COSTOS_xlsm[[Producto y N°]:[CODIGO]],2,0),"")</f>
        <v>H2320</v>
      </c>
      <c r="M3424" s="22">
        <v>0</v>
      </c>
      <c r="N3424" s="23">
        <f>+LISTAS[[#This Row],[Precio]]+(LISTAS[[#This Row],[Precio]]*M3424)</f>
        <v>1250</v>
      </c>
      <c r="O3424" s="24">
        <f t="shared" si="69"/>
        <v>506.25</v>
      </c>
      <c r="Q3424" s="21" t="str">
        <f>IFERROR(O3424/LISTAS[[#This Row],[COSTO]]-1,"")</f>
        <v/>
      </c>
      <c r="R3424" t="str">
        <f>+LISTAS[[#This Row],[ID]]</f>
        <v>TUERCAS RAPIDAS NUEVAS104</v>
      </c>
      <c r="T3424" s="29"/>
      <c r="U3424" s="25">
        <f>LISTAS[[#This Row],[COSTO]]+(LISTAS[[#This Row],[COSTO]]*T3424)</f>
        <v>0</v>
      </c>
      <c r="V3424" s="30">
        <f>IF(T3424="",0,U3424/LISTAS[[#This Row],[VENTA NETA]]-1)</f>
        <v>0</v>
      </c>
      <c r="X3424" s="25"/>
      <c r="Y3424" s="31" t="str">
        <f>IFERROR(LISTAS[[#This Row],[COSTO]]/X3424-1,"")</f>
        <v/>
      </c>
    </row>
    <row r="3425" spans="1:25" x14ac:dyDescent="0.2">
      <c r="A3425" s="6" t="s">
        <v>10221</v>
      </c>
      <c r="B3425" t="s">
        <v>10167</v>
      </c>
      <c r="C3425">
        <v>105</v>
      </c>
      <c r="D3425" t="s">
        <v>10222</v>
      </c>
      <c r="E3425" s="2">
        <v>1250</v>
      </c>
      <c r="F3425" s="6" t="str">
        <f>+_xlfn.XLOOKUP(LISTAS[[#This Row],[ID]],_01_CODIGOS_Y_COSTOS_xlsm[Producto y N°],_01_CODIGOS_Y_COSTOS_xlsm[FABRICA],"",0,1)</f>
        <v>IMPORTACION</v>
      </c>
      <c r="G3425" s="13">
        <f>LISTAS[[#This Row],[Precio]]*(1-0.46)*(1-IF($C$3520="",0,$C$3520))</f>
        <v>506.25</v>
      </c>
      <c r="H3425" s="9">
        <f>+_xlfn.XLOOKUP(LISTAS[[#This Row],[ID]],_01_CODIGOS_Y_COSTOS_xlsm[Producto y N°],_01_CODIGOS_Y_COSTOS_xlsm[COSTO],0,0,1)</f>
        <v>0</v>
      </c>
      <c r="I3425" s="116">
        <f>+IFERROR(LISTAS[[#This Row],[VENTA NETA]]/LISTAS[[#This Row],[COSTO]]-1,0)</f>
        <v>0</v>
      </c>
      <c r="J3425" s="33" t="str">
        <f>IFERROR(VLOOKUP(LISTAS[[#This Row],[ID]],_01_CODIGOS_Y_COSTOS_xlsm[[Producto y N°]:[CODIGO]],2,0),"")</f>
        <v>H2323</v>
      </c>
      <c r="M3425" s="22">
        <v>0</v>
      </c>
      <c r="N3425" s="23">
        <f>+LISTAS[[#This Row],[Precio]]+(LISTAS[[#This Row],[Precio]]*M3425)</f>
        <v>1250</v>
      </c>
      <c r="O3425" s="24">
        <f t="shared" si="69"/>
        <v>506.25</v>
      </c>
      <c r="Q3425" s="21" t="str">
        <f>IFERROR(O3425/LISTAS[[#This Row],[COSTO]]-1,"")</f>
        <v/>
      </c>
      <c r="R3425" t="str">
        <f>+LISTAS[[#This Row],[ID]]</f>
        <v>TUERCAS RAPIDAS NUEVAS105</v>
      </c>
      <c r="T3425" s="29"/>
      <c r="U3425" s="25">
        <f>LISTAS[[#This Row],[COSTO]]+(LISTAS[[#This Row],[COSTO]]*T3425)</f>
        <v>0</v>
      </c>
      <c r="V3425" s="30">
        <f>IF(T3425="",0,U3425/LISTAS[[#This Row],[VENTA NETA]]-1)</f>
        <v>0</v>
      </c>
      <c r="X3425" s="25"/>
      <c r="Y3425" s="31" t="str">
        <f>IFERROR(LISTAS[[#This Row],[COSTO]]/X3425-1,"")</f>
        <v/>
      </c>
    </row>
    <row r="3426" spans="1:25" x14ac:dyDescent="0.2">
      <c r="A3426" s="6" t="s">
        <v>10223</v>
      </c>
      <c r="B3426" t="s">
        <v>10167</v>
      </c>
      <c r="C3426">
        <v>108</v>
      </c>
      <c r="D3426" t="s">
        <v>10224</v>
      </c>
      <c r="E3426" s="2">
        <v>1150</v>
      </c>
      <c r="F3426" s="6" t="str">
        <f>+_xlfn.XLOOKUP(LISTAS[[#This Row],[ID]],_01_CODIGOS_Y_COSTOS_xlsm[Producto y N°],_01_CODIGOS_Y_COSTOS_xlsm[FABRICA],"",0,1)</f>
        <v>IMPORTACION</v>
      </c>
      <c r="G3426" s="13">
        <f>LISTAS[[#This Row],[Precio]]*(1-0.46)*(1-IF($C$3520="",0,$C$3520))</f>
        <v>465.75</v>
      </c>
      <c r="H3426" s="9">
        <f>+_xlfn.XLOOKUP(LISTAS[[#This Row],[ID]],_01_CODIGOS_Y_COSTOS_xlsm[Producto y N°],_01_CODIGOS_Y_COSTOS_xlsm[COSTO],0,0,1)</f>
        <v>0</v>
      </c>
      <c r="I3426" s="116">
        <f>+IFERROR(LISTAS[[#This Row],[VENTA NETA]]/LISTAS[[#This Row],[COSTO]]-1,0)</f>
        <v>0</v>
      </c>
      <c r="J3426" s="33" t="str">
        <f>IFERROR(VLOOKUP(LISTAS[[#This Row],[ID]],_01_CODIGOS_Y_COSTOS_xlsm[[Producto y N°]:[CODIGO]],2,0),"")</f>
        <v>H2155</v>
      </c>
      <c r="M3426" s="22">
        <v>0</v>
      </c>
      <c r="N3426" s="23">
        <f>+LISTAS[[#This Row],[Precio]]+(LISTAS[[#This Row],[Precio]]*M3426)</f>
        <v>1150</v>
      </c>
      <c r="O3426" s="24">
        <f t="shared" si="69"/>
        <v>465.75</v>
      </c>
      <c r="Q3426" s="21" t="str">
        <f>IFERROR(O3426/LISTAS[[#This Row],[COSTO]]-1,"")</f>
        <v/>
      </c>
      <c r="R3426" t="str">
        <f>+LISTAS[[#This Row],[ID]]</f>
        <v>TUERCAS RAPIDAS NUEVAS108</v>
      </c>
      <c r="T3426" s="29"/>
      <c r="U3426" s="25">
        <f>LISTAS[[#This Row],[COSTO]]+(LISTAS[[#This Row],[COSTO]]*T3426)</f>
        <v>0</v>
      </c>
      <c r="V3426" s="30">
        <f>IF(T3426="",0,U3426/LISTAS[[#This Row],[VENTA NETA]]-1)</f>
        <v>0</v>
      </c>
      <c r="X3426" s="25"/>
      <c r="Y3426" s="31" t="str">
        <f>IFERROR(LISTAS[[#This Row],[COSTO]]/X3426-1,"")</f>
        <v/>
      </c>
    </row>
    <row r="3427" spans="1:25" x14ac:dyDescent="0.2">
      <c r="A3427" s="6" t="s">
        <v>10225</v>
      </c>
      <c r="B3427" t="s">
        <v>10167</v>
      </c>
      <c r="C3427">
        <v>112</v>
      </c>
      <c r="D3427" t="s">
        <v>10226</v>
      </c>
      <c r="E3427" s="2">
        <v>3875</v>
      </c>
      <c r="F3427" s="6" t="str">
        <f>+_xlfn.XLOOKUP(LISTAS[[#This Row],[ID]],_01_CODIGOS_Y_COSTOS_xlsm[Producto y N°],_01_CODIGOS_Y_COSTOS_xlsm[FABRICA],"",0,1)</f>
        <v>IMPORTACION</v>
      </c>
      <c r="G3427" s="13">
        <f>LISTAS[[#This Row],[Precio]]*(1-0.46)*(1-IF($C$3520="",0,$C$3520))</f>
        <v>1569.375</v>
      </c>
      <c r="H3427" s="9">
        <f>+_xlfn.XLOOKUP(LISTAS[[#This Row],[ID]],_01_CODIGOS_Y_COSTOS_xlsm[Producto y N°],_01_CODIGOS_Y_COSTOS_xlsm[COSTO],0,0,1)</f>
        <v>0</v>
      </c>
      <c r="I3427" s="116">
        <f>+IFERROR(LISTAS[[#This Row],[VENTA NETA]]/LISTAS[[#This Row],[COSTO]]-1,0)</f>
        <v>0</v>
      </c>
      <c r="J3427" s="33" t="str">
        <f>IFERROR(VLOOKUP(LISTAS[[#This Row],[ID]],_01_CODIGOS_Y_COSTOS_xlsm[[Producto y N°]:[CODIGO]],2,0),"")</f>
        <v>H2361</v>
      </c>
      <c r="M3427" s="22">
        <v>0</v>
      </c>
      <c r="N3427" s="23">
        <f>+LISTAS[[#This Row],[Precio]]+(LISTAS[[#This Row],[Precio]]*M3427)</f>
        <v>3875</v>
      </c>
      <c r="O3427" s="24">
        <f t="shared" si="69"/>
        <v>1569.375</v>
      </c>
      <c r="Q3427" s="21" t="str">
        <f>IFERROR(O3427/LISTAS[[#This Row],[COSTO]]-1,"")</f>
        <v/>
      </c>
      <c r="R3427" t="str">
        <f>+LISTAS[[#This Row],[ID]]</f>
        <v>TUERCAS RAPIDAS NUEVAS112</v>
      </c>
      <c r="T3427" s="29"/>
      <c r="U3427" s="25">
        <f>LISTAS[[#This Row],[COSTO]]+(LISTAS[[#This Row],[COSTO]]*T3427)</f>
        <v>0</v>
      </c>
      <c r="V3427" s="30">
        <f>IF(T3427="",0,U3427/LISTAS[[#This Row],[VENTA NETA]]-1)</f>
        <v>0</v>
      </c>
      <c r="X3427" s="25"/>
      <c r="Y3427" s="31" t="str">
        <f>IFERROR(LISTAS[[#This Row],[COSTO]]/X3427-1,"")</f>
        <v/>
      </c>
    </row>
    <row r="3428" spans="1:25" x14ac:dyDescent="0.2">
      <c r="A3428" s="6" t="s">
        <v>10227</v>
      </c>
      <c r="B3428" t="s">
        <v>10167</v>
      </c>
      <c r="C3428">
        <v>115</v>
      </c>
      <c r="D3428" t="s">
        <v>10228</v>
      </c>
      <c r="E3428" s="2">
        <v>1750</v>
      </c>
      <c r="F3428" s="6" t="str">
        <f>+_xlfn.XLOOKUP(LISTAS[[#This Row],[ID]],_01_CODIGOS_Y_COSTOS_xlsm[Producto y N°],_01_CODIGOS_Y_COSTOS_xlsm[FABRICA],"",0,1)</f>
        <v>IMPORTACION</v>
      </c>
      <c r="G3428" s="13">
        <f>LISTAS[[#This Row],[Precio]]*(1-0.46)*(1-IF($C$3520="",0,$C$3520))</f>
        <v>708.75000000000011</v>
      </c>
      <c r="H3428" s="9">
        <f>+_xlfn.XLOOKUP(LISTAS[[#This Row],[ID]],_01_CODIGOS_Y_COSTOS_xlsm[Producto y N°],_01_CODIGOS_Y_COSTOS_xlsm[COSTO],0,0,1)</f>
        <v>0</v>
      </c>
      <c r="I3428" s="116">
        <f>+IFERROR(LISTAS[[#This Row],[VENTA NETA]]/LISTAS[[#This Row],[COSTO]]-1,0)</f>
        <v>0</v>
      </c>
      <c r="J3428" s="33" t="str">
        <f>IFERROR(VLOOKUP(LISTAS[[#This Row],[ID]],_01_CODIGOS_Y_COSTOS_xlsm[[Producto y N°]:[CODIGO]],2,0),"")</f>
        <v>H2035</v>
      </c>
      <c r="M3428" s="22">
        <v>0</v>
      </c>
      <c r="N3428" s="23">
        <f>+LISTAS[[#This Row],[Precio]]+(LISTAS[[#This Row],[Precio]]*M3428)</f>
        <v>1750</v>
      </c>
      <c r="O3428" s="24">
        <f t="shared" si="69"/>
        <v>708.75000000000011</v>
      </c>
      <c r="Q3428" s="21" t="str">
        <f>IFERROR(O3428/LISTAS[[#This Row],[COSTO]]-1,"")</f>
        <v/>
      </c>
      <c r="R3428" t="str">
        <f>+LISTAS[[#This Row],[ID]]</f>
        <v>TUERCAS RAPIDAS NUEVAS115</v>
      </c>
      <c r="T3428" s="29"/>
      <c r="U3428" s="25">
        <f>LISTAS[[#This Row],[COSTO]]+(LISTAS[[#This Row],[COSTO]]*T3428)</f>
        <v>0</v>
      </c>
      <c r="V3428" s="30">
        <f>IF(T3428="",0,U3428/LISTAS[[#This Row],[VENTA NETA]]-1)</f>
        <v>0</v>
      </c>
      <c r="X3428" s="25"/>
      <c r="Y3428" s="31" t="str">
        <f>IFERROR(LISTAS[[#This Row],[COSTO]]/X3428-1,"")</f>
        <v/>
      </c>
    </row>
    <row r="3429" spans="1:25" x14ac:dyDescent="0.2">
      <c r="A3429" s="6" t="s">
        <v>10229</v>
      </c>
      <c r="B3429" t="s">
        <v>10167</v>
      </c>
      <c r="C3429">
        <v>120</v>
      </c>
      <c r="D3429" t="s">
        <v>10230</v>
      </c>
      <c r="E3429" s="2">
        <v>1650</v>
      </c>
      <c r="F3429" s="6" t="str">
        <f>+_xlfn.XLOOKUP(LISTAS[[#This Row],[ID]],_01_CODIGOS_Y_COSTOS_xlsm[Producto y N°],_01_CODIGOS_Y_COSTOS_xlsm[FABRICA],"",0,1)</f>
        <v>IMPORTACION</v>
      </c>
      <c r="G3429" s="13">
        <f>LISTAS[[#This Row],[Precio]]*(1-0.46)*(1-IF($C$3520="",0,$C$3520))</f>
        <v>668.25000000000011</v>
      </c>
      <c r="H3429" s="9">
        <f>+_xlfn.XLOOKUP(LISTAS[[#This Row],[ID]],_01_CODIGOS_Y_COSTOS_xlsm[Producto y N°],_01_CODIGOS_Y_COSTOS_xlsm[COSTO],0,0,1)</f>
        <v>0</v>
      </c>
      <c r="I3429" s="116">
        <f>+IFERROR(LISTAS[[#This Row],[VENTA NETA]]/LISTAS[[#This Row],[COSTO]]-1,0)</f>
        <v>0</v>
      </c>
      <c r="J3429" s="33" t="str">
        <f>IFERROR(VLOOKUP(LISTAS[[#This Row],[ID]],_01_CODIGOS_Y_COSTOS_xlsm[[Producto y N°]:[CODIGO]],2,0),"")</f>
        <v>H2297</v>
      </c>
      <c r="M3429" s="22">
        <v>0</v>
      </c>
      <c r="N3429" s="23">
        <f>+LISTAS[[#This Row],[Precio]]+(LISTAS[[#This Row],[Precio]]*M3429)</f>
        <v>1650</v>
      </c>
      <c r="O3429" s="24">
        <f t="shared" si="69"/>
        <v>668.25000000000011</v>
      </c>
      <c r="Q3429" s="21" t="str">
        <f>IFERROR(O3429/LISTAS[[#This Row],[COSTO]]-1,"")</f>
        <v/>
      </c>
      <c r="R3429" t="str">
        <f>+LISTAS[[#This Row],[ID]]</f>
        <v>TUERCAS RAPIDAS NUEVAS120</v>
      </c>
      <c r="T3429" s="29"/>
      <c r="U3429" s="25">
        <f>LISTAS[[#This Row],[COSTO]]+(LISTAS[[#This Row],[COSTO]]*T3429)</f>
        <v>0</v>
      </c>
      <c r="V3429" s="30">
        <f>IF(T3429="",0,U3429/LISTAS[[#This Row],[VENTA NETA]]-1)</f>
        <v>0</v>
      </c>
      <c r="X3429" s="25"/>
      <c r="Y3429" s="31" t="str">
        <f>IFERROR(LISTAS[[#This Row],[COSTO]]/X3429-1,"")</f>
        <v/>
      </c>
    </row>
    <row r="3430" spans="1:25" x14ac:dyDescent="0.2">
      <c r="A3430" s="6" t="s">
        <v>10231</v>
      </c>
      <c r="B3430" t="s">
        <v>10167</v>
      </c>
      <c r="C3430">
        <v>123</v>
      </c>
      <c r="D3430" t="s">
        <v>10232</v>
      </c>
      <c r="E3430" s="2">
        <v>1650</v>
      </c>
      <c r="F3430" s="6" t="str">
        <f>+_xlfn.XLOOKUP(LISTAS[[#This Row],[ID]],_01_CODIGOS_Y_COSTOS_xlsm[Producto y N°],_01_CODIGOS_Y_COSTOS_xlsm[FABRICA],"",0,1)</f>
        <v>IMPORTACION</v>
      </c>
      <c r="G3430" s="13">
        <f>LISTAS[[#This Row],[Precio]]*(1-0.46)*(1-IF($C$3520="",0,$C$3520))</f>
        <v>668.25000000000011</v>
      </c>
      <c r="H3430" s="9">
        <f>+_xlfn.XLOOKUP(LISTAS[[#This Row],[ID]],_01_CODIGOS_Y_COSTOS_xlsm[Producto y N°],_01_CODIGOS_Y_COSTOS_xlsm[COSTO],0,0,1)</f>
        <v>0</v>
      </c>
      <c r="I3430" s="116">
        <f>+IFERROR(LISTAS[[#This Row],[VENTA NETA]]/LISTAS[[#This Row],[COSTO]]-1,0)</f>
        <v>0</v>
      </c>
      <c r="J3430" s="33" t="str">
        <f>IFERROR(VLOOKUP(LISTAS[[#This Row],[ID]],_01_CODIGOS_Y_COSTOS_xlsm[[Producto y N°]:[CODIGO]],2,0),"")</f>
        <v>H2191</v>
      </c>
      <c r="M3430" s="22">
        <v>0</v>
      </c>
      <c r="N3430" s="23">
        <f>+LISTAS[[#This Row],[Precio]]+(LISTAS[[#This Row],[Precio]]*M3430)</f>
        <v>1650</v>
      </c>
      <c r="O3430" s="24">
        <f t="shared" si="69"/>
        <v>668.25000000000011</v>
      </c>
      <c r="Q3430" s="21" t="str">
        <f>IFERROR(O3430/LISTAS[[#This Row],[COSTO]]-1,"")</f>
        <v/>
      </c>
      <c r="R3430" t="str">
        <f>+LISTAS[[#This Row],[ID]]</f>
        <v>TUERCAS RAPIDAS NUEVAS123</v>
      </c>
      <c r="T3430" s="29"/>
      <c r="U3430" s="25">
        <f>LISTAS[[#This Row],[COSTO]]+(LISTAS[[#This Row],[COSTO]]*T3430)</f>
        <v>0</v>
      </c>
      <c r="V3430" s="30">
        <f>IF(T3430="",0,U3430/LISTAS[[#This Row],[VENTA NETA]]-1)</f>
        <v>0</v>
      </c>
      <c r="X3430" s="25"/>
      <c r="Y3430" s="31" t="str">
        <f>IFERROR(LISTAS[[#This Row],[COSTO]]/X3430-1,"")</f>
        <v/>
      </c>
    </row>
    <row r="3431" spans="1:25" x14ac:dyDescent="0.2">
      <c r="A3431" s="6" t="s">
        <v>10233</v>
      </c>
      <c r="B3431" t="s">
        <v>10167</v>
      </c>
      <c r="C3431">
        <v>126</v>
      </c>
      <c r="D3431" t="s">
        <v>10234</v>
      </c>
      <c r="E3431" s="2">
        <v>1750</v>
      </c>
      <c r="F3431" s="6" t="str">
        <f>+_xlfn.XLOOKUP(LISTAS[[#This Row],[ID]],_01_CODIGOS_Y_COSTOS_xlsm[Producto y N°],_01_CODIGOS_Y_COSTOS_xlsm[FABRICA],"",0,1)</f>
        <v>IMPORTACION</v>
      </c>
      <c r="G3431" s="13">
        <f>LISTAS[[#This Row],[Precio]]*(1-0.46)*(1-IF($C$3520="",0,$C$3520))</f>
        <v>708.75000000000011</v>
      </c>
      <c r="H3431" s="9">
        <f>+_xlfn.XLOOKUP(LISTAS[[#This Row],[ID]],_01_CODIGOS_Y_COSTOS_xlsm[Producto y N°],_01_CODIGOS_Y_COSTOS_xlsm[COSTO],0,0,1)</f>
        <v>0</v>
      </c>
      <c r="I3431" s="116">
        <f>+IFERROR(LISTAS[[#This Row],[VENTA NETA]]/LISTAS[[#This Row],[COSTO]]-1,0)</f>
        <v>0</v>
      </c>
      <c r="J3431" s="33" t="str">
        <f>IFERROR(VLOOKUP(LISTAS[[#This Row],[ID]],_01_CODIGOS_Y_COSTOS_xlsm[[Producto y N°]:[CODIGO]],2,0),"")</f>
        <v>H2154</v>
      </c>
      <c r="M3431" s="22">
        <v>0</v>
      </c>
      <c r="N3431" s="23">
        <f>+LISTAS[[#This Row],[Precio]]+(LISTAS[[#This Row],[Precio]]*M3431)</f>
        <v>1750</v>
      </c>
      <c r="O3431" s="24">
        <f t="shared" si="69"/>
        <v>708.75000000000011</v>
      </c>
      <c r="Q3431" s="21" t="str">
        <f>IFERROR(O3431/LISTAS[[#This Row],[COSTO]]-1,"")</f>
        <v/>
      </c>
      <c r="R3431" t="str">
        <f>+LISTAS[[#This Row],[ID]]</f>
        <v>TUERCAS RAPIDAS NUEVAS126</v>
      </c>
      <c r="T3431" s="29"/>
      <c r="U3431" s="25">
        <f>LISTAS[[#This Row],[COSTO]]+(LISTAS[[#This Row],[COSTO]]*T3431)</f>
        <v>0</v>
      </c>
      <c r="V3431" s="30">
        <f>IF(T3431="",0,U3431/LISTAS[[#This Row],[VENTA NETA]]-1)</f>
        <v>0</v>
      </c>
      <c r="X3431" s="25"/>
      <c r="Y3431" s="31" t="str">
        <f>IFERROR(LISTAS[[#This Row],[COSTO]]/X3431-1,"")</f>
        <v/>
      </c>
    </row>
    <row r="3432" spans="1:25" x14ac:dyDescent="0.2">
      <c r="A3432" s="6" t="s">
        <v>10235</v>
      </c>
      <c r="B3432" t="s">
        <v>10167</v>
      </c>
      <c r="C3432">
        <v>127</v>
      </c>
      <c r="D3432" t="s">
        <v>10236</v>
      </c>
      <c r="E3432" s="2">
        <v>1750</v>
      </c>
      <c r="F3432" s="6" t="str">
        <f>+_xlfn.XLOOKUP(LISTAS[[#This Row],[ID]],_01_CODIGOS_Y_COSTOS_xlsm[Producto y N°],_01_CODIGOS_Y_COSTOS_xlsm[FABRICA],"",0,1)</f>
        <v>IMPORTACION</v>
      </c>
      <c r="G3432" s="13">
        <f>LISTAS[[#This Row],[Precio]]*(1-0.46)*(1-IF($C$3520="",0,$C$3520))</f>
        <v>708.75000000000011</v>
      </c>
      <c r="H3432" s="9">
        <f>+_xlfn.XLOOKUP(LISTAS[[#This Row],[ID]],_01_CODIGOS_Y_COSTOS_xlsm[Producto y N°],_01_CODIGOS_Y_COSTOS_xlsm[COSTO],0,0,1)</f>
        <v>0</v>
      </c>
      <c r="I3432" s="116">
        <f>+IFERROR(LISTAS[[#This Row],[VENTA NETA]]/LISTAS[[#This Row],[COSTO]]-1,0)</f>
        <v>0</v>
      </c>
      <c r="J3432" s="33" t="str">
        <f>IFERROR(VLOOKUP(LISTAS[[#This Row],[ID]],_01_CODIGOS_Y_COSTOS_xlsm[[Producto y N°]:[CODIGO]],2,0),"")</f>
        <v>H2185</v>
      </c>
      <c r="M3432" s="22">
        <v>0</v>
      </c>
      <c r="N3432" s="23">
        <f>+LISTAS[[#This Row],[Precio]]+(LISTAS[[#This Row],[Precio]]*M3432)</f>
        <v>1750</v>
      </c>
      <c r="O3432" s="24">
        <f t="shared" si="69"/>
        <v>708.75000000000011</v>
      </c>
      <c r="Q3432" s="21" t="str">
        <f>IFERROR(O3432/LISTAS[[#This Row],[COSTO]]-1,"")</f>
        <v/>
      </c>
      <c r="R3432" t="str">
        <f>+LISTAS[[#This Row],[ID]]</f>
        <v>TUERCAS RAPIDAS NUEVAS127</v>
      </c>
      <c r="T3432" s="29"/>
      <c r="U3432" s="25">
        <f>LISTAS[[#This Row],[COSTO]]+(LISTAS[[#This Row],[COSTO]]*T3432)</f>
        <v>0</v>
      </c>
      <c r="V3432" s="30">
        <f>IF(T3432="",0,U3432/LISTAS[[#This Row],[VENTA NETA]]-1)</f>
        <v>0</v>
      </c>
      <c r="X3432" s="25"/>
      <c r="Y3432" s="31" t="str">
        <f>IFERROR(LISTAS[[#This Row],[COSTO]]/X3432-1,"")</f>
        <v/>
      </c>
    </row>
    <row r="3433" spans="1:25" x14ac:dyDescent="0.2">
      <c r="A3433" s="6" t="s">
        <v>9055</v>
      </c>
      <c r="B3433" t="s">
        <v>10237</v>
      </c>
      <c r="C3433">
        <v>1</v>
      </c>
      <c r="D3433" t="s">
        <v>9057</v>
      </c>
      <c r="E3433" s="2">
        <v>9300</v>
      </c>
      <c r="F3433" s="6" t="str">
        <f>+_xlfn.XLOOKUP(LISTAS[[#This Row],[ID]],_01_CODIGOS_Y_COSTOS_xlsm[Producto y N°],_01_CODIGOS_Y_COSTOS_xlsm[FABRICA],"",0,1)</f>
        <v>ALNAT</v>
      </c>
      <c r="G3433" s="13">
        <f>LISTAS[[#This Row],[Precio]]*(1-0.46)*(1-IF($C$3520="",0,$C$3520))</f>
        <v>3766.5</v>
      </c>
      <c r="H3433" s="9">
        <f>+_xlfn.XLOOKUP(LISTAS[[#This Row],[ID]],_01_CODIGOS_Y_COSTOS_xlsm[Producto y N°],_01_CODIGOS_Y_COSTOS_xlsm[COSTO],0,0,1)</f>
        <v>0</v>
      </c>
      <c r="I3433" s="116">
        <f>+IFERROR(LISTAS[[#This Row],[VENTA NETA]]/LISTAS[[#This Row],[COSTO]]-1,0)</f>
        <v>0</v>
      </c>
      <c r="J3433" s="33" t="str">
        <f>IFERROR(VLOOKUP(LISTAS[[#This Row],[ID]],_01_CODIGOS_Y_COSTOS_xlsm[[Producto y N°]:[CODIGO]],2,0),"")</f>
        <v>B12</v>
      </c>
      <c r="M3433" s="22">
        <v>0</v>
      </c>
      <c r="N3433" s="23">
        <f>+LISTAS[[#This Row],[Precio]]+(LISTAS[[#This Row],[Precio]]*M3433)</f>
        <v>9300</v>
      </c>
      <c r="O3433" s="24">
        <f t="shared" ref="O3433:O3465" si="70">N3433*(1-0.46)*(1-IF($C$3520="",0,$C$3520))</f>
        <v>3766.5</v>
      </c>
      <c r="Q3433" s="21" t="str">
        <f>IFERROR(O3433/LISTAS[[#This Row],[COSTO]]-1,"")</f>
        <v/>
      </c>
      <c r="R3433" t="str">
        <f>+LISTAS[[#This Row],[ID]]</f>
        <v>CONECTORES DE COMBUSTIBLE1</v>
      </c>
      <c r="T3433" s="29"/>
      <c r="U3433" s="25">
        <f>LISTAS[[#This Row],[COSTO]]+(LISTAS[[#This Row],[COSTO]]*T3433)</f>
        <v>0</v>
      </c>
      <c r="V3433" s="30">
        <f>IF(T3433="",0,U3433/LISTAS[[#This Row],[VENTA NETA]]-1)</f>
        <v>0</v>
      </c>
      <c r="X3433" s="25"/>
      <c r="Y3433" s="31" t="str">
        <f>IFERROR(LISTAS[[#This Row],[COSTO]]/X3433-1,"")</f>
        <v/>
      </c>
    </row>
    <row r="3434" spans="1:25" x14ac:dyDescent="0.2">
      <c r="A3434" s="6" t="s">
        <v>9058</v>
      </c>
      <c r="B3434" t="s">
        <v>10237</v>
      </c>
      <c r="C3434">
        <v>2</v>
      </c>
      <c r="D3434" t="s">
        <v>9114</v>
      </c>
      <c r="E3434" s="2">
        <v>9300</v>
      </c>
      <c r="F3434" s="6" t="str">
        <f>+_xlfn.XLOOKUP(LISTAS[[#This Row],[ID]],_01_CODIGOS_Y_COSTOS_xlsm[Producto y N°],_01_CODIGOS_Y_COSTOS_xlsm[FABRICA],"",0,1)</f>
        <v>ALNAT</v>
      </c>
      <c r="G3434" s="13">
        <f>LISTAS[[#This Row],[Precio]]*(1-0.46)*(1-IF($C$3520="",0,$C$3520))</f>
        <v>3766.5</v>
      </c>
      <c r="H3434" s="9">
        <f>+_xlfn.XLOOKUP(LISTAS[[#This Row],[ID]],_01_CODIGOS_Y_COSTOS_xlsm[Producto y N°],_01_CODIGOS_Y_COSTOS_xlsm[COSTO],0,0,1)</f>
        <v>1984.92</v>
      </c>
      <c r="I3434" s="116">
        <f>+IFERROR(LISTAS[[#This Row],[VENTA NETA]]/LISTAS[[#This Row],[COSTO]]-1,0)</f>
        <v>0.89755758418475295</v>
      </c>
      <c r="J3434" s="33" t="str">
        <f>IFERROR(VLOOKUP(LISTAS[[#This Row],[ID]],_01_CODIGOS_Y_COSTOS_xlsm[[Producto y N°]:[CODIGO]],2,0),"")</f>
        <v>B11</v>
      </c>
      <c r="M3434" s="22">
        <v>0</v>
      </c>
      <c r="N3434" s="23">
        <f>+LISTAS[[#This Row],[Precio]]+(LISTAS[[#This Row],[Precio]]*M3434)</f>
        <v>9300</v>
      </c>
      <c r="O3434" s="24">
        <f t="shared" si="70"/>
        <v>3766.5</v>
      </c>
      <c r="Q3434" s="21">
        <f>IFERROR(O3434/LISTAS[[#This Row],[COSTO]]-1,"")</f>
        <v>0.89755758418475295</v>
      </c>
      <c r="R3434" t="str">
        <f>+LISTAS[[#This Row],[ID]]</f>
        <v>CONECTORES DE COMBUSTIBLE2</v>
      </c>
      <c r="T3434" s="29"/>
      <c r="U3434" s="25">
        <f>LISTAS[[#This Row],[COSTO]]+(LISTAS[[#This Row],[COSTO]]*T3434)</f>
        <v>1984.92</v>
      </c>
      <c r="V3434" s="30">
        <f>IF(T3434="",0,U3434/LISTAS[[#This Row],[VENTA NETA]]-1)</f>
        <v>0</v>
      </c>
      <c r="X3434" s="25"/>
      <c r="Y3434" s="31" t="str">
        <f>IFERROR(LISTAS[[#This Row],[COSTO]]/X3434-1,"")</f>
        <v/>
      </c>
    </row>
    <row r="3435" spans="1:25" x14ac:dyDescent="0.2">
      <c r="A3435" s="6" t="s">
        <v>9060</v>
      </c>
      <c r="B3435" t="s">
        <v>10237</v>
      </c>
      <c r="C3435">
        <v>3</v>
      </c>
      <c r="D3435" t="s">
        <v>9062</v>
      </c>
      <c r="E3435" s="2">
        <v>9300</v>
      </c>
      <c r="F3435" s="6" t="str">
        <f>+_xlfn.XLOOKUP(LISTAS[[#This Row],[ID]],_01_CODIGOS_Y_COSTOS_xlsm[Producto y N°],_01_CODIGOS_Y_COSTOS_xlsm[FABRICA],"",0,1)</f>
        <v>ALNAT</v>
      </c>
      <c r="G3435" s="13">
        <f>LISTAS[[#This Row],[Precio]]*(1-0.46)*(1-IF($C$3520="",0,$C$3520))</f>
        <v>3766.5</v>
      </c>
      <c r="H3435" s="9">
        <f>+_xlfn.XLOOKUP(LISTAS[[#This Row],[ID]],_01_CODIGOS_Y_COSTOS_xlsm[Producto y N°],_01_CODIGOS_Y_COSTOS_xlsm[COSTO],0,0,1)</f>
        <v>1984.92</v>
      </c>
      <c r="I3435" s="116">
        <f>+IFERROR(LISTAS[[#This Row],[VENTA NETA]]/LISTAS[[#This Row],[COSTO]]-1,0)</f>
        <v>0.89755758418475295</v>
      </c>
      <c r="J3435" s="33" t="str">
        <f>IFERROR(VLOOKUP(LISTAS[[#This Row],[ID]],_01_CODIGOS_Y_COSTOS_xlsm[[Producto y N°]:[CODIGO]],2,0),"")</f>
        <v>B1</v>
      </c>
      <c r="M3435" s="22">
        <v>0</v>
      </c>
      <c r="N3435" s="23">
        <f>+LISTAS[[#This Row],[Precio]]+(LISTAS[[#This Row],[Precio]]*M3435)</f>
        <v>9300</v>
      </c>
      <c r="O3435" s="24">
        <f t="shared" si="70"/>
        <v>3766.5</v>
      </c>
      <c r="Q3435" s="21">
        <f>IFERROR(O3435/LISTAS[[#This Row],[COSTO]]-1,"")</f>
        <v>0.89755758418475295</v>
      </c>
      <c r="R3435" t="str">
        <f>+LISTAS[[#This Row],[ID]]</f>
        <v>CONECTORES DE COMBUSTIBLE3</v>
      </c>
      <c r="T3435" s="29"/>
      <c r="U3435" s="25">
        <f>LISTAS[[#This Row],[COSTO]]+(LISTAS[[#This Row],[COSTO]]*T3435)</f>
        <v>1984.92</v>
      </c>
      <c r="V3435" s="30">
        <f>IF(T3435="",0,U3435/LISTAS[[#This Row],[VENTA NETA]]-1)</f>
        <v>0</v>
      </c>
      <c r="X3435" s="25"/>
      <c r="Y3435" s="31" t="str">
        <f>IFERROR(LISTAS[[#This Row],[COSTO]]/X3435-1,"")</f>
        <v/>
      </c>
    </row>
    <row r="3436" spans="1:25" x14ac:dyDescent="0.2">
      <c r="A3436" s="6" t="s">
        <v>9063</v>
      </c>
      <c r="B3436" t="s">
        <v>10237</v>
      </c>
      <c r="C3436">
        <v>4</v>
      </c>
      <c r="D3436" t="s">
        <v>9065</v>
      </c>
      <c r="E3436" s="2">
        <v>9300</v>
      </c>
      <c r="F3436" s="6" t="str">
        <f>+_xlfn.XLOOKUP(LISTAS[[#This Row],[ID]],_01_CODIGOS_Y_COSTOS_xlsm[Producto y N°],_01_CODIGOS_Y_COSTOS_xlsm[FABRICA],"",0,1)</f>
        <v>ALNAT</v>
      </c>
      <c r="G3436" s="13">
        <f>LISTAS[[#This Row],[Precio]]*(1-0.46)*(1-IF($C$3520="",0,$C$3520))</f>
        <v>3766.5</v>
      </c>
      <c r="H3436" s="9">
        <f>+_xlfn.XLOOKUP(LISTAS[[#This Row],[ID]],_01_CODIGOS_Y_COSTOS_xlsm[Producto y N°],_01_CODIGOS_Y_COSTOS_xlsm[COSTO],0,0,1)</f>
        <v>1984.92</v>
      </c>
      <c r="I3436" s="116">
        <f>+IFERROR(LISTAS[[#This Row],[VENTA NETA]]/LISTAS[[#This Row],[COSTO]]-1,0)</f>
        <v>0.89755758418475295</v>
      </c>
      <c r="J3436" s="33" t="str">
        <f>IFERROR(VLOOKUP(LISTAS[[#This Row],[ID]],_01_CODIGOS_Y_COSTOS_xlsm[[Producto y N°]:[CODIGO]],2,0),"")</f>
        <v>B2</v>
      </c>
      <c r="M3436" s="22">
        <v>0</v>
      </c>
      <c r="N3436" s="23">
        <f>+LISTAS[[#This Row],[Precio]]+(LISTAS[[#This Row],[Precio]]*M3436)</f>
        <v>9300</v>
      </c>
      <c r="O3436" s="24">
        <f t="shared" si="70"/>
        <v>3766.5</v>
      </c>
      <c r="Q3436" s="21">
        <f>IFERROR(O3436/LISTAS[[#This Row],[COSTO]]-1,"")</f>
        <v>0.89755758418475295</v>
      </c>
      <c r="R3436" t="str">
        <f>+LISTAS[[#This Row],[ID]]</f>
        <v>CONECTORES DE COMBUSTIBLE4</v>
      </c>
      <c r="T3436" s="29"/>
      <c r="U3436" s="25">
        <f>LISTAS[[#This Row],[COSTO]]+(LISTAS[[#This Row],[COSTO]]*T3436)</f>
        <v>1984.92</v>
      </c>
      <c r="V3436" s="30">
        <f>IF(T3436="",0,U3436/LISTAS[[#This Row],[VENTA NETA]]-1)</f>
        <v>0</v>
      </c>
      <c r="X3436" s="25"/>
      <c r="Y3436" s="31" t="str">
        <f>IFERROR(LISTAS[[#This Row],[COSTO]]/X3436-1,"")</f>
        <v/>
      </c>
    </row>
    <row r="3437" spans="1:25" x14ac:dyDescent="0.2">
      <c r="A3437" s="6" t="s">
        <v>9066</v>
      </c>
      <c r="B3437" t="s">
        <v>10237</v>
      </c>
      <c r="C3437">
        <v>5</v>
      </c>
      <c r="D3437" t="s">
        <v>9068</v>
      </c>
      <c r="E3437" s="2">
        <v>11160</v>
      </c>
      <c r="F3437" s="6" t="str">
        <f>+_xlfn.XLOOKUP(LISTAS[[#This Row],[ID]],_01_CODIGOS_Y_COSTOS_xlsm[Producto y N°],_01_CODIGOS_Y_COSTOS_xlsm[FABRICA],"",0,1)</f>
        <v>ALNAT</v>
      </c>
      <c r="G3437" s="13">
        <f>LISTAS[[#This Row],[Precio]]*(1-0.46)*(1-IF($C$3520="",0,$C$3520))</f>
        <v>4519.8</v>
      </c>
      <c r="H3437" s="9">
        <f>+_xlfn.XLOOKUP(LISTAS[[#This Row],[ID]],_01_CODIGOS_Y_COSTOS_xlsm[Producto y N°],_01_CODIGOS_Y_COSTOS_xlsm[COSTO],0,0,1)</f>
        <v>1984.92</v>
      </c>
      <c r="I3437" s="116">
        <f>+IFERROR(LISTAS[[#This Row],[VENTA NETA]]/LISTAS[[#This Row],[COSTO]]-1,0)</f>
        <v>1.2770691010217035</v>
      </c>
      <c r="J3437" s="33" t="str">
        <f>IFERROR(VLOOKUP(LISTAS[[#This Row],[ID]],_01_CODIGOS_Y_COSTOS_xlsm[[Producto y N°]:[CODIGO]],2,0),"")</f>
        <v>B36</v>
      </c>
      <c r="M3437" s="22">
        <v>0</v>
      </c>
      <c r="N3437" s="23">
        <f>+LISTAS[[#This Row],[Precio]]+(LISTAS[[#This Row],[Precio]]*M3437)</f>
        <v>11160</v>
      </c>
      <c r="O3437" s="24">
        <f t="shared" si="70"/>
        <v>4519.8</v>
      </c>
      <c r="Q3437" s="21">
        <f>IFERROR(O3437/LISTAS[[#This Row],[COSTO]]-1,"")</f>
        <v>1.2770691010217035</v>
      </c>
      <c r="R3437" t="str">
        <f>+LISTAS[[#This Row],[ID]]</f>
        <v>CONECTORES DE COMBUSTIBLE5</v>
      </c>
      <c r="T3437" s="29"/>
      <c r="U3437" s="25">
        <f>LISTAS[[#This Row],[COSTO]]+(LISTAS[[#This Row],[COSTO]]*T3437)</f>
        <v>1984.92</v>
      </c>
      <c r="V3437" s="30">
        <f>IF(T3437="",0,U3437/LISTAS[[#This Row],[VENTA NETA]]-1)</f>
        <v>0</v>
      </c>
      <c r="X3437" s="25"/>
      <c r="Y3437" s="31" t="str">
        <f>IFERROR(LISTAS[[#This Row],[COSTO]]/X3437-1,"")</f>
        <v/>
      </c>
    </row>
    <row r="3438" spans="1:25" x14ac:dyDescent="0.2">
      <c r="A3438" s="6" t="s">
        <v>9069</v>
      </c>
      <c r="B3438" t="s">
        <v>10237</v>
      </c>
      <c r="C3438">
        <v>6</v>
      </c>
      <c r="D3438" t="s">
        <v>10238</v>
      </c>
      <c r="E3438" s="2">
        <v>13020</v>
      </c>
      <c r="F3438" s="6" t="str">
        <f>+_xlfn.XLOOKUP(LISTAS[[#This Row],[ID]],_01_CODIGOS_Y_COSTOS_xlsm[Producto y N°],_01_CODIGOS_Y_COSTOS_xlsm[FABRICA],"",0,1)</f>
        <v>ALNAT</v>
      </c>
      <c r="G3438" s="13">
        <f>LISTAS[[#This Row],[Precio]]*(1-0.46)*(1-IF($C$3520="",0,$C$3520))</f>
        <v>5273.1</v>
      </c>
      <c r="H3438" s="9">
        <f>+_xlfn.XLOOKUP(LISTAS[[#This Row],[ID]],_01_CODIGOS_Y_COSTOS_xlsm[Producto y N°],_01_CODIGOS_Y_COSTOS_xlsm[COSTO],0,0,1)</f>
        <v>2835.6</v>
      </c>
      <c r="I3438" s="116">
        <f>+IFERROR(LISTAS[[#This Row],[VENTA NETA]]/LISTAS[[#This Row],[COSTO]]-1,0)</f>
        <v>0.85960643250105817</v>
      </c>
      <c r="J3438" s="33" t="str">
        <f>IFERROR(VLOOKUP(LISTAS[[#This Row],[ID]],_01_CODIGOS_Y_COSTOS_xlsm[[Producto y N°]:[CODIGO]],2,0),"")</f>
        <v>B19</v>
      </c>
      <c r="M3438" s="22">
        <v>0</v>
      </c>
      <c r="N3438" s="23">
        <f>+LISTAS[[#This Row],[Precio]]+(LISTAS[[#This Row],[Precio]]*M3438)</f>
        <v>13020</v>
      </c>
      <c r="O3438" s="24">
        <f t="shared" si="70"/>
        <v>5273.1</v>
      </c>
      <c r="Q3438" s="21">
        <f>IFERROR(O3438/LISTAS[[#This Row],[COSTO]]-1,"")</f>
        <v>0.85960643250105817</v>
      </c>
      <c r="R3438" t="str">
        <f>+LISTAS[[#This Row],[ID]]</f>
        <v>CONECTORES DE COMBUSTIBLE6</v>
      </c>
      <c r="T3438" s="29"/>
      <c r="U3438" s="25">
        <f>LISTAS[[#This Row],[COSTO]]+(LISTAS[[#This Row],[COSTO]]*T3438)</f>
        <v>2835.6</v>
      </c>
      <c r="V3438" s="30">
        <f>IF(T3438="",0,U3438/LISTAS[[#This Row],[VENTA NETA]]-1)</f>
        <v>0</v>
      </c>
      <c r="X3438" s="25"/>
      <c r="Y3438" s="31" t="str">
        <f>IFERROR(LISTAS[[#This Row],[COSTO]]/X3438-1,"")</f>
        <v/>
      </c>
    </row>
    <row r="3439" spans="1:25" x14ac:dyDescent="0.2">
      <c r="A3439" s="6" t="s">
        <v>9070</v>
      </c>
      <c r="B3439" t="s">
        <v>10237</v>
      </c>
      <c r="C3439">
        <v>7</v>
      </c>
      <c r="D3439" t="s">
        <v>9072</v>
      </c>
      <c r="E3439" s="2">
        <v>9300</v>
      </c>
      <c r="F3439" s="6" t="str">
        <f>+_xlfn.XLOOKUP(LISTAS[[#This Row],[ID]],_01_CODIGOS_Y_COSTOS_xlsm[Producto y N°],_01_CODIGOS_Y_COSTOS_xlsm[FABRICA],"",0,1)</f>
        <v>ALNAT</v>
      </c>
      <c r="G3439" s="13">
        <f>LISTAS[[#This Row],[Precio]]*(1-0.46)*(1-IF($C$3520="",0,$C$3520))</f>
        <v>3766.5</v>
      </c>
      <c r="H3439" s="9">
        <f>+_xlfn.XLOOKUP(LISTAS[[#This Row],[ID]],_01_CODIGOS_Y_COSTOS_xlsm[Producto y N°],_01_CODIGOS_Y_COSTOS_xlsm[COSTO],0,0,1)</f>
        <v>1984.92</v>
      </c>
      <c r="I3439" s="116">
        <f>+IFERROR(LISTAS[[#This Row],[VENTA NETA]]/LISTAS[[#This Row],[COSTO]]-1,0)</f>
        <v>0.89755758418475295</v>
      </c>
      <c r="J3439" s="33" t="str">
        <f>IFERROR(VLOOKUP(LISTAS[[#This Row],[ID]],_01_CODIGOS_Y_COSTOS_xlsm[[Producto y N°]:[CODIGO]],2,0),"")</f>
        <v>B9</v>
      </c>
      <c r="M3439" s="22">
        <v>0</v>
      </c>
      <c r="N3439" s="23">
        <f>+LISTAS[[#This Row],[Precio]]+(LISTAS[[#This Row],[Precio]]*M3439)</f>
        <v>9300</v>
      </c>
      <c r="O3439" s="24">
        <f t="shared" si="70"/>
        <v>3766.5</v>
      </c>
      <c r="Q3439" s="21">
        <f>IFERROR(O3439/LISTAS[[#This Row],[COSTO]]-1,"")</f>
        <v>0.89755758418475295</v>
      </c>
      <c r="R3439" t="str">
        <f>+LISTAS[[#This Row],[ID]]</f>
        <v>CONECTORES DE COMBUSTIBLE7</v>
      </c>
      <c r="T3439" s="29"/>
      <c r="U3439" s="25">
        <f>LISTAS[[#This Row],[COSTO]]+(LISTAS[[#This Row],[COSTO]]*T3439)</f>
        <v>1984.92</v>
      </c>
      <c r="V3439" s="30">
        <f>IF(T3439="",0,U3439/LISTAS[[#This Row],[VENTA NETA]]-1)</f>
        <v>0</v>
      </c>
      <c r="X3439" s="25"/>
      <c r="Y3439" s="31" t="str">
        <f>IFERROR(LISTAS[[#This Row],[COSTO]]/X3439-1,"")</f>
        <v/>
      </c>
    </row>
    <row r="3440" spans="1:25" x14ac:dyDescent="0.2">
      <c r="A3440" s="6" t="s">
        <v>9073</v>
      </c>
      <c r="B3440" t="s">
        <v>10237</v>
      </c>
      <c r="C3440">
        <v>8</v>
      </c>
      <c r="D3440" t="s">
        <v>10239</v>
      </c>
      <c r="E3440" s="2">
        <v>10483</v>
      </c>
      <c r="F3440" s="6" t="str">
        <f>+_xlfn.XLOOKUP(LISTAS[[#This Row],[ID]],_01_CODIGOS_Y_COSTOS_xlsm[Producto y N°],_01_CODIGOS_Y_COSTOS_xlsm[FABRICA],"",0,1)</f>
        <v>ALNAT</v>
      </c>
      <c r="G3440" s="13">
        <f>LISTAS[[#This Row],[Precio]]*(1-0.46)*(1-IF($C$3520="",0,$C$3520))</f>
        <v>4245.6150000000007</v>
      </c>
      <c r="H3440" s="9">
        <f>+_xlfn.XLOOKUP(LISTAS[[#This Row],[ID]],_01_CODIGOS_Y_COSTOS_xlsm[Producto y N°],_01_CODIGOS_Y_COSTOS_xlsm[COSTO],0,0,1)</f>
        <v>1984.92</v>
      </c>
      <c r="I3440" s="116">
        <f>+IFERROR(LISTAS[[#This Row],[VENTA NETA]]/LISTAS[[#This Row],[COSTO]]-1,0)</f>
        <v>1.1389350704310504</v>
      </c>
      <c r="J3440" s="33" t="str">
        <f>IFERROR(VLOOKUP(LISTAS[[#This Row],[ID]],_01_CODIGOS_Y_COSTOS_xlsm[[Producto y N°]:[CODIGO]],2,0),"")</f>
        <v>B10</v>
      </c>
      <c r="M3440" s="22">
        <v>0</v>
      </c>
      <c r="N3440" s="23">
        <f>+LISTAS[[#This Row],[Precio]]+(LISTAS[[#This Row],[Precio]]*M3440)</f>
        <v>10483</v>
      </c>
      <c r="O3440" s="24">
        <f t="shared" si="70"/>
        <v>4245.6150000000007</v>
      </c>
      <c r="Q3440" s="21">
        <f>IFERROR(O3440/LISTAS[[#This Row],[COSTO]]-1,"")</f>
        <v>1.1389350704310504</v>
      </c>
      <c r="R3440" t="str">
        <f>+LISTAS[[#This Row],[ID]]</f>
        <v>CONECTORES DE COMBUSTIBLE8</v>
      </c>
      <c r="T3440" s="29"/>
      <c r="U3440" s="25">
        <f>LISTAS[[#This Row],[COSTO]]+(LISTAS[[#This Row],[COSTO]]*T3440)</f>
        <v>1984.92</v>
      </c>
      <c r="V3440" s="30">
        <f>IF(T3440="",0,U3440/LISTAS[[#This Row],[VENTA NETA]]-1)</f>
        <v>0</v>
      </c>
      <c r="X3440" s="25"/>
      <c r="Y3440" s="31" t="str">
        <f>IFERROR(LISTAS[[#This Row],[COSTO]]/X3440-1,"")</f>
        <v/>
      </c>
    </row>
    <row r="3441" spans="1:25" x14ac:dyDescent="0.2">
      <c r="A3441" s="6" t="s">
        <v>9075</v>
      </c>
      <c r="B3441" t="s">
        <v>10237</v>
      </c>
      <c r="C3441">
        <v>9</v>
      </c>
      <c r="D3441" t="s">
        <v>9076</v>
      </c>
      <c r="E3441" s="2">
        <v>10483</v>
      </c>
      <c r="F3441" s="6" t="str">
        <f>+_xlfn.XLOOKUP(LISTAS[[#This Row],[ID]],_01_CODIGOS_Y_COSTOS_xlsm[Producto y N°],_01_CODIGOS_Y_COSTOS_xlsm[FABRICA],"",0,1)</f>
        <v>IMPORTACION</v>
      </c>
      <c r="G3441" s="13">
        <f>LISTAS[[#This Row],[Precio]]*(1-0.46)*(1-IF($C$3520="",0,$C$3520))</f>
        <v>4245.6150000000007</v>
      </c>
      <c r="H3441" s="9">
        <f>+_xlfn.XLOOKUP(LISTAS[[#This Row],[ID]],_01_CODIGOS_Y_COSTOS_xlsm[Producto y N°],_01_CODIGOS_Y_COSTOS_xlsm[COSTO],0,0,1)</f>
        <v>0</v>
      </c>
      <c r="I3441" s="116">
        <f>+IFERROR(LISTAS[[#This Row],[VENTA NETA]]/LISTAS[[#This Row],[COSTO]]-1,0)</f>
        <v>0</v>
      </c>
      <c r="J3441" s="33" t="str">
        <f>IFERROR(VLOOKUP(LISTAS[[#This Row],[ID]],_01_CODIGOS_Y_COSTOS_xlsm[[Producto y N°]:[CODIGO]],2,0),"")</f>
        <v>0</v>
      </c>
      <c r="M3441" s="22">
        <v>0</v>
      </c>
      <c r="N3441" s="23">
        <f>+LISTAS[[#This Row],[Precio]]+(LISTAS[[#This Row],[Precio]]*M3441)</f>
        <v>10483</v>
      </c>
      <c r="O3441" s="24">
        <f t="shared" si="70"/>
        <v>4245.6150000000007</v>
      </c>
      <c r="Q3441" s="21" t="str">
        <f>IFERROR(O3441/LISTAS[[#This Row],[COSTO]]-1,"")</f>
        <v/>
      </c>
      <c r="R3441" t="str">
        <f>+LISTAS[[#This Row],[ID]]</f>
        <v>CONECTORES DE COMBUSTIBLE9</v>
      </c>
      <c r="T3441" s="29"/>
      <c r="U3441" s="25">
        <f>LISTAS[[#This Row],[COSTO]]+(LISTAS[[#This Row],[COSTO]]*T3441)</f>
        <v>0</v>
      </c>
      <c r="V3441" s="30">
        <f>IF(T3441="",0,U3441/LISTAS[[#This Row],[VENTA NETA]]-1)</f>
        <v>0</v>
      </c>
      <c r="X3441" s="25"/>
      <c r="Y3441" s="31" t="str">
        <f>IFERROR(LISTAS[[#This Row],[COSTO]]/X3441-1,"")</f>
        <v/>
      </c>
    </row>
    <row r="3442" spans="1:25" x14ac:dyDescent="0.2">
      <c r="A3442" s="6" t="s">
        <v>9077</v>
      </c>
      <c r="B3442" t="s">
        <v>10237</v>
      </c>
      <c r="C3442">
        <v>13</v>
      </c>
      <c r="D3442" t="s">
        <v>9079</v>
      </c>
      <c r="E3442" s="2">
        <v>13020</v>
      </c>
      <c r="F3442" s="6" t="str">
        <f>+_xlfn.XLOOKUP(LISTAS[[#This Row],[ID]],_01_CODIGOS_Y_COSTOS_xlsm[Producto y N°],_01_CODIGOS_Y_COSTOS_xlsm[FABRICA],"",0,1)</f>
        <v>ALNAT</v>
      </c>
      <c r="G3442" s="13">
        <f>LISTAS[[#This Row],[Precio]]*(1-0.46)*(1-IF($C$3520="",0,$C$3520))</f>
        <v>5273.1</v>
      </c>
      <c r="H3442" s="9">
        <f>+_xlfn.XLOOKUP(LISTAS[[#This Row],[ID]],_01_CODIGOS_Y_COSTOS_xlsm[Producto y N°],_01_CODIGOS_Y_COSTOS_xlsm[COSTO],0,0,1)</f>
        <v>2835.6</v>
      </c>
      <c r="I3442" s="116">
        <f>+IFERROR(LISTAS[[#This Row],[VENTA NETA]]/LISTAS[[#This Row],[COSTO]]-1,0)</f>
        <v>0.85960643250105817</v>
      </c>
      <c r="J3442" s="33" t="str">
        <f>IFERROR(VLOOKUP(LISTAS[[#This Row],[ID]],_01_CODIGOS_Y_COSTOS_xlsm[[Producto y N°]:[CODIGO]],2,0),"")</f>
        <v>B19</v>
      </c>
      <c r="M3442" s="22">
        <v>0</v>
      </c>
      <c r="N3442" s="23">
        <f>+LISTAS[[#This Row],[Precio]]+(LISTAS[[#This Row],[Precio]]*M3442)</f>
        <v>13020</v>
      </c>
      <c r="O3442" s="24">
        <f t="shared" si="70"/>
        <v>5273.1</v>
      </c>
      <c r="Q3442" s="21">
        <f>IFERROR(O3442/LISTAS[[#This Row],[COSTO]]-1,"")</f>
        <v>0.85960643250105817</v>
      </c>
      <c r="R3442" t="str">
        <f>+LISTAS[[#This Row],[ID]]</f>
        <v>CONECTORES DE COMBUSTIBLE13</v>
      </c>
      <c r="T3442" s="29"/>
      <c r="U3442" s="25">
        <f>LISTAS[[#This Row],[COSTO]]+(LISTAS[[#This Row],[COSTO]]*T3442)</f>
        <v>2835.6</v>
      </c>
      <c r="V3442" s="30">
        <f>IF(T3442="",0,U3442/LISTAS[[#This Row],[VENTA NETA]]-1)</f>
        <v>0</v>
      </c>
      <c r="X3442" s="25"/>
      <c r="Y3442" s="31" t="str">
        <f>IFERROR(LISTAS[[#This Row],[COSTO]]/X3442-1,"")</f>
        <v/>
      </c>
    </row>
    <row r="3443" spans="1:25" x14ac:dyDescent="0.2">
      <c r="A3443" s="6" t="s">
        <v>9080</v>
      </c>
      <c r="B3443" t="s">
        <v>10237</v>
      </c>
      <c r="C3443">
        <v>14</v>
      </c>
      <c r="D3443" t="s">
        <v>9081</v>
      </c>
      <c r="E3443" s="2">
        <v>13020</v>
      </c>
      <c r="F3443" s="6" t="str">
        <f>+_xlfn.XLOOKUP(LISTAS[[#This Row],[ID]],_01_CODIGOS_Y_COSTOS_xlsm[Producto y N°],_01_CODIGOS_Y_COSTOS_xlsm[FABRICA],"",0,1)</f>
        <v>ALNAT</v>
      </c>
      <c r="G3443" s="13">
        <f>LISTAS[[#This Row],[Precio]]*(1-0.46)*(1-IF($C$3520="",0,$C$3520))</f>
        <v>5273.1</v>
      </c>
      <c r="H3443" s="9">
        <f>+_xlfn.XLOOKUP(LISTAS[[#This Row],[ID]],_01_CODIGOS_Y_COSTOS_xlsm[Producto y N°],_01_CODIGOS_Y_COSTOS_xlsm[COSTO],0,0,1)</f>
        <v>2835.6</v>
      </c>
      <c r="I3443" s="116">
        <f>+IFERROR(LISTAS[[#This Row],[VENTA NETA]]/LISTAS[[#This Row],[COSTO]]-1,0)</f>
        <v>0.85960643250105817</v>
      </c>
      <c r="J3443" s="33" t="str">
        <f>IFERROR(VLOOKUP(LISTAS[[#This Row],[ID]],_01_CODIGOS_Y_COSTOS_xlsm[[Producto y N°]:[CODIGO]],2,0),"")</f>
        <v>B19</v>
      </c>
      <c r="M3443" s="22">
        <v>0</v>
      </c>
      <c r="N3443" s="23">
        <f>+LISTAS[[#This Row],[Precio]]+(LISTAS[[#This Row],[Precio]]*M3443)</f>
        <v>13020</v>
      </c>
      <c r="O3443" s="24">
        <f t="shared" si="70"/>
        <v>5273.1</v>
      </c>
      <c r="Q3443" s="21">
        <f>IFERROR(O3443/LISTAS[[#This Row],[COSTO]]-1,"")</f>
        <v>0.85960643250105817</v>
      </c>
      <c r="R3443" t="str">
        <f>+LISTAS[[#This Row],[ID]]</f>
        <v>CONECTORES DE COMBUSTIBLE14</v>
      </c>
      <c r="T3443" s="29"/>
      <c r="U3443" s="25">
        <f>LISTAS[[#This Row],[COSTO]]+(LISTAS[[#This Row],[COSTO]]*T3443)</f>
        <v>2835.6</v>
      </c>
      <c r="V3443" s="30">
        <f>IF(T3443="",0,U3443/LISTAS[[#This Row],[VENTA NETA]]-1)</f>
        <v>0</v>
      </c>
      <c r="X3443" s="25"/>
      <c r="Y3443" s="31" t="str">
        <f>IFERROR(LISTAS[[#This Row],[COSTO]]/X3443-1,"")</f>
        <v/>
      </c>
    </row>
    <row r="3444" spans="1:25" x14ac:dyDescent="0.2">
      <c r="A3444" s="6" t="s">
        <v>9082</v>
      </c>
      <c r="B3444" t="s">
        <v>10237</v>
      </c>
      <c r="C3444">
        <v>15</v>
      </c>
      <c r="D3444" t="s">
        <v>9084</v>
      </c>
      <c r="E3444" s="2">
        <v>13020</v>
      </c>
      <c r="F3444" s="6" t="str">
        <f>+_xlfn.XLOOKUP(LISTAS[[#This Row],[ID]],_01_CODIGOS_Y_COSTOS_xlsm[Producto y N°],_01_CODIGOS_Y_COSTOS_xlsm[FABRICA],"",0,1)</f>
        <v>ALNAT</v>
      </c>
      <c r="G3444" s="13">
        <f>LISTAS[[#This Row],[Precio]]*(1-0.46)*(1-IF($C$3520="",0,$C$3520))</f>
        <v>5273.1</v>
      </c>
      <c r="H3444" s="9">
        <f>+_xlfn.XLOOKUP(LISTAS[[#This Row],[ID]],_01_CODIGOS_Y_COSTOS_xlsm[Producto y N°],_01_CODIGOS_Y_COSTOS_xlsm[COSTO],0,0,1)</f>
        <v>2835.6</v>
      </c>
      <c r="I3444" s="116">
        <f>+IFERROR(LISTAS[[#This Row],[VENTA NETA]]/LISTAS[[#This Row],[COSTO]]-1,0)</f>
        <v>0.85960643250105817</v>
      </c>
      <c r="J3444" s="33" t="str">
        <f>IFERROR(VLOOKUP(LISTAS[[#This Row],[ID]],_01_CODIGOS_Y_COSTOS_xlsm[[Producto y N°]:[CODIGO]],2,0),"")</f>
        <v>B21</v>
      </c>
      <c r="M3444" s="22">
        <v>0</v>
      </c>
      <c r="N3444" s="23">
        <f>+LISTAS[[#This Row],[Precio]]+(LISTAS[[#This Row],[Precio]]*M3444)</f>
        <v>13020</v>
      </c>
      <c r="O3444" s="24">
        <f t="shared" si="70"/>
        <v>5273.1</v>
      </c>
      <c r="Q3444" s="21">
        <f>IFERROR(O3444/LISTAS[[#This Row],[COSTO]]-1,"")</f>
        <v>0.85960643250105817</v>
      </c>
      <c r="R3444" t="str">
        <f>+LISTAS[[#This Row],[ID]]</f>
        <v>CONECTORES DE COMBUSTIBLE15</v>
      </c>
      <c r="T3444" s="29"/>
      <c r="U3444" s="25">
        <f>LISTAS[[#This Row],[COSTO]]+(LISTAS[[#This Row],[COSTO]]*T3444)</f>
        <v>2835.6</v>
      </c>
      <c r="V3444" s="30">
        <f>IF(T3444="",0,U3444/LISTAS[[#This Row],[VENTA NETA]]-1)</f>
        <v>0</v>
      </c>
      <c r="X3444" s="25"/>
      <c r="Y3444" s="31" t="str">
        <f>IFERROR(LISTAS[[#This Row],[COSTO]]/X3444-1,"")</f>
        <v/>
      </c>
    </row>
    <row r="3445" spans="1:25" x14ac:dyDescent="0.2">
      <c r="A3445" s="6" t="s">
        <v>9085</v>
      </c>
      <c r="B3445" t="s">
        <v>10237</v>
      </c>
      <c r="C3445">
        <v>16</v>
      </c>
      <c r="D3445" t="s">
        <v>9087</v>
      </c>
      <c r="E3445" s="2">
        <v>13020</v>
      </c>
      <c r="F3445" s="6" t="str">
        <f>+_xlfn.XLOOKUP(LISTAS[[#This Row],[ID]],_01_CODIGOS_Y_COSTOS_xlsm[Producto y N°],_01_CODIGOS_Y_COSTOS_xlsm[FABRICA],"",0,1)</f>
        <v>ALNAT</v>
      </c>
      <c r="G3445" s="13">
        <f>LISTAS[[#This Row],[Precio]]*(1-0.46)*(1-IF($C$3520="",0,$C$3520))</f>
        <v>5273.1</v>
      </c>
      <c r="H3445" s="9">
        <f>+_xlfn.XLOOKUP(LISTAS[[#This Row],[ID]],_01_CODIGOS_Y_COSTOS_xlsm[Producto y N°],_01_CODIGOS_Y_COSTOS_xlsm[COSTO],0,0,1)</f>
        <v>2835.6</v>
      </c>
      <c r="I3445" s="116">
        <f>+IFERROR(LISTAS[[#This Row],[VENTA NETA]]/LISTAS[[#This Row],[COSTO]]-1,0)</f>
        <v>0.85960643250105817</v>
      </c>
      <c r="J3445" s="33" t="str">
        <f>IFERROR(VLOOKUP(LISTAS[[#This Row],[ID]],_01_CODIGOS_Y_COSTOS_xlsm[[Producto y N°]:[CODIGO]],2,0),"")</f>
        <v>B22</v>
      </c>
      <c r="M3445" s="22">
        <v>0</v>
      </c>
      <c r="N3445" s="23">
        <f>+LISTAS[[#This Row],[Precio]]+(LISTAS[[#This Row],[Precio]]*M3445)</f>
        <v>13020</v>
      </c>
      <c r="O3445" s="24">
        <f t="shared" si="70"/>
        <v>5273.1</v>
      </c>
      <c r="Q3445" s="21">
        <f>IFERROR(O3445/LISTAS[[#This Row],[COSTO]]-1,"")</f>
        <v>0.85960643250105817</v>
      </c>
      <c r="R3445" t="str">
        <f>+LISTAS[[#This Row],[ID]]</f>
        <v>CONECTORES DE COMBUSTIBLE16</v>
      </c>
      <c r="T3445" s="29"/>
      <c r="U3445" s="25">
        <f>LISTAS[[#This Row],[COSTO]]+(LISTAS[[#This Row],[COSTO]]*T3445)</f>
        <v>2835.6</v>
      </c>
      <c r="V3445" s="30">
        <f>IF(T3445="",0,U3445/LISTAS[[#This Row],[VENTA NETA]]-1)</f>
        <v>0</v>
      </c>
      <c r="X3445" s="25"/>
      <c r="Y3445" s="31" t="str">
        <f>IFERROR(LISTAS[[#This Row],[COSTO]]/X3445-1,"")</f>
        <v/>
      </c>
    </row>
    <row r="3446" spans="1:25" x14ac:dyDescent="0.2">
      <c r="A3446" s="6" t="s">
        <v>9088</v>
      </c>
      <c r="B3446" t="s">
        <v>10237</v>
      </c>
      <c r="C3446">
        <v>17</v>
      </c>
      <c r="D3446" t="s">
        <v>9090</v>
      </c>
      <c r="E3446" s="2">
        <v>9638</v>
      </c>
      <c r="F3446" s="6" t="str">
        <f>+_xlfn.XLOOKUP(LISTAS[[#This Row],[ID]],_01_CODIGOS_Y_COSTOS_xlsm[Producto y N°],_01_CODIGOS_Y_COSTOS_xlsm[FABRICA],"",0,1)</f>
        <v>ALNAT</v>
      </c>
      <c r="G3446" s="13">
        <f>LISTAS[[#This Row],[Precio]]*(1-0.46)*(1-IF($C$3520="",0,$C$3520))</f>
        <v>3903.3900000000003</v>
      </c>
      <c r="H3446" s="9">
        <f>+_xlfn.XLOOKUP(LISTAS[[#This Row],[ID]],_01_CODIGOS_Y_COSTOS_xlsm[Producto y N°],_01_CODIGOS_Y_COSTOS_xlsm[COSTO],0,0,1)</f>
        <v>1984.92</v>
      </c>
      <c r="I3446" s="116">
        <f>+IFERROR(LISTAS[[#This Row],[VENTA NETA]]/LISTAS[[#This Row],[COSTO]]-1,0)</f>
        <v>0.96652258025512383</v>
      </c>
      <c r="J3446" s="33" t="str">
        <f>IFERROR(VLOOKUP(LISTAS[[#This Row],[ID]],_01_CODIGOS_Y_COSTOS_xlsm[[Producto y N°]:[CODIGO]],2,0),"")</f>
        <v>B3</v>
      </c>
      <c r="M3446" s="22">
        <v>0</v>
      </c>
      <c r="N3446" s="23">
        <f>+LISTAS[[#This Row],[Precio]]+(LISTAS[[#This Row],[Precio]]*M3446)</f>
        <v>9638</v>
      </c>
      <c r="O3446" s="24">
        <f t="shared" si="70"/>
        <v>3903.3900000000003</v>
      </c>
      <c r="Q3446" s="21">
        <f>IFERROR(O3446/LISTAS[[#This Row],[COSTO]]-1,"")</f>
        <v>0.96652258025512383</v>
      </c>
      <c r="R3446" t="str">
        <f>+LISTAS[[#This Row],[ID]]</f>
        <v>CONECTORES DE COMBUSTIBLE17</v>
      </c>
      <c r="T3446" s="29"/>
      <c r="U3446" s="25">
        <f>LISTAS[[#This Row],[COSTO]]+(LISTAS[[#This Row],[COSTO]]*T3446)</f>
        <v>1984.92</v>
      </c>
      <c r="V3446" s="30">
        <f>IF(T3446="",0,U3446/LISTAS[[#This Row],[VENTA NETA]]-1)</f>
        <v>0</v>
      </c>
      <c r="X3446" s="25"/>
      <c r="Y3446" s="31" t="str">
        <f>IFERROR(LISTAS[[#This Row],[COSTO]]/X3446-1,"")</f>
        <v/>
      </c>
    </row>
    <row r="3447" spans="1:25" x14ac:dyDescent="0.2">
      <c r="A3447" s="6" t="s">
        <v>9091</v>
      </c>
      <c r="B3447" t="s">
        <v>10237</v>
      </c>
      <c r="C3447">
        <v>18</v>
      </c>
      <c r="D3447" t="s">
        <v>9093</v>
      </c>
      <c r="E3447" s="2">
        <v>9638</v>
      </c>
      <c r="F3447" s="6" t="str">
        <f>+_xlfn.XLOOKUP(LISTAS[[#This Row],[ID]],_01_CODIGOS_Y_COSTOS_xlsm[Producto y N°],_01_CODIGOS_Y_COSTOS_xlsm[FABRICA],"",0,1)</f>
        <v>ALNAT</v>
      </c>
      <c r="G3447" s="13">
        <f>LISTAS[[#This Row],[Precio]]*(1-0.46)*(1-IF($C$3520="",0,$C$3520))</f>
        <v>3903.3900000000003</v>
      </c>
      <c r="H3447" s="9">
        <f>+_xlfn.XLOOKUP(LISTAS[[#This Row],[ID]],_01_CODIGOS_Y_COSTOS_xlsm[Producto y N°],_01_CODIGOS_Y_COSTOS_xlsm[COSTO],0,0,1)</f>
        <v>0</v>
      </c>
      <c r="I3447" s="116">
        <f>+IFERROR(LISTAS[[#This Row],[VENTA NETA]]/LISTAS[[#This Row],[COSTO]]-1,0)</f>
        <v>0</v>
      </c>
      <c r="J3447" s="33" t="str">
        <f>IFERROR(VLOOKUP(LISTAS[[#This Row],[ID]],_01_CODIGOS_Y_COSTOS_xlsm[[Producto y N°]:[CODIGO]],2,0),"")</f>
        <v>B04</v>
      </c>
      <c r="M3447" s="22">
        <v>0</v>
      </c>
      <c r="N3447" s="23">
        <f>+LISTAS[[#This Row],[Precio]]+(LISTAS[[#This Row],[Precio]]*M3447)</f>
        <v>9638</v>
      </c>
      <c r="O3447" s="24">
        <f t="shared" si="70"/>
        <v>3903.3900000000003</v>
      </c>
      <c r="Q3447" s="21" t="str">
        <f>IFERROR(O3447/LISTAS[[#This Row],[COSTO]]-1,"")</f>
        <v/>
      </c>
      <c r="R3447" t="str">
        <f>+LISTAS[[#This Row],[ID]]</f>
        <v>CONECTORES DE COMBUSTIBLE18</v>
      </c>
      <c r="T3447" s="29"/>
      <c r="U3447" s="25">
        <f>LISTAS[[#This Row],[COSTO]]+(LISTAS[[#This Row],[COSTO]]*T3447)</f>
        <v>0</v>
      </c>
      <c r="V3447" s="30">
        <f>IF(T3447="",0,U3447/LISTAS[[#This Row],[VENTA NETA]]-1)</f>
        <v>0</v>
      </c>
      <c r="X3447" s="25"/>
      <c r="Y3447" s="31" t="str">
        <f>IFERROR(LISTAS[[#This Row],[COSTO]]/X3447-1,"")</f>
        <v/>
      </c>
    </row>
    <row r="3448" spans="1:25" x14ac:dyDescent="0.2">
      <c r="A3448" s="6" t="s">
        <v>9094</v>
      </c>
      <c r="B3448" t="s">
        <v>10237</v>
      </c>
      <c r="C3448">
        <v>19</v>
      </c>
      <c r="D3448" t="s">
        <v>9096</v>
      </c>
      <c r="E3448" s="2">
        <v>10483</v>
      </c>
      <c r="F3448" s="6" t="str">
        <f>+_xlfn.XLOOKUP(LISTAS[[#This Row],[ID]],_01_CODIGOS_Y_COSTOS_xlsm[Producto y N°],_01_CODIGOS_Y_COSTOS_xlsm[FABRICA],"",0,1)</f>
        <v>ALNAT</v>
      </c>
      <c r="G3448" s="13">
        <f>LISTAS[[#This Row],[Precio]]*(1-0.46)*(1-IF($C$3520="",0,$C$3520))</f>
        <v>4245.6150000000007</v>
      </c>
      <c r="H3448" s="9">
        <f>+_xlfn.XLOOKUP(LISTAS[[#This Row],[ID]],_01_CODIGOS_Y_COSTOS_xlsm[Producto y N°],_01_CODIGOS_Y_COSTOS_xlsm[COSTO],0,0,1)</f>
        <v>1984.92</v>
      </c>
      <c r="I3448" s="116">
        <f>+IFERROR(LISTAS[[#This Row],[VENTA NETA]]/LISTAS[[#This Row],[COSTO]]-1,0)</f>
        <v>1.1389350704310504</v>
      </c>
      <c r="J3448" s="33" t="str">
        <f>IFERROR(VLOOKUP(LISTAS[[#This Row],[ID]],_01_CODIGOS_Y_COSTOS_xlsm[[Producto y N°]:[CODIGO]],2,0),"")</f>
        <v>B25</v>
      </c>
      <c r="M3448" s="22">
        <v>0</v>
      </c>
      <c r="N3448" s="23">
        <f>+LISTAS[[#This Row],[Precio]]+(LISTAS[[#This Row],[Precio]]*M3448)</f>
        <v>10483</v>
      </c>
      <c r="O3448" s="24">
        <f t="shared" si="70"/>
        <v>4245.6150000000007</v>
      </c>
      <c r="Q3448" s="21">
        <f>IFERROR(O3448/LISTAS[[#This Row],[COSTO]]-1,"")</f>
        <v>1.1389350704310504</v>
      </c>
      <c r="R3448" t="str">
        <f>+LISTAS[[#This Row],[ID]]</f>
        <v>CONECTORES DE COMBUSTIBLE19</v>
      </c>
      <c r="T3448" s="29"/>
      <c r="U3448" s="25">
        <f>LISTAS[[#This Row],[COSTO]]+(LISTAS[[#This Row],[COSTO]]*T3448)</f>
        <v>1984.92</v>
      </c>
      <c r="V3448" s="30">
        <f>IF(T3448="",0,U3448/LISTAS[[#This Row],[VENTA NETA]]-1)</f>
        <v>0</v>
      </c>
      <c r="X3448" s="25"/>
      <c r="Y3448" s="31" t="str">
        <f>IFERROR(LISTAS[[#This Row],[COSTO]]/X3448-1,"")</f>
        <v/>
      </c>
    </row>
    <row r="3449" spans="1:25" x14ac:dyDescent="0.2">
      <c r="A3449" s="6" t="s">
        <v>9097</v>
      </c>
      <c r="B3449" t="s">
        <v>10237</v>
      </c>
      <c r="C3449">
        <v>20</v>
      </c>
      <c r="D3449" t="s">
        <v>9099</v>
      </c>
      <c r="E3449" s="2">
        <v>10483</v>
      </c>
      <c r="F3449" s="6" t="str">
        <f>+_xlfn.XLOOKUP(LISTAS[[#This Row],[ID]],_01_CODIGOS_Y_COSTOS_xlsm[Producto y N°],_01_CODIGOS_Y_COSTOS_xlsm[FABRICA],"",0,1)</f>
        <v>ALNAT</v>
      </c>
      <c r="G3449" s="13">
        <f>LISTAS[[#This Row],[Precio]]*(1-0.46)*(1-IF($C$3520="",0,$C$3520))</f>
        <v>4245.6150000000007</v>
      </c>
      <c r="H3449" s="9">
        <f>+_xlfn.XLOOKUP(LISTAS[[#This Row],[ID]],_01_CODIGOS_Y_COSTOS_xlsm[Producto y N°],_01_CODIGOS_Y_COSTOS_xlsm[COSTO],0,0,1)</f>
        <v>1984.92</v>
      </c>
      <c r="I3449" s="116">
        <f>+IFERROR(LISTAS[[#This Row],[VENTA NETA]]/LISTAS[[#This Row],[COSTO]]-1,0)</f>
        <v>1.1389350704310504</v>
      </c>
      <c r="J3449" s="33" t="str">
        <f>IFERROR(VLOOKUP(LISTAS[[#This Row],[ID]],_01_CODIGOS_Y_COSTOS_xlsm[[Producto y N°]:[CODIGO]],2,0),"")</f>
        <v>B26</v>
      </c>
      <c r="M3449" s="22">
        <v>0</v>
      </c>
      <c r="N3449" s="23">
        <f>+LISTAS[[#This Row],[Precio]]+(LISTAS[[#This Row],[Precio]]*M3449)</f>
        <v>10483</v>
      </c>
      <c r="O3449" s="24">
        <f t="shared" si="70"/>
        <v>4245.6150000000007</v>
      </c>
      <c r="Q3449" s="21">
        <f>IFERROR(O3449/LISTAS[[#This Row],[COSTO]]-1,"")</f>
        <v>1.1389350704310504</v>
      </c>
      <c r="R3449" t="str">
        <f>+LISTAS[[#This Row],[ID]]</f>
        <v>CONECTORES DE COMBUSTIBLE20</v>
      </c>
      <c r="T3449" s="29"/>
      <c r="U3449" s="25">
        <f>LISTAS[[#This Row],[COSTO]]+(LISTAS[[#This Row],[COSTO]]*T3449)</f>
        <v>1984.92</v>
      </c>
      <c r="V3449" s="30">
        <f>IF(T3449="",0,U3449/LISTAS[[#This Row],[VENTA NETA]]-1)</f>
        <v>0</v>
      </c>
      <c r="X3449" s="25"/>
      <c r="Y3449" s="31" t="str">
        <f>IFERROR(LISTAS[[#This Row],[COSTO]]/X3449-1,"")</f>
        <v/>
      </c>
    </row>
    <row r="3450" spans="1:25" x14ac:dyDescent="0.2">
      <c r="A3450" s="6" t="s">
        <v>9100</v>
      </c>
      <c r="B3450" t="s">
        <v>10237</v>
      </c>
      <c r="C3450">
        <v>21</v>
      </c>
      <c r="D3450" t="s">
        <v>9101</v>
      </c>
      <c r="E3450" s="2">
        <v>12681</v>
      </c>
      <c r="F3450" s="6" t="str">
        <f>+_xlfn.XLOOKUP(LISTAS[[#This Row],[ID]],_01_CODIGOS_Y_COSTOS_xlsm[Producto y N°],_01_CODIGOS_Y_COSTOS_xlsm[FABRICA],"",0,1)</f>
        <v>IMPORTACION</v>
      </c>
      <c r="G3450" s="13">
        <f>LISTAS[[#This Row],[Precio]]*(1-0.46)*(1-IF($C$3520="",0,$C$3520))</f>
        <v>5135.8050000000003</v>
      </c>
      <c r="H3450" s="9">
        <f>+_xlfn.XLOOKUP(LISTAS[[#This Row],[ID]],_01_CODIGOS_Y_COSTOS_xlsm[Producto y N°],_01_CODIGOS_Y_COSTOS_xlsm[COSTO],0,0,1)</f>
        <v>0</v>
      </c>
      <c r="I3450" s="116">
        <f>+IFERROR(LISTAS[[#This Row],[VENTA NETA]]/LISTAS[[#This Row],[COSTO]]-1,0)</f>
        <v>0</v>
      </c>
      <c r="J3450" s="33" t="str">
        <f>IFERROR(VLOOKUP(LISTAS[[#This Row],[ID]],_01_CODIGOS_Y_COSTOS_xlsm[[Producto y N°]:[CODIGO]],2,0),"")</f>
        <v>0</v>
      </c>
      <c r="M3450" s="22">
        <v>0</v>
      </c>
      <c r="N3450" s="23">
        <f>+LISTAS[[#This Row],[Precio]]+(LISTAS[[#This Row],[Precio]]*M3450)</f>
        <v>12681</v>
      </c>
      <c r="O3450" s="24">
        <f t="shared" si="70"/>
        <v>5135.8050000000003</v>
      </c>
      <c r="Q3450" s="21" t="str">
        <f>IFERROR(O3450/LISTAS[[#This Row],[COSTO]]-1,"")</f>
        <v/>
      </c>
      <c r="R3450" t="str">
        <f>+LISTAS[[#This Row],[ID]]</f>
        <v>CONECTORES DE COMBUSTIBLE21</v>
      </c>
      <c r="T3450" s="29"/>
      <c r="U3450" s="25">
        <f>LISTAS[[#This Row],[COSTO]]+(LISTAS[[#This Row],[COSTO]]*T3450)</f>
        <v>0</v>
      </c>
      <c r="V3450" s="30">
        <f>IF(T3450="",0,U3450/LISTAS[[#This Row],[VENTA NETA]]-1)</f>
        <v>0</v>
      </c>
      <c r="X3450" s="25"/>
      <c r="Y3450" s="31" t="str">
        <f>IFERROR(LISTAS[[#This Row],[COSTO]]/X3450-1,"")</f>
        <v/>
      </c>
    </row>
    <row r="3451" spans="1:25" x14ac:dyDescent="0.2">
      <c r="A3451" s="6" t="s">
        <v>9102</v>
      </c>
      <c r="B3451" t="s">
        <v>10237</v>
      </c>
      <c r="C3451">
        <v>22</v>
      </c>
      <c r="D3451" t="s">
        <v>9104</v>
      </c>
      <c r="E3451" s="2">
        <v>13020</v>
      </c>
      <c r="F3451" s="6" t="str">
        <f>+_xlfn.XLOOKUP(LISTAS[[#This Row],[ID]],_01_CODIGOS_Y_COSTOS_xlsm[Producto y N°],_01_CODIGOS_Y_COSTOS_xlsm[FABRICA],"",0,1)</f>
        <v>ALNAT</v>
      </c>
      <c r="G3451" s="13">
        <f>LISTAS[[#This Row],[Precio]]*(1-0.46)*(1-IF($C$3520="",0,$C$3520))</f>
        <v>5273.1</v>
      </c>
      <c r="H3451" s="9">
        <f>+_xlfn.XLOOKUP(LISTAS[[#This Row],[ID]],_01_CODIGOS_Y_COSTOS_xlsm[Producto y N°],_01_CODIGOS_Y_COSTOS_xlsm[COSTO],0,0,1)</f>
        <v>2835.6</v>
      </c>
      <c r="I3451" s="116">
        <f>+IFERROR(LISTAS[[#This Row],[VENTA NETA]]/LISTAS[[#This Row],[COSTO]]-1,0)</f>
        <v>0.85960643250105817</v>
      </c>
      <c r="J3451" s="33" t="str">
        <f>IFERROR(VLOOKUP(LISTAS[[#This Row],[ID]],_01_CODIGOS_Y_COSTOS_xlsm[[Producto y N°]:[CODIGO]],2,0),"")</f>
        <v>B6</v>
      </c>
      <c r="M3451" s="22">
        <v>0</v>
      </c>
      <c r="N3451" s="23">
        <f>+LISTAS[[#This Row],[Precio]]+(LISTAS[[#This Row],[Precio]]*M3451)</f>
        <v>13020</v>
      </c>
      <c r="O3451" s="24">
        <f t="shared" si="70"/>
        <v>5273.1</v>
      </c>
      <c r="Q3451" s="21">
        <f>IFERROR(O3451/LISTAS[[#This Row],[COSTO]]-1,"")</f>
        <v>0.85960643250105817</v>
      </c>
      <c r="R3451" t="str">
        <f>+LISTAS[[#This Row],[ID]]</f>
        <v>CONECTORES DE COMBUSTIBLE22</v>
      </c>
      <c r="T3451" s="29"/>
      <c r="U3451" s="25">
        <f>LISTAS[[#This Row],[COSTO]]+(LISTAS[[#This Row],[COSTO]]*T3451)</f>
        <v>2835.6</v>
      </c>
      <c r="V3451" s="30">
        <f>IF(T3451="",0,U3451/LISTAS[[#This Row],[VENTA NETA]]-1)</f>
        <v>0</v>
      </c>
      <c r="X3451" s="25"/>
      <c r="Y3451" s="31" t="str">
        <f>IFERROR(LISTAS[[#This Row],[COSTO]]/X3451-1,"")</f>
        <v/>
      </c>
    </row>
    <row r="3452" spans="1:25" x14ac:dyDescent="0.2">
      <c r="A3452" s="6" t="s">
        <v>9105</v>
      </c>
      <c r="B3452" t="s">
        <v>10237</v>
      </c>
      <c r="C3452">
        <v>23</v>
      </c>
      <c r="D3452" t="s">
        <v>9107</v>
      </c>
      <c r="E3452" s="2">
        <v>12681</v>
      </c>
      <c r="F3452" s="6" t="str">
        <f>+_xlfn.XLOOKUP(LISTAS[[#This Row],[ID]],_01_CODIGOS_Y_COSTOS_xlsm[Producto y N°],_01_CODIGOS_Y_COSTOS_xlsm[FABRICA],"",0,1)</f>
        <v>ALNAT</v>
      </c>
      <c r="G3452" s="13">
        <f>LISTAS[[#This Row],[Precio]]*(1-0.46)*(1-IF($C$3520="",0,$C$3520))</f>
        <v>5135.8050000000003</v>
      </c>
      <c r="H3452" s="9">
        <f>+_xlfn.XLOOKUP(LISTAS[[#This Row],[ID]],_01_CODIGOS_Y_COSTOS_xlsm[Producto y N°],_01_CODIGOS_Y_COSTOS_xlsm[COSTO],0,0,1)</f>
        <v>1984.92</v>
      </c>
      <c r="I3452" s="116">
        <f>+IFERROR(LISTAS[[#This Row],[VENTA NETA]]/LISTAS[[#This Row],[COSTO]]-1,0)</f>
        <v>1.5874115833383713</v>
      </c>
      <c r="J3452" s="33" t="str">
        <f>IFERROR(VLOOKUP(LISTAS[[#This Row],[ID]],_01_CODIGOS_Y_COSTOS_xlsm[[Producto y N°]:[CODIGO]],2,0),"")</f>
        <v>B16</v>
      </c>
      <c r="M3452" s="22">
        <v>0</v>
      </c>
      <c r="N3452" s="23">
        <f>+LISTAS[[#This Row],[Precio]]+(LISTAS[[#This Row],[Precio]]*M3452)</f>
        <v>12681</v>
      </c>
      <c r="O3452" s="24">
        <f t="shared" si="70"/>
        <v>5135.8050000000003</v>
      </c>
      <c r="Q3452" s="21">
        <f>IFERROR(O3452/LISTAS[[#This Row],[COSTO]]-1,"")</f>
        <v>1.5874115833383713</v>
      </c>
      <c r="R3452" t="str">
        <f>+LISTAS[[#This Row],[ID]]</f>
        <v>CONECTORES DE COMBUSTIBLE23</v>
      </c>
      <c r="T3452" s="29"/>
      <c r="U3452" s="25">
        <f>LISTAS[[#This Row],[COSTO]]+(LISTAS[[#This Row],[COSTO]]*T3452)</f>
        <v>1984.92</v>
      </c>
      <c r="V3452" s="30">
        <f>IF(T3452="",0,U3452/LISTAS[[#This Row],[VENTA NETA]]-1)</f>
        <v>0</v>
      </c>
      <c r="X3452" s="25"/>
      <c r="Y3452" s="31" t="str">
        <f>IFERROR(LISTAS[[#This Row],[COSTO]]/X3452-1,"")</f>
        <v/>
      </c>
    </row>
    <row r="3453" spans="1:25" x14ac:dyDescent="0.2">
      <c r="A3453" s="6" t="s">
        <v>9108</v>
      </c>
      <c r="B3453" t="s">
        <v>10237</v>
      </c>
      <c r="C3453">
        <v>24</v>
      </c>
      <c r="D3453" t="s">
        <v>9110</v>
      </c>
      <c r="E3453" s="2">
        <v>12005</v>
      </c>
      <c r="F3453" s="6" t="str">
        <f>+_xlfn.XLOOKUP(LISTAS[[#This Row],[ID]],_01_CODIGOS_Y_COSTOS_xlsm[Producto y N°],_01_CODIGOS_Y_COSTOS_xlsm[FABRICA],"",0,1)</f>
        <v>ALNAT</v>
      </c>
      <c r="G3453" s="13">
        <f>LISTAS[[#This Row],[Precio]]*(1-0.46)*(1-IF($C$3520="",0,$C$3520))</f>
        <v>4862.0250000000005</v>
      </c>
      <c r="H3453" s="9">
        <f>+_xlfn.XLOOKUP(LISTAS[[#This Row],[ID]],_01_CODIGOS_Y_COSTOS_xlsm[Producto y N°],_01_CODIGOS_Y_COSTOS_xlsm[COSTO],0,0,1)</f>
        <v>2835.6</v>
      </c>
      <c r="I3453" s="116">
        <f>+IFERROR(LISTAS[[#This Row],[VENTA NETA]]/LISTAS[[#This Row],[COSTO]]-1,0)</f>
        <v>0.71463711383834139</v>
      </c>
      <c r="J3453" s="33" t="str">
        <f>IFERROR(VLOOKUP(LISTAS[[#This Row],[ID]],_01_CODIGOS_Y_COSTOS_xlsm[[Producto y N°]:[CODIGO]],2,0),"")</f>
        <v>B7</v>
      </c>
      <c r="M3453" s="22">
        <v>0</v>
      </c>
      <c r="N3453" s="23">
        <f>+LISTAS[[#This Row],[Precio]]+(LISTAS[[#This Row],[Precio]]*M3453)</f>
        <v>12005</v>
      </c>
      <c r="O3453" s="24">
        <f t="shared" si="70"/>
        <v>4862.0250000000005</v>
      </c>
      <c r="Q3453" s="21">
        <f>IFERROR(O3453/LISTAS[[#This Row],[COSTO]]-1,"")</f>
        <v>0.71463711383834139</v>
      </c>
      <c r="R3453" t="str">
        <f>+LISTAS[[#This Row],[ID]]</f>
        <v>CONECTORES DE COMBUSTIBLE24</v>
      </c>
      <c r="T3453" s="29"/>
      <c r="U3453" s="25">
        <f>LISTAS[[#This Row],[COSTO]]+(LISTAS[[#This Row],[COSTO]]*T3453)</f>
        <v>2835.6</v>
      </c>
      <c r="V3453" s="30">
        <f>IF(T3453="",0,U3453/LISTAS[[#This Row],[VENTA NETA]]-1)</f>
        <v>0</v>
      </c>
      <c r="X3453" s="25"/>
      <c r="Y3453" s="31" t="str">
        <f>IFERROR(LISTAS[[#This Row],[COSTO]]/X3453-1,"")</f>
        <v/>
      </c>
    </row>
    <row r="3454" spans="1:25" x14ac:dyDescent="0.2">
      <c r="A3454" s="6" t="s">
        <v>9111</v>
      </c>
      <c r="B3454" t="s">
        <v>10237</v>
      </c>
      <c r="C3454">
        <v>25</v>
      </c>
      <c r="D3454" t="s">
        <v>9057</v>
      </c>
      <c r="E3454" s="2">
        <v>9300</v>
      </c>
      <c r="F3454" s="6" t="str">
        <f>+_xlfn.XLOOKUP(LISTAS[[#This Row],[ID]],_01_CODIGOS_Y_COSTOS_xlsm[Producto y N°],_01_CODIGOS_Y_COSTOS_xlsm[FABRICA],"",0,1)</f>
        <v>IMPORTACION</v>
      </c>
      <c r="G3454" s="13">
        <f>LISTAS[[#This Row],[Precio]]*(1-0.46)*(1-IF($C$3520="",0,$C$3520))</f>
        <v>3766.5</v>
      </c>
      <c r="H3454" s="9">
        <f>+_xlfn.XLOOKUP(LISTAS[[#This Row],[ID]],_01_CODIGOS_Y_COSTOS_xlsm[Producto y N°],_01_CODIGOS_Y_COSTOS_xlsm[COSTO],0,0,1)</f>
        <v>0</v>
      </c>
      <c r="I3454" s="116">
        <f>+IFERROR(LISTAS[[#This Row],[VENTA NETA]]/LISTAS[[#This Row],[COSTO]]-1,0)</f>
        <v>0</v>
      </c>
      <c r="J3454" s="33" t="str">
        <f>IFERROR(VLOOKUP(LISTAS[[#This Row],[ID]],_01_CODIGOS_Y_COSTOS_xlsm[[Producto y N°]:[CODIGO]],2,0),"")</f>
        <v>0</v>
      </c>
      <c r="M3454" s="22">
        <v>0</v>
      </c>
      <c r="N3454" s="23">
        <f>+LISTAS[[#This Row],[Precio]]+(LISTAS[[#This Row],[Precio]]*M3454)</f>
        <v>9300</v>
      </c>
      <c r="O3454" s="24">
        <f t="shared" si="70"/>
        <v>3766.5</v>
      </c>
      <c r="Q3454" s="21" t="str">
        <f>IFERROR(O3454/LISTAS[[#This Row],[COSTO]]-1,"")</f>
        <v/>
      </c>
      <c r="R3454" t="str">
        <f>+LISTAS[[#This Row],[ID]]</f>
        <v>CONECTORES DE COMBUSTIBLE25</v>
      </c>
      <c r="T3454" s="29"/>
      <c r="U3454" s="25">
        <f>LISTAS[[#This Row],[COSTO]]+(LISTAS[[#This Row],[COSTO]]*T3454)</f>
        <v>0</v>
      </c>
      <c r="V3454" s="30">
        <f>IF(T3454="",0,U3454/LISTAS[[#This Row],[VENTA NETA]]-1)</f>
        <v>0</v>
      </c>
      <c r="X3454" s="25"/>
      <c r="Y3454" s="31" t="str">
        <f>IFERROR(LISTAS[[#This Row],[COSTO]]/X3454-1,"")</f>
        <v/>
      </c>
    </row>
    <row r="3455" spans="1:25" x14ac:dyDescent="0.2">
      <c r="A3455" s="6" t="s">
        <v>9112</v>
      </c>
      <c r="B3455" t="s">
        <v>10237</v>
      </c>
      <c r="C3455">
        <v>26</v>
      </c>
      <c r="D3455" t="s">
        <v>9114</v>
      </c>
      <c r="E3455" s="2">
        <v>9300</v>
      </c>
      <c r="F3455" s="6" t="str">
        <f>+_xlfn.XLOOKUP(LISTAS[[#This Row],[ID]],_01_CODIGOS_Y_COSTOS_xlsm[Producto y N°],_01_CODIGOS_Y_COSTOS_xlsm[FABRICA],"",0,1)</f>
        <v>ALNAT</v>
      </c>
      <c r="G3455" s="13">
        <f>LISTAS[[#This Row],[Precio]]*(1-0.46)*(1-IF($C$3520="",0,$C$3520))</f>
        <v>3766.5</v>
      </c>
      <c r="H3455" s="9">
        <f>+_xlfn.XLOOKUP(LISTAS[[#This Row],[ID]],_01_CODIGOS_Y_COSTOS_xlsm[Producto y N°],_01_CODIGOS_Y_COSTOS_xlsm[COSTO],0,0,1)</f>
        <v>0</v>
      </c>
      <c r="I3455" s="116">
        <f>+IFERROR(LISTAS[[#This Row],[VENTA NETA]]/LISTAS[[#This Row],[COSTO]]-1,0)</f>
        <v>0</v>
      </c>
      <c r="J3455" s="33" t="str">
        <f>IFERROR(VLOOKUP(LISTAS[[#This Row],[ID]],_01_CODIGOS_Y_COSTOS_xlsm[[Producto y N°]:[CODIGO]],2,0),"")</f>
        <v>BU4</v>
      </c>
      <c r="M3455" s="22">
        <v>0</v>
      </c>
      <c r="N3455" s="23">
        <f>+LISTAS[[#This Row],[Precio]]+(LISTAS[[#This Row],[Precio]]*M3455)</f>
        <v>9300</v>
      </c>
      <c r="O3455" s="24">
        <f t="shared" si="70"/>
        <v>3766.5</v>
      </c>
      <c r="Q3455" s="21" t="str">
        <f>IFERROR(O3455/LISTAS[[#This Row],[COSTO]]-1,"")</f>
        <v/>
      </c>
      <c r="R3455" t="str">
        <f>+LISTAS[[#This Row],[ID]]</f>
        <v>CONECTORES DE COMBUSTIBLE26</v>
      </c>
      <c r="T3455" s="29"/>
      <c r="U3455" s="25">
        <f>LISTAS[[#This Row],[COSTO]]+(LISTAS[[#This Row],[COSTO]]*T3455)</f>
        <v>0</v>
      </c>
      <c r="V3455" s="30">
        <f>IF(T3455="",0,U3455/LISTAS[[#This Row],[VENTA NETA]]-1)</f>
        <v>0</v>
      </c>
      <c r="X3455" s="25"/>
      <c r="Y3455" s="31" t="str">
        <f>IFERROR(LISTAS[[#This Row],[COSTO]]/X3455-1,"")</f>
        <v/>
      </c>
    </row>
    <row r="3456" spans="1:25" x14ac:dyDescent="0.2">
      <c r="A3456" s="6" t="s">
        <v>9115</v>
      </c>
      <c r="B3456" t="s">
        <v>10237</v>
      </c>
      <c r="C3456">
        <v>27</v>
      </c>
      <c r="D3456" t="s">
        <v>9117</v>
      </c>
      <c r="E3456" s="2">
        <v>11160</v>
      </c>
      <c r="F3456" s="6" t="str">
        <f>+_xlfn.XLOOKUP(LISTAS[[#This Row],[ID]],_01_CODIGOS_Y_COSTOS_xlsm[Producto y N°],_01_CODIGOS_Y_COSTOS_xlsm[FABRICA],"",0,1)</f>
        <v>ALNAT</v>
      </c>
      <c r="G3456" s="13">
        <f>LISTAS[[#This Row],[Precio]]*(1-0.46)*(1-IF($C$3520="",0,$C$3520))</f>
        <v>4519.8</v>
      </c>
      <c r="H3456" s="9">
        <f>+_xlfn.XLOOKUP(LISTAS[[#This Row],[ID]],_01_CODIGOS_Y_COSTOS_xlsm[Producto y N°],_01_CODIGOS_Y_COSTOS_xlsm[COSTO],0,0,1)</f>
        <v>1984.92</v>
      </c>
      <c r="I3456" s="116">
        <f>+IFERROR(LISTAS[[#This Row],[VENTA NETA]]/LISTAS[[#This Row],[COSTO]]-1,0)</f>
        <v>1.2770691010217035</v>
      </c>
      <c r="J3456" s="33" t="str">
        <f>IFERROR(VLOOKUP(LISTAS[[#This Row],[ID]],_01_CODIGOS_Y_COSTOS_xlsm[[Producto y N°]:[CODIGO]],2,0),"")</f>
        <v>B35</v>
      </c>
      <c r="M3456" s="22">
        <v>0</v>
      </c>
      <c r="N3456" s="23">
        <f>+LISTAS[[#This Row],[Precio]]+(LISTAS[[#This Row],[Precio]]*M3456)</f>
        <v>11160</v>
      </c>
      <c r="O3456" s="24">
        <f t="shared" si="70"/>
        <v>4519.8</v>
      </c>
      <c r="Q3456" s="21">
        <f>IFERROR(O3456/LISTAS[[#This Row],[COSTO]]-1,"")</f>
        <v>1.2770691010217035</v>
      </c>
      <c r="R3456" t="str">
        <f>+LISTAS[[#This Row],[ID]]</f>
        <v>CONECTORES DE COMBUSTIBLE27</v>
      </c>
      <c r="T3456" s="29"/>
      <c r="U3456" s="25">
        <f>LISTAS[[#This Row],[COSTO]]+(LISTAS[[#This Row],[COSTO]]*T3456)</f>
        <v>1984.92</v>
      </c>
      <c r="V3456" s="30">
        <f>IF(T3456="",0,U3456/LISTAS[[#This Row],[VENTA NETA]]-1)</f>
        <v>0</v>
      </c>
      <c r="X3456" s="25"/>
      <c r="Y3456" s="31" t="str">
        <f>IFERROR(LISTAS[[#This Row],[COSTO]]/X3456-1,"")</f>
        <v/>
      </c>
    </row>
    <row r="3457" spans="1:25" x14ac:dyDescent="0.2">
      <c r="A3457" s="6" t="s">
        <v>9118</v>
      </c>
      <c r="B3457" t="s">
        <v>10237</v>
      </c>
      <c r="C3457">
        <v>28</v>
      </c>
      <c r="D3457" t="s">
        <v>9120</v>
      </c>
      <c r="E3457" s="2">
        <v>5799.5</v>
      </c>
      <c r="F3457" s="6" t="str">
        <f>+_xlfn.XLOOKUP(LISTAS[[#This Row],[ID]],_01_CODIGOS_Y_COSTOS_xlsm[Producto y N°],_01_CODIGOS_Y_COSTOS_xlsm[FABRICA],"",0,1)</f>
        <v>ALNAT</v>
      </c>
      <c r="G3457" s="13">
        <f>LISTAS[[#This Row],[Precio]]*(1-0.46)*(1-IF($C$3520="",0,$C$3520))</f>
        <v>2348.7975000000001</v>
      </c>
      <c r="H3457" s="9">
        <f>+_xlfn.XLOOKUP(LISTAS[[#This Row],[ID]],_01_CODIGOS_Y_COSTOS_xlsm[Producto y N°],_01_CODIGOS_Y_COSTOS_xlsm[COSTO],0,0,1)</f>
        <v>964.10400000000004</v>
      </c>
      <c r="I3457" s="116">
        <f>+IFERROR(LISTAS[[#This Row],[VENTA NETA]]/LISTAS[[#This Row],[COSTO]]-1,0)</f>
        <v>1.4362490976077269</v>
      </c>
      <c r="J3457" s="33" t="str">
        <f>IFERROR(VLOOKUP(LISTAS[[#This Row],[ID]],_01_CODIGOS_Y_COSTOS_xlsm[[Producto y N°]:[CODIGO]],2,0),"")</f>
        <v>B56</v>
      </c>
      <c r="M3457" s="22">
        <v>-0.3</v>
      </c>
      <c r="N3457" s="23">
        <f>+LISTAS[[#This Row],[Precio]]+(LISTAS[[#This Row],[Precio]]*M3457)</f>
        <v>4059.65</v>
      </c>
      <c r="O3457" s="24">
        <f t="shared" si="70"/>
        <v>1644.1582500000002</v>
      </c>
      <c r="Q3457" s="21">
        <f>IFERROR(O3457/LISTAS[[#This Row],[COSTO]]-1,"")</f>
        <v>0.70537436832540901</v>
      </c>
      <c r="R3457" t="str">
        <f>+LISTAS[[#This Row],[ID]]</f>
        <v>CONECTORES DE COMBUSTIBLE28</v>
      </c>
      <c r="T3457" s="29"/>
      <c r="U3457" s="25">
        <f>LISTAS[[#This Row],[COSTO]]+(LISTAS[[#This Row],[COSTO]]*T3457)</f>
        <v>964.10400000000004</v>
      </c>
      <c r="V3457" s="30">
        <f>IF(T3457="",0,U3457/LISTAS[[#This Row],[VENTA NETA]]-1)</f>
        <v>0</v>
      </c>
      <c r="X3457" s="25"/>
      <c r="Y3457" s="31" t="str">
        <f>IFERROR(LISTAS[[#This Row],[COSTO]]/X3457-1,"")</f>
        <v/>
      </c>
    </row>
    <row r="3458" spans="1:25" x14ac:dyDescent="0.2">
      <c r="A3458" s="6" t="s">
        <v>9121</v>
      </c>
      <c r="B3458" t="s">
        <v>10237</v>
      </c>
      <c r="C3458">
        <v>29</v>
      </c>
      <c r="D3458" t="s">
        <v>9123</v>
      </c>
      <c r="E3458" s="2">
        <v>5799.5</v>
      </c>
      <c r="F3458" s="6" t="str">
        <f>+_xlfn.XLOOKUP(LISTAS[[#This Row],[ID]],_01_CODIGOS_Y_COSTOS_xlsm[Producto y N°],_01_CODIGOS_Y_COSTOS_xlsm[FABRICA],"",0,1)</f>
        <v>ALNAT</v>
      </c>
      <c r="G3458" s="13">
        <f>LISTAS[[#This Row],[Precio]]*(1-0.46)*(1-IF($C$3520="",0,$C$3520))</f>
        <v>2348.7975000000001</v>
      </c>
      <c r="H3458" s="9">
        <f>+_xlfn.XLOOKUP(LISTAS[[#This Row],[ID]],_01_CODIGOS_Y_COSTOS_xlsm[Producto y N°],_01_CODIGOS_Y_COSTOS_xlsm[COSTO],0,0,1)</f>
        <v>964.10400000000004</v>
      </c>
      <c r="I3458" s="116">
        <f>+IFERROR(LISTAS[[#This Row],[VENTA NETA]]/LISTAS[[#This Row],[COSTO]]-1,0)</f>
        <v>1.4362490976077269</v>
      </c>
      <c r="J3458" s="33" t="str">
        <f>IFERROR(VLOOKUP(LISTAS[[#This Row],[ID]],_01_CODIGOS_Y_COSTOS_xlsm[[Producto y N°]:[CODIGO]],2,0),"")</f>
        <v>B50</v>
      </c>
      <c r="M3458" s="22">
        <v>-0.3</v>
      </c>
      <c r="N3458" s="23">
        <f>+LISTAS[[#This Row],[Precio]]+(LISTAS[[#This Row],[Precio]]*M3458)</f>
        <v>4059.65</v>
      </c>
      <c r="O3458" s="24">
        <f t="shared" si="70"/>
        <v>1644.1582500000002</v>
      </c>
      <c r="Q3458" s="21">
        <f>IFERROR(O3458/LISTAS[[#This Row],[COSTO]]-1,"")</f>
        <v>0.70537436832540901</v>
      </c>
      <c r="R3458" t="str">
        <f>+LISTAS[[#This Row],[ID]]</f>
        <v>CONECTORES DE COMBUSTIBLE29</v>
      </c>
      <c r="T3458" s="29"/>
      <c r="U3458" s="25">
        <f>LISTAS[[#This Row],[COSTO]]+(LISTAS[[#This Row],[COSTO]]*T3458)</f>
        <v>964.10400000000004</v>
      </c>
      <c r="V3458" s="30">
        <f>IF(T3458="",0,U3458/LISTAS[[#This Row],[VENTA NETA]]-1)</f>
        <v>0</v>
      </c>
      <c r="X3458" s="25"/>
      <c r="Y3458" s="31" t="str">
        <f>IFERROR(LISTAS[[#This Row],[COSTO]]/X3458-1,"")</f>
        <v/>
      </c>
    </row>
    <row r="3459" spans="1:25" x14ac:dyDescent="0.2">
      <c r="A3459" s="6" t="s">
        <v>9124</v>
      </c>
      <c r="B3459" t="s">
        <v>10237</v>
      </c>
      <c r="C3459">
        <v>30</v>
      </c>
      <c r="D3459" t="s">
        <v>9126</v>
      </c>
      <c r="E3459" s="2">
        <v>5799.5</v>
      </c>
      <c r="F3459" s="6" t="str">
        <f>+_xlfn.XLOOKUP(LISTAS[[#This Row],[ID]],_01_CODIGOS_Y_COSTOS_xlsm[Producto y N°],_01_CODIGOS_Y_COSTOS_xlsm[FABRICA],"",0,1)</f>
        <v>ALNAT</v>
      </c>
      <c r="G3459" s="13">
        <f>LISTAS[[#This Row],[Precio]]*(1-0.46)*(1-IF($C$3520="",0,$C$3520))</f>
        <v>2348.7975000000001</v>
      </c>
      <c r="H3459" s="9">
        <f>+_xlfn.XLOOKUP(LISTAS[[#This Row],[ID]],_01_CODIGOS_Y_COSTOS_xlsm[Producto y N°],_01_CODIGOS_Y_COSTOS_xlsm[COSTO],0,0,1)</f>
        <v>964.10400000000004</v>
      </c>
      <c r="I3459" s="116">
        <f>+IFERROR(LISTAS[[#This Row],[VENTA NETA]]/LISTAS[[#This Row],[COSTO]]-1,0)</f>
        <v>1.4362490976077269</v>
      </c>
      <c r="J3459" s="33" t="str">
        <f>IFERROR(VLOOKUP(LISTAS[[#This Row],[ID]],_01_CODIGOS_Y_COSTOS_xlsm[[Producto y N°]:[CODIGO]],2,0),"")</f>
        <v>B63</v>
      </c>
      <c r="M3459" s="22">
        <v>-0.3</v>
      </c>
      <c r="N3459" s="23">
        <f>+LISTAS[[#This Row],[Precio]]+(LISTAS[[#This Row],[Precio]]*M3459)</f>
        <v>4059.65</v>
      </c>
      <c r="O3459" s="24">
        <f t="shared" si="70"/>
        <v>1644.1582500000002</v>
      </c>
      <c r="Q3459" s="21">
        <f>IFERROR(O3459/LISTAS[[#This Row],[COSTO]]-1,"")</f>
        <v>0.70537436832540901</v>
      </c>
      <c r="R3459" t="str">
        <f>+LISTAS[[#This Row],[ID]]</f>
        <v>CONECTORES DE COMBUSTIBLE30</v>
      </c>
      <c r="T3459" s="29"/>
      <c r="U3459" s="25">
        <f>LISTAS[[#This Row],[COSTO]]+(LISTAS[[#This Row],[COSTO]]*T3459)</f>
        <v>964.10400000000004</v>
      </c>
      <c r="V3459" s="30">
        <f>IF(T3459="",0,U3459/LISTAS[[#This Row],[VENTA NETA]]-1)</f>
        <v>0</v>
      </c>
      <c r="X3459" s="25"/>
      <c r="Y3459" s="31" t="str">
        <f>IFERROR(LISTAS[[#This Row],[COSTO]]/X3459-1,"")</f>
        <v/>
      </c>
    </row>
    <row r="3460" spans="1:25" x14ac:dyDescent="0.2">
      <c r="A3460" s="6" t="s">
        <v>9127</v>
      </c>
      <c r="B3460" t="s">
        <v>10237</v>
      </c>
      <c r="C3460">
        <v>31</v>
      </c>
      <c r="D3460" t="s">
        <v>9129</v>
      </c>
      <c r="E3460" s="2">
        <v>5799.5</v>
      </c>
      <c r="F3460" s="6" t="str">
        <f>+_xlfn.XLOOKUP(LISTAS[[#This Row],[ID]],_01_CODIGOS_Y_COSTOS_xlsm[Producto y N°],_01_CODIGOS_Y_COSTOS_xlsm[FABRICA],"",0,1)</f>
        <v>ALNAT</v>
      </c>
      <c r="G3460" s="13">
        <f>LISTAS[[#This Row],[Precio]]*(1-0.46)*(1-IF($C$3520="",0,$C$3520))</f>
        <v>2348.7975000000001</v>
      </c>
      <c r="H3460" s="9">
        <f>+_xlfn.XLOOKUP(LISTAS[[#This Row],[ID]],_01_CODIGOS_Y_COSTOS_xlsm[Producto y N°],_01_CODIGOS_Y_COSTOS_xlsm[COSTO],0,0,1)</f>
        <v>964.10400000000004</v>
      </c>
      <c r="I3460" s="116">
        <f>+IFERROR(LISTAS[[#This Row],[VENTA NETA]]/LISTAS[[#This Row],[COSTO]]-1,0)</f>
        <v>1.4362490976077269</v>
      </c>
      <c r="J3460" s="33" t="str">
        <f>IFERROR(VLOOKUP(LISTAS[[#This Row],[ID]],_01_CODIGOS_Y_COSTOS_xlsm[[Producto y N°]:[CODIGO]],2,0),"")</f>
        <v>B51</v>
      </c>
      <c r="M3460" s="22">
        <v>-0.3</v>
      </c>
      <c r="N3460" s="23">
        <f>+LISTAS[[#This Row],[Precio]]+(LISTAS[[#This Row],[Precio]]*M3460)</f>
        <v>4059.65</v>
      </c>
      <c r="O3460" s="24">
        <f t="shared" si="70"/>
        <v>1644.1582500000002</v>
      </c>
      <c r="Q3460" s="21">
        <f>IFERROR(O3460/LISTAS[[#This Row],[COSTO]]-1,"")</f>
        <v>0.70537436832540901</v>
      </c>
      <c r="R3460" t="str">
        <f>+LISTAS[[#This Row],[ID]]</f>
        <v>CONECTORES DE COMBUSTIBLE31</v>
      </c>
      <c r="T3460" s="29"/>
      <c r="U3460" s="25">
        <f>LISTAS[[#This Row],[COSTO]]+(LISTAS[[#This Row],[COSTO]]*T3460)</f>
        <v>964.10400000000004</v>
      </c>
      <c r="V3460" s="30">
        <f>IF(T3460="",0,U3460/LISTAS[[#This Row],[VENTA NETA]]-1)</f>
        <v>0</v>
      </c>
      <c r="X3460" s="25"/>
      <c r="Y3460" s="31" t="str">
        <f>IFERROR(LISTAS[[#This Row],[COSTO]]/X3460-1,"")</f>
        <v/>
      </c>
    </row>
    <row r="3461" spans="1:25" x14ac:dyDescent="0.2">
      <c r="A3461" s="6" t="s">
        <v>9130</v>
      </c>
      <c r="B3461" t="s">
        <v>10237</v>
      </c>
      <c r="C3461">
        <v>32</v>
      </c>
      <c r="D3461" t="s">
        <v>9131</v>
      </c>
      <c r="E3461" s="2">
        <v>8285</v>
      </c>
      <c r="F3461" s="6" t="str">
        <f>+_xlfn.XLOOKUP(LISTAS[[#This Row],[ID]],_01_CODIGOS_Y_COSTOS_xlsm[Producto y N°],_01_CODIGOS_Y_COSTOS_xlsm[FABRICA],"",0,1)</f>
        <v>IMPORTACION</v>
      </c>
      <c r="G3461" s="13">
        <f>LISTAS[[#This Row],[Precio]]*(1-0.46)*(1-IF($C$3520="",0,$C$3520))</f>
        <v>3355.4250000000002</v>
      </c>
      <c r="H3461" s="9">
        <f>+_xlfn.XLOOKUP(LISTAS[[#This Row],[ID]],_01_CODIGOS_Y_COSTOS_xlsm[Producto y N°],_01_CODIGOS_Y_COSTOS_xlsm[COSTO],0,0,1)</f>
        <v>0</v>
      </c>
      <c r="I3461" s="116">
        <f>+IFERROR(LISTAS[[#This Row],[VENTA NETA]]/LISTAS[[#This Row],[COSTO]]-1,0)</f>
        <v>0</v>
      </c>
      <c r="J3461" s="33" t="str">
        <f>IFERROR(VLOOKUP(LISTAS[[#This Row],[ID]],_01_CODIGOS_Y_COSTOS_xlsm[[Producto y N°]:[CODIGO]],2,0),"")</f>
        <v>0</v>
      </c>
      <c r="M3461" s="22">
        <v>0</v>
      </c>
      <c r="N3461" s="23">
        <f>+LISTAS[[#This Row],[Precio]]+(LISTAS[[#This Row],[Precio]]*M3461)</f>
        <v>8285</v>
      </c>
      <c r="O3461" s="24">
        <f t="shared" si="70"/>
        <v>3355.4250000000002</v>
      </c>
      <c r="Q3461" s="21" t="str">
        <f>IFERROR(O3461/LISTAS[[#This Row],[COSTO]]-1,"")</f>
        <v/>
      </c>
      <c r="R3461" t="str">
        <f>+LISTAS[[#This Row],[ID]]</f>
        <v>CONECTORES DE COMBUSTIBLE32</v>
      </c>
      <c r="T3461" s="29"/>
      <c r="U3461" s="25">
        <f>LISTAS[[#This Row],[COSTO]]+(LISTAS[[#This Row],[COSTO]]*T3461)</f>
        <v>0</v>
      </c>
      <c r="V3461" s="30">
        <f>IF(T3461="",0,U3461/LISTAS[[#This Row],[VENTA NETA]]-1)</f>
        <v>0</v>
      </c>
      <c r="X3461" s="25"/>
      <c r="Y3461" s="31" t="str">
        <f>IFERROR(LISTAS[[#This Row],[COSTO]]/X3461-1,"")</f>
        <v/>
      </c>
    </row>
    <row r="3462" spans="1:25" x14ac:dyDescent="0.2">
      <c r="A3462" s="6" t="s">
        <v>9132</v>
      </c>
      <c r="B3462" t="s">
        <v>10237</v>
      </c>
      <c r="C3462">
        <v>35</v>
      </c>
      <c r="D3462" t="s">
        <v>9057</v>
      </c>
      <c r="E3462" s="2">
        <v>8285</v>
      </c>
      <c r="F3462" s="6" t="str">
        <f>+_xlfn.XLOOKUP(LISTAS[[#This Row],[ID]],_01_CODIGOS_Y_COSTOS_xlsm[Producto y N°],_01_CODIGOS_Y_COSTOS_xlsm[FABRICA],"",0,1)</f>
        <v>IMPORTACION</v>
      </c>
      <c r="G3462" s="13">
        <f>LISTAS[[#This Row],[Precio]]*(1-0.46)*(1-IF($C$3520="",0,$C$3520))</f>
        <v>3355.4250000000002</v>
      </c>
      <c r="H3462" s="9">
        <f>+_xlfn.XLOOKUP(LISTAS[[#This Row],[ID]],_01_CODIGOS_Y_COSTOS_xlsm[Producto y N°],_01_CODIGOS_Y_COSTOS_xlsm[COSTO],0,0,1)</f>
        <v>0</v>
      </c>
      <c r="I3462" s="116">
        <f>+IFERROR(LISTAS[[#This Row],[VENTA NETA]]/LISTAS[[#This Row],[COSTO]]-1,0)</f>
        <v>0</v>
      </c>
      <c r="J3462" s="33" t="str">
        <f>IFERROR(VLOOKUP(LISTAS[[#This Row],[ID]],_01_CODIGOS_Y_COSTOS_xlsm[[Producto y N°]:[CODIGO]],2,0),"")</f>
        <v>0</v>
      </c>
      <c r="M3462" s="22">
        <v>0</v>
      </c>
      <c r="N3462" s="23">
        <f>+LISTAS[[#This Row],[Precio]]+(LISTAS[[#This Row],[Precio]]*M3462)</f>
        <v>8285</v>
      </c>
      <c r="O3462" s="24">
        <f t="shared" si="70"/>
        <v>3355.4250000000002</v>
      </c>
      <c r="Q3462" s="21" t="str">
        <f>IFERROR(O3462/LISTAS[[#This Row],[COSTO]]-1,"")</f>
        <v/>
      </c>
      <c r="R3462" t="str">
        <f>+LISTAS[[#This Row],[ID]]</f>
        <v>CONECTORES DE COMBUSTIBLE35</v>
      </c>
      <c r="T3462" s="29"/>
      <c r="U3462" s="25">
        <f>LISTAS[[#This Row],[COSTO]]+(LISTAS[[#This Row],[COSTO]]*T3462)</f>
        <v>0</v>
      </c>
      <c r="V3462" s="30">
        <f>IF(T3462="",0,U3462/LISTAS[[#This Row],[VENTA NETA]]-1)</f>
        <v>0</v>
      </c>
      <c r="X3462" s="25"/>
      <c r="Y3462" s="31" t="str">
        <f>IFERROR(LISTAS[[#This Row],[COSTO]]/X3462-1,"")</f>
        <v/>
      </c>
    </row>
    <row r="3463" spans="1:25" x14ac:dyDescent="0.2">
      <c r="A3463" s="6" t="s">
        <v>9133</v>
      </c>
      <c r="B3463" t="s">
        <v>10237</v>
      </c>
      <c r="C3463">
        <v>36</v>
      </c>
      <c r="D3463" t="s">
        <v>9134</v>
      </c>
      <c r="E3463" s="2">
        <v>8285</v>
      </c>
      <c r="F3463" s="6" t="str">
        <f>+_xlfn.XLOOKUP(LISTAS[[#This Row],[ID]],_01_CODIGOS_Y_COSTOS_xlsm[Producto y N°],_01_CODIGOS_Y_COSTOS_xlsm[FABRICA],"",0,1)</f>
        <v>IMPORTACION</v>
      </c>
      <c r="G3463" s="13">
        <f>LISTAS[[#This Row],[Precio]]*(1-0.46)*(1-IF($C$3520="",0,$C$3520))</f>
        <v>3355.4250000000002</v>
      </c>
      <c r="H3463" s="9">
        <f>+_xlfn.XLOOKUP(LISTAS[[#This Row],[ID]],_01_CODIGOS_Y_COSTOS_xlsm[Producto y N°],_01_CODIGOS_Y_COSTOS_xlsm[COSTO],0,0,1)</f>
        <v>0</v>
      </c>
      <c r="I3463" s="116">
        <f>+IFERROR(LISTAS[[#This Row],[VENTA NETA]]/LISTAS[[#This Row],[COSTO]]-1,0)</f>
        <v>0</v>
      </c>
      <c r="J3463" s="33" t="str">
        <f>IFERROR(VLOOKUP(LISTAS[[#This Row],[ID]],_01_CODIGOS_Y_COSTOS_xlsm[[Producto y N°]:[CODIGO]],2,0),"")</f>
        <v>0</v>
      </c>
      <c r="M3463" s="22">
        <v>0</v>
      </c>
      <c r="N3463" s="23">
        <f>+LISTAS[[#This Row],[Precio]]+(LISTAS[[#This Row],[Precio]]*M3463)</f>
        <v>8285</v>
      </c>
      <c r="O3463" s="24">
        <f t="shared" si="70"/>
        <v>3355.4250000000002</v>
      </c>
      <c r="Q3463" s="21" t="str">
        <f>IFERROR(O3463/LISTAS[[#This Row],[COSTO]]-1,"")</f>
        <v/>
      </c>
      <c r="R3463" t="str">
        <f>+LISTAS[[#This Row],[ID]]</f>
        <v>CONECTORES DE COMBUSTIBLE36</v>
      </c>
      <c r="T3463" s="29"/>
      <c r="U3463" s="25">
        <f>LISTAS[[#This Row],[COSTO]]+(LISTAS[[#This Row],[COSTO]]*T3463)</f>
        <v>0</v>
      </c>
      <c r="V3463" s="30">
        <f>IF(T3463="",0,U3463/LISTAS[[#This Row],[VENTA NETA]]-1)</f>
        <v>0</v>
      </c>
      <c r="X3463" s="25"/>
      <c r="Y3463" s="31" t="str">
        <f>IFERROR(LISTAS[[#This Row],[COSTO]]/X3463-1,"")</f>
        <v/>
      </c>
    </row>
    <row r="3464" spans="1:25" x14ac:dyDescent="0.2">
      <c r="A3464" s="6" t="s">
        <v>9135</v>
      </c>
      <c r="B3464" t="s">
        <v>10237</v>
      </c>
      <c r="C3464">
        <v>37</v>
      </c>
      <c r="D3464" t="s">
        <v>9137</v>
      </c>
      <c r="E3464" s="2">
        <v>8821.8700000000008</v>
      </c>
      <c r="F3464" s="6" t="str">
        <f>+_xlfn.XLOOKUP(LISTAS[[#This Row],[ID]],_01_CODIGOS_Y_COSTOS_xlsm[Producto y N°],_01_CODIGOS_Y_COSTOS_xlsm[FABRICA],"",0,1)</f>
        <v>ALNAT</v>
      </c>
      <c r="G3464" s="13">
        <f>LISTAS[[#This Row],[Precio]]*(1-0.46)*(1-IF($C$3520="",0,$C$3520))</f>
        <v>3572.8573500000007</v>
      </c>
      <c r="H3464" s="9">
        <f>+_xlfn.XLOOKUP(LISTAS[[#This Row],[ID]],_01_CODIGOS_Y_COSTOS_xlsm[Producto y N°],_01_CODIGOS_Y_COSTOS_xlsm[COSTO],0,0,1)</f>
        <v>1984.92</v>
      </c>
      <c r="I3464" s="116">
        <f>+IFERROR(LISTAS[[#This Row],[VENTA NETA]]/LISTAS[[#This Row],[COSTO]]-1,0)</f>
        <v>0.80000068012816672</v>
      </c>
      <c r="J3464" s="33" t="str">
        <f>IFERROR(VLOOKUP(LISTAS[[#This Row],[ID]],_01_CODIGOS_Y_COSTOS_xlsm[[Producto y N°]:[CODIGO]],2,0),"")</f>
        <v>BU1</v>
      </c>
      <c r="M3464" s="22">
        <v>6.4799839066586262E-2</v>
      </c>
      <c r="N3464" s="23">
        <f>+LISTAS[[#This Row],[Precio]]+(LISTAS[[#This Row],[Precio]]*M3464)</f>
        <v>9393.5257562663464</v>
      </c>
      <c r="O3464" s="24">
        <f t="shared" si="70"/>
        <v>3804.3779312878705</v>
      </c>
      <c r="Q3464" s="21">
        <f>IFERROR(O3464/LISTAS[[#This Row],[COSTO]]-1,"")</f>
        <v>0.91664043452021771</v>
      </c>
      <c r="R3464" t="str">
        <f>+LISTAS[[#This Row],[ID]]</f>
        <v>CONECTORES DE COMBUSTIBLE37</v>
      </c>
      <c r="T3464" s="29"/>
      <c r="U3464" s="25">
        <f>LISTAS[[#This Row],[COSTO]]+(LISTAS[[#This Row],[COSTO]]*T3464)</f>
        <v>1984.92</v>
      </c>
      <c r="V3464" s="30">
        <f>IF(T3464="",0,U3464/LISTAS[[#This Row],[VENTA NETA]]-1)</f>
        <v>0</v>
      </c>
      <c r="X3464" s="25"/>
      <c r="Y3464" s="31" t="str">
        <f>IFERROR(LISTAS[[#This Row],[COSTO]]/X3464-1,"")</f>
        <v/>
      </c>
    </row>
    <row r="3465" spans="1:25" x14ac:dyDescent="0.2">
      <c r="A3465" s="6" t="s">
        <v>9138</v>
      </c>
      <c r="B3465" t="s">
        <v>10237</v>
      </c>
      <c r="C3465">
        <v>38</v>
      </c>
      <c r="D3465" t="s">
        <v>9140</v>
      </c>
      <c r="E3465" s="2">
        <v>8821.8700000000008</v>
      </c>
      <c r="F3465" s="6" t="str">
        <f>+_xlfn.XLOOKUP(LISTAS[[#This Row],[ID]],_01_CODIGOS_Y_COSTOS_xlsm[Producto y N°],_01_CODIGOS_Y_COSTOS_xlsm[FABRICA],"",0,1)</f>
        <v>ALNAT</v>
      </c>
      <c r="G3465" s="13">
        <f>LISTAS[[#This Row],[Precio]]*(1-0.46)*(1-IF($C$3520="",0,$C$3520))</f>
        <v>3572.8573500000007</v>
      </c>
      <c r="H3465" s="9">
        <f>+_xlfn.XLOOKUP(LISTAS[[#This Row],[ID]],_01_CODIGOS_Y_COSTOS_xlsm[Producto y N°],_01_CODIGOS_Y_COSTOS_xlsm[COSTO],0,0,1)</f>
        <v>1984.92</v>
      </c>
      <c r="I3465" s="116">
        <f>+IFERROR(LISTAS[[#This Row],[VENTA NETA]]/LISTAS[[#This Row],[COSTO]]-1,0)</f>
        <v>0.80000068012816672</v>
      </c>
      <c r="J3465" s="33" t="str">
        <f>IFERROR(VLOOKUP(LISTAS[[#This Row],[ID]],_01_CODIGOS_Y_COSTOS_xlsm[[Producto y N°]:[CODIGO]],2,0),"")</f>
        <v>BU2</v>
      </c>
      <c r="M3465" s="22">
        <v>6.4799839066586262E-2</v>
      </c>
      <c r="N3465" s="23">
        <f>+LISTAS[[#This Row],[Precio]]+(LISTAS[[#This Row],[Precio]]*M3465)</f>
        <v>9393.5257562663464</v>
      </c>
      <c r="O3465" s="24">
        <f t="shared" si="70"/>
        <v>3804.3779312878705</v>
      </c>
      <c r="Q3465" s="21">
        <f>IFERROR(O3465/LISTAS[[#This Row],[COSTO]]-1,"")</f>
        <v>0.91664043452021771</v>
      </c>
      <c r="R3465" t="str">
        <f>+LISTAS[[#This Row],[ID]]</f>
        <v>CONECTORES DE COMBUSTIBLE38</v>
      </c>
      <c r="T3465" s="29"/>
      <c r="U3465" s="25">
        <f>LISTAS[[#This Row],[COSTO]]+(LISTAS[[#This Row],[COSTO]]*T3465)</f>
        <v>1984.92</v>
      </c>
      <c r="V3465" s="30">
        <f>IF(T3465="",0,U3465/LISTAS[[#This Row],[VENTA NETA]]-1)</f>
        <v>0</v>
      </c>
      <c r="X3465" s="25"/>
      <c r="Y3465" s="31" t="str">
        <f>IFERROR(LISTAS[[#This Row],[COSTO]]/X3465-1,"")</f>
        <v/>
      </c>
    </row>
    <row r="3466" spans="1:25" x14ac:dyDescent="0.2">
      <c r="A3466" s="6" t="s">
        <v>9141</v>
      </c>
      <c r="B3466" t="s">
        <v>10237</v>
      </c>
      <c r="C3466">
        <v>39</v>
      </c>
      <c r="D3466" t="s">
        <v>9142</v>
      </c>
      <c r="E3466" s="2">
        <v>12473</v>
      </c>
      <c r="F3466" s="6" t="str">
        <f>+_xlfn.XLOOKUP(LISTAS[[#This Row],[ID]],_01_CODIGOS_Y_COSTOS_xlsm[Producto y N°],_01_CODIGOS_Y_COSTOS_xlsm[FABRICA],"",0,1)</f>
        <v>ALNAT</v>
      </c>
      <c r="G3466" s="13">
        <f>LISTAS[[#This Row],[Precio]]*(1-0.46)*(1-IF($C$3520="",0,$C$3520))</f>
        <v>5051.5650000000005</v>
      </c>
      <c r="H3466" s="9">
        <f>+_xlfn.XLOOKUP(LISTAS[[#This Row],[ID]],_01_CODIGOS_Y_COSTOS_xlsm[Producto y N°],_01_CODIGOS_Y_COSTOS_xlsm[COSTO],0,0,1)</f>
        <v>2098.3440000000001</v>
      </c>
      <c r="I3466" s="116">
        <f>+IFERROR(LISTAS[[#This Row],[VENTA NETA]]/LISTAS[[#This Row],[COSTO]]-1,0)</f>
        <v>1.407405554094086</v>
      </c>
      <c r="J3466" s="33" t="str">
        <f>IFERROR(VLOOKUP(LISTAS[[#This Row],[ID]],_01_CODIGOS_Y_COSTOS_xlsm[[Producto y N°]:[CODIGO]],2,0),"")</f>
        <v>D1</v>
      </c>
      <c r="M3466" s="22">
        <v>0</v>
      </c>
      <c r="N3466" s="23">
        <f>+LISTAS[[#This Row],[Precio]]+(LISTAS[[#This Row],[Precio]]*M3466)</f>
        <v>12473</v>
      </c>
      <c r="O3466" s="24">
        <f t="shared" ref="O3466:O3506" si="71">+((100-50)*0.01)*N3466</f>
        <v>6236.5</v>
      </c>
      <c r="Q3466" s="21">
        <f>IFERROR(O3466/LISTAS[[#This Row],[COSTO]]-1,"")</f>
        <v>1.9721056223383773</v>
      </c>
      <c r="R3466" t="str">
        <f>+LISTAS[[#This Row],[ID]]</f>
        <v>CONECTORES DE COMBUSTIBLE39</v>
      </c>
      <c r="T3466" s="29"/>
      <c r="U3466" s="25">
        <f>LISTAS[[#This Row],[COSTO]]+(LISTAS[[#This Row],[COSTO]]*T3466)</f>
        <v>2098.3440000000001</v>
      </c>
      <c r="V3466" s="30">
        <f>IF(T3466="",0,U3466/LISTAS[[#This Row],[VENTA NETA]]-1)</f>
        <v>0</v>
      </c>
      <c r="X3466" s="25"/>
      <c r="Y3466" s="31" t="str">
        <f>IFERROR(LISTAS[[#This Row],[COSTO]]/X3466-1,"")</f>
        <v/>
      </c>
    </row>
    <row r="3467" spans="1:25" x14ac:dyDescent="0.2">
      <c r="A3467" s="6" t="s">
        <v>9143</v>
      </c>
      <c r="B3467" t="s">
        <v>10237</v>
      </c>
      <c r="C3467">
        <v>40</v>
      </c>
      <c r="D3467" t="s">
        <v>9144</v>
      </c>
      <c r="E3467" s="2">
        <v>12473</v>
      </c>
      <c r="F3467" s="6" t="str">
        <f>+_xlfn.XLOOKUP(LISTAS[[#This Row],[ID]],_01_CODIGOS_Y_COSTOS_xlsm[Producto y N°],_01_CODIGOS_Y_COSTOS_xlsm[FABRICA],"",0,1)</f>
        <v>ALNAT</v>
      </c>
      <c r="G3467" s="13">
        <f>LISTAS[[#This Row],[Precio]]*(1-0.46)*(1-IF($C$3520="",0,$C$3520))</f>
        <v>5051.5650000000005</v>
      </c>
      <c r="H3467" s="9">
        <f>+_xlfn.XLOOKUP(LISTAS[[#This Row],[ID]],_01_CODIGOS_Y_COSTOS_xlsm[Producto y N°],_01_CODIGOS_Y_COSTOS_xlsm[COSTO],0,0,1)</f>
        <v>2098.3440000000001</v>
      </c>
      <c r="I3467" s="116">
        <f>+IFERROR(LISTAS[[#This Row],[VENTA NETA]]/LISTAS[[#This Row],[COSTO]]-1,0)</f>
        <v>1.407405554094086</v>
      </c>
      <c r="J3467" s="33" t="str">
        <f>IFERROR(VLOOKUP(LISTAS[[#This Row],[ID]],_01_CODIGOS_Y_COSTOS_xlsm[[Producto y N°]:[CODIGO]],2,0),"")</f>
        <v>D2</v>
      </c>
      <c r="M3467" s="22">
        <v>0</v>
      </c>
      <c r="N3467" s="23">
        <f>+LISTAS[[#This Row],[Precio]]+(LISTAS[[#This Row],[Precio]]*M3467)</f>
        <v>12473</v>
      </c>
      <c r="O3467" s="24">
        <f t="shared" si="71"/>
        <v>6236.5</v>
      </c>
      <c r="Q3467" s="21">
        <f>IFERROR(O3467/LISTAS[[#This Row],[COSTO]]-1,"")</f>
        <v>1.9721056223383773</v>
      </c>
      <c r="R3467" t="str">
        <f>+LISTAS[[#This Row],[ID]]</f>
        <v>CONECTORES DE COMBUSTIBLE40</v>
      </c>
      <c r="T3467" s="29"/>
      <c r="U3467" s="25">
        <f>LISTAS[[#This Row],[COSTO]]+(LISTAS[[#This Row],[COSTO]]*T3467)</f>
        <v>2098.3440000000001</v>
      </c>
      <c r="V3467" s="30">
        <f>IF(T3467="",0,U3467/LISTAS[[#This Row],[VENTA NETA]]-1)</f>
        <v>0</v>
      </c>
      <c r="X3467" s="25"/>
      <c r="Y3467" s="31" t="str">
        <f>IFERROR(LISTAS[[#This Row],[COSTO]]/X3467-1,"")</f>
        <v/>
      </c>
    </row>
    <row r="3468" spans="1:25" x14ac:dyDescent="0.2">
      <c r="A3468" s="6" t="s">
        <v>9145</v>
      </c>
      <c r="B3468" t="s">
        <v>10237</v>
      </c>
      <c r="C3468">
        <v>41</v>
      </c>
      <c r="D3468" t="s">
        <v>9147</v>
      </c>
      <c r="E3468" s="2">
        <v>11553.6</v>
      </c>
      <c r="F3468" s="6" t="str">
        <f>+_xlfn.XLOOKUP(LISTAS[[#This Row],[ID]],_01_CODIGOS_Y_COSTOS_xlsm[Producto y N°],_01_CODIGOS_Y_COSTOS_xlsm[FABRICA],"",0,1)</f>
        <v>ALNAT</v>
      </c>
      <c r="G3468" s="13">
        <f>LISTAS[[#This Row],[Precio]]*(1-0.46)*(1-IF($C$3520="",0,$C$3520))</f>
        <v>4679.2080000000005</v>
      </c>
      <c r="H3468" s="9">
        <f>+_xlfn.XLOOKUP(LISTAS[[#This Row],[ID]],_01_CODIGOS_Y_COSTOS_xlsm[Producto y N°],_01_CODIGOS_Y_COSTOS_xlsm[COSTO],0,0,1)</f>
        <v>2211.768</v>
      </c>
      <c r="I3468" s="116">
        <f>+IFERROR(LISTAS[[#This Row],[VENTA NETA]]/LISTAS[[#This Row],[COSTO]]-1,0)</f>
        <v>1.1155962108141542</v>
      </c>
      <c r="J3468" s="33" t="str">
        <f>IFERROR(VLOOKUP(LISTAS[[#This Row],[ID]],_01_CODIGOS_Y_COSTOS_xlsm[[Producto y N°]:[CODIGO]],2,0),"")</f>
        <v>D20</v>
      </c>
      <c r="M3468" s="22">
        <v>-0.2</v>
      </c>
      <c r="N3468" s="23">
        <f>+LISTAS[[#This Row],[Precio]]+(LISTAS[[#This Row],[Precio]]*M3468)</f>
        <v>9242.880000000001</v>
      </c>
      <c r="O3468" s="24">
        <f t="shared" si="71"/>
        <v>4621.4400000000005</v>
      </c>
      <c r="Q3468" s="21">
        <f>IFERROR(O3468/LISTAS[[#This Row],[COSTO]]-1,"")</f>
        <v>1.0894777390757078</v>
      </c>
      <c r="R3468" t="str">
        <f>+LISTAS[[#This Row],[ID]]</f>
        <v>CONECTORES DE COMBUSTIBLE41</v>
      </c>
      <c r="T3468" s="29"/>
      <c r="U3468" s="25">
        <f>LISTAS[[#This Row],[COSTO]]+(LISTAS[[#This Row],[COSTO]]*T3468)</f>
        <v>2211.768</v>
      </c>
      <c r="V3468" s="30">
        <f>IF(T3468="",0,U3468/LISTAS[[#This Row],[VENTA NETA]]-1)</f>
        <v>0</v>
      </c>
      <c r="X3468" s="25"/>
      <c r="Y3468" s="31" t="str">
        <f>IFERROR(LISTAS[[#This Row],[COSTO]]/X3468-1,"")</f>
        <v/>
      </c>
    </row>
    <row r="3469" spans="1:25" x14ac:dyDescent="0.2">
      <c r="A3469" s="6" t="s">
        <v>9148</v>
      </c>
      <c r="B3469" t="s">
        <v>10237</v>
      </c>
      <c r="C3469">
        <v>42</v>
      </c>
      <c r="D3469" t="s">
        <v>9150</v>
      </c>
      <c r="E3469" s="2">
        <v>12473</v>
      </c>
      <c r="F3469" s="6" t="str">
        <f>+_xlfn.XLOOKUP(LISTAS[[#This Row],[ID]],_01_CODIGOS_Y_COSTOS_xlsm[Producto y N°],_01_CODIGOS_Y_COSTOS_xlsm[FABRICA],"",0,1)</f>
        <v>ALNAT</v>
      </c>
      <c r="G3469" s="13">
        <f>LISTAS[[#This Row],[Precio]]*(1-0.46)*(1-IF($C$3520="",0,$C$3520))</f>
        <v>5051.5650000000005</v>
      </c>
      <c r="H3469" s="9">
        <f>+_xlfn.XLOOKUP(LISTAS[[#This Row],[ID]],_01_CODIGOS_Y_COSTOS_xlsm[Producto y N°],_01_CODIGOS_Y_COSTOS_xlsm[COSTO],0,0,1)</f>
        <v>2098.3440000000001</v>
      </c>
      <c r="I3469" s="116">
        <f>+IFERROR(LISTAS[[#This Row],[VENTA NETA]]/LISTAS[[#This Row],[COSTO]]-1,0)</f>
        <v>1.407405554094086</v>
      </c>
      <c r="J3469" s="33" t="str">
        <f>IFERROR(VLOOKUP(LISTAS[[#This Row],[ID]],_01_CODIGOS_Y_COSTOS_xlsm[[Producto y N°]:[CODIGO]],2,0),"")</f>
        <v>D12</v>
      </c>
      <c r="M3469" s="22">
        <v>0</v>
      </c>
      <c r="N3469" s="23">
        <f>+LISTAS[[#This Row],[Precio]]+(LISTAS[[#This Row],[Precio]]*M3469)</f>
        <v>12473</v>
      </c>
      <c r="O3469" s="24">
        <f t="shared" si="71"/>
        <v>6236.5</v>
      </c>
      <c r="Q3469" s="21">
        <f>IFERROR(O3469/LISTAS[[#This Row],[COSTO]]-1,"")</f>
        <v>1.9721056223383773</v>
      </c>
      <c r="R3469" t="str">
        <f>+LISTAS[[#This Row],[ID]]</f>
        <v>CONECTORES DE COMBUSTIBLE42</v>
      </c>
      <c r="T3469" s="29"/>
      <c r="U3469" s="25">
        <f>LISTAS[[#This Row],[COSTO]]+(LISTAS[[#This Row],[COSTO]]*T3469)</f>
        <v>2098.3440000000001</v>
      </c>
      <c r="V3469" s="30">
        <f>IF(T3469="",0,U3469/LISTAS[[#This Row],[VENTA NETA]]-1)</f>
        <v>0</v>
      </c>
      <c r="X3469" s="25"/>
      <c r="Y3469" s="31" t="str">
        <f>IFERROR(LISTAS[[#This Row],[COSTO]]/X3469-1,"")</f>
        <v/>
      </c>
    </row>
    <row r="3470" spans="1:25" x14ac:dyDescent="0.2">
      <c r="A3470" s="6" t="s">
        <v>9151</v>
      </c>
      <c r="B3470" t="s">
        <v>10237</v>
      </c>
      <c r="C3470">
        <v>43</v>
      </c>
      <c r="D3470" t="s">
        <v>9153</v>
      </c>
      <c r="E3470" s="2">
        <v>11160</v>
      </c>
      <c r="F3470" s="6" t="str">
        <f>+_xlfn.XLOOKUP(LISTAS[[#This Row],[ID]],_01_CODIGOS_Y_COSTOS_xlsm[Producto y N°],_01_CODIGOS_Y_COSTOS_xlsm[FABRICA],"",0,1)</f>
        <v>ALNAT</v>
      </c>
      <c r="G3470" s="13">
        <f>LISTAS[[#This Row],[Precio]]*(1-0.46)*(1-IF($C$3520="",0,$C$3520))</f>
        <v>4519.8</v>
      </c>
      <c r="H3470" s="9">
        <f>+_xlfn.XLOOKUP(LISTAS[[#This Row],[ID]],_01_CODIGOS_Y_COSTOS_xlsm[Producto y N°],_01_CODIGOS_Y_COSTOS_xlsm[COSTO],0,0,1)</f>
        <v>0</v>
      </c>
      <c r="I3470" s="116">
        <f>+IFERROR(LISTAS[[#This Row],[VENTA NETA]]/LISTAS[[#This Row],[COSTO]]-1,0)</f>
        <v>0</v>
      </c>
      <c r="J3470" s="33" t="str">
        <f>IFERROR(VLOOKUP(LISTAS[[#This Row],[ID]],_01_CODIGOS_Y_COSTOS_xlsm[[Producto y N°]:[CODIGO]],2,0),"")</f>
        <v>DU06</v>
      </c>
      <c r="M3470" s="22">
        <v>0</v>
      </c>
      <c r="N3470" s="23">
        <f>+LISTAS[[#This Row],[Precio]]+(LISTAS[[#This Row],[Precio]]*M3470)</f>
        <v>11160</v>
      </c>
      <c r="O3470" s="24">
        <f t="shared" si="71"/>
        <v>5580</v>
      </c>
      <c r="Q3470" s="21" t="str">
        <f>IFERROR(O3470/LISTAS[[#This Row],[COSTO]]-1,"")</f>
        <v/>
      </c>
      <c r="R3470" t="str">
        <f>+LISTAS[[#This Row],[ID]]</f>
        <v>CONECTORES DE COMBUSTIBLE43</v>
      </c>
      <c r="T3470" s="29"/>
      <c r="U3470" s="25">
        <f>LISTAS[[#This Row],[COSTO]]+(LISTAS[[#This Row],[COSTO]]*T3470)</f>
        <v>0</v>
      </c>
      <c r="V3470" s="30">
        <f>IF(T3470="",0,U3470/LISTAS[[#This Row],[VENTA NETA]]-1)</f>
        <v>0</v>
      </c>
      <c r="X3470" s="25"/>
      <c r="Y3470" s="31" t="str">
        <f>IFERROR(LISTAS[[#This Row],[COSTO]]/X3470-1,"")</f>
        <v/>
      </c>
    </row>
    <row r="3471" spans="1:25" x14ac:dyDescent="0.2">
      <c r="A3471" s="6" t="s">
        <v>9154</v>
      </c>
      <c r="B3471" t="s">
        <v>10237</v>
      </c>
      <c r="C3471">
        <v>44</v>
      </c>
      <c r="D3471" t="s">
        <v>9156</v>
      </c>
      <c r="E3471" s="2">
        <v>11160</v>
      </c>
      <c r="F3471" s="6" t="str">
        <f>+_xlfn.XLOOKUP(LISTAS[[#This Row],[ID]],_01_CODIGOS_Y_COSTOS_xlsm[Producto y N°],_01_CODIGOS_Y_COSTOS_xlsm[FABRICA],"",0,1)</f>
        <v>ALNAT</v>
      </c>
      <c r="G3471" s="13">
        <f>LISTAS[[#This Row],[Precio]]*(1-0.46)*(1-IF($C$3520="",0,$C$3520))</f>
        <v>4519.8</v>
      </c>
      <c r="H3471" s="9">
        <f>+_xlfn.XLOOKUP(LISTAS[[#This Row],[ID]],_01_CODIGOS_Y_COSTOS_xlsm[Producto y N°],_01_CODIGOS_Y_COSTOS_xlsm[COSTO],0,0,1)</f>
        <v>2098.3440000000001</v>
      </c>
      <c r="I3471" s="116">
        <f>+IFERROR(LISTAS[[#This Row],[VENTA NETA]]/LISTAS[[#This Row],[COSTO]]-1,0)</f>
        <v>1.1539842847502602</v>
      </c>
      <c r="J3471" s="33" t="str">
        <f>IFERROR(VLOOKUP(LISTAS[[#This Row],[ID]],_01_CODIGOS_Y_COSTOS_xlsm[[Producto y N°]:[CODIGO]],2,0),"")</f>
        <v>DU7</v>
      </c>
      <c r="M3471" s="22">
        <v>0</v>
      </c>
      <c r="N3471" s="23">
        <f>+LISTAS[[#This Row],[Precio]]+(LISTAS[[#This Row],[Precio]]*M3471)</f>
        <v>11160</v>
      </c>
      <c r="O3471" s="24">
        <f t="shared" si="71"/>
        <v>5580</v>
      </c>
      <c r="Q3471" s="21">
        <f>IFERROR(O3471/LISTAS[[#This Row],[COSTO]]-1,"")</f>
        <v>1.6592398577163707</v>
      </c>
      <c r="R3471" t="str">
        <f>+LISTAS[[#This Row],[ID]]</f>
        <v>CONECTORES DE COMBUSTIBLE44</v>
      </c>
      <c r="T3471" s="29"/>
      <c r="U3471" s="25">
        <f>LISTAS[[#This Row],[COSTO]]+(LISTAS[[#This Row],[COSTO]]*T3471)</f>
        <v>2098.3440000000001</v>
      </c>
      <c r="V3471" s="30">
        <f>IF(T3471="",0,U3471/LISTAS[[#This Row],[VENTA NETA]]-1)</f>
        <v>0</v>
      </c>
      <c r="X3471" s="25"/>
      <c r="Y3471" s="31" t="str">
        <f>IFERROR(LISTAS[[#This Row],[COSTO]]/X3471-1,"")</f>
        <v/>
      </c>
    </row>
    <row r="3472" spans="1:25" x14ac:dyDescent="0.2">
      <c r="A3472" s="6" t="s">
        <v>9157</v>
      </c>
      <c r="B3472" t="s">
        <v>10237</v>
      </c>
      <c r="C3472">
        <v>45</v>
      </c>
      <c r="D3472" t="s">
        <v>9158</v>
      </c>
      <c r="E3472" s="2">
        <v>11160</v>
      </c>
      <c r="F3472" s="6" t="str">
        <f>+_xlfn.XLOOKUP(LISTAS[[#This Row],[ID]],_01_CODIGOS_Y_COSTOS_xlsm[Producto y N°],_01_CODIGOS_Y_COSTOS_xlsm[FABRICA],"",0,1)</f>
        <v>IMPORTACION</v>
      </c>
      <c r="G3472" s="13">
        <f>LISTAS[[#This Row],[Precio]]*(1-0.46)*(1-IF($C$3520="",0,$C$3520))</f>
        <v>4519.8</v>
      </c>
      <c r="H3472" s="9">
        <f>+_xlfn.XLOOKUP(LISTAS[[#This Row],[ID]],_01_CODIGOS_Y_COSTOS_xlsm[Producto y N°],_01_CODIGOS_Y_COSTOS_xlsm[COSTO],0,0,1)</f>
        <v>0</v>
      </c>
      <c r="I3472" s="116">
        <f>+IFERROR(LISTAS[[#This Row],[VENTA NETA]]/LISTAS[[#This Row],[COSTO]]-1,0)</f>
        <v>0</v>
      </c>
      <c r="J3472" s="33" t="str">
        <f>IFERROR(VLOOKUP(LISTAS[[#This Row],[ID]],_01_CODIGOS_Y_COSTOS_xlsm[[Producto y N°]:[CODIGO]],2,0),"")</f>
        <v>0</v>
      </c>
      <c r="M3472" s="22">
        <v>0</v>
      </c>
      <c r="N3472" s="23">
        <f>+LISTAS[[#This Row],[Precio]]+(LISTAS[[#This Row],[Precio]]*M3472)</f>
        <v>11160</v>
      </c>
      <c r="O3472" s="24">
        <f t="shared" si="71"/>
        <v>5580</v>
      </c>
      <c r="Q3472" s="21" t="str">
        <f>IFERROR(O3472/LISTAS[[#This Row],[COSTO]]-1,"")</f>
        <v/>
      </c>
      <c r="R3472" t="str">
        <f>+LISTAS[[#This Row],[ID]]</f>
        <v>CONECTORES DE COMBUSTIBLE45</v>
      </c>
      <c r="T3472" s="29"/>
      <c r="U3472" s="25">
        <f>LISTAS[[#This Row],[COSTO]]+(LISTAS[[#This Row],[COSTO]]*T3472)</f>
        <v>0</v>
      </c>
      <c r="V3472" s="30">
        <f>IF(T3472="",0,U3472/LISTAS[[#This Row],[VENTA NETA]]-1)</f>
        <v>0</v>
      </c>
      <c r="X3472" s="25"/>
      <c r="Y3472" s="31" t="str">
        <f>IFERROR(LISTAS[[#This Row],[COSTO]]/X3472-1,"")</f>
        <v/>
      </c>
    </row>
    <row r="3473" spans="1:25" x14ac:dyDescent="0.2">
      <c r="A3473" s="6" t="s">
        <v>9159</v>
      </c>
      <c r="B3473" t="s">
        <v>10237</v>
      </c>
      <c r="C3473">
        <v>46</v>
      </c>
      <c r="D3473" t="s">
        <v>9161</v>
      </c>
      <c r="E3473" s="2">
        <v>11160</v>
      </c>
      <c r="F3473" s="6" t="str">
        <f>+_xlfn.XLOOKUP(LISTAS[[#This Row],[ID]],_01_CODIGOS_Y_COSTOS_xlsm[Producto y N°],_01_CODIGOS_Y_COSTOS_xlsm[FABRICA],"",0,1)</f>
        <v>ALNAT</v>
      </c>
      <c r="G3473" s="13">
        <f>LISTAS[[#This Row],[Precio]]*(1-0.46)*(1-IF($C$3520="",0,$C$3520))</f>
        <v>4519.8</v>
      </c>
      <c r="H3473" s="9">
        <f>+_xlfn.XLOOKUP(LISTAS[[#This Row],[ID]],_01_CODIGOS_Y_COSTOS_xlsm[Producto y N°],_01_CODIGOS_Y_COSTOS_xlsm[COSTO],0,0,1)</f>
        <v>2098.3440000000001</v>
      </c>
      <c r="I3473" s="116">
        <f>+IFERROR(LISTAS[[#This Row],[VENTA NETA]]/LISTAS[[#This Row],[COSTO]]-1,0)</f>
        <v>1.1539842847502602</v>
      </c>
      <c r="J3473" s="33" t="str">
        <f>IFERROR(VLOOKUP(LISTAS[[#This Row],[ID]],_01_CODIGOS_Y_COSTOS_xlsm[[Producto y N°]:[CODIGO]],2,0),"")</f>
        <v>DU14A</v>
      </c>
      <c r="M3473" s="22">
        <v>0</v>
      </c>
      <c r="N3473" s="23">
        <f>+LISTAS[[#This Row],[Precio]]+(LISTAS[[#This Row],[Precio]]*M3473)</f>
        <v>11160</v>
      </c>
      <c r="O3473" s="24">
        <f t="shared" si="71"/>
        <v>5580</v>
      </c>
      <c r="Q3473" s="21">
        <f>IFERROR(O3473/LISTAS[[#This Row],[COSTO]]-1,"")</f>
        <v>1.6592398577163707</v>
      </c>
      <c r="R3473" t="str">
        <f>+LISTAS[[#This Row],[ID]]</f>
        <v>CONECTORES DE COMBUSTIBLE46</v>
      </c>
      <c r="T3473" s="29"/>
      <c r="U3473" s="25">
        <f>LISTAS[[#This Row],[COSTO]]+(LISTAS[[#This Row],[COSTO]]*T3473)</f>
        <v>2098.3440000000001</v>
      </c>
      <c r="V3473" s="30">
        <f>IF(T3473="",0,U3473/LISTAS[[#This Row],[VENTA NETA]]-1)</f>
        <v>0</v>
      </c>
      <c r="X3473" s="25"/>
      <c r="Y3473" s="31" t="str">
        <f>IFERROR(LISTAS[[#This Row],[COSTO]]/X3473-1,"")</f>
        <v/>
      </c>
    </row>
    <row r="3474" spans="1:25" x14ac:dyDescent="0.2">
      <c r="A3474" s="6" t="s">
        <v>9162</v>
      </c>
      <c r="B3474" t="s">
        <v>10237</v>
      </c>
      <c r="C3474">
        <v>47</v>
      </c>
      <c r="D3474" t="s">
        <v>9164</v>
      </c>
      <c r="E3474" s="2">
        <v>11160</v>
      </c>
      <c r="F3474" s="6" t="str">
        <f>+_xlfn.XLOOKUP(LISTAS[[#This Row],[ID]],_01_CODIGOS_Y_COSTOS_xlsm[Producto y N°],_01_CODIGOS_Y_COSTOS_xlsm[FABRICA],"",0,1)</f>
        <v>ALNAT</v>
      </c>
      <c r="G3474" s="13">
        <f>LISTAS[[#This Row],[Precio]]*(1-0.46)*(1-IF($C$3520="",0,$C$3520))</f>
        <v>4519.8</v>
      </c>
      <c r="H3474" s="9">
        <f>+_xlfn.XLOOKUP(LISTAS[[#This Row],[ID]],_01_CODIGOS_Y_COSTOS_xlsm[Producto y N°],_01_CODIGOS_Y_COSTOS_xlsm[COSTO],0,0,1)</f>
        <v>2098.3440000000001</v>
      </c>
      <c r="I3474" s="116">
        <f>+IFERROR(LISTAS[[#This Row],[VENTA NETA]]/LISTAS[[#This Row],[COSTO]]-1,0)</f>
        <v>1.1539842847502602</v>
      </c>
      <c r="J3474" s="33" t="str">
        <f>IFERROR(VLOOKUP(LISTAS[[#This Row],[ID]],_01_CODIGOS_Y_COSTOS_xlsm[[Producto y N°]:[CODIGO]],2,0),"")</f>
        <v>DU15A</v>
      </c>
      <c r="M3474" s="22">
        <v>0</v>
      </c>
      <c r="N3474" s="23">
        <f>+LISTAS[[#This Row],[Precio]]+(LISTAS[[#This Row],[Precio]]*M3474)</f>
        <v>11160</v>
      </c>
      <c r="O3474" s="24">
        <f t="shared" si="71"/>
        <v>5580</v>
      </c>
      <c r="Q3474" s="21">
        <f>IFERROR(O3474/LISTAS[[#This Row],[COSTO]]-1,"")</f>
        <v>1.6592398577163707</v>
      </c>
      <c r="R3474" t="str">
        <f>+LISTAS[[#This Row],[ID]]</f>
        <v>CONECTORES DE COMBUSTIBLE47</v>
      </c>
      <c r="T3474" s="29"/>
      <c r="U3474" s="25">
        <f>LISTAS[[#This Row],[COSTO]]+(LISTAS[[#This Row],[COSTO]]*T3474)</f>
        <v>2098.3440000000001</v>
      </c>
      <c r="V3474" s="30">
        <f>IF(T3474="",0,U3474/LISTAS[[#This Row],[VENTA NETA]]-1)</f>
        <v>0</v>
      </c>
      <c r="X3474" s="25"/>
      <c r="Y3474" s="31" t="str">
        <f>IFERROR(LISTAS[[#This Row],[COSTO]]/X3474-1,"")</f>
        <v/>
      </c>
    </row>
    <row r="3475" spans="1:25" x14ac:dyDescent="0.2">
      <c r="A3475" s="6" t="s">
        <v>9165</v>
      </c>
      <c r="B3475" t="s">
        <v>10237</v>
      </c>
      <c r="C3475">
        <v>48</v>
      </c>
      <c r="D3475" t="s">
        <v>9167</v>
      </c>
      <c r="E3475" s="2">
        <v>11597</v>
      </c>
      <c r="F3475" s="6" t="str">
        <f>+_xlfn.XLOOKUP(LISTAS[[#This Row],[ID]],_01_CODIGOS_Y_COSTOS_xlsm[Producto y N°],_01_CODIGOS_Y_COSTOS_xlsm[FABRICA],"",0,1)</f>
        <v>ALNAT</v>
      </c>
      <c r="G3475" s="13">
        <f>LISTAS[[#This Row],[Precio]]*(1-0.46)*(1-IF($C$3520="",0,$C$3520))</f>
        <v>4696.7849999999999</v>
      </c>
      <c r="H3475" s="9">
        <f>+_xlfn.XLOOKUP(LISTAS[[#This Row],[ID]],_01_CODIGOS_Y_COSTOS_xlsm[Producto y N°],_01_CODIGOS_Y_COSTOS_xlsm[COSTO],0,0,1)</f>
        <v>2098.3440000000001</v>
      </c>
      <c r="I3475" s="116">
        <f>+IFERROR(LISTAS[[#This Row],[VENTA NETA]]/LISTAS[[#This Row],[COSTO]]-1,0)</f>
        <v>1.2383293683018608</v>
      </c>
      <c r="J3475" s="33" t="str">
        <f>IFERROR(VLOOKUP(LISTAS[[#This Row],[ID]],_01_CODIGOS_Y_COSTOS_xlsm[[Producto y N°]:[CODIGO]],2,0),"")</f>
        <v>DU3</v>
      </c>
      <c r="M3475" s="22">
        <v>0</v>
      </c>
      <c r="N3475" s="23">
        <f>+LISTAS[[#This Row],[Precio]]+(LISTAS[[#This Row],[Precio]]*M3475)</f>
        <v>11597</v>
      </c>
      <c r="O3475" s="24">
        <f t="shared" si="71"/>
        <v>5798.5</v>
      </c>
      <c r="Q3475" s="21">
        <f>IFERROR(O3475/LISTAS[[#This Row],[COSTO]]-1,"")</f>
        <v>1.7633695904961244</v>
      </c>
      <c r="R3475" t="str">
        <f>+LISTAS[[#This Row],[ID]]</f>
        <v>CONECTORES DE COMBUSTIBLE48</v>
      </c>
      <c r="T3475" s="29"/>
      <c r="U3475" s="25">
        <f>LISTAS[[#This Row],[COSTO]]+(LISTAS[[#This Row],[COSTO]]*T3475)</f>
        <v>2098.3440000000001</v>
      </c>
      <c r="V3475" s="30">
        <f>IF(T3475="",0,U3475/LISTAS[[#This Row],[VENTA NETA]]-1)</f>
        <v>0</v>
      </c>
      <c r="X3475" s="25"/>
      <c r="Y3475" s="31" t="str">
        <f>IFERROR(LISTAS[[#This Row],[COSTO]]/X3475-1,"")</f>
        <v/>
      </c>
    </row>
    <row r="3476" spans="1:25" x14ac:dyDescent="0.2">
      <c r="A3476" s="6" t="s">
        <v>9168</v>
      </c>
      <c r="B3476" t="s">
        <v>10237</v>
      </c>
      <c r="C3476">
        <v>49</v>
      </c>
      <c r="D3476" t="s">
        <v>9170</v>
      </c>
      <c r="E3476" s="2">
        <v>11597</v>
      </c>
      <c r="F3476" s="6" t="str">
        <f>+_xlfn.XLOOKUP(LISTAS[[#This Row],[ID]],_01_CODIGOS_Y_COSTOS_xlsm[Producto y N°],_01_CODIGOS_Y_COSTOS_xlsm[FABRICA],"",0,1)</f>
        <v>ALNAT</v>
      </c>
      <c r="G3476" s="13">
        <f>LISTAS[[#This Row],[Precio]]*(1-0.46)*(1-IF($C$3520="",0,$C$3520))</f>
        <v>4696.7849999999999</v>
      </c>
      <c r="H3476" s="9">
        <f>+_xlfn.XLOOKUP(LISTAS[[#This Row],[ID]],_01_CODIGOS_Y_COSTOS_xlsm[Producto y N°],_01_CODIGOS_Y_COSTOS_xlsm[COSTO],0,0,1)</f>
        <v>2098.3440000000001</v>
      </c>
      <c r="I3476" s="116">
        <f>+IFERROR(LISTAS[[#This Row],[VENTA NETA]]/LISTAS[[#This Row],[COSTO]]-1,0)</f>
        <v>1.2383293683018608</v>
      </c>
      <c r="J3476" s="33" t="str">
        <f>IFERROR(VLOOKUP(LISTAS[[#This Row],[ID]],_01_CODIGOS_Y_COSTOS_xlsm[[Producto y N°]:[CODIGO]],2,0),"")</f>
        <v>DU4</v>
      </c>
      <c r="M3476" s="22">
        <v>0</v>
      </c>
      <c r="N3476" s="23">
        <f>+LISTAS[[#This Row],[Precio]]+(LISTAS[[#This Row],[Precio]]*M3476)</f>
        <v>11597</v>
      </c>
      <c r="O3476" s="24">
        <f t="shared" si="71"/>
        <v>5798.5</v>
      </c>
      <c r="Q3476" s="21">
        <f>IFERROR(O3476/LISTAS[[#This Row],[COSTO]]-1,"")</f>
        <v>1.7633695904961244</v>
      </c>
      <c r="R3476" t="str">
        <f>+LISTAS[[#This Row],[ID]]</f>
        <v>CONECTORES DE COMBUSTIBLE49</v>
      </c>
      <c r="T3476" s="29"/>
      <c r="U3476" s="25">
        <f>LISTAS[[#This Row],[COSTO]]+(LISTAS[[#This Row],[COSTO]]*T3476)</f>
        <v>2098.3440000000001</v>
      </c>
      <c r="V3476" s="30">
        <f>IF(T3476="",0,U3476/LISTAS[[#This Row],[VENTA NETA]]-1)</f>
        <v>0</v>
      </c>
      <c r="X3476" s="25"/>
      <c r="Y3476" s="31" t="str">
        <f>IFERROR(LISTAS[[#This Row],[COSTO]]/X3476-1,"")</f>
        <v/>
      </c>
    </row>
    <row r="3477" spans="1:25" x14ac:dyDescent="0.2">
      <c r="A3477" s="6" t="s">
        <v>9171</v>
      </c>
      <c r="B3477" t="s">
        <v>10237</v>
      </c>
      <c r="C3477">
        <v>50</v>
      </c>
      <c r="D3477" t="s">
        <v>9172</v>
      </c>
      <c r="E3477" s="2">
        <v>12473</v>
      </c>
      <c r="F3477" s="6" t="str">
        <f>+_xlfn.XLOOKUP(LISTAS[[#This Row],[ID]],_01_CODIGOS_Y_COSTOS_xlsm[Producto y N°],_01_CODIGOS_Y_COSTOS_xlsm[FABRICA],"",0,1)</f>
        <v>IMPORTACION</v>
      </c>
      <c r="G3477" s="13">
        <f>LISTAS[[#This Row],[Precio]]*(1-0.46)*(1-IF($C$3520="",0,$C$3520))</f>
        <v>5051.5650000000005</v>
      </c>
      <c r="H3477" s="9">
        <f>+_xlfn.XLOOKUP(LISTAS[[#This Row],[ID]],_01_CODIGOS_Y_COSTOS_xlsm[Producto y N°],_01_CODIGOS_Y_COSTOS_xlsm[COSTO],0,0,1)</f>
        <v>0</v>
      </c>
      <c r="I3477" s="116">
        <f>+IFERROR(LISTAS[[#This Row],[VENTA NETA]]/LISTAS[[#This Row],[COSTO]]-1,0)</f>
        <v>0</v>
      </c>
      <c r="J3477" s="33" t="str">
        <f>IFERROR(VLOOKUP(LISTAS[[#This Row],[ID]],_01_CODIGOS_Y_COSTOS_xlsm[[Producto y N°]:[CODIGO]],2,0),"")</f>
        <v>0</v>
      </c>
      <c r="M3477" s="22">
        <v>0</v>
      </c>
      <c r="N3477" s="23">
        <f>+LISTAS[[#This Row],[Precio]]+(LISTAS[[#This Row],[Precio]]*M3477)</f>
        <v>12473</v>
      </c>
      <c r="O3477" s="24">
        <f t="shared" si="71"/>
        <v>6236.5</v>
      </c>
      <c r="Q3477" s="21" t="str">
        <f>IFERROR(O3477/LISTAS[[#This Row],[COSTO]]-1,"")</f>
        <v/>
      </c>
      <c r="R3477" t="str">
        <f>+LISTAS[[#This Row],[ID]]</f>
        <v>CONECTORES DE COMBUSTIBLE50</v>
      </c>
      <c r="T3477" s="29"/>
      <c r="U3477" s="25">
        <f>LISTAS[[#This Row],[COSTO]]+(LISTAS[[#This Row],[COSTO]]*T3477)</f>
        <v>0</v>
      </c>
      <c r="V3477" s="30">
        <f>IF(T3477="",0,U3477/LISTAS[[#This Row],[VENTA NETA]]-1)</f>
        <v>0</v>
      </c>
      <c r="X3477" s="25"/>
      <c r="Y3477" s="31" t="str">
        <f>IFERROR(LISTAS[[#This Row],[COSTO]]/X3477-1,"")</f>
        <v/>
      </c>
    </row>
    <row r="3478" spans="1:25" x14ac:dyDescent="0.2">
      <c r="A3478" s="6" t="s">
        <v>9173</v>
      </c>
      <c r="B3478" t="s">
        <v>10237</v>
      </c>
      <c r="C3478">
        <v>51</v>
      </c>
      <c r="D3478" t="s">
        <v>9174</v>
      </c>
      <c r="E3478" s="2">
        <v>12473</v>
      </c>
      <c r="F3478" s="6" t="str">
        <f>+_xlfn.XLOOKUP(LISTAS[[#This Row],[ID]],_01_CODIGOS_Y_COSTOS_xlsm[Producto y N°],_01_CODIGOS_Y_COSTOS_xlsm[FABRICA],"",0,1)</f>
        <v>IMPORTACION</v>
      </c>
      <c r="G3478" s="13">
        <f>LISTAS[[#This Row],[Precio]]*(1-0.46)*(1-IF($C$3520="",0,$C$3520))</f>
        <v>5051.5650000000005</v>
      </c>
      <c r="H3478" s="9">
        <f>+_xlfn.XLOOKUP(LISTAS[[#This Row],[ID]],_01_CODIGOS_Y_COSTOS_xlsm[Producto y N°],_01_CODIGOS_Y_COSTOS_xlsm[COSTO],0,0,1)</f>
        <v>0</v>
      </c>
      <c r="I3478" s="116">
        <f>+IFERROR(LISTAS[[#This Row],[VENTA NETA]]/LISTAS[[#This Row],[COSTO]]-1,0)</f>
        <v>0</v>
      </c>
      <c r="J3478" s="33" t="str">
        <f>IFERROR(VLOOKUP(LISTAS[[#This Row],[ID]],_01_CODIGOS_Y_COSTOS_xlsm[[Producto y N°]:[CODIGO]],2,0),"")</f>
        <v>0</v>
      </c>
      <c r="M3478" s="22">
        <v>0</v>
      </c>
      <c r="N3478" s="23">
        <f>+LISTAS[[#This Row],[Precio]]+(LISTAS[[#This Row],[Precio]]*M3478)</f>
        <v>12473</v>
      </c>
      <c r="O3478" s="24">
        <f t="shared" si="71"/>
        <v>6236.5</v>
      </c>
      <c r="Q3478" s="21" t="str">
        <f>IFERROR(O3478/LISTAS[[#This Row],[COSTO]]-1,"")</f>
        <v/>
      </c>
      <c r="R3478" t="str">
        <f>+LISTAS[[#This Row],[ID]]</f>
        <v>CONECTORES DE COMBUSTIBLE51</v>
      </c>
      <c r="T3478" s="29"/>
      <c r="U3478" s="25">
        <f>LISTAS[[#This Row],[COSTO]]+(LISTAS[[#This Row],[COSTO]]*T3478)</f>
        <v>0</v>
      </c>
      <c r="V3478" s="30">
        <f>IF(T3478="",0,U3478/LISTAS[[#This Row],[VENTA NETA]]-1)</f>
        <v>0</v>
      </c>
      <c r="X3478" s="25"/>
      <c r="Y3478" s="31" t="str">
        <f>IFERROR(LISTAS[[#This Row],[COSTO]]/X3478-1,"")</f>
        <v/>
      </c>
    </row>
    <row r="3479" spans="1:25" x14ac:dyDescent="0.2">
      <c r="A3479" s="6" t="s">
        <v>9175</v>
      </c>
      <c r="B3479" t="s">
        <v>10237</v>
      </c>
      <c r="C3479">
        <v>52</v>
      </c>
      <c r="D3479" t="s">
        <v>9176</v>
      </c>
      <c r="E3479" s="2">
        <v>14442</v>
      </c>
      <c r="F3479" s="6" t="str">
        <f>+_xlfn.XLOOKUP(LISTAS[[#This Row],[ID]],_01_CODIGOS_Y_COSTOS_xlsm[Producto y N°],_01_CODIGOS_Y_COSTOS_xlsm[FABRICA],"",0,1)</f>
        <v>IMPORTACION</v>
      </c>
      <c r="G3479" s="13">
        <f>LISTAS[[#This Row],[Precio]]*(1-0.46)*(1-IF($C$3520="",0,$C$3520))</f>
        <v>5849.01</v>
      </c>
      <c r="H3479" s="9">
        <f>+_xlfn.XLOOKUP(LISTAS[[#This Row],[ID]],_01_CODIGOS_Y_COSTOS_xlsm[Producto y N°],_01_CODIGOS_Y_COSTOS_xlsm[COSTO],0,0,1)</f>
        <v>0</v>
      </c>
      <c r="I3479" s="116">
        <f>+IFERROR(LISTAS[[#This Row],[VENTA NETA]]/LISTAS[[#This Row],[COSTO]]-1,0)</f>
        <v>0</v>
      </c>
      <c r="J3479" s="33" t="str">
        <f>IFERROR(VLOOKUP(LISTAS[[#This Row],[ID]],_01_CODIGOS_Y_COSTOS_xlsm[[Producto y N°]:[CODIGO]],2,0),"")</f>
        <v>0</v>
      </c>
      <c r="M3479" s="22">
        <v>0</v>
      </c>
      <c r="N3479" s="23">
        <f>+LISTAS[[#This Row],[Precio]]+(LISTAS[[#This Row],[Precio]]*M3479)</f>
        <v>14442</v>
      </c>
      <c r="O3479" s="24">
        <f t="shared" si="71"/>
        <v>7221</v>
      </c>
      <c r="Q3479" s="21" t="str">
        <f>IFERROR(O3479/LISTAS[[#This Row],[COSTO]]-1,"")</f>
        <v/>
      </c>
      <c r="R3479" t="str">
        <f>+LISTAS[[#This Row],[ID]]</f>
        <v>CONECTORES DE COMBUSTIBLE52</v>
      </c>
      <c r="T3479" s="29"/>
      <c r="U3479" s="25">
        <f>LISTAS[[#This Row],[COSTO]]+(LISTAS[[#This Row],[COSTO]]*T3479)</f>
        <v>0</v>
      </c>
      <c r="V3479" s="30">
        <f>IF(T3479="",0,U3479/LISTAS[[#This Row],[VENTA NETA]]-1)</f>
        <v>0</v>
      </c>
      <c r="X3479" s="25"/>
      <c r="Y3479" s="31" t="str">
        <f>IFERROR(LISTAS[[#This Row],[COSTO]]/X3479-1,"")</f>
        <v/>
      </c>
    </row>
    <row r="3480" spans="1:25" x14ac:dyDescent="0.2">
      <c r="A3480" s="6" t="s">
        <v>9177</v>
      </c>
      <c r="B3480" t="s">
        <v>10237</v>
      </c>
      <c r="C3480">
        <v>53</v>
      </c>
      <c r="D3480" t="s">
        <v>9178</v>
      </c>
      <c r="E3480" s="2">
        <v>14442</v>
      </c>
      <c r="F3480" s="6" t="str">
        <f>+_xlfn.XLOOKUP(LISTAS[[#This Row],[ID]],_01_CODIGOS_Y_COSTOS_xlsm[Producto y N°],_01_CODIGOS_Y_COSTOS_xlsm[FABRICA],"",0,1)</f>
        <v>IMPORTACION</v>
      </c>
      <c r="G3480" s="13">
        <f>LISTAS[[#This Row],[Precio]]*(1-0.46)*(1-IF($C$3520="",0,$C$3520))</f>
        <v>5849.01</v>
      </c>
      <c r="H3480" s="9">
        <f>+_xlfn.XLOOKUP(LISTAS[[#This Row],[ID]],_01_CODIGOS_Y_COSTOS_xlsm[Producto y N°],_01_CODIGOS_Y_COSTOS_xlsm[COSTO],0,0,1)</f>
        <v>0</v>
      </c>
      <c r="I3480" s="116">
        <f>+IFERROR(LISTAS[[#This Row],[VENTA NETA]]/LISTAS[[#This Row],[COSTO]]-1,0)</f>
        <v>0</v>
      </c>
      <c r="J3480" s="33" t="str">
        <f>IFERROR(VLOOKUP(LISTAS[[#This Row],[ID]],_01_CODIGOS_Y_COSTOS_xlsm[[Producto y N°]:[CODIGO]],2,0),"")</f>
        <v>0</v>
      </c>
      <c r="M3480" s="22">
        <v>0</v>
      </c>
      <c r="N3480" s="23">
        <f>+LISTAS[[#This Row],[Precio]]+(LISTAS[[#This Row],[Precio]]*M3480)</f>
        <v>14442</v>
      </c>
      <c r="O3480" s="24">
        <f t="shared" si="71"/>
        <v>7221</v>
      </c>
      <c r="Q3480" s="21" t="str">
        <f>IFERROR(O3480/LISTAS[[#This Row],[COSTO]]-1,"")</f>
        <v/>
      </c>
      <c r="R3480" t="str">
        <f>+LISTAS[[#This Row],[ID]]</f>
        <v>CONECTORES DE COMBUSTIBLE53</v>
      </c>
      <c r="T3480" s="29"/>
      <c r="U3480" s="25">
        <f>LISTAS[[#This Row],[COSTO]]+(LISTAS[[#This Row],[COSTO]]*T3480)</f>
        <v>0</v>
      </c>
      <c r="V3480" s="30">
        <f>IF(T3480="",0,U3480/LISTAS[[#This Row],[VENTA NETA]]-1)</f>
        <v>0</v>
      </c>
      <c r="X3480" s="25"/>
      <c r="Y3480" s="31" t="str">
        <f>IFERROR(LISTAS[[#This Row],[COSTO]]/X3480-1,"")</f>
        <v/>
      </c>
    </row>
    <row r="3481" spans="1:25" x14ac:dyDescent="0.2">
      <c r="A3481" s="6" t="s">
        <v>9179</v>
      </c>
      <c r="B3481" t="s">
        <v>10237</v>
      </c>
      <c r="C3481">
        <v>54</v>
      </c>
      <c r="D3481" t="s">
        <v>9181</v>
      </c>
      <c r="E3481" s="2">
        <v>16411</v>
      </c>
      <c r="F3481" s="6" t="str">
        <f>+_xlfn.XLOOKUP(LISTAS[[#This Row],[ID]],_01_CODIGOS_Y_COSTOS_xlsm[Producto y N°],_01_CODIGOS_Y_COSTOS_xlsm[FABRICA],"",0,1)</f>
        <v>ALNAT</v>
      </c>
      <c r="G3481" s="13">
        <f>LISTAS[[#This Row],[Precio]]*(1-0.46)*(1-IF($C$3520="",0,$C$3520))</f>
        <v>6646.4549999999999</v>
      </c>
      <c r="H3481" s="9">
        <f>+_xlfn.XLOOKUP(LISTAS[[#This Row],[ID]],_01_CODIGOS_Y_COSTOS_xlsm[Producto y N°],_01_CODIGOS_Y_COSTOS_xlsm[COSTO],0,0,1)</f>
        <v>2211.768</v>
      </c>
      <c r="I3481" s="116">
        <f>+IFERROR(LISTAS[[#This Row],[VENTA NETA]]/LISTAS[[#This Row],[COSTO]]-1,0)</f>
        <v>2.0050416680230474</v>
      </c>
      <c r="J3481" s="33" t="str">
        <f>IFERROR(VLOOKUP(LISTAS[[#This Row],[ID]],_01_CODIGOS_Y_COSTOS_xlsm[[Producto y N°]:[CODIGO]],2,0),"")</f>
        <v>E7</v>
      </c>
      <c r="M3481" s="22">
        <v>0</v>
      </c>
      <c r="N3481" s="23">
        <f>+LISTAS[[#This Row],[Precio]]+(LISTAS[[#This Row],[Precio]]*M3481)</f>
        <v>16411</v>
      </c>
      <c r="O3481" s="24">
        <f t="shared" si="71"/>
        <v>8205.5</v>
      </c>
      <c r="Q3481" s="21">
        <f>IFERROR(O3481/LISTAS[[#This Row],[COSTO]]-1,"")</f>
        <v>2.7099279852136391</v>
      </c>
      <c r="R3481" t="str">
        <f>+LISTAS[[#This Row],[ID]]</f>
        <v>CONECTORES DE COMBUSTIBLE54</v>
      </c>
      <c r="T3481" s="29"/>
      <c r="U3481" s="25">
        <f>LISTAS[[#This Row],[COSTO]]+(LISTAS[[#This Row],[COSTO]]*T3481)</f>
        <v>2211.768</v>
      </c>
      <c r="V3481" s="30">
        <f>IF(T3481="",0,U3481/LISTAS[[#This Row],[VENTA NETA]]-1)</f>
        <v>0</v>
      </c>
      <c r="X3481" s="25"/>
      <c r="Y3481" s="31" t="str">
        <f>IFERROR(LISTAS[[#This Row],[COSTO]]/X3481-1,"")</f>
        <v/>
      </c>
    </row>
    <row r="3482" spans="1:25" x14ac:dyDescent="0.2">
      <c r="A3482" s="6" t="s">
        <v>9182</v>
      </c>
      <c r="B3482" t="s">
        <v>10237</v>
      </c>
      <c r="C3482">
        <v>55</v>
      </c>
      <c r="D3482" t="s">
        <v>9184</v>
      </c>
      <c r="E3482" s="2">
        <v>16411</v>
      </c>
      <c r="F3482" s="6" t="str">
        <f>+_xlfn.XLOOKUP(LISTAS[[#This Row],[ID]],_01_CODIGOS_Y_COSTOS_xlsm[Producto y N°],_01_CODIGOS_Y_COSTOS_xlsm[FABRICA],"",0,1)</f>
        <v>ALNAT</v>
      </c>
      <c r="G3482" s="13">
        <f>LISTAS[[#This Row],[Precio]]*(1-0.46)*(1-IF($C$3520="",0,$C$3520))</f>
        <v>6646.4549999999999</v>
      </c>
      <c r="H3482" s="9">
        <f>+_xlfn.XLOOKUP(LISTAS[[#This Row],[ID]],_01_CODIGOS_Y_COSTOS_xlsm[Producto y N°],_01_CODIGOS_Y_COSTOS_xlsm[COSTO],0,0,1)</f>
        <v>2211.768</v>
      </c>
      <c r="I3482" s="116">
        <f>+IFERROR(LISTAS[[#This Row],[VENTA NETA]]/LISTAS[[#This Row],[COSTO]]-1,0)</f>
        <v>2.0050416680230474</v>
      </c>
      <c r="J3482" s="33" t="str">
        <f>IFERROR(VLOOKUP(LISTAS[[#This Row],[ID]],_01_CODIGOS_Y_COSTOS_xlsm[[Producto y N°]:[CODIGO]],2,0),"")</f>
        <v>E8</v>
      </c>
      <c r="M3482" s="22">
        <v>0</v>
      </c>
      <c r="N3482" s="23">
        <f>+LISTAS[[#This Row],[Precio]]+(LISTAS[[#This Row],[Precio]]*M3482)</f>
        <v>16411</v>
      </c>
      <c r="O3482" s="24">
        <f t="shared" si="71"/>
        <v>8205.5</v>
      </c>
      <c r="Q3482" s="21">
        <f>IFERROR(O3482/LISTAS[[#This Row],[COSTO]]-1,"")</f>
        <v>2.7099279852136391</v>
      </c>
      <c r="R3482" t="str">
        <f>+LISTAS[[#This Row],[ID]]</f>
        <v>CONECTORES DE COMBUSTIBLE55</v>
      </c>
      <c r="T3482" s="29"/>
      <c r="U3482" s="25">
        <f>LISTAS[[#This Row],[COSTO]]+(LISTAS[[#This Row],[COSTO]]*T3482)</f>
        <v>2211.768</v>
      </c>
      <c r="V3482" s="30">
        <f>IF(T3482="",0,U3482/LISTAS[[#This Row],[VENTA NETA]]-1)</f>
        <v>0</v>
      </c>
      <c r="X3482" s="25"/>
      <c r="Y3482" s="31" t="str">
        <f>IFERROR(LISTAS[[#This Row],[COSTO]]/X3482-1,"")</f>
        <v/>
      </c>
    </row>
    <row r="3483" spans="1:25" x14ac:dyDescent="0.2">
      <c r="A3483" s="6" t="s">
        <v>9185</v>
      </c>
      <c r="B3483" t="s">
        <v>10237</v>
      </c>
      <c r="C3483">
        <v>56</v>
      </c>
      <c r="D3483" t="s">
        <v>9187</v>
      </c>
      <c r="E3483" s="2">
        <v>14245</v>
      </c>
      <c r="F3483" s="6" t="str">
        <f>+_xlfn.XLOOKUP(LISTAS[[#This Row],[ID]],_01_CODIGOS_Y_COSTOS_xlsm[Producto y N°],_01_CODIGOS_Y_COSTOS_xlsm[FABRICA],"",0,1)</f>
        <v>ALNAT</v>
      </c>
      <c r="G3483" s="13">
        <f>LISTAS[[#This Row],[Precio]]*(1-0.46)*(1-IF($C$3520="",0,$C$3520))</f>
        <v>5769.2250000000004</v>
      </c>
      <c r="H3483" s="9">
        <f>+_xlfn.XLOOKUP(LISTAS[[#This Row],[ID]],_01_CODIGOS_Y_COSTOS_xlsm[Producto y N°],_01_CODIGOS_Y_COSTOS_xlsm[COSTO],0,0,1)</f>
        <v>2211.768</v>
      </c>
      <c r="I3483" s="116">
        <f>+IFERROR(LISTAS[[#This Row],[VENTA NETA]]/LISTAS[[#This Row],[COSTO]]-1,0)</f>
        <v>1.6084223119242163</v>
      </c>
      <c r="J3483" s="33" t="str">
        <f>IFERROR(VLOOKUP(LISTAS[[#This Row],[ID]],_01_CODIGOS_Y_COSTOS_xlsm[[Producto y N°]:[CODIGO]],2,0),"")</f>
        <v>E9</v>
      </c>
      <c r="M3483" s="22">
        <v>-0.3</v>
      </c>
      <c r="N3483" s="23">
        <f>+LISTAS[[#This Row],[Precio]]+(LISTAS[[#This Row],[Precio]]*M3483)</f>
        <v>9971.5</v>
      </c>
      <c r="O3483" s="24">
        <f t="shared" si="71"/>
        <v>4985.75</v>
      </c>
      <c r="Q3483" s="21">
        <f>IFERROR(O3483/LISTAS[[#This Row],[COSTO]]-1,"")</f>
        <v>1.2541921214159895</v>
      </c>
      <c r="R3483" t="str">
        <f>+LISTAS[[#This Row],[ID]]</f>
        <v>CONECTORES DE COMBUSTIBLE56</v>
      </c>
      <c r="T3483" s="29"/>
      <c r="U3483" s="25">
        <f>LISTAS[[#This Row],[COSTO]]+(LISTAS[[#This Row],[COSTO]]*T3483)</f>
        <v>2211.768</v>
      </c>
      <c r="V3483" s="30">
        <f>IF(T3483="",0,U3483/LISTAS[[#This Row],[VENTA NETA]]-1)</f>
        <v>0</v>
      </c>
      <c r="X3483" s="25"/>
      <c r="Y3483" s="31" t="str">
        <f>IFERROR(LISTAS[[#This Row],[COSTO]]/X3483-1,"")</f>
        <v/>
      </c>
    </row>
    <row r="3484" spans="1:25" x14ac:dyDescent="0.2">
      <c r="A3484" s="6" t="s">
        <v>9188</v>
      </c>
      <c r="B3484" t="s">
        <v>10237</v>
      </c>
      <c r="C3484">
        <v>57</v>
      </c>
      <c r="D3484" t="s">
        <v>9190</v>
      </c>
      <c r="E3484" s="2">
        <v>14245</v>
      </c>
      <c r="F3484" s="6" t="str">
        <f>+_xlfn.XLOOKUP(LISTAS[[#This Row],[ID]],_01_CODIGOS_Y_COSTOS_xlsm[Producto y N°],_01_CODIGOS_Y_COSTOS_xlsm[FABRICA],"",0,1)</f>
        <v>ALNAT</v>
      </c>
      <c r="G3484" s="13">
        <f>LISTAS[[#This Row],[Precio]]*(1-0.46)*(1-IF($C$3520="",0,$C$3520))</f>
        <v>5769.2250000000004</v>
      </c>
      <c r="H3484" s="9">
        <f>+_xlfn.XLOOKUP(LISTAS[[#This Row],[ID]],_01_CODIGOS_Y_COSTOS_xlsm[Producto y N°],_01_CODIGOS_Y_COSTOS_xlsm[COSTO],0,0,1)</f>
        <v>2211.768</v>
      </c>
      <c r="I3484" s="116">
        <f>+IFERROR(LISTAS[[#This Row],[VENTA NETA]]/LISTAS[[#This Row],[COSTO]]-1,0)</f>
        <v>1.6084223119242163</v>
      </c>
      <c r="J3484" s="33" t="str">
        <f>IFERROR(VLOOKUP(LISTAS[[#This Row],[ID]],_01_CODIGOS_Y_COSTOS_xlsm[[Producto y N°]:[CODIGO]],2,0),"")</f>
        <v>E10</v>
      </c>
      <c r="M3484" s="22">
        <v>-0.3</v>
      </c>
      <c r="N3484" s="23">
        <f>+LISTAS[[#This Row],[Precio]]+(LISTAS[[#This Row],[Precio]]*M3484)</f>
        <v>9971.5</v>
      </c>
      <c r="O3484" s="24">
        <f t="shared" si="71"/>
        <v>4985.75</v>
      </c>
      <c r="Q3484" s="21">
        <f>IFERROR(O3484/LISTAS[[#This Row],[COSTO]]-1,"")</f>
        <v>1.2541921214159895</v>
      </c>
      <c r="R3484" t="str">
        <f>+LISTAS[[#This Row],[ID]]</f>
        <v>CONECTORES DE COMBUSTIBLE57</v>
      </c>
      <c r="T3484" s="29"/>
      <c r="U3484" s="25">
        <f>LISTAS[[#This Row],[COSTO]]+(LISTAS[[#This Row],[COSTO]]*T3484)</f>
        <v>2211.768</v>
      </c>
      <c r="V3484" s="30">
        <f>IF(T3484="",0,U3484/LISTAS[[#This Row],[VENTA NETA]]-1)</f>
        <v>0</v>
      </c>
      <c r="X3484" s="25"/>
      <c r="Y3484" s="31" t="str">
        <f>IFERROR(LISTAS[[#This Row],[COSTO]]/X3484-1,"")</f>
        <v/>
      </c>
    </row>
    <row r="3485" spans="1:25" x14ac:dyDescent="0.2">
      <c r="A3485" s="6" t="s">
        <v>9191</v>
      </c>
      <c r="B3485" t="s">
        <v>10237</v>
      </c>
      <c r="C3485">
        <v>58</v>
      </c>
      <c r="D3485" t="s">
        <v>9193</v>
      </c>
      <c r="E3485" s="2">
        <v>7221</v>
      </c>
      <c r="F3485" s="6" t="str">
        <f>+_xlfn.XLOOKUP(LISTAS[[#This Row],[ID]],_01_CODIGOS_Y_COSTOS_xlsm[Producto y N°],_01_CODIGOS_Y_COSTOS_xlsm[FABRICA],"",0,1)</f>
        <v>ALNAT</v>
      </c>
      <c r="G3485" s="13">
        <f>LISTAS[[#This Row],[Precio]]*(1-0.46)*(1-IF($C$3520="",0,$C$3520))</f>
        <v>2924.5050000000001</v>
      </c>
      <c r="H3485" s="9">
        <f>+_xlfn.XLOOKUP(LISTAS[[#This Row],[ID]],_01_CODIGOS_Y_COSTOS_xlsm[Producto y N°],_01_CODIGOS_Y_COSTOS_xlsm[COSTO],0,0,1)</f>
        <v>1190.952</v>
      </c>
      <c r="I3485" s="116">
        <f>+IFERROR(LISTAS[[#This Row],[VENTA NETA]]/LISTAS[[#This Row],[COSTO]]-1,0)</f>
        <v>1.4556027446950006</v>
      </c>
      <c r="J3485" s="33" t="str">
        <f>IFERROR(VLOOKUP(LISTAS[[#This Row],[ID]],_01_CODIGOS_Y_COSTOS_xlsm[[Producto y N°]:[CODIGO]],2,0),"")</f>
        <v>E51</v>
      </c>
      <c r="M3485" s="22">
        <v>0</v>
      </c>
      <c r="N3485" s="23">
        <f>+LISTAS[[#This Row],[Precio]]+(LISTAS[[#This Row],[Precio]]*M3485)</f>
        <v>7221</v>
      </c>
      <c r="O3485" s="24">
        <f t="shared" si="71"/>
        <v>3610.5</v>
      </c>
      <c r="Q3485" s="21">
        <f>IFERROR(O3485/LISTAS[[#This Row],[COSTO]]-1,"")</f>
        <v>2.0316083267839509</v>
      </c>
      <c r="R3485" t="str">
        <f>+LISTAS[[#This Row],[ID]]</f>
        <v>CONECTORES DE COMBUSTIBLE58</v>
      </c>
      <c r="T3485" s="29"/>
      <c r="U3485" s="25">
        <f>LISTAS[[#This Row],[COSTO]]+(LISTAS[[#This Row],[COSTO]]*T3485)</f>
        <v>1190.952</v>
      </c>
      <c r="V3485" s="30">
        <f>IF(T3485="",0,U3485/LISTAS[[#This Row],[VENTA NETA]]-1)</f>
        <v>0</v>
      </c>
      <c r="X3485" s="25"/>
      <c r="Y3485" s="31" t="str">
        <f>IFERROR(LISTAS[[#This Row],[COSTO]]/X3485-1,"")</f>
        <v/>
      </c>
    </row>
    <row r="3486" spans="1:25" x14ac:dyDescent="0.2">
      <c r="A3486" s="6" t="s">
        <v>9194</v>
      </c>
      <c r="B3486" t="s">
        <v>10237</v>
      </c>
      <c r="C3486">
        <v>59</v>
      </c>
      <c r="D3486" t="s">
        <v>9195</v>
      </c>
      <c r="E3486" s="2">
        <v>7221</v>
      </c>
      <c r="F3486" s="6" t="str">
        <f>+_xlfn.XLOOKUP(LISTAS[[#This Row],[ID]],_01_CODIGOS_Y_COSTOS_xlsm[Producto y N°],_01_CODIGOS_Y_COSTOS_xlsm[FABRICA],"",0,1)</f>
        <v>IMPORTACION</v>
      </c>
      <c r="G3486" s="13">
        <f>LISTAS[[#This Row],[Precio]]*(1-0.46)*(1-IF($C$3520="",0,$C$3520))</f>
        <v>2924.5050000000001</v>
      </c>
      <c r="H3486" s="9">
        <f>+_xlfn.XLOOKUP(LISTAS[[#This Row],[ID]],_01_CODIGOS_Y_COSTOS_xlsm[Producto y N°],_01_CODIGOS_Y_COSTOS_xlsm[COSTO],0,0,1)</f>
        <v>0</v>
      </c>
      <c r="I3486" s="116">
        <f>+IFERROR(LISTAS[[#This Row],[VENTA NETA]]/LISTAS[[#This Row],[COSTO]]-1,0)</f>
        <v>0</v>
      </c>
      <c r="J3486" s="33" t="str">
        <f>IFERROR(VLOOKUP(LISTAS[[#This Row],[ID]],_01_CODIGOS_Y_COSTOS_xlsm[[Producto y N°]:[CODIGO]],2,0),"")</f>
        <v>0</v>
      </c>
      <c r="M3486" s="22">
        <v>0</v>
      </c>
      <c r="N3486" s="23">
        <f>+LISTAS[[#This Row],[Precio]]+(LISTAS[[#This Row],[Precio]]*M3486)</f>
        <v>7221</v>
      </c>
      <c r="O3486" s="24">
        <f t="shared" si="71"/>
        <v>3610.5</v>
      </c>
      <c r="Q3486" s="21" t="str">
        <f>IFERROR(O3486/LISTAS[[#This Row],[COSTO]]-1,"")</f>
        <v/>
      </c>
      <c r="R3486" t="str">
        <f>+LISTAS[[#This Row],[ID]]</f>
        <v>CONECTORES DE COMBUSTIBLE59</v>
      </c>
      <c r="T3486" s="29"/>
      <c r="U3486" s="25">
        <f>LISTAS[[#This Row],[COSTO]]+(LISTAS[[#This Row],[COSTO]]*T3486)</f>
        <v>0</v>
      </c>
      <c r="V3486" s="30">
        <f>IF(T3486="",0,U3486/LISTAS[[#This Row],[VENTA NETA]]-1)</f>
        <v>0</v>
      </c>
      <c r="X3486" s="25"/>
      <c r="Y3486" s="31" t="str">
        <f>IFERROR(LISTAS[[#This Row],[COSTO]]/X3486-1,"")</f>
        <v/>
      </c>
    </row>
    <row r="3487" spans="1:25" x14ac:dyDescent="0.2">
      <c r="A3487" s="6" t="s">
        <v>9196</v>
      </c>
      <c r="B3487" t="s">
        <v>10237</v>
      </c>
      <c r="C3487">
        <v>60</v>
      </c>
      <c r="D3487" t="s">
        <v>9198</v>
      </c>
      <c r="E3487" s="2">
        <v>7221</v>
      </c>
      <c r="F3487" s="6" t="str">
        <f>+_xlfn.XLOOKUP(LISTAS[[#This Row],[ID]],_01_CODIGOS_Y_COSTOS_xlsm[Producto y N°],_01_CODIGOS_Y_COSTOS_xlsm[FABRICA],"",0,1)</f>
        <v>ALNAT</v>
      </c>
      <c r="G3487" s="13">
        <f>LISTAS[[#This Row],[Precio]]*(1-0.46)*(1-IF($C$3520="",0,$C$3520))</f>
        <v>2924.5050000000001</v>
      </c>
      <c r="H3487" s="9">
        <f>+_xlfn.XLOOKUP(LISTAS[[#This Row],[ID]],_01_CODIGOS_Y_COSTOS_xlsm[Producto y N°],_01_CODIGOS_Y_COSTOS_xlsm[COSTO],0,0,1)</f>
        <v>1190.952</v>
      </c>
      <c r="I3487" s="116">
        <f>+IFERROR(LISTAS[[#This Row],[VENTA NETA]]/LISTAS[[#This Row],[COSTO]]-1,0)</f>
        <v>1.4556027446950006</v>
      </c>
      <c r="J3487" s="33" t="str">
        <f>IFERROR(VLOOKUP(LISTAS[[#This Row],[ID]],_01_CODIGOS_Y_COSTOS_xlsm[[Producto y N°]:[CODIGO]],2,0),"")</f>
        <v>E50</v>
      </c>
      <c r="M3487" s="22">
        <v>0</v>
      </c>
      <c r="N3487" s="23">
        <f>+LISTAS[[#This Row],[Precio]]+(LISTAS[[#This Row],[Precio]]*M3487)</f>
        <v>7221</v>
      </c>
      <c r="O3487" s="24">
        <f t="shared" si="71"/>
        <v>3610.5</v>
      </c>
      <c r="Q3487" s="21">
        <f>IFERROR(O3487/LISTAS[[#This Row],[COSTO]]-1,"")</f>
        <v>2.0316083267839509</v>
      </c>
      <c r="R3487" t="str">
        <f>+LISTAS[[#This Row],[ID]]</f>
        <v>CONECTORES DE COMBUSTIBLE60</v>
      </c>
      <c r="T3487" s="29"/>
      <c r="U3487" s="25">
        <f>LISTAS[[#This Row],[COSTO]]+(LISTAS[[#This Row],[COSTO]]*T3487)</f>
        <v>1190.952</v>
      </c>
      <c r="V3487" s="30">
        <f>IF(T3487="",0,U3487/LISTAS[[#This Row],[VENTA NETA]]-1)</f>
        <v>0</v>
      </c>
      <c r="X3487" s="25"/>
      <c r="Y3487" s="31" t="str">
        <f>IFERROR(LISTAS[[#This Row],[COSTO]]/X3487-1,"")</f>
        <v/>
      </c>
    </row>
    <row r="3488" spans="1:25" x14ac:dyDescent="0.2">
      <c r="A3488" s="6" t="s">
        <v>10240</v>
      </c>
      <c r="B3488" t="s">
        <v>1783</v>
      </c>
      <c r="C3488">
        <v>100</v>
      </c>
      <c r="D3488" t="s">
        <v>10241</v>
      </c>
      <c r="E3488" s="2">
        <v>630</v>
      </c>
      <c r="F3488" s="6" t="str">
        <f>+_xlfn.XLOOKUP(LISTAS[[#This Row],[ID]],_01_CODIGOS_Y_COSTOS_xlsm[Producto y N°],_01_CODIGOS_Y_COSTOS_xlsm[FABRICA],"",0,1)</f>
        <v>IMPORTACION</v>
      </c>
      <c r="G3488" s="13">
        <f>LISTAS[[#This Row],[Precio]]*(1-0.46)*(1-IF($C$3520="",0,$C$3520))</f>
        <v>255.15000000000003</v>
      </c>
      <c r="H3488" s="9">
        <f>+_xlfn.XLOOKUP(LISTAS[[#This Row],[ID]],_01_CODIGOS_Y_COSTOS_xlsm[Producto y N°],_01_CODIGOS_Y_COSTOS_xlsm[COSTO],0,0,1)</f>
        <v>0</v>
      </c>
      <c r="I3488" s="116">
        <f>+IFERROR(LISTAS[[#This Row],[VENTA NETA]]/LISTAS[[#This Row],[COSTO]]-1,0)</f>
        <v>0</v>
      </c>
      <c r="J3488" s="33" t="str">
        <f>IFERROR(VLOOKUP(LISTAS[[#This Row],[ID]],_01_CODIGOS_Y_COSTOS_xlsm[[Producto y N°]:[CODIGO]],2,0),"")</f>
        <v>C0400</v>
      </c>
      <c r="M3488" s="22">
        <v>0</v>
      </c>
      <c r="N3488" s="23">
        <f>+LISTAS[[#This Row],[Precio]]+(LISTAS[[#This Row],[Precio]]*M3488)</f>
        <v>630</v>
      </c>
      <c r="O3488" s="24">
        <f t="shared" si="71"/>
        <v>315</v>
      </c>
      <c r="Q3488" s="21" t="str">
        <f>IFERROR(O3488/LISTAS[[#This Row],[COSTO]]-1,"")</f>
        <v/>
      </c>
      <c r="R3488" t="str">
        <f>+LISTAS[[#This Row],[ID]]</f>
        <v>CONECTORES PLASTICOS MANGUERAS100</v>
      </c>
      <c r="T3488" s="29"/>
      <c r="U3488" s="25">
        <f>LISTAS[[#This Row],[COSTO]]+(LISTAS[[#This Row],[COSTO]]*T3488)</f>
        <v>0</v>
      </c>
      <c r="V3488" s="30">
        <f>IF(T3488="",0,U3488/LISTAS[[#This Row],[VENTA NETA]]-1)</f>
        <v>0</v>
      </c>
      <c r="X3488" s="25"/>
      <c r="Y3488" s="31" t="str">
        <f>IFERROR(LISTAS[[#This Row],[COSTO]]/X3488-1,"")</f>
        <v/>
      </c>
    </row>
    <row r="3489" spans="1:25" x14ac:dyDescent="0.2">
      <c r="A3489" s="6" t="s">
        <v>10242</v>
      </c>
      <c r="B3489" t="s">
        <v>1783</v>
      </c>
      <c r="C3489">
        <v>101</v>
      </c>
      <c r="D3489" t="s">
        <v>10243</v>
      </c>
      <c r="E3489" s="2">
        <v>710</v>
      </c>
      <c r="F3489" s="6" t="str">
        <f>+_xlfn.XLOOKUP(LISTAS[[#This Row],[ID]],_01_CODIGOS_Y_COSTOS_xlsm[Producto y N°],_01_CODIGOS_Y_COSTOS_xlsm[FABRICA],"",0,1)</f>
        <v>IMPORTACION</v>
      </c>
      <c r="G3489" s="13">
        <f>LISTAS[[#This Row],[Precio]]*(1-0.46)*(1-IF($C$3520="",0,$C$3520))</f>
        <v>287.55</v>
      </c>
      <c r="H3489" s="9">
        <f>+_xlfn.XLOOKUP(LISTAS[[#This Row],[ID]],_01_CODIGOS_Y_COSTOS_xlsm[Producto y N°],_01_CODIGOS_Y_COSTOS_xlsm[COSTO],0,0,1)</f>
        <v>0</v>
      </c>
      <c r="I3489" s="116">
        <f>+IFERROR(LISTAS[[#This Row],[VENTA NETA]]/LISTAS[[#This Row],[COSTO]]-1,0)</f>
        <v>0</v>
      </c>
      <c r="J3489" s="33" t="str">
        <f>IFERROR(VLOOKUP(LISTAS[[#This Row],[ID]],_01_CODIGOS_Y_COSTOS_xlsm[[Producto y N°]:[CODIGO]],2,0),"")</f>
        <v>C0446</v>
      </c>
      <c r="M3489" s="22">
        <v>0</v>
      </c>
      <c r="N3489" s="23">
        <f>+LISTAS[[#This Row],[Precio]]+(LISTAS[[#This Row],[Precio]]*M3489)</f>
        <v>710</v>
      </c>
      <c r="O3489" s="24">
        <f t="shared" si="71"/>
        <v>355</v>
      </c>
      <c r="Q3489" s="21" t="str">
        <f>IFERROR(O3489/LISTAS[[#This Row],[COSTO]]-1,"")</f>
        <v/>
      </c>
      <c r="R3489" t="str">
        <f>+LISTAS[[#This Row],[ID]]</f>
        <v>CONECTORES PLASTICOS MANGUERAS101</v>
      </c>
      <c r="T3489" s="29"/>
      <c r="U3489" s="25">
        <f>LISTAS[[#This Row],[COSTO]]+(LISTAS[[#This Row],[COSTO]]*T3489)</f>
        <v>0</v>
      </c>
      <c r="V3489" s="30">
        <f>IF(T3489="",0,U3489/LISTAS[[#This Row],[VENTA NETA]]-1)</f>
        <v>0</v>
      </c>
      <c r="X3489" s="25"/>
      <c r="Y3489" s="31" t="str">
        <f>IFERROR(LISTAS[[#This Row],[COSTO]]/X3489-1,"")</f>
        <v/>
      </c>
    </row>
    <row r="3490" spans="1:25" x14ac:dyDescent="0.2">
      <c r="A3490" s="6" t="s">
        <v>10244</v>
      </c>
      <c r="B3490" t="s">
        <v>1783</v>
      </c>
      <c r="C3490">
        <v>102</v>
      </c>
      <c r="D3490" t="s">
        <v>10245</v>
      </c>
      <c r="E3490" s="2">
        <v>750</v>
      </c>
      <c r="F3490" s="6" t="str">
        <f>+_xlfn.XLOOKUP(LISTAS[[#This Row],[ID]],_01_CODIGOS_Y_COSTOS_xlsm[Producto y N°],_01_CODIGOS_Y_COSTOS_xlsm[FABRICA],"",0,1)</f>
        <v>IMPORTACION</v>
      </c>
      <c r="G3490" s="13">
        <f>LISTAS[[#This Row],[Precio]]*(1-0.46)*(1-IF($C$3520="",0,$C$3520))</f>
        <v>303.75</v>
      </c>
      <c r="H3490" s="9">
        <f>+_xlfn.XLOOKUP(LISTAS[[#This Row],[ID]],_01_CODIGOS_Y_COSTOS_xlsm[Producto y N°],_01_CODIGOS_Y_COSTOS_xlsm[COSTO],0,0,1)</f>
        <v>0</v>
      </c>
      <c r="I3490" s="116">
        <f>+IFERROR(LISTAS[[#This Row],[VENTA NETA]]/LISTAS[[#This Row],[COSTO]]-1,0)</f>
        <v>0</v>
      </c>
      <c r="J3490" s="33" t="str">
        <f>IFERROR(VLOOKUP(LISTAS[[#This Row],[ID]],_01_CODIGOS_Y_COSTOS_xlsm[[Producto y N°]:[CODIGO]],2,0),"")</f>
        <v>0</v>
      </c>
      <c r="M3490" s="22">
        <v>0</v>
      </c>
      <c r="N3490" s="23">
        <f>+LISTAS[[#This Row],[Precio]]+(LISTAS[[#This Row],[Precio]]*M3490)</f>
        <v>750</v>
      </c>
      <c r="O3490" s="24">
        <f t="shared" si="71"/>
        <v>375</v>
      </c>
      <c r="Q3490" s="21" t="str">
        <f>IFERROR(O3490/LISTAS[[#This Row],[COSTO]]-1,"")</f>
        <v/>
      </c>
      <c r="R3490" t="str">
        <f>+LISTAS[[#This Row],[ID]]</f>
        <v>CONECTORES PLASTICOS MANGUERAS102</v>
      </c>
      <c r="T3490" s="29"/>
      <c r="U3490" s="25">
        <f>LISTAS[[#This Row],[COSTO]]+(LISTAS[[#This Row],[COSTO]]*T3490)</f>
        <v>0</v>
      </c>
      <c r="V3490" s="30">
        <f>IF(T3490="",0,U3490/LISTAS[[#This Row],[VENTA NETA]]-1)</f>
        <v>0</v>
      </c>
      <c r="X3490" s="25"/>
      <c r="Y3490" s="31" t="str">
        <f>IFERROR(LISTAS[[#This Row],[COSTO]]/X3490-1,"")</f>
        <v/>
      </c>
    </row>
    <row r="3491" spans="1:25" x14ac:dyDescent="0.2">
      <c r="A3491" s="6" t="s">
        <v>10246</v>
      </c>
      <c r="B3491" t="s">
        <v>1783</v>
      </c>
      <c r="C3491">
        <v>103</v>
      </c>
      <c r="D3491" t="s">
        <v>10247</v>
      </c>
      <c r="E3491" s="2">
        <v>845</v>
      </c>
      <c r="F3491" s="6" t="str">
        <f>+_xlfn.XLOOKUP(LISTAS[[#This Row],[ID]],_01_CODIGOS_Y_COSTOS_xlsm[Producto y N°],_01_CODIGOS_Y_COSTOS_xlsm[FABRICA],"",0,1)</f>
        <v>IMPORTACION</v>
      </c>
      <c r="G3491" s="13">
        <f>LISTAS[[#This Row],[Precio]]*(1-0.46)*(1-IF($C$3520="",0,$C$3520))</f>
        <v>342.22500000000002</v>
      </c>
      <c r="H3491" s="9">
        <f>+_xlfn.XLOOKUP(LISTAS[[#This Row],[ID]],_01_CODIGOS_Y_COSTOS_xlsm[Producto y N°],_01_CODIGOS_Y_COSTOS_xlsm[COSTO],0,0,1)</f>
        <v>63.879199999999997</v>
      </c>
      <c r="I3491" s="116">
        <f>+IFERROR(LISTAS[[#This Row],[VENTA NETA]]/LISTAS[[#This Row],[COSTO]]-1,0)</f>
        <v>4.3573776753622466</v>
      </c>
      <c r="J3491" s="33" t="str">
        <f>IFERROR(VLOOKUP(LISTAS[[#This Row],[ID]],_01_CODIGOS_Y_COSTOS_xlsm[[Producto y N°]:[CODIGO]],2,0),"")</f>
        <v>C0412</v>
      </c>
      <c r="M3491" s="22">
        <v>0</v>
      </c>
      <c r="N3491" s="23">
        <f>+LISTAS[[#This Row],[Precio]]+(LISTAS[[#This Row],[Precio]]*M3491)</f>
        <v>845</v>
      </c>
      <c r="O3491" s="24">
        <f t="shared" si="71"/>
        <v>422.5</v>
      </c>
      <c r="Q3491" s="21">
        <f>IFERROR(O3491/LISTAS[[#This Row],[COSTO]]-1,"")</f>
        <v>5.6140465127928971</v>
      </c>
      <c r="R3491" t="str">
        <f>+LISTAS[[#This Row],[ID]]</f>
        <v>CONECTORES PLASTICOS MANGUERAS103</v>
      </c>
      <c r="T3491" s="29"/>
      <c r="U3491" s="25">
        <f>LISTAS[[#This Row],[COSTO]]+(LISTAS[[#This Row],[COSTO]]*T3491)</f>
        <v>63.879199999999997</v>
      </c>
      <c r="V3491" s="30">
        <f>IF(T3491="",0,U3491/LISTAS[[#This Row],[VENTA NETA]]-1)</f>
        <v>0</v>
      </c>
      <c r="X3491" s="25"/>
      <c r="Y3491" s="31" t="str">
        <f>IFERROR(LISTAS[[#This Row],[COSTO]]/X3491-1,"")</f>
        <v/>
      </c>
    </row>
    <row r="3492" spans="1:25" x14ac:dyDescent="0.2">
      <c r="A3492" s="6" t="s">
        <v>10248</v>
      </c>
      <c r="B3492" t="s">
        <v>1783</v>
      </c>
      <c r="C3492">
        <v>104</v>
      </c>
      <c r="D3492" t="s">
        <v>10249</v>
      </c>
      <c r="E3492" s="2">
        <v>935</v>
      </c>
      <c r="F3492" s="6" t="str">
        <f>+_xlfn.XLOOKUP(LISTAS[[#This Row],[ID]],_01_CODIGOS_Y_COSTOS_xlsm[Producto y N°],_01_CODIGOS_Y_COSTOS_xlsm[FABRICA],"",0,1)</f>
        <v>IMPORTACION</v>
      </c>
      <c r="G3492" s="13">
        <f>LISTAS[[#This Row],[Precio]]*(1-0.46)*(1-IF($C$3520="",0,$C$3520))</f>
        <v>378.67500000000001</v>
      </c>
      <c r="H3492" s="9">
        <f>+_xlfn.XLOOKUP(LISTAS[[#This Row],[ID]],_01_CODIGOS_Y_COSTOS_xlsm[Producto y N°],_01_CODIGOS_Y_COSTOS_xlsm[COSTO],0,0,1)</f>
        <v>0</v>
      </c>
      <c r="I3492" s="116">
        <f>+IFERROR(LISTAS[[#This Row],[VENTA NETA]]/LISTAS[[#This Row],[COSTO]]-1,0)</f>
        <v>0</v>
      </c>
      <c r="J3492" s="33" t="str">
        <f>IFERROR(VLOOKUP(LISTAS[[#This Row],[ID]],_01_CODIGOS_Y_COSTOS_xlsm[[Producto y N°]:[CODIGO]],2,0),"")</f>
        <v>C0405</v>
      </c>
      <c r="M3492" s="22">
        <v>0</v>
      </c>
      <c r="N3492" s="23">
        <f>+LISTAS[[#This Row],[Precio]]+(LISTAS[[#This Row],[Precio]]*M3492)</f>
        <v>935</v>
      </c>
      <c r="O3492" s="24">
        <f t="shared" si="71"/>
        <v>467.5</v>
      </c>
      <c r="Q3492" s="21" t="str">
        <f>IFERROR(O3492/LISTAS[[#This Row],[COSTO]]-1,"")</f>
        <v/>
      </c>
      <c r="R3492" t="str">
        <f>+LISTAS[[#This Row],[ID]]</f>
        <v>CONECTORES PLASTICOS MANGUERAS104</v>
      </c>
      <c r="T3492" s="29"/>
      <c r="U3492" s="25">
        <f>LISTAS[[#This Row],[COSTO]]+(LISTAS[[#This Row],[COSTO]]*T3492)</f>
        <v>0</v>
      </c>
      <c r="V3492" s="30">
        <f>IF(T3492="",0,U3492/LISTAS[[#This Row],[VENTA NETA]]-1)</f>
        <v>0</v>
      </c>
      <c r="X3492" s="25"/>
      <c r="Y3492" s="31" t="str">
        <f>IFERROR(LISTAS[[#This Row],[COSTO]]/X3492-1,"")</f>
        <v/>
      </c>
    </row>
    <row r="3493" spans="1:25" x14ac:dyDescent="0.2">
      <c r="A3493" s="6" t="s">
        <v>10250</v>
      </c>
      <c r="B3493" t="s">
        <v>1783</v>
      </c>
      <c r="C3493">
        <v>105</v>
      </c>
      <c r="D3493" t="s">
        <v>10251</v>
      </c>
      <c r="E3493" s="2">
        <v>945</v>
      </c>
      <c r="F3493" s="6" t="str">
        <f>+_xlfn.XLOOKUP(LISTAS[[#This Row],[ID]],_01_CODIGOS_Y_COSTOS_xlsm[Producto y N°],_01_CODIGOS_Y_COSTOS_xlsm[FABRICA],"",0,1)</f>
        <v>IMPORTACION</v>
      </c>
      <c r="G3493" s="13">
        <f>LISTAS[[#This Row],[Precio]]*(1-0.46)*(1-IF($C$3520="",0,$C$3520))</f>
        <v>382.72500000000002</v>
      </c>
      <c r="H3493" s="9">
        <f>+_xlfn.XLOOKUP(LISTAS[[#This Row],[ID]],_01_CODIGOS_Y_COSTOS_xlsm[Producto y N°],_01_CODIGOS_Y_COSTOS_xlsm[COSTO],0,0,1)</f>
        <v>0</v>
      </c>
      <c r="I3493" s="116">
        <f>+IFERROR(LISTAS[[#This Row],[VENTA NETA]]/LISTAS[[#This Row],[COSTO]]-1,0)</f>
        <v>0</v>
      </c>
      <c r="J3493" s="33" t="str">
        <f>IFERROR(VLOOKUP(LISTAS[[#This Row],[ID]],_01_CODIGOS_Y_COSTOS_xlsm[[Producto y N°]:[CODIGO]],2,0),"")</f>
        <v>C0406</v>
      </c>
      <c r="M3493" s="22">
        <v>0</v>
      </c>
      <c r="N3493" s="23">
        <f>+LISTAS[[#This Row],[Precio]]+(LISTAS[[#This Row],[Precio]]*M3493)</f>
        <v>945</v>
      </c>
      <c r="O3493" s="24">
        <f t="shared" si="71"/>
        <v>472.5</v>
      </c>
      <c r="Q3493" s="21" t="str">
        <f>IFERROR(O3493/LISTAS[[#This Row],[COSTO]]-1,"")</f>
        <v/>
      </c>
      <c r="R3493" t="str">
        <f>+LISTAS[[#This Row],[ID]]</f>
        <v>CONECTORES PLASTICOS MANGUERAS105</v>
      </c>
      <c r="T3493" s="29"/>
      <c r="U3493" s="25">
        <f>LISTAS[[#This Row],[COSTO]]+(LISTAS[[#This Row],[COSTO]]*T3493)</f>
        <v>0</v>
      </c>
      <c r="V3493" s="30">
        <f>IF(T3493="",0,U3493/LISTAS[[#This Row],[VENTA NETA]]-1)</f>
        <v>0</v>
      </c>
      <c r="X3493" s="25"/>
      <c r="Y3493" s="31" t="str">
        <f>IFERROR(LISTAS[[#This Row],[COSTO]]/X3493-1,"")</f>
        <v/>
      </c>
    </row>
    <row r="3494" spans="1:25" x14ac:dyDescent="0.2">
      <c r="A3494" s="6" t="s">
        <v>10252</v>
      </c>
      <c r="B3494" t="s">
        <v>1783</v>
      </c>
      <c r="C3494">
        <v>106</v>
      </c>
      <c r="D3494" t="s">
        <v>10253</v>
      </c>
      <c r="E3494" s="2">
        <v>945</v>
      </c>
      <c r="F3494" s="6" t="str">
        <f>+_xlfn.XLOOKUP(LISTAS[[#This Row],[ID]],_01_CODIGOS_Y_COSTOS_xlsm[Producto y N°],_01_CODIGOS_Y_COSTOS_xlsm[FABRICA],"",0,1)</f>
        <v>IMPORTACION</v>
      </c>
      <c r="G3494" s="13">
        <f>LISTAS[[#This Row],[Precio]]*(1-0.46)*(1-IF($C$3520="",0,$C$3520))</f>
        <v>382.72500000000002</v>
      </c>
      <c r="H3494" s="9">
        <f>+_xlfn.XLOOKUP(LISTAS[[#This Row],[ID]],_01_CODIGOS_Y_COSTOS_xlsm[Producto y N°],_01_CODIGOS_Y_COSTOS_xlsm[COSTO],0,0,1)</f>
        <v>0</v>
      </c>
      <c r="I3494" s="116">
        <f>+IFERROR(LISTAS[[#This Row],[VENTA NETA]]/LISTAS[[#This Row],[COSTO]]-1,0)</f>
        <v>0</v>
      </c>
      <c r="J3494" s="33" t="str">
        <f>IFERROR(VLOOKUP(LISTAS[[#This Row],[ID]],_01_CODIGOS_Y_COSTOS_xlsm[[Producto y N°]:[CODIGO]],2,0),"")</f>
        <v>C3407</v>
      </c>
      <c r="M3494" s="22">
        <v>0</v>
      </c>
      <c r="N3494" s="23">
        <f>+LISTAS[[#This Row],[Precio]]+(LISTAS[[#This Row],[Precio]]*M3494)</f>
        <v>945</v>
      </c>
      <c r="O3494" s="24">
        <f t="shared" si="71"/>
        <v>472.5</v>
      </c>
      <c r="Q3494" s="21" t="str">
        <f>IFERROR(O3494/LISTAS[[#This Row],[COSTO]]-1,"")</f>
        <v/>
      </c>
      <c r="R3494" t="str">
        <f>+LISTAS[[#This Row],[ID]]</f>
        <v>CONECTORES PLASTICOS MANGUERAS106</v>
      </c>
      <c r="T3494" s="29"/>
      <c r="U3494" s="25">
        <f>LISTAS[[#This Row],[COSTO]]+(LISTAS[[#This Row],[COSTO]]*T3494)</f>
        <v>0</v>
      </c>
      <c r="V3494" s="30">
        <f>IF(T3494="",0,U3494/LISTAS[[#This Row],[VENTA NETA]]-1)</f>
        <v>0</v>
      </c>
      <c r="X3494" s="25"/>
      <c r="Y3494" s="31" t="str">
        <f>IFERROR(LISTAS[[#This Row],[COSTO]]/X3494-1,"")</f>
        <v/>
      </c>
    </row>
    <row r="3495" spans="1:25" x14ac:dyDescent="0.2">
      <c r="A3495" s="6" t="s">
        <v>10254</v>
      </c>
      <c r="B3495" t="s">
        <v>1783</v>
      </c>
      <c r="C3495">
        <v>107</v>
      </c>
      <c r="D3495" t="s">
        <v>10255</v>
      </c>
      <c r="E3495" s="2">
        <v>990</v>
      </c>
      <c r="F3495" s="6" t="str">
        <f>+_xlfn.XLOOKUP(LISTAS[[#This Row],[ID]],_01_CODIGOS_Y_COSTOS_xlsm[Producto y N°],_01_CODIGOS_Y_COSTOS_xlsm[FABRICA],"",0,1)</f>
        <v>IMPORTACION</v>
      </c>
      <c r="G3495" s="13">
        <f>LISTAS[[#This Row],[Precio]]*(1-0.46)*(1-IF($C$3520="",0,$C$3520))</f>
        <v>400.95000000000005</v>
      </c>
      <c r="H3495" s="9">
        <f>+_xlfn.XLOOKUP(LISTAS[[#This Row],[ID]],_01_CODIGOS_Y_COSTOS_xlsm[Producto y N°],_01_CODIGOS_Y_COSTOS_xlsm[COSTO],0,0,1)</f>
        <v>0</v>
      </c>
      <c r="I3495" s="116">
        <f>+IFERROR(LISTAS[[#This Row],[VENTA NETA]]/LISTAS[[#This Row],[COSTO]]-1,0)</f>
        <v>0</v>
      </c>
      <c r="J3495" s="33" t="str">
        <f>IFERROR(VLOOKUP(LISTAS[[#This Row],[ID]],_01_CODIGOS_Y_COSTOS_xlsm[[Producto y N°]:[CODIGO]],2,0),"")</f>
        <v>C0863</v>
      </c>
      <c r="M3495" s="22">
        <v>0</v>
      </c>
      <c r="N3495" s="23">
        <f>+LISTAS[[#This Row],[Precio]]+(LISTAS[[#This Row],[Precio]]*M3495)</f>
        <v>990</v>
      </c>
      <c r="O3495" s="24">
        <f t="shared" si="71"/>
        <v>495</v>
      </c>
      <c r="Q3495" s="21" t="str">
        <f>IFERROR(O3495/LISTAS[[#This Row],[COSTO]]-1,"")</f>
        <v/>
      </c>
      <c r="R3495" t="str">
        <f>+LISTAS[[#This Row],[ID]]</f>
        <v>CONECTORES PLASTICOS MANGUERAS107</v>
      </c>
      <c r="T3495" s="29"/>
      <c r="U3495" s="25">
        <f>LISTAS[[#This Row],[COSTO]]+(LISTAS[[#This Row],[COSTO]]*T3495)</f>
        <v>0</v>
      </c>
      <c r="V3495" s="30">
        <f>IF(T3495="",0,U3495/LISTAS[[#This Row],[VENTA NETA]]-1)</f>
        <v>0</v>
      </c>
      <c r="X3495" s="25"/>
      <c r="Y3495" s="31" t="str">
        <f>IFERROR(LISTAS[[#This Row],[COSTO]]/X3495-1,"")</f>
        <v/>
      </c>
    </row>
    <row r="3496" spans="1:25" x14ac:dyDescent="0.2">
      <c r="A3496" s="6" t="s">
        <v>10256</v>
      </c>
      <c r="B3496" t="s">
        <v>1783</v>
      </c>
      <c r="C3496">
        <v>108</v>
      </c>
      <c r="D3496" t="s">
        <v>10257</v>
      </c>
      <c r="E3496" s="2">
        <v>1167</v>
      </c>
      <c r="F3496" s="6" t="str">
        <f>+_xlfn.XLOOKUP(LISTAS[[#This Row],[ID]],_01_CODIGOS_Y_COSTOS_xlsm[Producto y N°],_01_CODIGOS_Y_COSTOS_xlsm[FABRICA],"",0,1)</f>
        <v>IMPORTACION</v>
      </c>
      <c r="G3496" s="13">
        <f>LISTAS[[#This Row],[Precio]]*(1-0.46)*(1-IF($C$3520="",0,$C$3520))</f>
        <v>472.63500000000005</v>
      </c>
      <c r="H3496" s="9">
        <f>+_xlfn.XLOOKUP(LISTAS[[#This Row],[ID]],_01_CODIGOS_Y_COSTOS_xlsm[Producto y N°],_01_CODIGOS_Y_COSTOS_xlsm[COSTO],0,0,1)</f>
        <v>0</v>
      </c>
      <c r="I3496" s="116">
        <f>+IFERROR(LISTAS[[#This Row],[VENTA NETA]]/LISTAS[[#This Row],[COSTO]]-1,0)</f>
        <v>0</v>
      </c>
      <c r="J3496" s="33" t="str">
        <f>IFERROR(VLOOKUP(LISTAS[[#This Row],[ID]],_01_CODIGOS_Y_COSTOS_xlsm[[Producto y N°]:[CODIGO]],2,0),"")</f>
        <v>C0407</v>
      </c>
      <c r="M3496" s="22">
        <v>0</v>
      </c>
      <c r="N3496" s="23">
        <f>+LISTAS[[#This Row],[Precio]]+(LISTAS[[#This Row],[Precio]]*M3496)</f>
        <v>1167</v>
      </c>
      <c r="O3496" s="24">
        <f t="shared" si="71"/>
        <v>583.5</v>
      </c>
      <c r="Q3496" s="21" t="str">
        <f>IFERROR(O3496/LISTAS[[#This Row],[COSTO]]-1,"")</f>
        <v/>
      </c>
      <c r="R3496" t="str">
        <f>+LISTAS[[#This Row],[ID]]</f>
        <v>CONECTORES PLASTICOS MANGUERAS108</v>
      </c>
      <c r="T3496" s="29"/>
      <c r="U3496" s="25">
        <f>LISTAS[[#This Row],[COSTO]]+(LISTAS[[#This Row],[COSTO]]*T3496)</f>
        <v>0</v>
      </c>
      <c r="V3496" s="30">
        <f>IF(T3496="",0,U3496/LISTAS[[#This Row],[VENTA NETA]]-1)</f>
        <v>0</v>
      </c>
      <c r="X3496" s="25"/>
      <c r="Y3496" s="31" t="str">
        <f>IFERROR(LISTAS[[#This Row],[COSTO]]/X3496-1,"")</f>
        <v/>
      </c>
    </row>
    <row r="3497" spans="1:25" x14ac:dyDescent="0.2">
      <c r="A3497" s="6" t="s">
        <v>10258</v>
      </c>
      <c r="B3497" t="s">
        <v>1783</v>
      </c>
      <c r="C3497">
        <v>109</v>
      </c>
      <c r="D3497" t="s">
        <v>10259</v>
      </c>
      <c r="E3497" s="2">
        <v>1260</v>
      </c>
      <c r="F3497" s="6" t="str">
        <f>+_xlfn.XLOOKUP(LISTAS[[#This Row],[ID]],_01_CODIGOS_Y_COSTOS_xlsm[Producto y N°],_01_CODIGOS_Y_COSTOS_xlsm[FABRICA],"",0,1)</f>
        <v>IMPORTACION</v>
      </c>
      <c r="G3497" s="13">
        <f>LISTAS[[#This Row],[Precio]]*(1-0.46)*(1-IF($C$3520="",0,$C$3520))</f>
        <v>510.30000000000007</v>
      </c>
      <c r="H3497" s="9">
        <f>+_xlfn.XLOOKUP(LISTAS[[#This Row],[ID]],_01_CODIGOS_Y_COSTOS_xlsm[Producto y N°],_01_CODIGOS_Y_COSTOS_xlsm[COSTO],0,0,1)</f>
        <v>0</v>
      </c>
      <c r="I3497" s="116">
        <f>+IFERROR(LISTAS[[#This Row],[VENTA NETA]]/LISTAS[[#This Row],[COSTO]]-1,0)</f>
        <v>0</v>
      </c>
      <c r="J3497" s="33" t="str">
        <f>IFERROR(VLOOKUP(LISTAS[[#This Row],[ID]],_01_CODIGOS_Y_COSTOS_xlsm[[Producto y N°]:[CODIGO]],2,0),"")</f>
        <v>C0441</v>
      </c>
      <c r="M3497" s="22">
        <v>0</v>
      </c>
      <c r="N3497" s="23">
        <f>+LISTAS[[#This Row],[Precio]]+(LISTAS[[#This Row],[Precio]]*M3497)</f>
        <v>1260</v>
      </c>
      <c r="O3497" s="24">
        <f t="shared" si="71"/>
        <v>630</v>
      </c>
      <c r="Q3497" s="21" t="str">
        <f>IFERROR(O3497/LISTAS[[#This Row],[COSTO]]-1,"")</f>
        <v/>
      </c>
      <c r="R3497" t="str">
        <f>+LISTAS[[#This Row],[ID]]</f>
        <v>CONECTORES PLASTICOS MANGUERAS109</v>
      </c>
      <c r="T3497" s="29"/>
      <c r="U3497" s="25">
        <f>LISTAS[[#This Row],[COSTO]]+(LISTAS[[#This Row],[COSTO]]*T3497)</f>
        <v>0</v>
      </c>
      <c r="V3497" s="30">
        <f>IF(T3497="",0,U3497/LISTAS[[#This Row],[VENTA NETA]]-1)</f>
        <v>0</v>
      </c>
      <c r="X3497" s="25"/>
      <c r="Y3497" s="31" t="str">
        <f>IFERROR(LISTAS[[#This Row],[COSTO]]/X3497-1,"")</f>
        <v/>
      </c>
    </row>
    <row r="3498" spans="1:25" x14ac:dyDescent="0.2">
      <c r="A3498" s="6" t="s">
        <v>10260</v>
      </c>
      <c r="B3498" t="s">
        <v>1783</v>
      </c>
      <c r="C3498">
        <v>110</v>
      </c>
      <c r="D3498" t="s">
        <v>10261</v>
      </c>
      <c r="E3498" s="2">
        <v>1167</v>
      </c>
      <c r="F3498" s="6" t="str">
        <f>+_xlfn.XLOOKUP(LISTAS[[#This Row],[ID]],_01_CODIGOS_Y_COSTOS_xlsm[Producto y N°],_01_CODIGOS_Y_COSTOS_xlsm[FABRICA],"",0,1)</f>
        <v>IMPORTACION</v>
      </c>
      <c r="G3498" s="13">
        <f>LISTAS[[#This Row],[Precio]]*(1-0.46)*(1-IF($C$3520="",0,$C$3520))</f>
        <v>472.63500000000005</v>
      </c>
      <c r="H3498" s="9">
        <f>+_xlfn.XLOOKUP(LISTAS[[#This Row],[ID]],_01_CODIGOS_Y_COSTOS_xlsm[Producto y N°],_01_CODIGOS_Y_COSTOS_xlsm[COSTO],0,0,1)</f>
        <v>0</v>
      </c>
      <c r="I3498" s="116">
        <f>+IFERROR(LISTAS[[#This Row],[VENTA NETA]]/LISTAS[[#This Row],[COSTO]]-1,0)</f>
        <v>0</v>
      </c>
      <c r="J3498" s="33" t="str">
        <f>IFERROR(VLOOKUP(LISTAS[[#This Row],[ID]],_01_CODIGOS_Y_COSTOS_xlsm[[Producto y N°]:[CODIGO]],2,0),"")</f>
        <v>C0505</v>
      </c>
      <c r="M3498" s="22">
        <v>0</v>
      </c>
      <c r="N3498" s="23">
        <f>+LISTAS[[#This Row],[Precio]]+(LISTAS[[#This Row],[Precio]]*M3498)</f>
        <v>1167</v>
      </c>
      <c r="O3498" s="24">
        <f t="shared" si="71"/>
        <v>583.5</v>
      </c>
      <c r="Q3498" s="21" t="str">
        <f>IFERROR(O3498/LISTAS[[#This Row],[COSTO]]-1,"")</f>
        <v/>
      </c>
      <c r="R3498" t="str">
        <f>+LISTAS[[#This Row],[ID]]</f>
        <v>CONECTORES PLASTICOS MANGUERAS110</v>
      </c>
      <c r="T3498" s="29"/>
      <c r="U3498" s="25">
        <f>LISTAS[[#This Row],[COSTO]]+(LISTAS[[#This Row],[COSTO]]*T3498)</f>
        <v>0</v>
      </c>
      <c r="V3498" s="30">
        <f>IF(T3498="",0,U3498/LISTAS[[#This Row],[VENTA NETA]]-1)</f>
        <v>0</v>
      </c>
      <c r="X3498" s="25"/>
      <c r="Y3498" s="31" t="str">
        <f>IFERROR(LISTAS[[#This Row],[COSTO]]/X3498-1,"")</f>
        <v/>
      </c>
    </row>
    <row r="3499" spans="1:25" x14ac:dyDescent="0.2">
      <c r="A3499" s="6" t="s">
        <v>10262</v>
      </c>
      <c r="B3499" t="s">
        <v>1783</v>
      </c>
      <c r="C3499">
        <v>111</v>
      </c>
      <c r="D3499" t="s">
        <v>10263</v>
      </c>
      <c r="E3499" s="2">
        <v>1260</v>
      </c>
      <c r="F3499" s="6" t="str">
        <f>+_xlfn.XLOOKUP(LISTAS[[#This Row],[ID]],_01_CODIGOS_Y_COSTOS_xlsm[Producto y N°],_01_CODIGOS_Y_COSTOS_xlsm[FABRICA],"",0,1)</f>
        <v>IMPORTACION</v>
      </c>
      <c r="G3499" s="13">
        <f>LISTAS[[#This Row],[Precio]]*(1-0.46)*(1-IF($C$3520="",0,$C$3520))</f>
        <v>510.30000000000007</v>
      </c>
      <c r="H3499" s="9">
        <f>+_xlfn.XLOOKUP(LISTAS[[#This Row],[ID]],_01_CODIGOS_Y_COSTOS_xlsm[Producto y N°],_01_CODIGOS_Y_COSTOS_xlsm[COSTO],0,0,1)</f>
        <v>113.24039999999999</v>
      </c>
      <c r="I3499" s="116">
        <f>+IFERROR(LISTAS[[#This Row],[VENTA NETA]]/LISTAS[[#This Row],[COSTO]]-1,0)</f>
        <v>3.506342259476301</v>
      </c>
      <c r="J3499" s="33" t="str">
        <f>IFERROR(VLOOKUP(LISTAS[[#This Row],[ID]],_01_CODIGOS_Y_COSTOS_xlsm[[Producto y N°]:[CODIGO]],2,0),"")</f>
        <v>C0838</v>
      </c>
      <c r="M3499" s="22">
        <v>0</v>
      </c>
      <c r="N3499" s="23">
        <f>+LISTAS[[#This Row],[Precio]]+(LISTAS[[#This Row],[Precio]]*M3499)</f>
        <v>1260</v>
      </c>
      <c r="O3499" s="24">
        <f t="shared" si="71"/>
        <v>630</v>
      </c>
      <c r="Q3499" s="21">
        <f>IFERROR(O3499/LISTAS[[#This Row],[COSTO]]-1,"")</f>
        <v>4.5633855055262966</v>
      </c>
      <c r="R3499" t="str">
        <f>+LISTAS[[#This Row],[ID]]</f>
        <v>CONECTORES PLASTICOS MANGUERAS111</v>
      </c>
      <c r="T3499" s="29"/>
      <c r="U3499" s="25">
        <f>LISTAS[[#This Row],[COSTO]]+(LISTAS[[#This Row],[COSTO]]*T3499)</f>
        <v>113.24039999999999</v>
      </c>
      <c r="V3499" s="30">
        <f>IF(T3499="",0,U3499/LISTAS[[#This Row],[VENTA NETA]]-1)</f>
        <v>0</v>
      </c>
      <c r="X3499" s="25"/>
      <c r="Y3499" s="31" t="str">
        <f>IFERROR(LISTAS[[#This Row],[COSTO]]/X3499-1,"")</f>
        <v/>
      </c>
    </row>
    <row r="3500" spans="1:25" x14ac:dyDescent="0.2">
      <c r="A3500" s="6" t="s">
        <v>10264</v>
      </c>
      <c r="B3500" t="s">
        <v>1783</v>
      </c>
      <c r="C3500">
        <v>112</v>
      </c>
      <c r="D3500" t="s">
        <v>10265</v>
      </c>
      <c r="E3500" s="2">
        <v>1740</v>
      </c>
      <c r="F3500" s="6" t="str">
        <f>+_xlfn.XLOOKUP(LISTAS[[#This Row],[ID]],_01_CODIGOS_Y_COSTOS_xlsm[Producto y N°],_01_CODIGOS_Y_COSTOS_xlsm[FABRICA],"",0,1)</f>
        <v>IMPORTACION</v>
      </c>
      <c r="G3500" s="13">
        <f>LISTAS[[#This Row],[Precio]]*(1-0.46)*(1-IF($C$3520="",0,$C$3520))</f>
        <v>704.7</v>
      </c>
      <c r="H3500" s="9">
        <f>+_xlfn.XLOOKUP(LISTAS[[#This Row],[ID]],_01_CODIGOS_Y_COSTOS_xlsm[Producto y N°],_01_CODIGOS_Y_COSTOS_xlsm[COSTO],0,0,1)</f>
        <v>0</v>
      </c>
      <c r="I3500" s="116">
        <f>+IFERROR(LISTAS[[#This Row],[VENTA NETA]]/LISTAS[[#This Row],[COSTO]]-1,0)</f>
        <v>0</v>
      </c>
      <c r="J3500" s="33" t="str">
        <f>IFERROR(VLOOKUP(LISTAS[[#This Row],[ID]],_01_CODIGOS_Y_COSTOS_xlsm[[Producto y N°]:[CODIGO]],2,0),"")</f>
        <v>C0417</v>
      </c>
      <c r="M3500" s="22">
        <v>0</v>
      </c>
      <c r="N3500" s="23">
        <f>+LISTAS[[#This Row],[Precio]]+(LISTAS[[#This Row],[Precio]]*M3500)</f>
        <v>1740</v>
      </c>
      <c r="O3500" s="24">
        <f t="shared" si="71"/>
        <v>870</v>
      </c>
      <c r="Q3500" s="21" t="str">
        <f>IFERROR(O3500/LISTAS[[#This Row],[COSTO]]-1,"")</f>
        <v/>
      </c>
      <c r="R3500" t="str">
        <f>+LISTAS[[#This Row],[ID]]</f>
        <v>CONECTORES PLASTICOS MANGUERAS112</v>
      </c>
      <c r="T3500" s="29"/>
      <c r="U3500" s="25">
        <f>LISTAS[[#This Row],[COSTO]]+(LISTAS[[#This Row],[COSTO]]*T3500)</f>
        <v>0</v>
      </c>
      <c r="V3500" s="30">
        <f>IF(T3500="",0,U3500/LISTAS[[#This Row],[VENTA NETA]]-1)</f>
        <v>0</v>
      </c>
      <c r="X3500" s="25"/>
      <c r="Y3500" s="31" t="str">
        <f>IFERROR(LISTAS[[#This Row],[COSTO]]/X3500-1,"")</f>
        <v/>
      </c>
    </row>
    <row r="3501" spans="1:25" x14ac:dyDescent="0.2">
      <c r="A3501" s="6" t="s">
        <v>10266</v>
      </c>
      <c r="B3501" t="s">
        <v>1783</v>
      </c>
      <c r="C3501">
        <v>113</v>
      </c>
      <c r="D3501" t="s">
        <v>10267</v>
      </c>
      <c r="E3501" s="2">
        <v>1950</v>
      </c>
      <c r="F3501" s="6" t="str">
        <f>+_xlfn.XLOOKUP(LISTAS[[#This Row],[ID]],_01_CODIGOS_Y_COSTOS_xlsm[Producto y N°],_01_CODIGOS_Y_COSTOS_xlsm[FABRICA],"",0,1)</f>
        <v>IMPORTACION</v>
      </c>
      <c r="G3501" s="13">
        <f>LISTAS[[#This Row],[Precio]]*(1-0.46)*(1-IF($C$3520="",0,$C$3520))</f>
        <v>789.75</v>
      </c>
      <c r="H3501" s="9">
        <f>+_xlfn.XLOOKUP(LISTAS[[#This Row],[ID]],_01_CODIGOS_Y_COSTOS_xlsm[Producto y N°],_01_CODIGOS_Y_COSTOS_xlsm[COSTO],0,0,1)</f>
        <v>0</v>
      </c>
      <c r="I3501" s="116">
        <f>+IFERROR(LISTAS[[#This Row],[VENTA NETA]]/LISTAS[[#This Row],[COSTO]]-1,0)</f>
        <v>0</v>
      </c>
      <c r="J3501" s="33" t="str">
        <f>IFERROR(VLOOKUP(LISTAS[[#This Row],[ID]],_01_CODIGOS_Y_COSTOS_xlsm[[Producto y N°]:[CODIGO]],2,0),"")</f>
        <v>C1161</v>
      </c>
      <c r="M3501" s="22">
        <v>0</v>
      </c>
      <c r="N3501" s="23">
        <f>+LISTAS[[#This Row],[Precio]]+(LISTAS[[#This Row],[Precio]]*M3501)</f>
        <v>1950</v>
      </c>
      <c r="O3501" s="24">
        <f t="shared" si="71"/>
        <v>975</v>
      </c>
      <c r="Q3501" s="21" t="str">
        <f>IFERROR(O3501/LISTAS[[#This Row],[COSTO]]-1,"")</f>
        <v/>
      </c>
      <c r="R3501" t="str">
        <f>+LISTAS[[#This Row],[ID]]</f>
        <v>CONECTORES PLASTICOS MANGUERAS113</v>
      </c>
      <c r="T3501" s="29"/>
      <c r="U3501" s="25">
        <f>LISTAS[[#This Row],[COSTO]]+(LISTAS[[#This Row],[COSTO]]*T3501)</f>
        <v>0</v>
      </c>
      <c r="V3501" s="30">
        <f>IF(T3501="",0,U3501/LISTAS[[#This Row],[VENTA NETA]]-1)</f>
        <v>0</v>
      </c>
      <c r="X3501" s="25"/>
      <c r="Y3501" s="31" t="str">
        <f>IFERROR(LISTAS[[#This Row],[COSTO]]/X3501-1,"")</f>
        <v/>
      </c>
    </row>
    <row r="3502" spans="1:25" x14ac:dyDescent="0.2">
      <c r="A3502" s="6" t="s">
        <v>10268</v>
      </c>
      <c r="B3502" t="s">
        <v>1783</v>
      </c>
      <c r="C3502">
        <v>114</v>
      </c>
      <c r="D3502" t="s">
        <v>10269</v>
      </c>
      <c r="E3502" s="2">
        <v>1167</v>
      </c>
      <c r="F3502" s="6" t="str">
        <f>+_xlfn.XLOOKUP(LISTAS[[#This Row],[ID]],_01_CODIGOS_Y_COSTOS_xlsm[Producto y N°],_01_CODIGOS_Y_COSTOS_xlsm[FABRICA],"",0,1)</f>
        <v>IMPORTACION</v>
      </c>
      <c r="G3502" s="13">
        <f>LISTAS[[#This Row],[Precio]]*(1-0.46)*(1-IF($C$3520="",0,$C$3520))</f>
        <v>472.63500000000005</v>
      </c>
      <c r="H3502" s="9">
        <f>+_xlfn.XLOOKUP(LISTAS[[#This Row],[ID]],_01_CODIGOS_Y_COSTOS_xlsm[Producto y N°],_01_CODIGOS_Y_COSTOS_xlsm[COSTO],0,0,1)</f>
        <v>0</v>
      </c>
      <c r="I3502" s="116">
        <f>+IFERROR(LISTAS[[#This Row],[VENTA NETA]]/LISTAS[[#This Row],[COSTO]]-1,0)</f>
        <v>0</v>
      </c>
      <c r="J3502" s="33" t="str">
        <f>IFERROR(VLOOKUP(LISTAS[[#This Row],[ID]],_01_CODIGOS_Y_COSTOS_xlsm[[Producto y N°]:[CODIGO]],2,0),"")</f>
        <v>C0443</v>
      </c>
      <c r="M3502" s="22">
        <v>0</v>
      </c>
      <c r="N3502" s="23">
        <f>+LISTAS[[#This Row],[Precio]]+(LISTAS[[#This Row],[Precio]]*M3502)</f>
        <v>1167</v>
      </c>
      <c r="O3502" s="24">
        <f t="shared" si="71"/>
        <v>583.5</v>
      </c>
      <c r="Q3502" s="21" t="str">
        <f>IFERROR(O3502/LISTAS[[#This Row],[COSTO]]-1,"")</f>
        <v/>
      </c>
      <c r="R3502" t="str">
        <f>+LISTAS[[#This Row],[ID]]</f>
        <v>CONECTORES PLASTICOS MANGUERAS114</v>
      </c>
      <c r="T3502" s="29"/>
      <c r="U3502" s="25">
        <f>LISTAS[[#This Row],[COSTO]]+(LISTAS[[#This Row],[COSTO]]*T3502)</f>
        <v>0</v>
      </c>
      <c r="V3502" s="30">
        <f>IF(T3502="",0,U3502/LISTAS[[#This Row],[VENTA NETA]]-1)</f>
        <v>0</v>
      </c>
      <c r="X3502" s="25"/>
      <c r="Y3502" s="31" t="str">
        <f>IFERROR(LISTAS[[#This Row],[COSTO]]/X3502-1,"")</f>
        <v/>
      </c>
    </row>
    <row r="3503" spans="1:25" x14ac:dyDescent="0.2">
      <c r="A3503" s="6" t="s">
        <v>10270</v>
      </c>
      <c r="B3503" t="s">
        <v>1783</v>
      </c>
      <c r="C3503">
        <v>115</v>
      </c>
      <c r="D3503" t="s">
        <v>10271</v>
      </c>
      <c r="E3503" s="2">
        <v>1260</v>
      </c>
      <c r="F3503" s="6" t="str">
        <f>+_xlfn.XLOOKUP(LISTAS[[#This Row],[ID]],_01_CODIGOS_Y_COSTOS_xlsm[Producto y N°],_01_CODIGOS_Y_COSTOS_xlsm[FABRICA],"",0,1)</f>
        <v>IMPORTACION</v>
      </c>
      <c r="G3503" s="13">
        <f>LISTAS[[#This Row],[Precio]]*(1-0.46)*(1-IF($C$3520="",0,$C$3520))</f>
        <v>510.30000000000007</v>
      </c>
      <c r="H3503" s="9">
        <f>+_xlfn.XLOOKUP(LISTAS[[#This Row],[ID]],_01_CODIGOS_Y_COSTOS_xlsm[Producto y N°],_01_CODIGOS_Y_COSTOS_xlsm[COSTO],0,0,1)</f>
        <v>0</v>
      </c>
      <c r="I3503" s="116">
        <f>+IFERROR(LISTAS[[#This Row],[VENTA NETA]]/LISTAS[[#This Row],[COSTO]]-1,0)</f>
        <v>0</v>
      </c>
      <c r="J3503" s="33" t="str">
        <f>IFERROR(VLOOKUP(LISTAS[[#This Row],[ID]],_01_CODIGOS_Y_COSTOS_xlsm[[Producto y N°]:[CODIGO]],2,0),"")</f>
        <v>C0439</v>
      </c>
      <c r="M3503" s="22">
        <v>0</v>
      </c>
      <c r="N3503" s="23">
        <f>+LISTAS[[#This Row],[Precio]]+(LISTAS[[#This Row],[Precio]]*M3503)</f>
        <v>1260</v>
      </c>
      <c r="O3503" s="24">
        <f t="shared" si="71"/>
        <v>630</v>
      </c>
      <c r="Q3503" s="21" t="str">
        <f>IFERROR(O3503/LISTAS[[#This Row],[COSTO]]-1,"")</f>
        <v/>
      </c>
      <c r="R3503" t="str">
        <f>+LISTAS[[#This Row],[ID]]</f>
        <v>CONECTORES PLASTICOS MANGUERAS115</v>
      </c>
      <c r="T3503" s="29"/>
      <c r="U3503" s="25">
        <f>LISTAS[[#This Row],[COSTO]]+(LISTAS[[#This Row],[COSTO]]*T3503)</f>
        <v>0</v>
      </c>
      <c r="V3503" s="30">
        <f>IF(T3503="",0,U3503/LISTAS[[#This Row],[VENTA NETA]]-1)</f>
        <v>0</v>
      </c>
      <c r="X3503" s="25"/>
      <c r="Y3503" s="31" t="str">
        <f>IFERROR(LISTAS[[#This Row],[COSTO]]/X3503-1,"")</f>
        <v/>
      </c>
    </row>
    <row r="3504" spans="1:25" x14ac:dyDescent="0.2">
      <c r="A3504" s="6" t="s">
        <v>10272</v>
      </c>
      <c r="B3504" t="s">
        <v>1783</v>
      </c>
      <c r="C3504">
        <v>116</v>
      </c>
      <c r="D3504" t="s">
        <v>10273</v>
      </c>
      <c r="E3504" s="2">
        <v>1260</v>
      </c>
      <c r="F3504" s="6" t="str">
        <f>+_xlfn.XLOOKUP(LISTAS[[#This Row],[ID]],_01_CODIGOS_Y_COSTOS_xlsm[Producto y N°],_01_CODIGOS_Y_COSTOS_xlsm[FABRICA],"",0,1)</f>
        <v>IMPORTACION</v>
      </c>
      <c r="G3504" s="13">
        <f>LISTAS[[#This Row],[Precio]]*(1-0.46)*(1-IF($C$3520="",0,$C$3520))</f>
        <v>510.30000000000007</v>
      </c>
      <c r="H3504" s="9">
        <f>+_xlfn.XLOOKUP(LISTAS[[#This Row],[ID]],_01_CODIGOS_Y_COSTOS_xlsm[Producto y N°],_01_CODIGOS_Y_COSTOS_xlsm[COSTO],0,0,1)</f>
        <v>84.204400000000007</v>
      </c>
      <c r="I3504" s="116">
        <f>+IFERROR(LISTAS[[#This Row],[VENTA NETA]]/LISTAS[[#This Row],[COSTO]]-1,0)</f>
        <v>5.0602533834336452</v>
      </c>
      <c r="J3504" s="33" t="str">
        <f>IFERROR(VLOOKUP(LISTAS[[#This Row],[ID]],_01_CODIGOS_Y_COSTOS_xlsm[[Producto y N°]:[CODIGO]],2,0),"")</f>
        <v>C0879</v>
      </c>
      <c r="M3504" s="22">
        <v>0</v>
      </c>
      <c r="N3504" s="23">
        <f>+LISTAS[[#This Row],[Precio]]+(LISTAS[[#This Row],[Precio]]*M3504)</f>
        <v>1260</v>
      </c>
      <c r="O3504" s="24">
        <f t="shared" si="71"/>
        <v>630</v>
      </c>
      <c r="Q3504" s="21">
        <f>IFERROR(O3504/LISTAS[[#This Row],[COSTO]]-1,"")</f>
        <v>6.4817943005353635</v>
      </c>
      <c r="R3504" t="str">
        <f>+LISTAS[[#This Row],[ID]]</f>
        <v>CONECTORES PLASTICOS MANGUERAS116</v>
      </c>
      <c r="T3504" s="29"/>
      <c r="U3504" s="25">
        <f>LISTAS[[#This Row],[COSTO]]+(LISTAS[[#This Row],[COSTO]]*T3504)</f>
        <v>84.204400000000007</v>
      </c>
      <c r="V3504" s="30">
        <f>IF(T3504="",0,U3504/LISTAS[[#This Row],[VENTA NETA]]-1)</f>
        <v>0</v>
      </c>
      <c r="X3504" s="25"/>
      <c r="Y3504" s="31" t="str">
        <f>IFERROR(LISTAS[[#This Row],[COSTO]]/X3504-1,"")</f>
        <v/>
      </c>
    </row>
    <row r="3505" spans="1:25" x14ac:dyDescent="0.2">
      <c r="A3505" s="6" t="s">
        <v>10274</v>
      </c>
      <c r="B3505" t="s">
        <v>1783</v>
      </c>
      <c r="C3505">
        <v>117</v>
      </c>
      <c r="D3505" t="s">
        <v>10275</v>
      </c>
      <c r="E3505" s="2">
        <v>1260</v>
      </c>
      <c r="F3505" s="6" t="str">
        <f>+_xlfn.XLOOKUP(LISTAS[[#This Row],[ID]],_01_CODIGOS_Y_COSTOS_xlsm[Producto y N°],_01_CODIGOS_Y_COSTOS_xlsm[FABRICA],"",0,1)</f>
        <v>IMPORTACION</v>
      </c>
      <c r="G3505" s="13">
        <f>LISTAS[[#This Row],[Precio]]*(1-0.46)*(1-IF($C$3520="",0,$C$3520))</f>
        <v>510.30000000000007</v>
      </c>
      <c r="H3505" s="9">
        <f>+_xlfn.XLOOKUP(LISTAS[[#This Row],[ID]],_01_CODIGOS_Y_COSTOS_xlsm[Producto y N°],_01_CODIGOS_Y_COSTOS_xlsm[COSTO],0,0,1)</f>
        <v>0</v>
      </c>
      <c r="I3505" s="116">
        <f>+IFERROR(LISTAS[[#This Row],[VENTA NETA]]/LISTAS[[#This Row],[COSTO]]-1,0)</f>
        <v>0</v>
      </c>
      <c r="J3505" s="33" t="str">
        <f>IFERROR(VLOOKUP(LISTAS[[#This Row],[ID]],_01_CODIGOS_Y_COSTOS_xlsm[[Producto y N°]:[CODIGO]],2,0),"")</f>
        <v>C0881</v>
      </c>
      <c r="M3505" s="22">
        <v>0</v>
      </c>
      <c r="N3505" s="23">
        <f>+LISTAS[[#This Row],[Precio]]+(LISTAS[[#This Row],[Precio]]*M3505)</f>
        <v>1260</v>
      </c>
      <c r="O3505" s="24">
        <f t="shared" si="71"/>
        <v>630</v>
      </c>
      <c r="Q3505" s="21" t="str">
        <f>IFERROR(O3505/LISTAS[[#This Row],[COSTO]]-1,"")</f>
        <v/>
      </c>
      <c r="R3505" t="str">
        <f>+LISTAS[[#This Row],[ID]]</f>
        <v>CONECTORES PLASTICOS MANGUERAS117</v>
      </c>
      <c r="T3505" s="29"/>
      <c r="U3505" s="25">
        <f>LISTAS[[#This Row],[COSTO]]+(LISTAS[[#This Row],[COSTO]]*T3505)</f>
        <v>0</v>
      </c>
      <c r="V3505" s="30">
        <f>IF(T3505="",0,U3505/LISTAS[[#This Row],[VENTA NETA]]-1)</f>
        <v>0</v>
      </c>
      <c r="X3505" s="25"/>
      <c r="Y3505" s="31" t="str">
        <f>IFERROR(LISTAS[[#This Row],[COSTO]]/X3505-1,"")</f>
        <v/>
      </c>
    </row>
    <row r="3506" spans="1:25" x14ac:dyDescent="0.2">
      <c r="A3506" s="6" t="s">
        <v>10276</v>
      </c>
      <c r="B3506" t="s">
        <v>1783</v>
      </c>
      <c r="C3506">
        <v>118</v>
      </c>
      <c r="D3506" t="s">
        <v>10277</v>
      </c>
      <c r="E3506" s="2">
        <v>1260</v>
      </c>
      <c r="F3506" s="6" t="str">
        <f>+_xlfn.XLOOKUP(LISTAS[[#This Row],[ID]],_01_CODIGOS_Y_COSTOS_xlsm[Producto y N°],_01_CODIGOS_Y_COSTOS_xlsm[FABRICA],"",0,1)</f>
        <v>IMPORTACION</v>
      </c>
      <c r="G3506" s="13">
        <f>LISTAS[[#This Row],[Precio]]*(1-0.46)*(1-IF($C$3520="",0,$C$3520))</f>
        <v>510.30000000000007</v>
      </c>
      <c r="H3506" s="9">
        <f>+_xlfn.XLOOKUP(LISTAS[[#This Row],[ID]],_01_CODIGOS_Y_COSTOS_xlsm[Producto y N°],_01_CODIGOS_Y_COSTOS_xlsm[COSTO],0,0,1)</f>
        <v>104.5296</v>
      </c>
      <c r="I3506" s="116">
        <f>+IFERROR(LISTAS[[#This Row],[VENTA NETA]]/LISTAS[[#This Row],[COSTO]]-1,0)</f>
        <v>3.8818707810993258</v>
      </c>
      <c r="J3506" s="33" t="str">
        <f>IFERROR(VLOOKUP(LISTAS[[#This Row],[ID]],_01_CODIGOS_Y_COSTOS_xlsm[[Producto y N°]:[CODIGO]],2,0),"")</f>
        <v>C0440</v>
      </c>
      <c r="M3506" s="22">
        <v>0</v>
      </c>
      <c r="N3506" s="23">
        <f>+LISTAS[[#This Row],[Precio]]+(LISTAS[[#This Row],[Precio]]*M3506)</f>
        <v>1260</v>
      </c>
      <c r="O3506" s="24">
        <f t="shared" si="71"/>
        <v>630</v>
      </c>
      <c r="Q3506" s="21">
        <f>IFERROR(O3506/LISTAS[[#This Row],[COSTO]]-1,"")</f>
        <v>5.0270009643201545</v>
      </c>
      <c r="R3506" t="str">
        <f>+LISTAS[[#This Row],[ID]]</f>
        <v>CONECTORES PLASTICOS MANGUERAS118</v>
      </c>
      <c r="T3506" s="29"/>
      <c r="U3506" s="25">
        <f>LISTAS[[#This Row],[COSTO]]+(LISTAS[[#This Row],[COSTO]]*T3506)</f>
        <v>104.5296</v>
      </c>
      <c r="V3506" s="30">
        <f>IF(T3506="",0,U3506/LISTAS[[#This Row],[VENTA NETA]]-1)</f>
        <v>0</v>
      </c>
      <c r="X3506" s="25"/>
      <c r="Y3506" s="31" t="str">
        <f>IFERROR(LISTAS[[#This Row],[COSTO]]/X3506-1,"")</f>
        <v/>
      </c>
    </row>
    <row r="3507" spans="1:25" x14ac:dyDescent="0.2">
      <c r="A3507" s="6" t="s">
        <v>10278</v>
      </c>
      <c r="B3507" t="s">
        <v>1783</v>
      </c>
      <c r="C3507">
        <v>119</v>
      </c>
      <c r="D3507" t="s">
        <v>10279</v>
      </c>
      <c r="E3507" s="2">
        <v>1374</v>
      </c>
      <c r="F3507" s="6" t="str">
        <f>+_xlfn.XLOOKUP(LISTAS[[#This Row],[ID]],_01_CODIGOS_Y_COSTOS_xlsm[Producto y N°],_01_CODIGOS_Y_COSTOS_xlsm[FABRICA],"",0,1)</f>
        <v>IMPORTACION</v>
      </c>
      <c r="G3507" s="13">
        <f>LISTAS[[#This Row],[Precio]]*(1-0.46)*(1-IF($C$3520="",0,$C$3520))</f>
        <v>556.47</v>
      </c>
      <c r="H3507" s="9">
        <f>+_xlfn.XLOOKUP(LISTAS[[#This Row],[ID]],_01_CODIGOS_Y_COSTOS_xlsm[Producto y N°],_01_CODIGOS_Y_COSTOS_xlsm[COSTO],0,0,1)</f>
        <v>113.24039999999999</v>
      </c>
      <c r="I3507" s="116">
        <f>+IFERROR(LISTAS[[#This Row],[VENTA NETA]]/LISTAS[[#This Row],[COSTO]]-1,0)</f>
        <v>3.9140589400955852</v>
      </c>
      <c r="J3507" s="33" t="str">
        <f>IFERROR(VLOOKUP(LISTAS[[#This Row],[ID]],_01_CODIGOS_Y_COSTOS_xlsm[[Producto y N°]:[CODIGO]],2,0),"")</f>
        <v>C0241</v>
      </c>
      <c r="M3507" s="22">
        <v>0</v>
      </c>
      <c r="N3507" s="23">
        <f>+LISTAS[[#This Row],[Precio]]+(LISTAS[[#This Row],[Precio]]*M3507)</f>
        <v>1374</v>
      </c>
      <c r="O3507" s="24">
        <f t="shared" ref="O3507:O3517" si="72">+((100-50)*0.01)*N3507</f>
        <v>687</v>
      </c>
      <c r="Q3507" s="21">
        <f>IFERROR(O3507/LISTAS[[#This Row],[COSTO]]-1,"")</f>
        <v>5.0667394322167709</v>
      </c>
      <c r="R3507" t="str">
        <f>+LISTAS[[#This Row],[ID]]</f>
        <v>CONECTORES PLASTICOS MANGUERAS119</v>
      </c>
      <c r="T3507" s="29"/>
      <c r="U3507" s="25">
        <f>LISTAS[[#This Row],[COSTO]]+(LISTAS[[#This Row],[COSTO]]*T3507)</f>
        <v>113.24039999999999</v>
      </c>
      <c r="V3507" s="30">
        <f>IF(T3507="",0,U3507/LISTAS[[#This Row],[VENTA NETA]]-1)</f>
        <v>0</v>
      </c>
      <c r="X3507" s="25"/>
      <c r="Y3507" s="31" t="str">
        <f>IFERROR(LISTAS[[#This Row],[COSTO]]/X3507-1,"")</f>
        <v/>
      </c>
    </row>
    <row r="3508" spans="1:25" x14ac:dyDescent="0.2">
      <c r="A3508" s="6" t="s">
        <v>10280</v>
      </c>
      <c r="B3508" t="s">
        <v>1783</v>
      </c>
      <c r="C3508">
        <v>120</v>
      </c>
      <c r="D3508" t="s">
        <v>10281</v>
      </c>
      <c r="E3508" s="2">
        <v>1167</v>
      </c>
      <c r="F3508" s="6" t="str">
        <f>+_xlfn.XLOOKUP(LISTAS[[#This Row],[ID]],_01_CODIGOS_Y_COSTOS_xlsm[Producto y N°],_01_CODIGOS_Y_COSTOS_xlsm[FABRICA],"",0,1)</f>
        <v>IMPORTACION</v>
      </c>
      <c r="G3508" s="13">
        <f>LISTAS[[#This Row],[Precio]]*(1-0.46)*(1-IF($C$3520="",0,$C$3520))</f>
        <v>472.63500000000005</v>
      </c>
      <c r="H3508" s="9">
        <f>+_xlfn.XLOOKUP(LISTAS[[#This Row],[ID]],_01_CODIGOS_Y_COSTOS_xlsm[Producto y N°],_01_CODIGOS_Y_COSTOS_xlsm[COSTO],0,0,1)</f>
        <v>84.204400000000007</v>
      </c>
      <c r="I3508" s="116">
        <f>+IFERROR(LISTAS[[#This Row],[VENTA NETA]]/LISTAS[[#This Row],[COSTO]]-1,0)</f>
        <v>4.6129489670373518</v>
      </c>
      <c r="J3508" s="33" t="str">
        <f>IFERROR(VLOOKUP(LISTAS[[#This Row],[ID]],_01_CODIGOS_Y_COSTOS_xlsm[[Producto y N°]:[CODIGO]],2,0),"")</f>
        <v>C0865</v>
      </c>
      <c r="M3508" s="22">
        <v>0</v>
      </c>
      <c r="N3508" s="23">
        <f>+LISTAS[[#This Row],[Precio]]+(LISTAS[[#This Row],[Precio]]*M3508)</f>
        <v>1167</v>
      </c>
      <c r="O3508" s="24">
        <f t="shared" si="72"/>
        <v>583.5</v>
      </c>
      <c r="Q3508" s="21">
        <f>IFERROR(O3508/LISTAS[[#This Row],[COSTO]]-1,"")</f>
        <v>5.929566625972039</v>
      </c>
      <c r="R3508" t="str">
        <f>+LISTAS[[#This Row],[ID]]</f>
        <v>CONECTORES PLASTICOS MANGUERAS120</v>
      </c>
      <c r="T3508" s="29"/>
      <c r="U3508" s="25">
        <f>LISTAS[[#This Row],[COSTO]]+(LISTAS[[#This Row],[COSTO]]*T3508)</f>
        <v>84.204400000000007</v>
      </c>
      <c r="V3508" s="30">
        <f>IF(T3508="",0,U3508/LISTAS[[#This Row],[VENTA NETA]]-1)</f>
        <v>0</v>
      </c>
      <c r="X3508" s="25"/>
      <c r="Y3508" s="31" t="str">
        <f>IFERROR(LISTAS[[#This Row],[COSTO]]/X3508-1,"")</f>
        <v/>
      </c>
    </row>
    <row r="3509" spans="1:25" x14ac:dyDescent="0.2">
      <c r="A3509" s="6" t="s">
        <v>10282</v>
      </c>
      <c r="B3509" t="s">
        <v>1783</v>
      </c>
      <c r="C3509">
        <v>121</v>
      </c>
      <c r="D3509" t="s">
        <v>10283</v>
      </c>
      <c r="E3509" s="2">
        <v>1260</v>
      </c>
      <c r="F3509" s="6" t="str">
        <f>+_xlfn.XLOOKUP(LISTAS[[#This Row],[ID]],_01_CODIGOS_Y_COSTOS_xlsm[Producto y N°],_01_CODIGOS_Y_COSTOS_xlsm[FABRICA],"",0,1)</f>
        <v>IMPORTACION</v>
      </c>
      <c r="G3509" s="13">
        <f>LISTAS[[#This Row],[Precio]]*(1-0.46)*(1-IF($C$3520="",0,$C$3520))</f>
        <v>510.30000000000007</v>
      </c>
      <c r="H3509" s="9">
        <f>+_xlfn.XLOOKUP(LISTAS[[#This Row],[ID]],_01_CODIGOS_Y_COSTOS_xlsm[Producto y N°],_01_CODIGOS_Y_COSTOS_xlsm[COSTO],0,0,1)</f>
        <v>0</v>
      </c>
      <c r="I3509" s="116">
        <f>+IFERROR(LISTAS[[#This Row],[VENTA NETA]]/LISTAS[[#This Row],[COSTO]]-1,0)</f>
        <v>0</v>
      </c>
      <c r="J3509" s="33" t="str">
        <f>IFERROR(VLOOKUP(LISTAS[[#This Row],[ID]],_01_CODIGOS_Y_COSTOS_xlsm[[Producto y N°]:[CODIGO]],2,0),"")</f>
        <v>C3411</v>
      </c>
      <c r="M3509" s="22">
        <v>0</v>
      </c>
      <c r="N3509" s="23">
        <f>+LISTAS[[#This Row],[Precio]]+(LISTAS[[#This Row],[Precio]]*M3509)</f>
        <v>1260</v>
      </c>
      <c r="O3509" s="24">
        <f t="shared" si="72"/>
        <v>630</v>
      </c>
      <c r="Q3509" s="21" t="str">
        <f>IFERROR(O3509/LISTAS[[#This Row],[COSTO]]-1,"")</f>
        <v/>
      </c>
      <c r="R3509" t="str">
        <f>+LISTAS[[#This Row],[ID]]</f>
        <v>CONECTORES PLASTICOS MANGUERAS121</v>
      </c>
      <c r="T3509" s="29"/>
      <c r="U3509" s="25">
        <f>LISTAS[[#This Row],[COSTO]]+(LISTAS[[#This Row],[COSTO]]*T3509)</f>
        <v>0</v>
      </c>
      <c r="V3509" s="30">
        <f>IF(T3509="",0,U3509/LISTAS[[#This Row],[VENTA NETA]]-1)</f>
        <v>0</v>
      </c>
      <c r="X3509" s="25"/>
      <c r="Y3509" s="31" t="str">
        <f>IFERROR(LISTAS[[#This Row],[COSTO]]/X3509-1,"")</f>
        <v/>
      </c>
    </row>
    <row r="3510" spans="1:25" x14ac:dyDescent="0.2">
      <c r="A3510" s="6" t="s">
        <v>10284</v>
      </c>
      <c r="B3510" t="s">
        <v>1783</v>
      </c>
      <c r="C3510">
        <v>122</v>
      </c>
      <c r="D3510" t="s">
        <v>10285</v>
      </c>
      <c r="E3510" s="2">
        <v>1374</v>
      </c>
      <c r="F3510" s="6" t="str">
        <f>+_xlfn.XLOOKUP(LISTAS[[#This Row],[ID]],_01_CODIGOS_Y_COSTOS_xlsm[Producto y N°],_01_CODIGOS_Y_COSTOS_xlsm[FABRICA],"",0,1)</f>
        <v>IMPORTACION</v>
      </c>
      <c r="G3510" s="13">
        <f>LISTAS[[#This Row],[Precio]]*(1-0.46)*(1-IF($C$3520="",0,$C$3520))</f>
        <v>556.47</v>
      </c>
      <c r="H3510" s="9">
        <f>+_xlfn.XLOOKUP(LISTAS[[#This Row],[ID]],_01_CODIGOS_Y_COSTOS_xlsm[Producto y N°],_01_CODIGOS_Y_COSTOS_xlsm[COSTO],0,0,1)</f>
        <v>101.626</v>
      </c>
      <c r="I3510" s="116">
        <f>+IFERROR(LISTAS[[#This Row],[VENTA NETA]]/LISTAS[[#This Row],[COSTO]]-1,0)</f>
        <v>4.4756656761065079</v>
      </c>
      <c r="J3510" s="33" t="str">
        <f>IFERROR(VLOOKUP(LISTAS[[#This Row],[ID]],_01_CODIGOS_Y_COSTOS_xlsm[[Producto y N°]:[CODIGO]],2,0),"")</f>
        <v>C0868</v>
      </c>
      <c r="M3510" s="22">
        <v>0</v>
      </c>
      <c r="N3510" s="23">
        <f>+LISTAS[[#This Row],[Precio]]+(LISTAS[[#This Row],[Precio]]*M3510)</f>
        <v>1374</v>
      </c>
      <c r="O3510" s="24">
        <f t="shared" si="72"/>
        <v>687</v>
      </c>
      <c r="Q3510" s="21">
        <f>IFERROR(O3510/LISTAS[[#This Row],[COSTO]]-1,"")</f>
        <v>5.7600810816129728</v>
      </c>
      <c r="R3510" t="str">
        <f>+LISTAS[[#This Row],[ID]]</f>
        <v>CONECTORES PLASTICOS MANGUERAS122</v>
      </c>
      <c r="T3510" s="29"/>
      <c r="U3510" s="25">
        <f>LISTAS[[#This Row],[COSTO]]+(LISTAS[[#This Row],[COSTO]]*T3510)</f>
        <v>101.626</v>
      </c>
      <c r="V3510" s="30">
        <f>IF(T3510="",0,U3510/LISTAS[[#This Row],[VENTA NETA]]-1)</f>
        <v>0</v>
      </c>
      <c r="X3510" s="25"/>
      <c r="Y3510" s="31" t="str">
        <f>IFERROR(LISTAS[[#This Row],[COSTO]]/X3510-1,"")</f>
        <v/>
      </c>
    </row>
    <row r="3511" spans="1:25" x14ac:dyDescent="0.2">
      <c r="A3511" s="6" t="s">
        <v>10286</v>
      </c>
      <c r="B3511" t="s">
        <v>1783</v>
      </c>
      <c r="C3511">
        <v>123</v>
      </c>
      <c r="D3511" t="s">
        <v>10287</v>
      </c>
      <c r="E3511" s="2">
        <v>1374</v>
      </c>
      <c r="F3511" s="6" t="str">
        <f>+_xlfn.XLOOKUP(LISTAS[[#This Row],[ID]],_01_CODIGOS_Y_COSTOS_xlsm[Producto y N°],_01_CODIGOS_Y_COSTOS_xlsm[FABRICA],"",0,1)</f>
        <v>IMPORTACION</v>
      </c>
      <c r="G3511" s="13">
        <f>LISTAS[[#This Row],[Precio]]*(1-0.46)*(1-IF($C$3520="",0,$C$3520))</f>
        <v>556.47</v>
      </c>
      <c r="H3511" s="9">
        <f>+_xlfn.XLOOKUP(LISTAS[[#This Row],[ID]],_01_CODIGOS_Y_COSTOS_xlsm[Producto y N°],_01_CODIGOS_Y_COSTOS_xlsm[COSTO],0,0,1)</f>
        <v>113.24039999999999</v>
      </c>
      <c r="I3511" s="116">
        <f>+IFERROR(LISTAS[[#This Row],[VENTA NETA]]/LISTAS[[#This Row],[COSTO]]-1,0)</f>
        <v>3.9140589400955852</v>
      </c>
      <c r="J3511" s="33" t="str">
        <f>IFERROR(VLOOKUP(LISTAS[[#This Row],[ID]],_01_CODIGOS_Y_COSTOS_xlsm[[Producto y N°]:[CODIGO]],2,0),"")</f>
        <v>C1086</v>
      </c>
      <c r="M3511" s="22">
        <v>0</v>
      </c>
      <c r="N3511" s="23">
        <f>+LISTAS[[#This Row],[Precio]]+(LISTAS[[#This Row],[Precio]]*M3511)</f>
        <v>1374</v>
      </c>
      <c r="O3511" s="24">
        <f t="shared" si="72"/>
        <v>687</v>
      </c>
      <c r="Q3511" s="21">
        <f>IFERROR(O3511/LISTAS[[#This Row],[COSTO]]-1,"")</f>
        <v>5.0667394322167709</v>
      </c>
      <c r="R3511" t="str">
        <f>+LISTAS[[#This Row],[ID]]</f>
        <v>CONECTORES PLASTICOS MANGUERAS123</v>
      </c>
      <c r="T3511" s="29"/>
      <c r="U3511" s="25">
        <f>LISTAS[[#This Row],[COSTO]]+(LISTAS[[#This Row],[COSTO]]*T3511)</f>
        <v>113.24039999999999</v>
      </c>
      <c r="V3511" s="30">
        <f>IF(T3511="",0,U3511/LISTAS[[#This Row],[VENTA NETA]]-1)</f>
        <v>0</v>
      </c>
      <c r="X3511" s="25"/>
      <c r="Y3511" s="31" t="str">
        <f>IFERROR(LISTAS[[#This Row],[COSTO]]/X3511-1,"")</f>
        <v/>
      </c>
    </row>
    <row r="3512" spans="1:25" x14ac:dyDescent="0.2">
      <c r="A3512" s="6" t="s">
        <v>10288</v>
      </c>
      <c r="B3512" t="s">
        <v>1783</v>
      </c>
      <c r="C3512">
        <v>124</v>
      </c>
      <c r="D3512" t="s">
        <v>10289</v>
      </c>
      <c r="E3512" s="2">
        <v>1374</v>
      </c>
      <c r="F3512" s="6" t="str">
        <f>+_xlfn.XLOOKUP(LISTAS[[#This Row],[ID]],_01_CODIGOS_Y_COSTOS_xlsm[Producto y N°],_01_CODIGOS_Y_COSTOS_xlsm[FABRICA],"",0,1)</f>
        <v>IMPORTACION</v>
      </c>
      <c r="G3512" s="13">
        <f>LISTAS[[#This Row],[Precio]]*(1-0.46)*(1-IF($C$3520="",0,$C$3520))</f>
        <v>556.47</v>
      </c>
      <c r="H3512" s="9">
        <f>+_xlfn.XLOOKUP(LISTAS[[#This Row],[ID]],_01_CODIGOS_Y_COSTOS_xlsm[Producto y N°],_01_CODIGOS_Y_COSTOS_xlsm[COSTO],0,0,1)</f>
        <v>113.24039999999999</v>
      </c>
      <c r="I3512" s="116">
        <f>+IFERROR(LISTAS[[#This Row],[VENTA NETA]]/LISTAS[[#This Row],[COSTO]]-1,0)</f>
        <v>3.9140589400955852</v>
      </c>
      <c r="J3512" s="33" t="str">
        <f>IFERROR(VLOOKUP(LISTAS[[#This Row],[ID]],_01_CODIGOS_Y_COSTOS_xlsm[[Producto y N°]:[CODIGO]],2,0),"")</f>
        <v>C0870</v>
      </c>
      <c r="M3512" s="22">
        <v>0</v>
      </c>
      <c r="N3512" s="23">
        <f>+LISTAS[[#This Row],[Precio]]+(LISTAS[[#This Row],[Precio]]*M3512)</f>
        <v>1374</v>
      </c>
      <c r="O3512" s="24">
        <f t="shared" si="72"/>
        <v>687</v>
      </c>
      <c r="Q3512" s="21">
        <f>IFERROR(O3512/LISTAS[[#This Row],[COSTO]]-1,"")</f>
        <v>5.0667394322167709</v>
      </c>
      <c r="R3512" t="str">
        <f>+LISTAS[[#This Row],[ID]]</f>
        <v>CONECTORES PLASTICOS MANGUERAS124</v>
      </c>
      <c r="T3512" s="29"/>
      <c r="U3512" s="25">
        <f>LISTAS[[#This Row],[COSTO]]+(LISTAS[[#This Row],[COSTO]]*T3512)</f>
        <v>113.24039999999999</v>
      </c>
      <c r="V3512" s="30">
        <f>IF(T3512="",0,U3512/LISTAS[[#This Row],[VENTA NETA]]-1)</f>
        <v>0</v>
      </c>
      <c r="X3512" s="25"/>
      <c r="Y3512" s="31" t="str">
        <f>IFERROR(LISTAS[[#This Row],[COSTO]]/X3512-1,"")</f>
        <v/>
      </c>
    </row>
    <row r="3513" spans="1:25" x14ac:dyDescent="0.2">
      <c r="A3513" s="6" t="s">
        <v>10290</v>
      </c>
      <c r="B3513" t="s">
        <v>1783</v>
      </c>
      <c r="C3513">
        <v>125</v>
      </c>
      <c r="D3513" t="s">
        <v>10291</v>
      </c>
      <c r="E3513" s="2">
        <v>1680</v>
      </c>
      <c r="F3513" s="6" t="str">
        <f>+_xlfn.XLOOKUP(LISTAS[[#This Row],[ID]],_01_CODIGOS_Y_COSTOS_xlsm[Producto y N°],_01_CODIGOS_Y_COSTOS_xlsm[FABRICA],"",0,1)</f>
        <v>IMPORTACION</v>
      </c>
      <c r="G3513" s="13">
        <f>LISTAS[[#This Row],[Precio]]*(1-0.46)*(1-IF($C$3520="",0,$C$3520))</f>
        <v>680.40000000000009</v>
      </c>
      <c r="H3513" s="9">
        <f>+_xlfn.XLOOKUP(LISTAS[[#This Row],[ID]],_01_CODIGOS_Y_COSTOS_xlsm[Producto y N°],_01_CODIGOS_Y_COSTOS_xlsm[COSTO],0,0,1)</f>
        <v>0</v>
      </c>
      <c r="I3513" s="116">
        <f>+IFERROR(LISTAS[[#This Row],[VENTA NETA]]/LISTAS[[#This Row],[COSTO]]-1,0)</f>
        <v>0</v>
      </c>
      <c r="J3513" s="33" t="str">
        <f>IFERROR(VLOOKUP(LISTAS[[#This Row],[ID]],_01_CODIGOS_Y_COSTOS_xlsm[[Producto y N°]:[CODIGO]],2,0),"")</f>
        <v>C0454</v>
      </c>
      <c r="M3513" s="22">
        <v>0</v>
      </c>
      <c r="N3513" s="23">
        <f>+LISTAS[[#This Row],[Precio]]+(LISTAS[[#This Row],[Precio]]*M3513)</f>
        <v>1680</v>
      </c>
      <c r="O3513" s="24">
        <f t="shared" si="72"/>
        <v>840</v>
      </c>
      <c r="Q3513" s="21" t="str">
        <f>IFERROR(O3513/LISTAS[[#This Row],[COSTO]]-1,"")</f>
        <v/>
      </c>
      <c r="R3513" t="str">
        <f>+LISTAS[[#This Row],[ID]]</f>
        <v>CONECTORES PLASTICOS MANGUERAS125</v>
      </c>
      <c r="T3513" s="29"/>
      <c r="U3513" s="25">
        <f>LISTAS[[#This Row],[COSTO]]+(LISTAS[[#This Row],[COSTO]]*T3513)</f>
        <v>0</v>
      </c>
      <c r="V3513" s="30">
        <f>IF(T3513="",0,U3513/LISTAS[[#This Row],[VENTA NETA]]-1)</f>
        <v>0</v>
      </c>
      <c r="X3513" s="25"/>
      <c r="Y3513" s="31" t="str">
        <f>IFERROR(LISTAS[[#This Row],[COSTO]]/X3513-1,"")</f>
        <v/>
      </c>
    </row>
    <row r="3514" spans="1:25" x14ac:dyDescent="0.2">
      <c r="A3514" s="6" t="s">
        <v>10292</v>
      </c>
      <c r="B3514" t="s">
        <v>1783</v>
      </c>
      <c r="C3514">
        <v>126</v>
      </c>
      <c r="D3514" t="s">
        <v>10293</v>
      </c>
      <c r="E3514" s="2">
        <v>1750</v>
      </c>
      <c r="F3514" s="6" t="str">
        <f>+_xlfn.XLOOKUP(LISTAS[[#This Row],[ID]],_01_CODIGOS_Y_COSTOS_xlsm[Producto y N°],_01_CODIGOS_Y_COSTOS_xlsm[FABRICA],"",0,1)</f>
        <v>IMPORTACION</v>
      </c>
      <c r="G3514" s="13">
        <f>LISTAS[[#This Row],[Precio]]*(1-0.46)*(1-IF($C$3520="",0,$C$3520))</f>
        <v>708.75000000000011</v>
      </c>
      <c r="H3514" s="9">
        <f>+_xlfn.XLOOKUP(LISTAS[[#This Row],[ID]],_01_CODIGOS_Y_COSTOS_xlsm[Producto y N°],_01_CODIGOS_Y_COSTOS_xlsm[COSTO],0,0,1)</f>
        <v>0</v>
      </c>
      <c r="I3514" s="116">
        <f>+IFERROR(LISTAS[[#This Row],[VENTA NETA]]/LISTAS[[#This Row],[COSTO]]-1,0)</f>
        <v>0</v>
      </c>
      <c r="J3514" s="33" t="str">
        <f>IFERROR(VLOOKUP(LISTAS[[#This Row],[ID]],_01_CODIGOS_Y_COSTOS_xlsm[[Producto y N°]:[CODIGO]],2,0),"")</f>
        <v>C0422</v>
      </c>
      <c r="M3514" s="22">
        <v>0</v>
      </c>
      <c r="N3514" s="23">
        <f>+LISTAS[[#This Row],[Precio]]+(LISTAS[[#This Row],[Precio]]*M3514)</f>
        <v>1750</v>
      </c>
      <c r="O3514" s="24">
        <f t="shared" si="72"/>
        <v>875</v>
      </c>
      <c r="Q3514" s="21" t="str">
        <f>IFERROR(O3514/LISTAS[[#This Row],[COSTO]]-1,"")</f>
        <v/>
      </c>
      <c r="R3514" t="str">
        <f>+LISTAS[[#This Row],[ID]]</f>
        <v>CONECTORES PLASTICOS MANGUERAS126</v>
      </c>
      <c r="T3514" s="29"/>
      <c r="U3514" s="25">
        <f>LISTAS[[#This Row],[COSTO]]+(LISTAS[[#This Row],[COSTO]]*T3514)</f>
        <v>0</v>
      </c>
      <c r="V3514" s="30">
        <f>IF(T3514="",0,U3514/LISTAS[[#This Row],[VENTA NETA]]-1)</f>
        <v>0</v>
      </c>
      <c r="X3514" s="25"/>
      <c r="Y3514" s="31" t="str">
        <f>IFERROR(LISTAS[[#This Row],[COSTO]]/X3514-1,"")</f>
        <v/>
      </c>
    </row>
    <row r="3515" spans="1:25" x14ac:dyDescent="0.2">
      <c r="A3515" s="6" t="s">
        <v>10294</v>
      </c>
      <c r="B3515" t="s">
        <v>1783</v>
      </c>
      <c r="C3515">
        <v>127</v>
      </c>
      <c r="D3515" t="s">
        <v>10295</v>
      </c>
      <c r="E3515" s="2">
        <v>1950</v>
      </c>
      <c r="F3515" s="6" t="str">
        <f>+_xlfn.XLOOKUP(LISTAS[[#This Row],[ID]],_01_CODIGOS_Y_COSTOS_xlsm[Producto y N°],_01_CODIGOS_Y_COSTOS_xlsm[FABRICA],"",0,1)</f>
        <v>IMPORTACION</v>
      </c>
      <c r="G3515" s="13">
        <f>LISTAS[[#This Row],[Precio]]*(1-0.46)*(1-IF($C$3520="",0,$C$3520))</f>
        <v>789.75</v>
      </c>
      <c r="H3515" s="9">
        <f>+_xlfn.XLOOKUP(LISTAS[[#This Row],[ID]],_01_CODIGOS_Y_COSTOS_xlsm[Producto y N°],_01_CODIGOS_Y_COSTOS_xlsm[COSTO],0,0,1)</f>
        <v>0</v>
      </c>
      <c r="I3515" s="116">
        <f>+IFERROR(LISTAS[[#This Row],[VENTA NETA]]/LISTAS[[#This Row],[COSTO]]-1,0)</f>
        <v>0</v>
      </c>
      <c r="J3515" s="33" t="str">
        <f>IFERROR(VLOOKUP(LISTAS[[#This Row],[ID]],_01_CODIGOS_Y_COSTOS_xlsm[[Producto y N°]:[CODIGO]],2,0),"")</f>
        <v>C0877</v>
      </c>
      <c r="M3515" s="22">
        <v>0</v>
      </c>
      <c r="N3515" s="23">
        <f>+LISTAS[[#This Row],[Precio]]+(LISTAS[[#This Row],[Precio]]*M3515)</f>
        <v>1950</v>
      </c>
      <c r="O3515" s="24">
        <f t="shared" si="72"/>
        <v>975</v>
      </c>
      <c r="Q3515" s="21" t="str">
        <f>IFERROR(O3515/LISTAS[[#This Row],[COSTO]]-1,"")</f>
        <v/>
      </c>
      <c r="R3515" t="str">
        <f>+LISTAS[[#This Row],[ID]]</f>
        <v>CONECTORES PLASTICOS MANGUERAS127</v>
      </c>
      <c r="T3515" s="29"/>
      <c r="U3515" s="25">
        <f>LISTAS[[#This Row],[COSTO]]+(LISTAS[[#This Row],[COSTO]]*T3515)</f>
        <v>0</v>
      </c>
      <c r="V3515" s="30">
        <f>IF(T3515="",0,U3515/LISTAS[[#This Row],[VENTA NETA]]-1)</f>
        <v>0</v>
      </c>
      <c r="X3515" s="25"/>
      <c r="Y3515" s="31" t="str">
        <f>IFERROR(LISTAS[[#This Row],[COSTO]]/X3515-1,"")</f>
        <v/>
      </c>
    </row>
    <row r="3516" spans="1:25" x14ac:dyDescent="0.2">
      <c r="A3516" s="6" t="s">
        <v>10296</v>
      </c>
      <c r="B3516" t="s">
        <v>1783</v>
      </c>
      <c r="C3516">
        <v>128</v>
      </c>
      <c r="D3516" t="s">
        <v>10297</v>
      </c>
      <c r="E3516" s="2">
        <v>1750</v>
      </c>
      <c r="F3516" s="6" t="str">
        <f>+_xlfn.XLOOKUP(LISTAS[[#This Row],[ID]],_01_CODIGOS_Y_COSTOS_xlsm[Producto y N°],_01_CODIGOS_Y_COSTOS_xlsm[FABRICA],"",0,1)</f>
        <v>IMPORTACION</v>
      </c>
      <c r="G3516" s="13">
        <f>LISTAS[[#This Row],[Precio]]*(1-0.46)*(1-IF($C$3520="",0,$C$3520))</f>
        <v>708.75000000000011</v>
      </c>
      <c r="H3516" s="9">
        <f>+_xlfn.XLOOKUP(LISTAS[[#This Row],[ID]],_01_CODIGOS_Y_COSTOS_xlsm[Producto y N°],_01_CODIGOS_Y_COSTOS_xlsm[COSTO],0,0,1)</f>
        <v>121.9512</v>
      </c>
      <c r="I3516" s="116">
        <f>+IFERROR(LISTAS[[#This Row],[VENTA NETA]]/LISTAS[[#This Row],[COSTO]]-1,0)</f>
        <v>4.8117509298801497</v>
      </c>
      <c r="J3516" s="33" t="str">
        <f>IFERROR(VLOOKUP(LISTAS[[#This Row],[ID]],_01_CODIGOS_Y_COSTOS_xlsm[[Producto y N°]:[CODIGO]],2,0),"")</f>
        <v>C0445</v>
      </c>
      <c r="M3516" s="22">
        <v>0</v>
      </c>
      <c r="N3516" s="23">
        <f>+LISTAS[[#This Row],[Precio]]+(LISTAS[[#This Row],[Precio]]*M3516)</f>
        <v>1750</v>
      </c>
      <c r="O3516" s="24">
        <f t="shared" si="72"/>
        <v>875</v>
      </c>
      <c r="Q3516" s="21">
        <f>IFERROR(O3516/LISTAS[[#This Row],[COSTO]]-1,"")</f>
        <v>6.1750011480001836</v>
      </c>
      <c r="R3516" t="str">
        <f>+LISTAS[[#This Row],[ID]]</f>
        <v>CONECTORES PLASTICOS MANGUERAS128</v>
      </c>
      <c r="T3516" s="29"/>
      <c r="U3516" s="25">
        <f>LISTAS[[#This Row],[COSTO]]+(LISTAS[[#This Row],[COSTO]]*T3516)</f>
        <v>121.9512</v>
      </c>
      <c r="V3516" s="30">
        <f>IF(T3516="",0,U3516/LISTAS[[#This Row],[VENTA NETA]]-1)</f>
        <v>0</v>
      </c>
      <c r="X3516" s="25"/>
      <c r="Y3516" s="31" t="str">
        <f>IFERROR(LISTAS[[#This Row],[COSTO]]/X3516-1,"")</f>
        <v/>
      </c>
    </row>
    <row r="3517" spans="1:25" x14ac:dyDescent="0.2">
      <c r="A3517" s="6" t="s">
        <v>10298</v>
      </c>
      <c r="B3517" t="s">
        <v>1783</v>
      </c>
      <c r="C3517">
        <v>129</v>
      </c>
      <c r="D3517" t="s">
        <v>10299</v>
      </c>
      <c r="E3517" s="2">
        <v>1950</v>
      </c>
      <c r="F3517" s="6" t="str">
        <f>+_xlfn.XLOOKUP(LISTAS[[#This Row],[ID]],_01_CODIGOS_Y_COSTOS_xlsm[Producto y N°],_01_CODIGOS_Y_COSTOS_xlsm[FABRICA],"",0,1)</f>
        <v>IMPORTACION</v>
      </c>
      <c r="G3517" s="13">
        <f>LISTAS[[#This Row],[Precio]]*(1-0.46)*(1-IF($C$3520="",0,$C$3520))</f>
        <v>789.75</v>
      </c>
      <c r="H3517" s="9">
        <f>+_xlfn.XLOOKUP(LISTAS[[#This Row],[ID]],_01_CODIGOS_Y_COSTOS_xlsm[Producto y N°],_01_CODIGOS_Y_COSTOS_xlsm[COSTO],0,0,1)</f>
        <v>116.14400000000001</v>
      </c>
      <c r="I3517" s="116">
        <f>+IFERROR(LISTAS[[#This Row],[VENTA NETA]]/LISTAS[[#This Row],[COSTO]]-1,0)</f>
        <v>5.7997485879597734</v>
      </c>
      <c r="J3517" s="33" t="str">
        <f>IFERROR(VLOOKUP(LISTAS[[#This Row],[ID]],_01_CODIGOS_Y_COSTOS_xlsm[[Producto y N°]:[CODIGO]],2,0),"")</f>
        <v>C0453</v>
      </c>
      <c r="M3517" s="22">
        <v>0</v>
      </c>
      <c r="N3517" s="23">
        <f>+LISTAS[[#This Row],[Precio]]+(LISTAS[[#This Row],[Precio]]*M3517)</f>
        <v>1950</v>
      </c>
      <c r="O3517" s="24">
        <f t="shared" si="72"/>
        <v>975</v>
      </c>
      <c r="Q3517" s="21">
        <f>IFERROR(O3517/LISTAS[[#This Row],[COSTO]]-1,"")</f>
        <v>7.3947513431602143</v>
      </c>
      <c r="R3517" t="str">
        <f>+LISTAS[[#This Row],[ID]]</f>
        <v>CONECTORES PLASTICOS MANGUERAS129</v>
      </c>
      <c r="T3517" s="29"/>
      <c r="U3517" s="25">
        <f>LISTAS[[#This Row],[COSTO]]+(LISTAS[[#This Row],[COSTO]]*T3517)</f>
        <v>116.14400000000001</v>
      </c>
      <c r="V3517" s="30">
        <f>IF(T3517="",0,U3517/LISTAS[[#This Row],[VENTA NETA]]-1)</f>
        <v>0</v>
      </c>
      <c r="X3517" s="25"/>
      <c r="Y3517" s="31" t="str">
        <f>IFERROR(LISTAS[[#This Row],[COSTO]]/X3517-1,"")</f>
        <v/>
      </c>
    </row>
    <row r="3518" spans="1:25" x14ac:dyDescent="0.2">
      <c r="O3518" s="98" t="s">
        <v>10884</v>
      </c>
      <c r="P3518" s="99" t="s">
        <v>10905</v>
      </c>
      <c r="Q3518" s="100" t="s">
        <v>10906</v>
      </c>
      <c r="T3518"/>
    </row>
    <row r="3519" spans="1:25" ht="13.5" thickBot="1" x14ac:dyDescent="0.25">
      <c r="C3519" s="95" t="str">
        <f>HYPERLINK("#AE1","↑ Ir arriba")</f>
        <v>↑ Ir arriba</v>
      </c>
      <c r="D3519" s="52" t="s">
        <v>10301</v>
      </c>
      <c r="E3519" s="62" t="s">
        <v>4708</v>
      </c>
      <c r="F3519" s="74" t="s">
        <v>10880</v>
      </c>
      <c r="O3519" s="20" t="str" cm="1">
        <f t="array" ref="O3519:O3549">_xlfn._xlws.SORT(_xlfn.UNIQUE(_xlfn._xlws.FILTER(F2:F3517,TRIM(F2:F3517)&lt;&gt;"")))</f>
        <v>ALCIDES.TESSA</v>
      </c>
      <c r="P3519" s="15" t="str" cm="1">
        <f t="array" ref="P3519:P3577">_xlfn._xlws.SORT(_xlfn.UNIQUE(IF(E3522="",B2:B3517,_xlfn._xlws.FILTER(B2:B3517,F2:F3517=E3522))))</f>
        <v>ABRAZADERAS C/ GOMA - AC INOXIDABLE</v>
      </c>
      <c r="Q3519" s="19" t="str" cm="1">
        <f t="array" ref="Q3519:Q6817">_xlfn._xlws.SORT(_xlfn.UNIQUE(_xlfn._xlws.FILTER(SUBSTITUTE(SUBSTITUTE(SUBSTITUTE(SUBSTITUTE(SUBSTITUTE(SUBSTITUTE(C2:C3517&amp;" - "&amp;D2:D3517,"á","a"),"é","e"),"í","i"),"ó","o"),"ú","u"),"ñ","n"),((E3522="")+(F2:F3517=E3522))*((E3523="")+(B2:B3517=E3523)))))</f>
        <v>(1/2) 4 - LINEA GRUESA DE 4 mm</v>
      </c>
    </row>
    <row r="3520" spans="1:25" ht="13.5" thickBot="1" x14ac:dyDescent="0.25">
      <c r="B3520" s="52" t="s">
        <v>10875</v>
      </c>
      <c r="C3520" s="68">
        <v>0.25</v>
      </c>
      <c r="D3520" s="52" t="s">
        <v>10302</v>
      </c>
      <c r="E3520" s="62" t="s">
        <v>1077</v>
      </c>
      <c r="F3520" s="74" t="s">
        <v>10880</v>
      </c>
      <c r="O3520" s="20" t="str">
        <v>ALNAT</v>
      </c>
      <c r="P3520" s="15" t="str">
        <v>ABRAZADERAS C/ GOMA - ALUMINIO</v>
      </c>
      <c r="Q3520" s="19" t="str">
        <v>(1/4) 4 - LINEA GRUESA DE 4 mm</v>
      </c>
    </row>
    <row r="3521" spans="1:27" x14ac:dyDescent="0.2">
      <c r="O3521" s="20" t="str">
        <v>BAIGORRIA</v>
      </c>
      <c r="P3521" s="15" t="str">
        <v>ACCESORIOS DE BRONCE UNION POLIAMIDA</v>
      </c>
      <c r="Q3521" s="19" t="str">
        <v>(3/8) 4 - LINEA GRUESA DE 4 mm</v>
      </c>
    </row>
    <row r="3522" spans="1:27" x14ac:dyDescent="0.2">
      <c r="D3522" s="36" t="s">
        <v>9044</v>
      </c>
      <c r="E3522" s="55"/>
      <c r="F3522" s="71" t="s">
        <v>10886</v>
      </c>
      <c r="I3522" s="36" t="s">
        <v>9046</v>
      </c>
      <c r="J3522" s="53"/>
      <c r="K3522" s="71" t="s">
        <v>10878</v>
      </c>
      <c r="L3522" s="76" t="s">
        <v>10883</v>
      </c>
      <c r="M3522" s="53">
        <v>0</v>
      </c>
      <c r="N3522" s="77" t="s">
        <v>10893</v>
      </c>
      <c r="O3522" s="20" t="str">
        <v>CASERGOM</v>
      </c>
      <c r="P3522" s="15" t="str">
        <v>ALEMITES</v>
      </c>
      <c r="Q3522" s="19" t="str">
        <v>(5/16) 4 - LINEA GRUESA DE 4 mm</v>
      </c>
      <c r="T3522" s="78" t="s">
        <v>10884</v>
      </c>
      <c r="V3522" s="79" t="s">
        <v>10885</v>
      </c>
      <c r="AA3522" s="80" t="s">
        <v>10888</v>
      </c>
    </row>
    <row r="3523" spans="1:27" x14ac:dyDescent="0.2">
      <c r="B3523" s="52" t="s">
        <v>10300</v>
      </c>
      <c r="C3523" t="s">
        <v>4611</v>
      </c>
      <c r="D3523" s="75" t="s">
        <v>9045</v>
      </c>
      <c r="E3523" s="55"/>
      <c r="F3523" s="71" t="s">
        <v>10887</v>
      </c>
      <c r="I3523" s="36" t="s">
        <v>9047</v>
      </c>
      <c r="J3523" s="53"/>
      <c r="K3523" s="71" t="s">
        <v>10879</v>
      </c>
      <c r="O3523" s="20" t="str">
        <v>DAHE.DIESEL</v>
      </c>
      <c r="P3523" s="15" t="str">
        <v>ARANDELAS DE ALUMINIO</v>
      </c>
      <c r="Q3523" s="19" t="str">
        <v>(7/16) 4 - LINEA GRUESA DE 4 mm</v>
      </c>
      <c r="T3523" s="20" t="str" cm="1">
        <f t="array" ref="T3523:T3554">_xlfn._xlws.SORT(_xlfn.UNIQUE(LISTAS[Fabrica]))</f>
        <v/>
      </c>
      <c r="V3523" s="83" t="str" cm="1">
        <f t="array" ref="V3523:V3581">_xlfn._xlws.SORT(_xlfn.UNIQUE(IF(E3522="",LISTAS[Producto],_xlfn._xlws.FILTER(LISTAS[Producto],LISTAS[Fabrica]=E3522))))</f>
        <v>ABRAZADERAS C/ GOMA - AC INOXIDABLE</v>
      </c>
      <c r="AA3523" s="84" t="str" cm="1">
        <f t="array" ref="AA3523:AA6821">_xlfn._xlws.SORT(_xlfn.UNIQUE(_xlfn._xlws.FILTER(SUBSTITUTE(SUBSTITUTE(SUBSTITUTE(SUBSTITUTE(SUBSTITUTE(SUBSTITUTE(SUBSTITUTE(SUBSTITUTE(SUBSTITUTE(SUBSTITUTE(SUBSTITUTE(SUBSTITUTE(LISTAS[Numero]&amp;" - "&amp;LISTAS[Descripción],"á","a"),"é","e"),"í","i"),"ó","o"),"ú","u"),"Á","A"),"É","E"),"Í","I"),"Ó","O"),"Ú","U"),"ñ","n"),"Ñ","N"),((E3522="")+(LISTAS[Fabrica]=E3522))*((E3523="")+(LISTAS[Producto]=E3523)))))</f>
        <v>(1/2) 4 - LINEA GRUESA DE 4 mm</v>
      </c>
    </row>
    <row r="3524" spans="1:27" x14ac:dyDescent="0.2">
      <c r="D3524" s="52" t="s">
        <v>10889</v>
      </c>
      <c r="E3524" s="55"/>
      <c r="F3524" s="82" t="s">
        <v>10890</v>
      </c>
      <c r="G3524" s="81"/>
      <c r="H3524" s="71" t="s">
        <v>10891</v>
      </c>
      <c r="I3524" s="52" t="s">
        <v>9048</v>
      </c>
      <c r="J3524" s="54" t="s">
        <v>10895</v>
      </c>
      <c r="K3524" s="72" t="s">
        <v>10892</v>
      </c>
      <c r="O3524" s="20" t="str">
        <v>DQAUTOPARTES</v>
      </c>
      <c r="P3524" s="15" t="str">
        <v>ARANDELAS DE COBRE</v>
      </c>
      <c r="Q3524" s="19" t="str">
        <v>1 -  27 x 12 x 6 - Pulidoras DOVER 500</v>
      </c>
      <c r="T3524" s="20" t="str">
        <v>ALCIDES.TESSA</v>
      </c>
      <c r="V3524" s="83" t="str">
        <v>ABRAZADERAS C/ GOMA - ALUMINIO</v>
      </c>
      <c r="AA3524" s="84" t="str">
        <v>(1/4) 4 - LINEA GRUESA DE 4 mm</v>
      </c>
    </row>
    <row r="3525" spans="1:27" ht="13.5" thickBot="1" x14ac:dyDescent="0.25">
      <c r="D3525" s="76" t="s">
        <v>10881</v>
      </c>
      <c r="L3525" s="76" t="s">
        <v>10882</v>
      </c>
      <c r="M3525" s="34">
        <v>1</v>
      </c>
      <c r="N3525" s="73" t="s">
        <v>10894</v>
      </c>
      <c r="O3525" s="20" t="str">
        <v>FADER</v>
      </c>
      <c r="P3525" s="15" t="str">
        <v>ARANDELAS DE FIBRA</v>
      </c>
      <c r="Q3525" s="19" t="str">
        <v xml:space="preserve">1 -  UNIONES ORIENTABLES 00001 </v>
      </c>
      <c r="R3525" s="36"/>
      <c r="T3525" s="20" t="str">
        <v>ALNAT</v>
      </c>
      <c r="V3525" s="83" t="str">
        <v>ACCESORIOS DE BRONCE UNION POLIAMIDA</v>
      </c>
      <c r="AA3525" s="84" t="str">
        <v>(3/8) 4 - LINEA GRUESA DE 4 mm</v>
      </c>
    </row>
    <row r="3526" spans="1:27" ht="31.5" x14ac:dyDescent="0.2">
      <c r="A3526" s="40" t="s">
        <v>0</v>
      </c>
      <c r="B3526" s="41" t="s">
        <v>1</v>
      </c>
      <c r="C3526" s="41" t="s">
        <v>2</v>
      </c>
      <c r="D3526" s="41" t="s">
        <v>3</v>
      </c>
      <c r="E3526" s="42" t="s">
        <v>5372</v>
      </c>
      <c r="F3526" s="43" t="s">
        <v>4133</v>
      </c>
      <c r="G3526" s="38" t="s">
        <v>5313</v>
      </c>
      <c r="H3526" s="39" t="s">
        <v>4609</v>
      </c>
      <c r="I3526" s="44" t="s">
        <v>4611</v>
      </c>
      <c r="J3526" s="43" t="s">
        <v>4146</v>
      </c>
      <c r="O3526" s="20" t="str">
        <v>IMPORTACION</v>
      </c>
      <c r="P3526" s="15" t="str">
        <v>ARANDELAS DE GOMA</v>
      </c>
      <c r="Q3526" s="19" t="str">
        <v>1 - 0,5 x 4,5 x 30 - Expansion</v>
      </c>
      <c r="T3526" s="36" t="str">
        <v>BAIGORRIA</v>
      </c>
      <c r="V3526" s="83" t="str">
        <v>ALEMITES</v>
      </c>
      <c r="AA3526" s="84" t="str">
        <v>(5/16) 4 - LINEA GRUESA DE 4 mm</v>
      </c>
    </row>
    <row r="3527" spans="1:27" x14ac:dyDescent="0.2">
      <c r="A3527" s="45" t="str" cm="1">
        <f t="array" ref="A3527:J6180">_xlfn.LET(
  _xlpm.busqueda, IF(G3524&lt;&gt;"",G3524,E3524),
  _xlpm.filtrado, _xlfn._xlws.FILTER(LISTAS[],
    ((E3522="") + (LISTAS[Fabrica]=E3522)) *
    ((E3523="") + (LISTAS[Producto]=E3523)) *
    ((_xlpm.busqueda="") + ISNUMBER(SEARCH(SUBSTITUTE(SUBSTITUTE(SUBSTITUTE(SUBSTITUTE(SUBSTITUTE(SUBSTITUTE(SUBSTITUTE(SUBSTITUTE(SUBSTITUTE(SUBSTITUTE(SUBSTITUTE(SUBSTITUTE(IF(G3524&lt;&gt;"",G3524,E3524),"á","a"),"é","e"),"í","i"),"ó","o"),"ú","u"),"Á","A"),"É","E"),"Í","I"),"Ó","O"),"Ú","U"),"ñ","n"),"Ñ","N"),SUBSTITUTE(SUBSTITUTE(SUBSTITUTE(SUBSTITUTE(SUBSTITUTE(SUBSTITUTE(SUBSTITUTE(SUBSTITUTE(SUBSTITUTE(SUBSTITUTE(SUBSTITUTE(SUBSTITUTE(LISTAS[Numero]&amp;" - "&amp;LISTAS[Descripción],"á","a"),"é","e"),"í","i"),"ó","o"),"ú","u"),"Á","A"),"É","E"),"Í","I"),"Ó","O"),"Ú","U"),"ñ","n"),"Ñ","N")))) *
    ((J3522="") + (LISTAS[% GANANCIA] &gt; J3522)) *
    ((J3523="") + (LISTAS[% GANANCIA] &lt; J3523)) *
    ((M3522&lt;&gt;0) + (LISTAS[% GANANCIA] &lt;&gt; 0)) *
    ((E3519="") + (LISTAS[Producto]&lt;&gt;E3519)) *
    ((E3520="") + (LISTAS[Producto]&lt;&gt;E3520))
  ),
  IF(J3524="SI",
    _xlfn._xlws.SORT(_xlpm.filtrado, MATCH(C3523, LISTAS[#Headers], 0), M3525),
    _xlpm.filtrado
  )
)</f>
        <v>Gavetas7 - 25x49x7 - Esp. 40</v>
      </c>
      <c r="B3527" s="46" t="str">
        <v>Gavetas</v>
      </c>
      <c r="C3527" s="46" t="str">
        <v>7 - 25x49x7 - Esp. 40</v>
      </c>
      <c r="D3527" s="46" t="str">
        <v>Gaveta de 40</v>
      </c>
      <c r="E3527" s="47">
        <v>18000</v>
      </c>
      <c r="F3527" s="45" t="str">
        <v>WALTER</v>
      </c>
      <c r="G3527" s="48">
        <v>7290</v>
      </c>
      <c r="H3527" s="49">
        <v>7721</v>
      </c>
      <c r="I3527" s="50">
        <v>-5.5821784742908998E-2</v>
      </c>
      <c r="J3527" s="51" t="str">
        <v>7 - 25x49x7 - Esp. 40</v>
      </c>
      <c r="K3527" s="65" t="str">
        <f>IF(A3527="","",HYPERLINK("#'Costos Fabricas'!M"&amp;MATCH(A3527,LISTAS[ID],0)+1,"Ir"))</f>
        <v>Ir</v>
      </c>
      <c r="N3527" s="63"/>
      <c r="O3527" s="20" t="str">
        <v>INSERTOS</v>
      </c>
      <c r="P3527" s="15" t="str">
        <v>ARANDELAS DE GOMA LINEA PESADA</v>
      </c>
      <c r="Q3527" s="19" t="str">
        <v>1 - 1/4 M x ACP  -  1</v>
      </c>
      <c r="T3527" s="36" t="str">
        <v>CASERGOM</v>
      </c>
      <c r="V3527" s="83" t="str">
        <v>ARANDELAS DE ALUMINIO</v>
      </c>
      <c r="AA3527" s="84" t="str">
        <v>(7/16) 4 - LINEA GRUESA DE 4 mm</v>
      </c>
    </row>
    <row r="3528" spans="1:27" x14ac:dyDescent="0.2">
      <c r="A3528" s="45" t="str">
        <v>Gavetas2 - 25x42x8 - Esp. 20</v>
      </c>
      <c r="B3528" s="46" t="str">
        <v>Gavetas</v>
      </c>
      <c r="C3528" s="46" t="str">
        <v>2 - 25x42x8 - Esp. 20</v>
      </c>
      <c r="D3528" s="46" t="str">
        <v>Gaveta de 20</v>
      </c>
      <c r="E3528" s="47">
        <v>18000</v>
      </c>
      <c r="F3528" s="45" t="str">
        <v>WALTER</v>
      </c>
      <c r="G3528" s="48">
        <v>7290</v>
      </c>
      <c r="H3528" s="49">
        <v>6810</v>
      </c>
      <c r="I3528" s="50">
        <v>7.0484581497797461E-2</v>
      </c>
      <c r="J3528" s="51" t="str">
        <v>2 - 25x42x8 - Esp. 20</v>
      </c>
      <c r="K3528" s="65" t="str">
        <f>IF(A3528="","",HYPERLINK("#'Costos Fabricas'!M"&amp;MATCH(A3528,LISTAS[ID],0)+1,"Ir"))</f>
        <v>Ir</v>
      </c>
      <c r="O3528" s="20" t="str">
        <v>INYECTGAS</v>
      </c>
      <c r="P3528" s="15" t="str">
        <v>ARANDELAS DE INYECCION</v>
      </c>
      <c r="Q3528" s="19" t="str">
        <v>1 - 14 x 9 x 5</v>
      </c>
      <c r="T3528" s="20" t="str">
        <v>DAHE.DIESEL</v>
      </c>
      <c r="V3528" s="83" t="str">
        <v>ARANDELAS DE COBRE</v>
      </c>
      <c r="AA3528" s="84" t="str">
        <v>1 -  27 x 12 x 6 - Pulidoras DOVER 500</v>
      </c>
    </row>
    <row r="3529" spans="1:27" x14ac:dyDescent="0.2">
      <c r="A3529" s="45" t="str">
        <v>Gavetas3 - 25x42x8 - Esp. 24</v>
      </c>
      <c r="B3529" s="46" t="str">
        <v>Gavetas</v>
      </c>
      <c r="C3529" s="46" t="str">
        <v>3 - 25x42x8 - Esp. 24</v>
      </c>
      <c r="D3529" s="46" t="str">
        <v>Gaveta de 24</v>
      </c>
      <c r="E3529" s="47">
        <v>18000</v>
      </c>
      <c r="F3529" s="45" t="str">
        <v>WALTER</v>
      </c>
      <c r="G3529" s="48">
        <v>7290</v>
      </c>
      <c r="H3529" s="49">
        <v>6810</v>
      </c>
      <c r="I3529" s="50">
        <v>7.0484581497797461E-2</v>
      </c>
      <c r="J3529" s="51" t="str">
        <v>3 - 25x42x8 - Esp. 24</v>
      </c>
      <c r="K3529" s="65" t="str">
        <f>IF(A3529="","",HYPERLINK("#'Costos Fabricas'!M"&amp;MATCH(A3529,LISTAS[ID],0)+1,"Ir"))</f>
        <v>Ir</v>
      </c>
      <c r="O3529" s="20" t="str">
        <v>JORGE.CARBON</v>
      </c>
      <c r="P3529" s="15" t="str">
        <v>ARANDELAS DE POLIPROPILENO</v>
      </c>
      <c r="Q3529" s="19" t="str">
        <v>1 - 30x49x10 - Esp. 20 - Gaveta de 20 (grande)</v>
      </c>
      <c r="T3529" s="20" t="str">
        <v>DQAUTOPARTES</v>
      </c>
      <c r="V3529" s="83" t="str">
        <v>ARANDELAS DE FIBRA</v>
      </c>
      <c r="AA3529" s="84" t="str">
        <v xml:space="preserve">1 -  UNIONES ORIENTABLES 00001 </v>
      </c>
    </row>
    <row r="3530" spans="1:27" x14ac:dyDescent="0.2">
      <c r="A3530" s="45" t="str">
        <v>Gavetas5 - 25x42x7 - Esp. 35</v>
      </c>
      <c r="B3530" s="46" t="str">
        <v>Gavetas</v>
      </c>
      <c r="C3530" s="46" t="str">
        <v>5 - 25x42x7 - Esp. 35</v>
      </c>
      <c r="D3530" s="46" t="str">
        <v>Gaveta de 35</v>
      </c>
      <c r="E3530" s="47">
        <v>18000</v>
      </c>
      <c r="F3530" s="45" t="str">
        <v>WALTER</v>
      </c>
      <c r="G3530" s="48">
        <v>7290</v>
      </c>
      <c r="H3530" s="49">
        <v>6750</v>
      </c>
      <c r="I3530" s="50">
        <v>8.0000000000000071E-2</v>
      </c>
      <c r="J3530" s="51" t="str">
        <v>5 - 25x42x7 - Esp. 35</v>
      </c>
      <c r="K3530" s="65" t="str">
        <f>IF(A3530="","",HYPERLINK("#'Costos Fabricas'!M"&amp;MATCH(A3530,LISTAS[ID],0)+1,"Ir"))</f>
        <v>Ir</v>
      </c>
      <c r="O3530" s="20" t="str">
        <v>JorgeManguera</v>
      </c>
      <c r="P3530" s="15" t="str">
        <v>ARANLOCK</v>
      </c>
      <c r="Q3530" s="19" t="str">
        <v>1 - 5 x 12 negro</v>
      </c>
      <c r="T3530" s="20" t="str">
        <v>FADER</v>
      </c>
      <c r="V3530" s="84" t="str">
        <v>ARANDELAS DE GOMA</v>
      </c>
      <c r="AA3530" s="84" t="str">
        <v>1 - 0,5 x 4,5 x 30 - Expansion</v>
      </c>
    </row>
    <row r="3531" spans="1:27" x14ac:dyDescent="0.2">
      <c r="A3531" s="45" t="str">
        <v>Gavetame</v>
      </c>
      <c r="B3531" s="46" t="str">
        <v>Gaveta</v>
      </c>
      <c r="C3531" s="46" t="str">
        <v>me</v>
      </c>
      <c r="D3531" s="46" t="str">
        <v>Gaveta me</v>
      </c>
      <c r="E3531" s="47">
        <v>18000</v>
      </c>
      <c r="F3531" s="45" t="str">
        <v>WALTER</v>
      </c>
      <c r="G3531" s="48">
        <v>7290</v>
      </c>
      <c r="H3531" s="49">
        <v>6220</v>
      </c>
      <c r="I3531" s="50">
        <v>0.17202572347266876</v>
      </c>
      <c r="J3531" s="51" t="str">
        <v>Gaveta me</v>
      </c>
      <c r="K3531" s="65" t="str">
        <f>IF(A3531="","",HYPERLINK("#'Costos Fabricas'!M"&amp;MATCH(A3531,LISTAS[ID],0)+1,"Ir"))</f>
        <v>Ir</v>
      </c>
      <c r="O3531" s="20" t="str">
        <v>JUCAP</v>
      </c>
      <c r="P3531" s="15" t="str">
        <v>BORNES PARA BATERIA</v>
      </c>
      <c r="Q3531" s="19" t="str">
        <v>1 - 6 X 1 R - 1 - 6 X 1 R</v>
      </c>
      <c r="T3531" s="20" t="str">
        <v>IMPORTACION</v>
      </c>
      <c r="V3531" s="83" t="str">
        <v>ARANDELAS DE GOMA LINEA PESADA</v>
      </c>
      <c r="AA3531" s="84" t="str">
        <v>1 - 1/4 M x ACP  -  1</v>
      </c>
    </row>
    <row r="3532" spans="1:27" x14ac:dyDescent="0.2">
      <c r="A3532" s="45" t="str">
        <v>Gavetas4 - 25x42x7 - Esp. 30</v>
      </c>
      <c r="B3532" s="46" t="str">
        <v>Gavetas</v>
      </c>
      <c r="C3532" s="46" t="str">
        <v>4 - 25x42x7 - Esp. 30</v>
      </c>
      <c r="D3532" s="46" t="str">
        <v>Gaveta de 30</v>
      </c>
      <c r="E3532" s="47">
        <v>18000</v>
      </c>
      <c r="F3532" s="45" t="str">
        <v>WALTER</v>
      </c>
      <c r="G3532" s="48">
        <v>7290</v>
      </c>
      <c r="H3532" s="49">
        <v>6220</v>
      </c>
      <c r="I3532" s="50">
        <v>0.17202572347266876</v>
      </c>
      <c r="J3532" s="51" t="str">
        <v>4 - 25x42x7 - Esp. 30</v>
      </c>
      <c r="K3532" s="65" t="str">
        <f>IF(A3532="","",HYPERLINK("#'Costos Fabricas'!M"&amp;MATCH(A3532,LISTAS[ID],0)+1,"Ir"))</f>
        <v>Ir</v>
      </c>
      <c r="O3532" s="20" t="str">
        <v>KAZ</v>
      </c>
      <c r="P3532" s="15" t="str">
        <v>CARBONES</v>
      </c>
      <c r="Q3532" s="19" t="str">
        <v>1 - A.M.CORALINE - CORALINE ANTERIOR</v>
      </c>
      <c r="T3532" s="20" t="str">
        <v>INSERTOS</v>
      </c>
      <c r="V3532" s="83" t="str">
        <v>ARANDELAS DE INYECCION</v>
      </c>
      <c r="AA3532" s="84" t="str">
        <v>1 - 14 x 9 x 5</v>
      </c>
    </row>
    <row r="3533" spans="1:27" x14ac:dyDescent="0.2">
      <c r="A3533" s="45" t="str">
        <v>Gavetach</v>
      </c>
      <c r="B3533" s="46" t="str">
        <v>Gaveta</v>
      </c>
      <c r="C3533" s="46" t="str">
        <v>ch</v>
      </c>
      <c r="D3533" s="46" t="str">
        <v>Gaveta ch</v>
      </c>
      <c r="E3533" s="47">
        <v>17500</v>
      </c>
      <c r="F3533" s="45" t="str">
        <v>WALTER</v>
      </c>
      <c r="G3533" s="48">
        <v>7087.5</v>
      </c>
      <c r="H3533" s="49">
        <v>5990</v>
      </c>
      <c r="I3533" s="50">
        <v>0.18322203672787984</v>
      </c>
      <c r="J3533" s="51" t="str">
        <v>Gaveta ch</v>
      </c>
      <c r="K3533" s="65" t="str">
        <f>IF(A3533="","",HYPERLINK("#'Costos Fabricas'!M"&amp;MATCH(A3533,LISTAS[ID],0)+1,"Ir"))</f>
        <v>Ir</v>
      </c>
      <c r="O3533" s="20" t="str">
        <v>KLOSTER</v>
      </c>
      <c r="P3533" s="15" t="str">
        <v>CHAVETAS</v>
      </c>
      <c r="Q3533" s="19" t="str">
        <v>1 - COCINA - ARTHUR MARTIN - ROSCA FINA</v>
      </c>
      <c r="T3533" s="20" t="str">
        <v>INYECTGAS</v>
      </c>
      <c r="V3533" s="83" t="str">
        <v>ARANDELAS DE POLIPROPILENO</v>
      </c>
      <c r="AA3533" s="84" t="str">
        <v>1 - 30x49x10 - Esp. 20 - Gaveta de 20 (grande)</v>
      </c>
    </row>
    <row r="3534" spans="1:27" x14ac:dyDescent="0.2">
      <c r="A3534" s="45" t="str">
        <v>Gavetas6 - 25x42x5 - Esp. 35</v>
      </c>
      <c r="B3534" s="46" t="str">
        <v>Gavetas</v>
      </c>
      <c r="C3534" s="46" t="str">
        <v>6 - 25x42x5 - Esp. 35</v>
      </c>
      <c r="D3534" s="46" t="str">
        <v>Gaveta de 35 (chica)</v>
      </c>
      <c r="E3534" s="47">
        <v>17500</v>
      </c>
      <c r="F3534" s="45" t="str">
        <v>WALTER</v>
      </c>
      <c r="G3534" s="48">
        <v>7087.5</v>
      </c>
      <c r="H3534" s="49">
        <v>5990</v>
      </c>
      <c r="I3534" s="50">
        <v>0.18322203672787984</v>
      </c>
      <c r="J3534" s="51" t="str">
        <v>6 - 25x42x5 - Esp. 35</v>
      </c>
      <c r="K3534" s="65" t="str">
        <f>IF(A3534="","",HYPERLINK("#'Costos Fabricas'!M"&amp;MATCH(A3534,LISTAS[ID],0)+1,"Ir"))</f>
        <v>Ir</v>
      </c>
      <c r="O3534" s="20" t="str">
        <v>LCT</v>
      </c>
      <c r="P3534" s="15" t="str">
        <v>CHAVETAS PARTIDAS</v>
      </c>
      <c r="Q3534" s="19" t="str">
        <v>1 - EXTERIORES CORTOS - 1/2 camp.</v>
      </c>
      <c r="T3534" s="20" t="str">
        <v>JORGE.CARBON</v>
      </c>
      <c r="V3534" s="83" t="str">
        <v>ARANLOCK</v>
      </c>
      <c r="AA3534" s="84" t="str">
        <v>1 - 5 x 12 negro</v>
      </c>
    </row>
    <row r="3535" spans="1:27" x14ac:dyDescent="0.2">
      <c r="A3535" s="45" t="str">
        <v>Gavetagr</v>
      </c>
      <c r="B3535" s="46" t="str">
        <v>Gaveta</v>
      </c>
      <c r="C3535" s="46" t="str">
        <v>gr</v>
      </c>
      <c r="D3535" s="46" t="str">
        <v>Gaveta gr</v>
      </c>
      <c r="E3535" s="47">
        <v>24000</v>
      </c>
      <c r="F3535" s="45" t="str">
        <v>WALTER</v>
      </c>
      <c r="G3535" s="48">
        <v>9720</v>
      </c>
      <c r="H3535" s="49">
        <v>8020</v>
      </c>
      <c r="I3535" s="50">
        <v>0.21197007481296759</v>
      </c>
      <c r="J3535" s="51" t="str">
        <v>Gaveta gr</v>
      </c>
      <c r="K3535" s="65" t="str">
        <f>IF(A3535="","",HYPERLINK("#'Costos Fabricas'!M"&amp;MATCH(A3535,LISTAS[ID],0)+1,"Ir"))</f>
        <v>Ir</v>
      </c>
      <c r="O3535" s="20" t="str">
        <v>MAXIFER</v>
      </c>
      <c r="P3535" s="15" t="str">
        <v>CLIPS IMPORTADOS</v>
      </c>
      <c r="Q3535" s="19" t="str">
        <v>1 - Grampa tapizado R11- R18</v>
      </c>
      <c r="T3535" s="20" t="str">
        <v>JorgeManguera</v>
      </c>
      <c r="V3535" s="83" t="str">
        <v>BORNES PARA BATERIA</v>
      </c>
      <c r="AA3535" s="84" t="str">
        <v>1 - 6 X 1 R - 1 - 6 X 1 R</v>
      </c>
    </row>
    <row r="3536" spans="1:27" x14ac:dyDescent="0.2">
      <c r="A3536" s="45" t="str">
        <v>Gavetas1 - 30x49x10 - Esp. 20</v>
      </c>
      <c r="B3536" s="46" t="str">
        <v>Gavetas</v>
      </c>
      <c r="C3536" s="46" t="str">
        <v>1 - 30x49x10 - Esp. 20</v>
      </c>
      <c r="D3536" s="46" t="str">
        <v>Gaveta de 20 (grande)</v>
      </c>
      <c r="E3536" s="47">
        <v>24000</v>
      </c>
      <c r="F3536" s="45" t="str">
        <v>WALTER</v>
      </c>
      <c r="G3536" s="48">
        <v>9720</v>
      </c>
      <c r="H3536" s="49">
        <v>8012</v>
      </c>
      <c r="I3536" s="50">
        <v>0.21318022965551675</v>
      </c>
      <c r="J3536" s="51" t="str">
        <v>1 - 30x49x10 - Esp. 20</v>
      </c>
      <c r="K3536" s="65" t="str">
        <f>IF(A3536="","",HYPERLINK("#'Costos Fabricas'!M"&amp;MATCH(A3536,LISTAS[ID],0)+1,"Ir"))</f>
        <v>Ir</v>
      </c>
      <c r="O3536" s="20" t="str">
        <v>METALGRAB</v>
      </c>
      <c r="P3536" s="15" t="str">
        <v>CONECTORES DE COMBUSTIBLE</v>
      </c>
      <c r="Q3536" s="19" t="str">
        <v>1 - L naftero de plomo para cable de 16 a 25 mm2 (+) y (-)</v>
      </c>
      <c r="T3536" s="20" t="str">
        <v>JUCAP</v>
      </c>
      <c r="V3536" s="83" t="str">
        <v>CARBONES</v>
      </c>
      <c r="AA3536" s="84" t="str">
        <v>1 - A.M.CORALINE - CORALINE ANTERIOR</v>
      </c>
    </row>
    <row r="3537" spans="1:27" x14ac:dyDescent="0.2">
      <c r="A3537" s="45" t="str">
        <v>CONECTORES NEUMÁTICOS197</v>
      </c>
      <c r="B3537" s="46" t="str">
        <v>CONECTORES NEUMÁTICOS</v>
      </c>
      <c r="C3537" s="46">
        <v>197</v>
      </c>
      <c r="D3537" s="46" t="str">
        <v>Bifurcación 6 mm</v>
      </c>
      <c r="E3537" s="47">
        <v>1949.88</v>
      </c>
      <c r="F3537" s="45" t="str">
        <v>ALNAT</v>
      </c>
      <c r="G3537" s="48">
        <v>789.70140000000015</v>
      </c>
      <c r="H3537" s="49">
        <v>633.41999999999996</v>
      </c>
      <c r="I3537" s="50">
        <v>0.2467263427109978</v>
      </c>
      <c r="J3537" s="51" t="str">
        <v>066-01</v>
      </c>
      <c r="K3537" s="65" t="str">
        <f>IF(A3537="","",HYPERLINK("#'Costos Fabricas'!M"&amp;MATCH(A3537,LISTAS[ID],0)+1,"Ir"))</f>
        <v>Ir</v>
      </c>
      <c r="O3537" s="20" t="str">
        <v>MIGUEL.ALEMITES</v>
      </c>
      <c r="P3537" s="15" t="str">
        <v>CONECTORES NEUMÁTICOS</v>
      </c>
      <c r="Q3537" s="19" t="str">
        <v>1 - Porta bulbo  1 " 25 mm - 12</v>
      </c>
      <c r="T3537" s="20" t="str">
        <v>KAZ</v>
      </c>
      <c r="V3537" s="83" t="str">
        <v>CHAVETAS</v>
      </c>
      <c r="AA3537" s="84" t="str">
        <v>1 - COCINA - ARTHUR MARTIN - ROSCA FINA</v>
      </c>
    </row>
    <row r="3538" spans="1:27" x14ac:dyDescent="0.2">
      <c r="A3538" s="45" t="str">
        <v>CONECTORES NEUMÁTICOS199</v>
      </c>
      <c r="B3538" s="46" t="str">
        <v>CONECTORES NEUMÁTICOS</v>
      </c>
      <c r="C3538" s="46">
        <v>199</v>
      </c>
      <c r="D3538" s="46" t="str">
        <v>Bifurcación 10 mm</v>
      </c>
      <c r="E3538" s="47">
        <v>3051.99</v>
      </c>
      <c r="F3538" s="45" t="str">
        <v>ALNAT</v>
      </c>
      <c r="G3538" s="48">
        <v>1236.0559499999999</v>
      </c>
      <c r="H3538" s="49">
        <v>991.44</v>
      </c>
      <c r="I3538" s="50">
        <v>0.24672794117647046</v>
      </c>
      <c r="J3538" s="51" t="str">
        <v>066-03</v>
      </c>
      <c r="K3538" s="65" t="str">
        <f>IF(A3538="","",HYPERLINK("#'Costos Fabricas'!M"&amp;MATCH(A3538,LISTAS[ID],0)+1,"Ir"))</f>
        <v>Ir</v>
      </c>
      <c r="O3538" s="20" t="str">
        <v>NEPLASTIC</v>
      </c>
      <c r="P3538" s="15" t="str">
        <v>CONECTORES NUEVA INCORPORACION</v>
      </c>
      <c r="Q3538" s="19" t="str">
        <v>1 - SAE 7.89 ID-6 - Acople recto</v>
      </c>
      <c r="T3538" s="20" t="str">
        <v>KLOSTER</v>
      </c>
      <c r="V3538" s="83" t="str">
        <v>CHAVETAS PARTIDAS</v>
      </c>
      <c r="AA3538" s="84" t="str">
        <v>1 - EXTERIORES CORTOS - 1/2 camp.</v>
      </c>
    </row>
    <row r="3539" spans="1:27" x14ac:dyDescent="0.2">
      <c r="A3539" s="45" t="str">
        <v>CONECTORES NEUMÁTICOS198</v>
      </c>
      <c r="B3539" s="46" t="str">
        <v>CONECTORES NEUMÁTICOS</v>
      </c>
      <c r="C3539" s="46">
        <v>198</v>
      </c>
      <c r="D3539" s="46" t="str">
        <v>Bifurcación 8 mm</v>
      </c>
      <c r="E3539" s="47">
        <v>2373.77</v>
      </c>
      <c r="F3539" s="45" t="str">
        <v>ALNAT</v>
      </c>
      <c r="G3539" s="48">
        <v>961.3768500000001</v>
      </c>
      <c r="H3539" s="49">
        <v>771.12</v>
      </c>
      <c r="I3539" s="50">
        <v>0.24672794117647068</v>
      </c>
      <c r="J3539" s="51" t="str">
        <v>066-02</v>
      </c>
      <c r="K3539" s="65" t="str">
        <f>IF(A3539="","",HYPERLINK("#'Costos Fabricas'!M"&amp;MATCH(A3539,LISTAS[ID],0)+1,"Ir"))</f>
        <v>Ir</v>
      </c>
      <c r="O3539" s="20" t="str">
        <v>OTIA</v>
      </c>
      <c r="P3539" s="15" t="str">
        <v>CONECTORES PLASTICOS MANGUERAS</v>
      </c>
      <c r="Q3539" s="19" t="str">
        <v>1 - Terminal cobre estanado ojal - Cable 2,5 - Ojal: 5/32</v>
      </c>
      <c r="T3539" s="20" t="str">
        <v>LCT</v>
      </c>
      <c r="V3539" s="83" t="str">
        <v>CLIPS IMPORTADOS</v>
      </c>
      <c r="AA3539" s="84" t="str">
        <v>1 - Grampa tapizado R11- R18</v>
      </c>
    </row>
    <row r="3540" spans="1:27" x14ac:dyDescent="0.2">
      <c r="A3540" s="45" t="str">
        <v>RACORD - ACOPLES - REDUCCIONES - ENTREROSCAS92</v>
      </c>
      <c r="B3540" s="46" t="str">
        <v>RACORD - ACOPLES - REDUCCIONES - ENTREROSCAS</v>
      </c>
      <c r="C3540" s="46">
        <v>92</v>
      </c>
      <c r="D3540" s="46" t="str">
        <v>PICO MICHELIN C/RET.</v>
      </c>
      <c r="E3540" s="47">
        <v>11949.79</v>
      </c>
      <c r="F3540" s="45" t="str">
        <v>ALNAT</v>
      </c>
      <c r="G3540" s="48">
        <v>4839.6649500000003</v>
      </c>
      <c r="H3540" s="49">
        <v>3780</v>
      </c>
      <c r="I3540" s="50">
        <v>0.28033464285714293</v>
      </c>
      <c r="J3540" s="51" t="str">
        <v>014-09</v>
      </c>
      <c r="K3540" s="65" t="str">
        <f>IF(A3540="","",HYPERLINK("#'Costos Fabricas'!M"&amp;MATCH(A3540,LISTAS[ID],0)+1,"Ir"))</f>
        <v>Ir</v>
      </c>
      <c r="O3540" s="20" t="str">
        <v>OVNISA</v>
      </c>
      <c r="P3540" s="15" t="str">
        <v>CONEXIÓN DE ALUMINIO</v>
      </c>
      <c r="Q3540" s="19" t="str">
        <v>1 - TOPE CAPOT 404 - 504</v>
      </c>
      <c r="T3540" s="20" t="str">
        <v>MAXIFER</v>
      </c>
      <c r="V3540" s="83" t="str">
        <v>CONECTORES DE COMBUSTIBLE</v>
      </c>
      <c r="AA3540" s="84" t="str">
        <v>1 - L naftero de plomo para cable de 16 a 25 mm2 (+) y (-)</v>
      </c>
    </row>
    <row r="3541" spans="1:27" x14ac:dyDescent="0.2">
      <c r="A3541" s="45" t="str">
        <v>MUEBLESMueble P/Gav chica</v>
      </c>
      <c r="B3541" s="46" t="str">
        <v>MUEBLES</v>
      </c>
      <c r="C3541" s="46" t="str">
        <v>Mueble P/Gav chica</v>
      </c>
      <c r="D3541" s="46" t="str">
        <v>Mueble Para gavetas Chicas</v>
      </c>
      <c r="E3541" s="47">
        <v>76780</v>
      </c>
      <c r="F3541" s="45" t="str">
        <v>WALTER</v>
      </c>
      <c r="G3541" s="48">
        <v>31095.9</v>
      </c>
      <c r="H3541" s="49">
        <v>24000</v>
      </c>
      <c r="I3541" s="50">
        <v>0.29566250000000016</v>
      </c>
      <c r="J3541" s="51" t="str">
        <v>Mueble P/Gav chica</v>
      </c>
      <c r="K3541" s="65" t="str">
        <f>IF(A3541="","",HYPERLINK("#'Costos Fabricas'!M"&amp;MATCH(A3541,LISTAS[ID],0)+1,"Ir"))</f>
        <v>Ir</v>
      </c>
      <c r="O3541" s="20" t="str">
        <v>REGATONES</v>
      </c>
      <c r="P3541" s="15" t="str">
        <v>CONEXIONES T EN ALUMINIO</v>
      </c>
      <c r="Q3541" s="19" t="str">
        <v>1 - VIROLA 4 MM</v>
      </c>
      <c r="T3541" s="20" t="str">
        <v>METALGRAB</v>
      </c>
      <c r="V3541" s="83" t="str">
        <v>CONECTORES NEUMÁTICOS</v>
      </c>
      <c r="AA3541" s="84" t="str">
        <v>1 - Porta bulbo  1 " 25 mm - 12</v>
      </c>
    </row>
    <row r="3542" spans="1:27" x14ac:dyDescent="0.2">
      <c r="A3542" s="45" t="str">
        <v>TERMINALES25</v>
      </c>
      <c r="B3542" s="46" t="str">
        <v>TERMINALES</v>
      </c>
      <c r="C3542" s="46">
        <v>25</v>
      </c>
      <c r="D3542" s="46" t="str">
        <v>Terminal Aluminio - Cable 70 - Ojal: 1/2</v>
      </c>
      <c r="E3542" s="47">
        <v>4545.1899999999996</v>
      </c>
      <c r="F3542" s="45" t="str">
        <v>LCT</v>
      </c>
      <c r="G3542" s="48">
        <v>1840.80195</v>
      </c>
      <c r="H3542" s="49">
        <v>1413.72</v>
      </c>
      <c r="I3542" s="50">
        <v>0.30209797555385798</v>
      </c>
      <c r="J3542" s="51" t="str">
        <v>2175</v>
      </c>
      <c r="K3542" s="65" t="str">
        <f>IF(A3542="","",HYPERLINK("#'Costos Fabricas'!M"&amp;MATCH(A3542,LISTAS[ID],0)+1,"Ir"))</f>
        <v>Ir</v>
      </c>
      <c r="O3542" s="20" t="str">
        <v>RESORTES</v>
      </c>
      <c r="P3542" s="15" t="str">
        <v>ESPARRAGOS DE ACERO</v>
      </c>
      <c r="Q3542" s="19" t="str">
        <v>1,2 - RETENES SEGURIDAD DIN 6799 RS   1.20</v>
      </c>
      <c r="T3542" s="20" t="str">
        <v>MIGUEL.ALEMITES</v>
      </c>
      <c r="V3542" s="83" t="str">
        <v>CONECTORES NUEVA INCORPORACION</v>
      </c>
      <c r="AA3542" s="84" t="str">
        <v>1 - SAE 7.89 ID-6 - Acople recto</v>
      </c>
    </row>
    <row r="3543" spans="1:27" x14ac:dyDescent="0.2">
      <c r="A3543" s="45" t="str">
        <v>TERMINALES24</v>
      </c>
      <c r="B3543" s="46" t="str">
        <v>TERMINALES</v>
      </c>
      <c r="C3543" s="46">
        <v>24</v>
      </c>
      <c r="D3543" s="46" t="str">
        <v>Terminal Aluminio - Cable 50 - Ojal: 3/8</v>
      </c>
      <c r="E3543" s="47">
        <v>3378.56</v>
      </c>
      <c r="F3543" s="45" t="str">
        <v>LCT</v>
      </c>
      <c r="G3543" s="48">
        <v>1368.3168000000001</v>
      </c>
      <c r="H3543" s="49">
        <v>1047.6120000000001</v>
      </c>
      <c r="I3543" s="50">
        <v>0.30612936850666084</v>
      </c>
      <c r="J3543" s="51" t="str">
        <v>2174</v>
      </c>
      <c r="K3543" s="65" t="str">
        <f>IF(A3543="","",HYPERLINK("#'Costos Fabricas'!M"&amp;MATCH(A3543,LISTAS[ID],0)+1,"Ir"))</f>
        <v>Ir</v>
      </c>
      <c r="O3543" s="20" t="str">
        <v>ResortesGenerales</v>
      </c>
      <c r="P3543" s="15" t="str">
        <v>ESPINAS ELASTICAS</v>
      </c>
      <c r="Q3543" s="19" t="str">
        <v>1,5 - RETENES SEGURIDAD DIN 6799 RS   1.50</v>
      </c>
      <c r="T3543" s="20" t="str">
        <v>NEPLASTIC</v>
      </c>
      <c r="V3543" s="83" t="str">
        <v>CONECTORES PLASTICOS MANGUERAS</v>
      </c>
      <c r="AA3543" s="84" t="str">
        <v>1 - Terminal cobre estanado ojal - Cable 2,5 - Ojal: 5/32</v>
      </c>
    </row>
    <row r="3544" spans="1:27" x14ac:dyDescent="0.2">
      <c r="A3544" s="45" t="str">
        <v>CONECTORES NEUMÁTICOS230</v>
      </c>
      <c r="B3544" s="46" t="str">
        <v>CONECTORES NEUMÁTICOS</v>
      </c>
      <c r="C3544" s="46">
        <v>230</v>
      </c>
      <c r="D3544" s="46" t="str">
        <v>MANGUERA DE 10 mm</v>
      </c>
      <c r="E3544" s="47">
        <v>2850.1</v>
      </c>
      <c r="F3544" s="45" t="str">
        <v>ALNAT</v>
      </c>
      <c r="G3544" s="48">
        <v>1154.2905000000001</v>
      </c>
      <c r="H3544" s="49">
        <v>879.12</v>
      </c>
      <c r="I3544" s="50">
        <v>0.31300675675675693</v>
      </c>
      <c r="J3544" s="51" t="str">
        <v>075-03</v>
      </c>
      <c r="K3544" s="65" t="str">
        <f>IF(A3544="","",HYPERLINK("#'Costos Fabricas'!M"&amp;MATCH(A3544,LISTAS[ID],0)+1,"Ir"))</f>
        <v>Ir</v>
      </c>
      <c r="O3544" s="20" t="str">
        <v>SELFLEX</v>
      </c>
      <c r="P3544" s="15" t="str">
        <v>GANCHOS - CHAVETAS</v>
      </c>
      <c r="Q3544" s="19" t="str">
        <v>1,5 x 20 - 1,5 x 20</v>
      </c>
      <c r="T3544" s="20" t="str">
        <v>OTIA</v>
      </c>
      <c r="V3544" s="83" t="str">
        <v>CONEXIÓN DE ALUMINIO</v>
      </c>
      <c r="AA3544" s="84" t="str">
        <v>1 - TOPE CAPOT 404 - 504</v>
      </c>
    </row>
    <row r="3545" spans="1:27" x14ac:dyDescent="0.2">
      <c r="A3545" s="45" t="str">
        <v>CONECTORES NEUMÁTICOS231</v>
      </c>
      <c r="B3545" s="46" t="str">
        <v>CONECTORES NEUMÁTICOS</v>
      </c>
      <c r="C3545" s="46">
        <v>231</v>
      </c>
      <c r="D3545" s="46" t="str">
        <v>MANGUERA DE 12 mm</v>
      </c>
      <c r="E3545" s="47">
        <v>3953.83</v>
      </c>
      <c r="F3545" s="45" t="str">
        <v>ALNAT</v>
      </c>
      <c r="G3545" s="48">
        <v>1601.3011500000002</v>
      </c>
      <c r="H3545" s="49">
        <v>1216.08</v>
      </c>
      <c r="I3545" s="50">
        <v>0.31677286856127918</v>
      </c>
      <c r="J3545" s="51" t="str">
        <v>075-04</v>
      </c>
      <c r="K3545" s="65" t="str">
        <f>IF(A3545="","",HYPERLINK("#'Costos Fabricas'!M"&amp;MATCH(A3545,LISTAS[ID],0)+1,"Ir"))</f>
        <v>Ir</v>
      </c>
      <c r="O3545" s="20" t="str">
        <v>SKOTNICA</v>
      </c>
      <c r="P3545" s="15" t="str">
        <v>Gaveta</v>
      </c>
      <c r="Q3545" s="19" t="str">
        <v>1,5 x 25 - 1,5 x 25</v>
      </c>
      <c r="T3545" s="20" t="str">
        <v>OVNISA</v>
      </c>
      <c r="V3545" s="83" t="str">
        <v>CONEXIONES T EN ALUMINIO</v>
      </c>
      <c r="AA3545" s="84" t="str">
        <v>1 - VIROLA 4 MM</v>
      </c>
    </row>
    <row r="3546" spans="1:27" x14ac:dyDescent="0.2">
      <c r="A3546" s="45" t="str">
        <v>ALEMITES7 - 8 X 1,25 CARDAN</v>
      </c>
      <c r="B3546" s="46" t="str">
        <v>ALEMITES</v>
      </c>
      <c r="C3546" s="46" t="str">
        <v>7 - 8 X 1,25 CARDAN</v>
      </c>
      <c r="D3546" s="46" t="str">
        <v>7 - 8 X 1,25 CARDAN</v>
      </c>
      <c r="E3546" s="47">
        <v>1421.37</v>
      </c>
      <c r="F3546" s="45" t="str">
        <v>MIGUEL.ALEMITES</v>
      </c>
      <c r="G3546" s="48">
        <v>575.65485000000001</v>
      </c>
      <c r="H3546" s="49">
        <v>428</v>
      </c>
      <c r="I3546" s="50">
        <v>0.34498796728971959</v>
      </c>
      <c r="J3546" s="51" t="str">
        <v>8 X 1,25 CARDAN</v>
      </c>
      <c r="K3546" s="65" t="str">
        <f>IF(A3546="","",HYPERLINK("#'Costos Fabricas'!M"&amp;MATCH(A3546,LISTAS[ID],0)+1,"Ir"))</f>
        <v>Ir</v>
      </c>
      <c r="O3546" s="20" t="str">
        <v>TOBAR</v>
      </c>
      <c r="P3546" s="15" t="str">
        <v>Gavetas</v>
      </c>
      <c r="Q3546" s="19" t="str">
        <v>1,5 x 30 - 1,5 x 30</v>
      </c>
      <c r="T3546" s="20" t="str">
        <v>REGATONES</v>
      </c>
      <c r="V3546" s="83" t="str">
        <v>ESPARRAGOS DE ACERO</v>
      </c>
      <c r="AA3546" s="84" t="str">
        <v>1,2 - RETENES SEGURIDAD DIN 6799 RS   1.20</v>
      </c>
    </row>
    <row r="3547" spans="1:27" x14ac:dyDescent="0.2">
      <c r="A3547" s="45" t="str">
        <v>REGATONES72</v>
      </c>
      <c r="B3547" s="46" t="str">
        <v>REGATONES</v>
      </c>
      <c r="C3547" s="46">
        <v>72</v>
      </c>
      <c r="D3547" s="46" t="str">
        <v>PERILLA C/TUERCA - 3/8.</v>
      </c>
      <c r="E3547" s="47">
        <v>2488.4899999999998</v>
      </c>
      <c r="F3547" s="45" t="str">
        <v>REGATONES</v>
      </c>
      <c r="G3547" s="48">
        <v>1007.83845</v>
      </c>
      <c r="H3547" s="49">
        <v>729.6</v>
      </c>
      <c r="I3547" s="50">
        <v>0.38135752467105255</v>
      </c>
      <c r="J3547" s="51" t="str">
        <v>3/8. PERILLA C/TUERCA</v>
      </c>
      <c r="K3547" s="65" t="str">
        <f>IF(A3547="","",HYPERLINK("#'Costos Fabricas'!M"&amp;MATCH(A3547,LISTAS[ID],0)+1,"Ir"))</f>
        <v>Ir</v>
      </c>
      <c r="O3547" s="20" t="str">
        <v>TUDANCA</v>
      </c>
      <c r="P3547" s="15" t="str">
        <v>INSERTOS</v>
      </c>
      <c r="Q3547" s="19" t="str">
        <v>1,9 - RETENES SEGURIDAD DIN 6799 RS   1.90</v>
      </c>
      <c r="T3547" s="20" t="str">
        <v>RESORTES</v>
      </c>
      <c r="V3547" s="83" t="str">
        <v>ESPINAS ELASTICAS</v>
      </c>
      <c r="AA3547" s="84" t="str">
        <v>1,5 - RETENES SEGURIDAD DIN 6799 RS   1.50</v>
      </c>
    </row>
    <row r="3548" spans="1:27" x14ac:dyDescent="0.2">
      <c r="A3548" s="45" t="str">
        <v>ARANDELAS DE INYECCION103</v>
      </c>
      <c r="B3548" s="46" t="str">
        <v>ARANDELAS DE INYECCION</v>
      </c>
      <c r="C3548" s="46">
        <v>103</v>
      </c>
      <c r="D3548" s="46" t="str">
        <v>14,5 x 21 x 2 - R 19 DIESEL</v>
      </c>
      <c r="E3548" s="47">
        <v>1653.44</v>
      </c>
      <c r="F3548" s="45" t="str">
        <v>KLOSTER</v>
      </c>
      <c r="G3548" s="48">
        <v>669.64319999999998</v>
      </c>
      <c r="H3548" s="49">
        <v>480.64319999999998</v>
      </c>
      <c r="I3548" s="50">
        <v>0.39322308107136439</v>
      </c>
      <c r="J3548" s="51" t="str">
        <v>CO14,5.21.2</v>
      </c>
      <c r="K3548" s="65" t="str">
        <f>IF(A3548="","",HYPERLINK("#'Costos Fabricas'!M"&amp;MATCH(A3548,LISTAS[ID],0)+1,"Ir"))</f>
        <v>Ir</v>
      </c>
      <c r="O3548" s="20" t="str">
        <v>VARIOS</v>
      </c>
      <c r="P3548" s="15" t="str">
        <v>INTERRUPTORES Y PULSADORES</v>
      </c>
      <c r="Q3548" s="19" t="str">
        <v>1/2  13x24 - 1/2  13x24</v>
      </c>
      <c r="T3548" s="20" t="str">
        <v>ResortesGenerales</v>
      </c>
      <c r="V3548" s="83" t="str">
        <v>GANCHOS - CHAVETAS</v>
      </c>
      <c r="AA3548" s="84" t="str">
        <v>1,5 x 20 - 1,5 x 20</v>
      </c>
    </row>
    <row r="3549" spans="1:27" x14ac:dyDescent="0.2">
      <c r="A3549" s="45" t="str">
        <v>CONECTORES NEUMÁTICOS99</v>
      </c>
      <c r="B3549" s="46" t="str">
        <v>CONECTORES NEUMÁTICOS</v>
      </c>
      <c r="C3549" s="46">
        <v>99</v>
      </c>
      <c r="D3549" s="46" t="str">
        <v xml:space="preserve">Unión doble plástica 10 mm </v>
      </c>
      <c r="E3549" s="47">
        <v>1571.51</v>
      </c>
      <c r="F3549" s="45" t="str">
        <v>ALNAT</v>
      </c>
      <c r="G3549" s="48">
        <v>636.46154999999999</v>
      </c>
      <c r="H3549" s="49">
        <v>456.01920000000001</v>
      </c>
      <c r="I3549" s="50">
        <v>0.39569024725274726</v>
      </c>
      <c r="J3549" s="51" t="str">
        <v>061-03</v>
      </c>
      <c r="K3549" s="65" t="str">
        <f>IF(A3549="","",HYPERLINK("#'Costos Fabricas'!M"&amp;MATCH(A3549,LISTAS[ID],0)+1,"Ir"))</f>
        <v>Ir</v>
      </c>
      <c r="O3549" s="20" t="str">
        <v>WALTER</v>
      </c>
      <c r="P3549" s="15" t="str">
        <v>MUEBLES</v>
      </c>
      <c r="Q3549" s="19" t="str">
        <v>1/4  6,5x14 - 1/4  6,5x14</v>
      </c>
      <c r="T3549" s="20" t="str">
        <v>SELFLEX</v>
      </c>
      <c r="V3549" s="83" t="str">
        <v>Gaveta</v>
      </c>
      <c r="AA3549" s="84" t="str">
        <v>1,5 x 25 - 1,5 x 25</v>
      </c>
    </row>
    <row r="3550" spans="1:27" x14ac:dyDescent="0.2">
      <c r="A3550" s="45" t="str">
        <v>CONECTORES NEUMÁTICOS100</v>
      </c>
      <c r="B3550" s="46" t="str">
        <v>CONECTORES NEUMÁTICOS</v>
      </c>
      <c r="C3550" s="46">
        <v>100</v>
      </c>
      <c r="D3550" s="46" t="str">
        <v xml:space="preserve">Unión doble plástica 12 mm </v>
      </c>
      <c r="E3550" s="47">
        <v>1974.93</v>
      </c>
      <c r="F3550" s="45" t="str">
        <v>ALNAT</v>
      </c>
      <c r="G3550" s="48">
        <v>799.84665000000018</v>
      </c>
      <c r="H3550" s="49">
        <v>573.08159999999998</v>
      </c>
      <c r="I3550" s="50">
        <v>0.39569417339520263</v>
      </c>
      <c r="J3550" s="51" t="str">
        <v>061-04</v>
      </c>
      <c r="K3550" s="65" t="str">
        <f>IF(A3550="","",HYPERLINK("#'Costos Fabricas'!M"&amp;MATCH(A3550,LISTAS[ID],0)+1,"Ir"))</f>
        <v>Ir</v>
      </c>
      <c r="P3550" s="15" t="str">
        <v>ORING</v>
      </c>
      <c r="Q3550" s="19" t="str">
        <v>1/4 x 1'' TOPE - 2 mm</v>
      </c>
      <c r="T3550" s="20" t="str">
        <v>SKOTNICA</v>
      </c>
      <c r="V3550" s="83" t="str">
        <v>Gavetas</v>
      </c>
      <c r="AA3550" s="84" t="str">
        <v>1,5 x 30 - 1,5 x 30</v>
      </c>
    </row>
    <row r="3551" spans="1:27" x14ac:dyDescent="0.2">
      <c r="A3551" s="45" t="str">
        <v>CONECTORES NEUMÁTICOS108</v>
      </c>
      <c r="B3551" s="46" t="str">
        <v>CONECTORES NEUMÁTICOS</v>
      </c>
      <c r="C3551" s="46">
        <v>108</v>
      </c>
      <c r="D3551" s="46" t="str">
        <v xml:space="preserve">Unión triple plástica 6 mm </v>
      </c>
      <c r="E3551" s="47">
        <v>1487.22</v>
      </c>
      <c r="F3551" s="45" t="str">
        <v>ALNAT</v>
      </c>
      <c r="G3551" s="48">
        <v>602.32410000000004</v>
      </c>
      <c r="H3551" s="49">
        <v>431.55840000000001</v>
      </c>
      <c r="I3551" s="50">
        <v>0.3956954609156027</v>
      </c>
      <c r="J3551" s="51" t="str">
        <v>062-01</v>
      </c>
      <c r="K3551" s="65" t="str">
        <f>IF(A3551="","",HYPERLINK("#'Costos Fabricas'!M"&amp;MATCH(A3551,LISTAS[ID],0)+1,"Ir"))</f>
        <v>Ir</v>
      </c>
      <c r="P3551" s="15" t="str">
        <v>PASACABLES DE GOMA</v>
      </c>
      <c r="Q3551" s="19" t="str">
        <v>1/4x3/8 - 1/4x3/8</v>
      </c>
      <c r="T3551" s="20" t="str">
        <v>TOBAR</v>
      </c>
      <c r="V3551" s="83" t="str">
        <v>INSERTOS</v>
      </c>
      <c r="AA3551" s="84" t="str">
        <v>1,9 - RETENES SEGURIDAD DIN 6799 RS   1.90</v>
      </c>
    </row>
    <row r="3552" spans="1:27" x14ac:dyDescent="0.2">
      <c r="A3552" s="45" t="str">
        <v>CONECTORES NEUMÁTICOS97</v>
      </c>
      <c r="B3552" s="46" t="str">
        <v>CONECTORES NEUMÁTICOS</v>
      </c>
      <c r="C3552" s="46">
        <v>97</v>
      </c>
      <c r="D3552" s="46" t="str">
        <v xml:space="preserve">Unión doble plástica 6 mm </v>
      </c>
      <c r="E3552" s="47">
        <v>999.51</v>
      </c>
      <c r="F3552" s="45" t="str">
        <v>ALNAT</v>
      </c>
      <c r="G3552" s="48">
        <v>404.80155000000002</v>
      </c>
      <c r="H3552" s="49">
        <v>290.03519999999997</v>
      </c>
      <c r="I3552" s="50">
        <v>0.39569800493181528</v>
      </c>
      <c r="J3552" s="51" t="str">
        <v>061-01</v>
      </c>
      <c r="K3552" s="65" t="str">
        <f>IF(A3552="","",HYPERLINK("#'Costos Fabricas'!M"&amp;MATCH(A3552,LISTAS[ID],0)+1,"Ir"))</f>
        <v>Ir</v>
      </c>
      <c r="P3552" s="15" t="str">
        <v>PERILLAS DE COCINA</v>
      </c>
      <c r="Q3552" s="19" t="str">
        <v>1/8 3x8 - 1/8 3x8</v>
      </c>
      <c r="T3552" s="20" t="str">
        <v>TUDANCA</v>
      </c>
      <c r="V3552" s="83" t="str">
        <v>INTERRUPTORES Y PULSADORES</v>
      </c>
      <c r="AA3552" s="84" t="str">
        <v>1/2  13x24 - 1/2  13x24</v>
      </c>
    </row>
    <row r="3553" spans="1:27" x14ac:dyDescent="0.2">
      <c r="A3553" s="45" t="str">
        <v>CONECTORES NEUMÁTICOS98</v>
      </c>
      <c r="B3553" s="46" t="str">
        <v>CONECTORES NEUMÁTICOS</v>
      </c>
      <c r="C3553" s="46">
        <v>98</v>
      </c>
      <c r="D3553" s="46" t="str">
        <v xml:space="preserve">Unión doble plástica 8 mm </v>
      </c>
      <c r="E3553" s="47">
        <v>999.51</v>
      </c>
      <c r="F3553" s="45" t="str">
        <v>ALNAT</v>
      </c>
      <c r="G3553" s="48">
        <v>404.80155000000002</v>
      </c>
      <c r="H3553" s="49">
        <v>290.03519999999997</v>
      </c>
      <c r="I3553" s="50">
        <v>0.39569800493181528</v>
      </c>
      <c r="J3553" s="51" t="str">
        <v>061-02</v>
      </c>
      <c r="K3553" s="65" t="str">
        <f>IF(A3553="","",HYPERLINK("#'Costos Fabricas'!M"&amp;MATCH(A3553,LISTAS[ID],0)+1,"Ir"))</f>
        <v>Ir</v>
      </c>
      <c r="P3553" s="15" t="str">
        <v>PICOS PARA GAS</v>
      </c>
      <c r="Q3553" s="19" t="str">
        <v>10 -  Bulon 10 x 1 x 25 mm (2 salidas) bombas de freno</v>
      </c>
      <c r="T3553" s="20" t="str">
        <v>VARIOS</v>
      </c>
      <c r="V3553" s="83" t="str">
        <v>MUEBLES</v>
      </c>
      <c r="AA3553" s="84" t="str">
        <v>1/4  6,5x14 - 1/4  6,5x14</v>
      </c>
    </row>
    <row r="3554" spans="1:27" x14ac:dyDescent="0.2">
      <c r="A3554" s="45" t="str">
        <v>REGATONES123</v>
      </c>
      <c r="B3554" s="46" t="str">
        <v>REGATONES</v>
      </c>
      <c r="C3554" s="46">
        <v>123</v>
      </c>
      <c r="D3554" s="46" t="str">
        <v>ORTOPEDICOS - REG DE GOMA 22 mm</v>
      </c>
      <c r="E3554" s="47">
        <v>577.5</v>
      </c>
      <c r="F3554" s="45" t="str">
        <v>REGATONES</v>
      </c>
      <c r="G3554" s="48">
        <v>233.88750000000002</v>
      </c>
      <c r="H3554" s="49">
        <v>167</v>
      </c>
      <c r="I3554" s="50">
        <v>0.40052395209580838</v>
      </c>
      <c r="J3554" s="51" t="str">
        <v>RG 20006</v>
      </c>
      <c r="K3554" s="65" t="str">
        <f>IF(A3554="","",HYPERLINK("#'Costos Fabricas'!M"&amp;MATCH(A3554,LISTAS[ID],0)+1,"Ir"))</f>
        <v>Ir</v>
      </c>
      <c r="P3554" s="15" t="str">
        <v>PLASTICOS</v>
      </c>
      <c r="Q3554" s="19" t="str">
        <v>10 - 1 x 8 x 100 - Expansion</v>
      </c>
      <c r="T3554" s="20" t="str">
        <v>WALTER</v>
      </c>
      <c r="V3554" s="83" t="str">
        <v>ORING</v>
      </c>
      <c r="AA3554" s="84" t="str">
        <v>1/4 x 1'' TOPE - 2 mm</v>
      </c>
    </row>
    <row r="3555" spans="1:27" x14ac:dyDescent="0.2">
      <c r="A3555" s="45" t="str">
        <v>TOPES Y TAPONES DE GOMA58</v>
      </c>
      <c r="B3555" s="46" t="str">
        <v>TOPES Y TAPONES DE GOMA</v>
      </c>
      <c r="C3555" s="46">
        <v>58</v>
      </c>
      <c r="D3555" s="46" t="str">
        <v>TOPE PUERTA UNIVERSAL</v>
      </c>
      <c r="E3555" s="47">
        <v>1861.68</v>
      </c>
      <c r="F3555" s="45" t="str">
        <v>DQAUTOPARTES</v>
      </c>
      <c r="G3555" s="48">
        <v>753.98040000000003</v>
      </c>
      <c r="H3555" s="49">
        <v>537.6</v>
      </c>
      <c r="I3555" s="50">
        <v>0.40249330357142865</v>
      </c>
      <c r="J3555" s="51" t="str">
        <v>5055</v>
      </c>
      <c r="K3555" s="65" t="str">
        <f>IF(A3555="","",HYPERLINK("#'Costos Fabricas'!M"&amp;MATCH(A3555,LISTAS[ID],0)+1,"Ir"))</f>
        <v>Ir</v>
      </c>
      <c r="P3555" s="15" t="str">
        <v>RACORD - ACOPLES - REDUCCIONES - ENTREROSCAS</v>
      </c>
      <c r="Q3555" s="19" t="str">
        <v>10 - 1/4 x M 6  -  6</v>
      </c>
      <c r="V3555" s="83" t="str">
        <v>PASACABLES DE GOMA</v>
      </c>
      <c r="AA3555" s="83" t="str">
        <v>1/4x3/8 - 1/4x3/8</v>
      </c>
    </row>
    <row r="3556" spans="1:27" x14ac:dyDescent="0.2">
      <c r="A3556" s="45" t="str">
        <v>TOPES Y TAPONES DE GOMA4</v>
      </c>
      <c r="B3556" s="46" t="str">
        <v>TOPES Y TAPONES DE GOMA</v>
      </c>
      <c r="C3556" s="46">
        <v>4</v>
      </c>
      <c r="D3556" s="46" t="str">
        <v>TAPON PISO 15 mm 404-504</v>
      </c>
      <c r="E3556" s="47">
        <v>2340.4</v>
      </c>
      <c r="F3556" s="45" t="str">
        <v>DQAUTOPARTES</v>
      </c>
      <c r="G3556" s="48">
        <v>947.86200000000008</v>
      </c>
      <c r="H3556" s="49">
        <v>675.84</v>
      </c>
      <c r="I3556" s="50">
        <v>0.40249467329545463</v>
      </c>
      <c r="J3556" s="51" t="str">
        <v>2103/1</v>
      </c>
      <c r="K3556" s="65" t="str">
        <f>IF(A3556="","",HYPERLINK("#'Costos Fabricas'!M"&amp;MATCH(A3556,LISTAS[ID],0)+1,"Ir"))</f>
        <v>Ir</v>
      </c>
      <c r="P3556" s="15" t="str">
        <v>REGATONES</v>
      </c>
      <c r="Q3556" s="19" t="str">
        <v>10 - 10 mm - 5 mm</v>
      </c>
      <c r="V3556" s="83" t="str">
        <v>PERILLAS DE COCINA</v>
      </c>
      <c r="AA3556" s="83" t="str">
        <v>1/8 3x8 - 1/8 3x8</v>
      </c>
    </row>
    <row r="3557" spans="1:27" x14ac:dyDescent="0.2">
      <c r="A3557" s="45" t="str">
        <v>TOPES Y TAPONES DE GOMA5</v>
      </c>
      <c r="B3557" s="46" t="str">
        <v>TOPES Y TAPONES DE GOMA</v>
      </c>
      <c r="C3557" s="46">
        <v>5</v>
      </c>
      <c r="D3557" s="46" t="str">
        <v>TAPON PISO 20 mm 404-504</v>
      </c>
      <c r="E3557" s="47">
        <v>2340.4</v>
      </c>
      <c r="F3557" s="45" t="str">
        <v>DQAUTOPARTES</v>
      </c>
      <c r="G3557" s="48">
        <v>947.86200000000008</v>
      </c>
      <c r="H3557" s="49">
        <v>675.84</v>
      </c>
      <c r="I3557" s="50">
        <v>0.40249467329545463</v>
      </c>
      <c r="J3557" s="51" t="str">
        <v>2103/2</v>
      </c>
      <c r="K3557" s="65" t="str">
        <f>IF(A3557="","",HYPERLINK("#'Costos Fabricas'!M"&amp;MATCH(A3557,LISTAS[ID],0)+1,"Ir"))</f>
        <v>Ir</v>
      </c>
      <c r="P3557" s="15" t="str">
        <v>RESORTES LINEA AUTOMOTOR</v>
      </c>
      <c r="Q3557" s="19" t="str">
        <v>10 - 10 X 1   90° - 10 - 10 X 1   90°</v>
      </c>
      <c r="V3557" s="83" t="str">
        <v>PICOS PARA GAS</v>
      </c>
      <c r="AA3557" s="83" t="str">
        <v>10 -  Bulon 10 x 1 x 25 mm (2 salidas) bombas de freno</v>
      </c>
    </row>
    <row r="3558" spans="1:27" x14ac:dyDescent="0.2">
      <c r="A3558" s="45" t="str">
        <v>TOPES Y TAPONES DE GOMA7</v>
      </c>
      <c r="B3558" s="46" t="str">
        <v>TOPES Y TAPONES DE GOMA</v>
      </c>
      <c r="C3558" s="46">
        <v>7</v>
      </c>
      <c r="D3558" s="46" t="str">
        <v>TOPE T NAFTA Y CAPOT 504 GR</v>
      </c>
      <c r="E3558" s="47">
        <v>2340.4</v>
      </c>
      <c r="F3558" s="45" t="str">
        <v>DQAUTOPARTES</v>
      </c>
      <c r="G3558" s="48">
        <v>947.86200000000008</v>
      </c>
      <c r="H3558" s="49">
        <v>675.84</v>
      </c>
      <c r="I3558" s="50">
        <v>0.40249467329545463</v>
      </c>
      <c r="J3558" s="51" t="str">
        <v>2104</v>
      </c>
      <c r="K3558" s="65" t="str">
        <f>IF(A3558="","",HYPERLINK("#'Costos Fabricas'!M"&amp;MATCH(A3558,LISTAS[ID],0)+1,"Ir"))</f>
        <v>Ir</v>
      </c>
      <c r="P3558" s="15" t="str">
        <v>RESORTES LINEA BULONERA</v>
      </c>
      <c r="Q3558" s="19" t="str">
        <v>10 - 16 x 1.5 EMB CUAD 8mm - 504 (DESDE 77) , 505 TODOS, DIFERENCIAL</v>
      </c>
      <c r="V3558" s="83" t="str">
        <v>PLASTICOS</v>
      </c>
      <c r="AA3558" s="83" t="str">
        <v>10 - 1 x 8 x 100 - Expansion</v>
      </c>
    </row>
    <row r="3559" spans="1:27" x14ac:dyDescent="0.2">
      <c r="A3559" s="45" t="str">
        <v>TOPES Y TAPONES DE GOMA54</v>
      </c>
      <c r="B3559" s="46" t="str">
        <v>TOPES Y TAPONES DE GOMA</v>
      </c>
      <c r="C3559" s="46">
        <v>54</v>
      </c>
      <c r="D3559" s="46" t="str">
        <v>TOPE PUERTA UNIVERSAL</v>
      </c>
      <c r="E3559" s="47">
        <v>2460.08</v>
      </c>
      <c r="F3559" s="45" t="str">
        <v>DQAUTOPARTES</v>
      </c>
      <c r="G3559" s="48">
        <v>996.33240000000012</v>
      </c>
      <c r="H3559" s="49">
        <v>710.4</v>
      </c>
      <c r="I3559" s="50">
        <v>0.40249493243243273</v>
      </c>
      <c r="J3559" s="51" t="str">
        <v>4083/1</v>
      </c>
      <c r="K3559" s="65" t="str">
        <f>IF(A3559="","",HYPERLINK("#'Costos Fabricas'!M"&amp;MATCH(A3559,LISTAS[ID],0)+1,"Ir"))</f>
        <v>Ir</v>
      </c>
      <c r="P3559" s="15" t="str">
        <v>RESORTES LINEA COMPLEMENTARIA</v>
      </c>
      <c r="Q3559" s="19" t="str">
        <v>10 - 17 x 10 x 7,5</v>
      </c>
      <c r="V3559" s="83" t="str">
        <v>RACORD - ACOPLES - REDUCCIONES - ENTREROSCAS</v>
      </c>
      <c r="AA3559" s="83" t="str">
        <v>10 - 1/4 x M 6  -  6</v>
      </c>
    </row>
    <row r="3560" spans="1:27" x14ac:dyDescent="0.2">
      <c r="A3560" s="45" t="str">
        <v>TOPES Y TAPONES DE GOMA8</v>
      </c>
      <c r="B3560" s="46" t="str">
        <v>TOPES Y TAPONES DE GOMA</v>
      </c>
      <c r="C3560" s="46">
        <v>8</v>
      </c>
      <c r="D3560" s="46" t="str">
        <v>TOPE CAPOT 206-207-307-405 PATNER-M/N-ZSARA</v>
      </c>
      <c r="E3560" s="47">
        <v>2216.29</v>
      </c>
      <c r="F3560" s="45" t="str">
        <v>DQAUTOPARTES</v>
      </c>
      <c r="G3560" s="48">
        <v>897.59745000000009</v>
      </c>
      <c r="H3560" s="49">
        <v>640</v>
      </c>
      <c r="I3560" s="50">
        <v>0.40249601562500015</v>
      </c>
      <c r="J3560" s="51" t="str">
        <v>2106</v>
      </c>
      <c r="K3560" s="65" t="str">
        <f>IF(A3560="","",HYPERLINK("#'Costos Fabricas'!M"&amp;MATCH(A3560,LISTAS[ID],0)+1,"Ir"))</f>
        <v>Ir</v>
      </c>
      <c r="P3560" s="15" t="str">
        <v>RESORTES LINEA FERRETERIA</v>
      </c>
      <c r="Q3560" s="19" t="str">
        <v>10 - ARAN LOCK 10 X 18</v>
      </c>
      <c r="V3560" s="83" t="str">
        <v>REGATONES</v>
      </c>
      <c r="AA3560" s="83" t="str">
        <v>10 - 10 mm - 5 mm</v>
      </c>
    </row>
    <row r="3561" spans="1:27" x14ac:dyDescent="0.2">
      <c r="A3561" s="45" t="str">
        <v>TOPES Y TAPONES DE GOMA65</v>
      </c>
      <c r="B3561" s="46" t="str">
        <v>TOPES Y TAPONES DE GOMA</v>
      </c>
      <c r="C3561" s="46">
        <v>65</v>
      </c>
      <c r="D3561" s="46" t="str">
        <v>TOPE PUERTA UNIVERSAL</v>
      </c>
      <c r="E3561" s="47">
        <v>1906.01</v>
      </c>
      <c r="F3561" s="45" t="str">
        <v>DQAUTOPARTES</v>
      </c>
      <c r="G3561" s="48">
        <v>771.93405000000007</v>
      </c>
      <c r="H3561" s="49">
        <v>550.4</v>
      </c>
      <c r="I3561" s="50">
        <v>0.40249645712209325</v>
      </c>
      <c r="J3561" s="51" t="str">
        <v>6019</v>
      </c>
      <c r="K3561" s="65" t="str">
        <f>IF(A3561="","",HYPERLINK("#'Costos Fabricas'!M"&amp;MATCH(A3561,LISTAS[ID],0)+1,"Ir"))</f>
        <v>Ir</v>
      </c>
      <c r="P3561" s="15" t="str">
        <v>RESORTES LINEA HORNO</v>
      </c>
      <c r="Q3561" s="19" t="str">
        <v>10 - Cuerda 1,78mm - 6,07 x 9,63</v>
      </c>
      <c r="V3561" s="83" t="str">
        <v>RESORTES LINEA AUTOMOTOR</v>
      </c>
      <c r="AA3561" s="83" t="str">
        <v>10 - 10 X 1   90° - 10 - 10 X 1   90°</v>
      </c>
    </row>
    <row r="3562" spans="1:27" x14ac:dyDescent="0.2">
      <c r="A3562" s="45" t="str">
        <v>TOPES Y TAPONES DE GOMA56</v>
      </c>
      <c r="B3562" s="46" t="str">
        <v>TOPES Y TAPONES DE GOMA</v>
      </c>
      <c r="C3562" s="46">
        <v>56</v>
      </c>
      <c r="D3562" s="46" t="str">
        <v>TOPE PUERTA UNIVERSAL</v>
      </c>
      <c r="E3562" s="47">
        <v>2127.64</v>
      </c>
      <c r="F3562" s="45" t="str">
        <v>DQAUTOPARTES</v>
      </c>
      <c r="G3562" s="48">
        <v>861.69420000000002</v>
      </c>
      <c r="H3562" s="49">
        <v>614.4</v>
      </c>
      <c r="I3562" s="50">
        <v>0.40249707031250015</v>
      </c>
      <c r="J3562" s="51" t="str">
        <v>4111</v>
      </c>
      <c r="K3562" s="65" t="str">
        <f>IF(A3562="","",HYPERLINK("#'Costos Fabricas'!M"&amp;MATCH(A3562,LISTAS[ID],0)+1,"Ir"))</f>
        <v>Ir</v>
      </c>
      <c r="P3562" s="15" t="str">
        <v>RESORTES LINEA PESADA</v>
      </c>
      <c r="Q3562" s="19" t="str">
        <v xml:space="preserve">10 - DOMEC - ACRÍLICO 98 TODA CROMADA </v>
      </c>
      <c r="V3562" s="83" t="str">
        <v>RESORTES LINEA BULONERA</v>
      </c>
      <c r="AA3562" s="83" t="str">
        <v>10 - 16 x 1.5 EMB CUAD 8mm - 504 (DESDE 77) , 505 TODOS, DIFERENCIAL</v>
      </c>
    </row>
    <row r="3563" spans="1:27" x14ac:dyDescent="0.2">
      <c r="A3563" s="45" t="str">
        <v>TOPES Y TAPONES DE GOMA52</v>
      </c>
      <c r="B3563" s="46" t="str">
        <v>TOPES Y TAPONES DE GOMA</v>
      </c>
      <c r="C3563" s="46">
        <v>52</v>
      </c>
      <c r="D3563" s="46" t="str">
        <v>TOPE PUERTA UNIVERSAL</v>
      </c>
      <c r="E3563" s="47">
        <v>4609.8900000000003</v>
      </c>
      <c r="F3563" s="45" t="str">
        <v>DQAUTOPARTES</v>
      </c>
      <c r="G3563" s="48">
        <v>1867.0054500000003</v>
      </c>
      <c r="H3563" s="49">
        <v>1331.2</v>
      </c>
      <c r="I3563" s="50">
        <v>0.40249808443509627</v>
      </c>
      <c r="J3563" s="51" t="str">
        <v>4066</v>
      </c>
      <c r="K3563" s="65" t="str">
        <f>IF(A3563="","",HYPERLINK("#'Costos Fabricas'!M"&amp;MATCH(A3563,LISTAS[ID],0)+1,"Ir"))</f>
        <v>Ir</v>
      </c>
      <c r="P3563" s="15" t="str">
        <v>RETENES SEGURIDAD</v>
      </c>
      <c r="Q3563" s="19" t="str">
        <v>10 - EXTERIORES CORTOS - 1" 3/4</v>
      </c>
      <c r="V3563" s="83" t="str">
        <v>RESORTES LINEA COMPLEMENTARIA</v>
      </c>
      <c r="AA3563" s="83" t="str">
        <v>10 - 17 x 10 x 7,5</v>
      </c>
    </row>
    <row r="3564" spans="1:27" x14ac:dyDescent="0.2">
      <c r="A3564" s="45" t="str">
        <v>TOPES Y TAPONES DE GOMA48</v>
      </c>
      <c r="B3564" s="46" t="str">
        <v>TOPES Y TAPONES DE GOMA</v>
      </c>
      <c r="C3564" s="46">
        <v>48</v>
      </c>
      <c r="D3564" s="46" t="str">
        <v>TOPE CAPOT 128</v>
      </c>
      <c r="E3564" s="47">
        <v>2038.99</v>
      </c>
      <c r="F3564" s="45" t="str">
        <v>DQAUTOPARTES</v>
      </c>
      <c r="G3564" s="48">
        <v>825.79095000000007</v>
      </c>
      <c r="H3564" s="49">
        <v>588.79999999999995</v>
      </c>
      <c r="I3564" s="50">
        <v>0.40249821671195685</v>
      </c>
      <c r="J3564" s="51" t="str">
        <v>6700</v>
      </c>
      <c r="K3564" s="65" t="str">
        <f>IF(A3564="","",HYPERLINK("#'Costos Fabricas'!M"&amp;MATCH(A3564,LISTAS[ID],0)+1,"Ir"))</f>
        <v>Ir</v>
      </c>
      <c r="P3564" s="15" t="str">
        <v>SEEGER DIN 471</v>
      </c>
      <c r="Q3564" s="19" t="str">
        <v>10 - Fijacion capot 125</v>
      </c>
      <c r="V3564" s="83" t="str">
        <v>RESORTES LINEA FERRETERIA</v>
      </c>
      <c r="AA3564" s="83" t="str">
        <v>10 - ARAN LOCK 10 X 18</v>
      </c>
    </row>
    <row r="3565" spans="1:27" x14ac:dyDescent="0.2">
      <c r="A3565" s="45" t="str">
        <v>TOPES Y TAPONES DE GOMA63</v>
      </c>
      <c r="B3565" s="46" t="str">
        <v>TOPES Y TAPONES DE GOMA</v>
      </c>
      <c r="C3565" s="46">
        <v>63</v>
      </c>
      <c r="D3565" s="46" t="str">
        <v>TOPE PUERTA UNIVERSAL</v>
      </c>
      <c r="E3565" s="47">
        <v>3235.79</v>
      </c>
      <c r="F3565" s="45" t="str">
        <v>DQAUTOPARTES</v>
      </c>
      <c r="G3565" s="48">
        <v>1310.49495</v>
      </c>
      <c r="H3565" s="49">
        <v>934.4</v>
      </c>
      <c r="I3565" s="50">
        <v>0.40249887628424652</v>
      </c>
      <c r="J3565" s="51" t="str">
        <v>5102</v>
      </c>
      <c r="K3565" s="65" t="str">
        <f>IF(A3565="","",HYPERLINK("#'Costos Fabricas'!M"&amp;MATCH(A3565,LISTAS[ID],0)+1,"Ir"))</f>
        <v>Ir</v>
      </c>
      <c r="P3565" s="15" t="str">
        <v>SEEGER DIN 472</v>
      </c>
      <c r="Q3565" s="19" t="str">
        <v>10 - L gasolero de bronce para cable hasta 70 mm2 (+) y (-)</v>
      </c>
      <c r="V3565" s="83" t="str">
        <v>RESORTES LINEA HORNO</v>
      </c>
      <c r="AA3565" s="83" t="str">
        <v>10 - Cuerda 1,78mm - 6,07 x 9,63</v>
      </c>
    </row>
    <row r="3566" spans="1:27" x14ac:dyDescent="0.2">
      <c r="A3566" s="45" t="str">
        <v>TOPES Y TAPONES DE GOMA1</v>
      </c>
      <c r="B3566" s="46" t="str">
        <v>TOPES Y TAPONES DE GOMA</v>
      </c>
      <c r="C3566" s="46">
        <v>1</v>
      </c>
      <c r="D3566" s="46" t="str">
        <v>TOPE CAPOT 404 - 504</v>
      </c>
      <c r="E3566" s="47">
        <v>1985.8</v>
      </c>
      <c r="F3566" s="45" t="str">
        <v>DQAUTOPARTES</v>
      </c>
      <c r="G3566" s="48">
        <v>804.24900000000002</v>
      </c>
      <c r="H3566" s="49">
        <v>573.44000000000005</v>
      </c>
      <c r="I3566" s="50">
        <v>0.40249895368303568</v>
      </c>
      <c r="J3566" s="51" t="str">
        <v>2030</v>
      </c>
      <c r="K3566" s="65" t="str">
        <f>IF(A3566="","",HYPERLINK("#'Costos Fabricas'!M"&amp;MATCH(A3566,LISTAS[ID],0)+1,"Ir"))</f>
        <v>Ir</v>
      </c>
      <c r="P3566" s="15" t="str">
        <v>SUPLEMENTO 0,2</v>
      </c>
      <c r="Q3566" s="19" t="str">
        <v>10 - Niple plastico para unir manguera de 22 mm</v>
      </c>
      <c r="V3566" s="83" t="str">
        <v>RESORTES LINEA PESADA</v>
      </c>
      <c r="AA3566" s="83" t="str">
        <v xml:space="preserve">10 - DOMEC - ACRILICO 98 TODA CROMADA </v>
      </c>
    </row>
    <row r="3567" spans="1:27" x14ac:dyDescent="0.2">
      <c r="A3567" s="45" t="str">
        <v>TOPES Y TAPONES DE GOMA2</v>
      </c>
      <c r="B3567" s="46" t="str">
        <v>TOPES Y TAPONES DE GOMA</v>
      </c>
      <c r="C3567" s="46">
        <v>2</v>
      </c>
      <c r="D3567" s="46" t="str">
        <v>TOPE CAPOT 404 - 504</v>
      </c>
      <c r="E3567" s="47">
        <v>1985.8</v>
      </c>
      <c r="F3567" s="45" t="str">
        <v>DQAUTOPARTES</v>
      </c>
      <c r="G3567" s="48">
        <v>804.24900000000002</v>
      </c>
      <c r="H3567" s="49">
        <v>573.44000000000005</v>
      </c>
      <c r="I3567" s="50">
        <v>0.40249895368303568</v>
      </c>
      <c r="J3567" s="51" t="str">
        <v>2031</v>
      </c>
      <c r="K3567" s="65" t="str">
        <f>IF(A3567="","",HYPERLINK("#'Costos Fabricas'!M"&amp;MATCH(A3567,LISTAS[ID],0)+1,"Ir"))</f>
        <v>Ir</v>
      </c>
      <c r="P3567" s="15" t="str">
        <v>SUPLEMENTO 0,8</v>
      </c>
      <c r="Q3567" s="19" t="str">
        <v>10 - Recta Plastica R 1/4 BSPT x 10 mm</v>
      </c>
      <c r="V3567" s="83" t="str">
        <v>RETENES SEGURIDAD</v>
      </c>
      <c r="AA3567" s="83" t="str">
        <v>10 - EXTERIORES CORTOS - 1" 3/4</v>
      </c>
    </row>
    <row r="3568" spans="1:27" x14ac:dyDescent="0.2">
      <c r="A3568" s="45" t="str">
        <v>TOPES Y TAPONES DE GOMA38</v>
      </c>
      <c r="B3568" s="46" t="str">
        <v>TOPES Y TAPONES DE GOMA</v>
      </c>
      <c r="C3568" s="46">
        <v>38</v>
      </c>
      <c r="D3568" s="46" t="str">
        <v>TOPE PATENTE DODGE 1500</v>
      </c>
      <c r="E3568" s="47">
        <v>1985.8</v>
      </c>
      <c r="F3568" s="45" t="str">
        <v>DQAUTOPARTES</v>
      </c>
      <c r="G3568" s="48">
        <v>804.24900000000002</v>
      </c>
      <c r="H3568" s="49">
        <v>573.44000000000005</v>
      </c>
      <c r="I3568" s="50">
        <v>0.40249895368303568</v>
      </c>
      <c r="J3568" s="51" t="str">
        <v>6112</v>
      </c>
      <c r="K3568" s="65" t="str">
        <f>IF(A3568="","",HYPERLINK("#'Costos Fabricas'!M"&amp;MATCH(A3568,LISTAS[ID],0)+1,"Ir"))</f>
        <v>Ir</v>
      </c>
      <c r="P3568" s="15" t="str">
        <v>TAPONES DE CARTER</v>
      </c>
      <c r="Q3568" s="19" t="str">
        <v>10 - Reten embutida - 6 mm - 15 mm - 22 mm</v>
      </c>
      <c r="V3568" s="83" t="str">
        <v>SEEGER DIN 471</v>
      </c>
      <c r="AA3568" s="83" t="str">
        <v>10 - Fijacion capot 125</v>
      </c>
    </row>
    <row r="3569" spans="1:27" x14ac:dyDescent="0.2">
      <c r="A3569" s="45" t="str">
        <v>TOPES Y TAPONES DE GOMA41</v>
      </c>
      <c r="B3569" s="46" t="str">
        <v>TOPES Y TAPONES DE GOMA</v>
      </c>
      <c r="C3569" s="46">
        <v>41</v>
      </c>
      <c r="D3569" s="46" t="str">
        <v>TOPE CAPOT DELANTERO FIAT 600</v>
      </c>
      <c r="E3569" s="47">
        <v>2978.7</v>
      </c>
      <c r="F3569" s="45" t="str">
        <v>DQAUTOPARTES</v>
      </c>
      <c r="G3569" s="48">
        <v>1206.3735000000001</v>
      </c>
      <c r="H3569" s="49">
        <v>860.16</v>
      </c>
      <c r="I3569" s="50">
        <v>0.4024989536830359</v>
      </c>
      <c r="J3569" s="51" t="str">
        <v>6517</v>
      </c>
      <c r="K3569" s="65" t="str">
        <f>IF(A3569="","",HYPERLINK("#'Costos Fabricas'!M"&amp;MATCH(A3569,LISTAS[ID],0)+1,"Ir"))</f>
        <v>Ir</v>
      </c>
      <c r="P3569" s="15" t="str">
        <v>TARUGOS ESTRIADOS</v>
      </c>
      <c r="Q3569" s="19" t="str">
        <v>10 - RETENES SEGURIDAD DIN 6799 RS 10</v>
      </c>
      <c r="V3569" s="83" t="str">
        <v>SEEGER DIN 472</v>
      </c>
      <c r="AA3569" s="83" t="str">
        <v>10 - L gasolero de bronce para cable hasta 70 mm2 (+) y (-)</v>
      </c>
    </row>
    <row r="3570" spans="1:27" x14ac:dyDescent="0.2">
      <c r="A3570" s="45" t="str">
        <v>TOPES Y TAPONES DE GOMA11</v>
      </c>
      <c r="B3570" s="46" t="str">
        <v>TOPES Y TAPONES DE GOMA</v>
      </c>
      <c r="C3570" s="46">
        <v>11</v>
      </c>
      <c r="D3570" s="46" t="str">
        <v>TOPE REGULADOR CAPOT 405</v>
      </c>
      <c r="E3570" s="47">
        <v>2482.25</v>
      </c>
      <c r="F3570" s="45" t="str">
        <v>DQAUTOPARTES</v>
      </c>
      <c r="G3570" s="48">
        <v>1005.3112500000002</v>
      </c>
      <c r="H3570" s="49">
        <v>716.8</v>
      </c>
      <c r="I3570" s="50">
        <v>0.40249895368303612</v>
      </c>
      <c r="J3570" s="51" t="str">
        <v>6104</v>
      </c>
      <c r="K3570" s="65" t="str">
        <f>IF(A3570="","",HYPERLINK("#'Costos Fabricas'!M"&amp;MATCH(A3570,LISTAS[ID],0)+1,"Ir"))</f>
        <v>Ir</v>
      </c>
      <c r="P3570" s="15" t="str">
        <v>TERMINALES</v>
      </c>
      <c r="Q3570" s="19" t="str">
        <v>10 - SEEGER A 10</v>
      </c>
      <c r="V3570" s="83" t="str">
        <v>SUPLEMENTO 0,2</v>
      </c>
      <c r="AA3570" s="83" t="str">
        <v>10 - Niple plastico para unir manguera de 22 mm</v>
      </c>
    </row>
    <row r="3571" spans="1:27" x14ac:dyDescent="0.2">
      <c r="A3571" s="45" t="str">
        <v>TOPES Y TAPONES DE GOMA17</v>
      </c>
      <c r="B3571" s="46" t="str">
        <v>TOPES Y TAPONES DE GOMA</v>
      </c>
      <c r="C3571" s="46">
        <v>17</v>
      </c>
      <c r="D3571" s="46" t="str">
        <v>TOPE CAPOT LATERAL FORD F-100</v>
      </c>
      <c r="E3571" s="47">
        <v>2482.25</v>
      </c>
      <c r="F3571" s="45" t="str">
        <v>DQAUTOPARTES</v>
      </c>
      <c r="G3571" s="48">
        <v>1005.3112500000002</v>
      </c>
      <c r="H3571" s="49">
        <v>716.8</v>
      </c>
      <c r="I3571" s="50">
        <v>0.40249895368303612</v>
      </c>
      <c r="J3571" s="51" t="str">
        <v>4223</v>
      </c>
      <c r="K3571" s="65" t="str">
        <f>IF(A3571="","",HYPERLINK("#'Costos Fabricas'!M"&amp;MATCH(A3571,LISTAS[ID],0)+1,"Ir"))</f>
        <v>Ir</v>
      </c>
      <c r="P3571" s="15" t="str">
        <v>TOPES Y TAPONES DE GOMA</v>
      </c>
      <c r="Q3571" s="19" t="str">
        <v>10 - SEEGER I 10</v>
      </c>
      <c r="V3571" s="83" t="str">
        <v>SUPLEMENTO 0,8</v>
      </c>
      <c r="AA3571" s="83" t="str">
        <v>10 - Recta Plastica R 1/4 BSPT x 10 mm</v>
      </c>
    </row>
    <row r="3572" spans="1:27" x14ac:dyDescent="0.2">
      <c r="A3572" s="45" t="str">
        <v>TOPES Y TAPONES DE GOMA29</v>
      </c>
      <c r="B3572" s="46" t="str">
        <v>TOPES Y TAPONES DE GOMA</v>
      </c>
      <c r="C3572" s="46">
        <v>29</v>
      </c>
      <c r="D3572" s="46" t="str">
        <v>TOPE LATERAL CAPOT PICK UP 74" EN ADELANTE</v>
      </c>
      <c r="E3572" s="47">
        <v>5939.67</v>
      </c>
      <c r="F3572" s="45" t="str">
        <v>DQAUTOPARTES</v>
      </c>
      <c r="G3572" s="48">
        <v>2405.5663500000001</v>
      </c>
      <c r="H3572" s="49">
        <v>1715.2</v>
      </c>
      <c r="I3572" s="50">
        <v>0.40249903801305975</v>
      </c>
      <c r="J3572" s="51" t="str">
        <v>5169</v>
      </c>
      <c r="K3572" s="65" t="str">
        <f>IF(A3572="","",HYPERLINK("#'Costos Fabricas'!M"&amp;MATCH(A3572,LISTAS[ID],0)+1,"Ir"))</f>
        <v>Ir</v>
      </c>
      <c r="P3572" s="15" t="str">
        <v>TORNILLERIA ESPECIAL</v>
      </c>
      <c r="Q3572" s="19" t="str">
        <v>10 - TAPON AMORTIGUADOR 504 - 44mm</v>
      </c>
      <c r="V3572" s="83" t="str">
        <v>TAPONES DE CARTER</v>
      </c>
      <c r="AA3572" s="83" t="str">
        <v>10 - Reten embutida - 6 mm - 15 mm - 22 mm</v>
      </c>
    </row>
    <row r="3573" spans="1:27" x14ac:dyDescent="0.2">
      <c r="A3573" s="45" t="str">
        <v>TOPES Y TAPONES DE GOMA26</v>
      </c>
      <c r="B3573" s="46" t="str">
        <v>TOPES Y TAPONES DE GOMA</v>
      </c>
      <c r="C3573" s="46">
        <v>26</v>
      </c>
      <c r="D3573" s="46" t="str">
        <v>TOPE PUERTA CHEV 400</v>
      </c>
      <c r="E3573" s="47">
        <v>3457.42</v>
      </c>
      <c r="F3573" s="45" t="str">
        <v>DQAUTOPARTES</v>
      </c>
      <c r="G3573" s="48">
        <v>1400.2551000000001</v>
      </c>
      <c r="H3573" s="49">
        <v>998.4</v>
      </c>
      <c r="I3573" s="50">
        <v>0.40249909855769239</v>
      </c>
      <c r="J3573" s="51" t="str">
        <v>5126</v>
      </c>
      <c r="K3573" s="65" t="str">
        <f>IF(A3573="","",HYPERLINK("#'Costos Fabricas'!M"&amp;MATCH(A3573,LISTAS[ID],0)+1,"Ir"))</f>
        <v>Ir</v>
      </c>
      <c r="P3573" s="15" t="str">
        <v>TUERCAS RAPIDAS</v>
      </c>
      <c r="Q3573" s="19" t="str">
        <v>10 - Terminal cobre estanado ojal - Cable 16 - Ojal: 1/4</v>
      </c>
      <c r="V3573" s="83" t="str">
        <v>TARUGOS ESTRIADOS</v>
      </c>
      <c r="AA3573" s="83" t="str">
        <v>10 - RETENES SEGURIDAD DIN 6799 RS 10</v>
      </c>
    </row>
    <row r="3574" spans="1:27" x14ac:dyDescent="0.2">
      <c r="A3574" s="45" t="str">
        <v>TOPES Y TAPONES DE GOMA21</v>
      </c>
      <c r="B3574" s="46" t="str">
        <v>TOPES Y TAPONES DE GOMA</v>
      </c>
      <c r="C3574" s="46">
        <v>21</v>
      </c>
      <c r="D3574" s="46" t="str">
        <v>TAPON PISO CHICO FORD FALCON - TAUNUS (27mm)</v>
      </c>
      <c r="E3574" s="47">
        <v>4893.58</v>
      </c>
      <c r="F3574" s="45" t="str">
        <v>DQAUTOPARTES</v>
      </c>
      <c r="G3574" s="48">
        <v>1981.8999000000003</v>
      </c>
      <c r="H3574" s="49">
        <v>1413.12</v>
      </c>
      <c r="I3574" s="50">
        <v>0.40249936311141332</v>
      </c>
      <c r="J3574" s="51" t="str">
        <v>4269</v>
      </c>
      <c r="K3574" s="65" t="str">
        <f>IF(A3574="","",HYPERLINK("#'Costos Fabricas'!M"&amp;MATCH(A3574,LISTAS[ID],0)+1,"Ir"))</f>
        <v>Ir</v>
      </c>
      <c r="P3574" s="15" t="str">
        <v>TUERCAS RAPIDAS NUEVAS</v>
      </c>
      <c r="Q3574" s="19" t="str">
        <v>10 - Union de 8 mm</v>
      </c>
      <c r="V3574" s="83" t="str">
        <v>TERMINALES</v>
      </c>
      <c r="AA3574" s="83" t="str">
        <v>10 - SEEGER A 10</v>
      </c>
    </row>
    <row r="3575" spans="1:27" x14ac:dyDescent="0.2">
      <c r="A3575" s="45" t="str">
        <v>TOPES Y TAPONES DE GOMA24</v>
      </c>
      <c r="B3575" s="46" t="str">
        <v>TOPES Y TAPONES DE GOMA</v>
      </c>
      <c r="C3575" s="46">
        <v>24</v>
      </c>
      <c r="D3575" s="46" t="str">
        <v>TOPE PUERTA PICK UP</v>
      </c>
      <c r="E3575" s="47">
        <v>4893.58</v>
      </c>
      <c r="F3575" s="45" t="str">
        <v>DQAUTOPARTES</v>
      </c>
      <c r="G3575" s="48">
        <v>1981.8999000000003</v>
      </c>
      <c r="H3575" s="49">
        <v>1413.12</v>
      </c>
      <c r="I3575" s="50">
        <v>0.40249936311141332</v>
      </c>
      <c r="J3575" s="51" t="str">
        <v>5122</v>
      </c>
      <c r="K3575" s="65" t="str">
        <f>IF(A3575="","",HYPERLINK("#'Costos Fabricas'!M"&amp;MATCH(A3575,LISTAS[ID],0)+1,"Ir"))</f>
        <v>Ir</v>
      </c>
      <c r="P3575" s="15" t="str">
        <v>TUERCAS REMACHES</v>
      </c>
      <c r="Q3575" s="19" t="str">
        <v>10 - VIROLA 1/2</v>
      </c>
      <c r="V3575" s="83" t="str">
        <v>TOPES Y TAPONES DE GOMA</v>
      </c>
      <c r="AA3575" s="83" t="str">
        <v>10 - SEEGER I 10</v>
      </c>
    </row>
    <row r="3576" spans="1:27" x14ac:dyDescent="0.2">
      <c r="A3576" s="45" t="str">
        <v>TOPES Y TAPONES DE GOMA25</v>
      </c>
      <c r="B3576" s="46" t="str">
        <v>TOPES Y TAPONES DE GOMA</v>
      </c>
      <c r="C3576" s="46">
        <v>25</v>
      </c>
      <c r="D3576" s="46" t="str">
        <v>TOPE PUERTA PICK UP</v>
      </c>
      <c r="E3576" s="47">
        <v>4893.58</v>
      </c>
      <c r="F3576" s="45" t="str">
        <v>DQAUTOPARTES</v>
      </c>
      <c r="G3576" s="48">
        <v>1981.8999000000003</v>
      </c>
      <c r="H3576" s="49">
        <v>1413.12</v>
      </c>
      <c r="I3576" s="50">
        <v>0.40249936311141332</v>
      </c>
      <c r="J3576" s="51" t="str">
        <v>5122/A</v>
      </c>
      <c r="K3576" s="65" t="str">
        <f>IF(A3576="","",HYPERLINK("#'Costos Fabricas'!M"&amp;MATCH(A3576,LISTAS[ID],0)+1,"Ir"))</f>
        <v>Ir</v>
      </c>
      <c r="P3576" s="15" t="str">
        <v>UNIONES ORIENTABLES</v>
      </c>
      <c r="Q3576" s="19" t="str">
        <v>10 CH - Reten embutida chica - 6 mm - 11 mm - 18 mm</v>
      </c>
      <c r="V3576" s="83" t="str">
        <v>TORNILLERIA ESPECIAL</v>
      </c>
      <c r="AA3576" s="83" t="str">
        <v>10 - TAPON AMORTIGUADOR 504 - 44mm</v>
      </c>
    </row>
    <row r="3577" spans="1:27" x14ac:dyDescent="0.2">
      <c r="A3577" s="45" t="str">
        <v>TOPES Y TAPONES DE GOMA3</v>
      </c>
      <c r="B3577" s="46" t="str">
        <v>TOPES Y TAPONES DE GOMA</v>
      </c>
      <c r="C3577" s="46">
        <v>3</v>
      </c>
      <c r="D3577" s="46" t="str">
        <v>TOPE CAPOT PATENTE404 - 504</v>
      </c>
      <c r="E3577" s="47">
        <v>3745.54</v>
      </c>
      <c r="F3577" s="45" t="str">
        <v>DQAUTOPARTES</v>
      </c>
      <c r="G3577" s="48">
        <v>1516.9437000000003</v>
      </c>
      <c r="H3577" s="49">
        <v>1081.5999999999999</v>
      </c>
      <c r="I3577" s="50">
        <v>0.40249972263313638</v>
      </c>
      <c r="J3577" s="51" t="str">
        <v>2058</v>
      </c>
      <c r="K3577" s="65" t="str">
        <f>IF(A3577="","",HYPERLINK("#'Costos Fabricas'!M"&amp;MATCH(A3577,LISTAS[ID],0)+1,"Ir"))</f>
        <v>Ir</v>
      </c>
      <c r="P3577" s="15" t="str">
        <v>Varios</v>
      </c>
      <c r="Q3577" s="19" t="str">
        <v>10 x 18 - 10 x 18</v>
      </c>
      <c r="V3577" s="83" t="str">
        <v>TUERCAS RAPIDAS</v>
      </c>
      <c r="AA3577" s="83" t="str">
        <v>10 - Terminal cobre estanado ojal - Cable 16 - Ojal: 1/4</v>
      </c>
    </row>
    <row r="3578" spans="1:27" x14ac:dyDescent="0.2">
      <c r="A3578" s="45" t="str">
        <v>TOPES Y TAPONES DE GOMA34</v>
      </c>
      <c r="B3578" s="46" t="str">
        <v>TOPES Y TAPONES DE GOMA</v>
      </c>
      <c r="C3578" s="46">
        <v>34</v>
      </c>
      <c r="D3578" s="46" t="str">
        <v>TAPON PISO GRANDE GOL (38 mm)</v>
      </c>
      <c r="E3578" s="47">
        <v>6737.54</v>
      </c>
      <c r="F3578" s="45" t="str">
        <v>DQAUTOPARTES</v>
      </c>
      <c r="G3578" s="48">
        <v>2728.7037</v>
      </c>
      <c r="H3578" s="49">
        <v>1945.6</v>
      </c>
      <c r="I3578" s="50">
        <v>0.40249984580592124</v>
      </c>
      <c r="J3578" s="51" t="str">
        <v>6108</v>
      </c>
      <c r="K3578" s="65" t="str">
        <f>IF(A3578="","",HYPERLINK("#'Costos Fabricas'!M"&amp;MATCH(A3578,LISTAS[ID],0)+1,"Ir"))</f>
        <v>Ir</v>
      </c>
      <c r="Q3578" s="19" t="str">
        <v>10 X 18 - ARANI LOCK 8 X 18 (5/16X 18)</v>
      </c>
      <c r="V3578" s="83" t="str">
        <v>TUERCAS RAPIDAS NUEVAS</v>
      </c>
      <c r="AA3578" s="83" t="str">
        <v>10 - Union de 8 mm</v>
      </c>
    </row>
    <row r="3579" spans="1:27" x14ac:dyDescent="0.2">
      <c r="A3579" s="45" t="str">
        <v>TOPES Y TAPONES DE GOMA49</v>
      </c>
      <c r="B3579" s="46" t="str">
        <v>TOPES Y TAPONES DE GOMA</v>
      </c>
      <c r="C3579" s="46">
        <v>49</v>
      </c>
      <c r="D3579" s="46" t="str">
        <v>TAPON PISO 125 - 600 (30 mm)</v>
      </c>
      <c r="E3579" s="47">
        <v>6737.54</v>
      </c>
      <c r="F3579" s="45" t="str">
        <v>DQAUTOPARTES</v>
      </c>
      <c r="G3579" s="48">
        <v>2728.7037</v>
      </c>
      <c r="H3579" s="49">
        <v>1945.6</v>
      </c>
      <c r="I3579" s="50">
        <v>0.40249984580592124</v>
      </c>
      <c r="J3579" s="51" t="str">
        <v>6705</v>
      </c>
      <c r="K3579" s="65" t="str">
        <f>IF(A3579="","",HYPERLINK("#'Costos Fabricas'!M"&amp;MATCH(A3579,LISTAS[ID],0)+1,"Ir"))</f>
        <v>Ir</v>
      </c>
      <c r="Q3579" s="19" t="str">
        <v>10 x 19 x 2 - INYECTORES - PERKINS Grande</v>
      </c>
      <c r="V3579" s="83" t="str">
        <v>TUERCAS REMACHES</v>
      </c>
      <c r="AA3579" s="83" t="str">
        <v>10 - VIROLA 1/2</v>
      </c>
    </row>
    <row r="3580" spans="1:27" x14ac:dyDescent="0.2">
      <c r="A3580" s="45" t="str">
        <v>TOPES Y TAPONES DE GOMA13</v>
      </c>
      <c r="B3580" s="46" t="str">
        <v>TOPES Y TAPONES DE GOMA</v>
      </c>
      <c r="C3580" s="46">
        <v>13</v>
      </c>
      <c r="D3580" s="46" t="str">
        <v>TOPE BAUL RENAULT 12-18</v>
      </c>
      <c r="E3580" s="47">
        <v>3967.17</v>
      </c>
      <c r="F3580" s="45" t="str">
        <v>DQAUTOPARTES</v>
      </c>
      <c r="G3580" s="48">
        <v>1606.7038499999999</v>
      </c>
      <c r="H3580" s="49">
        <v>1145.5999999999999</v>
      </c>
      <c r="I3580" s="50">
        <v>0.40249986906424584</v>
      </c>
      <c r="J3580" s="51" t="str">
        <v>3235</v>
      </c>
      <c r="K3580" s="65" t="str">
        <f>IF(A3580="","",HYPERLINK("#'Costos Fabricas'!M"&amp;MATCH(A3580,LISTAS[ID],0)+1,"Ir"))</f>
        <v>Ir</v>
      </c>
      <c r="Q3580" s="19" t="str">
        <v>10 x 20 x 1 - INYECTORES -  M - Benz</v>
      </c>
      <c r="V3580" s="83" t="str">
        <v>UNIONES ORIENTABLES</v>
      </c>
      <c r="AA3580" s="83" t="str">
        <v>10 CH - Reten embutida chica - 6 mm - 11 mm - 18 mm</v>
      </c>
    </row>
    <row r="3581" spans="1:27" x14ac:dyDescent="0.2">
      <c r="A3581" s="45" t="str">
        <v>TOPES Y TAPONES DE GOMA43</v>
      </c>
      <c r="B3581" s="46" t="str">
        <v>TOPES Y TAPONES DE GOMA</v>
      </c>
      <c r="C3581" s="46">
        <v>43</v>
      </c>
      <c r="D3581" s="46" t="str">
        <v>TOPE CAPOT REGATTA</v>
      </c>
      <c r="E3581" s="47">
        <v>3967.17</v>
      </c>
      <c r="F3581" s="45" t="str">
        <v>DQAUTOPARTES</v>
      </c>
      <c r="G3581" s="48">
        <v>1606.7038499999999</v>
      </c>
      <c r="H3581" s="49">
        <v>1145.5999999999999</v>
      </c>
      <c r="I3581" s="50">
        <v>0.40249986906424584</v>
      </c>
      <c r="J3581" s="51" t="str">
        <v>6519</v>
      </c>
      <c r="K3581" s="65" t="str">
        <f>IF(A3581="","",HYPERLINK("#'Costos Fabricas'!M"&amp;MATCH(A3581,LISTAS[ID],0)+1,"Ir"))</f>
        <v>Ir</v>
      </c>
      <c r="Q3581" s="19" t="str">
        <v>10 X 25 - 10 X 25</v>
      </c>
      <c r="V3581" s="83" t="str">
        <v>Varios</v>
      </c>
      <c r="AA3581" s="83" t="str">
        <v>10 x 18 - 10 x 18</v>
      </c>
    </row>
    <row r="3582" spans="1:27" x14ac:dyDescent="0.2">
      <c r="A3582" s="45" t="str">
        <v>TOPES Y TAPONES DE GOMA6</v>
      </c>
      <c r="B3582" s="46" t="str">
        <v>TOPES Y TAPONES DE GOMA</v>
      </c>
      <c r="C3582" s="46">
        <v>6</v>
      </c>
      <c r="D3582" s="46" t="str">
        <v>TAPON PISO 32 mm 404-504</v>
      </c>
      <c r="E3582" s="47">
        <v>2836.86</v>
      </c>
      <c r="F3582" s="45" t="str">
        <v>DQAUTOPARTES</v>
      </c>
      <c r="G3582" s="48">
        <v>1148.9283</v>
      </c>
      <c r="H3582" s="49">
        <v>819.2</v>
      </c>
      <c r="I3582" s="50">
        <v>0.40250036621093743</v>
      </c>
      <c r="J3582" s="51" t="str">
        <v>2103/3</v>
      </c>
      <c r="K3582" s="65" t="str">
        <f>IF(A3582="","",HYPERLINK("#'Costos Fabricas'!M"&amp;MATCH(A3582,LISTAS[ID],0)+1,"Ir"))</f>
        <v>Ir</v>
      </c>
      <c r="Q3582" s="19" t="str">
        <v>10 x 30 - 10 x 30</v>
      </c>
      <c r="V3582" s="83"/>
      <c r="AA3582" t="str">
        <v>10 X 18 - ARANI LOCK 8 X 18 (5/16X 18)</v>
      </c>
    </row>
    <row r="3583" spans="1:27" x14ac:dyDescent="0.2">
      <c r="A3583" s="45" t="str">
        <v>TOPES Y TAPONES DE GOMA42</v>
      </c>
      <c r="B3583" s="46" t="str">
        <v>TOPES Y TAPONES DE GOMA</v>
      </c>
      <c r="C3583" s="46">
        <v>42</v>
      </c>
      <c r="D3583" s="46" t="str">
        <v>TOPE PISO FIAT 600 (20 mm)</v>
      </c>
      <c r="E3583" s="47">
        <v>2836.86</v>
      </c>
      <c r="F3583" s="45" t="str">
        <v>DQAUTOPARTES</v>
      </c>
      <c r="G3583" s="48">
        <v>1148.9283</v>
      </c>
      <c r="H3583" s="49">
        <v>819.2</v>
      </c>
      <c r="I3583" s="50">
        <v>0.40250036621093743</v>
      </c>
      <c r="J3583" s="51" t="str">
        <v>6518</v>
      </c>
      <c r="K3583" s="65" t="str">
        <f>IF(A3583="","",HYPERLINK("#'Costos Fabricas'!M"&amp;MATCH(A3583,LISTAS[ID],0)+1,"Ir"))</f>
        <v>Ir</v>
      </c>
      <c r="Q3583" s="19" t="str">
        <v>10 x 35 - 10 x 35</v>
      </c>
      <c r="V3583" s="83"/>
      <c r="AA3583" t="str">
        <v>10 x 19 x 2 - INYECTORES - PERKINS Grande</v>
      </c>
    </row>
    <row r="3584" spans="1:27" x14ac:dyDescent="0.2">
      <c r="A3584" s="45" t="str">
        <v>TOPES Y TAPONES DE GOMA51</v>
      </c>
      <c r="B3584" s="46" t="str">
        <v>TOPES Y TAPONES DE GOMA</v>
      </c>
      <c r="C3584" s="46">
        <v>51</v>
      </c>
      <c r="D3584" s="46" t="str">
        <v>TOPE PUERTA UNIVERSAL</v>
      </c>
      <c r="E3584" s="47">
        <v>2836.86</v>
      </c>
      <c r="F3584" s="45" t="str">
        <v>DQAUTOPARTES</v>
      </c>
      <c r="G3584" s="48">
        <v>1148.9283</v>
      </c>
      <c r="H3584" s="49">
        <v>819.2</v>
      </c>
      <c r="I3584" s="50">
        <v>0.40250036621093743</v>
      </c>
      <c r="J3584" s="51" t="str">
        <v>4061</v>
      </c>
      <c r="K3584" s="65" t="str">
        <f>IF(A3584="","",HYPERLINK("#'Costos Fabricas'!M"&amp;MATCH(A3584,LISTAS[ID],0)+1,"Ir"))</f>
        <v>Ir</v>
      </c>
      <c r="Q3584" s="19" t="str">
        <v>10 x 40 - 10 x 40</v>
      </c>
      <c r="V3584" s="83"/>
      <c r="AA3584" t="str">
        <v>10 x 20 x 1 - INYECTORES -  M - Benz</v>
      </c>
    </row>
    <row r="3585" spans="1:27" x14ac:dyDescent="0.2">
      <c r="A3585" s="45" t="str">
        <v>TOPES Y TAPONES DE GOMA55</v>
      </c>
      <c r="B3585" s="46" t="str">
        <v>TOPES Y TAPONES DE GOMA</v>
      </c>
      <c r="C3585" s="46">
        <v>55</v>
      </c>
      <c r="D3585" s="46" t="str">
        <v>TOPE PUERTA UNIVERSAL</v>
      </c>
      <c r="E3585" s="47">
        <v>2836.86</v>
      </c>
      <c r="F3585" s="45" t="str">
        <v>DQAUTOPARTES</v>
      </c>
      <c r="G3585" s="48">
        <v>1148.9283</v>
      </c>
      <c r="H3585" s="49">
        <v>819.2</v>
      </c>
      <c r="I3585" s="50">
        <v>0.40250036621093743</v>
      </c>
      <c r="J3585" s="51" t="str">
        <v>4085</v>
      </c>
      <c r="K3585" s="65" t="str">
        <f>IF(A3585="","",HYPERLINK("#'Costos Fabricas'!M"&amp;MATCH(A3585,LISTAS[ID],0)+1,"Ir"))</f>
        <v>Ir</v>
      </c>
      <c r="Q3585" s="19" t="str">
        <v>10 x 45 - 10 x 45</v>
      </c>
      <c r="V3585" s="83"/>
      <c r="AA3585" t="str">
        <v>10 X 25 - 10 X 25</v>
      </c>
    </row>
    <row r="3586" spans="1:27" x14ac:dyDescent="0.2">
      <c r="A3586" s="45" t="str">
        <v>TOPES Y TAPONES DE GOMA64</v>
      </c>
      <c r="B3586" s="46" t="str">
        <v>TOPES Y TAPONES DE GOMA</v>
      </c>
      <c r="C3586" s="46">
        <v>64</v>
      </c>
      <c r="D3586" s="46" t="str">
        <v>TOPE PUERTA UNIVERSAL</v>
      </c>
      <c r="E3586" s="47">
        <v>2836.86</v>
      </c>
      <c r="F3586" s="45" t="str">
        <v>DQAUTOPARTES</v>
      </c>
      <c r="G3586" s="48">
        <v>1148.9283</v>
      </c>
      <c r="H3586" s="49">
        <v>819.2</v>
      </c>
      <c r="I3586" s="50">
        <v>0.40250036621093743</v>
      </c>
      <c r="J3586" s="51" t="str">
        <v>6005</v>
      </c>
      <c r="K3586" s="65" t="str">
        <f>IF(A3586="","",HYPERLINK("#'Costos Fabricas'!M"&amp;MATCH(A3586,LISTAS[ID],0)+1,"Ir"))</f>
        <v>Ir</v>
      </c>
      <c r="Q3586" s="19" t="str">
        <v>10 X 46 X 2 - 10 X 46 X 2</v>
      </c>
      <c r="V3586" s="83"/>
      <c r="AA3586" t="str">
        <v>10 x 30 - 10 x 30</v>
      </c>
    </row>
    <row r="3587" spans="1:27" x14ac:dyDescent="0.2">
      <c r="A3587" s="45" t="str">
        <v>TOPES Y TAPONES DE GOMA18</v>
      </c>
      <c r="B3587" s="46" t="str">
        <v>TOPES Y TAPONES DE GOMA</v>
      </c>
      <c r="C3587" s="46">
        <v>18</v>
      </c>
      <c r="D3587" s="46" t="str">
        <v>TAPON PISO FORD PICK UP Y CAMION (50mm)</v>
      </c>
      <c r="E3587" s="47">
        <v>9929.01</v>
      </c>
      <c r="F3587" s="45" t="str">
        <v>DQAUTOPARTES</v>
      </c>
      <c r="G3587" s="48">
        <v>4021.2490500000004</v>
      </c>
      <c r="H3587" s="49">
        <v>2867.2</v>
      </c>
      <c r="I3587" s="50">
        <v>0.40250036621093765</v>
      </c>
      <c r="J3587" s="51" t="str">
        <v>4263</v>
      </c>
      <c r="K3587" s="65" t="str">
        <f>IF(A3587="","",HYPERLINK("#'Costos Fabricas'!M"&amp;MATCH(A3587,LISTAS[ID],0)+1,"Ir"))</f>
        <v>Ir</v>
      </c>
      <c r="Q3587" s="19" t="str">
        <v>10 x 50 - 10 x 50</v>
      </c>
      <c r="V3587" s="83"/>
      <c r="AA3587" t="str">
        <v>10 x 35 - 10 x 35</v>
      </c>
    </row>
    <row r="3588" spans="1:27" x14ac:dyDescent="0.2">
      <c r="A3588" s="45" t="str">
        <v>TOPES Y TAPONES DE GOMA47</v>
      </c>
      <c r="B3588" s="46" t="str">
        <v>TOPES Y TAPONES DE GOMA</v>
      </c>
      <c r="C3588" s="46">
        <v>47</v>
      </c>
      <c r="D3588" s="46" t="str">
        <v>TOPE CAPOT FIAT 600</v>
      </c>
      <c r="E3588" s="47">
        <v>6338.61</v>
      </c>
      <c r="F3588" s="45" t="str">
        <v>DQAUTOPARTES</v>
      </c>
      <c r="G3588" s="48">
        <v>2567.1370500000003</v>
      </c>
      <c r="H3588" s="49">
        <v>1830.4</v>
      </c>
      <c r="I3588" s="50">
        <v>0.40250057364510505</v>
      </c>
      <c r="J3588" s="51" t="str">
        <v>6591</v>
      </c>
      <c r="K3588" s="65" t="str">
        <f>IF(A3588="","",HYPERLINK("#'Costos Fabricas'!M"&amp;MATCH(A3588,LISTAS[ID],0)+1,"Ir"))</f>
        <v>Ir</v>
      </c>
      <c r="Q3588" s="19" t="str">
        <v>10 x 50 - 10x50</v>
      </c>
      <c r="V3588" s="83"/>
      <c r="AA3588" t="str">
        <v>10 x 40 - 10 x 40</v>
      </c>
    </row>
    <row r="3589" spans="1:27" x14ac:dyDescent="0.2">
      <c r="A3589" s="45" t="str">
        <v>TOPES Y TAPONES DE GOMA14</v>
      </c>
      <c r="B3589" s="46" t="str">
        <v>TOPES Y TAPONES DE GOMA</v>
      </c>
      <c r="C3589" s="46">
        <v>14</v>
      </c>
      <c r="D3589" s="46" t="str">
        <v>CUBRE TORNILLO CAPOT FORD (TODOS)</v>
      </c>
      <c r="E3589" s="47">
        <v>3280.12</v>
      </c>
      <c r="F3589" s="45" t="str">
        <v>DQAUTOPARTES</v>
      </c>
      <c r="G3589" s="48">
        <v>1328.4486000000002</v>
      </c>
      <c r="H3589" s="49">
        <v>947.2</v>
      </c>
      <c r="I3589" s="50">
        <v>0.402500633445946</v>
      </c>
      <c r="J3589" s="51" t="str">
        <v>3142</v>
      </c>
      <c r="K3589" s="65" t="str">
        <f>IF(A3589="","",HYPERLINK("#'Costos Fabricas'!M"&amp;MATCH(A3589,LISTAS[ID],0)+1,"Ir"))</f>
        <v>Ir</v>
      </c>
      <c r="Q3589" s="19" t="str">
        <v>10 x 60 - 10x60</v>
      </c>
      <c r="V3589" s="83"/>
      <c r="AA3589" t="str">
        <v>10 x 45 - 10 x 45</v>
      </c>
    </row>
    <row r="3590" spans="1:27" x14ac:dyDescent="0.2">
      <c r="A3590" s="45" t="str">
        <v>TOPES Y TAPONES DE GOMA22</v>
      </c>
      <c r="B3590" s="46" t="str">
        <v>TOPES Y TAPONES DE GOMA</v>
      </c>
      <c r="C3590" s="46">
        <v>22</v>
      </c>
      <c r="D3590" s="46" t="str">
        <v>TOPE PUERTA FORD RANGER Y BAUL FORD ESCORT</v>
      </c>
      <c r="E3590" s="47">
        <v>5602.8</v>
      </c>
      <c r="F3590" s="45" t="str">
        <v>DQAUTOPARTES</v>
      </c>
      <c r="G3590" s="48">
        <v>2269.134</v>
      </c>
      <c r="H3590" s="49">
        <v>1617.92</v>
      </c>
      <c r="I3590" s="50">
        <v>0.40250074169303796</v>
      </c>
      <c r="J3590" s="51" t="str">
        <v>4282</v>
      </c>
      <c r="K3590" s="65" t="str">
        <f>IF(A3590="","",HYPERLINK("#'Costos Fabricas'!M"&amp;MATCH(A3590,LISTAS[ID],0)+1,"Ir"))</f>
        <v>Ir</v>
      </c>
      <c r="Q3590" s="19" t="str">
        <v>10 x 60 (3/8) 2,5 - LINEA FINA DE 2,5 mm</v>
      </c>
      <c r="V3590" s="83"/>
      <c r="AA3590" t="str">
        <v>10 X 46 X 2 - 10 X 46 X 2</v>
      </c>
    </row>
    <row r="3591" spans="1:27" x14ac:dyDescent="0.2">
      <c r="A3591" s="45" t="str">
        <v>TOPES Y TAPONES DE GOMA50</v>
      </c>
      <c r="B3591" s="46" t="str">
        <v>TOPES Y TAPONES DE GOMA</v>
      </c>
      <c r="C3591" s="46">
        <v>50</v>
      </c>
      <c r="D3591" s="46" t="str">
        <v>TAPON PISO DUNA - UNO - REGATTA</v>
      </c>
      <c r="E3591" s="47">
        <v>7446.76</v>
      </c>
      <c r="F3591" s="45" t="str">
        <v>DQAUTOPARTES</v>
      </c>
      <c r="G3591" s="48">
        <v>3015.9378000000002</v>
      </c>
      <c r="H3591" s="49">
        <v>2150.4</v>
      </c>
      <c r="I3591" s="50">
        <v>0.40250083705357143</v>
      </c>
      <c r="J3591" s="51" t="str">
        <v>6709</v>
      </c>
      <c r="K3591" s="65" t="str">
        <f>IF(A3591="","",HYPERLINK("#'Costos Fabricas'!M"&amp;MATCH(A3591,LISTAS[ID],0)+1,"Ir"))</f>
        <v>Ir</v>
      </c>
      <c r="Q3591" s="19" t="str">
        <v>10 x 60 (3/8) 4 - LINEA GRUESA DE 4 mm</v>
      </c>
      <c r="V3591" s="83"/>
      <c r="AA3591" t="str">
        <v>10 x 50 - 10 x 50</v>
      </c>
    </row>
    <row r="3592" spans="1:27" x14ac:dyDescent="0.2">
      <c r="A3592" s="45" t="str">
        <v>TOPES Y TAPONES DE GOMA19</v>
      </c>
      <c r="B3592" s="46" t="str">
        <v>TOPES Y TAPONES DE GOMA</v>
      </c>
      <c r="C3592" s="46">
        <v>19</v>
      </c>
      <c r="D3592" s="46" t="str">
        <v>TOPE PUERTA FORD FALCON ? TAUNUS</v>
      </c>
      <c r="E3592" s="47">
        <v>6626.73</v>
      </c>
      <c r="F3592" s="45" t="str">
        <v>DQAUTOPARTES</v>
      </c>
      <c r="G3592" s="48">
        <v>2683.8256500000002</v>
      </c>
      <c r="H3592" s="49">
        <v>1913.6</v>
      </c>
      <c r="I3592" s="50">
        <v>0.40250086224916415</v>
      </c>
      <c r="J3592" s="51" t="str">
        <v>4264</v>
      </c>
      <c r="K3592" s="65" t="str">
        <f>IF(A3592="","",HYPERLINK("#'Costos Fabricas'!M"&amp;MATCH(A3592,LISTAS[ID],0)+1,"Ir"))</f>
        <v>Ir</v>
      </c>
      <c r="Q3592" s="19" t="str">
        <v>10 x 70 - 10x70</v>
      </c>
      <c r="V3592" s="83"/>
      <c r="AA3592" t="str">
        <v>10 x 50 - 10x50</v>
      </c>
    </row>
    <row r="3593" spans="1:27" x14ac:dyDescent="0.2">
      <c r="A3593" s="45" t="str">
        <v>TOPES Y TAPONES DE GOMA12</v>
      </c>
      <c r="B3593" s="46" t="str">
        <v>TOPES Y TAPONES DE GOMA</v>
      </c>
      <c r="C3593" s="46">
        <v>12</v>
      </c>
      <c r="D3593" s="46" t="str">
        <v>TOPE PUERTA ESTANCIERA</v>
      </c>
      <c r="E3593" s="47">
        <v>1843.96</v>
      </c>
      <c r="F3593" s="45" t="str">
        <v>DQAUTOPARTES</v>
      </c>
      <c r="G3593" s="48">
        <v>746.80380000000002</v>
      </c>
      <c r="H3593" s="49">
        <v>532.48</v>
      </c>
      <c r="I3593" s="50">
        <v>0.40250112680288463</v>
      </c>
      <c r="J3593" s="51" t="str">
        <v>3061</v>
      </c>
      <c r="K3593" s="65" t="str">
        <f>IF(A3593="","",HYPERLINK("#'Costos Fabricas'!M"&amp;MATCH(A3593,LISTAS[ID],0)+1,"Ir"))</f>
        <v>Ir</v>
      </c>
      <c r="Q3593" s="19" t="str">
        <v>10 x 80 - 10x80</v>
      </c>
      <c r="V3593" s="83"/>
      <c r="AA3593" t="str">
        <v>10 x 60 - 10x60</v>
      </c>
    </row>
    <row r="3594" spans="1:27" x14ac:dyDescent="0.2">
      <c r="A3594" s="45" t="str">
        <v>TOPES Y TAPONES DE GOMA36</v>
      </c>
      <c r="B3594" s="46" t="str">
        <v>TOPES Y TAPONES DE GOMA</v>
      </c>
      <c r="C3594" s="46">
        <v>36</v>
      </c>
      <c r="D3594" s="46" t="str">
        <v>TAPON PISO GRANDE POLO - POINTER 40 mm</v>
      </c>
      <c r="E3594" s="47">
        <v>7801.37</v>
      </c>
      <c r="F3594" s="45" t="str">
        <v>DQAUTOPARTES</v>
      </c>
      <c r="G3594" s="48">
        <v>3159.5548500000004</v>
      </c>
      <c r="H3594" s="49">
        <v>2252.8000000000002</v>
      </c>
      <c r="I3594" s="50">
        <v>0.40250126509232964</v>
      </c>
      <c r="J3594" s="51" t="str">
        <v>6110</v>
      </c>
      <c r="K3594" s="65" t="str">
        <f>IF(A3594="","",HYPERLINK("#'Costos Fabricas'!M"&amp;MATCH(A3594,LISTAS[ID],0)+1,"Ir"))</f>
        <v>Ir</v>
      </c>
      <c r="Q3594" s="19" t="str">
        <v>100 - 0,8 x 13 x 25 - Compresion</v>
      </c>
      <c r="V3594" s="83"/>
      <c r="AA3594" t="str">
        <v>10 x 60 (3/8) 2,5 - LINEA FINA DE 2,5 mm</v>
      </c>
    </row>
    <row r="3595" spans="1:27" x14ac:dyDescent="0.2">
      <c r="A3595" s="45" t="str">
        <v>TOPES Y TAPONES DE GOMA15</v>
      </c>
      <c r="B3595" s="46" t="str">
        <v>TOPES Y TAPONES DE GOMA</v>
      </c>
      <c r="C3595" s="46">
        <v>15</v>
      </c>
      <c r="D3595" s="46" t="str">
        <v>TOPE CAPOT LATERAL F-100/350/600</v>
      </c>
      <c r="E3595" s="47">
        <v>4233.13</v>
      </c>
      <c r="F3595" s="45" t="str">
        <v>DQAUTOPARTES</v>
      </c>
      <c r="G3595" s="48">
        <v>1714.4176500000003</v>
      </c>
      <c r="H3595" s="49">
        <v>1222.4000000000001</v>
      </c>
      <c r="I3595" s="50">
        <v>0.40250134980366514</v>
      </c>
      <c r="J3595" s="51" t="str">
        <v>4215</v>
      </c>
      <c r="K3595" s="65" t="str">
        <f>IF(A3595="","",HYPERLINK("#'Costos Fabricas'!M"&amp;MATCH(A3595,LISTAS[ID],0)+1,"Ir"))</f>
        <v>Ir</v>
      </c>
      <c r="Q3595" s="19" t="str">
        <v>100 - 2 Amper - Unipolar - Llave Electronica Micro Tecla Interruptora</v>
      </c>
      <c r="V3595" s="83"/>
      <c r="AA3595" t="str">
        <v>10 x 60 (3/8) 4 - LINEA GRUESA DE 4 mm</v>
      </c>
    </row>
    <row r="3596" spans="1:27" x14ac:dyDescent="0.2">
      <c r="A3596" s="45" t="str">
        <v>TOPES Y TAPONES DE GOMA23</v>
      </c>
      <c r="B3596" s="46" t="str">
        <v>TOPES Y TAPONES DE GOMA</v>
      </c>
      <c r="C3596" s="46">
        <v>23</v>
      </c>
      <c r="D3596" s="46" t="str">
        <v>TOPE CAPOT LATERAL FORD ESCORT M/N</v>
      </c>
      <c r="E3596" s="47">
        <v>7202.97</v>
      </c>
      <c r="F3596" s="45" t="str">
        <v>DQAUTOPARTES</v>
      </c>
      <c r="G3596" s="48">
        <v>2917.2028500000001</v>
      </c>
      <c r="H3596" s="49">
        <v>2080</v>
      </c>
      <c r="I3596" s="50">
        <v>0.40250137019230769</v>
      </c>
      <c r="J3596" s="51" t="str">
        <v>4284</v>
      </c>
      <c r="K3596" s="65" t="str">
        <f>IF(A3596="","",HYPERLINK("#'Costos Fabricas'!M"&amp;MATCH(A3596,LISTAS[ID],0)+1,"Ir"))</f>
        <v>Ir</v>
      </c>
      <c r="Q3596" s="19" t="str">
        <v>100 - Grampa lateral puerta Pick FORD</v>
      </c>
      <c r="V3596" s="83"/>
      <c r="AA3596" t="str">
        <v>10 x 70 - 10x70</v>
      </c>
    </row>
    <row r="3597" spans="1:27" x14ac:dyDescent="0.2">
      <c r="A3597" s="45" t="str">
        <v>TOPES Y TAPONES DE GOMA44</v>
      </c>
      <c r="B3597" s="46" t="str">
        <v>TOPES Y TAPONES DE GOMA</v>
      </c>
      <c r="C3597" s="46">
        <v>44</v>
      </c>
      <c r="D3597" s="46" t="str">
        <v>TOPE TAPA MOTOR FIAT 600</v>
      </c>
      <c r="E3597" s="47">
        <v>1484.92</v>
      </c>
      <c r="F3597" s="45" t="str">
        <v>DQAUTOPARTES</v>
      </c>
      <c r="G3597" s="48">
        <v>601.39260000000013</v>
      </c>
      <c r="H3597" s="49">
        <v>428.8</v>
      </c>
      <c r="I3597" s="50">
        <v>0.40250139925373163</v>
      </c>
      <c r="J3597" s="51" t="str">
        <v>6520</v>
      </c>
      <c r="K3597" s="65" t="str">
        <f>IF(A3597="","",HYPERLINK("#'Costos Fabricas'!M"&amp;MATCH(A3597,LISTAS[ID],0)+1,"Ir"))</f>
        <v>Ir</v>
      </c>
      <c r="Q3597" s="19" t="str">
        <v>100 - GRISES -  EXTERIORES CORTOS - 5/8 "</v>
      </c>
      <c r="V3597" s="83"/>
      <c r="AA3597" t="str">
        <v>10 x 80 - 10x80</v>
      </c>
    </row>
    <row r="3598" spans="1:27" x14ac:dyDescent="0.2">
      <c r="A3598" s="45" t="str">
        <v>TOPES Y TAPONES DE GOMA20</v>
      </c>
      <c r="B3598" s="46" t="str">
        <v>TOPES Y TAPONES DE GOMA</v>
      </c>
      <c r="C3598" s="46">
        <v>20</v>
      </c>
      <c r="D3598" s="46" t="str">
        <v>TAPON PISO GRANDE FORD FALCON - TAUNUS (37mm) CORSA</v>
      </c>
      <c r="E3598" s="47">
        <v>6382.94</v>
      </c>
      <c r="F3598" s="45" t="str">
        <v>DQAUTOPARTES</v>
      </c>
      <c r="G3598" s="48">
        <v>2585.0907000000002</v>
      </c>
      <c r="H3598" s="49">
        <v>1843.2</v>
      </c>
      <c r="I3598" s="50">
        <v>0.40250146484375016</v>
      </c>
      <c r="J3598" s="51" t="str">
        <v>4267</v>
      </c>
      <c r="K3598" s="65" t="str">
        <f>IF(A3598="","",HYPERLINK("#'Costos Fabricas'!M"&amp;MATCH(A3598,LISTAS[ID],0)+1,"Ir"))</f>
        <v>Ir</v>
      </c>
      <c r="Q3598" s="19" t="str">
        <v>100 - PATRICK - PATRICK ANTERIOR  BLANCA</v>
      </c>
      <c r="V3598" s="83"/>
      <c r="AA3598" t="str">
        <v>100 - 0,8 x 13 x 25 - Compresion</v>
      </c>
    </row>
    <row r="3599" spans="1:27" x14ac:dyDescent="0.2">
      <c r="A3599" s="45" t="str">
        <v>TOPES Y TAPONES DE GOMA62</v>
      </c>
      <c r="B3599" s="46" t="str">
        <v>TOPES Y TAPONES DE GOMA</v>
      </c>
      <c r="C3599" s="46">
        <v>62</v>
      </c>
      <c r="D3599" s="46" t="str">
        <v>TOPE PUERTA UNIVERSAL</v>
      </c>
      <c r="E3599" s="47">
        <v>2449.0100000000002</v>
      </c>
      <c r="F3599" s="45" t="str">
        <v>DQAUTOPARTES</v>
      </c>
      <c r="G3599" s="48">
        <v>991.84905000000026</v>
      </c>
      <c r="H3599" s="49">
        <v>707.2</v>
      </c>
      <c r="I3599" s="50">
        <v>0.40250148472850711</v>
      </c>
      <c r="J3599" s="51" t="str">
        <v>5097/B</v>
      </c>
      <c r="K3599" s="65" t="str">
        <f>IF(A3599="","",HYPERLINK("#'Costos Fabricas'!M"&amp;MATCH(A3599,LISTAS[ID],0)+1,"Ir"))</f>
        <v>Ir</v>
      </c>
      <c r="Q3599" s="19" t="str">
        <v>100 - SEEGER I 100</v>
      </c>
      <c r="V3599" s="83"/>
      <c r="AA3599" t="str">
        <v>100 - 2 Amper - Unipolar - Llave Electronica Micro Tecla Interruptora</v>
      </c>
    </row>
    <row r="3600" spans="1:27" x14ac:dyDescent="0.2">
      <c r="A3600" s="45" t="str">
        <v>TOPES Y TAPONES DE GOMA35</v>
      </c>
      <c r="B3600" s="46" t="str">
        <v>TOPES Y TAPONES DE GOMA</v>
      </c>
      <c r="C3600" s="46">
        <v>35</v>
      </c>
      <c r="D3600" s="46" t="str">
        <v>TAPON PISO CHICO POLO - POINTER (19 mm)</v>
      </c>
      <c r="E3600" s="47">
        <v>4964.51</v>
      </c>
      <c r="F3600" s="45" t="str">
        <v>DQAUTOPARTES</v>
      </c>
      <c r="G3600" s="48">
        <v>2010.6265500000004</v>
      </c>
      <c r="H3600" s="49">
        <v>1433.6</v>
      </c>
      <c r="I3600" s="50">
        <v>0.40250177873883963</v>
      </c>
      <c r="J3600" s="51" t="str">
        <v>6109</v>
      </c>
      <c r="K3600" s="65" t="str">
        <f>IF(A3600="","",HYPERLINK("#'Costos Fabricas'!M"&amp;MATCH(A3600,LISTAS[ID],0)+1,"Ir"))</f>
        <v>Ir</v>
      </c>
      <c r="Q3600" s="19" t="str">
        <v>100 - T-R acero de 8 x 10 mm Parker 4</v>
      </c>
      <c r="V3600" s="83"/>
      <c r="AA3600" t="str">
        <v>100 - Grampa lateral puerta Pick FORD</v>
      </c>
    </row>
    <row r="3601" spans="1:27" x14ac:dyDescent="0.2">
      <c r="A3601" s="45" t="str">
        <v>TOPES Y TAPONES DE GOMA66</v>
      </c>
      <c r="B3601" s="46" t="str">
        <v>TOPES Y TAPONES DE GOMA</v>
      </c>
      <c r="C3601" s="46">
        <v>66</v>
      </c>
      <c r="D3601" s="46" t="str">
        <v>TAPON PISO CHICO GOL ( 20 mm)</v>
      </c>
      <c r="E3601" s="47">
        <v>3479.59</v>
      </c>
      <c r="F3601" s="45" t="str">
        <v>DQAUTOPARTES</v>
      </c>
      <c r="G3601" s="48">
        <v>1409.23395</v>
      </c>
      <c r="H3601" s="49">
        <v>1004.8</v>
      </c>
      <c r="I3601" s="50">
        <v>0.40250194068471346</v>
      </c>
      <c r="J3601" s="51" t="str">
        <v>6107</v>
      </c>
      <c r="Q3601" s="19" t="str">
        <v>100 - Union 4 mm corta</v>
      </c>
      <c r="V3601" s="83"/>
      <c r="AA3601" t="str">
        <v>100 - GRISES -  EXTERIORES CORTOS - 5/8 "</v>
      </c>
    </row>
    <row r="3602" spans="1:27" x14ac:dyDescent="0.2">
      <c r="A3602" s="45" t="str">
        <v>TOPES Y TAPONES DE GOMA53</v>
      </c>
      <c r="B3602" s="46" t="str">
        <v>TOPES Y TAPONES DE GOMA</v>
      </c>
      <c r="C3602" s="46">
        <v>53</v>
      </c>
      <c r="D3602" s="46" t="str">
        <v>TOPE PUERTA UNIVERSAL</v>
      </c>
      <c r="E3602" s="47">
        <v>2198.5700000000002</v>
      </c>
      <c r="F3602" s="45" t="str">
        <v>DQAUTOPARTES</v>
      </c>
      <c r="G3602" s="48">
        <v>890.42085000000009</v>
      </c>
      <c r="H3602" s="49">
        <v>634.88</v>
      </c>
      <c r="I3602" s="50">
        <v>0.40250259891633089</v>
      </c>
      <c r="J3602" s="51" t="str">
        <v>4069</v>
      </c>
      <c r="Q3602" s="19" t="str">
        <v xml:space="preserve">100 - Union doble plastica 12 mm </v>
      </c>
      <c r="V3602" s="83"/>
      <c r="AA3602" t="str">
        <v>100 - PATRICK - PATRICK ANTERIOR  BLANCA</v>
      </c>
    </row>
    <row r="3603" spans="1:27" x14ac:dyDescent="0.2">
      <c r="A3603" s="45" t="str">
        <v>TOPES Y TAPONES DE GOMA10</v>
      </c>
      <c r="B3603" s="46" t="str">
        <v>TOPES Y TAPONES DE GOMA</v>
      </c>
      <c r="C3603" s="46">
        <v>10</v>
      </c>
      <c r="D3603" s="46" t="str">
        <v>TAPON AMORTIGUADOR 504 - 44mm</v>
      </c>
      <c r="E3603" s="47">
        <v>4421.5200000000004</v>
      </c>
      <c r="F3603" s="45" t="str">
        <v>DQAUTOPARTES</v>
      </c>
      <c r="G3603" s="48">
        <v>1790.7156000000004</v>
      </c>
      <c r="H3603" s="49">
        <v>1276.8</v>
      </c>
      <c r="I3603" s="50">
        <v>0.40250281954887268</v>
      </c>
      <c r="J3603" s="51" t="str">
        <v>2150</v>
      </c>
      <c r="Q3603" s="19" t="str">
        <v>100x111 - 100x111</v>
      </c>
      <c r="V3603" s="83"/>
      <c r="AA3603" t="str">
        <v>100 - SEEGER I 100</v>
      </c>
    </row>
    <row r="3604" spans="1:27" x14ac:dyDescent="0.2">
      <c r="A3604" s="45" t="str">
        <v>TOPES Y TAPONES DE GOMA37</v>
      </c>
      <c r="B3604" s="46" t="str">
        <v>TOPES Y TAPONES DE GOMA</v>
      </c>
      <c r="C3604" s="46">
        <v>37</v>
      </c>
      <c r="D3604" s="46" t="str">
        <v>TOPE PUERTA DODGE 1500</v>
      </c>
      <c r="E3604" s="47">
        <v>3049.63</v>
      </c>
      <c r="F3604" s="45" t="str">
        <v>DQAUTOPARTES</v>
      </c>
      <c r="G3604" s="48">
        <v>1235.1001500000002</v>
      </c>
      <c r="H3604" s="49">
        <v>880.64</v>
      </c>
      <c r="I3604" s="50">
        <v>0.40250289562136654</v>
      </c>
      <c r="J3604" s="51" t="str">
        <v>6111</v>
      </c>
      <c r="Q3604" s="19" t="str">
        <v>100x112 - 100x112</v>
      </c>
      <c r="V3604" s="83"/>
      <c r="AA3604" t="str">
        <v>100 - T-R acero de 8 x 10 mm Parker 4</v>
      </c>
    </row>
    <row r="3605" spans="1:27" x14ac:dyDescent="0.2">
      <c r="A3605" s="45" t="str">
        <v>TOPES Y TAPONES DE GOMA16</v>
      </c>
      <c r="B3605" s="46" t="str">
        <v>TOPES Y TAPONES DE GOMA</v>
      </c>
      <c r="C3605" s="46">
        <v>16</v>
      </c>
      <c r="D3605" s="46" t="str">
        <v>CUBRE TORNILLO FORD Y BAUL FALCON</v>
      </c>
      <c r="E3605" s="47">
        <v>2570.91</v>
      </c>
      <c r="F3605" s="45" t="str">
        <v>DQAUTOPARTES</v>
      </c>
      <c r="G3605" s="48">
        <v>1041.2185500000001</v>
      </c>
      <c r="H3605" s="49">
        <v>742.4</v>
      </c>
      <c r="I3605" s="50">
        <v>0.40250343480603457</v>
      </c>
      <c r="J3605" s="51" t="str">
        <v>4220</v>
      </c>
      <c r="Q3605" s="19" t="str">
        <v>101 - 1 x 6 x 8 - Compresion</v>
      </c>
      <c r="V3605" s="83"/>
      <c r="AA3605" t="str">
        <v>100 - Union 4 mm corta</v>
      </c>
    </row>
    <row r="3606" spans="1:27" x14ac:dyDescent="0.2">
      <c r="A3606" s="45" t="str">
        <v>TOPES Y TAPONES DE GOMA57</v>
      </c>
      <c r="B3606" s="46" t="str">
        <v>TOPES Y TAPONES DE GOMA</v>
      </c>
      <c r="C3606" s="46">
        <v>57</v>
      </c>
      <c r="D3606" s="46" t="str">
        <v>TOPE PUERTA UNIVERSAL</v>
      </c>
      <c r="E3606" s="47">
        <v>1972.51</v>
      </c>
      <c r="F3606" s="45" t="str">
        <v>DQAUTOPARTES</v>
      </c>
      <c r="G3606" s="48">
        <v>798.86655000000007</v>
      </c>
      <c r="H3606" s="49">
        <v>569.6</v>
      </c>
      <c r="I3606" s="50">
        <v>0.40250447682584278</v>
      </c>
      <c r="J3606" s="51" t="str">
        <v>5051</v>
      </c>
      <c r="Q3606" s="19" t="str">
        <v>101 - 2 Amper - Unipolar - Llave Electronica Micro Tecla Interruptora</v>
      </c>
      <c r="V3606" s="83"/>
      <c r="AA3606" t="str">
        <v xml:space="preserve">100 - Union doble plastica 12 mm </v>
      </c>
    </row>
    <row r="3607" spans="1:27" x14ac:dyDescent="0.2">
      <c r="A3607" s="45" t="str">
        <v>TOPES Y TAPONES DE GOMA59</v>
      </c>
      <c r="B3607" s="46" t="str">
        <v>TOPES Y TAPONES DE GOMA</v>
      </c>
      <c r="C3607" s="46">
        <v>59</v>
      </c>
      <c r="D3607" s="46" t="str">
        <v>TOPE PUERTA UNIVERSAL</v>
      </c>
      <c r="E3607" s="47">
        <v>1972.51</v>
      </c>
      <c r="F3607" s="45" t="str">
        <v>DQAUTOPARTES</v>
      </c>
      <c r="G3607" s="48">
        <v>798.86655000000007</v>
      </c>
      <c r="H3607" s="49">
        <v>569.6</v>
      </c>
      <c r="I3607" s="50">
        <v>0.40250447682584278</v>
      </c>
      <c r="J3607" s="51" t="str">
        <v>5058</v>
      </c>
      <c r="Q3607" s="19" t="str">
        <v xml:space="preserve">101 - 7,5 x 15 x 3 - </v>
      </c>
      <c r="V3607" s="83"/>
      <c r="AA3607" t="str">
        <v>100x111 - 100x111</v>
      </c>
    </row>
    <row r="3608" spans="1:27" x14ac:dyDescent="0.2">
      <c r="A3608" s="45" t="str">
        <v>TOPES Y TAPONES DE GOMA60</v>
      </c>
      <c r="B3608" s="46" t="str">
        <v>TOPES Y TAPONES DE GOMA</v>
      </c>
      <c r="C3608" s="46">
        <v>60</v>
      </c>
      <c r="D3608" s="46" t="str">
        <v>TOPE PUERTA UNIVERSAL</v>
      </c>
      <c r="E3608" s="47">
        <v>1972.51</v>
      </c>
      <c r="F3608" s="45" t="str">
        <v>DQAUTOPARTES</v>
      </c>
      <c r="G3608" s="48">
        <v>798.86655000000007</v>
      </c>
      <c r="H3608" s="49">
        <v>569.6</v>
      </c>
      <c r="I3608" s="50">
        <v>0.40250447682584278</v>
      </c>
      <c r="J3608" s="51" t="str">
        <v>5061</v>
      </c>
      <c r="Q3608" s="19" t="str">
        <v>101 - Boton lateral puerta 125</v>
      </c>
      <c r="V3608" s="83"/>
      <c r="AA3608" t="str">
        <v>100x112 - 100x112</v>
      </c>
    </row>
    <row r="3609" spans="1:27" x14ac:dyDescent="0.2">
      <c r="A3609" s="45" t="str">
        <v>TOPES Y TAPONES DE GOMA61</v>
      </c>
      <c r="B3609" s="46" t="str">
        <v>TOPES Y TAPONES DE GOMA</v>
      </c>
      <c r="C3609" s="46">
        <v>61</v>
      </c>
      <c r="D3609" s="46" t="str">
        <v>TOPE PUERTA UNIVERSAL</v>
      </c>
      <c r="E3609" s="47">
        <v>1972.51</v>
      </c>
      <c r="F3609" s="45" t="str">
        <v>DQAUTOPARTES</v>
      </c>
      <c r="G3609" s="48">
        <v>798.86655000000007</v>
      </c>
      <c r="H3609" s="49">
        <v>569.6</v>
      </c>
      <c r="I3609" s="50">
        <v>0.40250447682584278</v>
      </c>
      <c r="J3609" s="51" t="str">
        <v>5097/A</v>
      </c>
      <c r="Q3609" s="19" t="str">
        <v>101 - GRISES -  EXTERIORES CORTOS - 7/8 "</v>
      </c>
      <c r="V3609" s="83"/>
      <c r="AA3609" t="str">
        <v>101 - 1 x 6 x 8 - Compresion</v>
      </c>
    </row>
    <row r="3610" spans="1:27" x14ac:dyDescent="0.2">
      <c r="A3610" s="45" t="str">
        <v>TOPES Y TAPONES DE GOMA39</v>
      </c>
      <c r="B3610" s="46" t="str">
        <v>TOPES Y TAPONES DE GOMA</v>
      </c>
      <c r="C3610" s="46">
        <v>39</v>
      </c>
      <c r="D3610" s="46" t="str">
        <v>TAPA DE NAFTA (TODOS)</v>
      </c>
      <c r="E3610" s="47">
        <v>1728.72</v>
      </c>
      <c r="F3610" s="45" t="str">
        <v>DQAUTOPARTES</v>
      </c>
      <c r="G3610" s="48">
        <v>700.13160000000005</v>
      </c>
      <c r="H3610" s="49">
        <v>499.2</v>
      </c>
      <c r="I3610" s="50">
        <v>0.40250721153846158</v>
      </c>
      <c r="J3610" s="51" t="str">
        <v>5061/1</v>
      </c>
      <c r="Q3610" s="19" t="str">
        <v>101 - Ø pico  8 mm -  Ø CAÑO PRINCIPAL 8 mm - 38</v>
      </c>
      <c r="V3610" s="83"/>
      <c r="AA3610" t="str">
        <v>101 - 2 Amper - Unipolar - Llave Electronica Micro Tecla Interruptora</v>
      </c>
    </row>
    <row r="3611" spans="1:27" x14ac:dyDescent="0.2">
      <c r="A3611" s="45" t="str">
        <v>TOPES Y TAPONES DE GOMA45</v>
      </c>
      <c r="B3611" s="46" t="str">
        <v>TOPES Y TAPONES DE GOMA</v>
      </c>
      <c r="C3611" s="46">
        <v>45</v>
      </c>
      <c r="D3611" s="46" t="str">
        <v>TOPE CAPOT MEDIANO FIAT 600</v>
      </c>
      <c r="E3611" s="47">
        <v>1134.75</v>
      </c>
      <c r="F3611" s="45" t="str">
        <v>DQAUTOPARTES</v>
      </c>
      <c r="G3611" s="48">
        <v>459.57375000000002</v>
      </c>
      <c r="H3611" s="49">
        <v>327.68</v>
      </c>
      <c r="I3611" s="50">
        <v>0.40250778198242188</v>
      </c>
      <c r="J3611" s="51" t="str">
        <v>6538</v>
      </c>
      <c r="Q3611" s="19" t="str">
        <v>101 - PATRICK - PATRICK ANTERIOR  PLATA     CON ARO</v>
      </c>
      <c r="V3611" s="83"/>
      <c r="AA3611" t="str">
        <v xml:space="preserve">101 - 7,5 x 15 x 3 - </v>
      </c>
    </row>
    <row r="3612" spans="1:27" x14ac:dyDescent="0.2">
      <c r="A3612" s="45" t="str">
        <v>TOPES Y TAPONES DE GOMA46</v>
      </c>
      <c r="B3612" s="46" t="str">
        <v>TOPES Y TAPONES DE GOMA</v>
      </c>
      <c r="C3612" s="46">
        <v>46</v>
      </c>
      <c r="D3612" s="46" t="str">
        <v>TOPE PISO BAJO FIAT 600</v>
      </c>
      <c r="E3612" s="47">
        <v>1134.75</v>
      </c>
      <c r="F3612" s="45" t="str">
        <v>DQAUTOPARTES</v>
      </c>
      <c r="G3612" s="48">
        <v>459.57375000000002</v>
      </c>
      <c r="H3612" s="49">
        <v>327.68</v>
      </c>
      <c r="I3612" s="50">
        <v>0.40250778198242188</v>
      </c>
      <c r="J3612" s="51" t="str">
        <v>6559</v>
      </c>
      <c r="Q3612" s="19" t="str">
        <v>101 - Union 4 mm larga</v>
      </c>
      <c r="V3612" s="83"/>
      <c r="AA3612" t="str">
        <v>101 - Boton lateral puerta 125</v>
      </c>
    </row>
    <row r="3613" spans="1:27" x14ac:dyDescent="0.2">
      <c r="A3613" s="45" t="str">
        <v>TOPES Y TAPONES DE GOMA40</v>
      </c>
      <c r="B3613" s="46" t="str">
        <v>TOPES Y TAPONES DE GOMA</v>
      </c>
      <c r="C3613" s="46">
        <v>40</v>
      </c>
      <c r="D3613" s="46" t="str">
        <v>TORNILLO ALFOMBRA (TODOS)</v>
      </c>
      <c r="E3613" s="47">
        <v>1489.36</v>
      </c>
      <c r="F3613" s="45" t="str">
        <v>DQAUTOPARTES</v>
      </c>
      <c r="G3613" s="48">
        <v>603.19080000000008</v>
      </c>
      <c r="H3613" s="49">
        <v>430.08</v>
      </c>
      <c r="I3613" s="50">
        <v>0.40250837053571442</v>
      </c>
      <c r="J3613" s="51" t="str">
        <v>6515</v>
      </c>
      <c r="Q3613" s="19" t="str">
        <v xml:space="preserve">101 - Union doble plastica 16 mm </v>
      </c>
      <c r="V3613" s="83"/>
      <c r="AA3613" t="str">
        <v>101 - GRISES -  EXTERIORES CORTOS - 7/8 "</v>
      </c>
    </row>
    <row r="3614" spans="1:27" x14ac:dyDescent="0.2">
      <c r="A3614" s="45" t="str">
        <v>RACORD - ACOPLES - REDUCCIONES - ENTREROSCAS93</v>
      </c>
      <c r="B3614" s="46" t="str">
        <v>RACORD - ACOPLES - REDUCCIONES - ENTREROSCAS</v>
      </c>
      <c r="C3614" s="46">
        <v>93</v>
      </c>
      <c r="D3614" s="46" t="str">
        <v>ACOPLE RAPIDO</v>
      </c>
      <c r="E3614" s="47">
        <v>10645.64</v>
      </c>
      <c r="F3614" s="45" t="str">
        <v>ALNAT</v>
      </c>
      <c r="G3614" s="48">
        <v>4311.4841999999999</v>
      </c>
      <c r="H3614" s="49">
        <v>3073.5763999999999</v>
      </c>
      <c r="I3614" s="50">
        <v>0.40275810290578762</v>
      </c>
      <c r="J3614" s="51" t="str">
        <v>001-50</v>
      </c>
      <c r="Q3614" s="19" t="str">
        <v>101x113 - 101x113</v>
      </c>
      <c r="V3614" s="83"/>
      <c r="AA3614" t="str">
        <v>101 - Ø pico  8 mm -  Ø CANO PRINCIPAL 8 mm - 38</v>
      </c>
    </row>
    <row r="3615" spans="1:27" x14ac:dyDescent="0.2">
      <c r="A3615" s="45" t="str">
        <v>REGATONES122</v>
      </c>
      <c r="B3615" s="46" t="str">
        <v>REGATONES</v>
      </c>
      <c r="C3615" s="46">
        <v>122</v>
      </c>
      <c r="D3615" s="46" t="str">
        <v>ORTOPEDICOS - REG DE GOMA 19 mm</v>
      </c>
      <c r="E3615" s="47">
        <v>519.75</v>
      </c>
      <c r="F3615" s="45" t="str">
        <v>REGATONES</v>
      </c>
      <c r="G3615" s="48">
        <v>210.49875000000003</v>
      </c>
      <c r="H3615" s="49">
        <v>150</v>
      </c>
      <c r="I3615" s="50">
        <v>0.40332500000000016</v>
      </c>
      <c r="J3615" s="51" t="str">
        <v>RG 20005</v>
      </c>
      <c r="Q3615" s="19" t="str">
        <v>102 - 1,25 x 9 x 15 - Compresion</v>
      </c>
      <c r="V3615" s="83"/>
      <c r="AA3615" t="str">
        <v>101 - PATRICK - PATRICK ANTERIOR  PLATA     CON ARO</v>
      </c>
    </row>
    <row r="3616" spans="1:27" x14ac:dyDescent="0.2">
      <c r="A3616" s="45" t="str">
        <v>MUEBLESMueble P/Gav mediana</v>
      </c>
      <c r="B3616" s="46" t="str">
        <v>MUEBLES</v>
      </c>
      <c r="C3616" s="46" t="str">
        <v>Mueble P/Gav mediana</v>
      </c>
      <c r="D3616" s="46" t="str">
        <v>Mueble Para gavetas Mediana</v>
      </c>
      <c r="E3616" s="47">
        <v>86988</v>
      </c>
      <c r="F3616" s="45" t="str">
        <v>WALTER</v>
      </c>
      <c r="G3616" s="48">
        <v>35230.14</v>
      </c>
      <c r="H3616" s="49">
        <v>25000</v>
      </c>
      <c r="I3616" s="50">
        <v>0.40920559999999995</v>
      </c>
      <c r="J3616" s="51" t="str">
        <v>Mueble P/Gav mediana</v>
      </c>
      <c r="Q3616" s="19" t="str">
        <v>102 - 2 Amper - Unipolar - Llave Electronica Tecla Inversora</v>
      </c>
      <c r="V3616" s="83"/>
      <c r="AA3616" t="str">
        <v>101 - Union 4 mm larga</v>
      </c>
    </row>
    <row r="3617" spans="1:27" x14ac:dyDescent="0.2">
      <c r="A3617" s="45" t="str">
        <v>ARANDELAS DE INYECCION101</v>
      </c>
      <c r="B3617" s="46" t="str">
        <v>ARANDELAS DE INYECCION</v>
      </c>
      <c r="C3617" s="46">
        <v>101</v>
      </c>
      <c r="D3617" s="46" t="str">
        <v xml:space="preserve">7,5 x 15 x 3 - </v>
      </c>
      <c r="E3617" s="47">
        <v>1860.25</v>
      </c>
      <c r="F3617" s="45" t="str">
        <v>KLOSTER</v>
      </c>
      <c r="G3617" s="48">
        <v>753.40125000000012</v>
      </c>
      <c r="H3617" s="49">
        <v>533.81399999999996</v>
      </c>
      <c r="I3617" s="50">
        <v>0.41135535973204185</v>
      </c>
      <c r="J3617" s="51" t="str">
        <v>CO7,5.15.3</v>
      </c>
      <c r="Q3617" s="19" t="str">
        <v xml:space="preserve">102 - 8 x 13 x 2,5 - </v>
      </c>
      <c r="V3617" s="83"/>
      <c r="AA3617" t="str">
        <v xml:space="preserve">101 - Union doble plastica 16 mm </v>
      </c>
    </row>
    <row r="3618" spans="1:27" x14ac:dyDescent="0.2">
      <c r="A3618" s="45" t="str">
        <v>CONECTORES NEUMÁTICOS140</v>
      </c>
      <c r="B3618" s="46" t="str">
        <v>CONECTORES NEUMÁTICOS</v>
      </c>
      <c r="C3618" s="46">
        <v>140</v>
      </c>
      <c r="D3618" s="46" t="str">
        <v xml:space="preserve">Unión codo plástica 6 mm </v>
      </c>
      <c r="E3618" s="47">
        <v>1131.31</v>
      </c>
      <c r="F3618" s="45" t="str">
        <v>ALNAT</v>
      </c>
      <c r="G3618" s="48">
        <v>458.18055000000004</v>
      </c>
      <c r="H3618" s="49">
        <v>323.23200000000003</v>
      </c>
      <c r="I3618" s="50">
        <v>0.41749749405999403</v>
      </c>
      <c r="J3618" s="51" t="str">
        <v>063-01</v>
      </c>
      <c r="Q3618" s="19" t="str">
        <v>102 - Abrazaderas p/ cables linea Fiat</v>
      </c>
      <c r="V3618" s="83"/>
      <c r="AA3618" t="str">
        <v>101x113 - 101x113</v>
      </c>
    </row>
    <row r="3619" spans="1:27" x14ac:dyDescent="0.2">
      <c r="A3619" s="45" t="str">
        <v>RACORD - ACOPLES - REDUCCIONES - ENTREROSCAS90</v>
      </c>
      <c r="B3619" s="46" t="str">
        <v>RACORD - ACOPLES - REDUCCIONES - ENTREROSCAS</v>
      </c>
      <c r="C3619" s="46">
        <v>90</v>
      </c>
      <c r="D3619" s="46" t="str">
        <v>PICO/ACOPLE bronce</v>
      </c>
      <c r="E3619" s="47">
        <v>10017.379999999999</v>
      </c>
      <c r="F3619" s="45" t="str">
        <v>ALNAT</v>
      </c>
      <c r="G3619" s="48">
        <v>4057.0388999999996</v>
      </c>
      <c r="H3619" s="49">
        <v>2851.2669999999998</v>
      </c>
      <c r="I3619" s="50">
        <v>0.42288985913981381</v>
      </c>
      <c r="J3619" s="51" t="str">
        <v>014-01A</v>
      </c>
      <c r="Q3619" s="19" t="str">
        <v>102 - GRISES -  EXTERIORES CORTOS - 1"</v>
      </c>
      <c r="V3619" s="83"/>
      <c r="AA3619" t="str">
        <v>102 - 1,25 x 9 x 15 - Compresion</v>
      </c>
    </row>
    <row r="3620" spans="1:27" x14ac:dyDescent="0.2">
      <c r="A3620" s="45" t="str">
        <v>RACORD - ACOPLES - REDUCCIONES - ENTREROSCAS91</v>
      </c>
      <c r="B3620" s="46" t="str">
        <v>RACORD - ACOPLES - REDUCCIONES - ENTREROSCAS</v>
      </c>
      <c r="C3620" s="46">
        <v>91</v>
      </c>
      <c r="D3620" s="46" t="str">
        <v>PICO/MANG bronce</v>
      </c>
      <c r="E3620" s="47">
        <v>10017.379999999999</v>
      </c>
      <c r="F3620" s="45" t="str">
        <v>ALNAT</v>
      </c>
      <c r="G3620" s="48">
        <v>4057.0388999999996</v>
      </c>
      <c r="H3620" s="49">
        <v>2851.2669999999998</v>
      </c>
      <c r="I3620" s="50">
        <v>0.42288985913981381</v>
      </c>
      <c r="J3620" s="51" t="str">
        <v>014-01</v>
      </c>
      <c r="Q3620" s="19" t="str">
        <v>102 - Ø pico 8 mm - 8 mm 10 mm</v>
      </c>
      <c r="V3620" s="83"/>
      <c r="AA3620" t="str">
        <v>102 - 2 Amper - Unipolar - Llave Electronica Tecla Inversora</v>
      </c>
    </row>
    <row r="3621" spans="1:27" x14ac:dyDescent="0.2">
      <c r="A3621" s="45" t="str">
        <v>ARANDELAS DE INYECCION102</v>
      </c>
      <c r="B3621" s="46" t="str">
        <v>ARANDELAS DE INYECCION</v>
      </c>
      <c r="C3621" s="46">
        <v>102</v>
      </c>
      <c r="D3621" s="46" t="str">
        <v xml:space="preserve">8 x 13 x 2,5 - </v>
      </c>
      <c r="E3621" s="47">
        <v>1055.92</v>
      </c>
      <c r="F3621" s="45" t="str">
        <v>KLOSTER</v>
      </c>
      <c r="G3621" s="48">
        <v>427.64760000000001</v>
      </c>
      <c r="H3621" s="49">
        <v>300</v>
      </c>
      <c r="I3621" s="50">
        <v>0.42549199999999998</v>
      </c>
      <c r="J3621" s="51" t="str">
        <v>CO8.13.2,5</v>
      </c>
      <c r="Q3621" s="19" t="str">
        <v xml:space="preserve">102 - Park 10 x 18 neg </v>
      </c>
      <c r="V3621" s="83"/>
      <c r="AA3621" t="str">
        <v xml:space="preserve">102 - 8 x 13 x 2,5 - </v>
      </c>
    </row>
    <row r="3622" spans="1:27" x14ac:dyDescent="0.2">
      <c r="A3622" s="45" t="str">
        <v>CARBONES44 -  10 x 8 x 5</v>
      </c>
      <c r="B3622" s="46" t="str">
        <v>CARBONES</v>
      </c>
      <c r="C3622" s="46" t="str">
        <v>44 -  10 x 8 x 5</v>
      </c>
      <c r="D3622" s="46" t="str">
        <v>AMOLD BLACK DECKER 4,5" GAMMA</v>
      </c>
      <c r="E3622" s="47">
        <v>5462.83</v>
      </c>
      <c r="F3622" s="45" t="str">
        <v>JORGE.CARBON</v>
      </c>
      <c r="G3622" s="48">
        <v>2212.4461500000002</v>
      </c>
      <c r="H3622" s="49">
        <v>1550</v>
      </c>
      <c r="I3622" s="50">
        <v>0.42738461290322594</v>
      </c>
      <c r="J3622" s="51" t="str">
        <v>44 -  10 x 8 x 5</v>
      </c>
      <c r="Q3622" s="19" t="str">
        <v>102 - PATRICK - Patrick anterior gris</v>
      </c>
      <c r="V3622" s="83"/>
      <c r="AA3622" t="str">
        <v>102 - Abrazaderas p/ cables linea Fiat</v>
      </c>
    </row>
    <row r="3623" spans="1:27" x14ac:dyDescent="0.2">
      <c r="A3623" s="45" t="str">
        <v>CARBONES54 - 6 x 8 x 15</v>
      </c>
      <c r="B3623" s="46" t="str">
        <v>CARBONES</v>
      </c>
      <c r="C3623" s="46" t="str">
        <v>54 - 6 x 8 x 15</v>
      </c>
      <c r="D3623" s="46" t="str">
        <v>AMOL BLACK DECKER PS 900</v>
      </c>
      <c r="E3623" s="47">
        <v>5462.83</v>
      </c>
      <c r="F3623" s="45" t="str">
        <v>JORGE.CARBON</v>
      </c>
      <c r="G3623" s="48">
        <v>2212.4461500000002</v>
      </c>
      <c r="H3623" s="49">
        <v>1550</v>
      </c>
      <c r="I3623" s="50">
        <v>0.42738461290322594</v>
      </c>
      <c r="J3623" s="51" t="str">
        <v>54 - 6 x 8 x 15</v>
      </c>
      <c r="Q3623" s="19" t="str">
        <v xml:space="preserve">102 - TERMOTANQUE - RHEEM - PILOTO  </v>
      </c>
      <c r="V3623" s="83"/>
      <c r="AA3623" t="str">
        <v>102 - GRISES -  EXTERIORES CORTOS - 1"</v>
      </c>
    </row>
    <row r="3624" spans="1:27" x14ac:dyDescent="0.2">
      <c r="A3624" s="45" t="str">
        <v>CONECTORES NEUMÁTICOS78</v>
      </c>
      <c r="B3624" s="46" t="str">
        <v>CONECTORES NEUMÁTICOS</v>
      </c>
      <c r="C3624" s="46">
        <v>78</v>
      </c>
      <c r="D3624" s="46" t="str">
        <v>Reductor manguera 8 a 6 mm</v>
      </c>
      <c r="E3624" s="47">
        <v>2820.3</v>
      </c>
      <c r="F3624" s="45" t="str">
        <v>ALNAT</v>
      </c>
      <c r="G3624" s="48">
        <v>1142.2215000000001</v>
      </c>
      <c r="H3624" s="49">
        <v>798.66</v>
      </c>
      <c r="I3624" s="50">
        <v>0.43017241379310356</v>
      </c>
      <c r="J3624" s="51" t="str">
        <v>070-02</v>
      </c>
      <c r="Q3624" s="19" t="str">
        <v xml:space="preserve">102 - Union 5 mm </v>
      </c>
      <c r="V3624" s="83"/>
      <c r="AA3624" t="str">
        <v>102 - Ø pico 8 mm - 8 mm 10 mm</v>
      </c>
    </row>
    <row r="3625" spans="1:27" x14ac:dyDescent="0.2">
      <c r="A3625" s="45" t="str">
        <v>CONECTORES NEUMÁTICOS77</v>
      </c>
      <c r="B3625" s="46" t="str">
        <v>CONECTORES NEUMÁTICOS</v>
      </c>
      <c r="C3625" s="46">
        <v>77</v>
      </c>
      <c r="D3625" s="46" t="str">
        <v>Reductor manguera 6 a 4 mm</v>
      </c>
      <c r="E3625" s="47">
        <v>2158.9899999999998</v>
      </c>
      <c r="F3625" s="45" t="str">
        <v>ALNAT</v>
      </c>
      <c r="G3625" s="48">
        <v>874.39094999999998</v>
      </c>
      <c r="H3625" s="49">
        <v>611.38800000000003</v>
      </c>
      <c r="I3625" s="50">
        <v>0.43017355590884998</v>
      </c>
      <c r="J3625" s="51" t="str">
        <v>070-01</v>
      </c>
      <c r="Q3625" s="19" t="str">
        <v>102x114 - 102x114</v>
      </c>
      <c r="V3625" s="83"/>
      <c r="AA3625" t="str">
        <v xml:space="preserve">102 - Park 10 x 18 neg </v>
      </c>
    </row>
    <row r="3626" spans="1:27" x14ac:dyDescent="0.2">
      <c r="A3626" s="45" t="str">
        <v>CONECTORES NEUMÁTICOS79</v>
      </c>
      <c r="B3626" s="46" t="str">
        <v>CONECTORES NEUMÁTICOS</v>
      </c>
      <c r="C3626" s="46">
        <v>79</v>
      </c>
      <c r="D3626" s="46" t="str">
        <v>Reductor manguera 10 a 6 mm</v>
      </c>
      <c r="E3626" s="47">
        <v>2698.74</v>
      </c>
      <c r="F3626" s="45" t="str">
        <v>ALNAT</v>
      </c>
      <c r="G3626" s="48">
        <v>1092.9897000000001</v>
      </c>
      <c r="H3626" s="49">
        <v>764.23500000000001</v>
      </c>
      <c r="I3626" s="50">
        <v>0.43017488076311605</v>
      </c>
      <c r="J3626" s="51" t="str">
        <v>070-025</v>
      </c>
      <c r="Q3626" s="19" t="str">
        <v>103 - 1,5 x 11 x 20 - Compresion</v>
      </c>
      <c r="V3626" s="83"/>
      <c r="AA3626" t="str">
        <v>102 - PATRICK - Patrick anterior gris</v>
      </c>
    </row>
    <row r="3627" spans="1:27" x14ac:dyDescent="0.2">
      <c r="A3627" s="45" t="str">
        <v>CONECTORES NEUMÁTICOS80</v>
      </c>
      <c r="B3627" s="46" t="str">
        <v>CONECTORES NEUMÁTICOS</v>
      </c>
      <c r="C3627" s="46">
        <v>80</v>
      </c>
      <c r="D3627" s="46" t="str">
        <v>Reductor manguera 10 a 8 mm</v>
      </c>
      <c r="E3627" s="47">
        <v>3016.42</v>
      </c>
      <c r="F3627" s="45" t="str">
        <v>ALNAT</v>
      </c>
      <c r="G3627" s="48">
        <v>1221.6501000000003</v>
      </c>
      <c r="H3627" s="49">
        <v>853.74</v>
      </c>
      <c r="I3627" s="50">
        <v>0.43093927893738182</v>
      </c>
      <c r="J3627" s="51" t="str">
        <v>070-03</v>
      </c>
      <c r="Q3627" s="19" t="str">
        <v>103 - 14,5 x 21 x 2 - R 19 DIESEL</v>
      </c>
      <c r="V3627" s="83"/>
      <c r="AA3627" t="str">
        <v xml:space="preserve">102 - TERMOTANQUE - RHEEM - PILOTO  </v>
      </c>
    </row>
    <row r="3628" spans="1:27" x14ac:dyDescent="0.2">
      <c r="A3628" s="45" t="str">
        <v>TERMINALES23</v>
      </c>
      <c r="B3628" s="46" t="str">
        <v>TERMINALES</v>
      </c>
      <c r="C3628" s="46">
        <v>23</v>
      </c>
      <c r="D3628" s="46" t="str">
        <v>Terminal Aluminio - Cable 35 - Ojal: 3/8</v>
      </c>
      <c r="E3628" s="47">
        <v>2153.35</v>
      </c>
      <c r="F3628" s="45" t="str">
        <v>LCT</v>
      </c>
      <c r="G3628" s="48">
        <v>872.10674999999992</v>
      </c>
      <c r="H3628" s="49">
        <v>609.41999999999996</v>
      </c>
      <c r="I3628" s="50">
        <v>0.43104386137639072</v>
      </c>
      <c r="J3628" s="51" t="str">
        <v>2173</v>
      </c>
      <c r="Q3628" s="19" t="str">
        <v>103 - 2 Amper - Unipolar - Llave Electronica Tecla Pulsadora Simple</v>
      </c>
      <c r="V3628" s="83"/>
      <c r="AA3628" t="str">
        <v xml:space="preserve">102 - Union 5 mm </v>
      </c>
    </row>
    <row r="3629" spans="1:27" x14ac:dyDescent="0.2">
      <c r="A3629" s="45" t="str">
        <v>REGATONES76</v>
      </c>
      <c r="B3629" s="46" t="str">
        <v>REGATONES</v>
      </c>
      <c r="C3629" s="46">
        <v>76</v>
      </c>
      <c r="D3629" s="46" t="str">
        <v>ORTOPEDICOS - 19 mm</v>
      </c>
      <c r="E3629" s="47">
        <v>1501.5</v>
      </c>
      <c r="F3629" s="45" t="str">
        <v>REGATONES</v>
      </c>
      <c r="G3629" s="48">
        <v>608.10750000000007</v>
      </c>
      <c r="H3629" s="49">
        <v>424</v>
      </c>
      <c r="I3629" s="50">
        <v>0.43421580188679254</v>
      </c>
      <c r="J3629" s="51" t="str">
        <v>RO 20002</v>
      </c>
      <c r="Q3629" s="19" t="str">
        <v>103 - Grampa varilla capot R19 pasacables..</v>
      </c>
      <c r="V3629" s="83"/>
      <c r="AA3629" t="str">
        <v>102x114 - 102x114</v>
      </c>
    </row>
    <row r="3630" spans="1:27" x14ac:dyDescent="0.2">
      <c r="A3630" s="45" t="str">
        <v>ARANDELAS DE INYECCION104</v>
      </c>
      <c r="B3630" s="46" t="str">
        <v>ARANDELAS DE INYECCION</v>
      </c>
      <c r="C3630" s="46">
        <v>104</v>
      </c>
      <c r="D3630" s="46" t="str">
        <v>16 x 21 x 2 - PEUGEOR 405 D</v>
      </c>
      <c r="E3630" s="47">
        <v>1703.63</v>
      </c>
      <c r="F3630" s="45" t="str">
        <v>KLOSTER</v>
      </c>
      <c r="G3630" s="48">
        <v>689.9701500000001</v>
      </c>
      <c r="H3630" s="49">
        <v>480.64319999999998</v>
      </c>
      <c r="I3630" s="50">
        <v>0.43551422344058999</v>
      </c>
      <c r="J3630" s="51" t="str">
        <v>CO16.21.2</v>
      </c>
      <c r="Q3630" s="19" t="str">
        <v>103 - GRISES -  EXTERIORES CORTOS - 1" 1/4</v>
      </c>
      <c r="V3630" s="83"/>
      <c r="AA3630" t="str">
        <v>103 - 1,5 x 11 x 20 - Compresion</v>
      </c>
    </row>
    <row r="3631" spans="1:27" x14ac:dyDescent="0.2">
      <c r="A3631" s="45" t="str">
        <v>REGATONES124</v>
      </c>
      <c r="B3631" s="46" t="str">
        <v>REGATONES</v>
      </c>
      <c r="C3631" s="46">
        <v>124</v>
      </c>
      <c r="D3631" s="46" t="str">
        <v>ORTOPEDICOS - REG DE GOMA 25 mm</v>
      </c>
      <c r="E3631" s="47">
        <v>693</v>
      </c>
      <c r="F3631" s="45" t="str">
        <v>REGATONES</v>
      </c>
      <c r="G3631" s="48">
        <v>280.66500000000002</v>
      </c>
      <c r="H3631" s="49">
        <v>195</v>
      </c>
      <c r="I3631" s="50">
        <v>0.4393076923076924</v>
      </c>
      <c r="J3631" s="51" t="str">
        <v>RG 20007</v>
      </c>
      <c r="Q3631" s="19" t="str">
        <v>103 - PATRICK - PATRICK MODERNA  BLANCA</v>
      </c>
      <c r="V3631" s="83"/>
      <c r="AA3631" t="str">
        <v>103 - 14,5 x 21 x 2 - R 19 DIESEL</v>
      </c>
    </row>
    <row r="3632" spans="1:27" x14ac:dyDescent="0.2">
      <c r="A3632" s="45" t="str">
        <v>REGATONES16</v>
      </c>
      <c r="B3632" s="46" t="str">
        <v>REGATONES</v>
      </c>
      <c r="C3632" s="46">
        <v>16</v>
      </c>
      <c r="D3632" s="46" t="str">
        <v>EXTERIORES CORTOS - 2" 1/2</v>
      </c>
      <c r="E3632" s="47">
        <v>387.76</v>
      </c>
      <c r="F3632" s="45" t="str">
        <v>REGATONES</v>
      </c>
      <c r="G3632" s="48">
        <v>157.0428</v>
      </c>
      <c r="H3632" s="49">
        <v>109</v>
      </c>
      <c r="I3632" s="50">
        <v>0.44075963302752297</v>
      </c>
      <c r="J3632" s="51" t="str">
        <v>2" 1/2 EXTERIORES CORTOS</v>
      </c>
      <c r="Q3632" s="19" t="str">
        <v>103 - T de 3.5 mm</v>
      </c>
      <c r="V3632" s="83"/>
      <c r="AA3632" t="str">
        <v>103 - 2 Amper - Unipolar - Llave Electronica Tecla Pulsadora Simple</v>
      </c>
    </row>
    <row r="3633" spans="1:27" x14ac:dyDescent="0.2">
      <c r="A3633" s="45" t="str">
        <v>CONECTORES NEUMÁTICOS228</v>
      </c>
      <c r="B3633" s="46" t="str">
        <v>CONECTORES NEUMÁTICOS</v>
      </c>
      <c r="C3633" s="46">
        <v>228</v>
      </c>
      <c r="D3633" s="46" t="str">
        <v>MANGUERA DE 6 mm</v>
      </c>
      <c r="E3633" s="47">
        <v>1212.48</v>
      </c>
      <c r="F3633" s="45" t="str">
        <v>ALNAT</v>
      </c>
      <c r="G3633" s="48">
        <v>491.0544000000001</v>
      </c>
      <c r="H3633" s="49">
        <v>339.66</v>
      </c>
      <c r="I3633" s="50">
        <v>0.44572337042925292</v>
      </c>
      <c r="J3633" s="51" t="str">
        <v>075-01</v>
      </c>
      <c r="Q3633" s="19" t="str">
        <v xml:space="preserve">103 - TERMOTANQUE - RHEEM - QUEMADOR  </v>
      </c>
      <c r="V3633" s="83"/>
      <c r="AA3633" t="str">
        <v>103 - Grampa varilla capot R19 pasacables..</v>
      </c>
    </row>
    <row r="3634" spans="1:27" x14ac:dyDescent="0.2">
      <c r="A3634" s="45" t="str">
        <v>REGATONES121</v>
      </c>
      <c r="B3634" s="46" t="str">
        <v>REGATONES</v>
      </c>
      <c r="C3634" s="46">
        <v>121</v>
      </c>
      <c r="D3634" s="46" t="str">
        <v>ORTOPEDICOS - REG DE GOMA 16mm</v>
      </c>
      <c r="E3634" s="47">
        <v>473.55</v>
      </c>
      <c r="F3634" s="45" t="str">
        <v>REGATONES</v>
      </c>
      <c r="G3634" s="48">
        <v>191.78775000000002</v>
      </c>
      <c r="H3634" s="49">
        <v>132</v>
      </c>
      <c r="I3634" s="50">
        <v>0.45293750000000021</v>
      </c>
      <c r="J3634" s="51" t="str">
        <v>RG 20004</v>
      </c>
      <c r="Q3634" s="19" t="str">
        <v>103x114 - 103x114</v>
      </c>
      <c r="V3634" s="83"/>
      <c r="AA3634" t="str">
        <v>103 - GRISES -  EXTERIORES CORTOS - 1" 1/4</v>
      </c>
    </row>
    <row r="3635" spans="1:27" x14ac:dyDescent="0.2">
      <c r="A3635" s="45" t="str">
        <v>UNIONES ORIENTABLES80</v>
      </c>
      <c r="B3635" s="46" t="str">
        <v>UNIONES ORIENTABLES</v>
      </c>
      <c r="C3635" s="46">
        <v>80</v>
      </c>
      <c r="D3635" s="46" t="str">
        <v xml:space="preserve"> Union orientable 8 mm x 6,7 mm doble </v>
      </c>
      <c r="E3635" s="47">
        <v>9901.5</v>
      </c>
      <c r="F3635" s="45" t="str">
        <v>DAHE.DIESEL</v>
      </c>
      <c r="G3635" s="48">
        <v>4010.1075000000001</v>
      </c>
      <c r="H3635" s="49">
        <v>2757.2869999999998</v>
      </c>
      <c r="I3635" s="50">
        <v>0.45436710070442454</v>
      </c>
      <c r="J3635" s="51" t="str">
        <v>0000002105</v>
      </c>
      <c r="Q3635" s="19" t="str">
        <v>103x115 - 103x115</v>
      </c>
      <c r="V3635" s="83"/>
      <c r="AA3635" t="str">
        <v>103 - PATRICK - PATRICK MODERNA  BLANCA</v>
      </c>
    </row>
    <row r="3636" spans="1:27" x14ac:dyDescent="0.2">
      <c r="A3636" s="45" t="str">
        <v>CONECTORES NUEVA INCORPORACION341</v>
      </c>
      <c r="B3636" s="46" t="str">
        <v>CONECTORES NUEVA INCORPORACION</v>
      </c>
      <c r="C3636" s="46">
        <v>341</v>
      </c>
      <c r="D3636" s="46" t="str">
        <v>TUBO POL 6 TRANSP 3/8X6,5X100 M - PULGADAS</v>
      </c>
      <c r="E3636" s="47">
        <v>3161.02</v>
      </c>
      <c r="F3636" s="45" t="str">
        <v>ALNAT</v>
      </c>
      <c r="G3636" s="48">
        <v>1280.2130999999999</v>
      </c>
      <c r="H3636" s="49">
        <v>879.30250000000001</v>
      </c>
      <c r="I3636" s="50">
        <v>0.45594161281242784</v>
      </c>
      <c r="J3636" s="51" t="str">
        <v>NY3/8</v>
      </c>
      <c r="Q3636" s="19" t="str">
        <v>104 - 16 x 21 x 2 - PEUGEOR 405 D</v>
      </c>
      <c r="V3636" s="83"/>
      <c r="AA3636" t="str">
        <v>103 - T de 3.5 mm</v>
      </c>
    </row>
    <row r="3637" spans="1:27" x14ac:dyDescent="0.2">
      <c r="A3637" s="45" t="str">
        <v>UNIONES ORIENTABLES70</v>
      </c>
      <c r="B3637" s="46" t="str">
        <v>UNIONES ORIENTABLES</v>
      </c>
      <c r="C3637" s="46">
        <v>70</v>
      </c>
      <c r="D3637" s="46" t="str">
        <v xml:space="preserve"> UNIONES ORIENTABLES 00070 </v>
      </c>
      <c r="E3637" s="47">
        <v>7503</v>
      </c>
      <c r="F3637" s="45" t="str">
        <v>DAHE.DIESEL</v>
      </c>
      <c r="G3637" s="48">
        <v>3038.7150000000001</v>
      </c>
      <c r="H3637" s="49">
        <v>2086.6149999999998</v>
      </c>
      <c r="I3637" s="50">
        <v>0.45628925316840929</v>
      </c>
      <c r="J3637" s="51" t="str">
        <v>0000002106</v>
      </c>
      <c r="Q3637" s="19" t="str">
        <v>104 - GRISES -  EXTERIORES CORTOS - 1" 1/2</v>
      </c>
      <c r="V3637" s="83"/>
      <c r="AA3637" t="str">
        <v xml:space="preserve">103 - TERMOTANQUE - RHEEM - QUEMADOR  </v>
      </c>
    </row>
    <row r="3638" spans="1:27" x14ac:dyDescent="0.2">
      <c r="A3638" s="45" t="str">
        <v>MUEBLESMueble P/Gav grande</v>
      </c>
      <c r="B3638" s="46" t="str">
        <v>MUEBLES</v>
      </c>
      <c r="C3638" s="46" t="str">
        <v>Mueble P/Gav grande</v>
      </c>
      <c r="D3638" s="46" t="str">
        <v>Mueble Para gavetas Grandes</v>
      </c>
      <c r="E3638" s="47">
        <v>97240</v>
      </c>
      <c r="F3638" s="45" t="str">
        <v>WALTER</v>
      </c>
      <c r="G3638" s="48">
        <v>39382.200000000004</v>
      </c>
      <c r="H3638" s="49">
        <v>26900</v>
      </c>
      <c r="I3638" s="50">
        <v>0.46402230483271389</v>
      </c>
      <c r="J3638" s="51" t="str">
        <v>Mueble P/Gav grande</v>
      </c>
      <c r="Q3638" s="19" t="str">
        <v>104 - Leva carburados holley</v>
      </c>
      <c r="V3638" s="83"/>
      <c r="AA3638" t="str">
        <v>103x114 - 103x114</v>
      </c>
    </row>
    <row r="3639" spans="1:27" x14ac:dyDescent="0.2">
      <c r="A3639" s="45" t="str">
        <v>CONECTORES NUEVA INCORPORACION342</v>
      </c>
      <c r="B3639" s="46" t="str">
        <v>CONECTORES NUEVA INCORPORACION</v>
      </c>
      <c r="C3639" s="46">
        <v>342</v>
      </c>
      <c r="D3639" s="46" t="str">
        <v>TUBO POL 6 TRANSP 1/2 X9,5 X100M - PULGADAS</v>
      </c>
      <c r="E3639" s="47">
        <v>3955.46</v>
      </c>
      <c r="F3639" s="45" t="str">
        <v>ALNAT</v>
      </c>
      <c r="G3639" s="48">
        <v>1601.9613000000002</v>
      </c>
      <c r="H3639" s="49">
        <v>1092.3137999999999</v>
      </c>
      <c r="I3639" s="50">
        <v>0.46657608829990083</v>
      </c>
      <c r="J3639" s="51" t="str">
        <v>NY1/2</v>
      </c>
      <c r="Q3639" s="19" t="str">
        <v>104 - Ø pico  8 mm - 10 mm 13 mm - 39</v>
      </c>
      <c r="V3639" s="83"/>
      <c r="AA3639" t="str">
        <v>103x115 - 103x115</v>
      </c>
    </row>
    <row r="3640" spans="1:27" x14ac:dyDescent="0.2">
      <c r="A3640" s="45" t="str">
        <v>CONECTORES NEUMÁTICOS66</v>
      </c>
      <c r="B3640" s="46" t="str">
        <v>CONECTORES NEUMÁTICOS</v>
      </c>
      <c r="C3640" s="46">
        <v>66</v>
      </c>
      <c r="D3640" s="46" t="str">
        <v>Tee rosca central 1/4 BSPT x 8 mm</v>
      </c>
      <c r="E3640" s="47">
        <v>4214.38</v>
      </c>
      <c r="F3640" s="45" t="str">
        <v>ALNAT</v>
      </c>
      <c r="G3640" s="48">
        <v>1706.8239000000003</v>
      </c>
      <c r="H3640" s="49">
        <v>1156.68</v>
      </c>
      <c r="I3640" s="50">
        <v>0.47562324929972011</v>
      </c>
      <c r="J3640" s="51" t="str">
        <v>065-04</v>
      </c>
      <c r="Q3640" s="19" t="str">
        <v>104 - Park 10 x 20 neg c/ar</v>
      </c>
      <c r="V3640" s="83"/>
      <c r="AA3640" t="str">
        <v>104 - 16 x 21 x 2 - PEUGEOR 405 D</v>
      </c>
    </row>
    <row r="3641" spans="1:27" x14ac:dyDescent="0.2">
      <c r="A3641" s="45" t="str">
        <v>CONECTORES NEUMÁTICOS62</v>
      </c>
      <c r="B3641" s="46" t="str">
        <v>CONECTORES NEUMÁTICOS</v>
      </c>
      <c r="C3641" s="46">
        <v>62</v>
      </c>
      <c r="D3641" s="46" t="str">
        <v>Tee rosca central 1/8 BSPT x 6 mm</v>
      </c>
      <c r="E3641" s="47">
        <v>3612.33</v>
      </c>
      <c r="F3641" s="45" t="str">
        <v>ALNAT</v>
      </c>
      <c r="G3641" s="48">
        <v>1462.9936500000001</v>
      </c>
      <c r="H3641" s="49">
        <v>991.44</v>
      </c>
      <c r="I3641" s="50">
        <v>0.47562499999999996</v>
      </c>
      <c r="J3641" s="51" t="str">
        <v>065-01</v>
      </c>
      <c r="Q3641" s="19" t="str">
        <v>104 - T de 4 mm</v>
      </c>
      <c r="V3641" s="83"/>
      <c r="AA3641" t="str">
        <v>104 - GRISES -  EXTERIORES CORTOS - 1" 1/2</v>
      </c>
    </row>
    <row r="3642" spans="1:27" x14ac:dyDescent="0.2">
      <c r="A3642" s="45" t="str">
        <v>CONECTORES NEUMÁTICOS63</v>
      </c>
      <c r="B3642" s="46" t="str">
        <v>CONECTORES NEUMÁTICOS</v>
      </c>
      <c r="C3642" s="46">
        <v>63</v>
      </c>
      <c r="D3642" s="46" t="str">
        <v>Tee rosca central 1/8 BSPT x 8 mm</v>
      </c>
      <c r="E3642" s="47">
        <v>4013.7</v>
      </c>
      <c r="F3642" s="45" t="str">
        <v>ALNAT</v>
      </c>
      <c r="G3642" s="48">
        <v>1625.5485000000001</v>
      </c>
      <c r="H3642" s="49">
        <v>1101.5999999999999</v>
      </c>
      <c r="I3642" s="50">
        <v>0.47562500000000019</v>
      </c>
      <c r="J3642" s="51" t="str">
        <v>065-02</v>
      </c>
      <c r="Q3642" s="19" t="str">
        <v>104 - TERMOTANQUE - RHEEM - QUEMADOR NUEVO CON VENTURI</v>
      </c>
      <c r="V3642" s="83"/>
      <c r="AA3642" t="str">
        <v>104 - Leva carburados holley</v>
      </c>
    </row>
    <row r="3643" spans="1:27" x14ac:dyDescent="0.2">
      <c r="A3643" s="45" t="str">
        <v>CONECTORES NEUMÁTICOS65</v>
      </c>
      <c r="B3643" s="46" t="str">
        <v>CONECTORES NEUMÁTICOS</v>
      </c>
      <c r="C3643" s="46">
        <v>65</v>
      </c>
      <c r="D3643" s="46" t="str">
        <v>Tee rosca central 1/4 BSPT x 6 mm</v>
      </c>
      <c r="E3643" s="47">
        <v>3913.36</v>
      </c>
      <c r="F3643" s="45" t="str">
        <v>ALNAT</v>
      </c>
      <c r="G3643" s="48">
        <v>1584.9108000000001</v>
      </c>
      <c r="H3643" s="49">
        <v>1074.06</v>
      </c>
      <c r="I3643" s="50">
        <v>0.47562594268476643</v>
      </c>
      <c r="J3643" s="51" t="str">
        <v>065-03</v>
      </c>
      <c r="Q3643" s="19" t="str">
        <v>104 - T-R acero de 15 x 16 mm Parker 8 estanada</v>
      </c>
      <c r="V3643" s="83"/>
      <c r="AA3643" t="str">
        <v>104 - Ø pico  8 mm - 10 mm 13 mm - 39</v>
      </c>
    </row>
    <row r="3644" spans="1:27" x14ac:dyDescent="0.2">
      <c r="A3644" s="45" t="str">
        <v>CARBONES124 - 5x12x17</v>
      </c>
      <c r="B3644" s="46" t="str">
        <v>CARBONES</v>
      </c>
      <c r="C3644" s="46" t="str">
        <v>124 - 5x12x17</v>
      </c>
      <c r="D3644" s="46" t="str">
        <v>Lavarropas</v>
      </c>
      <c r="E3644" s="47">
        <v>7839.11</v>
      </c>
      <c r="F3644" s="45" t="str">
        <v>JORGE.CARBON</v>
      </c>
      <c r="G3644" s="48">
        <v>3174.8395500000006</v>
      </c>
      <c r="H3644" s="49">
        <v>2150</v>
      </c>
      <c r="I3644" s="50">
        <v>0.47666955813953527</v>
      </c>
      <c r="J3644" s="51" t="str">
        <v>421(12-5)</v>
      </c>
      <c r="Q3644" s="19" t="str">
        <v>1046 - 9.5 x 14.5 - BOMBA CAV</v>
      </c>
      <c r="V3644" s="83"/>
      <c r="AA3644" t="str">
        <v>104 - Park 10 x 20 neg c/ar</v>
      </c>
    </row>
    <row r="3645" spans="1:27" x14ac:dyDescent="0.2">
      <c r="A3645" s="45" t="str">
        <v>CARBONES125 - 5x12x17</v>
      </c>
      <c r="B3645" s="46" t="str">
        <v>CARBONES</v>
      </c>
      <c r="C3645" s="46" t="str">
        <v>125 - 5x12x17</v>
      </c>
      <c r="D3645" s="46" t="str">
        <v>Lavarropas</v>
      </c>
      <c r="E3645" s="47">
        <v>7839.11</v>
      </c>
      <c r="F3645" s="45" t="str">
        <v>JORGE.CARBON</v>
      </c>
      <c r="G3645" s="48">
        <v>3174.8395500000006</v>
      </c>
      <c r="H3645" s="49">
        <v>2150</v>
      </c>
      <c r="I3645" s="50">
        <v>0.47666955813953527</v>
      </c>
      <c r="J3645" s="51" t="str">
        <v>421(13-5)</v>
      </c>
      <c r="Q3645" s="19" t="str">
        <v>1048 - 13 x 20 - VARIAS</v>
      </c>
      <c r="V3645" s="83"/>
      <c r="AA3645" t="str">
        <v>104 - T de 4 mm</v>
      </c>
    </row>
    <row r="3646" spans="1:27" x14ac:dyDescent="0.2">
      <c r="A3646" s="45" t="str">
        <v>TERMINALES20</v>
      </c>
      <c r="B3646" s="46" t="str">
        <v>TERMINALES</v>
      </c>
      <c r="C3646" s="46">
        <v>20</v>
      </c>
      <c r="D3646" s="46" t="str">
        <v>Terminal Aluminio - Cable 10 - Ojal: 5/16</v>
      </c>
      <c r="E3646" s="47">
        <v>1311.97</v>
      </c>
      <c r="F3646" s="45" t="str">
        <v>LCT</v>
      </c>
      <c r="G3646" s="48">
        <v>531.34785000000011</v>
      </c>
      <c r="H3646" s="49">
        <v>358.74</v>
      </c>
      <c r="I3646" s="50">
        <v>0.48115027596588078</v>
      </c>
      <c r="J3646" s="51" t="str">
        <v>2170</v>
      </c>
      <c r="Q3646" s="19" t="str">
        <v>104x114 - 104x114</v>
      </c>
      <c r="V3646" s="83"/>
      <c r="AA3646" t="str">
        <v>104 - TERMOTANQUE - RHEEM - QUEMADOR NUEVO CON VENTURI</v>
      </c>
    </row>
    <row r="3647" spans="1:27" x14ac:dyDescent="0.2">
      <c r="A3647" s="45" t="str">
        <v>REGATONES1</v>
      </c>
      <c r="B3647" s="46" t="str">
        <v>REGATONES</v>
      </c>
      <c r="C3647" s="46">
        <v>1</v>
      </c>
      <c r="D3647" s="46" t="str">
        <v>EXTERIORES CORTOS - 1/2 camp.</v>
      </c>
      <c r="E3647" s="47">
        <v>86.35</v>
      </c>
      <c r="F3647" s="45" t="str">
        <v>REGATONES</v>
      </c>
      <c r="G3647" s="48">
        <v>34.97175</v>
      </c>
      <c r="H3647" s="49">
        <v>23.547499999999999</v>
      </c>
      <c r="I3647" s="50">
        <v>0.48515766004883742</v>
      </c>
      <c r="J3647" s="51" t="str">
        <v>1/2 camp. EXTERIORES CORTOS</v>
      </c>
      <c r="Q3647" s="19" t="str">
        <v>104x116 - 104x116</v>
      </c>
      <c r="V3647" s="83"/>
      <c r="AA3647" t="str">
        <v>104 - T-R acero de 15 x 16 mm Parker 8 estanada</v>
      </c>
    </row>
    <row r="3648" spans="1:27" x14ac:dyDescent="0.2">
      <c r="A3648" s="45" t="str">
        <v>REGATONES75</v>
      </c>
      <c r="B3648" s="46" t="str">
        <v>REGATONES</v>
      </c>
      <c r="C3648" s="46">
        <v>75</v>
      </c>
      <c r="D3648" s="46" t="str">
        <v>ORTOPEDICOS - 16 mm</v>
      </c>
      <c r="E3648" s="47">
        <v>1039.5</v>
      </c>
      <c r="F3648" s="45" t="str">
        <v>REGATONES</v>
      </c>
      <c r="G3648" s="48">
        <v>420.99750000000006</v>
      </c>
      <c r="H3648" s="49">
        <v>282</v>
      </c>
      <c r="I3648" s="50">
        <v>0.49289893617021296</v>
      </c>
      <c r="J3648" s="51" t="str">
        <v>RO 20001</v>
      </c>
      <c r="Q3648" s="19" t="str">
        <v xml:space="preserve">105 - 16 x 11 x 6 - AMOL MAKITA  </v>
      </c>
      <c r="V3648" s="83"/>
      <c r="AA3648" t="str">
        <v>1046 - 9.5 x 14.5 - BOMBA CAV</v>
      </c>
    </row>
    <row r="3649" spans="1:27" x14ac:dyDescent="0.2">
      <c r="A3649" s="45" t="str">
        <v>CARBONES110 - 18x8x6</v>
      </c>
      <c r="B3649" s="46" t="str">
        <v>CARBONES</v>
      </c>
      <c r="C3649" s="46" t="str">
        <v>110 - 18x8x6</v>
      </c>
      <c r="D3649" s="46" t="str">
        <v>Sopladora y aspiradora black decker</v>
      </c>
      <c r="E3649" s="47">
        <v>5728.58</v>
      </c>
      <c r="F3649" s="45" t="str">
        <v>JORGE.CARBON</v>
      </c>
      <c r="G3649" s="48">
        <v>2320.0749000000001</v>
      </c>
      <c r="H3649" s="49">
        <v>1550</v>
      </c>
      <c r="I3649" s="50">
        <v>0.49682251612903228</v>
      </c>
      <c r="J3649" s="51" t="str">
        <v>357</v>
      </c>
      <c r="Q3649" s="19" t="str">
        <v>105 - Grampa cerradura puerta Pick-up isquier.</v>
      </c>
      <c r="V3649" s="83"/>
      <c r="AA3649" t="str">
        <v>1048 - 13 x 20 - VARIAS</v>
      </c>
    </row>
    <row r="3650" spans="1:27" x14ac:dyDescent="0.2">
      <c r="A3650" s="45" t="str">
        <v>CARBONES111 - 13,5x7x5</v>
      </c>
      <c r="B3650" s="46" t="str">
        <v>CARBONES</v>
      </c>
      <c r="C3650" s="46" t="str">
        <v>111 - 13,5x7x5</v>
      </c>
      <c r="D3650" s="46" t="str">
        <v>Taladro bosch</v>
      </c>
      <c r="E3650" s="47">
        <v>5728.58</v>
      </c>
      <c r="F3650" s="45" t="str">
        <v>JORGE.CARBON</v>
      </c>
      <c r="G3650" s="48">
        <v>2320.0749000000001</v>
      </c>
      <c r="H3650" s="49">
        <v>1550</v>
      </c>
      <c r="I3650" s="50">
        <v>0.49682251612903228</v>
      </c>
      <c r="J3650" s="51" t="str">
        <v>364</v>
      </c>
      <c r="Q3650" s="19" t="str">
        <v>105 - SEEGER A 105</v>
      </c>
      <c r="V3650" s="83"/>
      <c r="AA3650" t="str">
        <v>104x114 - 104x114</v>
      </c>
    </row>
    <row r="3651" spans="1:27" x14ac:dyDescent="0.2">
      <c r="A3651" s="45" t="str">
        <v>CARBONES112 - 23x9x6</v>
      </c>
      <c r="B3651" s="46" t="str">
        <v>CARBONES</v>
      </c>
      <c r="C3651" s="46" t="str">
        <v>112 - 23x9x6</v>
      </c>
      <c r="D3651" s="46" t="str">
        <v>Amoladora dower paggio</v>
      </c>
      <c r="E3651" s="47">
        <v>5728.58</v>
      </c>
      <c r="F3651" s="45" t="str">
        <v>JORGE.CARBON</v>
      </c>
      <c r="G3651" s="48">
        <v>2320.0749000000001</v>
      </c>
      <c r="H3651" s="49">
        <v>1550</v>
      </c>
      <c r="I3651" s="50">
        <v>0.49682251612903228</v>
      </c>
      <c r="J3651" s="51" t="str">
        <v>372</v>
      </c>
      <c r="Q3651" s="19" t="str">
        <v>105 - SEEGER I 105</v>
      </c>
      <c r="V3651" s="83"/>
      <c r="AA3651" t="str">
        <v>104x116 - 104x116</v>
      </c>
    </row>
    <row r="3652" spans="1:27" x14ac:dyDescent="0.2">
      <c r="A3652" s="45" t="str">
        <v>CARBONES113 - 13x8x5</v>
      </c>
      <c r="B3652" s="46" t="str">
        <v>CARBONES</v>
      </c>
      <c r="C3652" s="46" t="str">
        <v>113 - 13x8x5</v>
      </c>
      <c r="D3652" s="46" t="str">
        <v>Amoladora de walt</v>
      </c>
      <c r="E3652" s="47">
        <v>5728.58</v>
      </c>
      <c r="F3652" s="45" t="str">
        <v>JORGE.CARBON</v>
      </c>
      <c r="G3652" s="48">
        <v>2320.0749000000001</v>
      </c>
      <c r="H3652" s="49">
        <v>1550</v>
      </c>
      <c r="I3652" s="50">
        <v>0.49682251612903228</v>
      </c>
      <c r="J3652" s="51" t="str">
        <v>387</v>
      </c>
      <c r="Q3652" s="19" t="str">
        <v>105 - T de 5 mm limpiaparabrisas</v>
      </c>
      <c r="V3652" s="83"/>
      <c r="AA3652" t="str">
        <v xml:space="preserve">105 - 16 x 11 x 6 - AMOL MAKITA  </v>
      </c>
    </row>
    <row r="3653" spans="1:27" x14ac:dyDescent="0.2">
      <c r="A3653" s="45" t="str">
        <v>CARBONES114 - 13x14x7,3</v>
      </c>
      <c r="B3653" s="46" t="str">
        <v>CARBONES</v>
      </c>
      <c r="C3653" s="46" t="str">
        <v>114 - 13x14x7,3</v>
      </c>
      <c r="D3653" s="46" t="str">
        <v>Amol 7" dowen paggio</v>
      </c>
      <c r="E3653" s="47">
        <v>5728.58</v>
      </c>
      <c r="F3653" s="45" t="str">
        <v>JORGE.CARBON</v>
      </c>
      <c r="G3653" s="48">
        <v>2320.0749000000001</v>
      </c>
      <c r="H3653" s="49">
        <v>1550</v>
      </c>
      <c r="I3653" s="50">
        <v>0.49682251612903228</v>
      </c>
      <c r="J3653" s="51" t="str">
        <v>399</v>
      </c>
      <c r="Q3653" s="19" t="str">
        <v>105 - T-R acero de 16 x 18 mm Parker 6 estanada</v>
      </c>
      <c r="V3653" s="83"/>
      <c r="AA3653" t="str">
        <v>105 - Grampa cerradura puerta Pick-up isquier.</v>
      </c>
    </row>
    <row r="3654" spans="1:27" x14ac:dyDescent="0.2">
      <c r="A3654" s="45" t="str">
        <v>CARBONES115 - 13x10x5</v>
      </c>
      <c r="B3654" s="46" t="str">
        <v>CARBONES</v>
      </c>
      <c r="C3654" s="46" t="str">
        <v>115 - 13x10x5</v>
      </c>
      <c r="D3654" s="46" t="str">
        <v>Amoladora black &amp; decker</v>
      </c>
      <c r="E3654" s="47">
        <v>5728.58</v>
      </c>
      <c r="F3654" s="45" t="str">
        <v>JORGE.CARBON</v>
      </c>
      <c r="G3654" s="48">
        <v>2320.0749000000001</v>
      </c>
      <c r="H3654" s="49">
        <v>1550</v>
      </c>
      <c r="I3654" s="50">
        <v>0.49682251612903228</v>
      </c>
      <c r="J3654" s="51" t="str">
        <v>410</v>
      </c>
      <c r="Q3654" s="19" t="str">
        <v>1053 - 21 x 25.5 - BEDFORD</v>
      </c>
      <c r="V3654" s="83"/>
      <c r="AA3654" t="str">
        <v>105 - SEEGER A 105</v>
      </c>
    </row>
    <row r="3655" spans="1:27" x14ac:dyDescent="0.2">
      <c r="A3655" s="45" t="str">
        <v>CARBONES116 - 6x9x13</v>
      </c>
      <c r="B3655" s="46" t="str">
        <v>CARBONES</v>
      </c>
      <c r="C3655" s="46" t="str">
        <v>116 - 6x9x13</v>
      </c>
      <c r="D3655" s="46" t="str">
        <v>Amol argentec</v>
      </c>
      <c r="E3655" s="47">
        <v>5728.58</v>
      </c>
      <c r="F3655" s="45" t="str">
        <v>JORGE.CARBON</v>
      </c>
      <c r="G3655" s="48">
        <v>2320.0749000000001</v>
      </c>
      <c r="H3655" s="49">
        <v>1550</v>
      </c>
      <c r="I3655" s="50">
        <v>0.49682251612903228</v>
      </c>
      <c r="J3655" s="51" t="str">
        <v>411</v>
      </c>
      <c r="Q3655" s="19" t="str">
        <v>1055 - 25.5 x 29.5 - PERKINS</v>
      </c>
      <c r="V3655" s="83"/>
      <c r="AA3655" t="str">
        <v>105 - SEEGER I 105</v>
      </c>
    </row>
    <row r="3656" spans="1:27" x14ac:dyDescent="0.2">
      <c r="A3656" s="45" t="str">
        <v>CARBONES117 - 6x12x16</v>
      </c>
      <c r="B3656" s="46" t="str">
        <v>CARBONES</v>
      </c>
      <c r="C3656" s="46" t="str">
        <v>117 - 6x12x16</v>
      </c>
      <c r="D3656" s="46" t="str">
        <v>Rotomartillo</v>
      </c>
      <c r="E3656" s="47">
        <v>5728.58</v>
      </c>
      <c r="F3656" s="45" t="str">
        <v>JORGE.CARBON</v>
      </c>
      <c r="G3656" s="48">
        <v>2320.0749000000001</v>
      </c>
      <c r="H3656" s="49">
        <v>1550</v>
      </c>
      <c r="I3656" s="50">
        <v>0.49682251612903228</v>
      </c>
      <c r="J3656" s="51" t="str">
        <v>412</v>
      </c>
      <c r="Q3656" s="19" t="str">
        <v>1056 - 9.5 x 14.5 x 2 - RET MBZ</v>
      </c>
      <c r="V3656" s="83"/>
      <c r="AA3656" t="str">
        <v>105 - T de 5 mm limpiaparabrisas</v>
      </c>
    </row>
    <row r="3657" spans="1:27" x14ac:dyDescent="0.2">
      <c r="A3657" s="45" t="str">
        <v>CARBONES118 - 6x16x21</v>
      </c>
      <c r="B3657" s="46" t="str">
        <v>CARBONES</v>
      </c>
      <c r="C3657" s="46" t="str">
        <v>118 - 6x16x21</v>
      </c>
      <c r="D3657" s="46" t="str">
        <v>Rotomartillo</v>
      </c>
      <c r="E3657" s="47">
        <v>5728.58</v>
      </c>
      <c r="F3657" s="45" t="str">
        <v>JORGE.CARBON</v>
      </c>
      <c r="G3657" s="48">
        <v>2320.0749000000001</v>
      </c>
      <c r="H3657" s="49">
        <v>1550</v>
      </c>
      <c r="I3657" s="50">
        <v>0.49682251612903228</v>
      </c>
      <c r="J3657" s="51" t="str">
        <v>414</v>
      </c>
      <c r="Q3657" s="19" t="str">
        <v>105x117 - 105x117</v>
      </c>
      <c r="V3657" s="83"/>
      <c r="AA3657" t="str">
        <v>105 - T-R acero de 16 x 18 mm Parker 6 estanada</v>
      </c>
    </row>
    <row r="3658" spans="1:27" x14ac:dyDescent="0.2">
      <c r="A3658" s="45" t="str">
        <v>CARBONES119 - 6x12x18</v>
      </c>
      <c r="B3658" s="46" t="str">
        <v>CARBONES</v>
      </c>
      <c r="C3658" s="46" t="str">
        <v>119 - 6x12x18</v>
      </c>
      <c r="D3658" s="46" t="str">
        <v>Dewalt amoladora</v>
      </c>
      <c r="E3658" s="47">
        <v>5728.58</v>
      </c>
      <c r="F3658" s="45" t="str">
        <v>JORGE.CARBON</v>
      </c>
      <c r="G3658" s="48">
        <v>2320.0749000000001</v>
      </c>
      <c r="H3658" s="49">
        <v>1550</v>
      </c>
      <c r="I3658" s="50">
        <v>0.49682251612903228</v>
      </c>
      <c r="J3658" s="51" t="str">
        <v>415</v>
      </c>
      <c r="Q3658" s="19" t="str">
        <v>105x118 - 105x118</v>
      </c>
      <c r="V3658" s="83"/>
      <c r="AA3658" t="str">
        <v>1053 - 21 x 25.5 - BEDFORD</v>
      </c>
    </row>
    <row r="3659" spans="1:27" x14ac:dyDescent="0.2">
      <c r="A3659" s="45" t="str">
        <v>CARBONES120 - 5x11x17</v>
      </c>
      <c r="B3659" s="46" t="str">
        <v>CARBONES</v>
      </c>
      <c r="C3659" s="46" t="str">
        <v>120 - 5x11x17</v>
      </c>
      <c r="D3659" s="46" t="str">
        <v>Dewalt amoladora</v>
      </c>
      <c r="E3659" s="47">
        <v>5728.58</v>
      </c>
      <c r="F3659" s="45" t="str">
        <v>JORGE.CARBON</v>
      </c>
      <c r="G3659" s="48">
        <v>2320.0749000000001</v>
      </c>
      <c r="H3659" s="49">
        <v>1550</v>
      </c>
      <c r="I3659" s="50">
        <v>0.49682251612903228</v>
      </c>
      <c r="J3659" s="51" t="str">
        <v>417</v>
      </c>
      <c r="Q3659" s="19" t="str">
        <v>106 - Cuerda 2,62mm - 4,42 x 9,66</v>
      </c>
      <c r="V3659" s="83"/>
      <c r="AA3659" t="str">
        <v>1055 - 25.5 x 29.5 - PERKINS</v>
      </c>
    </row>
    <row r="3660" spans="1:27" x14ac:dyDescent="0.2">
      <c r="A3660" s="45" t="str">
        <v>CARBONES121 - 6x11x18</v>
      </c>
      <c r="B3660" s="46" t="str">
        <v>CARBONES</v>
      </c>
      <c r="C3660" s="46" t="str">
        <v>121 - 6x11x18</v>
      </c>
      <c r="D3660" s="46" t="str">
        <v>Aspiradora</v>
      </c>
      <c r="E3660" s="47">
        <v>5728.58</v>
      </c>
      <c r="F3660" s="45" t="str">
        <v>JORGE.CARBON</v>
      </c>
      <c r="G3660" s="48">
        <v>2320.0749000000001</v>
      </c>
      <c r="H3660" s="49">
        <v>1550</v>
      </c>
      <c r="I3660" s="50">
        <v>0.49682251612903228</v>
      </c>
      <c r="J3660" s="51" t="str">
        <v>418</v>
      </c>
      <c r="Q3660" s="19" t="str">
        <v>106 - Grampa cerradura puerta Pick-up derecha.</v>
      </c>
      <c r="V3660" s="83"/>
      <c r="AA3660" t="str">
        <v>1056 - 9.5 x 14.5 x 2 - RET MBZ</v>
      </c>
    </row>
    <row r="3661" spans="1:27" x14ac:dyDescent="0.2">
      <c r="A3661" s="45" t="str">
        <v>CARBONES122 - 6x12x28</v>
      </c>
      <c r="B3661" s="46" t="str">
        <v>CARBONES</v>
      </c>
      <c r="C3661" s="46" t="str">
        <v>122 - 6x12x28</v>
      </c>
      <c r="D3661" s="46" t="str">
        <v>Aspiradora y hidrolavadora</v>
      </c>
      <c r="E3661" s="47">
        <v>5728.58</v>
      </c>
      <c r="F3661" s="45" t="str">
        <v>JORGE.CARBON</v>
      </c>
      <c r="G3661" s="48">
        <v>2320.0749000000001</v>
      </c>
      <c r="H3661" s="49">
        <v>1550</v>
      </c>
      <c r="I3661" s="50">
        <v>0.49682251612903228</v>
      </c>
      <c r="J3661" s="51" t="str">
        <v>419</v>
      </c>
      <c r="Q3661" s="19" t="str">
        <v>106 - Ø pico  8 mm - 13 mm 16 mm - 2</v>
      </c>
      <c r="V3661" s="83"/>
      <c r="AA3661" t="str">
        <v>105x117 - 105x117</v>
      </c>
    </row>
    <row r="3662" spans="1:27" x14ac:dyDescent="0.2">
      <c r="A3662" s="45" t="str">
        <v>CARBONES123 - 7x11x17</v>
      </c>
      <c r="B3662" s="46" t="str">
        <v>CARBONES</v>
      </c>
      <c r="C3662" s="46" t="str">
        <v>123 - 7x11x17</v>
      </c>
      <c r="D3662" s="46" t="str">
        <v>Rotomartillo y amoladoras</v>
      </c>
      <c r="E3662" s="47">
        <v>5728.58</v>
      </c>
      <c r="F3662" s="45" t="str">
        <v>JORGE.CARBON</v>
      </c>
      <c r="G3662" s="48">
        <v>2320.0749000000001</v>
      </c>
      <c r="H3662" s="49">
        <v>1550</v>
      </c>
      <c r="I3662" s="50">
        <v>0.49682251612903228</v>
      </c>
      <c r="J3662" s="51" t="str">
        <v>420</v>
      </c>
      <c r="Q3662" s="19" t="str">
        <v>106 - Park 10/12 x 20 neg c/ar</v>
      </c>
      <c r="V3662" s="83"/>
      <c r="AA3662" t="str">
        <v>105x118 - 105x118</v>
      </c>
    </row>
    <row r="3663" spans="1:27" x14ac:dyDescent="0.2">
      <c r="A3663" s="45" t="str">
        <v>CARBONES126 - 5x11x18</v>
      </c>
      <c r="B3663" s="46" t="str">
        <v>CARBONES</v>
      </c>
      <c r="C3663" s="46" t="str">
        <v>126 - 5x11x18</v>
      </c>
      <c r="D3663" s="46" t="str">
        <v>Dewalt amoladora</v>
      </c>
      <c r="E3663" s="47">
        <v>5728.58</v>
      </c>
      <c r="F3663" s="45" t="str">
        <v>JORGE.CARBON</v>
      </c>
      <c r="G3663" s="48">
        <v>2320.0749000000001</v>
      </c>
      <c r="H3663" s="49">
        <v>1550</v>
      </c>
      <c r="I3663" s="50">
        <v>0.49682251612903228</v>
      </c>
      <c r="J3663" s="51" t="str">
        <v>422</v>
      </c>
      <c r="Q3663" s="19" t="str">
        <v>106 - T de 5 mm limpiaparabrisas c/tope</v>
      </c>
      <c r="V3663" s="83"/>
      <c r="AA3663" t="str">
        <v>106 - Cuerda 2,62mm - 4,42 x 9,66</v>
      </c>
    </row>
    <row r="3664" spans="1:27" x14ac:dyDescent="0.2">
      <c r="A3664" s="45" t="str">
        <v>CARBONES127 - 6,5x13,5x19</v>
      </c>
      <c r="B3664" s="46" t="str">
        <v>CARBONES</v>
      </c>
      <c r="C3664" s="46" t="str">
        <v>127 - 6,5x13,5x19</v>
      </c>
      <c r="D3664" s="46" t="str">
        <v>Amoladoras 7"</v>
      </c>
      <c r="E3664" s="47">
        <v>5728.58</v>
      </c>
      <c r="F3664" s="45" t="str">
        <v>JORGE.CARBON</v>
      </c>
      <c r="G3664" s="48">
        <v>2320.0749000000001</v>
      </c>
      <c r="H3664" s="49">
        <v>1550</v>
      </c>
      <c r="I3664" s="50">
        <v>0.49682251612903228</v>
      </c>
      <c r="J3664" s="51" t="str">
        <v>423</v>
      </c>
      <c r="Q3664" s="19" t="str">
        <v>1060 - 10 x 20 - VARIAS</v>
      </c>
      <c r="V3664" s="83"/>
      <c r="AA3664" t="str">
        <v>106 - Grampa cerradura puerta Pick-up derecha.</v>
      </c>
    </row>
    <row r="3665" spans="1:27" x14ac:dyDescent="0.2">
      <c r="A3665" s="45" t="str">
        <v>REGATONES31</v>
      </c>
      <c r="B3665" s="46" t="str">
        <v>REGATONES</v>
      </c>
      <c r="C3665" s="46">
        <v>31</v>
      </c>
      <c r="D3665" s="46" t="str">
        <v>INTERIORES  - 1" 3/4</v>
      </c>
      <c r="E3665" s="47">
        <v>277.2</v>
      </c>
      <c r="F3665" s="45" t="str">
        <v>REGATONES</v>
      </c>
      <c r="G3665" s="48">
        <v>112.26600000000002</v>
      </c>
      <c r="H3665" s="49">
        <v>75</v>
      </c>
      <c r="I3665" s="50">
        <v>0.49688000000000021</v>
      </c>
      <c r="J3665" s="51" t="str">
        <v>1" 3/4 INTERIORES</v>
      </c>
      <c r="Q3665" s="19" t="str">
        <v>1061 - 10 x 21 - VARIAS</v>
      </c>
      <c r="V3665" s="83"/>
      <c r="AA3665" t="str">
        <v>106 - Ø pico  8 mm - 13 mm 16 mm - 2</v>
      </c>
    </row>
    <row r="3666" spans="1:27" x14ac:dyDescent="0.2">
      <c r="A3666" s="45" t="str">
        <v>REGATONES77</v>
      </c>
      <c r="B3666" s="46" t="str">
        <v>REGATONES</v>
      </c>
      <c r="C3666" s="46">
        <v>77</v>
      </c>
      <c r="D3666" s="46" t="str">
        <v>ORTOPEDICOS - 22 mm</v>
      </c>
      <c r="E3666" s="47">
        <v>1963.5</v>
      </c>
      <c r="F3666" s="45" t="str">
        <v>REGATONES</v>
      </c>
      <c r="G3666" s="48">
        <v>795.21749999999997</v>
      </c>
      <c r="H3666" s="49">
        <v>529</v>
      </c>
      <c r="I3666" s="50">
        <v>0.50324669187145554</v>
      </c>
      <c r="J3666" s="51" t="str">
        <v>RO 20003</v>
      </c>
      <c r="Q3666" s="19" t="str">
        <v>106x118 - 106x118</v>
      </c>
      <c r="V3666" s="83"/>
      <c r="AA3666" t="str">
        <v>106 - Park 10/12 x 20 neg c/ar</v>
      </c>
    </row>
    <row r="3667" spans="1:27" x14ac:dyDescent="0.2">
      <c r="A3667" s="45" t="str">
        <v>REGATONES120</v>
      </c>
      <c r="B3667" s="46" t="str">
        <v>REGATONES</v>
      </c>
      <c r="C3667" s="46">
        <v>120</v>
      </c>
      <c r="D3667" s="46" t="str">
        <v>ORTOPEDICOS - REG DE GOMA 12 mm</v>
      </c>
      <c r="E3667" s="47">
        <v>415.8</v>
      </c>
      <c r="F3667" s="45" t="str">
        <v>REGATONES</v>
      </c>
      <c r="G3667" s="48">
        <v>168.399</v>
      </c>
      <c r="H3667" s="49">
        <v>112</v>
      </c>
      <c r="I3667" s="50">
        <v>0.50356249999999991</v>
      </c>
      <c r="J3667" s="51" t="str">
        <v>RG 20003</v>
      </c>
      <c r="Q3667" s="19" t="str">
        <v>107 - 14 x 8 x 5 - AMOL DE WALT 4,5</v>
      </c>
      <c r="V3667" s="83"/>
      <c r="AA3667" t="str">
        <v>106 - T de 5 mm limpiaparabrisas c/tope</v>
      </c>
    </row>
    <row r="3668" spans="1:27" x14ac:dyDescent="0.2">
      <c r="A3668" s="45" t="str">
        <v>SUPLEMENTO 0,26x14</v>
      </c>
      <c r="B3668" s="46" t="str">
        <v>SUPLEMENTO 0,2</v>
      </c>
      <c r="C3668" s="46" t="str">
        <v>6x14</v>
      </c>
      <c r="D3668" s="46" t="str">
        <v>6x14</v>
      </c>
      <c r="E3668" s="47">
        <v>209.06</v>
      </c>
      <c r="F3668" s="45" t="str">
        <v>SKOTNICA</v>
      </c>
      <c r="G3668" s="48">
        <v>84.669300000000007</v>
      </c>
      <c r="H3668" s="49">
        <v>56.209899999999998</v>
      </c>
      <c r="I3668" s="50">
        <v>0.5063058286885409</v>
      </c>
      <c r="J3668" s="51" t="str">
        <v>D01A 0614</v>
      </c>
      <c r="Q3668" s="19" t="str">
        <v>107 - Cuerda 2,62mm - 5,23 x 10,47</v>
      </c>
      <c r="V3668" s="83"/>
      <c r="AA3668" t="str">
        <v>1060 - 10 x 20 - VARIAS</v>
      </c>
    </row>
    <row r="3669" spans="1:27" x14ac:dyDescent="0.2">
      <c r="A3669" s="45" t="str">
        <v>SUPLEMENTO 0,27x15</v>
      </c>
      <c r="B3669" s="46" t="str">
        <v>SUPLEMENTO 0,2</v>
      </c>
      <c r="C3669" s="46" t="str">
        <v>7x15</v>
      </c>
      <c r="D3669" s="46" t="str">
        <v>7x15</v>
      </c>
      <c r="E3669" s="47">
        <v>209.06</v>
      </c>
      <c r="F3669" s="45" t="str">
        <v>SKOTNICA</v>
      </c>
      <c r="G3669" s="48">
        <v>84.669300000000007</v>
      </c>
      <c r="H3669" s="49">
        <v>56.209899999999998</v>
      </c>
      <c r="I3669" s="50">
        <v>0.5063058286885409</v>
      </c>
      <c r="J3669" s="51" t="str">
        <v>D01A 0715</v>
      </c>
      <c r="Q3669" s="19" t="str">
        <v>107 - Grampa fij. Paragolpe tras. Y delan. R9 -R11</v>
      </c>
      <c r="V3669" s="83"/>
      <c r="AA3669" t="str">
        <v>1061 - 10 x 21 - VARIAS</v>
      </c>
    </row>
    <row r="3670" spans="1:27" x14ac:dyDescent="0.2">
      <c r="A3670" s="45" t="str">
        <v>SUPLEMENTO 0,28x16</v>
      </c>
      <c r="B3670" s="46" t="str">
        <v>SUPLEMENTO 0,2</v>
      </c>
      <c r="C3670" s="46" t="str">
        <v>8x16</v>
      </c>
      <c r="D3670" s="46" t="str">
        <v>8x16</v>
      </c>
      <c r="E3670" s="47">
        <v>209.06</v>
      </c>
      <c r="F3670" s="45" t="str">
        <v>SKOTNICA</v>
      </c>
      <c r="G3670" s="48">
        <v>84.669300000000007</v>
      </c>
      <c r="H3670" s="49">
        <v>56.209899999999998</v>
      </c>
      <c r="I3670" s="50">
        <v>0.5063058286885409</v>
      </c>
      <c r="J3670" s="51" t="str">
        <v>D01A 0816</v>
      </c>
      <c r="Q3670" s="19" t="str">
        <v>107 - Ø pico  8 mm - 16 mm 19 mm - 4</v>
      </c>
      <c r="V3670" s="83"/>
      <c r="AA3670" t="str">
        <v>106x118 - 106x118</v>
      </c>
    </row>
    <row r="3671" spans="1:27" x14ac:dyDescent="0.2">
      <c r="A3671" s="45" t="str">
        <v>SUPLEMENTO 0,29x14</v>
      </c>
      <c r="B3671" s="46" t="str">
        <v>SUPLEMENTO 0,2</v>
      </c>
      <c r="C3671" s="46" t="str">
        <v>9x14</v>
      </c>
      <c r="D3671" s="46" t="str">
        <v>9x14</v>
      </c>
      <c r="E3671" s="47">
        <v>209.06</v>
      </c>
      <c r="F3671" s="45" t="str">
        <v>SKOTNICA</v>
      </c>
      <c r="G3671" s="48">
        <v>84.669300000000007</v>
      </c>
      <c r="H3671" s="49">
        <v>56.209899999999998</v>
      </c>
      <c r="I3671" s="50">
        <v>0.5063058286885409</v>
      </c>
      <c r="J3671" s="51" t="str">
        <v>D01C 0914</v>
      </c>
      <c r="Q3671" s="19" t="str">
        <v>107 - T de goma 7 mm para aire</v>
      </c>
      <c r="V3671" s="83"/>
      <c r="AA3671" t="str">
        <v>107 - 14 x 8 x 5 - AMOL DE WALT 4,5</v>
      </c>
    </row>
    <row r="3672" spans="1:27" x14ac:dyDescent="0.2">
      <c r="A3672" s="45" t="str">
        <v>SUPLEMENTO 0,29x17</v>
      </c>
      <c r="B3672" s="46" t="str">
        <v>SUPLEMENTO 0,2</v>
      </c>
      <c r="C3672" s="46" t="str">
        <v>9x17</v>
      </c>
      <c r="D3672" s="46" t="str">
        <v>9x17</v>
      </c>
      <c r="E3672" s="47">
        <v>209.06</v>
      </c>
      <c r="F3672" s="45" t="str">
        <v>SKOTNICA</v>
      </c>
      <c r="G3672" s="48">
        <v>84.669300000000007</v>
      </c>
      <c r="H3672" s="49">
        <v>56.209899999999998</v>
      </c>
      <c r="I3672" s="50">
        <v>0.5063058286885409</v>
      </c>
      <c r="J3672" s="51" t="str">
        <v>D01A 0917</v>
      </c>
      <c r="Q3672" s="19" t="str">
        <v>107 - TERMOTANQUE - SEÑORIAL - QUEMADOR NUEVO</v>
      </c>
      <c r="V3672" s="83"/>
      <c r="AA3672" t="str">
        <v>107 - Cuerda 2,62mm - 5,23 x 10,47</v>
      </c>
    </row>
    <row r="3673" spans="1:27" x14ac:dyDescent="0.2">
      <c r="A3673" s="45" t="str">
        <v>SUPLEMENTO 0,210x15</v>
      </c>
      <c r="B3673" s="46" t="str">
        <v>SUPLEMENTO 0,2</v>
      </c>
      <c r="C3673" s="46" t="str">
        <v>10x15</v>
      </c>
      <c r="D3673" s="46" t="str">
        <v>10x15</v>
      </c>
      <c r="E3673" s="47">
        <v>209.06</v>
      </c>
      <c r="F3673" s="45" t="str">
        <v>SKOTNICA</v>
      </c>
      <c r="G3673" s="48">
        <v>84.669300000000007</v>
      </c>
      <c r="H3673" s="49">
        <v>56.209899999999998</v>
      </c>
      <c r="I3673" s="50">
        <v>0.5063058286885409</v>
      </c>
      <c r="J3673" s="51" t="str">
        <v>D01C 1015</v>
      </c>
      <c r="Q3673" s="19" t="str">
        <v>107 - UNION TRIPLE PLASTICA 4 MM</v>
      </c>
      <c r="V3673" s="83"/>
      <c r="AA3673" t="str">
        <v>107 - Grampa fij. Paragolpe tras. Y delan. R9 -R11</v>
      </c>
    </row>
    <row r="3674" spans="1:27" x14ac:dyDescent="0.2">
      <c r="A3674" s="45" t="str">
        <v>SUPLEMENTO 0,210x18</v>
      </c>
      <c r="B3674" s="46" t="str">
        <v>SUPLEMENTO 0,2</v>
      </c>
      <c r="C3674" s="46" t="str">
        <v>10x18</v>
      </c>
      <c r="D3674" s="46" t="str">
        <v>10x18</v>
      </c>
      <c r="E3674" s="47">
        <v>209.06</v>
      </c>
      <c r="F3674" s="45" t="str">
        <v>SKOTNICA</v>
      </c>
      <c r="G3674" s="48">
        <v>84.669300000000007</v>
      </c>
      <c r="H3674" s="49">
        <v>56.209899999999998</v>
      </c>
      <c r="I3674" s="50">
        <v>0.5063058286885409</v>
      </c>
      <c r="J3674" s="51" t="str">
        <v>D01A 1018</v>
      </c>
      <c r="Q3674" s="19" t="str">
        <v>1070 - 8 x 13 mm Doble - Doble Retorno RET MBENZ</v>
      </c>
      <c r="V3674" s="83"/>
      <c r="AA3674" t="str">
        <v>107 - Ø pico  8 mm - 16 mm 19 mm - 4</v>
      </c>
    </row>
    <row r="3675" spans="1:27" x14ac:dyDescent="0.2">
      <c r="A3675" s="45" t="str">
        <v>SUPLEMENTO 0,211x16</v>
      </c>
      <c r="B3675" s="46" t="str">
        <v>SUPLEMENTO 0,2</v>
      </c>
      <c r="C3675" s="46" t="str">
        <v>11x16</v>
      </c>
      <c r="D3675" s="46" t="str">
        <v>11x16</v>
      </c>
      <c r="E3675" s="47">
        <v>209.06</v>
      </c>
      <c r="F3675" s="45" t="str">
        <v>SKOTNICA</v>
      </c>
      <c r="G3675" s="48">
        <v>84.669300000000007</v>
      </c>
      <c r="H3675" s="49">
        <v>56.209899999999998</v>
      </c>
      <c r="I3675" s="50">
        <v>0.5063058286885409</v>
      </c>
      <c r="J3675" s="51" t="str">
        <v>D01C 1116</v>
      </c>
      <c r="Q3675" s="19" t="str">
        <v>1071 - 9.5 x 14.5 x 2 - VARIOS</v>
      </c>
      <c r="V3675" s="83"/>
      <c r="AA3675" t="str">
        <v>107 - T de goma 7 mm para aire</v>
      </c>
    </row>
    <row r="3676" spans="1:27" x14ac:dyDescent="0.2">
      <c r="A3676" s="45" t="str">
        <v>SUPLEMENTO 0,212x17</v>
      </c>
      <c r="B3676" s="46" t="str">
        <v>SUPLEMENTO 0,2</v>
      </c>
      <c r="C3676" s="46" t="str">
        <v>12x17</v>
      </c>
      <c r="D3676" s="46" t="str">
        <v>12x17</v>
      </c>
      <c r="E3676" s="47">
        <v>209.06</v>
      </c>
      <c r="F3676" s="45" t="str">
        <v>SKOTNICA</v>
      </c>
      <c r="G3676" s="48">
        <v>84.669300000000007</v>
      </c>
      <c r="H3676" s="49">
        <v>56.209899999999998</v>
      </c>
      <c r="I3676" s="50">
        <v>0.5063058286885409</v>
      </c>
      <c r="J3676" s="51" t="str">
        <v>D01C 1217</v>
      </c>
      <c r="Q3676" s="19" t="str">
        <v>1072 - 9.5 x 14.5 x 1.5 - VARIOS</v>
      </c>
      <c r="V3676" s="83"/>
      <c r="AA3676" t="str">
        <v>107 - TERMOTANQUE - SENORIAL - QUEMADOR NUEVO</v>
      </c>
    </row>
    <row r="3677" spans="1:27" x14ac:dyDescent="0.2">
      <c r="A3677" s="45" t="str">
        <v>SUPLEMENTO 0,213x18</v>
      </c>
      <c r="B3677" s="46" t="str">
        <v>SUPLEMENTO 0,2</v>
      </c>
      <c r="C3677" s="46" t="str">
        <v>13x18</v>
      </c>
      <c r="D3677" s="46" t="str">
        <v>13x18</v>
      </c>
      <c r="E3677" s="47">
        <v>209.06</v>
      </c>
      <c r="F3677" s="45" t="str">
        <v>SKOTNICA</v>
      </c>
      <c r="G3677" s="48">
        <v>84.669300000000007</v>
      </c>
      <c r="H3677" s="49">
        <v>56.209899999999998</v>
      </c>
      <c r="I3677" s="50">
        <v>0.5063058286885409</v>
      </c>
      <c r="J3677" s="51" t="str">
        <v>D01C 1318</v>
      </c>
      <c r="Q3677" s="19" t="str">
        <v>107x118 - 107x118</v>
      </c>
      <c r="V3677" s="83"/>
      <c r="AA3677" t="str">
        <v>107 - UNION TRIPLE PLASTICA 4 MM</v>
      </c>
    </row>
    <row r="3678" spans="1:27" x14ac:dyDescent="0.2">
      <c r="A3678" s="45" t="str">
        <v>SUPLEMENTO 0,89x14</v>
      </c>
      <c r="B3678" s="46" t="str">
        <v>SUPLEMENTO 0,8</v>
      </c>
      <c r="C3678" s="46" t="str">
        <v>9x14</v>
      </c>
      <c r="D3678" s="46" t="str">
        <v>9x14</v>
      </c>
      <c r="E3678" s="47">
        <v>343.93</v>
      </c>
      <c r="F3678" s="45" t="str">
        <v>SKOTNICA</v>
      </c>
      <c r="G3678" s="48">
        <v>139.29165</v>
      </c>
      <c r="H3678" s="49">
        <v>92.470100000000002</v>
      </c>
      <c r="I3678" s="50">
        <v>0.50634259074014198</v>
      </c>
      <c r="J3678" s="51" t="str">
        <v>D01I0030914</v>
      </c>
      <c r="Q3678" s="19" t="str">
        <v>107x119 - 107x119</v>
      </c>
      <c r="V3678" s="83"/>
      <c r="AA3678" t="str">
        <v>1070 - 8 x 13 mm Doble - Doble Retorno RET MBENZ</v>
      </c>
    </row>
    <row r="3679" spans="1:27" x14ac:dyDescent="0.2">
      <c r="A3679" s="45" t="str">
        <v>SUPLEMENTO 0,810x15</v>
      </c>
      <c r="B3679" s="46" t="str">
        <v>SUPLEMENTO 0,8</v>
      </c>
      <c r="C3679" s="46" t="str">
        <v>10x15</v>
      </c>
      <c r="D3679" s="46" t="str">
        <v>10x15</v>
      </c>
      <c r="E3679" s="47">
        <v>343.93</v>
      </c>
      <c r="F3679" s="45" t="str">
        <v>SKOTNICA</v>
      </c>
      <c r="G3679" s="48">
        <v>139.29165</v>
      </c>
      <c r="H3679" s="49">
        <v>92.470100000000002</v>
      </c>
      <c r="I3679" s="50">
        <v>0.50634259074014198</v>
      </c>
      <c r="J3679" s="51" t="str">
        <v>D01I0031015</v>
      </c>
      <c r="Q3679" s="19" t="str">
        <v>108 - 18 x 8 x 6 - AMOL DE WALT 4,5</v>
      </c>
      <c r="V3679" s="83"/>
      <c r="AA3679" t="str">
        <v>1071 - 9.5 x 14.5 x 2 - VARIOS</v>
      </c>
    </row>
    <row r="3680" spans="1:27" x14ac:dyDescent="0.2">
      <c r="A3680" s="45" t="str">
        <v>SUPLEMENTO 0,811x16</v>
      </c>
      <c r="B3680" s="46" t="str">
        <v>SUPLEMENTO 0,8</v>
      </c>
      <c r="C3680" s="46" t="str">
        <v>11x16</v>
      </c>
      <c r="D3680" s="46" t="str">
        <v>11x16</v>
      </c>
      <c r="E3680" s="47">
        <v>343.93</v>
      </c>
      <c r="F3680" s="45" t="str">
        <v>SKOTNICA</v>
      </c>
      <c r="G3680" s="48">
        <v>139.29165</v>
      </c>
      <c r="H3680" s="49">
        <v>92.470100000000002</v>
      </c>
      <c r="I3680" s="50">
        <v>0.50634259074014198</v>
      </c>
      <c r="J3680" s="51" t="str">
        <v>D01I0031116</v>
      </c>
      <c r="Q3680" s="19" t="str">
        <v>108 - Cuerda 2,62mm - 6,02 x 11,26</v>
      </c>
      <c r="V3680" s="83"/>
      <c r="AA3680" t="str">
        <v>1072 - 9.5 x 14.5 x 1.5 - VARIOS</v>
      </c>
    </row>
    <row r="3681" spans="1:27" x14ac:dyDescent="0.2">
      <c r="A3681" s="45" t="str">
        <v>SUPLEMENTO 0,815x23</v>
      </c>
      <c r="B3681" s="46" t="str">
        <v>SUPLEMENTO 0,8</v>
      </c>
      <c r="C3681" s="46" t="str">
        <v>15x23</v>
      </c>
      <c r="D3681" s="46" t="str">
        <v>15x23</v>
      </c>
      <c r="E3681" s="47">
        <v>472.27</v>
      </c>
      <c r="F3681" s="45" t="str">
        <v>SKOTNICA</v>
      </c>
      <c r="G3681" s="48">
        <v>191.26935</v>
      </c>
      <c r="H3681" s="49">
        <v>126.97580000000001</v>
      </c>
      <c r="I3681" s="50">
        <v>0.50634490981746128</v>
      </c>
      <c r="J3681" s="51" t="str">
        <v>D01I0011523</v>
      </c>
      <c r="Q3681" s="19" t="str">
        <v>108 - GRISES - INTERIORES  - 5/8 "</v>
      </c>
      <c r="V3681" s="83"/>
      <c r="AA3681" t="str">
        <v>107x118 - 107x118</v>
      </c>
    </row>
    <row r="3682" spans="1:27" x14ac:dyDescent="0.2">
      <c r="A3682" s="45" t="str">
        <v>SUPLEMENTO 0,819x24</v>
      </c>
      <c r="B3682" s="46" t="str">
        <v>SUPLEMENTO 0,8</v>
      </c>
      <c r="C3682" s="46" t="str">
        <v>19x24</v>
      </c>
      <c r="D3682" s="46" t="str">
        <v>19x24</v>
      </c>
      <c r="E3682" s="47">
        <v>601.82000000000005</v>
      </c>
      <c r="F3682" s="45" t="str">
        <v>SKOTNICA</v>
      </c>
      <c r="G3682" s="48">
        <v>243.73710000000005</v>
      </c>
      <c r="H3682" s="49">
        <v>161.8064</v>
      </c>
      <c r="I3682" s="50">
        <v>0.50635018145141397</v>
      </c>
      <c r="J3682" s="51" t="str">
        <v>D01I0031924</v>
      </c>
      <c r="Q3682" s="19" t="str">
        <v>108 - Ø pico  8 mm - 19 mm 22 mm</v>
      </c>
      <c r="V3682" s="83"/>
      <c r="AA3682" t="str">
        <v>107x119 - 107x119</v>
      </c>
    </row>
    <row r="3683" spans="1:27" x14ac:dyDescent="0.2">
      <c r="A3683" s="45" t="str">
        <v>SUPLEMENTO 0,820x25</v>
      </c>
      <c r="B3683" s="46" t="str">
        <v>SUPLEMENTO 0,8</v>
      </c>
      <c r="C3683" s="46" t="str">
        <v>20x25</v>
      </c>
      <c r="D3683" s="46" t="str">
        <v>20x25</v>
      </c>
      <c r="E3683" s="47">
        <v>601.82000000000005</v>
      </c>
      <c r="F3683" s="45" t="str">
        <v>SKOTNICA</v>
      </c>
      <c r="G3683" s="48">
        <v>243.73710000000005</v>
      </c>
      <c r="H3683" s="49">
        <v>161.8064</v>
      </c>
      <c r="I3683" s="50">
        <v>0.50635018145141397</v>
      </c>
      <c r="J3683" s="51" t="str">
        <v>D01I0032025</v>
      </c>
      <c r="Q3683" s="19" t="str">
        <v>108 - Park 10/12 x 20estan c/ar</v>
      </c>
      <c r="V3683" s="83"/>
      <c r="AA3683" t="str">
        <v>108 - 18 x 8 x 6 - AMOL DE WALT 4,5</v>
      </c>
    </row>
    <row r="3684" spans="1:27" x14ac:dyDescent="0.2">
      <c r="A3684" s="45" t="str">
        <v>SUPLEMENTO 0,818x26</v>
      </c>
      <c r="B3684" s="46" t="str">
        <v>SUPLEMENTO 0,8</v>
      </c>
      <c r="C3684" s="46" t="str">
        <v>18x26</v>
      </c>
      <c r="D3684" s="46" t="str">
        <v>18x26</v>
      </c>
      <c r="E3684" s="47">
        <v>627.44000000000005</v>
      </c>
      <c r="F3684" s="45" t="str">
        <v>SKOTNICA</v>
      </c>
      <c r="G3684" s="48">
        <v>254.11320000000001</v>
      </c>
      <c r="H3684" s="49">
        <v>168.69460000000001</v>
      </c>
      <c r="I3684" s="50">
        <v>0.50635052929969304</v>
      </c>
      <c r="J3684" s="51" t="str">
        <v>D01I0011826</v>
      </c>
      <c r="Q3684" s="19" t="str">
        <v>108 - T de 8 mm</v>
      </c>
      <c r="V3684" s="83"/>
      <c r="AA3684" t="str">
        <v>108 - Cuerda 2,62mm - 6,02 x 11,26</v>
      </c>
    </row>
    <row r="3685" spans="1:27" x14ac:dyDescent="0.2">
      <c r="A3685" s="45" t="str">
        <v>SUPLEMENTO 0,819x27</v>
      </c>
      <c r="B3685" s="46" t="str">
        <v>SUPLEMENTO 0,8</v>
      </c>
      <c r="C3685" s="46" t="str">
        <v>19x27</v>
      </c>
      <c r="D3685" s="46" t="str">
        <v>19x27</v>
      </c>
      <c r="E3685" s="47">
        <v>627.44000000000005</v>
      </c>
      <c r="F3685" s="45" t="str">
        <v>SKOTNICA</v>
      </c>
      <c r="G3685" s="48">
        <v>254.11320000000001</v>
      </c>
      <c r="H3685" s="49">
        <v>168.69460000000001</v>
      </c>
      <c r="I3685" s="50">
        <v>0.50635052929969304</v>
      </c>
      <c r="J3685" s="51" t="str">
        <v>D01I0011927</v>
      </c>
      <c r="Q3685" s="19" t="str">
        <v>108 - TERMOTANQUE - SEÑORIAL - QUEMADOR NUEVO CON VENTURI GAS NATURAL</v>
      </c>
      <c r="V3685" s="83"/>
      <c r="AA3685" t="str">
        <v>108 - GRISES - INTERIORES  - 5/8 "</v>
      </c>
    </row>
    <row r="3686" spans="1:27" x14ac:dyDescent="0.2">
      <c r="A3686" s="45" t="str">
        <v>SUPLEMENTO 0,820x28</v>
      </c>
      <c r="B3686" s="46" t="str">
        <v>SUPLEMENTO 0,8</v>
      </c>
      <c r="C3686" s="46" t="str">
        <v>20x28</v>
      </c>
      <c r="D3686" s="46" t="str">
        <v>20x28</v>
      </c>
      <c r="E3686" s="47">
        <v>627.44000000000005</v>
      </c>
      <c r="F3686" s="45" t="str">
        <v>SKOTNICA</v>
      </c>
      <c r="G3686" s="48">
        <v>254.11320000000001</v>
      </c>
      <c r="H3686" s="49">
        <v>168.69460000000001</v>
      </c>
      <c r="I3686" s="50">
        <v>0.50635052929969304</v>
      </c>
      <c r="J3686" s="51" t="str">
        <v>D01I0012028</v>
      </c>
      <c r="Q3686" s="19" t="str">
        <v>108 - Tornillo farol DEL y TRAS. Fiat 128</v>
      </c>
      <c r="V3686" s="83"/>
      <c r="AA3686" t="str">
        <v>108 - Ø pico  8 mm - 19 mm 22 mm</v>
      </c>
    </row>
    <row r="3687" spans="1:27" x14ac:dyDescent="0.2">
      <c r="A3687" s="45" t="str">
        <v>SUPLEMENTO 0,810x26</v>
      </c>
      <c r="B3687" s="46" t="str">
        <v>SUPLEMENTO 0,8</v>
      </c>
      <c r="C3687" s="46" t="str">
        <v>10x26</v>
      </c>
      <c r="D3687" s="46" t="str">
        <v>10x26</v>
      </c>
      <c r="E3687" s="47">
        <v>635.9</v>
      </c>
      <c r="F3687" s="45" t="str">
        <v>SKOTNICA</v>
      </c>
      <c r="G3687" s="48">
        <v>257.53950000000003</v>
      </c>
      <c r="H3687" s="49">
        <v>170.96899999999999</v>
      </c>
      <c r="I3687" s="50">
        <v>0.5063520287303549</v>
      </c>
      <c r="J3687" s="51" t="str">
        <v>D01I00201026</v>
      </c>
      <c r="Q3687" s="19" t="str">
        <v>108 - T-R acero de 13 x 18 mm Parker10 negra</v>
      </c>
      <c r="V3687" s="83"/>
      <c r="AA3687" t="str">
        <v>108 - Park 10/12 x 20estan c/ar</v>
      </c>
    </row>
    <row r="3688" spans="1:27" x14ac:dyDescent="0.2">
      <c r="A3688" s="45" t="str">
        <v>SUPLEMENTO 0,85x13</v>
      </c>
      <c r="B3688" s="46" t="str">
        <v>SUPLEMENTO 0,8</v>
      </c>
      <c r="C3688" s="46" t="str">
        <v>5x13</v>
      </c>
      <c r="D3688" s="46" t="str">
        <v>5x13</v>
      </c>
      <c r="E3688" s="47">
        <v>255.23</v>
      </c>
      <c r="F3688" s="45" t="str">
        <v>SKOTNICA</v>
      </c>
      <c r="G3688" s="48">
        <v>103.36814999999999</v>
      </c>
      <c r="H3688" s="49">
        <v>68.621499999999997</v>
      </c>
      <c r="I3688" s="50">
        <v>0.50635223654394013</v>
      </c>
      <c r="J3688" s="51" t="str">
        <v>D01I0010513</v>
      </c>
      <c r="Q3688" s="19" t="str">
        <v xml:space="preserve">108 - Union triple plastica 6 mm </v>
      </c>
      <c r="V3688" s="83"/>
      <c r="AA3688" t="str">
        <v>108 - T de 8 mm</v>
      </c>
    </row>
    <row r="3689" spans="1:27" x14ac:dyDescent="0.2">
      <c r="A3689" s="45" t="str">
        <v>SUPLEMENTO 0,223x39</v>
      </c>
      <c r="B3689" s="46" t="str">
        <v>SUPLEMENTO 0,2</v>
      </c>
      <c r="C3689" s="46" t="str">
        <v>23x39</v>
      </c>
      <c r="D3689" s="46" t="str">
        <v>23x39</v>
      </c>
      <c r="E3689" s="47">
        <v>661.52</v>
      </c>
      <c r="F3689" s="45" t="str">
        <v>SKOTNICA</v>
      </c>
      <c r="G3689" s="48">
        <v>267.91559999999998</v>
      </c>
      <c r="H3689" s="49">
        <v>177.8571</v>
      </c>
      <c r="I3689" s="50">
        <v>0.50635313406099614</v>
      </c>
      <c r="J3689" s="51" t="str">
        <v>D01B 023</v>
      </c>
      <c r="Q3689" s="19" t="str">
        <v>108x120 - 108x120</v>
      </c>
      <c r="V3689" s="83"/>
      <c r="AA3689" t="str">
        <v>108 - TERMOTANQUE - SENORIAL - QUEMADOR NUEVO CON VENTURI GAS NATURAL</v>
      </c>
    </row>
    <row r="3690" spans="1:27" x14ac:dyDescent="0.2">
      <c r="A3690" s="45" t="str">
        <v>SUPLEMENTO 0,224x40</v>
      </c>
      <c r="B3690" s="46" t="str">
        <v>SUPLEMENTO 0,2</v>
      </c>
      <c r="C3690" s="46" t="str">
        <v>24x40</v>
      </c>
      <c r="D3690" s="46" t="str">
        <v>24x40</v>
      </c>
      <c r="E3690" s="47">
        <v>661.52</v>
      </c>
      <c r="F3690" s="45" t="str">
        <v>SKOTNICA</v>
      </c>
      <c r="G3690" s="48">
        <v>267.91559999999998</v>
      </c>
      <c r="H3690" s="49">
        <v>177.8571</v>
      </c>
      <c r="I3690" s="50">
        <v>0.50635313406099614</v>
      </c>
      <c r="J3690" s="51" t="str">
        <v>D01B 024</v>
      </c>
      <c r="Q3690" s="19" t="str">
        <v xml:space="preserve">109 - 13,7 x 7 x 6 - Taladro DE WALT 10 mm, cable largo </v>
      </c>
      <c r="V3690" s="83"/>
      <c r="AA3690" t="str">
        <v>108 - Tornillo farol DEL y TRAS. Fiat 128</v>
      </c>
    </row>
    <row r="3691" spans="1:27" x14ac:dyDescent="0.2">
      <c r="A3691" s="45" t="str">
        <v>SUPLEMENTO 0,225x41</v>
      </c>
      <c r="B3691" s="46" t="str">
        <v>SUPLEMENTO 0,2</v>
      </c>
      <c r="C3691" s="46" t="str">
        <v>25x41</v>
      </c>
      <c r="D3691" s="46" t="str">
        <v>25x41</v>
      </c>
      <c r="E3691" s="47">
        <v>661.52</v>
      </c>
      <c r="F3691" s="45" t="str">
        <v>SKOTNICA</v>
      </c>
      <c r="G3691" s="48">
        <v>267.91559999999998</v>
      </c>
      <c r="H3691" s="49">
        <v>177.8571</v>
      </c>
      <c r="I3691" s="50">
        <v>0.50635313406099614</v>
      </c>
      <c r="J3691" s="51" t="str">
        <v>D01B 025</v>
      </c>
      <c r="Q3691" s="19" t="str">
        <v>109 - Cuerda 2,62mm - 7,59 x 12,83</v>
      </c>
      <c r="V3691" s="83"/>
      <c r="AA3691" t="str">
        <v>108 - T-R acero de 13 x 18 mm Parker10 negra</v>
      </c>
    </row>
    <row r="3692" spans="1:27" x14ac:dyDescent="0.2">
      <c r="A3692" s="45" t="str">
        <v>SUPLEMENTO 0,226x42</v>
      </c>
      <c r="B3692" s="46" t="str">
        <v>SUPLEMENTO 0,2</v>
      </c>
      <c r="C3692" s="46" t="str">
        <v>26x42</v>
      </c>
      <c r="D3692" s="46" t="str">
        <v>26x42</v>
      </c>
      <c r="E3692" s="47">
        <v>661.52</v>
      </c>
      <c r="F3692" s="45" t="str">
        <v>SKOTNICA</v>
      </c>
      <c r="G3692" s="48">
        <v>267.91559999999998</v>
      </c>
      <c r="H3692" s="49">
        <v>177.8571</v>
      </c>
      <c r="I3692" s="50">
        <v>0.50635313406099614</v>
      </c>
      <c r="J3692" s="51" t="str">
        <v>D01B 026</v>
      </c>
      <c r="Q3692" s="19" t="str">
        <v>109 - Grampa tapizado Dodge 1.8 -1500-Taunus</v>
      </c>
      <c r="V3692" s="83"/>
      <c r="AA3692" t="str">
        <v xml:space="preserve">108 - Union triple plastica 6 mm </v>
      </c>
    </row>
    <row r="3693" spans="1:27" x14ac:dyDescent="0.2">
      <c r="A3693" s="45" t="str">
        <v>SUPLEMENTO 0,227x43</v>
      </c>
      <c r="B3693" s="46" t="str">
        <v>SUPLEMENTO 0,2</v>
      </c>
      <c r="C3693" s="46" t="str">
        <v>27x43</v>
      </c>
      <c r="D3693" s="46" t="str">
        <v>27x43</v>
      </c>
      <c r="E3693" s="47">
        <v>661.52</v>
      </c>
      <c r="F3693" s="45" t="str">
        <v>SKOTNICA</v>
      </c>
      <c r="G3693" s="48">
        <v>267.91559999999998</v>
      </c>
      <c r="H3693" s="49">
        <v>177.8571</v>
      </c>
      <c r="I3693" s="50">
        <v>0.50635313406099614</v>
      </c>
      <c r="J3693" s="51" t="str">
        <v>D01B 027</v>
      </c>
      <c r="Q3693" s="19" t="str">
        <v>109 - GRISES - INTERIORES  - 7/8 "</v>
      </c>
      <c r="V3693" s="83"/>
      <c r="AA3693" t="str">
        <v>108x120 - 108x120</v>
      </c>
    </row>
    <row r="3694" spans="1:27" x14ac:dyDescent="0.2">
      <c r="A3694" s="45" t="str">
        <v>SUPLEMENTO 0,231x39</v>
      </c>
      <c r="B3694" s="46" t="str">
        <v>SUPLEMENTO 0,2</v>
      </c>
      <c r="C3694" s="46" t="str">
        <v>31x39</v>
      </c>
      <c r="D3694" s="46" t="str">
        <v>31x39</v>
      </c>
      <c r="E3694" s="47">
        <v>661.52</v>
      </c>
      <c r="F3694" s="45" t="str">
        <v>SKOTNICA</v>
      </c>
      <c r="G3694" s="48">
        <v>267.91559999999998</v>
      </c>
      <c r="H3694" s="49">
        <v>177.8571</v>
      </c>
      <c r="I3694" s="50">
        <v>0.50635313406099614</v>
      </c>
      <c r="J3694" s="51" t="str">
        <v>D01A 3139</v>
      </c>
      <c r="Q3694" s="19" t="str">
        <v>109 - Ø pico  8 mm - 22 mm 25 mm - 43</v>
      </c>
      <c r="V3694" s="83"/>
      <c r="AA3694" t="str">
        <v xml:space="preserve">109 - 13,7 x 7 x 6 - Taladro DE WALT 10 mm, cable largo </v>
      </c>
    </row>
    <row r="3695" spans="1:27" x14ac:dyDescent="0.2">
      <c r="A3695" s="45" t="str">
        <v>SUPLEMENTO 0,232x40</v>
      </c>
      <c r="B3695" s="46" t="str">
        <v>SUPLEMENTO 0,2</v>
      </c>
      <c r="C3695" s="46" t="str">
        <v>32x40</v>
      </c>
      <c r="D3695" s="46" t="str">
        <v>32x40</v>
      </c>
      <c r="E3695" s="47">
        <v>661.52</v>
      </c>
      <c r="F3695" s="45" t="str">
        <v>SKOTNICA</v>
      </c>
      <c r="G3695" s="48">
        <v>267.91559999999998</v>
      </c>
      <c r="H3695" s="49">
        <v>177.8571</v>
      </c>
      <c r="I3695" s="50">
        <v>0.50635313406099614</v>
      </c>
      <c r="J3695" s="51" t="str">
        <v>D01A 3240</v>
      </c>
      <c r="Q3695" s="19" t="str">
        <v>109 - Park 10/12 x 20 c/ar</v>
      </c>
      <c r="V3695" s="83"/>
      <c r="AA3695" t="str">
        <v>109 - Cuerda 2,62mm - 7,59 x 12,83</v>
      </c>
    </row>
    <row r="3696" spans="1:27" x14ac:dyDescent="0.2">
      <c r="A3696" s="45" t="str">
        <v>SUPLEMENTO 0,233x41</v>
      </c>
      <c r="B3696" s="46" t="str">
        <v>SUPLEMENTO 0,2</v>
      </c>
      <c r="C3696" s="46" t="str">
        <v>33x41</v>
      </c>
      <c r="D3696" s="46" t="str">
        <v>33x41</v>
      </c>
      <c r="E3696" s="47">
        <v>661.52</v>
      </c>
      <c r="F3696" s="45" t="str">
        <v>SKOTNICA</v>
      </c>
      <c r="G3696" s="48">
        <v>267.91559999999998</v>
      </c>
      <c r="H3696" s="49">
        <v>177.8571</v>
      </c>
      <c r="I3696" s="50">
        <v>0.50635313406099614</v>
      </c>
      <c r="J3696" s="51" t="str">
        <v>D01A 3341</v>
      </c>
      <c r="Q3696" s="19" t="str">
        <v>109 - T de 8 / 9 mm</v>
      </c>
      <c r="V3696" s="83"/>
      <c r="AA3696" t="str">
        <v>109 - Grampa tapizado Dodge 1.8 -1500-Taunus</v>
      </c>
    </row>
    <row r="3697" spans="1:27" x14ac:dyDescent="0.2">
      <c r="A3697" s="45" t="str">
        <v>SUPLEMENTO 0,234x42</v>
      </c>
      <c r="B3697" s="46" t="str">
        <v>SUPLEMENTO 0,2</v>
      </c>
      <c r="C3697" s="46" t="str">
        <v>34x42</v>
      </c>
      <c r="D3697" s="46" t="str">
        <v>34x42</v>
      </c>
      <c r="E3697" s="47">
        <v>661.52</v>
      </c>
      <c r="F3697" s="45" t="str">
        <v>SKOTNICA</v>
      </c>
      <c r="G3697" s="48">
        <v>267.91559999999998</v>
      </c>
      <c r="H3697" s="49">
        <v>177.8571</v>
      </c>
      <c r="I3697" s="50">
        <v>0.50635313406099614</v>
      </c>
      <c r="J3697" s="51" t="str">
        <v>D01A 3442</v>
      </c>
      <c r="Q3697" s="19" t="str">
        <v>109 - TERMOTANQUE - UNIVERSAL - NUEVO PARA PESTAÑA QUEMADOR</v>
      </c>
      <c r="V3697" s="83"/>
      <c r="AA3697" t="str">
        <v>109 - GRISES - INTERIORES  - 7/8 "</v>
      </c>
    </row>
    <row r="3698" spans="1:27" x14ac:dyDescent="0.2">
      <c r="A3698" s="45" t="str">
        <v>SUPLEMENTO 0,235x43</v>
      </c>
      <c r="B3698" s="46" t="str">
        <v>SUPLEMENTO 0,2</v>
      </c>
      <c r="C3698" s="46" t="str">
        <v>35x43</v>
      </c>
      <c r="D3698" s="46" t="str">
        <v>35x43</v>
      </c>
      <c r="E3698" s="47">
        <v>661.52</v>
      </c>
      <c r="F3698" s="45" t="str">
        <v>SKOTNICA</v>
      </c>
      <c r="G3698" s="48">
        <v>267.91559999999998</v>
      </c>
      <c r="H3698" s="49">
        <v>177.8571</v>
      </c>
      <c r="I3698" s="50">
        <v>0.50635313406099614</v>
      </c>
      <c r="J3698" s="51" t="str">
        <v>D01A 3543</v>
      </c>
      <c r="Q3698" s="19" t="str">
        <v xml:space="preserve">109 - Union triple plastica 8 mm </v>
      </c>
      <c r="V3698" s="83"/>
      <c r="AA3698" t="str">
        <v>109 - Ø pico  8 mm - 22 mm 25 mm - 43</v>
      </c>
    </row>
    <row r="3699" spans="1:27" x14ac:dyDescent="0.2">
      <c r="A3699" s="45" t="str">
        <v>SUPLEMENTO 0,230x35</v>
      </c>
      <c r="B3699" s="46" t="str">
        <v>SUPLEMENTO 0,2</v>
      </c>
      <c r="C3699" s="46" t="str">
        <v>30x35</v>
      </c>
      <c r="D3699" s="46" t="str">
        <v>30x35</v>
      </c>
      <c r="E3699" s="47">
        <v>574.51</v>
      </c>
      <c r="F3699" s="45" t="str">
        <v>SKOTNICA</v>
      </c>
      <c r="G3699" s="48">
        <v>232.67655000000002</v>
      </c>
      <c r="H3699" s="49">
        <v>154.46340000000001</v>
      </c>
      <c r="I3699" s="50">
        <v>0.50635393238786675</v>
      </c>
      <c r="J3699" s="51" t="str">
        <v>D01C 3035</v>
      </c>
      <c r="Q3699" s="19" t="str">
        <v>1090 - 11.9 x 17.9 x 0.5 - val racor scania</v>
      </c>
      <c r="V3699" s="83"/>
      <c r="AA3699" t="str">
        <v>109 - Park 10/12 x 20 c/ar</v>
      </c>
    </row>
    <row r="3700" spans="1:27" x14ac:dyDescent="0.2">
      <c r="A3700" s="45" t="str">
        <v>SUPLEMENTO 0,829x37</v>
      </c>
      <c r="B3700" s="46" t="str">
        <v>SUPLEMENTO 0,8</v>
      </c>
      <c r="C3700" s="46" t="str">
        <v>29x37</v>
      </c>
      <c r="D3700" s="46" t="str">
        <v>29x37</v>
      </c>
      <c r="E3700" s="47">
        <v>1063.46</v>
      </c>
      <c r="F3700" s="45" t="str">
        <v>SKOTNICA</v>
      </c>
      <c r="G3700" s="48">
        <v>430.70130000000006</v>
      </c>
      <c r="H3700" s="49">
        <v>285.923</v>
      </c>
      <c r="I3700" s="50">
        <v>0.50635415828737118</v>
      </c>
      <c r="J3700" s="51" t="str">
        <v>D01I0012937</v>
      </c>
      <c r="Q3700" s="19" t="str">
        <v>1092 - 6 x 10 x 0.5 - JOHN DEERE</v>
      </c>
      <c r="V3700" s="83"/>
      <c r="AA3700" t="str">
        <v>109 - T de 8 / 9 mm</v>
      </c>
    </row>
    <row r="3701" spans="1:27" x14ac:dyDescent="0.2">
      <c r="A3701" s="45" t="str">
        <v>SUPLEMENTO 0,830x38</v>
      </c>
      <c r="B3701" s="46" t="str">
        <v>SUPLEMENTO 0,8</v>
      </c>
      <c r="C3701" s="46" t="str">
        <v>30x38</v>
      </c>
      <c r="D3701" s="46" t="str">
        <v>30x38</v>
      </c>
      <c r="E3701" s="47">
        <v>1063.46</v>
      </c>
      <c r="F3701" s="45" t="str">
        <v>SKOTNICA</v>
      </c>
      <c r="G3701" s="48">
        <v>430.70130000000006</v>
      </c>
      <c r="H3701" s="49">
        <v>285.923</v>
      </c>
      <c r="I3701" s="50">
        <v>0.50635415828737118</v>
      </c>
      <c r="J3701" s="51" t="str">
        <v>D01I0013038</v>
      </c>
      <c r="Q3701" s="19" t="str">
        <v>1093 - 9.5 x 14.5 x 1 - VARIAS</v>
      </c>
      <c r="V3701" s="83"/>
      <c r="AA3701" t="str">
        <v>109 - TERMOTANQUE - UNIVERSAL - NUEVO PARA PESTANA QUEMADOR</v>
      </c>
    </row>
    <row r="3702" spans="1:27" x14ac:dyDescent="0.2">
      <c r="A3702" s="45" t="str">
        <v>SUPLEMENTO 0,819x35</v>
      </c>
      <c r="B3702" s="46" t="str">
        <v>SUPLEMENTO 0,8</v>
      </c>
      <c r="C3702" s="46" t="str">
        <v>19x35</v>
      </c>
      <c r="D3702" s="46" t="str">
        <v>19x35</v>
      </c>
      <c r="E3702" s="47">
        <v>1080.3800000000001</v>
      </c>
      <c r="F3702" s="45" t="str">
        <v>SKOTNICA</v>
      </c>
      <c r="G3702" s="48">
        <v>437.55390000000011</v>
      </c>
      <c r="H3702" s="49">
        <v>290.47179999999997</v>
      </c>
      <c r="I3702" s="50">
        <v>0.50635586655916387</v>
      </c>
      <c r="J3702" s="51" t="str">
        <v>D01I00201935</v>
      </c>
      <c r="Q3702" s="19" t="str">
        <v>1095 - 8 x 13 x 1.5 - POLO</v>
      </c>
      <c r="V3702" s="83"/>
      <c r="AA3702" t="str">
        <v xml:space="preserve">109 - Union triple plastica 8 mm </v>
      </c>
    </row>
    <row r="3703" spans="1:27" x14ac:dyDescent="0.2">
      <c r="A3703" s="45" t="str">
        <v>SUPLEMENTO 0,820x36</v>
      </c>
      <c r="B3703" s="46" t="str">
        <v>SUPLEMENTO 0,8</v>
      </c>
      <c r="C3703" s="46" t="str">
        <v>20x36</v>
      </c>
      <c r="D3703" s="46" t="str">
        <v>20x36</v>
      </c>
      <c r="E3703" s="47">
        <v>1080.3800000000001</v>
      </c>
      <c r="F3703" s="45" t="str">
        <v>SKOTNICA</v>
      </c>
      <c r="G3703" s="48">
        <v>437.55390000000011</v>
      </c>
      <c r="H3703" s="49">
        <v>290.47179999999997</v>
      </c>
      <c r="I3703" s="50">
        <v>0.50635586655916387</v>
      </c>
      <c r="J3703" s="51" t="str">
        <v>D01I00202036</v>
      </c>
      <c r="Q3703" s="19" t="str">
        <v>109x121 - 109x121</v>
      </c>
      <c r="V3703" s="83"/>
      <c r="AA3703" t="str">
        <v>1090 - 11.9 x 17.9 x 0.5 - val racor scania</v>
      </c>
    </row>
    <row r="3704" spans="1:27" x14ac:dyDescent="0.2">
      <c r="A3704" s="45" t="str">
        <v>SUPLEMENTO 0,823x31</v>
      </c>
      <c r="B3704" s="46" t="str">
        <v>SUPLEMENTO 0,8</v>
      </c>
      <c r="C3704" s="46" t="str">
        <v>23x31</v>
      </c>
      <c r="D3704" s="46" t="str">
        <v>23x31</v>
      </c>
      <c r="E3704" s="47">
        <v>796.63</v>
      </c>
      <c r="F3704" s="45" t="str">
        <v>SKOTNICA</v>
      </c>
      <c r="G3704" s="48">
        <v>322.63515000000001</v>
      </c>
      <c r="H3704" s="49">
        <v>214.1823</v>
      </c>
      <c r="I3704" s="50">
        <v>0.50635766821067851</v>
      </c>
      <c r="J3704" s="51" t="str">
        <v>D01I0012331</v>
      </c>
      <c r="Q3704" s="19" t="str">
        <v>10x1,25 x 30 - 10x1,25 x 30</v>
      </c>
      <c r="V3704" s="83"/>
      <c r="AA3704" t="str">
        <v>1092 - 6 x 10 x 0.5 - JOHN DEERE</v>
      </c>
    </row>
    <row r="3705" spans="1:27" x14ac:dyDescent="0.2">
      <c r="A3705" s="45" t="str">
        <v>SUPLEMENTO 0,824x32</v>
      </c>
      <c r="B3705" s="46" t="str">
        <v>SUPLEMENTO 0,8</v>
      </c>
      <c r="C3705" s="46" t="str">
        <v>24x32</v>
      </c>
      <c r="D3705" s="46" t="str">
        <v>24x32</v>
      </c>
      <c r="E3705" s="47">
        <v>796.63</v>
      </c>
      <c r="F3705" s="45" t="str">
        <v>SKOTNICA</v>
      </c>
      <c r="G3705" s="48">
        <v>322.63515000000001</v>
      </c>
      <c r="H3705" s="49">
        <v>214.1823</v>
      </c>
      <c r="I3705" s="50">
        <v>0.50635766821067851</v>
      </c>
      <c r="J3705" s="51" t="str">
        <v>D01I0012432</v>
      </c>
      <c r="Q3705" s="19" t="str">
        <v>10x1,25 x 45 - 10x1,25 x 45</v>
      </c>
      <c r="V3705" s="83"/>
      <c r="AA3705" t="str">
        <v>1093 - 9.5 x 14.5 x 1 - VARIAS</v>
      </c>
    </row>
    <row r="3706" spans="1:27" x14ac:dyDescent="0.2">
      <c r="A3706" s="45" t="str">
        <v>SUPLEMENTO 0,825x33</v>
      </c>
      <c r="B3706" s="46" t="str">
        <v>SUPLEMENTO 0,8</v>
      </c>
      <c r="C3706" s="46" t="str">
        <v>25x33</v>
      </c>
      <c r="D3706" s="46" t="str">
        <v>25x33</v>
      </c>
      <c r="E3706" s="47">
        <v>796.63</v>
      </c>
      <c r="F3706" s="45" t="str">
        <v>SKOTNICA</v>
      </c>
      <c r="G3706" s="48">
        <v>322.63515000000001</v>
      </c>
      <c r="H3706" s="49">
        <v>214.1823</v>
      </c>
      <c r="I3706" s="50">
        <v>0.50635766821067851</v>
      </c>
      <c r="J3706" s="51" t="str">
        <v>D01I0012533</v>
      </c>
      <c r="Q3706" s="19" t="str">
        <v>10x1,25 x 50 - 10x1,25 x 50</v>
      </c>
      <c r="V3706" s="83"/>
      <c r="AA3706" t="str">
        <v>1095 - 8 x 13 x 1.5 - POLO</v>
      </c>
    </row>
    <row r="3707" spans="1:27" x14ac:dyDescent="0.2">
      <c r="A3707" s="45" t="str">
        <v>SUPLEMENTO 0,824x40</v>
      </c>
      <c r="B3707" s="46" t="str">
        <v>SUPLEMENTO 0,8</v>
      </c>
      <c r="C3707" s="46" t="str">
        <v>24x40</v>
      </c>
      <c r="D3707" s="46" t="str">
        <v>24x40</v>
      </c>
      <c r="E3707" s="47">
        <v>1309.51</v>
      </c>
      <c r="F3707" s="45" t="str">
        <v>SKOTNICA</v>
      </c>
      <c r="G3707" s="48">
        <v>530.35154999999997</v>
      </c>
      <c r="H3707" s="49">
        <v>352.0752</v>
      </c>
      <c r="I3707" s="50">
        <v>0.50635872677200777</v>
      </c>
      <c r="J3707" s="51" t="str">
        <v>D01I00202440</v>
      </c>
      <c r="Q3707" s="19" t="str">
        <v>10x1,25 x 60 - 10x1,25 x 60</v>
      </c>
      <c r="V3707" s="83"/>
      <c r="AA3707" t="str">
        <v>109x121 - 109x121</v>
      </c>
    </row>
    <row r="3708" spans="1:27" x14ac:dyDescent="0.2">
      <c r="A3708" s="45" t="str">
        <v>SUPLEMENTO 0,825x41</v>
      </c>
      <c r="B3708" s="46" t="str">
        <v>SUPLEMENTO 0,8</v>
      </c>
      <c r="C3708" s="46" t="str">
        <v>25x41</v>
      </c>
      <c r="D3708" s="46" t="str">
        <v>25x41</v>
      </c>
      <c r="E3708" s="47">
        <v>1309.51</v>
      </c>
      <c r="F3708" s="45" t="str">
        <v>SKOTNICA</v>
      </c>
      <c r="G3708" s="48">
        <v>530.35154999999997</v>
      </c>
      <c r="H3708" s="49">
        <v>352.0752</v>
      </c>
      <c r="I3708" s="50">
        <v>0.50635872677200777</v>
      </c>
      <c r="J3708" s="51" t="str">
        <v>D01I00202541</v>
      </c>
      <c r="Q3708" s="19" t="str">
        <v>10x1,25 x 70 - 10x1,25 x 70</v>
      </c>
      <c r="V3708" s="83"/>
      <c r="AA3708" t="str">
        <v>10x1,25 x 30 - 10x1,25 x 30</v>
      </c>
    </row>
    <row r="3709" spans="1:27" x14ac:dyDescent="0.2">
      <c r="A3709" s="45" t="str">
        <v>SUPLEMENTO 0,818x34</v>
      </c>
      <c r="B3709" s="46" t="str">
        <v>SUPLEMENTO 0,8</v>
      </c>
      <c r="C3709" s="46" t="str">
        <v>18x34</v>
      </c>
      <c r="D3709" s="46" t="str">
        <v>18x34</v>
      </c>
      <c r="E3709" s="47">
        <v>1077.24</v>
      </c>
      <c r="F3709" s="45" t="str">
        <v>SKOTNICA</v>
      </c>
      <c r="G3709" s="48">
        <v>436.28219999999999</v>
      </c>
      <c r="H3709" s="49">
        <v>289.62700000000001</v>
      </c>
      <c r="I3709" s="50">
        <v>0.50635886847565992</v>
      </c>
      <c r="J3709" s="51" t="str">
        <v>D01I00201834</v>
      </c>
      <c r="Q3709" s="19" t="str">
        <v>10X1,25X1/2 - 10X1,25X1/2</v>
      </c>
      <c r="V3709" s="83"/>
      <c r="AA3709" t="str">
        <v>10x1,25 x 45 - 10x1,25 x 45</v>
      </c>
    </row>
    <row r="3710" spans="1:27" x14ac:dyDescent="0.2">
      <c r="A3710" s="45" t="str">
        <v>SUPLEMENTO 0,826x34</v>
      </c>
      <c r="B3710" s="46" t="str">
        <v>SUPLEMENTO 0,8</v>
      </c>
      <c r="C3710" s="46" t="str">
        <v>26x34</v>
      </c>
      <c r="D3710" s="46" t="str">
        <v>26x34</v>
      </c>
      <c r="E3710" s="47">
        <v>1060.08</v>
      </c>
      <c r="F3710" s="45" t="str">
        <v>SKOTNICA</v>
      </c>
      <c r="G3710" s="48">
        <v>429.33240000000001</v>
      </c>
      <c r="H3710" s="49">
        <v>285.01319999999998</v>
      </c>
      <c r="I3710" s="50">
        <v>0.50635970544522158</v>
      </c>
      <c r="J3710" s="51" t="str">
        <v>D01I0012634</v>
      </c>
      <c r="Q3710" s="19" t="str">
        <v>10X1,5 X 30 - 10X1,5 X 30</v>
      </c>
      <c r="V3710" s="83"/>
      <c r="AA3710" t="str">
        <v>10x1,25 x 50 - 10x1,25 x 50</v>
      </c>
    </row>
    <row r="3711" spans="1:27" x14ac:dyDescent="0.2">
      <c r="A3711" s="45" t="str">
        <v>SUPLEMENTO 0,827x35</v>
      </c>
      <c r="B3711" s="46" t="str">
        <v>SUPLEMENTO 0,8</v>
      </c>
      <c r="C3711" s="46" t="str">
        <v>27x35</v>
      </c>
      <c r="D3711" s="46" t="str">
        <v>27x35</v>
      </c>
      <c r="E3711" s="47">
        <v>1060.08</v>
      </c>
      <c r="F3711" s="45" t="str">
        <v>SKOTNICA</v>
      </c>
      <c r="G3711" s="48">
        <v>429.33240000000001</v>
      </c>
      <c r="H3711" s="49">
        <v>285.01319999999998</v>
      </c>
      <c r="I3711" s="50">
        <v>0.50635970544522158</v>
      </c>
      <c r="J3711" s="51" t="str">
        <v>D01I0012735</v>
      </c>
      <c r="Q3711" s="19" t="str">
        <v>10x1,5 x 40 (escape) - 10x1,5 x 40 (escape)</v>
      </c>
      <c r="V3711" s="83"/>
      <c r="AA3711" t="str">
        <v>10x1,25 x 60 - 10x1,25 x 60</v>
      </c>
    </row>
    <row r="3712" spans="1:27" x14ac:dyDescent="0.2">
      <c r="A3712" s="45" t="str">
        <v>SUPLEMENTO 0,828x36</v>
      </c>
      <c r="B3712" s="46" t="str">
        <v>SUPLEMENTO 0,8</v>
      </c>
      <c r="C3712" s="46" t="str">
        <v>28x36</v>
      </c>
      <c r="D3712" s="46" t="str">
        <v>28x36</v>
      </c>
      <c r="E3712" s="47">
        <v>1060.08</v>
      </c>
      <c r="F3712" s="45" t="str">
        <v>SKOTNICA</v>
      </c>
      <c r="G3712" s="48">
        <v>429.33240000000001</v>
      </c>
      <c r="H3712" s="49">
        <v>285.01319999999998</v>
      </c>
      <c r="I3712" s="50">
        <v>0.50635970544522158</v>
      </c>
      <c r="J3712" s="51" t="str">
        <v>D01I0012836</v>
      </c>
      <c r="Q3712" s="19" t="str">
        <v>10X1,5 X 45 - 10X1,5 X 45</v>
      </c>
      <c r="V3712" s="83"/>
      <c r="AA3712" t="str">
        <v>10x1,25 x 70 - 10x1,25 x 70</v>
      </c>
    </row>
    <row r="3713" spans="1:27" x14ac:dyDescent="0.2">
      <c r="A3713" s="45" t="str">
        <v>SUPLEMENTO 0,835x43</v>
      </c>
      <c r="B3713" s="46" t="str">
        <v>SUPLEMENTO 0,8</v>
      </c>
      <c r="C3713" s="46" t="str">
        <v>35x43</v>
      </c>
      <c r="D3713" s="46" t="str">
        <v>35x43</v>
      </c>
      <c r="E3713" s="47">
        <v>1283.6500000000001</v>
      </c>
      <c r="F3713" s="45" t="str">
        <v>SKOTNICA</v>
      </c>
      <c r="G3713" s="48">
        <v>519.87824999999998</v>
      </c>
      <c r="H3713" s="49">
        <v>345.12209999999999</v>
      </c>
      <c r="I3713" s="50">
        <v>0.50636035768210719</v>
      </c>
      <c r="J3713" s="51" t="str">
        <v>D01I0013543</v>
      </c>
      <c r="Q3713" s="19" t="str">
        <v>10x1,5 x 50 - 10x1,5 x 50</v>
      </c>
      <c r="V3713" s="83"/>
      <c r="AA3713" t="str">
        <v>10X1,25X1/2 - 10X1,25X1/2</v>
      </c>
    </row>
    <row r="3714" spans="1:27" x14ac:dyDescent="0.2">
      <c r="A3714" s="45" t="str">
        <v>SUPLEMENTO 0,813x29</v>
      </c>
      <c r="B3714" s="46" t="str">
        <v>SUPLEMENTO 0,8</v>
      </c>
      <c r="C3714" s="46" t="str">
        <v>13x29</v>
      </c>
      <c r="D3714" s="46" t="str">
        <v>13x29</v>
      </c>
      <c r="E3714" s="47">
        <v>810.65</v>
      </c>
      <c r="F3714" s="45" t="str">
        <v>SKOTNICA</v>
      </c>
      <c r="G3714" s="48">
        <v>328.31325000000004</v>
      </c>
      <c r="H3714" s="49">
        <v>217.9513</v>
      </c>
      <c r="I3714" s="50">
        <v>0.50636059523388965</v>
      </c>
      <c r="J3714" s="51" t="str">
        <v>D01I00201329</v>
      </c>
      <c r="Q3714" s="19" t="str">
        <v>10x1,5 x 60 - 10x1,5 x 60</v>
      </c>
      <c r="V3714" s="83"/>
      <c r="AA3714" t="str">
        <v>10X1,5 X 30 - 10X1,5 X 30</v>
      </c>
    </row>
    <row r="3715" spans="1:27" x14ac:dyDescent="0.2">
      <c r="A3715" s="45" t="str">
        <v>SUPLEMENTO 0,814x30</v>
      </c>
      <c r="B3715" s="46" t="str">
        <v>SUPLEMENTO 0,8</v>
      </c>
      <c r="C3715" s="46" t="str">
        <v>14x30</v>
      </c>
      <c r="D3715" s="46" t="str">
        <v>14x30</v>
      </c>
      <c r="E3715" s="47">
        <v>810.65</v>
      </c>
      <c r="F3715" s="45" t="str">
        <v>SKOTNICA</v>
      </c>
      <c r="G3715" s="48">
        <v>328.31325000000004</v>
      </c>
      <c r="H3715" s="49">
        <v>217.9513</v>
      </c>
      <c r="I3715" s="50">
        <v>0.50636059523388965</v>
      </c>
      <c r="J3715" s="51" t="str">
        <v>D01I00201430</v>
      </c>
      <c r="Q3715" s="19" t="str">
        <v>10x1,5 x 70 - 10x1,5 x 70</v>
      </c>
      <c r="V3715" s="83"/>
      <c r="AA3715" t="str">
        <v>10x1,5 x 40 (escape) - 10x1,5 x 40 (escape)</v>
      </c>
    </row>
    <row r="3716" spans="1:27" x14ac:dyDescent="0.2">
      <c r="A3716" s="45" t="str">
        <v>SUPLEMENTO 0,238x54</v>
      </c>
      <c r="B3716" s="46" t="str">
        <v>SUPLEMENTO 0,2</v>
      </c>
      <c r="C3716" s="46" t="str">
        <v>38x54</v>
      </c>
      <c r="D3716" s="46" t="str">
        <v>38x54</v>
      </c>
      <c r="E3716" s="47">
        <v>1037.1199999999999</v>
      </c>
      <c r="F3716" s="45" t="str">
        <v>SKOTNICA</v>
      </c>
      <c r="G3716" s="48">
        <v>420.03359999999998</v>
      </c>
      <c r="H3716" s="49">
        <v>278.8399</v>
      </c>
      <c r="I3716" s="50">
        <v>0.5063611771486074</v>
      </c>
      <c r="J3716" s="51" t="str">
        <v>D01B 038</v>
      </c>
      <c r="Q3716" s="19" t="str">
        <v>10x1,5 x 80 - 10x1,5 x 80</v>
      </c>
      <c r="V3716" s="83"/>
      <c r="AA3716" t="str">
        <v>10X1,5 X 45 - 10X1,5 X 45</v>
      </c>
    </row>
    <row r="3717" spans="1:27" x14ac:dyDescent="0.2">
      <c r="A3717" s="45" t="str">
        <v>SUPLEMENTO 0,239x55</v>
      </c>
      <c r="B3717" s="46" t="str">
        <v>SUPLEMENTO 0,2</v>
      </c>
      <c r="C3717" s="46" t="str">
        <v>39x55</v>
      </c>
      <c r="D3717" s="46" t="str">
        <v>39x55</v>
      </c>
      <c r="E3717" s="47">
        <v>1037.1199999999999</v>
      </c>
      <c r="F3717" s="45" t="str">
        <v>SKOTNICA</v>
      </c>
      <c r="G3717" s="48">
        <v>420.03359999999998</v>
      </c>
      <c r="H3717" s="49">
        <v>278.8399</v>
      </c>
      <c r="I3717" s="50">
        <v>0.5063611771486074</v>
      </c>
      <c r="J3717" s="51" t="str">
        <v>D01B 039</v>
      </c>
      <c r="Q3717" s="19" t="str">
        <v>10x1,5x1/2 - 10x1,5x1/2</v>
      </c>
      <c r="V3717" s="83"/>
      <c r="AA3717" t="str">
        <v>10x1,5 x 50 - 10x1,5 x 50</v>
      </c>
    </row>
    <row r="3718" spans="1:27" x14ac:dyDescent="0.2">
      <c r="A3718" s="45" t="str">
        <v>SUPLEMENTO 0,240x56</v>
      </c>
      <c r="B3718" s="46" t="str">
        <v>SUPLEMENTO 0,2</v>
      </c>
      <c r="C3718" s="46" t="str">
        <v>40x56</v>
      </c>
      <c r="D3718" s="46" t="str">
        <v>40x56</v>
      </c>
      <c r="E3718" s="47">
        <v>1037.1199999999999</v>
      </c>
      <c r="F3718" s="45" t="str">
        <v>SKOTNICA</v>
      </c>
      <c r="G3718" s="48">
        <v>420.03359999999998</v>
      </c>
      <c r="H3718" s="49">
        <v>278.8399</v>
      </c>
      <c r="I3718" s="50">
        <v>0.5063611771486074</v>
      </c>
      <c r="J3718" s="51" t="str">
        <v>D01B 040</v>
      </c>
      <c r="Q3718" s="19" t="str">
        <v>10x14 - 10x14</v>
      </c>
      <c r="V3718" s="83"/>
      <c r="AA3718" t="str">
        <v>10x1,5 x 60 - 10x1,5 x 60</v>
      </c>
    </row>
    <row r="3719" spans="1:27" x14ac:dyDescent="0.2">
      <c r="A3719" s="45" t="str">
        <v>SUPLEMENTO 0,241x57</v>
      </c>
      <c r="B3719" s="46" t="str">
        <v>SUPLEMENTO 0,2</v>
      </c>
      <c r="C3719" s="46" t="str">
        <v>41x57</v>
      </c>
      <c r="D3719" s="46" t="str">
        <v>41x57</v>
      </c>
      <c r="E3719" s="47">
        <v>1037.1199999999999</v>
      </c>
      <c r="F3719" s="45" t="str">
        <v>SKOTNICA</v>
      </c>
      <c r="G3719" s="48">
        <v>420.03359999999998</v>
      </c>
      <c r="H3719" s="49">
        <v>278.8399</v>
      </c>
      <c r="I3719" s="50">
        <v>0.5063611771486074</v>
      </c>
      <c r="J3719" s="51" t="str">
        <v>D01B 041</v>
      </c>
      <c r="Q3719" s="19" t="str">
        <v>10x15 - 10x15</v>
      </c>
      <c r="V3719" s="83"/>
      <c r="AA3719" t="str">
        <v>10x1,5 x 70 - 10x1,5 x 70</v>
      </c>
    </row>
    <row r="3720" spans="1:27" x14ac:dyDescent="0.2">
      <c r="A3720" s="45" t="str">
        <v>SUPLEMENTO 0,242x58</v>
      </c>
      <c r="B3720" s="46" t="str">
        <v>SUPLEMENTO 0,2</v>
      </c>
      <c r="C3720" s="46" t="str">
        <v>42x58</v>
      </c>
      <c r="D3720" s="46" t="str">
        <v>42x58</v>
      </c>
      <c r="E3720" s="47">
        <v>1037.1199999999999</v>
      </c>
      <c r="F3720" s="45" t="str">
        <v>SKOTNICA</v>
      </c>
      <c r="G3720" s="48">
        <v>420.03359999999998</v>
      </c>
      <c r="H3720" s="49">
        <v>278.8399</v>
      </c>
      <c r="I3720" s="50">
        <v>0.5063611771486074</v>
      </c>
      <c r="J3720" s="51" t="str">
        <v>D01B 042</v>
      </c>
      <c r="Q3720" s="19" t="str">
        <v>10x18 - 10x18</v>
      </c>
      <c r="V3720" s="83"/>
      <c r="AA3720" t="str">
        <v>10x1,5 x 80 - 10x1,5 x 80</v>
      </c>
    </row>
    <row r="3721" spans="1:27" x14ac:dyDescent="0.2">
      <c r="A3721" s="45" t="str">
        <v>SUPLEMENTO 0,246x58</v>
      </c>
      <c r="B3721" s="46" t="str">
        <v>SUPLEMENTO 0,2</v>
      </c>
      <c r="C3721" s="46" t="str">
        <v>46x58</v>
      </c>
      <c r="D3721" s="46" t="str">
        <v>46x58</v>
      </c>
      <c r="E3721" s="47">
        <v>1037.1199999999999</v>
      </c>
      <c r="F3721" s="45" t="str">
        <v>SKOTNICA</v>
      </c>
      <c r="G3721" s="48">
        <v>420.03359999999998</v>
      </c>
      <c r="H3721" s="49">
        <v>278.8399</v>
      </c>
      <c r="I3721" s="50">
        <v>0.5063611771486074</v>
      </c>
      <c r="J3721" s="51" t="str">
        <v>D01B 046</v>
      </c>
      <c r="Q3721" s="19" t="str">
        <v>10X1X1/2 - 10X1X1/2</v>
      </c>
      <c r="V3721" s="83"/>
      <c r="AA3721" t="str">
        <v>10x1,5x1/2 - 10x1,5x1/2</v>
      </c>
    </row>
    <row r="3722" spans="1:27" x14ac:dyDescent="0.2">
      <c r="A3722" s="45" t="str">
        <v>SUPLEMENTO 0,812x20</v>
      </c>
      <c r="B3722" s="46" t="str">
        <v>SUPLEMENTO 0,8</v>
      </c>
      <c r="C3722" s="46" t="str">
        <v>12x20</v>
      </c>
      <c r="D3722" s="46" t="str">
        <v>12x20</v>
      </c>
      <c r="E3722" s="47">
        <v>470.1</v>
      </c>
      <c r="F3722" s="45" t="str">
        <v>SKOTNICA</v>
      </c>
      <c r="G3722" s="48">
        <v>190.39050000000003</v>
      </c>
      <c r="H3722" s="49">
        <v>126.39100000000001</v>
      </c>
      <c r="I3722" s="50">
        <v>0.50636121242810028</v>
      </c>
      <c r="J3722" s="51" t="str">
        <v>D01I0011220</v>
      </c>
      <c r="Q3722" s="19" t="str">
        <v>10x26 - 10x26</v>
      </c>
      <c r="V3722" s="83"/>
      <c r="AA3722" t="str">
        <v>10x14 - 10x14</v>
      </c>
    </row>
    <row r="3723" spans="1:27" x14ac:dyDescent="0.2">
      <c r="A3723" s="45" t="str">
        <v>SUPLEMENTO 0,813x21</v>
      </c>
      <c r="B3723" s="46" t="str">
        <v>SUPLEMENTO 0,8</v>
      </c>
      <c r="C3723" s="46" t="str">
        <v>13x21</v>
      </c>
      <c r="D3723" s="46" t="str">
        <v>13x21</v>
      </c>
      <c r="E3723" s="47">
        <v>470.1</v>
      </c>
      <c r="F3723" s="45" t="str">
        <v>SKOTNICA</v>
      </c>
      <c r="G3723" s="48">
        <v>190.39050000000003</v>
      </c>
      <c r="H3723" s="49">
        <v>126.39100000000001</v>
      </c>
      <c r="I3723" s="50">
        <v>0.50636121242810028</v>
      </c>
      <c r="J3723" s="51" t="str">
        <v>D01I0011321</v>
      </c>
      <c r="Q3723" s="19" t="str">
        <v xml:space="preserve">11 -  Bulon 10 x 1 x 25 mm (3 salidas) </v>
      </c>
      <c r="V3723" s="83"/>
      <c r="AA3723" t="str">
        <v>10x15 - 10x15</v>
      </c>
    </row>
    <row r="3724" spans="1:27" x14ac:dyDescent="0.2">
      <c r="A3724" s="45" t="str">
        <v>SUPLEMENTO 0,814x22</v>
      </c>
      <c r="B3724" s="46" t="str">
        <v>SUPLEMENTO 0,8</v>
      </c>
      <c r="C3724" s="46" t="str">
        <v>14x22</v>
      </c>
      <c r="D3724" s="46" t="str">
        <v>14x22</v>
      </c>
      <c r="E3724" s="47">
        <v>470.1</v>
      </c>
      <c r="F3724" s="45" t="str">
        <v>SKOTNICA</v>
      </c>
      <c r="G3724" s="48">
        <v>190.39050000000003</v>
      </c>
      <c r="H3724" s="49">
        <v>126.39100000000001</v>
      </c>
      <c r="I3724" s="50">
        <v>0.50636121242810028</v>
      </c>
      <c r="J3724" s="51" t="str">
        <v>D01I0011422</v>
      </c>
      <c r="Q3724" s="19" t="str">
        <v>11 - 1 x 10 x 70 - Expansion</v>
      </c>
      <c r="V3724" s="83"/>
      <c r="AA3724" t="str">
        <v>10x18 - 10x18</v>
      </c>
    </row>
    <row r="3725" spans="1:27" x14ac:dyDescent="0.2">
      <c r="A3725" s="45" t="str">
        <v>SUPLEMENTO 0,277x89</v>
      </c>
      <c r="B3725" s="46" t="str">
        <v>SUPLEMENTO 0,2</v>
      </c>
      <c r="C3725" s="46" t="str">
        <v>77x89</v>
      </c>
      <c r="D3725" s="46" t="str">
        <v>77x89</v>
      </c>
      <c r="E3725" s="47">
        <v>2541.44</v>
      </c>
      <c r="F3725" s="45" t="str">
        <v>SKOTNICA</v>
      </c>
      <c r="G3725" s="48">
        <v>1029.2832000000001</v>
      </c>
      <c r="H3725" s="49">
        <v>683.29100000000005</v>
      </c>
      <c r="I3725" s="50">
        <v>0.50636141848787708</v>
      </c>
      <c r="J3725" s="51" t="str">
        <v>D01B 077</v>
      </c>
      <c r="Q3725" s="19" t="str">
        <v>11 - 1/4 x M 8  -  7</v>
      </c>
      <c r="V3725" s="83"/>
      <c r="AA3725" t="str">
        <v>10X1X1/2 - 10X1X1/2</v>
      </c>
    </row>
    <row r="3726" spans="1:27" x14ac:dyDescent="0.2">
      <c r="A3726" s="45" t="str">
        <v>SUPLEMENTO 0,278x90</v>
      </c>
      <c r="B3726" s="46" t="str">
        <v>SUPLEMENTO 0,2</v>
      </c>
      <c r="C3726" s="46" t="str">
        <v>78x90</v>
      </c>
      <c r="D3726" s="46" t="str">
        <v>78x90</v>
      </c>
      <c r="E3726" s="47">
        <v>2541.44</v>
      </c>
      <c r="F3726" s="45" t="str">
        <v>SKOTNICA</v>
      </c>
      <c r="G3726" s="48">
        <v>1029.2832000000001</v>
      </c>
      <c r="H3726" s="49">
        <v>683.29100000000005</v>
      </c>
      <c r="I3726" s="50">
        <v>0.50636141848787708</v>
      </c>
      <c r="J3726" s="51" t="str">
        <v>D01B 078</v>
      </c>
      <c r="Q3726" s="19" t="str">
        <v>11 - 1/8 GAS R - 11 - 1/8 GAS R</v>
      </c>
      <c r="V3726" s="83"/>
      <c r="AA3726" t="str">
        <v>10x26 - 10x26</v>
      </c>
    </row>
    <row r="3727" spans="1:27" x14ac:dyDescent="0.2">
      <c r="A3727" s="45" t="str">
        <v>SUPLEMENTO 0,279x91</v>
      </c>
      <c r="B3727" s="46" t="str">
        <v>SUPLEMENTO 0,2</v>
      </c>
      <c r="C3727" s="46" t="str">
        <v>79x91</v>
      </c>
      <c r="D3727" s="46" t="str">
        <v>79x91</v>
      </c>
      <c r="E3727" s="47">
        <v>2541.44</v>
      </c>
      <c r="F3727" s="45" t="str">
        <v>SKOTNICA</v>
      </c>
      <c r="G3727" s="48">
        <v>1029.2832000000001</v>
      </c>
      <c r="H3727" s="49">
        <v>683.29100000000005</v>
      </c>
      <c r="I3727" s="50">
        <v>0.50636141848787708</v>
      </c>
      <c r="J3727" s="51" t="str">
        <v>D01B 079</v>
      </c>
      <c r="Q3727" s="19" t="str">
        <v>11 - 11 mm (7/16) - 5 mm</v>
      </c>
      <c r="V3727" s="83"/>
      <c r="AA3727" t="str">
        <v xml:space="preserve">11 -  Bulon 10 x 1 x 25 mm (3 salidas) </v>
      </c>
    </row>
    <row r="3728" spans="1:27" x14ac:dyDescent="0.2">
      <c r="A3728" s="45" t="str">
        <v>SUPLEMENTO 0,280x92</v>
      </c>
      <c r="B3728" s="46" t="str">
        <v>SUPLEMENTO 0,2</v>
      </c>
      <c r="C3728" s="46" t="str">
        <v>80x92</v>
      </c>
      <c r="D3728" s="46" t="str">
        <v>80x92</v>
      </c>
      <c r="E3728" s="47">
        <v>2541.44</v>
      </c>
      <c r="F3728" s="45" t="str">
        <v>SKOTNICA</v>
      </c>
      <c r="G3728" s="48">
        <v>1029.2832000000001</v>
      </c>
      <c r="H3728" s="49">
        <v>683.29100000000005</v>
      </c>
      <c r="I3728" s="50">
        <v>0.50636141848787708</v>
      </c>
      <c r="J3728" s="51" t="str">
        <v>D01B 080</v>
      </c>
      <c r="Q3728" s="19" t="str">
        <v>11 - 17 x 12 x 9</v>
      </c>
      <c r="V3728" s="83"/>
      <c r="AA3728" t="str">
        <v>11 - 1 x 10 x 70 - Expansion</v>
      </c>
    </row>
    <row r="3729" spans="1:27" x14ac:dyDescent="0.2">
      <c r="A3729" s="45" t="str">
        <v>SUPLEMENTO 0,228x44</v>
      </c>
      <c r="B3729" s="46" t="str">
        <v>SUPLEMENTO 0,2</v>
      </c>
      <c r="C3729" s="46" t="str">
        <v>28x44</v>
      </c>
      <c r="D3729" s="46" t="str">
        <v>28x44</v>
      </c>
      <c r="E3729" s="47">
        <v>776.33</v>
      </c>
      <c r="F3729" s="45" t="str">
        <v>SKOTNICA</v>
      </c>
      <c r="G3729" s="48">
        <v>314.41365000000002</v>
      </c>
      <c r="H3729" s="49">
        <v>208.72380000000001</v>
      </c>
      <c r="I3729" s="50">
        <v>0.50636223564346761</v>
      </c>
      <c r="J3729" s="51" t="str">
        <v>D01B 028</v>
      </c>
      <c r="Q3729" s="19" t="str">
        <v>11 - 22 x 1,5 - DUCATO, ALFA ROMEO,REG.85,DUNA</v>
      </c>
      <c r="V3729" s="83"/>
      <c r="AA3729" t="str">
        <v>11 - 1/4 x M 8  -  7</v>
      </c>
    </row>
    <row r="3730" spans="1:27" x14ac:dyDescent="0.2">
      <c r="A3730" s="45" t="str">
        <v>SUPLEMENTO 0,229x45</v>
      </c>
      <c r="B3730" s="46" t="str">
        <v>SUPLEMENTO 0,2</v>
      </c>
      <c r="C3730" s="46" t="str">
        <v>29x45</v>
      </c>
      <c r="D3730" s="46" t="str">
        <v>29x45</v>
      </c>
      <c r="E3730" s="47">
        <v>776.33</v>
      </c>
      <c r="F3730" s="45" t="str">
        <v>SKOTNICA</v>
      </c>
      <c r="G3730" s="48">
        <v>314.41365000000002</v>
      </c>
      <c r="H3730" s="49">
        <v>208.72380000000001</v>
      </c>
      <c r="I3730" s="50">
        <v>0.50636223564346761</v>
      </c>
      <c r="J3730" s="51" t="str">
        <v>D01B 029</v>
      </c>
      <c r="Q3730" s="19" t="str">
        <v>11 - COCINA - DOMEC</v>
      </c>
      <c r="V3730" s="83"/>
      <c r="AA3730" t="str">
        <v>11 - 1/8 GAS R - 11 - 1/8 GAS R</v>
      </c>
    </row>
    <row r="3731" spans="1:27" x14ac:dyDescent="0.2">
      <c r="A3731" s="45" t="str">
        <v>SUPLEMENTO 0,230x46</v>
      </c>
      <c r="B3731" s="46" t="str">
        <v>SUPLEMENTO 0,2</v>
      </c>
      <c r="C3731" s="46" t="str">
        <v>30x46</v>
      </c>
      <c r="D3731" s="46" t="str">
        <v>30x46</v>
      </c>
      <c r="E3731" s="47">
        <v>776.33</v>
      </c>
      <c r="F3731" s="45" t="str">
        <v>SKOTNICA</v>
      </c>
      <c r="G3731" s="48">
        <v>314.41365000000002</v>
      </c>
      <c r="H3731" s="49">
        <v>208.72380000000001</v>
      </c>
      <c r="I3731" s="50">
        <v>0.50636223564346761</v>
      </c>
      <c r="J3731" s="51" t="str">
        <v>D01B 030</v>
      </c>
      <c r="Q3731" s="19" t="str">
        <v>11 - Cuerda 1,78mm - 7,65 x 11,21</v>
      </c>
      <c r="V3731" s="83"/>
      <c r="AA3731" t="str">
        <v>11 - 11 mm (7/16) - 5 mm</v>
      </c>
    </row>
    <row r="3732" spans="1:27" x14ac:dyDescent="0.2">
      <c r="A3732" s="45" t="str">
        <v>SUPLEMENTO 0,231x47</v>
      </c>
      <c r="B3732" s="46" t="str">
        <v>SUPLEMENTO 0,2</v>
      </c>
      <c r="C3732" s="46" t="str">
        <v>31x47</v>
      </c>
      <c r="D3732" s="46" t="str">
        <v>31x47</v>
      </c>
      <c r="E3732" s="47">
        <v>776.33</v>
      </c>
      <c r="F3732" s="45" t="str">
        <v>SKOTNICA</v>
      </c>
      <c r="G3732" s="48">
        <v>314.41365000000002</v>
      </c>
      <c r="H3732" s="49">
        <v>208.72380000000001</v>
      </c>
      <c r="I3732" s="50">
        <v>0.50636223564346761</v>
      </c>
      <c r="J3732" s="51" t="str">
        <v>D01B 031</v>
      </c>
      <c r="Q3732" s="19" t="str">
        <v>11 - DOMEC - P.Domec 98 Bl Hlla diam.8</v>
      </c>
      <c r="V3732" s="83"/>
      <c r="AA3732" t="str">
        <v>11 - 17 x 12 x 9</v>
      </c>
    </row>
    <row r="3733" spans="1:27" x14ac:dyDescent="0.2">
      <c r="A3733" s="45" t="str">
        <v>SUPLEMENTO 0,232x48</v>
      </c>
      <c r="B3733" s="46" t="str">
        <v>SUPLEMENTO 0,2</v>
      </c>
      <c r="C3733" s="46" t="str">
        <v>32x48</v>
      </c>
      <c r="D3733" s="46" t="str">
        <v>32x48</v>
      </c>
      <c r="E3733" s="47">
        <v>776.33</v>
      </c>
      <c r="F3733" s="45" t="str">
        <v>SKOTNICA</v>
      </c>
      <c r="G3733" s="48">
        <v>314.41365000000002</v>
      </c>
      <c r="H3733" s="49">
        <v>208.72380000000001</v>
      </c>
      <c r="I3733" s="50">
        <v>0.50636223564346761</v>
      </c>
      <c r="J3733" s="51" t="str">
        <v>D01B 032</v>
      </c>
      <c r="Q3733" s="19" t="str">
        <v xml:space="preserve">11 - EXTERIORES CORTOS - 2" </v>
      </c>
      <c r="V3733" s="83"/>
      <c r="AA3733" t="str">
        <v>11 - 22 x 1,5 - DUCATO, ALFA ROMEO,REG.85,DUNA</v>
      </c>
    </row>
    <row r="3734" spans="1:27" x14ac:dyDescent="0.2">
      <c r="A3734" s="45" t="str">
        <v>SUPLEMENTO 0,236x44</v>
      </c>
      <c r="B3734" s="46" t="str">
        <v>SUPLEMENTO 0,2</v>
      </c>
      <c r="C3734" s="46" t="str">
        <v>36x44</v>
      </c>
      <c r="D3734" s="46" t="str">
        <v>36x44</v>
      </c>
      <c r="E3734" s="47">
        <v>776.33</v>
      </c>
      <c r="F3734" s="45" t="str">
        <v>SKOTNICA</v>
      </c>
      <c r="G3734" s="48">
        <v>314.41365000000002</v>
      </c>
      <c r="H3734" s="49">
        <v>208.72380000000001</v>
      </c>
      <c r="I3734" s="50">
        <v>0.50636223564346761</v>
      </c>
      <c r="J3734" s="51" t="str">
        <v>D01A 3644</v>
      </c>
      <c r="Q3734" s="19" t="str">
        <v>11 - MANGO BRONCE 4 MM</v>
      </c>
      <c r="V3734" s="83"/>
      <c r="AA3734" t="str">
        <v>11 - COCINA - DOMEC</v>
      </c>
    </row>
    <row r="3735" spans="1:27" x14ac:dyDescent="0.2">
      <c r="A3735" s="45" t="str">
        <v>SUPLEMENTO 0,237x45</v>
      </c>
      <c r="B3735" s="46" t="str">
        <v>SUPLEMENTO 0,2</v>
      </c>
      <c r="C3735" s="46" t="str">
        <v>37x45</v>
      </c>
      <c r="D3735" s="46" t="str">
        <v>37x45</v>
      </c>
      <c r="E3735" s="47">
        <v>776.33</v>
      </c>
      <c r="F3735" s="45" t="str">
        <v>SKOTNICA</v>
      </c>
      <c r="G3735" s="48">
        <v>314.41365000000002</v>
      </c>
      <c r="H3735" s="49">
        <v>208.72380000000001</v>
      </c>
      <c r="I3735" s="50">
        <v>0.50636223564346761</v>
      </c>
      <c r="J3735" s="51" t="str">
        <v>D01A 3745</v>
      </c>
      <c r="Q3735" s="19" t="str">
        <v>11 - Niple plastico para unir manguera de 25 mm</v>
      </c>
      <c r="V3735" s="83"/>
      <c r="AA3735" t="str">
        <v>11 - Cuerda 1,78mm - 7,65 x 11,21</v>
      </c>
    </row>
    <row r="3736" spans="1:27" x14ac:dyDescent="0.2">
      <c r="A3736" s="45" t="str">
        <v>SUPLEMENTO 0,238x46</v>
      </c>
      <c r="B3736" s="46" t="str">
        <v>SUPLEMENTO 0,2</v>
      </c>
      <c r="C3736" s="46" t="str">
        <v>38x46</v>
      </c>
      <c r="D3736" s="46" t="str">
        <v>38x46</v>
      </c>
      <c r="E3736" s="47">
        <v>776.33</v>
      </c>
      <c r="F3736" s="45" t="str">
        <v>SKOTNICA</v>
      </c>
      <c r="G3736" s="48">
        <v>314.41365000000002</v>
      </c>
      <c r="H3736" s="49">
        <v>208.72380000000001</v>
      </c>
      <c r="I3736" s="50">
        <v>0.50636223564346761</v>
      </c>
      <c r="J3736" s="51" t="str">
        <v>D01A 3846</v>
      </c>
      <c r="Q3736" s="19" t="str">
        <v>11 - Recta Plastica R 1/4 BSPT x 12 mm</v>
      </c>
      <c r="V3736" s="83"/>
      <c r="AA3736" t="str">
        <v>11 - DOMEC - P.Domec 98 Bl Hlla diam.8</v>
      </c>
    </row>
    <row r="3737" spans="1:27" x14ac:dyDescent="0.2">
      <c r="A3737" s="45" t="str">
        <v>SUPLEMENTO 0,239x47</v>
      </c>
      <c r="B3737" s="46" t="str">
        <v>SUPLEMENTO 0,2</v>
      </c>
      <c r="C3737" s="46" t="str">
        <v>39x47</v>
      </c>
      <c r="D3737" s="46" t="str">
        <v>39x47</v>
      </c>
      <c r="E3737" s="47">
        <v>776.33</v>
      </c>
      <c r="F3737" s="45" t="str">
        <v>SKOTNICA</v>
      </c>
      <c r="G3737" s="48">
        <v>314.41365000000002</v>
      </c>
      <c r="H3737" s="49">
        <v>208.72380000000001</v>
      </c>
      <c r="I3737" s="50">
        <v>0.50636223564346761</v>
      </c>
      <c r="J3737" s="51" t="str">
        <v>D01A 3947</v>
      </c>
      <c r="Q3737" s="19" t="str">
        <v>11 - SEEGER A 11</v>
      </c>
      <c r="V3737" s="83"/>
      <c r="AA3737" t="str">
        <v xml:space="preserve">11 - EXTERIORES CORTOS - 2" </v>
      </c>
    </row>
    <row r="3738" spans="1:27" x14ac:dyDescent="0.2">
      <c r="A3738" s="45" t="str">
        <v>SUPLEMENTO 0,240x48</v>
      </c>
      <c r="B3738" s="46" t="str">
        <v>SUPLEMENTO 0,2</v>
      </c>
      <c r="C3738" s="46" t="str">
        <v>40x48</v>
      </c>
      <c r="D3738" s="46" t="str">
        <v>40x48</v>
      </c>
      <c r="E3738" s="47">
        <v>776.33</v>
      </c>
      <c r="F3738" s="45" t="str">
        <v>SKOTNICA</v>
      </c>
      <c r="G3738" s="48">
        <v>314.41365000000002</v>
      </c>
      <c r="H3738" s="49">
        <v>208.72380000000001</v>
      </c>
      <c r="I3738" s="50">
        <v>0.50636223564346761</v>
      </c>
      <c r="J3738" s="51" t="str">
        <v>D01A 4048</v>
      </c>
      <c r="Q3738" s="19" t="str">
        <v xml:space="preserve">11 - SEEGER I 11 </v>
      </c>
      <c r="V3738" s="83"/>
      <c r="AA3738" t="str">
        <v>11 - MANGO BRONCE 4 MM</v>
      </c>
    </row>
    <row r="3739" spans="1:27" x14ac:dyDescent="0.2">
      <c r="A3739" s="45" t="str">
        <v>SUPLEMENTO 0,836x44</v>
      </c>
      <c r="B3739" s="46" t="str">
        <v>SUPLEMENTO 0,8</v>
      </c>
      <c r="C3739" s="46" t="str">
        <v>36x44</v>
      </c>
      <c r="D3739" s="46" t="str">
        <v>36x44</v>
      </c>
      <c r="E3739" s="47">
        <v>1524.14</v>
      </c>
      <c r="F3739" s="45" t="str">
        <v>SKOTNICA</v>
      </c>
      <c r="G3739" s="48">
        <v>617.27670000000012</v>
      </c>
      <c r="H3739" s="49">
        <v>409.77960000000002</v>
      </c>
      <c r="I3739" s="50">
        <v>0.50636268862578837</v>
      </c>
      <c r="J3739" s="51" t="str">
        <v>D01I0013644</v>
      </c>
      <c r="Q3739" s="19" t="str">
        <v>11 - Terminal cobre estanado ojal - Cable 16 - Ojal: 5/16</v>
      </c>
      <c r="V3739" s="83"/>
      <c r="AA3739" t="str">
        <v>11 - Niple plastico para unir manguera de 25 mm</v>
      </c>
    </row>
    <row r="3740" spans="1:27" x14ac:dyDescent="0.2">
      <c r="A3740" s="45" t="str">
        <v>SUPLEMENTO 0,837x45</v>
      </c>
      <c r="B3740" s="46" t="str">
        <v>SUPLEMENTO 0,8</v>
      </c>
      <c r="C3740" s="46" t="str">
        <v>37x45</v>
      </c>
      <c r="D3740" s="46" t="str">
        <v>37x45</v>
      </c>
      <c r="E3740" s="47">
        <v>1524.14</v>
      </c>
      <c r="F3740" s="45" t="str">
        <v>SKOTNICA</v>
      </c>
      <c r="G3740" s="48">
        <v>617.27670000000012</v>
      </c>
      <c r="H3740" s="49">
        <v>409.77960000000002</v>
      </c>
      <c r="I3740" s="50">
        <v>0.50636268862578837</v>
      </c>
      <c r="J3740" s="51" t="str">
        <v>D01I0013745</v>
      </c>
      <c r="Q3740" s="19" t="str">
        <v>11 - TOPE REGULADOR CAPOT 405</v>
      </c>
      <c r="V3740" s="83"/>
      <c r="AA3740" t="str">
        <v>11 - Recta Plastica R 1/4 BSPT x 12 mm</v>
      </c>
    </row>
    <row r="3741" spans="1:27" x14ac:dyDescent="0.2">
      <c r="A3741" s="45" t="str">
        <v>SUPLEMENTO 0,838x46</v>
      </c>
      <c r="B3741" s="46" t="str">
        <v>SUPLEMENTO 0,8</v>
      </c>
      <c r="C3741" s="46" t="str">
        <v>38x46</v>
      </c>
      <c r="D3741" s="46" t="str">
        <v>38x46</v>
      </c>
      <c r="E3741" s="47">
        <v>1524.14</v>
      </c>
      <c r="F3741" s="45" t="str">
        <v>SKOTNICA</v>
      </c>
      <c r="G3741" s="48">
        <v>617.27670000000012</v>
      </c>
      <c r="H3741" s="49">
        <v>409.77960000000002</v>
      </c>
      <c r="I3741" s="50">
        <v>0.50636268862578837</v>
      </c>
      <c r="J3741" s="51" t="str">
        <v>D01I0013846</v>
      </c>
      <c r="Q3741" s="19" t="str">
        <v>11 - Tuerca parrilla DUNA- UNO</v>
      </c>
      <c r="V3741" s="83"/>
      <c r="AA3741" t="str">
        <v>11 - SEEGER A 11</v>
      </c>
    </row>
    <row r="3742" spans="1:27" x14ac:dyDescent="0.2">
      <c r="A3742" s="45" t="str">
        <v>SUPLEMENTO 0,847x59</v>
      </c>
      <c r="B3742" s="46" t="str">
        <v>SUPLEMENTO 0,8</v>
      </c>
      <c r="C3742" s="46" t="str">
        <v>47x59</v>
      </c>
      <c r="D3742" s="46" t="str">
        <v>47x59</v>
      </c>
      <c r="E3742" s="47">
        <v>2435.58</v>
      </c>
      <c r="F3742" s="45" t="str">
        <v>SKOTNICA</v>
      </c>
      <c r="G3742" s="48">
        <v>986.40990000000011</v>
      </c>
      <c r="H3742" s="49">
        <v>654.82870000000003</v>
      </c>
      <c r="I3742" s="50">
        <v>0.50636326721782354</v>
      </c>
      <c r="J3742" s="51" t="str">
        <v>D01I00204759</v>
      </c>
      <c r="Q3742" s="19" t="str">
        <v>11 - Union de 10 mm</v>
      </c>
      <c r="V3742" s="83"/>
      <c r="AA3742" t="str">
        <v xml:space="preserve">11 - SEEGER I 11 </v>
      </c>
    </row>
    <row r="3743" spans="1:27" x14ac:dyDescent="0.2">
      <c r="A3743" s="45" t="str">
        <v>SUPLEMENTO 0,218x34</v>
      </c>
      <c r="B3743" s="46" t="str">
        <v>SUPLEMENTO 0,2</v>
      </c>
      <c r="C3743" s="46" t="str">
        <v>18x34</v>
      </c>
      <c r="D3743" s="46" t="str">
        <v>18x34</v>
      </c>
      <c r="E3743" s="47">
        <v>558.32000000000005</v>
      </c>
      <c r="F3743" s="45" t="str">
        <v>SKOTNICA</v>
      </c>
      <c r="G3743" s="48">
        <v>226.11960000000005</v>
      </c>
      <c r="H3743" s="49">
        <v>150.1096</v>
      </c>
      <c r="I3743" s="50">
        <v>0.50636335051189296</v>
      </c>
      <c r="J3743" s="51" t="str">
        <v>D01B 018</v>
      </c>
      <c r="Q3743" s="19" t="str">
        <v>11 X 21 - ARANI LOCK 9 X 18</v>
      </c>
      <c r="V3743" s="83"/>
      <c r="AA3743" t="str">
        <v>11 - Terminal cobre estanado ojal - Cable 16 - Ojal: 5/16</v>
      </c>
    </row>
    <row r="3744" spans="1:27" x14ac:dyDescent="0.2">
      <c r="A3744" s="45" t="str">
        <v>SUPLEMENTO 0,219x35</v>
      </c>
      <c r="B3744" s="46" t="str">
        <v>SUPLEMENTO 0,2</v>
      </c>
      <c r="C3744" s="46" t="str">
        <v>19x35</v>
      </c>
      <c r="D3744" s="46" t="str">
        <v>19x35</v>
      </c>
      <c r="E3744" s="47">
        <v>558.32000000000005</v>
      </c>
      <c r="F3744" s="45" t="str">
        <v>SKOTNICA</v>
      </c>
      <c r="G3744" s="48">
        <v>226.11960000000005</v>
      </c>
      <c r="H3744" s="49">
        <v>150.1096</v>
      </c>
      <c r="I3744" s="50">
        <v>0.50636335051189296</v>
      </c>
      <c r="J3744" s="51" t="str">
        <v>D01B 019</v>
      </c>
      <c r="Q3744" s="19" t="str">
        <v>11,5 X 19 X 2,5 (7/16) - 11,5 X 19 X 2,5 (7/16)</v>
      </c>
      <c r="V3744" s="83"/>
      <c r="AA3744" t="str">
        <v>11 - TOPE REGULADOR CAPOT 405</v>
      </c>
    </row>
    <row r="3745" spans="1:27" x14ac:dyDescent="0.2">
      <c r="A3745" s="45" t="str">
        <v>SUPLEMENTO 0,220x36</v>
      </c>
      <c r="B3745" s="46" t="str">
        <v>SUPLEMENTO 0,2</v>
      </c>
      <c r="C3745" s="46" t="str">
        <v>20x36</v>
      </c>
      <c r="D3745" s="46" t="str">
        <v>20x36</v>
      </c>
      <c r="E3745" s="47">
        <v>558.32000000000005</v>
      </c>
      <c r="F3745" s="45" t="str">
        <v>SKOTNICA</v>
      </c>
      <c r="G3745" s="48">
        <v>226.11960000000005</v>
      </c>
      <c r="H3745" s="49">
        <v>150.1096</v>
      </c>
      <c r="I3745" s="50">
        <v>0.50636335051189296</v>
      </c>
      <c r="J3745" s="51" t="str">
        <v>D01B 020</v>
      </c>
      <c r="Q3745" s="19" t="str">
        <v>11,5 X 26 - 11,5 X 26</v>
      </c>
      <c r="V3745" s="83"/>
      <c r="AA3745" t="str">
        <v>11 - Tuerca parrilla DUNA- UNO</v>
      </c>
    </row>
    <row r="3746" spans="1:27" x14ac:dyDescent="0.2">
      <c r="A3746" s="45" t="str">
        <v>SUPLEMENTO 0,221x37</v>
      </c>
      <c r="B3746" s="46" t="str">
        <v>SUPLEMENTO 0,2</v>
      </c>
      <c r="C3746" s="46" t="str">
        <v>21x37</v>
      </c>
      <c r="D3746" s="46" t="str">
        <v>21x37</v>
      </c>
      <c r="E3746" s="47">
        <v>558.32000000000005</v>
      </c>
      <c r="F3746" s="45" t="str">
        <v>SKOTNICA</v>
      </c>
      <c r="G3746" s="48">
        <v>226.11960000000005</v>
      </c>
      <c r="H3746" s="49">
        <v>150.1096</v>
      </c>
      <c r="I3746" s="50">
        <v>0.50636335051189296</v>
      </c>
      <c r="J3746" s="51" t="str">
        <v>D01B 021</v>
      </c>
      <c r="Q3746" s="19" t="str">
        <v>11,5 x 60 (7/16) 2,5 - LINEA FINA DE 2,5 mm</v>
      </c>
      <c r="V3746" s="83"/>
      <c r="AA3746" t="str">
        <v>11 - Union de 10 mm</v>
      </c>
    </row>
    <row r="3747" spans="1:27" x14ac:dyDescent="0.2">
      <c r="A3747" s="45" t="str">
        <v>SUPLEMENTO 0,222x38</v>
      </c>
      <c r="B3747" s="46" t="str">
        <v>SUPLEMENTO 0,2</v>
      </c>
      <c r="C3747" s="46" t="str">
        <v>22x38</v>
      </c>
      <c r="D3747" s="46" t="str">
        <v>22x38</v>
      </c>
      <c r="E3747" s="47">
        <v>558.32000000000005</v>
      </c>
      <c r="F3747" s="45" t="str">
        <v>SKOTNICA</v>
      </c>
      <c r="G3747" s="48">
        <v>226.11960000000005</v>
      </c>
      <c r="H3747" s="49">
        <v>150.1096</v>
      </c>
      <c r="I3747" s="50">
        <v>0.50636335051189296</v>
      </c>
      <c r="J3747" s="51" t="str">
        <v>D01B 022</v>
      </c>
      <c r="Q3747" s="19" t="str">
        <v>11,5 x 60 (7/16) 4 - LINEA GRUESA DE 4 mm</v>
      </c>
      <c r="V3747" s="83"/>
      <c r="AA3747" t="str">
        <v>11 X 21 - ARANI LOCK 9 X 18</v>
      </c>
    </row>
    <row r="3748" spans="1:27" x14ac:dyDescent="0.2">
      <c r="A3748" s="45" t="str">
        <v>SUPLEMENTO 0,226x34</v>
      </c>
      <c r="B3748" s="46" t="str">
        <v>SUPLEMENTO 0,2</v>
      </c>
      <c r="C3748" s="46" t="str">
        <v>26x34</v>
      </c>
      <c r="D3748" s="46" t="str">
        <v>26x34</v>
      </c>
      <c r="E3748" s="47">
        <v>558.32000000000005</v>
      </c>
      <c r="F3748" s="45" t="str">
        <v>SKOTNICA</v>
      </c>
      <c r="G3748" s="48">
        <v>226.11960000000005</v>
      </c>
      <c r="H3748" s="49">
        <v>150.1096</v>
      </c>
      <c r="I3748" s="50">
        <v>0.50636335051189296</v>
      </c>
      <c r="J3748" s="51" t="str">
        <v>D01A 2634</v>
      </c>
      <c r="Q3748" s="19" t="str">
        <v>110 - 18x8x6 - Sopladora y aspiradora black decker</v>
      </c>
      <c r="V3748" s="83"/>
      <c r="AA3748" t="str">
        <v>11,5 X 19 X 2,5 (7/16) - 11,5 X 19 X 2,5 (7/16)</v>
      </c>
    </row>
    <row r="3749" spans="1:27" x14ac:dyDescent="0.2">
      <c r="A3749" s="45" t="str">
        <v>SUPLEMENTO 0,227x35</v>
      </c>
      <c r="B3749" s="46" t="str">
        <v>SUPLEMENTO 0,2</v>
      </c>
      <c r="C3749" s="46" t="str">
        <v>27x35</v>
      </c>
      <c r="D3749" s="46" t="str">
        <v>27x35</v>
      </c>
      <c r="E3749" s="47">
        <v>558.32000000000005</v>
      </c>
      <c r="F3749" s="45" t="str">
        <v>SKOTNICA</v>
      </c>
      <c r="G3749" s="48">
        <v>226.11960000000005</v>
      </c>
      <c r="H3749" s="49">
        <v>150.1096</v>
      </c>
      <c r="I3749" s="50">
        <v>0.50636335051189296</v>
      </c>
      <c r="J3749" s="51" t="str">
        <v>D01A 2735</v>
      </c>
      <c r="Q3749" s="19" t="str">
        <v>110 - 2 x 12 x 150 - Compresion</v>
      </c>
      <c r="V3749" s="83"/>
      <c r="AA3749" t="str">
        <v>11,5 X 26 - 11,5 X 26</v>
      </c>
    </row>
    <row r="3750" spans="1:27" x14ac:dyDescent="0.2">
      <c r="A3750" s="45" t="str">
        <v>SUPLEMENTO 0,228x36</v>
      </c>
      <c r="B3750" s="46" t="str">
        <v>SUPLEMENTO 0,2</v>
      </c>
      <c r="C3750" s="46" t="str">
        <v>28x36</v>
      </c>
      <c r="D3750" s="46" t="str">
        <v>28x36</v>
      </c>
      <c r="E3750" s="47">
        <v>558.32000000000005</v>
      </c>
      <c r="F3750" s="45" t="str">
        <v>SKOTNICA</v>
      </c>
      <c r="G3750" s="48">
        <v>226.11960000000005</v>
      </c>
      <c r="H3750" s="49">
        <v>150.1096</v>
      </c>
      <c r="I3750" s="50">
        <v>0.50636335051189296</v>
      </c>
      <c r="J3750" s="51" t="str">
        <v>D01A 2836</v>
      </c>
      <c r="Q3750" s="19" t="str">
        <v>110 - Cuerda 2,62mm - 9,19 x 14,43</v>
      </c>
      <c r="V3750" s="83"/>
      <c r="AA3750" t="str">
        <v>11,5 x 60 (7/16) 2,5 - LINEA FINA DE 2,5 mm</v>
      </c>
    </row>
    <row r="3751" spans="1:27" x14ac:dyDescent="0.2">
      <c r="A3751" s="45" t="str">
        <v>SUPLEMENTO 0,229x37</v>
      </c>
      <c r="B3751" s="46" t="str">
        <v>SUPLEMENTO 0,2</v>
      </c>
      <c r="C3751" s="46" t="str">
        <v>29x37</v>
      </c>
      <c r="D3751" s="46" t="str">
        <v>29x37</v>
      </c>
      <c r="E3751" s="47">
        <v>558.32000000000005</v>
      </c>
      <c r="F3751" s="45" t="str">
        <v>SKOTNICA</v>
      </c>
      <c r="G3751" s="48">
        <v>226.11960000000005</v>
      </c>
      <c r="H3751" s="49">
        <v>150.1096</v>
      </c>
      <c r="I3751" s="50">
        <v>0.50636335051189296</v>
      </c>
      <c r="J3751" s="51" t="str">
        <v>D01A 2937</v>
      </c>
      <c r="Q3751" s="19" t="str">
        <v>110 - GRISES - INTERIORES  - 1"</v>
      </c>
      <c r="V3751" s="83"/>
      <c r="AA3751" t="str">
        <v>11,5 x 60 (7/16) 4 - LINEA GRUESA DE 4 mm</v>
      </c>
    </row>
    <row r="3752" spans="1:27" x14ac:dyDescent="0.2">
      <c r="A3752" s="45" t="str">
        <v>SUPLEMENTO 0,230x38</v>
      </c>
      <c r="B3752" s="46" t="str">
        <v>SUPLEMENTO 0,2</v>
      </c>
      <c r="C3752" s="46" t="str">
        <v>30x38</v>
      </c>
      <c r="D3752" s="46" t="str">
        <v>30x38</v>
      </c>
      <c r="E3752" s="47">
        <v>558.32000000000005</v>
      </c>
      <c r="F3752" s="45" t="str">
        <v>SKOTNICA</v>
      </c>
      <c r="G3752" s="48">
        <v>226.11960000000005</v>
      </c>
      <c r="H3752" s="49">
        <v>150.1096</v>
      </c>
      <c r="I3752" s="50">
        <v>0.50636335051189296</v>
      </c>
      <c r="J3752" s="51" t="str">
        <v>D01A 3038</v>
      </c>
      <c r="Q3752" s="19" t="str">
        <v>110 - Ø pico 8 mm - 25 mm 28 mm - 45</v>
      </c>
      <c r="V3752" s="83"/>
      <c r="AA3752" t="str">
        <v>110 - 18x8x6 - Sopladora y aspiradora black decker</v>
      </c>
    </row>
    <row r="3753" spans="1:27" x14ac:dyDescent="0.2">
      <c r="A3753" s="45" t="str">
        <v>SUPLEMENTO 0,811x19</v>
      </c>
      <c r="B3753" s="46" t="str">
        <v>SUPLEMENTO 0,8</v>
      </c>
      <c r="C3753" s="46" t="str">
        <v>11x19</v>
      </c>
      <c r="D3753" s="46" t="str">
        <v>11x19</v>
      </c>
      <c r="E3753" s="47">
        <v>464.3</v>
      </c>
      <c r="F3753" s="45" t="str">
        <v>SKOTNICA</v>
      </c>
      <c r="G3753" s="48">
        <v>188.04150000000004</v>
      </c>
      <c r="H3753" s="49">
        <v>124.8314</v>
      </c>
      <c r="I3753" s="50">
        <v>0.5063637834711463</v>
      </c>
      <c r="J3753" s="51" t="str">
        <v>D01I0011119</v>
      </c>
      <c r="Q3753" s="19" t="str">
        <v>110 - PERILLA - FORNAX  Nº 3 / Nº 4</v>
      </c>
      <c r="V3753" s="83"/>
      <c r="AA3753" t="str">
        <v>110 - 2 x 12 x 150 - Compresion</v>
      </c>
    </row>
    <row r="3754" spans="1:27" x14ac:dyDescent="0.2">
      <c r="A3754" s="45" t="str">
        <v>SUPLEMENTO 0,817x22</v>
      </c>
      <c r="B3754" s="46" t="str">
        <v>SUPLEMENTO 0,8</v>
      </c>
      <c r="C3754" s="46" t="str">
        <v>17x22</v>
      </c>
      <c r="D3754" s="46" t="str">
        <v>17x22</v>
      </c>
      <c r="E3754" s="47">
        <v>464.3</v>
      </c>
      <c r="F3754" s="45" t="str">
        <v>SKOTNICA</v>
      </c>
      <c r="G3754" s="48">
        <v>188.04150000000004</v>
      </c>
      <c r="H3754" s="49">
        <v>124.8314</v>
      </c>
      <c r="I3754" s="50">
        <v>0.5063637834711463</v>
      </c>
      <c r="J3754" s="51" t="str">
        <v>D01I0031722</v>
      </c>
      <c r="Q3754" s="19" t="str">
        <v>110 - Puntera regulador de optica Fiat 128 y 133</v>
      </c>
      <c r="V3754" s="83"/>
      <c r="AA3754" t="str">
        <v>110 - Cuerda 2,62mm - 9,19 x 14,43</v>
      </c>
    </row>
    <row r="3755" spans="1:27" x14ac:dyDescent="0.2">
      <c r="A3755" s="45" t="str">
        <v>SUPLEMENTO 0,818x23</v>
      </c>
      <c r="B3755" s="46" t="str">
        <v>SUPLEMENTO 0,8</v>
      </c>
      <c r="C3755" s="46" t="str">
        <v>18x23</v>
      </c>
      <c r="D3755" s="46" t="str">
        <v>18x23</v>
      </c>
      <c r="E3755" s="47">
        <v>464.3</v>
      </c>
      <c r="F3755" s="45" t="str">
        <v>SKOTNICA</v>
      </c>
      <c r="G3755" s="48">
        <v>188.04150000000004</v>
      </c>
      <c r="H3755" s="49">
        <v>124.8314</v>
      </c>
      <c r="I3755" s="50">
        <v>0.5063637834711463</v>
      </c>
      <c r="J3755" s="51" t="str">
        <v>D01I0031823</v>
      </c>
      <c r="Q3755" s="19" t="str">
        <v>110 - T de 9 mm</v>
      </c>
      <c r="V3755" s="83"/>
      <c r="AA3755" t="str">
        <v>110 - GRISES - INTERIORES  - 1"</v>
      </c>
    </row>
    <row r="3756" spans="1:27" x14ac:dyDescent="0.2">
      <c r="A3756" s="45" t="str">
        <v>SUPLEMENTO 0,296x108</v>
      </c>
      <c r="B3756" s="46" t="str">
        <v>SUPLEMENTO 0,2</v>
      </c>
      <c r="C3756" s="46" t="str">
        <v>96x108</v>
      </c>
      <c r="D3756" s="46" t="str">
        <v>96x108</v>
      </c>
      <c r="E3756" s="47">
        <v>3916.7</v>
      </c>
      <c r="F3756" s="45" t="str">
        <v>SKOTNICA</v>
      </c>
      <c r="G3756" s="48">
        <v>1586.2635</v>
      </c>
      <c r="H3756" s="49">
        <v>1053.0414000000001</v>
      </c>
      <c r="I3756" s="50">
        <v>0.50636385236136006</v>
      </c>
      <c r="J3756" s="51" t="str">
        <v>D01B 096</v>
      </c>
      <c r="Q3756" s="19" t="str">
        <v>110 - Union triple plastica 10 mm</v>
      </c>
      <c r="V3756" s="83"/>
      <c r="AA3756" t="str">
        <v>110 - Ø pico 8 mm - 25 mm 28 mm - 45</v>
      </c>
    </row>
    <row r="3757" spans="1:27" x14ac:dyDescent="0.2">
      <c r="A3757" s="45" t="str">
        <v>SUPLEMENTO 0,297x109</v>
      </c>
      <c r="B3757" s="46" t="str">
        <v>SUPLEMENTO 0,2</v>
      </c>
      <c r="C3757" s="46" t="str">
        <v>97x109</v>
      </c>
      <c r="D3757" s="46" t="str">
        <v>97x109</v>
      </c>
      <c r="E3757" s="47">
        <v>3916.7</v>
      </c>
      <c r="F3757" s="45" t="str">
        <v>SKOTNICA</v>
      </c>
      <c r="G3757" s="48">
        <v>1586.2635</v>
      </c>
      <c r="H3757" s="49">
        <v>1053.0414000000001</v>
      </c>
      <c r="I3757" s="50">
        <v>0.50636385236136006</v>
      </c>
      <c r="J3757" s="51" t="str">
        <v>D01B 097</v>
      </c>
      <c r="Q3757" s="19" t="str">
        <v>1100 - 15 x 21 x 1.5 - PERKINS 6/354</v>
      </c>
      <c r="V3757" s="83"/>
      <c r="AA3757" t="str">
        <v>110 - PERILLA - FORNAX  Nº 3 / Nº 4</v>
      </c>
    </row>
    <row r="3758" spans="1:27" x14ac:dyDescent="0.2">
      <c r="A3758" s="45" t="str">
        <v>SUPLEMENTO 0,298x110</v>
      </c>
      <c r="B3758" s="46" t="str">
        <v>SUPLEMENTO 0,2</v>
      </c>
      <c r="C3758" s="46" t="str">
        <v>98x110</v>
      </c>
      <c r="D3758" s="46" t="str">
        <v>98x110</v>
      </c>
      <c r="E3758" s="47">
        <v>3916.7</v>
      </c>
      <c r="F3758" s="45" t="str">
        <v>SKOTNICA</v>
      </c>
      <c r="G3758" s="48">
        <v>1586.2635</v>
      </c>
      <c r="H3758" s="49">
        <v>1053.0414000000001</v>
      </c>
      <c r="I3758" s="50">
        <v>0.50636385236136006</v>
      </c>
      <c r="J3758" s="51" t="str">
        <v>D01B 098</v>
      </c>
      <c r="Q3758" s="19" t="str">
        <v>1101 - 10 x 19 x 2 - SCANIA 112 mwm/Perkins</v>
      </c>
      <c r="V3758" s="83"/>
      <c r="AA3758" t="str">
        <v>110 - Puntera regulador de optica Fiat 128 y 133</v>
      </c>
    </row>
    <row r="3759" spans="1:27" x14ac:dyDescent="0.2">
      <c r="A3759" s="45" t="str">
        <v>SUPLEMENTO 0,299x111</v>
      </c>
      <c r="B3759" s="46" t="str">
        <v>SUPLEMENTO 0,2</v>
      </c>
      <c r="C3759" s="46" t="str">
        <v>99x111</v>
      </c>
      <c r="D3759" s="46" t="str">
        <v>99x111</v>
      </c>
      <c r="E3759" s="47">
        <v>3916.7</v>
      </c>
      <c r="F3759" s="45" t="str">
        <v>SKOTNICA</v>
      </c>
      <c r="G3759" s="48">
        <v>1586.2635</v>
      </c>
      <c r="H3759" s="49">
        <v>1053.0414000000001</v>
      </c>
      <c r="I3759" s="50">
        <v>0.50636385236136006</v>
      </c>
      <c r="J3759" s="51" t="str">
        <v>D01B 099</v>
      </c>
      <c r="Q3759" s="19" t="str">
        <v>1102 - 15 x 21 x 2 - PERKINS 4/203/indenor</v>
      </c>
      <c r="V3759" s="83"/>
      <c r="AA3759" t="str">
        <v>110 - T de 9 mm</v>
      </c>
    </row>
    <row r="3760" spans="1:27" x14ac:dyDescent="0.2">
      <c r="A3760" s="45" t="str">
        <v>SUPLEMENTO 0,2100x112</v>
      </c>
      <c r="B3760" s="46" t="str">
        <v>SUPLEMENTO 0,2</v>
      </c>
      <c r="C3760" s="46" t="str">
        <v>100x112</v>
      </c>
      <c r="D3760" s="46" t="str">
        <v>100x112</v>
      </c>
      <c r="E3760" s="47">
        <v>3916.7</v>
      </c>
      <c r="F3760" s="45" t="str">
        <v>SKOTNICA</v>
      </c>
      <c r="G3760" s="48">
        <v>1586.2635</v>
      </c>
      <c r="H3760" s="49">
        <v>1053.0414000000001</v>
      </c>
      <c r="I3760" s="50">
        <v>0.50636385236136006</v>
      </c>
      <c r="J3760" s="51" t="str">
        <v>D01B 100</v>
      </c>
      <c r="Q3760" s="19" t="str">
        <v>1105 - 8 x 20 x 2 - JOHN DEERE</v>
      </c>
      <c r="V3760" s="83"/>
      <c r="AA3760" t="str">
        <v>110 - Union triple plastica 10 mm</v>
      </c>
    </row>
    <row r="3761" spans="1:27" x14ac:dyDescent="0.2">
      <c r="A3761" s="45" t="str">
        <v>SUPLEMENTO 0,831x47</v>
      </c>
      <c r="B3761" s="46" t="str">
        <v>SUPLEMENTO 0,8</v>
      </c>
      <c r="C3761" s="46" t="str">
        <v>31x47</v>
      </c>
      <c r="D3761" s="46" t="str">
        <v>31x47</v>
      </c>
      <c r="E3761" s="47">
        <v>1563.78</v>
      </c>
      <c r="F3761" s="45" t="str">
        <v>SKOTNICA</v>
      </c>
      <c r="G3761" s="48">
        <v>633.33090000000004</v>
      </c>
      <c r="H3761" s="49">
        <v>420.43680000000001</v>
      </c>
      <c r="I3761" s="50">
        <v>0.50636409562626294</v>
      </c>
      <c r="J3761" s="51" t="str">
        <v>D01I00203147</v>
      </c>
      <c r="Q3761" s="19" t="str">
        <v>1108 - 10 x 20 x 1.5 - DEUZ</v>
      </c>
      <c r="V3761" s="83"/>
      <c r="AA3761" t="str">
        <v>1100 - 15 x 21 x 1.5 - PERKINS 6/354</v>
      </c>
    </row>
    <row r="3762" spans="1:27" x14ac:dyDescent="0.2">
      <c r="A3762" s="45" t="str">
        <v>SUPLEMENTO 0,832x48</v>
      </c>
      <c r="B3762" s="46" t="str">
        <v>SUPLEMENTO 0,8</v>
      </c>
      <c r="C3762" s="46" t="str">
        <v>32x48</v>
      </c>
      <c r="D3762" s="46" t="str">
        <v>32x48</v>
      </c>
      <c r="E3762" s="47">
        <v>1563.78</v>
      </c>
      <c r="F3762" s="45" t="str">
        <v>SKOTNICA</v>
      </c>
      <c r="G3762" s="48">
        <v>633.33090000000004</v>
      </c>
      <c r="H3762" s="49">
        <v>420.43680000000001</v>
      </c>
      <c r="I3762" s="50">
        <v>0.50636409562626294</v>
      </c>
      <c r="J3762" s="51" t="str">
        <v>D01I00203248</v>
      </c>
      <c r="Q3762" s="19" t="str">
        <v>110x121 - 110x121</v>
      </c>
      <c r="V3762" s="83"/>
      <c r="AA3762" t="str">
        <v>1101 - 10 x 19 x 2 - SCANIA 112 mwm/Perkins</v>
      </c>
    </row>
    <row r="3763" spans="1:27" x14ac:dyDescent="0.2">
      <c r="A3763" s="45" t="str">
        <v>SUPLEMENTO 0,848x60</v>
      </c>
      <c r="B3763" s="46" t="str">
        <v>SUPLEMENTO 0,8</v>
      </c>
      <c r="C3763" s="46" t="str">
        <v>48x60</v>
      </c>
      <c r="D3763" s="46" t="str">
        <v>48x60</v>
      </c>
      <c r="E3763" s="47">
        <v>2438.2399999999998</v>
      </c>
      <c r="F3763" s="45" t="str">
        <v>SKOTNICA</v>
      </c>
      <c r="G3763" s="48">
        <v>987.48720000000003</v>
      </c>
      <c r="H3763" s="49">
        <v>655.54349999999999</v>
      </c>
      <c r="I3763" s="50">
        <v>0.50636410856030145</v>
      </c>
      <c r="J3763" s="51" t="str">
        <v>D01I00204860</v>
      </c>
      <c r="Q3763" s="19" t="str">
        <v>110x124 - 110x124</v>
      </c>
      <c r="V3763" s="83"/>
      <c r="AA3763" t="str">
        <v>1102 - 15 x 21 x 2 - PERKINS 4/203/indenor</v>
      </c>
    </row>
    <row r="3764" spans="1:27" x14ac:dyDescent="0.2">
      <c r="A3764" s="45" t="str">
        <v>SUPLEMENTO 0,849x61</v>
      </c>
      <c r="B3764" s="46" t="str">
        <v>SUPLEMENTO 0,8</v>
      </c>
      <c r="C3764" s="46" t="str">
        <v>49x61</v>
      </c>
      <c r="D3764" s="46" t="str">
        <v>49x61</v>
      </c>
      <c r="E3764" s="47">
        <v>2438.2399999999998</v>
      </c>
      <c r="F3764" s="45" t="str">
        <v>SKOTNICA</v>
      </c>
      <c r="G3764" s="48">
        <v>987.48720000000003</v>
      </c>
      <c r="H3764" s="49">
        <v>655.54349999999999</v>
      </c>
      <c r="I3764" s="50">
        <v>0.50636410856030145</v>
      </c>
      <c r="J3764" s="51" t="str">
        <v>D01I00204961</v>
      </c>
      <c r="Q3764" s="19" t="str">
        <v>111 - 13,5x7x5 - Taladro bosch</v>
      </c>
      <c r="V3764" s="83"/>
      <c r="AA3764" t="str">
        <v>1105 - 8 x 20 x 2 - JOHN DEERE</v>
      </c>
    </row>
    <row r="3765" spans="1:27" x14ac:dyDescent="0.2">
      <c r="A3765" s="45" t="str">
        <v>SUPLEMENTO 0,845x61</v>
      </c>
      <c r="B3765" s="46" t="str">
        <v>SUPLEMENTO 0,8</v>
      </c>
      <c r="C3765" s="46" t="str">
        <v>45x61</v>
      </c>
      <c r="D3765" s="46" t="str">
        <v>45x61</v>
      </c>
      <c r="E3765" s="47">
        <v>2463.86</v>
      </c>
      <c r="F3765" s="45" t="str">
        <v>SKOTNICA</v>
      </c>
      <c r="G3765" s="48">
        <v>997.86329999999998</v>
      </c>
      <c r="H3765" s="49">
        <v>662.4316</v>
      </c>
      <c r="I3765" s="50">
        <v>0.50636427972337072</v>
      </c>
      <c r="J3765" s="51" t="str">
        <v>D01I00204561</v>
      </c>
      <c r="Q3765" s="19" t="str">
        <v>111 - Cuerda 2,62mm - 10,77 x 16,01</v>
      </c>
      <c r="V3765" s="83"/>
      <c r="AA3765" t="str">
        <v>1108 - 10 x 20 x 1.5 - DEUZ</v>
      </c>
    </row>
    <row r="3766" spans="1:27" x14ac:dyDescent="0.2">
      <c r="A3766" s="45" t="str">
        <v>SUPLEMENTO 0,821x29</v>
      </c>
      <c r="B3766" s="46" t="str">
        <v>SUPLEMENTO 0,8</v>
      </c>
      <c r="C3766" s="46" t="str">
        <v>21x29</v>
      </c>
      <c r="D3766" s="46" t="str">
        <v>21x29</v>
      </c>
      <c r="E3766" s="47">
        <v>793.25</v>
      </c>
      <c r="F3766" s="45" t="str">
        <v>SKOTNICA</v>
      </c>
      <c r="G3766" s="48">
        <v>321.26625000000001</v>
      </c>
      <c r="H3766" s="49">
        <v>213.27260000000001</v>
      </c>
      <c r="I3766" s="50">
        <v>0.50636438998727451</v>
      </c>
      <c r="J3766" s="51" t="str">
        <v>D01I0012129</v>
      </c>
      <c r="Q3766" s="19" t="str">
        <v>111 - Grampa varilla  cerradura VOLKSWAGEN GACELL</v>
      </c>
      <c r="V3766" s="83"/>
      <c r="AA3766" t="str">
        <v>110x121 - 110x121</v>
      </c>
    </row>
    <row r="3767" spans="1:27" x14ac:dyDescent="0.2">
      <c r="A3767" s="45" t="str">
        <v>SUPLEMENTO 0,822x30</v>
      </c>
      <c r="B3767" s="46" t="str">
        <v>SUPLEMENTO 0,8</v>
      </c>
      <c r="C3767" s="46" t="str">
        <v>22x30</v>
      </c>
      <c r="D3767" s="46" t="str">
        <v>22x30</v>
      </c>
      <c r="E3767" s="47">
        <v>793.25</v>
      </c>
      <c r="F3767" s="45" t="str">
        <v>SKOTNICA</v>
      </c>
      <c r="G3767" s="48">
        <v>321.26625000000001</v>
      </c>
      <c r="H3767" s="49">
        <v>213.27260000000001</v>
      </c>
      <c r="I3767" s="50">
        <v>0.50636438998727451</v>
      </c>
      <c r="J3767" s="51" t="str">
        <v>D01I0012230</v>
      </c>
      <c r="Q3767" s="19" t="str">
        <v>111 - GRISES - INTERIORES  - 1" 1/4</v>
      </c>
      <c r="V3767" s="83"/>
      <c r="AA3767" t="str">
        <v>110x124 - 110x124</v>
      </c>
    </row>
    <row r="3768" spans="1:27" x14ac:dyDescent="0.2">
      <c r="A3768" s="45" t="str">
        <v>SUPLEMENTO 0,850x62</v>
      </c>
      <c r="B3768" s="46" t="str">
        <v>SUPLEMENTO 0,8</v>
      </c>
      <c r="C3768" s="46" t="str">
        <v>50x62</v>
      </c>
      <c r="D3768" s="46" t="str">
        <v>50x62</v>
      </c>
      <c r="E3768" s="47">
        <v>2446.6999999999998</v>
      </c>
      <c r="F3768" s="45" t="str">
        <v>SKOTNICA</v>
      </c>
      <c r="G3768" s="48">
        <v>990.91350000000011</v>
      </c>
      <c r="H3768" s="49">
        <v>657.81780000000003</v>
      </c>
      <c r="I3768" s="50">
        <v>0.50636468031117432</v>
      </c>
      <c r="J3768" s="51" t="str">
        <v>D01I00205062</v>
      </c>
      <c r="Q3768" s="19" t="str">
        <v xml:space="preserve">111 - Ø pico  8 mm - 28 mm 32 mm </v>
      </c>
      <c r="V3768" s="83"/>
      <c r="AA3768" t="str">
        <v>111 - 13,5x7x5 - Taladro bosch</v>
      </c>
    </row>
    <row r="3769" spans="1:27" x14ac:dyDescent="0.2">
      <c r="A3769" s="45" t="str">
        <v>SUPLEMENTO 0,851x63</v>
      </c>
      <c r="B3769" s="46" t="str">
        <v>SUPLEMENTO 0,8</v>
      </c>
      <c r="C3769" s="46" t="str">
        <v>51x63</v>
      </c>
      <c r="D3769" s="46" t="str">
        <v>51x63</v>
      </c>
      <c r="E3769" s="47">
        <v>2446.6999999999998</v>
      </c>
      <c r="F3769" s="45" t="str">
        <v>SKOTNICA</v>
      </c>
      <c r="G3769" s="48">
        <v>990.91350000000011</v>
      </c>
      <c r="H3769" s="49">
        <v>657.81780000000003</v>
      </c>
      <c r="I3769" s="50">
        <v>0.50636468031117432</v>
      </c>
      <c r="J3769" s="51" t="str">
        <v>D01I00205163</v>
      </c>
      <c r="Q3769" s="19" t="str">
        <v>111 - SINGER - ESLABÓN DE LUJO OVAL CON ARO   B.</v>
      </c>
      <c r="V3769" s="83"/>
      <c r="AA3769" t="str">
        <v>111 - Cuerda 2,62mm - 10,77 x 16,01</v>
      </c>
    </row>
    <row r="3770" spans="1:27" x14ac:dyDescent="0.2">
      <c r="A3770" s="45" t="str">
        <v>SUPLEMENTO 0,854x66</v>
      </c>
      <c r="B3770" s="46" t="str">
        <v>SUPLEMENTO 0,8</v>
      </c>
      <c r="C3770" s="46" t="str">
        <v>54x66</v>
      </c>
      <c r="D3770" s="46" t="str">
        <v>54x66</v>
      </c>
      <c r="E3770" s="47">
        <v>2916.56</v>
      </c>
      <c r="F3770" s="45" t="str">
        <v>SKOTNICA</v>
      </c>
      <c r="G3770" s="48">
        <v>1181.2068000000002</v>
      </c>
      <c r="H3770" s="49">
        <v>784.14380000000006</v>
      </c>
      <c r="I3770" s="50">
        <v>0.50636503151590317</v>
      </c>
      <c r="J3770" s="51" t="str">
        <v>D01I00205466</v>
      </c>
      <c r="Q3770" s="19" t="str">
        <v>111 - T de 10 mm</v>
      </c>
      <c r="V3770" s="83"/>
      <c r="AA3770" t="str">
        <v>111 - Grampa varilla  cerradura VOLKSWAGEN GACELL</v>
      </c>
    </row>
    <row r="3771" spans="1:27" x14ac:dyDescent="0.2">
      <c r="A3771" s="45" t="str">
        <v>SUPLEMENTO 0,855x67</v>
      </c>
      <c r="B3771" s="46" t="str">
        <v>SUPLEMENTO 0,8</v>
      </c>
      <c r="C3771" s="46" t="str">
        <v>55x67</v>
      </c>
      <c r="D3771" s="46" t="str">
        <v>55x67</v>
      </c>
      <c r="E3771" s="47">
        <v>2916.56</v>
      </c>
      <c r="F3771" s="45" t="str">
        <v>SKOTNICA</v>
      </c>
      <c r="G3771" s="48">
        <v>1181.2068000000002</v>
      </c>
      <c r="H3771" s="49">
        <v>784.14380000000006</v>
      </c>
      <c r="I3771" s="50">
        <v>0.50636503151590317</v>
      </c>
      <c r="J3771" s="51" t="str">
        <v>D01I00205567</v>
      </c>
      <c r="Q3771" s="19" t="str">
        <v>111 - Union triple plastica 12 mm</v>
      </c>
      <c r="V3771" s="83"/>
      <c r="AA3771" t="str">
        <v>111 - GRISES - INTERIORES  - 1" 1/4</v>
      </c>
    </row>
    <row r="3772" spans="1:27" x14ac:dyDescent="0.2">
      <c r="A3772" s="45" t="str">
        <v>SUPLEMENTO 0,838x54</v>
      </c>
      <c r="B3772" s="46" t="str">
        <v>SUPLEMENTO 0,8</v>
      </c>
      <c r="C3772" s="46" t="str">
        <v>38x54</v>
      </c>
      <c r="D3772" s="46" t="str">
        <v>38x54</v>
      </c>
      <c r="E3772" s="47">
        <v>2137.5700000000002</v>
      </c>
      <c r="F3772" s="45" t="str">
        <v>SKOTNICA</v>
      </c>
      <c r="G3772" s="48">
        <v>865.71585000000005</v>
      </c>
      <c r="H3772" s="49">
        <v>574.70519999999999</v>
      </c>
      <c r="I3772" s="50">
        <v>0.50636508944063863</v>
      </c>
      <c r="J3772" s="51" t="str">
        <v>D01I00203854</v>
      </c>
      <c r="Q3772" s="19" t="str">
        <v>1111 - 14 x 20 x 1.5 - PERKINS 6/305</v>
      </c>
      <c r="V3772" s="83"/>
      <c r="AA3772" t="str">
        <v xml:space="preserve">111 - Ø pico  8 mm - 28 mm 32 mm </v>
      </c>
    </row>
    <row r="3773" spans="1:27" x14ac:dyDescent="0.2">
      <c r="A3773" s="45" t="str">
        <v>SUPLEMENTO 0,814x19</v>
      </c>
      <c r="B3773" s="46" t="str">
        <v>SUPLEMENTO 0,8</v>
      </c>
      <c r="C3773" s="46" t="str">
        <v>14x19</v>
      </c>
      <c r="D3773" s="46" t="str">
        <v>14x19</v>
      </c>
      <c r="E3773" s="47">
        <v>461.4</v>
      </c>
      <c r="F3773" s="45" t="str">
        <v>SKOTNICA</v>
      </c>
      <c r="G3773" s="48">
        <v>186.86700000000002</v>
      </c>
      <c r="H3773" s="49">
        <v>124.05159999999999</v>
      </c>
      <c r="I3773" s="50">
        <v>0.5063650932353958</v>
      </c>
      <c r="J3773" s="51" t="str">
        <v>D01I0031419</v>
      </c>
      <c r="Q3773" s="19" t="str">
        <v>1114 - 14 x 20 x 2 - TOBERA DN/DL</v>
      </c>
      <c r="V3773" s="83"/>
      <c r="AA3773" t="str">
        <v>111 - SINGER - ESLABON DE LUJO OVAL CON ARO   B.</v>
      </c>
    </row>
    <row r="3774" spans="1:27" x14ac:dyDescent="0.2">
      <c r="A3774" s="45" t="str">
        <v>SUPLEMENTO 0,815x20</v>
      </c>
      <c r="B3774" s="46" t="str">
        <v>SUPLEMENTO 0,8</v>
      </c>
      <c r="C3774" s="46" t="str">
        <v>15x20</v>
      </c>
      <c r="D3774" s="46" t="str">
        <v>15x20</v>
      </c>
      <c r="E3774" s="47">
        <v>461.4</v>
      </c>
      <c r="F3774" s="45" t="str">
        <v>SKOTNICA</v>
      </c>
      <c r="G3774" s="48">
        <v>186.86700000000002</v>
      </c>
      <c r="H3774" s="49">
        <v>124.05159999999999</v>
      </c>
      <c r="I3774" s="50">
        <v>0.5063650932353958</v>
      </c>
      <c r="J3774" s="51" t="str">
        <v>D01I0031520</v>
      </c>
      <c r="Q3774" s="19" t="str">
        <v>1115 - 15.5 x 20 x 0.5 - val/scania</v>
      </c>
      <c r="V3774" s="83"/>
      <c r="AA3774" t="str">
        <v>111 - T de 10 mm</v>
      </c>
    </row>
    <row r="3775" spans="1:27" x14ac:dyDescent="0.2">
      <c r="A3775" s="45" t="str">
        <v>SUPLEMENTO 0,816x21</v>
      </c>
      <c r="B3775" s="46" t="str">
        <v>SUPLEMENTO 0,8</v>
      </c>
      <c r="C3775" s="46" t="str">
        <v>16x21</v>
      </c>
      <c r="D3775" s="46" t="str">
        <v>16x21</v>
      </c>
      <c r="E3775" s="47">
        <v>461.4</v>
      </c>
      <c r="F3775" s="45" t="str">
        <v>SKOTNICA</v>
      </c>
      <c r="G3775" s="48">
        <v>186.86700000000002</v>
      </c>
      <c r="H3775" s="49">
        <v>124.05159999999999</v>
      </c>
      <c r="I3775" s="50">
        <v>0.5063650932353958</v>
      </c>
      <c r="J3775" s="51" t="str">
        <v>D01I0031621</v>
      </c>
      <c r="Q3775" s="19" t="str">
        <v>1118 - 9 x 15.5 x 2 - JOHN DEERE</v>
      </c>
      <c r="V3775" s="83"/>
      <c r="AA3775" t="str">
        <v>111 - Union triple plastica 12 mm</v>
      </c>
    </row>
    <row r="3776" spans="1:27" x14ac:dyDescent="0.2">
      <c r="A3776" s="45" t="str">
        <v>SUPLEMENTO 0,243x59</v>
      </c>
      <c r="B3776" s="46" t="str">
        <v>SUPLEMENTO 0,2</v>
      </c>
      <c r="C3776" s="46" t="str">
        <v>43x59</v>
      </c>
      <c r="D3776" s="46" t="str">
        <v>43x59</v>
      </c>
      <c r="E3776" s="47">
        <v>1186.25</v>
      </c>
      <c r="F3776" s="45" t="str">
        <v>SKOTNICA</v>
      </c>
      <c r="G3776" s="48">
        <v>480.43125000000003</v>
      </c>
      <c r="H3776" s="49">
        <v>318.9341</v>
      </c>
      <c r="I3776" s="50">
        <v>0.50636526479921717</v>
      </c>
      <c r="J3776" s="51" t="str">
        <v>D01B 043</v>
      </c>
      <c r="Q3776" s="19" t="str">
        <v>1119 - 10 x 20 x 2 - BEDFORD/varios</v>
      </c>
      <c r="V3776" s="83"/>
      <c r="AA3776" t="str">
        <v>1111 - 14 x 20 x 1.5 - PERKINS 6/305</v>
      </c>
    </row>
    <row r="3777" spans="1:27" x14ac:dyDescent="0.2">
      <c r="A3777" s="45" t="str">
        <v>SUPLEMENTO 0,244x60</v>
      </c>
      <c r="B3777" s="46" t="str">
        <v>SUPLEMENTO 0,2</v>
      </c>
      <c r="C3777" s="46" t="str">
        <v>44x60</v>
      </c>
      <c r="D3777" s="46" t="str">
        <v>44x60</v>
      </c>
      <c r="E3777" s="47">
        <v>1186.25</v>
      </c>
      <c r="F3777" s="45" t="str">
        <v>SKOTNICA</v>
      </c>
      <c r="G3777" s="48">
        <v>480.43125000000003</v>
      </c>
      <c r="H3777" s="49">
        <v>318.9341</v>
      </c>
      <c r="I3777" s="50">
        <v>0.50636526479921717</v>
      </c>
      <c r="J3777" s="51" t="str">
        <v>D01B 044</v>
      </c>
      <c r="Q3777" s="19" t="str">
        <v>111x124 - 111x124</v>
      </c>
      <c r="V3777" s="83"/>
      <c r="AA3777" t="str">
        <v>1114 - 14 x 20 x 2 - TOBERA DN/DL</v>
      </c>
    </row>
    <row r="3778" spans="1:27" x14ac:dyDescent="0.2">
      <c r="A3778" s="45" t="str">
        <v>SUPLEMENTO 0,245x61</v>
      </c>
      <c r="B3778" s="46" t="str">
        <v>SUPLEMENTO 0,2</v>
      </c>
      <c r="C3778" s="46" t="str">
        <v>45x61</v>
      </c>
      <c r="D3778" s="46" t="str">
        <v>45x61</v>
      </c>
      <c r="E3778" s="47">
        <v>1186.25</v>
      </c>
      <c r="F3778" s="45" t="str">
        <v>SKOTNICA</v>
      </c>
      <c r="G3778" s="48">
        <v>480.43125000000003</v>
      </c>
      <c r="H3778" s="49">
        <v>318.9341</v>
      </c>
      <c r="I3778" s="50">
        <v>0.50636526479921717</v>
      </c>
      <c r="J3778" s="51" t="str">
        <v>D01B 045</v>
      </c>
      <c r="Q3778" s="19" t="str">
        <v>112 - 2 x 18 x 130 - Compresion</v>
      </c>
      <c r="V3778" s="83"/>
      <c r="AA3778" t="str">
        <v>1115 - 15.5 x 20 x 0.5 - val/scania</v>
      </c>
    </row>
    <row r="3779" spans="1:27" x14ac:dyDescent="0.2">
      <c r="A3779" s="45" t="str">
        <v>SUPLEMENTO 0,247x59</v>
      </c>
      <c r="B3779" s="46" t="str">
        <v>SUPLEMENTO 0,2</v>
      </c>
      <c r="C3779" s="46" t="str">
        <v>47x59</v>
      </c>
      <c r="D3779" s="46" t="str">
        <v>47x59</v>
      </c>
      <c r="E3779" s="47">
        <v>1186.25</v>
      </c>
      <c r="F3779" s="45" t="str">
        <v>SKOTNICA</v>
      </c>
      <c r="G3779" s="48">
        <v>480.43125000000003</v>
      </c>
      <c r="H3779" s="49">
        <v>318.9341</v>
      </c>
      <c r="I3779" s="50">
        <v>0.50636526479921717</v>
      </c>
      <c r="J3779" s="51" t="str">
        <v>D01B 047</v>
      </c>
      <c r="Q3779" s="19" t="str">
        <v>112 - 23x9x6 - Amoladora dower paggio</v>
      </c>
      <c r="V3779" s="83"/>
      <c r="AA3779" t="str">
        <v>1118 - 9 x 15.5 x 2 - JOHN DEERE</v>
      </c>
    </row>
    <row r="3780" spans="1:27" x14ac:dyDescent="0.2">
      <c r="A3780" s="45" t="str">
        <v>SUPLEMENTO 0,248x60</v>
      </c>
      <c r="B3780" s="46" t="str">
        <v>SUPLEMENTO 0,2</v>
      </c>
      <c r="C3780" s="46" t="str">
        <v>48x60</v>
      </c>
      <c r="D3780" s="46" t="str">
        <v>48x60</v>
      </c>
      <c r="E3780" s="47">
        <v>1186.25</v>
      </c>
      <c r="F3780" s="45" t="str">
        <v>SKOTNICA</v>
      </c>
      <c r="G3780" s="48">
        <v>480.43125000000003</v>
      </c>
      <c r="H3780" s="49">
        <v>318.9341</v>
      </c>
      <c r="I3780" s="50">
        <v>0.50636526479921717</v>
      </c>
      <c r="J3780" s="51" t="str">
        <v>D01B 048</v>
      </c>
      <c r="Q3780" s="19" t="str">
        <v>112 - Clip metalico VMW/TOXOTA con su perno 7 mm</v>
      </c>
      <c r="V3780" s="83"/>
      <c r="AA3780" t="str">
        <v>1119 - 10 x 20 x 2 - BEDFORD/varios</v>
      </c>
    </row>
    <row r="3781" spans="1:27" x14ac:dyDescent="0.2">
      <c r="A3781" s="45" t="str">
        <v>SUPLEMENTO 0,249x61</v>
      </c>
      <c r="B3781" s="46" t="str">
        <v>SUPLEMENTO 0,2</v>
      </c>
      <c r="C3781" s="46" t="str">
        <v>49x61</v>
      </c>
      <c r="D3781" s="46" t="str">
        <v>49x61</v>
      </c>
      <c r="E3781" s="47">
        <v>1186.25</v>
      </c>
      <c r="F3781" s="45" t="str">
        <v>SKOTNICA</v>
      </c>
      <c r="G3781" s="48">
        <v>480.43125000000003</v>
      </c>
      <c r="H3781" s="49">
        <v>318.9341</v>
      </c>
      <c r="I3781" s="50">
        <v>0.50636526479921717</v>
      </c>
      <c r="J3781" s="51" t="str">
        <v>D01B 049</v>
      </c>
      <c r="Q3781" s="19" t="str">
        <v>112 - Cuerda 2,62mm - 12,37 x 17,61</v>
      </c>
      <c r="V3781" s="83"/>
      <c r="AA3781" t="str">
        <v>111x124 - 111x124</v>
      </c>
    </row>
    <row r="3782" spans="1:27" x14ac:dyDescent="0.2">
      <c r="A3782" s="45" t="str">
        <v>SUPLEMENTO 0,250x62</v>
      </c>
      <c r="B3782" s="46" t="str">
        <v>SUPLEMENTO 0,2</v>
      </c>
      <c r="C3782" s="46" t="str">
        <v>50x62</v>
      </c>
      <c r="D3782" s="46" t="str">
        <v>50x62</v>
      </c>
      <c r="E3782" s="47">
        <v>1186.25</v>
      </c>
      <c r="F3782" s="45" t="str">
        <v>SKOTNICA</v>
      </c>
      <c r="G3782" s="48">
        <v>480.43125000000003</v>
      </c>
      <c r="H3782" s="49">
        <v>318.9341</v>
      </c>
      <c r="I3782" s="50">
        <v>0.50636526479921717</v>
      </c>
      <c r="J3782" s="51" t="str">
        <v>D01B 050</v>
      </c>
      <c r="Q3782" s="19" t="str">
        <v>112 - Grampa varilla  cerradura  SENDA- GOL-SAVERIO</v>
      </c>
      <c r="V3782" s="83"/>
      <c r="AA3782" t="str">
        <v>112 - 2 x 18 x 130 - Compresion</v>
      </c>
    </row>
    <row r="3783" spans="1:27" x14ac:dyDescent="0.2">
      <c r="A3783" s="45" t="str">
        <v>SUPLEMENTO 0,251x63</v>
      </c>
      <c r="B3783" s="46" t="str">
        <v>SUPLEMENTO 0,2</v>
      </c>
      <c r="C3783" s="46" t="str">
        <v>51x63</v>
      </c>
      <c r="D3783" s="46" t="str">
        <v>51x63</v>
      </c>
      <c r="E3783" s="47">
        <v>1186.25</v>
      </c>
      <c r="F3783" s="45" t="str">
        <v>SKOTNICA</v>
      </c>
      <c r="G3783" s="48">
        <v>480.43125000000003</v>
      </c>
      <c r="H3783" s="49">
        <v>318.9341</v>
      </c>
      <c r="I3783" s="50">
        <v>0.50636526479921717</v>
      </c>
      <c r="J3783" s="51" t="str">
        <v>D01B 051</v>
      </c>
      <c r="Q3783" s="19" t="str">
        <v>112 - GRISES - INTERIORES  - 1" 1/2</v>
      </c>
      <c r="V3783" s="83"/>
      <c r="AA3783" t="str">
        <v>112 - 23x9x6 - Amoladora dower paggio</v>
      </c>
    </row>
    <row r="3784" spans="1:27" x14ac:dyDescent="0.2">
      <c r="A3784" s="45" t="str">
        <v>SUPLEMENTO 0,843x59</v>
      </c>
      <c r="B3784" s="46" t="str">
        <v>SUPLEMENTO 0,8</v>
      </c>
      <c r="C3784" s="46" t="str">
        <v>43x59</v>
      </c>
      <c r="D3784" s="46" t="str">
        <v>43x59</v>
      </c>
      <c r="E3784" s="47">
        <v>2460.7199999999998</v>
      </c>
      <c r="F3784" s="45" t="str">
        <v>SKOTNICA</v>
      </c>
      <c r="G3784" s="48">
        <v>996.59159999999997</v>
      </c>
      <c r="H3784" s="49">
        <v>661.58680000000004</v>
      </c>
      <c r="I3784" s="50">
        <v>0.50636560463419156</v>
      </c>
      <c r="J3784" s="51" t="str">
        <v>D01I00204359</v>
      </c>
      <c r="Q3784" s="19" t="str">
        <v>112 - Ø pico  8 mm - 32 mm  35 mm  - 49</v>
      </c>
      <c r="V3784" s="83"/>
      <c r="AA3784" t="str">
        <v>112 - Clip metalico VMW/TOXOTA con su perno 7 mm</v>
      </c>
    </row>
    <row r="3785" spans="1:27" x14ac:dyDescent="0.2">
      <c r="A3785" s="45" t="str">
        <v>SUPLEMENTO 0,844x60</v>
      </c>
      <c r="B3785" s="46" t="str">
        <v>SUPLEMENTO 0,8</v>
      </c>
      <c r="C3785" s="46" t="str">
        <v>44x60</v>
      </c>
      <c r="D3785" s="46" t="str">
        <v>44x60</v>
      </c>
      <c r="E3785" s="47">
        <v>2460.7199999999998</v>
      </c>
      <c r="F3785" s="45" t="str">
        <v>SKOTNICA</v>
      </c>
      <c r="G3785" s="48">
        <v>996.59159999999997</v>
      </c>
      <c r="H3785" s="49">
        <v>661.58680000000004</v>
      </c>
      <c r="I3785" s="50">
        <v>0.50636560463419156</v>
      </c>
      <c r="J3785" s="51" t="str">
        <v>D01I00204460</v>
      </c>
      <c r="Q3785" s="19" t="str">
        <v>112 - Park 10/12 x 25 estan c/ar</v>
      </c>
      <c r="V3785" s="83"/>
      <c r="AA3785" t="str">
        <v>112 - Cuerda 2,62mm - 12,37 x 17,61</v>
      </c>
    </row>
    <row r="3786" spans="1:27" x14ac:dyDescent="0.2">
      <c r="A3786" s="45" t="str">
        <v>SUPLEMENTO 0,852x64</v>
      </c>
      <c r="B3786" s="46" t="str">
        <v>SUPLEMENTO 0,8</v>
      </c>
      <c r="C3786" s="46" t="str">
        <v>52x64</v>
      </c>
      <c r="D3786" s="46" t="str">
        <v>52x64</v>
      </c>
      <c r="E3786" s="47">
        <v>2910.52</v>
      </c>
      <c r="F3786" s="45" t="str">
        <v>SKOTNICA</v>
      </c>
      <c r="G3786" s="48">
        <v>1178.7606000000001</v>
      </c>
      <c r="H3786" s="49">
        <v>782.51930000000004</v>
      </c>
      <c r="I3786" s="50">
        <v>0.50636616885998853</v>
      </c>
      <c r="J3786" s="51" t="str">
        <v>D01I00205264</v>
      </c>
      <c r="Q3786" s="19" t="str">
        <v>112 - SINGER - SINGER  MACOSER FLORENCIA</v>
      </c>
      <c r="V3786" s="83"/>
      <c r="AA3786" t="str">
        <v>112 - Grampa varilla  cerradura  SENDA- GOL-SAVERIO</v>
      </c>
    </row>
    <row r="3787" spans="1:27" x14ac:dyDescent="0.2">
      <c r="A3787" s="45" t="str">
        <v>SUPLEMENTO 0,853x65</v>
      </c>
      <c r="B3787" s="46" t="str">
        <v>SUPLEMENTO 0,8</v>
      </c>
      <c r="C3787" s="46" t="str">
        <v>53x65</v>
      </c>
      <c r="D3787" s="46" t="str">
        <v>53x65</v>
      </c>
      <c r="E3787" s="47">
        <v>2910.52</v>
      </c>
      <c r="F3787" s="45" t="str">
        <v>SKOTNICA</v>
      </c>
      <c r="G3787" s="48">
        <v>1178.7606000000001</v>
      </c>
      <c r="H3787" s="49">
        <v>782.51930000000004</v>
      </c>
      <c r="I3787" s="50">
        <v>0.50636616885998853</v>
      </c>
      <c r="J3787" s="51" t="str">
        <v>D01I00205365</v>
      </c>
      <c r="Q3787" s="19" t="str">
        <v>112 - T de 10 mm larga</v>
      </c>
      <c r="V3787" s="83"/>
      <c r="AA3787" t="str">
        <v>112 - GRISES - INTERIORES  - 1" 1/2</v>
      </c>
    </row>
    <row r="3788" spans="1:27" x14ac:dyDescent="0.2">
      <c r="A3788" s="45" t="str">
        <v>SUPLEMENTO 0,262x74</v>
      </c>
      <c r="B3788" s="46" t="str">
        <v>SUPLEMENTO 0,2</v>
      </c>
      <c r="C3788" s="46" t="str">
        <v>62x74</v>
      </c>
      <c r="D3788" s="46" t="str">
        <v>62x74</v>
      </c>
      <c r="E3788" s="47">
        <v>1913.76</v>
      </c>
      <c r="F3788" s="45" t="str">
        <v>SKOTNICA</v>
      </c>
      <c r="G3788" s="48">
        <v>775.07279999999992</v>
      </c>
      <c r="H3788" s="49">
        <v>514.53139999999996</v>
      </c>
      <c r="I3788" s="50">
        <v>0.50636637530770701</v>
      </c>
      <c r="J3788" s="51" t="str">
        <v>D01B 062</v>
      </c>
      <c r="Q3788" s="19" t="str">
        <v>1125 - 10 x 21 x 2 - MAXION MWM</v>
      </c>
      <c r="V3788" s="83"/>
      <c r="AA3788" t="str">
        <v>112 - Ø pico  8 mm - 32 mm  35 mm  - 49</v>
      </c>
    </row>
    <row r="3789" spans="1:27" x14ac:dyDescent="0.2">
      <c r="A3789" s="45" t="str">
        <v>SUPLEMENTO 0,263x75</v>
      </c>
      <c r="B3789" s="46" t="str">
        <v>SUPLEMENTO 0,2</v>
      </c>
      <c r="C3789" s="46" t="str">
        <v>63x75</v>
      </c>
      <c r="D3789" s="46" t="str">
        <v>63x75</v>
      </c>
      <c r="E3789" s="47">
        <v>1913.76</v>
      </c>
      <c r="F3789" s="45" t="str">
        <v>SKOTNICA</v>
      </c>
      <c r="G3789" s="48">
        <v>775.07279999999992</v>
      </c>
      <c r="H3789" s="49">
        <v>514.53139999999996</v>
      </c>
      <c r="I3789" s="50">
        <v>0.50636637530770701</v>
      </c>
      <c r="J3789" s="51" t="str">
        <v>D01B 063</v>
      </c>
      <c r="Q3789" s="19" t="str">
        <v>112x124 - 112x124</v>
      </c>
      <c r="V3789" s="83"/>
      <c r="AA3789" t="str">
        <v>112 - Park 10/12 x 25 estan c/ar</v>
      </c>
    </row>
    <row r="3790" spans="1:27" x14ac:dyDescent="0.2">
      <c r="A3790" s="45" t="str">
        <v>SUPLEMENTO 0,264x76</v>
      </c>
      <c r="B3790" s="46" t="str">
        <v>SUPLEMENTO 0,2</v>
      </c>
      <c r="C3790" s="46" t="str">
        <v>64x76</v>
      </c>
      <c r="D3790" s="46" t="str">
        <v>64x76</v>
      </c>
      <c r="E3790" s="47">
        <v>1913.76</v>
      </c>
      <c r="F3790" s="45" t="str">
        <v>SKOTNICA</v>
      </c>
      <c r="G3790" s="48">
        <v>775.07279999999992</v>
      </c>
      <c r="H3790" s="49">
        <v>514.53139999999996</v>
      </c>
      <c r="I3790" s="50">
        <v>0.50636637530770701</v>
      </c>
      <c r="J3790" s="51" t="str">
        <v>D01B 064</v>
      </c>
      <c r="Q3790" s="19" t="str">
        <v>113 - 13x8x5 - Amoladora de walt</v>
      </c>
      <c r="V3790" s="83"/>
      <c r="AA3790" t="str">
        <v>112 - SINGER - SINGER  MACOSER FLORENCIA</v>
      </c>
    </row>
    <row r="3791" spans="1:27" x14ac:dyDescent="0.2">
      <c r="A3791" s="45" t="str">
        <v>SUPLEMENTO 0,265x77</v>
      </c>
      <c r="B3791" s="46" t="str">
        <v>SUPLEMENTO 0,2</v>
      </c>
      <c r="C3791" s="46" t="str">
        <v>65x77</v>
      </c>
      <c r="D3791" s="46" t="str">
        <v>65x77</v>
      </c>
      <c r="E3791" s="47">
        <v>1913.76</v>
      </c>
      <c r="F3791" s="45" t="str">
        <v>SKOTNICA</v>
      </c>
      <c r="G3791" s="48">
        <v>775.07279999999992</v>
      </c>
      <c r="H3791" s="49">
        <v>514.53139999999996</v>
      </c>
      <c r="I3791" s="50">
        <v>0.50636637530770701</v>
      </c>
      <c r="J3791" s="51" t="str">
        <v>D01B 065</v>
      </c>
      <c r="Q3791" s="19" t="str">
        <v>113 - Cuerda 2,62mm - 13,94 x 19,18</v>
      </c>
      <c r="V3791" s="83"/>
      <c r="AA3791" t="str">
        <v>112 - T de 10 mm larga</v>
      </c>
    </row>
    <row r="3792" spans="1:27" x14ac:dyDescent="0.2">
      <c r="A3792" s="45" t="str">
        <v>SUPLEMENTO 0,266x78</v>
      </c>
      <c r="B3792" s="46" t="str">
        <v>SUPLEMENTO 0,2</v>
      </c>
      <c r="C3792" s="46" t="str">
        <v>66x78</v>
      </c>
      <c r="D3792" s="46" t="str">
        <v>66x78</v>
      </c>
      <c r="E3792" s="47">
        <v>1913.76</v>
      </c>
      <c r="F3792" s="45" t="str">
        <v>SKOTNICA</v>
      </c>
      <c r="G3792" s="48">
        <v>775.07279999999992</v>
      </c>
      <c r="H3792" s="49">
        <v>514.53139999999996</v>
      </c>
      <c r="I3792" s="50">
        <v>0.50636637530770701</v>
      </c>
      <c r="J3792" s="51" t="str">
        <v>D01B 066</v>
      </c>
      <c r="Q3792" s="19" t="str">
        <v>113 - Grampa varilla cerradura PEUGEOT 504</v>
      </c>
      <c r="V3792" s="83"/>
      <c r="AA3792" t="str">
        <v>1125 - 10 x 21 x 2 - MAXION MWM</v>
      </c>
    </row>
    <row r="3793" spans="1:27" x14ac:dyDescent="0.2">
      <c r="A3793" s="45" t="str">
        <v>SUPLEMENTO 0,833x49</v>
      </c>
      <c r="B3793" s="46" t="str">
        <v>SUPLEMENTO 0,8</v>
      </c>
      <c r="C3793" s="46" t="str">
        <v>33x49</v>
      </c>
      <c r="D3793" s="46" t="str">
        <v>33x49</v>
      </c>
      <c r="E3793" s="47">
        <v>1834</v>
      </c>
      <c r="F3793" s="45" t="str">
        <v>SKOTNICA</v>
      </c>
      <c r="G3793" s="48">
        <v>742.77</v>
      </c>
      <c r="H3793" s="49">
        <v>493.0872</v>
      </c>
      <c r="I3793" s="50">
        <v>0.50636641957041273</v>
      </c>
      <c r="J3793" s="51" t="str">
        <v>D01I00203349</v>
      </c>
      <c r="Q3793" s="19" t="str">
        <v>113 - Ø pico  8 mm - 35 mm  38 mm</v>
      </c>
      <c r="V3793" s="83"/>
      <c r="AA3793" t="str">
        <v>112x124 - 112x124</v>
      </c>
    </row>
    <row r="3794" spans="1:27" x14ac:dyDescent="0.2">
      <c r="A3794" s="45" t="str">
        <v>SUPLEMENTO 0,834x50</v>
      </c>
      <c r="B3794" s="46" t="str">
        <v>SUPLEMENTO 0,8</v>
      </c>
      <c r="C3794" s="46" t="str">
        <v>34x50</v>
      </c>
      <c r="D3794" s="46" t="str">
        <v>34x50</v>
      </c>
      <c r="E3794" s="47">
        <v>1834</v>
      </c>
      <c r="F3794" s="45" t="str">
        <v>SKOTNICA</v>
      </c>
      <c r="G3794" s="48">
        <v>742.77</v>
      </c>
      <c r="H3794" s="49">
        <v>493.0872</v>
      </c>
      <c r="I3794" s="50">
        <v>0.50636641957041273</v>
      </c>
      <c r="J3794" s="51" t="str">
        <v>D01I00203450</v>
      </c>
      <c r="Q3794" s="19" t="str">
        <v>113 - SINGER - SINGER  MACOSER GOTA CON ARO</v>
      </c>
      <c r="V3794" s="83"/>
      <c r="AA3794" t="str">
        <v>113 - 13x8x5 - Amoladora de walt</v>
      </c>
    </row>
    <row r="3795" spans="1:27" x14ac:dyDescent="0.2">
      <c r="A3795" s="45" t="str">
        <v>SUPLEMENTO 0,294x106</v>
      </c>
      <c r="B3795" s="46" t="str">
        <v>SUPLEMENTO 0,2</v>
      </c>
      <c r="C3795" s="46" t="str">
        <v>94x106</v>
      </c>
      <c r="D3795" s="46" t="str">
        <v>94x106</v>
      </c>
      <c r="E3795" s="47">
        <v>3770.48</v>
      </c>
      <c r="F3795" s="45" t="str">
        <v>SKOTNICA</v>
      </c>
      <c r="G3795" s="48">
        <v>1527.0444000000002</v>
      </c>
      <c r="H3795" s="49">
        <v>1013.727</v>
      </c>
      <c r="I3795" s="50">
        <v>0.50636650695897445</v>
      </c>
      <c r="J3795" s="51" t="str">
        <v>D01B 094</v>
      </c>
      <c r="Q3795" s="19" t="str">
        <v>113 - T reforzada de 10 mm</v>
      </c>
      <c r="V3795" s="83"/>
      <c r="AA3795" t="str">
        <v>113 - Cuerda 2,62mm - 13,94 x 19,18</v>
      </c>
    </row>
    <row r="3796" spans="1:27" x14ac:dyDescent="0.2">
      <c r="A3796" s="45" t="str">
        <v>SUPLEMENTO 0,295x107</v>
      </c>
      <c r="B3796" s="46" t="str">
        <v>SUPLEMENTO 0,2</v>
      </c>
      <c r="C3796" s="46" t="str">
        <v>95x107</v>
      </c>
      <c r="D3796" s="46" t="str">
        <v>95x107</v>
      </c>
      <c r="E3796" s="47">
        <v>3770.48</v>
      </c>
      <c r="F3796" s="45" t="str">
        <v>SKOTNICA</v>
      </c>
      <c r="G3796" s="48">
        <v>1527.0444000000002</v>
      </c>
      <c r="H3796" s="49">
        <v>1013.727</v>
      </c>
      <c r="I3796" s="50">
        <v>0.50636650695897445</v>
      </c>
      <c r="J3796" s="51" t="str">
        <v>D01B 095</v>
      </c>
      <c r="Q3796" s="19" t="str">
        <v>1133 - 7.5 x 15.5 x 1.5 - CUMMING</v>
      </c>
      <c r="V3796" s="83"/>
      <c r="AA3796" t="str">
        <v>113 - Grampa varilla cerradura PEUGEOT 504</v>
      </c>
    </row>
    <row r="3797" spans="1:27" x14ac:dyDescent="0.2">
      <c r="A3797" s="45" t="str">
        <v>SUPLEMENTO 0,2115x127</v>
      </c>
      <c r="B3797" s="46" t="str">
        <v>SUPLEMENTO 0,2</v>
      </c>
      <c r="C3797" s="46" t="str">
        <v>115x127</v>
      </c>
      <c r="D3797" s="46" t="str">
        <v>115x127</v>
      </c>
      <c r="E3797" s="47">
        <v>5154.4399999999996</v>
      </c>
      <c r="F3797" s="45" t="str">
        <v>SKOTNICA</v>
      </c>
      <c r="G3797" s="48">
        <v>2087.5481999999997</v>
      </c>
      <c r="H3797" s="49">
        <v>1385.8168000000001</v>
      </c>
      <c r="I3797" s="50">
        <v>0.50636664240179474</v>
      </c>
      <c r="J3797" s="51" t="str">
        <v>D01B 115</v>
      </c>
      <c r="Q3797" s="19" t="str">
        <v>1134 - 7.5 x 15.5 x 2 - CUMMING</v>
      </c>
      <c r="V3797" s="83"/>
      <c r="AA3797" t="str">
        <v>113 - Ø pico  8 mm - 35 mm  38 mm</v>
      </c>
    </row>
    <row r="3798" spans="1:27" x14ac:dyDescent="0.2">
      <c r="A3798" s="45" t="str">
        <v>SUPLEMENTO 0,252x64</v>
      </c>
      <c r="B3798" s="46" t="str">
        <v>SUPLEMENTO 0,2</v>
      </c>
      <c r="C3798" s="46" t="str">
        <v>52x64</v>
      </c>
      <c r="D3798" s="46" t="str">
        <v>52x64</v>
      </c>
      <c r="E3798" s="47">
        <v>1449.46</v>
      </c>
      <c r="F3798" s="45" t="str">
        <v>SKOTNICA</v>
      </c>
      <c r="G3798" s="48">
        <v>587.0313000000001</v>
      </c>
      <c r="H3798" s="49">
        <v>389.70010000000002</v>
      </c>
      <c r="I3798" s="50">
        <v>0.50636681899748059</v>
      </c>
      <c r="J3798" s="51" t="str">
        <v>D01B 052</v>
      </c>
      <c r="Q3798" s="19" t="str">
        <v>1135 - 8 x 11 - ret scania 113</v>
      </c>
      <c r="V3798" s="83"/>
      <c r="AA3798" t="str">
        <v>113 - SINGER - SINGER  MACOSER GOTA CON ARO</v>
      </c>
    </row>
    <row r="3799" spans="1:27" x14ac:dyDescent="0.2">
      <c r="A3799" s="45" t="str">
        <v>SUPLEMENTO 0,253x65</v>
      </c>
      <c r="B3799" s="46" t="str">
        <v>SUPLEMENTO 0,2</v>
      </c>
      <c r="C3799" s="46" t="str">
        <v>53x65</v>
      </c>
      <c r="D3799" s="46" t="str">
        <v>53x65</v>
      </c>
      <c r="E3799" s="47">
        <v>1449.46</v>
      </c>
      <c r="F3799" s="45" t="str">
        <v>SKOTNICA</v>
      </c>
      <c r="G3799" s="48">
        <v>587.0313000000001</v>
      </c>
      <c r="H3799" s="49">
        <v>389.70010000000002</v>
      </c>
      <c r="I3799" s="50">
        <v>0.50636681899748059</v>
      </c>
      <c r="J3799" s="51" t="str">
        <v>D01B 053</v>
      </c>
      <c r="Q3799" s="19" t="str">
        <v>113x127 - 113x127</v>
      </c>
      <c r="V3799" s="83"/>
      <c r="AA3799" t="str">
        <v>113 - T reforzada de 10 mm</v>
      </c>
    </row>
    <row r="3800" spans="1:27" x14ac:dyDescent="0.2">
      <c r="A3800" s="45" t="str">
        <v>SUPLEMENTO 0,254x66</v>
      </c>
      <c r="B3800" s="46" t="str">
        <v>SUPLEMENTO 0,2</v>
      </c>
      <c r="C3800" s="46" t="str">
        <v>54x66</v>
      </c>
      <c r="D3800" s="46" t="str">
        <v>54x66</v>
      </c>
      <c r="E3800" s="47">
        <v>1449.46</v>
      </c>
      <c r="F3800" s="45" t="str">
        <v>SKOTNICA</v>
      </c>
      <c r="G3800" s="48">
        <v>587.0313000000001</v>
      </c>
      <c r="H3800" s="49">
        <v>389.70010000000002</v>
      </c>
      <c r="I3800" s="50">
        <v>0.50636681899748059</v>
      </c>
      <c r="J3800" s="51" t="str">
        <v>D01B 054</v>
      </c>
      <c r="Q3800" s="19" t="str">
        <v>114 - 13x14x7,3 - Amol 7" dowen paggio</v>
      </c>
      <c r="V3800" s="83"/>
      <c r="AA3800" t="str">
        <v>1133 - 7.5 x 15.5 x 1.5 - CUMMING</v>
      </c>
    </row>
    <row r="3801" spans="1:27" x14ac:dyDescent="0.2">
      <c r="A3801" s="45" t="str">
        <v>SUPLEMENTO 0,255x67</v>
      </c>
      <c r="B3801" s="46" t="str">
        <v>SUPLEMENTO 0,2</v>
      </c>
      <c r="C3801" s="46" t="str">
        <v>55x67</v>
      </c>
      <c r="D3801" s="46" t="str">
        <v>55x67</v>
      </c>
      <c r="E3801" s="47">
        <v>1449.46</v>
      </c>
      <c r="F3801" s="45" t="str">
        <v>SKOTNICA</v>
      </c>
      <c r="G3801" s="48">
        <v>587.0313000000001</v>
      </c>
      <c r="H3801" s="49">
        <v>389.70010000000002</v>
      </c>
      <c r="I3801" s="50">
        <v>0.50636681899748059</v>
      </c>
      <c r="J3801" s="51" t="str">
        <v>D01B 055</v>
      </c>
      <c r="Q3801" s="19" t="str">
        <v>114 - 2 x 20 x 100 - Compresion</v>
      </c>
      <c r="V3801" s="83"/>
      <c r="AA3801" t="str">
        <v>1134 - 7.5 x 15.5 x 2 - CUMMING</v>
      </c>
    </row>
    <row r="3802" spans="1:27" x14ac:dyDescent="0.2">
      <c r="A3802" s="45" t="str">
        <v>SUPLEMENTO 0,256x68</v>
      </c>
      <c r="B3802" s="46" t="str">
        <v>SUPLEMENTO 0,2</v>
      </c>
      <c r="C3802" s="46" t="str">
        <v>56x68</v>
      </c>
      <c r="D3802" s="46" t="str">
        <v>56x68</v>
      </c>
      <c r="E3802" s="47">
        <v>1449.46</v>
      </c>
      <c r="F3802" s="45" t="str">
        <v>SKOTNICA</v>
      </c>
      <c r="G3802" s="48">
        <v>587.0313000000001</v>
      </c>
      <c r="H3802" s="49">
        <v>389.70010000000002</v>
      </c>
      <c r="I3802" s="50">
        <v>0.50636681899748059</v>
      </c>
      <c r="J3802" s="51" t="str">
        <v>D01B 056</v>
      </c>
      <c r="Q3802" s="19" t="str">
        <v>114 - Cuerda 2,62mm - 15,54 x 20,78</v>
      </c>
      <c r="V3802" s="83"/>
      <c r="AA3802" t="str">
        <v>1135 - 8 x 11 - ret scania 113</v>
      </c>
    </row>
    <row r="3803" spans="1:27" x14ac:dyDescent="0.2">
      <c r="A3803" s="45" t="str">
        <v>SUPLEMENTO 0,841x57</v>
      </c>
      <c r="B3803" s="46" t="str">
        <v>SUPLEMENTO 0,8</v>
      </c>
      <c r="C3803" s="46" t="str">
        <v>41x57</v>
      </c>
      <c r="D3803" s="46" t="str">
        <v>41x57</v>
      </c>
      <c r="E3803" s="47">
        <v>2142.89</v>
      </c>
      <c r="F3803" s="45" t="str">
        <v>SKOTNICA</v>
      </c>
      <c r="G3803" s="48">
        <v>867.87044999999989</v>
      </c>
      <c r="H3803" s="49">
        <v>576.13480000000004</v>
      </c>
      <c r="I3803" s="50">
        <v>0.50636699952858222</v>
      </c>
      <c r="J3803" s="51" t="str">
        <v>D01I00204157</v>
      </c>
      <c r="Q3803" s="19" t="str">
        <v>114 - Grampa varilla cerradura FORD RANGER 98`</v>
      </c>
      <c r="V3803" s="83"/>
      <c r="AA3803" t="str">
        <v>113x127 - 113x127</v>
      </c>
    </row>
    <row r="3804" spans="1:27" x14ac:dyDescent="0.2">
      <c r="A3804" s="45" t="str">
        <v>SUPLEMENTO 0,842x58</v>
      </c>
      <c r="B3804" s="46" t="str">
        <v>SUPLEMENTO 0,8</v>
      </c>
      <c r="C3804" s="46" t="str">
        <v>42x58</v>
      </c>
      <c r="D3804" s="46" t="str">
        <v>42x58</v>
      </c>
      <c r="E3804" s="47">
        <v>2142.89</v>
      </c>
      <c r="F3804" s="45" t="str">
        <v>SKOTNICA</v>
      </c>
      <c r="G3804" s="48">
        <v>867.87044999999989</v>
      </c>
      <c r="H3804" s="49">
        <v>576.13480000000004</v>
      </c>
      <c r="I3804" s="50">
        <v>0.50636699952858222</v>
      </c>
      <c r="J3804" s="51" t="str">
        <v>D01I00204258</v>
      </c>
      <c r="Q3804" s="19" t="str">
        <v>114 - Ø pico 10 mm - 38 mm 10 mm</v>
      </c>
      <c r="V3804" s="83"/>
      <c r="AA3804" t="str">
        <v>114 - 13x14x7,3 - Amol 7" dowen paggio</v>
      </c>
    </row>
    <row r="3805" spans="1:27" x14ac:dyDescent="0.2">
      <c r="A3805" s="45" t="str">
        <v>SUPLEMENTO 0,860x72</v>
      </c>
      <c r="B3805" s="46" t="str">
        <v>SUPLEMENTO 0,8</v>
      </c>
      <c r="C3805" s="46" t="str">
        <v>60x72</v>
      </c>
      <c r="D3805" s="46" t="str">
        <v>60x72</v>
      </c>
      <c r="E3805" s="47">
        <v>3294.58</v>
      </c>
      <c r="F3805" s="45" t="str">
        <v>SKOTNICA</v>
      </c>
      <c r="G3805" s="48">
        <v>1334.3049000000001</v>
      </c>
      <c r="H3805" s="49">
        <v>885.77650000000006</v>
      </c>
      <c r="I3805" s="50">
        <v>0.50636746402732524</v>
      </c>
      <c r="J3805" s="51" t="str">
        <v>D01I00206072</v>
      </c>
      <c r="Q3805" s="19" t="str">
        <v>114 - T Nylon blanca de 4 mm</v>
      </c>
      <c r="V3805" s="83"/>
      <c r="AA3805" t="str">
        <v>114 - 2 x 20 x 100 - Compresion</v>
      </c>
    </row>
    <row r="3806" spans="1:27" x14ac:dyDescent="0.2">
      <c r="A3806" s="45" t="str">
        <v>SUPLEMENTO 0,861x73</v>
      </c>
      <c r="B3806" s="46" t="str">
        <v>SUPLEMENTO 0,8</v>
      </c>
      <c r="C3806" s="46" t="str">
        <v>61x73</v>
      </c>
      <c r="D3806" s="46" t="str">
        <v>61x73</v>
      </c>
      <c r="E3806" s="47">
        <v>3294.58</v>
      </c>
      <c r="F3806" s="45" t="str">
        <v>SKOTNICA</v>
      </c>
      <c r="G3806" s="48">
        <v>1334.3049000000001</v>
      </c>
      <c r="H3806" s="49">
        <v>885.77650000000006</v>
      </c>
      <c r="I3806" s="50">
        <v>0.50636746402732524</v>
      </c>
      <c r="J3806" s="51" t="str">
        <v>D01I00206173</v>
      </c>
      <c r="Q3806" s="19" t="str">
        <v>114x127 - 114x127</v>
      </c>
      <c r="V3806" s="83"/>
      <c r="AA3806" t="str">
        <v>114 - Cuerda 2,62mm - 15,54 x 20,78</v>
      </c>
    </row>
    <row r="3807" spans="1:27" x14ac:dyDescent="0.2">
      <c r="A3807" s="45" t="str">
        <v>SUPLEMENTO 0,841x49</v>
      </c>
      <c r="B3807" s="46" t="str">
        <v>SUPLEMENTO 0,8</v>
      </c>
      <c r="C3807" s="46" t="str">
        <v>41x49</v>
      </c>
      <c r="D3807" s="46" t="str">
        <v>41x49</v>
      </c>
      <c r="E3807" s="47">
        <v>1796.78</v>
      </c>
      <c r="F3807" s="45" t="str">
        <v>SKOTNICA</v>
      </c>
      <c r="G3807" s="48">
        <v>727.69590000000005</v>
      </c>
      <c r="H3807" s="49">
        <v>483.07990000000001</v>
      </c>
      <c r="I3807" s="50">
        <v>0.50636758018704575</v>
      </c>
      <c r="J3807" s="51" t="str">
        <v>D01I0014149</v>
      </c>
      <c r="Q3807" s="19" t="str">
        <v>115 - 13x10x5 - Amoladora black &amp; decker</v>
      </c>
      <c r="V3807" s="83"/>
      <c r="AA3807" t="str">
        <v>114 - Grampa varilla cerradura FORD RANGER 98`</v>
      </c>
    </row>
    <row r="3808" spans="1:27" x14ac:dyDescent="0.2">
      <c r="A3808" s="45" t="str">
        <v>SUPLEMENTO 0,816x32</v>
      </c>
      <c r="B3808" s="46" t="str">
        <v>SUPLEMENTO 0,8</v>
      </c>
      <c r="C3808" s="46" t="str">
        <v>16x32</v>
      </c>
      <c r="D3808" s="46" t="str">
        <v>16x32</v>
      </c>
      <c r="E3808" s="47">
        <v>820.08</v>
      </c>
      <c r="F3808" s="45" t="str">
        <v>SKOTNICA</v>
      </c>
      <c r="G3808" s="48">
        <v>332.13240000000002</v>
      </c>
      <c r="H3808" s="49">
        <v>220.48560000000001</v>
      </c>
      <c r="I3808" s="50">
        <v>0.50636776279267215</v>
      </c>
      <c r="J3808" s="51" t="str">
        <v>D01I00201632</v>
      </c>
      <c r="Q3808" s="19" t="str">
        <v>115 - Cuerda 2,62mm - 17,12 x 22,36</v>
      </c>
      <c r="V3808" s="83"/>
      <c r="AA3808" t="str">
        <v>114 - Ø pico 10 mm - 38 mm 10 mm</v>
      </c>
    </row>
    <row r="3809" spans="1:27" x14ac:dyDescent="0.2">
      <c r="A3809" s="45" t="str">
        <v>SUPLEMENTO 0,817x33</v>
      </c>
      <c r="B3809" s="46" t="str">
        <v>SUPLEMENTO 0,8</v>
      </c>
      <c r="C3809" s="46" t="str">
        <v>17x33</v>
      </c>
      <c r="D3809" s="46" t="str">
        <v>17x33</v>
      </c>
      <c r="E3809" s="47">
        <v>820.08</v>
      </c>
      <c r="F3809" s="45" t="str">
        <v>SKOTNICA</v>
      </c>
      <c r="G3809" s="48">
        <v>332.13240000000002</v>
      </c>
      <c r="H3809" s="49">
        <v>220.48560000000001</v>
      </c>
      <c r="I3809" s="50">
        <v>0.50636776279267215</v>
      </c>
      <c r="J3809" s="51" t="str">
        <v>D01I00201733</v>
      </c>
      <c r="Q3809" s="19" t="str">
        <v>115 - Puntera regulacion de octica DODGE 1500-1800</v>
      </c>
      <c r="V3809" s="83"/>
      <c r="AA3809" t="str">
        <v>114 - T Nylon blanca de 4 mm</v>
      </c>
    </row>
    <row r="3810" spans="1:27" x14ac:dyDescent="0.2">
      <c r="A3810" s="45" t="str">
        <v>SUPLEMENTO 0,846x58</v>
      </c>
      <c r="B3810" s="46" t="str">
        <v>SUPLEMENTO 0,8</v>
      </c>
      <c r="C3810" s="46" t="str">
        <v>46x58</v>
      </c>
      <c r="D3810" s="46" t="str">
        <v>46x58</v>
      </c>
      <c r="E3810" s="47">
        <v>2119.9299999999998</v>
      </c>
      <c r="F3810" s="45" t="str">
        <v>SKOTNICA</v>
      </c>
      <c r="G3810" s="48">
        <v>858.57164999999986</v>
      </c>
      <c r="H3810" s="49">
        <v>569.9615</v>
      </c>
      <c r="I3810" s="50">
        <v>0.5063677985267423</v>
      </c>
      <c r="J3810" s="51" t="str">
        <v>D01I00204658</v>
      </c>
      <c r="Q3810" s="19" t="str">
        <v>115 - T Nylon blanca de 5 mm</v>
      </c>
      <c r="V3810" s="83"/>
      <c r="AA3810" t="str">
        <v>114x127 - 114x127</v>
      </c>
    </row>
    <row r="3811" spans="1:27" x14ac:dyDescent="0.2">
      <c r="A3811" s="45" t="str">
        <v>SUPLEMENTO 0,2105x117</v>
      </c>
      <c r="B3811" s="46" t="str">
        <v>SUPLEMENTO 0,2</v>
      </c>
      <c r="C3811" s="46" t="str">
        <v>105x117</v>
      </c>
      <c r="D3811" s="46" t="str">
        <v>105x117</v>
      </c>
      <c r="E3811" s="47">
        <v>4790.6899999999996</v>
      </c>
      <c r="F3811" s="45" t="str">
        <v>SKOTNICA</v>
      </c>
      <c r="G3811" s="48">
        <v>1940.22945</v>
      </c>
      <c r="H3811" s="49">
        <v>1288.0181</v>
      </c>
      <c r="I3811" s="50">
        <v>0.50636815585122608</v>
      </c>
      <c r="J3811" s="51" t="str">
        <v>D01B 105</v>
      </c>
      <c r="Q3811" s="19" t="str">
        <v>115 - TUERCA CON TORNILLO HEX DE Park 8</v>
      </c>
      <c r="V3811" s="83"/>
      <c r="AA3811" t="str">
        <v>115 - 13x10x5 - Amoladora black &amp; decker</v>
      </c>
    </row>
    <row r="3812" spans="1:27" x14ac:dyDescent="0.2">
      <c r="A3812" s="45" t="str">
        <v>SUPLEMENTO 0,272x84</v>
      </c>
      <c r="B3812" s="46" t="str">
        <v>SUPLEMENTO 0,2</v>
      </c>
      <c r="C3812" s="46" t="str">
        <v>72x84</v>
      </c>
      <c r="D3812" s="46" t="str">
        <v>72x84</v>
      </c>
      <c r="E3812" s="47">
        <v>2320.54</v>
      </c>
      <c r="F3812" s="45" t="str">
        <v>SKOTNICA</v>
      </c>
      <c r="G3812" s="48">
        <v>939.81870000000004</v>
      </c>
      <c r="H3812" s="49">
        <v>623.89700000000005</v>
      </c>
      <c r="I3812" s="50">
        <v>0.50636835887975096</v>
      </c>
      <c r="J3812" s="51" t="str">
        <v>D01B 072</v>
      </c>
      <c r="Q3812" s="19" t="str">
        <v>1153 - 7.2 x 14.5 x 1.5 - CUMMINS</v>
      </c>
      <c r="V3812" s="83"/>
      <c r="AA3812" t="str">
        <v>115 - Cuerda 2,62mm - 17,12 x 22,36</v>
      </c>
    </row>
    <row r="3813" spans="1:27" x14ac:dyDescent="0.2">
      <c r="A3813" s="45" t="str">
        <v>SUPLEMENTO 0,273x85</v>
      </c>
      <c r="B3813" s="46" t="str">
        <v>SUPLEMENTO 0,2</v>
      </c>
      <c r="C3813" s="46" t="str">
        <v>73x85</v>
      </c>
      <c r="D3813" s="46" t="str">
        <v>73x85</v>
      </c>
      <c r="E3813" s="47">
        <v>2320.54</v>
      </c>
      <c r="F3813" s="45" t="str">
        <v>SKOTNICA</v>
      </c>
      <c r="G3813" s="48">
        <v>939.81870000000004</v>
      </c>
      <c r="H3813" s="49">
        <v>623.89700000000005</v>
      </c>
      <c r="I3813" s="50">
        <v>0.50636835887975096</v>
      </c>
      <c r="J3813" s="51" t="str">
        <v>D01B 073</v>
      </c>
      <c r="Q3813" s="19" t="str">
        <v>115x127 - 115x127</v>
      </c>
      <c r="V3813" s="83"/>
      <c r="AA3813" t="str">
        <v>115 - Puntera regulacion de octica DODGE 1500-1800</v>
      </c>
    </row>
    <row r="3814" spans="1:27" x14ac:dyDescent="0.2">
      <c r="A3814" s="45" t="str">
        <v>SUPLEMENTO 0,274x86</v>
      </c>
      <c r="B3814" s="46" t="str">
        <v>SUPLEMENTO 0,2</v>
      </c>
      <c r="C3814" s="46" t="str">
        <v>74x86</v>
      </c>
      <c r="D3814" s="46" t="str">
        <v>74x86</v>
      </c>
      <c r="E3814" s="47">
        <v>2320.54</v>
      </c>
      <c r="F3814" s="45" t="str">
        <v>SKOTNICA</v>
      </c>
      <c r="G3814" s="48">
        <v>939.81870000000004</v>
      </c>
      <c r="H3814" s="49">
        <v>623.89700000000005</v>
      </c>
      <c r="I3814" s="50">
        <v>0.50636835887975096</v>
      </c>
      <c r="J3814" s="51" t="str">
        <v>D01B 074</v>
      </c>
      <c r="Q3814" s="19" t="str">
        <v>116 - 2 x 25 x 100 - Compresion</v>
      </c>
      <c r="V3814" s="83"/>
      <c r="AA3814" t="str">
        <v>115 - T Nylon blanca de 5 mm</v>
      </c>
    </row>
    <row r="3815" spans="1:27" x14ac:dyDescent="0.2">
      <c r="A3815" s="45" t="str">
        <v>SUPLEMENTO 0,275x87</v>
      </c>
      <c r="B3815" s="46" t="str">
        <v>SUPLEMENTO 0,2</v>
      </c>
      <c r="C3815" s="46" t="str">
        <v>75x87</v>
      </c>
      <c r="D3815" s="46" t="str">
        <v>75x87</v>
      </c>
      <c r="E3815" s="47">
        <v>2320.54</v>
      </c>
      <c r="F3815" s="45" t="str">
        <v>SKOTNICA</v>
      </c>
      <c r="G3815" s="48">
        <v>939.81870000000004</v>
      </c>
      <c r="H3815" s="49">
        <v>623.89700000000005</v>
      </c>
      <c r="I3815" s="50">
        <v>0.50636835887975096</v>
      </c>
      <c r="J3815" s="51" t="str">
        <v>D01B 075</v>
      </c>
      <c r="Q3815" s="19" t="str">
        <v>116 - 6x9x13 - Amol argentec</v>
      </c>
      <c r="V3815" s="83"/>
      <c r="AA3815" t="str">
        <v>115 - TUERCA CON TORNILLO HEX DE Park 8</v>
      </c>
    </row>
    <row r="3816" spans="1:27" x14ac:dyDescent="0.2">
      <c r="A3816" s="45" t="str">
        <v>SUPLEMENTO 0,276x88</v>
      </c>
      <c r="B3816" s="46" t="str">
        <v>SUPLEMENTO 0,2</v>
      </c>
      <c r="C3816" s="46" t="str">
        <v>76x88</v>
      </c>
      <c r="D3816" s="46" t="str">
        <v>76x88</v>
      </c>
      <c r="E3816" s="47">
        <v>2320.54</v>
      </c>
      <c r="F3816" s="45" t="str">
        <v>SKOTNICA</v>
      </c>
      <c r="G3816" s="48">
        <v>939.81870000000004</v>
      </c>
      <c r="H3816" s="49">
        <v>623.89700000000005</v>
      </c>
      <c r="I3816" s="50">
        <v>0.50636835887975096</v>
      </c>
      <c r="J3816" s="51" t="str">
        <v>D01B 076</v>
      </c>
      <c r="Q3816" s="19" t="str">
        <v>116 - Clip parrilla FIAT UNO</v>
      </c>
      <c r="V3816" s="83"/>
      <c r="AA3816" t="str">
        <v>1153 - 7.2 x 14.5 x 1.5 - CUMMINS</v>
      </c>
    </row>
    <row r="3817" spans="1:27" x14ac:dyDescent="0.2">
      <c r="A3817" s="45" t="str">
        <v>SUPLEMENTO 0,828x44</v>
      </c>
      <c r="B3817" s="46" t="str">
        <v>SUPLEMENTO 0,8</v>
      </c>
      <c r="C3817" s="46" t="str">
        <v>28x44</v>
      </c>
      <c r="D3817" s="46" t="str">
        <v>28x44</v>
      </c>
      <c r="E3817" s="47">
        <v>1556.05</v>
      </c>
      <c r="F3817" s="45" t="str">
        <v>SKOTNICA</v>
      </c>
      <c r="G3817" s="48">
        <v>630.2002500000001</v>
      </c>
      <c r="H3817" s="49">
        <v>418.35730000000001</v>
      </c>
      <c r="I3817" s="50">
        <v>0.50636847976598021</v>
      </c>
      <c r="J3817" s="51" t="str">
        <v>D01I00202844</v>
      </c>
      <c r="Q3817" s="19" t="str">
        <v>116 - Cuerda 2,62mm - 18,72 x 23,96</v>
      </c>
      <c r="V3817" s="83"/>
      <c r="AA3817" t="str">
        <v>115x127 - 115x127</v>
      </c>
    </row>
    <row r="3818" spans="1:27" x14ac:dyDescent="0.2">
      <c r="A3818" s="45" t="str">
        <v>SUPLEMENTO 0,829x45</v>
      </c>
      <c r="B3818" s="46" t="str">
        <v>SUPLEMENTO 0,8</v>
      </c>
      <c r="C3818" s="46" t="str">
        <v>29x45</v>
      </c>
      <c r="D3818" s="46" t="str">
        <v>29x45</v>
      </c>
      <c r="E3818" s="47">
        <v>1556.05</v>
      </c>
      <c r="F3818" s="45" t="str">
        <v>SKOTNICA</v>
      </c>
      <c r="G3818" s="48">
        <v>630.2002500000001</v>
      </c>
      <c r="H3818" s="49">
        <v>418.35730000000001</v>
      </c>
      <c r="I3818" s="50">
        <v>0.50636847976598021</v>
      </c>
      <c r="J3818" s="51" t="str">
        <v>D01I00202945</v>
      </c>
      <c r="Q3818" s="19" t="str">
        <v>116 - Ø pico 10 mm - 10 mm 13 mm - 40</v>
      </c>
      <c r="V3818" s="83"/>
      <c r="AA3818" t="str">
        <v>116 - 2 x 25 x 100 - Compresion</v>
      </c>
    </row>
    <row r="3819" spans="1:27" x14ac:dyDescent="0.2">
      <c r="A3819" s="45" t="str">
        <v>SUPLEMENTO 0,812x28</v>
      </c>
      <c r="B3819" s="46" t="str">
        <v>SUPLEMENTO 0,8</v>
      </c>
      <c r="C3819" s="46" t="str">
        <v>12x28</v>
      </c>
      <c r="D3819" s="46" t="str">
        <v>12x28</v>
      </c>
      <c r="E3819" s="47">
        <v>647.75</v>
      </c>
      <c r="F3819" s="45" t="str">
        <v>SKOTNICA</v>
      </c>
      <c r="G3819" s="48">
        <v>262.33875</v>
      </c>
      <c r="H3819" s="49">
        <v>174.15309999999999</v>
      </c>
      <c r="I3819" s="50">
        <v>0.50636853435281948</v>
      </c>
      <c r="J3819" s="51" t="str">
        <v>D01I00201228</v>
      </c>
      <c r="Q3819" s="19" t="str">
        <v>116 - T Nylon blanca red de 3,5 a 6  mm</v>
      </c>
      <c r="V3819" s="83"/>
      <c r="AA3819" t="str">
        <v>116 - 6x9x13 - Amol argentec</v>
      </c>
    </row>
    <row r="3820" spans="1:27" x14ac:dyDescent="0.2">
      <c r="A3820" s="45" t="str">
        <v>SUPLEMENTO 0,837x53</v>
      </c>
      <c r="B3820" s="46" t="str">
        <v>SUPLEMENTO 0,8</v>
      </c>
      <c r="C3820" s="46" t="str">
        <v>37x53</v>
      </c>
      <c r="D3820" s="46" t="str">
        <v>37x53</v>
      </c>
      <c r="E3820" s="47">
        <v>1839.32</v>
      </c>
      <c r="F3820" s="45" t="str">
        <v>SKOTNICA</v>
      </c>
      <c r="G3820" s="48">
        <v>744.92460000000005</v>
      </c>
      <c r="H3820" s="49">
        <v>494.51679999999999</v>
      </c>
      <c r="I3820" s="50">
        <v>0.5063686410653796</v>
      </c>
      <c r="J3820" s="51" t="str">
        <v>D01I00203753</v>
      </c>
      <c r="Q3820" s="19" t="str">
        <v>116x130 - 116x130</v>
      </c>
      <c r="V3820" s="83"/>
      <c r="AA3820" t="str">
        <v>116 - Clip parrilla FIAT UNO</v>
      </c>
    </row>
    <row r="3821" spans="1:27" x14ac:dyDescent="0.2">
      <c r="A3821" s="45" t="str">
        <v>SUPLEMENTO 0,857x69</v>
      </c>
      <c r="B3821" s="46" t="str">
        <v>SUPLEMENTO 0,8</v>
      </c>
      <c r="C3821" s="46" t="str">
        <v>57x69</v>
      </c>
      <c r="D3821" s="46" t="str">
        <v>57x69</v>
      </c>
      <c r="E3821" s="47">
        <v>3288.54</v>
      </c>
      <c r="F3821" s="45" t="str">
        <v>SKOTNICA</v>
      </c>
      <c r="G3821" s="48">
        <v>1331.8587</v>
      </c>
      <c r="H3821" s="49">
        <v>884.15189999999996</v>
      </c>
      <c r="I3821" s="50">
        <v>0.50636864547822613</v>
      </c>
      <c r="J3821" s="51" t="str">
        <v>D01I00205769</v>
      </c>
      <c r="Q3821" s="19" t="str">
        <v>117 - 6x12x16 - Rotomartillo</v>
      </c>
      <c r="V3821" s="83"/>
      <c r="AA3821" t="str">
        <v>116 - Cuerda 2,62mm - 18,72 x 23,96</v>
      </c>
    </row>
    <row r="3822" spans="1:27" x14ac:dyDescent="0.2">
      <c r="A3822" s="45" t="str">
        <v>SUPLEMENTO 0,858x70</v>
      </c>
      <c r="B3822" s="46" t="str">
        <v>SUPLEMENTO 0,8</v>
      </c>
      <c r="C3822" s="46" t="str">
        <v>58x70</v>
      </c>
      <c r="D3822" s="46" t="str">
        <v>58x70</v>
      </c>
      <c r="E3822" s="47">
        <v>3288.54</v>
      </c>
      <c r="F3822" s="45" t="str">
        <v>SKOTNICA</v>
      </c>
      <c r="G3822" s="48">
        <v>1331.8587</v>
      </c>
      <c r="H3822" s="49">
        <v>884.15189999999996</v>
      </c>
      <c r="I3822" s="50">
        <v>0.50636864547822613</v>
      </c>
      <c r="J3822" s="51" t="str">
        <v>D01I00205870</v>
      </c>
      <c r="Q3822" s="19" t="str">
        <v>117 - Cap. Anclaje tornillo reg. FIAT DUNA</v>
      </c>
      <c r="V3822" s="83"/>
      <c r="AA3822" t="str">
        <v>116 - Ø pico 10 mm - 10 mm 13 mm - 40</v>
      </c>
    </row>
    <row r="3823" spans="1:27" x14ac:dyDescent="0.2">
      <c r="A3823" s="45" t="str">
        <v>SUPLEMENTO 0,859x71</v>
      </c>
      <c r="B3823" s="46" t="str">
        <v>SUPLEMENTO 0,8</v>
      </c>
      <c r="C3823" s="46" t="str">
        <v>59x71</v>
      </c>
      <c r="D3823" s="46" t="str">
        <v>59x71</v>
      </c>
      <c r="E3823" s="47">
        <v>3288.54</v>
      </c>
      <c r="F3823" s="45" t="str">
        <v>SKOTNICA</v>
      </c>
      <c r="G3823" s="48">
        <v>1331.8587</v>
      </c>
      <c r="H3823" s="49">
        <v>884.15189999999996</v>
      </c>
      <c r="I3823" s="50">
        <v>0.50636864547822613</v>
      </c>
      <c r="J3823" s="51" t="str">
        <v>D01I00205971</v>
      </c>
      <c r="Q3823" s="19" t="str">
        <v>117 - Control de crucero / Control de emisiones / Red de 4 a 5  mm</v>
      </c>
      <c r="V3823" s="83"/>
      <c r="AA3823" t="str">
        <v>116 - T Nylon blanca red de 3,5 a 6  mm</v>
      </c>
    </row>
    <row r="3824" spans="1:27" x14ac:dyDescent="0.2">
      <c r="A3824" s="45" t="str">
        <v>SUPLEMENTO 0,267x79</v>
      </c>
      <c r="B3824" s="46" t="str">
        <v>SUPLEMENTO 0,2</v>
      </c>
      <c r="C3824" s="46" t="str">
        <v>67x79</v>
      </c>
      <c r="D3824" s="46" t="str">
        <v>67x79</v>
      </c>
      <c r="E3824" s="47">
        <v>2111.23</v>
      </c>
      <c r="F3824" s="45" t="str">
        <v>SKOTNICA</v>
      </c>
      <c r="G3824" s="48">
        <v>855.04815000000008</v>
      </c>
      <c r="H3824" s="49">
        <v>567.62210000000005</v>
      </c>
      <c r="I3824" s="50">
        <v>0.50636867380604111</v>
      </c>
      <c r="J3824" s="51" t="str">
        <v>D01B 067</v>
      </c>
      <c r="Q3824" s="19" t="str">
        <v>117 - Cuerda 2,62mm - 20,3 x 25,54</v>
      </c>
      <c r="V3824" s="83"/>
      <c r="AA3824" t="str">
        <v>116x130 - 116x130</v>
      </c>
    </row>
    <row r="3825" spans="1:27" x14ac:dyDescent="0.2">
      <c r="A3825" s="45" t="str">
        <v>SUPLEMENTO 0,268x80</v>
      </c>
      <c r="B3825" s="46" t="str">
        <v>SUPLEMENTO 0,2</v>
      </c>
      <c r="C3825" s="46" t="str">
        <v>68x80</v>
      </c>
      <c r="D3825" s="46" t="str">
        <v>68x80</v>
      </c>
      <c r="E3825" s="47">
        <v>2111.23</v>
      </c>
      <c r="F3825" s="45" t="str">
        <v>SKOTNICA</v>
      </c>
      <c r="G3825" s="48">
        <v>855.04815000000008</v>
      </c>
      <c r="H3825" s="49">
        <v>567.62210000000005</v>
      </c>
      <c r="I3825" s="50">
        <v>0.50636867380604111</v>
      </c>
      <c r="J3825" s="51" t="str">
        <v>D01B 068</v>
      </c>
      <c r="Q3825" s="19" t="str">
        <v>117x130 - 117x130</v>
      </c>
      <c r="V3825" s="83"/>
      <c r="AA3825" t="str">
        <v>117 - 6x12x16 - Rotomartillo</v>
      </c>
    </row>
    <row r="3826" spans="1:27" x14ac:dyDescent="0.2">
      <c r="A3826" s="45" t="str">
        <v>SUPLEMENTO 0,269x81</v>
      </c>
      <c r="B3826" s="46" t="str">
        <v>SUPLEMENTO 0,2</v>
      </c>
      <c r="C3826" s="46" t="str">
        <v>69x81</v>
      </c>
      <c r="D3826" s="46" t="str">
        <v>69x81</v>
      </c>
      <c r="E3826" s="47">
        <v>2111.23</v>
      </c>
      <c r="F3826" s="45" t="str">
        <v>SKOTNICA</v>
      </c>
      <c r="G3826" s="48">
        <v>855.04815000000008</v>
      </c>
      <c r="H3826" s="49">
        <v>567.62210000000005</v>
      </c>
      <c r="I3826" s="50">
        <v>0.50636867380604111</v>
      </c>
      <c r="J3826" s="51" t="str">
        <v>D01B 069</v>
      </c>
      <c r="Q3826" s="19" t="str">
        <v>118 - 2 x 30 x 50 - Compresion</v>
      </c>
      <c r="V3826" s="83"/>
      <c r="AA3826" t="str">
        <v>117 - Cap. Anclaje tornillo reg. FIAT DUNA</v>
      </c>
    </row>
    <row r="3827" spans="1:27" x14ac:dyDescent="0.2">
      <c r="A3827" s="45" t="str">
        <v>SUPLEMENTO 0,270x82</v>
      </c>
      <c r="B3827" s="46" t="str">
        <v>SUPLEMENTO 0,2</v>
      </c>
      <c r="C3827" s="46" t="str">
        <v>70x82</v>
      </c>
      <c r="D3827" s="46" t="str">
        <v>70x82</v>
      </c>
      <c r="E3827" s="47">
        <v>2111.23</v>
      </c>
      <c r="F3827" s="45" t="str">
        <v>SKOTNICA</v>
      </c>
      <c r="G3827" s="48">
        <v>855.04815000000008</v>
      </c>
      <c r="H3827" s="49">
        <v>567.62210000000005</v>
      </c>
      <c r="I3827" s="50">
        <v>0.50636867380604111</v>
      </c>
      <c r="J3827" s="51" t="str">
        <v>D01B 070</v>
      </c>
      <c r="Q3827" s="19" t="str">
        <v>118 - 6x16x21 - Rotomartillo</v>
      </c>
      <c r="V3827" s="83"/>
      <c r="AA3827" t="str">
        <v>117 - Control de crucero / Control de emisiones / Red de 4 a 5  mm</v>
      </c>
    </row>
    <row r="3828" spans="1:27" x14ac:dyDescent="0.2">
      <c r="A3828" s="45" t="str">
        <v>SUPLEMENTO 0,271x83</v>
      </c>
      <c r="B3828" s="46" t="str">
        <v>SUPLEMENTO 0,2</v>
      </c>
      <c r="C3828" s="46" t="str">
        <v>71x83</v>
      </c>
      <c r="D3828" s="46" t="str">
        <v>71x83</v>
      </c>
      <c r="E3828" s="47">
        <v>2111.23</v>
      </c>
      <c r="F3828" s="45" t="str">
        <v>SKOTNICA</v>
      </c>
      <c r="G3828" s="48">
        <v>855.04815000000008</v>
      </c>
      <c r="H3828" s="49">
        <v>567.62210000000005</v>
      </c>
      <c r="I3828" s="50">
        <v>0.50636867380604111</v>
      </c>
      <c r="J3828" s="51" t="str">
        <v>D01B 071</v>
      </c>
      <c r="Q3828" s="19" t="str">
        <v>118 - Cuerda 2,62mm - 21,89 x 27,13</v>
      </c>
      <c r="V3828" s="83"/>
      <c r="AA3828" t="str">
        <v>117 - Cuerda 2,62mm - 20,3 x 25,54</v>
      </c>
    </row>
    <row r="3829" spans="1:27" x14ac:dyDescent="0.2">
      <c r="A3829" s="45" t="str">
        <v>SUPLEMENTO 0,856x68</v>
      </c>
      <c r="B3829" s="46" t="str">
        <v>SUPLEMENTO 0,8</v>
      </c>
      <c r="C3829" s="46" t="str">
        <v>56x68</v>
      </c>
      <c r="D3829" s="46" t="str">
        <v>56x68</v>
      </c>
      <c r="E3829" s="47">
        <v>2919.71</v>
      </c>
      <c r="F3829" s="45" t="str">
        <v>SKOTNICA</v>
      </c>
      <c r="G3829" s="48">
        <v>1182.4825500000002</v>
      </c>
      <c r="H3829" s="49">
        <v>784.98860000000002</v>
      </c>
      <c r="I3829" s="50">
        <v>0.50636907338526971</v>
      </c>
      <c r="J3829" s="51" t="str">
        <v>D01I00205668</v>
      </c>
      <c r="Q3829" s="19" t="str">
        <v>118 - Ø pico 10 mm - 13 mm 16 mm - 41</v>
      </c>
      <c r="V3829" s="83"/>
      <c r="AA3829" t="str">
        <v>117x130 - 117x130</v>
      </c>
    </row>
    <row r="3830" spans="1:27" x14ac:dyDescent="0.2">
      <c r="A3830" s="45" t="str">
        <v>SUPLEMENTO 0,821x37</v>
      </c>
      <c r="B3830" s="46" t="str">
        <v>SUPLEMENTO 0,8</v>
      </c>
      <c r="C3830" s="46" t="str">
        <v>21x37</v>
      </c>
      <c r="D3830" s="46" t="str">
        <v>21x37</v>
      </c>
      <c r="E3830" s="47">
        <v>1083.29</v>
      </c>
      <c r="F3830" s="45" t="str">
        <v>SKOTNICA</v>
      </c>
      <c r="G3830" s="48">
        <v>438.73244999999997</v>
      </c>
      <c r="H3830" s="49">
        <v>291.2516</v>
      </c>
      <c r="I3830" s="50">
        <v>0.50636923539647505</v>
      </c>
      <c r="J3830" s="51" t="str">
        <v>D01I00202137</v>
      </c>
      <c r="Q3830" s="19" t="str">
        <v>118 - Tubo de caja de cambios / Red de 5 a 6  mm</v>
      </c>
      <c r="V3830" s="83"/>
      <c r="AA3830" t="str">
        <v>118 - 2 x 30 x 50 - Compresion</v>
      </c>
    </row>
    <row r="3831" spans="1:27" x14ac:dyDescent="0.2">
      <c r="A3831" s="45" t="str">
        <v>SUPLEMENTO 0,822x38</v>
      </c>
      <c r="B3831" s="46" t="str">
        <v>SUPLEMENTO 0,8</v>
      </c>
      <c r="C3831" s="46" t="str">
        <v>22x38</v>
      </c>
      <c r="D3831" s="46" t="str">
        <v>22x38</v>
      </c>
      <c r="E3831" s="47">
        <v>1083.29</v>
      </c>
      <c r="F3831" s="45" t="str">
        <v>SKOTNICA</v>
      </c>
      <c r="G3831" s="48">
        <v>438.73244999999997</v>
      </c>
      <c r="H3831" s="49">
        <v>291.2516</v>
      </c>
      <c r="I3831" s="50">
        <v>0.50636923539647505</v>
      </c>
      <c r="J3831" s="51" t="str">
        <v>D01I00202238</v>
      </c>
      <c r="Q3831" s="19" t="str">
        <v>118 - Tuerca fijacion patente DODGE 1500-1800</v>
      </c>
      <c r="V3831" s="83"/>
      <c r="AA3831" t="str">
        <v>118 - 6x16x21 - Rotomartillo</v>
      </c>
    </row>
    <row r="3832" spans="1:27" x14ac:dyDescent="0.2">
      <c r="A3832" s="45" t="str">
        <v>SUPLEMENTO 0,830X46</v>
      </c>
      <c r="B3832" s="46" t="str">
        <v>SUPLEMENTO 0,8</v>
      </c>
      <c r="C3832" s="46" t="str">
        <v>30X46</v>
      </c>
      <c r="D3832" s="46" t="str">
        <v>30X46</v>
      </c>
      <c r="E3832" s="47">
        <v>1561.61</v>
      </c>
      <c r="F3832" s="45" t="str">
        <v>SKOTNICA</v>
      </c>
      <c r="G3832" s="48">
        <v>632.45204999999999</v>
      </c>
      <c r="H3832" s="49">
        <v>419.8519</v>
      </c>
      <c r="I3832" s="50">
        <v>0.50636938882496429</v>
      </c>
      <c r="J3832" s="51" t="str">
        <v>D01I00203046</v>
      </c>
      <c r="Q3832" s="19" t="str">
        <v>118x130 - 118x130</v>
      </c>
      <c r="V3832" s="83"/>
      <c r="AA3832" t="str">
        <v>118 - Cuerda 2,62mm - 21,89 x 27,13</v>
      </c>
    </row>
    <row r="3833" spans="1:27" x14ac:dyDescent="0.2">
      <c r="A3833" s="45" t="str">
        <v>SUPLEMENTO 0,257x69</v>
      </c>
      <c r="B3833" s="46" t="str">
        <v>SUPLEMENTO 0,2</v>
      </c>
      <c r="C3833" s="46" t="str">
        <v>57x69</v>
      </c>
      <c r="D3833" s="46" t="str">
        <v>57x69</v>
      </c>
      <c r="E3833" s="47">
        <v>1624.21</v>
      </c>
      <c r="F3833" s="45" t="str">
        <v>SKOTNICA</v>
      </c>
      <c r="G3833" s="48">
        <v>657.80505000000005</v>
      </c>
      <c r="H3833" s="49">
        <v>436.68239999999997</v>
      </c>
      <c r="I3833" s="50">
        <v>0.50636950332781927</v>
      </c>
      <c r="J3833" s="51" t="str">
        <v>D01B 057</v>
      </c>
      <c r="Q3833" s="19" t="str">
        <v>119 - 6x12x18 - Dewalt amoladora</v>
      </c>
      <c r="V3833" s="83"/>
      <c r="AA3833" t="str">
        <v>118 - Ø pico 10 mm - 13 mm 16 mm - 41</v>
      </c>
    </row>
    <row r="3834" spans="1:27" x14ac:dyDescent="0.2">
      <c r="A3834" s="45" t="str">
        <v>SUPLEMENTO 0,258x70</v>
      </c>
      <c r="B3834" s="46" t="str">
        <v>SUPLEMENTO 0,2</v>
      </c>
      <c r="C3834" s="46" t="str">
        <v>58x70</v>
      </c>
      <c r="D3834" s="46" t="str">
        <v>58x70</v>
      </c>
      <c r="E3834" s="47">
        <v>1624.21</v>
      </c>
      <c r="F3834" s="45" t="str">
        <v>SKOTNICA</v>
      </c>
      <c r="G3834" s="48">
        <v>657.80505000000005</v>
      </c>
      <c r="H3834" s="49">
        <v>436.68239999999997</v>
      </c>
      <c r="I3834" s="50">
        <v>0.50636950332781927</v>
      </c>
      <c r="J3834" s="51" t="str">
        <v>D01B 058</v>
      </c>
      <c r="Q3834" s="19" t="str">
        <v>119 - Cuerda 2,62mm - 23,47 x 28,71</v>
      </c>
      <c r="V3834" s="83"/>
      <c r="AA3834" t="str">
        <v>118 - Tubo de caja de cambios / Red de 5 a 6  mm</v>
      </c>
    </row>
    <row r="3835" spans="1:27" x14ac:dyDescent="0.2">
      <c r="A3835" s="45" t="str">
        <v>SUPLEMENTO 0,259x71</v>
      </c>
      <c r="B3835" s="46" t="str">
        <v>SUPLEMENTO 0,2</v>
      </c>
      <c r="C3835" s="46" t="str">
        <v>59x71</v>
      </c>
      <c r="D3835" s="46" t="str">
        <v>59x71</v>
      </c>
      <c r="E3835" s="47">
        <v>1624.21</v>
      </c>
      <c r="F3835" s="45" t="str">
        <v>SKOTNICA</v>
      </c>
      <c r="G3835" s="48">
        <v>657.80505000000005</v>
      </c>
      <c r="H3835" s="49">
        <v>436.68239999999997</v>
      </c>
      <c r="I3835" s="50">
        <v>0.50636950332781927</v>
      </c>
      <c r="J3835" s="51" t="str">
        <v>D01B 059</v>
      </c>
      <c r="Q3835" s="19" t="str">
        <v>119 - Grampa cierre capot PEUGEOT 505</v>
      </c>
      <c r="V3835" s="83"/>
      <c r="AA3835" t="str">
        <v>118 - Tuerca fijacion patente DODGE 1500-1800</v>
      </c>
    </row>
    <row r="3836" spans="1:27" x14ac:dyDescent="0.2">
      <c r="A3836" s="45" t="str">
        <v>SUPLEMENTO 0,260x72</v>
      </c>
      <c r="B3836" s="46" t="str">
        <v>SUPLEMENTO 0,2</v>
      </c>
      <c r="C3836" s="46" t="str">
        <v>60x72</v>
      </c>
      <c r="D3836" s="46" t="str">
        <v>60x72</v>
      </c>
      <c r="E3836" s="47">
        <v>1624.21</v>
      </c>
      <c r="F3836" s="45" t="str">
        <v>SKOTNICA</v>
      </c>
      <c r="G3836" s="48">
        <v>657.80505000000005</v>
      </c>
      <c r="H3836" s="49">
        <v>436.68239999999997</v>
      </c>
      <c r="I3836" s="50">
        <v>0.50636950332781927</v>
      </c>
      <c r="J3836" s="51" t="str">
        <v>D01B 060</v>
      </c>
      <c r="Q3836" s="19" t="str">
        <v>119 - Ø pico 10 mm - 16 mm 19 mm - 42</v>
      </c>
      <c r="V3836" s="83"/>
      <c r="AA3836" t="str">
        <v>118x130 - 118x130</v>
      </c>
    </row>
    <row r="3837" spans="1:27" x14ac:dyDescent="0.2">
      <c r="A3837" s="45" t="str">
        <v>SUPLEMENTO 0,261x73</v>
      </c>
      <c r="B3837" s="46" t="str">
        <v>SUPLEMENTO 0,2</v>
      </c>
      <c r="C3837" s="46" t="str">
        <v>61x73</v>
      </c>
      <c r="D3837" s="46" t="str">
        <v>61x73</v>
      </c>
      <c r="E3837" s="47">
        <v>1624.21</v>
      </c>
      <c r="F3837" s="45" t="str">
        <v>SKOTNICA</v>
      </c>
      <c r="G3837" s="48">
        <v>657.80505000000005</v>
      </c>
      <c r="H3837" s="49">
        <v>436.68239999999997</v>
      </c>
      <c r="I3837" s="50">
        <v>0.50636950332781927</v>
      </c>
      <c r="J3837" s="51" t="str">
        <v>D01B 061</v>
      </c>
      <c r="Q3837" s="19" t="str">
        <v>119 - T Nylon blanca red de 5 a 7  mm</v>
      </c>
      <c r="V3837" s="83"/>
      <c r="AA3837" t="str">
        <v>119 - 6x12x18 - Dewalt amoladora</v>
      </c>
    </row>
    <row r="3838" spans="1:27" x14ac:dyDescent="0.2">
      <c r="A3838" s="45" t="str">
        <v>SUPLEMENTO 0,839x47</v>
      </c>
      <c r="B3838" s="46" t="str">
        <v>SUPLEMENTO 0,8</v>
      </c>
      <c r="C3838" s="46" t="str">
        <v>39x47</v>
      </c>
      <c r="D3838" s="46" t="str">
        <v>39x47</v>
      </c>
      <c r="E3838" s="47">
        <v>1530.19</v>
      </c>
      <c r="F3838" s="45" t="str">
        <v>SKOTNICA</v>
      </c>
      <c r="G3838" s="48">
        <v>619.7269500000001</v>
      </c>
      <c r="H3838" s="49">
        <v>411.4042</v>
      </c>
      <c r="I3838" s="50">
        <v>0.5063700127514501</v>
      </c>
      <c r="J3838" s="51" t="str">
        <v>D01I0013947</v>
      </c>
      <c r="Q3838" s="19" t="str">
        <v>119x133 - 119x133</v>
      </c>
      <c r="V3838" s="83"/>
      <c r="AA3838" t="str">
        <v>119 - Cuerda 2,62mm - 23,47 x 28,71</v>
      </c>
    </row>
    <row r="3839" spans="1:27" x14ac:dyDescent="0.2">
      <c r="A3839" s="45" t="str">
        <v>SUPLEMENTO 0,840x48</v>
      </c>
      <c r="B3839" s="46" t="str">
        <v>SUPLEMENTO 0,8</v>
      </c>
      <c r="C3839" s="46" t="str">
        <v>40x48</v>
      </c>
      <c r="D3839" s="46" t="str">
        <v>40x48</v>
      </c>
      <c r="E3839" s="47">
        <v>1530.19</v>
      </c>
      <c r="F3839" s="45" t="str">
        <v>SKOTNICA</v>
      </c>
      <c r="G3839" s="48">
        <v>619.7269500000001</v>
      </c>
      <c r="H3839" s="49">
        <v>411.4042</v>
      </c>
      <c r="I3839" s="50">
        <v>0.5063700127514501</v>
      </c>
      <c r="J3839" s="51" t="str">
        <v>D01I0014048</v>
      </c>
      <c r="Q3839" s="19" t="str">
        <v>11x14 - 11x14</v>
      </c>
      <c r="V3839" s="83"/>
      <c r="AA3839" t="str">
        <v>119 - Grampa cierre capot PEUGEOT 505</v>
      </c>
    </row>
    <row r="3840" spans="1:27" x14ac:dyDescent="0.2">
      <c r="A3840" s="45" t="str">
        <v>SUPLEMENTO 0,835x51</v>
      </c>
      <c r="B3840" s="46" t="str">
        <v>SUPLEMENTO 0,8</v>
      </c>
      <c r="C3840" s="46" t="str">
        <v>35x51</v>
      </c>
      <c r="D3840" s="46" t="str">
        <v>35x51</v>
      </c>
      <c r="E3840" s="47">
        <v>1836.18</v>
      </c>
      <c r="F3840" s="45" t="str">
        <v>SKOTNICA</v>
      </c>
      <c r="G3840" s="48">
        <v>743.65290000000005</v>
      </c>
      <c r="H3840" s="49">
        <v>493.6721</v>
      </c>
      <c r="I3840" s="50">
        <v>0.50637011895142559</v>
      </c>
      <c r="J3840" s="51" t="str">
        <v>D01I00203551</v>
      </c>
      <c r="Q3840" s="19" t="str">
        <v>11x16 - 11x16</v>
      </c>
      <c r="V3840" s="83"/>
      <c r="AA3840" t="str">
        <v>119 - Ø pico 10 mm - 16 mm 19 mm - 42</v>
      </c>
    </row>
    <row r="3841" spans="1:27" x14ac:dyDescent="0.2">
      <c r="A3841" s="45" t="str">
        <v>SUPLEMENTO 0,836x52</v>
      </c>
      <c r="B3841" s="46" t="str">
        <v>SUPLEMENTO 0,8</v>
      </c>
      <c r="C3841" s="46" t="str">
        <v>36x52</v>
      </c>
      <c r="D3841" s="46" t="str">
        <v>36x52</v>
      </c>
      <c r="E3841" s="47">
        <v>1836.18</v>
      </c>
      <c r="F3841" s="45" t="str">
        <v>SKOTNICA</v>
      </c>
      <c r="G3841" s="48">
        <v>743.65290000000005</v>
      </c>
      <c r="H3841" s="49">
        <v>493.6721</v>
      </c>
      <c r="I3841" s="50">
        <v>0.50637011895142559</v>
      </c>
      <c r="J3841" s="51" t="str">
        <v>D01I00203652</v>
      </c>
      <c r="Q3841" s="19" t="str">
        <v>11x17 - 11x17</v>
      </c>
      <c r="V3841" s="83"/>
      <c r="AA3841" t="str">
        <v>119 - T Nylon blanca red de 5 a 7  mm</v>
      </c>
    </row>
    <row r="3842" spans="1:27" x14ac:dyDescent="0.2">
      <c r="A3842" s="45" t="str">
        <v>SUPLEMENTO 0,811x27</v>
      </c>
      <c r="B3842" s="46" t="str">
        <v>SUPLEMENTO 0,8</v>
      </c>
      <c r="C3842" s="46" t="str">
        <v>11x27</v>
      </c>
      <c r="D3842" s="46" t="str">
        <v>11x27</v>
      </c>
      <c r="E3842" s="47">
        <v>641.95000000000005</v>
      </c>
      <c r="F3842" s="45" t="str">
        <v>SKOTNICA</v>
      </c>
      <c r="G3842" s="48">
        <v>259.98975000000002</v>
      </c>
      <c r="H3842" s="49">
        <v>172.59350000000001</v>
      </c>
      <c r="I3842" s="50">
        <v>0.50637046006946962</v>
      </c>
      <c r="J3842" s="51" t="str">
        <v>D01I00201127</v>
      </c>
      <c r="Q3842" s="19" t="str">
        <v>11x19 - 11x19</v>
      </c>
      <c r="V3842" s="83"/>
      <c r="AA3842" t="str">
        <v>119x133 - 119x133</v>
      </c>
    </row>
    <row r="3843" spans="1:27" x14ac:dyDescent="0.2">
      <c r="A3843" s="45" t="str">
        <v>SUPLEMENTO 0,839x55</v>
      </c>
      <c r="B3843" s="46" t="str">
        <v>SUPLEMENTO 0,8</v>
      </c>
      <c r="C3843" s="46" t="str">
        <v>39x55</v>
      </c>
      <c r="D3843" s="46" t="str">
        <v>39x55</v>
      </c>
      <c r="E3843" s="47">
        <v>2140.7199999999998</v>
      </c>
      <c r="F3843" s="45" t="str">
        <v>SKOTNICA</v>
      </c>
      <c r="G3843" s="48">
        <v>866.99159999999983</v>
      </c>
      <c r="H3843" s="49">
        <v>575.54999999999995</v>
      </c>
      <c r="I3843" s="50">
        <v>0.50637060203283801</v>
      </c>
      <c r="J3843" s="51" t="str">
        <v>D01I00203955</v>
      </c>
      <c r="Q3843" s="19" t="str">
        <v>11x27 - 11x27</v>
      </c>
      <c r="V3843" s="83"/>
      <c r="AA3843" t="str">
        <v>11x14 - 11x14</v>
      </c>
    </row>
    <row r="3844" spans="1:27" x14ac:dyDescent="0.2">
      <c r="A3844" s="45" t="str">
        <v>SUPLEMENTO 0,840x56</v>
      </c>
      <c r="B3844" s="46" t="str">
        <v>SUPLEMENTO 0,8</v>
      </c>
      <c r="C3844" s="46" t="str">
        <v>40x56</v>
      </c>
      <c r="D3844" s="46" t="str">
        <v>40x56</v>
      </c>
      <c r="E3844" s="47">
        <v>2140.7199999999998</v>
      </c>
      <c r="F3844" s="45" t="str">
        <v>SKOTNICA</v>
      </c>
      <c r="G3844" s="48">
        <v>866.99159999999983</v>
      </c>
      <c r="H3844" s="49">
        <v>575.54999999999995</v>
      </c>
      <c r="I3844" s="50">
        <v>0.50637060203283801</v>
      </c>
      <c r="J3844" s="51" t="str">
        <v>D01I00204056</v>
      </c>
      <c r="Q3844" s="19" t="str">
        <v>12 -  14 x 5 x 5 - TALADRO BLACK Y DECKER</v>
      </c>
      <c r="V3844" s="83"/>
      <c r="AA3844" t="str">
        <v>11x16 - 11x16</v>
      </c>
    </row>
    <row r="3845" spans="1:27" x14ac:dyDescent="0.2">
      <c r="A3845" s="45" t="str">
        <v>SUPLEMENTO 0,816x24</v>
      </c>
      <c r="B3845" s="46" t="str">
        <v>SUPLEMENTO 0,8</v>
      </c>
      <c r="C3845" s="46" t="str">
        <v>16x24</v>
      </c>
      <c r="D3845" s="46" t="str">
        <v>16x24</v>
      </c>
      <c r="E3845" s="47">
        <v>624.79</v>
      </c>
      <c r="F3845" s="45" t="str">
        <v>SKOTNICA</v>
      </c>
      <c r="G3845" s="48">
        <v>253.03994999999998</v>
      </c>
      <c r="H3845" s="49">
        <v>167.97980000000001</v>
      </c>
      <c r="I3845" s="50">
        <v>0.50637130178747669</v>
      </c>
      <c r="J3845" s="51" t="str">
        <v>D01I0011624</v>
      </c>
      <c r="Q3845" s="19" t="str">
        <v>12 - 1 x 10 x 120 - Expansion</v>
      </c>
      <c r="V3845" s="83"/>
      <c r="AA3845" t="str">
        <v>11x17 - 11x17</v>
      </c>
    </row>
    <row r="3846" spans="1:27" x14ac:dyDescent="0.2">
      <c r="A3846" s="45" t="str">
        <v>SUPLEMENTO 0,817x25</v>
      </c>
      <c r="B3846" s="46" t="str">
        <v>SUPLEMENTO 0,8</v>
      </c>
      <c r="C3846" s="46" t="str">
        <v>17x25</v>
      </c>
      <c r="D3846" s="46" t="str">
        <v>17x25</v>
      </c>
      <c r="E3846" s="47">
        <v>624.79</v>
      </c>
      <c r="F3846" s="45" t="str">
        <v>SKOTNICA</v>
      </c>
      <c r="G3846" s="48">
        <v>253.03994999999998</v>
      </c>
      <c r="H3846" s="49">
        <v>167.97980000000001</v>
      </c>
      <c r="I3846" s="50">
        <v>0.50637130178747669</v>
      </c>
      <c r="J3846" s="51" t="str">
        <v>D01I0011725</v>
      </c>
      <c r="Q3846" s="19" t="str">
        <v>12 - 1/4 x M 10  -  8</v>
      </c>
      <c r="V3846" s="83"/>
      <c r="AA3846" t="str">
        <v>11x19 - 11x19</v>
      </c>
    </row>
    <row r="3847" spans="1:27" x14ac:dyDescent="0.2">
      <c r="A3847" s="45" t="str">
        <v>SUPLEMENTO 0,826x42</v>
      </c>
      <c r="B3847" s="46" t="str">
        <v>SUPLEMENTO 0,8</v>
      </c>
      <c r="C3847" s="46" t="str">
        <v>26x42</v>
      </c>
      <c r="D3847" s="46" t="str">
        <v>26x42</v>
      </c>
      <c r="E3847" s="47">
        <v>1312.18</v>
      </c>
      <c r="F3847" s="45" t="str">
        <v>SKOTNICA</v>
      </c>
      <c r="G3847" s="48">
        <v>531.43290000000002</v>
      </c>
      <c r="H3847" s="49">
        <v>352.79</v>
      </c>
      <c r="I3847" s="50">
        <v>0.50637177924544341</v>
      </c>
      <c r="J3847" s="51" t="str">
        <v>D01I00202642</v>
      </c>
      <c r="Q3847" s="19" t="str">
        <v>12 - 1/8 GAS 67° - 12 - 1/8 GAS 67°</v>
      </c>
      <c r="V3847" s="83"/>
      <c r="AA3847" t="str">
        <v>11x27 - 11x27</v>
      </c>
    </row>
    <row r="3848" spans="1:27" x14ac:dyDescent="0.2">
      <c r="A3848" s="45" t="str">
        <v>SUPLEMENTO 0,827x43</v>
      </c>
      <c r="B3848" s="46" t="str">
        <v>SUPLEMENTO 0,8</v>
      </c>
      <c r="C3848" s="46" t="str">
        <v>27x43</v>
      </c>
      <c r="D3848" s="46" t="str">
        <v>27x43</v>
      </c>
      <c r="E3848" s="47">
        <v>1312.18</v>
      </c>
      <c r="F3848" s="45" t="str">
        <v>SKOTNICA</v>
      </c>
      <c r="G3848" s="48">
        <v>531.43290000000002</v>
      </c>
      <c r="H3848" s="49">
        <v>352.79</v>
      </c>
      <c r="I3848" s="50">
        <v>0.50637177924544341</v>
      </c>
      <c r="J3848" s="51" t="str">
        <v>D01I00202743</v>
      </c>
      <c r="Q3848" s="19" t="str">
        <v>12 - 12 mm - 5 mm</v>
      </c>
      <c r="V3848" s="83"/>
      <c r="AA3848" t="str">
        <v>12 -  14 x 5 x 5 - TALADRO BLACK Y DECKER</v>
      </c>
    </row>
    <row r="3849" spans="1:27" x14ac:dyDescent="0.2">
      <c r="A3849" s="45" t="str">
        <v>SUPLEMENTO 0,233x49</v>
      </c>
      <c r="B3849" s="46" t="str">
        <v>SUPLEMENTO 0,2</v>
      </c>
      <c r="C3849" s="46" t="str">
        <v>33x49</v>
      </c>
      <c r="D3849" s="46" t="str">
        <v>33x49</v>
      </c>
      <c r="E3849" s="47">
        <v>902.26</v>
      </c>
      <c r="F3849" s="45" t="str">
        <v>SKOTNICA</v>
      </c>
      <c r="G3849" s="48">
        <v>365.4153</v>
      </c>
      <c r="H3849" s="49">
        <v>242.5797</v>
      </c>
      <c r="I3849" s="50">
        <v>0.50637213254035673</v>
      </c>
      <c r="J3849" s="51" t="str">
        <v>D01B 033</v>
      </c>
      <c r="Q3849" s="19" t="str">
        <v>12 - 18 x 1,5 - IKA RENAULT, RASTROJERO</v>
      </c>
      <c r="V3849" s="83"/>
      <c r="AA3849" t="str">
        <v>12 - 1 x 10 x 120 - Expansion</v>
      </c>
    </row>
    <row r="3850" spans="1:27" x14ac:dyDescent="0.2">
      <c r="A3850" s="45" t="str">
        <v>SUPLEMENTO 0,234x50</v>
      </c>
      <c r="B3850" s="46" t="str">
        <v>SUPLEMENTO 0,2</v>
      </c>
      <c r="C3850" s="46" t="str">
        <v>34x50</v>
      </c>
      <c r="D3850" s="46" t="str">
        <v>34x50</v>
      </c>
      <c r="E3850" s="47">
        <v>902.26</v>
      </c>
      <c r="F3850" s="45" t="str">
        <v>SKOTNICA</v>
      </c>
      <c r="G3850" s="48">
        <v>365.4153</v>
      </c>
      <c r="H3850" s="49">
        <v>242.5797</v>
      </c>
      <c r="I3850" s="50">
        <v>0.50637213254035673</v>
      </c>
      <c r="J3850" s="51" t="str">
        <v>D01B 034</v>
      </c>
      <c r="Q3850" s="19" t="str">
        <v>12 - 27 x 20 x 15</v>
      </c>
      <c r="V3850" s="83"/>
      <c r="AA3850" t="str">
        <v>12 - 1/4 x M 10  -  8</v>
      </c>
    </row>
    <row r="3851" spans="1:27" x14ac:dyDescent="0.2">
      <c r="A3851" s="45" t="str">
        <v>SUPLEMENTO 0,235x51</v>
      </c>
      <c r="B3851" s="46" t="str">
        <v>SUPLEMENTO 0,2</v>
      </c>
      <c r="C3851" s="46" t="str">
        <v>35x51</v>
      </c>
      <c r="D3851" s="46" t="str">
        <v>35x51</v>
      </c>
      <c r="E3851" s="47">
        <v>902.26</v>
      </c>
      <c r="F3851" s="45" t="str">
        <v>SKOTNICA</v>
      </c>
      <c r="G3851" s="48">
        <v>365.4153</v>
      </c>
      <c r="H3851" s="49">
        <v>242.5797</v>
      </c>
      <c r="I3851" s="50">
        <v>0.50637213254035673</v>
      </c>
      <c r="J3851" s="51" t="str">
        <v>D01B 035</v>
      </c>
      <c r="Q3851" s="19" t="str">
        <v>12 - ARANLOCK 12 X 21</v>
      </c>
      <c r="V3851" s="83"/>
      <c r="AA3851" t="str">
        <v>12 - 1/8 GAS 67° - 12 - 1/8 GAS 67°</v>
      </c>
    </row>
    <row r="3852" spans="1:27" x14ac:dyDescent="0.2">
      <c r="A3852" s="45" t="str">
        <v>SUPLEMENTO 0,236x52</v>
      </c>
      <c r="B3852" s="46" t="str">
        <v>SUPLEMENTO 0,2</v>
      </c>
      <c r="C3852" s="46" t="str">
        <v>36x52</v>
      </c>
      <c r="D3852" s="46" t="str">
        <v>36x52</v>
      </c>
      <c r="E3852" s="47">
        <v>902.26</v>
      </c>
      <c r="F3852" s="45" t="str">
        <v>SKOTNICA</v>
      </c>
      <c r="G3852" s="48">
        <v>365.4153</v>
      </c>
      <c r="H3852" s="49">
        <v>242.5797</v>
      </c>
      <c r="I3852" s="50">
        <v>0.50637213254035673</v>
      </c>
      <c r="J3852" s="51" t="str">
        <v>D01B 036</v>
      </c>
      <c r="Q3852" s="19" t="str">
        <v>12 - Conector 3 Vias limpiaparabrisas 5 mm</v>
      </c>
      <c r="V3852" s="83"/>
      <c r="AA3852" t="str">
        <v>12 - 12 mm - 5 mm</v>
      </c>
    </row>
    <row r="3853" spans="1:27" x14ac:dyDescent="0.2">
      <c r="A3853" s="45" t="str">
        <v>SUPLEMENTO 0,237x53</v>
      </c>
      <c r="B3853" s="46" t="str">
        <v>SUPLEMENTO 0,2</v>
      </c>
      <c r="C3853" s="46" t="str">
        <v>37x53</v>
      </c>
      <c r="D3853" s="46" t="str">
        <v>37x53</v>
      </c>
      <c r="E3853" s="47">
        <v>902.26</v>
      </c>
      <c r="F3853" s="45" t="str">
        <v>SKOTNICA</v>
      </c>
      <c r="G3853" s="48">
        <v>365.4153</v>
      </c>
      <c r="H3853" s="49">
        <v>242.5797</v>
      </c>
      <c r="I3853" s="50">
        <v>0.50637213254035673</v>
      </c>
      <c r="J3853" s="51" t="str">
        <v>D01B 037</v>
      </c>
      <c r="Q3853" s="19" t="str">
        <v>12 - Cuerda 1,78mm - 9,25 x 12,81</v>
      </c>
      <c r="V3853" s="83"/>
      <c r="AA3853" t="str">
        <v>12 - 18 x 1,5 - IKA RENAULT, RASTROJERO</v>
      </c>
    </row>
    <row r="3854" spans="1:27" x14ac:dyDescent="0.2">
      <c r="A3854" s="45" t="str">
        <v>SUPLEMENTO 0,241x49</v>
      </c>
      <c r="B3854" s="46" t="str">
        <v>SUPLEMENTO 0,2</v>
      </c>
      <c r="C3854" s="46" t="str">
        <v>41x49</v>
      </c>
      <c r="D3854" s="46" t="str">
        <v>41x49</v>
      </c>
      <c r="E3854" s="47">
        <v>902.26</v>
      </c>
      <c r="F3854" s="45" t="str">
        <v>SKOTNICA</v>
      </c>
      <c r="G3854" s="48">
        <v>365.4153</v>
      </c>
      <c r="H3854" s="49">
        <v>242.5797</v>
      </c>
      <c r="I3854" s="50">
        <v>0.50637213254035673</v>
      </c>
      <c r="J3854" s="51" t="str">
        <v>D01A 4149</v>
      </c>
      <c r="Q3854" s="19" t="str">
        <v>12 - DOMEC - BLANCA 90 ARMADAS</v>
      </c>
      <c r="V3854" s="83"/>
      <c r="AA3854" t="str">
        <v>12 - 27 x 20 x 15</v>
      </c>
    </row>
    <row r="3855" spans="1:27" x14ac:dyDescent="0.2">
      <c r="A3855" s="45" t="str">
        <v>SUPLEMENTO 0,242x50</v>
      </c>
      <c r="B3855" s="46" t="str">
        <v>SUPLEMENTO 0,2</v>
      </c>
      <c r="C3855" s="46" t="str">
        <v>42x50</v>
      </c>
      <c r="D3855" s="46" t="str">
        <v>42x50</v>
      </c>
      <c r="E3855" s="47">
        <v>902.26</v>
      </c>
      <c r="F3855" s="45" t="str">
        <v>SKOTNICA</v>
      </c>
      <c r="G3855" s="48">
        <v>365.4153</v>
      </c>
      <c r="H3855" s="49">
        <v>242.5797</v>
      </c>
      <c r="I3855" s="50">
        <v>0.50637213254035673</v>
      </c>
      <c r="J3855" s="51" t="str">
        <v>D01A 4250</v>
      </c>
      <c r="Q3855" s="19" t="str">
        <v>12 - EXTERIORES LARGOS  - 5/8 .</v>
      </c>
      <c r="V3855" s="83"/>
      <c r="AA3855" t="str">
        <v>12 - ARANLOCK 12 X 21</v>
      </c>
    </row>
    <row r="3856" spans="1:27" x14ac:dyDescent="0.2">
      <c r="A3856" s="45" t="str">
        <v>SUPLEMENTO 0,25x10</v>
      </c>
      <c r="B3856" s="46" t="str">
        <v>SUPLEMENTO 0,2</v>
      </c>
      <c r="C3856" s="46" t="str">
        <v>5x10</v>
      </c>
      <c r="D3856" s="46" t="str">
        <v>5x10</v>
      </c>
      <c r="E3856" s="47">
        <v>163.63</v>
      </c>
      <c r="F3856" s="45" t="str">
        <v>SKOTNICA</v>
      </c>
      <c r="G3856" s="48">
        <v>66.270150000000001</v>
      </c>
      <c r="H3856" s="49">
        <v>43.993200000000002</v>
      </c>
      <c r="I3856" s="50">
        <v>0.50637257576170858</v>
      </c>
      <c r="J3856" s="51" t="str">
        <v>D01C 0510</v>
      </c>
      <c r="Q3856" s="19" t="str">
        <v>12 - MANGO BRONCE 6 MM</v>
      </c>
      <c r="V3856" s="83"/>
      <c r="AA3856" t="str">
        <v>12 - Conector 3 Vias limpiaparabrisas 5 mm</v>
      </c>
    </row>
    <row r="3857" spans="1:27" x14ac:dyDescent="0.2">
      <c r="A3857" s="45" t="str">
        <v>SUPLEMENTO 0,25x13</v>
      </c>
      <c r="B3857" s="46" t="str">
        <v>SUPLEMENTO 0,2</v>
      </c>
      <c r="C3857" s="46" t="str">
        <v>5x13</v>
      </c>
      <c r="D3857" s="46" t="str">
        <v>5x13</v>
      </c>
      <c r="E3857" s="47">
        <v>163.63</v>
      </c>
      <c r="F3857" s="45" t="str">
        <v>SKOTNICA</v>
      </c>
      <c r="G3857" s="48">
        <v>66.270150000000001</v>
      </c>
      <c r="H3857" s="49">
        <v>43.993200000000002</v>
      </c>
      <c r="I3857" s="50">
        <v>0.50637257576170858</v>
      </c>
      <c r="J3857" s="51" t="str">
        <v>D01A 0513</v>
      </c>
      <c r="Q3857" s="19" t="str">
        <v>12 - RETENES SEGURIDAD DIN 6799 RS 12</v>
      </c>
      <c r="V3857" s="83"/>
      <c r="AA3857" t="str">
        <v>12 - Cuerda 1,78mm - 9,25 x 12,81</v>
      </c>
    </row>
    <row r="3858" spans="1:27" x14ac:dyDescent="0.2">
      <c r="A3858" s="45" t="str">
        <v>SUPLEMENTO 0,26x11</v>
      </c>
      <c r="B3858" s="46" t="str">
        <v>SUPLEMENTO 0,2</v>
      </c>
      <c r="C3858" s="46" t="str">
        <v>6x11</v>
      </c>
      <c r="D3858" s="46" t="str">
        <v>6x11</v>
      </c>
      <c r="E3858" s="47">
        <v>163.63</v>
      </c>
      <c r="F3858" s="45" t="str">
        <v>SKOTNICA</v>
      </c>
      <c r="G3858" s="48">
        <v>66.270150000000001</v>
      </c>
      <c r="H3858" s="49">
        <v>43.993200000000002</v>
      </c>
      <c r="I3858" s="50">
        <v>0.50637257576170858</v>
      </c>
      <c r="J3858" s="51" t="str">
        <v>D01C 0611</v>
      </c>
      <c r="Q3858" s="19" t="str">
        <v>12 - SEEGER A 12</v>
      </c>
      <c r="V3858" s="83"/>
      <c r="AA3858" t="str">
        <v>12 - DOMEC - BLANCA 90 ARMADAS</v>
      </c>
    </row>
    <row r="3859" spans="1:27" x14ac:dyDescent="0.2">
      <c r="A3859" s="45" t="str">
        <v>SUPLEMENTO 0,27x12</v>
      </c>
      <c r="B3859" s="46" t="str">
        <v>SUPLEMENTO 0,2</v>
      </c>
      <c r="C3859" s="46" t="str">
        <v>7x12</v>
      </c>
      <c r="D3859" s="46" t="str">
        <v>7x12</v>
      </c>
      <c r="E3859" s="47">
        <v>163.63</v>
      </c>
      <c r="F3859" s="45" t="str">
        <v>SKOTNICA</v>
      </c>
      <c r="G3859" s="48">
        <v>66.270150000000001</v>
      </c>
      <c r="H3859" s="49">
        <v>43.993200000000002</v>
      </c>
      <c r="I3859" s="50">
        <v>0.50637257576170858</v>
      </c>
      <c r="J3859" s="51" t="str">
        <v>D01C 0712</v>
      </c>
      <c r="Q3859" s="19" t="str">
        <v>12 - SEEGER I 12</v>
      </c>
      <c r="V3859" s="83"/>
      <c r="AA3859" t="str">
        <v>12 - EXTERIORES LARGOS  - 5/8 .</v>
      </c>
    </row>
    <row r="3860" spans="1:27" x14ac:dyDescent="0.2">
      <c r="A3860" s="45" t="str">
        <v>SUPLEMENTO 0,28x13</v>
      </c>
      <c r="B3860" s="46" t="str">
        <v>SUPLEMENTO 0,2</v>
      </c>
      <c r="C3860" s="46" t="str">
        <v>8x13</v>
      </c>
      <c r="D3860" s="46" t="str">
        <v>8x13</v>
      </c>
      <c r="E3860" s="47">
        <v>163.63</v>
      </c>
      <c r="F3860" s="45" t="str">
        <v>SKOTNICA</v>
      </c>
      <c r="G3860" s="48">
        <v>66.270150000000001</v>
      </c>
      <c r="H3860" s="49">
        <v>43.993200000000002</v>
      </c>
      <c r="I3860" s="50">
        <v>0.50637257576170858</v>
      </c>
      <c r="J3860" s="51" t="str">
        <v>D01C 0813</v>
      </c>
      <c r="Q3860" s="19" t="str">
        <v>12 - Terminal cobre estanado ojal - Cable 16 - Ojal: 3/8</v>
      </c>
      <c r="V3860" s="83"/>
      <c r="AA3860" t="str">
        <v>12 - MANGO BRONCE 6 MM</v>
      </c>
    </row>
    <row r="3861" spans="1:27" x14ac:dyDescent="0.2">
      <c r="A3861" s="45" t="str">
        <v>SUPLEMENTO 0,831x39</v>
      </c>
      <c r="B3861" s="46" t="str">
        <v>SUPLEMENTO 0,8</v>
      </c>
      <c r="C3861" s="46" t="str">
        <v>31x39</v>
      </c>
      <c r="D3861" s="46" t="str">
        <v>31x39</v>
      </c>
      <c r="E3861" s="47">
        <v>1280.76</v>
      </c>
      <c r="F3861" s="45" t="str">
        <v>SKOTNICA</v>
      </c>
      <c r="G3861" s="48">
        <v>518.70780000000002</v>
      </c>
      <c r="H3861" s="49">
        <v>344.34230000000002</v>
      </c>
      <c r="I3861" s="50">
        <v>0.50637258332769441</v>
      </c>
      <c r="J3861" s="51" t="str">
        <v>D01I0013139</v>
      </c>
      <c r="Q3861" s="19" t="str">
        <v>12 - TOPE PUERTA ESTANCIERA</v>
      </c>
      <c r="V3861" s="83"/>
      <c r="AA3861" t="str">
        <v>12 - RETENES SEGURIDAD DIN 6799 RS 12</v>
      </c>
    </row>
    <row r="3862" spans="1:27" x14ac:dyDescent="0.2">
      <c r="A3862" s="45" t="str">
        <v>SUPLEMENTO 0,832x40</v>
      </c>
      <c r="B3862" s="46" t="str">
        <v>SUPLEMENTO 0,8</v>
      </c>
      <c r="C3862" s="46" t="str">
        <v>32x40</v>
      </c>
      <c r="D3862" s="46" t="str">
        <v>32x40</v>
      </c>
      <c r="E3862" s="47">
        <v>1280.76</v>
      </c>
      <c r="F3862" s="45" t="str">
        <v>SKOTNICA</v>
      </c>
      <c r="G3862" s="48">
        <v>518.70780000000002</v>
      </c>
      <c r="H3862" s="49">
        <v>344.34230000000002</v>
      </c>
      <c r="I3862" s="50">
        <v>0.50637258332769441</v>
      </c>
      <c r="J3862" s="51" t="str">
        <v>D01I0013240</v>
      </c>
      <c r="Q3862" s="19" t="str">
        <v>12 - Tuerca autorroc. PEUGEOT</v>
      </c>
      <c r="V3862" s="83"/>
      <c r="AA3862" t="str">
        <v>12 - SEEGER A 12</v>
      </c>
    </row>
    <row r="3863" spans="1:27" x14ac:dyDescent="0.2">
      <c r="A3863" s="45" t="str">
        <v>SUPLEMENTO 0,833x41</v>
      </c>
      <c r="B3863" s="46" t="str">
        <v>SUPLEMENTO 0,8</v>
      </c>
      <c r="C3863" s="46" t="str">
        <v>33x41</v>
      </c>
      <c r="D3863" s="46" t="str">
        <v>33x41</v>
      </c>
      <c r="E3863" s="47">
        <v>1280.76</v>
      </c>
      <c r="F3863" s="45" t="str">
        <v>SKOTNICA</v>
      </c>
      <c r="G3863" s="48">
        <v>518.70780000000002</v>
      </c>
      <c r="H3863" s="49">
        <v>344.34230000000002</v>
      </c>
      <c r="I3863" s="50">
        <v>0.50637258332769441</v>
      </c>
      <c r="J3863" s="51" t="str">
        <v>D01I0013341</v>
      </c>
      <c r="Q3863" s="19" t="str">
        <v>12 - Tuerca cajon - 5 mm - 12 mm - 12 mm</v>
      </c>
      <c r="V3863" s="83"/>
      <c r="AA3863" t="str">
        <v>12 - SEEGER I 12</v>
      </c>
    </row>
    <row r="3864" spans="1:27" x14ac:dyDescent="0.2">
      <c r="A3864" s="45" t="str">
        <v>SUPLEMENTO 0,834x42</v>
      </c>
      <c r="B3864" s="46" t="str">
        <v>SUPLEMENTO 0,8</v>
      </c>
      <c r="C3864" s="46" t="str">
        <v>34x42</v>
      </c>
      <c r="D3864" s="46" t="str">
        <v>34x42</v>
      </c>
      <c r="E3864" s="47">
        <v>1280.76</v>
      </c>
      <c r="F3864" s="45" t="str">
        <v>SKOTNICA</v>
      </c>
      <c r="G3864" s="48">
        <v>518.70780000000002</v>
      </c>
      <c r="H3864" s="49">
        <v>344.34230000000002</v>
      </c>
      <c r="I3864" s="50">
        <v>0.50637258332769441</v>
      </c>
      <c r="J3864" s="51" t="str">
        <v>D01I0013442</v>
      </c>
      <c r="Q3864" s="19" t="str">
        <v>12 - Union de 11 mm</v>
      </c>
      <c r="V3864" s="83"/>
      <c r="AA3864" t="str">
        <v>12 - Terminal cobre estanado ojal - Cable 16 - Ojal: 3/8</v>
      </c>
    </row>
    <row r="3865" spans="1:27" x14ac:dyDescent="0.2">
      <c r="A3865" s="45" t="str">
        <v>SUPLEMENTO 0,842x50</v>
      </c>
      <c r="B3865" s="46" t="str">
        <v>SUPLEMENTO 0,8</v>
      </c>
      <c r="C3865" s="46" t="str">
        <v>42x50</v>
      </c>
      <c r="D3865" s="46" t="str">
        <v>42x50</v>
      </c>
      <c r="E3865" s="47">
        <v>1798.72</v>
      </c>
      <c r="F3865" s="45" t="str">
        <v>SKOTNICA</v>
      </c>
      <c r="G3865" s="48">
        <v>728.48160000000007</v>
      </c>
      <c r="H3865" s="49">
        <v>483.59980000000002</v>
      </c>
      <c r="I3865" s="50">
        <v>0.50637283141969869</v>
      </c>
      <c r="J3865" s="51" t="str">
        <v>D01I0014250</v>
      </c>
      <c r="Q3865" s="19" t="str">
        <v>12 X 20 - 12 X 20</v>
      </c>
      <c r="V3865" s="83"/>
      <c r="AA3865" t="str">
        <v>12 - TOPE PUERTA ESTANCIERA</v>
      </c>
    </row>
    <row r="3866" spans="1:27" x14ac:dyDescent="0.2">
      <c r="A3866" s="45" t="str">
        <v>SUPLEMENTO 0,823x39</v>
      </c>
      <c r="B3866" s="46" t="str">
        <v>SUPLEMENTO 0,8</v>
      </c>
      <c r="C3866" s="46" t="str">
        <v>23x39</v>
      </c>
      <c r="D3866" s="46" t="str">
        <v>23x39</v>
      </c>
      <c r="E3866" s="47">
        <v>1303.48</v>
      </c>
      <c r="F3866" s="45" t="str">
        <v>SKOTNICA</v>
      </c>
      <c r="G3866" s="48">
        <v>527.90940000000001</v>
      </c>
      <c r="H3866" s="49">
        <v>350.45060000000001</v>
      </c>
      <c r="I3866" s="50">
        <v>0.50637322350140068</v>
      </c>
      <c r="J3866" s="51" t="str">
        <v>D01I00202339</v>
      </c>
      <c r="Q3866" s="19" t="str">
        <v>12 X 21 - ARANLOCK 9 X 21</v>
      </c>
      <c r="V3866" s="83"/>
      <c r="AA3866" t="str">
        <v>12 - Tuerca autorroc. PEUGEOT</v>
      </c>
    </row>
    <row r="3867" spans="1:27" x14ac:dyDescent="0.2">
      <c r="A3867" s="45" t="str">
        <v>SUPLEMENTO 0,213x29</v>
      </c>
      <c r="B3867" s="46" t="str">
        <v>SUPLEMENTO 0,2</v>
      </c>
      <c r="C3867" s="46" t="str">
        <v>13x29</v>
      </c>
      <c r="D3867" s="46" t="str">
        <v>13x29</v>
      </c>
      <c r="E3867" s="47">
        <v>415.48</v>
      </c>
      <c r="F3867" s="45" t="str">
        <v>SKOTNICA</v>
      </c>
      <c r="G3867" s="48">
        <v>168.26940000000002</v>
      </c>
      <c r="H3867" s="49">
        <v>111.70489999999999</v>
      </c>
      <c r="I3867" s="50">
        <v>0.50637438465098694</v>
      </c>
      <c r="J3867" s="51" t="str">
        <v>D01B 013</v>
      </c>
      <c r="Q3867" s="19" t="str">
        <v>12 x 30 - 12 x 30</v>
      </c>
      <c r="V3867" s="83"/>
      <c r="AA3867" t="str">
        <v>12 - Tuerca cajon - 5 mm - 12 mm - 12 mm</v>
      </c>
    </row>
    <row r="3868" spans="1:27" x14ac:dyDescent="0.2">
      <c r="A3868" s="45" t="str">
        <v>SUPLEMENTO 0,214x30</v>
      </c>
      <c r="B3868" s="46" t="str">
        <v>SUPLEMENTO 0,2</v>
      </c>
      <c r="C3868" s="46" t="str">
        <v>14x30</v>
      </c>
      <c r="D3868" s="46" t="str">
        <v>14x30</v>
      </c>
      <c r="E3868" s="47">
        <v>415.48</v>
      </c>
      <c r="F3868" s="45" t="str">
        <v>SKOTNICA</v>
      </c>
      <c r="G3868" s="48">
        <v>168.26940000000002</v>
      </c>
      <c r="H3868" s="49">
        <v>111.70489999999999</v>
      </c>
      <c r="I3868" s="50">
        <v>0.50637438465098694</v>
      </c>
      <c r="J3868" s="51" t="str">
        <v>D01B 014</v>
      </c>
      <c r="Q3868" s="19" t="str">
        <v>12 x 40 - 12 x 40</v>
      </c>
      <c r="V3868" s="83"/>
      <c r="AA3868" t="str">
        <v>12 - Union de 11 mm</v>
      </c>
    </row>
    <row r="3869" spans="1:27" x14ac:dyDescent="0.2">
      <c r="A3869" s="45" t="str">
        <v>SUPLEMENTO 0,216x32</v>
      </c>
      <c r="B3869" s="46" t="str">
        <v>SUPLEMENTO 0,2</v>
      </c>
      <c r="C3869" s="46" t="str">
        <v>16x32</v>
      </c>
      <c r="D3869" s="46" t="str">
        <v>16x32</v>
      </c>
      <c r="E3869" s="47">
        <v>415.48</v>
      </c>
      <c r="F3869" s="45" t="str">
        <v>SKOTNICA</v>
      </c>
      <c r="G3869" s="48">
        <v>168.26940000000002</v>
      </c>
      <c r="H3869" s="49">
        <v>111.70489999999999</v>
      </c>
      <c r="I3869" s="50">
        <v>0.50637438465098694</v>
      </c>
      <c r="J3869" s="51" t="str">
        <v>D01B 016</v>
      </c>
      <c r="Q3869" s="19" t="str">
        <v>12 X 46 X 2 - 12 X 46 X 2</v>
      </c>
      <c r="V3869" s="83"/>
      <c r="AA3869" t="str">
        <v>12 X 20 - 12 X 20</v>
      </c>
    </row>
    <row r="3870" spans="1:27" x14ac:dyDescent="0.2">
      <c r="A3870" s="45" t="str">
        <v>SUPLEMENTO 0,217x33</v>
      </c>
      <c r="B3870" s="46" t="str">
        <v>SUPLEMENTO 0,2</v>
      </c>
      <c r="C3870" s="46" t="str">
        <v>17x33</v>
      </c>
      <c r="D3870" s="46" t="str">
        <v>17x33</v>
      </c>
      <c r="E3870" s="47">
        <v>415.48</v>
      </c>
      <c r="F3870" s="45" t="str">
        <v>SKOTNICA</v>
      </c>
      <c r="G3870" s="48">
        <v>168.26940000000002</v>
      </c>
      <c r="H3870" s="49">
        <v>111.70489999999999</v>
      </c>
      <c r="I3870" s="50">
        <v>0.50637438465098694</v>
      </c>
      <c r="J3870" s="51" t="str">
        <v>D01B 017</v>
      </c>
      <c r="Q3870" s="19" t="str">
        <v>12 x 50 - 12 x 50</v>
      </c>
      <c r="V3870" s="83"/>
      <c r="AA3870" t="str">
        <v>12 X 21 - ARANLOCK 9 X 21</v>
      </c>
    </row>
    <row r="3871" spans="1:27" x14ac:dyDescent="0.2">
      <c r="A3871" s="45" t="str">
        <v>SUPLEMENTO 0,221x29</v>
      </c>
      <c r="B3871" s="46" t="str">
        <v>SUPLEMENTO 0,2</v>
      </c>
      <c r="C3871" s="46" t="str">
        <v>21x29</v>
      </c>
      <c r="D3871" s="46" t="str">
        <v>21x29</v>
      </c>
      <c r="E3871" s="47">
        <v>415.48</v>
      </c>
      <c r="F3871" s="45" t="str">
        <v>SKOTNICA</v>
      </c>
      <c r="G3871" s="48">
        <v>168.26940000000002</v>
      </c>
      <c r="H3871" s="49">
        <v>111.70489999999999</v>
      </c>
      <c r="I3871" s="50">
        <v>0.50637438465098694</v>
      </c>
      <c r="J3871" s="51" t="str">
        <v>D01A 2129</v>
      </c>
      <c r="Q3871" s="19" t="str">
        <v>12 x 60 - 12 x 60</v>
      </c>
      <c r="V3871" s="83"/>
      <c r="AA3871" t="str">
        <v>12 x 30 - 12 x 30</v>
      </c>
    </row>
    <row r="3872" spans="1:27" x14ac:dyDescent="0.2">
      <c r="A3872" s="45" t="str">
        <v>SUPLEMENTO 0,222x30</v>
      </c>
      <c r="B3872" s="46" t="str">
        <v>SUPLEMENTO 0,2</v>
      </c>
      <c r="C3872" s="46" t="str">
        <v>22x30</v>
      </c>
      <c r="D3872" s="46" t="str">
        <v>22x30</v>
      </c>
      <c r="E3872" s="47">
        <v>415.48</v>
      </c>
      <c r="F3872" s="45" t="str">
        <v>SKOTNICA</v>
      </c>
      <c r="G3872" s="48">
        <v>168.26940000000002</v>
      </c>
      <c r="H3872" s="49">
        <v>111.70489999999999</v>
      </c>
      <c r="I3872" s="50">
        <v>0.50637438465098694</v>
      </c>
      <c r="J3872" s="51" t="str">
        <v>D01A 2230</v>
      </c>
      <c r="Q3872" s="19" t="str">
        <v>120 - 10 Amper - Unipolar - Llave Electronica Tecla Punto Medio Estufa</v>
      </c>
      <c r="V3872" s="83"/>
      <c r="AA3872" t="str">
        <v>12 x 40 - 12 x 40</v>
      </c>
    </row>
    <row r="3873" spans="1:27" x14ac:dyDescent="0.2">
      <c r="A3873" s="45" t="str">
        <v>SUPLEMENTO 0,223x31</v>
      </c>
      <c r="B3873" s="46" t="str">
        <v>SUPLEMENTO 0,2</v>
      </c>
      <c r="C3873" s="46" t="str">
        <v>23x31</v>
      </c>
      <c r="D3873" s="46" t="str">
        <v>23x31</v>
      </c>
      <c r="E3873" s="47">
        <v>415.48</v>
      </c>
      <c r="F3873" s="45" t="str">
        <v>SKOTNICA</v>
      </c>
      <c r="G3873" s="48">
        <v>168.26940000000002</v>
      </c>
      <c r="H3873" s="49">
        <v>111.70489999999999</v>
      </c>
      <c r="I3873" s="50">
        <v>0.50637438465098694</v>
      </c>
      <c r="J3873" s="51" t="str">
        <v>D01A 2331</v>
      </c>
      <c r="Q3873" s="19" t="str">
        <v>120 - 2 x 30 x 100 - Compresion</v>
      </c>
      <c r="V3873" s="83"/>
      <c r="AA3873" t="str">
        <v>12 X 46 X 2 - 12 X 46 X 2</v>
      </c>
    </row>
    <row r="3874" spans="1:27" x14ac:dyDescent="0.2">
      <c r="A3874" s="45" t="str">
        <v>SUPLEMENTO 0,224x32</v>
      </c>
      <c r="B3874" s="46" t="str">
        <v>SUPLEMENTO 0,2</v>
      </c>
      <c r="C3874" s="46" t="str">
        <v>24x32</v>
      </c>
      <c r="D3874" s="46" t="str">
        <v>24x32</v>
      </c>
      <c r="E3874" s="47">
        <v>415.48</v>
      </c>
      <c r="F3874" s="45" t="str">
        <v>SKOTNICA</v>
      </c>
      <c r="G3874" s="48">
        <v>168.26940000000002</v>
      </c>
      <c r="H3874" s="49">
        <v>111.70489999999999</v>
      </c>
      <c r="I3874" s="50">
        <v>0.50637438465098694</v>
      </c>
      <c r="J3874" s="51" t="str">
        <v>D01A 2432</v>
      </c>
      <c r="Q3874" s="19" t="str">
        <v>120 - 5x11x17 - Dewalt amoladora</v>
      </c>
      <c r="V3874" s="83"/>
      <c r="AA3874" t="str">
        <v>12 x 50 - 12 x 50</v>
      </c>
    </row>
    <row r="3875" spans="1:27" x14ac:dyDescent="0.2">
      <c r="A3875" s="45" t="str">
        <v>SUPLEMENTO 0,225x33</v>
      </c>
      <c r="B3875" s="46" t="str">
        <v>SUPLEMENTO 0,2</v>
      </c>
      <c r="C3875" s="46" t="str">
        <v>25x33</v>
      </c>
      <c r="D3875" s="46" t="str">
        <v>25x33</v>
      </c>
      <c r="E3875" s="47">
        <v>415.48</v>
      </c>
      <c r="F3875" s="45" t="str">
        <v>SKOTNICA</v>
      </c>
      <c r="G3875" s="48">
        <v>168.26940000000002</v>
      </c>
      <c r="H3875" s="49">
        <v>111.70489999999999</v>
      </c>
      <c r="I3875" s="50">
        <v>0.50637438465098694</v>
      </c>
      <c r="J3875" s="51" t="str">
        <v>D01A 2533</v>
      </c>
      <c r="Q3875" s="19" t="str">
        <v>120 - Codo de 3,5 a 4,5 mm</v>
      </c>
      <c r="V3875" s="83"/>
      <c r="AA3875" t="str">
        <v>12 x 60 - 12 x 60</v>
      </c>
    </row>
    <row r="3876" spans="1:27" x14ac:dyDescent="0.2">
      <c r="A3876" s="45" t="str">
        <v>SUPLEMENTO 0,221x26</v>
      </c>
      <c r="B3876" s="46" t="str">
        <v>SUPLEMENTO 0,2</v>
      </c>
      <c r="C3876" s="46" t="str">
        <v>21x26</v>
      </c>
      <c r="D3876" s="46" t="str">
        <v>21x26</v>
      </c>
      <c r="E3876" s="47">
        <v>347.08</v>
      </c>
      <c r="F3876" s="45" t="str">
        <v>SKOTNICA</v>
      </c>
      <c r="G3876" s="48">
        <v>140.56740000000002</v>
      </c>
      <c r="H3876" s="49">
        <v>93.314899999999994</v>
      </c>
      <c r="I3876" s="50">
        <v>0.5063767951313245</v>
      </c>
      <c r="J3876" s="51" t="str">
        <v>D01C 2126</v>
      </c>
      <c r="Q3876" s="19" t="str">
        <v>120 - Cuerda 2,62mm - 25,07 x 30,31</v>
      </c>
      <c r="V3876" s="83"/>
      <c r="AA3876" t="str">
        <v>120 - 10 Amper - Unipolar - Llave Electronica Tecla Punto Medio Estufa</v>
      </c>
    </row>
    <row r="3877" spans="1:27" x14ac:dyDescent="0.2">
      <c r="A3877" s="45" t="str">
        <v>SUPLEMENTO 0,222x27</v>
      </c>
      <c r="B3877" s="46" t="str">
        <v>SUPLEMENTO 0,2</v>
      </c>
      <c r="C3877" s="46" t="str">
        <v>22x27</v>
      </c>
      <c r="D3877" s="46" t="str">
        <v>22x27</v>
      </c>
      <c r="E3877" s="47">
        <v>347.08</v>
      </c>
      <c r="F3877" s="45" t="str">
        <v>SKOTNICA</v>
      </c>
      <c r="G3877" s="48">
        <v>140.56740000000002</v>
      </c>
      <c r="H3877" s="49">
        <v>93.314899999999994</v>
      </c>
      <c r="I3877" s="50">
        <v>0.5063767951313245</v>
      </c>
      <c r="J3877" s="51" t="str">
        <v>D01C 2227</v>
      </c>
      <c r="Q3877" s="19" t="str">
        <v>120 - Grampa moldura lateral FIAT 1600</v>
      </c>
      <c r="V3877" s="83"/>
      <c r="AA3877" t="str">
        <v>120 - 2 x 30 x 100 - Compresion</v>
      </c>
    </row>
    <row r="3878" spans="1:27" x14ac:dyDescent="0.2">
      <c r="A3878" s="45" t="str">
        <v>SUPLEMENTO 0,223x28</v>
      </c>
      <c r="B3878" s="46" t="str">
        <v>SUPLEMENTO 0,2</v>
      </c>
      <c r="C3878" s="46" t="str">
        <v>23x28</v>
      </c>
      <c r="D3878" s="46" t="str">
        <v>23x28</v>
      </c>
      <c r="E3878" s="47">
        <v>347.08</v>
      </c>
      <c r="F3878" s="45" t="str">
        <v>SKOTNICA</v>
      </c>
      <c r="G3878" s="48">
        <v>140.56740000000002</v>
      </c>
      <c r="H3878" s="49">
        <v>93.314899999999994</v>
      </c>
      <c r="I3878" s="50">
        <v>0.5063767951313245</v>
      </c>
      <c r="J3878" s="51" t="str">
        <v>D01C 2328</v>
      </c>
      <c r="Q3878" s="19" t="str">
        <v>120 - Ø pico 10 mm - 19 mm 22 mm</v>
      </c>
      <c r="V3878" s="83"/>
      <c r="AA3878" t="str">
        <v>120 - 5x11x17 - Dewalt amoladora</v>
      </c>
    </row>
    <row r="3879" spans="1:27" x14ac:dyDescent="0.2">
      <c r="A3879" s="45" t="str">
        <v>SUPLEMENTO 0,89x17</v>
      </c>
      <c r="B3879" s="46" t="str">
        <v>SUPLEMENTO 0,8</v>
      </c>
      <c r="C3879" s="46" t="str">
        <v>9x17</v>
      </c>
      <c r="D3879" s="46" t="str">
        <v>9x17</v>
      </c>
      <c r="E3879" s="47">
        <v>349.74</v>
      </c>
      <c r="F3879" s="45" t="str">
        <v>SKOTNICA</v>
      </c>
      <c r="G3879" s="48">
        <v>141.64470000000003</v>
      </c>
      <c r="H3879" s="49">
        <v>94.029700000000005</v>
      </c>
      <c r="I3879" s="50">
        <v>0.50638255785140251</v>
      </c>
      <c r="J3879" s="51" t="str">
        <v>D01I0010917</v>
      </c>
      <c r="Q3879" s="19" t="str">
        <v>120 - ORTOPEDICOS - REG DE GOMA 12 mm</v>
      </c>
      <c r="V3879" s="83"/>
      <c r="AA3879" t="str">
        <v>120 - Codo de 3,5 a 4,5 mm</v>
      </c>
    </row>
    <row r="3880" spans="1:27" x14ac:dyDescent="0.2">
      <c r="A3880" s="45" t="str">
        <v>SUPLEMENTO 0,810x18</v>
      </c>
      <c r="B3880" s="46" t="str">
        <v>SUPLEMENTO 0,8</v>
      </c>
      <c r="C3880" s="46" t="str">
        <v>10x18</v>
      </c>
      <c r="D3880" s="46" t="str">
        <v>10x18</v>
      </c>
      <c r="E3880" s="47">
        <v>349.74</v>
      </c>
      <c r="F3880" s="45" t="str">
        <v>SKOTNICA</v>
      </c>
      <c r="G3880" s="48">
        <v>141.64470000000003</v>
      </c>
      <c r="H3880" s="49">
        <v>94.029700000000005</v>
      </c>
      <c r="I3880" s="50">
        <v>0.50638255785140251</v>
      </c>
      <c r="J3880" s="51" t="str">
        <v>D01I0011018</v>
      </c>
      <c r="Q3880" s="19" t="str">
        <v>120 - Turca para bulon de 6 mm</v>
      </c>
      <c r="V3880" s="83"/>
      <c r="AA3880" t="str">
        <v>120 - Cuerda 2,62mm - 25,07 x 30,31</v>
      </c>
    </row>
    <row r="3881" spans="1:27" x14ac:dyDescent="0.2">
      <c r="A3881" s="45" t="str">
        <v>SUPLEMENTO 0,224x29</v>
      </c>
      <c r="B3881" s="46" t="str">
        <v>SUPLEMENTO 0,2</v>
      </c>
      <c r="C3881" s="46" t="str">
        <v>24x29</v>
      </c>
      <c r="D3881" s="46" t="str">
        <v>24x29</v>
      </c>
      <c r="E3881" s="47">
        <v>440.62</v>
      </c>
      <c r="F3881" s="45" t="str">
        <v>SKOTNICA</v>
      </c>
      <c r="G3881" s="48">
        <v>178.45110000000003</v>
      </c>
      <c r="H3881" s="49">
        <v>118.4631</v>
      </c>
      <c r="I3881" s="50">
        <v>0.50638553271018605</v>
      </c>
      <c r="J3881" s="51" t="str">
        <v>D01C 2429</v>
      </c>
      <c r="Q3881" s="19" t="str">
        <v xml:space="preserve">120 - VOLCAN - MARRÓN 84   8 1/2 mm </v>
      </c>
      <c r="V3881" s="83"/>
      <c r="AA3881" t="str">
        <v>120 - Grampa moldura lateral FIAT 1600</v>
      </c>
    </row>
    <row r="3882" spans="1:27" x14ac:dyDescent="0.2">
      <c r="A3882" s="45" t="str">
        <v>SUPLEMENTO 0,225x30</v>
      </c>
      <c r="B3882" s="46" t="str">
        <v>SUPLEMENTO 0,2</v>
      </c>
      <c r="C3882" s="46" t="str">
        <v>25x30</v>
      </c>
      <c r="D3882" s="46" t="str">
        <v>25x30</v>
      </c>
      <c r="E3882" s="47">
        <v>440.62</v>
      </c>
      <c r="F3882" s="45" t="str">
        <v>SKOTNICA</v>
      </c>
      <c r="G3882" s="48">
        <v>178.45110000000003</v>
      </c>
      <c r="H3882" s="49">
        <v>118.4631</v>
      </c>
      <c r="I3882" s="50">
        <v>0.50638553271018605</v>
      </c>
      <c r="J3882" s="51" t="str">
        <v>D01C 2530</v>
      </c>
      <c r="Q3882" s="19" t="str">
        <v>1204 - 13 x 20 x 2 - VARIAS</v>
      </c>
      <c r="V3882" s="83"/>
      <c r="AA3882" t="str">
        <v>120 - Ø pico 10 mm - 19 mm 22 mm</v>
      </c>
    </row>
    <row r="3883" spans="1:27" x14ac:dyDescent="0.2">
      <c r="A3883" s="45" t="str">
        <v>SUPLEMENTO 0,226x31</v>
      </c>
      <c r="B3883" s="46" t="str">
        <v>SUPLEMENTO 0,2</v>
      </c>
      <c r="C3883" s="46" t="str">
        <v>26x31</v>
      </c>
      <c r="D3883" s="46" t="str">
        <v>26x31</v>
      </c>
      <c r="E3883" s="47">
        <v>440.62</v>
      </c>
      <c r="F3883" s="45" t="str">
        <v>SKOTNICA</v>
      </c>
      <c r="G3883" s="48">
        <v>178.45110000000003</v>
      </c>
      <c r="H3883" s="49">
        <v>118.4631</v>
      </c>
      <c r="I3883" s="50">
        <v>0.50638553271018605</v>
      </c>
      <c r="J3883" s="51" t="str">
        <v>D01C 2631</v>
      </c>
      <c r="Q3883" s="19" t="str">
        <v>1205 - 14 x 20 x 2 - VARIAS</v>
      </c>
      <c r="V3883" s="83"/>
      <c r="AA3883" t="str">
        <v>120 - ORTOPEDICOS - REG DE GOMA 12 mm</v>
      </c>
    </row>
    <row r="3884" spans="1:27" x14ac:dyDescent="0.2">
      <c r="A3884" s="45" t="str">
        <v>SUPLEMENTO 0,210x26</v>
      </c>
      <c r="B3884" s="46" t="str">
        <v>SUPLEMENTO 0,2</v>
      </c>
      <c r="C3884" s="46" t="str">
        <v>10x26</v>
      </c>
      <c r="D3884" s="46" t="str">
        <v>10x26</v>
      </c>
      <c r="E3884" s="47">
        <v>338.14</v>
      </c>
      <c r="F3884" s="45" t="str">
        <v>SKOTNICA</v>
      </c>
      <c r="G3884" s="48">
        <v>136.94670000000002</v>
      </c>
      <c r="H3884" s="49">
        <v>90.910499999999999</v>
      </c>
      <c r="I3884" s="50">
        <v>0.50639035094956064</v>
      </c>
      <c r="J3884" s="51" t="str">
        <v>D01B 010</v>
      </c>
      <c r="Q3884" s="19" t="str">
        <v>120x133 - 120x133</v>
      </c>
      <c r="V3884" s="83"/>
      <c r="AA3884" t="str">
        <v>120 - Turca para bulon de 6 mm</v>
      </c>
    </row>
    <row r="3885" spans="1:27" x14ac:dyDescent="0.2">
      <c r="A3885" s="45" t="str">
        <v>SUPLEMENTO 0,211x27</v>
      </c>
      <c r="B3885" s="46" t="str">
        <v>SUPLEMENTO 0,2</v>
      </c>
      <c r="C3885" s="46" t="str">
        <v>11x27</v>
      </c>
      <c r="D3885" s="46" t="str">
        <v>11x27</v>
      </c>
      <c r="E3885" s="47">
        <v>338.14</v>
      </c>
      <c r="F3885" s="45" t="str">
        <v>SKOTNICA</v>
      </c>
      <c r="G3885" s="48">
        <v>136.94670000000002</v>
      </c>
      <c r="H3885" s="49">
        <v>90.910499999999999</v>
      </c>
      <c r="I3885" s="50">
        <v>0.50639035094956064</v>
      </c>
      <c r="J3885" s="51" t="str">
        <v>D01B 011</v>
      </c>
      <c r="Q3885" s="19" t="str">
        <v>121 - 10 Amper - Unipolar - Llave Electronica Tecla Interruptora Estufa 10a</v>
      </c>
      <c r="V3885" s="83"/>
      <c r="AA3885" t="str">
        <v xml:space="preserve">120 - VOLCAN - MARRON 84   8 1/2 mm </v>
      </c>
    </row>
    <row r="3886" spans="1:27" x14ac:dyDescent="0.2">
      <c r="A3886" s="45" t="str">
        <v>SUPLEMENTO 0,212x28</v>
      </c>
      <c r="B3886" s="46" t="str">
        <v>SUPLEMENTO 0,2</v>
      </c>
      <c r="C3886" s="46" t="str">
        <v>12x28</v>
      </c>
      <c r="D3886" s="46" t="str">
        <v>12x28</v>
      </c>
      <c r="E3886" s="47">
        <v>338.14</v>
      </c>
      <c r="F3886" s="45" t="str">
        <v>SKOTNICA</v>
      </c>
      <c r="G3886" s="48">
        <v>136.94670000000002</v>
      </c>
      <c r="H3886" s="49">
        <v>90.910499999999999</v>
      </c>
      <c r="I3886" s="50">
        <v>0.50639035094956064</v>
      </c>
      <c r="J3886" s="51" t="str">
        <v>D01B 012</v>
      </c>
      <c r="Q3886" s="19" t="str">
        <v>121 - 6x11x18 - Aspiradora</v>
      </c>
      <c r="V3886" s="83"/>
      <c r="AA3886" t="str">
        <v>1204 - 13 x 20 x 2 - VARIAS</v>
      </c>
    </row>
    <row r="3887" spans="1:27" x14ac:dyDescent="0.2">
      <c r="A3887" s="45" t="str">
        <v>SUPLEMENTO 0,216x24</v>
      </c>
      <c r="B3887" s="46" t="str">
        <v>SUPLEMENTO 0,2</v>
      </c>
      <c r="C3887" s="46" t="str">
        <v>16x24</v>
      </c>
      <c r="D3887" s="46" t="str">
        <v>16x24</v>
      </c>
      <c r="E3887" s="47">
        <v>338.14</v>
      </c>
      <c r="F3887" s="45" t="str">
        <v>SKOTNICA</v>
      </c>
      <c r="G3887" s="48">
        <v>136.94670000000002</v>
      </c>
      <c r="H3887" s="49">
        <v>90.910499999999999</v>
      </c>
      <c r="I3887" s="50">
        <v>0.50639035094956064</v>
      </c>
      <c r="J3887" s="51" t="str">
        <v>D01A 1624</v>
      </c>
      <c r="M3887" s="64"/>
      <c r="Q3887" s="19" t="str">
        <v>121 - Codo de 6 mm</v>
      </c>
      <c r="V3887" s="83"/>
      <c r="AA3887" t="str">
        <v>1205 - 14 x 20 x 2 - VARIAS</v>
      </c>
    </row>
    <row r="3888" spans="1:27" x14ac:dyDescent="0.2">
      <c r="A3888" s="45" t="str">
        <v>SUPLEMENTO 0,217x25</v>
      </c>
      <c r="B3888" s="46" t="str">
        <v>SUPLEMENTO 0,2</v>
      </c>
      <c r="C3888" s="46" t="str">
        <v>17x25</v>
      </c>
      <c r="D3888" s="46" t="str">
        <v>17x25</v>
      </c>
      <c r="E3888" s="47">
        <v>338.14</v>
      </c>
      <c r="F3888" s="45" t="str">
        <v>SKOTNICA</v>
      </c>
      <c r="G3888" s="48">
        <v>136.94670000000002</v>
      </c>
      <c r="H3888" s="49">
        <v>90.910499999999999</v>
      </c>
      <c r="I3888" s="50">
        <v>0.50639035094956064</v>
      </c>
      <c r="J3888" s="51" t="str">
        <v>D01A 1725</v>
      </c>
      <c r="Q3888" s="19" t="str">
        <v>121 - Cuerda 2,62mm - 26,64 x 31,88</v>
      </c>
      <c r="V3888" s="83"/>
      <c r="AA3888" t="str">
        <v>120x133 - 120x133</v>
      </c>
    </row>
    <row r="3889" spans="1:27" x14ac:dyDescent="0.2">
      <c r="A3889" s="45" t="str">
        <v>SUPLEMENTO 0,218x26</v>
      </c>
      <c r="B3889" s="46" t="str">
        <v>SUPLEMENTO 0,2</v>
      </c>
      <c r="C3889" s="46" t="str">
        <v>18x26</v>
      </c>
      <c r="D3889" s="46" t="str">
        <v>18x26</v>
      </c>
      <c r="E3889" s="47">
        <v>338.14</v>
      </c>
      <c r="F3889" s="45" t="str">
        <v>SKOTNICA</v>
      </c>
      <c r="G3889" s="48">
        <v>136.94670000000002</v>
      </c>
      <c r="H3889" s="49">
        <v>90.910499999999999</v>
      </c>
      <c r="I3889" s="50">
        <v>0.50639035094956064</v>
      </c>
      <c r="J3889" s="51" t="str">
        <v>D01A 1826</v>
      </c>
      <c r="Q3889" s="19" t="str">
        <v>121 - Grampa moldura lateral FORD TAUNUS</v>
      </c>
      <c r="V3889" s="83"/>
      <c r="AA3889" t="str">
        <v>121 - 10 Amper - Unipolar - Llave Electronica Tecla Interruptora Estufa 10a</v>
      </c>
    </row>
    <row r="3890" spans="1:27" x14ac:dyDescent="0.2">
      <c r="A3890" s="45" t="str">
        <v>SUPLEMENTO 0,219x24</v>
      </c>
      <c r="B3890" s="46" t="str">
        <v>SUPLEMENTO 0,2</v>
      </c>
      <c r="C3890" s="46" t="str">
        <v>19x24</v>
      </c>
      <c r="D3890" s="46" t="str">
        <v>19x24</v>
      </c>
      <c r="E3890" s="47">
        <v>338.14</v>
      </c>
      <c r="F3890" s="45" t="str">
        <v>SKOTNICA</v>
      </c>
      <c r="G3890" s="48">
        <v>136.94670000000002</v>
      </c>
      <c r="H3890" s="49">
        <v>90.910499999999999</v>
      </c>
      <c r="I3890" s="50">
        <v>0.50639035094956064</v>
      </c>
      <c r="J3890" s="51" t="str">
        <v>D01C 1924</v>
      </c>
      <c r="Q3890" s="19" t="str">
        <v xml:space="preserve">121 - INYECTORES ARTEFACTOS DE GAS  - PANTALLA DIRECTA </v>
      </c>
      <c r="V3890" s="83"/>
      <c r="AA3890" t="str">
        <v>121 - 6x11x18 - Aspiradora</v>
      </c>
    </row>
    <row r="3891" spans="1:27" x14ac:dyDescent="0.2">
      <c r="A3891" s="45" t="str">
        <v>SUPLEMENTO 0,219x27</v>
      </c>
      <c r="B3891" s="46" t="str">
        <v>SUPLEMENTO 0,2</v>
      </c>
      <c r="C3891" s="46" t="str">
        <v>19x27</v>
      </c>
      <c r="D3891" s="46" t="str">
        <v>19x27</v>
      </c>
      <c r="E3891" s="47">
        <v>338.14</v>
      </c>
      <c r="F3891" s="45" t="str">
        <v>SKOTNICA</v>
      </c>
      <c r="G3891" s="48">
        <v>136.94670000000002</v>
      </c>
      <c r="H3891" s="49">
        <v>90.910499999999999</v>
      </c>
      <c r="I3891" s="50">
        <v>0.50639035094956064</v>
      </c>
      <c r="J3891" s="51" t="str">
        <v>D01A 1927</v>
      </c>
      <c r="Q3891" s="19" t="str">
        <v>121 - Ø pico 10 mm - 22 mm 25 mm - 44</v>
      </c>
      <c r="V3891" s="83"/>
      <c r="AA3891" t="str">
        <v>121 - Codo de 6 mm</v>
      </c>
    </row>
    <row r="3892" spans="1:27" x14ac:dyDescent="0.2">
      <c r="A3892" s="45" t="str">
        <v>SUPLEMENTO 0,220x25</v>
      </c>
      <c r="B3892" s="46" t="str">
        <v>SUPLEMENTO 0,2</v>
      </c>
      <c r="C3892" s="46" t="str">
        <v>20x25</v>
      </c>
      <c r="D3892" s="46" t="str">
        <v>20x25</v>
      </c>
      <c r="E3892" s="47">
        <v>338.14</v>
      </c>
      <c r="F3892" s="45" t="str">
        <v>SKOTNICA</v>
      </c>
      <c r="G3892" s="48">
        <v>136.94670000000002</v>
      </c>
      <c r="H3892" s="49">
        <v>90.910499999999999</v>
      </c>
      <c r="I3892" s="50">
        <v>0.50639035094956064</v>
      </c>
      <c r="J3892" s="51" t="str">
        <v>D01C 2025</v>
      </c>
      <c r="Q3892" s="19" t="str">
        <v>121 - ORTOPEDICOS - REG DE GOMA 16mm</v>
      </c>
      <c r="V3892" s="83"/>
      <c r="AA3892" t="str">
        <v>121 - Cuerda 2,62mm - 26,64 x 31,88</v>
      </c>
    </row>
    <row r="3893" spans="1:27" x14ac:dyDescent="0.2">
      <c r="A3893" s="45" t="str">
        <v>SUPLEMENTO 0,220x28</v>
      </c>
      <c r="B3893" s="46" t="str">
        <v>SUPLEMENTO 0,2</v>
      </c>
      <c r="C3893" s="46" t="str">
        <v>20x28</v>
      </c>
      <c r="D3893" s="46" t="str">
        <v>20x28</v>
      </c>
      <c r="E3893" s="47">
        <v>338.14</v>
      </c>
      <c r="F3893" s="45" t="str">
        <v>SKOTNICA</v>
      </c>
      <c r="G3893" s="48">
        <v>136.94670000000002</v>
      </c>
      <c r="H3893" s="49">
        <v>90.910499999999999</v>
      </c>
      <c r="I3893" s="50">
        <v>0.50639035094956064</v>
      </c>
      <c r="J3893" s="51" t="str">
        <v>D01A 2028</v>
      </c>
      <c r="Q3893" s="19" t="str">
        <v>121 - VOLCAN - P.Volcan Bl diam.8 baquelita</v>
      </c>
      <c r="V3893" s="83"/>
      <c r="AA3893" t="str">
        <v>121 - Grampa moldura lateral FORD TAUNUS</v>
      </c>
    </row>
    <row r="3894" spans="1:27" x14ac:dyDescent="0.2">
      <c r="A3894" s="45" t="str">
        <v>SUPLEMENTO 0,86x14</v>
      </c>
      <c r="B3894" s="46" t="str">
        <v>SUPLEMENTO 0,8</v>
      </c>
      <c r="C3894" s="46" t="str">
        <v>6x14</v>
      </c>
      <c r="D3894" s="46" t="str">
        <v>6x14</v>
      </c>
      <c r="E3894" s="47">
        <v>346.6</v>
      </c>
      <c r="F3894" s="45" t="str">
        <v>SKOTNICA</v>
      </c>
      <c r="G3894" s="48">
        <v>140.37300000000002</v>
      </c>
      <c r="H3894" s="49">
        <v>93.184899999999999</v>
      </c>
      <c r="I3894" s="50">
        <v>0.50639213005540618</v>
      </c>
      <c r="J3894" s="51" t="str">
        <v>D01I0010614</v>
      </c>
      <c r="Q3894" s="19" t="str">
        <v>121x133 - 121x133</v>
      </c>
      <c r="V3894" s="83"/>
      <c r="AA3894" t="str">
        <v xml:space="preserve">121 - INYECTORES ARTEFACTOS DE GAS  - PANTALLA DIRECTA </v>
      </c>
    </row>
    <row r="3895" spans="1:27" x14ac:dyDescent="0.2">
      <c r="A3895" s="45" t="str">
        <v>SUPLEMENTO 0,87x15</v>
      </c>
      <c r="B3895" s="46" t="str">
        <v>SUPLEMENTO 0,8</v>
      </c>
      <c r="C3895" s="46" t="str">
        <v>7x15</v>
      </c>
      <c r="D3895" s="46" t="str">
        <v>7x15</v>
      </c>
      <c r="E3895" s="47">
        <v>346.6</v>
      </c>
      <c r="F3895" s="45" t="str">
        <v>SKOTNICA</v>
      </c>
      <c r="G3895" s="48">
        <v>140.37300000000002</v>
      </c>
      <c r="H3895" s="49">
        <v>93.184899999999999</v>
      </c>
      <c r="I3895" s="50">
        <v>0.50639213005540618</v>
      </c>
      <c r="J3895" s="51" t="str">
        <v>D01I0010715</v>
      </c>
      <c r="Q3895" s="19" t="str">
        <v>122 - 10 Amper - Unipolar - Llave Electronica Tecla Pulsador</v>
      </c>
      <c r="V3895" s="83"/>
      <c r="AA3895" t="str">
        <v>121 - Ø pico 10 mm - 22 mm 25 mm - 44</v>
      </c>
    </row>
    <row r="3896" spans="1:27" x14ac:dyDescent="0.2">
      <c r="A3896" s="45" t="str">
        <v>SUPLEMENTO 0,88x16</v>
      </c>
      <c r="B3896" s="46" t="str">
        <v>SUPLEMENTO 0,8</v>
      </c>
      <c r="C3896" s="46" t="str">
        <v>8x16</v>
      </c>
      <c r="D3896" s="46" t="str">
        <v>8x16</v>
      </c>
      <c r="E3896" s="47">
        <v>346.6</v>
      </c>
      <c r="F3896" s="45" t="str">
        <v>SKOTNICA</v>
      </c>
      <c r="G3896" s="48">
        <v>140.37300000000002</v>
      </c>
      <c r="H3896" s="49">
        <v>93.184899999999999</v>
      </c>
      <c r="I3896" s="50">
        <v>0.50639213005540618</v>
      </c>
      <c r="J3896" s="51" t="str">
        <v>D01I0010816</v>
      </c>
      <c r="Q3896" s="19" t="str">
        <v>122 - 2 x 34 x 42 - Compresion</v>
      </c>
      <c r="V3896" s="83"/>
      <c r="AA3896" t="str">
        <v>121 - ORTOPEDICOS - REG DE GOMA 16mm</v>
      </c>
    </row>
    <row r="3897" spans="1:27" x14ac:dyDescent="0.2">
      <c r="A3897" s="45" t="str">
        <v>SUPLEMENTO 0,812x17</v>
      </c>
      <c r="B3897" s="46" t="str">
        <v>SUPLEMENTO 0,8</v>
      </c>
      <c r="C3897" s="46" t="str">
        <v>12x17</v>
      </c>
      <c r="D3897" s="46" t="str">
        <v>12x17</v>
      </c>
      <c r="E3897" s="47">
        <v>346.6</v>
      </c>
      <c r="F3897" s="45" t="str">
        <v>SKOTNICA</v>
      </c>
      <c r="G3897" s="48">
        <v>140.37300000000002</v>
      </c>
      <c r="H3897" s="49">
        <v>93.184899999999999</v>
      </c>
      <c r="I3897" s="50">
        <v>0.50639213005540618</v>
      </c>
      <c r="J3897" s="51" t="str">
        <v>D01I0031217</v>
      </c>
      <c r="Q3897" s="19" t="str">
        <v>122 - 6x12x28 - Aspiradora y hidrolavadora</v>
      </c>
      <c r="V3897" s="83"/>
      <c r="AA3897" t="str">
        <v>121 - VOLCAN - P.Volcan Bl diam.8 baquelita</v>
      </c>
    </row>
    <row r="3898" spans="1:27" x14ac:dyDescent="0.2">
      <c r="A3898" s="45" t="str">
        <v>SUPLEMENTO 0,813x18</v>
      </c>
      <c r="B3898" s="46" t="str">
        <v>SUPLEMENTO 0,8</v>
      </c>
      <c r="C3898" s="46" t="str">
        <v>13x18</v>
      </c>
      <c r="D3898" s="46" t="str">
        <v>13x18</v>
      </c>
      <c r="E3898" s="47">
        <v>346.6</v>
      </c>
      <c r="F3898" s="45" t="str">
        <v>SKOTNICA</v>
      </c>
      <c r="G3898" s="48">
        <v>140.37300000000002</v>
      </c>
      <c r="H3898" s="49">
        <v>93.184899999999999</v>
      </c>
      <c r="I3898" s="50">
        <v>0.50639213005540618</v>
      </c>
      <c r="J3898" s="51" t="str">
        <v>D01I0031318</v>
      </c>
      <c r="Q3898" s="19" t="str">
        <v>122 - Cruz de 5 mm</v>
      </c>
      <c r="V3898" s="83"/>
      <c r="AA3898" t="str">
        <v>121x133 - 121x133</v>
      </c>
    </row>
    <row r="3899" spans="1:27" x14ac:dyDescent="0.2">
      <c r="A3899" s="45" t="str">
        <v>SUPLEMENTO 0,85x10</v>
      </c>
      <c r="B3899" s="46" t="str">
        <v>SUPLEMENTO 0,8</v>
      </c>
      <c r="C3899" s="46" t="str">
        <v>5x10</v>
      </c>
      <c r="D3899" s="46" t="str">
        <v>5x10</v>
      </c>
      <c r="E3899" s="47">
        <v>252.58</v>
      </c>
      <c r="F3899" s="45" t="str">
        <v>SKOTNICA</v>
      </c>
      <c r="G3899" s="48">
        <v>102.29490000000001</v>
      </c>
      <c r="H3899" s="49">
        <v>67.906700000000001</v>
      </c>
      <c r="I3899" s="50">
        <v>0.50640363911072117</v>
      </c>
      <c r="J3899" s="51" t="str">
        <v>D01I0030510</v>
      </c>
      <c r="Q3899" s="19" t="str">
        <v>122 - Cuerda 2,62mm - 28,24 x 33,48</v>
      </c>
      <c r="V3899" s="83"/>
      <c r="AA3899" t="str">
        <v>122 - 10 Amper - Unipolar - Llave Electronica Tecla Pulsador</v>
      </c>
    </row>
    <row r="3900" spans="1:27" x14ac:dyDescent="0.2">
      <c r="A3900" s="45" t="str">
        <v>SUPLEMENTO 0,86x11</v>
      </c>
      <c r="B3900" s="46" t="str">
        <v>SUPLEMENTO 0,8</v>
      </c>
      <c r="C3900" s="46" t="str">
        <v>6x11</v>
      </c>
      <c r="D3900" s="46" t="str">
        <v>6x11</v>
      </c>
      <c r="E3900" s="47">
        <v>252.58</v>
      </c>
      <c r="F3900" s="45" t="str">
        <v>SKOTNICA</v>
      </c>
      <c r="G3900" s="48">
        <v>102.29490000000001</v>
      </c>
      <c r="H3900" s="49">
        <v>67.906700000000001</v>
      </c>
      <c r="I3900" s="50">
        <v>0.50640363911072117</v>
      </c>
      <c r="J3900" s="51" t="str">
        <v>D01I0030611</v>
      </c>
      <c r="Q3900" s="19" t="str">
        <v>122 - Grampa intermedia paragolpe FORD KA</v>
      </c>
      <c r="V3900" s="83"/>
      <c r="AA3900" t="str">
        <v>122 - 2 x 34 x 42 - Compresion</v>
      </c>
    </row>
    <row r="3901" spans="1:27" x14ac:dyDescent="0.2">
      <c r="A3901" s="45" t="str">
        <v>SUPLEMENTO 0,87x12</v>
      </c>
      <c r="B3901" s="46" t="str">
        <v>SUPLEMENTO 0,8</v>
      </c>
      <c r="C3901" s="46" t="str">
        <v>7x12</v>
      </c>
      <c r="D3901" s="46" t="str">
        <v>7x12</v>
      </c>
      <c r="E3901" s="47">
        <v>252.58</v>
      </c>
      <c r="F3901" s="45" t="str">
        <v>SKOTNICA</v>
      </c>
      <c r="G3901" s="48">
        <v>102.29490000000001</v>
      </c>
      <c r="H3901" s="49">
        <v>67.906700000000001</v>
      </c>
      <c r="I3901" s="50">
        <v>0.50640363911072117</v>
      </c>
      <c r="J3901" s="51" t="str">
        <v>D01I0030712</v>
      </c>
      <c r="Q3901" s="19" t="str">
        <v>122 - INYECTORES ARTEFACTOS DE GAS  - PANTALLA DIRECTA PARABOLICA ALUMINIO 1500 CAL</v>
      </c>
      <c r="V3901" s="83"/>
      <c r="AA3901" t="str">
        <v>122 - 6x12x28 - Aspiradora y hidrolavadora</v>
      </c>
    </row>
    <row r="3902" spans="1:27" x14ac:dyDescent="0.2">
      <c r="A3902" s="45" t="str">
        <v>SUPLEMENTO 0,88x13</v>
      </c>
      <c r="B3902" s="46" t="str">
        <v>SUPLEMENTO 0,8</v>
      </c>
      <c r="C3902" s="46" t="str">
        <v>8x13</v>
      </c>
      <c r="D3902" s="46" t="str">
        <v>8x13</v>
      </c>
      <c r="E3902" s="47">
        <v>252.58</v>
      </c>
      <c r="F3902" s="45" t="str">
        <v>SKOTNICA</v>
      </c>
      <c r="G3902" s="48">
        <v>102.29490000000001</v>
      </c>
      <c r="H3902" s="49">
        <v>67.906700000000001</v>
      </c>
      <c r="I3902" s="50">
        <v>0.50640363911072117</v>
      </c>
      <c r="J3902" s="51" t="str">
        <v>D01I0030813</v>
      </c>
      <c r="Q3902" s="19" t="str">
        <v>122 - Ø pico 10 mm - 25 mm 28 mm</v>
      </c>
      <c r="V3902" s="83"/>
      <c r="AA3902" t="str">
        <v>122 - Cruz de 5 mm</v>
      </c>
    </row>
    <row r="3903" spans="1:27" x14ac:dyDescent="0.2">
      <c r="A3903" s="45" t="str">
        <v>SUPLEMENTO 0,211x19</v>
      </c>
      <c r="B3903" s="46" t="str">
        <v>SUPLEMENTO 0,2</v>
      </c>
      <c r="C3903" s="46" t="str">
        <v>11x19</v>
      </c>
      <c r="D3903" s="46" t="str">
        <v>11x19</v>
      </c>
      <c r="E3903" s="47">
        <v>261.04000000000002</v>
      </c>
      <c r="F3903" s="45" t="str">
        <v>SKOTNICA</v>
      </c>
      <c r="G3903" s="48">
        <v>105.72120000000002</v>
      </c>
      <c r="H3903" s="49">
        <v>70.181100000000001</v>
      </c>
      <c r="I3903" s="50">
        <v>0.50640557073058168</v>
      </c>
      <c r="J3903" s="51" t="str">
        <v>D01A 1119</v>
      </c>
      <c r="Q3903" s="19" t="str">
        <v>122 - ORTOPEDICOS - REG DE GOMA 19 mm</v>
      </c>
      <c r="V3903" s="83"/>
      <c r="AA3903" t="str">
        <v>122 - Cuerda 2,62mm - 28,24 x 33,48</v>
      </c>
    </row>
    <row r="3904" spans="1:27" x14ac:dyDescent="0.2">
      <c r="A3904" s="45" t="str">
        <v>SUPLEMENTO 0,212x20</v>
      </c>
      <c r="B3904" s="46" t="str">
        <v>SUPLEMENTO 0,2</v>
      </c>
      <c r="C3904" s="46" t="str">
        <v>12x20</v>
      </c>
      <c r="D3904" s="46" t="str">
        <v>12x20</v>
      </c>
      <c r="E3904" s="47">
        <v>261.04000000000002</v>
      </c>
      <c r="F3904" s="45" t="str">
        <v>SKOTNICA</v>
      </c>
      <c r="G3904" s="48">
        <v>105.72120000000002</v>
      </c>
      <c r="H3904" s="49">
        <v>70.181100000000001</v>
      </c>
      <c r="I3904" s="50">
        <v>0.50640557073058168</v>
      </c>
      <c r="J3904" s="51" t="str">
        <v>D01A 1220</v>
      </c>
      <c r="Q3904" s="19" t="str">
        <v>122 - VOLCAN - VENUS  C / L</v>
      </c>
      <c r="V3904" s="83"/>
      <c r="AA3904" t="str">
        <v>122 - Grampa intermedia paragolpe FORD KA</v>
      </c>
    </row>
    <row r="3905" spans="1:27" x14ac:dyDescent="0.2">
      <c r="A3905" s="45" t="str">
        <v>SUPLEMENTO 0,213x21</v>
      </c>
      <c r="B3905" s="46" t="str">
        <v>SUPLEMENTO 0,2</v>
      </c>
      <c r="C3905" s="46" t="str">
        <v>13x21</v>
      </c>
      <c r="D3905" s="46" t="str">
        <v>13x21</v>
      </c>
      <c r="E3905" s="47">
        <v>261.04000000000002</v>
      </c>
      <c r="F3905" s="45" t="str">
        <v>SKOTNICA</v>
      </c>
      <c r="G3905" s="48">
        <v>105.72120000000002</v>
      </c>
      <c r="H3905" s="49">
        <v>70.181100000000001</v>
      </c>
      <c r="I3905" s="50">
        <v>0.50640557073058168</v>
      </c>
      <c r="J3905" s="51" t="str">
        <v>D01A 1321</v>
      </c>
      <c r="Q3905" s="19" t="str">
        <v>123 - 10 Amper - Bipolar - Pulsador T/PAL SIM/PL sin grabado</v>
      </c>
      <c r="V3905" s="83"/>
      <c r="AA3905" t="str">
        <v>122 - INYECTORES ARTEFACTOS DE GAS  - PANTALLA DIRECTA PARABOLICA ALUMINIO 1500 CAL</v>
      </c>
    </row>
    <row r="3906" spans="1:27" x14ac:dyDescent="0.2">
      <c r="A3906" s="45" t="str">
        <v>SUPLEMENTO 0,214x19</v>
      </c>
      <c r="B3906" s="46" t="str">
        <v>SUPLEMENTO 0,2</v>
      </c>
      <c r="C3906" s="46" t="str">
        <v>14x19</v>
      </c>
      <c r="D3906" s="46" t="str">
        <v>14x19</v>
      </c>
      <c r="E3906" s="47">
        <v>261.04000000000002</v>
      </c>
      <c r="F3906" s="45" t="str">
        <v>SKOTNICA</v>
      </c>
      <c r="G3906" s="48">
        <v>105.72120000000002</v>
      </c>
      <c r="H3906" s="49">
        <v>70.181100000000001</v>
      </c>
      <c r="I3906" s="50">
        <v>0.50640557073058168</v>
      </c>
      <c r="J3906" s="51" t="str">
        <v>D01C 1419</v>
      </c>
      <c r="Q3906" s="19" t="str">
        <v>123 - 5 x 15 neg c/ar</v>
      </c>
      <c r="V3906" s="83"/>
      <c r="AA3906" t="str">
        <v>122 - Ø pico 10 mm - 25 mm 28 mm</v>
      </c>
    </row>
    <row r="3907" spans="1:27" x14ac:dyDescent="0.2">
      <c r="A3907" s="45" t="str">
        <v>SUPLEMENTO 0,214x22</v>
      </c>
      <c r="B3907" s="46" t="str">
        <v>SUPLEMENTO 0,2</v>
      </c>
      <c r="C3907" s="46" t="str">
        <v>14x22</v>
      </c>
      <c r="D3907" s="46" t="str">
        <v>14x22</v>
      </c>
      <c r="E3907" s="47">
        <v>261.04000000000002</v>
      </c>
      <c r="F3907" s="45" t="str">
        <v>SKOTNICA</v>
      </c>
      <c r="G3907" s="48">
        <v>105.72120000000002</v>
      </c>
      <c r="H3907" s="49">
        <v>70.181100000000001</v>
      </c>
      <c r="I3907" s="50">
        <v>0.50640557073058168</v>
      </c>
      <c r="J3907" s="51" t="str">
        <v>D01A 1422</v>
      </c>
      <c r="Q3907" s="19" t="str">
        <v>123 - 7x11x17 - Rotomartillo y amoladoras</v>
      </c>
      <c r="V3907" s="83"/>
      <c r="AA3907" t="str">
        <v>122 - ORTOPEDICOS - REG DE GOMA 19 mm</v>
      </c>
    </row>
    <row r="3908" spans="1:27" x14ac:dyDescent="0.2">
      <c r="A3908" s="45" t="str">
        <v>SUPLEMENTO 0,215x20</v>
      </c>
      <c r="B3908" s="46" t="str">
        <v>SUPLEMENTO 0,2</v>
      </c>
      <c r="C3908" s="46" t="str">
        <v>15x20</v>
      </c>
      <c r="D3908" s="46" t="str">
        <v>15x20</v>
      </c>
      <c r="E3908" s="47">
        <v>261.04000000000002</v>
      </c>
      <c r="F3908" s="45" t="str">
        <v>SKOTNICA</v>
      </c>
      <c r="G3908" s="48">
        <v>105.72120000000002</v>
      </c>
      <c r="H3908" s="49">
        <v>70.181100000000001</v>
      </c>
      <c r="I3908" s="50">
        <v>0.50640557073058168</v>
      </c>
      <c r="J3908" s="51" t="str">
        <v>D01C 1520</v>
      </c>
      <c r="Q3908" s="19" t="str">
        <v>123 - CLIP Metalico  5mm MAZDA, TOYOTA, HONDA</v>
      </c>
      <c r="V3908" s="83"/>
      <c r="AA3908" t="str">
        <v>122 - VOLCAN - VENUS  C / L</v>
      </c>
    </row>
    <row r="3909" spans="1:27" x14ac:dyDescent="0.2">
      <c r="A3909" s="45" t="str">
        <v>SUPLEMENTO 0,215x23</v>
      </c>
      <c r="B3909" s="46" t="str">
        <v>SUPLEMENTO 0,2</v>
      </c>
      <c r="C3909" s="46" t="str">
        <v>15x23</v>
      </c>
      <c r="D3909" s="46" t="str">
        <v>15x23</v>
      </c>
      <c r="E3909" s="47">
        <v>261.04000000000002</v>
      </c>
      <c r="F3909" s="45" t="str">
        <v>SKOTNICA</v>
      </c>
      <c r="G3909" s="48">
        <v>105.72120000000002</v>
      </c>
      <c r="H3909" s="49">
        <v>70.181100000000001</v>
      </c>
      <c r="I3909" s="50">
        <v>0.50640557073058168</v>
      </c>
      <c r="J3909" s="51" t="str">
        <v>D01A 1523</v>
      </c>
      <c r="Q3909" s="19" t="str">
        <v>123 - Codo Nylon de 5 a 6 mm</v>
      </c>
      <c r="V3909" s="83"/>
      <c r="AA3909" t="str">
        <v>123 - 10 Amper - Bipolar - Pulsador T/PAL SIM/PL sin grabado</v>
      </c>
    </row>
    <row r="3910" spans="1:27" x14ac:dyDescent="0.2">
      <c r="A3910" s="45" t="str">
        <v>SUPLEMENTO 0,216x21</v>
      </c>
      <c r="B3910" s="46" t="str">
        <v>SUPLEMENTO 0,2</v>
      </c>
      <c r="C3910" s="46" t="str">
        <v>16x21</v>
      </c>
      <c r="D3910" s="46" t="str">
        <v>16x21</v>
      </c>
      <c r="E3910" s="47">
        <v>261.04000000000002</v>
      </c>
      <c r="F3910" s="45" t="str">
        <v>SKOTNICA</v>
      </c>
      <c r="G3910" s="48">
        <v>105.72120000000002</v>
      </c>
      <c r="H3910" s="49">
        <v>70.181100000000001</v>
      </c>
      <c r="I3910" s="50">
        <v>0.50640557073058168</v>
      </c>
      <c r="J3910" s="51" t="str">
        <v>D01C 1621</v>
      </c>
      <c r="Q3910" s="19" t="str">
        <v>123 - Cuerda 2,62mm - 29,82 x 35,06</v>
      </c>
      <c r="V3910" s="83"/>
      <c r="AA3910" t="str">
        <v>123 - 5 x 15 neg c/ar</v>
      </c>
    </row>
    <row r="3911" spans="1:27" x14ac:dyDescent="0.2">
      <c r="A3911" s="45" t="str">
        <v>SUPLEMENTO 0,217x22</v>
      </c>
      <c r="B3911" s="46" t="str">
        <v>SUPLEMENTO 0,2</v>
      </c>
      <c r="C3911" s="46" t="str">
        <v>17x22</v>
      </c>
      <c r="D3911" s="46" t="str">
        <v>17x22</v>
      </c>
      <c r="E3911" s="47">
        <v>261.04000000000002</v>
      </c>
      <c r="F3911" s="45" t="str">
        <v>SKOTNICA</v>
      </c>
      <c r="G3911" s="48">
        <v>105.72120000000002</v>
      </c>
      <c r="H3911" s="49">
        <v>70.181100000000001</v>
      </c>
      <c r="I3911" s="50">
        <v>0.50640557073058168</v>
      </c>
      <c r="J3911" s="51" t="str">
        <v>D01C 1722</v>
      </c>
      <c r="Q3911" s="19" t="str">
        <v>123 - Grampa tachuela cuadrada FIAT 128</v>
      </c>
      <c r="V3911" s="83"/>
      <c r="AA3911" t="str">
        <v>123 - 7x11x17 - Rotomartillo y amoladoras</v>
      </c>
    </row>
    <row r="3912" spans="1:27" x14ac:dyDescent="0.2">
      <c r="A3912" s="45" t="str">
        <v>SUPLEMENTO 0,218x23</v>
      </c>
      <c r="B3912" s="46" t="str">
        <v>SUPLEMENTO 0,2</v>
      </c>
      <c r="C3912" s="46" t="str">
        <v>18x23</v>
      </c>
      <c r="D3912" s="46" t="str">
        <v>18x23</v>
      </c>
      <c r="E3912" s="47">
        <v>261.04000000000002</v>
      </c>
      <c r="F3912" s="45" t="str">
        <v>SKOTNICA</v>
      </c>
      <c r="G3912" s="48">
        <v>105.72120000000002</v>
      </c>
      <c r="H3912" s="49">
        <v>70.181100000000001</v>
      </c>
      <c r="I3912" s="50">
        <v>0.50640557073058168</v>
      </c>
      <c r="J3912" s="51" t="str">
        <v>D01C 1823</v>
      </c>
      <c r="Q3912" s="19" t="str">
        <v>123 - INYECTORES ARTEFACTOS DE GAS  - PANTALLA DIRECTA PARABOLICA ALUMINIO 3000 CAL</v>
      </c>
      <c r="V3912" s="83"/>
      <c r="AA3912" t="str">
        <v>123 - CLIP Metalico  5mm MAZDA, TOYOTA, HONDA</v>
      </c>
    </row>
    <row r="3913" spans="1:27" x14ac:dyDescent="0.2">
      <c r="A3913" s="45" t="str">
        <v>CONECTORES NUEVA INCORPORACION248</v>
      </c>
      <c r="B3913" s="46" t="str">
        <v>CONECTORES NUEVA INCORPORACION</v>
      </c>
      <c r="C3913" s="46">
        <v>248</v>
      </c>
      <c r="D3913" s="46" t="str">
        <v>CODO GIRATORIO 90º 1/8 X 6 - BRONCE NIQUELADO</v>
      </c>
      <c r="E3913" s="47">
        <v>16076.31</v>
      </c>
      <c r="F3913" s="45" t="str">
        <v>ALNAT</v>
      </c>
      <c r="G3913" s="48">
        <v>6510.9055500000013</v>
      </c>
      <c r="H3913" s="49">
        <v>4297.0808999999999</v>
      </c>
      <c r="I3913" s="50">
        <v>0.5151926858067768</v>
      </c>
      <c r="J3913" s="51" t="str">
        <v>029-01</v>
      </c>
      <c r="Q3913" s="19" t="str">
        <v>123 - Ø pico 10 mm - 28 mm 32 mm  - 46</v>
      </c>
      <c r="V3913" s="83"/>
      <c r="AA3913" t="str">
        <v>123 - Codo Nylon de 5 a 6 mm</v>
      </c>
    </row>
    <row r="3914" spans="1:27" x14ac:dyDescent="0.2">
      <c r="A3914" s="45" t="str">
        <v>CONECTORES NUEVA INCORPORACION257</v>
      </c>
      <c r="B3914" s="46" t="str">
        <v>CONECTORES NUEVA INCORPORACION</v>
      </c>
      <c r="C3914" s="46">
        <v>257</v>
      </c>
      <c r="D3914" s="46" t="str">
        <v>UNION TRIPLE RAPIDA 8 MM - BRONCE NIQUELADO</v>
      </c>
      <c r="E3914" s="47">
        <v>21969.83</v>
      </c>
      <c r="F3914" s="45" t="str">
        <v>ALNAT</v>
      </c>
      <c r="G3914" s="48">
        <v>8897.7811500000007</v>
      </c>
      <c r="H3914" s="49">
        <v>5872.3755000000001</v>
      </c>
      <c r="I3914" s="50">
        <v>0.51519281251684279</v>
      </c>
      <c r="J3914" s="51" t="str">
        <v>048-02</v>
      </c>
      <c r="Q3914" s="19" t="str">
        <v>123 - ORTOPEDICOS - REG DE GOMA 22 mm</v>
      </c>
      <c r="V3914" s="83"/>
      <c r="AA3914" t="str">
        <v>123 - Cuerda 2,62mm - 29,82 x 35,06</v>
      </c>
    </row>
    <row r="3915" spans="1:27" x14ac:dyDescent="0.2">
      <c r="A3915" s="45" t="str">
        <v>CONECTORES NUEVA INCORPORACION264</v>
      </c>
      <c r="B3915" s="46" t="str">
        <v>CONECTORES NUEVA INCORPORACION</v>
      </c>
      <c r="C3915" s="46">
        <v>264</v>
      </c>
      <c r="D3915" s="46" t="str">
        <v>UNION CODO RAPIDA 8 MM - BRONCE NIQUELADO</v>
      </c>
      <c r="E3915" s="47">
        <v>19644.740000000002</v>
      </c>
      <c r="F3915" s="45" t="str">
        <v>ALNAT</v>
      </c>
      <c r="G3915" s="48">
        <v>7956.1197000000011</v>
      </c>
      <c r="H3915" s="49">
        <v>5250.8958000000002</v>
      </c>
      <c r="I3915" s="50">
        <v>0.51519283623948531</v>
      </c>
      <c r="J3915" s="51" t="str">
        <v>049-02</v>
      </c>
      <c r="Q3915" s="19" t="str">
        <v>123 - VOLCAN - Venus C/C</v>
      </c>
      <c r="V3915" s="83"/>
      <c r="AA3915" t="str">
        <v>123 - Grampa tachuela cuadrada FIAT 128</v>
      </c>
    </row>
    <row r="3916" spans="1:27" x14ac:dyDescent="0.2">
      <c r="A3916" s="45" t="str">
        <v>CONECTORES NUEVA INCORPORACION256</v>
      </c>
      <c r="B3916" s="46" t="str">
        <v>CONECTORES NUEVA INCORPORACION</v>
      </c>
      <c r="C3916" s="46">
        <v>256</v>
      </c>
      <c r="D3916" s="46" t="str">
        <v>UNION TRIPLE RAPIDA 6 MM - BRONCE NIQUELADO</v>
      </c>
      <c r="E3916" s="47">
        <v>16793.29</v>
      </c>
      <c r="F3916" s="45" t="str">
        <v>ALNAT</v>
      </c>
      <c r="G3916" s="48">
        <v>6801.2824500000006</v>
      </c>
      <c r="H3916" s="49">
        <v>4488.7232000000004</v>
      </c>
      <c r="I3916" s="50">
        <v>0.51519310658318163</v>
      </c>
      <c r="J3916" s="51" t="str">
        <v>048-01</v>
      </c>
      <c r="Q3916" s="19" t="str">
        <v>124 - 1/8 x 6 - Regulador de Caudal</v>
      </c>
      <c r="V3916" s="83"/>
      <c r="AA3916" t="str">
        <v>123 - INYECTORES ARTEFACTOS DE GAS  - PANTALLA DIRECTA PARABOLICA ALUMINIO 3000 CAL</v>
      </c>
    </row>
    <row r="3917" spans="1:27" x14ac:dyDescent="0.2">
      <c r="A3917" s="45" t="str">
        <v>CONECTORES NUEVA INCORPORACION249</v>
      </c>
      <c r="B3917" s="46" t="str">
        <v>CONECTORES NUEVA INCORPORACION</v>
      </c>
      <c r="C3917" s="46">
        <v>249</v>
      </c>
      <c r="D3917" s="46" t="str">
        <v>CODO GIRATORIO 90º 1/8 X 8 - BRONCE NIQUELADO</v>
      </c>
      <c r="E3917" s="47">
        <v>18755.54</v>
      </c>
      <c r="F3917" s="45" t="str">
        <v>ALNAT</v>
      </c>
      <c r="G3917" s="48">
        <v>7595.9937000000009</v>
      </c>
      <c r="H3917" s="49">
        <v>5013.2179999999998</v>
      </c>
      <c r="I3917" s="50">
        <v>0.51519317532171982</v>
      </c>
      <c r="J3917" s="51" t="str">
        <v>029-02</v>
      </c>
      <c r="Q3917" s="19" t="str">
        <v>124 - 2,25 x 27 x 37 - Compresion</v>
      </c>
      <c r="V3917" s="83"/>
      <c r="AA3917" t="str">
        <v>123 - Ø pico 10 mm - 28 mm 32 mm  - 46</v>
      </c>
    </row>
    <row r="3918" spans="1:27" x14ac:dyDescent="0.2">
      <c r="A3918" s="45" t="str">
        <v>CONECTORES NUEVA INCORPORACION263</v>
      </c>
      <c r="B3918" s="46" t="str">
        <v>CONECTORES NUEVA INCORPORACION</v>
      </c>
      <c r="C3918" s="46">
        <v>263</v>
      </c>
      <c r="D3918" s="46" t="str">
        <v>UNION CODO RAPIDA 6 MM - BRONCE NIQUELADO</v>
      </c>
      <c r="E3918" s="47">
        <v>15539.31</v>
      </c>
      <c r="F3918" s="45" t="str">
        <v>ALNAT</v>
      </c>
      <c r="G3918" s="48">
        <v>6293.4205499999998</v>
      </c>
      <c r="H3918" s="49">
        <v>4153.5432000000001</v>
      </c>
      <c r="I3918" s="50">
        <v>0.51519323309313347</v>
      </c>
      <c r="J3918" s="51" t="str">
        <v>049-01</v>
      </c>
      <c r="Q3918" s="19" t="str">
        <v>124 - 5x12x17 - Lavarropas</v>
      </c>
      <c r="V3918" s="83"/>
      <c r="AA3918" t="str">
        <v>123 - ORTOPEDICOS - REG DE GOMA 22 mm</v>
      </c>
    </row>
    <row r="3919" spans="1:27" x14ac:dyDescent="0.2">
      <c r="A3919" s="45" t="str">
        <v>CONECTORES NUEVA INCORPORACION251</v>
      </c>
      <c r="B3919" s="46" t="str">
        <v>CONECTORES NUEVA INCORPORACION</v>
      </c>
      <c r="C3919" s="46">
        <v>251</v>
      </c>
      <c r="D3919" s="46" t="str">
        <v>CODO GIRATORIO 90º 1/4 X 8 - BRONCE NIQUELADO</v>
      </c>
      <c r="E3919" s="47">
        <v>21612.799999999999</v>
      </c>
      <c r="F3919" s="45" t="str">
        <v>ALNAT</v>
      </c>
      <c r="G3919" s="48">
        <v>8753.1840000000011</v>
      </c>
      <c r="H3919" s="49">
        <v>5776.9422999999997</v>
      </c>
      <c r="I3919" s="50">
        <v>0.515193253704473</v>
      </c>
      <c r="J3919" s="51" t="str">
        <v>029-04</v>
      </c>
      <c r="Q3919" s="19" t="str">
        <v>124 - Codo Nylon de  6 mm</v>
      </c>
      <c r="V3919" s="83"/>
      <c r="AA3919" t="str">
        <v>123 - VOLCAN - Venus C/C</v>
      </c>
    </row>
    <row r="3920" spans="1:27" x14ac:dyDescent="0.2">
      <c r="A3920" s="45" t="str">
        <v>PICOS PARA GASCalisuar</v>
      </c>
      <c r="B3920" s="46" t="str">
        <v>PICOS PARA GAS</v>
      </c>
      <c r="C3920" s="46" t="str">
        <v>Calisuar</v>
      </c>
      <c r="D3920" s="46" t="str">
        <v>Kit 7 medidas con mango de Bronce</v>
      </c>
      <c r="E3920" s="47">
        <v>25450.880000000001</v>
      </c>
      <c r="F3920" s="45" t="str">
        <v>INYECTGAS</v>
      </c>
      <c r="G3920" s="48">
        <v>10307.606400000001</v>
      </c>
      <c r="H3920" s="49">
        <v>6789.9557999999997</v>
      </c>
      <c r="I3920" s="50">
        <v>0.51806678918292826</v>
      </c>
      <c r="J3920" s="51" t="str">
        <v>C1327</v>
      </c>
      <c r="Q3920" s="19" t="str">
        <v>124 - Cuerda 2,62mm - 31,42 x 36,66</v>
      </c>
      <c r="V3920" s="83"/>
      <c r="AA3920" t="str">
        <v>124 - 1/8 x 6 - Regulador de Caudal</v>
      </c>
    </row>
    <row r="3921" spans="1:27" x14ac:dyDescent="0.2">
      <c r="A3921" s="45" t="str">
        <v>CONECTORES NUEVA INCORPORACION15</v>
      </c>
      <c r="B3921" s="46" t="str">
        <v>CONECTORES NUEVA INCORPORACION</v>
      </c>
      <c r="C3921" s="46">
        <v>15</v>
      </c>
      <c r="D3921" s="46" t="str">
        <v>RECTO PLAST 3/8 MANG 10 MM</v>
      </c>
      <c r="E3921" s="47">
        <v>4520.88</v>
      </c>
      <c r="F3921" s="45" t="str">
        <v>ALNAT</v>
      </c>
      <c r="G3921" s="48">
        <v>1830.9564</v>
      </c>
      <c r="H3921" s="49">
        <v>1204.875</v>
      </c>
      <c r="I3921" s="50">
        <v>0.51962352941176482</v>
      </c>
      <c r="J3921" s="51" t="str">
        <v>060-07</v>
      </c>
      <c r="Q3921" s="19" t="str">
        <v>124 - Grampa varilla cerradura FIAT- PEUGEOT verde</v>
      </c>
      <c r="V3921" s="83"/>
      <c r="AA3921" t="str">
        <v>124 - 2,25 x 27 x 37 - Compresion</v>
      </c>
    </row>
    <row r="3922" spans="1:27" x14ac:dyDescent="0.2">
      <c r="A3922" s="45" t="str">
        <v>CONECTORES NUEVA INCORPORACION14</v>
      </c>
      <c r="B3922" s="46" t="str">
        <v>CONECTORES NUEVA INCORPORACION</v>
      </c>
      <c r="C3922" s="46">
        <v>14</v>
      </c>
      <c r="D3922" s="46" t="str">
        <v>RECTA PLÁSTICA R 3/8 BSPT X 8 MM</v>
      </c>
      <c r="E3922" s="47">
        <v>4430.47</v>
      </c>
      <c r="F3922" s="45" t="str">
        <v>ALNAT</v>
      </c>
      <c r="G3922" s="48">
        <v>1794.3403500000002</v>
      </c>
      <c r="H3922" s="49">
        <v>1180.7774999999999</v>
      </c>
      <c r="I3922" s="50">
        <v>0.51962613616875353</v>
      </c>
      <c r="J3922" s="51" t="str">
        <v>060-065</v>
      </c>
      <c r="Q3922" s="19" t="str">
        <v xml:space="preserve">124 - Ø pico 10 mm - 32 mm  35 mm </v>
      </c>
      <c r="V3922" s="83"/>
      <c r="AA3922" t="str">
        <v>124 - 5x12x17 - Lavarropas</v>
      </c>
    </row>
    <row r="3923" spans="1:27" x14ac:dyDescent="0.2">
      <c r="A3923" s="45" t="str">
        <v>CONECTORES NEUMÁTICOS206</v>
      </c>
      <c r="B3923" s="46" t="str">
        <v>CONECTORES NEUMÁTICOS</v>
      </c>
      <c r="C3923" s="46">
        <v>206</v>
      </c>
      <c r="D3923" s="46" t="str">
        <v>Distribuidor 5 lados 8 mm</v>
      </c>
      <c r="E3923" s="47">
        <v>10833.06</v>
      </c>
      <c r="F3923" s="45" t="str">
        <v>ALNAT</v>
      </c>
      <c r="G3923" s="48">
        <v>4387.3892999999998</v>
      </c>
      <c r="H3923" s="49">
        <v>2873.5236</v>
      </c>
      <c r="I3923" s="50">
        <v>0.52683252714541817</v>
      </c>
      <c r="J3923" s="51" t="str">
        <v>067-02</v>
      </c>
      <c r="Q3923" s="19" t="str">
        <v>124 - ORTOPEDICOS - REG DE GOMA 25 mm</v>
      </c>
      <c r="V3923" s="83"/>
      <c r="AA3923" t="str">
        <v>124 - Codo Nylon de  6 mm</v>
      </c>
    </row>
    <row r="3924" spans="1:27" x14ac:dyDescent="0.2">
      <c r="A3924" s="45" t="str">
        <v>CONECTORES NEUMÁTICOS205</v>
      </c>
      <c r="B3924" s="46" t="str">
        <v>CONECTORES NEUMÁTICOS</v>
      </c>
      <c r="C3924" s="46">
        <v>205</v>
      </c>
      <c r="D3924" s="46" t="str">
        <v>Distribuidor 5 lados 6 mm</v>
      </c>
      <c r="E3924" s="47">
        <v>9219.6299999999992</v>
      </c>
      <c r="F3924" s="45" t="str">
        <v>ALNAT</v>
      </c>
      <c r="G3924" s="48">
        <v>3733.9501499999997</v>
      </c>
      <c r="H3924" s="49">
        <v>2445.5520000000001</v>
      </c>
      <c r="I3924" s="50">
        <v>0.52683326709061973</v>
      </c>
      <c r="J3924" s="51" t="str">
        <v>067-01</v>
      </c>
      <c r="Q3924" s="19" t="str">
        <v>125 - 1/8 x 8 - Regulador de Caudal</v>
      </c>
      <c r="V3924" s="83"/>
      <c r="AA3924" t="str">
        <v>124 - Cuerda 2,62mm - 31,42 x 36,66</v>
      </c>
    </row>
    <row r="3925" spans="1:27" x14ac:dyDescent="0.2">
      <c r="A3925" s="45" t="str">
        <v>CONECTORES NEUMÁTICOS207</v>
      </c>
      <c r="B3925" s="46" t="str">
        <v>CONECTORES NEUMÁTICOS</v>
      </c>
      <c r="C3925" s="46">
        <v>207</v>
      </c>
      <c r="D3925" s="46" t="str">
        <v>Distribuidor 5 lados 10 mm</v>
      </c>
      <c r="E3925" s="47">
        <v>11524.54</v>
      </c>
      <c r="F3925" s="45" t="str">
        <v>ALNAT</v>
      </c>
      <c r="G3925" s="48">
        <v>4667.4387000000006</v>
      </c>
      <c r="H3925" s="49">
        <v>3056.94</v>
      </c>
      <c r="I3925" s="50">
        <v>0.52683359830418675</v>
      </c>
      <c r="J3925" s="51" t="str">
        <v>067-03</v>
      </c>
      <c r="Q3925" s="19" t="str">
        <v>125 - 2,5 x 17 x 35 - Compresion</v>
      </c>
      <c r="V3925" s="83"/>
      <c r="AA3925" t="str">
        <v>124 - Grampa varilla cerradura FIAT- PEUGEOT verde</v>
      </c>
    </row>
    <row r="3926" spans="1:27" x14ac:dyDescent="0.2">
      <c r="A3926" s="45" t="str">
        <v>CONECTORES NEUMÁTICOS81</v>
      </c>
      <c r="B3926" s="46" t="str">
        <v>CONECTORES NEUMÁTICOS</v>
      </c>
      <c r="C3926" s="46">
        <v>81</v>
      </c>
      <c r="D3926" s="46" t="str">
        <v>Reductor manguera 12 a 10 mm</v>
      </c>
      <c r="E3926" s="47">
        <v>3530.04</v>
      </c>
      <c r="F3926" s="45" t="str">
        <v>ALNAT</v>
      </c>
      <c r="G3926" s="48">
        <v>1429.6662000000001</v>
      </c>
      <c r="H3926" s="49">
        <v>936.36</v>
      </c>
      <c r="I3926" s="50">
        <v>0.52683391003460223</v>
      </c>
      <c r="J3926" s="51" t="str">
        <v>070-04</v>
      </c>
      <c r="Q3926" s="19" t="str">
        <v>125 - 5x12x17 - Lavarropas</v>
      </c>
      <c r="V3926" s="83"/>
      <c r="AA3926" t="str">
        <v xml:space="preserve">124 - Ø pico 10 mm - 32 mm  35 mm </v>
      </c>
    </row>
    <row r="3927" spans="1:27" x14ac:dyDescent="0.2">
      <c r="A3927" s="45" t="str">
        <v>CONECTORES NEUMÁTICOS200</v>
      </c>
      <c r="B3927" s="46" t="str">
        <v>CONECTORES NEUMÁTICOS</v>
      </c>
      <c r="C3927" s="46">
        <v>200</v>
      </c>
      <c r="D3927" s="46" t="str">
        <v>Bifurcación 12 mm</v>
      </c>
      <c r="E3927" s="47">
        <v>4152.99</v>
      </c>
      <c r="F3927" s="45" t="str">
        <v>ALNAT</v>
      </c>
      <c r="G3927" s="48">
        <v>1681.9609499999999</v>
      </c>
      <c r="H3927" s="49">
        <v>1101.5999999999999</v>
      </c>
      <c r="I3927" s="50">
        <v>0.52683455882352948</v>
      </c>
      <c r="J3927" s="51" t="str">
        <v>066-04</v>
      </c>
      <c r="Q3927" s="19" t="str">
        <v>125 - bifurcacion 3 bocas 5 mm</v>
      </c>
      <c r="V3927" s="83"/>
      <c r="AA3927" t="str">
        <v>124 - ORTOPEDICOS - REG DE GOMA 25 mm</v>
      </c>
    </row>
    <row r="3928" spans="1:27" x14ac:dyDescent="0.2">
      <c r="A3928" s="45" t="str">
        <v>UNIONES ORIENTABLES72</v>
      </c>
      <c r="B3928" s="46" t="str">
        <v>UNIONES ORIENTABLES</v>
      </c>
      <c r="C3928" s="46">
        <v>72</v>
      </c>
      <c r="D3928" s="46" t="str">
        <v xml:space="preserve"> UNIONES ORIENTABLES 00072 </v>
      </c>
      <c r="E3928" s="47">
        <v>7084.8</v>
      </c>
      <c r="F3928" s="45" t="str">
        <v>DAHE.DIESEL</v>
      </c>
      <c r="G3928" s="48">
        <v>2869.3440000000001</v>
      </c>
      <c r="H3928" s="49">
        <v>1869.5730000000001</v>
      </c>
      <c r="I3928" s="50">
        <v>0.53475900646832186</v>
      </c>
      <c r="J3928" s="51" t="str">
        <v>0000002107</v>
      </c>
      <c r="Q3928" s="19" t="str">
        <v>125 - Cuerda 2,62mm - 32,99 x 38,23</v>
      </c>
      <c r="V3928" s="83"/>
      <c r="AA3928" t="str">
        <v>125 - 1/8 x 8 - Regulador de Caudal</v>
      </c>
    </row>
    <row r="3929" spans="1:27" x14ac:dyDescent="0.2">
      <c r="A3929" s="45" t="str">
        <v>CONECTORES NEUMÁTICOS10</v>
      </c>
      <c r="B3929" s="46" t="str">
        <v>CONECTORES NEUMÁTICOS</v>
      </c>
      <c r="C3929" s="46">
        <v>10</v>
      </c>
      <c r="D3929" s="46" t="str">
        <v>Recta Plástica R 1/4 BSPT x 10 mm</v>
      </c>
      <c r="E3929" s="47">
        <v>2691.92</v>
      </c>
      <c r="F3929" s="45" t="str">
        <v>ALNAT</v>
      </c>
      <c r="G3929" s="48">
        <v>1090.2276000000002</v>
      </c>
      <c r="H3929" s="49">
        <v>707.61599999999999</v>
      </c>
      <c r="I3929" s="50">
        <v>0.5407051282051285</v>
      </c>
      <c r="J3929" s="51" t="str">
        <v>060-05</v>
      </c>
      <c r="Q3929" s="19" t="str">
        <v>125 - Grampa varilla cerradura FIAT- PEUGEOT Azul</v>
      </c>
      <c r="V3929" s="83"/>
      <c r="AA3929" t="str">
        <v>125 - 2,5 x 17 x 35 - Compresion</v>
      </c>
    </row>
    <row r="3930" spans="1:27" x14ac:dyDescent="0.2">
      <c r="A3930" s="45" t="str">
        <v>CONECTORES NEUMÁTICOS8</v>
      </c>
      <c r="B3930" s="46" t="str">
        <v>CONECTORES NEUMÁTICOS</v>
      </c>
      <c r="C3930" s="46">
        <v>8</v>
      </c>
      <c r="D3930" s="46" t="str">
        <v>Recta Plástica R 1/4 BSPT x 6 mm</v>
      </c>
      <c r="E3930" s="47">
        <v>2102.04</v>
      </c>
      <c r="F3930" s="45" t="str">
        <v>ALNAT</v>
      </c>
      <c r="G3930" s="48">
        <v>851.32619999999997</v>
      </c>
      <c r="H3930" s="49">
        <v>550.36800000000005</v>
      </c>
      <c r="I3930" s="50">
        <v>0.54683084772370472</v>
      </c>
      <c r="J3930" s="51" t="str">
        <v>060-03</v>
      </c>
      <c r="Q3930" s="19" t="str">
        <v>125 - INYECTORES ARTEFACTOS DE GAS  - STANDARD HEXAGONAL 7 mm - 0,60 mm EN ADELANTE</v>
      </c>
      <c r="V3930" s="83"/>
      <c r="AA3930" t="str">
        <v>125 - 5x12x17 - Lavarropas</v>
      </c>
    </row>
    <row r="3931" spans="1:27" x14ac:dyDescent="0.2">
      <c r="A3931" s="45" t="str">
        <v>REGATONES125</v>
      </c>
      <c r="B3931" s="46" t="str">
        <v>REGATONES</v>
      </c>
      <c r="C3931" s="46">
        <v>125</v>
      </c>
      <c r="D3931" s="46" t="str">
        <v>ORTOPEDICOS - REG DE GOMA 30 mm</v>
      </c>
      <c r="E3931" s="47">
        <v>900.9</v>
      </c>
      <c r="F3931" s="45" t="str">
        <v>REGATONES</v>
      </c>
      <c r="G3931" s="48">
        <v>364.86450000000002</v>
      </c>
      <c r="H3931" s="49">
        <v>235</v>
      </c>
      <c r="I3931" s="50">
        <v>0.55261489361702143</v>
      </c>
      <c r="J3931" s="51" t="str">
        <v>RG 20008</v>
      </c>
      <c r="Q3931" s="19" t="str">
        <v>125 - Ø pico 10 mm - 35 mm  38 mm - 50</v>
      </c>
      <c r="V3931" s="83"/>
      <c r="AA3931" t="str">
        <v>125 - bifurcacion 3 bocas 5 mm</v>
      </c>
    </row>
    <row r="3932" spans="1:27" x14ac:dyDescent="0.2">
      <c r="A3932" s="45" t="str">
        <v>CARBONES1 -  27 x 12 x 6</v>
      </c>
      <c r="B3932" s="46" t="str">
        <v>CARBONES</v>
      </c>
      <c r="C3932" s="46" t="str">
        <v>1 -  27 x 12 x 6</v>
      </c>
      <c r="D3932" s="46" t="str">
        <v>Pulidoras DOVER 500</v>
      </c>
      <c r="E3932" s="47">
        <v>5967.27</v>
      </c>
      <c r="F3932" s="45" t="str">
        <v>JORGE.CARBON</v>
      </c>
      <c r="G3932" s="48">
        <v>2416.7443500000004</v>
      </c>
      <c r="H3932" s="49">
        <v>1550</v>
      </c>
      <c r="I3932" s="50">
        <v>0.55918990322580675</v>
      </c>
      <c r="J3932" s="51" t="str">
        <v>1 -  27 x 12 x 6</v>
      </c>
      <c r="Q3932" s="19" t="str">
        <v>125 - ORTOPEDICOS - REG DE GOMA 30 mm</v>
      </c>
      <c r="V3932" s="83"/>
      <c r="AA3932" t="str">
        <v>125 - Cuerda 2,62mm - 32,99 x 38,23</v>
      </c>
    </row>
    <row r="3933" spans="1:27" x14ac:dyDescent="0.2">
      <c r="A3933" s="45" t="str">
        <v>CARBONES2 -  27 x 9 x 6</v>
      </c>
      <c r="B3933" s="46" t="str">
        <v>CARBONES</v>
      </c>
      <c r="C3933" s="46" t="str">
        <v>2 -  27 x 9 x 6</v>
      </c>
      <c r="D3933" s="46" t="str">
        <v>Pulidoras DOVER LP</v>
      </c>
      <c r="E3933" s="47">
        <v>5967.27</v>
      </c>
      <c r="F3933" s="45" t="str">
        <v>JORGE.CARBON</v>
      </c>
      <c r="G3933" s="48">
        <v>2416.7443500000004</v>
      </c>
      <c r="H3933" s="49">
        <v>1550</v>
      </c>
      <c r="I3933" s="50">
        <v>0.55918990322580675</v>
      </c>
      <c r="J3933" s="51" t="str">
        <v>2 -  27 x 9 x 6</v>
      </c>
      <c r="Q3933" s="19" t="str">
        <v>126 - 1/4 x 6 - Regulador de Caudal</v>
      </c>
      <c r="V3933" s="83"/>
      <c r="AA3933" t="str">
        <v>125 - Grampa varilla cerradura FIAT- PEUGEOT Azul</v>
      </c>
    </row>
    <row r="3934" spans="1:27" x14ac:dyDescent="0.2">
      <c r="A3934" s="45" t="str">
        <v>CARBONES3 -  18 x 5 x 8</v>
      </c>
      <c r="B3934" s="46" t="str">
        <v>CARBONES</v>
      </c>
      <c r="C3934" s="46" t="str">
        <v>3 -  18 x 5 x 8</v>
      </c>
      <c r="D3934" s="46" t="str">
        <v>TALADRO BOSH 1106</v>
      </c>
      <c r="E3934" s="47">
        <v>5967.27</v>
      </c>
      <c r="F3934" s="45" t="str">
        <v>JORGE.CARBON</v>
      </c>
      <c r="G3934" s="48">
        <v>2416.7443500000004</v>
      </c>
      <c r="H3934" s="49">
        <v>1550</v>
      </c>
      <c r="I3934" s="50">
        <v>0.55918990322580675</v>
      </c>
      <c r="J3934" s="51" t="str">
        <v>3 -  18 x 5 x 8</v>
      </c>
      <c r="Q3934" s="19" t="str">
        <v>126 - 2,5 x 25 x 55 - Compresion</v>
      </c>
      <c r="V3934" s="83"/>
      <c r="AA3934" t="str">
        <v>125 - INYECTORES ARTEFACTOS DE GAS  - STANDARD HEXAGONAL 7 mm - 0,60 mm EN ADELANTE</v>
      </c>
    </row>
    <row r="3935" spans="1:27" x14ac:dyDescent="0.2">
      <c r="A3935" s="45" t="str">
        <v>CARBONES4 -  22 x 16 x 6,3</v>
      </c>
      <c r="B3935" s="46" t="str">
        <v>CARBONES</v>
      </c>
      <c r="C3935" s="46" t="str">
        <v>4 -  22 x 16 x 6,3</v>
      </c>
      <c r="D3935" s="46" t="str">
        <v>AMOLADORA BOSCH 1361/62</v>
      </c>
      <c r="E3935" s="47">
        <v>5967.27</v>
      </c>
      <c r="F3935" s="45" t="str">
        <v>JORGE.CARBON</v>
      </c>
      <c r="G3935" s="48">
        <v>2416.7443500000004</v>
      </c>
      <c r="H3935" s="49">
        <v>1550</v>
      </c>
      <c r="I3935" s="50">
        <v>0.55918990322580675</v>
      </c>
      <c r="J3935" s="51" t="str">
        <v>4 -  22 x 16 x 6,3</v>
      </c>
      <c r="Q3935" s="19" t="str">
        <v>126 - 5x11x18 - Dewalt amoladora</v>
      </c>
      <c r="V3935" s="83"/>
      <c r="AA3935" t="str">
        <v>125 - Ø pico 10 mm - 35 mm  38 mm - 50</v>
      </c>
    </row>
    <row r="3936" spans="1:27" x14ac:dyDescent="0.2">
      <c r="A3936" s="45" t="str">
        <v>CARBONES5 -  17 x 15 x 7</v>
      </c>
      <c r="B3936" s="46" t="str">
        <v>CARBONES</v>
      </c>
      <c r="C3936" s="46" t="str">
        <v>5 -  17 x 15 x 7</v>
      </c>
      <c r="D3936" s="46" t="str">
        <v>HITACHI SENSITIVA</v>
      </c>
      <c r="E3936" s="47">
        <v>5967.27</v>
      </c>
      <c r="F3936" s="45" t="str">
        <v>JORGE.CARBON</v>
      </c>
      <c r="G3936" s="48">
        <v>2416.7443500000004</v>
      </c>
      <c r="H3936" s="49">
        <v>1550</v>
      </c>
      <c r="I3936" s="50">
        <v>0.55918990322580675</v>
      </c>
      <c r="J3936" s="51" t="str">
        <v>5 -  17 x 15 x 7</v>
      </c>
      <c r="Q3936" s="19" t="str">
        <v>126 - CLIP Metalico  4mm FORD, TOYOTA, GM</v>
      </c>
      <c r="V3936" s="83"/>
      <c r="AA3936" t="str">
        <v>125 - ORTOPEDICOS - REG DE GOMA 30 mm</v>
      </c>
    </row>
    <row r="3937" spans="1:27" x14ac:dyDescent="0.2">
      <c r="A3937" s="45" t="str">
        <v>CARBONES8 -  17 x 11 x 7</v>
      </c>
      <c r="B3937" s="46" t="str">
        <v>CARBONES</v>
      </c>
      <c r="C3937" s="46" t="str">
        <v>8 -  17 x 11 x 7</v>
      </c>
      <c r="D3937" s="46" t="str">
        <v>HITACHI PULIDORA 100</v>
      </c>
      <c r="E3937" s="47">
        <v>5967.27</v>
      </c>
      <c r="F3937" s="45" t="str">
        <v>JORGE.CARBON</v>
      </c>
      <c r="G3937" s="48">
        <v>2416.7443500000004</v>
      </c>
      <c r="H3937" s="49">
        <v>1550</v>
      </c>
      <c r="I3937" s="50">
        <v>0.55918990322580675</v>
      </c>
      <c r="J3937" s="51" t="str">
        <v>8 -  17 x 11 x 7</v>
      </c>
      <c r="Q3937" s="19" t="str">
        <v>126 - Cuerda 2,62mm - 34,59 x 39,83</v>
      </c>
      <c r="V3937" s="83"/>
      <c r="AA3937" t="str">
        <v>126 - 1/4 x 6 - Regulador de Caudal</v>
      </c>
    </row>
    <row r="3938" spans="1:27" x14ac:dyDescent="0.2">
      <c r="A3938" s="45" t="str">
        <v>CARBONES9 -  22 x 16 x 6,3</v>
      </c>
      <c r="B3938" s="46" t="str">
        <v>CARBONES</v>
      </c>
      <c r="C3938" s="46" t="str">
        <v>9 -  22 x 16 x 6,3</v>
      </c>
      <c r="D3938" s="46" t="str">
        <v>AMOLADORA BOSCH 1331 6 Y 7"</v>
      </c>
      <c r="E3938" s="47">
        <v>5967.27</v>
      </c>
      <c r="F3938" s="45" t="str">
        <v>JORGE.CARBON</v>
      </c>
      <c r="G3938" s="48">
        <v>2416.7443500000004</v>
      </c>
      <c r="H3938" s="49">
        <v>1550</v>
      </c>
      <c r="I3938" s="50">
        <v>0.55918990322580675</v>
      </c>
      <c r="J3938" s="51" t="str">
        <v>9 -  22 x 16 x 6,3</v>
      </c>
      <c r="Q3938" s="19" t="str">
        <v>126 - Grampa fijacion canerias</v>
      </c>
      <c r="V3938" s="83"/>
      <c r="AA3938" t="str">
        <v>126 - 2,5 x 25 x 55 - Compresion</v>
      </c>
    </row>
    <row r="3939" spans="1:27" x14ac:dyDescent="0.2">
      <c r="A3939" s="45" t="str">
        <v>CARBONES12 -  14 x 5 x 5</v>
      </c>
      <c r="B3939" s="46" t="str">
        <v>CARBONES</v>
      </c>
      <c r="C3939" s="46" t="str">
        <v>12 -  14 x 5 x 5</v>
      </c>
      <c r="D3939" s="46" t="str">
        <v>TALADRO BLACK Y DECKER</v>
      </c>
      <c r="E3939" s="47">
        <v>5967.27</v>
      </c>
      <c r="F3939" s="45" t="str">
        <v>JORGE.CARBON</v>
      </c>
      <c r="G3939" s="48">
        <v>2416.7443500000004</v>
      </c>
      <c r="H3939" s="49">
        <v>1550</v>
      </c>
      <c r="I3939" s="50">
        <v>0.55918990322580675</v>
      </c>
      <c r="J3939" s="51" t="str">
        <v>12 -  14 x 5 x 5</v>
      </c>
      <c r="Q3939" s="19" t="str">
        <v>126 - Sistema de control de emisiones / bifurcacion 4 bocas 6 mm</v>
      </c>
      <c r="V3939" s="83"/>
      <c r="AA3939" t="str">
        <v>126 - 5x11x18 - Dewalt amoladora</v>
      </c>
    </row>
    <row r="3940" spans="1:27" x14ac:dyDescent="0.2">
      <c r="A3940" s="45" t="str">
        <v>CARBONES13 -  16 x 6 x 6</v>
      </c>
      <c r="B3940" s="46" t="str">
        <v>CARBONES</v>
      </c>
      <c r="C3940" s="46" t="str">
        <v>13 -  16 x 6 x 6</v>
      </c>
      <c r="D3940" s="46" t="str">
        <v>TALADRO BLACK Y DECKER, MARTINS</v>
      </c>
      <c r="E3940" s="47">
        <v>5967.27</v>
      </c>
      <c r="F3940" s="45" t="str">
        <v>JORGE.CARBON</v>
      </c>
      <c r="G3940" s="48">
        <v>2416.7443500000004</v>
      </c>
      <c r="H3940" s="49">
        <v>1550</v>
      </c>
      <c r="I3940" s="50">
        <v>0.55918990322580675</v>
      </c>
      <c r="J3940" s="51" t="str">
        <v>13 -  16 x 6 x 6</v>
      </c>
      <c r="Q3940" s="19" t="str">
        <v>127 - 1/4 x 8 - Regulador de Caudal</v>
      </c>
      <c r="V3940" s="83"/>
      <c r="AA3940" t="str">
        <v>126 - CLIP Metalico  4mm FORD, TOYOTA, GM</v>
      </c>
    </row>
    <row r="3941" spans="1:27" x14ac:dyDescent="0.2">
      <c r="A3941" s="45" t="str">
        <v>CARBONES15 - 16 x 7,5 x 6,5</v>
      </c>
      <c r="B3941" s="46" t="str">
        <v>CARBONES</v>
      </c>
      <c r="C3941" s="46" t="str">
        <v>15 - 16 x 7,5 x 6,5</v>
      </c>
      <c r="D3941" s="46" t="str">
        <v>TALADRO HITACHI VIP</v>
      </c>
      <c r="E3941" s="47">
        <v>5967.27</v>
      </c>
      <c r="F3941" s="45" t="str">
        <v>JORGE.CARBON</v>
      </c>
      <c r="G3941" s="48">
        <v>2416.7443500000004</v>
      </c>
      <c r="H3941" s="49">
        <v>1550</v>
      </c>
      <c r="I3941" s="50">
        <v>0.55918990322580675</v>
      </c>
      <c r="J3941" s="51" t="str">
        <v>15 - 16 x 7,5 x 6,5</v>
      </c>
      <c r="Q3941" s="19" t="str">
        <v>127 - 6,5x13,5x19 - Amoladoras 7"</v>
      </c>
      <c r="V3941" s="83"/>
      <c r="AA3941" t="str">
        <v>126 - Cuerda 2,62mm - 34,59 x 39,83</v>
      </c>
    </row>
    <row r="3942" spans="1:27" x14ac:dyDescent="0.2">
      <c r="A3942" s="45" t="str">
        <v>CARBONES16 -  17 x 6 x 6</v>
      </c>
      <c r="B3942" s="46" t="str">
        <v>CARBONES</v>
      </c>
      <c r="C3942" s="46" t="str">
        <v>16 -  17 x 6 x 6</v>
      </c>
      <c r="D3942" s="46" t="str">
        <v xml:space="preserve">LIJAD/ PUL/ BORD  MARTINS, </v>
      </c>
      <c r="E3942" s="47">
        <v>5967.27</v>
      </c>
      <c r="F3942" s="45" t="str">
        <v>JORGE.CARBON</v>
      </c>
      <c r="G3942" s="48">
        <v>2416.7443500000004</v>
      </c>
      <c r="H3942" s="49">
        <v>1550</v>
      </c>
      <c r="I3942" s="50">
        <v>0.55918990322580675</v>
      </c>
      <c r="J3942" s="51" t="str">
        <v>16 -  17 x 6 x 6</v>
      </c>
      <c r="Q3942" s="19" t="str">
        <v>127 - bifurcacion 5 bocas 6 mm</v>
      </c>
      <c r="V3942" s="83"/>
      <c r="AA3942" t="str">
        <v>126 - Grampa fijacion canerias</v>
      </c>
    </row>
    <row r="3943" spans="1:27" x14ac:dyDescent="0.2">
      <c r="A3943" s="45" t="str">
        <v>CARBONES17 -  17 x 13 x 7</v>
      </c>
      <c r="B3943" s="46" t="str">
        <v>CARBONES</v>
      </c>
      <c r="C3943" s="46" t="str">
        <v>17 -  17 x 13 x 7</v>
      </c>
      <c r="D3943" s="46" t="str">
        <v>AMOLADORA HITACHI / SENST</v>
      </c>
      <c r="E3943" s="47">
        <v>5967.27</v>
      </c>
      <c r="F3943" s="45" t="str">
        <v>JORGE.CARBON</v>
      </c>
      <c r="G3943" s="48">
        <v>2416.7443500000004</v>
      </c>
      <c r="H3943" s="49">
        <v>1550</v>
      </c>
      <c r="I3943" s="50">
        <v>0.55918990322580675</v>
      </c>
      <c r="J3943" s="51" t="str">
        <v>17 -  17 x 13 x 7</v>
      </c>
      <c r="Q3943" s="19" t="str">
        <v>127 - CLIP Metalico  6mm  TOYOTA, GM</v>
      </c>
      <c r="V3943" s="83"/>
      <c r="AA3943" t="str">
        <v>126 - Sistema de control de emisiones / bifurcacion 4 bocas 6 mm</v>
      </c>
    </row>
    <row r="3944" spans="1:27" x14ac:dyDescent="0.2">
      <c r="A3944" s="45" t="str">
        <v>CARBONES18 -  18 x 6 x 9</v>
      </c>
      <c r="B3944" s="46" t="str">
        <v>CARBONES</v>
      </c>
      <c r="C3944" s="46" t="str">
        <v>18 -  18 x 6 x 9</v>
      </c>
      <c r="D3944" s="46" t="str">
        <v>BLACK DECKER TAL Y CIRCULAR</v>
      </c>
      <c r="E3944" s="47">
        <v>5967.27</v>
      </c>
      <c r="F3944" s="45" t="str">
        <v>JORGE.CARBON</v>
      </c>
      <c r="G3944" s="48">
        <v>2416.7443500000004</v>
      </c>
      <c r="H3944" s="49">
        <v>1550</v>
      </c>
      <c r="I3944" s="50">
        <v>0.55918990322580675</v>
      </c>
      <c r="J3944" s="51" t="str">
        <v>18 -  18 x 6 x 9</v>
      </c>
      <c r="Q3944" s="19" t="str">
        <v>127 - Cuerda 2,62mm - 36,17 x 41,41</v>
      </c>
      <c r="V3944" s="83"/>
      <c r="AA3944" t="str">
        <v>127 - 1/4 x 8 - Regulador de Caudal</v>
      </c>
    </row>
    <row r="3945" spans="1:27" x14ac:dyDescent="0.2">
      <c r="A3945" s="45" t="str">
        <v>CARBONES19 -  18 x 6 x 6</v>
      </c>
      <c r="B3945" s="46" t="str">
        <v>CARBONES</v>
      </c>
      <c r="C3945" s="46" t="str">
        <v>19 -  18 x 6 x 6</v>
      </c>
      <c r="D3945" s="46" t="str">
        <v>TALADRO DOWEN PAGGIO</v>
      </c>
      <c r="E3945" s="47">
        <v>5967.27</v>
      </c>
      <c r="F3945" s="45" t="str">
        <v>JORGE.CARBON</v>
      </c>
      <c r="G3945" s="48">
        <v>2416.7443500000004</v>
      </c>
      <c r="H3945" s="49">
        <v>1550</v>
      </c>
      <c r="I3945" s="50">
        <v>0.55918990322580675</v>
      </c>
      <c r="J3945" s="51" t="str">
        <v>19 -  18 x 6 x 6</v>
      </c>
      <c r="Q3945" s="19" t="str">
        <v>127 - Grampa tapizado de alfombras PEUGEOT 504</v>
      </c>
      <c r="V3945" s="83"/>
      <c r="AA3945" t="str">
        <v>127 - 6,5x13,5x19 - Amoladoras 7"</v>
      </c>
    </row>
    <row r="3946" spans="1:27" x14ac:dyDescent="0.2">
      <c r="A3946" s="45" t="str">
        <v>CARBONES20 -  18 x 17 x 7</v>
      </c>
      <c r="B3946" s="46" t="str">
        <v>CARBONES</v>
      </c>
      <c r="C3946" s="46" t="str">
        <v>20 -  18 x 17 x 7</v>
      </c>
      <c r="D3946" s="46" t="str">
        <v>AMOL JEPSON, VERSA, GLAD</v>
      </c>
      <c r="E3946" s="47">
        <v>5967.27</v>
      </c>
      <c r="F3946" s="45" t="str">
        <v>JORGE.CARBON</v>
      </c>
      <c r="G3946" s="48">
        <v>2416.7443500000004</v>
      </c>
      <c r="H3946" s="49">
        <v>1550</v>
      </c>
      <c r="I3946" s="50">
        <v>0.55918990322580675</v>
      </c>
      <c r="J3946" s="51" t="str">
        <v>20 -  18 x 17 x 7</v>
      </c>
      <c r="Q3946" s="19" t="str">
        <v>128 - 2,5 x 33 x 50 - Compresion</v>
      </c>
      <c r="V3946" s="83"/>
      <c r="AA3946" t="str">
        <v>127 - bifurcacion 5 bocas 6 mm</v>
      </c>
    </row>
    <row r="3947" spans="1:27" x14ac:dyDescent="0.2">
      <c r="A3947" s="45" t="str">
        <v>CARBONES21 -  22 x 9 x 6</v>
      </c>
      <c r="B3947" s="46" t="str">
        <v>CARBONES</v>
      </c>
      <c r="C3947" s="46" t="str">
        <v>21 -  22 x 9 x 6</v>
      </c>
      <c r="D3947" s="46" t="str">
        <v>AMOL DOWEN PAGGIO</v>
      </c>
      <c r="E3947" s="47">
        <v>5967.27</v>
      </c>
      <c r="F3947" s="45" t="str">
        <v>JORGE.CARBON</v>
      </c>
      <c r="G3947" s="48">
        <v>2416.7443500000004</v>
      </c>
      <c r="H3947" s="49">
        <v>1550</v>
      </c>
      <c r="I3947" s="50">
        <v>0.55918990322580675</v>
      </c>
      <c r="J3947" s="51" t="str">
        <v>21 -  22 x 9 x 6</v>
      </c>
      <c r="Q3947" s="19" t="str">
        <v>128 - Cuerda 2,62mm - 37,77 x 43,03</v>
      </c>
      <c r="V3947" s="83"/>
      <c r="AA3947" t="str">
        <v>127 - CLIP Metalico  6mm  TOYOTA, GM</v>
      </c>
    </row>
    <row r="3948" spans="1:27" x14ac:dyDescent="0.2">
      <c r="A3948" s="45" t="str">
        <v>CARBONES22 -  14 x 9,5 x 5</v>
      </c>
      <c r="B3948" s="46" t="str">
        <v>CARBONES</v>
      </c>
      <c r="C3948" s="46" t="str">
        <v>22 -  14 x 9,5 x 5</v>
      </c>
      <c r="D3948" s="46" t="str">
        <v>MOTO SIERRA DECKER/ METBO</v>
      </c>
      <c r="E3948" s="47">
        <v>5967.27</v>
      </c>
      <c r="F3948" s="45" t="str">
        <v>JORGE.CARBON</v>
      </c>
      <c r="G3948" s="48">
        <v>2416.7443500000004</v>
      </c>
      <c r="H3948" s="49">
        <v>1550</v>
      </c>
      <c r="I3948" s="50">
        <v>0.55918990322580675</v>
      </c>
      <c r="J3948" s="51" t="str">
        <v>22 -  14 x 9,5 x 5</v>
      </c>
      <c r="Q3948" s="19" t="str">
        <v>128 - M6</v>
      </c>
      <c r="V3948" s="83"/>
      <c r="AA3948" t="str">
        <v>127 - Cuerda 2,62mm - 36,17 x 41,41</v>
      </c>
    </row>
    <row r="3949" spans="1:27" x14ac:dyDescent="0.2">
      <c r="A3949" s="45" t="str">
        <v>CARBONES24 -  15 x 7 x 6</v>
      </c>
      <c r="B3949" s="46" t="str">
        <v>CARBONES</v>
      </c>
      <c r="C3949" s="46" t="str">
        <v>24 -  15 x 7 x 6</v>
      </c>
      <c r="D3949" s="46" t="str">
        <v>AMOL ROCKWEL</v>
      </c>
      <c r="E3949" s="47">
        <v>5967.27</v>
      </c>
      <c r="F3949" s="45" t="str">
        <v>JORGE.CARBON</v>
      </c>
      <c r="G3949" s="48">
        <v>2416.7443500000004</v>
      </c>
      <c r="H3949" s="49">
        <v>1550</v>
      </c>
      <c r="I3949" s="50">
        <v>0.55918990322580675</v>
      </c>
      <c r="J3949" s="51" t="str">
        <v>24 -  15 x 7 x 6</v>
      </c>
      <c r="Q3949" s="19" t="str">
        <v>128 - Separador de cables bujias FIAT-PEUGEOT</v>
      </c>
      <c r="V3949" s="83"/>
      <c r="AA3949" t="str">
        <v>127 - Grampa tapizado de alfombras PEUGEOT 504</v>
      </c>
    </row>
    <row r="3950" spans="1:27" x14ac:dyDescent="0.2">
      <c r="A3950" s="45" t="str">
        <v>CARBONES38 -  30 x 9 x 6</v>
      </c>
      <c r="B3950" s="46" t="str">
        <v>CARBONES</v>
      </c>
      <c r="C3950" s="46" t="str">
        <v>38 -  30 x 9 x 6</v>
      </c>
      <c r="D3950" s="46" t="str">
        <v>PULID YELMO</v>
      </c>
      <c r="E3950" s="47">
        <v>5967.27</v>
      </c>
      <c r="F3950" s="45" t="str">
        <v>JORGE.CARBON</v>
      </c>
      <c r="G3950" s="48">
        <v>2416.7443500000004</v>
      </c>
      <c r="H3950" s="49">
        <v>1550</v>
      </c>
      <c r="I3950" s="50">
        <v>0.55918990322580675</v>
      </c>
      <c r="J3950" s="51" t="str">
        <v>38 -  30 x 9 x 6</v>
      </c>
      <c r="Q3950" s="19" t="str">
        <v>128 - Sistema de limpiaparabrisas y lavaparabrisas / bifurcacion 3 bocas en Y de 5 mm</v>
      </c>
      <c r="V3950" s="83"/>
      <c r="AA3950" t="str">
        <v>128 - 2,5 x 33 x 50 - Compresion</v>
      </c>
    </row>
    <row r="3951" spans="1:27" x14ac:dyDescent="0.2">
      <c r="A3951" s="45" t="str">
        <v>CARBONES39 -  22 x 14 x 6</v>
      </c>
      <c r="B3951" s="46" t="str">
        <v>CARBONES</v>
      </c>
      <c r="C3951" s="46" t="str">
        <v>39 -  22 x 14 x 6</v>
      </c>
      <c r="D3951" s="46" t="str">
        <v>AMOLAD DOWEN 7" STAYER</v>
      </c>
      <c r="E3951" s="47">
        <v>5967.27</v>
      </c>
      <c r="F3951" s="45" t="str">
        <v>JORGE.CARBON</v>
      </c>
      <c r="G3951" s="48">
        <v>2416.7443500000004</v>
      </c>
      <c r="H3951" s="49">
        <v>1550</v>
      </c>
      <c r="I3951" s="50">
        <v>0.55918990322580675</v>
      </c>
      <c r="J3951" s="51" t="str">
        <v>39 -  22 x 14 x 6</v>
      </c>
      <c r="Q3951" s="19" t="str">
        <v>129 - Cuerda 2,62mm - 39,34 x 44,58</v>
      </c>
      <c r="V3951" s="83"/>
      <c r="AA3951" t="str">
        <v>128 - Cuerda 2,62mm - 37,77 x 43,03</v>
      </c>
    </row>
    <row r="3952" spans="1:27" x14ac:dyDescent="0.2">
      <c r="A3952" s="45" t="str">
        <v>CARBONES41 -  18 x 8 x 5</v>
      </c>
      <c r="B3952" s="46" t="str">
        <v>CARBONES</v>
      </c>
      <c r="C3952" s="46" t="str">
        <v>41 -  18 x 8 x 5</v>
      </c>
      <c r="D3952" s="46" t="str">
        <v>AMOLD BOSH</v>
      </c>
      <c r="E3952" s="47">
        <v>5967.27</v>
      </c>
      <c r="F3952" s="45" t="str">
        <v>JORGE.CARBON</v>
      </c>
      <c r="G3952" s="48">
        <v>2416.7443500000004</v>
      </c>
      <c r="H3952" s="49">
        <v>1550</v>
      </c>
      <c r="I3952" s="50">
        <v>0.55918990322580675</v>
      </c>
      <c r="J3952" s="51" t="str">
        <v>41 -  18 x 8 x 5</v>
      </c>
      <c r="Q3952" s="19" t="str">
        <v>129 - Eje delantero y centro del eje / Bifurcacion 3 bocas en Y de 6 mm</v>
      </c>
      <c r="V3952" s="83"/>
      <c r="AA3952" t="str">
        <v>128 - M6</v>
      </c>
    </row>
    <row r="3953" spans="1:27" x14ac:dyDescent="0.2">
      <c r="A3953" s="45" t="str">
        <v>CARBONES42 -  17 x 8 x 6</v>
      </c>
      <c r="B3953" s="46" t="str">
        <v>CARBONES</v>
      </c>
      <c r="C3953" s="46" t="str">
        <v>42 -  17 x 8 x 6</v>
      </c>
      <c r="D3953" s="46" t="str">
        <v>AMOLD BLACK DECKER</v>
      </c>
      <c r="E3953" s="47">
        <v>5967.27</v>
      </c>
      <c r="F3953" s="45" t="str">
        <v>JORGE.CARBON</v>
      </c>
      <c r="G3953" s="48">
        <v>2416.7443500000004</v>
      </c>
      <c r="H3953" s="49">
        <v>1550</v>
      </c>
      <c r="I3953" s="50">
        <v>0.55918990322580675</v>
      </c>
      <c r="J3953" s="51" t="str">
        <v>42 -  17 x 8 x 6</v>
      </c>
      <c r="Q3953" s="19" t="str">
        <v>129 - Levas cerradura puerta RENAULT 19-MEGANE</v>
      </c>
      <c r="V3953" s="83"/>
      <c r="AA3953" t="str">
        <v>128 - Separador de cables bujias FIAT-PEUGEOT</v>
      </c>
    </row>
    <row r="3954" spans="1:27" x14ac:dyDescent="0.2">
      <c r="A3954" s="45" t="str">
        <v>CARBONES43 -  13 x 8 x 5</v>
      </c>
      <c r="B3954" s="46" t="str">
        <v>CARBONES</v>
      </c>
      <c r="C3954" s="46" t="str">
        <v>43 -  13 x 8 x 5</v>
      </c>
      <c r="D3954" s="46" t="str">
        <v>AMOLS IMPORT</v>
      </c>
      <c r="E3954" s="47">
        <v>5967.27</v>
      </c>
      <c r="F3954" s="45" t="str">
        <v>JORGE.CARBON</v>
      </c>
      <c r="G3954" s="48">
        <v>2416.7443500000004</v>
      </c>
      <c r="H3954" s="49">
        <v>1550</v>
      </c>
      <c r="I3954" s="50">
        <v>0.55918990322580675</v>
      </c>
      <c r="J3954" s="51" t="str">
        <v>43 -  13 x 8 x 5</v>
      </c>
      <c r="Q3954" s="19" t="str">
        <v>12x1,25x16 - 12x1,25x16</v>
      </c>
      <c r="V3954" s="83"/>
      <c r="AA3954" t="str">
        <v>128 - Sistema de limpiaparabrisas y lavaparabrisas / bifurcacion 3 bocas en Y de 5 mm</v>
      </c>
    </row>
    <row r="3955" spans="1:27" x14ac:dyDescent="0.2">
      <c r="A3955" s="45" t="str">
        <v>CARBONES47 - 15 x 9 x 6,3</v>
      </c>
      <c r="B3955" s="46" t="str">
        <v>CARBONES</v>
      </c>
      <c r="C3955" s="46" t="str">
        <v>47 - 15 x 9 x 6,3</v>
      </c>
      <c r="D3955" s="46" t="str">
        <v>AMOL BLACK DECKER PS 432/412</v>
      </c>
      <c r="E3955" s="47">
        <v>5967.27</v>
      </c>
      <c r="F3955" s="45" t="str">
        <v>JORGE.CARBON</v>
      </c>
      <c r="G3955" s="48">
        <v>2416.7443500000004</v>
      </c>
      <c r="H3955" s="49">
        <v>1550</v>
      </c>
      <c r="I3955" s="50">
        <v>0.55918990322580675</v>
      </c>
      <c r="J3955" s="51" t="str">
        <v>47 - 15 x 9 x 6,3</v>
      </c>
      <c r="Q3955" s="19" t="str">
        <v>12x1,5x16 - 12x1,5x16</v>
      </c>
      <c r="V3955" s="83"/>
      <c r="AA3955" t="str">
        <v>129 - Cuerda 2,62mm - 39,34 x 44,58</v>
      </c>
    </row>
    <row r="3956" spans="1:27" x14ac:dyDescent="0.2">
      <c r="A3956" s="45" t="str">
        <v>CARBONES48 -  6 x 10 x 20</v>
      </c>
      <c r="B3956" s="46" t="str">
        <v>CARBONES</v>
      </c>
      <c r="C3956" s="46" t="str">
        <v>48 -  6 x 10 x 20</v>
      </c>
      <c r="D3956" s="46" t="str">
        <v>VARIOS</v>
      </c>
      <c r="E3956" s="47">
        <v>5967.27</v>
      </c>
      <c r="F3956" s="45" t="str">
        <v>JORGE.CARBON</v>
      </c>
      <c r="G3956" s="48">
        <v>2416.7443500000004</v>
      </c>
      <c r="H3956" s="49">
        <v>1550</v>
      </c>
      <c r="I3956" s="50">
        <v>0.55918990322580675</v>
      </c>
      <c r="J3956" s="51" t="str">
        <v>48 -  6 x 10 x 20</v>
      </c>
      <c r="Q3956" s="19" t="str">
        <v>12x1,75x16 - 12x1,75x16</v>
      </c>
      <c r="V3956" s="83"/>
      <c r="AA3956" t="str">
        <v>129 - Eje delantero y centro del eje / Bifurcacion 3 bocas en Y de 6 mm</v>
      </c>
    </row>
    <row r="3957" spans="1:27" x14ac:dyDescent="0.2">
      <c r="A3957" s="45" t="str">
        <v>CARBONES50 - 20 x 6 x 6</v>
      </c>
      <c r="B3957" s="46" t="str">
        <v>CARBONES</v>
      </c>
      <c r="C3957" s="46" t="str">
        <v>50 - 20 x 6 x 6</v>
      </c>
      <c r="D3957" s="46" t="str">
        <v>AM. 4 ½ “  BOSH</v>
      </c>
      <c r="E3957" s="47">
        <v>5967.27</v>
      </c>
      <c r="F3957" s="45" t="str">
        <v>JORGE.CARBON</v>
      </c>
      <c r="G3957" s="48">
        <v>2416.7443500000004</v>
      </c>
      <c r="H3957" s="49">
        <v>1550</v>
      </c>
      <c r="I3957" s="50">
        <v>0.55918990322580675</v>
      </c>
      <c r="J3957" s="51" t="str">
        <v>50 - 20 x 6 x 6</v>
      </c>
      <c r="Q3957" s="19" t="str">
        <v>12x17 - 12x17</v>
      </c>
      <c r="V3957" s="83"/>
      <c r="AA3957" t="str">
        <v>129 - Levas cerradura puerta RENAULT 19-MEGANE</v>
      </c>
    </row>
    <row r="3958" spans="1:27" x14ac:dyDescent="0.2">
      <c r="A3958" s="45" t="str">
        <v>CARBONES53 - 12 x 7,8 x 4,8</v>
      </c>
      <c r="B3958" s="46" t="str">
        <v>CARBONES</v>
      </c>
      <c r="C3958" s="46" t="str">
        <v>53 - 12 x 7,8 x 4,8</v>
      </c>
      <c r="D3958" s="46" t="str">
        <v>Amolad 4 1/2 Black &amp; decker</v>
      </c>
      <c r="E3958" s="47">
        <v>5967.27</v>
      </c>
      <c r="F3958" s="45" t="str">
        <v>JORGE.CARBON</v>
      </c>
      <c r="G3958" s="48">
        <v>2416.7443500000004</v>
      </c>
      <c r="H3958" s="49">
        <v>1550</v>
      </c>
      <c r="I3958" s="50">
        <v>0.55918990322580675</v>
      </c>
      <c r="J3958" s="51" t="str">
        <v>53 - 12 x 7,8 x 4,8</v>
      </c>
      <c r="Q3958" s="19" t="str">
        <v>12x20 - 12x20</v>
      </c>
      <c r="V3958" s="83"/>
      <c r="AA3958" t="str">
        <v>12x1,25x16 - 12x1,25x16</v>
      </c>
    </row>
    <row r="3959" spans="1:27" x14ac:dyDescent="0.2">
      <c r="A3959" s="45" t="str">
        <v>CARBONES55 - 5 x 8 x 14</v>
      </c>
      <c r="B3959" s="46" t="str">
        <v>CARBONES</v>
      </c>
      <c r="C3959" s="46" t="str">
        <v>55 - 5 x 8 x 14</v>
      </c>
      <c r="D3959" s="46" t="str">
        <v>TALADRO BOSCH / BLACK</v>
      </c>
      <c r="E3959" s="47">
        <v>5967.27</v>
      </c>
      <c r="F3959" s="45" t="str">
        <v>JORGE.CARBON</v>
      </c>
      <c r="G3959" s="48">
        <v>2416.7443500000004</v>
      </c>
      <c r="H3959" s="49">
        <v>1550</v>
      </c>
      <c r="I3959" s="50">
        <v>0.55918990322580675</v>
      </c>
      <c r="J3959" s="51" t="str">
        <v>55 - 5 x 8 x 14</v>
      </c>
      <c r="Q3959" s="19" t="str">
        <v>12x28 - 12x28</v>
      </c>
      <c r="V3959" s="83"/>
      <c r="AA3959" t="str">
        <v>12x1,5x16 - 12x1,5x16</v>
      </c>
    </row>
    <row r="3960" spans="1:27" x14ac:dyDescent="0.2">
      <c r="A3960" s="45" t="str">
        <v>CARBONES62 - 6 x 10 x 14</v>
      </c>
      <c r="B3960" s="46" t="str">
        <v>CARBONES</v>
      </c>
      <c r="C3960" s="46" t="str">
        <v>62 - 6 x 10 x 14</v>
      </c>
      <c r="D3960" s="46" t="str">
        <v>AMOL DOWEN / 7" POWERTOL</v>
      </c>
      <c r="E3960" s="47">
        <v>5967.27</v>
      </c>
      <c r="F3960" s="45" t="str">
        <v>JORGE.CARBON</v>
      </c>
      <c r="G3960" s="48">
        <v>2416.7443500000004</v>
      </c>
      <c r="H3960" s="49">
        <v>1550</v>
      </c>
      <c r="I3960" s="50">
        <v>0.55918990322580675</v>
      </c>
      <c r="J3960" s="51" t="str">
        <v>62 - 6 x 10 x 14</v>
      </c>
      <c r="Q3960" s="19" t="str">
        <v>13 -  16 x 6 x 6 - TALADRO BLACK Y DECKER, MARTINS</v>
      </c>
      <c r="V3960" s="83"/>
      <c r="AA3960" t="str">
        <v>12x1,75x16 - 12x1,75x16</v>
      </c>
    </row>
    <row r="3961" spans="1:27" x14ac:dyDescent="0.2">
      <c r="A3961" s="45" t="str">
        <v>CARBONES70 - 14 x 7 x 6</v>
      </c>
      <c r="B3961" s="46" t="str">
        <v>CARBONES</v>
      </c>
      <c r="C3961" s="46" t="str">
        <v>70 - 14 x 7 x 6</v>
      </c>
      <c r="D3961" s="46" t="str">
        <v>AMOLADORA DE WALT</v>
      </c>
      <c r="E3961" s="47">
        <v>5967.27</v>
      </c>
      <c r="F3961" s="45" t="str">
        <v>JORGE.CARBON</v>
      </c>
      <c r="G3961" s="48">
        <v>2416.7443500000004</v>
      </c>
      <c r="H3961" s="49">
        <v>1550</v>
      </c>
      <c r="I3961" s="50">
        <v>0.55918990322580675</v>
      </c>
      <c r="J3961" s="51" t="str">
        <v>70 - 14 x 7 x 6</v>
      </c>
      <c r="Q3961" s="19" t="str">
        <v xml:space="preserve">13 -  Bulon 10 x 1 x 35 mm doble </v>
      </c>
      <c r="V3961" s="83"/>
      <c r="AA3961" t="str">
        <v>12x17 - 12x17</v>
      </c>
    </row>
    <row r="3962" spans="1:27" x14ac:dyDescent="0.2">
      <c r="A3962" s="45" t="str">
        <v>CARBONES81 - 15 x 4,5 x 4,5</v>
      </c>
      <c r="B3962" s="46" t="str">
        <v>CARBONES</v>
      </c>
      <c r="C3962" s="46" t="str">
        <v>81 - 15 x 4,5 x 4,5</v>
      </c>
      <c r="D3962" s="46" t="str">
        <v>SINGER</v>
      </c>
      <c r="E3962" s="47">
        <v>5967.27</v>
      </c>
      <c r="F3962" s="45" t="str">
        <v>JORGE.CARBON</v>
      </c>
      <c r="G3962" s="48">
        <v>2416.7443500000004</v>
      </c>
      <c r="H3962" s="49">
        <v>1550</v>
      </c>
      <c r="I3962" s="50">
        <v>0.55918990322580675</v>
      </c>
      <c r="J3962" s="51" t="str">
        <v>81 - 15 x 4,5 x 4,5</v>
      </c>
      <c r="Q3962" s="19" t="str">
        <v>13 - 1 x 12 x 100 - Expansion</v>
      </c>
      <c r="V3962" s="83"/>
      <c r="AA3962" t="str">
        <v>12x20 - 12x20</v>
      </c>
    </row>
    <row r="3963" spans="1:27" x14ac:dyDescent="0.2">
      <c r="A3963" s="45" t="str">
        <v>CARBONES82 - 18 x 8 x 6</v>
      </c>
      <c r="B3963" s="46" t="str">
        <v>CARBONES</v>
      </c>
      <c r="C3963" s="46" t="str">
        <v>82 - 18 x 8 x 6</v>
      </c>
      <c r="D3963" s="46" t="str">
        <v>BORD SCHEFER</v>
      </c>
      <c r="E3963" s="47">
        <v>5967.27</v>
      </c>
      <c r="F3963" s="45" t="str">
        <v>JORGE.CARBON</v>
      </c>
      <c r="G3963" s="48">
        <v>2416.7443500000004</v>
      </c>
      <c r="H3963" s="49">
        <v>1550</v>
      </c>
      <c r="I3963" s="50">
        <v>0.55918990322580675</v>
      </c>
      <c r="J3963" s="51" t="str">
        <v>82 - 18 x 8 x 6</v>
      </c>
      <c r="Q3963" s="19" t="str">
        <v>13 - 1/4 x M 12  -  9</v>
      </c>
      <c r="V3963" s="83"/>
      <c r="AA3963" t="str">
        <v>12x28 - 12x28</v>
      </c>
    </row>
    <row r="3964" spans="1:27" x14ac:dyDescent="0.2">
      <c r="A3964" s="45" t="str">
        <v>CARBONES89 - 19 x 18 x 7</v>
      </c>
      <c r="B3964" s="46" t="str">
        <v>CARBONES</v>
      </c>
      <c r="C3964" s="46" t="str">
        <v>89 - 19 x 18 x 7</v>
      </c>
      <c r="D3964" s="46" t="str">
        <v>AMOL MAKITA / SENSIT 350</v>
      </c>
      <c r="E3964" s="47">
        <v>5967.27</v>
      </c>
      <c r="F3964" s="45" t="str">
        <v>JORGE.CARBON</v>
      </c>
      <c r="G3964" s="48">
        <v>2416.7443500000004</v>
      </c>
      <c r="H3964" s="49">
        <v>1550</v>
      </c>
      <c r="I3964" s="50">
        <v>0.55918990322580675</v>
      </c>
      <c r="J3964" s="51" t="str">
        <v>89 - 19 x 18 x 7</v>
      </c>
      <c r="Q3964" s="19" t="str">
        <v>13 - 1/8 GAS 90° - 13 - 1/8 GAS 90°</v>
      </c>
      <c r="V3964" s="83"/>
      <c r="AA3964" t="str">
        <v>13 -  16 x 6 x 6 - TALADRO BLACK Y DECKER, MARTINS</v>
      </c>
    </row>
    <row r="3965" spans="1:27" x14ac:dyDescent="0.2">
      <c r="A3965" s="45" t="str">
        <v>CARBONES94 - 14 x 10 x 6</v>
      </c>
      <c r="B3965" s="46" t="str">
        <v>CARBONES</v>
      </c>
      <c r="C3965" s="46" t="str">
        <v>94 - 14 x 10 x 6</v>
      </c>
      <c r="D3965" s="46" t="str">
        <v>AMOL DE WALT 474</v>
      </c>
      <c r="E3965" s="47">
        <v>5967.27</v>
      </c>
      <c r="F3965" s="45" t="str">
        <v>JORGE.CARBON</v>
      </c>
      <c r="G3965" s="48">
        <v>2416.7443500000004</v>
      </c>
      <c r="H3965" s="49">
        <v>1550</v>
      </c>
      <c r="I3965" s="50">
        <v>0.55918990322580675</v>
      </c>
      <c r="J3965" s="51" t="str">
        <v>94 - 14 x 10 x 6</v>
      </c>
      <c r="Q3965" s="19" t="str">
        <v>13 - 16 x 1,5 - 2CV,3CV,IES 3CV,MEHARI,AMI 8</v>
      </c>
      <c r="V3965" s="83"/>
      <c r="AA3965" t="str">
        <v xml:space="preserve">13 -  Bulon 10 x 1 x 35 mm doble </v>
      </c>
    </row>
    <row r="3966" spans="1:27" x14ac:dyDescent="0.2">
      <c r="A3966" s="45" t="str">
        <v>CARBONES105 - 16 x 11 x 6</v>
      </c>
      <c r="B3966" s="46" t="str">
        <v>CARBONES</v>
      </c>
      <c r="C3966" s="46" t="str">
        <v>105 - 16 x 11 x 6</v>
      </c>
      <c r="D3966" s="46" t="str">
        <v xml:space="preserve">AMOL MAKITA  </v>
      </c>
      <c r="E3966" s="47">
        <v>5967.27</v>
      </c>
      <c r="F3966" s="45" t="str">
        <v>JORGE.CARBON</v>
      </c>
      <c r="G3966" s="48">
        <v>2416.7443500000004</v>
      </c>
      <c r="H3966" s="49">
        <v>1550</v>
      </c>
      <c r="I3966" s="50">
        <v>0.55918990322580675</v>
      </c>
      <c r="J3966" s="51" t="str">
        <v>105 - 16 x 11 x 6</v>
      </c>
      <c r="Q3966" s="19" t="str">
        <v>13 - 25 x 14 x 8</v>
      </c>
      <c r="V3966" s="83"/>
      <c r="AA3966" t="str">
        <v>13 - 1 x 12 x 100 - Expansion</v>
      </c>
    </row>
    <row r="3967" spans="1:27" x14ac:dyDescent="0.2">
      <c r="A3967" s="45" t="str">
        <v>CARBONES107 - 14 x 8 x 5</v>
      </c>
      <c r="B3967" s="46" t="str">
        <v>CARBONES</v>
      </c>
      <c r="C3967" s="46" t="str">
        <v>107 - 14 x 8 x 5</v>
      </c>
      <c r="D3967" s="46" t="str">
        <v>AMOL DE WALT 4,5</v>
      </c>
      <c r="E3967" s="47">
        <v>5967.27</v>
      </c>
      <c r="F3967" s="45" t="str">
        <v>JORGE.CARBON</v>
      </c>
      <c r="G3967" s="48">
        <v>2416.7443500000004</v>
      </c>
      <c r="H3967" s="49">
        <v>1550</v>
      </c>
      <c r="I3967" s="50">
        <v>0.55918990322580675</v>
      </c>
      <c r="J3967" s="51" t="str">
        <v>107 - 14 x 8 x 5</v>
      </c>
      <c r="Q3967" s="19" t="str">
        <v>13 - 6 x 25 negro c/arand</v>
      </c>
      <c r="V3967" s="83"/>
      <c r="AA3967" t="str">
        <v>13 - 1/4 x M 12  -  9</v>
      </c>
    </row>
    <row r="3968" spans="1:27" x14ac:dyDescent="0.2">
      <c r="A3968" s="45" t="str">
        <v>CARBONES108 - 18 x 8 x 6</v>
      </c>
      <c r="B3968" s="46" t="str">
        <v>CARBONES</v>
      </c>
      <c r="C3968" s="46" t="str">
        <v>108 - 18 x 8 x 6</v>
      </c>
      <c r="D3968" s="46" t="str">
        <v>AMOL DE WALT 4,5</v>
      </c>
      <c r="E3968" s="47">
        <v>5967.27</v>
      </c>
      <c r="F3968" s="45" t="str">
        <v>JORGE.CARBON</v>
      </c>
      <c r="G3968" s="48">
        <v>2416.7443500000004</v>
      </c>
      <c r="H3968" s="49">
        <v>1550</v>
      </c>
      <c r="I3968" s="50">
        <v>0.55918990322580675</v>
      </c>
      <c r="J3968" s="51" t="str">
        <v>108 - 18 x 8 x 6</v>
      </c>
      <c r="Q3968" s="19" t="str">
        <v>13 - Conector 3 Vias Renault 21</v>
      </c>
      <c r="V3968" s="83"/>
      <c r="AA3968" t="str">
        <v>13 - 1/8 GAS 90° - 13 - 1/8 GAS 90°</v>
      </c>
    </row>
    <row r="3969" spans="1:27" x14ac:dyDescent="0.2">
      <c r="A3969" s="45" t="str">
        <v>REGATONES78</v>
      </c>
      <c r="B3969" s="46" t="str">
        <v>REGATONES</v>
      </c>
      <c r="C3969" s="46">
        <v>78</v>
      </c>
      <c r="D3969" s="46" t="str">
        <v>ORTOPEDICOS - 25 mm</v>
      </c>
      <c r="E3969" s="47">
        <v>2541</v>
      </c>
      <c r="F3969" s="45" t="str">
        <v>REGATONES</v>
      </c>
      <c r="G3969" s="48">
        <v>1029.105</v>
      </c>
      <c r="H3969" s="49">
        <v>660</v>
      </c>
      <c r="I3969" s="50">
        <v>0.55925000000000002</v>
      </c>
      <c r="J3969" s="51" t="str">
        <v>RO 20004</v>
      </c>
      <c r="Q3969" s="19" t="str">
        <v>13 - Cuerda 1,78mm - 10,82 x 14,38</v>
      </c>
      <c r="V3969" s="83"/>
      <c r="AA3969" t="str">
        <v>13 - 16 x 1,5 - 2CV,3CV,IES 3CV,MEHARI,AMI 8</v>
      </c>
    </row>
    <row r="3970" spans="1:27" x14ac:dyDescent="0.2">
      <c r="A3970" s="45" t="str">
        <v>CARBONES109 - 13,7 x 7 x 6</v>
      </c>
      <c r="B3970" s="46" t="str">
        <v>CARBONES</v>
      </c>
      <c r="C3970" s="46" t="str">
        <v>109 - 13,7 x 7 x 6</v>
      </c>
      <c r="D3970" s="46" t="str">
        <v xml:space="preserve">Taladro DE WALT 10 mm, cable largo </v>
      </c>
      <c r="E3970" s="47">
        <v>5979.93</v>
      </c>
      <c r="F3970" s="45" t="str">
        <v>JORGE.CARBON</v>
      </c>
      <c r="G3970" s="48">
        <v>2421.87165</v>
      </c>
      <c r="H3970" s="49">
        <v>1550</v>
      </c>
      <c r="I3970" s="50">
        <v>0.56249783870967751</v>
      </c>
      <c r="J3970" s="51" t="str">
        <v>109 - 13,7 x 7 x 6</v>
      </c>
      <c r="Q3970" s="19" t="str">
        <v>13 - DOMEC - CONJUNTO 95 BLANCO</v>
      </c>
      <c r="V3970" s="83"/>
      <c r="AA3970" t="str">
        <v>13 - 25 x 14 x 8</v>
      </c>
    </row>
    <row r="3971" spans="1:27" x14ac:dyDescent="0.2">
      <c r="A3971" s="45" t="str">
        <v>CONECTORES NEUMÁTICOS6</v>
      </c>
      <c r="B3971" s="46" t="str">
        <v>CONECTORES NEUMÁTICOS</v>
      </c>
      <c r="C3971" s="46">
        <v>6</v>
      </c>
      <c r="D3971" s="46" t="str">
        <v>Recta Plástica R 1/8 BSPT x 10 mm</v>
      </c>
      <c r="E3971" s="47">
        <v>2975.2</v>
      </c>
      <c r="F3971" s="45" t="str">
        <v>ALNAT</v>
      </c>
      <c r="G3971" s="48">
        <v>1204.9559999999999</v>
      </c>
      <c r="H3971" s="49">
        <v>771.12</v>
      </c>
      <c r="I3971" s="50">
        <v>0.5626050420168065</v>
      </c>
      <c r="J3971" s="51" t="str">
        <v>060-10</v>
      </c>
      <c r="Q3971" s="19" t="str">
        <v>13 - EXTERIORES LARGOS  - 3/4 .</v>
      </c>
      <c r="V3971" s="83"/>
      <c r="AA3971" t="str">
        <v>13 - 6 x 25 negro c/arand</v>
      </c>
    </row>
    <row r="3972" spans="1:27" x14ac:dyDescent="0.2">
      <c r="A3972" s="45" t="str">
        <v>CONECTORES NEUMÁTICOS11</v>
      </c>
      <c r="B3972" s="46" t="str">
        <v>CONECTORES NEUMÁTICOS</v>
      </c>
      <c r="C3972" s="46">
        <v>11</v>
      </c>
      <c r="D3972" s="46" t="str">
        <v>Recta Plástica R 1/4 BSPT x 12 mm</v>
      </c>
      <c r="E3972" s="47">
        <v>4927.68</v>
      </c>
      <c r="F3972" s="45" t="str">
        <v>ALNAT</v>
      </c>
      <c r="G3972" s="48">
        <v>1995.7104000000004</v>
      </c>
      <c r="H3972" s="49">
        <v>1277.1675</v>
      </c>
      <c r="I3972" s="50">
        <v>0.56260662755668323</v>
      </c>
      <c r="J3972" s="51" t="str">
        <v>060-06</v>
      </c>
      <c r="Q3972" s="19" t="str">
        <v>13 - MANGO BRONCE 8 MM</v>
      </c>
      <c r="V3972" s="83"/>
      <c r="AA3972" t="str">
        <v>13 - Conector 3 Vias Renault 21</v>
      </c>
    </row>
    <row r="3973" spans="1:27" x14ac:dyDescent="0.2">
      <c r="A3973" s="45" t="str">
        <v>TERMINALES1</v>
      </c>
      <c r="B3973" s="46" t="str">
        <v>TERMINALES</v>
      </c>
      <c r="C3973" s="46">
        <v>1</v>
      </c>
      <c r="D3973" s="46" t="str">
        <v>Terminal cobre estañado ojal - Cable 2,5 - Ojal: 5/32</v>
      </c>
      <c r="E3973" s="47">
        <v>872.09</v>
      </c>
      <c r="F3973" s="45" t="str">
        <v>LCT</v>
      </c>
      <c r="G3973" s="48">
        <v>353.19645000000003</v>
      </c>
      <c r="H3973" s="49">
        <v>225.964</v>
      </c>
      <c r="I3973" s="50">
        <v>0.5630651342691757</v>
      </c>
      <c r="J3973" s="51" t="str">
        <v>2004</v>
      </c>
      <c r="Q3973" s="19" t="str">
        <v>13 - SAE 7.89 ID-6-7.89 - Tee 90° con espiga, ramificacion</v>
      </c>
      <c r="V3973" s="83"/>
      <c r="AA3973" t="str">
        <v>13 - Cuerda 1,78mm - 10,82 x 14,38</v>
      </c>
    </row>
    <row r="3974" spans="1:27" x14ac:dyDescent="0.2">
      <c r="A3974" s="45" t="str">
        <v>TAPONES DE CARTER4 - 1/2  NF</v>
      </c>
      <c r="B3974" s="46" t="str">
        <v>TAPONES DE CARTER</v>
      </c>
      <c r="C3974" s="46" t="str">
        <v>4 - 1/2  NF</v>
      </c>
      <c r="D3974" s="46" t="str">
        <v>400, CHEVY, PICK-UP CARTER / FORD / DODGE</v>
      </c>
      <c r="E3974" s="47">
        <v>6045.8</v>
      </c>
      <c r="F3974" s="45" t="str">
        <v>JUCAP</v>
      </c>
      <c r="G3974" s="48">
        <v>2448.5490000000004</v>
      </c>
      <c r="H3974" s="49">
        <v>1566.075</v>
      </c>
      <c r="I3974" s="50">
        <v>0.56349408553230229</v>
      </c>
      <c r="J3974" s="51" t="str">
        <v>6004</v>
      </c>
      <c r="Q3974" s="19" t="str">
        <v>13 - SEEGER A 13</v>
      </c>
      <c r="V3974" s="83"/>
      <c r="AA3974" t="str">
        <v>13 - DOMEC - CONJUNTO 95 BLANCO</v>
      </c>
    </row>
    <row r="3975" spans="1:27" x14ac:dyDescent="0.2">
      <c r="A3975" s="45" t="str">
        <v>CONECTORES NEUMÁTICOS127</v>
      </c>
      <c r="B3975" s="46" t="str">
        <v>CONECTORES NEUMÁTICOS</v>
      </c>
      <c r="C3975" s="46">
        <v>127</v>
      </c>
      <c r="D3975" s="46" t="str">
        <v>1/4 x 8 - Regulador de Caudal</v>
      </c>
      <c r="E3975" s="47">
        <v>11236.46</v>
      </c>
      <c r="F3975" s="45" t="str">
        <v>ALNAT</v>
      </c>
      <c r="G3975" s="48">
        <v>4550.7663000000002</v>
      </c>
      <c r="H3975" s="49">
        <v>2906.1837999999998</v>
      </c>
      <c r="I3975" s="50">
        <v>0.56589073960153535</v>
      </c>
      <c r="J3975" s="51" t="str">
        <v>092-04</v>
      </c>
      <c r="Q3975" s="19" t="str">
        <v>13 - SEEGER I 13</v>
      </c>
      <c r="V3975" s="83"/>
      <c r="AA3975" t="str">
        <v>13 - EXTERIORES LARGOS  - 3/4 .</v>
      </c>
    </row>
    <row r="3976" spans="1:27" x14ac:dyDescent="0.2">
      <c r="A3976" s="45" t="str">
        <v>PERILLAS DE COCINA30</v>
      </c>
      <c r="B3976" s="46" t="str">
        <v>PERILLAS DE COCINA</v>
      </c>
      <c r="C3976" s="46">
        <v>30</v>
      </c>
      <c r="D3976" s="46" t="str">
        <v>ESCORIAL - CANDOR  BLANCA / NEGRA</v>
      </c>
      <c r="E3976" s="47">
        <v>3497.14</v>
      </c>
      <c r="F3976" s="45" t="str">
        <v>NEPLASTIC</v>
      </c>
      <c r="G3976" s="48">
        <v>1416.3416999999999</v>
      </c>
      <c r="H3976" s="49">
        <v>900</v>
      </c>
      <c r="I3976" s="50">
        <v>0.57371299999999992</v>
      </c>
      <c r="J3976" s="51" t="str">
        <v>674</v>
      </c>
      <c r="Q3976" s="19" t="str">
        <v>13 - Terminal cobre estanado ojal - Cable 25 - Ojal: 1/4</v>
      </c>
      <c r="V3976" s="83"/>
      <c r="AA3976" t="str">
        <v>13 - MANGO BRONCE 8 MM</v>
      </c>
    </row>
    <row r="3977" spans="1:27" x14ac:dyDescent="0.2">
      <c r="A3977" s="45" t="str">
        <v>UNIONES ORIENTABLES60</v>
      </c>
      <c r="B3977" s="46" t="str">
        <v>UNIONES ORIENTABLES</v>
      </c>
      <c r="C3977" s="46">
        <v>60</v>
      </c>
      <c r="D3977" s="46" t="str">
        <v xml:space="preserve"> UNIONES ORIENTABLES 00060 </v>
      </c>
      <c r="E3977" s="47">
        <v>6765</v>
      </c>
      <c r="F3977" s="45" t="str">
        <v>DAHE.DIESEL</v>
      </c>
      <c r="G3977" s="48">
        <v>2739.8250000000003</v>
      </c>
      <c r="H3977" s="49">
        <v>1733.11</v>
      </c>
      <c r="I3977" s="50">
        <v>0.58087195850234585</v>
      </c>
      <c r="J3977" s="51" t="str">
        <v>0000002103</v>
      </c>
      <c r="Q3977" s="19" t="str">
        <v>13 - TOPE BAUL RENAULT 12-18</v>
      </c>
      <c r="V3977" s="83"/>
      <c r="AA3977" t="str">
        <v>13 - SAE 7.89 ID-6-7.89 - Tee 90° con espiga, ramificacion</v>
      </c>
    </row>
    <row r="3978" spans="1:27" x14ac:dyDescent="0.2">
      <c r="A3978" s="45" t="str">
        <v>UNIONES ORIENTABLES50</v>
      </c>
      <c r="B3978" s="46" t="str">
        <v>UNIONES ORIENTABLES</v>
      </c>
      <c r="C3978" s="46">
        <v>50</v>
      </c>
      <c r="D3978" s="46" t="str">
        <v xml:space="preserve"> UNIONES ORIENTABLES 00050 </v>
      </c>
      <c r="E3978" s="47">
        <v>6642</v>
      </c>
      <c r="F3978" s="45" t="str">
        <v>DAHE.DIESEL</v>
      </c>
      <c r="G3978" s="48">
        <v>2690.01</v>
      </c>
      <c r="H3978" s="49">
        <v>1701.4780000000001</v>
      </c>
      <c r="I3978" s="50">
        <v>0.58098429718162681</v>
      </c>
      <c r="J3978" s="51" t="str">
        <v>0000002102</v>
      </c>
      <c r="Q3978" s="19" t="str">
        <v>13 - Tuerca autorros. FIAT-PEUGEOT</v>
      </c>
      <c r="V3978" s="83"/>
      <c r="AA3978" t="str">
        <v>13 - SEEGER A 13</v>
      </c>
    </row>
    <row r="3979" spans="1:27" x14ac:dyDescent="0.2">
      <c r="A3979" s="45" t="str">
        <v>PERILLAS DE COCINA12</v>
      </c>
      <c r="B3979" s="46" t="str">
        <v>PERILLAS DE COCINA</v>
      </c>
      <c r="C3979" s="46">
        <v>12</v>
      </c>
      <c r="D3979" s="46" t="str">
        <v>DOMEC - BLANCA 90 ARMADAS</v>
      </c>
      <c r="E3979" s="47">
        <v>6000</v>
      </c>
      <c r="F3979" s="45" t="str">
        <v>NEPLASTIC</v>
      </c>
      <c r="G3979" s="48">
        <v>2430</v>
      </c>
      <c r="H3979" s="49">
        <v>1530</v>
      </c>
      <c r="I3979" s="50">
        <v>0.58823529411764697</v>
      </c>
      <c r="J3979" s="51" t="str">
        <v>73</v>
      </c>
      <c r="Q3979" s="19" t="str">
        <v>13 - Tuerca cajon - 6 mm - 12 mm - 12 mm</v>
      </c>
      <c r="V3979" s="83"/>
      <c r="AA3979" t="str">
        <v>13 - SEEGER I 13</v>
      </c>
    </row>
    <row r="3980" spans="1:27" x14ac:dyDescent="0.2">
      <c r="A3980" s="45" t="str">
        <v>TERMINALES2</v>
      </c>
      <c r="B3980" s="46" t="str">
        <v>TERMINALES</v>
      </c>
      <c r="C3980" s="46">
        <v>2</v>
      </c>
      <c r="D3980" s="46" t="str">
        <v>Terminal cobre estañado ojal - Cable 2,5 - Ojal: 3/16</v>
      </c>
      <c r="E3980" s="47">
        <v>872.09</v>
      </c>
      <c r="F3980" s="45" t="str">
        <v>LCT</v>
      </c>
      <c r="G3980" s="48">
        <v>353.19645000000003</v>
      </c>
      <c r="H3980" s="49">
        <v>220.88</v>
      </c>
      <c r="I3980" s="50">
        <v>0.59904224013038765</v>
      </c>
      <c r="J3980" s="51" t="str">
        <v>2005</v>
      </c>
      <c r="Q3980" s="19" t="str">
        <v>13 - Union de 13 mm - 19</v>
      </c>
      <c r="V3980" s="83"/>
      <c r="AA3980" t="str">
        <v>13 - Terminal cobre estanado ojal - Cable 25 - Ojal: 1/4</v>
      </c>
    </row>
    <row r="3981" spans="1:27" x14ac:dyDescent="0.2">
      <c r="A3981" s="45" t="str">
        <v>PERILLAS DE COCINA33</v>
      </c>
      <c r="B3981" s="46" t="str">
        <v>PERILLAS DE COCINA</v>
      </c>
      <c r="C3981" s="46">
        <v>33</v>
      </c>
      <c r="D3981" s="46" t="str">
        <v>ESCORIAL - Sepia Escorial Ng baquelita</v>
      </c>
      <c r="E3981" s="47">
        <v>4628.57</v>
      </c>
      <c r="F3981" s="45" t="str">
        <v>NEPLASTIC</v>
      </c>
      <c r="G3981" s="48">
        <v>1874.5708500000001</v>
      </c>
      <c r="H3981" s="49">
        <v>1170</v>
      </c>
      <c r="I3981" s="50">
        <v>0.60219730769230773</v>
      </c>
      <c r="J3981" s="51" t="str">
        <v>95</v>
      </c>
      <c r="Q3981" s="19" t="str">
        <v>13 X 24 (1/2) - 13 X 24 (1/2)</v>
      </c>
      <c r="V3981" s="83"/>
      <c r="AA3981" t="str">
        <v>13 - TOPE BAUL RENAULT 12-18</v>
      </c>
    </row>
    <row r="3982" spans="1:27" x14ac:dyDescent="0.2">
      <c r="A3982" s="45" t="str">
        <v>ARANDELAS DE ALUMINIO16x21</v>
      </c>
      <c r="B3982" s="46" t="str">
        <v>ARANDELAS DE ALUMINIO</v>
      </c>
      <c r="C3982" s="46" t="str">
        <v>16x21</v>
      </c>
      <c r="D3982" s="46" t="str">
        <v>16x21</v>
      </c>
      <c r="E3982" s="47">
        <v>206.01</v>
      </c>
      <c r="F3982" s="45" t="str">
        <v>KLOSTER</v>
      </c>
      <c r="G3982" s="48">
        <v>83.434049999999999</v>
      </c>
      <c r="H3982" s="49">
        <v>51.886000000000003</v>
      </c>
      <c r="I3982" s="50">
        <v>0.60802624985545228</v>
      </c>
      <c r="J3982" s="51" t="str">
        <v>Al16.21</v>
      </c>
      <c r="Q3982" s="19" t="str">
        <v>13 x 60 (1/2) 2,5 - LINEA FINA DE 2,5 mm</v>
      </c>
      <c r="V3982" s="83"/>
      <c r="AA3982" t="str">
        <v>13 - Tuerca autorros. FIAT-PEUGEOT</v>
      </c>
    </row>
    <row r="3983" spans="1:27" x14ac:dyDescent="0.2">
      <c r="A3983" s="45" t="str">
        <v>CONECTORES NUEVA INCORPORACION340</v>
      </c>
      <c r="B3983" s="46" t="str">
        <v>CONECTORES NUEVA INCORPORACION</v>
      </c>
      <c r="C3983" s="46">
        <v>340</v>
      </c>
      <c r="D3983" s="46" t="str">
        <v>TUBO POL 6 TRANSP 1/4" X4X 200M - PULGADAS</v>
      </c>
      <c r="E3983" s="47">
        <v>1619.06</v>
      </c>
      <c r="F3983" s="45" t="str">
        <v>ALNAT</v>
      </c>
      <c r="G3983" s="48">
        <v>655.71929999999998</v>
      </c>
      <c r="H3983" s="49">
        <v>406.89190000000002</v>
      </c>
      <c r="I3983" s="50">
        <v>0.61153195725940956</v>
      </c>
      <c r="J3983" s="51" t="str">
        <v>NY1/4</v>
      </c>
      <c r="Q3983" s="19" t="str">
        <v>130 - 2,5 x 37 x 50 - Compresion</v>
      </c>
      <c r="V3983" s="83"/>
      <c r="AA3983" t="str">
        <v>13 - Tuerca cajon - 6 mm - 12 mm - 12 mm</v>
      </c>
    </row>
    <row r="3984" spans="1:27" x14ac:dyDescent="0.2">
      <c r="A3984" s="45" t="str">
        <v>TERMINALES90</v>
      </c>
      <c r="B3984" s="46" t="str">
        <v>TERMINALES</v>
      </c>
      <c r="C3984" s="46">
        <v>90</v>
      </c>
      <c r="D3984" s="46" t="str">
        <v>PREAISLADOS PALA HEMBRA 6.3 ROJA</v>
      </c>
      <c r="E3984" s="47">
        <v>481.62</v>
      </c>
      <c r="F3984" s="45" t="str">
        <v>LCT</v>
      </c>
      <c r="G3984" s="48">
        <v>195.05610000000001</v>
      </c>
      <c r="H3984" s="49">
        <v>120.34399999999999</v>
      </c>
      <c r="I3984" s="50">
        <v>0.62082114604799599</v>
      </c>
      <c r="J3984" s="51" t="str">
        <v>3015</v>
      </c>
      <c r="Q3984" s="19" t="str">
        <v>130 - 6 x 15 neg c/ar</v>
      </c>
      <c r="V3984" s="83"/>
      <c r="AA3984" t="str">
        <v>13 - Union de 13 mm - 19</v>
      </c>
    </row>
    <row r="3985" spans="1:27" x14ac:dyDescent="0.2">
      <c r="A3985" s="45" t="str">
        <v>CONECTORES NEUMÁTICOS159</v>
      </c>
      <c r="B3985" s="46" t="str">
        <v>CONECTORES NEUMÁTICOS</v>
      </c>
      <c r="C3985" s="46">
        <v>159</v>
      </c>
      <c r="D3985" s="46" t="str">
        <v>Codo plástico R 1/4 BSPT x 10 mm</v>
      </c>
      <c r="E3985" s="47">
        <v>4502.49</v>
      </c>
      <c r="F3985" s="45" t="str">
        <v>ALNAT</v>
      </c>
      <c r="G3985" s="48">
        <v>1823.5084499999998</v>
      </c>
      <c r="H3985" s="49">
        <v>1116.4190000000001</v>
      </c>
      <c r="I3985" s="50">
        <v>0.63335490528197713</v>
      </c>
      <c r="J3985" s="51" t="str">
        <v>064-05</v>
      </c>
      <c r="Q3985" s="19" t="str">
        <v>130 - Cuerda 2,62mm - 40,94 x 46,18</v>
      </c>
      <c r="V3985" s="83"/>
      <c r="AA3985" t="str">
        <v>13 X 24 (1/2) - 13 X 24 (1/2)</v>
      </c>
    </row>
    <row r="3986" spans="1:27" x14ac:dyDescent="0.2">
      <c r="A3986" s="45" t="str">
        <v>CONECTORES NEUMÁTICOS160</v>
      </c>
      <c r="B3986" s="46" t="str">
        <v>CONECTORES NEUMÁTICOS</v>
      </c>
      <c r="C3986" s="46">
        <v>160</v>
      </c>
      <c r="D3986" s="46" t="str">
        <v xml:space="preserve"> Codo plástico R 1/4 BSPT x 12 mm</v>
      </c>
      <c r="E3986" s="47">
        <v>7263.77</v>
      </c>
      <c r="F3986" s="45" t="str">
        <v>ALNAT</v>
      </c>
      <c r="G3986" s="48">
        <v>2941.8268500000004</v>
      </c>
      <c r="H3986" s="49">
        <v>1801.0944</v>
      </c>
      <c r="I3986" s="50">
        <v>0.6333551700566058</v>
      </c>
      <c r="J3986" s="51" t="str">
        <v>064-06</v>
      </c>
      <c r="Q3986" s="19" t="str">
        <v>130 - Levas cerradura puerta RENAULT 12 Isquierdo</v>
      </c>
      <c r="V3986" s="83"/>
      <c r="AA3986" t="str">
        <v>13 x 60 (1/2) 2,5 - LINEA FINA DE 2,5 mm</v>
      </c>
    </row>
    <row r="3987" spans="1:27" x14ac:dyDescent="0.2">
      <c r="A3987" s="45" t="str">
        <v>CONECTORES NEUMÁTICOS155</v>
      </c>
      <c r="B3987" s="46" t="str">
        <v>CONECTORES NEUMÁTICOS</v>
      </c>
      <c r="C3987" s="46">
        <v>155</v>
      </c>
      <c r="D3987" s="46" t="str">
        <v>Codo plástico R 1/8 BSPT x 10 mm</v>
      </c>
      <c r="E3987" s="47">
        <v>5185.66</v>
      </c>
      <c r="F3987" s="45" t="str">
        <v>ALNAT</v>
      </c>
      <c r="G3987" s="48">
        <v>2100.1923000000002</v>
      </c>
      <c r="H3987" s="49">
        <v>1285.8148000000001</v>
      </c>
      <c r="I3987" s="50">
        <v>0.63335520791952304</v>
      </c>
      <c r="J3987" s="51" t="str">
        <v>064-025</v>
      </c>
      <c r="Q3987" s="19" t="str">
        <v>130 - Ø pico 13 mm - 38 mm 13 mm</v>
      </c>
      <c r="V3987" s="83"/>
      <c r="AA3987" t="str">
        <v>130 - 2,5 x 37 x 50 - Compresion</v>
      </c>
    </row>
    <row r="3988" spans="1:27" x14ac:dyDescent="0.2">
      <c r="A3988" s="45" t="str">
        <v>CONECTORES NEUMÁTICOS68</v>
      </c>
      <c r="B3988" s="46" t="str">
        <v>CONECTORES NEUMÁTICOS</v>
      </c>
      <c r="C3988" s="46">
        <v>68</v>
      </c>
      <c r="D3988" s="46" t="str">
        <v>Tee rosca central 1/4 BSPT x 12 mm</v>
      </c>
      <c r="E3988" s="47">
        <v>7029.99</v>
      </c>
      <c r="F3988" s="45" t="str">
        <v>ALNAT</v>
      </c>
      <c r="G3988" s="48">
        <v>2847.1459500000001</v>
      </c>
      <c r="H3988" s="49">
        <v>1743.1267</v>
      </c>
      <c r="I3988" s="50">
        <v>0.63335571074667141</v>
      </c>
      <c r="J3988" s="51" t="str">
        <v>065-047</v>
      </c>
      <c r="Q3988" s="19" t="str">
        <v>130 - WHIRPOOL - GIRATORIA  BLANCA / MARRÓN / NEGRA</v>
      </c>
      <c r="V3988" s="83"/>
      <c r="AA3988" t="str">
        <v>130 - 6 x 15 neg c/ar</v>
      </c>
    </row>
    <row r="3989" spans="1:27" x14ac:dyDescent="0.2">
      <c r="A3989" s="45" t="str">
        <v>CONECTORES NEUMÁTICOS67</v>
      </c>
      <c r="B3989" s="46" t="str">
        <v>CONECTORES NEUMÁTICOS</v>
      </c>
      <c r="C3989" s="46">
        <v>67</v>
      </c>
      <c r="D3989" s="46" t="str">
        <v>Tee rosca central 1/4 BSPT x 10 mm</v>
      </c>
      <c r="E3989" s="47">
        <v>6009.51</v>
      </c>
      <c r="F3989" s="45" t="str">
        <v>ALNAT</v>
      </c>
      <c r="G3989" s="48">
        <v>2433.8515500000003</v>
      </c>
      <c r="H3989" s="49">
        <v>1490.0922</v>
      </c>
      <c r="I3989" s="50">
        <v>0.63335634533218843</v>
      </c>
      <c r="J3989" s="51" t="str">
        <v>065-045</v>
      </c>
      <c r="Q3989" s="19" t="str">
        <v>131 - Cuerda 2,62mm - 42,52 x 47,76</v>
      </c>
      <c r="V3989" s="83"/>
      <c r="AA3989" t="str">
        <v>130 - Cuerda 2,62mm - 40,94 x 46,18</v>
      </c>
    </row>
    <row r="3990" spans="1:27" x14ac:dyDescent="0.2">
      <c r="A3990" s="45" t="str">
        <v>PERILLAS DE COCINA76</v>
      </c>
      <c r="B3990" s="46" t="str">
        <v>PERILLAS DE COCINA</v>
      </c>
      <c r="C3990" s="46">
        <v>76</v>
      </c>
      <c r="D3990" s="46" t="str">
        <v>ORBIS - MODELO 388  2011  BLANCO / MARRÓN</v>
      </c>
      <c r="E3990" s="47">
        <v>6171.43</v>
      </c>
      <c r="F3990" s="45" t="str">
        <v>NEPLASTIC</v>
      </c>
      <c r="G3990" s="48">
        <v>2499.4291500000004</v>
      </c>
      <c r="H3990" s="49">
        <v>1530</v>
      </c>
      <c r="I3990" s="50">
        <v>0.63361382352941198</v>
      </c>
      <c r="J3990" s="51" t="str">
        <v>717</v>
      </c>
      <c r="Q3990" s="19" t="str">
        <v>131 - Leva cerradura puerta RENAULT 12 Derecho</v>
      </c>
      <c r="V3990" s="83"/>
      <c r="AA3990" t="str">
        <v>130 - Levas cerradura puerta RENAULT 12 Isquierdo</v>
      </c>
    </row>
    <row r="3991" spans="1:27" x14ac:dyDescent="0.2">
      <c r="A3991" s="45" t="str">
        <v>PERILLAS DE COCINA77</v>
      </c>
      <c r="B3991" s="46" t="str">
        <v>PERILLAS DE COCINA</v>
      </c>
      <c r="C3991" s="46">
        <v>77</v>
      </c>
      <c r="D3991" s="46" t="str">
        <v>ORBIS - Orbis 388 ng</v>
      </c>
      <c r="E3991" s="47">
        <v>6171.43</v>
      </c>
      <c r="F3991" s="45" t="str">
        <v>NEPLASTIC</v>
      </c>
      <c r="G3991" s="48">
        <v>2499.4291500000004</v>
      </c>
      <c r="H3991" s="49">
        <v>1530</v>
      </c>
      <c r="I3991" s="50">
        <v>0.63361382352941198</v>
      </c>
      <c r="J3991" s="51" t="str">
        <v>717</v>
      </c>
      <c r="Q3991" s="19" t="str">
        <v>131 - WHIRPOOL - GRIS    C / A</v>
      </c>
      <c r="V3991" s="83"/>
      <c r="AA3991" t="str">
        <v>130 - Ø pico 13 mm - 38 mm 13 mm</v>
      </c>
    </row>
    <row r="3992" spans="1:27" x14ac:dyDescent="0.2">
      <c r="A3992" s="45" t="str">
        <v>CONECTORES NEUMÁTICOS143</v>
      </c>
      <c r="B3992" s="46" t="str">
        <v>CONECTORES NEUMÁTICOS</v>
      </c>
      <c r="C3992" s="46">
        <v>143</v>
      </c>
      <c r="D3992" s="46" t="str">
        <v xml:space="preserve">Unión codo plástica 12 mm </v>
      </c>
      <c r="E3992" s="47">
        <v>2457.59</v>
      </c>
      <c r="F3992" s="45" t="str">
        <v>ALNAT</v>
      </c>
      <c r="G3992" s="48">
        <v>995.3239500000002</v>
      </c>
      <c r="H3992" s="49">
        <v>608.02560000000005</v>
      </c>
      <c r="I3992" s="50">
        <v>0.63697704504547192</v>
      </c>
      <c r="J3992" s="51" t="str">
        <v>063-04</v>
      </c>
      <c r="Q3992" s="19" t="str">
        <v>132 - 2,5 x 42 x 42 - Compresion</v>
      </c>
      <c r="V3992" s="83"/>
      <c r="AA3992" t="str">
        <v>130 - WHIRPOOL - GIRATORIA  BLANCA / MARRON / NEGRA</v>
      </c>
    </row>
    <row r="3993" spans="1:27" x14ac:dyDescent="0.2">
      <c r="A3993" s="45" t="str">
        <v>CONECTORES NEUMÁTICOS157</v>
      </c>
      <c r="B3993" s="46" t="str">
        <v>CONECTORES NEUMÁTICOS</v>
      </c>
      <c r="C3993" s="46">
        <v>157</v>
      </c>
      <c r="D3993" s="46" t="str">
        <v>Codo plástico R 1/4 BSPT x 6 mm</v>
      </c>
      <c r="E3993" s="47">
        <v>3177.92</v>
      </c>
      <c r="F3993" s="45" t="str">
        <v>ALNAT</v>
      </c>
      <c r="G3993" s="48">
        <v>1287.0576000000001</v>
      </c>
      <c r="H3993" s="49">
        <v>786.24</v>
      </c>
      <c r="I3993" s="50">
        <v>0.63697802197802211</v>
      </c>
      <c r="J3993" s="51" t="str">
        <v>064-03</v>
      </c>
      <c r="Q3993" s="19" t="str">
        <v>132 - Cuerda 2,62mm - 44,12 x 49,36</v>
      </c>
      <c r="V3993" s="83"/>
      <c r="AA3993" t="str">
        <v>131 - Cuerda 2,62mm - 42,52 x 47,76</v>
      </c>
    </row>
    <row r="3994" spans="1:27" x14ac:dyDescent="0.2">
      <c r="A3994" s="45" t="str">
        <v>CONECTORES NEUMÁTICOS158</v>
      </c>
      <c r="B3994" s="46" t="str">
        <v>CONECTORES NEUMÁTICOS</v>
      </c>
      <c r="C3994" s="46">
        <v>158</v>
      </c>
      <c r="D3994" s="46" t="str">
        <v>Codo plástico R 1/4 BSPT x 8 mm</v>
      </c>
      <c r="E3994" s="47">
        <v>3177.92</v>
      </c>
      <c r="F3994" s="45" t="str">
        <v>ALNAT</v>
      </c>
      <c r="G3994" s="48">
        <v>1287.0576000000001</v>
      </c>
      <c r="H3994" s="49">
        <v>786.24</v>
      </c>
      <c r="I3994" s="50">
        <v>0.63697802197802211</v>
      </c>
      <c r="J3994" s="51" t="str">
        <v>064-04</v>
      </c>
      <c r="Q3994" s="19" t="str">
        <v>132 - Grampa bagueta lateral FORD TAUNUS</v>
      </c>
      <c r="V3994" s="83"/>
      <c r="AA3994" t="str">
        <v>131 - Leva cerradura puerta RENAULT 12 Derecho</v>
      </c>
    </row>
    <row r="3995" spans="1:27" x14ac:dyDescent="0.2">
      <c r="A3995" s="45" t="str">
        <v>CONECTORES NEUMÁTICOS141</v>
      </c>
      <c r="B3995" s="46" t="str">
        <v>CONECTORES NEUMÁTICOS</v>
      </c>
      <c r="C3995" s="46">
        <v>141</v>
      </c>
      <c r="D3995" s="46" t="str">
        <v xml:space="preserve">Unión codo plástica 8 mm </v>
      </c>
      <c r="E3995" s="47">
        <v>1483.03</v>
      </c>
      <c r="F3995" s="45" t="str">
        <v>ALNAT</v>
      </c>
      <c r="G3995" s="48">
        <v>600.62715000000003</v>
      </c>
      <c r="H3995" s="49">
        <v>366.91199999999998</v>
      </c>
      <c r="I3995" s="50">
        <v>0.63697875784929381</v>
      </c>
      <c r="J3995" s="51" t="str">
        <v>063-02</v>
      </c>
      <c r="Q3995" s="19" t="str">
        <v>132 - M6</v>
      </c>
      <c r="V3995" s="83"/>
      <c r="AA3995" t="str">
        <v>131 - WHIRPOOL - GRIS    C / A</v>
      </c>
    </row>
    <row r="3996" spans="1:27" x14ac:dyDescent="0.2">
      <c r="A3996" s="45" t="str">
        <v>CONECTORES NEUMÁTICOS154</v>
      </c>
      <c r="B3996" s="46" t="str">
        <v>CONECTORES NEUMÁTICOS</v>
      </c>
      <c r="C3996" s="46">
        <v>154</v>
      </c>
      <c r="D3996" s="46" t="str">
        <v>Codo plástico R 1/8 BSPT x 8 mm</v>
      </c>
      <c r="E3996" s="47">
        <v>2860.13</v>
      </c>
      <c r="F3996" s="45" t="str">
        <v>ALNAT</v>
      </c>
      <c r="G3996" s="48">
        <v>1158.3526500000003</v>
      </c>
      <c r="H3996" s="49">
        <v>707.61599999999999</v>
      </c>
      <c r="I3996" s="50">
        <v>0.6369791666666671</v>
      </c>
      <c r="J3996" s="51" t="str">
        <v>064-02</v>
      </c>
      <c r="Q3996" s="19" t="str">
        <v>132 - Ø pico 13 mm - 13 mm 16 mm - 8</v>
      </c>
      <c r="V3996" s="83"/>
      <c r="AA3996" t="str">
        <v>132 - 2,5 x 42 x 42 - Compresion</v>
      </c>
    </row>
    <row r="3997" spans="1:27" x14ac:dyDescent="0.2">
      <c r="A3997" s="45" t="str">
        <v>CONECTORES NEUMÁTICOS110</v>
      </c>
      <c r="B3997" s="46" t="str">
        <v>CONECTORES NEUMÁTICOS</v>
      </c>
      <c r="C3997" s="46">
        <v>110</v>
      </c>
      <c r="D3997" s="46" t="str">
        <v>Unión triple plástica 10 mm</v>
      </c>
      <c r="E3997" s="47">
        <v>1927.94</v>
      </c>
      <c r="F3997" s="45" t="str">
        <v>ALNAT</v>
      </c>
      <c r="G3997" s="48">
        <v>780.81570000000011</v>
      </c>
      <c r="H3997" s="49">
        <v>476.98559999999998</v>
      </c>
      <c r="I3997" s="50">
        <v>0.63697960693153033</v>
      </c>
      <c r="J3997" s="51" t="str">
        <v>062-03</v>
      </c>
      <c r="Q3997" s="19" t="str">
        <v>132 - WHIRPOOL - WHIRPOOL C/A GRIS</v>
      </c>
      <c r="V3997" s="83"/>
      <c r="AA3997" t="str">
        <v>132 - Cuerda 2,62mm - 44,12 x 49,36</v>
      </c>
    </row>
    <row r="3998" spans="1:27" x14ac:dyDescent="0.2">
      <c r="A3998" s="45" t="str">
        <v>CONECTORES NEUMÁTICOS111</v>
      </c>
      <c r="B3998" s="46" t="str">
        <v>CONECTORES NEUMÁTICOS</v>
      </c>
      <c r="C3998" s="46">
        <v>111</v>
      </c>
      <c r="D3998" s="46" t="str">
        <v>Unión triple plástica 12 mm</v>
      </c>
      <c r="E3998" s="47">
        <v>2782.45</v>
      </c>
      <c r="F3998" s="45" t="str">
        <v>ALNAT</v>
      </c>
      <c r="G3998" s="48">
        <v>1126.8922499999999</v>
      </c>
      <c r="H3998" s="49">
        <v>688.39679999999998</v>
      </c>
      <c r="I3998" s="50">
        <v>0.63698066289674782</v>
      </c>
      <c r="J3998" s="51" t="str">
        <v>062-04</v>
      </c>
      <c r="Q3998" s="19" t="str">
        <v>133 - 6 x 18 neg c/ar</v>
      </c>
      <c r="V3998" s="83"/>
      <c r="AA3998" t="str">
        <v>132 - Grampa bagueta lateral FORD TAUNUS</v>
      </c>
    </row>
    <row r="3999" spans="1:27" x14ac:dyDescent="0.2">
      <c r="A3999" s="45" t="str">
        <v>CONECTORES NEUMÁTICOS142</v>
      </c>
      <c r="B3999" s="46" t="str">
        <v>CONECTORES NEUMÁTICOS</v>
      </c>
      <c r="C3999" s="46">
        <v>142</v>
      </c>
      <c r="D3999" s="46" t="str">
        <v xml:space="preserve">Unión codo plástica 10 mm </v>
      </c>
      <c r="E3999" s="47">
        <v>2019.75</v>
      </c>
      <c r="F3999" s="45" t="str">
        <v>ALNAT</v>
      </c>
      <c r="G3999" s="48">
        <v>817.99874999999997</v>
      </c>
      <c r="H3999" s="49">
        <v>499.69920000000002</v>
      </c>
      <c r="I3999" s="50">
        <v>0.63698230855682758</v>
      </c>
      <c r="J3999" s="51" t="str">
        <v>063-03</v>
      </c>
      <c r="Q3999" s="19" t="str">
        <v>133 - Cuerda 2,62mm - 45,69 x 50,93</v>
      </c>
      <c r="V3999" s="83"/>
      <c r="AA3999" t="str">
        <v>132 - M6</v>
      </c>
    </row>
    <row r="4000" spans="1:27" x14ac:dyDescent="0.2">
      <c r="A4000" s="45" t="str">
        <v>CONECTORES NEUMÁTICOS153</v>
      </c>
      <c r="B4000" s="46" t="str">
        <v>CONECTORES NEUMÁTICOS</v>
      </c>
      <c r="C4000" s="46">
        <v>153</v>
      </c>
      <c r="D4000" s="46" t="str">
        <v>Codo plástico R 1/8 BSPT x 6 mm</v>
      </c>
      <c r="E4000" s="47">
        <v>2224.5500000000002</v>
      </c>
      <c r="F4000" s="45" t="str">
        <v>ALNAT</v>
      </c>
      <c r="G4000" s="48">
        <v>900.94275000000016</v>
      </c>
      <c r="H4000" s="49">
        <v>550.36800000000005</v>
      </c>
      <c r="I4000" s="50">
        <v>0.63698243720565162</v>
      </c>
      <c r="J4000" s="51" t="str">
        <v>064-01</v>
      </c>
      <c r="Q4000" s="19" t="str">
        <v>133 - Grampa de parrilla FORD TAUNUS</v>
      </c>
      <c r="V4000" s="83"/>
      <c r="AA4000" t="str">
        <v>132 - Ø pico 13 mm - 13 mm 16 mm - 8</v>
      </c>
    </row>
    <row r="4001" spans="1:27" x14ac:dyDescent="0.2">
      <c r="A4001" s="45" t="str">
        <v>CONECTORES NEUMÁTICOS109</v>
      </c>
      <c r="B4001" s="46" t="str">
        <v>CONECTORES NEUMÁTICOS</v>
      </c>
      <c r="C4001" s="46">
        <v>109</v>
      </c>
      <c r="D4001" s="46" t="str">
        <v xml:space="preserve">Unión triple plástica 8 mm </v>
      </c>
      <c r="E4001" s="47">
        <v>1744.33</v>
      </c>
      <c r="F4001" s="45" t="str">
        <v>ALNAT</v>
      </c>
      <c r="G4001" s="48">
        <v>706.45365000000004</v>
      </c>
      <c r="H4001" s="49">
        <v>431.55840000000001</v>
      </c>
      <c r="I4001" s="50">
        <v>0.63698273512924319</v>
      </c>
      <c r="J4001" s="51" t="str">
        <v>062-02</v>
      </c>
      <c r="Q4001" s="19" t="str">
        <v>133 - Ø pico 13 mm - 16 mm 19 mm</v>
      </c>
      <c r="V4001" s="83"/>
      <c r="AA4001" t="str">
        <v>132 - WHIRPOOL - WHIRPOOL C/A GRIS</v>
      </c>
    </row>
    <row r="4002" spans="1:27" x14ac:dyDescent="0.2">
      <c r="A4002" s="45" t="str">
        <v>UNIONES ORIENTABLES62</v>
      </c>
      <c r="B4002" s="46" t="str">
        <v>UNIONES ORIENTABLES</v>
      </c>
      <c r="C4002" s="46">
        <v>62</v>
      </c>
      <c r="D4002" s="46" t="str">
        <v xml:space="preserve"> UNIONES ORIENTABLES 00062 </v>
      </c>
      <c r="E4002" s="47">
        <v>6697.35</v>
      </c>
      <c r="F4002" s="45" t="str">
        <v>DAHE.DIESEL</v>
      </c>
      <c r="G4002" s="48">
        <v>2712.4267500000005</v>
      </c>
      <c r="H4002" s="49">
        <v>1654.9269999999999</v>
      </c>
      <c r="I4002" s="50">
        <v>0.63900084414599601</v>
      </c>
      <c r="J4002" s="51" t="str">
        <v>00002103-2</v>
      </c>
      <c r="Q4002" s="19" t="str">
        <v>134 - 2,75 x 38 x 42 - Compresion</v>
      </c>
      <c r="V4002" s="83"/>
      <c r="AA4002" t="str">
        <v>133 - 6 x 18 neg c/ar</v>
      </c>
    </row>
    <row r="4003" spans="1:27" x14ac:dyDescent="0.2">
      <c r="A4003" s="45" t="str">
        <v>CONECTORES NEUMÁTICOS89</v>
      </c>
      <c r="B4003" s="46" t="str">
        <v>CONECTORES NEUMÁTICOS</v>
      </c>
      <c r="C4003" s="46">
        <v>89</v>
      </c>
      <c r="D4003" s="46" t="str">
        <v>Bifurcación R 1/4 mang 6 mm</v>
      </c>
      <c r="E4003" s="47">
        <v>4908.67</v>
      </c>
      <c r="F4003" s="45" t="str">
        <v>ALNAT</v>
      </c>
      <c r="G4003" s="48">
        <v>1988.0113500000002</v>
      </c>
      <c r="H4003" s="49">
        <v>1206.4571000000001</v>
      </c>
      <c r="I4003" s="50">
        <v>0.64780939993639231</v>
      </c>
      <c r="J4003" s="51" t="str">
        <v>094-03</v>
      </c>
      <c r="Q4003" s="19" t="str">
        <v>134 - Cuerda 2,62mm - 47,29 x 52,53</v>
      </c>
      <c r="V4003" s="83"/>
      <c r="AA4003" t="str">
        <v>133 - Cuerda 2,62mm - 45,69 x 50,93</v>
      </c>
    </row>
    <row r="4004" spans="1:27" x14ac:dyDescent="0.2">
      <c r="A4004" s="45" t="str">
        <v>CONECTORES NEUMÁTICOS92</v>
      </c>
      <c r="B4004" s="46" t="str">
        <v>CONECTORES NEUMÁTICOS</v>
      </c>
      <c r="C4004" s="46">
        <v>92</v>
      </c>
      <c r="D4004" s="46" t="str">
        <v>Bifurcación R 1/4 mang 12 mm</v>
      </c>
      <c r="E4004" s="47">
        <v>6217.65</v>
      </c>
      <c r="F4004" s="45" t="str">
        <v>ALNAT</v>
      </c>
      <c r="G4004" s="48">
        <v>2518.1482500000002</v>
      </c>
      <c r="H4004" s="49">
        <v>1528.1790000000001</v>
      </c>
      <c r="I4004" s="50">
        <v>0.6478097461095853</v>
      </c>
      <c r="J4004" s="51" t="str">
        <v>094-055</v>
      </c>
      <c r="Q4004" s="19" t="str">
        <v>134 - Leva cerradura RENAULT CLIO</v>
      </c>
      <c r="V4004" s="83"/>
      <c r="AA4004" t="str">
        <v>133 - Grampa de parrilla FORD TAUNUS</v>
      </c>
    </row>
    <row r="4005" spans="1:27" x14ac:dyDescent="0.2">
      <c r="A4005" s="45" t="str">
        <v>CONECTORES NEUMÁTICOS87</v>
      </c>
      <c r="B4005" s="46" t="str">
        <v>CONECTORES NEUMÁTICOS</v>
      </c>
      <c r="C4005" s="46">
        <v>87</v>
      </c>
      <c r="D4005" s="46" t="str">
        <v>Bifurcación R 1/8 mang 8 mm</v>
      </c>
      <c r="E4005" s="47">
        <v>4799.59</v>
      </c>
      <c r="F4005" s="45" t="str">
        <v>ALNAT</v>
      </c>
      <c r="G4005" s="48">
        <v>1943.8339500000002</v>
      </c>
      <c r="H4005" s="49">
        <v>1179.6469</v>
      </c>
      <c r="I4005" s="50">
        <v>0.6478099929733212</v>
      </c>
      <c r="J4005" s="51" t="str">
        <v>094-02</v>
      </c>
      <c r="Q4005" s="19" t="str">
        <v>134 - Ø pico 13 mm - 19 mm 22 mm</v>
      </c>
      <c r="V4005" s="83"/>
      <c r="AA4005" t="str">
        <v>133 - Ø pico 13 mm - 16 mm 19 mm</v>
      </c>
    </row>
    <row r="4006" spans="1:27" x14ac:dyDescent="0.2">
      <c r="A4006" s="45" t="str">
        <v>CONECTORES NEUMÁTICOS86</v>
      </c>
      <c r="B4006" s="46" t="str">
        <v>CONECTORES NEUMÁTICOS</v>
      </c>
      <c r="C4006" s="46">
        <v>86</v>
      </c>
      <c r="D4006" s="46" t="str">
        <v>Bifurcación R 1/8 mang 6 mm</v>
      </c>
      <c r="E4006" s="47">
        <v>4101.47</v>
      </c>
      <c r="F4006" s="45" t="str">
        <v>ALNAT</v>
      </c>
      <c r="G4006" s="48">
        <v>1661.0953500000003</v>
      </c>
      <c r="H4006" s="49">
        <v>1008.0619</v>
      </c>
      <c r="I4006" s="50">
        <v>0.64781086359875339</v>
      </c>
      <c r="J4006" s="51" t="str">
        <v>094-01</v>
      </c>
      <c r="Q4006" s="19" t="str">
        <v>135 - 6 x 30 neg c/ar y goma</v>
      </c>
      <c r="V4006" s="83"/>
      <c r="AA4006" t="str">
        <v>134 - 2,75 x 38 x 42 - Compresion</v>
      </c>
    </row>
    <row r="4007" spans="1:27" x14ac:dyDescent="0.2">
      <c r="A4007" s="45" t="str">
        <v>CONECTORES NEUMÁTICOS91</v>
      </c>
      <c r="B4007" s="46" t="str">
        <v>CONECTORES NEUMÁTICOS</v>
      </c>
      <c r="C4007" s="46">
        <v>91</v>
      </c>
      <c r="D4007" s="46" t="str">
        <v>Bifurcación R 1/4 mang 10 mm</v>
      </c>
      <c r="E4007" s="47">
        <v>6719.43</v>
      </c>
      <c r="F4007" s="45" t="str">
        <v>ALNAT</v>
      </c>
      <c r="G4007" s="48">
        <v>2721.3691500000004</v>
      </c>
      <c r="H4007" s="49">
        <v>1651.5056999999999</v>
      </c>
      <c r="I4007" s="50">
        <v>0.64781093398587752</v>
      </c>
      <c r="J4007" s="51" t="str">
        <v>094-05</v>
      </c>
      <c r="Q4007" s="19" t="str">
        <v>135 - Cuerda 2,62mm - 48,9 x 54,14</v>
      </c>
      <c r="V4007" s="83"/>
      <c r="AA4007" t="str">
        <v>134 - Cuerda 2,62mm - 47,29 x 52,53</v>
      </c>
    </row>
    <row r="4008" spans="1:27" x14ac:dyDescent="0.2">
      <c r="A4008" s="45" t="str">
        <v>CONECTORES NEUMÁTICOS90</v>
      </c>
      <c r="B4008" s="46" t="str">
        <v>CONECTORES NEUMÁTICOS</v>
      </c>
      <c r="C4008" s="46">
        <v>90</v>
      </c>
      <c r="D4008" s="46" t="str">
        <v>Bifurcación R 1/4 mang 8 mm</v>
      </c>
      <c r="E4008" s="47">
        <v>5192.29</v>
      </c>
      <c r="F4008" s="45" t="str">
        <v>ALNAT</v>
      </c>
      <c r="G4008" s="48">
        <v>2102.87745</v>
      </c>
      <c r="H4008" s="49">
        <v>1276.1635000000001</v>
      </c>
      <c r="I4008" s="50">
        <v>0.64781193789040326</v>
      </c>
      <c r="J4008" s="51" t="str">
        <v>094-04</v>
      </c>
      <c r="Q4008" s="19" t="str">
        <v>135 - Grampa media coliza PEUGEOT 505</v>
      </c>
      <c r="V4008" s="83"/>
      <c r="AA4008" t="str">
        <v>134 - Leva cerradura RENAULT CLIO</v>
      </c>
    </row>
    <row r="4009" spans="1:27" x14ac:dyDescent="0.2">
      <c r="A4009" s="45" t="str">
        <v>UNIONES ORIENTABLES74</v>
      </c>
      <c r="B4009" s="46" t="str">
        <v>UNIONES ORIENTABLES</v>
      </c>
      <c r="C4009" s="46">
        <v>74</v>
      </c>
      <c r="D4009" s="46" t="str">
        <v xml:space="preserve"> UNIONES ORIENTABLES 00074 </v>
      </c>
      <c r="E4009" s="47">
        <v>7841.25</v>
      </c>
      <c r="F4009" s="45" t="str">
        <v>DAHE.DIESEL</v>
      </c>
      <c r="G4009" s="48">
        <v>3175.7062500000002</v>
      </c>
      <c r="H4009" s="49">
        <v>1925.4159999999999</v>
      </c>
      <c r="I4009" s="50">
        <v>0.64936109910793327</v>
      </c>
      <c r="J4009" s="51" t="str">
        <v>0000002104</v>
      </c>
      <c r="Q4009" s="19" t="str">
        <v>135 - Ø pico 13 mm - 22 mm 25 mm</v>
      </c>
      <c r="V4009" s="83"/>
      <c r="AA4009" t="str">
        <v>134 - Ø pico 13 mm - 19 mm 22 mm</v>
      </c>
    </row>
    <row r="4010" spans="1:27" x14ac:dyDescent="0.2">
      <c r="A4010" s="45" t="str">
        <v>PERILLAS DE COCINA54</v>
      </c>
      <c r="B4010" s="46" t="str">
        <v>PERILLAS DE COCINA</v>
      </c>
      <c r="C4010" s="46">
        <v>54</v>
      </c>
      <c r="D4010" s="46" t="str">
        <v>LONGVIE - BLANCO 89 CON ARO  C / L</v>
      </c>
      <c r="E4010" s="47">
        <v>5500</v>
      </c>
      <c r="F4010" s="45" t="str">
        <v>NEPLASTIC</v>
      </c>
      <c r="G4010" s="48">
        <v>2227.5</v>
      </c>
      <c r="H4010" s="49">
        <v>1350</v>
      </c>
      <c r="I4010" s="50">
        <v>0.64999999999999991</v>
      </c>
      <c r="J4010" s="51" t="str">
        <v>392</v>
      </c>
      <c r="Q4010" s="19" t="str">
        <v>136 - 3 x 18 x 40 - Compresion</v>
      </c>
      <c r="V4010" s="83"/>
      <c r="AA4010" t="str">
        <v>135 - 6 x 30 neg c/ar y goma</v>
      </c>
    </row>
    <row r="4011" spans="1:27" x14ac:dyDescent="0.2">
      <c r="A4011" s="45" t="str">
        <v>PERILLAS DE COCINA55</v>
      </c>
      <c r="B4011" s="46" t="str">
        <v>PERILLAS DE COCINA</v>
      </c>
      <c r="C4011" s="46">
        <v>55</v>
      </c>
      <c r="D4011" s="46" t="str">
        <v>LONGVIE - Longvie 89 c/aro v/L MRR diam8</v>
      </c>
      <c r="E4011" s="47">
        <v>5500</v>
      </c>
      <c r="F4011" s="45" t="str">
        <v>NEPLASTIC</v>
      </c>
      <c r="G4011" s="48">
        <v>2227.5</v>
      </c>
      <c r="H4011" s="49">
        <v>1350</v>
      </c>
      <c r="I4011" s="50">
        <v>0.64999999999999991</v>
      </c>
      <c r="J4011" s="51" t="str">
        <v>412</v>
      </c>
      <c r="Q4011" s="19" t="str">
        <v>136 - 6 x 20 neg c/ar</v>
      </c>
      <c r="V4011" s="83"/>
      <c r="AA4011" t="str">
        <v>135 - Cuerda 2,62mm - 48,9 x 54,14</v>
      </c>
    </row>
    <row r="4012" spans="1:27" x14ac:dyDescent="0.2">
      <c r="A4012" s="45" t="str">
        <v>PERILLAS DE COCINA73</v>
      </c>
      <c r="B4012" s="46" t="str">
        <v>PERILLAS DE COCINA</v>
      </c>
      <c r="C4012" s="46">
        <v>73</v>
      </c>
      <c r="D4012" s="46" t="str">
        <v>ORBIS - KIT 2010  BLANCO / MARRÓN / NEGRO</v>
      </c>
      <c r="E4012" s="47">
        <v>7714.29</v>
      </c>
      <c r="F4012" s="45" t="str">
        <v>NEPLASTIC</v>
      </c>
      <c r="G4012" s="48">
        <v>3124.2874500000007</v>
      </c>
      <c r="H4012" s="49">
        <v>1890</v>
      </c>
      <c r="I4012" s="50">
        <v>0.65306214285714326</v>
      </c>
      <c r="J4012" s="51" t="str">
        <v>714</v>
      </c>
      <c r="Q4012" s="19" t="str">
        <v>136 - Buje respaldo de asiento VOLKS WAGEN GOL</v>
      </c>
      <c r="V4012" s="83"/>
      <c r="AA4012" t="str">
        <v>135 - Grampa media coliza PEUGEOT 505</v>
      </c>
    </row>
    <row r="4013" spans="1:27" x14ac:dyDescent="0.2">
      <c r="A4013" s="45" t="str">
        <v>PERILLAS DE COCINA79</v>
      </c>
      <c r="B4013" s="46" t="str">
        <v>PERILLAS DE COCINA</v>
      </c>
      <c r="C4013" s="46">
        <v>79</v>
      </c>
      <c r="D4013" s="46" t="str">
        <v>ORBIS - Orbis Kit ng</v>
      </c>
      <c r="E4013" s="47">
        <v>7714.29</v>
      </c>
      <c r="F4013" s="45" t="str">
        <v>NEPLASTIC</v>
      </c>
      <c r="G4013" s="48">
        <v>3124.2874500000007</v>
      </c>
      <c r="H4013" s="49">
        <v>1890</v>
      </c>
      <c r="I4013" s="50">
        <v>0.65306214285714326</v>
      </c>
      <c r="J4013" s="51" t="str">
        <v>714</v>
      </c>
      <c r="Q4013" s="19" t="str">
        <v>136 - Cuerda 2,62mm - 50,47 x 55,71</v>
      </c>
      <c r="V4013" s="83"/>
      <c r="AA4013" t="str">
        <v>135 - Ø pico 13 mm - 22 mm 25 mm</v>
      </c>
    </row>
    <row r="4014" spans="1:27" x14ac:dyDescent="0.2">
      <c r="A4014" s="45" t="str">
        <v>PERILLAS DE COCINA80</v>
      </c>
      <c r="B4014" s="46" t="str">
        <v>PERILLAS DE COCINA</v>
      </c>
      <c r="C4014" s="46">
        <v>80</v>
      </c>
      <c r="D4014" s="46" t="str">
        <v>ORBIS - Orbis Kit mrr</v>
      </c>
      <c r="E4014" s="47">
        <v>7714.29</v>
      </c>
      <c r="F4014" s="45" t="str">
        <v>NEPLASTIC</v>
      </c>
      <c r="G4014" s="48">
        <v>3124.2874500000007</v>
      </c>
      <c r="H4014" s="49">
        <v>1890</v>
      </c>
      <c r="I4014" s="50">
        <v>0.65306214285714326</v>
      </c>
      <c r="J4014" s="51" t="str">
        <v>714</v>
      </c>
      <c r="Q4014" s="19" t="str">
        <v>136 - Ø pico 13 mm - 25 mm 28 mm</v>
      </c>
      <c r="V4014" s="83"/>
      <c r="AA4014" t="str">
        <v>136 - 3 x 18 x 40 - Compresion</v>
      </c>
    </row>
    <row r="4015" spans="1:27" x14ac:dyDescent="0.2">
      <c r="A4015" s="45" t="str">
        <v>TERMINALES22</v>
      </c>
      <c r="B4015" s="46" t="str">
        <v>TERMINALES</v>
      </c>
      <c r="C4015" s="46">
        <v>22</v>
      </c>
      <c r="D4015" s="46" t="str">
        <v>Terminal Aluminio - Cable 25 - Ojal: 5/16</v>
      </c>
      <c r="E4015" s="47">
        <v>2070.5300000000002</v>
      </c>
      <c r="F4015" s="45" t="str">
        <v>LCT</v>
      </c>
      <c r="G4015" s="48">
        <v>838.56465000000014</v>
      </c>
      <c r="H4015" s="49">
        <v>507.04399999999998</v>
      </c>
      <c r="I4015" s="50">
        <v>0.65383014097395931</v>
      </c>
      <c r="J4015" s="51" t="str">
        <v>2172</v>
      </c>
      <c r="Q4015" s="19" t="str">
        <v>137 - 6 x 25 negro c/arand</v>
      </c>
      <c r="V4015" s="83"/>
      <c r="AA4015" t="str">
        <v>136 - 6 x 20 neg c/ar</v>
      </c>
    </row>
    <row r="4016" spans="1:27" x14ac:dyDescent="0.2">
      <c r="A4016" s="45" t="str">
        <v>UNIONES ORIENTABLES30</v>
      </c>
      <c r="B4016" s="46" t="str">
        <v>UNIONES ORIENTABLES</v>
      </c>
      <c r="C4016" s="46">
        <v>30</v>
      </c>
      <c r="D4016" s="46" t="str">
        <v xml:space="preserve"> UNIONES ORIENTABLES 00030 </v>
      </c>
      <c r="E4016" s="47">
        <v>4305</v>
      </c>
      <c r="F4016" s="45" t="str">
        <v>DAHE.DIESEL</v>
      </c>
      <c r="G4016" s="48">
        <v>1743.5250000000001</v>
      </c>
      <c r="H4016" s="49">
        <v>1052.0440000000001</v>
      </c>
      <c r="I4016" s="50">
        <v>0.65727384025763169</v>
      </c>
      <c r="J4016" s="51" t="str">
        <v>0000004010</v>
      </c>
      <c r="Q4016" s="19" t="str">
        <v>137 - Cuerda 2,62mm - 52,07 x 57,31</v>
      </c>
      <c r="V4016" s="83"/>
      <c r="AA4016" t="str">
        <v>136 - Buje respaldo de asiento VOLKS WAGEN GOL</v>
      </c>
    </row>
    <row r="4017" spans="1:27" x14ac:dyDescent="0.2">
      <c r="A4017" s="45" t="str">
        <v>CONECTORES NUEVA INCORPORACION166</v>
      </c>
      <c r="B4017" s="46" t="str">
        <v>CONECTORES NUEVA INCORPORACION</v>
      </c>
      <c r="C4017" s="46">
        <v>166</v>
      </c>
      <c r="D4017" s="46" t="str">
        <v>CODO PLAS R 3/8 X 10 MM</v>
      </c>
      <c r="E4017" s="47">
        <v>6122.18</v>
      </c>
      <c r="F4017" s="45" t="str">
        <v>ALNAT</v>
      </c>
      <c r="G4017" s="48">
        <v>2479.4829</v>
      </c>
      <c r="H4017" s="49">
        <v>1494.0450000000001</v>
      </c>
      <c r="I4017" s="50">
        <v>0.65957712117104905</v>
      </c>
      <c r="J4017" s="51" t="str">
        <v>064-07</v>
      </c>
      <c r="Q4017" s="19" t="str">
        <v>137 - grampa varilla cerradura FORD ESCOR-ORION</v>
      </c>
      <c r="V4017" s="83"/>
      <c r="AA4017" t="str">
        <v>136 - Cuerda 2,62mm - 50,47 x 55,71</v>
      </c>
    </row>
    <row r="4018" spans="1:27" x14ac:dyDescent="0.2">
      <c r="A4018" s="45" t="str">
        <v>TERMINALES21</v>
      </c>
      <c r="B4018" s="46" t="str">
        <v>TERMINALES</v>
      </c>
      <c r="C4018" s="46">
        <v>21</v>
      </c>
      <c r="D4018" s="46" t="str">
        <v>Terminal Aluminio - Cable 16 - Ojal: 5/16</v>
      </c>
      <c r="E4018" s="47">
        <v>1621.41</v>
      </c>
      <c r="F4018" s="45" t="str">
        <v>LCT</v>
      </c>
      <c r="G4018" s="48">
        <v>656.67105000000004</v>
      </c>
      <c r="H4018" s="49">
        <v>395.572</v>
      </c>
      <c r="I4018" s="50">
        <v>0.66005442751256416</v>
      </c>
      <c r="J4018" s="51" t="str">
        <v>2171</v>
      </c>
      <c r="Q4018" s="19" t="str">
        <v xml:space="preserve">137 - Ø pico 13 mm - 28 mm 32 mm </v>
      </c>
      <c r="V4018" s="83"/>
      <c r="AA4018" t="str">
        <v>136 - Ø pico 13 mm - 25 mm 28 mm</v>
      </c>
    </row>
    <row r="4019" spans="1:27" x14ac:dyDescent="0.2">
      <c r="A4019" s="45" t="str">
        <v>CONECTORES NEUMÁTICOS221</v>
      </c>
      <c r="B4019" s="46" t="str">
        <v>CONECTORES NEUMÁTICOS</v>
      </c>
      <c r="C4019" s="46">
        <v>221</v>
      </c>
      <c r="D4019" s="46" t="str">
        <v>TAPON 10 mm</v>
      </c>
      <c r="E4019" s="47">
        <v>2694.05</v>
      </c>
      <c r="F4019" s="45" t="str">
        <v>ALNAT</v>
      </c>
      <c r="G4019" s="48">
        <v>1091.0902500000002</v>
      </c>
      <c r="H4019" s="49">
        <v>650.63250000000005</v>
      </c>
      <c r="I4019" s="50">
        <v>0.67696856520385951</v>
      </c>
      <c r="J4019" s="51" t="str">
        <v>096-03</v>
      </c>
      <c r="Q4019" s="19" t="str">
        <v>138 - 3 x 18 x 150 - Compresion</v>
      </c>
      <c r="V4019" s="83"/>
      <c r="AA4019" t="str">
        <v>137 - 6 x 25 negro c/arand</v>
      </c>
    </row>
    <row r="4020" spans="1:27" x14ac:dyDescent="0.2">
      <c r="A4020" s="45" t="str">
        <v>CONECTORES NEUMÁTICOS126</v>
      </c>
      <c r="B4020" s="46" t="str">
        <v>CONECTORES NEUMÁTICOS</v>
      </c>
      <c r="C4020" s="46">
        <v>126</v>
      </c>
      <c r="D4020" s="46" t="str">
        <v>1/4 x 6 - Regulador de Caudal</v>
      </c>
      <c r="E4020" s="47">
        <v>12107.23</v>
      </c>
      <c r="F4020" s="45" t="str">
        <v>ALNAT</v>
      </c>
      <c r="G4020" s="48">
        <v>4903.4281499999997</v>
      </c>
      <c r="H4020" s="49">
        <v>2923.3802000000001</v>
      </c>
      <c r="I4020" s="50">
        <v>0.67731455183284051</v>
      </c>
      <c r="J4020" s="51" t="str">
        <v>092-03</v>
      </c>
      <c r="Q4020" s="19" t="str">
        <v>138 - 6 x 25 negro c/arand</v>
      </c>
      <c r="V4020" s="83"/>
      <c r="AA4020" t="str">
        <v>137 - Cuerda 2,62mm - 52,07 x 57,31</v>
      </c>
    </row>
    <row r="4021" spans="1:27" x14ac:dyDescent="0.2">
      <c r="A4021" s="45" t="str">
        <v>CONECTORES NEUMÁTICOS220</v>
      </c>
      <c r="B4021" s="46" t="str">
        <v>CONECTORES NEUMÁTICOS</v>
      </c>
      <c r="C4021" s="46">
        <v>220</v>
      </c>
      <c r="D4021" s="46" t="str">
        <v>TAPON 8 mm</v>
      </c>
      <c r="E4021" s="47">
        <v>2226.65</v>
      </c>
      <c r="F4021" s="45" t="str">
        <v>ALNAT</v>
      </c>
      <c r="G4021" s="48">
        <v>901.79325000000006</v>
      </c>
      <c r="H4021" s="49">
        <v>536.20320000000004</v>
      </c>
      <c r="I4021" s="50">
        <v>0.68181251063029835</v>
      </c>
      <c r="J4021" s="51" t="str">
        <v>096-02</v>
      </c>
      <c r="Q4021" s="19" t="str">
        <v>138 - Cuerda 2,62mm - 53,64 x 58,88</v>
      </c>
      <c r="V4021" s="83"/>
      <c r="AA4021" t="str">
        <v>137 - grampa varilla cerradura FORD ESCOR-ORION</v>
      </c>
    </row>
    <row r="4022" spans="1:27" x14ac:dyDescent="0.2">
      <c r="A4022" s="45" t="str">
        <v>CONECTORES NEUMÁTICOS44</v>
      </c>
      <c r="B4022" s="46" t="str">
        <v>CONECTORES NEUMÁTICOS</v>
      </c>
      <c r="C4022" s="46">
        <v>44</v>
      </c>
      <c r="D4022" s="46" t="str">
        <v>Recta Hembra R 1/8 BSPT x 6 mm</v>
      </c>
      <c r="E4022" s="47">
        <v>3414.79</v>
      </c>
      <c r="F4022" s="45" t="str">
        <v>ALNAT</v>
      </c>
      <c r="G4022" s="48">
        <v>1382.9899500000001</v>
      </c>
      <c r="H4022" s="49">
        <v>822.32</v>
      </c>
      <c r="I4022" s="50">
        <v>0.68181480445568643</v>
      </c>
      <c r="J4022" s="51" t="str">
        <v>091-01</v>
      </c>
      <c r="Q4022" s="19" t="str">
        <v>138 - Grampa cerradura RENAULT CHEVROLET</v>
      </c>
      <c r="V4022" s="83"/>
      <c r="AA4022" t="str">
        <v xml:space="preserve">137 - Ø pico 13 mm - 28 mm 32 mm </v>
      </c>
    </row>
    <row r="4023" spans="1:27" x14ac:dyDescent="0.2">
      <c r="A4023" s="45" t="str">
        <v>CONECTORES NEUMÁTICOS211</v>
      </c>
      <c r="B4023" s="46" t="str">
        <v>CONECTORES NEUMÁTICOS</v>
      </c>
      <c r="C4023" s="46">
        <v>211</v>
      </c>
      <c r="D4023" s="46" t="str">
        <v>Cruz 6 mm</v>
      </c>
      <c r="E4023" s="47">
        <v>3607.18</v>
      </c>
      <c r="F4023" s="45" t="str">
        <v>ALNAT</v>
      </c>
      <c r="G4023" s="48">
        <v>1460.9079000000002</v>
      </c>
      <c r="H4023" s="49">
        <v>868.64909999999998</v>
      </c>
      <c r="I4023" s="50">
        <v>0.68181593695313825</v>
      </c>
      <c r="J4023" s="51" t="str">
        <v>090-01</v>
      </c>
      <c r="Q4023" s="19" t="str">
        <v xml:space="preserve">138 - Ø pico 13 mm - 32 mm  35 mm </v>
      </c>
      <c r="V4023" s="83"/>
      <c r="AA4023" t="str">
        <v>138 - 3 x 18 x 150 - Compresion</v>
      </c>
    </row>
    <row r="4024" spans="1:27" x14ac:dyDescent="0.2">
      <c r="A4024" s="45" t="str">
        <v>CONECTORES NEUMÁTICOS46</v>
      </c>
      <c r="B4024" s="46" t="str">
        <v>CONECTORES NEUMÁTICOS</v>
      </c>
      <c r="C4024" s="46">
        <v>46</v>
      </c>
      <c r="D4024" s="46" t="str">
        <v>Recta Hembra R 1/4 BSPT x 6 mm</v>
      </c>
      <c r="E4024" s="47">
        <v>4296.03</v>
      </c>
      <c r="F4024" s="45" t="str">
        <v>ALNAT</v>
      </c>
      <c r="G4024" s="48">
        <v>1739.8921500000001</v>
      </c>
      <c r="H4024" s="49">
        <v>1034.5316</v>
      </c>
      <c r="I4024" s="50">
        <v>0.68181634084449438</v>
      </c>
      <c r="J4024" s="51" t="str">
        <v>091-03</v>
      </c>
      <c r="Q4024" s="19" t="str">
        <v>139 - Clip baguetas de puertas PEUGEOT 306-307</v>
      </c>
      <c r="V4024" s="83"/>
      <c r="AA4024" t="str">
        <v>138 - 6 x 25 negro c/arand</v>
      </c>
    </row>
    <row r="4025" spans="1:27" x14ac:dyDescent="0.2">
      <c r="A4025" s="45" t="str">
        <v>CONECTORES NEUMÁTICOS47</v>
      </c>
      <c r="B4025" s="46" t="str">
        <v>CONECTORES NEUMÁTICOS</v>
      </c>
      <c r="C4025" s="46">
        <v>47</v>
      </c>
      <c r="D4025" s="46" t="str">
        <v>Recta Hembra R 1/4 BSPT x 8 mm</v>
      </c>
      <c r="E4025" s="47">
        <v>4296.03</v>
      </c>
      <c r="F4025" s="45" t="str">
        <v>ALNAT</v>
      </c>
      <c r="G4025" s="48">
        <v>1739.8921500000001</v>
      </c>
      <c r="H4025" s="49">
        <v>1034.5316</v>
      </c>
      <c r="I4025" s="50">
        <v>0.68181634084449438</v>
      </c>
      <c r="J4025" s="51" t="str">
        <v>091-04</v>
      </c>
      <c r="Q4025" s="19" t="str">
        <v>139 - Cuerda 2,62mm - 55,25 x 60,49</v>
      </c>
      <c r="V4025" s="83"/>
      <c r="AA4025" t="str">
        <v>138 - Cuerda 2,62mm - 53,64 x 58,88</v>
      </c>
    </row>
    <row r="4026" spans="1:27" x14ac:dyDescent="0.2">
      <c r="A4026" s="45" t="str">
        <v>CONECTORES NEUMÁTICOS213</v>
      </c>
      <c r="B4026" s="46" t="str">
        <v>CONECTORES NEUMÁTICOS</v>
      </c>
      <c r="C4026" s="46">
        <v>213</v>
      </c>
      <c r="D4026" s="46" t="str">
        <v>Cruz 10 mm</v>
      </c>
      <c r="E4026" s="47">
        <v>4453.3100000000004</v>
      </c>
      <c r="F4026" s="45" t="str">
        <v>ALNAT</v>
      </c>
      <c r="G4026" s="48">
        <v>1803.5905500000001</v>
      </c>
      <c r="H4026" s="49">
        <v>1072.4063000000001</v>
      </c>
      <c r="I4026" s="50">
        <v>0.68181644401007335</v>
      </c>
      <c r="J4026" s="51" t="str">
        <v>090-03</v>
      </c>
      <c r="Q4026" s="19" t="str">
        <v>139 - INYECTORES PARA CALEFACTOR  - ESKABE - 2000/3000 CAL</v>
      </c>
      <c r="V4026" s="83"/>
      <c r="AA4026" t="str">
        <v>138 - Grampa cerradura RENAULT CHEVROLET</v>
      </c>
    </row>
    <row r="4027" spans="1:27" x14ac:dyDescent="0.2">
      <c r="A4027" s="45" t="str">
        <v>CONECTORES NEUMÁTICOS45</v>
      </c>
      <c r="B4027" s="46" t="str">
        <v>CONECTORES NEUMÁTICOS</v>
      </c>
      <c r="C4027" s="46">
        <v>45</v>
      </c>
      <c r="D4027" s="46" t="str">
        <v>Recta Hembra R 1/8 BSPT x 8 mm</v>
      </c>
      <c r="E4027" s="47">
        <v>3524.95</v>
      </c>
      <c r="F4027" s="45" t="str">
        <v>ALNAT</v>
      </c>
      <c r="G4027" s="48">
        <v>1427.60475</v>
      </c>
      <c r="H4027" s="49">
        <v>848.84649999999999</v>
      </c>
      <c r="I4027" s="50">
        <v>0.68181732504051085</v>
      </c>
      <c r="J4027" s="51" t="str">
        <v>091-02</v>
      </c>
      <c r="Q4027" s="19" t="str">
        <v>139 - M6</v>
      </c>
      <c r="V4027" s="83"/>
      <c r="AA4027" t="str">
        <v xml:space="preserve">138 - Ø pico 13 mm - 32 mm  35 mm </v>
      </c>
    </row>
    <row r="4028" spans="1:27" x14ac:dyDescent="0.2">
      <c r="A4028" s="45" t="str">
        <v>CONECTORES NEUMÁTICOS212</v>
      </c>
      <c r="B4028" s="46" t="str">
        <v>CONECTORES NEUMÁTICOS</v>
      </c>
      <c r="C4028" s="46">
        <v>212</v>
      </c>
      <c r="D4028" s="46" t="str">
        <v>Cruz 8 mm</v>
      </c>
      <c r="E4028" s="47">
        <v>3896.65</v>
      </c>
      <c r="F4028" s="45" t="str">
        <v>ALNAT</v>
      </c>
      <c r="G4028" s="48">
        <v>1578.1432500000001</v>
      </c>
      <c r="H4028" s="49">
        <v>938.35550000000001</v>
      </c>
      <c r="I4028" s="50">
        <v>0.68181808493689222</v>
      </c>
      <c r="J4028" s="51" t="str">
        <v>090-02</v>
      </c>
      <c r="Q4028" s="19" t="str">
        <v>139 - Ø pico 13 mm - 35 mm  38 mm</v>
      </c>
      <c r="V4028" s="83"/>
      <c r="AA4028" t="str">
        <v>139 - Clip baguetas de puertas PEUGEOT 306-307</v>
      </c>
    </row>
    <row r="4029" spans="1:27" x14ac:dyDescent="0.2">
      <c r="A4029" s="45" t="str">
        <v>CONECTORES NEUMÁTICOS222</v>
      </c>
      <c r="B4029" s="46" t="str">
        <v>CONECTORES NEUMÁTICOS</v>
      </c>
      <c r="C4029" s="46">
        <v>222</v>
      </c>
      <c r="D4029" s="46" t="str">
        <v>TAPON 12 mm</v>
      </c>
      <c r="E4029" s="47">
        <v>3092.58</v>
      </c>
      <c r="F4029" s="45" t="str">
        <v>ALNAT</v>
      </c>
      <c r="G4029" s="48">
        <v>1252.4949000000001</v>
      </c>
      <c r="H4029" s="49">
        <v>744.72659999999996</v>
      </c>
      <c r="I4029" s="50">
        <v>0.68181840154494311</v>
      </c>
      <c r="J4029" s="51" t="str">
        <v>096-04</v>
      </c>
      <c r="Q4029" s="19" t="str">
        <v>139 - UNION CODO PLASTICA 4 MM</v>
      </c>
      <c r="V4029" s="83"/>
      <c r="AA4029" t="str">
        <v>139 - Cuerda 2,62mm - 55,25 x 60,49</v>
      </c>
    </row>
    <row r="4030" spans="1:27" x14ac:dyDescent="0.2">
      <c r="A4030" s="45" t="str">
        <v>CONECTORES NEUMÁTICOS219</v>
      </c>
      <c r="B4030" s="46" t="str">
        <v>CONECTORES NEUMÁTICOS</v>
      </c>
      <c r="C4030" s="46">
        <v>219</v>
      </c>
      <c r="D4030" s="46" t="str">
        <v>TAPON 6 mm</v>
      </c>
      <c r="E4030" s="47">
        <v>1855.55</v>
      </c>
      <c r="F4030" s="45" t="str">
        <v>ALNAT</v>
      </c>
      <c r="G4030" s="48">
        <v>751.49775</v>
      </c>
      <c r="H4030" s="49">
        <v>446.83600000000001</v>
      </c>
      <c r="I4030" s="50">
        <v>0.68182006373703108</v>
      </c>
      <c r="J4030" s="51" t="str">
        <v>096-01</v>
      </c>
      <c r="Q4030" s="19" t="str">
        <v>13x18 - 13x18</v>
      </c>
      <c r="V4030" s="83"/>
      <c r="AA4030" t="str">
        <v>139 - INYECTORES PARA CALEFACTOR  - ESKABE - 2000/3000 CAL</v>
      </c>
    </row>
    <row r="4031" spans="1:27" x14ac:dyDescent="0.2">
      <c r="A4031" s="45" t="str">
        <v>CONECTORES NUEVA INCORPORACION320</v>
      </c>
      <c r="B4031" s="46" t="str">
        <v>CONECTORES NUEVA INCORPORACION</v>
      </c>
      <c r="C4031" s="46">
        <v>320</v>
      </c>
      <c r="D4031" s="46" t="str">
        <v>UNIÓN TRIPLE PLÁSTICA 1/2 MANG - PULGADAS</v>
      </c>
      <c r="E4031" s="47">
        <v>2557.29</v>
      </c>
      <c r="F4031" s="45" t="str">
        <v>ALNAT</v>
      </c>
      <c r="G4031" s="48">
        <v>1035.70245</v>
      </c>
      <c r="H4031" s="49">
        <v>615.59190000000001</v>
      </c>
      <c r="I4031" s="50">
        <v>0.68244976907590882</v>
      </c>
      <c r="J4031" s="51" t="str">
        <v>SPE1/2</v>
      </c>
      <c r="Q4031" s="19" t="str">
        <v>13x20 - 13x20</v>
      </c>
      <c r="V4031" s="83"/>
      <c r="AA4031" t="str">
        <v>139 - M6</v>
      </c>
    </row>
    <row r="4032" spans="1:27" x14ac:dyDescent="0.2">
      <c r="A4032" s="45" t="str">
        <v>PERILLAS DE COCINA70</v>
      </c>
      <c r="B4032" s="46" t="str">
        <v>PERILLAS DE COCINA</v>
      </c>
      <c r="C4032" s="46">
        <v>70</v>
      </c>
      <c r="D4032" s="46" t="str">
        <v>MABE - MABE   GRIS   6 / 8 mm</v>
      </c>
      <c r="E4032" s="47">
        <v>4114.29</v>
      </c>
      <c r="F4032" s="45" t="str">
        <v>NEPLASTIC</v>
      </c>
      <c r="G4032" s="48">
        <v>1666.2874500000003</v>
      </c>
      <c r="H4032" s="49">
        <v>990</v>
      </c>
      <c r="I4032" s="50">
        <v>0.68311863636363657</v>
      </c>
      <c r="J4032" s="51" t="str">
        <v>741</v>
      </c>
      <c r="Q4032" s="19" t="str">
        <v>13x21 - 13x21</v>
      </c>
      <c r="V4032" s="83"/>
      <c r="AA4032" t="str">
        <v>139 - Ø pico 13 mm - 35 mm  38 mm</v>
      </c>
    </row>
    <row r="4033" spans="1:27" x14ac:dyDescent="0.2">
      <c r="A4033" s="45" t="str">
        <v>PERILLAS DE COCINA18</v>
      </c>
      <c r="B4033" s="46" t="str">
        <v>PERILLAS DE COCINA</v>
      </c>
      <c r="C4033" s="46">
        <v>18</v>
      </c>
      <c r="D4033" s="46" t="str">
        <v>DOMEC - P.Next line Hll Gris diam6 (M06)</v>
      </c>
      <c r="E4033" s="47">
        <v>7500</v>
      </c>
      <c r="F4033" s="45" t="str">
        <v>NEPLASTIC</v>
      </c>
      <c r="G4033" s="48">
        <v>3037.5000000000005</v>
      </c>
      <c r="H4033" s="49">
        <v>1800</v>
      </c>
      <c r="I4033" s="50">
        <v>0.68750000000000022</v>
      </c>
      <c r="J4033" s="51" t="str">
        <v>654</v>
      </c>
      <c r="Q4033" s="19" t="str">
        <v>13x29 - 13x29</v>
      </c>
      <c r="V4033" s="83"/>
      <c r="AA4033" t="str">
        <v>139 - UNION CODO PLASTICA 4 MM</v>
      </c>
    </row>
    <row r="4034" spans="1:27" x14ac:dyDescent="0.2">
      <c r="A4034" s="45" t="str">
        <v>CONECTORES NEUMÁTICOS229</v>
      </c>
      <c r="B4034" s="46" t="str">
        <v>CONECTORES NEUMÁTICOS</v>
      </c>
      <c r="C4034" s="46">
        <v>229</v>
      </c>
      <c r="D4034" s="46" t="str">
        <v>MANGUERA DE 8 mm</v>
      </c>
      <c r="E4034" s="47">
        <v>2556.4299999999998</v>
      </c>
      <c r="F4034" s="45" t="str">
        <v>ALNAT</v>
      </c>
      <c r="G4034" s="48">
        <v>1035.3541499999999</v>
      </c>
      <c r="H4034" s="49">
        <v>611.82000000000005</v>
      </c>
      <c r="I4034" s="50">
        <v>0.69225286849073231</v>
      </c>
      <c r="J4034" s="51" t="str">
        <v>075-02</v>
      </c>
      <c r="Q4034" s="19" t="str">
        <v>14 - 1 x 12 x 150 - Expansion</v>
      </c>
      <c r="V4034" s="83"/>
      <c r="AA4034" t="str">
        <v>13x18 - 13x18</v>
      </c>
    </row>
    <row r="4035" spans="1:27" x14ac:dyDescent="0.2">
      <c r="A4035" s="45" t="str">
        <v>UNIONES ORIENTABLES52</v>
      </c>
      <c r="B4035" s="46" t="str">
        <v>UNIONES ORIENTABLES</v>
      </c>
      <c r="C4035" s="46">
        <v>52</v>
      </c>
      <c r="D4035" s="46" t="str">
        <v xml:space="preserve"> UNIONES ORIENTABLES 00052 </v>
      </c>
      <c r="E4035" s="47">
        <v>6888</v>
      </c>
      <c r="F4035" s="45" t="str">
        <v>DAHE.DIESEL</v>
      </c>
      <c r="G4035" s="48">
        <v>2789.6400000000003</v>
      </c>
      <c r="H4035" s="49">
        <v>1644.566</v>
      </c>
      <c r="I4035" s="50">
        <v>0.69627731571733831</v>
      </c>
      <c r="J4035" s="51" t="str">
        <v>00002102-1</v>
      </c>
      <c r="Q4035" s="19" t="str">
        <v>14 - 1/4 GAS - CARTER FORDFALCON, ESCORD, DODGE</v>
      </c>
      <c r="V4035" s="83"/>
      <c r="AA4035" t="str">
        <v>13x20 - 13x20</v>
      </c>
    </row>
    <row r="4036" spans="1:27" x14ac:dyDescent="0.2">
      <c r="A4036" s="45" t="str">
        <v>TERMINALES43</v>
      </c>
      <c r="B4036" s="46" t="str">
        <v>TERMINALES</v>
      </c>
      <c r="C4036" s="46">
        <v>43</v>
      </c>
      <c r="D4036" s="46" t="str">
        <v>Pala hembra de 2,8 mm Cable: 0,5 - 1mm</v>
      </c>
      <c r="E4036" s="47">
        <v>89.03</v>
      </c>
      <c r="F4036" s="45" t="str">
        <v>METALGRAB</v>
      </c>
      <c r="G4036" s="48">
        <v>36.057150000000007</v>
      </c>
      <c r="H4036" s="49">
        <v>21.228100000000001</v>
      </c>
      <c r="I4036" s="50">
        <v>0.69855757227448545</v>
      </c>
      <c r="J4036" s="51" t="str">
        <v>1.01.0086</v>
      </c>
      <c r="Q4036" s="19" t="str">
        <v>14 - 1/4 sae R - 14 - 1/4 sae R</v>
      </c>
      <c r="V4036" s="83"/>
      <c r="AA4036" t="str">
        <v>13x21 - 13x21</v>
      </c>
    </row>
    <row r="4037" spans="1:27" x14ac:dyDescent="0.2">
      <c r="A4037" s="45" t="str">
        <v>TERMINALES45</v>
      </c>
      <c r="B4037" s="46" t="str">
        <v>TERMINALES</v>
      </c>
      <c r="C4037" s="46">
        <v>45</v>
      </c>
      <c r="D4037" s="46" t="str">
        <v>Pala hembra de 6,5 mm Cable: 0,5 - 1mm</v>
      </c>
      <c r="E4037" s="47">
        <v>137.84</v>
      </c>
      <c r="F4037" s="45" t="str">
        <v>METALGRAB</v>
      </c>
      <c r="G4037" s="48">
        <v>55.825200000000009</v>
      </c>
      <c r="H4037" s="49">
        <v>32.865200000000002</v>
      </c>
      <c r="I4037" s="50">
        <v>0.69861129705585268</v>
      </c>
      <c r="J4037" s="51" t="str">
        <v>1.01.0604</v>
      </c>
      <c r="Q4037" s="19" t="str">
        <v>14 - 14 mm - 5 mm</v>
      </c>
      <c r="V4037" s="83"/>
      <c r="AA4037" t="str">
        <v>13x29 - 13x29</v>
      </c>
    </row>
    <row r="4038" spans="1:27" x14ac:dyDescent="0.2">
      <c r="A4038" s="45" t="str">
        <v>TERMINALES47</v>
      </c>
      <c r="B4038" s="46" t="str">
        <v>TERMINALES</v>
      </c>
      <c r="C4038" s="46">
        <v>47</v>
      </c>
      <c r="D4038" s="46" t="str">
        <v>Bandera de opticas Cable: 0,5 - 2mm</v>
      </c>
      <c r="E4038" s="47">
        <v>210.25</v>
      </c>
      <c r="F4038" s="45" t="str">
        <v>METALGRAB</v>
      </c>
      <c r="G4038" s="48">
        <v>85.151250000000005</v>
      </c>
      <c r="H4038" s="49">
        <v>50.128999999999998</v>
      </c>
      <c r="I4038" s="50">
        <v>0.69864250234395286</v>
      </c>
      <c r="J4038" s="51" t="str">
        <v>1.01.0624</v>
      </c>
      <c r="Q4038" s="19" t="str">
        <v>14 - 22 x 15 x 14</v>
      </c>
      <c r="V4038" s="83"/>
      <c r="AA4038" t="str">
        <v>14 - 1 x 12 x 150 - Expansion</v>
      </c>
    </row>
    <row r="4039" spans="1:27" x14ac:dyDescent="0.2">
      <c r="A4039" s="45" t="str">
        <v>TERMINALES44</v>
      </c>
      <c r="B4039" s="46" t="str">
        <v>TERMINALES</v>
      </c>
      <c r="C4039" s="46">
        <v>44</v>
      </c>
      <c r="D4039" s="46" t="str">
        <v>Pala hembra de 4,8 mm Cable: 0,5 - 1mm</v>
      </c>
      <c r="E4039" s="47">
        <v>130.87</v>
      </c>
      <c r="F4039" s="45" t="str">
        <v>METALGRAB</v>
      </c>
      <c r="G4039" s="48">
        <v>53.002350000000007</v>
      </c>
      <c r="H4039" s="49">
        <v>31.2027</v>
      </c>
      <c r="I4039" s="50">
        <v>0.69864627099577947</v>
      </c>
      <c r="J4039" s="51" t="str">
        <v>1.01.0224</v>
      </c>
      <c r="Q4039" s="19" t="str">
        <v>14 - 6 x 60 negro c/arand</v>
      </c>
      <c r="V4039" s="83"/>
      <c r="AA4039" t="str">
        <v>14 - 1/4 GAS - CARTER FORDFALCON, ESCORD, DODGE</v>
      </c>
    </row>
    <row r="4040" spans="1:27" x14ac:dyDescent="0.2">
      <c r="A4040" s="45" t="str">
        <v>CONECTORES NUEVA INCORPORACION327</v>
      </c>
      <c r="B4040" s="46" t="str">
        <v>CONECTORES NUEVA INCORPORACION</v>
      </c>
      <c r="C4040" s="46">
        <v>327</v>
      </c>
      <c r="D4040" s="46" t="str">
        <v>UNIÓN DOBLE PLÁSTICA 3/8 MANG - PULGADAS</v>
      </c>
      <c r="E4040" s="47">
        <v>2067.2199999999998</v>
      </c>
      <c r="F4040" s="45" t="str">
        <v>ALNAT</v>
      </c>
      <c r="G4040" s="48">
        <v>837.22410000000002</v>
      </c>
      <c r="H4040" s="49">
        <v>492.49799999999999</v>
      </c>
      <c r="I4040" s="50">
        <v>0.69995431453528756</v>
      </c>
      <c r="J4040" s="51" t="str">
        <v>SPU3/8</v>
      </c>
      <c r="Q4040" s="19" t="str">
        <v>14 - Conector de agua equipos de Gas P fino</v>
      </c>
      <c r="V4040" s="83"/>
      <c r="AA4040" t="str">
        <v>14 - 1/4 sae R - 14 - 1/4 sae R</v>
      </c>
    </row>
    <row r="4041" spans="1:27" x14ac:dyDescent="0.2">
      <c r="A4041" s="45" t="str">
        <v>REGATONES35</v>
      </c>
      <c r="B4041" s="46" t="str">
        <v>REGATONES</v>
      </c>
      <c r="C4041" s="46">
        <v>35</v>
      </c>
      <c r="D4041" s="46" t="str">
        <v>CUADRADOS  - 15x15</v>
      </c>
      <c r="E4041" s="47">
        <v>140.72999999999999</v>
      </c>
      <c r="F4041" s="45" t="str">
        <v>REGATONES</v>
      </c>
      <c r="G4041" s="48">
        <v>56.995650000000005</v>
      </c>
      <c r="H4041" s="49">
        <v>33.527000000000001</v>
      </c>
      <c r="I4041" s="50">
        <v>0.69999254332329186</v>
      </c>
      <c r="J4041" s="51" t="str">
        <v>15x15 CUADRADOS</v>
      </c>
      <c r="Q4041" s="19" t="str">
        <v>14 - CUBRE TORNILLO CAPOT FORD (TODOS)</v>
      </c>
      <c r="V4041" s="83"/>
      <c r="AA4041" t="str">
        <v>14 - 14 mm - 5 mm</v>
      </c>
    </row>
    <row r="4042" spans="1:27" x14ac:dyDescent="0.2">
      <c r="A4042" s="45" t="str">
        <v>REGATONES45</v>
      </c>
      <c r="B4042" s="46" t="str">
        <v>REGATONES</v>
      </c>
      <c r="C4042" s="46">
        <v>45</v>
      </c>
      <c r="D4042" s="46" t="str">
        <v>RECTANGULARES  - 10x30</v>
      </c>
      <c r="E4042" s="47">
        <v>287.11</v>
      </c>
      <c r="F4042" s="45" t="str">
        <v>REGATONES</v>
      </c>
      <c r="G4042" s="48">
        <v>116.27955000000003</v>
      </c>
      <c r="H4042" s="49">
        <v>68.400000000000006</v>
      </c>
      <c r="I4042" s="50">
        <v>0.69999342105263196</v>
      </c>
      <c r="J4042" s="51" t="str">
        <v>10x30 RECTANGULARES</v>
      </c>
      <c r="Q4042" s="19" t="str">
        <v>14 - Cuerda 1,78mm - 12,42 x 15,98</v>
      </c>
      <c r="V4042" s="83"/>
      <c r="AA4042" t="str">
        <v>14 - 22 x 15 x 14</v>
      </c>
    </row>
    <row r="4043" spans="1:27" x14ac:dyDescent="0.2">
      <c r="A4043" s="45" t="str">
        <v>RESORTES LINEA FERRETERIA100</v>
      </c>
      <c r="B4043" s="46" t="str">
        <v>RESORTES LINEA FERRETERIA</v>
      </c>
      <c r="C4043" s="46">
        <v>100</v>
      </c>
      <c r="D4043" s="46" t="str">
        <v>0,8 x 13 x 25 - Compresión</v>
      </c>
      <c r="E4043" s="47">
        <v>1183.7</v>
      </c>
      <c r="F4043" s="45" t="str">
        <v>RESORTES</v>
      </c>
      <c r="G4043" s="48">
        <v>479.39850000000007</v>
      </c>
      <c r="H4043" s="49">
        <v>282</v>
      </c>
      <c r="I4043" s="50">
        <v>0.69999468085106398</v>
      </c>
      <c r="J4043" s="51" t="str">
        <v>100</v>
      </c>
      <c r="Q4043" s="19" t="str">
        <v>14 - DOMEC - PAOLA 81 MARRÓN</v>
      </c>
      <c r="V4043" s="83"/>
      <c r="AA4043" t="str">
        <v>14 - 6 x 60 negro c/arand</v>
      </c>
    </row>
    <row r="4044" spans="1:27" x14ac:dyDescent="0.2">
      <c r="A4044" s="45" t="str">
        <v>UNIONES ORIENTABLES1</v>
      </c>
      <c r="B4044" s="46" t="str">
        <v>UNIONES ORIENTABLES</v>
      </c>
      <c r="C4044" s="46">
        <v>1</v>
      </c>
      <c r="D4044" s="46" t="str">
        <v xml:space="preserve"> UNIONES ORIENTABLES 00001 </v>
      </c>
      <c r="E4044" s="47">
        <v>2732.37</v>
      </c>
      <c r="F4044" s="45" t="str">
        <v>DAHE.DIESEL</v>
      </c>
      <c r="G4044" s="48">
        <v>1106.6098500000001</v>
      </c>
      <c r="H4044" s="49">
        <v>650.94799999999998</v>
      </c>
      <c r="I4044" s="50">
        <v>0.69999731161321654</v>
      </c>
      <c r="J4044" s="51" t="str">
        <v>0000004005</v>
      </c>
      <c r="Q4044" s="19" t="str">
        <v>14 - EXTERIORES LARGOS  - 7/8 .</v>
      </c>
      <c r="V4044" s="83"/>
      <c r="AA4044" t="str">
        <v>14 - Conector de agua equipos de Gas P fino</v>
      </c>
    </row>
    <row r="4045" spans="1:27" x14ac:dyDescent="0.2">
      <c r="A4045" s="45" t="str">
        <v>CONECTORES NUEVA INCORPORACION334</v>
      </c>
      <c r="B4045" s="46" t="str">
        <v>CONECTORES NUEVA INCORPORACION</v>
      </c>
      <c r="C4045" s="46">
        <v>334</v>
      </c>
      <c r="D4045" s="46" t="str">
        <v>REDUCTOR MANGUERA 3/8 A 5/16" - PULGADAS</v>
      </c>
      <c r="E4045" s="47">
        <v>4747.6899999999996</v>
      </c>
      <c r="F4045" s="45" t="str">
        <v>ALNAT</v>
      </c>
      <c r="G4045" s="48">
        <v>1922.8144499999999</v>
      </c>
      <c r="H4045" s="49">
        <v>1131.0678</v>
      </c>
      <c r="I4045" s="50">
        <v>0.69999928386255883</v>
      </c>
      <c r="J4045" s="51" t="str">
        <v>SPG3/8-5/16</v>
      </c>
      <c r="Q4045" s="19" t="str">
        <v>14 - L super gasolero de bronce para cable hasta 95 mm2 (+) y (-).</v>
      </c>
      <c r="V4045" s="83"/>
      <c r="AA4045" t="str">
        <v>14 - CUBRE TORNILLO CAPOT FORD (TODOS)</v>
      </c>
    </row>
    <row r="4046" spans="1:27" x14ac:dyDescent="0.2">
      <c r="A4046" s="45" t="str">
        <v>RESORTES LINEA PESADA146</v>
      </c>
      <c r="B4046" s="46" t="str">
        <v>RESORTES LINEA PESADA</v>
      </c>
      <c r="C4046" s="46">
        <v>146</v>
      </c>
      <c r="D4046" s="46" t="str">
        <v>3 x 33 x 150 - Compresión</v>
      </c>
      <c r="E4046" s="47">
        <v>7102.22</v>
      </c>
      <c r="F4046" s="45" t="str">
        <v>RESORTES</v>
      </c>
      <c r="G4046" s="48">
        <v>2876.3991000000005</v>
      </c>
      <c r="H4046" s="49">
        <v>1692</v>
      </c>
      <c r="I4046" s="50">
        <v>0.69999946808510671</v>
      </c>
      <c r="J4046" s="51" t="str">
        <v>146</v>
      </c>
      <c r="Q4046" s="19" t="str">
        <v>14 - MANGO BRONCE 10 MM</v>
      </c>
      <c r="V4046" s="83"/>
      <c r="AA4046" t="str">
        <v>14 - Cuerda 1,78mm - 12,42 x 15,98</v>
      </c>
    </row>
    <row r="4047" spans="1:27" x14ac:dyDescent="0.2">
      <c r="A4047" s="45" t="str">
        <v>CONECTORES NUEVA INCORPORACION333</v>
      </c>
      <c r="B4047" s="46" t="str">
        <v>CONECTORES NUEVA INCORPORACION</v>
      </c>
      <c r="C4047" s="46">
        <v>333</v>
      </c>
      <c r="D4047" s="46" t="str">
        <v>REDUCTOR MANGUERA 5/16 A 1/4" - PULGADAS</v>
      </c>
      <c r="E4047" s="47">
        <v>3583.6</v>
      </c>
      <c r="F4047" s="45" t="str">
        <v>ALNAT</v>
      </c>
      <c r="G4047" s="48">
        <v>1451.3579999999999</v>
      </c>
      <c r="H4047" s="49">
        <v>853.74</v>
      </c>
      <c r="I4047" s="50">
        <v>0.7</v>
      </c>
      <c r="J4047" s="51" t="str">
        <v>SPG5/16-1/4</v>
      </c>
      <c r="Q4047" s="19" t="str">
        <v>14 - RECTA PLÁSTICA R 3/8 BSPT X 8 MM</v>
      </c>
      <c r="V4047" s="83"/>
      <c r="AA4047" t="str">
        <v>14 - DOMEC - PAOLA 81 MARRON</v>
      </c>
    </row>
    <row r="4048" spans="1:27" x14ac:dyDescent="0.2">
      <c r="A4048" s="45" t="str">
        <v>CONECTORES NUEVA INCORPORACION305</v>
      </c>
      <c r="B4048" s="46" t="str">
        <v>CONECTORES NUEVA INCORPORACION</v>
      </c>
      <c r="C4048" s="46">
        <v>305</v>
      </c>
      <c r="D4048" s="46" t="str">
        <v>RECTA PLÁST R 1/4 BSPT X 1/2 MANG - PULGADAS</v>
      </c>
      <c r="E4048" s="47">
        <v>6800.75</v>
      </c>
      <c r="F4048" s="45" t="str">
        <v>ALNAT</v>
      </c>
      <c r="G4048" s="48">
        <v>2754.30375</v>
      </c>
      <c r="H4048" s="49">
        <v>1620.1782000000001</v>
      </c>
      <c r="I4048" s="50">
        <v>0.70000049994500602</v>
      </c>
      <c r="J4048" s="51" t="str">
        <v>SPC1/2-02</v>
      </c>
      <c r="Q4048" s="19" t="str">
        <v>14 - Reten parker - Park 4 - 8 mm - 12 mm</v>
      </c>
      <c r="V4048" s="83"/>
      <c r="AA4048" t="str">
        <v>14 - EXTERIORES LARGOS  - 7/8 .</v>
      </c>
    </row>
    <row r="4049" spans="1:27" x14ac:dyDescent="0.2">
      <c r="A4049" s="45" t="str">
        <v>RESORTES LINEA FERRETERIA2</v>
      </c>
      <c r="B4049" s="46" t="str">
        <v>RESORTES LINEA FERRETERIA</v>
      </c>
      <c r="C4049" s="46">
        <v>2</v>
      </c>
      <c r="D4049" s="46" t="str">
        <v>0,5 x 6 x 50 - Expansión</v>
      </c>
      <c r="E4049" s="47">
        <v>1361.26</v>
      </c>
      <c r="F4049" s="45" t="str">
        <v>RESORTES</v>
      </c>
      <c r="G4049" s="48">
        <v>551.3103000000001</v>
      </c>
      <c r="H4049" s="49">
        <v>324.3</v>
      </c>
      <c r="I4049" s="50">
        <v>0.70000092506938039</v>
      </c>
      <c r="J4049" s="51" t="str">
        <v>2</v>
      </c>
      <c r="Q4049" s="19" t="str">
        <v>14 - SAE 7.89 ID-6-7.89 - Tee reductora en angulo (variante)</v>
      </c>
      <c r="V4049" s="83"/>
      <c r="AA4049" t="str">
        <v>14 - L super gasolero de bronce para cable hasta 95 mm2 (+) y (-).</v>
      </c>
    </row>
    <row r="4050" spans="1:27" x14ac:dyDescent="0.2">
      <c r="A4050" s="45" t="str">
        <v>UNIONES ORIENTABLES4</v>
      </c>
      <c r="B4050" s="46" t="str">
        <v>UNIONES ORIENTABLES</v>
      </c>
      <c r="C4050" s="46">
        <v>4</v>
      </c>
      <c r="D4050" s="46" t="str">
        <v xml:space="preserve"> UNIONES ORIENTABLES 00004 </v>
      </c>
      <c r="E4050" s="47">
        <v>4249.7299999999996</v>
      </c>
      <c r="F4050" s="45" t="str">
        <v>DAHE.DIESEL</v>
      </c>
      <c r="G4050" s="48">
        <v>1721.1406499999998</v>
      </c>
      <c r="H4050" s="49">
        <v>1012.4349999999999</v>
      </c>
      <c r="I4050" s="50">
        <v>0.70000113587538948</v>
      </c>
      <c r="J4050" s="51" t="str">
        <v>0000004008</v>
      </c>
      <c r="Q4050" s="19" t="str">
        <v>14 - SEEGER A 14</v>
      </c>
      <c r="V4050" s="83"/>
      <c r="AA4050" t="str">
        <v>14 - MANGO BRONCE 10 MM</v>
      </c>
    </row>
    <row r="4051" spans="1:27" x14ac:dyDescent="0.2">
      <c r="A4051" s="45" t="str">
        <v>TERMINALES84</v>
      </c>
      <c r="B4051" s="46" t="str">
        <v>TERMINALES</v>
      </c>
      <c r="C4051" s="46">
        <v>84</v>
      </c>
      <c r="D4051" s="46" t="str">
        <v>PREAISLADOS OJAL Ø 10 MM ROJA</v>
      </c>
      <c r="E4051" s="47">
        <v>432.08</v>
      </c>
      <c r="F4051" s="45" t="str">
        <v>LCT</v>
      </c>
      <c r="G4051" s="48">
        <v>174.9924</v>
      </c>
      <c r="H4051" s="49">
        <v>102.93600000000001</v>
      </c>
      <c r="I4051" s="50">
        <v>0.70001165772907425</v>
      </c>
      <c r="J4051" s="51" t="str">
        <v>3005</v>
      </c>
      <c r="Q4051" s="19" t="str">
        <v>14 - SEEGER I 14</v>
      </c>
      <c r="V4051" s="83"/>
      <c r="AA4051" t="str">
        <v>14 - RECTA PLASTICA R 3/8 BSPT X 8 MM</v>
      </c>
    </row>
    <row r="4052" spans="1:27" x14ac:dyDescent="0.2">
      <c r="A4052" s="45" t="str">
        <v>RETENES SEGURIDAD1,9</v>
      </c>
      <c r="B4052" s="46" t="str">
        <v>RETENES SEGURIDAD</v>
      </c>
      <c r="C4052" s="46">
        <v>1.9</v>
      </c>
      <c r="D4052" s="46" t="str">
        <v>RETENES SEGURIDAD DIN 6799 RS   1.90</v>
      </c>
      <c r="E4052" s="47">
        <v>50.85</v>
      </c>
      <c r="F4052" s="45" t="str">
        <v>OTIA</v>
      </c>
      <c r="G4052" s="48">
        <v>20.594250000000002</v>
      </c>
      <c r="H4052" s="49">
        <v>12.1135</v>
      </c>
      <c r="I4052" s="50">
        <v>0.70010731828125672</v>
      </c>
      <c r="J4052" s="51" t="str">
        <v>04201.9</v>
      </c>
      <c r="Q4052" s="19" t="str">
        <v>14 - Terminal cobre estanado ojal - Cable 25 - Ojal: 5/16</v>
      </c>
      <c r="V4052" s="83"/>
      <c r="AA4052" t="str">
        <v>14 - Reten parker - Park 4 - 8 mm - 12 mm</v>
      </c>
    </row>
    <row r="4053" spans="1:27" x14ac:dyDescent="0.2">
      <c r="A4053" s="45" t="str">
        <v>RESORTES LINEA BULONERA866</v>
      </c>
      <c r="B4053" s="46" t="str">
        <v>RESORTES LINEA BULONERA</v>
      </c>
      <c r="C4053" s="46">
        <v>866</v>
      </c>
      <c r="D4053" s="46" t="str">
        <v>COMPRESION - 2 x 20 L.: 195 mm</v>
      </c>
      <c r="E4053" s="47">
        <v>3965.76</v>
      </c>
      <c r="F4053" s="45" t="str">
        <v>RESORTES</v>
      </c>
      <c r="G4053" s="48">
        <v>1606.1328000000001</v>
      </c>
      <c r="H4053" s="49">
        <v>944.7</v>
      </c>
      <c r="I4053" s="50">
        <v>0.70015115909812642</v>
      </c>
      <c r="J4053" s="51" t="str">
        <v>866</v>
      </c>
      <c r="Q4053" s="19" t="str">
        <v>14 - Tuerca autorros. FIAT</v>
      </c>
      <c r="V4053" s="83"/>
      <c r="AA4053" t="str">
        <v>14 - SAE 7.89 ID-6-7.89 - Tee reductora en angulo (variante)</v>
      </c>
    </row>
    <row r="4054" spans="1:27" x14ac:dyDescent="0.2">
      <c r="A4054" s="45" t="str">
        <v>RESORTES LINEA BULONERA868</v>
      </c>
      <c r="B4054" s="46" t="str">
        <v>RESORTES LINEA BULONERA</v>
      </c>
      <c r="C4054" s="46">
        <v>868</v>
      </c>
      <c r="D4054" s="46" t="str">
        <v>COMPRESION - 2 x 24 L.: 195 mm</v>
      </c>
      <c r="E4054" s="47">
        <v>3965.76</v>
      </c>
      <c r="F4054" s="45" t="str">
        <v>RESORTES</v>
      </c>
      <c r="G4054" s="48">
        <v>1606.1328000000001</v>
      </c>
      <c r="H4054" s="49">
        <v>944.7</v>
      </c>
      <c r="I4054" s="50">
        <v>0.70015115909812642</v>
      </c>
      <c r="J4054" s="51" t="str">
        <v>868</v>
      </c>
      <c r="Q4054" s="19" t="str">
        <v>14 - Union de 16 mm - 20</v>
      </c>
      <c r="V4054" s="83"/>
      <c r="AA4054" t="str">
        <v>14 - SEEGER A 14</v>
      </c>
    </row>
    <row r="4055" spans="1:27" x14ac:dyDescent="0.2">
      <c r="A4055" s="45" t="str">
        <v>CONECTORES NEUMÁTICOS4</v>
      </c>
      <c r="B4055" s="46" t="str">
        <v>CONECTORES NEUMÁTICOS</v>
      </c>
      <c r="C4055" s="46">
        <v>4</v>
      </c>
      <c r="D4055" s="46" t="str">
        <v>Recta Plástica R 1/8 BSPT x 6 mm</v>
      </c>
      <c r="E4055" s="47">
        <v>1981.61</v>
      </c>
      <c r="F4055" s="45" t="str">
        <v>ALNAT</v>
      </c>
      <c r="G4055" s="48">
        <v>802.55205000000001</v>
      </c>
      <c r="H4055" s="49">
        <v>471.74400000000003</v>
      </c>
      <c r="I4055" s="50">
        <v>0.70124484890109873</v>
      </c>
      <c r="J4055" s="51" t="str">
        <v>060-01</v>
      </c>
      <c r="Q4055" s="19" t="str">
        <v>14 x 20 x 1,5 - INYECTORES - PERKINS</v>
      </c>
      <c r="V4055" s="83"/>
      <c r="AA4055" t="str">
        <v>14 - SEEGER I 14</v>
      </c>
    </row>
    <row r="4056" spans="1:27" x14ac:dyDescent="0.2">
      <c r="A4056" s="45" t="str">
        <v>RESORTES LINEA BULONERA807</v>
      </c>
      <c r="B4056" s="46" t="str">
        <v>RESORTES LINEA BULONERA</v>
      </c>
      <c r="C4056" s="46">
        <v>807</v>
      </c>
      <c r="D4056" s="46" t="str">
        <v>EXPANSION - 1,25 x 14 L.: 195 mm</v>
      </c>
      <c r="E4056" s="47">
        <v>3732.48</v>
      </c>
      <c r="F4056" s="45" t="str">
        <v>RESORTES</v>
      </c>
      <c r="G4056" s="48">
        <v>1511.6544000000001</v>
      </c>
      <c r="H4056" s="49">
        <v>888.3</v>
      </c>
      <c r="I4056" s="50">
        <v>0.7017386018237084</v>
      </c>
      <c r="J4056" s="51" t="str">
        <v>807</v>
      </c>
      <c r="Q4056" s="19" t="str">
        <v>14 x 20 x 2 - INYECTORES - INDENOR</v>
      </c>
      <c r="V4056" s="83"/>
      <c r="AA4056" t="str">
        <v>14 - Terminal cobre estanado ojal - Cable 25 - Ojal: 5/16</v>
      </c>
    </row>
    <row r="4057" spans="1:27" x14ac:dyDescent="0.2">
      <c r="A4057" s="45" t="str">
        <v>RESORTES LINEA BULONERA812</v>
      </c>
      <c r="B4057" s="46" t="str">
        <v>RESORTES LINEA BULONERA</v>
      </c>
      <c r="C4057" s="46">
        <v>812</v>
      </c>
      <c r="D4057" s="46" t="str">
        <v>EXPANSION - 1,5 x 20 L.: 195 mm</v>
      </c>
      <c r="E4057" s="47">
        <v>6220.8</v>
      </c>
      <c r="F4057" s="45" t="str">
        <v>RESORTES</v>
      </c>
      <c r="G4057" s="48">
        <v>2519.4240000000004</v>
      </c>
      <c r="H4057" s="49">
        <v>1480.5</v>
      </c>
      <c r="I4057" s="50">
        <v>0.7017386018237084</v>
      </c>
      <c r="J4057" s="51" t="str">
        <v>812</v>
      </c>
      <c r="Q4057" s="19" t="str">
        <v>14 X 24 - 14 X 24</v>
      </c>
      <c r="V4057" s="83"/>
      <c r="AA4057" t="str">
        <v>14 - Tuerca autorros. FIAT</v>
      </c>
    </row>
    <row r="4058" spans="1:27" x14ac:dyDescent="0.2">
      <c r="A4058" s="45" t="str">
        <v>RESORTES LINEA BULONERA847</v>
      </c>
      <c r="B4058" s="46" t="str">
        <v>RESORTES LINEA BULONERA</v>
      </c>
      <c r="C4058" s="46">
        <v>847</v>
      </c>
      <c r="D4058" s="46" t="str">
        <v>COMPRESION - 1,25 x 14 L.: 196 mm</v>
      </c>
      <c r="E4058" s="47">
        <v>2488.3200000000002</v>
      </c>
      <c r="F4058" s="45" t="str">
        <v>RESORTES</v>
      </c>
      <c r="G4058" s="48">
        <v>1007.7696000000002</v>
      </c>
      <c r="H4058" s="49">
        <v>592.20000000000005</v>
      </c>
      <c r="I4058" s="50">
        <v>0.7017386018237084</v>
      </c>
      <c r="J4058" s="51" t="str">
        <v>847</v>
      </c>
      <c r="Q4058" s="19" t="str">
        <v>14 x 36 - 14 x 36</v>
      </c>
      <c r="V4058" s="83"/>
      <c r="AA4058" t="str">
        <v>14 - Union de 16 mm - 20</v>
      </c>
    </row>
    <row r="4059" spans="1:27" x14ac:dyDescent="0.2">
      <c r="A4059" s="45" t="str">
        <v>RESORTES LINEA BULONERA848</v>
      </c>
      <c r="B4059" s="46" t="str">
        <v>RESORTES LINEA BULONERA</v>
      </c>
      <c r="C4059" s="46">
        <v>848</v>
      </c>
      <c r="D4059" s="46" t="str">
        <v>COMPRESION - 1,25 x 16 L.: 195 mm</v>
      </c>
      <c r="E4059" s="47">
        <v>2488.3200000000002</v>
      </c>
      <c r="F4059" s="45" t="str">
        <v>RESORTES</v>
      </c>
      <c r="G4059" s="48">
        <v>1007.7696000000002</v>
      </c>
      <c r="H4059" s="49">
        <v>592.20000000000005</v>
      </c>
      <c r="I4059" s="50">
        <v>0.7017386018237084</v>
      </c>
      <c r="J4059" s="51" t="str">
        <v>848</v>
      </c>
      <c r="Q4059" s="19" t="str">
        <v>14 X 46 X 2 - 14 X 46 X 2</v>
      </c>
      <c r="V4059" s="83"/>
      <c r="AA4059" t="str">
        <v>14 x 20 x 1,5 - INYECTORES - PERKINS</v>
      </c>
    </row>
    <row r="4060" spans="1:27" x14ac:dyDescent="0.2">
      <c r="A4060" s="45" t="str">
        <v>RESORTES LINEA BULONERA850</v>
      </c>
      <c r="B4060" s="46" t="str">
        <v>RESORTES LINEA BULONERA</v>
      </c>
      <c r="C4060" s="46">
        <v>850</v>
      </c>
      <c r="D4060" s="46" t="str">
        <v>COMPRESION - 1,5 x 14 L.: 195 mm</v>
      </c>
      <c r="E4060" s="47">
        <v>2488.3200000000002</v>
      </c>
      <c r="F4060" s="45" t="str">
        <v>RESORTES</v>
      </c>
      <c r="G4060" s="48">
        <v>1007.7696000000002</v>
      </c>
      <c r="H4060" s="49">
        <v>592.20000000000005</v>
      </c>
      <c r="I4060" s="50">
        <v>0.7017386018237084</v>
      </c>
      <c r="J4060" s="51" t="str">
        <v>850</v>
      </c>
      <c r="Q4060" s="19" t="str">
        <v>14 x 60 (9/16) 4 - LINEA GRUESA DE 4 mm</v>
      </c>
      <c r="V4060" s="83"/>
      <c r="AA4060" t="str">
        <v>14 x 20 x 2 - INYECTORES - INDENOR</v>
      </c>
    </row>
    <row r="4061" spans="1:27" x14ac:dyDescent="0.2">
      <c r="A4061" s="45" t="str">
        <v>RESORTES LINEA BULONERA852</v>
      </c>
      <c r="B4061" s="46" t="str">
        <v>RESORTES LINEA BULONERA</v>
      </c>
      <c r="C4061" s="46">
        <v>852</v>
      </c>
      <c r="D4061" s="46" t="str">
        <v>COMPRESION - 1,5 x 16 L.: 195 mm</v>
      </c>
      <c r="E4061" s="47">
        <v>2488.3200000000002</v>
      </c>
      <c r="F4061" s="45" t="str">
        <v>RESORTES</v>
      </c>
      <c r="G4061" s="48">
        <v>1007.7696000000002</v>
      </c>
      <c r="H4061" s="49">
        <v>592.20000000000005</v>
      </c>
      <c r="I4061" s="50">
        <v>0.7017386018237084</v>
      </c>
      <c r="J4061" s="51" t="str">
        <v>852</v>
      </c>
      <c r="Q4061" s="19" t="str">
        <v>14,5 x 21 x 2 - INYECTORES -  R19 DIESEL</v>
      </c>
      <c r="V4061" s="83"/>
      <c r="AA4061" t="str">
        <v>14 X 24 - 14 X 24</v>
      </c>
    </row>
    <row r="4062" spans="1:27" x14ac:dyDescent="0.2">
      <c r="A4062" s="45" t="str">
        <v>UNIONES ORIENTABLES34</v>
      </c>
      <c r="B4062" s="46" t="str">
        <v>UNIONES ORIENTABLES</v>
      </c>
      <c r="C4062" s="46">
        <v>34</v>
      </c>
      <c r="D4062" s="46" t="str">
        <v xml:space="preserve"> UNIONES ORIENTABLES 00034 </v>
      </c>
      <c r="E4062" s="47">
        <v>5535</v>
      </c>
      <c r="F4062" s="45" t="str">
        <v>DAHE.DIESEL</v>
      </c>
      <c r="G4062" s="48">
        <v>2241.6750000000002</v>
      </c>
      <c r="H4062" s="49">
        <v>1315.163</v>
      </c>
      <c r="I4062" s="50">
        <v>0.70448453917879394</v>
      </c>
      <c r="J4062" s="51" t="str">
        <v>0000004013</v>
      </c>
      <c r="Q4062" s="19" t="str">
        <v>140 - 3 x 25 x 150 - Compresion</v>
      </c>
      <c r="V4062" s="83"/>
      <c r="AA4062" t="str">
        <v>14 x 36 - 14 x 36</v>
      </c>
    </row>
    <row r="4063" spans="1:27" x14ac:dyDescent="0.2">
      <c r="A4063" s="45" t="str">
        <v>RESORTES LINEA BULONERA870</v>
      </c>
      <c r="B4063" s="46" t="str">
        <v>RESORTES LINEA BULONERA</v>
      </c>
      <c r="C4063" s="46">
        <v>870</v>
      </c>
      <c r="D4063" s="46" t="str">
        <v>COMPRESION - 2 x 30 L.: 195 mm</v>
      </c>
      <c r="E4063" s="47">
        <v>4510.08</v>
      </c>
      <c r="F4063" s="45" t="str">
        <v>RESORTES</v>
      </c>
      <c r="G4063" s="48">
        <v>1826.5824000000002</v>
      </c>
      <c r="H4063" s="49">
        <v>1071.5999999999999</v>
      </c>
      <c r="I4063" s="50">
        <v>0.70453751399776077</v>
      </c>
      <c r="J4063" s="51" t="str">
        <v>870</v>
      </c>
      <c r="Q4063" s="19" t="str">
        <v>140 - Cuerda 2,62mm - 56,82 x 62,06</v>
      </c>
      <c r="V4063" s="83"/>
      <c r="AA4063" t="str">
        <v>14 X 46 X 2 - 14 X 46 X 2</v>
      </c>
    </row>
    <row r="4064" spans="1:27" x14ac:dyDescent="0.2">
      <c r="A4064" s="45" t="str">
        <v>PERILLAS DE COCINA71</v>
      </c>
      <c r="B4064" s="46" t="str">
        <v>PERILLAS DE COCINA</v>
      </c>
      <c r="C4064" s="46">
        <v>71</v>
      </c>
      <c r="D4064" s="46" t="str">
        <v>MARTIRI - LÁGRIMA BLANCA  C / C</v>
      </c>
      <c r="E4064" s="47">
        <v>4166.67</v>
      </c>
      <c r="F4064" s="45" t="str">
        <v>NEPLASTIC</v>
      </c>
      <c r="G4064" s="48">
        <v>1687.50135</v>
      </c>
      <c r="H4064" s="49">
        <v>990</v>
      </c>
      <c r="I4064" s="50">
        <v>0.70454681818181819</v>
      </c>
      <c r="J4064" s="51" t="str">
        <v>410</v>
      </c>
      <c r="Q4064" s="19" t="str">
        <v>140 - Grampas tapizado puertas VOLKSWAGEN AB 9</v>
      </c>
      <c r="V4064" s="83"/>
      <c r="AA4064" t="str">
        <v>14 x 60 (9/16) 4 - LINEA GRUESA DE 4 mm</v>
      </c>
    </row>
    <row r="4065" spans="1:27" x14ac:dyDescent="0.2">
      <c r="A4065" s="45" t="str">
        <v>RESORTES LINEA BULONERA805</v>
      </c>
      <c r="B4065" s="46" t="str">
        <v>RESORTES LINEA BULONERA</v>
      </c>
      <c r="C4065" s="46">
        <v>805</v>
      </c>
      <c r="D4065" s="46" t="str">
        <v>EXPANSION - 1 x 14 L.: 195 mm</v>
      </c>
      <c r="E4065" s="47">
        <v>3265.92</v>
      </c>
      <c r="F4065" s="45" t="str">
        <v>RESORTES</v>
      </c>
      <c r="G4065" s="48">
        <v>1322.6976000000002</v>
      </c>
      <c r="H4065" s="49">
        <v>775.5</v>
      </c>
      <c r="I4065" s="50">
        <v>0.705606189555126</v>
      </c>
      <c r="J4065" s="51" t="str">
        <v>805</v>
      </c>
      <c r="Q4065" s="19" t="str">
        <v>140 - INYECTORES PARA CALEFACTOR  - ESKABE - 5000 CAL</v>
      </c>
      <c r="V4065" s="83"/>
      <c r="AA4065" t="str">
        <v>14,5 x 21 x 2 - INYECTORES -  R19 DIESEL</v>
      </c>
    </row>
    <row r="4066" spans="1:27" x14ac:dyDescent="0.2">
      <c r="A4066" s="45" t="str">
        <v>RESORTES LINEA BULONERA862</v>
      </c>
      <c r="B4066" s="46" t="str">
        <v>RESORTES LINEA BULONERA</v>
      </c>
      <c r="C4066" s="46">
        <v>862</v>
      </c>
      <c r="D4066" s="46" t="str">
        <v>COMPRESION - 1,75 x 25 L.: 195 mm</v>
      </c>
      <c r="E4066" s="47">
        <v>3265.92</v>
      </c>
      <c r="F4066" s="45" t="str">
        <v>RESORTES</v>
      </c>
      <c r="G4066" s="48">
        <v>1322.6976000000002</v>
      </c>
      <c r="H4066" s="49">
        <v>775.5</v>
      </c>
      <c r="I4066" s="50">
        <v>0.705606189555126</v>
      </c>
      <c r="J4066" s="51" t="str">
        <v>862</v>
      </c>
      <c r="Q4066" s="19" t="str">
        <v xml:space="preserve">140 - Union codo plastica 6 mm </v>
      </c>
      <c r="V4066" s="83"/>
      <c r="AA4066" t="str">
        <v>140 - 3 x 25 x 150 - Compresion</v>
      </c>
    </row>
    <row r="4067" spans="1:27" x14ac:dyDescent="0.2">
      <c r="A4067" s="45" t="str">
        <v>CONECTORES NUEVA INCORPORACION152</v>
      </c>
      <c r="B4067" s="46" t="str">
        <v>CONECTORES NUEVA INCORPORACION</v>
      </c>
      <c r="C4067" s="46">
        <v>152</v>
      </c>
      <c r="D4067" s="46" t="str">
        <v>CODO PLAST 1/8 X 4 MM</v>
      </c>
      <c r="E4067" s="47">
        <v>3540.97</v>
      </c>
      <c r="F4067" s="45" t="str">
        <v>ALNAT</v>
      </c>
      <c r="G4067" s="48">
        <v>1434.09285</v>
      </c>
      <c r="H4067" s="49">
        <v>840.80110000000002</v>
      </c>
      <c r="I4067" s="50">
        <v>0.70562675286699794</v>
      </c>
      <c r="J4067" s="51" t="str">
        <v>064-09</v>
      </c>
      <c r="Q4067" s="19" t="str">
        <v>1400 - 16 x 24 - varias</v>
      </c>
      <c r="V4067" s="83"/>
      <c r="AA4067" t="str">
        <v>140 - Cuerda 2,62mm - 56,82 x 62,06</v>
      </c>
    </row>
    <row r="4068" spans="1:27" x14ac:dyDescent="0.2">
      <c r="A4068" s="45" t="str">
        <v>CONECTORES NUEVA INCORPORACION7</v>
      </c>
      <c r="B4068" s="46" t="str">
        <v>CONECTORES NUEVA INCORPORACION</v>
      </c>
      <c r="C4068" s="46">
        <v>7</v>
      </c>
      <c r="D4068" s="46" t="str">
        <v>RECTO PLAST 1/4 X 4 MM</v>
      </c>
      <c r="E4068" s="47">
        <v>4356.83</v>
      </c>
      <c r="F4068" s="45" t="str">
        <v>ALNAT</v>
      </c>
      <c r="G4068" s="48">
        <v>1764.5161499999999</v>
      </c>
      <c r="H4068" s="49">
        <v>1034.5259000000001</v>
      </c>
      <c r="I4068" s="50">
        <v>0.70562781463470348</v>
      </c>
      <c r="J4068" s="51" t="str">
        <v>060-13</v>
      </c>
      <c r="Q4068" s="19" t="str">
        <v>141 - Clip manta capot PALIO -SIENA</v>
      </c>
      <c r="V4068" s="83"/>
      <c r="AA4068" t="str">
        <v>140 - Grampas tapizado puertas VOLKSWAGEN AB 9</v>
      </c>
    </row>
    <row r="4069" spans="1:27" x14ac:dyDescent="0.2">
      <c r="A4069" s="45" t="str">
        <v>CONECTORES NUEVA INCORPORACION165</v>
      </c>
      <c r="B4069" s="46" t="str">
        <v>CONECTORES NUEVA INCORPORACION</v>
      </c>
      <c r="C4069" s="46">
        <v>165</v>
      </c>
      <c r="D4069" s="46" t="str">
        <v>CODO PLAST 3/8 X 8 MM</v>
      </c>
      <c r="E4069" s="47">
        <v>6177.14</v>
      </c>
      <c r="F4069" s="45" t="str">
        <v>ALNAT</v>
      </c>
      <c r="G4069" s="48">
        <v>2501.7417000000005</v>
      </c>
      <c r="H4069" s="49">
        <v>1466.7568000000001</v>
      </c>
      <c r="I4069" s="50">
        <v>0.70562815866952189</v>
      </c>
      <c r="J4069" s="51" t="str">
        <v>064-13</v>
      </c>
      <c r="Q4069" s="19" t="str">
        <v>141 - Cuerda 2,62mm - 58,42 x 63,66</v>
      </c>
      <c r="V4069" s="83"/>
      <c r="AA4069" t="str">
        <v>140 - INYECTORES PARA CALEFACTOR  - ESKABE - 5000 CAL</v>
      </c>
    </row>
    <row r="4070" spans="1:27" x14ac:dyDescent="0.2">
      <c r="A4070" s="45" t="str">
        <v>CONECTORES NUEVA INCORPORACION3</v>
      </c>
      <c r="B4070" s="46" t="str">
        <v>CONECTORES NUEVA INCORPORACION</v>
      </c>
      <c r="C4070" s="46">
        <v>3</v>
      </c>
      <c r="D4070" s="46" t="str">
        <v>RECTO PLAST 1/8 X 4 MM</v>
      </c>
      <c r="E4070" s="47">
        <v>3239.17</v>
      </c>
      <c r="F4070" s="45" t="str">
        <v>ALNAT</v>
      </c>
      <c r="G4070" s="48">
        <v>1311.8638500000002</v>
      </c>
      <c r="H4070" s="49">
        <v>769.13810000000001</v>
      </c>
      <c r="I4070" s="50">
        <v>0.70562848206323436</v>
      </c>
      <c r="J4070" s="51" t="str">
        <v>060-11</v>
      </c>
      <c r="Q4070" s="19" t="str">
        <v xml:space="preserve">141 - Union codo plastica 8 mm </v>
      </c>
      <c r="V4070" s="83"/>
      <c r="AA4070" t="str">
        <v xml:space="preserve">140 - Union codo plastica 6 mm </v>
      </c>
    </row>
    <row r="4071" spans="1:27" x14ac:dyDescent="0.2">
      <c r="A4071" s="45" t="str">
        <v>CONECTORES NUEVA INCORPORACION50</v>
      </c>
      <c r="B4071" s="46" t="str">
        <v>CONECTORES NUEVA INCORPORACION</v>
      </c>
      <c r="C4071" s="46">
        <v>50</v>
      </c>
      <c r="D4071" s="46" t="str">
        <v>RECTO RH 3/8 X 10</v>
      </c>
      <c r="E4071" s="47">
        <v>6347.05</v>
      </c>
      <c r="F4071" s="45" t="str">
        <v>ALNAT</v>
      </c>
      <c r="G4071" s="48">
        <v>2570.5552500000003</v>
      </c>
      <c r="H4071" s="49">
        <v>1507.1012000000001</v>
      </c>
      <c r="I4071" s="50">
        <v>0.70562882572185615</v>
      </c>
      <c r="J4071" s="51" t="str">
        <v>091-05</v>
      </c>
      <c r="Q4071" s="19" t="str">
        <v>142 - 6 x 35 negro c/arand</v>
      </c>
      <c r="V4071" s="83"/>
      <c r="AA4071" t="str">
        <v>1400 - 16 x 24 - varias</v>
      </c>
    </row>
    <row r="4072" spans="1:27" x14ac:dyDescent="0.2">
      <c r="A4072" s="45" t="str">
        <v>CONECTORES NUEVA INCORPORACION167</v>
      </c>
      <c r="B4072" s="46" t="str">
        <v>CONECTORES NUEVA INCORPORACION</v>
      </c>
      <c r="C4072" s="46">
        <v>167</v>
      </c>
      <c r="D4072" s="46" t="str">
        <v>CODO PLAS R 3/8 X 12 MM</v>
      </c>
      <c r="E4072" s="47">
        <v>7988.06</v>
      </c>
      <c r="F4072" s="45" t="str">
        <v>ALNAT</v>
      </c>
      <c r="G4072" s="48">
        <v>3235.1643000000004</v>
      </c>
      <c r="H4072" s="49">
        <v>1896.7568000000001</v>
      </c>
      <c r="I4072" s="50">
        <v>0.70562947237094398</v>
      </c>
      <c r="J4072" s="51" t="str">
        <v>064-08</v>
      </c>
      <c r="Q4072" s="19" t="str">
        <v>142 - Cuerda 2,62mm - 59,99 x 65,23</v>
      </c>
      <c r="V4072" s="83"/>
      <c r="AA4072" t="str">
        <v>141 - Clip manta capot PALIO -SIENA</v>
      </c>
    </row>
    <row r="4073" spans="1:27" x14ac:dyDescent="0.2">
      <c r="A4073" s="45" t="str">
        <v>CONECTORES NUEVA INCORPORACION156</v>
      </c>
      <c r="B4073" s="46" t="str">
        <v>CONECTORES NUEVA INCORPORACION</v>
      </c>
      <c r="C4073" s="46">
        <v>156</v>
      </c>
      <c r="D4073" s="46" t="str">
        <v>CODO PLAST 1/4 X 4 MM</v>
      </c>
      <c r="E4073" s="47">
        <v>3925.98</v>
      </c>
      <c r="F4073" s="45" t="str">
        <v>ALNAT</v>
      </c>
      <c r="G4073" s="48">
        <v>1590.0219</v>
      </c>
      <c r="H4073" s="49">
        <v>932.21979999999996</v>
      </c>
      <c r="I4073" s="50">
        <v>0.70562983107631916</v>
      </c>
      <c r="J4073" s="51" t="str">
        <v>064-11</v>
      </c>
      <c r="Q4073" s="19" t="str">
        <v>142 - Grampa moldura zocalo PALIO-SIENA</v>
      </c>
      <c r="V4073" s="83"/>
      <c r="AA4073" t="str">
        <v>141 - Cuerda 2,62mm - 58,42 x 63,66</v>
      </c>
    </row>
    <row r="4074" spans="1:27" x14ac:dyDescent="0.2">
      <c r="A4074" s="45" t="str">
        <v>CONECTORES NUEVA INCORPORACION107</v>
      </c>
      <c r="B4074" s="46" t="str">
        <v>CONECTORES NUEVA INCORPORACION</v>
      </c>
      <c r="C4074" s="46">
        <v>107</v>
      </c>
      <c r="D4074" s="46" t="str">
        <v>UNION TRIPLE PLASTICA 4 MM</v>
      </c>
      <c r="E4074" s="47">
        <v>3154.29</v>
      </c>
      <c r="F4074" s="45" t="str">
        <v>ALNAT</v>
      </c>
      <c r="G4074" s="48">
        <v>1277.4874500000001</v>
      </c>
      <c r="H4074" s="49">
        <v>748.98220000000003</v>
      </c>
      <c r="I4074" s="50">
        <v>0.70563125532222259</v>
      </c>
      <c r="J4074" s="51" t="str">
        <v>062-00</v>
      </c>
      <c r="Q4074" s="19" t="str">
        <v>142 - Ø pico 16 mm - 38 mm 16 mm - 1</v>
      </c>
      <c r="V4074" s="83"/>
      <c r="AA4074" t="str">
        <v xml:space="preserve">141 - Union codo plastica 8 mm </v>
      </c>
    </row>
    <row r="4075" spans="1:27" x14ac:dyDescent="0.2">
      <c r="A4075" s="45" t="str">
        <v>PLASTICOS373</v>
      </c>
      <c r="B4075" s="46" t="str">
        <v>PLASTICOS</v>
      </c>
      <c r="C4075" s="46">
        <v>373</v>
      </c>
      <c r="D4075" s="46" t="str">
        <v>GR.MOLDURA PASARUEDAS CHEVROLET TRACKER</v>
      </c>
      <c r="E4075" s="47">
        <v>1319.23</v>
      </c>
      <c r="F4075" s="45" t="str">
        <v>FADER</v>
      </c>
      <c r="G4075" s="48">
        <v>534.28815000000009</v>
      </c>
      <c r="H4075" s="49">
        <v>313.21499999999997</v>
      </c>
      <c r="I4075" s="50">
        <v>0.70581916574876713</v>
      </c>
      <c r="J4075" s="51" t="str">
        <v>S-368</v>
      </c>
      <c r="Q4075" s="19" t="str">
        <v xml:space="preserve">142 - Union codo plastica 10 mm </v>
      </c>
      <c r="V4075" s="83"/>
      <c r="AA4075" t="str">
        <v>142 - 6 x 35 negro c/arand</v>
      </c>
    </row>
    <row r="4076" spans="1:27" x14ac:dyDescent="0.2">
      <c r="A4076" s="45" t="str">
        <v>PLASTICOS377</v>
      </c>
      <c r="B4076" s="46" t="str">
        <v>PLASTICOS</v>
      </c>
      <c r="C4076" s="46">
        <v>377</v>
      </c>
      <c r="D4076" s="46" t="str">
        <v>GR.MOLDURAS PASARUEDAS ECOESPORT NUEVA</v>
      </c>
      <c r="E4076" s="47">
        <v>1319.23</v>
      </c>
      <c r="F4076" s="45" t="str">
        <v>FADER</v>
      </c>
      <c r="G4076" s="48">
        <v>534.28815000000009</v>
      </c>
      <c r="H4076" s="49">
        <v>313.21499999999997</v>
      </c>
      <c r="I4076" s="50">
        <v>0.70581916574876713</v>
      </c>
      <c r="J4076" s="51" t="str">
        <v>S-367</v>
      </c>
      <c r="Q4076" s="19" t="str">
        <v>143 - Cuerda 2,62mm - 61,6 x 66,84</v>
      </c>
      <c r="V4076" s="83"/>
      <c r="AA4076" t="str">
        <v>142 - Cuerda 2,62mm - 59,99 x 65,23</v>
      </c>
    </row>
    <row r="4077" spans="1:27" x14ac:dyDescent="0.2">
      <c r="A4077" s="45" t="str">
        <v>RESORTES LINEA BULONERA818</v>
      </c>
      <c r="B4077" s="46" t="str">
        <v>RESORTES LINEA BULONERA</v>
      </c>
      <c r="C4077" s="46">
        <v>818</v>
      </c>
      <c r="D4077" s="46" t="str">
        <v>EXPANSION - 1,75 x 24 L.: 195 mm</v>
      </c>
      <c r="E4077" s="47">
        <v>8553.6</v>
      </c>
      <c r="F4077" s="45" t="str">
        <v>RESORTES</v>
      </c>
      <c r="G4077" s="48">
        <v>3464.2080000000005</v>
      </c>
      <c r="H4077" s="49">
        <v>2030.4</v>
      </c>
      <c r="I4077" s="50">
        <v>0.70617021276595771</v>
      </c>
      <c r="J4077" s="51" t="str">
        <v>818</v>
      </c>
      <c r="Q4077" s="19" t="str">
        <v>143 - Ø pico 16 mm - 16 mm 19 mm - 7</v>
      </c>
      <c r="V4077" s="83"/>
      <c r="AA4077" t="str">
        <v>142 - Grampa moldura zocalo PALIO-SIENA</v>
      </c>
    </row>
    <row r="4078" spans="1:27" x14ac:dyDescent="0.2">
      <c r="A4078" s="45" t="str">
        <v>RESORTES LINEA BULONERA824</v>
      </c>
      <c r="B4078" s="46" t="str">
        <v>RESORTES LINEA BULONERA</v>
      </c>
      <c r="C4078" s="46">
        <v>824</v>
      </c>
      <c r="D4078" s="46" t="str">
        <v>EXPANSION - 2 x 24 L.: 195 mm</v>
      </c>
      <c r="E4078" s="47">
        <v>8553.6</v>
      </c>
      <c r="F4078" s="45" t="str">
        <v>RESORTES</v>
      </c>
      <c r="G4078" s="48">
        <v>3464.2080000000005</v>
      </c>
      <c r="H4078" s="49">
        <v>2030.4</v>
      </c>
      <c r="I4078" s="50">
        <v>0.70617021276595771</v>
      </c>
      <c r="J4078" s="51" t="str">
        <v>824</v>
      </c>
      <c r="Q4078" s="19" t="str">
        <v>143 - Traba seguro manija PALIO-SIENA</v>
      </c>
      <c r="V4078" s="83"/>
      <c r="AA4078" t="str">
        <v>142 - Ø pico 16 mm - 38 mm 16 mm - 1</v>
      </c>
    </row>
    <row r="4079" spans="1:27" x14ac:dyDescent="0.2">
      <c r="A4079" s="45" t="str">
        <v>PLASTICOS66</v>
      </c>
      <c r="B4079" s="46" t="str">
        <v>PLASTICOS</v>
      </c>
      <c r="C4079" s="46">
        <v>66</v>
      </c>
      <c r="D4079" s="46" t="str">
        <v>Grampa tapizado puerta Chevr. Corsa</v>
      </c>
      <c r="E4079" s="47">
        <v>756.71</v>
      </c>
      <c r="F4079" s="45" t="str">
        <v>FADER</v>
      </c>
      <c r="G4079" s="48">
        <v>306.46755000000007</v>
      </c>
      <c r="H4079" s="49">
        <v>179.55</v>
      </c>
      <c r="I4079" s="50">
        <v>0.70686466165413564</v>
      </c>
      <c r="J4079" s="51" t="str">
        <v>S-079</v>
      </c>
      <c r="Q4079" s="19" t="str">
        <v xml:space="preserve">143 - Union codo plastica 12 mm </v>
      </c>
      <c r="V4079" s="83"/>
      <c r="AA4079" t="str">
        <v xml:space="preserve">142 - Union codo plastica 10 mm </v>
      </c>
    </row>
    <row r="4080" spans="1:27" x14ac:dyDescent="0.2">
      <c r="A4080" s="45" t="str">
        <v>INSERTOSArand. Tapa - 11x22</v>
      </c>
      <c r="B4080" s="46" t="str">
        <v>INSERTOS</v>
      </c>
      <c r="C4080" s="46" t="str">
        <v>Arand. Tapa - 11x22</v>
      </c>
      <c r="D4080" s="46" t="str">
        <v>Arand. Tapa - 11x22</v>
      </c>
      <c r="E4080" s="47">
        <v>1458.92</v>
      </c>
      <c r="F4080" s="45" t="str">
        <v>INSERTOS</v>
      </c>
      <c r="G4080" s="48">
        <v>590.86260000000004</v>
      </c>
      <c r="H4080" s="49">
        <v>346</v>
      </c>
      <c r="I4080" s="50">
        <v>0.70769537572254348</v>
      </c>
      <c r="J4080" s="51" t="str">
        <v>Arand. Tapa - 11x22</v>
      </c>
      <c r="Q4080" s="19" t="str">
        <v>144 - Cuerda 2,62mm - 63,17 x 68,41</v>
      </c>
      <c r="V4080" s="83"/>
      <c r="AA4080" t="str">
        <v>143 - Cuerda 2,62mm - 61,6 x 66,84</v>
      </c>
    </row>
    <row r="4081" spans="1:27" x14ac:dyDescent="0.2">
      <c r="A4081" s="45" t="str">
        <v>RESORTES LINEA BULONERA810</v>
      </c>
      <c r="B4081" s="46" t="str">
        <v>RESORTES LINEA BULONERA</v>
      </c>
      <c r="C4081" s="46">
        <v>810</v>
      </c>
      <c r="D4081" s="46" t="str">
        <v>EXPANSION - 1,5 x 17 L.: 195 mm</v>
      </c>
      <c r="E4081" s="47">
        <v>5054.3999999999996</v>
      </c>
      <c r="F4081" s="45" t="str">
        <v>RESORTES</v>
      </c>
      <c r="G4081" s="48">
        <v>2047.0320000000002</v>
      </c>
      <c r="H4081" s="49">
        <v>1198.5</v>
      </c>
      <c r="I4081" s="50">
        <v>0.70799499374217789</v>
      </c>
      <c r="J4081" s="51" t="str">
        <v>810</v>
      </c>
      <c r="Q4081" s="19" t="str">
        <v>144 - grampa bagueta lateral sup. Puerta REN. 18 BREAK</v>
      </c>
      <c r="V4081" s="83"/>
      <c r="AA4081" t="str">
        <v>143 - Ø pico 16 mm - 16 mm 19 mm - 7</v>
      </c>
    </row>
    <row r="4082" spans="1:27" x14ac:dyDescent="0.2">
      <c r="A4082" s="45" t="str">
        <v>RESORTES LINEA BULONERA815</v>
      </c>
      <c r="B4082" s="46" t="str">
        <v>RESORTES LINEA BULONERA</v>
      </c>
      <c r="C4082" s="46">
        <v>815</v>
      </c>
      <c r="D4082" s="46" t="str">
        <v>EXPANSION - 1,75 x 18 L.: 195 mm</v>
      </c>
      <c r="E4082" s="47">
        <v>5832</v>
      </c>
      <c r="F4082" s="45" t="str">
        <v>RESORTES</v>
      </c>
      <c r="G4082" s="48">
        <v>2361.96</v>
      </c>
      <c r="H4082" s="49">
        <v>1381.8</v>
      </c>
      <c r="I4082" s="50">
        <v>0.70933564915327851</v>
      </c>
      <c r="J4082" s="51" t="str">
        <v>815</v>
      </c>
      <c r="Q4082" s="19" t="str">
        <v>144 - Ø pico 16 mm - 19 mm 22 mm</v>
      </c>
      <c r="V4082" s="83"/>
      <c r="AA4082" t="str">
        <v>143 - Traba seguro manija PALIO-SIENA</v>
      </c>
    </row>
    <row r="4083" spans="1:27" x14ac:dyDescent="0.2">
      <c r="A4083" s="45" t="str">
        <v>CONECTORES NUEVA INCORPORACION96</v>
      </c>
      <c r="B4083" s="46" t="str">
        <v>CONECTORES NUEVA INCORPORACION</v>
      </c>
      <c r="C4083" s="46">
        <v>96</v>
      </c>
      <c r="D4083" s="46" t="str">
        <v>UNION PLASTICA 4 MM</v>
      </c>
      <c r="E4083" s="47">
        <v>1224.17</v>
      </c>
      <c r="F4083" s="45" t="str">
        <v>ALNAT</v>
      </c>
      <c r="G4083" s="48">
        <v>495.78885000000002</v>
      </c>
      <c r="H4083" s="49">
        <v>290.03519999999997</v>
      </c>
      <c r="I4083" s="50">
        <v>0.70940923722362004</v>
      </c>
      <c r="J4083" s="51" t="str">
        <v>061-00</v>
      </c>
      <c r="Q4083" s="19" t="str">
        <v>145 - 3 x 33 x 55 - Compresion</v>
      </c>
      <c r="V4083" s="83"/>
      <c r="AA4083" t="str">
        <v xml:space="preserve">143 - Union codo plastica 12 mm </v>
      </c>
    </row>
    <row r="4084" spans="1:27" x14ac:dyDescent="0.2">
      <c r="A4084" s="45" t="str">
        <v>CONECTORES NUEVA INCORPORACION139</v>
      </c>
      <c r="B4084" s="46" t="str">
        <v>CONECTORES NUEVA INCORPORACION</v>
      </c>
      <c r="C4084" s="46">
        <v>139</v>
      </c>
      <c r="D4084" s="46" t="str">
        <v>UNION CODO PLASTICA 4 MM</v>
      </c>
      <c r="E4084" s="47">
        <v>1283.17</v>
      </c>
      <c r="F4084" s="45" t="str">
        <v>ALNAT</v>
      </c>
      <c r="G4084" s="48">
        <v>519.68385000000012</v>
      </c>
      <c r="H4084" s="49">
        <v>304.01280000000003</v>
      </c>
      <c r="I4084" s="50">
        <v>0.70941437334217539</v>
      </c>
      <c r="J4084" s="51" t="str">
        <v>063-00</v>
      </c>
      <c r="Q4084" s="19" t="str">
        <v>145 - Cuerda 2,62mm - 64,77 x 70,01</v>
      </c>
      <c r="V4084" s="83"/>
      <c r="AA4084" t="str">
        <v>144 - Cuerda 2,62mm - 63,17 x 68,41</v>
      </c>
    </row>
    <row r="4085" spans="1:27" x14ac:dyDescent="0.2">
      <c r="A4085" s="45" t="str">
        <v>INTERRUPTORES Y PULSADORES242</v>
      </c>
      <c r="B4085" s="46" t="str">
        <v>INTERRUPTORES Y PULSADORES</v>
      </c>
      <c r="C4085" s="46">
        <v>242</v>
      </c>
      <c r="D4085" s="46" t="str">
        <v>10 Amper - Bipolar - Llave Tecla Interruptor Neon Rojo Termotanque 10A</v>
      </c>
      <c r="E4085" s="47">
        <v>7186.83</v>
      </c>
      <c r="F4085" s="45" t="str">
        <v>ALCIDES.TESSA</v>
      </c>
      <c r="G4085" s="48">
        <v>2910.66615</v>
      </c>
      <c r="H4085" s="49">
        <v>1702.54</v>
      </c>
      <c r="I4085" s="50">
        <v>0.70960221198914564</v>
      </c>
      <c r="J4085" s="51" t="str">
        <v>1872/02 - NG</v>
      </c>
      <c r="Q4085" s="19" t="str">
        <v>145 - Grampa moldura lateral Ranger</v>
      </c>
      <c r="V4085" s="83"/>
      <c r="AA4085" t="str">
        <v>144 - grampa bagueta lateral sup. Puerta REN. 18 BREAK</v>
      </c>
    </row>
    <row r="4086" spans="1:27" x14ac:dyDescent="0.2">
      <c r="A4086" s="45" t="str">
        <v>RETENES SEGURIDAD3,2</v>
      </c>
      <c r="B4086" s="46" t="str">
        <v>RETENES SEGURIDAD</v>
      </c>
      <c r="C4086" s="46">
        <v>3.2</v>
      </c>
      <c r="D4086" s="46" t="str">
        <v>RETENES SEGURIDAD DIN 6799 RS 3.20</v>
      </c>
      <c r="E4086" s="47">
        <v>43.64</v>
      </c>
      <c r="F4086" s="45" t="str">
        <v>OTIA</v>
      </c>
      <c r="G4086" s="48">
        <v>17.674200000000003</v>
      </c>
      <c r="H4086" s="49">
        <v>10.335599999999999</v>
      </c>
      <c r="I4086" s="50">
        <v>0.71003134796238276</v>
      </c>
      <c r="J4086" s="51" t="str">
        <v>04203.2</v>
      </c>
      <c r="Q4086" s="19" t="str">
        <v>145 - INYECTORES PARA CALEFACTOR  - ORBIS - CALORAMA QUEMADOR</v>
      </c>
      <c r="V4086" s="83"/>
      <c r="AA4086" t="str">
        <v>144 - Ø pico 16 mm - 19 mm 22 mm</v>
      </c>
    </row>
    <row r="4087" spans="1:27" x14ac:dyDescent="0.2">
      <c r="A4087" s="45" t="str">
        <v>PLASTICOS372</v>
      </c>
      <c r="B4087" s="46" t="str">
        <v>PLASTICOS</v>
      </c>
      <c r="C4087" s="46">
        <v>372</v>
      </c>
      <c r="D4087" s="46" t="str">
        <v>GR.TAPIZADOS DE PUERTA CHEVROLET S10,AVEO,ONIX</v>
      </c>
      <c r="E4087" s="47">
        <v>800.33</v>
      </c>
      <c r="F4087" s="45" t="str">
        <v>FADER</v>
      </c>
      <c r="G4087" s="48">
        <v>324.13365000000005</v>
      </c>
      <c r="H4087" s="49">
        <v>189.52500000000001</v>
      </c>
      <c r="I4087" s="50">
        <v>0.71024218440838949</v>
      </c>
      <c r="J4087" s="51" t="str">
        <v>S-366</v>
      </c>
      <c r="Q4087" s="19" t="str">
        <v>145 - Ø pico 16 mm - 22 mm 25 mm</v>
      </c>
      <c r="V4087" s="83"/>
      <c r="AA4087" t="str">
        <v>145 - 3 x 33 x 55 - Compresion</v>
      </c>
    </row>
    <row r="4088" spans="1:27" x14ac:dyDescent="0.2">
      <c r="A4088" s="45" t="str">
        <v>PLASTICOS402</v>
      </c>
      <c r="B4088" s="46" t="str">
        <v>PLASTICOS</v>
      </c>
      <c r="C4088" s="46">
        <v>402</v>
      </c>
      <c r="D4088" s="46" t="str">
        <v> fijación paragolpes y pasaruedas toyota hilux, corrolla, etios</v>
      </c>
      <c r="E4088" s="47">
        <v>2127.79</v>
      </c>
      <c r="F4088" s="45" t="str">
        <v>FADER</v>
      </c>
      <c r="G4088" s="48">
        <v>861.75495000000012</v>
      </c>
      <c r="H4088" s="49">
        <v>503.73750000000001</v>
      </c>
      <c r="I4088" s="50">
        <v>0.71072225117248577</v>
      </c>
      <c r="J4088" s="51" t="str">
        <v>S-380</v>
      </c>
      <c r="Q4088" s="19" t="str">
        <v>146 - 3 x 33 x 150 - Compresion</v>
      </c>
      <c r="V4088" s="83"/>
      <c r="AA4088" t="str">
        <v>145 - Cuerda 2,62mm - 64,77 x 70,01</v>
      </c>
    </row>
    <row r="4089" spans="1:27" x14ac:dyDescent="0.2">
      <c r="A4089" s="45" t="str">
        <v>RESORTES LINEA COMPLEMENTARIA383</v>
      </c>
      <c r="B4089" s="46" t="str">
        <v>RESORTES LINEA COMPLEMENTARIA</v>
      </c>
      <c r="C4089" s="46">
        <v>383</v>
      </c>
      <c r="D4089" s="46" t="str">
        <v>1,75 x 16 x 35 - Compresión</v>
      </c>
      <c r="E4089" s="47">
        <v>1310.6400000000001</v>
      </c>
      <c r="F4089" s="45" t="str">
        <v>RESORTES</v>
      </c>
      <c r="G4089" s="48">
        <v>530.80920000000003</v>
      </c>
      <c r="H4089" s="49">
        <v>310.2</v>
      </c>
      <c r="I4089" s="50">
        <v>0.71118375241779508</v>
      </c>
      <c r="J4089" s="51" t="str">
        <v>383</v>
      </c>
      <c r="Q4089" s="19" t="str">
        <v>146 - Cuerda 2,62mm - 66,34 x 71,58</v>
      </c>
      <c r="V4089" s="83"/>
      <c r="AA4089" t="str">
        <v>145 - Grampa moldura lateral Ranger</v>
      </c>
    </row>
    <row r="4090" spans="1:27" x14ac:dyDescent="0.2">
      <c r="A4090" s="45" t="str">
        <v>PLASTICOS7</v>
      </c>
      <c r="B4090" s="46" t="str">
        <v>PLASTICOS</v>
      </c>
      <c r="C4090" s="46">
        <v>7</v>
      </c>
      <c r="D4090" s="46" t="str">
        <v>Fijacion patente FIAT</v>
      </c>
      <c r="E4090" s="47">
        <v>578.92999999999995</v>
      </c>
      <c r="F4090" s="45" t="str">
        <v>FADER</v>
      </c>
      <c r="G4090" s="48">
        <v>234.46665000000002</v>
      </c>
      <c r="H4090" s="49">
        <v>137.0198</v>
      </c>
      <c r="I4090" s="50">
        <v>0.71118809106421121</v>
      </c>
      <c r="J4090" s="51" t="str">
        <v>F-977</v>
      </c>
      <c r="Q4090" s="19" t="str">
        <v>146 - Grampa bagueta puerta RENAULT CLIO</v>
      </c>
      <c r="V4090" s="83"/>
      <c r="AA4090" t="str">
        <v>145 - INYECTORES PARA CALEFACTOR  - ORBIS - CALORAMA QUEMADOR</v>
      </c>
    </row>
    <row r="4091" spans="1:27" x14ac:dyDescent="0.2">
      <c r="A4091" s="45" t="str">
        <v>ACCESORIOS DE BRONCE UNION POLIAMIDA9</v>
      </c>
      <c r="B4091" s="46" t="str">
        <v>ACCESORIOS DE BRONCE UNION POLIAMIDA</v>
      </c>
      <c r="C4091" s="46">
        <v>9</v>
      </c>
      <c r="D4091" s="46" t="str">
        <v>VIROLA 3/8</v>
      </c>
      <c r="E4091" s="47">
        <v>386.26</v>
      </c>
      <c r="F4091" s="45" t="str">
        <v>ALNAT</v>
      </c>
      <c r="G4091" s="48">
        <v>156.43529999999998</v>
      </c>
      <c r="H4091" s="49">
        <v>91.298599999999993</v>
      </c>
      <c r="I4091" s="50">
        <v>0.71344686555982229</v>
      </c>
      <c r="J4091" s="51" t="str">
        <v>BO3/8</v>
      </c>
      <c r="Q4091" s="19" t="str">
        <v>146 - Ø pico 16 mm - 25 mm 28 mm</v>
      </c>
      <c r="V4091" s="83"/>
      <c r="AA4091" t="str">
        <v>145 - Ø pico 16 mm - 22 mm 25 mm</v>
      </c>
    </row>
    <row r="4092" spans="1:27" x14ac:dyDescent="0.2">
      <c r="A4092" s="45" t="str">
        <v>ACCESORIOS DE BRONCE UNION POLIAMIDA11</v>
      </c>
      <c r="B4092" s="46" t="str">
        <v>ACCESORIOS DE BRONCE UNION POLIAMIDA</v>
      </c>
      <c r="C4092" s="46">
        <v>11</v>
      </c>
      <c r="D4092" s="46" t="str">
        <v>MANGO BRONCE 4 MM</v>
      </c>
      <c r="E4092" s="47">
        <v>488.19</v>
      </c>
      <c r="F4092" s="45" t="str">
        <v>ALNAT</v>
      </c>
      <c r="G4092" s="48">
        <v>197.71695000000003</v>
      </c>
      <c r="H4092" s="49">
        <v>115.3912</v>
      </c>
      <c r="I4092" s="50">
        <v>0.71344911917026632</v>
      </c>
      <c r="J4092" s="51" t="str">
        <v>BI04</v>
      </c>
      <c r="Q4092" s="19" t="str">
        <v>147 - 8 x 25 negro c/arand</v>
      </c>
      <c r="V4092" s="83"/>
      <c r="AA4092" t="str">
        <v>146 - 3 x 33 x 150 - Compresion</v>
      </c>
    </row>
    <row r="4093" spans="1:27" x14ac:dyDescent="0.2">
      <c r="A4093" s="45" t="str">
        <v>ACCESORIOS DE BRONCE UNION POLIAMIDA12</v>
      </c>
      <c r="B4093" s="46" t="str">
        <v>ACCESORIOS DE BRONCE UNION POLIAMIDA</v>
      </c>
      <c r="C4093" s="46">
        <v>12</v>
      </c>
      <c r="D4093" s="46" t="str">
        <v>MANGO BRONCE 6 MM</v>
      </c>
      <c r="E4093" s="47">
        <v>502.14</v>
      </c>
      <c r="F4093" s="45" t="str">
        <v>ALNAT</v>
      </c>
      <c r="G4093" s="48">
        <v>203.36669999999998</v>
      </c>
      <c r="H4093" s="49">
        <v>118.68810000000001</v>
      </c>
      <c r="I4093" s="50">
        <v>0.71345484509398971</v>
      </c>
      <c r="J4093" s="51" t="str">
        <v>BI06</v>
      </c>
      <c r="Q4093" s="19" t="str">
        <v>147 - Cuerda 2,62mm - 67,95 x 73,19</v>
      </c>
      <c r="V4093" s="83"/>
      <c r="AA4093" t="str">
        <v>146 - Cuerda 2,62mm - 66,34 x 71,58</v>
      </c>
    </row>
    <row r="4094" spans="1:27" x14ac:dyDescent="0.2">
      <c r="A4094" s="45" t="str">
        <v>ACCESORIOS DE BRONCE UNION POLIAMIDA16</v>
      </c>
      <c r="B4094" s="46" t="str">
        <v>ACCESORIOS DE BRONCE UNION POLIAMIDA</v>
      </c>
      <c r="C4094" s="46">
        <v>16</v>
      </c>
      <c r="D4094" s="46" t="str">
        <v>MANGO BRONCE 1/4</v>
      </c>
      <c r="E4094" s="47">
        <v>502.14</v>
      </c>
      <c r="F4094" s="45" t="str">
        <v>ALNAT</v>
      </c>
      <c r="G4094" s="48">
        <v>203.36669999999998</v>
      </c>
      <c r="H4094" s="49">
        <v>118.68810000000001</v>
      </c>
      <c r="I4094" s="50">
        <v>0.71345484509398971</v>
      </c>
      <c r="J4094" s="51" t="str">
        <v>BI1/4</v>
      </c>
      <c r="Q4094" s="19" t="str">
        <v>147 - Ø pico 16 mm - 28 mm 32 mm  - 47</v>
      </c>
      <c r="V4094" s="83"/>
      <c r="AA4094" t="str">
        <v>146 - Grampa bagueta puerta RENAULT CLIO</v>
      </c>
    </row>
    <row r="4095" spans="1:27" x14ac:dyDescent="0.2">
      <c r="A4095" s="45" t="str">
        <v>ACCESORIOS DE BRONCE UNION POLIAMIDA7</v>
      </c>
      <c r="B4095" s="46" t="str">
        <v>ACCESORIOS DE BRONCE UNION POLIAMIDA</v>
      </c>
      <c r="C4095" s="46">
        <v>7</v>
      </c>
      <c r="D4095" s="46" t="str">
        <v>VIROLA 16 MM</v>
      </c>
      <c r="E4095" s="47">
        <v>1283.25</v>
      </c>
      <c r="F4095" s="45" t="str">
        <v>ALNAT</v>
      </c>
      <c r="G4095" s="48">
        <v>519.71625000000006</v>
      </c>
      <c r="H4095" s="49">
        <v>303.3141</v>
      </c>
      <c r="I4095" s="50">
        <v>0.71345891931829097</v>
      </c>
      <c r="J4095" s="51" t="str">
        <v>BO16</v>
      </c>
      <c r="Q4095" s="19" t="str">
        <v>147 - Reten seguro puerta PALIO-SIENA-PEUGEOT</v>
      </c>
      <c r="V4095" s="83"/>
      <c r="AA4095" t="str">
        <v>146 - Ø pico 16 mm - 25 mm 28 mm</v>
      </c>
    </row>
    <row r="4096" spans="1:27" x14ac:dyDescent="0.2">
      <c r="A4096" s="45" t="str">
        <v>ACCESORIOS DE BRONCE UNION POLIAMIDA6</v>
      </c>
      <c r="B4096" s="46" t="str">
        <v>ACCESORIOS DE BRONCE UNION POLIAMIDA</v>
      </c>
      <c r="C4096" s="46">
        <v>6</v>
      </c>
      <c r="D4096" s="46" t="str">
        <v>VIROLA 14 MM</v>
      </c>
      <c r="E4096" s="47">
        <v>976.39</v>
      </c>
      <c r="F4096" s="45" t="str">
        <v>ALNAT</v>
      </c>
      <c r="G4096" s="48">
        <v>395.43795000000006</v>
      </c>
      <c r="H4096" s="49">
        <v>230.7825</v>
      </c>
      <c r="I4096" s="50">
        <v>0.71346592570927192</v>
      </c>
      <c r="J4096" s="51" t="str">
        <v>BO14</v>
      </c>
      <c r="Q4096" s="19" t="str">
        <v>148 - Grampa tapizado VOKSWAGEN</v>
      </c>
      <c r="V4096" s="83"/>
      <c r="AA4096" t="str">
        <v>147 - 8 x 25 negro c/arand</v>
      </c>
    </row>
    <row r="4097" spans="1:27" x14ac:dyDescent="0.2">
      <c r="A4097" s="45" t="str">
        <v>ACCESORIOS DE BRONCE UNION POLIAMIDA14</v>
      </c>
      <c r="B4097" s="46" t="str">
        <v>ACCESORIOS DE BRONCE UNION POLIAMIDA</v>
      </c>
      <c r="C4097" s="46">
        <v>14</v>
      </c>
      <c r="D4097" s="46" t="str">
        <v>MANGO BRONCE 10 MM</v>
      </c>
      <c r="E4097" s="47">
        <v>976.39</v>
      </c>
      <c r="F4097" s="45" t="str">
        <v>ALNAT</v>
      </c>
      <c r="G4097" s="48">
        <v>395.43795000000006</v>
      </c>
      <c r="H4097" s="49">
        <v>230.7825</v>
      </c>
      <c r="I4097" s="50">
        <v>0.71346592570927192</v>
      </c>
      <c r="J4097" s="51" t="str">
        <v>BI10</v>
      </c>
      <c r="Q4097" s="19" t="str">
        <v xml:space="preserve">148 - Ø pico 16 mm - 32 mm  35 mm </v>
      </c>
      <c r="V4097" s="83"/>
      <c r="AA4097" t="str">
        <v>147 - Cuerda 2,62mm - 67,95 x 73,19</v>
      </c>
    </row>
    <row r="4098" spans="1:27" x14ac:dyDescent="0.2">
      <c r="A4098" s="45" t="str">
        <v>ACCESORIOS DE BRONCE UNION POLIAMIDA15</v>
      </c>
      <c r="B4098" s="46" t="str">
        <v>ACCESORIOS DE BRONCE UNION POLIAMIDA</v>
      </c>
      <c r="C4098" s="46">
        <v>15</v>
      </c>
      <c r="D4098" s="46" t="str">
        <v>MANGO BRONCE 12 MM</v>
      </c>
      <c r="E4098" s="47">
        <v>976.39</v>
      </c>
      <c r="F4098" s="45" t="str">
        <v>ALNAT</v>
      </c>
      <c r="G4098" s="48">
        <v>395.43795000000006</v>
      </c>
      <c r="H4098" s="49">
        <v>230.7825</v>
      </c>
      <c r="I4098" s="50">
        <v>0.71346592570927192</v>
      </c>
      <c r="J4098" s="51" t="str">
        <v>BI12</v>
      </c>
      <c r="Q4098" s="19" t="str">
        <v>149 - 3 x 40 x 100 - Compresion</v>
      </c>
      <c r="V4098" s="83"/>
      <c r="AA4098" t="str">
        <v>147 - Ø pico 16 mm - 28 mm 32 mm  - 47</v>
      </c>
    </row>
    <row r="4099" spans="1:27" x14ac:dyDescent="0.2">
      <c r="A4099" s="45" t="str">
        <v>ACCESORIOS DE BRONCE UNION POLIAMIDA17</v>
      </c>
      <c r="B4099" s="46" t="str">
        <v>ACCESORIOS DE BRONCE UNION POLIAMIDA</v>
      </c>
      <c r="C4099" s="46">
        <v>17</v>
      </c>
      <c r="D4099" s="46" t="str">
        <v>MANGO BRONCE 3/8</v>
      </c>
      <c r="E4099" s="47">
        <v>976.39</v>
      </c>
      <c r="F4099" s="45" t="str">
        <v>ALNAT</v>
      </c>
      <c r="G4099" s="48">
        <v>395.43795000000006</v>
      </c>
      <c r="H4099" s="49">
        <v>230.7825</v>
      </c>
      <c r="I4099" s="50">
        <v>0.71346592570927192</v>
      </c>
      <c r="J4099" s="51" t="str">
        <v>BI3/8</v>
      </c>
      <c r="Q4099" s="19" t="str">
        <v>149 - 8 x 30 negro c/arand</v>
      </c>
      <c r="V4099" s="83"/>
      <c r="AA4099" t="str">
        <v>147 - Reten seguro puerta PALIO-SIENA-PEUGEOT</v>
      </c>
    </row>
    <row r="4100" spans="1:27" x14ac:dyDescent="0.2">
      <c r="A4100" s="45" t="str">
        <v>ACCESORIOS DE BRONCE UNION POLIAMIDA18</v>
      </c>
      <c r="B4100" s="46" t="str">
        <v>ACCESORIOS DE BRONCE UNION POLIAMIDA</v>
      </c>
      <c r="C4100" s="46">
        <v>18</v>
      </c>
      <c r="D4100" s="46" t="str">
        <v>MANGO BRONCE 1/2</v>
      </c>
      <c r="E4100" s="47">
        <v>976.39</v>
      </c>
      <c r="F4100" s="45" t="str">
        <v>ALNAT</v>
      </c>
      <c r="G4100" s="48">
        <v>395.43795000000006</v>
      </c>
      <c r="H4100" s="49">
        <v>230.7825</v>
      </c>
      <c r="I4100" s="50">
        <v>0.71346592570927192</v>
      </c>
      <c r="J4100" s="51" t="str">
        <v>BI1/2</v>
      </c>
      <c r="Q4100" s="19" t="str">
        <v>149 - Clip baguetas laterales y traserasPEUGEOT-PATNER</v>
      </c>
      <c r="V4100" s="83"/>
      <c r="AA4100" t="str">
        <v>148 - Grampa tapizado VOKSWAGEN</v>
      </c>
    </row>
    <row r="4101" spans="1:27" x14ac:dyDescent="0.2">
      <c r="A4101" s="45" t="str">
        <v>ACCESORIOS DE BRONCE UNION POLIAMIDA13</v>
      </c>
      <c r="B4101" s="46" t="str">
        <v>ACCESORIOS DE BRONCE UNION POLIAMIDA</v>
      </c>
      <c r="C4101" s="46">
        <v>13</v>
      </c>
      <c r="D4101" s="46" t="str">
        <v>MANGO BRONCE 8 MM</v>
      </c>
      <c r="E4101" s="47">
        <v>641.63</v>
      </c>
      <c r="F4101" s="45" t="str">
        <v>ALNAT</v>
      </c>
      <c r="G4101" s="48">
        <v>259.86015000000003</v>
      </c>
      <c r="H4101" s="49">
        <v>151.65700000000001</v>
      </c>
      <c r="I4101" s="50">
        <v>0.71347283673025319</v>
      </c>
      <c r="J4101" s="51" t="str">
        <v>BI08</v>
      </c>
      <c r="Q4101" s="19" t="str">
        <v>149 - Ø pico 16 mm - 35 mm  38 mm - 51</v>
      </c>
      <c r="V4101" s="83"/>
      <c r="AA4101" t="str">
        <v xml:space="preserve">148 - Ø pico 16 mm - 32 mm  35 mm </v>
      </c>
    </row>
    <row r="4102" spans="1:27" x14ac:dyDescent="0.2">
      <c r="A4102" s="45" t="str">
        <v>PLASTICOS44</v>
      </c>
      <c r="B4102" s="46" t="str">
        <v>PLASTICOS</v>
      </c>
      <c r="C4102" s="46">
        <v>44</v>
      </c>
      <c r="D4102" s="46" t="str">
        <v>Tapizado REGATTA-TEMPRA</v>
      </c>
      <c r="E4102" s="47">
        <v>683.95</v>
      </c>
      <c r="F4102" s="45" t="str">
        <v>FADER</v>
      </c>
      <c r="G4102" s="48">
        <v>276.99975000000001</v>
      </c>
      <c r="H4102" s="49">
        <v>161.595</v>
      </c>
      <c r="I4102" s="50">
        <v>0.71416040100250622</v>
      </c>
      <c r="J4102" s="51" t="str">
        <v>S-022</v>
      </c>
      <c r="Q4102" s="19" t="str">
        <v>14x19 - 14x19</v>
      </c>
      <c r="V4102" s="83"/>
      <c r="AA4102" t="str">
        <v>149 - 3 x 40 x 100 - Compresion</v>
      </c>
    </row>
    <row r="4103" spans="1:27" x14ac:dyDescent="0.2">
      <c r="A4103" s="45" t="str">
        <v>PERILLAS DE COCINA59</v>
      </c>
      <c r="B4103" s="46" t="str">
        <v>PERILLAS DE COCINA</v>
      </c>
      <c r="C4103" s="46">
        <v>59</v>
      </c>
      <c r="D4103" s="46" t="str">
        <v>LONGVIE - Longvie actual bl</v>
      </c>
      <c r="E4103" s="47">
        <v>2285.71</v>
      </c>
      <c r="F4103" s="45" t="str">
        <v>NEPLASTIC</v>
      </c>
      <c r="G4103" s="48">
        <v>925.71254999999996</v>
      </c>
      <c r="H4103" s="49">
        <v>540</v>
      </c>
      <c r="I4103" s="50">
        <v>0.71428249999999993</v>
      </c>
      <c r="J4103" s="51" t="str">
        <v>788</v>
      </c>
      <c r="Q4103" s="19" t="str">
        <v>14x20 - 14x20</v>
      </c>
      <c r="V4103" s="83"/>
      <c r="AA4103" t="str">
        <v>149 - 8 x 30 negro c/arand</v>
      </c>
    </row>
    <row r="4104" spans="1:27" x14ac:dyDescent="0.2">
      <c r="A4104" s="45" t="str">
        <v>PERILLAS DE COCINA40</v>
      </c>
      <c r="B4104" s="46" t="str">
        <v>PERILLAS DE COCINA</v>
      </c>
      <c r="C4104" s="46">
        <v>40</v>
      </c>
      <c r="D4104" s="46" t="str">
        <v>INDUSTRIALES - INDUSTRIAL INYECCION  8/10/11/CUADRADO</v>
      </c>
      <c r="E4104" s="47">
        <v>5714.29</v>
      </c>
      <c r="F4104" s="45" t="str">
        <v>NEPLASTIC</v>
      </c>
      <c r="G4104" s="48">
        <v>2314.2874500000003</v>
      </c>
      <c r="H4104" s="49">
        <v>1350</v>
      </c>
      <c r="I4104" s="50">
        <v>0.71428700000000012</v>
      </c>
      <c r="J4104" s="51" t="str">
        <v>483</v>
      </c>
      <c r="Q4104" s="19" t="str">
        <v>14x22 - 14x22</v>
      </c>
      <c r="V4104" s="83"/>
      <c r="AA4104" t="str">
        <v>149 - Clip baguetas laterales y traserasPEUGEOT-PATNER</v>
      </c>
    </row>
    <row r="4105" spans="1:27" x14ac:dyDescent="0.2">
      <c r="A4105" s="45" t="str">
        <v>PERILLAS DE COCINA50</v>
      </c>
      <c r="B4105" s="46" t="str">
        <v>PERILLAS DE COCINA</v>
      </c>
      <c r="C4105" s="46">
        <v>50</v>
      </c>
      <c r="D4105" s="46" t="str">
        <v>LONGVIE - LONGVIE KENIA   B / M / N / G  6mm</v>
      </c>
      <c r="E4105" s="47">
        <v>5714.29</v>
      </c>
      <c r="F4105" s="45" t="str">
        <v>NEPLASTIC</v>
      </c>
      <c r="G4105" s="48">
        <v>2314.2874500000003</v>
      </c>
      <c r="H4105" s="49">
        <v>1350</v>
      </c>
      <c r="I4105" s="50">
        <v>0.71428700000000012</v>
      </c>
      <c r="J4105" s="51" t="str">
        <v>662</v>
      </c>
      <c r="Q4105" s="19" t="str">
        <v>14x30 - 14x30</v>
      </c>
      <c r="V4105" s="83"/>
      <c r="AA4105" t="str">
        <v>149 - Ø pico 16 mm - 35 mm  38 mm - 51</v>
      </c>
    </row>
    <row r="4106" spans="1:27" x14ac:dyDescent="0.2">
      <c r="A4106" s="45" t="str">
        <v>PERILLAS DE COCINA53</v>
      </c>
      <c r="B4106" s="46" t="str">
        <v>PERILLAS DE COCINA</v>
      </c>
      <c r="C4106" s="46">
        <v>53</v>
      </c>
      <c r="D4106" s="46" t="str">
        <v>LONGVIE - Longvie 2000 diam 8 mrr</v>
      </c>
      <c r="E4106" s="47">
        <v>5714.29</v>
      </c>
      <c r="F4106" s="45" t="str">
        <v>NEPLASTIC</v>
      </c>
      <c r="G4106" s="48">
        <v>2314.2874500000003</v>
      </c>
      <c r="H4106" s="49">
        <v>1350</v>
      </c>
      <c r="I4106" s="50">
        <v>0.71428700000000012</v>
      </c>
      <c r="J4106" s="51" t="str">
        <v>451</v>
      </c>
      <c r="Q4106" s="19" t="str">
        <v>15 - 1,25 x 8 x 100 - Expansion</v>
      </c>
      <c r="V4106" s="83"/>
      <c r="AA4106" t="str">
        <v>14x19 - 14x19</v>
      </c>
    </row>
    <row r="4107" spans="1:27" x14ac:dyDescent="0.2">
      <c r="A4107" s="45" t="str">
        <v>PERILLAS DE COCINA60</v>
      </c>
      <c r="B4107" s="46" t="str">
        <v>PERILLAS DE COCINA</v>
      </c>
      <c r="C4107" s="46">
        <v>60</v>
      </c>
      <c r="D4107" s="46" t="str">
        <v>LONGVIE - Longvie Anafe 2010 bl</v>
      </c>
      <c r="E4107" s="47">
        <v>5714.29</v>
      </c>
      <c r="F4107" s="45" t="str">
        <v>NEPLASTIC</v>
      </c>
      <c r="G4107" s="48">
        <v>2314.2874500000003</v>
      </c>
      <c r="H4107" s="49">
        <v>1350</v>
      </c>
      <c r="I4107" s="50">
        <v>0.71428700000000012</v>
      </c>
      <c r="J4107" s="51" t="str">
        <v>676</v>
      </c>
      <c r="Q4107" s="19" t="str">
        <v xml:space="preserve">15 - 1/4 sae 67°  - 15 - 1/4 67° </v>
      </c>
      <c r="V4107" s="83"/>
      <c r="AA4107" t="str">
        <v>14x20 - 14x20</v>
      </c>
    </row>
    <row r="4108" spans="1:27" x14ac:dyDescent="0.2">
      <c r="A4108" s="45" t="str">
        <v>PERILLAS DE COCINA61</v>
      </c>
      <c r="B4108" s="46" t="str">
        <v>PERILLAS DE COCINA</v>
      </c>
      <c r="C4108" s="46">
        <v>61</v>
      </c>
      <c r="D4108" s="46" t="str">
        <v>LONGVIE - Longvie Anafe 2010 gris</v>
      </c>
      <c r="E4108" s="47">
        <v>5714.29</v>
      </c>
      <c r="F4108" s="45" t="str">
        <v>NEPLASTIC</v>
      </c>
      <c r="G4108" s="48">
        <v>2314.2874500000003</v>
      </c>
      <c r="H4108" s="49">
        <v>1350</v>
      </c>
      <c r="I4108" s="50">
        <v>0.71428700000000012</v>
      </c>
      <c r="J4108" s="51" t="str">
        <v>676</v>
      </c>
      <c r="Q4108" s="19" t="str">
        <v>15 - 14 x 1.5 - VW GARAT, FALCON, F100, CHEVR</v>
      </c>
      <c r="V4108" s="83"/>
      <c r="AA4108" t="str">
        <v>14x22 - 14x22</v>
      </c>
    </row>
    <row r="4109" spans="1:27" x14ac:dyDescent="0.2">
      <c r="A4109" s="45" t="str">
        <v>PERILLAS DE COCINA90</v>
      </c>
      <c r="B4109" s="46" t="str">
        <v>PERILLAS DE COCINA</v>
      </c>
      <c r="C4109" s="46">
        <v>90</v>
      </c>
      <c r="D4109" s="46" t="str">
        <v>DAUCO - P.Dauco Mrr diam8 v/L baquelita</v>
      </c>
      <c r="E4109" s="47">
        <v>4190.4799999999996</v>
      </c>
      <c r="F4109" s="45" t="str">
        <v>NEPLASTIC</v>
      </c>
      <c r="G4109" s="48">
        <v>1697.1443999999999</v>
      </c>
      <c r="H4109" s="49">
        <v>990</v>
      </c>
      <c r="I4109" s="50">
        <v>0.71428727272727266</v>
      </c>
      <c r="J4109" s="51" t="str">
        <v>157</v>
      </c>
      <c r="Q4109" s="19" t="str">
        <v>15 - 16 x 7,5 x 6,5 - TALADRO HITACHI VIP</v>
      </c>
      <c r="V4109" s="83"/>
      <c r="AA4109" t="str">
        <v>14x30 - 14x30</v>
      </c>
    </row>
    <row r="4110" spans="1:27" x14ac:dyDescent="0.2">
      <c r="A4110" s="45" t="str">
        <v>PERILLAS DE COCINA91</v>
      </c>
      <c r="B4110" s="46" t="str">
        <v>PERILLAS DE COCINA</v>
      </c>
      <c r="C4110" s="46">
        <v>91</v>
      </c>
      <c r="D4110" s="46" t="str">
        <v>ORO AZUL - CHANFLEADA 88 C / C</v>
      </c>
      <c r="E4110" s="47">
        <v>4190.4799999999996</v>
      </c>
      <c r="F4110" s="45" t="str">
        <v>NEPLASTIC</v>
      </c>
      <c r="G4110" s="48">
        <v>1697.1443999999999</v>
      </c>
      <c r="H4110" s="49">
        <v>990</v>
      </c>
      <c r="I4110" s="50">
        <v>0.71428727272727266</v>
      </c>
      <c r="J4110" s="51" t="str">
        <v>158</v>
      </c>
      <c r="Q4110" s="19" t="str">
        <v>15 - 22,8 x 17 x 14</v>
      </c>
      <c r="V4110" s="83"/>
      <c r="AA4110" t="str">
        <v>15 - 1,25 x 8 x 100 - Expansion</v>
      </c>
    </row>
    <row r="4111" spans="1:27" x14ac:dyDescent="0.2">
      <c r="A4111" s="45" t="str">
        <v>CONECTORES NEUMÁTICOS9</v>
      </c>
      <c r="B4111" s="46" t="str">
        <v>CONECTORES NEUMÁTICOS</v>
      </c>
      <c r="C4111" s="46">
        <v>9</v>
      </c>
      <c r="D4111" s="46" t="str">
        <v>Recta Plástica R 1/4 BSPT x 8 mm</v>
      </c>
      <c r="E4111" s="47">
        <v>1997.14</v>
      </c>
      <c r="F4111" s="45" t="str">
        <v>ALNAT</v>
      </c>
      <c r="G4111" s="48">
        <v>808.84170000000017</v>
      </c>
      <c r="H4111" s="49">
        <v>471.74400000000003</v>
      </c>
      <c r="I4111" s="50">
        <v>0.71457760989011021</v>
      </c>
      <c r="J4111" s="51" t="str">
        <v>060-04</v>
      </c>
      <c r="Q4111" s="19" t="str">
        <v>15 - Conector de Calefaccion R 12</v>
      </c>
      <c r="V4111" s="83"/>
      <c r="AA4111" t="str">
        <v xml:space="preserve">15 - 1/4 sae 67°  - 15 - 1/4 67° </v>
      </c>
    </row>
    <row r="4112" spans="1:27" x14ac:dyDescent="0.2">
      <c r="A4112" s="45" t="str">
        <v>CONECTORES DE COMBUSTIBLE24</v>
      </c>
      <c r="B4112" s="46" t="str">
        <v>CONECTORES DE COMBUSTIBLE</v>
      </c>
      <c r="C4112" s="46">
        <v>24</v>
      </c>
      <c r="D4112" s="46" t="str">
        <v>SAE 7.89 ID-6 - Tee en ángulo con O-Ring</v>
      </c>
      <c r="E4112" s="47">
        <v>12005</v>
      </c>
      <c r="F4112" s="45" t="str">
        <v>ALNAT</v>
      </c>
      <c r="G4112" s="48">
        <v>4862.0250000000005</v>
      </c>
      <c r="H4112" s="49">
        <v>2835.6</v>
      </c>
      <c r="I4112" s="50">
        <v>0.71463711383834139</v>
      </c>
      <c r="J4112" s="51" t="str">
        <v>B7</v>
      </c>
      <c r="Q4112" s="19" t="str">
        <v>15 - Cuerda 1,78mm - 14 x 17,56</v>
      </c>
      <c r="V4112" s="83"/>
      <c r="AA4112" t="str">
        <v>15 - 14 x 1.5 - VW GARAT, FALCON, F100, CHEVR</v>
      </c>
    </row>
    <row r="4113" spans="1:27" x14ac:dyDescent="0.2">
      <c r="A4113" s="45" t="str">
        <v>REGATONES19</v>
      </c>
      <c r="B4113" s="46" t="str">
        <v>REGATONES</v>
      </c>
      <c r="C4113" s="46">
        <v>19</v>
      </c>
      <c r="D4113" s="46" t="str">
        <v>INTERIORES  - 5/8 .</v>
      </c>
      <c r="E4113" s="47">
        <v>101.65</v>
      </c>
      <c r="F4113" s="45" t="str">
        <v>REGATONES</v>
      </c>
      <c r="G4113" s="48">
        <v>41.16825</v>
      </c>
      <c r="H4113" s="49">
        <v>24</v>
      </c>
      <c r="I4113" s="50">
        <v>0.71534374999999994</v>
      </c>
      <c r="J4113" s="51" t="str">
        <v>5/8 . INTERIORES</v>
      </c>
      <c r="Q4113" s="19" t="str">
        <v>15 - DOMEC - Domec 81 Paola bl diam8 baquelita</v>
      </c>
      <c r="V4113" s="83"/>
      <c r="AA4113" t="str">
        <v>15 - 16 x 7,5 x 6,5 - TALADRO HITACHI VIP</v>
      </c>
    </row>
    <row r="4114" spans="1:27" x14ac:dyDescent="0.2">
      <c r="A4114" s="45" t="str">
        <v>REGATONES34</v>
      </c>
      <c r="B4114" s="46" t="str">
        <v>REGATONES</v>
      </c>
      <c r="C4114" s="46">
        <v>34</v>
      </c>
      <c r="D4114" s="46" t="str">
        <v>INTERIORES  - 3"</v>
      </c>
      <c r="E4114" s="47">
        <v>474.38</v>
      </c>
      <c r="F4114" s="45" t="str">
        <v>REGATONES</v>
      </c>
      <c r="G4114" s="48">
        <v>192.12390000000002</v>
      </c>
      <c r="H4114" s="49">
        <v>112</v>
      </c>
      <c r="I4114" s="50">
        <v>0.7153919642857145</v>
      </c>
      <c r="J4114" s="51" t="str">
        <v>3" INTERIORES</v>
      </c>
      <c r="Q4114" s="19" t="str">
        <v>15 - EXTERIORES LARGOS  - 1"</v>
      </c>
      <c r="V4114" s="83"/>
      <c r="AA4114" t="str">
        <v>15 - 22,8 x 17 x 14</v>
      </c>
    </row>
    <row r="4115" spans="1:27" x14ac:dyDescent="0.2">
      <c r="A4115" s="45" t="str">
        <v>PLASTICOS96</v>
      </c>
      <c r="B4115" s="46" t="str">
        <v>PLASTICOS</v>
      </c>
      <c r="C4115" s="46">
        <v>96</v>
      </c>
      <c r="D4115" s="46" t="str">
        <v>Tope cap3,01ot Pick -up - Camion Ford</v>
      </c>
      <c r="E4115" s="47">
        <v>713.06</v>
      </c>
      <c r="F4115" s="45" t="str">
        <v>FADER</v>
      </c>
      <c r="G4115" s="48">
        <v>288.78929999999997</v>
      </c>
      <c r="H4115" s="49">
        <v>168.30779999999999</v>
      </c>
      <c r="I4115" s="50">
        <v>0.71584026408758228</v>
      </c>
      <c r="J4115" s="51" t="str">
        <v>F-059</v>
      </c>
      <c r="Q4115" s="19" t="str">
        <v>15 - Grampa tapizadoPEUGEOT 405</v>
      </c>
      <c r="V4115" s="83"/>
      <c r="AA4115" t="str">
        <v>15 - Conector de Calefaccion R 12</v>
      </c>
    </row>
    <row r="4116" spans="1:27" x14ac:dyDescent="0.2">
      <c r="A4116" s="45" t="str">
        <v>PLASTICOS308</v>
      </c>
      <c r="B4116" s="46" t="str">
        <v>PLASTICOS</v>
      </c>
      <c r="C4116" s="46">
        <v>308</v>
      </c>
      <c r="D4116" s="46" t="str">
        <v>Grampa moldura superior Renault</v>
      </c>
      <c r="E4116" s="47">
        <v>713.06</v>
      </c>
      <c r="F4116" s="45" t="str">
        <v>FADER</v>
      </c>
      <c r="G4116" s="48">
        <v>288.78929999999997</v>
      </c>
      <c r="H4116" s="49">
        <v>168.30779999999999</v>
      </c>
      <c r="I4116" s="50">
        <v>0.71584026408758228</v>
      </c>
      <c r="J4116" s="51" t="str">
        <v>F-058</v>
      </c>
      <c r="Q4116" s="19" t="str">
        <v>15 - MANGO BRONCE 12 MM</v>
      </c>
      <c r="V4116" s="83"/>
      <c r="AA4116" t="str">
        <v>15 - Cuerda 1,78mm - 14 x 17,56</v>
      </c>
    </row>
    <row r="4117" spans="1:27" x14ac:dyDescent="0.2">
      <c r="A4117" s="45" t="str">
        <v>PLASTICOS309</v>
      </c>
      <c r="B4117" s="46" t="str">
        <v>PLASTICOS</v>
      </c>
      <c r="C4117" s="46">
        <v>309</v>
      </c>
      <c r="D4117" s="46" t="str">
        <v>Grampa moldura zócalo Renault</v>
      </c>
      <c r="E4117" s="47">
        <v>713.06</v>
      </c>
      <c r="F4117" s="45" t="str">
        <v>FADER</v>
      </c>
      <c r="G4117" s="48">
        <v>288.78929999999997</v>
      </c>
      <c r="H4117" s="49">
        <v>168.30779999999999</v>
      </c>
      <c r="I4117" s="50">
        <v>0.71584026408758228</v>
      </c>
      <c r="J4117" s="51" t="str">
        <v>F-059</v>
      </c>
      <c r="Q4117" s="19" t="str">
        <v>15 - Ojal super gasolero de bronce para cable de 95 mm2 x 2 (+) y (-)</v>
      </c>
      <c r="V4117" s="83"/>
      <c r="AA4117" t="str">
        <v>15 - DOMEC - Domec 81 Paola bl diam8 baquelita</v>
      </c>
    </row>
    <row r="4118" spans="1:27" x14ac:dyDescent="0.2">
      <c r="A4118" s="45" t="str">
        <v>PLASTICOS194</v>
      </c>
      <c r="B4118" s="46" t="str">
        <v>PLASTICOS</v>
      </c>
      <c r="C4118" s="46">
        <v>194</v>
      </c>
      <c r="D4118" s="46" t="str">
        <v>PUNTERA VARILLA DE CAPOT FIAT DUNA  - UNO</v>
      </c>
      <c r="E4118" s="47">
        <v>1353.04</v>
      </c>
      <c r="F4118" s="45" t="str">
        <v>FADER</v>
      </c>
      <c r="G4118" s="48">
        <v>547.98120000000006</v>
      </c>
      <c r="H4118" s="49">
        <v>319.2</v>
      </c>
      <c r="I4118" s="50">
        <v>0.71673308270676706</v>
      </c>
      <c r="J4118" s="51" t="str">
        <v>S-046</v>
      </c>
      <c r="Q4118" s="19" t="str">
        <v>15 - RECTO PLAST 3/8 MANG 10 MM</v>
      </c>
      <c r="V4118" s="83"/>
      <c r="AA4118" t="str">
        <v>15 - EXTERIORES LARGOS  - 1"</v>
      </c>
    </row>
    <row r="4119" spans="1:27" x14ac:dyDescent="0.2">
      <c r="A4119" s="45" t="str">
        <v>PLASTICOS354</v>
      </c>
      <c r="B4119" s="46" t="str">
        <v>PLASTICOS</v>
      </c>
      <c r="C4119" s="46">
        <v>354</v>
      </c>
      <c r="D4119" s="46" t="str">
        <v>GRAMPA PLASTICA BORA-PASSAT-VENTO</v>
      </c>
      <c r="E4119" s="47">
        <v>825.15</v>
      </c>
      <c r="F4119" s="45" t="str">
        <v>FADER</v>
      </c>
      <c r="G4119" s="48">
        <v>334.18574999999998</v>
      </c>
      <c r="H4119" s="49">
        <v>194.51249999999999</v>
      </c>
      <c r="I4119" s="50">
        <v>0.71806824754193177</v>
      </c>
      <c r="J4119" s="51" t="str">
        <v>S-361</v>
      </c>
      <c r="Q4119" s="19" t="str">
        <v>15 - Reten parker - Park 6 - 12 mm - 19 mm</v>
      </c>
      <c r="V4119" s="83"/>
      <c r="AA4119" t="str">
        <v>15 - Grampa tapizadoPEUGEOT 405</v>
      </c>
    </row>
    <row r="4120" spans="1:27" x14ac:dyDescent="0.2">
      <c r="A4120" s="45" t="str">
        <v>PLASTICOS112</v>
      </c>
      <c r="B4120" s="46" t="str">
        <v>PLASTICOS</v>
      </c>
      <c r="C4120" s="46">
        <v>112</v>
      </c>
      <c r="D4120" s="46" t="str">
        <v>Grampa varilla  cerradura  SENDA- GOL-SAVERIO</v>
      </c>
      <c r="E4120" s="47">
        <v>804.69</v>
      </c>
      <c r="F4120" s="45" t="str">
        <v>FADER</v>
      </c>
      <c r="G4120" s="48">
        <v>325.89945000000006</v>
      </c>
      <c r="H4120" s="49">
        <v>189.52500000000001</v>
      </c>
      <c r="I4120" s="50">
        <v>0.71955916106054629</v>
      </c>
      <c r="J4120" s="51" t="str">
        <v>S-103</v>
      </c>
      <c r="Q4120" s="19" t="str">
        <v>15 - RETENES SEGURIDAD DIN 6799 RS 15</v>
      </c>
      <c r="V4120" s="83"/>
      <c r="AA4120" t="str">
        <v>15 - MANGO BRONCE 12 MM</v>
      </c>
    </row>
    <row r="4121" spans="1:27" x14ac:dyDescent="0.2">
      <c r="A4121" s="45" t="str">
        <v>PERILLAS DE COCINA13</v>
      </c>
      <c r="B4121" s="46" t="str">
        <v>PERILLAS DE COCINA</v>
      </c>
      <c r="C4121" s="46">
        <v>13</v>
      </c>
      <c r="D4121" s="46" t="str">
        <v>DOMEC - CONJUNTO 95 BLANCO</v>
      </c>
      <c r="E4121" s="47">
        <v>6500</v>
      </c>
      <c r="F4121" s="45" t="str">
        <v>NEPLASTIC</v>
      </c>
      <c r="G4121" s="48">
        <v>2632.5000000000005</v>
      </c>
      <c r="H4121" s="49">
        <v>1530</v>
      </c>
      <c r="I4121" s="50">
        <v>0.72058823529411797</v>
      </c>
      <c r="J4121" s="51" t="str">
        <v>415</v>
      </c>
      <c r="Q4121" s="19" t="str">
        <v>15 - SAE 7.89 ID-6 - Tee igual</v>
      </c>
      <c r="V4121" s="83"/>
      <c r="AA4121" t="str">
        <v>15 - Ojal super gasolero de bronce para cable de 95 mm2 x 2 (+) y (-)</v>
      </c>
    </row>
    <row r="4122" spans="1:27" x14ac:dyDescent="0.2">
      <c r="A4122" s="45" t="str">
        <v>PERILLAS DE COCINA16</v>
      </c>
      <c r="B4122" s="46" t="str">
        <v>PERILLAS DE COCINA</v>
      </c>
      <c r="C4122" s="46">
        <v>16</v>
      </c>
      <c r="D4122" s="46" t="str">
        <v>DOMEC - TF  BLANCO</v>
      </c>
      <c r="E4122" s="47">
        <v>6500</v>
      </c>
      <c r="F4122" s="45" t="str">
        <v>NEPLASTIC</v>
      </c>
      <c r="G4122" s="48">
        <v>2632.5000000000005</v>
      </c>
      <c r="H4122" s="49">
        <v>1530</v>
      </c>
      <c r="I4122" s="50">
        <v>0.72058823529411797</v>
      </c>
      <c r="J4122" s="51" t="str">
        <v>533</v>
      </c>
      <c r="Q4122" s="19" t="str">
        <v>15 - SEEGER A 15</v>
      </c>
      <c r="V4122" s="83"/>
      <c r="AA4122" t="str">
        <v>15 - RECTO PLAST 3/8 MANG 10 MM</v>
      </c>
    </row>
    <row r="4123" spans="1:27" x14ac:dyDescent="0.2">
      <c r="A4123" s="45" t="str">
        <v>RESORTES LINEA BULONERA860</v>
      </c>
      <c r="B4123" s="46" t="str">
        <v>RESORTES LINEA BULONERA</v>
      </c>
      <c r="C4123" s="46">
        <v>860</v>
      </c>
      <c r="D4123" s="46" t="str">
        <v>COMPRESION - 1,75 x 22 L.: 195 mm</v>
      </c>
      <c r="E4123" s="47">
        <v>2877.12</v>
      </c>
      <c r="F4123" s="45" t="str">
        <v>RESORTES</v>
      </c>
      <c r="G4123" s="48">
        <v>1165.2336</v>
      </c>
      <c r="H4123" s="49">
        <v>676.8</v>
      </c>
      <c r="I4123" s="50">
        <v>0.72168085106382995</v>
      </c>
      <c r="J4123" s="51" t="str">
        <v>860</v>
      </c>
      <c r="Q4123" s="19" t="str">
        <v>15 - SEEGER I 15</v>
      </c>
      <c r="V4123" s="83"/>
      <c r="AA4123" t="str">
        <v>15 - Reten parker - Park 6 - 12 mm - 19 mm</v>
      </c>
    </row>
    <row r="4124" spans="1:27" x14ac:dyDescent="0.2">
      <c r="A4124" s="45" t="str">
        <v>PLASTICOS161</v>
      </c>
      <c r="B4124" s="46" t="str">
        <v>PLASTICOS</v>
      </c>
      <c r="C4124" s="46">
        <v>161</v>
      </c>
      <c r="D4124" s="46" t="str">
        <v>grampa tapiz. Puerta  recho FORD TRANSIT-FOCUS</v>
      </c>
      <c r="E4124" s="47">
        <v>1018.65</v>
      </c>
      <c r="F4124" s="45" t="str">
        <v>FADER</v>
      </c>
      <c r="G4124" s="48">
        <v>412.55325000000005</v>
      </c>
      <c r="H4124" s="49">
        <v>239.4</v>
      </c>
      <c r="I4124" s="50">
        <v>0.72328007518797</v>
      </c>
      <c r="J4124" s="51" t="str">
        <v>S-138</v>
      </c>
      <c r="Q4124" s="19" t="str">
        <v>15 - Terminal cobre estanado ojal - Cable 25 - Ojal: 3/8</v>
      </c>
      <c r="V4124" s="83"/>
      <c r="AA4124" t="str">
        <v>15 - RETENES SEGURIDAD DIN 6799 RS 15</v>
      </c>
    </row>
    <row r="4125" spans="1:27" x14ac:dyDescent="0.2">
      <c r="A4125" s="45" t="str">
        <v>PLASTICOS105</v>
      </c>
      <c r="B4125" s="46" t="str">
        <v>PLASTICOS</v>
      </c>
      <c r="C4125" s="46">
        <v>105</v>
      </c>
      <c r="D4125" s="46" t="str">
        <v>Grampa cerradura puerta Pick-up isquier.</v>
      </c>
      <c r="E4125" s="47">
        <v>858.58</v>
      </c>
      <c r="F4125" s="45" t="str">
        <v>FADER</v>
      </c>
      <c r="G4125" s="48">
        <v>347.72490000000005</v>
      </c>
      <c r="H4125" s="49">
        <v>201.75360000000001</v>
      </c>
      <c r="I4125" s="50">
        <v>0.7235127402931103</v>
      </c>
      <c r="J4125" s="51" t="str">
        <v>F-999/R</v>
      </c>
      <c r="Q4125" s="19" t="str">
        <v>15 - TOPE CAPOT LATERAL F-100/350/600</v>
      </c>
      <c r="V4125" s="83"/>
      <c r="AA4125" t="str">
        <v>15 - SAE 7.89 ID-6 - Tee igual</v>
      </c>
    </row>
    <row r="4126" spans="1:27" x14ac:dyDescent="0.2">
      <c r="A4126" s="45" t="str">
        <v>PLASTICOS106</v>
      </c>
      <c r="B4126" s="46" t="str">
        <v>PLASTICOS</v>
      </c>
      <c r="C4126" s="46">
        <v>106</v>
      </c>
      <c r="D4126" s="46" t="str">
        <v>Grampa cerradura puerta Pick-up derecha.</v>
      </c>
      <c r="E4126" s="47">
        <v>858.58</v>
      </c>
      <c r="F4126" s="45" t="str">
        <v>FADER</v>
      </c>
      <c r="G4126" s="48">
        <v>347.72490000000005</v>
      </c>
      <c r="H4126" s="49">
        <v>201.75360000000001</v>
      </c>
      <c r="I4126" s="50">
        <v>0.7235127402931103</v>
      </c>
      <c r="J4126" s="51" t="str">
        <v>F-999/V</v>
      </c>
      <c r="Q4126" s="19" t="str">
        <v>15 - Union de 19 mm - 21</v>
      </c>
      <c r="V4126" s="83"/>
      <c r="AA4126" t="str">
        <v>15 - SEEGER A 15</v>
      </c>
    </row>
    <row r="4127" spans="1:27" x14ac:dyDescent="0.2">
      <c r="A4127" s="45" t="str">
        <v>PLASTICOS141</v>
      </c>
      <c r="B4127" s="46" t="str">
        <v>PLASTICOS</v>
      </c>
      <c r="C4127" s="46">
        <v>141</v>
      </c>
      <c r="D4127" s="46" t="str">
        <v>Clip manta capot PALIO -SIENA</v>
      </c>
      <c r="E4127" s="47">
        <v>858.58</v>
      </c>
      <c r="F4127" s="45" t="str">
        <v>FADER</v>
      </c>
      <c r="G4127" s="48">
        <v>347.72490000000005</v>
      </c>
      <c r="H4127" s="49">
        <v>201.75360000000001</v>
      </c>
      <c r="I4127" s="50">
        <v>0.7235127402931103</v>
      </c>
      <c r="J4127" s="51" t="str">
        <v>F-737/A</v>
      </c>
      <c r="Q4127" s="19" t="str">
        <v>15 X 36 X 2 - 15 X 36 X 2</v>
      </c>
      <c r="V4127" s="83"/>
      <c r="AA4127" t="str">
        <v>15 - SEEGER I 15</v>
      </c>
    </row>
    <row r="4128" spans="1:27" x14ac:dyDescent="0.2">
      <c r="A4128" s="45" t="str">
        <v>PLASTICOS379</v>
      </c>
      <c r="B4128" s="46" t="str">
        <v>PLASTICOS</v>
      </c>
      <c r="C4128" s="46">
        <v>379</v>
      </c>
      <c r="D4128" s="46" t="str">
        <v>Fijacion deflector central</v>
      </c>
      <c r="E4128" s="47">
        <v>1341.73</v>
      </c>
      <c r="F4128" s="45" t="str">
        <v>FADER</v>
      </c>
      <c r="G4128" s="48">
        <v>543.40065000000004</v>
      </c>
      <c r="H4128" s="49">
        <v>315.0376</v>
      </c>
      <c r="I4128" s="50">
        <v>0.72487553866586096</v>
      </c>
      <c r="J4128" s="51" t="str">
        <v>F-1169</v>
      </c>
      <c r="Q4128" s="19" t="str">
        <v>150 - 8 x 30 negro c/arand</v>
      </c>
      <c r="V4128" s="83"/>
      <c r="AA4128" t="str">
        <v>15 - Terminal cobre estanado ojal - Cable 25 - Ojal: 3/8</v>
      </c>
    </row>
    <row r="4129" spans="1:27" x14ac:dyDescent="0.2">
      <c r="A4129" s="45" t="str">
        <v>PLASTICOS18</v>
      </c>
      <c r="B4129" s="46" t="str">
        <v>PLASTICOS</v>
      </c>
      <c r="C4129" s="46">
        <v>18</v>
      </c>
      <c r="D4129" s="46" t="str">
        <v>Grampa tapizado FIAT UNO-TIPO</v>
      </c>
      <c r="E4129" s="47">
        <v>873.13</v>
      </c>
      <c r="F4129" s="45" t="str">
        <v>FADER</v>
      </c>
      <c r="G4129" s="48">
        <v>353.61765000000003</v>
      </c>
      <c r="H4129" s="49">
        <v>204.99019999999999</v>
      </c>
      <c r="I4129" s="50">
        <v>0.72504661198437792</v>
      </c>
      <c r="J4129" s="51" t="str">
        <v>F-005</v>
      </c>
      <c r="Q4129" s="19" t="str">
        <v>150 - Clip manta capot GOL</v>
      </c>
      <c r="V4129" s="83"/>
      <c r="AA4129" t="str">
        <v>15 - TOPE CAPOT LATERAL F-100/350/600</v>
      </c>
    </row>
    <row r="4130" spans="1:27" x14ac:dyDescent="0.2">
      <c r="A4130" s="45" t="str">
        <v>PLASTICOS358</v>
      </c>
      <c r="B4130" s="46" t="str">
        <v>PLASTICOS</v>
      </c>
      <c r="C4130" s="46">
        <v>358</v>
      </c>
      <c r="D4130" s="46" t="str">
        <v>GRAMPA PASARUEDAS PEUGEOT</v>
      </c>
      <c r="E4130" s="47">
        <v>1176.96</v>
      </c>
      <c r="F4130" s="45" t="str">
        <v>FADER</v>
      </c>
      <c r="G4130" s="48">
        <v>476.66880000000003</v>
      </c>
      <c r="H4130" s="49">
        <v>276.3075</v>
      </c>
      <c r="I4130" s="50">
        <v>0.72513883987948224</v>
      </c>
      <c r="J4130" s="51" t="str">
        <v>S-357</v>
      </c>
      <c r="Q4130" s="19" t="str">
        <v>150 - Ø pico 19 mm - 38 mm 19 mm - 9</v>
      </c>
      <c r="V4130" s="83"/>
      <c r="AA4130" t="str">
        <v>15 - Union de 19 mm - 21</v>
      </c>
    </row>
    <row r="4131" spans="1:27" x14ac:dyDescent="0.2">
      <c r="A4131" s="45" t="str">
        <v>UNIONES ORIENTABLES24</v>
      </c>
      <c r="B4131" s="46" t="str">
        <v>UNIONES ORIENTABLES</v>
      </c>
      <c r="C4131" s="46">
        <v>24</v>
      </c>
      <c r="D4131" s="46" t="str">
        <v xml:space="preserve"> UNIONES ORIENTABLES 00024 </v>
      </c>
      <c r="E4131" s="47">
        <v>7257</v>
      </c>
      <c r="F4131" s="45" t="str">
        <v>DAHE.DIESEL</v>
      </c>
      <c r="G4131" s="48">
        <v>2939.085</v>
      </c>
      <c r="H4131" s="49">
        <v>1702.6990000000001</v>
      </c>
      <c r="I4131" s="50">
        <v>0.72613303936867291</v>
      </c>
      <c r="J4131" s="51" t="str">
        <v>0000004014</v>
      </c>
      <c r="Q4131" s="19" t="str">
        <v>151 - 3,5 x 23 x 100 - Compresion</v>
      </c>
      <c r="V4131" s="83"/>
      <c r="AA4131" t="str">
        <v>15 X 36 X 2 - 15 X 36 X 2</v>
      </c>
    </row>
    <row r="4132" spans="1:27" x14ac:dyDescent="0.2">
      <c r="A4132" s="45" t="str">
        <v>PLASTICOS15</v>
      </c>
      <c r="B4132" s="46" t="str">
        <v>PLASTICOS</v>
      </c>
      <c r="C4132" s="46">
        <v>15</v>
      </c>
      <c r="D4132" s="46" t="str">
        <v>Grampa tapizadoPEUGEOT 405</v>
      </c>
      <c r="E4132" s="47">
        <v>800.37</v>
      </c>
      <c r="F4132" s="45" t="str">
        <v>FADER</v>
      </c>
      <c r="G4132" s="48">
        <v>324.14985000000001</v>
      </c>
      <c r="H4132" s="49">
        <v>187.72790000000001</v>
      </c>
      <c r="I4132" s="50">
        <v>0.72670045315587095</v>
      </c>
      <c r="J4132" s="51" t="str">
        <v>F-002</v>
      </c>
      <c r="Q4132" s="19" t="str">
        <v>151 - Clip fijacion parrilla PEUGEOT 206-106-306</v>
      </c>
      <c r="V4132" s="83"/>
      <c r="AA4132" t="str">
        <v>150 - 8 x 30 negro c/arand</v>
      </c>
    </row>
    <row r="4133" spans="1:27" x14ac:dyDescent="0.2">
      <c r="A4133" s="45" t="str">
        <v>PLASTICOS150</v>
      </c>
      <c r="B4133" s="46" t="str">
        <v>PLASTICOS</v>
      </c>
      <c r="C4133" s="46">
        <v>150</v>
      </c>
      <c r="D4133" s="46" t="str">
        <v>Clip manta capot GOL</v>
      </c>
      <c r="E4133" s="47">
        <v>800.37</v>
      </c>
      <c r="F4133" s="45" t="str">
        <v>FADER</v>
      </c>
      <c r="G4133" s="48">
        <v>324.14985000000001</v>
      </c>
      <c r="H4133" s="49">
        <v>187.72790000000001</v>
      </c>
      <c r="I4133" s="50">
        <v>0.72670045315587095</v>
      </c>
      <c r="J4133" s="51" t="str">
        <v>F-674/A</v>
      </c>
      <c r="Q4133" s="19" t="str">
        <v>151 - Ø pico 19 mm - 19 mm 22 mm</v>
      </c>
      <c r="V4133" s="83"/>
      <c r="AA4133" t="str">
        <v>150 - Clip manta capot GOL</v>
      </c>
    </row>
    <row r="4134" spans="1:27" x14ac:dyDescent="0.2">
      <c r="A4134" s="45" t="str">
        <v>PLASTICOS41</v>
      </c>
      <c r="B4134" s="46" t="str">
        <v>PLASTICOS</v>
      </c>
      <c r="C4134" s="46">
        <v>41</v>
      </c>
      <c r="D4134" s="46" t="str">
        <v>Tapizado techo PEUGEOT 504/505</v>
      </c>
      <c r="E4134" s="47">
        <v>625.74</v>
      </c>
      <c r="F4134" s="45" t="str">
        <v>FADER</v>
      </c>
      <c r="G4134" s="48">
        <v>253.42470000000003</v>
      </c>
      <c r="H4134" s="49">
        <v>146.72989999999999</v>
      </c>
      <c r="I4134" s="50">
        <v>0.72715104419753618</v>
      </c>
      <c r="J4134" s="51" t="str">
        <v>F-027</v>
      </c>
      <c r="Q4134" s="19" t="str">
        <v>1514 - 17 x 20 x 1.25 - BASE PATNER</v>
      </c>
      <c r="V4134" s="83"/>
      <c r="AA4134" t="str">
        <v>150 - Ø pico 19 mm - 38 mm 19 mm - 9</v>
      </c>
    </row>
    <row r="4135" spans="1:27" x14ac:dyDescent="0.2">
      <c r="A4135" s="45" t="str">
        <v>PLASTICOS206</v>
      </c>
      <c r="B4135" s="46" t="str">
        <v>PLASTICOS</v>
      </c>
      <c r="C4135" s="46">
        <v>206</v>
      </c>
      <c r="D4135" s="46" t="str">
        <v>GRAMPA TAPIZADO DE TECHO PEUGEOT 504-405</v>
      </c>
      <c r="E4135" s="47">
        <v>727.61</v>
      </c>
      <c r="F4135" s="45" t="str">
        <v>FADER</v>
      </c>
      <c r="G4135" s="48">
        <v>294.68205</v>
      </c>
      <c r="H4135" s="49">
        <v>170.57249999999999</v>
      </c>
      <c r="I4135" s="50">
        <v>0.72760585674713107</v>
      </c>
      <c r="J4135" s="51" t="str">
        <v>S-133</v>
      </c>
      <c r="Q4135" s="19" t="str">
        <v>1514,1 - 17 x 20 x 1.5 - BASE PATNER</v>
      </c>
      <c r="V4135" s="83"/>
      <c r="AA4135" t="str">
        <v>151 - 3,5 x 23 x 100 - Compresion</v>
      </c>
    </row>
    <row r="4136" spans="1:27" x14ac:dyDescent="0.2">
      <c r="A4136" s="45" t="str">
        <v>REGATONES23</v>
      </c>
      <c r="B4136" s="46" t="str">
        <v>REGATONES</v>
      </c>
      <c r="C4136" s="46">
        <v>23</v>
      </c>
      <c r="D4136" s="46" t="str">
        <v>INTERIORES  - 7/8 .</v>
      </c>
      <c r="E4136" s="47">
        <v>80.849999999999994</v>
      </c>
      <c r="F4136" s="45" t="str">
        <v>REGATONES</v>
      </c>
      <c r="G4136" s="48">
        <v>32.744250000000001</v>
      </c>
      <c r="H4136" s="49">
        <v>18.95</v>
      </c>
      <c r="I4136" s="50">
        <v>0.72792875989445927</v>
      </c>
      <c r="J4136" s="51" t="str">
        <v>7/8 . INTERIORES</v>
      </c>
      <c r="Q4136" s="19" t="str">
        <v>152 - Clip tapizado FIESTA-FOCUS-MONDEO</v>
      </c>
      <c r="V4136" s="83"/>
      <c r="AA4136" t="str">
        <v>151 - Clip fijacion parrilla PEUGEOT 206-106-306</v>
      </c>
    </row>
    <row r="4137" spans="1:27" x14ac:dyDescent="0.2">
      <c r="A4137" s="45" t="str">
        <v>PLASTICOS43</v>
      </c>
      <c r="B4137" s="46" t="str">
        <v>PLASTICOS</v>
      </c>
      <c r="C4137" s="46">
        <v>43</v>
      </c>
      <c r="D4137" s="46" t="str">
        <v>Fijacion parrilla PEUGEOT 504/505</v>
      </c>
      <c r="E4137" s="47">
        <v>578.92999999999995</v>
      </c>
      <c r="F4137" s="45" t="str">
        <v>FADER</v>
      </c>
      <c r="G4137" s="48">
        <v>234.46665000000002</v>
      </c>
      <c r="H4137" s="49">
        <v>135.66</v>
      </c>
      <c r="I4137" s="50">
        <v>0.72834033613445404</v>
      </c>
      <c r="J4137" s="51" t="str">
        <v>S-016</v>
      </c>
      <c r="Q4137" s="19" t="str">
        <v>152 - CODO PLAST 1/8 X 4 MM</v>
      </c>
      <c r="V4137" s="83"/>
      <c r="AA4137" t="str">
        <v>151 - Ø pico 19 mm - 19 mm 22 mm</v>
      </c>
    </row>
    <row r="4138" spans="1:27" x14ac:dyDescent="0.2">
      <c r="A4138" s="45" t="str">
        <v>PLASTICOS390</v>
      </c>
      <c r="B4138" s="46" t="str">
        <v>PLASTICOS</v>
      </c>
      <c r="C4138" s="46">
        <v>390</v>
      </c>
      <c r="D4138" s="46" t="str">
        <v>GR.TAPIZADOS DE PUERTA CHEVROLET TRUCKER</v>
      </c>
      <c r="E4138" s="47">
        <v>800.33</v>
      </c>
      <c r="F4138" s="45" t="str">
        <v>FADER</v>
      </c>
      <c r="G4138" s="48">
        <v>324.13365000000005</v>
      </c>
      <c r="H4138" s="49">
        <v>187.53</v>
      </c>
      <c r="I4138" s="50">
        <v>0.72843625019996816</v>
      </c>
      <c r="J4138" s="51" t="str">
        <v>S-370</v>
      </c>
      <c r="Q4138" s="19" t="str">
        <v>152 - Ø pico 19 mm - 22 mm 25 mm</v>
      </c>
      <c r="V4138" s="83"/>
      <c r="AA4138" t="str">
        <v>1514 - 17 x 20 x 1.25 - BASE PATNER</v>
      </c>
    </row>
    <row r="4139" spans="1:27" x14ac:dyDescent="0.2">
      <c r="A4139" s="45" t="str">
        <v>TERMINALES12</v>
      </c>
      <c r="B4139" s="46" t="str">
        <v>TERMINALES</v>
      </c>
      <c r="C4139" s="46">
        <v>12</v>
      </c>
      <c r="D4139" s="46" t="str">
        <v>Terminal cobre estañado ojal - Cable 16 - Ojal: 3/8</v>
      </c>
      <c r="E4139" s="47">
        <v>3506.03</v>
      </c>
      <c r="F4139" s="45" t="str">
        <v>LCT</v>
      </c>
      <c r="G4139" s="48">
        <v>1419.9421500000003</v>
      </c>
      <c r="H4139" s="49">
        <v>821.4</v>
      </c>
      <c r="I4139" s="50">
        <v>0.72868535427319259</v>
      </c>
      <c r="J4139" s="51" t="str">
        <v>2015</v>
      </c>
      <c r="Q4139" s="19" t="str">
        <v>152 - Park 6 x 22 negro c/arand</v>
      </c>
      <c r="V4139" s="83"/>
      <c r="AA4139" t="str">
        <v>1514,1 - 17 x 20 x 1.5 - BASE PATNER</v>
      </c>
    </row>
    <row r="4140" spans="1:27" x14ac:dyDescent="0.2">
      <c r="A4140" s="45" t="str">
        <v>PLASTICOS5</v>
      </c>
      <c r="B4140" s="46" t="str">
        <v>PLASTICOS</v>
      </c>
      <c r="C4140" s="46">
        <v>5</v>
      </c>
      <c r="D4140" s="46" t="str">
        <v>Fijacion OPTICA 128</v>
      </c>
      <c r="E4140" s="47">
        <v>727.61</v>
      </c>
      <c r="F4140" s="45" t="str">
        <v>FADER</v>
      </c>
      <c r="G4140" s="48">
        <v>294.68205</v>
      </c>
      <c r="H4140" s="49">
        <v>170.46559999999999</v>
      </c>
      <c r="I4140" s="50">
        <v>0.72868924873992169</v>
      </c>
      <c r="J4140" s="51" t="str">
        <v>F-978</v>
      </c>
      <c r="Q4140" s="19" t="str">
        <v>153 - 3,5 x 27 x 60 - Compresion</v>
      </c>
      <c r="V4140" s="83"/>
      <c r="AA4140" t="str">
        <v>152 - Clip tapizado FIESTA-FOCUS-MONDEO</v>
      </c>
    </row>
    <row r="4141" spans="1:27" x14ac:dyDescent="0.2">
      <c r="A4141" s="45" t="str">
        <v>ORING400</v>
      </c>
      <c r="B4141" s="46" t="str">
        <v>ORING</v>
      </c>
      <c r="C4141" s="46">
        <v>400</v>
      </c>
      <c r="D4141" s="46" t="str">
        <v>Cuerda 2,62mm - Nitrilo</v>
      </c>
      <c r="E4141" s="47">
        <v>2196.7199999999998</v>
      </c>
      <c r="F4141" s="45" t="str">
        <v>OVNISA</v>
      </c>
      <c r="G4141" s="48">
        <v>889.6715999999999</v>
      </c>
      <c r="H4141" s="49">
        <v>514.52850000000001</v>
      </c>
      <c r="I4141" s="50">
        <v>0.72910072036825935</v>
      </c>
      <c r="J4141" s="51" t="str">
        <v>400</v>
      </c>
      <c r="Q4141" s="19" t="str">
        <v>153 - Codo plastico R 1/8 BSPT x 6 mm</v>
      </c>
      <c r="V4141" s="83"/>
      <c r="AA4141" t="str">
        <v>152 - CODO PLAST 1/8 X 4 MM</v>
      </c>
    </row>
    <row r="4142" spans="1:27" x14ac:dyDescent="0.2">
      <c r="A4142" s="45" t="str">
        <v>PLASTICOS341</v>
      </c>
      <c r="B4142" s="46" t="str">
        <v>PLASTICOS</v>
      </c>
      <c r="C4142" s="46">
        <v>341</v>
      </c>
      <c r="D4142" s="46" t="str">
        <v>Gr.Fijacion Paragolpes TOYOTA-NISSAN-</v>
      </c>
      <c r="E4142" s="47">
        <v>1280.5899999999999</v>
      </c>
      <c r="F4142" s="45" t="str">
        <v>FADER</v>
      </c>
      <c r="G4142" s="48">
        <v>518.63895000000002</v>
      </c>
      <c r="H4142" s="49">
        <v>299.93310000000002</v>
      </c>
      <c r="I4142" s="50">
        <v>0.72918210760999691</v>
      </c>
      <c r="J4142" s="51" t="str">
        <v>F-1155</v>
      </c>
      <c r="Q4142" s="19" t="str">
        <v>153 - Grampa tapiz. Baul VOLHSWAGEN GOL AB9</v>
      </c>
      <c r="V4142" s="83"/>
      <c r="AA4142" t="str">
        <v>152 - Ø pico 19 mm - 22 mm 25 mm</v>
      </c>
    </row>
    <row r="4143" spans="1:27" x14ac:dyDescent="0.2">
      <c r="A4143" s="45" t="str">
        <v>PLASTICOS342</v>
      </c>
      <c r="B4143" s="46" t="str">
        <v>PLASTICOS</v>
      </c>
      <c r="C4143" s="46">
        <v>342</v>
      </c>
      <c r="D4143" s="46" t="str">
        <v>Gr.pareagolpes-radiador TOYOTA-NISSAN</v>
      </c>
      <c r="E4143" s="47">
        <v>1280.5899999999999</v>
      </c>
      <c r="F4143" s="45" t="str">
        <v>FADER</v>
      </c>
      <c r="G4143" s="48">
        <v>518.63895000000002</v>
      </c>
      <c r="H4143" s="49">
        <v>299.93310000000002</v>
      </c>
      <c r="I4143" s="50">
        <v>0.72918210760999691</v>
      </c>
      <c r="J4143" s="51" t="str">
        <v>F-1156</v>
      </c>
      <c r="Q4143" s="19" t="str">
        <v>153 - Ø pico 19 mm - 25 mm 28 mm</v>
      </c>
      <c r="V4143" s="83"/>
      <c r="AA4143" t="str">
        <v>152 - Park 6 x 22 negro c/arand</v>
      </c>
    </row>
    <row r="4144" spans="1:27" x14ac:dyDescent="0.2">
      <c r="A4144" s="45" t="str">
        <v>PLASTICOS148</v>
      </c>
      <c r="B4144" s="46" t="str">
        <v>PLASTICOS</v>
      </c>
      <c r="C4144" s="46">
        <v>148</v>
      </c>
      <c r="D4144" s="46" t="str">
        <v>Grampa tapizado VOKSWAGEN</v>
      </c>
      <c r="E4144" s="47">
        <v>668.91</v>
      </c>
      <c r="F4144" s="45" t="str">
        <v>FADER</v>
      </c>
      <c r="G4144" s="48">
        <v>270.90854999999999</v>
      </c>
      <c r="H4144" s="49">
        <v>156.60749999999999</v>
      </c>
      <c r="I4144" s="50">
        <v>0.72985680762415606</v>
      </c>
      <c r="J4144" s="51" t="str">
        <v>S-195</v>
      </c>
      <c r="Q4144" s="19" t="str">
        <v>1536 - 7.3 x 13 x 1.5 - AMAROK</v>
      </c>
      <c r="V4144" s="83"/>
      <c r="AA4144" t="str">
        <v>153 - 3,5 x 27 x 60 - Compresion</v>
      </c>
    </row>
    <row r="4145" spans="1:27" x14ac:dyDescent="0.2">
      <c r="A4145" s="45" t="str">
        <v>PERILLAS DE COCINA2</v>
      </c>
      <c r="B4145" s="46" t="str">
        <v>PERILLAS DE COCINA</v>
      </c>
      <c r="C4145" s="46">
        <v>2</v>
      </c>
      <c r="D4145" s="46" t="str">
        <v xml:space="preserve">ARISTON - GOTA N / B 6mm C/L CORTE ABAJO </v>
      </c>
      <c r="E4145" s="47">
        <v>10000</v>
      </c>
      <c r="F4145" s="45" t="str">
        <v>NEPLASTIC</v>
      </c>
      <c r="G4145" s="48">
        <v>4050</v>
      </c>
      <c r="H4145" s="49">
        <v>2340</v>
      </c>
      <c r="I4145" s="50">
        <v>0.73076923076923084</v>
      </c>
      <c r="J4145" s="51" t="str">
        <v>732</v>
      </c>
      <c r="Q4145" s="19" t="str">
        <v>1537 - 7.3 x 13 x 2 - AMAROK</v>
      </c>
      <c r="V4145" s="83"/>
      <c r="AA4145" t="str">
        <v>153 - Codo plastico R 1/8 BSPT x 6 mm</v>
      </c>
    </row>
    <row r="4146" spans="1:27" x14ac:dyDescent="0.2">
      <c r="A4146" s="45" t="str">
        <v>PERILLAS DE COCINA11</v>
      </c>
      <c r="B4146" s="46" t="str">
        <v>PERILLAS DE COCINA</v>
      </c>
      <c r="C4146" s="46">
        <v>11</v>
      </c>
      <c r="D4146" s="46" t="str">
        <v>DOMEC - P.Domec 98 Bl Hlla diam.8</v>
      </c>
      <c r="E4146" s="47">
        <v>10000</v>
      </c>
      <c r="F4146" s="45" t="str">
        <v>NEPLASTIC</v>
      </c>
      <c r="G4146" s="48">
        <v>4050</v>
      </c>
      <c r="H4146" s="49">
        <v>2340</v>
      </c>
      <c r="I4146" s="50">
        <v>0.73076923076923084</v>
      </c>
      <c r="J4146" s="51" t="str">
        <v>690</v>
      </c>
      <c r="Q4146" s="19" t="str">
        <v>154 - Codo plastico R 1/8 BSPT x 8 mm</v>
      </c>
      <c r="V4146" s="83"/>
      <c r="AA4146" t="str">
        <v>153 - Grampa tapiz. Baul VOLHSWAGEN GOL AB9</v>
      </c>
    </row>
    <row r="4147" spans="1:27" x14ac:dyDescent="0.2">
      <c r="A4147" s="45" t="str">
        <v>PERILLAS DE COCINA14</v>
      </c>
      <c r="B4147" s="46" t="str">
        <v>PERILLAS DE COCINA</v>
      </c>
      <c r="C4147" s="46">
        <v>14</v>
      </c>
      <c r="D4147" s="46" t="str">
        <v>DOMEC - PAOLA 81 MARRÓN</v>
      </c>
      <c r="E4147" s="47">
        <v>5000</v>
      </c>
      <c r="F4147" s="45" t="str">
        <v>NEPLASTIC</v>
      </c>
      <c r="G4147" s="48">
        <v>2025</v>
      </c>
      <c r="H4147" s="49">
        <v>1170</v>
      </c>
      <c r="I4147" s="50">
        <v>0.73076923076923084</v>
      </c>
      <c r="J4147" s="51" t="str">
        <v>66</v>
      </c>
      <c r="Q4147" s="19" t="str">
        <v>154 - Grampa fijacion paragolpe FORD SIERRA</v>
      </c>
      <c r="V4147" s="83"/>
      <c r="AA4147" t="str">
        <v>153 - Ø pico 19 mm - 25 mm 28 mm</v>
      </c>
    </row>
    <row r="4148" spans="1:27" x14ac:dyDescent="0.2">
      <c r="A4148" s="45" t="str">
        <v>PERILLAS DE COCINA15</v>
      </c>
      <c r="B4148" s="46" t="str">
        <v>PERILLAS DE COCINA</v>
      </c>
      <c r="C4148" s="46">
        <v>15</v>
      </c>
      <c r="D4148" s="46" t="str">
        <v>DOMEC - Domec 81 Paola bl diam8 baquelita</v>
      </c>
      <c r="E4148" s="47">
        <v>5000</v>
      </c>
      <c r="F4148" s="45" t="str">
        <v>NEPLASTIC</v>
      </c>
      <c r="G4148" s="48">
        <v>2025</v>
      </c>
      <c r="H4148" s="49">
        <v>1170</v>
      </c>
      <c r="I4148" s="50">
        <v>0.73076923076923084</v>
      </c>
      <c r="J4148" s="51" t="str">
        <v>67</v>
      </c>
      <c r="Q4148" s="19" t="str">
        <v>154 - Ø pico 19 mm - 28 mm 32 mm  - 48</v>
      </c>
      <c r="V4148" s="83"/>
      <c r="AA4148" t="str">
        <v>1536 - 7.3 x 13 x 1.5 - AMAROK</v>
      </c>
    </row>
    <row r="4149" spans="1:27" x14ac:dyDescent="0.2">
      <c r="A4149" s="45" t="str">
        <v>PERILLAS DE COCINA57</v>
      </c>
      <c r="B4149" s="46" t="str">
        <v>PERILLAS DE COCINA</v>
      </c>
      <c r="C4149" s="46">
        <v>57</v>
      </c>
      <c r="D4149" s="46" t="str">
        <v>LONGVIE - Longvie 2010 cocina Bl</v>
      </c>
      <c r="E4149" s="47">
        <v>5000</v>
      </c>
      <c r="F4149" s="45" t="str">
        <v>NEPLASTIC</v>
      </c>
      <c r="G4149" s="48">
        <v>2025</v>
      </c>
      <c r="H4149" s="49">
        <v>1170</v>
      </c>
      <c r="I4149" s="50">
        <v>0.73076923076923084</v>
      </c>
      <c r="J4149" s="51" t="str">
        <v>713</v>
      </c>
      <c r="Q4149" s="19" t="str">
        <v>155 - Clip tapizafdo baul POLO-GOL</v>
      </c>
      <c r="V4149" s="83"/>
      <c r="AA4149" t="str">
        <v>1537 - 7.3 x 13 x 2 - AMAROK</v>
      </c>
    </row>
    <row r="4150" spans="1:27" x14ac:dyDescent="0.2">
      <c r="A4150" s="45" t="str">
        <v>PERILLAS DE COCINA58</v>
      </c>
      <c r="B4150" s="46" t="str">
        <v>PERILLAS DE COCINA</v>
      </c>
      <c r="C4150" s="46">
        <v>58</v>
      </c>
      <c r="D4150" s="46" t="str">
        <v>LONGVIE - Longvie 2010 cocina Gris</v>
      </c>
      <c r="E4150" s="47">
        <v>5000</v>
      </c>
      <c r="F4150" s="45" t="str">
        <v>NEPLASTIC</v>
      </c>
      <c r="G4150" s="48">
        <v>2025</v>
      </c>
      <c r="H4150" s="49">
        <v>1170</v>
      </c>
      <c r="I4150" s="50">
        <v>0.73076923076923084</v>
      </c>
      <c r="J4150" s="51" t="str">
        <v>713</v>
      </c>
      <c r="Q4150" s="19" t="str">
        <v>155 - Codo plastico R 1/8 BSPT x 10 mm</v>
      </c>
      <c r="V4150" s="83"/>
      <c r="AA4150" t="str">
        <v>154 - Codo plastico R 1/8 BSPT x 8 mm</v>
      </c>
    </row>
    <row r="4151" spans="1:27" x14ac:dyDescent="0.2">
      <c r="A4151" s="45" t="str">
        <v>TERMINALES3</v>
      </c>
      <c r="B4151" s="46" t="str">
        <v>TERMINALES</v>
      </c>
      <c r="C4151" s="46">
        <v>3</v>
      </c>
      <c r="D4151" s="46" t="str">
        <v>Terminal cobre estañado ojal - Cable 4 - Ojal: 5/32</v>
      </c>
      <c r="E4151" s="47">
        <v>976.77</v>
      </c>
      <c r="F4151" s="45" t="str">
        <v>LCT</v>
      </c>
      <c r="G4151" s="48">
        <v>395.59185000000002</v>
      </c>
      <c r="H4151" s="49">
        <v>228.50399999999999</v>
      </c>
      <c r="I4151" s="50">
        <v>0.7312250551412669</v>
      </c>
      <c r="J4151" s="51" t="str">
        <v>2006</v>
      </c>
      <c r="Q4151" s="19" t="str">
        <v>155 - Ø pico 19 mm - 32 mm  35 mm - 5</v>
      </c>
      <c r="V4151" s="83"/>
      <c r="AA4151" t="str">
        <v>154 - Grampa fijacion paragolpe FORD SIERRA</v>
      </c>
    </row>
    <row r="4152" spans="1:27" x14ac:dyDescent="0.2">
      <c r="A4152" s="45" t="str">
        <v>PLASTICOS256</v>
      </c>
      <c r="B4152" s="46" t="str">
        <v>PLASTICOS</v>
      </c>
      <c r="C4152" s="46">
        <v>256</v>
      </c>
      <c r="D4152" s="46" t="str">
        <v>GRAMPA MOLDURA CITROEN BERLINGO-ZANTIA-XSARA</v>
      </c>
      <c r="E4152" s="47">
        <v>916.79</v>
      </c>
      <c r="F4152" s="45" t="str">
        <v>FADER</v>
      </c>
      <c r="G4152" s="48">
        <v>371.29994999999997</v>
      </c>
      <c r="H4152" s="49">
        <v>214.46250000000001</v>
      </c>
      <c r="I4152" s="50">
        <v>0.73130477356181123</v>
      </c>
      <c r="J4152" s="51" t="str">
        <v>S-290</v>
      </c>
      <c r="Q4152" s="19" t="str">
        <v>155 - Park 6 x 20 negro c/arand</v>
      </c>
      <c r="V4152" s="83"/>
      <c r="AA4152" t="str">
        <v>154 - Ø pico 19 mm - 28 mm 32 mm  - 48</v>
      </c>
    </row>
    <row r="4153" spans="1:27" x14ac:dyDescent="0.2">
      <c r="A4153" s="45" t="str">
        <v>PLASTICOS319</v>
      </c>
      <c r="B4153" s="46" t="str">
        <v>PLASTICOS</v>
      </c>
      <c r="C4153" s="46">
        <v>319</v>
      </c>
      <c r="D4153" s="46" t="str">
        <v>GRAMPA MOLDURAS PEUGEOT 206,306,PARTNER.</v>
      </c>
      <c r="E4153" s="47">
        <v>916.79</v>
      </c>
      <c r="F4153" s="45" t="str">
        <v>FADER</v>
      </c>
      <c r="G4153" s="48">
        <v>371.29994999999997</v>
      </c>
      <c r="H4153" s="49">
        <v>214.46250000000001</v>
      </c>
      <c r="I4153" s="50">
        <v>0.73130477356181123</v>
      </c>
      <c r="J4153" s="51" t="str">
        <v>S-291</v>
      </c>
      <c r="Q4153" s="19" t="str">
        <v>156 - CODO PLAST 1/4 X 4 MM</v>
      </c>
      <c r="V4153" s="83"/>
      <c r="AA4153" t="str">
        <v>155 - Clip tapizafdo baul POLO-GOL</v>
      </c>
    </row>
    <row r="4154" spans="1:27" x14ac:dyDescent="0.2">
      <c r="A4154" s="45" t="str">
        <v>PLASTICOS233</v>
      </c>
      <c r="B4154" s="46" t="str">
        <v>PLASTICOS</v>
      </c>
      <c r="C4154" s="46">
        <v>233</v>
      </c>
      <c r="D4154" s="46" t="str">
        <v>TAPON FIAT PALIO/SIENA</v>
      </c>
      <c r="E4154" s="47">
        <v>1309.69</v>
      </c>
      <c r="F4154" s="45" t="str">
        <v>FADER</v>
      </c>
      <c r="G4154" s="48">
        <v>530.42444999999998</v>
      </c>
      <c r="H4154" s="49">
        <v>306.26159999999999</v>
      </c>
      <c r="I4154" s="50">
        <v>0.73193260271610927</v>
      </c>
      <c r="J4154" s="51" t="str">
        <v>F-1070</v>
      </c>
      <c r="Q4154" s="19" t="str">
        <v>156 - Fijacion Parrilla PEUGEOT 306/307</v>
      </c>
      <c r="V4154" s="83"/>
      <c r="AA4154" t="str">
        <v>155 - Codo plastico R 1/8 BSPT x 10 mm</v>
      </c>
    </row>
    <row r="4155" spans="1:27" x14ac:dyDescent="0.2">
      <c r="A4155" s="45" t="str">
        <v>PLASTICOS243</v>
      </c>
      <c r="B4155" s="46" t="str">
        <v>PLASTICOS</v>
      </c>
      <c r="C4155" s="46">
        <v>243</v>
      </c>
      <c r="D4155" s="46" t="str">
        <v>ABRAZADERA DE MANGUERA REFRIGERACION R 19-21</v>
      </c>
      <c r="E4155" s="47">
        <v>1309.69</v>
      </c>
      <c r="F4155" s="45" t="str">
        <v>FADER</v>
      </c>
      <c r="G4155" s="48">
        <v>530.42444999999998</v>
      </c>
      <c r="H4155" s="49">
        <v>306.26159999999999</v>
      </c>
      <c r="I4155" s="50">
        <v>0.73193260271610927</v>
      </c>
      <c r="J4155" s="51" t="str">
        <v>F-1037</v>
      </c>
      <c r="Q4155" s="19" t="str">
        <v>156 - INYECTORES PARA CALEFON  - ESKABE - ACTUAL</v>
      </c>
      <c r="V4155" s="83"/>
      <c r="AA4155" t="str">
        <v>155 - Ø pico 19 mm - 32 mm  35 mm - 5</v>
      </c>
    </row>
    <row r="4156" spans="1:27" x14ac:dyDescent="0.2">
      <c r="A4156" s="45" t="str">
        <v>PLASTICOS237</v>
      </c>
      <c r="B4156" s="46" t="str">
        <v>PLASTICOS</v>
      </c>
      <c r="C4156" s="46">
        <v>237</v>
      </c>
      <c r="D4156" s="46" t="str">
        <v>TAPON DENTADO GRANDE NYLON FIAT PALIO/SIENA</v>
      </c>
      <c r="E4156" s="47">
        <v>2037.3</v>
      </c>
      <c r="F4156" s="45" t="str">
        <v>FADER</v>
      </c>
      <c r="G4156" s="48">
        <v>825.1065000000001</v>
      </c>
      <c r="H4156" s="49">
        <v>476.40690000000001</v>
      </c>
      <c r="I4156" s="50">
        <v>0.73193650217912487</v>
      </c>
      <c r="J4156" s="51" t="str">
        <v>F-1065/R</v>
      </c>
      <c r="Q4156" s="19" t="str">
        <v>156 - Ø pico 19 mm - 35 mm 38 mm - 52</v>
      </c>
      <c r="V4156" s="83"/>
      <c r="AA4156" t="str">
        <v>155 - Park 6 x 20 negro c/arand</v>
      </c>
    </row>
    <row r="4157" spans="1:27" x14ac:dyDescent="0.2">
      <c r="A4157" s="45" t="str">
        <v>CONECTORES NEUMÁTICOS5</v>
      </c>
      <c r="B4157" s="46" t="str">
        <v>CONECTORES NEUMÁTICOS</v>
      </c>
      <c r="C4157" s="46">
        <v>5</v>
      </c>
      <c r="D4157" s="46" t="str">
        <v>Recta Plástica R 1/8 BSPT x 8 mm</v>
      </c>
      <c r="E4157" s="47">
        <v>2017.61</v>
      </c>
      <c r="F4157" s="45" t="str">
        <v>ALNAT</v>
      </c>
      <c r="G4157" s="48">
        <v>817.13204999999994</v>
      </c>
      <c r="H4157" s="49">
        <v>471.74400000000003</v>
      </c>
      <c r="I4157" s="50">
        <v>0.73215144230769202</v>
      </c>
      <c r="J4157" s="51" t="str">
        <v>060-02</v>
      </c>
      <c r="Q4157" s="19" t="str">
        <v>157 - 3,5 x 40 x 37 - Compresion</v>
      </c>
      <c r="V4157" s="83"/>
      <c r="AA4157" t="str">
        <v>156 - CODO PLAST 1/4 X 4 MM</v>
      </c>
    </row>
    <row r="4158" spans="1:27" x14ac:dyDescent="0.2">
      <c r="A4158" s="45" t="str">
        <v>PLASTICOS16</v>
      </c>
      <c r="B4158" s="46" t="str">
        <v>PLASTICOS</v>
      </c>
      <c r="C4158" s="46">
        <v>16</v>
      </c>
      <c r="D4158" s="46" t="str">
        <v>Grampa tapizadoR11-R18-R9</v>
      </c>
      <c r="E4158" s="47">
        <v>858.58</v>
      </c>
      <c r="F4158" s="45" t="str">
        <v>FADER</v>
      </c>
      <c r="G4158" s="48">
        <v>347.72490000000005</v>
      </c>
      <c r="H4158" s="49">
        <v>200.6747</v>
      </c>
      <c r="I4158" s="50">
        <v>0.73277897014421867</v>
      </c>
      <c r="J4158" s="51" t="str">
        <v>F-1022/N</v>
      </c>
      <c r="Q4158" s="19" t="str">
        <v>157 - Clip manta capot VOLKSWAGEN GOL</v>
      </c>
      <c r="V4158" s="83"/>
      <c r="AA4158" t="str">
        <v>156 - Fijacion Parrilla PEUGEOT 306/307</v>
      </c>
    </row>
    <row r="4159" spans="1:27" x14ac:dyDescent="0.2">
      <c r="A4159" s="45" t="str">
        <v>PLASTICOS21</v>
      </c>
      <c r="B4159" s="46" t="str">
        <v>PLASTICOS</v>
      </c>
      <c r="C4159" s="46">
        <v>21</v>
      </c>
      <c r="D4159" s="46" t="str">
        <v>Grampa tapizado FIAT128-147</v>
      </c>
      <c r="E4159" s="47">
        <v>669.4</v>
      </c>
      <c r="F4159" s="45" t="str">
        <v>FADER</v>
      </c>
      <c r="G4159" s="48">
        <v>271.10699999999997</v>
      </c>
      <c r="H4159" s="49">
        <v>156.43989999999999</v>
      </c>
      <c r="I4159" s="50">
        <v>0.73297860712005036</v>
      </c>
      <c r="J4159" s="51" t="str">
        <v>F-996/Ne</v>
      </c>
      <c r="Q4159" s="19" t="str">
        <v>157 - Codo plastico R 1/4 BSPT x 6 mm</v>
      </c>
      <c r="V4159" s="83"/>
      <c r="AA4159" t="str">
        <v>156 - INYECTORES PARA CALEFON  - ESKABE - ACTUAL</v>
      </c>
    </row>
    <row r="4160" spans="1:27" x14ac:dyDescent="0.2">
      <c r="A4160" s="45" t="str">
        <v>PLASTICOS37</v>
      </c>
      <c r="B4160" s="46" t="str">
        <v>PLASTICOS</v>
      </c>
      <c r="C4160" s="46">
        <v>37</v>
      </c>
      <c r="D4160" s="46" t="str">
        <v>Clip tapizado PEUGEOT 504/505</v>
      </c>
      <c r="E4160" s="47">
        <v>669.4</v>
      </c>
      <c r="F4160" s="45" t="str">
        <v>FADER</v>
      </c>
      <c r="G4160" s="48">
        <v>271.10699999999997</v>
      </c>
      <c r="H4160" s="49">
        <v>156.43989999999999</v>
      </c>
      <c r="I4160" s="50">
        <v>0.73297860712005036</v>
      </c>
      <c r="J4160" s="51" t="str">
        <v>F-997</v>
      </c>
      <c r="Q4160" s="19" t="str">
        <v>157 - Ø pico 22 mm - 38 mm 22 mm</v>
      </c>
      <c r="V4160" s="83"/>
      <c r="AA4160" t="str">
        <v>156 - Ø pico 19 mm - 35 mm 38 mm - 52</v>
      </c>
    </row>
    <row r="4161" spans="1:27" x14ac:dyDescent="0.2">
      <c r="A4161" s="45" t="str">
        <v>PLASTICOS326</v>
      </c>
      <c r="B4161" s="46" t="str">
        <v>PLASTICOS</v>
      </c>
      <c r="C4161" s="46">
        <v>326</v>
      </c>
      <c r="D4161" s="46" t="str">
        <v>TORNILLO LARGO FAROS TRAS. FIAT ( todos los colores )</v>
      </c>
      <c r="E4161" s="47">
        <v>1600.74</v>
      </c>
      <c r="F4161" s="45" t="str">
        <v>FADER</v>
      </c>
      <c r="G4161" s="48">
        <v>648.29970000000003</v>
      </c>
      <c r="H4161" s="49">
        <v>374.0625</v>
      </c>
      <c r="I4161" s="50">
        <v>0.73313203007518801</v>
      </c>
      <c r="J4161" s="51" t="str">
        <v>S-315</v>
      </c>
      <c r="Q4161" s="19" t="str">
        <v>158 - Clip tapizado y pasarueda PEUGEOT-TODOS</v>
      </c>
      <c r="V4161" s="83"/>
      <c r="AA4161" t="str">
        <v>157 - 3,5 x 40 x 37 - Compresion</v>
      </c>
    </row>
    <row r="4162" spans="1:27" x14ac:dyDescent="0.2">
      <c r="A4162" s="45" t="str">
        <v>PERILLAS DE COCINA111</v>
      </c>
      <c r="B4162" s="46" t="str">
        <v>PERILLAS DE COCINA</v>
      </c>
      <c r="C4162" s="46">
        <v>111</v>
      </c>
      <c r="D4162" s="46" t="str">
        <v>SINGER - ESLABÓN DE LUJO OVAL CON ARO   B.</v>
      </c>
      <c r="E4162" s="47">
        <v>6933.33</v>
      </c>
      <c r="F4162" s="45" t="str">
        <v>NEPLASTIC</v>
      </c>
      <c r="G4162" s="48">
        <v>2807.99865</v>
      </c>
      <c r="H4162" s="49">
        <v>1620</v>
      </c>
      <c r="I4162" s="50">
        <v>0.73333249999999994</v>
      </c>
      <c r="J4162" s="51" t="str">
        <v>786</v>
      </c>
      <c r="Q4162" s="19" t="str">
        <v>158 - Codo plastico R 1/4 BSPT x 8 mm</v>
      </c>
      <c r="V4162" s="83"/>
      <c r="AA4162" t="str">
        <v>157 - Clip manta capot VOLKSWAGEN GOL</v>
      </c>
    </row>
    <row r="4163" spans="1:27" x14ac:dyDescent="0.2">
      <c r="A4163" s="45" t="str">
        <v>PERILLAS DE COCINA113</v>
      </c>
      <c r="B4163" s="46" t="str">
        <v>PERILLAS DE COCINA</v>
      </c>
      <c r="C4163" s="46">
        <v>113</v>
      </c>
      <c r="D4163" s="46" t="str">
        <v>SINGER - SINGER  MACOSER GOTA CON ARO</v>
      </c>
      <c r="E4163" s="47">
        <v>6933.33</v>
      </c>
      <c r="F4163" s="45" t="str">
        <v>NEPLASTIC</v>
      </c>
      <c r="G4163" s="48">
        <v>2807.99865</v>
      </c>
      <c r="H4163" s="49">
        <v>1620</v>
      </c>
      <c r="I4163" s="50">
        <v>0.73333249999999994</v>
      </c>
      <c r="J4163" s="51" t="str">
        <v>785</v>
      </c>
      <c r="Q4163" s="19" t="str">
        <v>158 - Ø pico 22 mm - 22 mm 25 mm</v>
      </c>
      <c r="V4163" s="83"/>
      <c r="AA4163" t="str">
        <v>157 - Codo plastico R 1/4 BSPT x 6 mm</v>
      </c>
    </row>
    <row r="4164" spans="1:27" x14ac:dyDescent="0.2">
      <c r="A4164" s="45" t="str">
        <v>PERILLAS DE COCINA122</v>
      </c>
      <c r="B4164" s="46" t="str">
        <v>PERILLAS DE COCINA</v>
      </c>
      <c r="C4164" s="46">
        <v>122</v>
      </c>
      <c r="D4164" s="46" t="str">
        <v>VOLCAN - VENUS  C / L</v>
      </c>
      <c r="E4164" s="47">
        <v>6933.33</v>
      </c>
      <c r="F4164" s="45" t="str">
        <v>NEPLASTIC</v>
      </c>
      <c r="G4164" s="48">
        <v>2807.99865</v>
      </c>
      <c r="H4164" s="49">
        <v>1620</v>
      </c>
      <c r="I4164" s="50">
        <v>0.73333249999999994</v>
      </c>
      <c r="J4164" s="51" t="str">
        <v>208</v>
      </c>
      <c r="Q4164" s="19" t="str">
        <v>159 - Codo plastico R 1/4 BSPT x 10 mm</v>
      </c>
      <c r="V4164" s="83"/>
      <c r="AA4164" t="str">
        <v>157 - Ø pico 22 mm - 38 mm 22 mm</v>
      </c>
    </row>
    <row r="4165" spans="1:27" x14ac:dyDescent="0.2">
      <c r="A4165" s="45" t="str">
        <v>PERILLAS DE COCINA123</v>
      </c>
      <c r="B4165" s="46" t="str">
        <v>PERILLAS DE COCINA</v>
      </c>
      <c r="C4165" s="46">
        <v>123</v>
      </c>
      <c r="D4165" s="46" t="str">
        <v>VOLCAN - Venus C/C</v>
      </c>
      <c r="E4165" s="47">
        <v>6933.33</v>
      </c>
      <c r="F4165" s="45" t="str">
        <v>NEPLASTIC</v>
      </c>
      <c r="G4165" s="48">
        <v>2807.99865</v>
      </c>
      <c r="H4165" s="49">
        <v>1620</v>
      </c>
      <c r="I4165" s="50">
        <v>0.73333249999999994</v>
      </c>
      <c r="J4165" s="51" t="str">
        <v>207</v>
      </c>
      <c r="Q4165" s="19" t="str">
        <v>159 - Ø pico 22 mm - 25 mm 28 mm</v>
      </c>
      <c r="V4165" s="83"/>
      <c r="AA4165" t="str">
        <v>158 - Clip tapizado y pasarueda PEUGEOT-TODOS</v>
      </c>
    </row>
    <row r="4166" spans="1:27" x14ac:dyDescent="0.2">
      <c r="A4166" s="45" t="str">
        <v>INTERRUPTORES Y PULSADORES900</v>
      </c>
      <c r="B4166" s="46" t="str">
        <v>INTERRUPTORES Y PULSADORES</v>
      </c>
      <c r="C4166" s="46">
        <v>900</v>
      </c>
      <c r="D4166" s="46" t="str">
        <v>Unipolar - PORTAFUSIBLE Fuse REDONDO S/FU</v>
      </c>
      <c r="E4166" s="47">
        <v>2366.9</v>
      </c>
      <c r="F4166" s="45" t="str">
        <v>ALCIDES.TESSA</v>
      </c>
      <c r="G4166" s="48">
        <v>958.59450000000015</v>
      </c>
      <c r="H4166" s="49">
        <v>552.99</v>
      </c>
      <c r="I4166" s="50">
        <v>0.73347528888406677</v>
      </c>
      <c r="J4166" s="51" t="str">
        <v>4906/00 - NNX</v>
      </c>
      <c r="Q4166" s="19" t="str">
        <v>159 - Tope de capot lateral FIAT 147</v>
      </c>
      <c r="V4166" s="83"/>
      <c r="AA4166" t="str">
        <v>158 - Codo plastico R 1/4 BSPT x 8 mm</v>
      </c>
    </row>
    <row r="4167" spans="1:27" x14ac:dyDescent="0.2">
      <c r="A4167" s="45" t="str">
        <v>PLASTICOS35</v>
      </c>
      <c r="B4167" s="46" t="str">
        <v>PLASTICOS</v>
      </c>
      <c r="C4167" s="46">
        <v>35</v>
      </c>
      <c r="D4167" s="46" t="str">
        <v>Grampa lateral puerta TAUNUS-SIERRA</v>
      </c>
      <c r="E4167" s="47">
        <v>771.26</v>
      </c>
      <c r="F4167" s="45" t="str">
        <v>FADER</v>
      </c>
      <c r="G4167" s="48">
        <v>312.36030000000005</v>
      </c>
      <c r="H4167" s="49">
        <v>180.1756</v>
      </c>
      <c r="I4167" s="50">
        <v>0.73364373422372431</v>
      </c>
      <c r="J4167" s="51" t="str">
        <v>F-028</v>
      </c>
      <c r="Q4167" s="19" t="str">
        <v>15x20 - 15x20</v>
      </c>
      <c r="V4167" s="83"/>
      <c r="AA4167" t="str">
        <v>158 - Ø pico 22 mm - 22 mm 25 mm</v>
      </c>
    </row>
    <row r="4168" spans="1:27" x14ac:dyDescent="0.2">
      <c r="A4168" s="45" t="str">
        <v>PLASTICOS100</v>
      </c>
      <c r="B4168" s="46" t="str">
        <v>PLASTICOS</v>
      </c>
      <c r="C4168" s="46">
        <v>100</v>
      </c>
      <c r="D4168" s="46" t="str">
        <v>Grampa lateral puerta Pick FORD</v>
      </c>
      <c r="E4168" s="47">
        <v>771.26</v>
      </c>
      <c r="F4168" s="45" t="str">
        <v>FADER</v>
      </c>
      <c r="G4168" s="48">
        <v>312.36030000000005</v>
      </c>
      <c r="H4168" s="49">
        <v>180.1756</v>
      </c>
      <c r="I4168" s="50">
        <v>0.73364373422372431</v>
      </c>
      <c r="J4168" s="51" t="str">
        <v>F-029</v>
      </c>
      <c r="Q4168" s="19" t="str">
        <v>15x21 - 15x21</v>
      </c>
      <c r="V4168" s="83"/>
      <c r="AA4168" t="str">
        <v>159 - Codo plastico R 1/4 BSPT x 10 mm</v>
      </c>
    </row>
    <row r="4169" spans="1:27" x14ac:dyDescent="0.2">
      <c r="A4169" s="45" t="str">
        <v>PLASTICOS210</v>
      </c>
      <c r="B4169" s="46" t="str">
        <v>PLASTICOS</v>
      </c>
      <c r="C4169" s="46">
        <v>210</v>
      </c>
      <c r="D4169" s="46" t="str">
        <v>GRAMPA FIJACION PARILLA FORD FARLAINE</v>
      </c>
      <c r="E4169" s="47">
        <v>771.26</v>
      </c>
      <c r="F4169" s="45" t="str">
        <v>FADER</v>
      </c>
      <c r="G4169" s="48">
        <v>312.36030000000005</v>
      </c>
      <c r="H4169" s="49">
        <v>180.1756</v>
      </c>
      <c r="I4169" s="50">
        <v>0.73364373422372431</v>
      </c>
      <c r="J4169" s="51" t="str">
        <v>F-322</v>
      </c>
      <c r="Q4169" s="19" t="str">
        <v>15x23 - 15x23</v>
      </c>
      <c r="V4169" s="83"/>
      <c r="AA4169" t="str">
        <v>159 - Ø pico 22 mm - 25 mm 28 mm</v>
      </c>
    </row>
    <row r="4170" spans="1:27" x14ac:dyDescent="0.2">
      <c r="A4170" s="45" t="str">
        <v>PLASTICOS260</v>
      </c>
      <c r="B4170" s="46" t="str">
        <v>PLASTICOS</v>
      </c>
      <c r="C4170" s="46">
        <v>260</v>
      </c>
      <c r="D4170" s="46" t="str">
        <v>GRAMPA MOLDURA TOPE PARAGOLPES FIAT PUNTO</v>
      </c>
      <c r="E4170" s="47">
        <v>873.13</v>
      </c>
      <c r="F4170" s="45" t="str">
        <v>FADER</v>
      </c>
      <c r="G4170" s="48">
        <v>353.61765000000003</v>
      </c>
      <c r="H4170" s="49">
        <v>203.91130000000001</v>
      </c>
      <c r="I4170" s="50">
        <v>0.73417387854424931</v>
      </c>
      <c r="J4170" s="51" t="str">
        <v>F-1131</v>
      </c>
      <c r="Q4170" s="19" t="str">
        <v>15x30 - 15x30</v>
      </c>
      <c r="V4170" s="83"/>
      <c r="AA4170" t="str">
        <v>159 - Tope de capot lateral FIAT 147</v>
      </c>
    </row>
    <row r="4171" spans="1:27" x14ac:dyDescent="0.2">
      <c r="A4171" s="45" t="str">
        <v>PLASTICOS20</v>
      </c>
      <c r="B4171" s="46" t="str">
        <v>PLASTICOS</v>
      </c>
      <c r="C4171" s="46">
        <v>20</v>
      </c>
      <c r="D4171" s="46" t="str">
        <v>Grampa tapizado FIAT UNO-DUNA</v>
      </c>
      <c r="E4171" s="47">
        <v>683.95</v>
      </c>
      <c r="F4171" s="45" t="str">
        <v>FADER</v>
      </c>
      <c r="G4171" s="48">
        <v>276.99975000000001</v>
      </c>
      <c r="H4171" s="49">
        <v>159.67660000000001</v>
      </c>
      <c r="I4171" s="50">
        <v>0.73475481066104864</v>
      </c>
      <c r="J4171" s="51" t="str">
        <v>F-003</v>
      </c>
      <c r="Q4171" s="19" t="str">
        <v xml:space="preserve">16 -  17 x 6 x 6 - LIJAD/ PUL/ BORD  MARTINS, </v>
      </c>
      <c r="V4171" s="83"/>
      <c r="AA4171" t="str">
        <v>15x20 - 15x20</v>
      </c>
    </row>
    <row r="4172" spans="1:27" x14ac:dyDescent="0.2">
      <c r="A4172" s="45" t="str">
        <v>PLASTICOS26</v>
      </c>
      <c r="B4172" s="46" t="str">
        <v>PLASTICOS</v>
      </c>
      <c r="C4172" s="46">
        <v>26</v>
      </c>
      <c r="D4172" s="46" t="str">
        <v>Apoya brazo PEUGEOT 504/505</v>
      </c>
      <c r="E4172" s="47">
        <v>785.82</v>
      </c>
      <c r="F4172" s="45" t="str">
        <v>FADER</v>
      </c>
      <c r="G4172" s="48">
        <v>318.25710000000004</v>
      </c>
      <c r="H4172" s="49">
        <v>183.41229999999999</v>
      </c>
      <c r="I4172" s="50">
        <v>0.7352004200372606</v>
      </c>
      <c r="J4172" s="51" t="str">
        <v>F-995</v>
      </c>
      <c r="Q4172" s="19" t="str">
        <v xml:space="preserve">16 -  UNIONES ORIENTABLES 00016 </v>
      </c>
      <c r="V4172" s="83"/>
      <c r="AA4172" t="str">
        <v>15x21 - 15x21</v>
      </c>
    </row>
    <row r="4173" spans="1:27" x14ac:dyDescent="0.2">
      <c r="A4173" s="45" t="str">
        <v>PLASTICOS32</v>
      </c>
      <c r="B4173" s="46" t="str">
        <v>PLASTICOS</v>
      </c>
      <c r="C4173" s="46">
        <v>32</v>
      </c>
      <c r="D4173" s="46" t="str">
        <v>Clip panel puerta R6/-R9-R12</v>
      </c>
      <c r="E4173" s="47">
        <v>785.82</v>
      </c>
      <c r="F4173" s="45" t="str">
        <v>FADER</v>
      </c>
      <c r="G4173" s="48">
        <v>318.25710000000004</v>
      </c>
      <c r="H4173" s="49">
        <v>183.41229999999999</v>
      </c>
      <c r="I4173" s="50">
        <v>0.7352004200372606</v>
      </c>
      <c r="J4173" s="51" t="str">
        <v>F-1023</v>
      </c>
      <c r="Q4173" s="19" t="str">
        <v>16 - 1,25 x 10 x 100 - Expansion</v>
      </c>
      <c r="V4173" s="83"/>
      <c r="AA4173" t="str">
        <v>15x23 - 15x23</v>
      </c>
    </row>
    <row r="4174" spans="1:27" x14ac:dyDescent="0.2">
      <c r="A4174" s="45" t="str">
        <v>PLASTICOS209</v>
      </c>
      <c r="B4174" s="46" t="str">
        <v>PLASTICOS</v>
      </c>
      <c r="C4174" s="46">
        <v>209</v>
      </c>
      <c r="D4174" s="46" t="str">
        <v>TUERCA AUTORROSCANTE FIAT PALIO/SIENA</v>
      </c>
      <c r="E4174" s="47">
        <v>785.82</v>
      </c>
      <c r="F4174" s="45" t="str">
        <v>FADER</v>
      </c>
      <c r="G4174" s="48">
        <v>318.25710000000004</v>
      </c>
      <c r="H4174" s="49">
        <v>183.41229999999999</v>
      </c>
      <c r="I4174" s="50">
        <v>0.7352004200372606</v>
      </c>
      <c r="J4174" s="51" t="str">
        <v>F-1062/V</v>
      </c>
      <c r="Q4174" s="19" t="str">
        <v>16 - 1/4 sae X 90° SAE - 16 - 1/4 X 90° SAE</v>
      </c>
      <c r="V4174" s="83"/>
      <c r="AA4174" t="str">
        <v>15x30 - 15x30</v>
      </c>
    </row>
    <row r="4175" spans="1:27" x14ac:dyDescent="0.2">
      <c r="A4175" s="45" t="str">
        <v>PLASTICOS265</v>
      </c>
      <c r="B4175" s="46" t="str">
        <v>PLASTICOS</v>
      </c>
      <c r="C4175" s="46">
        <v>265</v>
      </c>
      <c r="D4175" s="46" t="str">
        <v>MANTA CAPOT FIESTA-KA-FOCUS-MONDEO</v>
      </c>
      <c r="E4175" s="47">
        <v>785.82</v>
      </c>
      <c r="F4175" s="45" t="str">
        <v>FADER</v>
      </c>
      <c r="G4175" s="48">
        <v>318.25710000000004</v>
      </c>
      <c r="H4175" s="49">
        <v>183.41229999999999</v>
      </c>
      <c r="I4175" s="50">
        <v>0.7352004200372606</v>
      </c>
      <c r="J4175" s="51" t="str">
        <v>F-1122</v>
      </c>
      <c r="Q4175" s="19" t="str">
        <v>16 - 16 mm (5/8) - 5 mm</v>
      </c>
      <c r="V4175" s="83"/>
      <c r="AA4175" t="str">
        <v xml:space="preserve">16 -  17 x 6 x 6 - LIJAD/ PUL/ BORD  MARTINS, </v>
      </c>
    </row>
    <row r="4176" spans="1:27" x14ac:dyDescent="0.2">
      <c r="A4176" s="45" t="str">
        <v>PLASTICOS316</v>
      </c>
      <c r="B4176" s="46" t="str">
        <v>PLASTICOS</v>
      </c>
      <c r="C4176" s="46">
        <v>316</v>
      </c>
      <c r="D4176" s="46" t="str">
        <v>Clip de tapizado de puerta PEUGEOT 206-306-307</v>
      </c>
      <c r="E4176" s="47">
        <v>785.82</v>
      </c>
      <c r="F4176" s="45" t="str">
        <v>FADER</v>
      </c>
      <c r="G4176" s="48">
        <v>318.25710000000004</v>
      </c>
      <c r="H4176" s="49">
        <v>183.41229999999999</v>
      </c>
      <c r="I4176" s="50">
        <v>0.7352004200372606</v>
      </c>
      <c r="J4176" s="51" t="str">
        <v>F-1059</v>
      </c>
      <c r="Q4176" s="19" t="str">
        <v>16 - 21 x 16 x 14</v>
      </c>
      <c r="V4176" s="83"/>
      <c r="AA4176" t="str">
        <v xml:space="preserve">16 -  UNIONES ORIENTABLES 00016 </v>
      </c>
    </row>
    <row r="4177" spans="1:27" x14ac:dyDescent="0.2">
      <c r="A4177" s="45" t="str">
        <v>PLASTICOS386</v>
      </c>
      <c r="B4177" s="46" t="str">
        <v>PLASTICOS</v>
      </c>
      <c r="C4177" s="46">
        <v>386</v>
      </c>
      <c r="D4177" s="46" t="str">
        <v>Grampa bagueta lateral Fiat- Peugeot</v>
      </c>
      <c r="E4177" s="47">
        <v>854.8</v>
      </c>
      <c r="F4177" s="45" t="str">
        <v>FADER</v>
      </c>
      <c r="G4177" s="48">
        <v>346.19399999999996</v>
      </c>
      <c r="H4177" s="49">
        <v>199.5</v>
      </c>
      <c r="I4177" s="50">
        <v>0.73530827067669158</v>
      </c>
      <c r="J4177" s="51" t="str">
        <v>S-373</v>
      </c>
      <c r="Q4177" s="19" t="str">
        <v>16 - 3/8M x MANG 10</v>
      </c>
      <c r="V4177" s="83"/>
      <c r="AA4177" t="str">
        <v>16 - 1,25 x 10 x 100 - Expansion</v>
      </c>
    </row>
    <row r="4178" spans="1:27" x14ac:dyDescent="0.2">
      <c r="A4178" s="45" t="str">
        <v>PERILLAS DE COCINA74</v>
      </c>
      <c r="B4178" s="46" t="str">
        <v>PERILLAS DE COCINA</v>
      </c>
      <c r="C4178" s="46">
        <v>74</v>
      </c>
      <c r="D4178" s="46" t="str">
        <v>ORBIS - MARRÓN 88</v>
      </c>
      <c r="E4178" s="47">
        <v>4628.57</v>
      </c>
      <c r="F4178" s="45" t="str">
        <v>NEPLASTIC</v>
      </c>
      <c r="G4178" s="48">
        <v>1874.5708500000001</v>
      </c>
      <c r="H4178" s="49">
        <v>1080</v>
      </c>
      <c r="I4178" s="50">
        <v>0.73571375000000017</v>
      </c>
      <c r="J4178" s="51" t="str">
        <v>143</v>
      </c>
      <c r="Q4178" s="19" t="str">
        <v>16 - CONECC R PLAST 3/8 X 12</v>
      </c>
      <c r="V4178" s="83"/>
      <c r="AA4178" t="str">
        <v>16 - 1/4 sae X 90° SAE - 16 - 1/4 X 90° SAE</v>
      </c>
    </row>
    <row r="4179" spans="1:27" x14ac:dyDescent="0.2">
      <c r="A4179" s="45" t="str">
        <v>PLASTICOS154</v>
      </c>
      <c r="B4179" s="46" t="str">
        <v>PLASTICOS</v>
      </c>
      <c r="C4179" s="46">
        <v>154</v>
      </c>
      <c r="D4179" s="46" t="str">
        <v>Grampa fijacion paragolpe FORD SIERRA</v>
      </c>
      <c r="E4179" s="47">
        <v>949.24</v>
      </c>
      <c r="F4179" s="45" t="str">
        <v>FADER</v>
      </c>
      <c r="G4179" s="48">
        <v>384.44220000000001</v>
      </c>
      <c r="H4179" s="49">
        <v>221.44499999999999</v>
      </c>
      <c r="I4179" s="50">
        <v>0.73606177606177625</v>
      </c>
      <c r="J4179" s="51" t="str">
        <v>S-017</v>
      </c>
      <c r="Q4179" s="19" t="str">
        <v>16 - CUBRE TORNILLO FORD Y BAUL FALCON</v>
      </c>
      <c r="V4179" s="83"/>
      <c r="AA4179" t="str">
        <v>16 - 16 mm (5/8) - 5 mm</v>
      </c>
    </row>
    <row r="4180" spans="1:27" x14ac:dyDescent="0.2">
      <c r="A4180" s="45" t="str">
        <v>PLASTICOS299</v>
      </c>
      <c r="B4180" s="46" t="str">
        <v>PLASTICOS</v>
      </c>
      <c r="C4180" s="46">
        <v>299</v>
      </c>
      <c r="D4180" s="46" t="str">
        <v>GRAMPA TAPIZADOS, VOLKSWAGEN FOX,SURAM.CITROEN</v>
      </c>
      <c r="E4180" s="47">
        <v>829.84</v>
      </c>
      <c r="F4180" s="45" t="str">
        <v>FADER</v>
      </c>
      <c r="G4180" s="48">
        <v>336.08519999999999</v>
      </c>
      <c r="H4180" s="49">
        <v>193.51499999999999</v>
      </c>
      <c r="I4180" s="50">
        <v>0.73673978761336345</v>
      </c>
      <c r="J4180" s="51" t="str">
        <v>S-297</v>
      </c>
      <c r="Q4180" s="19" t="str">
        <v>16 - Cuerda 1,78mm - 15,6 x 19,16</v>
      </c>
      <c r="V4180" s="83"/>
      <c r="AA4180" t="str">
        <v>16 - 21 x 16 x 14</v>
      </c>
    </row>
    <row r="4181" spans="1:27" x14ac:dyDescent="0.2">
      <c r="A4181" s="45" t="str">
        <v>PLASTICOS298</v>
      </c>
      <c r="B4181" s="46" t="str">
        <v>PLASTICOS</v>
      </c>
      <c r="C4181" s="46">
        <v>298</v>
      </c>
      <c r="D4181" s="46" t="str">
        <v xml:space="preserve">Fijac.molduras FIAT IVECO   </v>
      </c>
      <c r="E4181" s="47">
        <v>916.79</v>
      </c>
      <c r="F4181" s="45" t="str">
        <v>FADER</v>
      </c>
      <c r="G4181" s="48">
        <v>371.29994999999997</v>
      </c>
      <c r="H4181" s="49">
        <v>213.74440000000001</v>
      </c>
      <c r="I4181" s="50">
        <v>0.73712130002002363</v>
      </c>
      <c r="J4181" s="51" t="str">
        <v>F-1143</v>
      </c>
      <c r="Q4181" s="19" t="str">
        <v>16 - DOMEC - TF  BLANCO</v>
      </c>
      <c r="V4181" s="83"/>
      <c r="AA4181" t="str">
        <v>16 - 3/8M x MANG 10</v>
      </c>
    </row>
    <row r="4182" spans="1:27" x14ac:dyDescent="0.2">
      <c r="A4182" s="45" t="str">
        <v>PLASTICOS53</v>
      </c>
      <c r="B4182" s="46" t="str">
        <v>PLASTICOS</v>
      </c>
      <c r="C4182" s="46">
        <v>53</v>
      </c>
      <c r="D4182" s="46" t="str">
        <v>Varilla capot ESCORD-FIESTA-KA-SIERRA</v>
      </c>
      <c r="E4182" s="47">
        <v>1018.65</v>
      </c>
      <c r="F4182" s="45" t="str">
        <v>FADER</v>
      </c>
      <c r="G4182" s="48">
        <v>412.55325000000005</v>
      </c>
      <c r="H4182" s="49">
        <v>237.405</v>
      </c>
      <c r="I4182" s="50">
        <v>0.73776142035761683</v>
      </c>
      <c r="J4182" s="51" t="str">
        <v>S-027</v>
      </c>
      <c r="Q4182" s="19" t="str">
        <v>16 - EXTERIORES CORTOS - 2" 1/2</v>
      </c>
      <c r="V4182" s="83"/>
      <c r="AA4182" t="str">
        <v>16 - CONECC R PLAST 3/8 X 12</v>
      </c>
    </row>
    <row r="4183" spans="1:27" x14ac:dyDescent="0.2">
      <c r="A4183" s="45" t="str">
        <v>PLASTICOS320</v>
      </c>
      <c r="B4183" s="46" t="str">
        <v>PLASTICOS</v>
      </c>
      <c r="C4183" s="46">
        <v>320</v>
      </c>
      <c r="D4183" s="46" t="str">
        <v>GR.VARILLA CAPOT PEUGEOT  207</v>
      </c>
      <c r="E4183" s="47">
        <v>1018.65</v>
      </c>
      <c r="F4183" s="45" t="str">
        <v>FADER</v>
      </c>
      <c r="G4183" s="48">
        <v>412.55325000000005</v>
      </c>
      <c r="H4183" s="49">
        <v>237.405</v>
      </c>
      <c r="I4183" s="50">
        <v>0.73776142035761683</v>
      </c>
      <c r="J4183" s="51" t="str">
        <v>S-348</v>
      </c>
      <c r="Q4183" s="19" t="str">
        <v>16 - Grampa tapizadoR11-R18-R9</v>
      </c>
      <c r="V4183" s="83"/>
      <c r="AA4183" t="str">
        <v>16 - CUBRE TORNILLO FORD Y BAUL FALCON</v>
      </c>
    </row>
    <row r="4184" spans="1:27" x14ac:dyDescent="0.2">
      <c r="A4184" s="45" t="str">
        <v>PLASTICOS89</v>
      </c>
      <c r="B4184" s="46" t="str">
        <v>PLASTICOS</v>
      </c>
      <c r="C4184" s="46">
        <v>89</v>
      </c>
      <c r="D4184" s="46" t="str">
        <v>Chupete guardabarro Renault 18</v>
      </c>
      <c r="E4184" s="47">
        <v>727.61</v>
      </c>
      <c r="F4184" s="45" t="str">
        <v>FADER</v>
      </c>
      <c r="G4184" s="48">
        <v>294.68205</v>
      </c>
      <c r="H4184" s="49">
        <v>169.57499999999999</v>
      </c>
      <c r="I4184" s="50">
        <v>0.73776824413976128</v>
      </c>
      <c r="J4184" s="51" t="str">
        <v>S-011</v>
      </c>
      <c r="Q4184" s="19" t="str">
        <v>16 - MANGO BRONCE 1/4</v>
      </c>
      <c r="V4184" s="83"/>
      <c r="AA4184" t="str">
        <v>16 - Cuerda 1,78mm - 15,6 x 19,16</v>
      </c>
    </row>
    <row r="4185" spans="1:27" x14ac:dyDescent="0.2">
      <c r="A4185" s="45" t="str">
        <v>PLASTICOS374</v>
      </c>
      <c r="B4185" s="46" t="str">
        <v>PLASTICOS</v>
      </c>
      <c r="C4185" s="46">
        <v>374</v>
      </c>
      <c r="D4185" s="46" t="str">
        <v>Fijacion molduras de puertas</v>
      </c>
      <c r="E4185" s="47">
        <v>1412.35</v>
      </c>
      <c r="F4185" s="45" t="str">
        <v>FADER</v>
      </c>
      <c r="G4185" s="48">
        <v>572.00175000000002</v>
      </c>
      <c r="H4185" s="49">
        <v>329.06330000000003</v>
      </c>
      <c r="I4185" s="50">
        <v>0.73827269707682364</v>
      </c>
      <c r="J4185" s="51" t="str">
        <v>F-1171</v>
      </c>
      <c r="Q4185" s="19" t="str">
        <v>16 - Ojal gasolero de bronce para cable hasta 70 mm2 (+) y (-)</v>
      </c>
      <c r="V4185" s="83"/>
      <c r="AA4185" t="str">
        <v>16 - DOMEC - TF  BLANCO</v>
      </c>
    </row>
    <row r="4186" spans="1:27" x14ac:dyDescent="0.2">
      <c r="A4186" s="45" t="str">
        <v>PLASTICOS355</v>
      </c>
      <c r="B4186" s="46" t="str">
        <v>PLASTICOS</v>
      </c>
      <c r="C4186" s="46">
        <v>355</v>
      </c>
      <c r="D4186" s="46" t="str">
        <v>Grampa tapizado puerta Volkswagen Fox</v>
      </c>
      <c r="E4186" s="47">
        <v>1129.8800000000001</v>
      </c>
      <c r="F4186" s="45" t="str">
        <v>FADER</v>
      </c>
      <c r="G4186" s="48">
        <v>457.60140000000001</v>
      </c>
      <c r="H4186" s="49">
        <v>263.25060000000002</v>
      </c>
      <c r="I4186" s="50">
        <v>0.73827296120122798</v>
      </c>
      <c r="J4186" s="51" t="str">
        <v>F-1161</v>
      </c>
      <c r="Q4186" s="19" t="str">
        <v>16 - Park 6x10 neg c/aran</v>
      </c>
      <c r="V4186" s="83"/>
      <c r="AA4186" t="str">
        <v>16 - EXTERIORES CORTOS - 2" 1/2</v>
      </c>
    </row>
    <row r="4187" spans="1:27" x14ac:dyDescent="0.2">
      <c r="A4187" s="45" t="str">
        <v>PLASTICOS120</v>
      </c>
      <c r="B4187" s="46" t="str">
        <v>PLASTICOS</v>
      </c>
      <c r="C4187" s="46">
        <v>120</v>
      </c>
      <c r="D4187" s="46" t="str">
        <v>Grampa moldura lateral FIAT 1600</v>
      </c>
      <c r="E4187" s="47">
        <v>578.92999999999995</v>
      </c>
      <c r="F4187" s="45" t="str">
        <v>FADER</v>
      </c>
      <c r="G4187" s="48">
        <v>234.46665000000002</v>
      </c>
      <c r="H4187" s="49">
        <v>134.86199999999999</v>
      </c>
      <c r="I4187" s="50">
        <v>0.7385672020287406</v>
      </c>
      <c r="J4187" s="51" t="str">
        <v>F-017</v>
      </c>
      <c r="Q4187" s="19" t="str">
        <v>16 - Reten parker - Park 6 - 12 mm - 16 mm</v>
      </c>
      <c r="V4187" s="83"/>
      <c r="AA4187" t="str">
        <v>16 - Grampa tapizadoR11-R18-R9</v>
      </c>
    </row>
    <row r="4188" spans="1:27" x14ac:dyDescent="0.2">
      <c r="A4188" s="45" t="str">
        <v>PLASTICOS121</v>
      </c>
      <c r="B4188" s="46" t="str">
        <v>PLASTICOS</v>
      </c>
      <c r="C4188" s="46">
        <v>121</v>
      </c>
      <c r="D4188" s="46" t="str">
        <v>Grampa moldura lateral FORD TAUNUS</v>
      </c>
      <c r="E4188" s="47">
        <v>654.85</v>
      </c>
      <c r="F4188" s="45" t="str">
        <v>FADER</v>
      </c>
      <c r="G4188" s="48">
        <v>265.21424999999999</v>
      </c>
      <c r="H4188" s="49">
        <v>152.50299999999999</v>
      </c>
      <c r="I4188" s="50">
        <v>0.73907562474180843</v>
      </c>
      <c r="J4188" s="51" t="str">
        <v>F-009/S</v>
      </c>
      <c r="Q4188" s="19" t="str">
        <v>16 - SAE 7.89 ID-6 - Tee estandar</v>
      </c>
      <c r="V4188" s="83"/>
      <c r="AA4188" t="str">
        <v>16 - MANGO BRONCE 1/4</v>
      </c>
    </row>
    <row r="4189" spans="1:27" x14ac:dyDescent="0.2">
      <c r="A4189" s="45" t="str">
        <v>PLASTICOS324</v>
      </c>
      <c r="B4189" s="46" t="str">
        <v>PLASTICOS</v>
      </c>
      <c r="C4189" s="46">
        <v>324</v>
      </c>
      <c r="D4189" s="46" t="str">
        <v>TUERCA AUTORROSCANTE FIAT - PEUGEOT</v>
      </c>
      <c r="E4189" s="47">
        <v>771.26</v>
      </c>
      <c r="F4189" s="45" t="str">
        <v>FADER</v>
      </c>
      <c r="G4189" s="48">
        <v>312.36030000000005</v>
      </c>
      <c r="H4189" s="49">
        <v>179.55</v>
      </c>
      <c r="I4189" s="50">
        <v>0.73968421052631594</v>
      </c>
      <c r="J4189" s="51" t="str">
        <v>S-127</v>
      </c>
      <c r="Q4189" s="19" t="str">
        <v>16 - SEEGER A 16</v>
      </c>
      <c r="V4189" s="83"/>
      <c r="AA4189" t="str">
        <v>16 - Ojal gasolero de bronce para cable hasta 70 mm2 (+) y (-)</v>
      </c>
    </row>
    <row r="4190" spans="1:27" x14ac:dyDescent="0.2">
      <c r="A4190" s="45" t="str">
        <v>PERILLAS DE COCINA56</v>
      </c>
      <c r="B4190" s="46" t="str">
        <v>PERILLAS DE COCINA</v>
      </c>
      <c r="C4190" s="46">
        <v>56</v>
      </c>
      <c r="D4190" s="46" t="str">
        <v>LONGVIE - Longvie 2002 diam 8 bl V/L</v>
      </c>
      <c r="E4190" s="47">
        <v>5800</v>
      </c>
      <c r="F4190" s="45" t="str">
        <v>NEPLASTIC</v>
      </c>
      <c r="G4190" s="48">
        <v>2349</v>
      </c>
      <c r="H4190" s="49">
        <v>1350</v>
      </c>
      <c r="I4190" s="50">
        <v>0.74</v>
      </c>
      <c r="J4190" s="51" t="str">
        <v>521</v>
      </c>
      <c r="Q4190" s="19" t="str">
        <v>16 - SEEGER I 16</v>
      </c>
      <c r="V4190" s="83"/>
      <c r="AA4190" t="str">
        <v>16 - Park 6x10 neg c/aran</v>
      </c>
    </row>
    <row r="4191" spans="1:27" x14ac:dyDescent="0.2">
      <c r="A4191" s="45" t="str">
        <v>PERILLAS DE COCINA81</v>
      </c>
      <c r="B4191" s="46" t="str">
        <v>PERILLAS DE COCINA</v>
      </c>
      <c r="C4191" s="46">
        <v>81</v>
      </c>
      <c r="D4191" s="46" t="str">
        <v>ORBIS - ORBIS - VOLCAN   BLANCA / MARRÓN / GRIS</v>
      </c>
      <c r="E4191" s="47">
        <v>6190.48</v>
      </c>
      <c r="F4191" s="45" t="str">
        <v>NEPLASTIC</v>
      </c>
      <c r="G4191" s="48">
        <v>2507.1444000000001</v>
      </c>
      <c r="H4191" s="49">
        <v>1440</v>
      </c>
      <c r="I4191" s="50">
        <v>0.74107250000000002</v>
      </c>
      <c r="J4191" s="51" t="str">
        <v>539</v>
      </c>
      <c r="Q4191" s="19" t="str">
        <v>16 - Terminal cobre estanado ojal - Cable 25 - Ojal: 1/2</v>
      </c>
      <c r="V4191" s="83"/>
      <c r="AA4191" t="str">
        <v>16 - Reten parker - Park 6 - 12 mm - 16 mm</v>
      </c>
    </row>
    <row r="4192" spans="1:27" x14ac:dyDescent="0.2">
      <c r="A4192" s="45" t="str">
        <v>ARANLOCK10</v>
      </c>
      <c r="B4192" s="46" t="str">
        <v>ARANLOCK</v>
      </c>
      <c r="C4192" s="46">
        <v>10</v>
      </c>
      <c r="D4192" s="46" t="str">
        <v>ARAN LOCK 10 X 18</v>
      </c>
      <c r="E4192" s="47">
        <v>275.33999999999997</v>
      </c>
      <c r="F4192" s="45" t="str">
        <v>OTIA</v>
      </c>
      <c r="G4192" s="48">
        <v>111.5127</v>
      </c>
      <c r="H4192" s="49">
        <v>64.043999999999997</v>
      </c>
      <c r="I4192" s="50">
        <v>0.7411888701517706</v>
      </c>
      <c r="J4192" s="51" t="str">
        <v>075010-21</v>
      </c>
      <c r="Q4192" s="19" t="str">
        <v>16 - Union de 22 mm - 22</v>
      </c>
      <c r="V4192" s="83"/>
      <c r="AA4192" t="str">
        <v>16 - SAE 7.89 ID-6 - Tee estandar</v>
      </c>
    </row>
    <row r="4193" spans="1:27" x14ac:dyDescent="0.2">
      <c r="A4193" s="45" t="str">
        <v>PLASTICOS285</v>
      </c>
      <c r="B4193" s="46" t="str">
        <v>PLASTICOS</v>
      </c>
      <c r="C4193" s="46">
        <v>285</v>
      </c>
      <c r="D4193" s="46" t="str">
        <v>Grampa tapizado Peugeot- C itroen Todos</v>
      </c>
      <c r="E4193" s="47">
        <v>960.44</v>
      </c>
      <c r="F4193" s="45" t="str">
        <v>FADER</v>
      </c>
      <c r="G4193" s="48">
        <v>388.97820000000002</v>
      </c>
      <c r="H4193" s="49">
        <v>223.33150000000001</v>
      </c>
      <c r="I4193" s="50">
        <v>0.7417077304365931</v>
      </c>
      <c r="J4193" s="51" t="str">
        <v>F-1146</v>
      </c>
      <c r="Q4193" s="19" t="str">
        <v>16 x 21 x 2 - INYECTORES - PEUGEOT 405 D</v>
      </c>
      <c r="V4193" s="83"/>
      <c r="AA4193" t="str">
        <v>16 - SEEGER A 16</v>
      </c>
    </row>
    <row r="4194" spans="1:27" x14ac:dyDescent="0.2">
      <c r="A4194" s="45" t="str">
        <v>PLASTICOS67</v>
      </c>
      <c r="B4194" s="46" t="str">
        <v>PLASTICOS</v>
      </c>
      <c r="C4194" s="46">
        <v>67</v>
      </c>
      <c r="D4194" s="46" t="str">
        <v>Grampa tapizado Ford Ka</v>
      </c>
      <c r="E4194" s="47">
        <v>1244.49</v>
      </c>
      <c r="F4194" s="45" t="str">
        <v>FADER</v>
      </c>
      <c r="G4194" s="48">
        <v>504.01845000000003</v>
      </c>
      <c r="H4194" s="49">
        <v>289.27499999999998</v>
      </c>
      <c r="I4194" s="50">
        <v>0.74235053150116692</v>
      </c>
      <c r="J4194" s="51" t="str">
        <v>S-083</v>
      </c>
      <c r="Q4194" s="19" t="str">
        <v>16 X 36 X 2 - 16 X 36 X 2</v>
      </c>
      <c r="V4194" s="83"/>
      <c r="AA4194" t="str">
        <v>16 - SEEGER I 16</v>
      </c>
    </row>
    <row r="4195" spans="1:27" x14ac:dyDescent="0.2">
      <c r="A4195" s="45" t="str">
        <v>PLASTICOS310</v>
      </c>
      <c r="B4195" s="46" t="str">
        <v>PLASTICOS</v>
      </c>
      <c r="C4195" s="46">
        <v>310</v>
      </c>
      <c r="D4195" s="46" t="str">
        <v>TACO DE FIJACION RENAULT</v>
      </c>
      <c r="E4195" s="47">
        <v>669.45</v>
      </c>
      <c r="F4195" s="45" t="str">
        <v>FADER</v>
      </c>
      <c r="G4195" s="48">
        <v>271.12725</v>
      </c>
      <c r="H4195" s="49">
        <v>155.61000000000001</v>
      </c>
      <c r="I4195" s="50">
        <v>0.74235106998264877</v>
      </c>
      <c r="J4195" s="51" t="str">
        <v>S-352</v>
      </c>
      <c r="Q4195" s="19" t="str">
        <v>16 x 46 - 16 x 40</v>
      </c>
      <c r="V4195" s="83"/>
      <c r="AA4195" t="str">
        <v>16 - Terminal cobre estanado ojal - Cable 25 - Ojal: 1/2</v>
      </c>
    </row>
    <row r="4196" spans="1:27" x14ac:dyDescent="0.2">
      <c r="A4196" s="45" t="str">
        <v>PLASTICOS311</v>
      </c>
      <c r="B4196" s="46" t="str">
        <v>PLASTICOS</v>
      </c>
      <c r="C4196" s="46">
        <v>311</v>
      </c>
      <c r="D4196" s="46" t="str">
        <v>TUERCA RAPIDA PLASTICA RENAULT</v>
      </c>
      <c r="E4196" s="47">
        <v>669.45</v>
      </c>
      <c r="F4196" s="45" t="str">
        <v>FADER</v>
      </c>
      <c r="G4196" s="48">
        <v>271.12725</v>
      </c>
      <c r="H4196" s="49">
        <v>155.61000000000001</v>
      </c>
      <c r="I4196" s="50">
        <v>0.74235106998264877</v>
      </c>
      <c r="J4196" s="51" t="str">
        <v>S-355</v>
      </c>
      <c r="Q4196" s="19" t="str">
        <v>16 x 60 (5/8) 2,5 - LINEA FINA DE 2,5 mm</v>
      </c>
      <c r="V4196" s="83"/>
      <c r="AA4196" t="str">
        <v>16 - Union de 22 mm - 22</v>
      </c>
    </row>
    <row r="4197" spans="1:27" x14ac:dyDescent="0.2">
      <c r="A4197" s="45" t="str">
        <v>PLASTICOS23</v>
      </c>
      <c r="B4197" s="46" t="str">
        <v>PLASTICOS</v>
      </c>
      <c r="C4197" s="46">
        <v>23</v>
      </c>
      <c r="D4197" s="46" t="str">
        <v>Grampa tapizado PEUGEOT 504</v>
      </c>
      <c r="E4197" s="47">
        <v>659.1</v>
      </c>
      <c r="F4197" s="45" t="str">
        <v>FADER</v>
      </c>
      <c r="G4197" s="48">
        <v>266.93550000000005</v>
      </c>
      <c r="H4197" s="49">
        <v>153.20320000000001</v>
      </c>
      <c r="I4197" s="50">
        <v>0.74236243107193611</v>
      </c>
      <c r="J4197" s="51" t="str">
        <v>F-0013/P</v>
      </c>
      <c r="Q4197" s="19" t="str">
        <v>16 x 60 (5/8) 4 - LINEA GRUESA DE 4 mm</v>
      </c>
      <c r="V4197" s="83"/>
      <c r="AA4197" t="str">
        <v>16 x 21 x 2 - INYECTORES - PEUGEOT 405 D</v>
      </c>
    </row>
    <row r="4198" spans="1:27" x14ac:dyDescent="0.2">
      <c r="A4198" s="45" t="str">
        <v>PLASTICOS34</v>
      </c>
      <c r="B4198" s="46" t="str">
        <v>PLASTICOS</v>
      </c>
      <c r="C4198" s="46">
        <v>34</v>
      </c>
      <c r="D4198" s="46" t="str">
        <v>Tapizado DODGE 1500/1800</v>
      </c>
      <c r="E4198" s="47">
        <v>659.1</v>
      </c>
      <c r="F4198" s="45" t="str">
        <v>FADER</v>
      </c>
      <c r="G4198" s="48">
        <v>266.93550000000005</v>
      </c>
      <c r="H4198" s="49">
        <v>153.20320000000001</v>
      </c>
      <c r="I4198" s="50">
        <v>0.74236243107193611</v>
      </c>
      <c r="J4198" s="51" t="str">
        <v>F-0012/D</v>
      </c>
      <c r="Q4198" s="19" t="str">
        <v>160 -  Codo plastico R 1/4 BSPT x 12 mm</v>
      </c>
      <c r="V4198" s="83"/>
      <c r="AA4198" t="str">
        <v>16 X 36 X 2 - 16 X 36 X 2</v>
      </c>
    </row>
    <row r="4199" spans="1:27" x14ac:dyDescent="0.2">
      <c r="A4199" s="45" t="str">
        <v>PLASTICOS109</v>
      </c>
      <c r="B4199" s="46" t="str">
        <v>PLASTICOS</v>
      </c>
      <c r="C4199" s="46">
        <v>109</v>
      </c>
      <c r="D4199" s="46" t="str">
        <v>Grampa tapizado Dodge 1.8 -1500-Taunus</v>
      </c>
      <c r="E4199" s="47">
        <v>659.1</v>
      </c>
      <c r="F4199" s="45" t="str">
        <v>FADER</v>
      </c>
      <c r="G4199" s="48">
        <v>266.93550000000005</v>
      </c>
      <c r="H4199" s="49">
        <v>153.20320000000001</v>
      </c>
      <c r="I4199" s="50">
        <v>0.74236243107193611</v>
      </c>
      <c r="J4199" s="51" t="str">
        <v>F-0012/D</v>
      </c>
      <c r="Q4199" s="19" t="str">
        <v>160 - 2 Amper - Bipolar - Llave Electronica Tecla Interruptora Mini</v>
      </c>
      <c r="V4199" s="83"/>
      <c r="AA4199" t="str">
        <v>16 x 46 - 16 x 40</v>
      </c>
    </row>
    <row r="4200" spans="1:27" x14ac:dyDescent="0.2">
      <c r="A4200" s="45" t="str">
        <v>PLASTICOS378</v>
      </c>
      <c r="B4200" s="46" t="str">
        <v>PLASTICOS</v>
      </c>
      <c r="C4200" s="46">
        <v>378</v>
      </c>
      <c r="D4200" s="46" t="str">
        <v>Fijacion fenders</v>
      </c>
      <c r="E4200" s="47">
        <v>1341.73</v>
      </c>
      <c r="F4200" s="45" t="str">
        <v>FADER</v>
      </c>
      <c r="G4200" s="48">
        <v>543.40065000000004</v>
      </c>
      <c r="H4200" s="49">
        <v>311.80090000000001</v>
      </c>
      <c r="I4200" s="50">
        <v>0.74278088998460245</v>
      </c>
      <c r="J4200" s="51" t="str">
        <v>F-1170</v>
      </c>
      <c r="Q4200" s="19" t="str">
        <v>160 - Grampa alfombra piso baul PEUGEOT 205-206</v>
      </c>
      <c r="V4200" s="83"/>
      <c r="AA4200" t="str">
        <v>16 x 60 (5/8) 2,5 - LINEA FINA DE 2,5 mm</v>
      </c>
    </row>
    <row r="4201" spans="1:27" x14ac:dyDescent="0.2">
      <c r="A4201" s="45" t="str">
        <v>PLASTICOS61</v>
      </c>
      <c r="B4201" s="46" t="str">
        <v>PLASTICOS</v>
      </c>
      <c r="C4201" s="46">
        <v>61</v>
      </c>
      <c r="D4201" s="46" t="str">
        <v>grampa varilla cerradura FIAT 600 - PEUGEOT</v>
      </c>
      <c r="E4201" s="47">
        <v>910.22</v>
      </c>
      <c r="F4201" s="45" t="str">
        <v>FADER</v>
      </c>
      <c r="G4201" s="48">
        <v>368.63910000000004</v>
      </c>
      <c r="H4201" s="49">
        <v>211.47</v>
      </c>
      <c r="I4201" s="50">
        <v>0.74322173357923127</v>
      </c>
      <c r="J4201" s="51" t="str">
        <v>S-131</v>
      </c>
      <c r="Q4201" s="19" t="str">
        <v xml:space="preserve">160 - Ø pico 22 mm - 28 mm 32 mm </v>
      </c>
      <c r="V4201" s="83"/>
      <c r="AA4201" t="str">
        <v>16 x 60 (5/8) 4 - LINEA GRUESA DE 4 mm</v>
      </c>
    </row>
    <row r="4202" spans="1:27" x14ac:dyDescent="0.2">
      <c r="A4202" s="45" t="str">
        <v>PLASTICOS124</v>
      </c>
      <c r="B4202" s="46" t="str">
        <v>PLASTICOS</v>
      </c>
      <c r="C4202" s="46">
        <v>124</v>
      </c>
      <c r="D4202" s="46" t="str">
        <v>Grampa varilla cerradura FIAT- PEUGEOT verde</v>
      </c>
      <c r="E4202" s="47">
        <v>910.22</v>
      </c>
      <c r="F4202" s="45" t="str">
        <v>FADER</v>
      </c>
      <c r="G4202" s="48">
        <v>368.63910000000004</v>
      </c>
      <c r="H4202" s="49">
        <v>211.47</v>
      </c>
      <c r="I4202" s="50">
        <v>0.74322173357923127</v>
      </c>
      <c r="J4202" s="51" t="str">
        <v>S-132</v>
      </c>
      <c r="Q4202" s="19" t="str">
        <v>161 - 4 x 22 x 50 - Compresion</v>
      </c>
      <c r="V4202" s="83"/>
      <c r="AA4202" t="str">
        <v>160 -  Codo plastico R 1/4 BSPT x 12 mm</v>
      </c>
    </row>
    <row r="4203" spans="1:27" x14ac:dyDescent="0.2">
      <c r="A4203" s="45" t="str">
        <v>PLASTICOS125</v>
      </c>
      <c r="B4203" s="46" t="str">
        <v>PLASTICOS</v>
      </c>
      <c r="C4203" s="46">
        <v>125</v>
      </c>
      <c r="D4203" s="46" t="str">
        <v>Grampa varilla cerradura FIAT- PEUGEOT Azul</v>
      </c>
      <c r="E4203" s="47">
        <v>910.22</v>
      </c>
      <c r="F4203" s="45" t="str">
        <v>FADER</v>
      </c>
      <c r="G4203" s="48">
        <v>368.63910000000004</v>
      </c>
      <c r="H4203" s="49">
        <v>211.47</v>
      </c>
      <c r="I4203" s="50">
        <v>0.74322173357923127</v>
      </c>
      <c r="J4203" s="51" t="str">
        <v>S-131</v>
      </c>
      <c r="Q4203" s="19" t="str">
        <v>161 - grampa tapiz. Puerta  recho FORD TRANSIT-FOCUS</v>
      </c>
      <c r="V4203" s="83"/>
      <c r="AA4203" t="str">
        <v>160 - 2 Amper - Bipolar - Llave Electronica Tecla Interruptora Mini</v>
      </c>
    </row>
    <row r="4204" spans="1:27" x14ac:dyDescent="0.2">
      <c r="A4204" s="45" t="str">
        <v>PLASTICOS95</v>
      </c>
      <c r="B4204" s="46" t="str">
        <v>PLASTICOS</v>
      </c>
      <c r="C4204" s="46">
        <v>95</v>
      </c>
      <c r="D4204" s="46" t="str">
        <v>Grampa varilla capot Peugeot 205 - 306 - 406</v>
      </c>
      <c r="E4204" s="47">
        <v>1073.43</v>
      </c>
      <c r="F4204" s="45" t="str">
        <v>FADER</v>
      </c>
      <c r="G4204" s="48">
        <v>434.73915000000011</v>
      </c>
      <c r="H4204" s="49">
        <v>249.375</v>
      </c>
      <c r="I4204" s="50">
        <v>0.74331488721804551</v>
      </c>
      <c r="J4204" s="51" t="str">
        <v>S-072</v>
      </c>
      <c r="Q4204" s="19" t="str">
        <v>161 - Ø pico 22 mm - 32 mm  35 mm</v>
      </c>
      <c r="V4204" s="83"/>
      <c r="AA4204" t="str">
        <v>160 - Grampa alfombra piso baul PEUGEOT 205-206</v>
      </c>
    </row>
    <row r="4205" spans="1:27" x14ac:dyDescent="0.2">
      <c r="A4205" s="45" t="str">
        <v>CONECTORES NUEVA INCORPORACION240</v>
      </c>
      <c r="B4205" s="46" t="str">
        <v>CONECTORES NUEVA INCORPORACION</v>
      </c>
      <c r="C4205" s="46">
        <v>240</v>
      </c>
      <c r="D4205" s="46" t="str">
        <v>CONECT RAP P/MAN RM 1/8 MANG 6 - BRONCE NIQUELADO</v>
      </c>
      <c r="E4205" s="47">
        <v>4316.42</v>
      </c>
      <c r="F4205" s="45" t="str">
        <v>ALNAT</v>
      </c>
      <c r="G4205" s="48">
        <v>1748.1501000000003</v>
      </c>
      <c r="H4205" s="49">
        <v>1002.6444</v>
      </c>
      <c r="I4205" s="50">
        <v>0.74353948418801341</v>
      </c>
      <c r="J4205" s="51" t="str">
        <v>025-01</v>
      </c>
      <c r="Q4205" s="19" t="str">
        <v>161 - Park 6 x 15 negro c/arand</v>
      </c>
      <c r="V4205" s="83"/>
      <c r="AA4205" t="str">
        <v xml:space="preserve">160 - Ø pico 22 mm - 28 mm 32 mm </v>
      </c>
    </row>
    <row r="4206" spans="1:27" x14ac:dyDescent="0.2">
      <c r="A4206" s="45" t="str">
        <v>PLASTICOS347</v>
      </c>
      <c r="B4206" s="46" t="str">
        <v>PLASTICOS</v>
      </c>
      <c r="C4206" s="46">
        <v>347</v>
      </c>
      <c r="D4206" s="46" t="str">
        <v>GRAMPA PASARRUEDA/PARRILLA COROLLA</v>
      </c>
      <c r="E4206" s="47">
        <v>1322.92</v>
      </c>
      <c r="F4206" s="45" t="str">
        <v>FADER</v>
      </c>
      <c r="G4206" s="48">
        <v>535.78260000000012</v>
      </c>
      <c r="H4206" s="49">
        <v>307.23</v>
      </c>
      <c r="I4206" s="50">
        <v>0.74391368030465799</v>
      </c>
      <c r="J4206" s="51" t="str">
        <v>S-358</v>
      </c>
      <c r="Q4206" s="19" t="str">
        <v>162 - Horquilla ghuia vidrio RENAULT CLIO-MEGANE</v>
      </c>
      <c r="V4206" s="83"/>
      <c r="AA4206" t="str">
        <v>161 - 4 x 22 x 50 - Compresion</v>
      </c>
    </row>
    <row r="4207" spans="1:27" x14ac:dyDescent="0.2">
      <c r="A4207" s="45" t="str">
        <v>PERILLAS DE COCINA130</v>
      </c>
      <c r="B4207" s="46" t="str">
        <v>PERILLAS DE COCINA</v>
      </c>
      <c r="C4207" s="46">
        <v>130</v>
      </c>
      <c r="D4207" s="46" t="str">
        <v>WHIRPOOL - GIRATORIA  BLANCA / MARRÓN / NEGRA</v>
      </c>
      <c r="E4207" s="47">
        <v>8914.2900000000009</v>
      </c>
      <c r="F4207" s="45" t="str">
        <v>NEPLASTIC</v>
      </c>
      <c r="G4207" s="48">
        <v>3610.2874500000007</v>
      </c>
      <c r="H4207" s="49">
        <v>2070</v>
      </c>
      <c r="I4207" s="50">
        <v>0.74410021739130472</v>
      </c>
      <c r="J4207" s="51" t="str">
        <v>652</v>
      </c>
      <c r="Q4207" s="19" t="str">
        <v>162 - INYECTORES PARA CALEFON  - LONGVIE - SEMILLA QUEMADOR</v>
      </c>
      <c r="V4207" s="83"/>
      <c r="AA4207" t="str">
        <v>161 - grampa tapiz. Puerta  recho FORD TRANSIT-FOCUS</v>
      </c>
    </row>
    <row r="4208" spans="1:27" x14ac:dyDescent="0.2">
      <c r="A4208" s="45" t="str">
        <v>PLASTICOS254</v>
      </c>
      <c r="B4208" s="46" t="str">
        <v>PLASTICOS</v>
      </c>
      <c r="C4208" s="46">
        <v>254</v>
      </c>
      <c r="D4208" s="46" t="str">
        <v>FIJACION PANELES INTERIORES SAXO-XANTIA-BERLINGO</v>
      </c>
      <c r="E4208" s="47">
        <v>887.68</v>
      </c>
      <c r="F4208" s="45" t="str">
        <v>FADER</v>
      </c>
      <c r="G4208" s="48">
        <v>359.5104</v>
      </c>
      <c r="H4208" s="49">
        <v>206.06909999999999</v>
      </c>
      <c r="I4208" s="50">
        <v>0.74461090964147481</v>
      </c>
      <c r="J4208" s="51" t="str">
        <v>F-1112</v>
      </c>
      <c r="Q4208" s="19" t="str">
        <v>162 - Ø pico 22 mm - 35 mm 38 mm</v>
      </c>
      <c r="V4208" s="83"/>
      <c r="AA4208" t="str">
        <v>161 - Ø pico 22 mm - 32 mm  35 mm</v>
      </c>
    </row>
    <row r="4209" spans="1:27" x14ac:dyDescent="0.2">
      <c r="A4209" s="45" t="str">
        <v>REGATONES17</v>
      </c>
      <c r="B4209" s="46" t="str">
        <v>REGATONES</v>
      </c>
      <c r="C4209" s="46">
        <v>17</v>
      </c>
      <c r="D4209" s="46" t="str">
        <v>EXTERIORES CORTOS - 3"</v>
      </c>
      <c r="E4209" s="47">
        <v>512.82000000000005</v>
      </c>
      <c r="F4209" s="45" t="str">
        <v>REGATONES</v>
      </c>
      <c r="G4209" s="48">
        <v>207.69210000000004</v>
      </c>
      <c r="H4209" s="49">
        <v>119</v>
      </c>
      <c r="I4209" s="50">
        <v>0.74531176470588267</v>
      </c>
      <c r="J4209" s="51" t="str">
        <v>3" EXTERIORES CORTOS</v>
      </c>
      <c r="Q4209" s="19" t="str">
        <v>162 - Park 8 x 20 negro c/arand</v>
      </c>
      <c r="V4209" s="83"/>
      <c r="AA4209" t="str">
        <v>161 - Park 6 x 15 negro c/arand</v>
      </c>
    </row>
    <row r="4210" spans="1:27" x14ac:dyDescent="0.2">
      <c r="A4210" s="45" t="str">
        <v>INTERRUPTORES Y PULSADORES181</v>
      </c>
      <c r="B4210" s="46" t="str">
        <v>INTERRUPTORES Y PULSADORES</v>
      </c>
      <c r="C4210" s="46">
        <v>181</v>
      </c>
      <c r="D4210" s="46" t="str">
        <v>10 Amper - Unipolar - Llave Electrónica Doble Interruptora Con Neon</v>
      </c>
      <c r="E4210" s="47">
        <v>9491.5</v>
      </c>
      <c r="F4210" s="45" t="str">
        <v>ALCIDES.TESSA</v>
      </c>
      <c r="G4210" s="48">
        <v>3844.0575000000008</v>
      </c>
      <c r="H4210" s="49">
        <v>2202.4299999999998</v>
      </c>
      <c r="I4210" s="50">
        <v>0.74537102200751049</v>
      </c>
      <c r="J4210" s="51" t="str">
        <v>1272/02 - NG</v>
      </c>
      <c r="Q4210" s="19" t="str">
        <v>163 - 4 x 26 x 60 - Compresion</v>
      </c>
      <c r="V4210" s="83"/>
      <c r="AA4210" t="str">
        <v>162 - Horquilla ghuia vidrio RENAULT CLIO-MEGANE</v>
      </c>
    </row>
    <row r="4211" spans="1:27" x14ac:dyDescent="0.2">
      <c r="A4211" s="45" t="str">
        <v>PLASTICOS290</v>
      </c>
      <c r="B4211" s="46" t="str">
        <v>PLASTICOS</v>
      </c>
      <c r="C4211" s="46">
        <v>290</v>
      </c>
      <c r="D4211" s="46" t="str">
        <v>Clip tapizado Chevrolet Astra-Corsa</v>
      </c>
      <c r="E4211" s="47">
        <v>785.82</v>
      </c>
      <c r="F4211" s="45" t="str">
        <v>FADER</v>
      </c>
      <c r="G4211" s="48">
        <v>318.25710000000004</v>
      </c>
      <c r="H4211" s="49">
        <v>182.33340000000001</v>
      </c>
      <c r="I4211" s="50">
        <v>0.7454679175620047</v>
      </c>
      <c r="J4211" s="51" t="str">
        <v>F-1082</v>
      </c>
      <c r="Q4211" s="19" t="str">
        <v>163 - Guia vidrios c/remache REN.-MEGANE-CLIO-KANGOO</v>
      </c>
      <c r="V4211" s="83"/>
      <c r="AA4211" t="str">
        <v>162 - INYECTORES PARA CALEFON  - LONGVIE - SEMILLA QUEMADOR</v>
      </c>
    </row>
    <row r="4212" spans="1:27" x14ac:dyDescent="0.2">
      <c r="A4212" s="45" t="str">
        <v>PLASTICOS297</v>
      </c>
      <c r="B4212" s="46" t="str">
        <v>PLASTICOS</v>
      </c>
      <c r="C4212" s="46">
        <v>297</v>
      </c>
      <c r="D4212" s="46" t="str">
        <v>Clip fijación tapizado posterior Chevrolet Corsa-.Astra</v>
      </c>
      <c r="E4212" s="47">
        <v>785.82</v>
      </c>
      <c r="F4212" s="45" t="str">
        <v>FADER</v>
      </c>
      <c r="G4212" s="48">
        <v>318.25710000000004</v>
      </c>
      <c r="H4212" s="49">
        <v>182.33340000000001</v>
      </c>
      <c r="I4212" s="50">
        <v>0.7454679175620047</v>
      </c>
      <c r="J4212" s="51" t="str">
        <v>F-1083</v>
      </c>
      <c r="Q4212" s="19" t="str">
        <v>163 - Ø pico 25 mm - 38 mm 25 mm</v>
      </c>
      <c r="V4212" s="83"/>
      <c r="AA4212" t="str">
        <v>162 - Ø pico 22 mm - 35 mm 38 mm</v>
      </c>
    </row>
    <row r="4213" spans="1:27" x14ac:dyDescent="0.2">
      <c r="A4213" s="45" t="str">
        <v>TARUGOS ESTRIADOSVarilla Ø4</v>
      </c>
      <c r="B4213" s="46" t="str">
        <v>TARUGOS ESTRIADOS</v>
      </c>
      <c r="C4213" s="46" t="str">
        <v>Varilla Ø4</v>
      </c>
      <c r="D4213" s="46" t="str">
        <v>Varilla Estriada 4mm</v>
      </c>
      <c r="E4213" s="47">
        <v>1754.52</v>
      </c>
      <c r="F4213" s="45" t="str">
        <v>TUDANCA</v>
      </c>
      <c r="G4213" s="48">
        <v>710.5806</v>
      </c>
      <c r="H4213" s="49">
        <v>407</v>
      </c>
      <c r="I4213" s="50">
        <v>0.74589828009828008</v>
      </c>
      <c r="J4213" s="51" t="str">
        <v>Varilla Ø4</v>
      </c>
      <c r="Q4213" s="19" t="str">
        <v>163 - Park 6 x 20 negro c/arand</v>
      </c>
      <c r="V4213" s="83"/>
      <c r="AA4213" t="str">
        <v>162 - Park 8 x 20 negro c/arand</v>
      </c>
    </row>
    <row r="4214" spans="1:27" x14ac:dyDescent="0.2">
      <c r="A4214" s="45" t="str">
        <v>TARUGOS ESTRIADOSVarilla Ø6</v>
      </c>
      <c r="B4214" s="46" t="str">
        <v>TARUGOS ESTRIADOS</v>
      </c>
      <c r="C4214" s="46" t="str">
        <v>Varilla Ø6</v>
      </c>
      <c r="D4214" s="46" t="str">
        <v>Varilla Guatambu/Lijado 6mm</v>
      </c>
      <c r="E4214" s="47">
        <v>1754.52</v>
      </c>
      <c r="F4214" s="45" t="str">
        <v>TUDANCA</v>
      </c>
      <c r="G4214" s="48">
        <v>710.5806</v>
      </c>
      <c r="H4214" s="49">
        <v>407</v>
      </c>
      <c r="I4214" s="50">
        <v>0.74589828009828008</v>
      </c>
      <c r="J4214" s="51" t="str">
        <v>Varilla 6mm</v>
      </c>
      <c r="Q4214" s="19" t="str">
        <v>164 - Ø pico 25 mm - 25 mm 28 mm</v>
      </c>
      <c r="V4214" s="83"/>
      <c r="AA4214" t="str">
        <v>163 - 4 x 26 x 60 - Compresion</v>
      </c>
    </row>
    <row r="4215" spans="1:27" x14ac:dyDescent="0.2">
      <c r="A4215" s="45" t="str">
        <v>CONECTORES NUEVA INCORPORACION243</v>
      </c>
      <c r="B4215" s="46" t="str">
        <v>CONECTORES NUEVA INCORPORACION</v>
      </c>
      <c r="C4215" s="46">
        <v>243</v>
      </c>
      <c r="D4215" s="46" t="str">
        <v>CONECT RAP P/MAN RM 1/4 MANG 10 - BRONCE NIQUELADO</v>
      </c>
      <c r="E4215" s="47">
        <v>9372.93</v>
      </c>
      <c r="F4215" s="45" t="str">
        <v>ALNAT</v>
      </c>
      <c r="G4215" s="48">
        <v>3796.0366500000009</v>
      </c>
      <c r="H4215" s="49">
        <v>2174.2507000000001</v>
      </c>
      <c r="I4215" s="50">
        <v>0.74590568143774805</v>
      </c>
      <c r="J4215" s="51" t="str">
        <v>025-05</v>
      </c>
      <c r="Q4215" s="19" t="str">
        <v>164 - Precinto pasacable marcas varias</v>
      </c>
      <c r="V4215" s="83"/>
      <c r="AA4215" t="str">
        <v>163 - Guia vidrios c/remache REN.-MEGANE-CLIO-KANGOO</v>
      </c>
    </row>
    <row r="4216" spans="1:27" x14ac:dyDescent="0.2">
      <c r="A4216" s="45" t="str">
        <v>PLASTICOS385</v>
      </c>
      <c r="B4216" s="46" t="str">
        <v>PLASTICOS</v>
      </c>
      <c r="C4216" s="46">
        <v>385</v>
      </c>
      <c r="D4216" s="46" t="str">
        <v>GR.PANELES INTERIORES NISSAN X-TRAIL -KICKS</v>
      </c>
      <c r="E4216" s="47">
        <v>1341.73</v>
      </c>
      <c r="F4216" s="45" t="str">
        <v>FADER</v>
      </c>
      <c r="G4216" s="48">
        <v>543.40065000000004</v>
      </c>
      <c r="H4216" s="49">
        <v>311.22000000000003</v>
      </c>
      <c r="I4216" s="50">
        <v>0.7460338345864661</v>
      </c>
      <c r="J4216" s="51" t="str">
        <v>S-369</v>
      </c>
      <c r="Q4216" s="19" t="str">
        <v>165 - 4 x 38 x 100 - Compresion</v>
      </c>
      <c r="V4216" s="83"/>
      <c r="AA4216" t="str">
        <v>163 - Ø pico 25 mm - 38 mm 25 mm</v>
      </c>
    </row>
    <row r="4217" spans="1:27" x14ac:dyDescent="0.2">
      <c r="A4217" s="45" t="str">
        <v>PLASTICOS27</v>
      </c>
      <c r="B4217" s="46" t="str">
        <v>PLASTICOS</v>
      </c>
      <c r="C4217" s="46">
        <v>27</v>
      </c>
      <c r="D4217" s="46" t="str">
        <v>Tapizado puertas PIK-UP FORD</v>
      </c>
      <c r="E4217" s="47">
        <v>776.79</v>
      </c>
      <c r="F4217" s="45" t="str">
        <v>FADER</v>
      </c>
      <c r="G4217" s="48">
        <v>314.59995000000004</v>
      </c>
      <c r="H4217" s="49">
        <v>180.1756</v>
      </c>
      <c r="I4217" s="50">
        <v>0.74607410770381799</v>
      </c>
      <c r="J4217" s="51" t="str">
        <v>F-036</v>
      </c>
      <c r="Q4217" s="19" t="str">
        <v>165 - CODO PLAST 3/8 X 8 MM</v>
      </c>
      <c r="V4217" s="83"/>
      <c r="AA4217" t="str">
        <v>163 - Park 6 x 20 negro c/arand</v>
      </c>
    </row>
    <row r="4218" spans="1:27" x14ac:dyDescent="0.2">
      <c r="A4218" s="45" t="str">
        <v>PLASTICOS28</v>
      </c>
      <c r="B4218" s="46" t="str">
        <v>PLASTICOS</v>
      </c>
      <c r="C4218" s="46">
        <v>28</v>
      </c>
      <c r="D4218" s="46" t="str">
        <v>Tapizado puertas PIK-UP CHEVR.</v>
      </c>
      <c r="E4218" s="47">
        <v>776.79</v>
      </c>
      <c r="F4218" s="45" t="str">
        <v>FADER</v>
      </c>
      <c r="G4218" s="48">
        <v>314.59995000000004</v>
      </c>
      <c r="H4218" s="49">
        <v>180.1756</v>
      </c>
      <c r="I4218" s="50">
        <v>0.74607410770381799</v>
      </c>
      <c r="J4218" s="51" t="str">
        <v>F-037</v>
      </c>
      <c r="Q4218" s="19" t="str">
        <v>165 - GRAMPA MOLDURA LATERAL      FORD FALCON</v>
      </c>
      <c r="V4218" s="83"/>
      <c r="AA4218" t="str">
        <v>164 - Ø pico 25 mm - 25 mm 28 mm</v>
      </c>
    </row>
    <row r="4219" spans="1:27" x14ac:dyDescent="0.2">
      <c r="A4219" s="45" t="str">
        <v>PLASTICOS382</v>
      </c>
      <c r="B4219" s="46" t="str">
        <v>PLASTICOS</v>
      </c>
      <c r="C4219" s="46">
        <v>382</v>
      </c>
      <c r="D4219" s="46" t="str">
        <v>Clip Fijacion Fender Guarda Barros</v>
      </c>
      <c r="E4219" s="47">
        <v>786.41</v>
      </c>
      <c r="F4219" s="45" t="str">
        <v>FADER</v>
      </c>
      <c r="G4219" s="48">
        <v>318.49605000000003</v>
      </c>
      <c r="H4219" s="49">
        <v>182.33340000000001</v>
      </c>
      <c r="I4219" s="50">
        <v>0.74677842896583946</v>
      </c>
      <c r="J4219" s="51" t="str">
        <v>F-1176</v>
      </c>
      <c r="Q4219" s="19" t="str">
        <v xml:space="preserve">165 - Ø pico 25 mm - 28 mm 32 mm </v>
      </c>
      <c r="V4219" s="83"/>
      <c r="AA4219" t="str">
        <v>164 - Precinto pasacable marcas varias</v>
      </c>
    </row>
    <row r="4220" spans="1:27" x14ac:dyDescent="0.2">
      <c r="A4220" s="45" t="str">
        <v>PLASTICOS383</v>
      </c>
      <c r="B4220" s="46" t="str">
        <v>PLASTICOS</v>
      </c>
      <c r="C4220" s="46">
        <v>383</v>
      </c>
      <c r="D4220" s="46" t="str">
        <v>Clip Fijacion Fender Guarda Barros</v>
      </c>
      <c r="E4220" s="47">
        <v>786.41</v>
      </c>
      <c r="F4220" s="45" t="str">
        <v>FADER</v>
      </c>
      <c r="G4220" s="48">
        <v>318.49605000000003</v>
      </c>
      <c r="H4220" s="49">
        <v>182.33340000000001</v>
      </c>
      <c r="I4220" s="50">
        <v>0.74677842896583946</v>
      </c>
      <c r="J4220" s="51" t="str">
        <v>F-1175</v>
      </c>
      <c r="Q4220" s="19" t="str">
        <v>165 - Park 8 x 16 negro c/arand</v>
      </c>
      <c r="V4220" s="83"/>
      <c r="AA4220" t="str">
        <v>165 - 4 x 38 x 100 - Compresion</v>
      </c>
    </row>
    <row r="4221" spans="1:27" x14ac:dyDescent="0.2">
      <c r="A4221" s="45" t="str">
        <v>PLASTICOS292</v>
      </c>
      <c r="B4221" s="46" t="str">
        <v>PLASTICOS</v>
      </c>
      <c r="C4221" s="46">
        <v>292</v>
      </c>
      <c r="D4221" s="46" t="str">
        <v>Grampa manta capot FIAT</v>
      </c>
      <c r="E4221" s="47">
        <v>800.37</v>
      </c>
      <c r="F4221" s="45" t="str">
        <v>FADER</v>
      </c>
      <c r="G4221" s="48">
        <v>324.14985000000001</v>
      </c>
      <c r="H4221" s="49">
        <v>185.5701</v>
      </c>
      <c r="I4221" s="50">
        <v>0.74677844113895508</v>
      </c>
      <c r="J4221" s="51" t="str">
        <v>F-1147</v>
      </c>
      <c r="Q4221" s="19" t="str">
        <v>166 - CODO PLAS R 3/8 X 10 MM</v>
      </c>
      <c r="V4221" s="83"/>
      <c r="AA4221" t="str">
        <v>165 - CODO PLAST 3/8 X 8 MM</v>
      </c>
    </row>
    <row r="4222" spans="1:27" x14ac:dyDescent="0.2">
      <c r="A4222" s="45" t="str">
        <v>PLASTICOS361</v>
      </c>
      <c r="B4222" s="46" t="str">
        <v>PLASTICOS</v>
      </c>
      <c r="C4222" s="46">
        <v>361</v>
      </c>
      <c r="D4222" s="46" t="str">
        <v xml:space="preserve"> Tuerca rapidapasaruedas</v>
      </c>
      <c r="E4222" s="47">
        <v>828.42</v>
      </c>
      <c r="F4222" s="45" t="str">
        <v>FADER</v>
      </c>
      <c r="G4222" s="48">
        <v>335.51010000000002</v>
      </c>
      <c r="H4222" s="49">
        <v>192.04349999999999</v>
      </c>
      <c r="I4222" s="50">
        <v>0.74705262089057967</v>
      </c>
      <c r="J4222" s="51" t="str">
        <v>F-1165</v>
      </c>
      <c r="Q4222" s="19" t="str">
        <v>166 - GRAMPA MOLDURA LATERAL FORD FAIRLANNE</v>
      </c>
      <c r="V4222" s="83"/>
      <c r="AA4222" t="str">
        <v>165 - GRAMPA MOLDURA LATERAL      FORD FALCON</v>
      </c>
    </row>
    <row r="4223" spans="1:27" x14ac:dyDescent="0.2">
      <c r="A4223" s="45" t="str">
        <v>PLASTICOS362</v>
      </c>
      <c r="B4223" s="46" t="str">
        <v>PLASTICOS</v>
      </c>
      <c r="C4223" s="46">
        <v>362</v>
      </c>
      <c r="D4223" s="46" t="str">
        <v>Fijac.mold.laterales Renault Kangoo-Twingo</v>
      </c>
      <c r="E4223" s="47">
        <v>1094.19</v>
      </c>
      <c r="F4223" s="45" t="str">
        <v>FADER</v>
      </c>
      <c r="G4223" s="48">
        <v>443.14695000000006</v>
      </c>
      <c r="H4223" s="49">
        <v>253.54060000000001</v>
      </c>
      <c r="I4223" s="50">
        <v>0.74783427190753682</v>
      </c>
      <c r="J4223" s="51" t="str">
        <v>F-1142</v>
      </c>
      <c r="Q4223" s="19" t="str">
        <v>166 - INYECTORES PARA CALEFON  - ORBIS - BOTONERA ANTIGUO QUEMADOR</v>
      </c>
      <c r="V4223" s="83"/>
      <c r="AA4223" t="str">
        <v xml:space="preserve">165 - Ø pico 25 mm - 28 mm 32 mm </v>
      </c>
    </row>
    <row r="4224" spans="1:27" x14ac:dyDescent="0.2">
      <c r="A4224" s="45" t="str">
        <v>PLASTICOS250</v>
      </c>
      <c r="B4224" s="46" t="str">
        <v>PLASTICOS</v>
      </c>
      <c r="C4224" s="46">
        <v>250</v>
      </c>
      <c r="D4224" s="46" t="str">
        <v>MANTA CAPOT PEUGEOT 306-307-407</v>
      </c>
      <c r="E4224" s="47">
        <v>698.5</v>
      </c>
      <c r="F4224" s="45" t="str">
        <v>FADER</v>
      </c>
      <c r="G4224" s="48">
        <v>282.89249999999998</v>
      </c>
      <c r="H4224" s="49">
        <v>161.83439999999999</v>
      </c>
      <c r="I4224" s="50">
        <v>0.74803688214619402</v>
      </c>
      <c r="J4224" s="51" t="str">
        <v>F-1116</v>
      </c>
      <c r="Q4224" s="19" t="str">
        <v>166 - Ø pico 25 mm - 32 mm  35 mm</v>
      </c>
      <c r="V4224" s="83"/>
      <c r="AA4224" t="str">
        <v>165 - Park 8 x 16 negro c/arand</v>
      </c>
    </row>
    <row r="4225" spans="1:27" x14ac:dyDescent="0.2">
      <c r="A4225" s="45" t="str">
        <v>PLASTICOS304</v>
      </c>
      <c r="B4225" s="46" t="str">
        <v>PLASTICOS</v>
      </c>
      <c r="C4225" s="46">
        <v>304</v>
      </c>
      <c r="D4225" s="46" t="str">
        <v>Clip de tapizado Fiat Palio / Siena</v>
      </c>
      <c r="E4225" s="47">
        <v>931.34</v>
      </c>
      <c r="F4225" s="45" t="str">
        <v>FADER</v>
      </c>
      <c r="G4225" s="48">
        <v>377.19270000000006</v>
      </c>
      <c r="H4225" s="49">
        <v>215.7792</v>
      </c>
      <c r="I4225" s="50">
        <v>0.74804939493704703</v>
      </c>
      <c r="J4225" s="51" t="str">
        <v>F-1063/G</v>
      </c>
      <c r="Q4225" s="19" t="str">
        <v>167 - 5 x 35 x 140 - Compresion</v>
      </c>
      <c r="V4225" s="83"/>
      <c r="AA4225" t="str">
        <v>166 - CODO PLAS R 3/8 X 10 MM</v>
      </c>
    </row>
    <row r="4226" spans="1:27" x14ac:dyDescent="0.2">
      <c r="A4226" s="45" t="str">
        <v>PLASTICOS82</v>
      </c>
      <c r="B4226" s="46" t="str">
        <v>PLASTICOS</v>
      </c>
      <c r="C4226" s="46">
        <v>82</v>
      </c>
      <c r="D4226" s="46" t="str">
        <v>Tuerca autorroscante optica ESCORD</v>
      </c>
      <c r="E4226" s="47">
        <v>839.97</v>
      </c>
      <c r="F4226" s="45" t="str">
        <v>FADER</v>
      </c>
      <c r="G4226" s="48">
        <v>340.18785000000003</v>
      </c>
      <c r="H4226" s="49">
        <v>194.51249999999999</v>
      </c>
      <c r="I4226" s="50">
        <v>0.74892539039907491</v>
      </c>
      <c r="J4226" s="51" t="str">
        <v>S-111</v>
      </c>
      <c r="Q4226" s="19" t="str">
        <v>167 - CODO PLAS R 3/8 X 12 MM</v>
      </c>
      <c r="V4226" s="83"/>
      <c r="AA4226" t="str">
        <v>166 - GRAMPA MOLDURA LATERAL FORD FAIRLANNE</v>
      </c>
    </row>
    <row r="4227" spans="1:27" x14ac:dyDescent="0.2">
      <c r="A4227" s="45" t="str">
        <v>PLASTICOS167</v>
      </c>
      <c r="B4227" s="46" t="str">
        <v>PLASTICOS</v>
      </c>
      <c r="C4227" s="46">
        <v>167</v>
      </c>
      <c r="D4227" s="46" t="str">
        <v>GRAMPA MOLDURA LATERAL DE PUERTA FIAT 147</v>
      </c>
      <c r="E4227" s="47">
        <v>778.17</v>
      </c>
      <c r="F4227" s="45" t="str">
        <v>FADER</v>
      </c>
      <c r="G4227" s="48">
        <v>315.15884999999997</v>
      </c>
      <c r="H4227" s="49">
        <v>180.1756</v>
      </c>
      <c r="I4227" s="50">
        <v>0.74917608155599291</v>
      </c>
      <c r="J4227" s="51" t="str">
        <v>F-031</v>
      </c>
      <c r="Q4227" s="19" t="str">
        <v>167 - GRAMPA MOLDURA LATERAL DE PUERTA FIAT 147</v>
      </c>
      <c r="V4227" s="83"/>
      <c r="AA4227" t="str">
        <v>166 - INYECTORES PARA CALEFON  - ORBIS - BOTONERA ANTIGUO QUEMADOR</v>
      </c>
    </row>
    <row r="4228" spans="1:27" x14ac:dyDescent="0.2">
      <c r="A4228" s="45" t="str">
        <v>PLASTICOS393</v>
      </c>
      <c r="B4228" s="46" t="str">
        <v>PLASTICOS</v>
      </c>
      <c r="C4228" s="46">
        <v>393</v>
      </c>
      <c r="D4228" s="46" t="str">
        <v>GR. MUELA PLAST.CHEVROLET-PEUGEOT VARIOS</v>
      </c>
      <c r="E4228" s="47">
        <v>654.84</v>
      </c>
      <c r="F4228" s="45" t="str">
        <v>FADER</v>
      </c>
      <c r="G4228" s="48">
        <v>265.21019999999999</v>
      </c>
      <c r="H4228" s="49">
        <v>151.62</v>
      </c>
      <c r="I4228" s="50">
        <v>0.74917688959240181</v>
      </c>
      <c r="J4228" s="51" t="str">
        <v>S-379</v>
      </c>
      <c r="Q4228" s="19" t="str">
        <v>167 - Ø pico 25 mm - 35 mm 38 mm</v>
      </c>
      <c r="V4228" s="83"/>
      <c r="AA4228" t="str">
        <v>166 - Ø pico 25 mm - 32 mm  35 mm</v>
      </c>
    </row>
    <row r="4229" spans="1:27" x14ac:dyDescent="0.2">
      <c r="A4229" s="45" t="str">
        <v>PLASTICOS78</v>
      </c>
      <c r="B4229" s="46" t="str">
        <v>PLASTICOS</v>
      </c>
      <c r="C4229" s="46">
        <v>78</v>
      </c>
      <c r="D4229" s="46" t="str">
        <v>Clip tapizado panel GOL - SENDA</v>
      </c>
      <c r="E4229" s="47">
        <v>829.47</v>
      </c>
      <c r="F4229" s="45" t="str">
        <v>FADER</v>
      </c>
      <c r="G4229" s="48">
        <v>335.93535000000003</v>
      </c>
      <c r="H4229" s="49">
        <v>192.04349999999999</v>
      </c>
      <c r="I4229" s="50">
        <v>0.74926696295370609</v>
      </c>
      <c r="J4229" s="51" t="str">
        <v>F-0015</v>
      </c>
      <c r="Q4229" s="19" t="str">
        <v>168 - GRAMPA MOLDURA LATERAL PICK UP FORD 81</v>
      </c>
      <c r="V4229" s="83"/>
      <c r="AA4229" t="str">
        <v>167 - 5 x 35 x 140 - Compresion</v>
      </c>
    </row>
    <row r="4230" spans="1:27" x14ac:dyDescent="0.2">
      <c r="A4230" s="45" t="str">
        <v>PLASTICOS211</v>
      </c>
      <c r="B4230" s="46" t="str">
        <v>PLASTICOS</v>
      </c>
      <c r="C4230" s="46">
        <v>211</v>
      </c>
      <c r="D4230" s="46" t="str">
        <v>TUERCA AUTORROSCANTE MODELOS VARIOS</v>
      </c>
      <c r="E4230" s="47">
        <v>885.77</v>
      </c>
      <c r="F4230" s="45" t="str">
        <v>FADER</v>
      </c>
      <c r="G4230" s="48">
        <v>358.73685</v>
      </c>
      <c r="H4230" s="49">
        <v>204.99019999999999</v>
      </c>
      <c r="I4230" s="50">
        <v>0.75001951312794479</v>
      </c>
      <c r="J4230" s="51" t="str">
        <v>F-1064</v>
      </c>
      <c r="Q4230" s="19" t="str">
        <v>168 - INYECTORES PARA CALEFON  - ORBIS - POLIDORO QUEMADOR</v>
      </c>
      <c r="V4230" s="83"/>
      <c r="AA4230" t="str">
        <v>167 - CODO PLAS R 3/8 X 12 MM</v>
      </c>
    </row>
    <row r="4231" spans="1:27" x14ac:dyDescent="0.2">
      <c r="A4231" s="45" t="str">
        <v>PLASTICOS369</v>
      </c>
      <c r="B4231" s="46" t="str">
        <v>PLASTICOS</v>
      </c>
      <c r="C4231" s="46">
        <v>369</v>
      </c>
      <c r="D4231" s="46" t="str">
        <v>GR.CAÑERIAS UNIVERSAL.</v>
      </c>
      <c r="E4231" s="47">
        <v>1164.17</v>
      </c>
      <c r="F4231" s="45" t="str">
        <v>FADER</v>
      </c>
      <c r="G4231" s="48">
        <v>471.48885000000007</v>
      </c>
      <c r="H4231" s="49">
        <v>269.32499999999999</v>
      </c>
      <c r="I4231" s="50">
        <v>0.75063157894736876</v>
      </c>
      <c r="J4231" s="51" t="str">
        <v>S-211</v>
      </c>
      <c r="Q4231" s="19" t="str">
        <v>168 - Ø pico 28 mm -  Ø CAÑO PRINCIPAL 32 mm</v>
      </c>
      <c r="V4231" s="83"/>
      <c r="AA4231" t="str">
        <v>167 - GRAMPA MOLDURA LATERAL DE PUERTA FIAT 147</v>
      </c>
    </row>
    <row r="4232" spans="1:27" x14ac:dyDescent="0.2">
      <c r="A4232" s="45" t="str">
        <v>PLASTICOS36</v>
      </c>
      <c r="B4232" s="46" t="str">
        <v>PLASTICOS</v>
      </c>
      <c r="C4232" s="46">
        <v>36</v>
      </c>
      <c r="D4232" s="46" t="str">
        <v>Broche tapizado y baul GACELL</v>
      </c>
      <c r="E4232" s="47">
        <v>727.61</v>
      </c>
      <c r="F4232" s="45" t="str">
        <v>FADER</v>
      </c>
      <c r="G4232" s="48">
        <v>294.68205</v>
      </c>
      <c r="H4232" s="49">
        <v>168.30779999999999</v>
      </c>
      <c r="I4232" s="50">
        <v>0.75085201042375949</v>
      </c>
      <c r="J4232" s="51" t="str">
        <v>F-042</v>
      </c>
      <c r="Q4232" s="19" t="str">
        <v>168 - Park 8 x 20 negro c/arand</v>
      </c>
      <c r="V4232" s="83"/>
      <c r="AA4232" t="str">
        <v>167 - Ø pico 25 mm - 35 mm 38 mm</v>
      </c>
    </row>
    <row r="4233" spans="1:27" x14ac:dyDescent="0.2">
      <c r="A4233" s="45" t="str">
        <v>PLASTICOS24</v>
      </c>
      <c r="B4233" s="46" t="str">
        <v>PLASTICOS</v>
      </c>
      <c r="C4233" s="46">
        <v>24</v>
      </c>
      <c r="D4233" s="46" t="str">
        <v>Arandelas varias</v>
      </c>
      <c r="E4233" s="47">
        <v>517.86</v>
      </c>
      <c r="F4233" s="45" t="str">
        <v>FADER</v>
      </c>
      <c r="G4233" s="48">
        <v>209.73330000000001</v>
      </c>
      <c r="H4233" s="49">
        <v>119.75749999999999</v>
      </c>
      <c r="I4233" s="50">
        <v>0.75131661900089797</v>
      </c>
      <c r="J4233" s="51" t="str">
        <v>F-0014/Bl</v>
      </c>
      <c r="Q4233" s="19" t="str">
        <v>169 - 5 x 45 x 90 - Compresion</v>
      </c>
      <c r="V4233" s="83"/>
      <c r="AA4233" t="str">
        <v>168 - GRAMPA MOLDURA LATERAL PICK UP FORD 81</v>
      </c>
    </row>
    <row r="4234" spans="1:27" x14ac:dyDescent="0.2">
      <c r="A4234" s="45" t="str">
        <v>PLASTICOS350</v>
      </c>
      <c r="B4234" s="46" t="str">
        <v>PLASTICOS</v>
      </c>
      <c r="C4234" s="46">
        <v>350</v>
      </c>
      <c r="D4234" s="46" t="str">
        <v>Gr.fenders guardabarroToyota Hilux  .azul</v>
      </c>
      <c r="E4234" s="47">
        <v>1353.35</v>
      </c>
      <c r="F4234" s="45" t="str">
        <v>FADER</v>
      </c>
      <c r="G4234" s="48">
        <v>548.10674999999992</v>
      </c>
      <c r="H4234" s="49">
        <v>312.87979999999999</v>
      </c>
      <c r="I4234" s="50">
        <v>0.75181251713916963</v>
      </c>
      <c r="J4234" s="51" t="str">
        <v>F-1151</v>
      </c>
      <c r="Q4234" s="19" t="str">
        <v xml:space="preserve">169 - GRAMPA MOLDURA LATERAL PICK UP FORD </v>
      </c>
      <c r="V4234" s="83"/>
      <c r="AA4234" t="str">
        <v>168 - INYECTORES PARA CALEFON  - ORBIS - POLIDORO QUEMADOR</v>
      </c>
    </row>
    <row r="4235" spans="1:27" x14ac:dyDescent="0.2">
      <c r="A4235" s="45" t="str">
        <v>PLASTICOS351</v>
      </c>
      <c r="B4235" s="46" t="str">
        <v>PLASTICOS</v>
      </c>
      <c r="C4235" s="46">
        <v>351</v>
      </c>
      <c r="D4235" s="46" t="str">
        <v>Gr.fenders guardabarroToyota Hilux  .roja</v>
      </c>
      <c r="E4235" s="47">
        <v>1353.35</v>
      </c>
      <c r="F4235" s="45" t="str">
        <v>FADER</v>
      </c>
      <c r="G4235" s="48">
        <v>548.10674999999992</v>
      </c>
      <c r="H4235" s="49">
        <v>312.87979999999999</v>
      </c>
      <c r="I4235" s="50">
        <v>0.75181251713916963</v>
      </c>
      <c r="J4235" s="51" t="str">
        <v>F-1152</v>
      </c>
      <c r="Q4235" s="19" t="str">
        <v>169 - Ø pico 28 mm -  Ø CAÑO PRINCIPAL 35 mm</v>
      </c>
      <c r="V4235" s="83"/>
      <c r="AA4235" t="str">
        <v>168 - Ø pico 28 mm -  Ø CANO PRINCIPAL 32 mm</v>
      </c>
    </row>
    <row r="4236" spans="1:27" x14ac:dyDescent="0.2">
      <c r="A4236" s="45" t="str">
        <v>PLASTICOS133</v>
      </c>
      <c r="B4236" s="46" t="str">
        <v>PLASTICOS</v>
      </c>
      <c r="C4236" s="46">
        <v>133</v>
      </c>
      <c r="D4236" s="46" t="str">
        <v>Grampa de parrilla FORD TAUNUS</v>
      </c>
      <c r="E4236" s="47">
        <v>700.32</v>
      </c>
      <c r="F4236" s="45" t="str">
        <v>FADER</v>
      </c>
      <c r="G4236" s="48">
        <v>283.62960000000004</v>
      </c>
      <c r="H4236" s="49">
        <v>161.83439999999999</v>
      </c>
      <c r="I4236" s="50">
        <v>0.75259153801663969</v>
      </c>
      <c r="J4236" s="51" t="str">
        <v>F-320</v>
      </c>
      <c r="Q4236" s="19" t="str">
        <v>16x19 - 16x19</v>
      </c>
      <c r="V4236" s="83"/>
      <c r="AA4236" t="str">
        <v>168 - Park 8 x 20 negro c/arand</v>
      </c>
    </row>
    <row r="4237" spans="1:27" x14ac:dyDescent="0.2">
      <c r="A4237" s="45" t="str">
        <v>PLASTICOS54</v>
      </c>
      <c r="B4237" s="46" t="str">
        <v>PLASTICOS</v>
      </c>
      <c r="C4237" s="46">
        <v>54</v>
      </c>
      <c r="D4237" s="46" t="str">
        <v>Varilla cerradura FIAT-PEUGEOT-405</v>
      </c>
      <c r="E4237" s="47">
        <v>669.45</v>
      </c>
      <c r="F4237" s="45" t="str">
        <v>FADER</v>
      </c>
      <c r="G4237" s="48">
        <v>271.12725</v>
      </c>
      <c r="H4237" s="49">
        <v>154.61250000000001</v>
      </c>
      <c r="I4237" s="50">
        <v>0.75359204462769824</v>
      </c>
      <c r="J4237" s="51" t="str">
        <v>S-068</v>
      </c>
      <c r="Q4237" s="19" t="str">
        <v>16x21 - 16x21</v>
      </c>
      <c r="V4237" s="83"/>
      <c r="AA4237" t="str">
        <v>169 - 5 x 45 x 90 - Compresion</v>
      </c>
    </row>
    <row r="4238" spans="1:27" x14ac:dyDescent="0.2">
      <c r="A4238" s="45" t="str">
        <v>PLASTICOS306</v>
      </c>
      <c r="B4238" s="46" t="str">
        <v>PLASTICOS</v>
      </c>
      <c r="C4238" s="46">
        <v>306</v>
      </c>
      <c r="D4238" s="46" t="str">
        <v>Grampa Moldura se puerta. Renault Clio- Kangoo</v>
      </c>
      <c r="E4238" s="47">
        <v>887.68</v>
      </c>
      <c r="F4238" s="45" t="str">
        <v>FADER</v>
      </c>
      <c r="G4238" s="48">
        <v>359.5104</v>
      </c>
      <c r="H4238" s="49">
        <v>204.99019999999999</v>
      </c>
      <c r="I4238" s="50">
        <v>0.75379310815834133</v>
      </c>
      <c r="J4238" s="51" t="str">
        <v>F-1099</v>
      </c>
      <c r="Q4238" s="19" t="str">
        <v>16x24 - 16x24</v>
      </c>
      <c r="V4238" s="83"/>
      <c r="AA4238" t="str">
        <v xml:space="preserve">169 - GRAMPA MOLDURA LATERAL PICK UP FORD </v>
      </c>
    </row>
    <row r="4239" spans="1:27" x14ac:dyDescent="0.2">
      <c r="A4239" s="45" t="str">
        <v>TERMINALES11</v>
      </c>
      <c r="B4239" s="46" t="str">
        <v>TERMINALES</v>
      </c>
      <c r="C4239" s="46">
        <v>11</v>
      </c>
      <c r="D4239" s="46" t="str">
        <v>Terminal cobre estañado ojal - Cable 16 - Ojal: 5/16</v>
      </c>
      <c r="E4239" s="47">
        <v>3346.66</v>
      </c>
      <c r="F4239" s="45" t="str">
        <v>LCT</v>
      </c>
      <c r="G4239" s="48">
        <v>1355.3973000000001</v>
      </c>
      <c r="H4239" s="49">
        <v>772.548</v>
      </c>
      <c r="I4239" s="50">
        <v>0.75445059724444308</v>
      </c>
      <c r="J4239" s="51" t="str">
        <v>2014</v>
      </c>
      <c r="Q4239" s="19" t="str">
        <v>16x32 - 16x32</v>
      </c>
      <c r="V4239" s="83"/>
      <c r="AA4239" t="str">
        <v>169 - Ø pico 28 mm -  Ø CANO PRINCIPAL 35 mm</v>
      </c>
    </row>
    <row r="4240" spans="1:27" x14ac:dyDescent="0.2">
      <c r="A4240" s="45" t="str">
        <v>PLASTICOS10</v>
      </c>
      <c r="B4240" s="46" t="str">
        <v>PLASTICOS</v>
      </c>
      <c r="C4240" s="46">
        <v>10</v>
      </c>
      <c r="D4240" s="46" t="str">
        <v>Fijacion capot 125</v>
      </c>
      <c r="E4240" s="47">
        <v>771.26</v>
      </c>
      <c r="F4240" s="45" t="str">
        <v>FADER</v>
      </c>
      <c r="G4240" s="48">
        <v>312.36030000000005</v>
      </c>
      <c r="H4240" s="49">
        <v>178.01779999999999</v>
      </c>
      <c r="I4240" s="50">
        <v>0.75465768029938607</v>
      </c>
      <c r="J4240" s="51" t="str">
        <v>F-798/80</v>
      </c>
      <c r="Q4240" s="19" t="str">
        <v>17 -  17 x 13 x 7 - AMOLADORA HITACHI / SENST</v>
      </c>
      <c r="V4240" s="83"/>
      <c r="AA4240" t="str">
        <v>16x19 - 16x19</v>
      </c>
    </row>
    <row r="4241" spans="1:27" x14ac:dyDescent="0.2">
      <c r="A4241" s="45" t="str">
        <v>PLASTICOS8</v>
      </c>
      <c r="B4241" s="46" t="str">
        <v>PLASTICOS</v>
      </c>
      <c r="C4241" s="46">
        <v>8</v>
      </c>
      <c r="D4241" s="46" t="str">
        <v>Registro faro 125</v>
      </c>
      <c r="E4241" s="47">
        <v>654.85</v>
      </c>
      <c r="F4241" s="45" t="str">
        <v>FADER</v>
      </c>
      <c r="G4241" s="48">
        <v>265.21424999999999</v>
      </c>
      <c r="H4241" s="49">
        <v>151.0454</v>
      </c>
      <c r="I4241" s="50">
        <v>0.75585784141721613</v>
      </c>
      <c r="J4241" s="51" t="str">
        <v>F-979</v>
      </c>
      <c r="Q4241" s="19" t="str">
        <v>17 - 1,25 x 12 x 150 - Expansion</v>
      </c>
      <c r="V4241" s="83"/>
      <c r="AA4241" t="str">
        <v>16x21 - 16x21</v>
      </c>
    </row>
    <row r="4242" spans="1:27" x14ac:dyDescent="0.2">
      <c r="A4242" s="45" t="str">
        <v>PLASTICOS219</v>
      </c>
      <c r="B4242" s="46" t="str">
        <v>PLASTICOS</v>
      </c>
      <c r="C4242" s="46">
        <v>219</v>
      </c>
      <c r="D4242" s="46" t="str">
        <v>GRAMPA VIRA DE PARAGOLPE FIAT UNO Y DUNA</v>
      </c>
      <c r="E4242" s="47">
        <v>654.85</v>
      </c>
      <c r="F4242" s="45" t="str">
        <v>FADER</v>
      </c>
      <c r="G4242" s="48">
        <v>265.21424999999999</v>
      </c>
      <c r="H4242" s="49">
        <v>151.0454</v>
      </c>
      <c r="I4242" s="50">
        <v>0.75585784141721613</v>
      </c>
      <c r="J4242" s="51" t="str">
        <v>F-1024</v>
      </c>
      <c r="Q4242" s="19" t="str">
        <v>17 - 1/4 SAE 19 mm - 17 - 1/4 SAE 19 mm</v>
      </c>
      <c r="V4242" s="83"/>
      <c r="AA4242" t="str">
        <v>16x24 - 16x24</v>
      </c>
    </row>
    <row r="4243" spans="1:27" x14ac:dyDescent="0.2">
      <c r="A4243" s="45" t="str">
        <v>PLASTICOS202</v>
      </c>
      <c r="B4243" s="46" t="str">
        <v>PLASTICOS</v>
      </c>
      <c r="C4243" s="46">
        <v>202</v>
      </c>
      <c r="D4243" s="46" t="str">
        <v>GRAMPA TAPIZADO INTERNO EXPRESS R9-19 (CORTA)</v>
      </c>
      <c r="E4243" s="47">
        <v>727.61</v>
      </c>
      <c r="F4243" s="45" t="str">
        <v>FADER</v>
      </c>
      <c r="G4243" s="48">
        <v>294.68205</v>
      </c>
      <c r="H4243" s="49">
        <v>167.58</v>
      </c>
      <c r="I4243" s="50">
        <v>0.75845596133190107</v>
      </c>
      <c r="J4243" s="51" t="str">
        <v>S-208</v>
      </c>
      <c r="Q4243" s="19" t="str">
        <v>17 - 20 x 5 x 10</v>
      </c>
      <c r="V4243" s="83"/>
      <c r="AA4243" t="str">
        <v>16x32 - 16x32</v>
      </c>
    </row>
    <row r="4244" spans="1:27" x14ac:dyDescent="0.2">
      <c r="A4244" s="45" t="str">
        <v>PLASTICOS203</v>
      </c>
      <c r="B4244" s="46" t="str">
        <v>PLASTICOS</v>
      </c>
      <c r="C4244" s="46">
        <v>203</v>
      </c>
      <c r="D4244" s="46" t="str">
        <v xml:space="preserve">GRAMPA TAPIZADO INTERNO EXPRESS R9-19 </v>
      </c>
      <c r="E4244" s="47">
        <v>727.61</v>
      </c>
      <c r="F4244" s="45" t="str">
        <v>FADER</v>
      </c>
      <c r="G4244" s="48">
        <v>294.68205</v>
      </c>
      <c r="H4244" s="49">
        <v>167.58</v>
      </c>
      <c r="I4244" s="50">
        <v>0.75845596133190107</v>
      </c>
      <c r="J4244" s="51" t="str">
        <v>S-207</v>
      </c>
      <c r="Q4244" s="19" t="str">
        <v>17 - 24 x 1,5 - CARTER 608, 1112, 1114, OTROS</v>
      </c>
      <c r="V4244" s="83"/>
      <c r="AA4244" t="str">
        <v>17 -  17 x 13 x 7 - AMOLADORA HITACHI / SENST</v>
      </c>
    </row>
    <row r="4245" spans="1:27" x14ac:dyDescent="0.2">
      <c r="A4245" s="45" t="str">
        <v>PLASTICOS248</v>
      </c>
      <c r="B4245" s="46" t="str">
        <v>PLASTICOS</v>
      </c>
      <c r="C4245" s="46">
        <v>248</v>
      </c>
      <c r="D4245" s="46" t="str">
        <v>GRAMPA FIJACION MOLDURAS RENAULT 206-306-406</v>
      </c>
      <c r="E4245" s="47">
        <v>683.95</v>
      </c>
      <c r="F4245" s="45" t="str">
        <v>FADER</v>
      </c>
      <c r="G4245" s="48">
        <v>276.99975000000001</v>
      </c>
      <c r="H4245" s="49">
        <v>157.5188</v>
      </c>
      <c r="I4245" s="50">
        <v>0.75851866570847415</v>
      </c>
      <c r="J4245" s="51" t="str">
        <v>F-1124</v>
      </c>
      <c r="Q4245" s="19" t="str">
        <v>17 - 3/8M x MANG 12</v>
      </c>
      <c r="V4245" s="83"/>
      <c r="AA4245" t="str">
        <v>17 - 1,25 x 12 x 150 - Expansion</v>
      </c>
    </row>
    <row r="4246" spans="1:27" x14ac:dyDescent="0.2">
      <c r="A4246" s="45" t="str">
        <v>PERILLAS DE COCINA112</v>
      </c>
      <c r="B4246" s="46" t="str">
        <v>PERILLAS DE COCINA</v>
      </c>
      <c r="C4246" s="46">
        <v>112</v>
      </c>
      <c r="D4246" s="46" t="str">
        <v>SINGER - SINGER  MACOSER FLORENCIA</v>
      </c>
      <c r="E4246" s="47">
        <v>7428.57</v>
      </c>
      <c r="F4246" s="45" t="str">
        <v>NEPLASTIC</v>
      </c>
      <c r="G4246" s="48">
        <v>3008.5708500000001</v>
      </c>
      <c r="H4246" s="49">
        <v>1710</v>
      </c>
      <c r="I4246" s="50">
        <v>0.75939815789473686</v>
      </c>
      <c r="J4246" s="51" t="str">
        <v>598</v>
      </c>
      <c r="Q4246" s="19" t="str">
        <v xml:space="preserve">17 - COCINA - ESCORIAL - CORTO </v>
      </c>
      <c r="V4246" s="83"/>
      <c r="AA4246" t="str">
        <v>17 - 1/4 SAE 19 mm - 17 - 1/4 SAE 19 mm</v>
      </c>
    </row>
    <row r="4247" spans="1:27" x14ac:dyDescent="0.2">
      <c r="A4247" s="45" t="str">
        <v>PERILLAS DE COCINA120</v>
      </c>
      <c r="B4247" s="46" t="str">
        <v>PERILLAS DE COCINA</v>
      </c>
      <c r="C4247" s="46">
        <v>120</v>
      </c>
      <c r="D4247" s="46" t="str">
        <v xml:space="preserve">VOLCAN - MARRÓN 84   8 1/2 mm </v>
      </c>
      <c r="E4247" s="47">
        <v>7428.57</v>
      </c>
      <c r="F4247" s="45" t="str">
        <v>NEPLASTIC</v>
      </c>
      <c r="G4247" s="48">
        <v>3008.5708500000001</v>
      </c>
      <c r="H4247" s="49">
        <v>1710</v>
      </c>
      <c r="I4247" s="50">
        <v>0.75939815789473686</v>
      </c>
      <c r="J4247" s="51" t="str">
        <v>434</v>
      </c>
      <c r="Q4247" s="19" t="str">
        <v>17 - Conector de Agua para equipo de Gas Pico grueso</v>
      </c>
      <c r="V4247" s="83"/>
      <c r="AA4247" t="str">
        <v>17 - 20 x 5 x 10</v>
      </c>
    </row>
    <row r="4248" spans="1:27" x14ac:dyDescent="0.2">
      <c r="A4248" s="45" t="str">
        <v>PERILLAS DE COCINA121</v>
      </c>
      <c r="B4248" s="46" t="str">
        <v>PERILLAS DE COCINA</v>
      </c>
      <c r="C4248" s="46">
        <v>121</v>
      </c>
      <c r="D4248" s="46" t="str">
        <v>VOLCAN - P.Volcán Bl diam.8 baquelita</v>
      </c>
      <c r="E4248" s="47">
        <v>7428.57</v>
      </c>
      <c r="F4248" s="45" t="str">
        <v>NEPLASTIC</v>
      </c>
      <c r="G4248" s="48">
        <v>3008.5708500000001</v>
      </c>
      <c r="H4248" s="49">
        <v>1710</v>
      </c>
      <c r="I4248" s="50">
        <v>0.75939815789473686</v>
      </c>
      <c r="J4248" s="51" t="str">
        <v>319</v>
      </c>
      <c r="Q4248" s="19" t="str">
        <v>17 - Cuerda 1,78mm - 17,17 x 20,73</v>
      </c>
      <c r="V4248" s="83"/>
      <c r="AA4248" t="str">
        <v>17 - 24 x 1,5 - CARTER 608, 1112, 1114, OTROS</v>
      </c>
    </row>
    <row r="4249" spans="1:27" x14ac:dyDescent="0.2">
      <c r="A4249" s="45" t="str">
        <v>RACORD - ACOPLES - REDUCCIONES - ENTREROSCAS82</v>
      </c>
      <c r="B4249" s="46" t="str">
        <v>RACORD - ACOPLES - REDUCCIONES - ENTREROSCAS</v>
      </c>
      <c r="C4249" s="46">
        <v>82</v>
      </c>
      <c r="D4249" s="46" t="str">
        <v>ENTR ROS 1/8 MM</v>
      </c>
      <c r="E4249" s="47">
        <v>1582.05</v>
      </c>
      <c r="F4249" s="45" t="str">
        <v>ALNAT</v>
      </c>
      <c r="G4249" s="48">
        <v>640.73025000000007</v>
      </c>
      <c r="H4249" s="49">
        <v>364.1601</v>
      </c>
      <c r="I4249" s="50">
        <v>0.75947406099679804</v>
      </c>
      <c r="J4249" s="51" t="str">
        <v>007-01</v>
      </c>
      <c r="Q4249" s="19" t="str">
        <v>17 - DOMEC - TF TODA CROMADA</v>
      </c>
      <c r="V4249" s="83"/>
      <c r="AA4249" t="str">
        <v>17 - 3/8M x MANG 12</v>
      </c>
    </row>
    <row r="4250" spans="1:27" x14ac:dyDescent="0.2">
      <c r="A4250" s="45" t="str">
        <v>RACORD - ACOPLES - REDUCCIONES - ENTREROSCAS1</v>
      </c>
      <c r="B4250" s="46" t="str">
        <v>RACORD - ACOPLES - REDUCCIONES - ENTREROSCAS</v>
      </c>
      <c r="C4250" s="46">
        <v>1</v>
      </c>
      <c r="D4250" s="46" t="str">
        <v>1/4 M x ACP  -  1</v>
      </c>
      <c r="E4250" s="47">
        <v>2866.48</v>
      </c>
      <c r="F4250" s="45" t="str">
        <v>ALNAT</v>
      </c>
      <c r="G4250" s="48">
        <v>1160.9244000000001</v>
      </c>
      <c r="H4250" s="49">
        <v>659.81209999999999</v>
      </c>
      <c r="I4250" s="50">
        <v>0.75947728148665372</v>
      </c>
      <c r="J4250" s="51" t="str">
        <v>001-21</v>
      </c>
      <c r="Q4250" s="19" t="str">
        <v>17 - EXTERIORES CORTOS - 3"</v>
      </c>
      <c r="V4250" s="83"/>
      <c r="AA4250" t="str">
        <v xml:space="preserve">17 - COCINA - ESCORIAL - CORTO </v>
      </c>
    </row>
    <row r="4251" spans="1:27" x14ac:dyDescent="0.2">
      <c r="A4251" s="45" t="str">
        <v>RACORD - ACOPLES - REDUCCIONES - ENTREROSCAS18</v>
      </c>
      <c r="B4251" s="46" t="str">
        <v>RACORD - ACOPLES - REDUCCIONES - ENTREROSCAS</v>
      </c>
      <c r="C4251" s="46">
        <v>18</v>
      </c>
      <c r="D4251" s="46" t="str">
        <v>3/8M x MANG 16</v>
      </c>
      <c r="E4251" s="47">
        <v>4561.28</v>
      </c>
      <c r="F4251" s="45" t="str">
        <v>ALNAT</v>
      </c>
      <c r="G4251" s="48">
        <v>1847.3183999999999</v>
      </c>
      <c r="H4251" s="49">
        <v>1049.9244000000001</v>
      </c>
      <c r="I4251" s="50">
        <v>0.75947753952570274</v>
      </c>
      <c r="J4251" s="51" t="str">
        <v>005-09</v>
      </c>
      <c r="Q4251" s="19" t="str">
        <v>17 - Grampa tapizado techo 405</v>
      </c>
      <c r="V4251" s="83"/>
      <c r="AA4251" t="str">
        <v>17 - Conector de Agua para equipo de Gas Pico grueso</v>
      </c>
    </row>
    <row r="4252" spans="1:27" x14ac:dyDescent="0.2">
      <c r="A4252" s="45" t="str">
        <v>RACORD - ACOPLES - REDUCCIONES - ENTREROSCAS16</v>
      </c>
      <c r="B4252" s="46" t="str">
        <v>RACORD - ACOPLES - REDUCCIONES - ENTREROSCAS</v>
      </c>
      <c r="C4252" s="46">
        <v>16</v>
      </c>
      <c r="D4252" s="46" t="str">
        <v>3/8M x MANG 10</v>
      </c>
      <c r="E4252" s="47">
        <v>4631.66</v>
      </c>
      <c r="F4252" s="45" t="str">
        <v>ALNAT</v>
      </c>
      <c r="G4252" s="48">
        <v>1875.8222999999998</v>
      </c>
      <c r="H4252" s="49">
        <v>1066.1244999999999</v>
      </c>
      <c r="I4252" s="50">
        <v>0.75947771578272527</v>
      </c>
      <c r="J4252" s="51" t="str">
        <v>005-07</v>
      </c>
      <c r="Q4252" s="19" t="str">
        <v>17 - MANGO BRONCE 3/8</v>
      </c>
      <c r="V4252" s="83"/>
      <c r="AA4252" t="str">
        <v>17 - Cuerda 1,78mm - 17,17 x 20,73</v>
      </c>
    </row>
    <row r="4253" spans="1:27" x14ac:dyDescent="0.2">
      <c r="A4253" s="45" t="str">
        <v>RACORD - ACOPLES - REDUCCIONES - ENTREROSCAS43</v>
      </c>
      <c r="B4253" s="46" t="str">
        <v>RACORD - ACOPLES - REDUCCIONES - ENTREROSCAS</v>
      </c>
      <c r="C4253" s="46">
        <v>43</v>
      </c>
      <c r="D4253" s="46" t="str">
        <v>MANG - MANG 10 mm  -  17</v>
      </c>
      <c r="E4253" s="47">
        <v>3222.76</v>
      </c>
      <c r="F4253" s="45" t="str">
        <v>ALNAT</v>
      </c>
      <c r="G4253" s="48">
        <v>1305.2178000000004</v>
      </c>
      <c r="H4253" s="49">
        <v>741.8211</v>
      </c>
      <c r="I4253" s="50">
        <v>0.75947785793636813</v>
      </c>
      <c r="J4253" s="51" t="str">
        <v>011-03</v>
      </c>
      <c r="Q4253" s="19" t="str">
        <v>17 - Ojal naftero de bronce para cable hasta 50 mm2(+) y (-)</v>
      </c>
      <c r="V4253" s="83"/>
      <c r="AA4253" t="str">
        <v>17 - DOMEC - TF TODA CROMADA</v>
      </c>
    </row>
    <row r="4254" spans="1:27" x14ac:dyDescent="0.2">
      <c r="A4254" s="45" t="str">
        <v>RACORD - ACOPLES - REDUCCIONES - ENTREROSCAS17</v>
      </c>
      <c r="B4254" s="46" t="str">
        <v>RACORD - ACOPLES - REDUCCIONES - ENTREROSCAS</v>
      </c>
      <c r="C4254" s="46">
        <v>17</v>
      </c>
      <c r="D4254" s="46" t="str">
        <v>3/8M x MANG 12</v>
      </c>
      <c r="E4254" s="47">
        <v>4553.6400000000003</v>
      </c>
      <c r="F4254" s="45" t="str">
        <v>ALNAT</v>
      </c>
      <c r="G4254" s="48">
        <v>1844.2242000000003</v>
      </c>
      <c r="H4254" s="49">
        <v>1048.1656</v>
      </c>
      <c r="I4254" s="50">
        <v>0.75947789166139423</v>
      </c>
      <c r="J4254" s="51" t="str">
        <v>005-08</v>
      </c>
      <c r="Q4254" s="19" t="str">
        <v xml:space="preserve">17 - Park 6x11 neg </v>
      </c>
      <c r="V4254" s="83"/>
      <c r="AA4254" t="str">
        <v>17 - EXTERIORES CORTOS - 3"</v>
      </c>
    </row>
    <row r="4255" spans="1:27" x14ac:dyDescent="0.2">
      <c r="A4255" s="45" t="str">
        <v>RACORD - ACOPLES - REDUCCIONES - ENTREROSCAS78</v>
      </c>
      <c r="B4255" s="46" t="str">
        <v>RACORD - ACOPLES - REDUCCIONES - ENTREROSCAS</v>
      </c>
      <c r="C4255" s="46">
        <v>78</v>
      </c>
      <c r="D4255" s="46" t="str">
        <v>CUPLAS 1/4 x 1/4 HH</v>
      </c>
      <c r="E4255" s="47">
        <v>3351.09</v>
      </c>
      <c r="F4255" s="45" t="str">
        <v>ALNAT</v>
      </c>
      <c r="G4255" s="48">
        <v>1357.1914500000003</v>
      </c>
      <c r="H4255" s="49">
        <v>771.36030000000005</v>
      </c>
      <c r="I4255" s="50">
        <v>0.7594779637997966</v>
      </c>
      <c r="J4255" s="51" t="str">
        <v>009-02</v>
      </c>
      <c r="Q4255" s="19" t="str">
        <v>17 - Reten parker - Park 8 - 12 mm - 19 mm</v>
      </c>
      <c r="V4255" s="83"/>
      <c r="AA4255" t="str">
        <v>17 - Grampa tapizado techo 405</v>
      </c>
    </row>
    <row r="4256" spans="1:27" x14ac:dyDescent="0.2">
      <c r="A4256" s="45" t="str">
        <v>RACORD - ACOPLES - REDUCCIONES - ENTREROSCAS20</v>
      </c>
      <c r="B4256" s="46" t="str">
        <v>RACORD - ACOPLES - REDUCCIONES - ENTREROSCAS</v>
      </c>
      <c r="C4256" s="46">
        <v>20</v>
      </c>
      <c r="D4256" s="46" t="str">
        <v>1/2 M x MANG 12</v>
      </c>
      <c r="E4256" s="47">
        <v>6328.16</v>
      </c>
      <c r="F4256" s="45" t="str">
        <v>ALNAT</v>
      </c>
      <c r="G4256" s="48">
        <v>2562.9048000000003</v>
      </c>
      <c r="H4256" s="49">
        <v>1456.6277</v>
      </c>
      <c r="I4256" s="50">
        <v>0.75947827986519845</v>
      </c>
      <c r="J4256" s="51" t="str">
        <v>005-13</v>
      </c>
      <c r="Q4256" s="19" t="str">
        <v>17 - SAE 7.89 ID-10 - Acople recto</v>
      </c>
      <c r="V4256" s="83"/>
      <c r="AA4256" t="str">
        <v>17 - MANGO BRONCE 3/8</v>
      </c>
    </row>
    <row r="4257" spans="1:27" x14ac:dyDescent="0.2">
      <c r="A4257" s="45" t="str">
        <v>RACORD - ACOPLES - REDUCCIONES - ENTREROSCAS64</v>
      </c>
      <c r="B4257" s="46" t="str">
        <v>RACORD - ACOPLES - REDUCCIONES - ENTREROSCAS</v>
      </c>
      <c r="C4257" s="46">
        <v>64</v>
      </c>
      <c r="D4257" s="46" t="str">
        <v>REDUCC  3/8 M a 1/8 H</v>
      </c>
      <c r="E4257" s="47">
        <v>4461.04</v>
      </c>
      <c r="F4257" s="45" t="str">
        <v>ALNAT</v>
      </c>
      <c r="G4257" s="48">
        <v>1806.7212</v>
      </c>
      <c r="H4257" s="49">
        <v>1026.8505</v>
      </c>
      <c r="I4257" s="50">
        <v>0.75947832717615649</v>
      </c>
      <c r="J4257" s="51" t="str">
        <v>006-05</v>
      </c>
      <c r="Q4257" s="19" t="str">
        <v>17 - SEEGER A 17</v>
      </c>
      <c r="V4257" s="83"/>
      <c r="AA4257" t="str">
        <v>17 - Ojal naftero de bronce para cable hasta 50 mm2(+) y (-)</v>
      </c>
    </row>
    <row r="4258" spans="1:27" x14ac:dyDescent="0.2">
      <c r="A4258" s="45" t="str">
        <v>RACORD - ACOPLES - REDUCCIONES - ENTREROSCAS11</v>
      </c>
      <c r="B4258" s="46" t="str">
        <v>RACORD - ACOPLES - REDUCCIONES - ENTREROSCAS</v>
      </c>
      <c r="C4258" s="46">
        <v>11</v>
      </c>
      <c r="D4258" s="46" t="str">
        <v>1/4 x M 8  -  7</v>
      </c>
      <c r="E4258" s="47">
        <v>2208.7800000000002</v>
      </c>
      <c r="F4258" s="45" t="str">
        <v>ALNAT</v>
      </c>
      <c r="G4258" s="48">
        <v>894.55590000000007</v>
      </c>
      <c r="H4258" s="49">
        <v>508.42099999999999</v>
      </c>
      <c r="I4258" s="50">
        <v>0.75947866040151779</v>
      </c>
      <c r="J4258" s="51" t="str">
        <v>005-04</v>
      </c>
      <c r="Q4258" s="19" t="str">
        <v>17 - SEEGER I 17</v>
      </c>
      <c r="V4258" s="83"/>
      <c r="AA4258" t="str">
        <v xml:space="preserve">17 - Park 6x11 neg </v>
      </c>
    </row>
    <row r="4259" spans="1:27" x14ac:dyDescent="0.2">
      <c r="A4259" s="45" t="str">
        <v>RACORD - ACOPLES - REDUCCIONES - ENTREROSCAS26</v>
      </c>
      <c r="B4259" s="46" t="str">
        <v>RACORD - ACOPLES - REDUCCIONES - ENTREROSCAS</v>
      </c>
      <c r="C4259" s="46">
        <v>26</v>
      </c>
      <c r="D4259" s="46" t="str">
        <v>1/8 H x MANG 6</v>
      </c>
      <c r="E4259" s="47">
        <v>2428.25</v>
      </c>
      <c r="F4259" s="45" t="str">
        <v>ALNAT</v>
      </c>
      <c r="G4259" s="48">
        <v>983.44125000000008</v>
      </c>
      <c r="H4259" s="49">
        <v>558.93899999999996</v>
      </c>
      <c r="I4259" s="50">
        <v>0.75947867298578231</v>
      </c>
      <c r="J4259" s="51" t="str">
        <v>004-01</v>
      </c>
      <c r="Q4259" s="19" t="str">
        <v>17 - Terminal cobre estanado ojal - Cable 35 - Ojal: 3/8</v>
      </c>
      <c r="V4259" s="83"/>
      <c r="AA4259" t="str">
        <v>17 - Reten parker - Park 8 - 12 mm - 19 mm</v>
      </c>
    </row>
    <row r="4260" spans="1:27" x14ac:dyDescent="0.2">
      <c r="A4260" s="45" t="str">
        <v>RACORD - ACOPLES - REDUCCIONES - ENTREROSCAS27</v>
      </c>
      <c r="B4260" s="46" t="str">
        <v>RACORD - ACOPLES - REDUCCIONES - ENTREROSCAS</v>
      </c>
      <c r="C4260" s="46">
        <v>27</v>
      </c>
      <c r="D4260" s="46" t="str">
        <v>1/8 H x MANG 8</v>
      </c>
      <c r="E4260" s="47">
        <v>2428.25</v>
      </c>
      <c r="F4260" s="45" t="str">
        <v>ALNAT</v>
      </c>
      <c r="G4260" s="48">
        <v>983.44125000000008</v>
      </c>
      <c r="H4260" s="49">
        <v>558.93899999999996</v>
      </c>
      <c r="I4260" s="50">
        <v>0.75947867298578231</v>
      </c>
      <c r="J4260" s="51" t="str">
        <v>004-02</v>
      </c>
      <c r="Q4260" s="19" t="str">
        <v>17 - TOPE CAPOT LATERAL FORD F-100</v>
      </c>
      <c r="V4260" s="83"/>
      <c r="AA4260" t="str">
        <v>17 - SAE 7.89 ID-10 - Acople recto</v>
      </c>
    </row>
    <row r="4261" spans="1:27" x14ac:dyDescent="0.2">
      <c r="A4261" s="45" t="str">
        <v>RACORD - ACOPLES - REDUCCIONES - ENTREROSCAS40</v>
      </c>
      <c r="B4261" s="46" t="str">
        <v>RACORD - ACOPLES - REDUCCIONES - ENTREROSCAS</v>
      </c>
      <c r="C4261" s="46">
        <v>40</v>
      </c>
      <c r="D4261" s="46" t="str">
        <v>MANG - MANG 4 mm</v>
      </c>
      <c r="E4261" s="47">
        <v>2870.57</v>
      </c>
      <c r="F4261" s="45" t="str">
        <v>ALNAT</v>
      </c>
      <c r="G4261" s="48">
        <v>1162.5808500000003</v>
      </c>
      <c r="H4261" s="49">
        <v>660.75300000000004</v>
      </c>
      <c r="I4261" s="50">
        <v>0.75947873108408159</v>
      </c>
      <c r="J4261" s="51" t="str">
        <v>011-10</v>
      </c>
      <c r="Q4261" s="19" t="str">
        <v>17 - Union de 25 mm - 23</v>
      </c>
      <c r="V4261" s="83"/>
      <c r="AA4261" t="str">
        <v>17 - SEEGER A 17</v>
      </c>
    </row>
    <row r="4262" spans="1:27" x14ac:dyDescent="0.2">
      <c r="A4262" s="45" t="str">
        <v>RACORD - ACOPLES - REDUCCIONES - ENTREROSCAS12</v>
      </c>
      <c r="B4262" s="46" t="str">
        <v>RACORD - ACOPLES - REDUCCIONES - ENTREROSCAS</v>
      </c>
      <c r="C4262" s="46">
        <v>12</v>
      </c>
      <c r="D4262" s="46" t="str">
        <v>1/4 x M 10  -  8</v>
      </c>
      <c r="E4262" s="47">
        <v>2755.29</v>
      </c>
      <c r="F4262" s="45" t="str">
        <v>ALNAT</v>
      </c>
      <c r="G4262" s="48">
        <v>1115.8924500000001</v>
      </c>
      <c r="H4262" s="49">
        <v>634.21759999999995</v>
      </c>
      <c r="I4262" s="50">
        <v>0.75947884448492142</v>
      </c>
      <c r="J4262" s="51" t="str">
        <v>005-05</v>
      </c>
      <c r="Q4262" s="19" t="str">
        <v>17 x 20 x 1,5 - INYECTORES - BERLINGO D</v>
      </c>
      <c r="V4262" s="83"/>
      <c r="AA4262" t="str">
        <v>17 - SEEGER I 17</v>
      </c>
    </row>
    <row r="4263" spans="1:27" x14ac:dyDescent="0.2">
      <c r="A4263" s="45" t="str">
        <v>RACORD - ACOPLES - REDUCCIONES - ENTREROSCAS47</v>
      </c>
      <c r="B4263" s="46" t="str">
        <v>RACORD - ACOPLES - REDUCCIONES - ENTREROSCAS</v>
      </c>
      <c r="C4263" s="46">
        <v>47</v>
      </c>
      <c r="D4263" s="46" t="str">
        <v>MANG - MANG 19 mm</v>
      </c>
      <c r="E4263" s="47">
        <v>15183.97</v>
      </c>
      <c r="F4263" s="45" t="str">
        <v>ALNAT</v>
      </c>
      <c r="G4263" s="48">
        <v>6149.50785</v>
      </c>
      <c r="H4263" s="49">
        <v>3495.0733</v>
      </c>
      <c r="I4263" s="50">
        <v>0.75947893567782976</v>
      </c>
      <c r="J4263" s="51" t="str">
        <v>011-06</v>
      </c>
      <c r="Q4263" s="19" t="str">
        <v>17 X 24 X 2 - 17 X 24 X 2</v>
      </c>
      <c r="V4263" s="83"/>
      <c r="AA4263" t="str">
        <v>17 - Terminal cobre estanado ojal - Cable 35 - Ojal: 3/8</v>
      </c>
    </row>
    <row r="4264" spans="1:27" x14ac:dyDescent="0.2">
      <c r="A4264" s="45" t="str">
        <v>RACORD - ACOPLES - REDUCCIONES - ENTREROSCAS68</v>
      </c>
      <c r="B4264" s="46" t="str">
        <v>RACORD - ACOPLES - REDUCCIONES - ENTREROSCAS</v>
      </c>
      <c r="C4264" s="46">
        <v>68</v>
      </c>
      <c r="D4264" s="46" t="str">
        <v>REDUCC  1/2 M a  1/4 H</v>
      </c>
      <c r="E4264" s="47">
        <v>3769.96</v>
      </c>
      <c r="F4264" s="45" t="str">
        <v>ALNAT</v>
      </c>
      <c r="G4264" s="48">
        <v>1526.8338000000001</v>
      </c>
      <c r="H4264" s="49">
        <v>867.77610000000004</v>
      </c>
      <c r="I4264" s="50">
        <v>0.75947897159186573</v>
      </c>
      <c r="J4264" s="51" t="str">
        <v>006-03</v>
      </c>
      <c r="Q4264" s="19" t="str">
        <v>170 - 2 x 20 x 100 - Espansion</v>
      </c>
      <c r="V4264" s="83"/>
      <c r="AA4264" t="str">
        <v>17 - TOPE CAPOT LATERAL FORD F-100</v>
      </c>
    </row>
    <row r="4265" spans="1:27" x14ac:dyDescent="0.2">
      <c r="A4265" s="45" t="str">
        <v>RACORD - ACOPLES - REDUCCIONES - ENTREROSCAS52</v>
      </c>
      <c r="B4265" s="46" t="str">
        <v>RACORD - ACOPLES - REDUCCIONES - ENTREROSCAS</v>
      </c>
      <c r="C4265" s="46">
        <v>52</v>
      </c>
      <c r="D4265" s="46" t="str">
        <v>TEE 10 mm</v>
      </c>
      <c r="E4265" s="47">
        <v>9219.99</v>
      </c>
      <c r="F4265" s="45" t="str">
        <v>ALNAT</v>
      </c>
      <c r="G4265" s="48">
        <v>3734.0959499999999</v>
      </c>
      <c r="H4265" s="49">
        <v>2122.2737000000002</v>
      </c>
      <c r="I4265" s="50">
        <v>0.75947897295245159</v>
      </c>
      <c r="J4265" s="51" t="str">
        <v>019-03</v>
      </c>
      <c r="Q4265" s="19" t="str">
        <v>170 - CORREDERA ASIENTO    SENDA-GO -SAVEIRO</v>
      </c>
      <c r="V4265" s="83"/>
      <c r="AA4265" t="str">
        <v>17 - Union de 25 mm - 23</v>
      </c>
    </row>
    <row r="4266" spans="1:27" x14ac:dyDescent="0.2">
      <c r="A4266" s="45" t="str">
        <v>RACORD - ACOPLES - REDUCCIONES - ENTREROSCAS9</v>
      </c>
      <c r="B4266" s="46" t="str">
        <v>RACORD - ACOPLES - REDUCCIONES - ENTREROSCAS</v>
      </c>
      <c r="C4266" s="46">
        <v>9</v>
      </c>
      <c r="D4266" s="46" t="str">
        <v>1/8 M x MANG 12</v>
      </c>
      <c r="E4266" s="47">
        <v>3563.23</v>
      </c>
      <c r="F4266" s="45" t="str">
        <v>ALNAT</v>
      </c>
      <c r="G4266" s="48">
        <v>1443.10815</v>
      </c>
      <c r="H4266" s="49">
        <v>820.19060000000002</v>
      </c>
      <c r="I4266" s="50">
        <v>0.75947901621891312</v>
      </c>
      <c r="J4266" s="51" t="str">
        <v>005-15</v>
      </c>
      <c r="Q4266" s="19" t="str">
        <v>170 - Ø pico 32 mm -  Ø CAÑO PRINCIPAL 32 mm</v>
      </c>
      <c r="V4266" s="83"/>
      <c r="AA4266" t="str">
        <v>17 x 20 x 1,5 - INYECTORES - BERLINGO D</v>
      </c>
    </row>
    <row r="4267" spans="1:27" x14ac:dyDescent="0.2">
      <c r="A4267" s="45" t="str">
        <v>RACORD - ACOPLES - REDUCCIONES - ENTREROSCAS10</v>
      </c>
      <c r="B4267" s="46" t="str">
        <v>RACORD - ACOPLES - REDUCCIONES - ENTREROSCAS</v>
      </c>
      <c r="C4267" s="46">
        <v>10</v>
      </c>
      <c r="D4267" s="46" t="str">
        <v>1/4 x M 6  -  6</v>
      </c>
      <c r="E4267" s="47">
        <v>2204.96</v>
      </c>
      <c r="F4267" s="45" t="str">
        <v>ALNAT</v>
      </c>
      <c r="G4267" s="48">
        <v>893.00880000000006</v>
      </c>
      <c r="H4267" s="49">
        <v>507.54160000000002</v>
      </c>
      <c r="I4267" s="50">
        <v>0.75947902595570493</v>
      </c>
      <c r="J4267" s="51" t="str">
        <v>005-03</v>
      </c>
      <c r="Q4267" s="19" t="str">
        <v>171 - CORREDERA ASIENTO  GACEL</v>
      </c>
      <c r="V4267" s="83"/>
      <c r="AA4267" t="str">
        <v>17 X 24 X 2 - 17 X 24 X 2</v>
      </c>
    </row>
    <row r="4268" spans="1:27" x14ac:dyDescent="0.2">
      <c r="A4268" s="45" t="str">
        <v>RACORD - ACOPLES - REDUCCIONES - ENTREROSCAS58</v>
      </c>
      <c r="B4268" s="46" t="str">
        <v>RACORD - ACOPLES - REDUCCIONES - ENTREROSCAS</v>
      </c>
      <c r="C4268" s="46">
        <v>58</v>
      </c>
      <c r="D4268" s="46" t="str">
        <v>REDUCC  3/8 a 1/2 MM</v>
      </c>
      <c r="E4268" s="47">
        <v>7347.83</v>
      </c>
      <c r="F4268" s="45" t="str">
        <v>ALNAT</v>
      </c>
      <c r="G4268" s="48">
        <v>2975.8711500000004</v>
      </c>
      <c r="H4268" s="49">
        <v>1691.3364999999999</v>
      </c>
      <c r="I4268" s="50">
        <v>0.75947905694697693</v>
      </c>
      <c r="J4268" s="51" t="str">
        <v>008-04</v>
      </c>
      <c r="Q4268" s="19" t="str">
        <v>171 - Ø pico 32 mm -  Ø CAÑO PRINCIPAL 38 mm</v>
      </c>
      <c r="V4268" s="83"/>
      <c r="AA4268" t="str">
        <v>170 - 2 x 20 x 100 - Espansion</v>
      </c>
    </row>
    <row r="4269" spans="1:27" x14ac:dyDescent="0.2">
      <c r="A4269" s="45" t="str">
        <v>RACORD - ACOPLES - REDUCCIONES - ENTREROSCAS13</v>
      </c>
      <c r="B4269" s="46" t="str">
        <v>RACORD - ACOPLES - REDUCCIONES - ENTREROSCAS</v>
      </c>
      <c r="C4269" s="46">
        <v>13</v>
      </c>
      <c r="D4269" s="46" t="str">
        <v>1/4 x M 12  -  9</v>
      </c>
      <c r="E4269" s="47">
        <v>3538.67</v>
      </c>
      <c r="F4269" s="45" t="str">
        <v>ALNAT</v>
      </c>
      <c r="G4269" s="48">
        <v>1433.1613500000001</v>
      </c>
      <c r="H4269" s="49">
        <v>814.53729999999996</v>
      </c>
      <c r="I4269" s="50">
        <v>0.75947909322261875</v>
      </c>
      <c r="J4269" s="51" t="str">
        <v>005-06</v>
      </c>
      <c r="Q4269" s="19" t="str">
        <v>172 - 1/4 x 22 c/arand</v>
      </c>
      <c r="V4269" s="83"/>
      <c r="AA4269" t="str">
        <v>170 - CORREDERA ASIENTO    SENDA-GO -SAVEIRO</v>
      </c>
    </row>
    <row r="4270" spans="1:27" x14ac:dyDescent="0.2">
      <c r="A4270" s="45" t="str">
        <v>RACORD - ACOPLES - REDUCCIONES - ENTREROSCAS19</v>
      </c>
      <c r="B4270" s="46" t="str">
        <v>RACORD - ACOPLES - REDUCCIONES - ENTREROSCAS</v>
      </c>
      <c r="C4270" s="46">
        <v>19</v>
      </c>
      <c r="D4270" s="46">
        <v>0</v>
      </c>
      <c r="E4270" s="47">
        <v>5759.64</v>
      </c>
      <c r="F4270" s="45" t="str">
        <v>ALNAT</v>
      </c>
      <c r="G4270" s="48">
        <v>2332.6541999999999</v>
      </c>
      <c r="H4270" s="49">
        <v>1325.7639999999999</v>
      </c>
      <c r="I4270" s="50">
        <v>0.75947921349501124</v>
      </c>
      <c r="J4270" s="51" t="str">
        <v>005-12</v>
      </c>
      <c r="Q4270" s="19" t="str">
        <v>172 - 2 x 20 x 150 - Espansion</v>
      </c>
      <c r="V4270" s="83"/>
      <c r="AA4270" t="str">
        <v>170 - Ø pico 32 mm -  Ø CANO PRINCIPAL 32 mm</v>
      </c>
    </row>
    <row r="4271" spans="1:27" x14ac:dyDescent="0.2">
      <c r="A4271" s="45" t="str">
        <v>RACORD - ACOPLES - REDUCCIONES - ENTREROSCAS30</v>
      </c>
      <c r="B4271" s="46" t="str">
        <v>RACORD - ACOPLES - REDUCCIONES - ENTREROSCAS</v>
      </c>
      <c r="C4271" s="46">
        <v>30</v>
      </c>
      <c r="D4271" s="46" t="str">
        <v>1/4 H x M 6  -  11</v>
      </c>
      <c r="E4271" s="47">
        <v>2924.94</v>
      </c>
      <c r="F4271" s="45" t="str">
        <v>ALNAT</v>
      </c>
      <c r="G4271" s="48">
        <v>1184.6007000000002</v>
      </c>
      <c r="H4271" s="49">
        <v>673.26779999999997</v>
      </c>
      <c r="I4271" s="50">
        <v>0.75947921466019941</v>
      </c>
      <c r="J4271" s="51" t="str">
        <v>004-03</v>
      </c>
      <c r="Q4271" s="19" t="str">
        <v>172 - GRAMPA MOLDURA LATERAL FORD FALCON    64/74</v>
      </c>
      <c r="V4271" s="83"/>
      <c r="AA4271" t="str">
        <v>171 - CORREDERA ASIENTO  GACEL</v>
      </c>
    </row>
    <row r="4272" spans="1:27" x14ac:dyDescent="0.2">
      <c r="A4272" s="45" t="str">
        <v>RACORD - ACOPLES - REDUCCIONES - ENTREROSCAS31</v>
      </c>
      <c r="B4272" s="46" t="str">
        <v>RACORD - ACOPLES - REDUCCIONES - ENTREROSCAS</v>
      </c>
      <c r="C4272" s="46">
        <v>31</v>
      </c>
      <c r="D4272" s="46" t="str">
        <v>1/4 H x M 8  -  12</v>
      </c>
      <c r="E4272" s="47">
        <v>2924.94</v>
      </c>
      <c r="F4272" s="45" t="str">
        <v>ALNAT</v>
      </c>
      <c r="G4272" s="48">
        <v>1184.6007000000002</v>
      </c>
      <c r="H4272" s="49">
        <v>673.26779999999997</v>
      </c>
      <c r="I4272" s="50">
        <v>0.75947921466019941</v>
      </c>
      <c r="J4272" s="51" t="str">
        <v>004-04</v>
      </c>
      <c r="Q4272" s="19" t="str">
        <v>172 - Ø pico 35 mm -  Ø CAÑO PRINCIPAL 35 mm</v>
      </c>
      <c r="V4272" s="83"/>
      <c r="AA4272" t="str">
        <v>171 - Ø pico 32 mm -  Ø CANO PRINCIPAL 38 mm</v>
      </c>
    </row>
    <row r="4273" spans="1:27" x14ac:dyDescent="0.2">
      <c r="A4273" s="45" t="str">
        <v>RACORD - ACOPLES - REDUCCIONES - ENTREROSCAS74</v>
      </c>
      <c r="B4273" s="46" t="str">
        <v>RACORD - ACOPLES - REDUCCIONES - ENTREROSCAS</v>
      </c>
      <c r="C4273" s="46">
        <v>74</v>
      </c>
      <c r="D4273" s="46" t="str">
        <v>REDUCC  3/8 H a  1/4 H</v>
      </c>
      <c r="E4273" s="47">
        <v>8414.7999999999993</v>
      </c>
      <c r="F4273" s="45" t="str">
        <v>ALNAT</v>
      </c>
      <c r="G4273" s="48">
        <v>3407.9940000000001</v>
      </c>
      <c r="H4273" s="49">
        <v>1936.9331999999999</v>
      </c>
      <c r="I4273" s="50">
        <v>0.75947936666065718</v>
      </c>
      <c r="J4273" s="51" t="str">
        <v>009-11</v>
      </c>
      <c r="Q4273" s="19" t="str">
        <v>173 - GRAMPA MOLDURA LATERAL FORD FALCON  73/80</v>
      </c>
      <c r="V4273" s="83"/>
      <c r="AA4273" t="str">
        <v>172 - 1/4 x 22 c/arand</v>
      </c>
    </row>
    <row r="4274" spans="1:27" x14ac:dyDescent="0.2">
      <c r="A4274" s="45" t="str">
        <v>RACORD - ACOPLES - REDUCCIONES - ENTREROSCAS79</v>
      </c>
      <c r="B4274" s="46" t="str">
        <v>RACORD - ACOPLES - REDUCCIONES - ENTREROSCAS</v>
      </c>
      <c r="C4274" s="46">
        <v>79</v>
      </c>
      <c r="D4274" s="46" t="str">
        <v>CUPLAS 3/8 x 3/8 HH</v>
      </c>
      <c r="E4274" s="47">
        <v>5047.16</v>
      </c>
      <c r="F4274" s="45" t="str">
        <v>ALNAT</v>
      </c>
      <c r="G4274" s="48">
        <v>2044.0998000000002</v>
      </c>
      <c r="H4274" s="49">
        <v>1161.7639999999999</v>
      </c>
      <c r="I4274" s="50">
        <v>0.75947937791152098</v>
      </c>
      <c r="J4274" s="51" t="str">
        <v>009-03</v>
      </c>
      <c r="Q4274" s="19" t="str">
        <v>173 - Ø pico 38 mm -  Ø CAÑO PRINCIPAL 38 mm</v>
      </c>
      <c r="V4274" s="83"/>
      <c r="AA4274" t="str">
        <v>172 - 2 x 20 x 150 - Espansion</v>
      </c>
    </row>
    <row r="4275" spans="1:27" x14ac:dyDescent="0.2">
      <c r="A4275" s="45" t="str">
        <v>RACORD - ACOPLES - REDUCCIONES - ENTREROSCAS62</v>
      </c>
      <c r="B4275" s="46" t="str">
        <v>RACORD - ACOPLES - REDUCCIONES - ENTREROSCAS</v>
      </c>
      <c r="C4275" s="46">
        <v>62</v>
      </c>
      <c r="D4275" s="46" t="str">
        <v>REDUCC  1/8 M a 1/4 H</v>
      </c>
      <c r="E4275" s="47">
        <v>9143.7800000000007</v>
      </c>
      <c r="F4275" s="45" t="str">
        <v>ALNAT</v>
      </c>
      <c r="G4275" s="48">
        <v>3703.2309000000005</v>
      </c>
      <c r="H4275" s="49">
        <v>2104.7309</v>
      </c>
      <c r="I4275" s="50">
        <v>0.75947951350930443</v>
      </c>
      <c r="J4275" s="51" t="str">
        <v>006-21</v>
      </c>
      <c r="Q4275" s="19" t="str">
        <v>173 - Park 12 x 20 negro</v>
      </c>
      <c r="V4275" s="83"/>
      <c r="AA4275" t="str">
        <v>172 - GRAMPA MOLDURA LATERAL FORD FALCON    64/74</v>
      </c>
    </row>
    <row r="4276" spans="1:27" x14ac:dyDescent="0.2">
      <c r="A4276" s="45" t="str">
        <v>RACORD - ACOPLES - REDUCCIONES - ENTREROSCAS25</v>
      </c>
      <c r="B4276" s="46" t="str">
        <v>RACORD - ACOPLES - REDUCCIONES - ENTREROSCAS</v>
      </c>
      <c r="C4276" s="46">
        <v>25</v>
      </c>
      <c r="D4276" s="46" t="str">
        <v>1/4 H x ACP  -  10</v>
      </c>
      <c r="E4276" s="47">
        <v>4638.49</v>
      </c>
      <c r="F4276" s="45" t="str">
        <v>ALNAT</v>
      </c>
      <c r="G4276" s="48">
        <v>1878.58845</v>
      </c>
      <c r="H4276" s="49">
        <v>1067.6955</v>
      </c>
      <c r="I4276" s="50">
        <v>0.75947959881820237</v>
      </c>
      <c r="J4276" s="51" t="str">
        <v>001-17</v>
      </c>
      <c r="Q4276" s="19" t="str">
        <v>174 - 2,25 x 17 x 85 - Espansion</v>
      </c>
      <c r="V4276" s="83"/>
      <c r="AA4276" t="str">
        <v>172 - Ø pico 35 mm -  Ø CANO PRINCIPAL 35 mm</v>
      </c>
    </row>
    <row r="4277" spans="1:27" x14ac:dyDescent="0.2">
      <c r="A4277" s="45" t="str">
        <v>RACORD - ACOPLES - REDUCCIONES - ENTREROSCAS23</v>
      </c>
      <c r="B4277" s="46" t="str">
        <v>RACORD - ACOPLES - REDUCCIONES - ENTREROSCAS</v>
      </c>
      <c r="C4277" s="46">
        <v>23</v>
      </c>
      <c r="D4277" s="46" t="str">
        <v>3/4 M x MANG 19</v>
      </c>
      <c r="E4277" s="47">
        <v>16562</v>
      </c>
      <c r="F4277" s="45" t="str">
        <v>ALNAT</v>
      </c>
      <c r="G4277" s="48">
        <v>6707.6100000000006</v>
      </c>
      <c r="H4277" s="49">
        <v>3812.2692000000002</v>
      </c>
      <c r="I4277" s="50">
        <v>0.7594796296127253</v>
      </c>
      <c r="J4277" s="51" t="str">
        <v>005-20</v>
      </c>
      <c r="Q4277" s="19" t="str">
        <v>174 - SEGURO SOPORTE DE PARAGOLPE  PEUGEOT 504/405</v>
      </c>
      <c r="V4277" s="83"/>
      <c r="AA4277" t="str">
        <v>173 - GRAMPA MOLDURA LATERAL FORD FALCON  73/80</v>
      </c>
    </row>
    <row r="4278" spans="1:27" x14ac:dyDescent="0.2">
      <c r="A4278" s="45" t="str">
        <v>RACORD - ACOPLES - REDUCCIONES - ENTREROSCAS50</v>
      </c>
      <c r="B4278" s="46" t="str">
        <v>RACORD - ACOPLES - REDUCCIONES - ENTREROSCAS</v>
      </c>
      <c r="C4278" s="46">
        <v>50</v>
      </c>
      <c r="D4278" s="46" t="str">
        <v>TEE 6 mm</v>
      </c>
      <c r="E4278" s="47">
        <v>7537.79</v>
      </c>
      <c r="F4278" s="45" t="str">
        <v>ALNAT</v>
      </c>
      <c r="G4278" s="48">
        <v>3052.8049500000002</v>
      </c>
      <c r="H4278" s="49">
        <v>1735.0612000000001</v>
      </c>
      <c r="I4278" s="50">
        <v>0.75947969443383334</v>
      </c>
      <c r="J4278" s="51" t="str">
        <v>019-01</v>
      </c>
      <c r="Q4278" s="19" t="str">
        <v>175 - "T" DOBLES Y A 45° - 35 mm Peugeot</v>
      </c>
      <c r="V4278" s="83"/>
      <c r="AA4278" t="str">
        <v>173 - Ø pico 38 mm -  Ø CANO PRINCIPAL 38 mm</v>
      </c>
    </row>
    <row r="4279" spans="1:27" x14ac:dyDescent="0.2">
      <c r="A4279" s="45" t="str">
        <v>RACORD - ACOPLES - REDUCCIONES - ENTREROSCAS51</v>
      </c>
      <c r="B4279" s="46" t="str">
        <v>RACORD - ACOPLES - REDUCCIONES - ENTREROSCAS</v>
      </c>
      <c r="C4279" s="46">
        <v>51</v>
      </c>
      <c r="D4279" s="46" t="str">
        <v>TEE 8 mm</v>
      </c>
      <c r="E4279" s="47">
        <v>7537.79</v>
      </c>
      <c r="F4279" s="45" t="str">
        <v>ALNAT</v>
      </c>
      <c r="G4279" s="48">
        <v>3052.8049500000002</v>
      </c>
      <c r="H4279" s="49">
        <v>1735.0612000000001</v>
      </c>
      <c r="I4279" s="50">
        <v>0.75947969443383334</v>
      </c>
      <c r="J4279" s="51" t="str">
        <v>019-02</v>
      </c>
      <c r="Q4279" s="19" t="str">
        <v>175 - GRAMPA MOLDURA LATERAL FORD FALCON</v>
      </c>
      <c r="V4279" s="83"/>
      <c r="AA4279" t="str">
        <v>173 - Park 12 x 20 negro</v>
      </c>
    </row>
    <row r="4280" spans="1:27" x14ac:dyDescent="0.2">
      <c r="A4280" s="45" t="str">
        <v>RACORD - ACOPLES - REDUCCIONES - ENTREROSCAS56</v>
      </c>
      <c r="B4280" s="46" t="str">
        <v>RACORD - ACOPLES - REDUCCIONES - ENTREROSCAS</v>
      </c>
      <c r="C4280" s="46">
        <v>56</v>
      </c>
      <c r="D4280" s="46" t="str">
        <v>REDUCC  1/4 a 1/2 MM</v>
      </c>
      <c r="E4280" s="47">
        <v>7445.88</v>
      </c>
      <c r="F4280" s="45" t="str">
        <v>ALNAT</v>
      </c>
      <c r="G4280" s="48">
        <v>3015.5814000000005</v>
      </c>
      <c r="H4280" s="49">
        <v>1713.9051999999999</v>
      </c>
      <c r="I4280" s="50">
        <v>0.75947969584315445</v>
      </c>
      <c r="J4280" s="51" t="str">
        <v>008-03</v>
      </c>
      <c r="Q4280" s="19" t="str">
        <v>176 - "T" DOBLES Y A 45° - 16 mm REGATTA</v>
      </c>
      <c r="V4280" s="83"/>
      <c r="AA4280" t="str">
        <v>174 - 2,25 x 17 x 85 - Espansion</v>
      </c>
    </row>
    <row r="4281" spans="1:27" x14ac:dyDescent="0.2">
      <c r="A4281" s="45" t="str">
        <v>RACORD - ACOPLES - REDUCCIONES - ENTREROSCAS42</v>
      </c>
      <c r="B4281" s="46" t="str">
        <v>RACORD - ACOPLES - REDUCCIONES - ENTREROSCAS</v>
      </c>
      <c r="C4281" s="46">
        <v>42</v>
      </c>
      <c r="D4281" s="46" t="str">
        <v>MANG - MANG 8 mm  -  16</v>
      </c>
      <c r="E4281" s="47">
        <v>2766.98</v>
      </c>
      <c r="F4281" s="45" t="str">
        <v>ALNAT</v>
      </c>
      <c r="G4281" s="48">
        <v>1120.6269</v>
      </c>
      <c r="H4281" s="49">
        <v>636.90809999999999</v>
      </c>
      <c r="I4281" s="50">
        <v>0.75947974283888042</v>
      </c>
      <c r="J4281" s="51" t="str">
        <v>011-02</v>
      </c>
      <c r="Q4281" s="19" t="str">
        <v>176 - 2,5 x 20 x 150 - Espansion</v>
      </c>
      <c r="V4281" s="83"/>
      <c r="AA4281" t="str">
        <v>174 - SEGURO SOPORTE DE PARAGOLPE  PEUGEOT 504/405</v>
      </c>
    </row>
    <row r="4282" spans="1:27" x14ac:dyDescent="0.2">
      <c r="A4282" s="45" t="str">
        <v>RACORD - ACOPLES - REDUCCIONES - ENTREROSCAS22</v>
      </c>
      <c r="B4282" s="46" t="str">
        <v>RACORD - ACOPLES - REDUCCIONES - ENTREROSCAS</v>
      </c>
      <c r="C4282" s="46">
        <v>22</v>
      </c>
      <c r="D4282" s="46" t="str">
        <v>1/2 M x MANG 19</v>
      </c>
      <c r="E4282" s="47">
        <v>12221.16</v>
      </c>
      <c r="F4282" s="45" t="str">
        <v>ALNAT</v>
      </c>
      <c r="G4282" s="48">
        <v>4949.5698000000002</v>
      </c>
      <c r="H4282" s="49">
        <v>2813.0871000000002</v>
      </c>
      <c r="I4282" s="50">
        <v>0.75947975446618776</v>
      </c>
      <c r="J4282" s="51" t="str">
        <v>005-18</v>
      </c>
      <c r="Q4282" s="19" t="str">
        <v>176 - GRAMPA TACHUELA CUADRADA FIAT 128</v>
      </c>
      <c r="V4282" s="83"/>
      <c r="AA4282" t="str">
        <v>175 - "T" DOBLES Y A 45° - 35 mm Peugeot</v>
      </c>
    </row>
    <row r="4283" spans="1:27" x14ac:dyDescent="0.2">
      <c r="A4283" s="45" t="str">
        <v>RACORD - ACOPLES - REDUCCIONES - ENTREROSCAS77</v>
      </c>
      <c r="B4283" s="46" t="str">
        <v>RACORD - ACOPLES - REDUCCIONES - ENTREROSCAS</v>
      </c>
      <c r="C4283" s="46">
        <v>77</v>
      </c>
      <c r="D4283" s="46" t="str">
        <v>CUPLAS 1/8 x 1/8 HH</v>
      </c>
      <c r="E4283" s="47">
        <v>2576.62</v>
      </c>
      <c r="F4283" s="45" t="str">
        <v>ALNAT</v>
      </c>
      <c r="G4283" s="48">
        <v>1043.5311000000002</v>
      </c>
      <c r="H4283" s="49">
        <v>593.09069999999997</v>
      </c>
      <c r="I4283" s="50">
        <v>0.75947978951617379</v>
      </c>
      <c r="J4283" s="51" t="str">
        <v>009-01</v>
      </c>
      <c r="Q4283" s="19" t="str">
        <v>177 - "T" DOBLES Y A 45° - 25 mm VW polo wolf</v>
      </c>
      <c r="V4283" s="83"/>
      <c r="AA4283" t="str">
        <v>175 - GRAMPA MOLDURA LATERAL FORD FALCON</v>
      </c>
    </row>
    <row r="4284" spans="1:27" x14ac:dyDescent="0.2">
      <c r="A4284" s="45" t="str">
        <v>RACORD - ACOPLES - REDUCCIONES - ENTREROSCAS55</v>
      </c>
      <c r="B4284" s="46" t="str">
        <v>RACORD - ACOPLES - REDUCCIONES - ENTREROSCAS</v>
      </c>
      <c r="C4284" s="46">
        <v>55</v>
      </c>
      <c r="D4284" s="46" t="str">
        <v>REDUCC  1/4 a 3/8 MM</v>
      </c>
      <c r="E4284" s="47">
        <v>4639.72</v>
      </c>
      <c r="F4284" s="45" t="str">
        <v>ALNAT</v>
      </c>
      <c r="G4284" s="48">
        <v>1879.0866000000001</v>
      </c>
      <c r="H4284" s="49">
        <v>1067.9784</v>
      </c>
      <c r="I4284" s="50">
        <v>0.75947996701056897</v>
      </c>
      <c r="J4284" s="51" t="str">
        <v>008-02</v>
      </c>
      <c r="Q4284" s="19" t="str">
        <v>177 - TUERCA CAJON FIAT-PEUGEOT Y FORD UNIVERSAL</v>
      </c>
      <c r="V4284" s="83"/>
      <c r="AA4284" t="str">
        <v>176 - "T" DOBLES Y A 45° - 16 mm REGATTA</v>
      </c>
    </row>
    <row r="4285" spans="1:27" x14ac:dyDescent="0.2">
      <c r="A4285" s="45" t="str">
        <v>RACORD - ACOPLES - REDUCCIONES - ENTREROSCAS46</v>
      </c>
      <c r="B4285" s="46" t="str">
        <v>RACORD - ACOPLES - REDUCCIONES - ENTREROSCAS</v>
      </c>
      <c r="C4285" s="46">
        <v>46</v>
      </c>
      <c r="D4285" s="46" t="str">
        <v>MANG - MANG 16 mm</v>
      </c>
      <c r="E4285" s="47">
        <v>10259.870000000001</v>
      </c>
      <c r="F4285" s="45" t="str">
        <v>ALNAT</v>
      </c>
      <c r="G4285" s="48">
        <v>4155.2473500000006</v>
      </c>
      <c r="H4285" s="49">
        <v>2361.6336999999999</v>
      </c>
      <c r="I4285" s="50">
        <v>0.75948003706078593</v>
      </c>
      <c r="J4285" s="51" t="str">
        <v>011-05</v>
      </c>
      <c r="Q4285" s="19" t="str">
        <v>178 - "T" DOBLES Y A 45° - 8x8x8 mm VW</v>
      </c>
      <c r="V4285" s="83"/>
      <c r="AA4285" t="str">
        <v>176 - 2,5 x 20 x 150 - Espansion</v>
      </c>
    </row>
    <row r="4286" spans="1:27" x14ac:dyDescent="0.2">
      <c r="A4286" s="45" t="str">
        <v>RACORD - ACOPLES - REDUCCIONES - ENTREROSCAS65</v>
      </c>
      <c r="B4286" s="46" t="str">
        <v>RACORD - ACOPLES - REDUCCIONES - ENTREROSCAS</v>
      </c>
      <c r="C4286" s="46">
        <v>65</v>
      </c>
      <c r="D4286" s="46" t="str">
        <v>REDUCC  3/8 M a  1/4 H</v>
      </c>
      <c r="E4286" s="47">
        <v>3349.71</v>
      </c>
      <c r="F4286" s="45" t="str">
        <v>ALNAT</v>
      </c>
      <c r="G4286" s="48">
        <v>1356.6325500000003</v>
      </c>
      <c r="H4286" s="49">
        <v>771.04169999999999</v>
      </c>
      <c r="I4286" s="50">
        <v>0.75948012928483677</v>
      </c>
      <c r="J4286" s="51" t="str">
        <v>006-02</v>
      </c>
      <c r="Q4286" s="19" t="str">
        <v>178 - 2,5 x 25 x 150 - Espansion</v>
      </c>
      <c r="V4286" s="83"/>
      <c r="AA4286" t="str">
        <v>176 - GRAMPA TACHUELA CUADRADA FIAT 128</v>
      </c>
    </row>
    <row r="4287" spans="1:27" x14ac:dyDescent="0.2">
      <c r="A4287" s="45" t="str">
        <v>RACORD - ACOPLES - REDUCCIONES - ENTREROSCAS21</v>
      </c>
      <c r="B4287" s="46" t="str">
        <v>RACORD - ACOPLES - REDUCCIONES - ENTREROSCAS</v>
      </c>
      <c r="C4287" s="46">
        <v>21</v>
      </c>
      <c r="D4287" s="46" t="str">
        <v>1/2 M x MANG 16</v>
      </c>
      <c r="E4287" s="47">
        <v>9265.75</v>
      </c>
      <c r="F4287" s="45" t="str">
        <v>ALNAT</v>
      </c>
      <c r="G4287" s="48">
        <v>3752.6287499999999</v>
      </c>
      <c r="H4287" s="49">
        <v>2132.8054000000002</v>
      </c>
      <c r="I4287" s="50">
        <v>0.75948014291411647</v>
      </c>
      <c r="J4287" s="51" t="str">
        <v>005-17</v>
      </c>
      <c r="Q4287" s="19" t="str">
        <v>178 - PERILLA SEGURO DE PUERTAS FIAT 128</v>
      </c>
      <c r="V4287" s="83"/>
      <c r="AA4287" t="str">
        <v>177 - "T" DOBLES Y A 45° - 25 mm VW polo wolf</v>
      </c>
    </row>
    <row r="4288" spans="1:27" x14ac:dyDescent="0.2">
      <c r="A4288" s="45" t="str">
        <v>RACORD - ACOPLES - REDUCCIONES - ENTREROSCAS84</v>
      </c>
      <c r="B4288" s="46" t="str">
        <v>RACORD - ACOPLES - REDUCCIONES - ENTREROSCAS</v>
      </c>
      <c r="C4288" s="46">
        <v>84</v>
      </c>
      <c r="D4288" s="46" t="str">
        <v>ENTR ROS 3/8 MM</v>
      </c>
      <c r="E4288" s="47">
        <v>2986.48</v>
      </c>
      <c r="F4288" s="45" t="str">
        <v>ALNAT</v>
      </c>
      <c r="G4288" s="48">
        <v>1209.5244</v>
      </c>
      <c r="H4288" s="49">
        <v>687.43280000000004</v>
      </c>
      <c r="I4288" s="50">
        <v>0.75948019937366951</v>
      </c>
      <c r="J4288" s="51" t="str">
        <v>007-03</v>
      </c>
      <c r="Q4288" s="19" t="str">
        <v>179 - 2,5 x 20 x 100 - Espansion</v>
      </c>
      <c r="V4288" s="83"/>
      <c r="AA4288" t="str">
        <v>177 - TUERCA CAJON FIAT-PEUGEOT Y FORD UNIVERSAL</v>
      </c>
    </row>
    <row r="4289" spans="1:27" x14ac:dyDescent="0.2">
      <c r="A4289" s="45" t="str">
        <v>RACORD - ACOPLES - REDUCCIONES - ENTREROSCAS4</v>
      </c>
      <c r="B4289" s="46" t="str">
        <v>RACORD - ACOPLES - REDUCCIONES - ENTREROSCAS</v>
      </c>
      <c r="C4289" s="46">
        <v>4</v>
      </c>
      <c r="D4289" s="46" t="str">
        <v>ACP x M 10  -  4</v>
      </c>
      <c r="E4289" s="47">
        <v>5437.86</v>
      </c>
      <c r="F4289" s="45" t="str">
        <v>ALNAT</v>
      </c>
      <c r="G4289" s="48">
        <v>2202.3332999999998</v>
      </c>
      <c r="H4289" s="49">
        <v>1251.6954000000001</v>
      </c>
      <c r="I4289" s="50">
        <v>0.75948022178558761</v>
      </c>
      <c r="J4289" s="51" t="str">
        <v>001-27</v>
      </c>
      <c r="Q4289" s="19" t="str">
        <v>179 - CONEXIÓN INFERIOR RADIADOR OROSH, DASTER</v>
      </c>
      <c r="V4289" s="83"/>
      <c r="AA4289" t="str">
        <v>178 - "T" DOBLES Y A 45° - 8x8x8 mm VW</v>
      </c>
    </row>
    <row r="4290" spans="1:27" x14ac:dyDescent="0.2">
      <c r="A4290" s="45" t="str">
        <v>RACORD - ACOPLES - REDUCCIONES - ENTREROSCAS8</v>
      </c>
      <c r="B4290" s="46" t="str">
        <v>RACORD - ACOPLES - REDUCCIONES - ENTREROSCAS</v>
      </c>
      <c r="C4290" s="46">
        <v>8</v>
      </c>
      <c r="D4290" s="46" t="str">
        <v>1/8 M x MANG 10</v>
      </c>
      <c r="E4290" s="47">
        <v>2947.59</v>
      </c>
      <c r="F4290" s="45" t="str">
        <v>ALNAT</v>
      </c>
      <c r="G4290" s="48">
        <v>1193.7739500000002</v>
      </c>
      <c r="H4290" s="49">
        <v>678.48099999999999</v>
      </c>
      <c r="I4290" s="50">
        <v>0.75948029495299085</v>
      </c>
      <c r="J4290" s="51" t="str">
        <v>005-14</v>
      </c>
      <c r="Q4290" s="19" t="str">
        <v>179 - PERILLA SEGURO DE PUERTAS FORD TAUNUS</v>
      </c>
      <c r="V4290" s="83"/>
      <c r="AA4290" t="str">
        <v>178 - 2,5 x 25 x 150 - Espansion</v>
      </c>
    </row>
    <row r="4291" spans="1:27" x14ac:dyDescent="0.2">
      <c r="A4291" s="45" t="str">
        <v>RACORD - ACOPLES - REDUCCIONES - ENTREROSCAS83</v>
      </c>
      <c r="B4291" s="46" t="str">
        <v>RACORD - ACOPLES - REDUCCIONES - ENTREROSCAS</v>
      </c>
      <c r="C4291" s="46">
        <v>83</v>
      </c>
      <c r="D4291" s="46" t="str">
        <v>ENTR ROS 1/4 MM</v>
      </c>
      <c r="E4291" s="47">
        <v>2118.35</v>
      </c>
      <c r="F4291" s="45" t="str">
        <v>ALNAT</v>
      </c>
      <c r="G4291" s="48">
        <v>857.93175000000008</v>
      </c>
      <c r="H4291" s="49">
        <v>487.60520000000002</v>
      </c>
      <c r="I4291" s="50">
        <v>0.75948031317139364</v>
      </c>
      <c r="J4291" s="51" t="str">
        <v>007-02</v>
      </c>
      <c r="Q4291" s="19" t="str">
        <v>17x22 - 17x22</v>
      </c>
      <c r="V4291" s="83"/>
      <c r="AA4291" t="str">
        <v>178 - PERILLA SEGURO DE PUERTAS FIAT 128</v>
      </c>
    </row>
    <row r="4292" spans="1:27" x14ac:dyDescent="0.2">
      <c r="A4292" s="45" t="str">
        <v>RACORD - ACOPLES - REDUCCIONES - ENTREROSCAS2</v>
      </c>
      <c r="B4292" s="46" t="str">
        <v>RACORD - ACOPLES - REDUCCIONES - ENTREROSCAS</v>
      </c>
      <c r="C4292" s="46">
        <v>2</v>
      </c>
      <c r="D4292" s="46" t="str">
        <v>ACP x M 6  -  2</v>
      </c>
      <c r="E4292" s="47">
        <v>3676.01</v>
      </c>
      <c r="F4292" s="45" t="str">
        <v>ALNAT</v>
      </c>
      <c r="G4292" s="48">
        <v>1488.7840500000002</v>
      </c>
      <c r="H4292" s="49">
        <v>846.14980000000003</v>
      </c>
      <c r="I4292" s="50">
        <v>0.75948047260662377</v>
      </c>
      <c r="J4292" s="51" t="str">
        <v>001-25</v>
      </c>
      <c r="Q4292" s="19" t="str">
        <v>17x25 - 17x25</v>
      </c>
      <c r="V4292" s="83"/>
      <c r="AA4292" t="str">
        <v>179 - 2,5 x 20 x 100 - Espansion</v>
      </c>
    </row>
    <row r="4293" spans="1:27" x14ac:dyDescent="0.2">
      <c r="A4293" s="45" t="str">
        <v>RACORD - ACOPLES - REDUCCIONES - ENTREROSCAS3</v>
      </c>
      <c r="B4293" s="46" t="str">
        <v>RACORD - ACOPLES - REDUCCIONES - ENTREROSCAS</v>
      </c>
      <c r="C4293" s="46">
        <v>3</v>
      </c>
      <c r="D4293" s="46" t="str">
        <v>ACP x M 8  -  3</v>
      </c>
      <c r="E4293" s="47">
        <v>3676.01</v>
      </c>
      <c r="F4293" s="45" t="str">
        <v>ALNAT</v>
      </c>
      <c r="G4293" s="48">
        <v>1488.7840500000002</v>
      </c>
      <c r="H4293" s="49">
        <v>846.14980000000003</v>
      </c>
      <c r="I4293" s="50">
        <v>0.75948047260662377</v>
      </c>
      <c r="J4293" s="51" t="str">
        <v>001-26</v>
      </c>
      <c r="Q4293" s="19" t="str">
        <v>17x33 - 17x33</v>
      </c>
      <c r="V4293" s="83"/>
      <c r="AA4293" t="str">
        <v>179 - CONEXION INFERIOR RADIADOR OROSH, DASTER</v>
      </c>
    </row>
    <row r="4294" spans="1:27" x14ac:dyDescent="0.2">
      <c r="A4294" s="45" t="str">
        <v>RACORD - ACOPLES - REDUCCIONES - ENTREROSCAS5</v>
      </c>
      <c r="B4294" s="46" t="str">
        <v>RACORD - ACOPLES - REDUCCIONES - ENTREROSCAS</v>
      </c>
      <c r="C4294" s="46">
        <v>5</v>
      </c>
      <c r="D4294" s="46" t="str">
        <v>ACP x M 12  -  5</v>
      </c>
      <c r="E4294" s="47">
        <v>5979.59</v>
      </c>
      <c r="F4294" s="45" t="str">
        <v>ALNAT</v>
      </c>
      <c r="G4294" s="48">
        <v>2421.7339500000003</v>
      </c>
      <c r="H4294" s="49">
        <v>1376.3914</v>
      </c>
      <c r="I4294" s="50">
        <v>0.7594805881524691</v>
      </c>
      <c r="J4294" s="51" t="str">
        <v>001-28</v>
      </c>
      <c r="Q4294" s="19" t="str">
        <v>18 -  18 x 6 x 9 - BLACK DECKER TAL Y CIRCULAR</v>
      </c>
      <c r="V4294" s="83"/>
      <c r="AA4294" t="str">
        <v>179 - PERILLA SEGURO DE PUERTAS FORD TAUNUS</v>
      </c>
    </row>
    <row r="4295" spans="1:27" x14ac:dyDescent="0.2">
      <c r="A4295" s="45" t="str">
        <v>RACORD - ACOPLES - REDUCCIONES - ENTREROSCAS45</v>
      </c>
      <c r="B4295" s="46" t="str">
        <v>RACORD - ACOPLES - REDUCCIONES - ENTREROSCAS</v>
      </c>
      <c r="C4295" s="46">
        <v>45</v>
      </c>
      <c r="D4295" s="46" t="str">
        <v>MANG - MANG 13 mm</v>
      </c>
      <c r="E4295" s="47">
        <v>4757.91</v>
      </c>
      <c r="F4295" s="45" t="str">
        <v>ALNAT</v>
      </c>
      <c r="G4295" s="48">
        <v>1926.9535500000002</v>
      </c>
      <c r="H4295" s="49">
        <v>1095.1831</v>
      </c>
      <c r="I4295" s="50">
        <v>0.75948072062105432</v>
      </c>
      <c r="J4295" s="51" t="str">
        <v>011-04</v>
      </c>
      <c r="Q4295" s="19" t="str">
        <v xml:space="preserve">18 -  UNIONES ORIENTABLES 00018 </v>
      </c>
      <c r="V4295" s="83"/>
      <c r="AA4295" t="str">
        <v>17x22 - 17x22</v>
      </c>
    </row>
    <row r="4296" spans="1:27" x14ac:dyDescent="0.2">
      <c r="A4296" s="45" t="str">
        <v>RACORD - ACOPLES - REDUCCIONES - ENTREROSCAS32</v>
      </c>
      <c r="B4296" s="46" t="str">
        <v>RACORD - ACOPLES - REDUCCIONES - ENTREROSCAS</v>
      </c>
      <c r="C4296" s="46">
        <v>32</v>
      </c>
      <c r="D4296" s="46" t="str">
        <v>1/4 H x M 10  -  13</v>
      </c>
      <c r="E4296" s="47">
        <v>4348.92</v>
      </c>
      <c r="F4296" s="45" t="str">
        <v>ALNAT</v>
      </c>
      <c r="G4296" s="48">
        <v>1761.3126</v>
      </c>
      <c r="H4296" s="49">
        <v>1001.0410000000001</v>
      </c>
      <c r="I4296" s="50">
        <v>0.75948098029950817</v>
      </c>
      <c r="J4296" s="51" t="str">
        <v>004-06</v>
      </c>
      <c r="Q4296" s="19" t="str">
        <v>18 - 1,5 x 10 x 100 - Expansion</v>
      </c>
      <c r="V4296" s="83"/>
      <c r="AA4296" t="str">
        <v>17x25 - 17x25</v>
      </c>
    </row>
    <row r="4297" spans="1:27" x14ac:dyDescent="0.2">
      <c r="A4297" s="45" t="str">
        <v>RACORD - ACOPLES - REDUCCIONES - ENTREROSCAS33</v>
      </c>
      <c r="B4297" s="46" t="str">
        <v>RACORD - ACOPLES - REDUCCIONES - ENTREROSCAS</v>
      </c>
      <c r="C4297" s="46">
        <v>33</v>
      </c>
      <c r="D4297" s="46" t="str">
        <v>1/4 H x M 14</v>
      </c>
      <c r="E4297" s="47">
        <v>4929.7700000000004</v>
      </c>
      <c r="F4297" s="45" t="str">
        <v>ALNAT</v>
      </c>
      <c r="G4297" s="48">
        <v>1996.5568500000004</v>
      </c>
      <c r="H4297" s="49">
        <v>1134.7419</v>
      </c>
      <c r="I4297" s="50">
        <v>0.75948103264715994</v>
      </c>
      <c r="J4297" s="51" t="str">
        <v>004-07</v>
      </c>
      <c r="Q4297" s="19" t="str">
        <v>18 - 1/4 SAE 29 mm (crucetas) - 18 - 1/4 SAE 29 mm (crucetas)</v>
      </c>
      <c r="V4297" s="83"/>
      <c r="AA4297" t="str">
        <v>17x33 - 17x33</v>
      </c>
    </row>
    <row r="4298" spans="1:27" x14ac:dyDescent="0.2">
      <c r="A4298" s="45" t="str">
        <v>RACORD - ACOPLES - REDUCCIONES - ENTREROSCAS71</v>
      </c>
      <c r="B4298" s="46" t="str">
        <v>RACORD - ACOPLES - REDUCCIONES - ENTREROSCAS</v>
      </c>
      <c r="C4298" s="46">
        <v>71</v>
      </c>
      <c r="D4298" s="46" t="str">
        <v>REDUCC  1/8 H a  1/4 H</v>
      </c>
      <c r="E4298" s="47">
        <v>4634.24</v>
      </c>
      <c r="F4298" s="45" t="str">
        <v>ALNAT</v>
      </c>
      <c r="G4298" s="48">
        <v>1876.8671999999999</v>
      </c>
      <c r="H4298" s="49">
        <v>1066.7162000000001</v>
      </c>
      <c r="I4298" s="50">
        <v>0.75948129408740561</v>
      </c>
      <c r="J4298" s="51" t="str">
        <v>009-10</v>
      </c>
      <c r="Q4298" s="19" t="str">
        <v>18 - 18 mm - 5 mm</v>
      </c>
      <c r="V4298" s="83"/>
      <c r="AA4298" t="str">
        <v>18 -  18 x 6 x 9 - BLACK DECKER TAL Y CIRCULAR</v>
      </c>
    </row>
    <row r="4299" spans="1:27" x14ac:dyDescent="0.2">
      <c r="A4299" s="45" t="str">
        <v>RACORD - ACOPLES - REDUCCIONES - ENTREROSCAS41</v>
      </c>
      <c r="B4299" s="46" t="str">
        <v>RACORD - ACOPLES - REDUCCIONES - ENTREROSCAS</v>
      </c>
      <c r="C4299" s="46">
        <v>41</v>
      </c>
      <c r="D4299" s="46" t="str">
        <v>MANG - MANG 6 mm  -  15</v>
      </c>
      <c r="E4299" s="47">
        <v>2518.9</v>
      </c>
      <c r="F4299" s="45" t="str">
        <v>ALNAT</v>
      </c>
      <c r="G4299" s="48">
        <v>1020.1545000000001</v>
      </c>
      <c r="H4299" s="49">
        <v>579.8039</v>
      </c>
      <c r="I4299" s="50">
        <v>0.75948195588198031</v>
      </c>
      <c r="J4299" s="51" t="str">
        <v>011-01</v>
      </c>
      <c r="Q4299" s="19" t="str">
        <v>18 - 24 x 12,5 x 9,5</v>
      </c>
      <c r="V4299" s="83"/>
      <c r="AA4299" t="str">
        <v xml:space="preserve">18 -  UNIONES ORIENTABLES 00018 </v>
      </c>
    </row>
    <row r="4300" spans="1:27" x14ac:dyDescent="0.2">
      <c r="A4300" s="45" t="str">
        <v>RACORD - ACOPLES - REDUCCIONES - ENTREROSCAS7</v>
      </c>
      <c r="B4300" s="46" t="str">
        <v>RACORD - ACOPLES - REDUCCIONES - ENTREROSCAS</v>
      </c>
      <c r="C4300" s="46">
        <v>7</v>
      </c>
      <c r="D4300" s="46" t="str">
        <v>1/8 M x MANG 8</v>
      </c>
      <c r="E4300" s="47">
        <v>2017.66</v>
      </c>
      <c r="F4300" s="45" t="str">
        <v>ALNAT</v>
      </c>
      <c r="G4300" s="48">
        <v>817.1523000000002</v>
      </c>
      <c r="H4300" s="49">
        <v>464.42759999999998</v>
      </c>
      <c r="I4300" s="50">
        <v>0.75948264056658177</v>
      </c>
      <c r="J4300" s="51" t="str">
        <v>005-02</v>
      </c>
      <c r="Q4300" s="19" t="str">
        <v>18 - 3/8M x MANG 16</v>
      </c>
      <c r="V4300" s="83"/>
      <c r="AA4300" t="str">
        <v>18 - 1,5 x 10 x 100 - Expansion</v>
      </c>
    </row>
    <row r="4301" spans="1:27" x14ac:dyDescent="0.2">
      <c r="A4301" s="45" t="str">
        <v>RACORD - ACOPLES - REDUCCIONES - ENTREROSCAS6</v>
      </c>
      <c r="B4301" s="46" t="str">
        <v>RACORD - ACOPLES - REDUCCIONES - ENTREROSCAS</v>
      </c>
      <c r="C4301" s="46">
        <v>6</v>
      </c>
      <c r="D4301" s="46" t="str">
        <v>1/8 M x MANG 6</v>
      </c>
      <c r="E4301" s="47">
        <v>2013.84</v>
      </c>
      <c r="F4301" s="45" t="str">
        <v>ALNAT</v>
      </c>
      <c r="G4301" s="48">
        <v>815.60519999999997</v>
      </c>
      <c r="H4301" s="49">
        <v>463.54820000000001</v>
      </c>
      <c r="I4301" s="50">
        <v>0.75948304836476543</v>
      </c>
      <c r="J4301" s="51" t="str">
        <v>005-01</v>
      </c>
      <c r="Q4301" s="19" t="str">
        <v>18 - Cuerda 1,78mm - 18,77 x 22,33</v>
      </c>
      <c r="V4301" s="83"/>
      <c r="AA4301" t="str">
        <v>18 - 1/4 SAE 29 mm (crucetas) - 18 - 1/4 SAE 29 mm (crucetas)</v>
      </c>
    </row>
    <row r="4302" spans="1:27" x14ac:dyDescent="0.2">
      <c r="A4302" s="45" t="str">
        <v>PERILLAS DE COCINA1</v>
      </c>
      <c r="B4302" s="46" t="str">
        <v>PERILLAS DE COCINA</v>
      </c>
      <c r="C4302" s="46">
        <v>1</v>
      </c>
      <c r="D4302" s="46" t="str">
        <v>A.M.CORALINE - CORALINE ANTERIOR</v>
      </c>
      <c r="E4302" s="47">
        <v>9000</v>
      </c>
      <c r="F4302" s="45" t="str">
        <v>NEPLASTIC</v>
      </c>
      <c r="G4302" s="48">
        <v>3645</v>
      </c>
      <c r="H4302" s="49">
        <v>2070</v>
      </c>
      <c r="I4302" s="50">
        <v>0.76086956521739135</v>
      </c>
      <c r="J4302" s="51" t="str">
        <v>4</v>
      </c>
      <c r="Q4302" s="19" t="str">
        <v>18 - DOMEC - P.Next line Hll Gris diam6 (M06)</v>
      </c>
      <c r="V4302" s="83"/>
      <c r="AA4302" t="str">
        <v>18 - 18 mm - 5 mm</v>
      </c>
    </row>
    <row r="4303" spans="1:27" x14ac:dyDescent="0.2">
      <c r="A4303" s="45" t="str">
        <v>PLASTICOS223</v>
      </c>
      <c r="B4303" s="46" t="str">
        <v>PLASTICOS</v>
      </c>
      <c r="C4303" s="46">
        <v>223</v>
      </c>
      <c r="D4303" s="46" t="str">
        <v>MANTA CAPOR CORSA</v>
      </c>
      <c r="E4303" s="47">
        <v>1149.6199999999999</v>
      </c>
      <c r="F4303" s="45" t="str">
        <v>FADER</v>
      </c>
      <c r="G4303" s="48">
        <v>465.59609999999998</v>
      </c>
      <c r="H4303" s="49">
        <v>264.3295</v>
      </c>
      <c r="I4303" s="50">
        <v>0.76142314800277688</v>
      </c>
      <c r="J4303" s="51" t="str">
        <v>F-1085</v>
      </c>
      <c r="Q4303" s="19" t="str">
        <v>18 - Grampa tapizado FIAT UNO-TIPO</v>
      </c>
      <c r="V4303" s="83"/>
      <c r="AA4303" t="str">
        <v>18 - 24 x 12,5 x 9,5</v>
      </c>
    </row>
    <row r="4304" spans="1:27" x14ac:dyDescent="0.2">
      <c r="A4304" s="45" t="str">
        <v>UNIONES ORIENTABLES76</v>
      </c>
      <c r="B4304" s="46" t="str">
        <v>UNIONES ORIENTABLES</v>
      </c>
      <c r="C4304" s="46">
        <v>76</v>
      </c>
      <c r="D4304" s="46" t="str">
        <v xml:space="preserve"> UNIONES ORIENTABLES 00076 </v>
      </c>
      <c r="E4304" s="47">
        <v>11377.5</v>
      </c>
      <c r="F4304" s="45" t="str">
        <v>DAHE.DIESEL</v>
      </c>
      <c r="G4304" s="48">
        <v>4607.8875000000007</v>
      </c>
      <c r="H4304" s="49">
        <v>2615.9780000000001</v>
      </c>
      <c r="I4304" s="50">
        <v>0.76143969865190031</v>
      </c>
      <c r="J4304" s="51" t="str">
        <v>0000002108</v>
      </c>
      <c r="Q4304" s="19" t="str">
        <v>18 - MANGO BRONCE 1/2</v>
      </c>
      <c r="V4304" s="83"/>
      <c r="AA4304" t="str">
        <v>18 - 3/8M x MANG 16</v>
      </c>
    </row>
    <row r="4305" spans="1:27" x14ac:dyDescent="0.2">
      <c r="A4305" s="45" t="str">
        <v>PLASTICOS234</v>
      </c>
      <c r="B4305" s="46" t="str">
        <v>PLASTICOS</v>
      </c>
      <c r="C4305" s="46">
        <v>234</v>
      </c>
      <c r="D4305" s="46" t="str">
        <v>TAPON DE TECHO PALIO/SIENA</v>
      </c>
      <c r="E4305" s="47">
        <v>3894.63</v>
      </c>
      <c r="F4305" s="45" t="str">
        <v>FADER</v>
      </c>
      <c r="G4305" s="48">
        <v>1577.3251500000001</v>
      </c>
      <c r="H4305" s="49">
        <v>894.96429999999998</v>
      </c>
      <c r="I4305" s="50">
        <v>0.76244477014334566</v>
      </c>
      <c r="J4305" s="51" t="str">
        <v>F-1089</v>
      </c>
      <c r="Q4305" s="19" t="str">
        <v>18 - Park 6x12 neg c/aran</v>
      </c>
      <c r="V4305" s="83"/>
      <c r="AA4305" t="str">
        <v>18 - Cuerda 1,78mm - 18,77 x 22,33</v>
      </c>
    </row>
    <row r="4306" spans="1:27" x14ac:dyDescent="0.2">
      <c r="A4306" s="45" t="str">
        <v>PLASTICOS251</v>
      </c>
      <c r="B4306" s="46" t="str">
        <v>PLASTICOS</v>
      </c>
      <c r="C4306" s="46">
        <v>251</v>
      </c>
      <c r="D4306" s="46" t="str">
        <v>GRAMPA TAPIZADO ASTRA-ZAFIRA-CORSA-VECTRA</v>
      </c>
      <c r="E4306" s="47">
        <v>887.68</v>
      </c>
      <c r="F4306" s="45" t="str">
        <v>FADER</v>
      </c>
      <c r="G4306" s="48">
        <v>359.5104</v>
      </c>
      <c r="H4306" s="49">
        <v>203.91130000000001</v>
      </c>
      <c r="I4306" s="50">
        <v>0.76307247317828875</v>
      </c>
      <c r="J4306" s="51" t="str">
        <v>F-1114</v>
      </c>
      <c r="Q4306" s="19" t="str">
        <v>18 - PURGADOR  3 Vias R 12</v>
      </c>
      <c r="V4306" s="83"/>
      <c r="AA4306" t="str">
        <v>18 - DOMEC - P.Next line Hll Gris diam6 (M06)</v>
      </c>
    </row>
    <row r="4307" spans="1:27" x14ac:dyDescent="0.2">
      <c r="A4307" s="45" t="str">
        <v>PLASTICOS257</v>
      </c>
      <c r="B4307" s="46" t="str">
        <v>PLASTICOS</v>
      </c>
      <c r="C4307" s="46">
        <v>257</v>
      </c>
      <c r="D4307" s="46" t="str">
        <v>REJILLA CAPOT COLF III</v>
      </c>
      <c r="E4307" s="47">
        <v>887.68</v>
      </c>
      <c r="F4307" s="45" t="str">
        <v>FADER</v>
      </c>
      <c r="G4307" s="48">
        <v>359.5104</v>
      </c>
      <c r="H4307" s="49">
        <v>203.91130000000001</v>
      </c>
      <c r="I4307" s="50">
        <v>0.76307247317828875</v>
      </c>
      <c r="J4307" s="51" t="str">
        <v>F-1118</v>
      </c>
      <c r="Q4307" s="19" t="str">
        <v>18 - Reten parker - Park 7 - 11 mm - 17 mm</v>
      </c>
      <c r="V4307" s="83"/>
      <c r="AA4307" t="str">
        <v>18 - Grampa tapizado FIAT UNO-TIPO</v>
      </c>
    </row>
    <row r="4308" spans="1:27" x14ac:dyDescent="0.2">
      <c r="A4308" s="45" t="str">
        <v>TERMINALES4</v>
      </c>
      <c r="B4308" s="46" t="str">
        <v>TERMINALES</v>
      </c>
      <c r="C4308" s="46">
        <v>4</v>
      </c>
      <c r="D4308" s="46" t="str">
        <v>Terminal cobre estañado ojal - Cable 4 - Ojal: 3/16</v>
      </c>
      <c r="E4308" s="47">
        <v>1023.29</v>
      </c>
      <c r="F4308" s="45" t="str">
        <v>LCT</v>
      </c>
      <c r="G4308" s="48">
        <v>414.43245000000002</v>
      </c>
      <c r="H4308" s="49">
        <v>235.048</v>
      </c>
      <c r="I4308" s="50">
        <v>0.76318220108233215</v>
      </c>
      <c r="J4308" s="51" t="str">
        <v>2007</v>
      </c>
      <c r="Q4308" s="19" t="str">
        <v>18 - SAE 7.89 ID-10 - Codo 90°</v>
      </c>
      <c r="V4308" s="83"/>
      <c r="AA4308" t="str">
        <v>18 - MANGO BRONCE 1/2</v>
      </c>
    </row>
    <row r="4309" spans="1:27" x14ac:dyDescent="0.2">
      <c r="A4309" s="45" t="str">
        <v>PERILLAS DE COCINA101</v>
      </c>
      <c r="B4309" s="46" t="str">
        <v>PERILLAS DE COCINA</v>
      </c>
      <c r="C4309" s="46">
        <v>101</v>
      </c>
      <c r="D4309" s="46" t="str">
        <v>PATRICK - PATRICK ANTERIOR  PLATA     CON ARO</v>
      </c>
      <c r="E4309" s="47">
        <v>8228.57</v>
      </c>
      <c r="F4309" s="45" t="str">
        <v>NEPLASTIC</v>
      </c>
      <c r="G4309" s="48">
        <v>3332.5708500000001</v>
      </c>
      <c r="H4309" s="49">
        <v>1890</v>
      </c>
      <c r="I4309" s="50">
        <v>0.76326500000000008</v>
      </c>
      <c r="J4309" s="51" t="str">
        <v>778</v>
      </c>
      <c r="Q4309" s="19" t="str">
        <v>18 - SEEGER A 18</v>
      </c>
      <c r="V4309" s="83"/>
      <c r="AA4309" t="str">
        <v>18 - Park 6x12 neg c/aran</v>
      </c>
    </row>
    <row r="4310" spans="1:27" x14ac:dyDescent="0.2">
      <c r="A4310" s="45" t="str">
        <v>TERMINALES16</v>
      </c>
      <c r="B4310" s="46" t="str">
        <v>TERMINALES</v>
      </c>
      <c r="C4310" s="46">
        <v>16</v>
      </c>
      <c r="D4310" s="46" t="str">
        <v>Terminal cobre estañado ojal - Cable 25 - Ojal: 1/2</v>
      </c>
      <c r="E4310" s="47">
        <v>4733.54</v>
      </c>
      <c r="F4310" s="45" t="str">
        <v>LCT</v>
      </c>
      <c r="G4310" s="48">
        <v>1917.0837000000001</v>
      </c>
      <c r="H4310" s="49">
        <v>1087</v>
      </c>
      <c r="I4310" s="50">
        <v>0.76364645814167442</v>
      </c>
      <c r="J4310" s="51" t="str">
        <v>2019</v>
      </c>
      <c r="Q4310" s="19" t="str">
        <v>18 - SEEGER I 18</v>
      </c>
      <c r="V4310" s="83"/>
      <c r="AA4310" t="str">
        <v>18 - PURGADOR  3 Vias R 12</v>
      </c>
    </row>
    <row r="4311" spans="1:27" x14ac:dyDescent="0.2">
      <c r="A4311" s="45" t="str">
        <v>PERILLAS DE COCINA10</v>
      </c>
      <c r="B4311" s="46" t="str">
        <v>PERILLAS DE COCINA</v>
      </c>
      <c r="C4311" s="46">
        <v>10</v>
      </c>
      <c r="D4311" s="46" t="str">
        <v xml:space="preserve">DOMEC - ACRÍLICO 98 TODA CROMADA </v>
      </c>
      <c r="E4311" s="47">
        <v>10190.48</v>
      </c>
      <c r="F4311" s="45" t="str">
        <v>NEPLASTIC</v>
      </c>
      <c r="G4311" s="48">
        <v>4127.1444000000001</v>
      </c>
      <c r="H4311" s="49">
        <v>2340</v>
      </c>
      <c r="I4311" s="50">
        <v>0.76373692307692309</v>
      </c>
      <c r="J4311" s="51" t="str">
        <v>478</v>
      </c>
      <c r="Q4311" s="19" t="str">
        <v>18 - TAPON PISO FORD PICK UP Y CAMION (50mm)</v>
      </c>
      <c r="V4311" s="83"/>
      <c r="AA4311" t="str">
        <v>18 - Reten parker - Park 7 - 11 mm - 17 mm</v>
      </c>
    </row>
    <row r="4312" spans="1:27" x14ac:dyDescent="0.2">
      <c r="A4312" s="45" t="str">
        <v>PERILLAS DE COCINA72</v>
      </c>
      <c r="B4312" s="46" t="str">
        <v>PERILLAS DE COCINA</v>
      </c>
      <c r="C4312" s="46">
        <v>72</v>
      </c>
      <c r="D4312" s="46" t="str">
        <v>ORBIS - CONVECTA BLANCA / GRIS  8mm / 6mm</v>
      </c>
      <c r="E4312" s="47">
        <v>6666.67</v>
      </c>
      <c r="F4312" s="45" t="str">
        <v>NEPLASTIC</v>
      </c>
      <c r="G4312" s="48">
        <v>2700.0013500000005</v>
      </c>
      <c r="H4312" s="49">
        <v>1530</v>
      </c>
      <c r="I4312" s="50">
        <v>0.76470676470588272</v>
      </c>
      <c r="J4312" s="51" t="str">
        <v>422</v>
      </c>
      <c r="Q4312" s="19" t="str">
        <v>18 - Terminal cobre estanado ojal - Cable 50 - Ojal: 5/16</v>
      </c>
      <c r="V4312" s="83"/>
      <c r="AA4312" t="str">
        <v>18 - SAE 7.89 ID-10 - Codo 90°</v>
      </c>
    </row>
    <row r="4313" spans="1:27" x14ac:dyDescent="0.2">
      <c r="A4313" s="45" t="str">
        <v>PERILLAS DE COCINA110</v>
      </c>
      <c r="B4313" s="46" t="str">
        <v>PERILLAS DE COCINA</v>
      </c>
      <c r="C4313" s="46">
        <v>110</v>
      </c>
      <c r="D4313" s="46" t="str">
        <v>PERILLA - FORNAX  Nº 3 / Nº 4</v>
      </c>
      <c r="E4313" s="47">
        <v>6666.67</v>
      </c>
      <c r="F4313" s="45" t="str">
        <v>NEPLASTIC</v>
      </c>
      <c r="G4313" s="48">
        <v>2700.0013500000005</v>
      </c>
      <c r="H4313" s="49">
        <v>1530</v>
      </c>
      <c r="I4313" s="50">
        <v>0.76470676470588272</v>
      </c>
      <c r="J4313" s="51" t="str">
        <v>616</v>
      </c>
      <c r="Q4313" s="19" t="str">
        <v>18 - Union de 28 mm - 24</v>
      </c>
      <c r="V4313" s="83"/>
      <c r="AA4313" t="str">
        <v>18 - SEEGER A 18</v>
      </c>
    </row>
    <row r="4314" spans="1:27" x14ac:dyDescent="0.2">
      <c r="A4314" s="45" t="str">
        <v>PERILLAS DE COCINA131</v>
      </c>
      <c r="B4314" s="46" t="str">
        <v>PERILLAS DE COCINA</v>
      </c>
      <c r="C4314" s="46">
        <v>131</v>
      </c>
      <c r="D4314" s="46" t="str">
        <v>WHIRPOOL - GRIS    C / A</v>
      </c>
      <c r="E4314" s="47">
        <v>6666.67</v>
      </c>
      <c r="F4314" s="45" t="str">
        <v>NEPLASTIC</v>
      </c>
      <c r="G4314" s="48">
        <v>2700.0013500000005</v>
      </c>
      <c r="H4314" s="49">
        <v>1530</v>
      </c>
      <c r="I4314" s="50">
        <v>0.76470676470588272</v>
      </c>
      <c r="J4314" s="51" t="str">
        <v>751</v>
      </c>
      <c r="Q4314" s="19" t="str">
        <v>18 A - Corte rapido de bronce para cable de 16 a 35 mm
 (+) y (-) mariposa de plastico.</v>
      </c>
      <c r="V4314" s="83"/>
      <c r="AA4314" t="str">
        <v>18 - SEEGER I 18</v>
      </c>
    </row>
    <row r="4315" spans="1:27" x14ac:dyDescent="0.2">
      <c r="A4315" s="45" t="str">
        <v>PLASTICOS286</v>
      </c>
      <c r="B4315" s="46" t="str">
        <v>PLASTICOS</v>
      </c>
      <c r="C4315" s="46">
        <v>286</v>
      </c>
      <c r="D4315" s="46" t="str">
        <v>GRAMPA BAGUETAS DE ZOCALOS ALFA ROMEO  145-146</v>
      </c>
      <c r="E4315" s="47">
        <v>713.06</v>
      </c>
      <c r="F4315" s="45" t="str">
        <v>FADER</v>
      </c>
      <c r="G4315" s="48">
        <v>288.78929999999997</v>
      </c>
      <c r="H4315" s="49">
        <v>163.59</v>
      </c>
      <c r="I4315" s="50">
        <v>0.76532367504126153</v>
      </c>
      <c r="J4315" s="51" t="str">
        <v>S-224</v>
      </c>
      <c r="Q4315" s="19" t="str">
        <v>18 B - Corte rapido de bronce para cable de 16 a 50 mm2
(+) y (-) mariposa de bronce</v>
      </c>
      <c r="V4315" s="83"/>
      <c r="AA4315" t="str">
        <v>18 - TAPON PISO FORD PICK UP Y CAMION (50mm)</v>
      </c>
    </row>
    <row r="4316" spans="1:27" x14ac:dyDescent="0.2">
      <c r="A4316" s="45" t="str">
        <v>PLASTICOS29</v>
      </c>
      <c r="B4316" s="46" t="str">
        <v>PLASTICOS</v>
      </c>
      <c r="C4316" s="46">
        <v>29</v>
      </c>
      <c r="D4316" s="46" t="str">
        <v>Grampa Tapizado Universal</v>
      </c>
      <c r="E4316" s="47">
        <v>785.82</v>
      </c>
      <c r="F4316" s="45" t="str">
        <v>FADER</v>
      </c>
      <c r="G4316" s="48">
        <v>318.25710000000004</v>
      </c>
      <c r="H4316" s="49">
        <v>180.1756</v>
      </c>
      <c r="I4316" s="50">
        <v>0.76637180617131295</v>
      </c>
      <c r="J4316" s="51" t="str">
        <v>F-030</v>
      </c>
      <c r="Q4316" s="19" t="str">
        <v>18 C - Corte rapido de bronce para cable de 50 a 120 mm2 
 mariposa de  bronce , bulones tuerca 3/8</v>
      </c>
      <c r="V4316" s="83"/>
      <c r="AA4316" t="str">
        <v>18 - Terminal cobre estanado ojal - Cable 50 - Ojal: 5/16</v>
      </c>
    </row>
    <row r="4317" spans="1:27" x14ac:dyDescent="0.2">
      <c r="A4317" s="45" t="str">
        <v>UNIONES ORIENTABLES26</v>
      </c>
      <c r="B4317" s="46" t="str">
        <v>UNIONES ORIENTABLES</v>
      </c>
      <c r="C4317" s="46">
        <v>26</v>
      </c>
      <c r="D4317" s="46" t="str">
        <v xml:space="preserve"> UNIONES ORIENTABLES 00026 </v>
      </c>
      <c r="E4317" s="47">
        <v>9348</v>
      </c>
      <c r="F4317" s="45" t="str">
        <v>DAHE.DIESEL</v>
      </c>
      <c r="G4317" s="48">
        <v>3785.94</v>
      </c>
      <c r="H4317" s="49">
        <v>2142.7170000000001</v>
      </c>
      <c r="I4317" s="50">
        <v>0.76688755444606072</v>
      </c>
      <c r="J4317" s="51" t="str">
        <v>0000004015</v>
      </c>
      <c r="Q4317" s="19" t="str">
        <v>18 x 40 - 18 x 40</v>
      </c>
      <c r="V4317" s="83"/>
      <c r="AA4317" t="str">
        <v>18 - Union de 28 mm - 24</v>
      </c>
    </row>
    <row r="4318" spans="1:27" x14ac:dyDescent="0.2">
      <c r="A4318" s="45" t="str">
        <v>PERILLAS DE COCINA100</v>
      </c>
      <c r="B4318" s="46" t="str">
        <v>PERILLAS DE COCINA</v>
      </c>
      <c r="C4318" s="46">
        <v>100</v>
      </c>
      <c r="D4318" s="46" t="str">
        <v>PATRICK - PATRICK ANTERIOR  BLANCA</v>
      </c>
      <c r="E4318" s="47">
        <v>4320</v>
      </c>
      <c r="F4318" s="45" t="str">
        <v>NEPLASTIC</v>
      </c>
      <c r="G4318" s="48">
        <v>1749.6000000000001</v>
      </c>
      <c r="H4318" s="49">
        <v>990</v>
      </c>
      <c r="I4318" s="50">
        <v>0.76727272727272733</v>
      </c>
      <c r="J4318" s="51" t="str">
        <v>740</v>
      </c>
      <c r="Q4318" s="19" t="str">
        <v>18 X 46 X 2 - 18 X 46 X 2</v>
      </c>
      <c r="V4318" s="83"/>
      <c r="AA4318" t="str">
        <v>18 A - Corte rapido de bronce para cable de 16 a 35 mm
 (+) y (-) mariposa de plastico.</v>
      </c>
    </row>
    <row r="4319" spans="1:27" x14ac:dyDescent="0.2">
      <c r="A4319" s="45" t="str">
        <v>PERILLAS DE COCINA102</v>
      </c>
      <c r="B4319" s="46" t="str">
        <v>PERILLAS DE COCINA</v>
      </c>
      <c r="C4319" s="46">
        <v>102</v>
      </c>
      <c r="D4319" s="46" t="str">
        <v>PATRICK - Patrick anterior gris</v>
      </c>
      <c r="E4319" s="47">
        <v>4320</v>
      </c>
      <c r="F4319" s="45" t="str">
        <v>NEPLASTIC</v>
      </c>
      <c r="G4319" s="48">
        <v>1749.6000000000001</v>
      </c>
      <c r="H4319" s="49">
        <v>990</v>
      </c>
      <c r="I4319" s="50">
        <v>0.76727272727272733</v>
      </c>
      <c r="J4319" s="51" t="str">
        <v>750</v>
      </c>
      <c r="Q4319" s="19" t="str">
        <v>18 x 60 2,5 - LINEA FINA DE 2,5 mm</v>
      </c>
      <c r="V4319" s="83"/>
      <c r="AA4319" t="str">
        <v>18 B - Corte rapido de bronce para cable de 16 a 50 mm2
(+) y (-) mariposa de bronce</v>
      </c>
    </row>
    <row r="4320" spans="1:27" x14ac:dyDescent="0.2">
      <c r="A4320" s="45" t="str">
        <v>PERILLAS DE COCINA103</v>
      </c>
      <c r="B4320" s="46" t="str">
        <v>PERILLAS DE COCINA</v>
      </c>
      <c r="C4320" s="46">
        <v>103</v>
      </c>
      <c r="D4320" s="46" t="str">
        <v>PATRICK - PATRICK MODERNA  BLANCA</v>
      </c>
      <c r="E4320" s="47">
        <v>4320</v>
      </c>
      <c r="F4320" s="45" t="str">
        <v>NEPLASTIC</v>
      </c>
      <c r="G4320" s="48">
        <v>1749.6000000000001</v>
      </c>
      <c r="H4320" s="49">
        <v>990</v>
      </c>
      <c r="I4320" s="50">
        <v>0.76727272727272733</v>
      </c>
      <c r="J4320" s="51" t="str">
        <v>703</v>
      </c>
      <c r="Q4320" s="19" t="str">
        <v>18 x 60 4 - LINEA GRUESA DE 4 mm</v>
      </c>
      <c r="V4320" s="83"/>
      <c r="AA4320" t="str">
        <v>18 C - Corte rapido de bronce para cable de 50 a 120 mm2 
 mariposa de  bronce , bulones tuerca 3/8</v>
      </c>
    </row>
    <row r="4321" spans="1:27" x14ac:dyDescent="0.2">
      <c r="A4321" s="45" t="str">
        <v>PLASTICOS321</v>
      </c>
      <c r="B4321" s="46" t="str">
        <v>PLASTICOS</v>
      </c>
      <c r="C4321" s="46">
        <v>321</v>
      </c>
      <c r="D4321" s="46" t="str">
        <v>Grampa manta capot. FIAT-PALIO-SIENA</v>
      </c>
      <c r="E4321" s="47">
        <v>800.37</v>
      </c>
      <c r="F4321" s="45" t="str">
        <v>FADER</v>
      </c>
      <c r="G4321" s="48">
        <v>324.14985000000001</v>
      </c>
      <c r="H4321" s="49">
        <v>183.41229999999999</v>
      </c>
      <c r="I4321" s="50">
        <v>0.76732885417172159</v>
      </c>
      <c r="J4321" s="51" t="str">
        <v>F-1101</v>
      </c>
      <c r="Q4321" s="19" t="str">
        <v>180 - 10 Amper - Unipolar - Tecla Interruptor Doble Estufa</v>
      </c>
      <c r="V4321" s="83"/>
      <c r="AA4321" t="str">
        <v>18 x 40 - 18 x 40</v>
      </c>
    </row>
    <row r="4322" spans="1:27" x14ac:dyDescent="0.2">
      <c r="A4322" s="45" t="str">
        <v>PLASTICOS108</v>
      </c>
      <c r="B4322" s="46" t="str">
        <v>PLASTICOS</v>
      </c>
      <c r="C4322" s="46">
        <v>108</v>
      </c>
      <c r="D4322" s="46" t="str">
        <v>Tornillo farol DEL y TRAS. Fiat 128</v>
      </c>
      <c r="E4322" s="47">
        <v>668.91</v>
      </c>
      <c r="F4322" s="45" t="str">
        <v>FADER</v>
      </c>
      <c r="G4322" s="48">
        <v>270.90854999999999</v>
      </c>
      <c r="H4322" s="49">
        <v>153.20320000000001</v>
      </c>
      <c r="I4322" s="50">
        <v>0.76829563612248286</v>
      </c>
      <c r="J4322" s="51" t="str">
        <v>F-120/Nat</v>
      </c>
      <c r="Q4322" s="19" t="str">
        <v>180 - 3 x 20 x 200 - Espansion</v>
      </c>
      <c r="V4322" s="83"/>
      <c r="AA4322" t="str">
        <v>18 X 46 X 2 - 18 X 46 X 2</v>
      </c>
    </row>
    <row r="4323" spans="1:27" x14ac:dyDescent="0.2">
      <c r="A4323" s="45" t="str">
        <v>PLASTICOS345</v>
      </c>
      <c r="B4323" s="46" t="str">
        <v>PLASTICOS</v>
      </c>
      <c r="C4323" s="46">
        <v>345</v>
      </c>
      <c r="D4323" s="46" t="str">
        <v>GRAMPA BAGUETA BAJO OPTICA PEUGEOT 405</v>
      </c>
      <c r="E4323" s="47">
        <v>3201.47</v>
      </c>
      <c r="F4323" s="45" t="str">
        <v>FADER</v>
      </c>
      <c r="G4323" s="48">
        <v>1296.5953500000001</v>
      </c>
      <c r="H4323" s="49">
        <v>733.16250000000002</v>
      </c>
      <c r="I4323" s="50">
        <v>0.76849654749117691</v>
      </c>
      <c r="J4323" s="51" t="str">
        <v>S-126</v>
      </c>
      <c r="Q4323" s="19" t="str">
        <v>180 - Ø pico 8 mm -  16 mm GNC con purg</v>
      </c>
      <c r="V4323" s="83"/>
      <c r="AA4323" t="str">
        <v>18 x 60 2,5 - LINEA FINA DE 2,5 mm</v>
      </c>
    </row>
    <row r="4324" spans="1:27" x14ac:dyDescent="0.2">
      <c r="A4324" s="45" t="str">
        <v>PLASTICOS93</v>
      </c>
      <c r="B4324" s="46" t="str">
        <v>PLASTICOS</v>
      </c>
      <c r="C4324" s="46">
        <v>93</v>
      </c>
      <c r="D4324" s="46" t="str">
        <v>Grampa moldura techo DUNA - UNO - TIPO</v>
      </c>
      <c r="E4324" s="47">
        <v>706.18</v>
      </c>
      <c r="F4324" s="45" t="str">
        <v>FADER</v>
      </c>
      <c r="G4324" s="48">
        <v>286.00290000000001</v>
      </c>
      <c r="H4324" s="49">
        <v>161.595</v>
      </c>
      <c r="I4324" s="50">
        <v>0.76987468671679204</v>
      </c>
      <c r="J4324" s="51" t="str">
        <v>S-021</v>
      </c>
      <c r="Q4324" s="19" t="str">
        <v>180 - PERILLA SEGURO DE PUERTAS FORD FALCON</v>
      </c>
      <c r="V4324" s="83"/>
      <c r="AA4324" t="str">
        <v>18 x 60 4 - LINEA GRUESA DE 4 mm</v>
      </c>
    </row>
    <row r="4325" spans="1:27" x14ac:dyDescent="0.2">
      <c r="A4325" s="45" t="str">
        <v>PLASTICOS391</v>
      </c>
      <c r="B4325" s="46" t="str">
        <v>PLASTICOS</v>
      </c>
      <c r="C4325" s="46">
        <v>391</v>
      </c>
      <c r="D4325" s="46" t="str">
        <v>GR.PARAGOLPES-PASARUEDAS.TOYOTA HYLUX-SW4</v>
      </c>
      <c r="E4325" s="47">
        <v>2114.4299999999998</v>
      </c>
      <c r="F4325" s="45" t="str">
        <v>FADER</v>
      </c>
      <c r="G4325" s="48">
        <v>856.34415000000013</v>
      </c>
      <c r="H4325" s="49">
        <v>483.78750000000002</v>
      </c>
      <c r="I4325" s="50">
        <v>0.77008324936051498</v>
      </c>
      <c r="J4325" s="51" t="str">
        <v>S-372</v>
      </c>
      <c r="Q4325" s="19" t="str">
        <v>181 - 10 Amper - Unipolar - Llave Electronica Doble Interruptora Con Neon</v>
      </c>
      <c r="V4325" s="83"/>
      <c r="AA4325" t="str">
        <v>180 - 10 Amper - Unipolar - Tecla Interruptor Doble Estufa</v>
      </c>
    </row>
    <row r="4326" spans="1:27" x14ac:dyDescent="0.2">
      <c r="A4326" s="45" t="str">
        <v>RESORTES LINEA FERRETERIA72</v>
      </c>
      <c r="B4326" s="46" t="str">
        <v>RESORTES LINEA FERRETERIA</v>
      </c>
      <c r="C4326" s="46">
        <v>72</v>
      </c>
      <c r="D4326" s="46" t="str">
        <v>2 x 25 x 35 - Compresión</v>
      </c>
      <c r="E4326" s="47">
        <v>1417.88</v>
      </c>
      <c r="F4326" s="45" t="str">
        <v>RESORTES</v>
      </c>
      <c r="G4326" s="48">
        <v>574.24140000000011</v>
      </c>
      <c r="H4326" s="49">
        <v>324.3</v>
      </c>
      <c r="I4326" s="50">
        <v>0.77071045328399657</v>
      </c>
      <c r="J4326" s="51" t="str">
        <v>72</v>
      </c>
      <c r="Q4326" s="19" t="str">
        <v>181 - Ø pico 8 mm - 16 mm GNC con purg 19 mm GNC con purg - 37</v>
      </c>
      <c r="V4326" s="83"/>
      <c r="AA4326" t="str">
        <v>180 - 3 x 20 x 200 - Espansion</v>
      </c>
    </row>
    <row r="4327" spans="1:27" x14ac:dyDescent="0.2">
      <c r="A4327" s="45" t="str">
        <v>CONECTORES NUEVA INCORPORACION242</v>
      </c>
      <c r="B4327" s="46" t="str">
        <v>CONECTORES NUEVA INCORPORACION</v>
      </c>
      <c r="C4327" s="46">
        <v>242</v>
      </c>
      <c r="D4327" s="46" t="str">
        <v>CONECT RAP P/MAN RM 1/4 MANG 8 - BRONCE NIQUELADO</v>
      </c>
      <c r="E4327" s="47">
        <v>4911.4799999999996</v>
      </c>
      <c r="F4327" s="45" t="str">
        <v>ALNAT</v>
      </c>
      <c r="G4327" s="48">
        <v>1989.1494</v>
      </c>
      <c r="H4327" s="49">
        <v>1123.0644</v>
      </c>
      <c r="I4327" s="50">
        <v>0.7711801745296174</v>
      </c>
      <c r="J4327" s="51" t="str">
        <v>025-04</v>
      </c>
      <c r="Q4327" s="19" t="str">
        <v>181 - PERILLA SEGURO DE PUERTAS   PEUGEOT 504</v>
      </c>
      <c r="V4327" s="83"/>
      <c r="AA4327" t="str">
        <v>180 - Ø pico 8 mm -  16 mm GNC con purg</v>
      </c>
    </row>
    <row r="4328" spans="1:27" x14ac:dyDescent="0.2">
      <c r="A4328" s="45" t="str">
        <v>UNIONES ORIENTABLES28</v>
      </c>
      <c r="B4328" s="46" t="str">
        <v>UNIONES ORIENTABLES</v>
      </c>
      <c r="C4328" s="46">
        <v>28</v>
      </c>
      <c r="D4328" s="46" t="str">
        <v xml:space="preserve"> UNIONES ORIENTABLES 00028 </v>
      </c>
      <c r="E4328" s="47">
        <v>15375</v>
      </c>
      <c r="F4328" s="45" t="str">
        <v>DAHE.DIESEL</v>
      </c>
      <c r="G4328" s="48">
        <v>6226.875</v>
      </c>
      <c r="H4328" s="49">
        <v>3515.172</v>
      </c>
      <c r="I4328" s="50">
        <v>0.7714282544353448</v>
      </c>
      <c r="J4328" s="51" t="str">
        <v>0000004018</v>
      </c>
      <c r="Q4328" s="19" t="str">
        <v>182 - 3 x 25 x 142 - Espansion</v>
      </c>
      <c r="V4328" s="83"/>
      <c r="AA4328" t="str">
        <v>180 - PERILLA SEGURO DE PUERTAS FORD FALCON</v>
      </c>
    </row>
    <row r="4329" spans="1:27" x14ac:dyDescent="0.2">
      <c r="A4329" s="45" t="str">
        <v>PLASTICOS155</v>
      </c>
      <c r="B4329" s="46" t="str">
        <v>PLASTICOS</v>
      </c>
      <c r="C4329" s="46">
        <v>155</v>
      </c>
      <c r="D4329" s="46" t="str">
        <v>Clip tapizafdo baul POLO-GOL</v>
      </c>
      <c r="E4329" s="47">
        <v>873.13</v>
      </c>
      <c r="F4329" s="45" t="str">
        <v>FADER</v>
      </c>
      <c r="G4329" s="48">
        <v>353.61765000000003</v>
      </c>
      <c r="H4329" s="49">
        <v>199.5958</v>
      </c>
      <c r="I4329" s="50">
        <v>0.77166879262990529</v>
      </c>
      <c r="J4329" s="51" t="str">
        <v>F-1056</v>
      </c>
      <c r="Q4329" s="19" t="str">
        <v xml:space="preserve">182 - 8 x25 neg c/ar </v>
      </c>
      <c r="V4329" s="83"/>
      <c r="AA4329" t="str">
        <v>181 - 10 Amper - Unipolar - Llave Electronica Doble Interruptora Con Neon</v>
      </c>
    </row>
    <row r="4330" spans="1:27" x14ac:dyDescent="0.2">
      <c r="A4330" s="45" t="str">
        <v>PLASTICOS368</v>
      </c>
      <c r="B4330" s="46" t="str">
        <v>PLASTICOS</v>
      </c>
      <c r="C4330" s="46">
        <v>368</v>
      </c>
      <c r="D4330" s="46" t="str">
        <v>Grampa Fijación caño combustible. Fiat—Todos</v>
      </c>
      <c r="E4330" s="47">
        <v>1746.26</v>
      </c>
      <c r="F4330" s="45" t="str">
        <v>FADER</v>
      </c>
      <c r="G4330" s="48">
        <v>707.23530000000005</v>
      </c>
      <c r="H4330" s="49">
        <v>399.19150000000002</v>
      </c>
      <c r="I4330" s="50">
        <v>0.77166923644416285</v>
      </c>
      <c r="J4330" s="51" t="str">
        <v>F-1104</v>
      </c>
      <c r="Q4330" s="19" t="str">
        <v>182 - PERILLA SEGURO DE PUERTAS PICK UP FORD 80/86</v>
      </c>
      <c r="V4330" s="83"/>
      <c r="AA4330" t="str">
        <v>181 - Ø pico 8 mm - 16 mm GNC con purg 19 mm GNC con purg - 37</v>
      </c>
    </row>
    <row r="4331" spans="1:27" x14ac:dyDescent="0.2">
      <c r="A4331" s="45" t="str">
        <v>PLASTICOS387</v>
      </c>
      <c r="B4331" s="46" t="str">
        <v>PLASTICOS</v>
      </c>
      <c r="C4331" s="46">
        <v>387</v>
      </c>
      <c r="D4331" s="46" t="str">
        <v>Grampa Moldura de puerta HONDA/otros</v>
      </c>
      <c r="E4331" s="47">
        <v>944.3</v>
      </c>
      <c r="F4331" s="45" t="str">
        <v>FADER</v>
      </c>
      <c r="G4331" s="48">
        <v>382.44150000000002</v>
      </c>
      <c r="H4331" s="49">
        <v>215.7792</v>
      </c>
      <c r="I4331" s="50">
        <v>0.77237426035502965</v>
      </c>
      <c r="J4331" s="51" t="str">
        <v>F-1174</v>
      </c>
      <c r="Q4331" s="19" t="str">
        <v>183 - 5/16 x 30 dor c/ar</v>
      </c>
      <c r="V4331" s="83"/>
      <c r="AA4331" t="str">
        <v>181 - PERILLA SEGURO DE PUERTAS   PEUGEOT 504</v>
      </c>
    </row>
    <row r="4332" spans="1:27" x14ac:dyDescent="0.2">
      <c r="A4332" s="45" t="str">
        <v>RESORTES LINEA FERRETERIA5</v>
      </c>
      <c r="B4332" s="46" t="str">
        <v>RESORTES LINEA FERRETERIA</v>
      </c>
      <c r="C4332" s="46">
        <v>5</v>
      </c>
      <c r="D4332" s="46" t="str">
        <v>0,8 x 6 x 50 - Expansión</v>
      </c>
      <c r="E4332" s="47">
        <v>1112.1199999999999</v>
      </c>
      <c r="F4332" s="45" t="str">
        <v>RESORTES</v>
      </c>
      <c r="G4332" s="48">
        <v>450.40859999999998</v>
      </c>
      <c r="H4332" s="49">
        <v>253.8</v>
      </c>
      <c r="I4332" s="50">
        <v>0.77465957446808487</v>
      </c>
      <c r="J4332" s="51" t="str">
        <v>5</v>
      </c>
      <c r="Q4332" s="19" t="str">
        <v>183 - PERILLA SEGURO DE PUERTAS  RENAULT 9/11</v>
      </c>
      <c r="V4332" s="83"/>
      <c r="AA4332" t="str">
        <v>182 - 3 x 25 x 142 - Espansion</v>
      </c>
    </row>
    <row r="4333" spans="1:27" x14ac:dyDescent="0.2">
      <c r="A4333" s="45" t="str">
        <v>PLASTICOS101</v>
      </c>
      <c r="B4333" s="46" t="str">
        <v>PLASTICOS</v>
      </c>
      <c r="C4333" s="46">
        <v>101</v>
      </c>
      <c r="D4333" s="46" t="str">
        <v>Boton lateral puerta 125</v>
      </c>
      <c r="E4333" s="47">
        <v>756.71</v>
      </c>
      <c r="F4333" s="45" t="str">
        <v>FADER</v>
      </c>
      <c r="G4333" s="48">
        <v>306.46755000000007</v>
      </c>
      <c r="H4333" s="49">
        <v>172.6234</v>
      </c>
      <c r="I4333" s="50">
        <v>0.77535345729489791</v>
      </c>
      <c r="J4333" s="51" t="str">
        <v>F-799</v>
      </c>
      <c r="Q4333" s="19" t="str">
        <v>184 - 3 x 30 x 200 - Espansion</v>
      </c>
      <c r="V4333" s="83"/>
      <c r="AA4333" t="str">
        <v xml:space="preserve">182 - 8 x25 neg c/ar </v>
      </c>
    </row>
    <row r="4334" spans="1:27" x14ac:dyDescent="0.2">
      <c r="A4334" s="45" t="str">
        <v>PERILLAS DE COCINA3</v>
      </c>
      <c r="B4334" s="46" t="str">
        <v>PERILLAS DE COCINA</v>
      </c>
      <c r="C4334" s="46">
        <v>3</v>
      </c>
      <c r="D4334" s="46" t="str">
        <v>AURORA - ALEMANA  8mm / 9mm</v>
      </c>
      <c r="E4334" s="47">
        <v>7500</v>
      </c>
      <c r="F4334" s="45" t="str">
        <v>NEPLASTIC</v>
      </c>
      <c r="G4334" s="48">
        <v>3037.5000000000005</v>
      </c>
      <c r="H4334" s="49">
        <v>1710</v>
      </c>
      <c r="I4334" s="50">
        <v>0.77631578947368451</v>
      </c>
      <c r="J4334" s="51" t="str">
        <v>27</v>
      </c>
      <c r="Q4334" s="19" t="str">
        <v>184 - 8 x 35 neg c/ar</v>
      </c>
      <c r="V4334" s="83"/>
      <c r="AA4334" t="str">
        <v>182 - PERILLA SEGURO DE PUERTAS PICK UP FORD 80/86</v>
      </c>
    </row>
    <row r="4335" spans="1:27" x14ac:dyDescent="0.2">
      <c r="A4335" s="45" t="str">
        <v>PLASTICOS189</v>
      </c>
      <c r="B4335" s="46" t="str">
        <v>PLASTICOS</v>
      </c>
      <c r="C4335" s="46">
        <v>189</v>
      </c>
      <c r="D4335" s="46" t="str">
        <v xml:space="preserve">PERILLA  DE PUERTAS CROMADAS PICK UP FORD </v>
      </c>
      <c r="E4335" s="47">
        <v>2037.3</v>
      </c>
      <c r="F4335" s="45" t="str">
        <v>FADER</v>
      </c>
      <c r="G4335" s="48">
        <v>825.1065000000001</v>
      </c>
      <c r="H4335" s="49">
        <v>463.92529999999999</v>
      </c>
      <c r="I4335" s="50">
        <v>0.77853309573761154</v>
      </c>
      <c r="J4335" s="51" t="str">
        <v>F-317CR</v>
      </c>
      <c r="Q4335" s="19" t="str">
        <v>184 - PERILLA SEGURO DE PUERTAS RENAULT 11</v>
      </c>
      <c r="V4335" s="83"/>
      <c r="AA4335" t="str">
        <v>183 - 5/16 x 30 dor c/ar</v>
      </c>
    </row>
    <row r="4336" spans="1:27" x14ac:dyDescent="0.2">
      <c r="A4336" s="45" t="str">
        <v>PLASTICOS152</v>
      </c>
      <c r="B4336" s="46" t="str">
        <v>PLASTICOS</v>
      </c>
      <c r="C4336" s="46">
        <v>152</v>
      </c>
      <c r="D4336" s="46" t="str">
        <v>Clip tapizado FIESTA-FOCUS-MONDEO</v>
      </c>
      <c r="E4336" s="47">
        <v>1018.65</v>
      </c>
      <c r="F4336" s="45" t="str">
        <v>FADER</v>
      </c>
      <c r="G4336" s="48">
        <v>412.55325000000005</v>
      </c>
      <c r="H4336" s="49">
        <v>231.96260000000001</v>
      </c>
      <c r="I4336" s="50">
        <v>0.77853347910395909</v>
      </c>
      <c r="J4336" s="51" t="str">
        <v>F-1073</v>
      </c>
      <c r="Q4336" s="19" t="str">
        <v>185 - PERILLA SEGURO DE PUERTAS RENAULT 18</v>
      </c>
      <c r="V4336" s="83"/>
      <c r="AA4336" t="str">
        <v>183 - PERILLA SEGURO DE PUERTAS  RENAULT 9/11</v>
      </c>
    </row>
    <row r="4337" spans="1:27" x14ac:dyDescent="0.2">
      <c r="A4337" s="45" t="str">
        <v>PLASTICOS157</v>
      </c>
      <c r="B4337" s="46" t="str">
        <v>PLASTICOS</v>
      </c>
      <c r="C4337" s="46">
        <v>157</v>
      </c>
      <c r="D4337" s="46" t="str">
        <v>Clip manta capot VOLKSWAGEN GOL</v>
      </c>
      <c r="E4337" s="47">
        <v>1018.65</v>
      </c>
      <c r="F4337" s="45" t="str">
        <v>FADER</v>
      </c>
      <c r="G4337" s="48">
        <v>412.55325000000005</v>
      </c>
      <c r="H4337" s="49">
        <v>231.96260000000001</v>
      </c>
      <c r="I4337" s="50">
        <v>0.77853347910395909</v>
      </c>
      <c r="J4337" s="51" t="str">
        <v>F-1072</v>
      </c>
      <c r="Q4337" s="19" t="str">
        <v>186 - PERILLA SEGURO DE PUERTAS RENAULT 12</v>
      </c>
      <c r="V4337" s="83"/>
      <c r="AA4337" t="str">
        <v>184 - 3 x 30 x 200 - Espansion</v>
      </c>
    </row>
    <row r="4338" spans="1:27" x14ac:dyDescent="0.2">
      <c r="A4338" s="45" t="str">
        <v>PLASTICOS271</v>
      </c>
      <c r="B4338" s="46" t="str">
        <v>PLASTICOS</v>
      </c>
      <c r="C4338" s="46">
        <v>271</v>
      </c>
      <c r="D4338" s="46" t="str">
        <v>GRAMPA FIJACION MOLDURA TECHO GOLF III-TOLEDO-IBIZA</v>
      </c>
      <c r="E4338" s="47">
        <v>1018.65</v>
      </c>
      <c r="F4338" s="45" t="str">
        <v>FADER</v>
      </c>
      <c r="G4338" s="48">
        <v>412.55325000000005</v>
      </c>
      <c r="H4338" s="49">
        <v>231.96260000000001</v>
      </c>
      <c r="I4338" s="50">
        <v>0.77853347910395909</v>
      </c>
      <c r="J4338" s="51" t="str">
        <v>F-1123</v>
      </c>
      <c r="Q4338" s="19" t="str">
        <v>187 - PERILLA SEGURO DE PUERTAS FORD RANGER</v>
      </c>
      <c r="V4338" s="83"/>
      <c r="AA4338" t="str">
        <v>184 - 8 x 35 neg c/ar</v>
      </c>
    </row>
    <row r="4339" spans="1:27" x14ac:dyDescent="0.2">
      <c r="A4339" s="45" t="str">
        <v>PLASTICOS274</v>
      </c>
      <c r="B4339" s="46" t="str">
        <v>PLASTICOS</v>
      </c>
      <c r="C4339" s="46">
        <v>274</v>
      </c>
      <c r="D4339" s="46" t="str">
        <v>GRAMPA VARILLA CAPOT CORSA</v>
      </c>
      <c r="E4339" s="47">
        <v>1018.65</v>
      </c>
      <c r="F4339" s="45" t="str">
        <v>FADER</v>
      </c>
      <c r="G4339" s="48">
        <v>412.55325000000005</v>
      </c>
      <c r="H4339" s="49">
        <v>231.96260000000001</v>
      </c>
      <c r="I4339" s="50">
        <v>0.77853347910395909</v>
      </c>
      <c r="J4339" s="51" t="str">
        <v>F-1127</v>
      </c>
      <c r="Q4339" s="19" t="str">
        <v>188 - 3,5 x 25 x 130 - Espansion</v>
      </c>
      <c r="V4339" s="83"/>
      <c r="AA4339" t="str">
        <v>184 - PERILLA SEGURO DE PUERTAS RENAULT 11</v>
      </c>
    </row>
    <row r="4340" spans="1:27" x14ac:dyDescent="0.2">
      <c r="A4340" s="45" t="str">
        <v>PLASTICOS289</v>
      </c>
      <c r="B4340" s="46" t="str">
        <v>PLASTICOS</v>
      </c>
      <c r="C4340" s="46">
        <v>289</v>
      </c>
      <c r="D4340" s="46" t="str">
        <v>Grampa de interiores TOYOTA</v>
      </c>
      <c r="E4340" s="47">
        <v>1018.65</v>
      </c>
      <c r="F4340" s="45" t="str">
        <v>FADER</v>
      </c>
      <c r="G4340" s="48">
        <v>412.55325000000005</v>
      </c>
      <c r="H4340" s="49">
        <v>231.96260000000001</v>
      </c>
      <c r="I4340" s="50">
        <v>0.77853347910395909</v>
      </c>
      <c r="J4340" s="51" t="str">
        <v>F-1150</v>
      </c>
      <c r="Q4340" s="19" t="str">
        <v>188 - PERILLA SEGURO DE PUERTAS FIAT DUNA -UNO</v>
      </c>
      <c r="V4340" s="83"/>
      <c r="AA4340" t="str">
        <v>185 - PERILLA SEGURO DE PUERTAS RENAULT 18</v>
      </c>
    </row>
    <row r="4341" spans="1:27" x14ac:dyDescent="0.2">
      <c r="A4341" s="45" t="str">
        <v>PLASTICOS165</v>
      </c>
      <c r="B4341" s="46" t="str">
        <v>PLASTICOS</v>
      </c>
      <c r="C4341" s="46">
        <v>165</v>
      </c>
      <c r="D4341" s="46" t="str">
        <v>GRAMPA MOLDURA LATERAL      FORD FALCON</v>
      </c>
      <c r="E4341" s="47">
        <v>606.51</v>
      </c>
      <c r="F4341" s="45" t="str">
        <v>FADER</v>
      </c>
      <c r="G4341" s="48">
        <v>245.63655</v>
      </c>
      <c r="H4341" s="49">
        <v>138.0933</v>
      </c>
      <c r="I4341" s="50">
        <v>0.77877239518499453</v>
      </c>
      <c r="J4341" s="51" t="str">
        <v>F-880/A</v>
      </c>
      <c r="Q4341" s="19" t="str">
        <v>188 - PORTABULBOS CON PURGADOR DE 25 mm</v>
      </c>
      <c r="V4341" s="83"/>
      <c r="AA4341" t="str">
        <v>186 - PERILLA SEGURO DE PUERTAS RENAULT 12</v>
      </c>
    </row>
    <row r="4342" spans="1:27" x14ac:dyDescent="0.2">
      <c r="A4342" s="45" t="str">
        <v>PLASTICOS302</v>
      </c>
      <c r="B4342" s="46" t="str">
        <v>PLASTICOS</v>
      </c>
      <c r="C4342" s="46">
        <v>302</v>
      </c>
      <c r="D4342" s="46" t="str">
        <v>Grampa tapizados Fiat- Alfa Romeo</v>
      </c>
      <c r="E4342" s="47">
        <v>829.47</v>
      </c>
      <c r="F4342" s="45" t="str">
        <v>FADER</v>
      </c>
      <c r="G4342" s="48">
        <v>335.93535000000003</v>
      </c>
      <c r="H4342" s="49">
        <v>188.80680000000001</v>
      </c>
      <c r="I4342" s="50">
        <v>0.77925450778255878</v>
      </c>
      <c r="J4342" s="51" t="str">
        <v>F-1149</v>
      </c>
      <c r="Q4342" s="19" t="str">
        <v xml:space="preserve">189 - PERILLA  DE PUERTAS CROMADAS PICK UP FORD </v>
      </c>
      <c r="V4342" s="83"/>
      <c r="AA4342" t="str">
        <v>187 - PERILLA SEGURO DE PUERTAS FORD RANGER</v>
      </c>
    </row>
    <row r="4343" spans="1:27" x14ac:dyDescent="0.2">
      <c r="A4343" s="45" t="str">
        <v>PERILLAS DE COCINA31</v>
      </c>
      <c r="B4343" s="46" t="str">
        <v>PERILLAS DE COCINA</v>
      </c>
      <c r="C4343" s="46">
        <v>31</v>
      </c>
      <c r="D4343" s="46" t="str">
        <v>ESCORIAL - CANDOR  BLANCA / NEGRA  CON ARO</v>
      </c>
      <c r="E4343" s="47">
        <v>5142.8599999999997</v>
      </c>
      <c r="F4343" s="45" t="str">
        <v>NEPLASTIC</v>
      </c>
      <c r="G4343" s="48">
        <v>2082.8582999999999</v>
      </c>
      <c r="H4343" s="49">
        <v>1170</v>
      </c>
      <c r="I4343" s="50">
        <v>0.78022076923076922</v>
      </c>
      <c r="J4343" s="51" t="str">
        <v>682</v>
      </c>
      <c r="Q4343" s="19" t="str">
        <v>189 - PORTABULBOS CON PURGADOR DE 28 mm</v>
      </c>
      <c r="V4343" s="83"/>
      <c r="AA4343" t="str">
        <v>188 - 3,5 x 25 x 130 - Espansion</v>
      </c>
    </row>
    <row r="4344" spans="1:27" x14ac:dyDescent="0.2">
      <c r="A4344" s="45" t="str">
        <v>PERILLAS DE COCINA32</v>
      </c>
      <c r="B4344" s="46" t="str">
        <v>PERILLAS DE COCINA</v>
      </c>
      <c r="C4344" s="46">
        <v>32</v>
      </c>
      <c r="D4344" s="46" t="str">
        <v>ESCORIAL - Escorial Candor Ng</v>
      </c>
      <c r="E4344" s="47">
        <v>5142.8599999999997</v>
      </c>
      <c r="F4344" s="45" t="str">
        <v>NEPLASTIC</v>
      </c>
      <c r="G4344" s="48">
        <v>2082.8582999999999</v>
      </c>
      <c r="H4344" s="49">
        <v>1170</v>
      </c>
      <c r="I4344" s="50">
        <v>0.78022076923076922</v>
      </c>
      <c r="J4344" s="51" t="str">
        <v>682</v>
      </c>
      <c r="Q4344" s="19" t="str">
        <v>18x23 - 18x23</v>
      </c>
      <c r="V4344" s="83"/>
      <c r="AA4344" t="str">
        <v>188 - PERILLA SEGURO DE PUERTAS FIAT DUNA -UNO</v>
      </c>
    </row>
    <row r="4345" spans="1:27" x14ac:dyDescent="0.2">
      <c r="A4345" s="45" t="str">
        <v>PERILLAS DE COCINA92</v>
      </c>
      <c r="B4345" s="46" t="str">
        <v>PERILLAS DE COCINA</v>
      </c>
      <c r="C4345" s="46">
        <v>92</v>
      </c>
      <c r="D4345" s="46" t="str">
        <v>ORO AZUL - Oro azul 86 v/c</v>
      </c>
      <c r="E4345" s="47">
        <v>5142.8599999999997</v>
      </c>
      <c r="F4345" s="45" t="str">
        <v>NEPLASTIC</v>
      </c>
      <c r="G4345" s="48">
        <v>2082.8582999999999</v>
      </c>
      <c r="H4345" s="49">
        <v>1170</v>
      </c>
      <c r="I4345" s="50">
        <v>0.78022076923076922</v>
      </c>
      <c r="J4345" s="51" t="str">
        <v>155</v>
      </c>
      <c r="Q4345" s="19" t="str">
        <v>18x26 - 18x26</v>
      </c>
      <c r="V4345" s="83"/>
      <c r="AA4345" t="str">
        <v>188 - PORTABULBOS CON PURGADOR DE 25 mm</v>
      </c>
    </row>
    <row r="4346" spans="1:27" x14ac:dyDescent="0.2">
      <c r="A4346" s="45" t="str">
        <v>PERILLAS DE COCINA132</v>
      </c>
      <c r="B4346" s="46" t="str">
        <v>PERILLAS DE COCINA</v>
      </c>
      <c r="C4346" s="46">
        <v>132</v>
      </c>
      <c r="D4346" s="46" t="str">
        <v>WHIRPOOL - WHIRPOOL C/A GRIS</v>
      </c>
      <c r="E4346" s="47">
        <v>5142.8599999999997</v>
      </c>
      <c r="F4346" s="45" t="str">
        <v>NEPLASTIC</v>
      </c>
      <c r="G4346" s="48">
        <v>2082.8582999999999</v>
      </c>
      <c r="H4346" s="49">
        <v>1170</v>
      </c>
      <c r="I4346" s="50">
        <v>0.78022076923076922</v>
      </c>
      <c r="J4346" s="51" t="str">
        <v>771</v>
      </c>
      <c r="Q4346" s="19" t="str">
        <v>18x34 - 18x34</v>
      </c>
      <c r="V4346" s="83"/>
      <c r="AA4346" t="str">
        <v xml:space="preserve">189 - PERILLA  DE PUERTAS CROMADAS PICK UP FORD </v>
      </c>
    </row>
    <row r="4347" spans="1:27" x14ac:dyDescent="0.2">
      <c r="A4347" s="45" t="str">
        <v>PLASTICOS79</v>
      </c>
      <c r="B4347" s="46" t="str">
        <v>PLASTICOS</v>
      </c>
      <c r="C4347" s="46">
        <v>79</v>
      </c>
      <c r="D4347" s="46" t="str">
        <v>Grampa tapizado Renault 18 - 11</v>
      </c>
      <c r="E4347" s="47">
        <v>578.92999999999995</v>
      </c>
      <c r="F4347" s="45" t="str">
        <v>FADER</v>
      </c>
      <c r="G4347" s="48">
        <v>234.46665000000002</v>
      </c>
      <c r="H4347" s="49">
        <v>131.66999999999999</v>
      </c>
      <c r="I4347" s="50">
        <v>0.78071428571428592</v>
      </c>
      <c r="J4347" s="51" t="str">
        <v>S-006</v>
      </c>
      <c r="Q4347" s="19" t="str">
        <v xml:space="preserve">19 - </v>
      </c>
      <c r="V4347" s="83"/>
      <c r="AA4347" t="str">
        <v>189 - PORTABULBOS CON PURGADOR DE 28 mm</v>
      </c>
    </row>
    <row r="4348" spans="1:27" x14ac:dyDescent="0.2">
      <c r="A4348" s="45" t="str">
        <v>CONECTORES NUEVA INCORPORACION241</v>
      </c>
      <c r="B4348" s="46" t="str">
        <v>CONECTORES NUEVA INCORPORACION</v>
      </c>
      <c r="C4348" s="46">
        <v>241</v>
      </c>
      <c r="D4348" s="46" t="str">
        <v>CONECT RAP P/MAN RM 1/8 MANG 8 - BRONCE NIQUELADO</v>
      </c>
      <c r="E4348" s="47">
        <v>4929.58</v>
      </c>
      <c r="F4348" s="45" t="str">
        <v>ALNAT</v>
      </c>
      <c r="G4348" s="48">
        <v>1996.4799000000003</v>
      </c>
      <c r="H4348" s="49">
        <v>1120.8344</v>
      </c>
      <c r="I4348" s="50">
        <v>0.78124431227307123</v>
      </c>
      <c r="J4348" s="51" t="str">
        <v>025-02</v>
      </c>
      <c r="Q4348" s="19" t="str">
        <v>19 -  18 x 6 x 6 - TALADRO DOWEN PAGGIO</v>
      </c>
      <c r="V4348" s="83"/>
      <c r="AA4348" t="str">
        <v>18x23 - 18x23</v>
      </c>
    </row>
    <row r="4349" spans="1:27" x14ac:dyDescent="0.2">
      <c r="A4349" s="45" t="str">
        <v>PLASTICOS371</v>
      </c>
      <c r="B4349" s="46" t="str">
        <v>PLASTICOS</v>
      </c>
      <c r="C4349" s="46">
        <v>371</v>
      </c>
      <c r="D4349" s="46" t="str">
        <v>GR.BURLETERIA DE PUERTAS  CHEVROLET</v>
      </c>
      <c r="E4349" s="47">
        <v>609.92999999999995</v>
      </c>
      <c r="F4349" s="45" t="str">
        <v>FADER</v>
      </c>
      <c r="G4349" s="48">
        <v>247.02164999999997</v>
      </c>
      <c r="H4349" s="49">
        <v>138.6525</v>
      </c>
      <c r="I4349" s="50">
        <v>0.7815881430194187</v>
      </c>
      <c r="J4349" s="51" t="str">
        <v>S-365</v>
      </c>
      <c r="Q4349" s="19" t="str">
        <v>19 - 1,5 x 12 x 100 - Expansion</v>
      </c>
      <c r="V4349" s="83"/>
      <c r="AA4349" t="str">
        <v>18x26 - 18x26</v>
      </c>
    </row>
    <row r="4350" spans="1:27" x14ac:dyDescent="0.2">
      <c r="A4350" s="45" t="str">
        <v>PLASTICOS277</v>
      </c>
      <c r="B4350" s="46" t="str">
        <v>PLASTICOS</v>
      </c>
      <c r="C4350" s="46">
        <v>277</v>
      </c>
      <c r="D4350" s="46" t="str">
        <v>GRAMPA FIJACION PARAGOLPES HONDA-TOYOTA-VARIOS</v>
      </c>
      <c r="E4350" s="47">
        <v>1353.35</v>
      </c>
      <c r="F4350" s="45" t="str">
        <v>FADER</v>
      </c>
      <c r="G4350" s="48">
        <v>548.10674999999992</v>
      </c>
      <c r="H4350" s="49">
        <v>307.48540000000003</v>
      </c>
      <c r="I4350" s="50">
        <v>0.78254561029564296</v>
      </c>
      <c r="J4350" s="51" t="str">
        <v>F-1119</v>
      </c>
      <c r="Q4350" s="19" t="str">
        <v>19 - 1/8 SAE 34 mm - 19 - 1/8 SAE 34 mm</v>
      </c>
      <c r="V4350" s="83"/>
      <c r="AA4350" t="str">
        <v>18x34 - 18x34</v>
      </c>
    </row>
    <row r="4351" spans="1:27" x14ac:dyDescent="0.2">
      <c r="A4351" s="45" t="str">
        <v>INTERRUPTORES Y PULSADORES220</v>
      </c>
      <c r="B4351" s="46" t="str">
        <v>INTERRUPTORES Y PULSADORES</v>
      </c>
      <c r="C4351" s="46">
        <v>220</v>
      </c>
      <c r="D4351" s="46" t="str">
        <v>10 Amper - Unipolar - Llave Electrónica Tecla Interruptor Simple</v>
      </c>
      <c r="E4351" s="47">
        <v>2303.87</v>
      </c>
      <c r="F4351" s="45" t="str">
        <v>ALCIDES.TESSA</v>
      </c>
      <c r="G4351" s="48">
        <v>933.06735000000003</v>
      </c>
      <c r="H4351" s="49">
        <v>523.03</v>
      </c>
      <c r="I4351" s="50">
        <v>0.78396526011892265</v>
      </c>
      <c r="J4351" s="51" t="str">
        <v>1612/00 - NBJ</v>
      </c>
      <c r="Q4351" s="19" t="str">
        <v>19 - 17 x 11 x 9</v>
      </c>
      <c r="V4351" s="83"/>
      <c r="AA4351" t="str">
        <v xml:space="preserve">19 - </v>
      </c>
    </row>
    <row r="4352" spans="1:27" x14ac:dyDescent="0.2">
      <c r="A4352" s="45" t="str">
        <v>INTERRUPTORES Y PULSADORES200</v>
      </c>
      <c r="B4352" s="46" t="str">
        <v>INTERRUPTORES Y PULSADORES</v>
      </c>
      <c r="C4352" s="46">
        <v>200</v>
      </c>
      <c r="D4352" s="46" t="str">
        <v>10 Amper - Unipolar - Llave Electrónica Tecla Simple Interruptor</v>
      </c>
      <c r="E4352" s="47">
        <v>1983.87</v>
      </c>
      <c r="F4352" s="45" t="str">
        <v>ALCIDES.TESSA</v>
      </c>
      <c r="G4352" s="48">
        <v>803.46735000000001</v>
      </c>
      <c r="H4352" s="49">
        <v>450</v>
      </c>
      <c r="I4352" s="50">
        <v>0.78548299999999993</v>
      </c>
      <c r="J4352" s="51" t="str">
        <v>1512/00 - BBJ</v>
      </c>
      <c r="Q4352" s="19" t="str">
        <v>19 - 19 mm (3/4) - 5 mm</v>
      </c>
      <c r="V4352" s="83"/>
      <c r="AA4352" t="str">
        <v>19 -  18 x 6 x 6 - TALADRO DOWEN PAGGIO</v>
      </c>
    </row>
    <row r="4353" spans="1:27" x14ac:dyDescent="0.2">
      <c r="A4353" s="45" t="str">
        <v>ESPINAS ELASTICAS10 x 50</v>
      </c>
      <c r="B4353" s="46" t="str">
        <v>ESPINAS ELASTICAS</v>
      </c>
      <c r="C4353" s="46" t="str">
        <v>10 x 50</v>
      </c>
      <c r="D4353" s="46" t="str">
        <v>10x50</v>
      </c>
      <c r="E4353" s="47">
        <v>2814.74</v>
      </c>
      <c r="F4353" s="45" t="str">
        <v>OTIA</v>
      </c>
      <c r="G4353" s="48">
        <v>1139.9696999999999</v>
      </c>
      <c r="H4353" s="49">
        <v>638.37720000000002</v>
      </c>
      <c r="I4353" s="50">
        <v>0.78573059940110612</v>
      </c>
      <c r="J4353" s="51" t="str">
        <v>010110-50</v>
      </c>
      <c r="Q4353" s="19" t="str">
        <v>19 - COCINA - ESCORIAL - MEDIANO</v>
      </c>
      <c r="V4353" s="83"/>
      <c r="AA4353" t="str">
        <v>19 - 1,5 x 12 x 100 - Expansion</v>
      </c>
    </row>
    <row r="4354" spans="1:27" x14ac:dyDescent="0.2">
      <c r="A4354" s="45" t="str">
        <v>PLASTICOS85</v>
      </c>
      <c r="B4354" s="46" t="str">
        <v>PLASTICOS</v>
      </c>
      <c r="C4354" s="46">
        <v>85</v>
      </c>
      <c r="D4354" s="46" t="str">
        <v>Boton estriado tapizado FORD ORION</v>
      </c>
      <c r="E4354" s="47">
        <v>902.31</v>
      </c>
      <c r="F4354" s="45" t="str">
        <v>FADER</v>
      </c>
      <c r="G4354" s="48">
        <v>365.43555000000003</v>
      </c>
      <c r="H4354" s="49">
        <v>204.48750000000001</v>
      </c>
      <c r="I4354" s="50">
        <v>0.7870801393728224</v>
      </c>
      <c r="J4354" s="51" t="str">
        <v>S-044</v>
      </c>
      <c r="Q4354" s="19" t="str">
        <v>19 - Conector 3 Vias Renault 21</v>
      </c>
      <c r="V4354" s="83"/>
      <c r="AA4354" t="str">
        <v>19 - 1/8 SAE 34 mm - 19 - 1/8 SAE 34 mm</v>
      </c>
    </row>
    <row r="4355" spans="1:27" x14ac:dyDescent="0.2">
      <c r="A4355" s="45" t="str">
        <v>CONECTORES NUEVA INCORPORACION321</v>
      </c>
      <c r="B4355" s="46" t="str">
        <v>CONECTORES NUEVA INCORPORACION</v>
      </c>
      <c r="C4355" s="46">
        <v>321</v>
      </c>
      <c r="D4355" s="46" t="str">
        <v>UNIÓN CODO PLÁSTICA 1/4 MANG - PULGADAS</v>
      </c>
      <c r="E4355" s="47">
        <v>963.29</v>
      </c>
      <c r="F4355" s="45" t="str">
        <v>ALNAT</v>
      </c>
      <c r="G4355" s="48">
        <v>390.13245000000001</v>
      </c>
      <c r="H4355" s="49">
        <v>218.29499999999999</v>
      </c>
      <c r="I4355" s="50">
        <v>0.78717996289424863</v>
      </c>
      <c r="J4355" s="51" t="str">
        <v>SPV1/4</v>
      </c>
      <c r="Q4355" s="19" t="str">
        <v>19 - Cuerda 1,78mm - 20,35 x 23,91</v>
      </c>
      <c r="V4355" s="83"/>
      <c r="AA4355" t="str">
        <v>19 - 17 x 11 x 9</v>
      </c>
    </row>
    <row r="4356" spans="1:27" x14ac:dyDescent="0.2">
      <c r="A4356" s="45" t="str">
        <v>PLASTICOS356</v>
      </c>
      <c r="B4356" s="46" t="str">
        <v>PLASTICOS</v>
      </c>
      <c r="C4356" s="46">
        <v>356</v>
      </c>
      <c r="D4356" s="46" t="str">
        <v>Tuerca plastica optica Toyota Corolla-Hylux</v>
      </c>
      <c r="E4356" s="47">
        <v>847.67</v>
      </c>
      <c r="F4356" s="45" t="str">
        <v>FADER</v>
      </c>
      <c r="G4356" s="48">
        <v>343.30635000000001</v>
      </c>
      <c r="H4356" s="49">
        <v>192.04349999999999</v>
      </c>
      <c r="I4356" s="50">
        <v>0.78764889204789545</v>
      </c>
      <c r="J4356" s="51" t="str">
        <v>F-1164</v>
      </c>
      <c r="Q4356" s="19" t="str">
        <v>19 - Grampa tapizado GOL</v>
      </c>
      <c r="V4356" s="83"/>
      <c r="AA4356" t="str">
        <v>19 - 19 mm (3/4) - 5 mm</v>
      </c>
    </row>
    <row r="4357" spans="1:27" x14ac:dyDescent="0.2">
      <c r="A4357" s="45" t="str">
        <v>TERMINALES5</v>
      </c>
      <c r="B4357" s="46" t="str">
        <v>TERMINALES</v>
      </c>
      <c r="C4357" s="46">
        <v>5</v>
      </c>
      <c r="D4357" s="46" t="str">
        <v>Terminal cobre estañado ojal - Cable 6 - Ojal: 3/16</v>
      </c>
      <c r="E4357" s="47">
        <v>1426.66</v>
      </c>
      <c r="F4357" s="45" t="str">
        <v>LCT</v>
      </c>
      <c r="G4357" s="48">
        <v>577.79730000000006</v>
      </c>
      <c r="H4357" s="49">
        <v>323.14400000000001</v>
      </c>
      <c r="I4357" s="50">
        <v>0.78804898125912914</v>
      </c>
      <c r="J4357" s="51" t="str">
        <v>2008</v>
      </c>
      <c r="Q4357" s="19" t="str">
        <v>19 - INTERIORES  - 5/8 .</v>
      </c>
      <c r="V4357" s="83"/>
      <c r="AA4357" t="str">
        <v>19 - COCINA - ESCORIAL - MEDIANO</v>
      </c>
    </row>
    <row r="4358" spans="1:27" x14ac:dyDescent="0.2">
      <c r="A4358" s="45" t="str">
        <v>TERMINALES46</v>
      </c>
      <c r="B4358" s="46" t="str">
        <v>TERMINALES</v>
      </c>
      <c r="C4358" s="46">
        <v>46</v>
      </c>
      <c r="D4358" s="46" t="str">
        <v>Bandera de 6,3 mm Cable: 0,5 - 1mm</v>
      </c>
      <c r="E4358" s="47">
        <v>189.7</v>
      </c>
      <c r="F4358" s="45" t="str">
        <v>METALGRAB</v>
      </c>
      <c r="G4358" s="48">
        <v>76.828500000000005</v>
      </c>
      <c r="H4358" s="49">
        <v>42.967700000000001</v>
      </c>
      <c r="I4358" s="50">
        <v>0.7880524207718822</v>
      </c>
      <c r="J4358" s="51" t="str">
        <v>1.01.0608</v>
      </c>
      <c r="Q4358" s="19" t="str">
        <v>19 - Park 6x25 neg c/aran</v>
      </c>
      <c r="V4358" s="83"/>
      <c r="AA4358" t="str">
        <v>19 - Conector 3 Vias Renault 21</v>
      </c>
    </row>
    <row r="4359" spans="1:27" x14ac:dyDescent="0.2">
      <c r="A4359" s="45" t="str">
        <v>PLASTICOS71</v>
      </c>
      <c r="B4359" s="46" t="str">
        <v>PLASTICOS</v>
      </c>
      <c r="C4359" s="46">
        <v>71</v>
      </c>
      <c r="D4359" s="46" t="str">
        <v>Soporte giratorio de cables de motor</v>
      </c>
      <c r="E4359" s="47">
        <v>1322.92</v>
      </c>
      <c r="F4359" s="45" t="str">
        <v>FADER</v>
      </c>
      <c r="G4359" s="48">
        <v>535.78260000000012</v>
      </c>
      <c r="H4359" s="49">
        <v>299.25</v>
      </c>
      <c r="I4359" s="50">
        <v>0.79041804511278224</v>
      </c>
      <c r="J4359" s="51" t="str">
        <v>S-114</v>
      </c>
      <c r="Q4359" s="19" t="str">
        <v>19 - Reten parker - Park 8 - 11 mm - 24 mm</v>
      </c>
      <c r="V4359" s="83"/>
      <c r="AA4359" t="str">
        <v>19 - Cuerda 1,78mm - 20,35 x 23,91</v>
      </c>
    </row>
    <row r="4360" spans="1:27" x14ac:dyDescent="0.2">
      <c r="A4360" s="45" t="str">
        <v>PLASTICOS253</v>
      </c>
      <c r="B4360" s="46" t="str">
        <v>PLASTICOS</v>
      </c>
      <c r="C4360" s="46">
        <v>253</v>
      </c>
      <c r="D4360" s="46" t="str">
        <v>GRAMPA PASARRUEDAS-TAPIZADOS CLIO LAGUNA</v>
      </c>
      <c r="E4360" s="47">
        <v>1455.21</v>
      </c>
      <c r="F4360" s="45" t="str">
        <v>FADER</v>
      </c>
      <c r="G4360" s="48">
        <v>589.36005000000011</v>
      </c>
      <c r="H4360" s="49">
        <v>329.06330000000003</v>
      </c>
      <c r="I4360" s="50">
        <v>0.79102333806291991</v>
      </c>
      <c r="J4360" s="51" t="str">
        <v>F-1107</v>
      </c>
      <c r="Q4360" s="19" t="str">
        <v>19 - RETENES SEGURIDAD DIN 6799 RS 19</v>
      </c>
      <c r="V4360" s="83"/>
      <c r="AA4360" t="str">
        <v>19 - Grampa tapizado GOL</v>
      </c>
    </row>
    <row r="4361" spans="1:27" x14ac:dyDescent="0.2">
      <c r="A4361" s="45" t="str">
        <v>PLASTICOS166</v>
      </c>
      <c r="B4361" s="46" t="str">
        <v>PLASTICOS</v>
      </c>
      <c r="C4361" s="46">
        <v>166</v>
      </c>
      <c r="D4361" s="46" t="str">
        <v>GRAMPA MOLDURA LATERAL FORD FAIRLANNE</v>
      </c>
      <c r="E4361" s="47">
        <v>582.09</v>
      </c>
      <c r="F4361" s="45" t="str">
        <v>FADER</v>
      </c>
      <c r="G4361" s="48">
        <v>235.74645000000004</v>
      </c>
      <c r="H4361" s="49">
        <v>131.62530000000001</v>
      </c>
      <c r="I4361" s="50">
        <v>0.79104207169898211</v>
      </c>
      <c r="J4361" s="51" t="str">
        <v>F-076</v>
      </c>
      <c r="Q4361" s="19" t="str">
        <v>19 - SAE 7.89 ID-8 - Espiga recta para manguera</v>
      </c>
      <c r="V4361" s="83"/>
      <c r="AA4361" t="str">
        <v>19 - INTERIORES  - 5/8 .</v>
      </c>
    </row>
    <row r="4362" spans="1:27" x14ac:dyDescent="0.2">
      <c r="A4362" s="45" t="str">
        <v>ESPARRAGOS DE ACERO6 x 50</v>
      </c>
      <c r="B4362" s="46" t="str">
        <v>ESPARRAGOS DE ACERO</v>
      </c>
      <c r="C4362" s="46" t="str">
        <v>6 x 50</v>
      </c>
      <c r="D4362" s="46" t="str">
        <v>6 x 50</v>
      </c>
      <c r="E4362" s="47">
        <v>1529.01</v>
      </c>
      <c r="F4362" s="45" t="str">
        <v>BAIGORRIA</v>
      </c>
      <c r="G4362" s="48">
        <v>619.24905000000012</v>
      </c>
      <c r="H4362" s="49">
        <v>345.54259999999999</v>
      </c>
      <c r="I4362" s="50">
        <v>0.7921062410249855</v>
      </c>
      <c r="J4362" s="51" t="str">
        <v>B-01-024</v>
      </c>
      <c r="Q4362" s="19" t="str">
        <v>19 - SEEGER A 19</v>
      </c>
      <c r="V4362" s="83"/>
      <c r="AA4362" t="str">
        <v>19 - Park 6x25 neg c/aran</v>
      </c>
    </row>
    <row r="4363" spans="1:27" x14ac:dyDescent="0.2">
      <c r="A4363" s="45" t="str">
        <v>PLASTICOS40</v>
      </c>
      <c r="B4363" s="46" t="str">
        <v>PLASTICOS</v>
      </c>
      <c r="C4363" s="46">
        <v>40</v>
      </c>
      <c r="D4363" s="46" t="str">
        <v>Modura baul FALCON 78/82</v>
      </c>
      <c r="E4363" s="47">
        <v>668.91</v>
      </c>
      <c r="F4363" s="45" t="str">
        <v>FADER</v>
      </c>
      <c r="G4363" s="48">
        <v>270.90854999999999</v>
      </c>
      <c r="H4363" s="49">
        <v>151.0454</v>
      </c>
      <c r="I4363" s="50">
        <v>0.79355710269892366</v>
      </c>
      <c r="J4363" s="51" t="str">
        <v>F-016</v>
      </c>
      <c r="Q4363" s="19" t="str">
        <v>19 - SEEGER I 19</v>
      </c>
      <c r="V4363" s="83"/>
      <c r="AA4363" t="str">
        <v>19 - Reten parker - Park 8 - 11 mm - 24 mm</v>
      </c>
    </row>
    <row r="4364" spans="1:27" x14ac:dyDescent="0.2">
      <c r="A4364" s="45" t="str">
        <v>RESORTES LINEA FERRETERIA43</v>
      </c>
      <c r="B4364" s="46" t="str">
        <v>RESORTES LINEA FERRETERIA</v>
      </c>
      <c r="C4364" s="46">
        <v>43</v>
      </c>
      <c r="D4364" s="46" t="str">
        <v>0,8 x 9,5 x 16 - Compresión</v>
      </c>
      <c r="E4364" s="47">
        <v>811.92</v>
      </c>
      <c r="F4364" s="45" t="str">
        <v>RESORTES</v>
      </c>
      <c r="G4364" s="48">
        <v>328.82760000000002</v>
      </c>
      <c r="H4364" s="49">
        <v>183.3</v>
      </c>
      <c r="I4364" s="50">
        <v>0.79393126022913263</v>
      </c>
      <c r="J4364" s="51" t="str">
        <v>43</v>
      </c>
      <c r="Q4364" s="19" t="str">
        <v>19 - Terminal cobre estanado ojal - Cable 50 - Ojal: 3/8</v>
      </c>
      <c r="V4364" s="83"/>
      <c r="AA4364" t="str">
        <v>19 - RETENES SEGURIDAD DIN 6799 RS 19</v>
      </c>
    </row>
    <row r="4365" spans="1:27" x14ac:dyDescent="0.2">
      <c r="A4365" s="45" t="str">
        <v>TARUGOS ESTRIADOSVarilla Ø8</v>
      </c>
      <c r="B4365" s="46" t="str">
        <v>TARUGOS ESTRIADOS</v>
      </c>
      <c r="C4365" s="46" t="str">
        <v>Varilla Ø8</v>
      </c>
      <c r="D4365" s="46" t="str">
        <v>Varilla Taeda 8mm</v>
      </c>
      <c r="E4365" s="47">
        <v>2052</v>
      </c>
      <c r="F4365" s="45" t="str">
        <v>TUDANCA</v>
      </c>
      <c r="G4365" s="48">
        <v>831.06000000000017</v>
      </c>
      <c r="H4365" s="49">
        <v>463</v>
      </c>
      <c r="I4365" s="50">
        <v>0.79494600431965479</v>
      </c>
      <c r="J4365" s="51" t="str">
        <v>Varilla 8mm</v>
      </c>
      <c r="Q4365" s="19" t="str">
        <v>19 - TOPE PUERTA FORD FALCON ? TAUNUS</v>
      </c>
      <c r="V4365" s="83"/>
      <c r="AA4365" t="str">
        <v>19 - SAE 7.89 ID-8 - Espiga recta para manguera</v>
      </c>
    </row>
    <row r="4366" spans="1:27" x14ac:dyDescent="0.2">
      <c r="A4366" s="45" t="str">
        <v>ARANDELAS DE FIBRA17x22</v>
      </c>
      <c r="B4366" s="46" t="str">
        <v>ARANDELAS DE FIBRA</v>
      </c>
      <c r="C4366" s="46" t="str">
        <v>17x22</v>
      </c>
      <c r="D4366" s="46" t="str">
        <v>17x22</v>
      </c>
      <c r="E4366" s="47">
        <v>471.64</v>
      </c>
      <c r="F4366" s="45" t="str">
        <v>KLOSTER</v>
      </c>
      <c r="G4366" s="48">
        <v>191.01420000000002</v>
      </c>
      <c r="H4366" s="49">
        <v>106.4076</v>
      </c>
      <c r="I4366" s="50">
        <v>0.7951180178859405</v>
      </c>
      <c r="J4366" s="51" t="str">
        <v>Fi17.22</v>
      </c>
      <c r="Q4366" s="19" t="str">
        <v>19 - Union de 32 mm - 25</v>
      </c>
      <c r="V4366" s="83"/>
      <c r="AA4366" t="str">
        <v>19 - SEEGER A 19</v>
      </c>
    </row>
    <row r="4367" spans="1:27" x14ac:dyDescent="0.2">
      <c r="A4367" s="45" t="str">
        <v>ARANDELAS DE FIBRA18x23</v>
      </c>
      <c r="B4367" s="46" t="str">
        <v>ARANDELAS DE FIBRA</v>
      </c>
      <c r="C4367" s="46" t="str">
        <v>18x23</v>
      </c>
      <c r="D4367" s="46" t="str">
        <v>18x23</v>
      </c>
      <c r="E4367" s="47">
        <v>471.64</v>
      </c>
      <c r="F4367" s="45" t="str">
        <v>KLOSTER</v>
      </c>
      <c r="G4367" s="48">
        <v>191.01420000000002</v>
      </c>
      <c r="H4367" s="49">
        <v>106.4076</v>
      </c>
      <c r="I4367" s="50">
        <v>0.7951180178859405</v>
      </c>
      <c r="J4367" s="51" t="str">
        <v>Fi18.23</v>
      </c>
      <c r="Q4367" s="19" t="str">
        <v>190 - 3,5 x 32 x 130 - Espansion</v>
      </c>
      <c r="V4367" s="83"/>
      <c r="AA4367" t="str">
        <v>19 - SEEGER I 19</v>
      </c>
    </row>
    <row r="4368" spans="1:27" x14ac:dyDescent="0.2">
      <c r="A4368" s="45" t="str">
        <v>ARANDELAS DE FIBRA16x21</v>
      </c>
      <c r="B4368" s="46" t="str">
        <v>ARANDELAS DE FIBRA</v>
      </c>
      <c r="C4368" s="46" t="str">
        <v>16x21</v>
      </c>
      <c r="D4368" s="46" t="str">
        <v>16x21</v>
      </c>
      <c r="E4368" s="47">
        <v>433.72</v>
      </c>
      <c r="F4368" s="45" t="str">
        <v>KLOSTER</v>
      </c>
      <c r="G4368" s="48">
        <v>175.65660000000003</v>
      </c>
      <c r="H4368" s="49">
        <v>97.852199999999996</v>
      </c>
      <c r="I4368" s="50">
        <v>0.79512162220164728</v>
      </c>
      <c r="J4368" s="51" t="str">
        <v>Fi16.21</v>
      </c>
      <c r="Q4368" s="19" t="str">
        <v>190 - 32 mm /portabulbo - 18</v>
      </c>
      <c r="V4368" s="83"/>
      <c r="AA4368" t="str">
        <v>19 - Terminal cobre estanado ojal - Cable 50 - Ojal: 3/8</v>
      </c>
    </row>
    <row r="4369" spans="1:27" x14ac:dyDescent="0.2">
      <c r="A4369" s="45" t="str">
        <v>ARANDELAS DE FIBRA22x28</v>
      </c>
      <c r="B4369" s="46" t="str">
        <v>ARANDELAS DE FIBRA</v>
      </c>
      <c r="C4369" s="46" t="str">
        <v>22x28</v>
      </c>
      <c r="D4369" s="46" t="str">
        <v>22x28</v>
      </c>
      <c r="E4369" s="47">
        <v>651.01</v>
      </c>
      <c r="F4369" s="45" t="str">
        <v>KLOSTER</v>
      </c>
      <c r="G4369" s="48">
        <v>263.65905000000004</v>
      </c>
      <c r="H4369" s="49">
        <v>146.87520000000001</v>
      </c>
      <c r="I4369" s="50">
        <v>0.795123002385699</v>
      </c>
      <c r="J4369" s="51" t="str">
        <v>Fi22.28</v>
      </c>
      <c r="Q4369" s="19" t="str">
        <v>190 - PERILLA PUERTA VOLKSWAGEN GACEL</v>
      </c>
      <c r="V4369" s="83"/>
      <c r="AA4369" t="str">
        <v>19 - TOPE PUERTA FORD FALCON ? TAUNUS</v>
      </c>
    </row>
    <row r="4370" spans="1:27" x14ac:dyDescent="0.2">
      <c r="A4370" s="45" t="str">
        <v>ARANDELAS DE FIBRA26x34</v>
      </c>
      <c r="B4370" s="46" t="str">
        <v>ARANDELAS DE FIBRA</v>
      </c>
      <c r="C4370" s="46" t="str">
        <v>26x34</v>
      </c>
      <c r="D4370" s="46" t="str">
        <v>26x34</v>
      </c>
      <c r="E4370" s="47">
        <v>868.08</v>
      </c>
      <c r="F4370" s="45" t="str">
        <v>KLOSTER</v>
      </c>
      <c r="G4370" s="48">
        <v>351.57240000000002</v>
      </c>
      <c r="H4370" s="49">
        <v>195.8484</v>
      </c>
      <c r="I4370" s="50">
        <v>0.79512520909029649</v>
      </c>
      <c r="J4370" s="51" t="str">
        <v>Fi26.34</v>
      </c>
      <c r="Q4370" s="19" t="str">
        <v>191 - GRAMPA FIJACION CABLE ANTENA FORD FOCUS</v>
      </c>
      <c r="V4370" s="83"/>
      <c r="AA4370" t="str">
        <v>19 - Union de 32 mm - 25</v>
      </c>
    </row>
    <row r="4371" spans="1:27" x14ac:dyDescent="0.2">
      <c r="A4371" s="45" t="str">
        <v>ARANDELAS DE COBRE8x13</v>
      </c>
      <c r="B4371" s="46" t="str">
        <v>ARANDELAS DE COBRE</v>
      </c>
      <c r="C4371" s="46" t="str">
        <v>8x13</v>
      </c>
      <c r="D4371" s="46" t="str">
        <v>8x13</v>
      </c>
      <c r="E4371" s="47">
        <v>520.52</v>
      </c>
      <c r="F4371" s="45" t="str">
        <v>KLOSTER</v>
      </c>
      <c r="G4371" s="48">
        <v>210.81060000000002</v>
      </c>
      <c r="H4371" s="49">
        <v>117.435</v>
      </c>
      <c r="I4371" s="50">
        <v>0.79512581428024021</v>
      </c>
      <c r="J4371" s="51" t="str">
        <v>Co8.13</v>
      </c>
      <c r="Q4371" s="19" t="str">
        <v>191 - PORTABULBOS CON PURGADOR DE 35 mm</v>
      </c>
      <c r="V4371" s="83"/>
      <c r="AA4371" t="str">
        <v>190 - 3,5 x 32 x 130 - Espansion</v>
      </c>
    </row>
    <row r="4372" spans="1:27" x14ac:dyDescent="0.2">
      <c r="A4372" s="45" t="str">
        <v>ARANDELAS DE FIBRA19x24</v>
      </c>
      <c r="B4372" s="46" t="str">
        <v>ARANDELAS DE FIBRA</v>
      </c>
      <c r="C4372" s="46" t="str">
        <v>19x24</v>
      </c>
      <c r="D4372" s="46" t="str">
        <v>19x24</v>
      </c>
      <c r="E4372" s="47">
        <v>515.89</v>
      </c>
      <c r="F4372" s="45" t="str">
        <v>KLOSTER</v>
      </c>
      <c r="G4372" s="48">
        <v>208.93545</v>
      </c>
      <c r="H4372" s="49">
        <v>116.3904</v>
      </c>
      <c r="I4372" s="50">
        <v>0.79512614442428253</v>
      </c>
      <c r="J4372" s="51" t="str">
        <v>Fi19.24</v>
      </c>
      <c r="Q4372" s="19" t="str">
        <v>192 - PORTABULBOS CON PURGADOR DE 38 mm</v>
      </c>
      <c r="V4372" s="83"/>
      <c r="AA4372" t="str">
        <v>190 - 32 mm /portabulbo - 18</v>
      </c>
    </row>
    <row r="4373" spans="1:27" x14ac:dyDescent="0.2">
      <c r="A4373" s="45" t="str">
        <v>ARANDELAS DE FIBRA13x20</v>
      </c>
      <c r="B4373" s="46" t="str">
        <v>ARANDELAS DE FIBRA</v>
      </c>
      <c r="C4373" s="46" t="str">
        <v>13x20</v>
      </c>
      <c r="D4373" s="46" t="str">
        <v>13x20</v>
      </c>
      <c r="E4373" s="47">
        <v>352.63</v>
      </c>
      <c r="F4373" s="45" t="str">
        <v>KLOSTER</v>
      </c>
      <c r="G4373" s="48">
        <v>142.81515000000002</v>
      </c>
      <c r="H4373" s="49">
        <v>79.557000000000002</v>
      </c>
      <c r="I4373" s="50">
        <v>0.79512990685923324</v>
      </c>
      <c r="J4373" s="51" t="str">
        <v>Fi13.20</v>
      </c>
      <c r="Q4373" s="19" t="str">
        <v>192 - TORNILLO FIJACION PASA RUEDA CORSA - ASTRA</v>
      </c>
      <c r="V4373" s="83"/>
      <c r="AA4373" t="str">
        <v>190 - PERILLA PUERTA VOLKSWAGEN GACEL</v>
      </c>
    </row>
    <row r="4374" spans="1:27" x14ac:dyDescent="0.2">
      <c r="A4374" s="45" t="str">
        <v>ARANDELAS DE FIBRA14x20</v>
      </c>
      <c r="B4374" s="46" t="str">
        <v>ARANDELAS DE FIBRA</v>
      </c>
      <c r="C4374" s="46" t="str">
        <v>14x20</v>
      </c>
      <c r="D4374" s="46" t="str">
        <v>14x20</v>
      </c>
      <c r="E4374" s="47">
        <v>352.63</v>
      </c>
      <c r="F4374" s="45" t="str">
        <v>KLOSTER</v>
      </c>
      <c r="G4374" s="48">
        <v>142.81515000000002</v>
      </c>
      <c r="H4374" s="49">
        <v>79.557000000000002</v>
      </c>
      <c r="I4374" s="50">
        <v>0.79512990685923324</v>
      </c>
      <c r="J4374" s="51" t="str">
        <v>Fi14.20</v>
      </c>
      <c r="Q4374" s="19" t="str">
        <v>193 - GRAMPA MOLDURA BAUL FIAT - FALCON 77/ 82</v>
      </c>
      <c r="V4374" s="83"/>
      <c r="AA4374" t="str">
        <v>191 - GRAMPA FIJACION CABLE ANTENA FORD FOCUS</v>
      </c>
    </row>
    <row r="4375" spans="1:27" x14ac:dyDescent="0.2">
      <c r="A4375" s="45" t="str">
        <v>ARANDELAS DE COBRE6x10</v>
      </c>
      <c r="B4375" s="46" t="str">
        <v>ARANDELAS DE COBRE</v>
      </c>
      <c r="C4375" s="46" t="str">
        <v>6x10</v>
      </c>
      <c r="D4375" s="46" t="str">
        <v>6x10</v>
      </c>
      <c r="E4375" s="47">
        <v>402.79</v>
      </c>
      <c r="F4375" s="45" t="str">
        <v>KLOSTER</v>
      </c>
      <c r="G4375" s="48">
        <v>163.12995000000001</v>
      </c>
      <c r="H4375" s="49">
        <v>90.873599999999996</v>
      </c>
      <c r="I4375" s="50">
        <v>0.79513026885696192</v>
      </c>
      <c r="J4375" s="51" t="str">
        <v>Co6.10</v>
      </c>
      <c r="Q4375" s="19" t="str">
        <v>193 - PORTABULBOS CON PURGADOR DE 45 mm</v>
      </c>
      <c r="V4375" s="83"/>
      <c r="AA4375" t="str">
        <v>191 - PORTABULBOS CON PURGADOR DE 35 mm</v>
      </c>
    </row>
    <row r="4376" spans="1:27" x14ac:dyDescent="0.2">
      <c r="A4376" s="45" t="str">
        <v>ARANDELAS DE COBRE9x14</v>
      </c>
      <c r="B4376" s="46" t="str">
        <v>ARANDELAS DE COBRE</v>
      </c>
      <c r="C4376" s="46" t="str">
        <v>9x14</v>
      </c>
      <c r="D4376" s="46" t="str">
        <v>9x14</v>
      </c>
      <c r="E4376" s="47">
        <v>710.42</v>
      </c>
      <c r="F4376" s="45" t="str">
        <v>KLOSTER</v>
      </c>
      <c r="G4376" s="48">
        <v>287.7201</v>
      </c>
      <c r="H4376" s="49">
        <v>160.27799999999999</v>
      </c>
      <c r="I4376" s="50">
        <v>0.79513158387302063</v>
      </c>
      <c r="J4376" s="51" t="str">
        <v>Co9.14</v>
      </c>
      <c r="Q4376" s="19" t="str">
        <v>194 - 4 x 32 x 156 - Espansion</v>
      </c>
      <c r="V4376" s="83"/>
      <c r="AA4376" t="str">
        <v>192 - PORTABULBOS CON PURGADOR DE 38 mm</v>
      </c>
    </row>
    <row r="4377" spans="1:27" x14ac:dyDescent="0.2">
      <c r="A4377" s="45" t="str">
        <v>ARANDELAS DE COBRE10x14</v>
      </c>
      <c r="B4377" s="46" t="str">
        <v>ARANDELAS DE COBRE</v>
      </c>
      <c r="C4377" s="46" t="str">
        <v>10x14</v>
      </c>
      <c r="D4377" s="46" t="str">
        <v>10x14</v>
      </c>
      <c r="E4377" s="47">
        <v>710.42</v>
      </c>
      <c r="F4377" s="45" t="str">
        <v>KLOSTER</v>
      </c>
      <c r="G4377" s="48">
        <v>287.7201</v>
      </c>
      <c r="H4377" s="49">
        <v>160.27799999999999</v>
      </c>
      <c r="I4377" s="50">
        <v>0.79513158387302063</v>
      </c>
      <c r="J4377" s="51" t="str">
        <v>Co10.14</v>
      </c>
      <c r="Q4377" s="19" t="str">
        <v>194 - PORTABULBOS MAS ADAPTADOR de 5/8 NF PARA REJOJ TEMP 25 mm</v>
      </c>
      <c r="V4377" s="83"/>
      <c r="AA4377" t="str">
        <v>192 - TORNILLO FIJACION PASA RUEDA CORSA - ASTRA</v>
      </c>
    </row>
    <row r="4378" spans="1:27" x14ac:dyDescent="0.2">
      <c r="A4378" s="45" t="str">
        <v>ARANDELAS DE COBRE7,5 x 15 x 3</v>
      </c>
      <c r="B4378" s="46" t="str">
        <v>ARANDELAS DE COBRE</v>
      </c>
      <c r="C4378" s="46" t="str">
        <v>7,5 x 15 x 3</v>
      </c>
      <c r="D4378" s="46" t="str">
        <v xml:space="preserve">INYECTORES - </v>
      </c>
      <c r="E4378" s="47">
        <v>2366.09</v>
      </c>
      <c r="F4378" s="45" t="str">
        <v>KLOSTER</v>
      </c>
      <c r="G4378" s="48">
        <v>958.26645000000008</v>
      </c>
      <c r="H4378" s="49">
        <v>533.81399999999996</v>
      </c>
      <c r="I4378" s="50">
        <v>0.79513173127718662</v>
      </c>
      <c r="J4378" s="51" t="str">
        <v>Co7,5.15.3</v>
      </c>
      <c r="Q4378" s="19" t="str">
        <v>194 - PUNTERA VARILLA DE CAPOT FIAT DUNA  - UNO</v>
      </c>
      <c r="V4378" s="83"/>
      <c r="AA4378" t="str">
        <v>193 - GRAMPA MOLDURA BAUL FIAT - FALCON 77/ 82</v>
      </c>
    </row>
    <row r="4379" spans="1:27" x14ac:dyDescent="0.2">
      <c r="A4379" s="45" t="str">
        <v>ARANDELAS DE COBRE21x26</v>
      </c>
      <c r="B4379" s="46" t="str">
        <v>ARANDELAS DE COBRE</v>
      </c>
      <c r="C4379" s="46" t="str">
        <v>21x26</v>
      </c>
      <c r="D4379" s="46" t="str">
        <v>21x26</v>
      </c>
      <c r="E4379" s="47">
        <v>2366.09</v>
      </c>
      <c r="F4379" s="45" t="str">
        <v>KLOSTER</v>
      </c>
      <c r="G4379" s="48">
        <v>958.26645000000008</v>
      </c>
      <c r="H4379" s="49">
        <v>533.81399999999996</v>
      </c>
      <c r="I4379" s="50">
        <v>0.79513173127718662</v>
      </c>
      <c r="J4379" s="51" t="str">
        <v>Co21.26</v>
      </c>
      <c r="Q4379" s="19" t="str">
        <v>195 - HORQUILLA GUIA DE VIDRIO CLIO - MEGANE</v>
      </c>
      <c r="V4379" s="83"/>
      <c r="AA4379" t="str">
        <v>193 - PORTABULBOS CON PURGADOR DE 45 mm</v>
      </c>
    </row>
    <row r="4380" spans="1:27" x14ac:dyDescent="0.2">
      <c r="A4380" s="45" t="str">
        <v>ARANDELAS DE FIBRA28x36</v>
      </c>
      <c r="B4380" s="46" t="str">
        <v>ARANDELAS DE FIBRA</v>
      </c>
      <c r="C4380" s="46" t="str">
        <v>28x36</v>
      </c>
      <c r="D4380" s="46" t="str">
        <v>28x36</v>
      </c>
      <c r="E4380" s="47">
        <v>975.98</v>
      </c>
      <c r="F4380" s="45" t="str">
        <v>KLOSTER</v>
      </c>
      <c r="G4380" s="48">
        <v>395.27190000000007</v>
      </c>
      <c r="H4380" s="49">
        <v>220.191</v>
      </c>
      <c r="I4380" s="50">
        <v>0.79513195362208289</v>
      </c>
      <c r="J4380" s="51" t="str">
        <v>Fi28.36</v>
      </c>
      <c r="Q4380" s="19" t="str">
        <v>195 - PORTABULBOS MAS ADAPTADOR de 5/8 NF PARA REJOJ TEMP 28 mm</v>
      </c>
      <c r="V4380" s="83"/>
      <c r="AA4380" t="str">
        <v>194 - 4 x 32 x 156 - Espansion</v>
      </c>
    </row>
    <row r="4381" spans="1:27" x14ac:dyDescent="0.2">
      <c r="A4381" s="45" t="str">
        <v>ARANDELAS DE COBRE15x21</v>
      </c>
      <c r="B4381" s="46" t="str">
        <v>ARANDELAS DE COBRE</v>
      </c>
      <c r="C4381" s="46" t="str">
        <v>15x21</v>
      </c>
      <c r="D4381" s="46" t="str">
        <v>15x21</v>
      </c>
      <c r="E4381" s="47">
        <v>1538.79</v>
      </c>
      <c r="F4381" s="45" t="str">
        <v>KLOSTER</v>
      </c>
      <c r="G4381" s="48">
        <v>623.20994999999994</v>
      </c>
      <c r="H4381" s="49">
        <v>347.16660000000002</v>
      </c>
      <c r="I4381" s="50">
        <v>0.79513222182087762</v>
      </c>
      <c r="J4381" s="51" t="str">
        <v>Co15.21</v>
      </c>
      <c r="Q4381" s="19" t="str">
        <v>196 - 4,5 x 32 x 200 - Espansion</v>
      </c>
      <c r="V4381" s="83"/>
      <c r="AA4381" t="str">
        <v>194 - PORTABULBOS MAS ADAPTADOR de 5/8 NF PARA REJOJ TEMP 25 mm</v>
      </c>
    </row>
    <row r="4382" spans="1:27" x14ac:dyDescent="0.2">
      <c r="A4382" s="45" t="str">
        <v>ARANDELAS DE COBRE13x20</v>
      </c>
      <c r="B4382" s="46" t="str">
        <v>ARANDELAS DE COBRE</v>
      </c>
      <c r="C4382" s="46" t="str">
        <v>13x20</v>
      </c>
      <c r="D4382" s="46" t="str">
        <v>13x20</v>
      </c>
      <c r="E4382" s="47">
        <v>1349.74</v>
      </c>
      <c r="F4382" s="45" t="str">
        <v>KLOSTER</v>
      </c>
      <c r="G4382" s="48">
        <v>546.64470000000006</v>
      </c>
      <c r="H4382" s="49">
        <v>304.51499999999999</v>
      </c>
      <c r="I4382" s="50">
        <v>0.79513225949460642</v>
      </c>
      <c r="J4382" s="51" t="str">
        <v>Co13.20</v>
      </c>
      <c r="Q4382" s="19" t="str">
        <v>196 - REGULADOR CAPOT Y BAUL  PEUGEOT 306</v>
      </c>
      <c r="V4382" s="83"/>
      <c r="AA4382" t="str">
        <v>194 - PUNTERA VARILLA DE CAPOT FIAT DUNA  - UNO</v>
      </c>
    </row>
    <row r="4383" spans="1:27" x14ac:dyDescent="0.2">
      <c r="A4383" s="45" t="str">
        <v>ARANDELAS DE COBRE10 x 20 x 1</v>
      </c>
      <c r="B4383" s="46" t="str">
        <v>ARANDELAS DE COBRE</v>
      </c>
      <c r="C4383" s="46" t="str">
        <v>10 x 20 x 1</v>
      </c>
      <c r="D4383" s="46" t="str">
        <v>INYECTORES -  M - Benz</v>
      </c>
      <c r="E4383" s="47">
        <v>1017.84</v>
      </c>
      <c r="F4383" s="45" t="str">
        <v>KLOSTER</v>
      </c>
      <c r="G4383" s="48">
        <v>412.22519999999997</v>
      </c>
      <c r="H4383" s="49">
        <v>229.63499999999999</v>
      </c>
      <c r="I4383" s="50">
        <v>0.79513227513227513</v>
      </c>
      <c r="J4383" s="51" t="str">
        <v>Co10.20.1</v>
      </c>
      <c r="Q4383" s="19" t="str">
        <v>196 - UNION 16 mm FIAT DUNA Y uso univer - 36</v>
      </c>
      <c r="V4383" s="83"/>
      <c r="AA4383" t="str">
        <v>195 - HORQUILLA GUIA DE VIDRIO CLIO - MEGANE</v>
      </c>
    </row>
    <row r="4384" spans="1:27" x14ac:dyDescent="0.2">
      <c r="A4384" s="45" t="str">
        <v>ARANDELAS DE COBRE19x24</v>
      </c>
      <c r="B4384" s="46" t="str">
        <v>ARANDELAS DE COBRE</v>
      </c>
      <c r="C4384" s="46" t="str">
        <v>19x24</v>
      </c>
      <c r="D4384" s="46" t="str">
        <v>19x24</v>
      </c>
      <c r="E4384" s="47">
        <v>1940.73</v>
      </c>
      <c r="F4384" s="45" t="str">
        <v>KLOSTER</v>
      </c>
      <c r="G4384" s="48">
        <v>785.99565000000007</v>
      </c>
      <c r="H4384" s="49">
        <v>437.84820000000002</v>
      </c>
      <c r="I4384" s="50">
        <v>0.79513276519122389</v>
      </c>
      <c r="J4384" s="51" t="str">
        <v>Co19.24</v>
      </c>
      <c r="Q4384" s="19" t="str">
        <v>197 - Bifurcacion 6 mm</v>
      </c>
      <c r="V4384" s="83"/>
      <c r="AA4384" t="str">
        <v>195 - PORTABULBOS MAS ADAPTADOR de 5/8 NF PARA REJOJ TEMP 28 mm</v>
      </c>
    </row>
    <row r="4385" spans="1:27" x14ac:dyDescent="0.2">
      <c r="A4385" s="45" t="str">
        <v>ARANDELAS DE COBRE12x17</v>
      </c>
      <c r="B4385" s="46" t="str">
        <v>ARANDELAS DE COBRE</v>
      </c>
      <c r="C4385" s="46" t="str">
        <v>12x17</v>
      </c>
      <c r="D4385" s="46" t="str">
        <v>12x17</v>
      </c>
      <c r="E4385" s="47">
        <v>946.95</v>
      </c>
      <c r="F4385" s="45" t="str">
        <v>KLOSTER</v>
      </c>
      <c r="G4385" s="48">
        <v>383.51475000000005</v>
      </c>
      <c r="H4385" s="49">
        <v>213.6414</v>
      </c>
      <c r="I4385" s="50">
        <v>0.79513310622379385</v>
      </c>
      <c r="J4385" s="51" t="str">
        <v>Co12.17</v>
      </c>
      <c r="Q4385" s="19" t="str">
        <v>197 - PORTABULBOS MAS ADAPTADOR de 5/8 NF PARA REJOJ TEMP 32 mm</v>
      </c>
      <c r="V4385" s="83"/>
      <c r="AA4385" t="str">
        <v>196 - 4,5 x 32 x 200 - Espansion</v>
      </c>
    </row>
    <row r="4386" spans="1:27" x14ac:dyDescent="0.2">
      <c r="A4386" s="45" t="str">
        <v>ARANDELAS DE COBRE14 x 20 x 1,5</v>
      </c>
      <c r="B4386" s="46" t="str">
        <v>ARANDELAS DE COBRE</v>
      </c>
      <c r="C4386" s="46" t="str">
        <v>14 x 20 x 1,5</v>
      </c>
      <c r="D4386" s="46" t="str">
        <v>INYECTORES - PERKINS</v>
      </c>
      <c r="E4386" s="47">
        <v>1656.73</v>
      </c>
      <c r="F4386" s="45" t="str">
        <v>KLOSTER</v>
      </c>
      <c r="G4386" s="48">
        <v>670.97565000000009</v>
      </c>
      <c r="H4386" s="49">
        <v>373.77480000000003</v>
      </c>
      <c r="I4386" s="50">
        <v>0.795133460040645</v>
      </c>
      <c r="J4386" s="51" t="str">
        <v>Co14.20.1,5</v>
      </c>
      <c r="Q4386" s="19" t="str">
        <v>197 - REGISTRO DE CAPOT  FIAT PALIO - SIENA</v>
      </c>
      <c r="V4386" s="83"/>
      <c r="AA4386" t="str">
        <v>196 - REGULADOR CAPOT Y BAUL  PEUGEOT 306</v>
      </c>
    </row>
    <row r="4387" spans="1:27" x14ac:dyDescent="0.2">
      <c r="A4387" s="45" t="str">
        <v>ARANDELAS DE COBRE17x22</v>
      </c>
      <c r="B4387" s="46" t="str">
        <v>ARANDELAS DE COBRE</v>
      </c>
      <c r="C4387" s="46" t="str">
        <v>17x22</v>
      </c>
      <c r="D4387" s="46" t="str">
        <v>17x22</v>
      </c>
      <c r="E4387" s="47">
        <v>1656.73</v>
      </c>
      <c r="F4387" s="45" t="str">
        <v>KLOSTER</v>
      </c>
      <c r="G4387" s="48">
        <v>670.97565000000009</v>
      </c>
      <c r="H4387" s="49">
        <v>373.77480000000003</v>
      </c>
      <c r="I4387" s="50">
        <v>0.795133460040645</v>
      </c>
      <c r="J4387" s="51" t="str">
        <v>Co17.22</v>
      </c>
      <c r="Q4387" s="19" t="str">
        <v>198 - 5 x 39 x 200 - Espansion</v>
      </c>
      <c r="V4387" s="83"/>
      <c r="AA4387" t="str">
        <v>196 - UNION 16 mm FIAT DUNA Y uso univer - 36</v>
      </c>
    </row>
    <row r="4388" spans="1:27" x14ac:dyDescent="0.2">
      <c r="A4388" s="45" t="str">
        <v>ARANDELAS DE COBRE18x23</v>
      </c>
      <c r="B4388" s="46" t="str">
        <v>ARANDELAS DE COBRE</v>
      </c>
      <c r="C4388" s="46" t="str">
        <v>18x23</v>
      </c>
      <c r="D4388" s="46" t="str">
        <v>18x23</v>
      </c>
      <c r="E4388" s="47">
        <v>1656.73</v>
      </c>
      <c r="F4388" s="45" t="str">
        <v>KLOSTER</v>
      </c>
      <c r="G4388" s="48">
        <v>670.97565000000009</v>
      </c>
      <c r="H4388" s="49">
        <v>373.77480000000003</v>
      </c>
      <c r="I4388" s="50">
        <v>0.795133460040645</v>
      </c>
      <c r="J4388" s="51" t="str">
        <v>Co18.23</v>
      </c>
      <c r="Q4388" s="19" t="str">
        <v>198 - Bifurcacion 8 mm</v>
      </c>
      <c r="V4388" s="83"/>
      <c r="AA4388" t="str">
        <v>197 - Bifurcacion 6 mm</v>
      </c>
    </row>
    <row r="4389" spans="1:27" x14ac:dyDescent="0.2">
      <c r="A4389" s="45" t="str">
        <v>ARANDELAS DE COBRE17 x 20 x 1,5</v>
      </c>
      <c r="B4389" s="46" t="str">
        <v>ARANDELAS DE COBRE</v>
      </c>
      <c r="C4389" s="46" t="str">
        <v>17 x 20 x 1,5</v>
      </c>
      <c r="D4389" s="46" t="str">
        <v>INYECTORES - BERLINGO D</v>
      </c>
      <c r="E4389" s="47">
        <v>1775.1</v>
      </c>
      <c r="F4389" s="45" t="str">
        <v>KLOSTER</v>
      </c>
      <c r="G4389" s="48">
        <v>718.91549999999995</v>
      </c>
      <c r="H4389" s="49">
        <v>400.48020000000002</v>
      </c>
      <c r="I4389" s="50">
        <v>0.79513369200275053</v>
      </c>
      <c r="J4389" s="51" t="str">
        <v>Co17.20.1,5</v>
      </c>
      <c r="Q4389" s="19" t="str">
        <v>198 - REGISTRO DE CAPOT  RENAULT MEGANE</v>
      </c>
      <c r="V4389" s="83"/>
      <c r="AA4389" t="str">
        <v>197 - PORTABULBOS MAS ADAPTADOR de 5/8 NF PARA REJOJ TEMP 32 mm</v>
      </c>
    </row>
    <row r="4390" spans="1:27" x14ac:dyDescent="0.2">
      <c r="A4390" s="45" t="str">
        <v>ARANDELAS DE COBRE10 x 19 x 2</v>
      </c>
      <c r="B4390" s="46" t="str">
        <v>ARANDELAS DE COBRE</v>
      </c>
      <c r="C4390" s="46" t="str">
        <v>10 x 19 x 2</v>
      </c>
      <c r="D4390" s="46" t="str">
        <v>INYECTORES - PERKINS Grande</v>
      </c>
      <c r="E4390" s="47">
        <v>1893.47</v>
      </c>
      <c r="F4390" s="45" t="str">
        <v>KLOSTER</v>
      </c>
      <c r="G4390" s="48">
        <v>766.85535000000004</v>
      </c>
      <c r="H4390" s="49">
        <v>427.18560000000002</v>
      </c>
      <c r="I4390" s="50">
        <v>0.79513389496275155</v>
      </c>
      <c r="J4390" s="51" t="str">
        <v>Co10.19.2</v>
      </c>
      <c r="Q4390" s="19" t="str">
        <v>198 - UNION 19 mm FIAT DUNA Y uso univer</v>
      </c>
      <c r="V4390" s="83"/>
      <c r="AA4390" t="str">
        <v>197 - REGISTRO DE CAPOT  FIAT PALIO - SIENA</v>
      </c>
    </row>
    <row r="4391" spans="1:27" x14ac:dyDescent="0.2">
      <c r="A4391" s="45" t="str">
        <v>ARANDELAS DE COBRE14 x 20 x 2</v>
      </c>
      <c r="B4391" s="46" t="str">
        <v>ARANDELAS DE COBRE</v>
      </c>
      <c r="C4391" s="46" t="str">
        <v>14 x 20 x 2</v>
      </c>
      <c r="D4391" s="46" t="str">
        <v>INYECTORES - INDENOR</v>
      </c>
      <c r="E4391" s="47">
        <v>1893.47</v>
      </c>
      <c r="F4391" s="45" t="str">
        <v>KLOSTER</v>
      </c>
      <c r="G4391" s="48">
        <v>766.85535000000004</v>
      </c>
      <c r="H4391" s="49">
        <v>427.18560000000002</v>
      </c>
      <c r="I4391" s="50">
        <v>0.79513389496275155</v>
      </c>
      <c r="J4391" s="51" t="str">
        <v>Co14.20.2</v>
      </c>
      <c r="Q4391" s="19" t="str">
        <v>199 - Bifurcacion 10 mm</v>
      </c>
      <c r="V4391" s="83"/>
      <c r="AA4391" t="str">
        <v>198 - 5 x 39 x 200 - Espansion</v>
      </c>
    </row>
    <row r="4392" spans="1:27" x14ac:dyDescent="0.2">
      <c r="A4392" s="45" t="str">
        <v>ARANDELAS DE FIBRA24x30</v>
      </c>
      <c r="B4392" s="46" t="str">
        <v>ARANDELAS DE FIBRA</v>
      </c>
      <c r="C4392" s="46" t="str">
        <v>24x30</v>
      </c>
      <c r="D4392" s="46" t="str">
        <v>24x30</v>
      </c>
      <c r="E4392" s="47">
        <v>704.86</v>
      </c>
      <c r="F4392" s="45" t="str">
        <v>KLOSTER</v>
      </c>
      <c r="G4392" s="48">
        <v>285.4683</v>
      </c>
      <c r="H4392" s="49">
        <v>159.02340000000001</v>
      </c>
      <c r="I4392" s="50">
        <v>0.79513392368670255</v>
      </c>
      <c r="J4392" s="51" t="str">
        <v>Fi24.30</v>
      </c>
      <c r="Q4392" s="19" t="str">
        <v>199 - PORTABULBOS MAS ADAPTADOR de 5/8 NF PARA REJOJ TEMP 35 mm</v>
      </c>
      <c r="V4392" s="83"/>
      <c r="AA4392" t="str">
        <v>198 - Bifurcacion 8 mm</v>
      </c>
    </row>
    <row r="4393" spans="1:27" x14ac:dyDescent="0.2">
      <c r="A4393" s="45" t="str">
        <v>ARANDELAS DE COBRE24x32</v>
      </c>
      <c r="B4393" s="46" t="str">
        <v>ARANDELAS DE COBRE</v>
      </c>
      <c r="C4393" s="46" t="str">
        <v>24x32</v>
      </c>
      <c r="D4393" s="46" t="str">
        <v>24x32</v>
      </c>
      <c r="E4393" s="47">
        <v>3313.04</v>
      </c>
      <c r="F4393" s="45" t="str">
        <v>KLOSTER</v>
      </c>
      <c r="G4393" s="48">
        <v>1341.7811999999999</v>
      </c>
      <c r="H4393" s="49">
        <v>747.45420000000001</v>
      </c>
      <c r="I4393" s="50">
        <v>0.79513500626526668</v>
      </c>
      <c r="J4393" s="51" t="str">
        <v>Co24.32</v>
      </c>
      <c r="Q4393" s="19" t="str">
        <v>199 - REGULADOR CAPOT POLO</v>
      </c>
      <c r="V4393" s="83"/>
      <c r="AA4393" t="str">
        <v>198 - REGISTRO DE CAPOT  RENAULT MEGANE</v>
      </c>
    </row>
    <row r="4394" spans="1:27" x14ac:dyDescent="0.2">
      <c r="A4394" s="45" t="str">
        <v>ARANDELAS DE COBRE26x34</v>
      </c>
      <c r="B4394" s="46" t="str">
        <v>ARANDELAS DE COBRE</v>
      </c>
      <c r="C4394" s="46" t="str">
        <v>26x34</v>
      </c>
      <c r="D4394" s="46" t="str">
        <v>26x34</v>
      </c>
      <c r="E4394" s="47">
        <v>3549.99</v>
      </c>
      <c r="F4394" s="45" t="str">
        <v>KLOSTER</v>
      </c>
      <c r="G4394" s="48">
        <v>1437.74595</v>
      </c>
      <c r="H4394" s="49">
        <v>800.91240000000005</v>
      </c>
      <c r="I4394" s="50">
        <v>0.79513508593449167</v>
      </c>
      <c r="J4394" s="51" t="str">
        <v>Co26.34</v>
      </c>
      <c r="Q4394" s="19" t="str">
        <v>19x24 - 19x24</v>
      </c>
      <c r="V4394" s="83"/>
      <c r="AA4394" t="str">
        <v>198 - UNION 19 mm FIAT DUNA Y uso univer</v>
      </c>
    </row>
    <row r="4395" spans="1:27" x14ac:dyDescent="0.2">
      <c r="A4395" s="45" t="str">
        <v>ARANDELAS DE COBRE22x28</v>
      </c>
      <c r="B4395" s="46" t="str">
        <v>ARANDELAS DE COBRE</v>
      </c>
      <c r="C4395" s="46" t="str">
        <v>22x28</v>
      </c>
      <c r="D4395" s="46" t="str">
        <v>22x28</v>
      </c>
      <c r="E4395" s="47">
        <v>2603.4699999999998</v>
      </c>
      <c r="F4395" s="45" t="str">
        <v>KLOSTER</v>
      </c>
      <c r="G4395" s="48">
        <v>1054.40535</v>
      </c>
      <c r="H4395" s="49">
        <v>587.3682</v>
      </c>
      <c r="I4395" s="50">
        <v>0.79513523204014103</v>
      </c>
      <c r="J4395" s="51" t="str">
        <v>Co22.28</v>
      </c>
      <c r="Q4395" s="19" t="str">
        <v>19x27 - 19x27</v>
      </c>
      <c r="V4395" s="83"/>
      <c r="AA4395" t="str">
        <v>199 - Bifurcacion 10 mm</v>
      </c>
    </row>
    <row r="4396" spans="1:27" x14ac:dyDescent="0.2">
      <c r="A4396" s="45" t="str">
        <v>ARANDELAS DE FIBRA30x40</v>
      </c>
      <c r="B4396" s="46" t="str">
        <v>ARANDELAS DE FIBRA</v>
      </c>
      <c r="C4396" s="46" t="str">
        <v>30x40</v>
      </c>
      <c r="D4396" s="46" t="str">
        <v>30x40</v>
      </c>
      <c r="E4396" s="47">
        <v>1193.47</v>
      </c>
      <c r="F4396" s="45" t="str">
        <v>KLOSTER</v>
      </c>
      <c r="G4396" s="48">
        <v>483.35535000000004</v>
      </c>
      <c r="H4396" s="49">
        <v>269.25839999999999</v>
      </c>
      <c r="I4396" s="50">
        <v>0.79513563922239783</v>
      </c>
      <c r="J4396" s="51" t="str">
        <v>Fi30.40</v>
      </c>
      <c r="Q4396" s="19" t="str">
        <v>19x35 - 19x35</v>
      </c>
      <c r="V4396" s="83"/>
      <c r="AA4396" t="str">
        <v>199 - PORTABULBOS MAS ADAPTADOR de 5/8 NF PARA REJOJ TEMP 35 mm</v>
      </c>
    </row>
    <row r="4397" spans="1:27" x14ac:dyDescent="0.2">
      <c r="A4397" s="45" t="str">
        <v>ARANDELAS DE COBRE14,5 x 21 x 2</v>
      </c>
      <c r="B4397" s="46" t="str">
        <v>ARANDELAS DE COBRE</v>
      </c>
      <c r="C4397" s="46" t="str">
        <v>14,5 x 21 x 2</v>
      </c>
      <c r="D4397" s="46" t="str">
        <v>INYECTORES -  R19 DIESEL</v>
      </c>
      <c r="E4397" s="47">
        <v>2130.42</v>
      </c>
      <c r="F4397" s="45" t="str">
        <v>KLOSTER</v>
      </c>
      <c r="G4397" s="48">
        <v>862.82010000000014</v>
      </c>
      <c r="H4397" s="49">
        <v>480.64319999999998</v>
      </c>
      <c r="I4397" s="50">
        <v>0.79513639223440635</v>
      </c>
      <c r="J4397" s="51" t="str">
        <v>Co14,5.21.2</v>
      </c>
      <c r="Q4397" s="19" t="str">
        <v>2 -  27 x 9 x 6 - Pulidoras DOVER LP</v>
      </c>
      <c r="V4397" s="83"/>
      <c r="AA4397" t="str">
        <v>199 - REGULADOR CAPOT POLO</v>
      </c>
    </row>
    <row r="4398" spans="1:27" x14ac:dyDescent="0.2">
      <c r="A4398" s="45" t="str">
        <v>ARANDELAS DE COBRE16 x 21 x 2</v>
      </c>
      <c r="B4398" s="46" t="str">
        <v>ARANDELAS DE COBRE</v>
      </c>
      <c r="C4398" s="46" t="str">
        <v>16 x 21 x 2</v>
      </c>
      <c r="D4398" s="46" t="str">
        <v>INYECTORES - PEUGEOT 405 D</v>
      </c>
      <c r="E4398" s="47">
        <v>2130.42</v>
      </c>
      <c r="F4398" s="45" t="str">
        <v>KLOSTER</v>
      </c>
      <c r="G4398" s="48">
        <v>862.82010000000014</v>
      </c>
      <c r="H4398" s="49">
        <v>480.64319999999998</v>
      </c>
      <c r="I4398" s="50">
        <v>0.79513639223440635</v>
      </c>
      <c r="J4398" s="51" t="str">
        <v>Co16.21.2</v>
      </c>
      <c r="Q4398" s="19" t="str">
        <v xml:space="preserve">2 -  Bulon 8 x 075 x 25 mm bomba rotat diesel </v>
      </c>
      <c r="V4398" s="83"/>
      <c r="AA4398" t="str">
        <v>19x24 - 19x24</v>
      </c>
    </row>
    <row r="4399" spans="1:27" x14ac:dyDescent="0.2">
      <c r="A4399" s="45" t="str">
        <v>ARANDELAS DE COBRE20x26</v>
      </c>
      <c r="B4399" s="46" t="str">
        <v>ARANDELAS DE COBRE</v>
      </c>
      <c r="C4399" s="46" t="str">
        <v>20x26</v>
      </c>
      <c r="D4399" s="46" t="str">
        <v>20x26</v>
      </c>
      <c r="E4399" s="47">
        <v>2130.42</v>
      </c>
      <c r="F4399" s="45" t="str">
        <v>KLOSTER</v>
      </c>
      <c r="G4399" s="48">
        <v>862.82010000000014</v>
      </c>
      <c r="H4399" s="49">
        <v>480.64319999999998</v>
      </c>
      <c r="I4399" s="50">
        <v>0.79513639223440635</v>
      </c>
      <c r="J4399" s="51" t="str">
        <v>Co20.26</v>
      </c>
      <c r="Q4399" s="19" t="str">
        <v>2 - 0,5 x 6 x 50 - Expansion</v>
      </c>
      <c r="V4399" s="83"/>
      <c r="AA4399" t="str">
        <v>19x27 - 19x27</v>
      </c>
    </row>
    <row r="4400" spans="1:27" x14ac:dyDescent="0.2">
      <c r="A4400" s="45" t="str">
        <v>ARANDELAS DE FIBRA16x19</v>
      </c>
      <c r="B4400" s="46" t="str">
        <v>ARANDELAS DE FIBRA</v>
      </c>
      <c r="C4400" s="46" t="str">
        <v>16x19</v>
      </c>
      <c r="D4400" s="46" t="str">
        <v>16x19</v>
      </c>
      <c r="E4400" s="47">
        <v>391.01</v>
      </c>
      <c r="F4400" s="45" t="str">
        <v>KLOSTER</v>
      </c>
      <c r="G4400" s="48">
        <v>158.35905</v>
      </c>
      <c r="H4400" s="49">
        <v>88.215599999999995</v>
      </c>
      <c r="I4400" s="50">
        <v>0.79513657448342467</v>
      </c>
      <c r="J4400" s="51" t="str">
        <v>Fi16.19</v>
      </c>
      <c r="Q4400" s="19" t="str">
        <v>2 - 25x42x8 - Esp. 20 - Gaveta de 20</v>
      </c>
      <c r="V4400" s="83"/>
      <c r="AA4400" t="str">
        <v>19x35 - 19x35</v>
      </c>
    </row>
    <row r="4401" spans="1:27" x14ac:dyDescent="0.2">
      <c r="A4401" s="45" t="str">
        <v>ARANDELAS DE COBRE7,5 x 15 x 1,5</v>
      </c>
      <c r="B4401" s="46" t="str">
        <v>ARANDELAS DE COBRE</v>
      </c>
      <c r="C4401" s="46" t="str">
        <v>7,5 x 15 x 1,5</v>
      </c>
      <c r="D4401" s="46" t="str">
        <v>INYECTORES - CUMMING</v>
      </c>
      <c r="E4401" s="47">
        <v>1136</v>
      </c>
      <c r="F4401" s="45" t="str">
        <v>KLOSTER</v>
      </c>
      <c r="G4401" s="48">
        <v>460.08000000000004</v>
      </c>
      <c r="H4401" s="49">
        <v>256.29239999999999</v>
      </c>
      <c r="I4401" s="50">
        <v>0.79513711682437749</v>
      </c>
      <c r="J4401" s="51" t="str">
        <v>Co7,5.15.1,5</v>
      </c>
      <c r="Q4401" s="19" t="str">
        <v>2 - 8 X 1 R - 2 - 8 X 1 R</v>
      </c>
      <c r="V4401" s="83"/>
      <c r="AA4401" t="str">
        <v>2 -  27 x 9 x 6 - Pulidoras DOVER LP</v>
      </c>
    </row>
    <row r="4402" spans="1:27" x14ac:dyDescent="0.2">
      <c r="A4402" s="45" t="str">
        <v>ARANDELAS DE FIBRA15x21</v>
      </c>
      <c r="B4402" s="46" t="str">
        <v>ARANDELAS DE FIBRA</v>
      </c>
      <c r="C4402" s="46" t="str">
        <v>15x21</v>
      </c>
      <c r="D4402" s="46" t="str">
        <v>15x21</v>
      </c>
      <c r="E4402" s="47">
        <v>422.61</v>
      </c>
      <c r="F4402" s="45" t="str">
        <v>KLOSTER</v>
      </c>
      <c r="G4402" s="48">
        <v>171.15705000000003</v>
      </c>
      <c r="H4402" s="49">
        <v>95.344800000000006</v>
      </c>
      <c r="I4402" s="50">
        <v>0.79513775266191766</v>
      </c>
      <c r="J4402" s="51" t="str">
        <v>Fi15.21</v>
      </c>
      <c r="Q4402" s="19" t="str">
        <v>2 - 9 x 4 x 3,5</v>
      </c>
      <c r="V4402" s="83"/>
      <c r="AA4402" t="str">
        <v xml:space="preserve">2 -  Bulon 8 x 075 x 25 mm bomba rotat diesel </v>
      </c>
    </row>
    <row r="4403" spans="1:27" x14ac:dyDescent="0.2">
      <c r="A4403" s="45" t="str">
        <v>ARANDELAS DE COBRE11x17</v>
      </c>
      <c r="B4403" s="46" t="str">
        <v>ARANDELAS DE COBRE</v>
      </c>
      <c r="C4403" s="46" t="str">
        <v>11x17</v>
      </c>
      <c r="D4403" s="46" t="str">
        <v>11x17</v>
      </c>
      <c r="E4403" s="47">
        <v>1065.53</v>
      </c>
      <c r="F4403" s="45" t="str">
        <v>KLOSTER</v>
      </c>
      <c r="G4403" s="48">
        <v>431.53965000000005</v>
      </c>
      <c r="H4403" s="49">
        <v>240.39359999999999</v>
      </c>
      <c r="I4403" s="50">
        <v>0.79513784892775874</v>
      </c>
      <c r="J4403" s="51" t="str">
        <v>Co11.17</v>
      </c>
      <c r="Q4403" s="19" t="str">
        <v>2 - ACP x M 6  -  2</v>
      </c>
      <c r="V4403" s="83"/>
      <c r="AA4403" t="str">
        <v>2 - 0,5 x 6 x 50 - Expansion</v>
      </c>
    </row>
    <row r="4404" spans="1:27" x14ac:dyDescent="0.2">
      <c r="A4404" s="45" t="str">
        <v>ARANDELAS DE COBRE7,5 x 15 x 2</v>
      </c>
      <c r="B4404" s="46" t="str">
        <v>ARANDELAS DE COBRE</v>
      </c>
      <c r="C4404" s="46" t="str">
        <v>7,5 x 15 x 2</v>
      </c>
      <c r="D4404" s="46" t="str">
        <v>INYECTORES - CUMMING</v>
      </c>
      <c r="E4404" s="47">
        <v>1420.21</v>
      </c>
      <c r="F4404" s="45" t="str">
        <v>KLOSTER</v>
      </c>
      <c r="G4404" s="48">
        <v>575.18505000000005</v>
      </c>
      <c r="H4404" s="49">
        <v>320.4126</v>
      </c>
      <c r="I4404" s="50">
        <v>0.79513867432179652</v>
      </c>
      <c r="J4404" s="51" t="str">
        <v>Co7,5.15.2</v>
      </c>
      <c r="Q4404" s="19" t="str">
        <v xml:space="preserve">2 - ARISTON - GOTA N / B 6mm C/L CORTE ABAJO </v>
      </c>
      <c r="V4404" s="83"/>
      <c r="AA4404" t="str">
        <v>2 - 25x42x8 - Esp. 20 - Gaveta de 20</v>
      </c>
    </row>
    <row r="4405" spans="1:27" x14ac:dyDescent="0.2">
      <c r="A4405" s="45" t="str">
        <v>ARANDELAS DE COBRE16x21</v>
      </c>
      <c r="B4405" s="46" t="str">
        <v>ARANDELAS DE COBRE</v>
      </c>
      <c r="C4405" s="46" t="str">
        <v>16x21</v>
      </c>
      <c r="D4405" s="46" t="str">
        <v>16x21</v>
      </c>
      <c r="E4405" s="47">
        <v>1420.21</v>
      </c>
      <c r="F4405" s="45" t="str">
        <v>KLOSTER</v>
      </c>
      <c r="G4405" s="48">
        <v>575.18505000000005</v>
      </c>
      <c r="H4405" s="49">
        <v>320.4126</v>
      </c>
      <c r="I4405" s="50">
        <v>0.79513867432179652</v>
      </c>
      <c r="J4405" s="51" t="str">
        <v>Co16.21</v>
      </c>
      <c r="Q4405" s="19" t="str">
        <v>2 - Grampa tapizadoDuna-128-147</v>
      </c>
      <c r="V4405" s="83"/>
      <c r="AA4405" t="str">
        <v>2 - 8 X 1 R - 2 - 8 X 1 R</v>
      </c>
    </row>
    <row r="4406" spans="1:27" x14ac:dyDescent="0.2">
      <c r="A4406" s="45" t="str">
        <v>ARANDELAS DE FIBRA32x40</v>
      </c>
      <c r="B4406" s="46" t="str">
        <v>ARANDELAS DE FIBRA</v>
      </c>
      <c r="C4406" s="46" t="str">
        <v>32x40</v>
      </c>
      <c r="D4406" s="46" t="str">
        <v>32x40</v>
      </c>
      <c r="E4406" s="47">
        <v>1084.74</v>
      </c>
      <c r="F4406" s="45" t="str">
        <v>KLOSTER</v>
      </c>
      <c r="G4406" s="48">
        <v>439.31970000000007</v>
      </c>
      <c r="H4406" s="49">
        <v>244.72739999999999</v>
      </c>
      <c r="I4406" s="50">
        <v>0.79513899955624123</v>
      </c>
      <c r="J4406" s="51" t="str">
        <v>Fi32.40</v>
      </c>
      <c r="Q4406" s="19" t="str">
        <v>2 - L gasolero de plomo para cable de 16 a 70 mm2 (+) y (-)</v>
      </c>
      <c r="V4406" s="83"/>
      <c r="AA4406" t="str">
        <v>2 - 9 x 4 x 3,5</v>
      </c>
    </row>
    <row r="4407" spans="1:27" x14ac:dyDescent="0.2">
      <c r="A4407" s="45" t="str">
        <v>ARANDELAS DE COBRE14x20</v>
      </c>
      <c r="B4407" s="46" t="str">
        <v>ARANDELAS DE COBRE</v>
      </c>
      <c r="C4407" s="46" t="str">
        <v>14x20</v>
      </c>
      <c r="D4407" s="46" t="str">
        <v>14x20</v>
      </c>
      <c r="E4407" s="47">
        <v>1301.42</v>
      </c>
      <c r="F4407" s="45" t="str">
        <v>KLOSTER</v>
      </c>
      <c r="G4407" s="48">
        <v>527.07510000000002</v>
      </c>
      <c r="H4407" s="49">
        <v>293.61239999999998</v>
      </c>
      <c r="I4407" s="50">
        <v>0.79513910175455815</v>
      </c>
      <c r="J4407" s="51" t="str">
        <v>Co14.20</v>
      </c>
      <c r="Q4407" s="19" t="str">
        <v>2 - Niple plastico para unir manguera de 5mm</v>
      </c>
      <c r="V4407" s="83"/>
      <c r="AA4407" t="str">
        <v>2 - ACP x M 6  -  2</v>
      </c>
    </row>
    <row r="4408" spans="1:27" x14ac:dyDescent="0.2">
      <c r="A4408" s="45" t="str">
        <v>ARANDELAS DE FIBRA16x24</v>
      </c>
      <c r="B4408" s="46" t="str">
        <v>ARANDELAS DE FIBRA</v>
      </c>
      <c r="C4408" s="46" t="str">
        <v>16x24</v>
      </c>
      <c r="D4408" s="46" t="str">
        <v>16x24</v>
      </c>
      <c r="E4408" s="47">
        <v>499.75</v>
      </c>
      <c r="F4408" s="45" t="str">
        <v>KLOSTER</v>
      </c>
      <c r="G4408" s="48">
        <v>202.39875000000001</v>
      </c>
      <c r="H4408" s="49">
        <v>112.7478</v>
      </c>
      <c r="I4408" s="50">
        <v>0.79514589198192787</v>
      </c>
      <c r="J4408" s="51" t="str">
        <v>Fi16.24</v>
      </c>
      <c r="Q4408" s="19" t="str">
        <v>2 - Porta bulbo  1 " 1/8, 28 mm - 13</v>
      </c>
      <c r="V4408" s="83"/>
      <c r="AA4408" t="str">
        <v xml:space="preserve">2 - ARISTON - GOTA N / B 6mm C/L CORTE ABAJO </v>
      </c>
    </row>
    <row r="4409" spans="1:27" x14ac:dyDescent="0.2">
      <c r="A4409" s="45" t="str">
        <v>ARANDELAS DE FIBRA20x26</v>
      </c>
      <c r="B4409" s="46" t="str">
        <v>ARANDELAS DE FIBRA</v>
      </c>
      <c r="C4409" s="46" t="str">
        <v>20x26</v>
      </c>
      <c r="D4409" s="46" t="str">
        <v>20x26</v>
      </c>
      <c r="E4409" s="47">
        <v>596.75</v>
      </c>
      <c r="F4409" s="45" t="str">
        <v>KLOSTER</v>
      </c>
      <c r="G4409" s="48">
        <v>241.68375</v>
      </c>
      <c r="H4409" s="49">
        <v>134.63159999999999</v>
      </c>
      <c r="I4409" s="50">
        <v>0.79514876150918523</v>
      </c>
      <c r="J4409" s="51" t="str">
        <v>Fi20.26</v>
      </c>
      <c r="Q4409" s="19" t="str">
        <v>2 - Reten doble  - R 1/4 - 19 mm - 25 mm</v>
      </c>
      <c r="V4409" s="83"/>
      <c r="AA4409" t="str">
        <v>2 - Grampa tapizadoDuna-128-147</v>
      </c>
    </row>
    <row r="4410" spans="1:27" x14ac:dyDescent="0.2">
      <c r="A4410" s="45" t="str">
        <v>ARANDELAS DE FIBRA21x26</v>
      </c>
      <c r="B4410" s="46" t="str">
        <v>ARANDELAS DE FIBRA</v>
      </c>
      <c r="C4410" s="46" t="str">
        <v>21x26</v>
      </c>
      <c r="D4410" s="46" t="str">
        <v>21x26</v>
      </c>
      <c r="E4410" s="47">
        <v>596.75</v>
      </c>
      <c r="F4410" s="45" t="str">
        <v>KLOSTER</v>
      </c>
      <c r="G4410" s="48">
        <v>241.68375</v>
      </c>
      <c r="H4410" s="49">
        <v>134.63159999999999</v>
      </c>
      <c r="I4410" s="50">
        <v>0.79514876150918523</v>
      </c>
      <c r="J4410" s="51" t="str">
        <v>Fi21.26</v>
      </c>
      <c r="Q4410" s="19" t="str">
        <v>2 - SAE 7.89 ID-6 - Codo 90°</v>
      </c>
      <c r="V4410" s="83"/>
      <c r="AA4410" t="str">
        <v>2 - L gasolero de plomo para cable de 16 a 70 mm2 (+) y (-)</v>
      </c>
    </row>
    <row r="4411" spans="1:27" x14ac:dyDescent="0.2">
      <c r="A4411" s="45" t="str">
        <v>INTERRUPTORES Y PULSADORES222</v>
      </c>
      <c r="B4411" s="46" t="str">
        <v>INTERRUPTORES Y PULSADORES</v>
      </c>
      <c r="C4411" s="46">
        <v>222</v>
      </c>
      <c r="D4411" s="46" t="str">
        <v>10 Amper - Unipolar - Pulsador T/PALA 6.35</v>
      </c>
      <c r="E4411" s="47">
        <v>2466.39</v>
      </c>
      <c r="F4411" s="45" t="str">
        <v>ALCIDES.TESSA</v>
      </c>
      <c r="G4411" s="48">
        <v>998.88795000000005</v>
      </c>
      <c r="H4411" s="49">
        <v>555.79</v>
      </c>
      <c r="I4411" s="50">
        <v>0.79723987477284597</v>
      </c>
      <c r="J4411" s="51" t="str">
        <v>1652/00 - NRS</v>
      </c>
      <c r="Q4411" s="19" t="str">
        <v>2 - Terminal cobre estanado ojal - Cable 2,5 - Ojal: 3/16</v>
      </c>
      <c r="V4411" s="83"/>
      <c r="AA4411" t="str">
        <v>2 - Niple plastico para unir manguera de 5mm</v>
      </c>
    </row>
    <row r="4412" spans="1:27" x14ac:dyDescent="0.2">
      <c r="A4412" s="45" t="str">
        <v>PLASTICOS14</v>
      </c>
      <c r="B4412" s="46" t="str">
        <v>PLASTICOS</v>
      </c>
      <c r="C4412" s="46">
        <v>14</v>
      </c>
      <c r="D4412" s="46" t="str">
        <v>Tuerca autorros. FIAT</v>
      </c>
      <c r="E4412" s="47">
        <v>622.52</v>
      </c>
      <c r="F4412" s="45" t="str">
        <v>FADER</v>
      </c>
      <c r="G4412" s="48">
        <v>252.1206</v>
      </c>
      <c r="H4412" s="49">
        <v>140.25649999999999</v>
      </c>
      <c r="I4412" s="50">
        <v>0.79756802715025699</v>
      </c>
      <c r="J4412" s="51" t="str">
        <v>F-740/Ve</v>
      </c>
      <c r="Q4412" s="19" t="str">
        <v>2 - TOPE CAPOT 404 - 504</v>
      </c>
      <c r="V4412" s="83"/>
      <c r="AA4412" t="str">
        <v>2 - Porta bulbo  1 " 1/8, 28 mm - 13</v>
      </c>
    </row>
    <row r="4413" spans="1:27" x14ac:dyDescent="0.2">
      <c r="A4413" s="45" t="str">
        <v>PLASTICOS86</v>
      </c>
      <c r="B4413" s="46" t="str">
        <v>PLASTICOS</v>
      </c>
      <c r="C4413" s="46">
        <v>86</v>
      </c>
      <c r="D4413" s="46" t="str">
        <v>Grampa tapizado puerta PALIO- SIENA buje B</v>
      </c>
      <c r="E4413" s="47">
        <v>642.4</v>
      </c>
      <c r="F4413" s="45" t="str">
        <v>FADER</v>
      </c>
      <c r="G4413" s="48">
        <v>260.17200000000003</v>
      </c>
      <c r="H4413" s="49">
        <v>144.63749999999999</v>
      </c>
      <c r="I4413" s="50">
        <v>0.79878662172673098</v>
      </c>
      <c r="J4413" s="51" t="str">
        <v>S-076/B</v>
      </c>
      <c r="Q4413" s="19" t="str">
        <v>2 - VIROLA 6 MM</v>
      </c>
      <c r="V4413" s="83"/>
      <c r="AA4413" t="str">
        <v>2 - Reten doble  - R 1/4 - 19 mm - 25 mm</v>
      </c>
    </row>
    <row r="4414" spans="1:27" x14ac:dyDescent="0.2">
      <c r="A4414" s="45" t="str">
        <v>INSERTOSArand. Tapa - 12x24</v>
      </c>
      <c r="B4414" s="46" t="str">
        <v>INSERTOS</v>
      </c>
      <c r="C4414" s="46" t="str">
        <v>Arand. Tapa - 12x24</v>
      </c>
      <c r="D4414" s="46" t="str">
        <v>Arand. Tapa - 12x24</v>
      </c>
      <c r="E4414" s="47">
        <v>1612.72</v>
      </c>
      <c r="F4414" s="45" t="str">
        <v>INSERTOS</v>
      </c>
      <c r="G4414" s="48">
        <v>653.15160000000003</v>
      </c>
      <c r="H4414" s="49">
        <v>363</v>
      </c>
      <c r="I4414" s="50">
        <v>0.79931570247933892</v>
      </c>
      <c r="J4414" s="51" t="str">
        <v>Arand. Tapa - 12x24</v>
      </c>
      <c r="Q4414" s="19" t="str">
        <v>2 x 12 - 2x12</v>
      </c>
      <c r="V4414" s="83"/>
      <c r="AA4414" t="str">
        <v>2 - SAE 7.89 ID-6 - Codo 90°</v>
      </c>
    </row>
    <row r="4415" spans="1:27" x14ac:dyDescent="0.2">
      <c r="A4415" s="45" t="str">
        <v>RETENES SEGURIDAD2,3</v>
      </c>
      <c r="B4415" s="46" t="str">
        <v>RETENES SEGURIDAD</v>
      </c>
      <c r="C4415" s="46">
        <v>2.2999999999999998</v>
      </c>
      <c r="D4415" s="46" t="str">
        <v>RETENES SEGURIDAD DIN 6799 RS   2.30</v>
      </c>
      <c r="E4415" s="47">
        <v>44.59</v>
      </c>
      <c r="F4415" s="45" t="str">
        <v>OTIA</v>
      </c>
      <c r="G4415" s="48">
        <v>18.058950000000003</v>
      </c>
      <c r="H4415" s="49">
        <v>10.033200000000001</v>
      </c>
      <c r="I4415" s="50">
        <v>0.79991926803014013</v>
      </c>
      <c r="J4415" s="51" t="str">
        <v>04202.3</v>
      </c>
      <c r="Q4415" s="19" t="str">
        <v>2 x 16 - 2x16</v>
      </c>
      <c r="V4415" s="83"/>
      <c r="AA4415" t="str">
        <v>2 - Terminal cobre estanado ojal - Cable 2,5 - Ojal: 3/16</v>
      </c>
    </row>
    <row r="4416" spans="1:27" x14ac:dyDescent="0.2">
      <c r="A4416" s="45" t="str">
        <v>ARANDELAS DE ALUMINIO13x20</v>
      </c>
      <c r="B4416" s="46" t="str">
        <v>ARANDELAS DE ALUMINIO</v>
      </c>
      <c r="C4416" s="46" t="str">
        <v>13x20</v>
      </c>
      <c r="D4416" s="46" t="str">
        <v>13x20</v>
      </c>
      <c r="E4416" s="47">
        <v>187.78</v>
      </c>
      <c r="F4416" s="45" t="str">
        <v>KLOSTER</v>
      </c>
      <c r="G4416" s="48">
        <v>76.050899999999999</v>
      </c>
      <c r="H4416" s="49">
        <v>42.251399999999997</v>
      </c>
      <c r="I4416" s="50">
        <v>0.79996165807523556</v>
      </c>
      <c r="J4416" s="51" t="str">
        <v>Al13.20</v>
      </c>
      <c r="Q4416" s="19" t="str">
        <v>2 x 20 - 2 x 20</v>
      </c>
      <c r="V4416" s="83"/>
      <c r="AA4416" t="str">
        <v>2 - TOPE CAPOT 404 - 504</v>
      </c>
    </row>
    <row r="4417" spans="1:27" x14ac:dyDescent="0.2">
      <c r="A4417" s="45" t="str">
        <v>ARANDELAS DE ALUMINIO14x20</v>
      </c>
      <c r="B4417" s="46" t="str">
        <v>ARANDELAS DE ALUMINIO</v>
      </c>
      <c r="C4417" s="46" t="str">
        <v>14x20</v>
      </c>
      <c r="D4417" s="46" t="str">
        <v>14x20</v>
      </c>
      <c r="E4417" s="47">
        <v>187.78</v>
      </c>
      <c r="F4417" s="45" t="str">
        <v>KLOSTER</v>
      </c>
      <c r="G4417" s="48">
        <v>76.050899999999999</v>
      </c>
      <c r="H4417" s="49">
        <v>42.251399999999997</v>
      </c>
      <c r="I4417" s="50">
        <v>0.79996165807523556</v>
      </c>
      <c r="J4417" s="51" t="str">
        <v>Al14.20</v>
      </c>
      <c r="Q4417" s="19" t="str">
        <v>2 x 20 - 2x20</v>
      </c>
      <c r="V4417" s="83"/>
      <c r="AA4417" t="str">
        <v>2 - VIROLA 6 MM</v>
      </c>
    </row>
    <row r="4418" spans="1:27" x14ac:dyDescent="0.2">
      <c r="A4418" s="45" t="str">
        <v>REGATONES13</v>
      </c>
      <c r="B4418" s="46" t="str">
        <v>REGATONES</v>
      </c>
      <c r="C4418" s="46">
        <v>13</v>
      </c>
      <c r="D4418" s="46" t="str">
        <v>EXTERIORES LARGOS  - 3/4 .</v>
      </c>
      <c r="E4418" s="47">
        <v>192.53</v>
      </c>
      <c r="F4418" s="45" t="str">
        <v>REGATONES</v>
      </c>
      <c r="G4418" s="48">
        <v>77.974649999999997</v>
      </c>
      <c r="H4418" s="49">
        <v>43.32</v>
      </c>
      <c r="I4418" s="50">
        <v>0.79996883656509676</v>
      </c>
      <c r="J4418" s="51" t="str">
        <v>3/4 . EXTERIORES LARGOS</v>
      </c>
      <c r="Q4418" s="19" t="str">
        <v>2 x 25 - 2 x 25</v>
      </c>
      <c r="V4418" s="83"/>
      <c r="AA4418" t="str">
        <v>2 x 12 - 2x12</v>
      </c>
    </row>
    <row r="4419" spans="1:27" x14ac:dyDescent="0.2">
      <c r="A4419" s="45" t="str">
        <v>REGATONES51</v>
      </c>
      <c r="B4419" s="46" t="str">
        <v>REGATONES</v>
      </c>
      <c r="C4419" s="46">
        <v>51</v>
      </c>
      <c r="D4419" s="46" t="str">
        <v>RECTANGULARES  - 20x40</v>
      </c>
      <c r="E4419" s="47">
        <v>188.27</v>
      </c>
      <c r="F4419" s="45" t="str">
        <v>REGATONES</v>
      </c>
      <c r="G4419" s="48">
        <v>76.249350000000021</v>
      </c>
      <c r="H4419" s="49">
        <v>42.3613</v>
      </c>
      <c r="I4419" s="50">
        <v>0.79997662961240623</v>
      </c>
      <c r="J4419" s="51" t="str">
        <v>20x40 RECTANGULARES</v>
      </c>
      <c r="Q4419" s="19" t="str">
        <v>2 x 30 - 2 x 30</v>
      </c>
      <c r="V4419" s="83"/>
      <c r="AA4419" t="str">
        <v>2 x 16 - 2x16</v>
      </c>
    </row>
    <row r="4420" spans="1:27" x14ac:dyDescent="0.2">
      <c r="A4420" s="45" t="str">
        <v>TERMINALES86</v>
      </c>
      <c r="B4420" s="46" t="str">
        <v>TERMINALES</v>
      </c>
      <c r="C4420" s="46">
        <v>86</v>
      </c>
      <c r="D4420" s="46" t="str">
        <v>PREAISLADOS HORQUILLA Ø 4 MM ROJA</v>
      </c>
      <c r="E4420" s="47">
        <v>270.61</v>
      </c>
      <c r="F4420" s="45" t="str">
        <v>LCT</v>
      </c>
      <c r="G4420" s="48">
        <v>109.59705</v>
      </c>
      <c r="H4420" s="49">
        <v>60.887999999999998</v>
      </c>
      <c r="I4420" s="50">
        <v>0.79997782814347662</v>
      </c>
      <c r="J4420" s="51" t="str">
        <v>3007</v>
      </c>
      <c r="Q4420" s="19" t="str">
        <v>2 x 40 - 2 x 40</v>
      </c>
      <c r="V4420" s="83"/>
      <c r="AA4420" t="str">
        <v>2 x 20 - 2 x 20</v>
      </c>
    </row>
    <row r="4421" spans="1:27" x14ac:dyDescent="0.2">
      <c r="A4421" s="45" t="str">
        <v>TERMINALES80</v>
      </c>
      <c r="B4421" s="46" t="str">
        <v>TERMINALES</v>
      </c>
      <c r="C4421" s="46">
        <v>80</v>
      </c>
      <c r="D4421" s="46" t="str">
        <v>PREAISLADOS OJAL Ø 4 MM ROJA</v>
      </c>
      <c r="E4421" s="47">
        <v>293.01</v>
      </c>
      <c r="F4421" s="45" t="str">
        <v>LCT</v>
      </c>
      <c r="G4421" s="48">
        <v>118.66905</v>
      </c>
      <c r="H4421" s="49">
        <v>65.927999999999997</v>
      </c>
      <c r="I4421" s="50">
        <v>0.79997952311612663</v>
      </c>
      <c r="J4421" s="51" t="str">
        <v>3001</v>
      </c>
      <c r="Q4421" s="19" t="str">
        <v>2 x 50 - 2 x 50</v>
      </c>
      <c r="V4421" s="83"/>
      <c r="AA4421" t="str">
        <v>2 x 20 - 2x20</v>
      </c>
    </row>
    <row r="4422" spans="1:27" x14ac:dyDescent="0.2">
      <c r="A4422" s="45" t="str">
        <v>REGATONES10</v>
      </c>
      <c r="B4422" s="46" t="str">
        <v>REGATONES</v>
      </c>
      <c r="C4422" s="46">
        <v>10</v>
      </c>
      <c r="D4422" s="46" t="str">
        <v>EXTERIORES CORTOS - 1" 3/4</v>
      </c>
      <c r="E4422" s="47">
        <v>333.33</v>
      </c>
      <c r="F4422" s="45" t="str">
        <v>REGATONES</v>
      </c>
      <c r="G4422" s="48">
        <v>134.99865</v>
      </c>
      <c r="H4422" s="49">
        <v>75</v>
      </c>
      <c r="I4422" s="50">
        <v>0.79998199999999997</v>
      </c>
      <c r="J4422" s="51" t="str">
        <v>1" 3/4 EXTERIORES CORTOS</v>
      </c>
      <c r="Q4422" s="19" t="str">
        <v>2,3 - RETENES SEGURIDAD DIN 6799 RS   2.30</v>
      </c>
      <c r="V4422" s="83"/>
      <c r="AA4422" t="str">
        <v>2 x 25 - 2 x 25</v>
      </c>
    </row>
    <row r="4423" spans="1:27" x14ac:dyDescent="0.2">
      <c r="A4423" s="45" t="str">
        <v>TERMINALES89</v>
      </c>
      <c r="B4423" s="46" t="str">
        <v>TERMINALES</v>
      </c>
      <c r="C4423" s="46">
        <v>89</v>
      </c>
      <c r="D4423" s="46" t="str">
        <v>PREAISLADOS PALA MACHO 6.3 ROJA</v>
      </c>
      <c r="E4423" s="47">
        <v>334.45</v>
      </c>
      <c r="F4423" s="45" t="str">
        <v>LCT</v>
      </c>
      <c r="G4423" s="48">
        <v>135.45224999999999</v>
      </c>
      <c r="H4423" s="49">
        <v>75.251999999999995</v>
      </c>
      <c r="I4423" s="50">
        <v>0.79998206027746765</v>
      </c>
      <c r="J4423" s="51" t="str">
        <v>3014</v>
      </c>
      <c r="Q4423" s="19" t="str">
        <v>2,5 x 14 - 2,5x14</v>
      </c>
      <c r="V4423" s="83"/>
      <c r="AA4423" t="str">
        <v>2 x 30 - 2 x 30</v>
      </c>
    </row>
    <row r="4424" spans="1:27" x14ac:dyDescent="0.2">
      <c r="A4424" s="45" t="str">
        <v>REGATONES32</v>
      </c>
      <c r="B4424" s="46" t="str">
        <v>REGATONES</v>
      </c>
      <c r="C4424" s="46">
        <v>32</v>
      </c>
      <c r="D4424" s="46" t="str">
        <v>INTERIORES  - 2"</v>
      </c>
      <c r="E4424" s="47">
        <v>278.22000000000003</v>
      </c>
      <c r="F4424" s="45" t="str">
        <v>REGATONES</v>
      </c>
      <c r="G4424" s="48">
        <v>112.67910000000002</v>
      </c>
      <c r="H4424" s="49">
        <v>62.6</v>
      </c>
      <c r="I4424" s="50">
        <v>0.7999856230031952</v>
      </c>
      <c r="J4424" s="51" t="str">
        <v>2" INTERIORES</v>
      </c>
      <c r="Q4424" s="19" t="str">
        <v>2,5 x 16 - 2,5x16</v>
      </c>
      <c r="V4424" s="83"/>
      <c r="AA4424" t="str">
        <v>2 x 40 - 2 x 40</v>
      </c>
    </row>
    <row r="4425" spans="1:27" x14ac:dyDescent="0.2">
      <c r="A4425" s="45" t="str">
        <v>CONECTORES PLASTICOS MANGUERAS90</v>
      </c>
      <c r="B4425" s="46" t="str">
        <v>CONECTORES PLASTICOS MANGUERAS</v>
      </c>
      <c r="C4425" s="46">
        <v>90</v>
      </c>
      <c r="D4425" s="46" t="str">
        <v>R12 Mod. 1971 en adelante</v>
      </c>
      <c r="E4425" s="47">
        <v>604.44000000000005</v>
      </c>
      <c r="F4425" s="45" t="str">
        <v>JorgeManguera</v>
      </c>
      <c r="G4425" s="48">
        <v>244.79820000000007</v>
      </c>
      <c r="H4425" s="49">
        <v>136</v>
      </c>
      <c r="I4425" s="50">
        <v>0.79998676470588292</v>
      </c>
      <c r="J4425" s="51" t="str">
        <v>3019</v>
      </c>
      <c r="Q4425" s="19" t="str">
        <v>2,5 x 25 - 2,5 x 25</v>
      </c>
      <c r="V4425" s="83"/>
      <c r="AA4425" t="str">
        <v>2 x 50 - 2 x 50</v>
      </c>
    </row>
    <row r="4426" spans="1:27" x14ac:dyDescent="0.2">
      <c r="A4426" s="45" t="str">
        <v>REGATONES46</v>
      </c>
      <c r="B4426" s="46" t="str">
        <v>REGATONES</v>
      </c>
      <c r="C4426" s="46">
        <v>46</v>
      </c>
      <c r="D4426" s="46" t="str">
        <v>RECTANGULARES  - 15x30 aletado</v>
      </c>
      <c r="E4426" s="47">
        <v>159.11000000000001</v>
      </c>
      <c r="F4426" s="45" t="str">
        <v>REGATONES</v>
      </c>
      <c r="G4426" s="48">
        <v>64.439550000000011</v>
      </c>
      <c r="H4426" s="49">
        <v>35.799999999999997</v>
      </c>
      <c r="I4426" s="50">
        <v>0.79998743016759821</v>
      </c>
      <c r="J4426" s="51" t="str">
        <v>15x30 aletado RECTANGULARES</v>
      </c>
      <c r="Q4426" s="19" t="str">
        <v>2,5 x 26  - 2,5x26</v>
      </c>
      <c r="V4426" s="83"/>
      <c r="AA4426" t="str">
        <v>2,3 - RETENES SEGURIDAD DIN 6799 RS   2.30</v>
      </c>
    </row>
    <row r="4427" spans="1:27" x14ac:dyDescent="0.2">
      <c r="A4427" s="45" t="str">
        <v>CONECTORES PLASTICOS MANGUERAS91</v>
      </c>
      <c r="B4427" s="46" t="str">
        <v>CONECTORES PLASTICOS MANGUERAS</v>
      </c>
      <c r="C4427" s="46">
        <v>91</v>
      </c>
      <c r="D4427" s="46" t="str">
        <v>R12 Pivote Acelerador R12</v>
      </c>
      <c r="E4427" s="47">
        <v>533.33000000000004</v>
      </c>
      <c r="F4427" s="45" t="str">
        <v>JorgeManguera</v>
      </c>
      <c r="G4427" s="48">
        <v>215.99865000000005</v>
      </c>
      <c r="H4427" s="49">
        <v>120</v>
      </c>
      <c r="I4427" s="50">
        <v>0.79998875000000047</v>
      </c>
      <c r="J4427" s="51" t="str">
        <v>3021</v>
      </c>
      <c r="Q4427" s="19" t="str">
        <v>2,5 x 30 - 2,5 x 30</v>
      </c>
      <c r="V4427" s="83"/>
      <c r="AA4427" t="str">
        <v>2,5 x 14 - 2,5x14</v>
      </c>
    </row>
    <row r="4428" spans="1:27" x14ac:dyDescent="0.2">
      <c r="A4428" s="45" t="str">
        <v>REGATONES48</v>
      </c>
      <c r="B4428" s="46" t="str">
        <v>REGATONES</v>
      </c>
      <c r="C4428" s="46">
        <v>48</v>
      </c>
      <c r="D4428" s="46" t="str">
        <v>RECTANGULARES  - 15x30</v>
      </c>
      <c r="E4428" s="47">
        <v>191.11</v>
      </c>
      <c r="F4428" s="45" t="str">
        <v>REGATONES</v>
      </c>
      <c r="G4428" s="48">
        <v>77.399550000000005</v>
      </c>
      <c r="H4428" s="49">
        <v>43</v>
      </c>
      <c r="I4428" s="50">
        <v>0.79998953488372115</v>
      </c>
      <c r="J4428" s="51" t="str">
        <v>15x30 RECTANGULARES</v>
      </c>
      <c r="Q4428" s="19" t="str">
        <v>2,5 x 30 - 2,5x30</v>
      </c>
      <c r="V4428" s="83"/>
      <c r="AA4428" t="str">
        <v>2,5 x 16 - 2,5x16</v>
      </c>
    </row>
    <row r="4429" spans="1:27" x14ac:dyDescent="0.2">
      <c r="A4429" s="45" t="str">
        <v>ARANDELAS DE INYECCION1205</v>
      </c>
      <c r="B4429" s="46" t="str">
        <v>ARANDELAS DE INYECCION</v>
      </c>
      <c r="C4429" s="46">
        <v>1205</v>
      </c>
      <c r="D4429" s="46" t="str">
        <v>14 x 20 x 2 - VARIAS</v>
      </c>
      <c r="E4429" s="47">
        <v>318.83999999999997</v>
      </c>
      <c r="F4429" s="45" t="str">
        <v>DAHE.DIESEL</v>
      </c>
      <c r="G4429" s="48">
        <v>129.1302</v>
      </c>
      <c r="H4429" s="49">
        <v>71.739400000000003</v>
      </c>
      <c r="I4429" s="50">
        <v>0.79998996367407593</v>
      </c>
      <c r="J4429" s="51" t="str">
        <v>0000000205</v>
      </c>
      <c r="Q4429" s="19" t="str">
        <v>2,5 x 40 - 2,5 x 40</v>
      </c>
      <c r="V4429" s="83"/>
      <c r="AA4429" t="str">
        <v>2,5 x 25 - 2,5 x 25</v>
      </c>
    </row>
    <row r="4430" spans="1:27" x14ac:dyDescent="0.2">
      <c r="A4430" s="45" t="str">
        <v>PLASTICOS3</v>
      </c>
      <c r="B4430" s="46" t="str">
        <v>PLASTICOS</v>
      </c>
      <c r="C4430" s="46">
        <v>3</v>
      </c>
      <c r="D4430" s="46" t="str">
        <v>Tuerca autorros. FIAT-RENAULT</v>
      </c>
      <c r="E4430" s="47">
        <v>629.53</v>
      </c>
      <c r="F4430" s="45" t="str">
        <v>FADER</v>
      </c>
      <c r="G4430" s="48">
        <v>254.95965000000001</v>
      </c>
      <c r="H4430" s="49">
        <v>141.64500000000001</v>
      </c>
      <c r="I4430" s="50">
        <v>0.79999046913057281</v>
      </c>
      <c r="J4430" s="51" t="str">
        <v>S-050</v>
      </c>
      <c r="Q4430" s="19" t="str">
        <v>2,5 x 50 - 2,5 x 50</v>
      </c>
      <c r="V4430" s="83"/>
      <c r="AA4430" t="str">
        <v>2,5 x 26  - 2,5x26</v>
      </c>
    </row>
    <row r="4431" spans="1:27" x14ac:dyDescent="0.2">
      <c r="A4431" s="45" t="str">
        <v>TERMINALES82</v>
      </c>
      <c r="B4431" s="46" t="str">
        <v>TERMINALES</v>
      </c>
      <c r="C4431" s="46">
        <v>82</v>
      </c>
      <c r="D4431" s="46" t="str">
        <v>PREAISLADOS OJAL Ø 8 MM ROJA</v>
      </c>
      <c r="E4431" s="47">
        <v>465.1</v>
      </c>
      <c r="F4431" s="45" t="str">
        <v>LCT</v>
      </c>
      <c r="G4431" s="48">
        <v>188.36550000000003</v>
      </c>
      <c r="H4431" s="49">
        <v>104.648</v>
      </c>
      <c r="I4431" s="50">
        <v>0.79999139974008138</v>
      </c>
      <c r="J4431" s="51" t="str">
        <v>3003</v>
      </c>
      <c r="Q4431" s="19" t="str">
        <v>20 -  18 x 17 x 7 - AMOL JEPSON, VERSA, GLAD</v>
      </c>
      <c r="V4431" s="83"/>
      <c r="AA4431" t="str">
        <v>2,5 x 30 - 2,5 x 30</v>
      </c>
    </row>
    <row r="4432" spans="1:27" x14ac:dyDescent="0.2">
      <c r="A4432" s="45" t="str">
        <v>PLASTICOS49</v>
      </c>
      <c r="B4432" s="46" t="str">
        <v>PLASTICOS</v>
      </c>
      <c r="C4432" s="46">
        <v>49</v>
      </c>
      <c r="D4432" s="46" t="str">
        <v>Burleterias de puertas REGATTA</v>
      </c>
      <c r="E4432" s="47">
        <v>709.33</v>
      </c>
      <c r="F4432" s="45" t="str">
        <v>FADER</v>
      </c>
      <c r="G4432" s="48">
        <v>287.27865000000008</v>
      </c>
      <c r="H4432" s="49">
        <v>159.6</v>
      </c>
      <c r="I4432" s="50">
        <v>0.79999154135338402</v>
      </c>
      <c r="J4432" s="51" t="str">
        <v>S-040</v>
      </c>
      <c r="Q4432" s="19" t="str">
        <v>20 - 1,5 x 14 x 100 - Expansion</v>
      </c>
      <c r="V4432" s="83"/>
      <c r="AA4432" t="str">
        <v>2,5 x 30 - 2,5x30</v>
      </c>
    </row>
    <row r="4433" spans="1:27" x14ac:dyDescent="0.2">
      <c r="A4433" s="45" t="str">
        <v>PLASTICOS9</v>
      </c>
      <c r="B4433" s="46" t="str">
        <v>PLASTICOS</v>
      </c>
      <c r="C4433" s="46">
        <v>9</v>
      </c>
      <c r="D4433" s="46" t="str">
        <v>Tuerca autorroscante FIAT</v>
      </c>
      <c r="E4433" s="47">
        <v>680.9</v>
      </c>
      <c r="F4433" s="45" t="str">
        <v>FADER</v>
      </c>
      <c r="G4433" s="48">
        <v>275.7645</v>
      </c>
      <c r="H4433" s="49">
        <v>153.20320000000001</v>
      </c>
      <c r="I4433" s="50">
        <v>0.79999177562870738</v>
      </c>
      <c r="J4433" s="51" t="str">
        <v>F-566</v>
      </c>
      <c r="Q4433" s="19" t="str">
        <v>20 - 1/2 M x MANG 12</v>
      </c>
      <c r="V4433" s="83"/>
      <c r="AA4433" t="str">
        <v>2,5 x 40 - 2,5 x 40</v>
      </c>
    </row>
    <row r="4434" spans="1:27" x14ac:dyDescent="0.2">
      <c r="A4434" s="45" t="str">
        <v>PLASTICOS19</v>
      </c>
      <c r="B4434" s="46" t="str">
        <v>PLASTICOS</v>
      </c>
      <c r="C4434" s="46">
        <v>19</v>
      </c>
      <c r="D4434" s="46" t="str">
        <v>Grampa tapizado GOL</v>
      </c>
      <c r="E4434" s="47">
        <v>671.31</v>
      </c>
      <c r="F4434" s="45" t="str">
        <v>FADER</v>
      </c>
      <c r="G4434" s="48">
        <v>271.88055000000003</v>
      </c>
      <c r="H4434" s="49">
        <v>151.0454</v>
      </c>
      <c r="I4434" s="50">
        <v>0.79999225398456386</v>
      </c>
      <c r="J4434" s="51" t="str">
        <v>F-001</v>
      </c>
      <c r="Q4434" s="19" t="str">
        <v>20 - 1/8 SAE 44 mm (internacional) - 20 - 1/8 SAE 44 mm (internacional)</v>
      </c>
      <c r="V4434" s="83"/>
      <c r="AA4434" t="str">
        <v>2,5 x 50 - 2,5 x 50</v>
      </c>
    </row>
    <row r="4435" spans="1:27" x14ac:dyDescent="0.2">
      <c r="A4435" s="45" t="str">
        <v>TERMINALES81</v>
      </c>
      <c r="B4435" s="46" t="str">
        <v>TERMINALES</v>
      </c>
      <c r="C4435" s="46">
        <v>81</v>
      </c>
      <c r="D4435" s="46" t="str">
        <v>PREAISLADOS OJAL Ø 5 MM ROJA</v>
      </c>
      <c r="E4435" s="47">
        <v>297.67</v>
      </c>
      <c r="F4435" s="45" t="str">
        <v>LCT</v>
      </c>
      <c r="G4435" s="48">
        <v>120.55635000000001</v>
      </c>
      <c r="H4435" s="49">
        <v>66.975999999999999</v>
      </c>
      <c r="I4435" s="50">
        <v>0.79999328117534652</v>
      </c>
      <c r="J4435" s="51" t="str">
        <v>3002</v>
      </c>
      <c r="Q4435" s="19" t="str">
        <v>20 - 19 x 17 x 14</v>
      </c>
      <c r="V4435" s="83"/>
      <c r="AA4435" t="str">
        <v>20 -  18 x 17 x 7 - AMOL JEPSON, VERSA, GLAD</v>
      </c>
    </row>
    <row r="4436" spans="1:27" x14ac:dyDescent="0.2">
      <c r="A4436" s="45" t="str">
        <v>PLASTICOS140</v>
      </c>
      <c r="B4436" s="46" t="str">
        <v>PLASTICOS</v>
      </c>
      <c r="C4436" s="46">
        <v>140</v>
      </c>
      <c r="D4436" s="46" t="str">
        <v>Grampas tapizado puertas VOLKSWAGEN AB 9</v>
      </c>
      <c r="E4436" s="47">
        <v>895.53</v>
      </c>
      <c r="F4436" s="45" t="str">
        <v>FADER</v>
      </c>
      <c r="G4436" s="48">
        <v>362.68965000000003</v>
      </c>
      <c r="H4436" s="49">
        <v>201.495</v>
      </c>
      <c r="I4436" s="50">
        <v>0.79999330008188796</v>
      </c>
      <c r="J4436" s="51" t="str">
        <v>S-198</v>
      </c>
      <c r="Q4436" s="19" t="str">
        <v>20 - 20 mm - 5 mm</v>
      </c>
      <c r="V4436" s="83"/>
      <c r="AA4436" t="str">
        <v>20 - 1,5 x 14 x 100 - Expansion</v>
      </c>
    </row>
    <row r="4437" spans="1:27" x14ac:dyDescent="0.2">
      <c r="A4437" s="45" t="str">
        <v>REGATONES41</v>
      </c>
      <c r="B4437" s="46" t="str">
        <v>REGATONES</v>
      </c>
      <c r="C4437" s="46">
        <v>41</v>
      </c>
      <c r="D4437" s="46" t="str">
        <v>CUADRADOS  - 50x50</v>
      </c>
      <c r="E4437" s="47">
        <v>452.87</v>
      </c>
      <c r="F4437" s="45" t="str">
        <v>REGATONES</v>
      </c>
      <c r="G4437" s="48">
        <v>183.41235</v>
      </c>
      <c r="H4437" s="49">
        <v>101.8961</v>
      </c>
      <c r="I4437" s="50">
        <v>0.799993817231474</v>
      </c>
      <c r="J4437" s="51" t="str">
        <v>50x50 CUADRADOS</v>
      </c>
      <c r="Q4437" s="19" t="str">
        <v>20 - Conector de calefaccion purgador plastico de P 505</v>
      </c>
      <c r="V4437" s="83"/>
      <c r="AA4437" t="str">
        <v>20 - 1/2 M x MANG 12</v>
      </c>
    </row>
    <row r="4438" spans="1:27" x14ac:dyDescent="0.2">
      <c r="A4438" s="45" t="str">
        <v>RESORTES LINEA AUTOMOTOR594</v>
      </c>
      <c r="B4438" s="46" t="str">
        <v>RESORTES LINEA AUTOMOTOR</v>
      </c>
      <c r="C4438" s="46">
        <v>594</v>
      </c>
      <c r="D4438" s="46" t="str">
        <v>RESORTES LINEA RENAULT - RESORTE P/GATILLO DE REG. AUTOM. DE Z/DE FRENO TRAS/IZQ - R 9/11</v>
      </c>
      <c r="E4438" s="47">
        <v>1544.44</v>
      </c>
      <c r="F4438" s="45" t="str">
        <v>ResortesGenerales</v>
      </c>
      <c r="G4438" s="48">
        <v>625.4982</v>
      </c>
      <c r="H4438" s="49">
        <v>347.5</v>
      </c>
      <c r="I4438" s="50">
        <v>0.7999948201438849</v>
      </c>
      <c r="J4438" s="51" t="str">
        <v>2522</v>
      </c>
      <c r="Q4438" s="19" t="str">
        <v>20 - CONEXIÓN CON VIROLA TUBO 1/4</v>
      </c>
      <c r="V4438" s="83"/>
      <c r="AA4438" t="str">
        <v>20 - 1/8 SAE 44 mm (internacional) - 20 - 1/8 SAE 44 mm (internacional)</v>
      </c>
    </row>
    <row r="4439" spans="1:27" x14ac:dyDescent="0.2">
      <c r="A4439" s="45" t="str">
        <v>RESORTES LINEA AUTOMOTOR612</v>
      </c>
      <c r="B4439" s="46" t="str">
        <v>RESORTES LINEA AUTOMOTOR</v>
      </c>
      <c r="C4439" s="46">
        <v>612</v>
      </c>
      <c r="D4439" s="46" t="str">
        <v>RESORTES LINEA RENAULT - RESORTE P/GATILLO DE REG. AUTOM DE Z/ FRENO TRAS/IZQ -R 12/18</v>
      </c>
      <c r="E4439" s="47">
        <v>1544.44</v>
      </c>
      <c r="F4439" s="45" t="str">
        <v>ResortesGenerales</v>
      </c>
      <c r="G4439" s="48">
        <v>625.4982</v>
      </c>
      <c r="H4439" s="49">
        <v>347.5</v>
      </c>
      <c r="I4439" s="50">
        <v>0.7999948201438849</v>
      </c>
      <c r="J4439" s="51" t="str">
        <v>2522</v>
      </c>
      <c r="Q4439" s="19" t="str">
        <v>20 - Cuerda 1,78mm - 21,95 x 25,51</v>
      </c>
      <c r="V4439" s="83"/>
      <c r="AA4439" t="str">
        <v>20 - 19 x 17 x 14</v>
      </c>
    </row>
    <row r="4440" spans="1:27" x14ac:dyDescent="0.2">
      <c r="A4440" s="45" t="str">
        <v>RESORTES LINEA AUTOMOTOR613</v>
      </c>
      <c r="B4440" s="46" t="str">
        <v>RESORTES LINEA AUTOMOTOR</v>
      </c>
      <c r="C4440" s="46">
        <v>613</v>
      </c>
      <c r="D4440" s="46" t="str">
        <v>RESORTES LINEA RENAULT - RESORTE P/GATILLO DE REG. AUTOM DE Z/ FRENO TRAS/DER -R 12/18</v>
      </c>
      <c r="E4440" s="47">
        <v>1544.44</v>
      </c>
      <c r="F4440" s="45" t="str">
        <v>ResortesGenerales</v>
      </c>
      <c r="G4440" s="48">
        <v>625.4982</v>
      </c>
      <c r="H4440" s="49">
        <v>347.5</v>
      </c>
      <c r="I4440" s="50">
        <v>0.7999948201438849</v>
      </c>
      <c r="J4440" s="51" t="str">
        <v>2523</v>
      </c>
      <c r="Q4440" s="19" t="str">
        <v>20 - ELECTROLUX - PLATA</v>
      </c>
      <c r="V4440" s="83"/>
      <c r="AA4440" t="str">
        <v>20 - 20 mm - 5 mm</v>
      </c>
    </row>
    <row r="4441" spans="1:27" x14ac:dyDescent="0.2">
      <c r="A4441" s="45" t="str">
        <v>RESORTES LINEA AUTOMOTOR668</v>
      </c>
      <c r="B4441" s="46" t="str">
        <v>RESORTES LINEA AUTOMOTOR</v>
      </c>
      <c r="C4441" s="46">
        <v>668</v>
      </c>
      <c r="D4441" s="46" t="str">
        <v>RESORTES LINEA DODGE - RTE. P/GATILLO REG. AUTOM Z/FRENO - VWGACEL/CARAT/SAVEIRO/SENDA</v>
      </c>
      <c r="E4441" s="47">
        <v>1544.44</v>
      </c>
      <c r="F4441" s="45" t="str">
        <v>ResortesGenerales</v>
      </c>
      <c r="G4441" s="48">
        <v>625.4982</v>
      </c>
      <c r="H4441" s="49">
        <v>347.5</v>
      </c>
      <c r="I4441" s="50">
        <v>0.7999948201438849</v>
      </c>
      <c r="J4441" s="51" t="str">
        <v>2626</v>
      </c>
      <c r="Q4441" s="19" t="str">
        <v>20 - Grampa tapizado FIAT UNO-DUNA</v>
      </c>
      <c r="V4441" s="83"/>
      <c r="AA4441" t="str">
        <v>20 - Conector de calefaccion purgador plastico de P 505</v>
      </c>
    </row>
    <row r="4442" spans="1:27" x14ac:dyDescent="0.2">
      <c r="A4442" s="45" t="str">
        <v>RESORTES LINEA COMPLEMENTARIA341</v>
      </c>
      <c r="B4442" s="46" t="str">
        <v>RESORTES LINEA COMPLEMENTARIA</v>
      </c>
      <c r="C4442" s="46">
        <v>341</v>
      </c>
      <c r="D4442" s="46" t="str">
        <v>0,8 x 14 x 25 - Compresión</v>
      </c>
      <c r="E4442" s="47">
        <v>1253.33</v>
      </c>
      <c r="F4442" s="45" t="str">
        <v>RESORTES</v>
      </c>
      <c r="G4442" s="48">
        <v>507.59864999999996</v>
      </c>
      <c r="H4442" s="49">
        <v>282</v>
      </c>
      <c r="I4442" s="50">
        <v>0.79999521276595731</v>
      </c>
      <c r="J4442" s="51" t="str">
        <v>341</v>
      </c>
      <c r="Q4442" s="19" t="str">
        <v>20 - INTERIORES  - 3/4 .</v>
      </c>
      <c r="V4442" s="83"/>
      <c r="AA4442" t="str">
        <v>20 - CONEXION CON VIROLA TUBO 1/4</v>
      </c>
    </row>
    <row r="4443" spans="1:27" x14ac:dyDescent="0.2">
      <c r="A4443" s="45" t="str">
        <v>RESORTES LINEA COMPLEMENTARIA342</v>
      </c>
      <c r="B4443" s="46" t="str">
        <v>RESORTES LINEA COMPLEMENTARIA</v>
      </c>
      <c r="C4443" s="46">
        <v>342</v>
      </c>
      <c r="D4443" s="46" t="str">
        <v>0,8 x 13 x 25 - Compresión</v>
      </c>
      <c r="E4443" s="47">
        <v>1253.33</v>
      </c>
      <c r="F4443" s="45" t="str">
        <v>RESORTES</v>
      </c>
      <c r="G4443" s="48">
        <v>507.59864999999996</v>
      </c>
      <c r="H4443" s="49">
        <v>282</v>
      </c>
      <c r="I4443" s="50">
        <v>0.79999521276595731</v>
      </c>
      <c r="J4443" s="51" t="str">
        <v>342</v>
      </c>
      <c r="Q4443" s="19" t="str">
        <v>20 - Reten parker cortada - Park 8 - 11 mm - 16 mm</v>
      </c>
      <c r="V4443" s="83"/>
      <c r="AA4443" t="str">
        <v>20 - Cuerda 1,78mm - 21,95 x 25,51</v>
      </c>
    </row>
    <row r="4444" spans="1:27" x14ac:dyDescent="0.2">
      <c r="A4444" s="45" t="str">
        <v>RESORTES LINEA COMPLEMENTARIA349</v>
      </c>
      <c r="B4444" s="46" t="str">
        <v>RESORTES LINEA COMPLEMENTARIA</v>
      </c>
      <c r="C4444" s="46">
        <v>349</v>
      </c>
      <c r="D4444" s="46" t="str">
        <v>1 x 11 x 50 - Compresión</v>
      </c>
      <c r="E4444" s="47">
        <v>1253.33</v>
      </c>
      <c r="F4444" s="45" t="str">
        <v>RESORTES</v>
      </c>
      <c r="G4444" s="48">
        <v>507.59864999999996</v>
      </c>
      <c r="H4444" s="49">
        <v>282</v>
      </c>
      <c r="I4444" s="50">
        <v>0.79999521276595731</v>
      </c>
      <c r="J4444" s="51" t="str">
        <v>349</v>
      </c>
      <c r="Q4444" s="19" t="str">
        <v>20 - SAE 7.89 ID-8 - Espiga codo 90° para manguera</v>
      </c>
      <c r="V4444" s="83"/>
      <c r="AA4444" t="str">
        <v>20 - ELECTROLUX - PLATA</v>
      </c>
    </row>
    <row r="4445" spans="1:27" x14ac:dyDescent="0.2">
      <c r="A4445" s="45" t="str">
        <v>RESORTES LINEA AUTOMOTOR595</v>
      </c>
      <c r="B4445" s="46" t="str">
        <v>RESORTES LINEA AUTOMOTOR</v>
      </c>
      <c r="C4445" s="46">
        <v>595</v>
      </c>
      <c r="D4445" s="46" t="str">
        <v>RESORTES LINEA RENAULT - RESORTE P/GATILLO DE REG. AUTOM. DE Z/DE FRENO TRAS/DER - R 9/11</v>
      </c>
      <c r="E4445" s="47">
        <v>1297.33</v>
      </c>
      <c r="F4445" s="45" t="str">
        <v>ResortesGenerales</v>
      </c>
      <c r="G4445" s="48">
        <v>525.41865000000007</v>
      </c>
      <c r="H4445" s="49">
        <v>291.89999999999998</v>
      </c>
      <c r="I4445" s="50">
        <v>0.79999537512846897</v>
      </c>
      <c r="J4445" s="51" t="str">
        <v>2541</v>
      </c>
      <c r="Q4445" s="19" t="str">
        <v>20 - SEEGER A 20</v>
      </c>
      <c r="V4445" s="83"/>
      <c r="AA4445" t="str">
        <v>20 - Grampa tapizado FIAT UNO-DUNA</v>
      </c>
    </row>
    <row r="4446" spans="1:27" x14ac:dyDescent="0.2">
      <c r="A4446" s="45" t="str">
        <v>INSERTOSArand. Tapa - 8x18</v>
      </c>
      <c r="B4446" s="46" t="str">
        <v>INSERTOS</v>
      </c>
      <c r="C4446" s="46" t="str">
        <v>Arand. Tapa - 8x18</v>
      </c>
      <c r="D4446" s="46" t="str">
        <v>Arand. Tapa - 8x18</v>
      </c>
      <c r="E4446" s="47">
        <v>1333.33</v>
      </c>
      <c r="F4446" s="45" t="str">
        <v>INSERTOS</v>
      </c>
      <c r="G4446" s="48">
        <v>539.99865</v>
      </c>
      <c r="H4446" s="49">
        <v>300</v>
      </c>
      <c r="I4446" s="50">
        <v>0.79999550000000008</v>
      </c>
      <c r="J4446" s="51" t="str">
        <v>Arand. Tapa - 8x18</v>
      </c>
      <c r="Q4446" s="19" t="str">
        <v>20 - SEEGER I 20</v>
      </c>
      <c r="V4446" s="83"/>
      <c r="AA4446" t="str">
        <v>20 - INTERIORES  - 3/4 .</v>
      </c>
    </row>
    <row r="4447" spans="1:27" x14ac:dyDescent="0.2">
      <c r="A4447" s="45" t="str">
        <v>PLASTICOS388</v>
      </c>
      <c r="B4447" s="46" t="str">
        <v>PLASTICOS</v>
      </c>
      <c r="C4447" s="46">
        <v>388</v>
      </c>
      <c r="D4447" s="46" t="str">
        <v>GR.TAPIZADO DE PUERTAS FIAT CRONOS - ARGO</v>
      </c>
      <c r="E4447" s="47">
        <v>1347.73</v>
      </c>
      <c r="F4447" s="45" t="str">
        <v>FADER</v>
      </c>
      <c r="G4447" s="48">
        <v>545.83065000000011</v>
      </c>
      <c r="H4447" s="49">
        <v>303.24</v>
      </c>
      <c r="I4447" s="50">
        <v>0.79999554808072837</v>
      </c>
      <c r="J4447" s="51" t="str">
        <v>S-377</v>
      </c>
      <c r="Q4447" s="19" t="str">
        <v>20 - TAPON PISO GRANDE FORD FALCON - TAUNUS (37mm) CORSA</v>
      </c>
      <c r="V4447" s="83"/>
      <c r="AA4447" t="str">
        <v>20 - Reten parker cortada - Park 8 - 11 mm - 16 mm</v>
      </c>
    </row>
    <row r="4448" spans="1:27" x14ac:dyDescent="0.2">
      <c r="A4448" s="45" t="str">
        <v>ALEMITES21 - 1/4 GAS recto</v>
      </c>
      <c r="B4448" s="46" t="str">
        <v>ALEMITES</v>
      </c>
      <c r="C4448" s="46" t="str">
        <v>21 - 1/4 GAS recto</v>
      </c>
      <c r="D4448" s="46" t="str">
        <v>21 - 1/4 GAS recto</v>
      </c>
      <c r="E4448" s="47">
        <v>1804.44</v>
      </c>
      <c r="F4448" s="45" t="str">
        <v>MIGUEL.ALEMITES</v>
      </c>
      <c r="G4448" s="48">
        <v>730.79820000000007</v>
      </c>
      <c r="H4448" s="49">
        <v>406</v>
      </c>
      <c r="I4448" s="50">
        <v>0.79999556650246317</v>
      </c>
      <c r="J4448" s="51" t="str">
        <v>1/4 GAS recto</v>
      </c>
      <c r="Q4448" s="19" t="str">
        <v>20 - Terminal Aluminio - Cable 10 - Ojal: 5/16</v>
      </c>
      <c r="V4448" s="83"/>
      <c r="AA4448" t="str">
        <v>20 - SAE 7.89 ID-8 - Espiga codo 90° para manguera</v>
      </c>
    </row>
    <row r="4449" spans="1:27" x14ac:dyDescent="0.2">
      <c r="A4449" s="45" t="str">
        <v>ESPARRAGOS DE ACERO8 x 50</v>
      </c>
      <c r="B4449" s="46" t="str">
        <v>ESPARRAGOS DE ACERO</v>
      </c>
      <c r="C4449" s="46" t="str">
        <v>8 x 50</v>
      </c>
      <c r="D4449" s="46" t="str">
        <v>8 x 50</v>
      </c>
      <c r="E4449" s="47">
        <v>1768.43</v>
      </c>
      <c r="F4449" s="45" t="str">
        <v>BAIGORRIA</v>
      </c>
      <c r="G4449" s="48">
        <v>716.21415000000002</v>
      </c>
      <c r="H4449" s="49">
        <v>397.89769999999999</v>
      </c>
      <c r="I4449" s="50">
        <v>0.79999570241295692</v>
      </c>
      <c r="J4449" s="51" t="str">
        <v>B-01-086</v>
      </c>
      <c r="Q4449" s="19" t="str">
        <v>20 - Union de 35 mm - 26</v>
      </c>
      <c r="V4449" s="83"/>
      <c r="AA4449" t="str">
        <v>20 - SEEGER A 20</v>
      </c>
    </row>
    <row r="4450" spans="1:27" x14ac:dyDescent="0.2">
      <c r="A4450" s="45" t="str">
        <v>CONECTORES PLASTICOS MANGUERAS92</v>
      </c>
      <c r="B4450" s="46" t="str">
        <v>CONECTORES PLASTICOS MANGUERAS</v>
      </c>
      <c r="C4450" s="46">
        <v>92</v>
      </c>
      <c r="D4450" s="46" t="str">
        <v>Trafic Diesel</v>
      </c>
      <c r="E4450" s="47">
        <v>511.11</v>
      </c>
      <c r="F4450" s="45" t="str">
        <v>JorgeManguera</v>
      </c>
      <c r="G4450" s="48">
        <v>206.99955000000003</v>
      </c>
      <c r="H4450" s="49">
        <v>115</v>
      </c>
      <c r="I4450" s="50">
        <v>0.79999608695652191</v>
      </c>
      <c r="J4450" s="51" t="str">
        <v>3039</v>
      </c>
      <c r="Q4450" s="19" t="str">
        <v>20 X 40 X 2 - 20 X 40 X 2</v>
      </c>
      <c r="V4450" s="83"/>
      <c r="AA4450" t="str">
        <v>20 - SEEGER I 20</v>
      </c>
    </row>
    <row r="4451" spans="1:27" x14ac:dyDescent="0.2">
      <c r="A4451" s="45" t="str">
        <v>PLASTICOS325</v>
      </c>
      <c r="B4451" s="46" t="str">
        <v>PLASTICOS</v>
      </c>
      <c r="C4451" s="46">
        <v>325</v>
      </c>
      <c r="D4451" s="46" t="str">
        <v>TORNILLO CORTO FAROS TRAS. FIAT ( todos los colores )</v>
      </c>
      <c r="E4451" s="47">
        <v>1573.83</v>
      </c>
      <c r="F4451" s="45" t="str">
        <v>FADER</v>
      </c>
      <c r="G4451" s="48">
        <v>637.40115000000003</v>
      </c>
      <c r="H4451" s="49">
        <v>354.11250000000001</v>
      </c>
      <c r="I4451" s="50">
        <v>0.79999618765222924</v>
      </c>
      <c r="J4451" s="51" t="str">
        <v>S-314</v>
      </c>
      <c r="Q4451" s="19" t="str">
        <v>20 x 46 - 20 x 46</v>
      </c>
      <c r="V4451" s="83"/>
      <c r="AA4451" t="str">
        <v>20 - TAPON PISO GRANDE FORD FALCON - TAUNUS (37mm) CORSA</v>
      </c>
    </row>
    <row r="4452" spans="1:27" x14ac:dyDescent="0.2">
      <c r="A4452" s="45" t="str">
        <v>RESORTES LINEA AUTOMOTOR406</v>
      </c>
      <c r="B4452" s="46" t="str">
        <v>RESORTES LINEA AUTOMOTOR</v>
      </c>
      <c r="C4452" s="46">
        <v>406</v>
      </c>
      <c r="D4452" s="46" t="str">
        <v>RESORTES LINEA FIAT - RESORTE P/PALANCA DE CAJA DE VELOCIDADES FIAT 128</v>
      </c>
      <c r="E4452" s="47">
        <v>1853.33</v>
      </c>
      <c r="F4452" s="45" t="str">
        <v>ResortesGenerales</v>
      </c>
      <c r="G4452" s="48">
        <v>750.59865000000002</v>
      </c>
      <c r="H4452" s="49">
        <v>417</v>
      </c>
      <c r="I4452" s="50">
        <v>0.79999676258992802</v>
      </c>
      <c r="J4452" s="51" t="str">
        <v>2106</v>
      </c>
      <c r="Q4452" s="19" t="str">
        <v>20 x 60 (3/4) 2,5 - LINEA FINA DE 2,5 mm</v>
      </c>
      <c r="V4452" s="83"/>
      <c r="AA4452" t="str">
        <v>20 - Terminal Aluminio - Cable 10 - Ojal: 5/16</v>
      </c>
    </row>
    <row r="4453" spans="1:27" x14ac:dyDescent="0.2">
      <c r="A4453" s="45" t="str">
        <v>RESORTES LINEA BULONERA840</v>
      </c>
      <c r="B4453" s="46" t="str">
        <v>RESORTES LINEA BULONERA</v>
      </c>
      <c r="C4453" s="46">
        <v>840</v>
      </c>
      <c r="D4453" s="46" t="str">
        <v>COMPRESION - 0,8 x 8 L.: 195 mm</v>
      </c>
      <c r="E4453" s="47">
        <v>2005.33</v>
      </c>
      <c r="F4453" s="45" t="str">
        <v>RESORTES</v>
      </c>
      <c r="G4453" s="48">
        <v>812.15865000000008</v>
      </c>
      <c r="H4453" s="49">
        <v>451.2</v>
      </c>
      <c r="I4453" s="50">
        <v>0.79999700797872353</v>
      </c>
      <c r="J4453" s="51" t="str">
        <v>840</v>
      </c>
      <c r="Q4453" s="19" t="str">
        <v>20 x 60 (3/4) 4 - LINEA GRUESA DE 4 mm</v>
      </c>
      <c r="V4453" s="83"/>
      <c r="AA4453" t="str">
        <v>20 - Union de 35 mm - 26</v>
      </c>
    </row>
    <row r="4454" spans="1:27" x14ac:dyDescent="0.2">
      <c r="A4454" s="45" t="str">
        <v>RESORTES LINEA BULONERA842</v>
      </c>
      <c r="B4454" s="46" t="str">
        <v>RESORTES LINEA BULONERA</v>
      </c>
      <c r="C4454" s="46">
        <v>842</v>
      </c>
      <c r="D4454" s="46" t="str">
        <v>COMPRESION - 0,8 x 10 L.: 195 mm</v>
      </c>
      <c r="E4454" s="47">
        <v>2005.33</v>
      </c>
      <c r="F4454" s="45" t="str">
        <v>RESORTES</v>
      </c>
      <c r="G4454" s="48">
        <v>812.15865000000008</v>
      </c>
      <c r="H4454" s="49">
        <v>451.2</v>
      </c>
      <c r="I4454" s="50">
        <v>0.79999700797872353</v>
      </c>
      <c r="J4454" s="51" t="str">
        <v>842</v>
      </c>
      <c r="Q4454" s="19" t="str">
        <v>200 - 10 Amper - Unipolar - Llave Electronica Tecla Simple Interruptor</v>
      </c>
      <c r="V4454" s="83"/>
      <c r="AA4454" t="str">
        <v>20 X 40 X 2 - 20 X 40 X 2</v>
      </c>
    </row>
    <row r="4455" spans="1:27" x14ac:dyDescent="0.2">
      <c r="A4455" s="45" t="str">
        <v>RESORTES LINEA AUTOMOTOR484</v>
      </c>
      <c r="B4455" s="46" t="str">
        <v>RESORTES LINEA AUTOMOTOR</v>
      </c>
      <c r="C4455" s="46">
        <v>484</v>
      </c>
      <c r="D4455" s="46" t="str">
        <v>RESORTES LINEA FORD - RESORTE P/CONJ DE ANCLAJE ZAP/FRENO- FORD FARLAINE F/100</v>
      </c>
      <c r="E4455" s="47">
        <v>2409.33</v>
      </c>
      <c r="F4455" s="45" t="str">
        <v>ResortesGenerales</v>
      </c>
      <c r="G4455" s="48">
        <v>975.77864999999997</v>
      </c>
      <c r="H4455" s="49">
        <v>542.1</v>
      </c>
      <c r="I4455" s="50">
        <v>0.79999750968455996</v>
      </c>
      <c r="J4455" s="51" t="str">
        <v>2241</v>
      </c>
      <c r="Q4455" s="19" t="str">
        <v>200 - Bifurcacion 12 mm</v>
      </c>
      <c r="V4455" s="83"/>
      <c r="AA4455" t="str">
        <v>20 x 46 - 20 x 46</v>
      </c>
    </row>
    <row r="4456" spans="1:27" x14ac:dyDescent="0.2">
      <c r="A4456" s="45" t="str">
        <v>RESORTES LINEA AUTOMOTOR485</v>
      </c>
      <c r="B4456" s="46" t="str">
        <v>RESORTES LINEA AUTOMOTOR</v>
      </c>
      <c r="C4456" s="46">
        <v>485</v>
      </c>
      <c r="D4456" s="46" t="str">
        <v>RESORTES LINEA FORD - CLIP P/PERNO PASADOR DE PASTILLAS DE FRENO - FORD TAUNUS</v>
      </c>
      <c r="E4456" s="47">
        <v>2409.33</v>
      </c>
      <c r="F4456" s="45" t="str">
        <v>ResortesGenerales</v>
      </c>
      <c r="G4456" s="48">
        <v>975.77864999999997</v>
      </c>
      <c r="H4456" s="49">
        <v>542.1</v>
      </c>
      <c r="I4456" s="50">
        <v>0.79999750968455996</v>
      </c>
      <c r="J4456" s="51" t="str">
        <v>2242</v>
      </c>
      <c r="Q4456" s="19" t="str">
        <v>200 - LONGVIE L 4 - 1,5 mm - 15 mm - 210 mm</v>
      </c>
      <c r="V4456" s="83"/>
      <c r="AA4456" t="str">
        <v>20 x 60 (3/4) 2,5 - LINEA FINA DE 2,5 mm</v>
      </c>
    </row>
    <row r="4457" spans="1:27" x14ac:dyDescent="0.2">
      <c r="A4457" s="45" t="str">
        <v>RESORTES LINEA AUTOMOTOR606</v>
      </c>
      <c r="B4457" s="46" t="str">
        <v>RESORTES LINEA AUTOMOTOR</v>
      </c>
      <c r="C4457" s="46">
        <v>606</v>
      </c>
      <c r="D4457" s="46" t="str">
        <v>RESORTES LINEA RENAULT - RESORTE SUPERIOR P/Z DE FRENO TRAS IZQ/DER - RENAULT 19</v>
      </c>
      <c r="E4457" s="47">
        <v>2409.33</v>
      </c>
      <c r="F4457" s="45" t="str">
        <v>ResortesGenerales</v>
      </c>
      <c r="G4457" s="48">
        <v>975.77864999999997</v>
      </c>
      <c r="H4457" s="49">
        <v>542.1</v>
      </c>
      <c r="I4457" s="50">
        <v>0.79999750968455996</v>
      </c>
      <c r="J4457" s="51" t="str">
        <v>2534</v>
      </c>
      <c r="Q4457" s="19" t="str">
        <v>200 - Park 5 x 16 neg c/ar</v>
      </c>
      <c r="V4457" s="83"/>
      <c r="AA4457" t="str">
        <v>20 x 60 (3/4) 4 - LINEA GRUESA DE 4 mm</v>
      </c>
    </row>
    <row r="4458" spans="1:27" x14ac:dyDescent="0.2">
      <c r="A4458" s="45" t="str">
        <v>RESORTES LINEA AUTOMOTOR660</v>
      </c>
      <c r="B4458" s="46" t="str">
        <v>RESORTES LINEA AUTOMOTOR</v>
      </c>
      <c r="C4458" s="46">
        <v>660</v>
      </c>
      <c r="D4458" s="46" t="str">
        <v>RESORTES LINEA DODGE - RESORTE REGISTRO PATIN INFERIOR - DODGE 1500</v>
      </c>
      <c r="E4458" s="47">
        <v>2409.33</v>
      </c>
      <c r="F4458" s="45" t="str">
        <v>ResortesGenerales</v>
      </c>
      <c r="G4458" s="48">
        <v>975.77864999999997</v>
      </c>
      <c r="H4458" s="49">
        <v>542.1</v>
      </c>
      <c r="I4458" s="50">
        <v>0.79999750968455996</v>
      </c>
      <c r="J4458" s="51" t="str">
        <v>2617</v>
      </c>
      <c r="Q4458" s="19" t="str">
        <v>200 - PORTABULBOS MAS ADAPTADOR de 5/8 NF PARA REJOJ TEMP 38 mm</v>
      </c>
      <c r="V4458" s="83"/>
      <c r="AA4458" t="str">
        <v>200 - 10 Amper - Unipolar - Llave Electronica Tecla Simple Interruptor</v>
      </c>
    </row>
    <row r="4459" spans="1:27" x14ac:dyDescent="0.2">
      <c r="A4459" s="45" t="str">
        <v>RESORTES LINEA AUTOMOTOR467</v>
      </c>
      <c r="B4459" s="46" t="str">
        <v>RESORTES LINEA AUTOMOTOR</v>
      </c>
      <c r="C4459" s="46">
        <v>467</v>
      </c>
      <c r="D4459" s="46" t="str">
        <v>RESORTES LINEA FORD - RESORTE P/COMANDO ACELERADOR-FALCON-UNIVERSAL</v>
      </c>
      <c r="E4459" s="47">
        <v>3212.44</v>
      </c>
      <c r="F4459" s="45" t="str">
        <v>ResortesGenerales</v>
      </c>
      <c r="G4459" s="48">
        <v>1301.0382000000002</v>
      </c>
      <c r="H4459" s="49">
        <v>722.8</v>
      </c>
      <c r="I4459" s="50">
        <v>0.7999975096845604</v>
      </c>
      <c r="J4459" s="51" t="str">
        <v>2215</v>
      </c>
      <c r="Q4459" s="19" t="str">
        <v>200 - REGULADOR DE CAPOT RENAUT 19</v>
      </c>
      <c r="V4459" s="83"/>
      <c r="AA4459" t="str">
        <v>200 - Bifurcacion 12 mm</v>
      </c>
    </row>
    <row r="4460" spans="1:27" x14ac:dyDescent="0.2">
      <c r="A4460" s="45" t="str">
        <v>RESORTES LINEA AUTOMOTOR524</v>
      </c>
      <c r="B4460" s="46" t="str">
        <v>RESORTES LINEA AUTOMOTOR</v>
      </c>
      <c r="C4460" s="46">
        <v>524</v>
      </c>
      <c r="D4460" s="46" t="str">
        <v>RESORTES LINEA FORD - RESORTE PATIN FORD ORION-POINTER</v>
      </c>
      <c r="E4460" s="47">
        <v>1606.22</v>
      </c>
      <c r="F4460" s="45" t="str">
        <v>ResortesGenerales</v>
      </c>
      <c r="G4460" s="48">
        <v>650.51910000000009</v>
      </c>
      <c r="H4460" s="49">
        <v>361.4</v>
      </c>
      <c r="I4460" s="50">
        <v>0.7999975096845604</v>
      </c>
      <c r="J4460" s="51" t="str">
        <v>22004</v>
      </c>
      <c r="Q4460" s="19" t="str">
        <v>201 - BROCHE PASA RUEDA INT P 306-307</v>
      </c>
      <c r="V4460" s="83"/>
      <c r="AA4460" t="str">
        <v>200 - LONGVIE L 4 - 1,5 mm - 15 mm - 210 mm</v>
      </c>
    </row>
    <row r="4461" spans="1:27" x14ac:dyDescent="0.2">
      <c r="A4461" s="45" t="str">
        <v>RESORTES LINEA AUTOMOTOR607</v>
      </c>
      <c r="B4461" s="46" t="str">
        <v>RESORTES LINEA AUTOMOTOR</v>
      </c>
      <c r="C4461" s="46">
        <v>607</v>
      </c>
      <c r="D4461" s="46" t="str">
        <v>RESORTES LINEA RENAULT - RESORTE INFERIOR P/Z DE FRENO TRAS IZQ/DER - RENAULT 19</v>
      </c>
      <c r="E4461" s="47">
        <v>1606.22</v>
      </c>
      <c r="F4461" s="45" t="str">
        <v>ResortesGenerales</v>
      </c>
      <c r="G4461" s="48">
        <v>650.51910000000009</v>
      </c>
      <c r="H4461" s="49">
        <v>361.4</v>
      </c>
      <c r="I4461" s="50">
        <v>0.7999975096845604</v>
      </c>
      <c r="J4461" s="51" t="str">
        <v>2535</v>
      </c>
      <c r="Q4461" s="19" t="str">
        <v>201 - Cuerda 3,53mm - 4,34 x 9,36</v>
      </c>
      <c r="V4461" s="83"/>
      <c r="AA4461" t="str">
        <v>200 - Park 5 x 16 neg c/ar</v>
      </c>
    </row>
    <row r="4462" spans="1:27" x14ac:dyDescent="0.2">
      <c r="A4462" s="45" t="str">
        <v>RESORTES LINEA AUTOMOTOR440</v>
      </c>
      <c r="B4462" s="46" t="str">
        <v>RESORTES LINEA AUTOMOTOR</v>
      </c>
      <c r="C4462" s="46">
        <v>440</v>
      </c>
      <c r="D4462" s="46" t="str">
        <v>RESORTES LINEA FIAT - RESORTE P/REGISTRO DER.-FIAT PALIO/SIENA</v>
      </c>
      <c r="E4462" s="47">
        <v>3768.44</v>
      </c>
      <c r="F4462" s="45" t="str">
        <v>ResortesGenerales</v>
      </c>
      <c r="G4462" s="48">
        <v>1526.2182000000003</v>
      </c>
      <c r="H4462" s="49">
        <v>847.9</v>
      </c>
      <c r="I4462" s="50">
        <v>0.79999787710814996</v>
      </c>
      <c r="J4462" s="51" t="str">
        <v>2141</v>
      </c>
      <c r="Q4462" s="19" t="str">
        <v>201 - TEE PARA RELOJ TEMPERATURA  5/8 NF CUERPO 16 mm</v>
      </c>
      <c r="V4462" s="83"/>
      <c r="AA4462" t="str">
        <v>200 - PORTABULBOS MAS ADAPTADOR de 5/8 NF PARA REJOJ TEMP 38 mm</v>
      </c>
    </row>
    <row r="4463" spans="1:27" x14ac:dyDescent="0.2">
      <c r="A4463" s="45" t="str">
        <v>RESORTES LINEA AUTOMOTOR441</v>
      </c>
      <c r="B4463" s="46" t="str">
        <v>RESORTES LINEA AUTOMOTOR</v>
      </c>
      <c r="C4463" s="46">
        <v>441</v>
      </c>
      <c r="D4463" s="46" t="str">
        <v>RESORTES LINEA FIAT - RESORTE P/REGISTRO IZQ.-FIAT PALIO/SIENA</v>
      </c>
      <c r="E4463" s="47">
        <v>3768.44</v>
      </c>
      <c r="F4463" s="45" t="str">
        <v>ResortesGenerales</v>
      </c>
      <c r="G4463" s="48">
        <v>1526.2182000000003</v>
      </c>
      <c r="H4463" s="49">
        <v>847.9</v>
      </c>
      <c r="I4463" s="50">
        <v>0.79999787710814996</v>
      </c>
      <c r="J4463" s="51" t="str">
        <v>2142</v>
      </c>
      <c r="Q4463" s="19" t="str">
        <v xml:space="preserve">202 - 8 x 20 negro </v>
      </c>
      <c r="V4463" s="83"/>
      <c r="AA4463" t="str">
        <v>200 - REGULADOR DE CAPOT RENAUT 19</v>
      </c>
    </row>
    <row r="4464" spans="1:27" x14ac:dyDescent="0.2">
      <c r="A4464" s="45" t="str">
        <v>ALEMITES3 - 8 X 1  67°</v>
      </c>
      <c r="B4464" s="46" t="str">
        <v>ALEMITES</v>
      </c>
      <c r="C4464" s="46" t="str">
        <v>3 - 8 X 1  67°</v>
      </c>
      <c r="D4464" s="46" t="str">
        <v>3 - 8 X 1  67°</v>
      </c>
      <c r="E4464" s="47">
        <v>1902.22</v>
      </c>
      <c r="F4464" s="45" t="str">
        <v>MIGUEL.ALEMITES</v>
      </c>
      <c r="G4464" s="48">
        <v>770.39910000000009</v>
      </c>
      <c r="H4464" s="49">
        <v>428</v>
      </c>
      <c r="I4464" s="50">
        <v>0.7999978971962618</v>
      </c>
      <c r="J4464" s="51" t="str">
        <v>8 X 1 67°</v>
      </c>
      <c r="Q4464" s="19" t="str">
        <v>202 - Cuerda 3,53mm - 5,94 x 13</v>
      </c>
      <c r="V4464" s="83"/>
      <c r="AA4464" t="str">
        <v>201 - BROCHE PASA RUEDA INT P 306-307</v>
      </c>
    </row>
    <row r="4465" spans="1:27" x14ac:dyDescent="0.2">
      <c r="A4465" s="45" t="str">
        <v>ALEMITES4 - 8 X 1 90°</v>
      </c>
      <c r="B4465" s="46" t="str">
        <v>ALEMITES</v>
      </c>
      <c r="C4465" s="46" t="str">
        <v>4 - 8 X 1 90°</v>
      </c>
      <c r="D4465" s="46" t="str">
        <v>4 - 8 X 1 90°</v>
      </c>
      <c r="E4465" s="47">
        <v>1902.22</v>
      </c>
      <c r="F4465" s="45" t="str">
        <v>MIGUEL.ALEMITES</v>
      </c>
      <c r="G4465" s="48">
        <v>770.39910000000009</v>
      </c>
      <c r="H4465" s="49">
        <v>428</v>
      </c>
      <c r="I4465" s="50">
        <v>0.7999978971962618</v>
      </c>
      <c r="J4465" s="51" t="str">
        <v>8 X 1 90°</v>
      </c>
      <c r="Q4465" s="19" t="str">
        <v>202 - GRAMPA TAPIZADO INTERNO EXPRESS R9-19 (CORTA)</v>
      </c>
      <c r="V4465" s="83"/>
      <c r="AA4465" t="str">
        <v>201 - Cuerda 3,53mm - 4,34 x 9,36</v>
      </c>
    </row>
    <row r="4466" spans="1:27" x14ac:dyDescent="0.2">
      <c r="A4466" s="45" t="str">
        <v>ALEMITES6 - 8 X 1,25 67°</v>
      </c>
      <c r="B4466" s="46" t="str">
        <v>ALEMITES</v>
      </c>
      <c r="C4466" s="46" t="str">
        <v>6 - 8 X 1,25 67°</v>
      </c>
      <c r="D4466" s="46" t="str">
        <v>6 - 8 X 1,25 67°</v>
      </c>
      <c r="E4466" s="47">
        <v>1902.22</v>
      </c>
      <c r="F4466" s="45" t="str">
        <v>MIGUEL.ALEMITES</v>
      </c>
      <c r="G4466" s="48">
        <v>770.39910000000009</v>
      </c>
      <c r="H4466" s="49">
        <v>428</v>
      </c>
      <c r="I4466" s="50">
        <v>0.7999978971962618</v>
      </c>
      <c r="J4466" s="51" t="str">
        <v>8 X 1,25 67°</v>
      </c>
      <c r="Q4466" s="19" t="str">
        <v>202 - TEE PARA RELOJ TEMPERATURA  5/8 NF CUERPO 19 mm</v>
      </c>
      <c r="V4466" s="83"/>
      <c r="AA4466" t="str">
        <v>201 - TEE PARA RELOJ TEMPERATURA  5/8 NF CUERPO 16 mm</v>
      </c>
    </row>
    <row r="4467" spans="1:27" x14ac:dyDescent="0.2">
      <c r="A4467" s="45" t="str">
        <v>ALEMITES9 - 10 X 1   67°</v>
      </c>
      <c r="B4467" s="46" t="str">
        <v>ALEMITES</v>
      </c>
      <c r="C4467" s="46" t="str">
        <v>9 - 10 X 1   67°</v>
      </c>
      <c r="D4467" s="46" t="str">
        <v>9 - 10 X 1   67°</v>
      </c>
      <c r="E4467" s="47">
        <v>1902.22</v>
      </c>
      <c r="F4467" s="45" t="str">
        <v>MIGUEL.ALEMITES</v>
      </c>
      <c r="G4467" s="48">
        <v>770.39910000000009</v>
      </c>
      <c r="H4467" s="49">
        <v>428</v>
      </c>
      <c r="I4467" s="50">
        <v>0.7999978971962618</v>
      </c>
      <c r="J4467" s="51" t="str">
        <v>10 X 1 67°</v>
      </c>
      <c r="Q4467" s="19" t="str">
        <v>203 - Cuerda 3,53mm - 7,52 x 14,58</v>
      </c>
      <c r="V4467" s="83"/>
      <c r="AA4467" t="str">
        <v xml:space="preserve">202 - 8 x 20 negro </v>
      </c>
    </row>
    <row r="4468" spans="1:27" x14ac:dyDescent="0.2">
      <c r="A4468" s="45" t="str">
        <v>ALEMITES10 - 10 X 1   90°</v>
      </c>
      <c r="B4468" s="46" t="str">
        <v>ALEMITES</v>
      </c>
      <c r="C4468" s="46" t="str">
        <v>10 - 10 X 1   90°</v>
      </c>
      <c r="D4468" s="46" t="str">
        <v>10 - 10 X 1   90°</v>
      </c>
      <c r="E4468" s="47">
        <v>1902.22</v>
      </c>
      <c r="F4468" s="45" t="str">
        <v>MIGUEL.ALEMITES</v>
      </c>
      <c r="G4468" s="48">
        <v>770.39910000000009</v>
      </c>
      <c r="H4468" s="49">
        <v>428</v>
      </c>
      <c r="I4468" s="50">
        <v>0.7999978971962618</v>
      </c>
      <c r="J4468" s="51" t="str">
        <v>10 X 1 90°</v>
      </c>
      <c r="Q4468" s="19" t="str">
        <v xml:space="preserve">203 - GRAMPA TAPIZADO INTERNO EXPRESS R9-19 </v>
      </c>
      <c r="V4468" s="83"/>
      <c r="AA4468" t="str">
        <v>202 - Cuerda 3,53mm - 5,94 x 13</v>
      </c>
    </row>
    <row r="4469" spans="1:27" x14ac:dyDescent="0.2">
      <c r="A4469" s="45" t="str">
        <v>ALEMITES12 - 1/8 GAS 67°</v>
      </c>
      <c r="B4469" s="46" t="str">
        <v>ALEMITES</v>
      </c>
      <c r="C4469" s="46" t="str">
        <v>12 - 1/8 GAS 67°</v>
      </c>
      <c r="D4469" s="46" t="str">
        <v>12 - 1/8 GAS 67°</v>
      </c>
      <c r="E4469" s="47">
        <v>1902.22</v>
      </c>
      <c r="F4469" s="45" t="str">
        <v>MIGUEL.ALEMITES</v>
      </c>
      <c r="G4469" s="48">
        <v>770.39910000000009</v>
      </c>
      <c r="H4469" s="49">
        <v>428</v>
      </c>
      <c r="I4469" s="50">
        <v>0.7999978971962618</v>
      </c>
      <c r="J4469" s="51" t="str">
        <v>1/8 GAS 67°</v>
      </c>
      <c r="Q4469" s="19" t="str">
        <v>203 - Park 8 x 15 Park negro</v>
      </c>
      <c r="V4469" s="83"/>
      <c r="AA4469" t="str">
        <v>202 - GRAMPA TAPIZADO INTERNO EXPRESS R9-19 (CORTA)</v>
      </c>
    </row>
    <row r="4470" spans="1:27" x14ac:dyDescent="0.2">
      <c r="A4470" s="45" t="str">
        <v>ALEMITES13 - 1/8 GAS 90°</v>
      </c>
      <c r="B4470" s="46" t="str">
        <v>ALEMITES</v>
      </c>
      <c r="C4470" s="46" t="str">
        <v>13 - 1/8 GAS 90°</v>
      </c>
      <c r="D4470" s="46" t="str">
        <v>13 - 1/8 GAS 90°</v>
      </c>
      <c r="E4470" s="47">
        <v>1902.22</v>
      </c>
      <c r="F4470" s="45" t="str">
        <v>MIGUEL.ALEMITES</v>
      </c>
      <c r="G4470" s="48">
        <v>770.39910000000009</v>
      </c>
      <c r="H4470" s="49">
        <v>428</v>
      </c>
      <c r="I4470" s="50">
        <v>0.7999978971962618</v>
      </c>
      <c r="J4470" s="51" t="str">
        <v>1/8 GAS 90°</v>
      </c>
      <c r="Q4470" s="19" t="str">
        <v>203 - SIRENA - 2 mm - 18 mm - 191 mm</v>
      </c>
      <c r="V4470" s="83"/>
      <c r="AA4470" t="str">
        <v>202 - TEE PARA RELOJ TEMPERATURA  5/8 NF CUERPO 19 mm</v>
      </c>
    </row>
    <row r="4471" spans="1:27" x14ac:dyDescent="0.2">
      <c r="A4471" s="45" t="str">
        <v xml:space="preserve">ALEMITES15 - 1/4 sae 67° </v>
      </c>
      <c r="B4471" s="46" t="str">
        <v>ALEMITES</v>
      </c>
      <c r="C4471" s="46" t="str">
        <v xml:space="preserve">15 - 1/4 sae 67° </v>
      </c>
      <c r="D4471" s="46" t="str">
        <v xml:space="preserve">15 - 1/4 67° </v>
      </c>
      <c r="E4471" s="47">
        <v>1902.22</v>
      </c>
      <c r="F4471" s="45" t="str">
        <v>MIGUEL.ALEMITES</v>
      </c>
      <c r="G4471" s="48">
        <v>770.39910000000009</v>
      </c>
      <c r="H4471" s="49">
        <v>428</v>
      </c>
      <c r="I4471" s="50">
        <v>0.7999978971962618</v>
      </c>
      <c r="J4471" s="51" t="str">
        <v>1/4 67°</v>
      </c>
      <c r="Q4471" s="19" t="str">
        <v>203 - TEE PARA RELOJ TEMPERATURA  5/8 NF CUERPO 22mm</v>
      </c>
      <c r="V4471" s="83"/>
      <c r="AA4471" t="str">
        <v>203 - Cuerda 3,53mm - 7,52 x 14,58</v>
      </c>
    </row>
    <row r="4472" spans="1:27" x14ac:dyDescent="0.2">
      <c r="A4472" s="45" t="str">
        <v>ALEMITES16 - 1/4 sae X 90° SAE</v>
      </c>
      <c r="B4472" s="46" t="str">
        <v>ALEMITES</v>
      </c>
      <c r="C4472" s="46" t="str">
        <v>16 - 1/4 sae X 90° SAE</v>
      </c>
      <c r="D4472" s="46" t="str">
        <v>16 - 1/4 X 90° SAE</v>
      </c>
      <c r="E4472" s="47">
        <v>1902.22</v>
      </c>
      <c r="F4472" s="45" t="str">
        <v>MIGUEL.ALEMITES</v>
      </c>
      <c r="G4472" s="48">
        <v>770.39910000000009</v>
      </c>
      <c r="H4472" s="49">
        <v>428</v>
      </c>
      <c r="I4472" s="50">
        <v>0.7999978971962618</v>
      </c>
      <c r="J4472" s="51" t="str">
        <v>1/4 X 90° SAE</v>
      </c>
      <c r="Q4472" s="19" t="str">
        <v>204 - CLIP DE FIJACION RENAULT TRAFFIC/OTROS</v>
      </c>
      <c r="V4472" s="83"/>
      <c r="AA4472" t="str">
        <v xml:space="preserve">203 - GRAMPA TAPIZADO INTERNO EXPRESS R9-19 </v>
      </c>
    </row>
    <row r="4473" spans="1:27" x14ac:dyDescent="0.2">
      <c r="A4473" s="45" t="str">
        <v>RESORTES LINEA AUTOMOTOR488</v>
      </c>
      <c r="B4473" s="46" t="str">
        <v>RESORTES LINEA AUTOMOTOR</v>
      </c>
      <c r="C4473" s="46">
        <v>488</v>
      </c>
      <c r="D4473" s="46" t="str">
        <v>RESORTES LINEA FORD - RESORTE INFERIOR P/ ZAPATAS DE FRENO - FORD TAUNUS</v>
      </c>
      <c r="E4473" s="47">
        <v>4324.4399999999996</v>
      </c>
      <c r="F4473" s="45" t="str">
        <v>ResortesGenerales</v>
      </c>
      <c r="G4473" s="48">
        <v>1751.3982000000001</v>
      </c>
      <c r="H4473" s="49">
        <v>973</v>
      </c>
      <c r="I4473" s="50">
        <v>0.79999815005138752</v>
      </c>
      <c r="J4473" s="51" t="str">
        <v>2245</v>
      </c>
      <c r="Q4473" s="19" t="str">
        <v>204 - Cuerda 3,53mm - 9,12 x 16,18</v>
      </c>
      <c r="V4473" s="83"/>
      <c r="AA4473" t="str">
        <v>203 - Park 8 x 15 Park negro</v>
      </c>
    </row>
    <row r="4474" spans="1:27" x14ac:dyDescent="0.2">
      <c r="A4474" s="45" t="str">
        <v>RESORTES LINEA BULONERA800</v>
      </c>
      <c r="B4474" s="46" t="str">
        <v>RESORTES LINEA BULONERA</v>
      </c>
      <c r="C4474" s="46">
        <v>800</v>
      </c>
      <c r="D4474" s="46" t="str">
        <v>EXPANSION - 0,8 x 8 L.: 195 mm</v>
      </c>
      <c r="E4474" s="47">
        <v>3321.33</v>
      </c>
      <c r="F4474" s="45" t="str">
        <v>RESORTES</v>
      </c>
      <c r="G4474" s="48">
        <v>1345.1386499999999</v>
      </c>
      <c r="H4474" s="49">
        <v>747.3</v>
      </c>
      <c r="I4474" s="50">
        <v>0.79999819349658763</v>
      </c>
      <c r="J4474" s="51" t="str">
        <v>800</v>
      </c>
      <c r="Q4474" s="19" t="str">
        <v>204 - Park 10 x 16 Park negro</v>
      </c>
      <c r="V4474" s="83"/>
      <c r="AA4474" t="str">
        <v>203 - SIRENA - 2 mm - 18 mm - 191 mm</v>
      </c>
    </row>
    <row r="4475" spans="1:27" x14ac:dyDescent="0.2">
      <c r="A4475" s="45" t="str">
        <v>RESORTES LINEA BULONERA801</v>
      </c>
      <c r="B4475" s="46" t="str">
        <v>RESORTES LINEA BULONERA</v>
      </c>
      <c r="C4475" s="46">
        <v>801</v>
      </c>
      <c r="D4475" s="46" t="str">
        <v>EXPANSION - 0,8 x 10 L.: 195 mm</v>
      </c>
      <c r="E4475" s="47">
        <v>3321.33</v>
      </c>
      <c r="F4475" s="45" t="str">
        <v>RESORTES</v>
      </c>
      <c r="G4475" s="48">
        <v>1345.1386499999999</v>
      </c>
      <c r="H4475" s="49">
        <v>747.3</v>
      </c>
      <c r="I4475" s="50">
        <v>0.79999819349658763</v>
      </c>
      <c r="J4475" s="51" t="str">
        <v>801</v>
      </c>
      <c r="Q4475" s="19" t="str">
        <v>204 - TEE PARA RELOJ TEMPERATURA  5/8 NF CUERPO 25mm</v>
      </c>
      <c r="V4475" s="83"/>
      <c r="AA4475" t="str">
        <v>203 - TEE PARA RELOJ TEMPERATURA  5/8 NF CUERPO 22mm</v>
      </c>
    </row>
    <row r="4476" spans="1:27" x14ac:dyDescent="0.2">
      <c r="A4476" s="45" t="str">
        <v>RESORTES LINEA BULONERA803</v>
      </c>
      <c r="B4476" s="46" t="str">
        <v>RESORTES LINEA BULONERA</v>
      </c>
      <c r="C4476" s="46">
        <v>803</v>
      </c>
      <c r="D4476" s="46" t="str">
        <v>EXPANSION - 1 x 11 L.: 195 mm</v>
      </c>
      <c r="E4476" s="47">
        <v>3321.33</v>
      </c>
      <c r="F4476" s="45" t="str">
        <v>RESORTES</v>
      </c>
      <c r="G4476" s="48">
        <v>1345.1386499999999</v>
      </c>
      <c r="H4476" s="49">
        <v>747.3</v>
      </c>
      <c r="I4476" s="50">
        <v>0.79999819349658763</v>
      </c>
      <c r="J4476" s="51" t="str">
        <v>803</v>
      </c>
      <c r="Q4476" s="19" t="str">
        <v>205 - Cuerda 3,53mm - 10,69 x 17,75</v>
      </c>
      <c r="V4476" s="83"/>
      <c r="AA4476" t="str">
        <v>204 - CLIP DE FIJACION RENAULT TRAFFIC/OTROS</v>
      </c>
    </row>
    <row r="4477" spans="1:27" x14ac:dyDescent="0.2">
      <c r="A4477" s="45" t="str">
        <v>ALEMITES2 - 8 X 1 R</v>
      </c>
      <c r="B4477" s="46" t="str">
        <v>ALEMITES</v>
      </c>
      <c r="C4477" s="46" t="str">
        <v>2 - 8 X 1 R</v>
      </c>
      <c r="D4477" s="46" t="str">
        <v>2 - 8 X 1 R</v>
      </c>
      <c r="E4477" s="47">
        <v>1151.1099999999999</v>
      </c>
      <c r="F4477" s="45" t="str">
        <v>MIGUEL.ALEMITES</v>
      </c>
      <c r="G4477" s="48">
        <v>466.19954999999993</v>
      </c>
      <c r="H4477" s="49">
        <v>259</v>
      </c>
      <c r="I4477" s="50">
        <v>0.79999826254826223</v>
      </c>
      <c r="J4477" s="51" t="str">
        <v>8 X 1 R</v>
      </c>
      <c r="Q4477" s="19" t="str">
        <v>205 - Distribuidor 5 lados 6 mm</v>
      </c>
      <c r="V4477" s="83"/>
      <c r="AA4477" t="str">
        <v>204 - Cuerda 3,53mm - 9,12 x 16,18</v>
      </c>
    </row>
    <row r="4478" spans="1:27" x14ac:dyDescent="0.2">
      <c r="A4478" s="45" t="str">
        <v>ALEMITES5 - 8x1,25 R</v>
      </c>
      <c r="B4478" s="46" t="str">
        <v>ALEMITES</v>
      </c>
      <c r="C4478" s="46" t="str">
        <v>5 - 8x1,25 R</v>
      </c>
      <c r="D4478" s="46" t="str">
        <v>5 - 8x1,25 R</v>
      </c>
      <c r="E4478" s="47">
        <v>1151.1099999999999</v>
      </c>
      <c r="F4478" s="45" t="str">
        <v>MIGUEL.ALEMITES</v>
      </c>
      <c r="G4478" s="48">
        <v>466.19954999999993</v>
      </c>
      <c r="H4478" s="49">
        <v>259</v>
      </c>
      <c r="I4478" s="50">
        <v>0.79999826254826223</v>
      </c>
      <c r="J4478" s="51" t="str">
        <v>8x1,25 R</v>
      </c>
      <c r="Q4478" s="19" t="str">
        <v>205 - GRAMPA FIJACION PASA RUEDA MEGANE</v>
      </c>
      <c r="V4478" s="83"/>
      <c r="AA4478" t="str">
        <v>204 - Park 10 x 16 Park negro</v>
      </c>
    </row>
    <row r="4479" spans="1:27" x14ac:dyDescent="0.2">
      <c r="A4479" s="45" t="str">
        <v>ALEMITES8 - 10 X 1 R</v>
      </c>
      <c r="B4479" s="46" t="str">
        <v>ALEMITES</v>
      </c>
      <c r="C4479" s="46" t="str">
        <v>8 - 10 X 1 R</v>
      </c>
      <c r="D4479" s="46" t="str">
        <v>8 - 10 X 1 R</v>
      </c>
      <c r="E4479" s="47">
        <v>1151.1099999999999</v>
      </c>
      <c r="F4479" s="45" t="str">
        <v>MIGUEL.ALEMITES</v>
      </c>
      <c r="G4479" s="48">
        <v>466.19954999999993</v>
      </c>
      <c r="H4479" s="49">
        <v>259</v>
      </c>
      <c r="I4479" s="50">
        <v>0.79999826254826223</v>
      </c>
      <c r="J4479" s="51" t="str">
        <v>10 X 1 R</v>
      </c>
      <c r="Q4479" s="19" t="str">
        <v>205 - ORBIS COQUETA - 1,75 mm - 15 mm - 167 mm</v>
      </c>
      <c r="V4479" s="83"/>
      <c r="AA4479" t="str">
        <v>204 - TEE PARA RELOJ TEMPERATURA  5/8 NF CUERPO 25mm</v>
      </c>
    </row>
    <row r="4480" spans="1:27" x14ac:dyDescent="0.2">
      <c r="A4480" s="45" t="str">
        <v>ALEMITES11 - 1/8 GAS R</v>
      </c>
      <c r="B4480" s="46" t="str">
        <v>ALEMITES</v>
      </c>
      <c r="C4480" s="46" t="str">
        <v>11 - 1/8 GAS R</v>
      </c>
      <c r="D4480" s="46" t="str">
        <v>11 - 1/8 GAS R</v>
      </c>
      <c r="E4480" s="47">
        <v>1151.1099999999999</v>
      </c>
      <c r="F4480" s="45" t="str">
        <v>MIGUEL.ALEMITES</v>
      </c>
      <c r="G4480" s="48">
        <v>466.19954999999993</v>
      </c>
      <c r="H4480" s="49">
        <v>259</v>
      </c>
      <c r="I4480" s="50">
        <v>0.79999826254826223</v>
      </c>
      <c r="J4480" s="51" t="str">
        <v>1/8 GAS R</v>
      </c>
      <c r="Q4480" s="19" t="str">
        <v>205 - TEE PARA RELOJ TEMPERATURA  5/8 NF CUERPO 28 mm</v>
      </c>
      <c r="V4480" s="83"/>
      <c r="AA4480" t="str">
        <v>205 - Cuerda 3,53mm - 10,69 x 17,75</v>
      </c>
    </row>
    <row r="4481" spans="1:27" x14ac:dyDescent="0.2">
      <c r="A4481" s="45" t="str">
        <v>RESORTES LINEA AUTOMOTOR609</v>
      </c>
      <c r="B4481" s="46" t="str">
        <v>RESORTES LINEA AUTOMOTOR</v>
      </c>
      <c r="C4481" s="46">
        <v>609</v>
      </c>
      <c r="D4481" s="46" t="str">
        <v>RESORTES LINEA RENAULT - RESORTE P/COMANDO DE ACELERADOR - R18 2000 CC.</v>
      </c>
      <c r="E4481" s="47">
        <v>4880.4399999999996</v>
      </c>
      <c r="F4481" s="45" t="str">
        <v>ResortesGenerales</v>
      </c>
      <c r="G4481" s="48">
        <v>1976.5781999999999</v>
      </c>
      <c r="H4481" s="49">
        <v>1098.0999999999999</v>
      </c>
      <c r="I4481" s="50">
        <v>0.79999836080502695</v>
      </c>
      <c r="J4481" s="51" t="str">
        <v>2537</v>
      </c>
      <c r="Q4481" s="19" t="str">
        <v>206 - Cuerda 3,53mm - 12,29 x 19,35</v>
      </c>
      <c r="V4481" s="83"/>
      <c r="AA4481" t="str">
        <v>205 - Distribuidor 5 lados 6 mm</v>
      </c>
    </row>
    <row r="4482" spans="1:27" x14ac:dyDescent="0.2">
      <c r="A4482" s="45" t="str">
        <v>RESORTES LINEA AUTOMOTOR414</v>
      </c>
      <c r="B4482" s="46" t="str">
        <v>RESORTES LINEA AUTOMOTOR</v>
      </c>
      <c r="C4482" s="46">
        <v>414</v>
      </c>
      <c r="D4482" s="46" t="str">
        <v>RESORTES LINEA FIAT - SEGURO ANTIRRUIDO P/PAST.F/ A DISCO FIAT 1500/1600/125/MULTICARGA</v>
      </c>
      <c r="E4482" s="47">
        <v>1359.11</v>
      </c>
      <c r="F4482" s="45" t="str">
        <v>ResortesGenerales</v>
      </c>
      <c r="G4482" s="48">
        <v>550.43955000000005</v>
      </c>
      <c r="H4482" s="49">
        <v>305.8</v>
      </c>
      <c r="I4482" s="50">
        <v>0.79999852844996733</v>
      </c>
      <c r="J4482" s="51" t="str">
        <v>2115</v>
      </c>
      <c r="Q4482" s="19" t="str">
        <v>206 - Distribuidor 5 lados 8 mm</v>
      </c>
      <c r="V4482" s="83"/>
      <c r="AA4482" t="str">
        <v>205 - GRAMPA FIJACION PASA RUEDA MEGANE</v>
      </c>
    </row>
    <row r="4483" spans="1:27" x14ac:dyDescent="0.2">
      <c r="A4483" s="45" t="str">
        <v>RESORTES LINEA AUTOMOTOR470</v>
      </c>
      <c r="B4483" s="46" t="str">
        <v>RESORTES LINEA AUTOMOTOR</v>
      </c>
      <c r="C4483" s="46">
        <v>470</v>
      </c>
      <c r="D4483" s="46" t="str">
        <v>RESORTES LINEA FORD - RESORTE SUPERIOR ZAPATAS DE FRENO F100/F150-CHEVR PICK UP</v>
      </c>
      <c r="E4483" s="47">
        <v>5436.44</v>
      </c>
      <c r="F4483" s="45" t="str">
        <v>ResortesGenerales</v>
      </c>
      <c r="G4483" s="48">
        <v>2201.7582000000002</v>
      </c>
      <c r="H4483" s="49">
        <v>1223.2</v>
      </c>
      <c r="I4483" s="50">
        <v>0.79999852844996733</v>
      </c>
      <c r="J4483" s="51" t="str">
        <v>2224</v>
      </c>
      <c r="Q4483" s="19" t="str">
        <v>206 - GRAMPA TAPIZADO DE TECHO PEUGEOT 504-405</v>
      </c>
      <c r="V4483" s="83"/>
      <c r="AA4483" t="str">
        <v>205 - ORBIS COQUETA - 1,75 mm - 15 mm - 167 mm</v>
      </c>
    </row>
    <row r="4484" spans="1:27" x14ac:dyDescent="0.2">
      <c r="A4484" s="45" t="str">
        <v>RESORTES LINEA AUTOMOTOR545</v>
      </c>
      <c r="B4484" s="46" t="str">
        <v>RESORTES LINEA AUTOMOTOR</v>
      </c>
      <c r="C4484" s="46">
        <v>545</v>
      </c>
      <c r="D4484" s="46" t="str">
        <v>RESORTES LINEA CHEVROLET - RESORTE SUPERIOR P/ZAPATAS DE FRENO - CHEVROLET PICK UP</v>
      </c>
      <c r="E4484" s="47">
        <v>5436.44</v>
      </c>
      <c r="F4484" s="45" t="str">
        <v>ResortesGenerales</v>
      </c>
      <c r="G4484" s="48">
        <v>2201.7582000000002</v>
      </c>
      <c r="H4484" s="49">
        <v>1223.2</v>
      </c>
      <c r="I4484" s="50">
        <v>0.79999852844996733</v>
      </c>
      <c r="J4484" s="51" t="str">
        <v>2319</v>
      </c>
      <c r="Q4484" s="19" t="str">
        <v>206 - TEE PARA RELOJ TEMPERATURA  5/8 NF CUERPO 32 mm</v>
      </c>
      <c r="V4484" s="83"/>
      <c r="AA4484" t="str">
        <v>205 - TEE PARA RELOJ TEMPERATURA  5/8 NF CUERPO 28 mm</v>
      </c>
    </row>
    <row r="4485" spans="1:27" x14ac:dyDescent="0.2">
      <c r="A4485" s="45" t="str">
        <v>RESORTES LINEA AUTOMOTOR550</v>
      </c>
      <c r="B4485" s="46" t="str">
        <v>RESORTES LINEA AUTOMOTOR</v>
      </c>
      <c r="C4485" s="46">
        <v>550</v>
      </c>
      <c r="D4485" s="46" t="str">
        <v>RESORTES LINEA CHEVROLET - RESORTETRABA SUP LARGO MONZA /VARGA</v>
      </c>
      <c r="E4485" s="47">
        <v>2718.22</v>
      </c>
      <c r="F4485" s="45" t="str">
        <v>ResortesGenerales</v>
      </c>
      <c r="G4485" s="48">
        <v>1100.8791000000001</v>
      </c>
      <c r="H4485" s="49">
        <v>611.6</v>
      </c>
      <c r="I4485" s="50">
        <v>0.79999852844996733</v>
      </c>
      <c r="J4485" s="51" t="str">
        <v>2336</v>
      </c>
      <c r="Q4485" s="19" t="str">
        <v>207 - Cuerda 3,53mm - 13,87 x 20,93</v>
      </c>
      <c r="V4485" s="83"/>
      <c r="AA4485" t="str">
        <v>206 - Cuerda 3,53mm - 12,29 x 19,35</v>
      </c>
    </row>
    <row r="4486" spans="1:27" x14ac:dyDescent="0.2">
      <c r="A4486" s="45" t="str">
        <v>RESORTES LINEA AUTOMOTOR702</v>
      </c>
      <c r="B4486" s="46" t="str">
        <v>RESORTES LINEA AUTOMOTOR</v>
      </c>
      <c r="C4486" s="46">
        <v>702</v>
      </c>
      <c r="D4486" s="46" t="str">
        <v>RESORTES LINEA PEUGEOT - SEG.P/PERNO PASADOR DOBLE DE PASTILLAS F/DISCO-PEUGEOT 504 GR II/505</v>
      </c>
      <c r="E4486" s="47">
        <v>2718.22</v>
      </c>
      <c r="F4486" s="45" t="str">
        <v>ResortesGenerales</v>
      </c>
      <c r="G4486" s="48">
        <v>1100.8791000000001</v>
      </c>
      <c r="H4486" s="49">
        <v>611.6</v>
      </c>
      <c r="I4486" s="50">
        <v>0.79999852844996733</v>
      </c>
      <c r="J4486" s="51" t="str">
        <v>2717</v>
      </c>
      <c r="Q4486" s="19" t="str">
        <v>207 - Distribuidor 5 lados 10 mm</v>
      </c>
      <c r="V4486" s="83"/>
      <c r="AA4486" t="str">
        <v>206 - Distribuidor 5 lados 8 mm</v>
      </c>
    </row>
    <row r="4487" spans="1:27" x14ac:dyDescent="0.2">
      <c r="A4487" s="45" t="str">
        <v>RESORTES LINEA AUTOMOTOR480</v>
      </c>
      <c r="B4487" s="46" t="str">
        <v>RESORTES LINEA AUTOMOTOR</v>
      </c>
      <c r="C4487" s="46">
        <v>480</v>
      </c>
      <c r="D4487" s="46" t="str">
        <v>RESORTES LINEA FORD - RESORTE P/COMANDO ACELERADOR-UNIVERSALC/ENGANCHE LARGO</v>
      </c>
      <c r="E4487" s="47">
        <v>4077.33</v>
      </c>
      <c r="F4487" s="45" t="str">
        <v>ResortesGenerales</v>
      </c>
      <c r="G4487" s="48">
        <v>1651.3186500000002</v>
      </c>
      <c r="H4487" s="49">
        <v>917.4</v>
      </c>
      <c r="I4487" s="50">
        <v>0.79999852844996755</v>
      </c>
      <c r="J4487" s="51" t="str">
        <v>2237</v>
      </c>
      <c r="Q4487" s="19" t="str">
        <v>207 - GRAMPA TAPIZADO FIAT IVECO TURBO DAILLY (NEGRA)</v>
      </c>
      <c r="V4487" s="83"/>
      <c r="AA4487" t="str">
        <v>206 - GRAMPA TAPIZADO DE TECHO PEUGEOT 504-405</v>
      </c>
    </row>
    <row r="4488" spans="1:27" x14ac:dyDescent="0.2">
      <c r="A4488" s="45" t="str">
        <v>RESORTES LINEA AUTOMOTOR400</v>
      </c>
      <c r="B4488" s="46" t="str">
        <v>RESORTES LINEA AUTOMOTOR</v>
      </c>
      <c r="C4488" s="46">
        <v>400</v>
      </c>
      <c r="D4488" s="46" t="str">
        <v>RESORTES LINEA FIAT - RESORTE SUPERIOR P/ZAPATAS FRENO TRAS.-FIAT 1500/1600/125/MULTICARGA</v>
      </c>
      <c r="E4488" s="47">
        <v>4633.33</v>
      </c>
      <c r="F4488" s="45" t="str">
        <v>ResortesGenerales</v>
      </c>
      <c r="G4488" s="48">
        <v>1876.49865</v>
      </c>
      <c r="H4488" s="49">
        <v>1042.5</v>
      </c>
      <c r="I4488" s="50">
        <v>0.79999870503597115</v>
      </c>
      <c r="J4488" s="51" t="str">
        <v>2100</v>
      </c>
      <c r="Q4488" s="19" t="str">
        <v>207 - TEE PARA RELOJ TEMPERATURA  5/8 NF CUERPO 35 mm</v>
      </c>
      <c r="V4488" s="83"/>
      <c r="AA4488" t="str">
        <v>206 - TEE PARA RELOJ TEMPERATURA  5/8 NF CUERPO 32 mm</v>
      </c>
    </row>
    <row r="4489" spans="1:27" x14ac:dyDescent="0.2">
      <c r="A4489" s="45" t="str">
        <v>RESORTES LINEA AUTOMOTOR664</v>
      </c>
      <c r="B4489" s="46" t="str">
        <v>RESORTES LINEA AUTOMOTOR</v>
      </c>
      <c r="C4489" s="46">
        <v>664</v>
      </c>
      <c r="D4489" s="46" t="str">
        <v>RESORTES LINEA DODGE - RESORTE P/COMANDO DE ACCIONAM DE EMBRAGUE - DODGE D100/D200/D400</v>
      </c>
      <c r="E4489" s="47">
        <v>4633.33</v>
      </c>
      <c r="F4489" s="45" t="str">
        <v>ResortesGenerales</v>
      </c>
      <c r="G4489" s="48">
        <v>1876.49865</v>
      </c>
      <c r="H4489" s="49">
        <v>1042.5</v>
      </c>
      <c r="I4489" s="50">
        <v>0.79999870503597115</v>
      </c>
      <c r="J4489" s="51" t="str">
        <v>2622</v>
      </c>
      <c r="Q4489" s="19" t="str">
        <v>208 - Cuerda 3,53mm - 15,47 x 22,53</v>
      </c>
      <c r="V4489" s="83"/>
      <c r="AA4489" t="str">
        <v>207 - Cuerda 3,53mm - 13,87 x 20,93</v>
      </c>
    </row>
    <row r="4490" spans="1:27" x14ac:dyDescent="0.2">
      <c r="A4490" s="45" t="str">
        <v>INSERTOS12x1,75x16</v>
      </c>
      <c r="B4490" s="46" t="str">
        <v>INSERTOS</v>
      </c>
      <c r="C4490" s="46" t="str">
        <v>12x1,75x16</v>
      </c>
      <c r="D4490" s="46" t="str">
        <v>12x1,75x16</v>
      </c>
      <c r="E4490" s="47">
        <v>3092.22</v>
      </c>
      <c r="F4490" s="45" t="str">
        <v>INSERTOS</v>
      </c>
      <c r="G4490" s="48">
        <v>1252.3490999999999</v>
      </c>
      <c r="H4490" s="49">
        <v>695.75</v>
      </c>
      <c r="I4490" s="50">
        <v>0.79999870643190785</v>
      </c>
      <c r="J4490" s="51" t="str">
        <v>12x1,75x16</v>
      </c>
      <c r="Q4490" s="19" t="str">
        <v>208 - MANTA CAPOT BLAZER C 10</v>
      </c>
      <c r="V4490" s="83"/>
      <c r="AA4490" t="str">
        <v>207 - Distribuidor 5 lados 10 mm</v>
      </c>
    </row>
    <row r="4491" spans="1:27" x14ac:dyDescent="0.2">
      <c r="A4491" s="45" t="str">
        <v>TAPONES DE CARTER44 - 14 x 1,25</v>
      </c>
      <c r="B4491" s="46" t="str">
        <v>TAPONES DE CARTER</v>
      </c>
      <c r="C4491" s="46" t="str">
        <v>44 - 14 x 1,25</v>
      </c>
      <c r="D4491" s="46" t="str">
        <v>CARTER,BERLINGO - CAJ Y DIF 106,206,306, PARTNER, 405 NAF</v>
      </c>
      <c r="E4491" s="47">
        <v>6441.44</v>
      </c>
      <c r="F4491" s="45" t="str">
        <v>JUCAP</v>
      </c>
      <c r="G4491" s="48">
        <v>2608.7831999999999</v>
      </c>
      <c r="H4491" s="49">
        <v>1449.325</v>
      </c>
      <c r="I4491" s="50">
        <v>0.79999875804253695</v>
      </c>
      <c r="J4491" s="51" t="str">
        <v>6044</v>
      </c>
      <c r="Q4491" s="19" t="str">
        <v>208 - ORBIS GALA - 1,75 mm - 15 mm - 205 mm</v>
      </c>
      <c r="V4491" s="83"/>
      <c r="AA4491" t="str">
        <v>207 - GRAMPA TAPIZADO FIAT IVECO TURBO DAILLY (NEGRA)</v>
      </c>
    </row>
    <row r="4492" spans="1:27" x14ac:dyDescent="0.2">
      <c r="A4492" s="45" t="str">
        <v>RESORTES LINEA AUTOMOTOR708</v>
      </c>
      <c r="B4492" s="46" t="str">
        <v>RESORTES LINEA AUTOMOTOR</v>
      </c>
      <c r="C4492" s="46">
        <v>708</v>
      </c>
      <c r="D4492" s="46" t="str">
        <v>RESORTES LINEA PEUGEOT - RESORTE SUPERIOR P/ZAP.DE FRENO TRAS. PEUGEOT 504/PICK UP</v>
      </c>
      <c r="E4492" s="47">
        <v>3274.22</v>
      </c>
      <c r="F4492" s="45" t="str">
        <v>ResortesGenerales</v>
      </c>
      <c r="G4492" s="48">
        <v>1326.0590999999999</v>
      </c>
      <c r="H4492" s="49">
        <v>736.7</v>
      </c>
      <c r="I4492" s="50">
        <v>0.79999877833582178</v>
      </c>
      <c r="J4492" s="51" t="str">
        <v>2723</v>
      </c>
      <c r="Q4492" s="19" t="str">
        <v>208 - TEE PARA RELOJ TEMPERATURA  5/8 NF CUERPO 38 mm</v>
      </c>
      <c r="V4492" s="83"/>
      <c r="AA4492" t="str">
        <v>207 - TEE PARA RELOJ TEMPERATURA  5/8 NF CUERPO 35 mm</v>
      </c>
    </row>
    <row r="4493" spans="1:27" x14ac:dyDescent="0.2">
      <c r="A4493" s="45" t="str">
        <v>INSERTOSBUJIA</v>
      </c>
      <c r="B4493" s="46" t="str">
        <v>INSERTOS</v>
      </c>
      <c r="C4493" s="46" t="str">
        <v>BUJIA</v>
      </c>
      <c r="D4493" s="46" t="str">
        <v>BUJIA</v>
      </c>
      <c r="E4493" s="47">
        <v>4973.33</v>
      </c>
      <c r="F4493" s="45" t="str">
        <v>INSERTOS</v>
      </c>
      <c r="G4493" s="48">
        <v>2014.1986500000003</v>
      </c>
      <c r="H4493" s="49">
        <v>1119</v>
      </c>
      <c r="I4493" s="50">
        <v>0.79999879356568382</v>
      </c>
      <c r="J4493" s="51" t="str">
        <v>BUJIA</v>
      </c>
      <c r="Q4493" s="19" t="str">
        <v>209 - Cuerda 3,53mm - 17,04 x 24,1</v>
      </c>
      <c r="V4493" s="83"/>
      <c r="AA4493" t="str">
        <v>208 - Cuerda 3,53mm - 15,47 x 22,53</v>
      </c>
    </row>
    <row r="4494" spans="1:27" x14ac:dyDescent="0.2">
      <c r="A4494" s="45" t="str">
        <v>RESORTES LINEA AUTOMOTOR405</v>
      </c>
      <c r="B4494" s="46" t="str">
        <v>RESORTES LINEA AUTOMOTOR</v>
      </c>
      <c r="C4494" s="46">
        <v>405</v>
      </c>
      <c r="D4494" s="46" t="str">
        <v>RESORTES LINEA FIAT - RESORTE P/PEDAL DE ACCION. EMBRAGUE- FIAT 600/128</v>
      </c>
      <c r="E4494" s="47">
        <v>5745.33</v>
      </c>
      <c r="F4494" s="45" t="str">
        <v>ResortesGenerales</v>
      </c>
      <c r="G4494" s="48">
        <v>2326.8586500000001</v>
      </c>
      <c r="H4494" s="49">
        <v>1292.7</v>
      </c>
      <c r="I4494" s="50">
        <v>0.79999895567417045</v>
      </c>
      <c r="J4494" s="51" t="str">
        <v>2105</v>
      </c>
      <c r="Q4494" s="19" t="str">
        <v>209 - TUERCA AUTORROSCANTE FIAT PALIO/SIENA</v>
      </c>
      <c r="V4494" s="83"/>
      <c r="AA4494" t="str">
        <v>208 - MANTA CAPOT BLAZER C 10</v>
      </c>
    </row>
    <row r="4495" spans="1:27" x14ac:dyDescent="0.2">
      <c r="A4495" s="45" t="str">
        <v>RESORTES LINEA AUTOMOTOR479</v>
      </c>
      <c r="B4495" s="46" t="str">
        <v>RESORTES LINEA AUTOMOTOR</v>
      </c>
      <c r="C4495" s="46">
        <v>479</v>
      </c>
      <c r="D4495" s="46" t="str">
        <v>RESORTES LINEA FORD - RESORTE P/COMANDO ACELERADOR-UNIVERSAL C/ENGANCHE CORTO</v>
      </c>
      <c r="E4495" s="47">
        <v>3830.22</v>
      </c>
      <c r="F4495" s="45" t="str">
        <v>ResortesGenerales</v>
      </c>
      <c r="G4495" s="48">
        <v>1551.2391</v>
      </c>
      <c r="H4495" s="49">
        <v>861.8</v>
      </c>
      <c r="I4495" s="50">
        <v>0.79999895567417045</v>
      </c>
      <c r="J4495" s="51" t="str">
        <v>2236</v>
      </c>
      <c r="Q4495" s="19" t="str">
        <v>20x25 - 20x25</v>
      </c>
      <c r="V4495" s="83"/>
      <c r="AA4495" t="str">
        <v>208 - ORBIS GALA - 1,75 mm - 15 mm - 205 mm</v>
      </c>
    </row>
    <row r="4496" spans="1:27" x14ac:dyDescent="0.2">
      <c r="A4496" s="45" t="str">
        <v>RESORTES LINEA AUTOMOTOR504</v>
      </c>
      <c r="B4496" s="46" t="str">
        <v>RESORTES LINEA AUTOMOTOR</v>
      </c>
      <c r="C4496" s="46">
        <v>504</v>
      </c>
      <c r="D4496" s="46" t="str">
        <v>RESORTES LINEA FORD - RESORTE INFERIOR P/ ZAPATAS DE FRENO TRAS./IZQ/DER - ESCORT</v>
      </c>
      <c r="E4496" s="47">
        <v>1915.11</v>
      </c>
      <c r="F4496" s="45" t="str">
        <v>ResortesGenerales</v>
      </c>
      <c r="G4496" s="48">
        <v>775.61955</v>
      </c>
      <c r="H4496" s="49">
        <v>430.9</v>
      </c>
      <c r="I4496" s="50">
        <v>0.79999895567417045</v>
      </c>
      <c r="J4496" s="51" t="str">
        <v>2265</v>
      </c>
      <c r="Q4496" s="19" t="str">
        <v>20x26 - 20x26</v>
      </c>
      <c r="V4496" s="83"/>
      <c r="AA4496" t="str">
        <v>208 - TEE PARA RELOJ TEMPERATURA  5/8 NF CUERPO 38 mm</v>
      </c>
    </row>
    <row r="4497" spans="1:27" x14ac:dyDescent="0.2">
      <c r="A4497" s="45" t="str">
        <v>RESORTES LINEA AUTOMOTOR526</v>
      </c>
      <c r="B4497" s="46" t="str">
        <v>RESORTES LINEA AUTOMOTOR</v>
      </c>
      <c r="C4497" s="46">
        <v>526</v>
      </c>
      <c r="D4497" s="46" t="str">
        <v>RESORTES LINEA FORD - RESORTE PATIN FORD FIESTA 2003 EN ADELANTE</v>
      </c>
      <c r="E4497" s="47">
        <v>1915.11</v>
      </c>
      <c r="F4497" s="45" t="str">
        <v>ResortesGenerales</v>
      </c>
      <c r="G4497" s="48">
        <v>775.61955</v>
      </c>
      <c r="H4497" s="49">
        <v>430.9</v>
      </c>
      <c r="I4497" s="50">
        <v>0.79999895567417045</v>
      </c>
      <c r="J4497" s="51" t="str">
        <v>22010</v>
      </c>
      <c r="Q4497" s="19" t="str">
        <v>20x28 - 20x28</v>
      </c>
      <c r="V4497" s="83"/>
      <c r="AA4497" t="str">
        <v>209 - Cuerda 3,53mm - 17,04 x 24,1</v>
      </c>
    </row>
    <row r="4498" spans="1:27" x14ac:dyDescent="0.2">
      <c r="A4498" s="45" t="str">
        <v>RESORTES LINEA AUTOMOTOR698</v>
      </c>
      <c r="B4498" s="46" t="str">
        <v>RESORTES LINEA AUTOMOTOR</v>
      </c>
      <c r="C4498" s="46">
        <v>698</v>
      </c>
      <c r="D4498" s="46" t="str">
        <v>RESORTES LINEA PEUGEOT - RESORTE P/COMANDO DE ACELERADOR PEUGEOT 504</v>
      </c>
      <c r="E4498" s="47">
        <v>7660.44</v>
      </c>
      <c r="F4498" s="45" t="str">
        <v>ResortesGenerales</v>
      </c>
      <c r="G4498" s="48">
        <v>3102.4782</v>
      </c>
      <c r="H4498" s="49">
        <v>1723.6</v>
      </c>
      <c r="I4498" s="50">
        <v>0.79999895567417045</v>
      </c>
      <c r="J4498" s="51" t="str">
        <v>2713</v>
      </c>
      <c r="Q4498" s="19" t="str">
        <v>20x36 - 20x36</v>
      </c>
      <c r="V4498" s="83"/>
      <c r="AA4498" t="str">
        <v>209 - TUERCA AUTORROSCANTE FIAT PALIO/SIENA</v>
      </c>
    </row>
    <row r="4499" spans="1:27" x14ac:dyDescent="0.2">
      <c r="A4499" s="45" t="str">
        <v>RESORTES LINEA BULONERA814</v>
      </c>
      <c r="B4499" s="46" t="str">
        <v>RESORTES LINEA BULONERA</v>
      </c>
      <c r="C4499" s="46">
        <v>814</v>
      </c>
      <c r="D4499" s="46" t="str">
        <v>EXPANSION - 1,75 x 16 L.: 195 mm</v>
      </c>
      <c r="E4499" s="47">
        <v>5765.33</v>
      </c>
      <c r="F4499" s="45" t="str">
        <v>RESORTES</v>
      </c>
      <c r="G4499" s="48">
        <v>2334.95865</v>
      </c>
      <c r="H4499" s="49">
        <v>1297.2</v>
      </c>
      <c r="I4499" s="50">
        <v>0.7999989592969472</v>
      </c>
      <c r="J4499" s="51" t="str">
        <v>814</v>
      </c>
      <c r="Q4499" s="19" t="str">
        <v>21 -  22 x 9 x 6 - AMOL DOWEN PAGGIO</v>
      </c>
      <c r="V4499" s="83"/>
      <c r="AA4499" t="str">
        <v>20x25 - 20x25</v>
      </c>
    </row>
    <row r="4500" spans="1:27" x14ac:dyDescent="0.2">
      <c r="A4500" s="45" t="str">
        <v>RESORTES LINEA AUTOMOTOR555</v>
      </c>
      <c r="B4500" s="46" t="str">
        <v>RESORTES LINEA AUTOMOTOR</v>
      </c>
      <c r="C4500" s="46">
        <v>555</v>
      </c>
      <c r="D4500" s="46" t="str">
        <v>RESORTES LINEA CHEVROLET - RESORTE P/COMANDO DE ACELERADOR - CHEVROLET PICK UP. TODOS</v>
      </c>
      <c r="E4500" s="47">
        <v>6301.33</v>
      </c>
      <c r="F4500" s="45" t="str">
        <v>ResortesGenerales</v>
      </c>
      <c r="G4500" s="48">
        <v>2552.0386500000004</v>
      </c>
      <c r="H4500" s="49">
        <v>1417.8</v>
      </c>
      <c r="I4500" s="50">
        <v>0.79999904782056741</v>
      </c>
      <c r="J4500" s="51" t="str">
        <v>2332</v>
      </c>
      <c r="Q4500" s="19" t="str">
        <v>21 -  Bulon 12 x 1,5 x 27 mm bombas rotativas</v>
      </c>
      <c r="V4500" s="83"/>
      <c r="AA4500" t="str">
        <v>20x26 - 20x26</v>
      </c>
    </row>
    <row r="4501" spans="1:27" x14ac:dyDescent="0.2">
      <c r="A4501" s="45" t="str">
        <v>RESORTES LINEA AUTOMOTOR462</v>
      </c>
      <c r="B4501" s="46" t="str">
        <v>RESORTES LINEA AUTOMOTOR</v>
      </c>
      <c r="C4501" s="46">
        <v>462</v>
      </c>
      <c r="D4501" s="46" t="str">
        <v>RESORTES LINEA FORD - RESORTE SUPERIOR P/ZAP.DE FRENO PRIMARIA DEL/TAS-FORD F100/61/61</v>
      </c>
      <c r="E4501" s="47">
        <v>4386.22</v>
      </c>
      <c r="F4501" s="45" t="str">
        <v>ResortesGenerales</v>
      </c>
      <c r="G4501" s="48">
        <v>1776.4191000000001</v>
      </c>
      <c r="H4501" s="49">
        <v>986.9</v>
      </c>
      <c r="I4501" s="50">
        <v>0.79999908805350106</v>
      </c>
      <c r="J4501" s="51" t="str">
        <v>2207</v>
      </c>
      <c r="Q4501" s="19" t="str">
        <v>21 - 1,5 x 16 x 150 - Expansion</v>
      </c>
      <c r="V4501" s="83"/>
      <c r="AA4501" t="str">
        <v>20x28 - 20x28</v>
      </c>
    </row>
    <row r="4502" spans="1:27" x14ac:dyDescent="0.2">
      <c r="A4502" s="45" t="str">
        <v>RESORTES LINEA AUTOMOTOR466</v>
      </c>
      <c r="B4502" s="46" t="str">
        <v>RESORTES LINEA AUTOMOTOR</v>
      </c>
      <c r="C4502" s="46">
        <v>466</v>
      </c>
      <c r="D4502" s="46" t="str">
        <v>RESORTES LINEA FORD - RESORTE SUPERIOR ZAPATA DE FRENO DEL/TRAS-FORD FALCON</v>
      </c>
      <c r="E4502" s="47">
        <v>4386.22</v>
      </c>
      <c r="F4502" s="45" t="str">
        <v>ResortesGenerales</v>
      </c>
      <c r="G4502" s="48">
        <v>1776.4191000000001</v>
      </c>
      <c r="H4502" s="49">
        <v>986.9</v>
      </c>
      <c r="I4502" s="50">
        <v>0.79999908805350106</v>
      </c>
      <c r="J4502" s="51" t="str">
        <v>2212</v>
      </c>
      <c r="Q4502" s="19" t="str">
        <v>21 - 1/2 M x MANG 16</v>
      </c>
      <c r="V4502" s="83"/>
      <c r="AA4502" t="str">
        <v>20x36 - 20x36</v>
      </c>
    </row>
    <row r="4503" spans="1:27" x14ac:dyDescent="0.2">
      <c r="A4503" s="45" t="str">
        <v>CONECTORES NUEVA INCORPORACION275</v>
      </c>
      <c r="B4503" s="46" t="str">
        <v>CONECTORES NUEVA INCORPORACION</v>
      </c>
      <c r="C4503" s="46">
        <v>275</v>
      </c>
      <c r="D4503" s="46" t="str">
        <v>UNIONES DOBLES RAPIDAS 8 MM - BRONCE NIQUELADO</v>
      </c>
      <c r="E4503" s="47">
        <v>9987.6200000000008</v>
      </c>
      <c r="F4503" s="45" t="str">
        <v>ALNAT</v>
      </c>
      <c r="G4503" s="48">
        <v>4044.986100000001</v>
      </c>
      <c r="H4503" s="49">
        <v>2247.2156</v>
      </c>
      <c r="I4503" s="50">
        <v>0.79999911890964137</v>
      </c>
      <c r="J4503" s="51" t="str">
        <v>027-02</v>
      </c>
      <c r="Q4503" s="19" t="str">
        <v>21 - 1/4 GAS recto - 21 - 1/4 GAS recto</v>
      </c>
      <c r="V4503" s="83"/>
      <c r="AA4503" t="str">
        <v>21 -  22 x 9 x 6 - AMOL DOWEN PAGGIO</v>
      </c>
    </row>
    <row r="4504" spans="1:27" x14ac:dyDescent="0.2">
      <c r="A4504" s="45" t="str">
        <v>INTERRUPTORES Y PULSADORES123</v>
      </c>
      <c r="B4504" s="46" t="str">
        <v>INTERRUPTORES Y PULSADORES</v>
      </c>
      <c r="C4504" s="46">
        <v>123</v>
      </c>
      <c r="D4504" s="46" t="str">
        <v>10 Amper - Bipolar - Pulsador T/PAL SIM/PL sin grabado</v>
      </c>
      <c r="E4504" s="47">
        <v>4560.62</v>
      </c>
      <c r="F4504" s="45" t="str">
        <v>ALCIDES.TESSA</v>
      </c>
      <c r="G4504" s="48">
        <v>1847.0511000000001</v>
      </c>
      <c r="H4504" s="49">
        <v>1026.1400000000001</v>
      </c>
      <c r="I4504" s="50">
        <v>0.79999912292669606</v>
      </c>
      <c r="J4504" s="51" t="str">
        <v>642/01 - NBX</v>
      </c>
      <c r="Q4504" s="19" t="str">
        <v>21 - 28 x 10 x 11</v>
      </c>
      <c r="V4504" s="83"/>
      <c r="AA4504" t="str">
        <v>21 -  Bulon 12 x 1,5 x 27 mm bombas rotativas</v>
      </c>
    </row>
    <row r="4505" spans="1:27" x14ac:dyDescent="0.2">
      <c r="A4505" s="45" t="str">
        <v>RESORTES LINEA AUTOMOTOR482</v>
      </c>
      <c r="B4505" s="46" t="str">
        <v>RESORTES LINEA AUTOMOTOR</v>
      </c>
      <c r="C4505" s="46">
        <v>482</v>
      </c>
      <c r="D4505" s="46" t="str">
        <v>RESORTES LINEA FORD - RESORTE P/COMANDO DE ACCIONAM DE EMBRAGUE-UNIV</v>
      </c>
      <c r="E4505" s="47">
        <v>9328.44</v>
      </c>
      <c r="F4505" s="45" t="str">
        <v>ResortesGenerales</v>
      </c>
      <c r="G4505" s="48">
        <v>3778.0182000000004</v>
      </c>
      <c r="H4505" s="49">
        <v>2098.9</v>
      </c>
      <c r="I4505" s="50">
        <v>0.79999914240792802</v>
      </c>
      <c r="J4505" s="51" t="str">
        <v>2239</v>
      </c>
      <c r="Q4505" s="19" t="str">
        <v>21 - COCINA - ESCORIAL - LARGO</v>
      </c>
      <c r="V4505" s="83"/>
      <c r="AA4505" t="str">
        <v>21 - 1,5 x 16 x 150 - Expansion</v>
      </c>
    </row>
    <row r="4506" spans="1:27" x14ac:dyDescent="0.2">
      <c r="A4506" s="45" t="str">
        <v>RESORTES LINEA AUTOMOTOR420</v>
      </c>
      <c r="B4506" s="46" t="str">
        <v>RESORTES LINEA AUTOMOTOR</v>
      </c>
      <c r="C4506" s="46">
        <v>420</v>
      </c>
      <c r="D4506" s="46" t="str">
        <v>RESORTES LINEA FIAT - RESORTE P/COMANDO DE ACELERADOR FIAT 600/770/800/133</v>
      </c>
      <c r="E4506" s="47">
        <v>7413.33</v>
      </c>
      <c r="F4506" s="45" t="str">
        <v>ResortesGenerales</v>
      </c>
      <c r="G4506" s="48">
        <v>3002.3986500000001</v>
      </c>
      <c r="H4506" s="49">
        <v>1668</v>
      </c>
      <c r="I4506" s="50">
        <v>0.79999919064748215</v>
      </c>
      <c r="J4506" s="51" t="str">
        <v>2121</v>
      </c>
      <c r="Q4506" s="19" t="str">
        <v>21 - Conector de agua equipos de Gas 19 a 8 mm Pico fino</v>
      </c>
      <c r="V4506" s="83"/>
      <c r="AA4506" t="str">
        <v>21 - 1/2 M x MANG 16</v>
      </c>
    </row>
    <row r="4507" spans="1:27" x14ac:dyDescent="0.2">
      <c r="A4507" s="45" t="str">
        <v>RESORTES LINEA AUTOMOTOR478</v>
      </c>
      <c r="B4507" s="46" t="str">
        <v>RESORTES LINEA AUTOMOTOR</v>
      </c>
      <c r="C4507" s="46">
        <v>478</v>
      </c>
      <c r="D4507" s="46" t="str">
        <v>RESORTES LINEA FORD - RESORTE COMANDO DE ACELERADOR FORD F 350 UNIVERSAL CORTO</v>
      </c>
      <c r="E4507" s="47">
        <v>7413.33</v>
      </c>
      <c r="F4507" s="45" t="str">
        <v>ResortesGenerales</v>
      </c>
      <c r="G4507" s="48">
        <v>3002.3986500000001</v>
      </c>
      <c r="H4507" s="49">
        <v>1668</v>
      </c>
      <c r="I4507" s="50">
        <v>0.79999919064748215</v>
      </c>
      <c r="J4507" s="51" t="str">
        <v>2235</v>
      </c>
      <c r="Q4507" s="19" t="str">
        <v>21 - CONEXIÓN CON VIROLA TUBO 5/6</v>
      </c>
      <c r="V4507" s="83"/>
      <c r="AA4507" t="str">
        <v>21 - 1/4 GAS recto - 21 - 1/4 GAS recto</v>
      </c>
    </row>
    <row r="4508" spans="1:27" x14ac:dyDescent="0.2">
      <c r="A4508" s="45" t="str">
        <v>RESORTES LINEA AUTOMOTOR473</v>
      </c>
      <c r="B4508" s="46" t="str">
        <v>RESORTES LINEA AUTOMOTOR</v>
      </c>
      <c r="C4508" s="46">
        <v>473</v>
      </c>
      <c r="D4508" s="46" t="str">
        <v>RESORTES LINEA FORD - RESORTE ANTIR./PASTILLAS FRENO-FALCON/FARLAINE-TORINO-DODGE</v>
      </c>
      <c r="E4508" s="47">
        <v>2471.11</v>
      </c>
      <c r="F4508" s="45" t="str">
        <v>ResortesGenerales</v>
      </c>
      <c r="G4508" s="48">
        <v>1000.7995500000002</v>
      </c>
      <c r="H4508" s="49">
        <v>556</v>
      </c>
      <c r="I4508" s="50">
        <v>0.79999919064748237</v>
      </c>
      <c r="J4508" s="51" t="str">
        <v>2229</v>
      </c>
      <c r="Q4508" s="19" t="str">
        <v>21 - Cuerda 1,78mm - 23,52 x 27,08</v>
      </c>
      <c r="V4508" s="83"/>
      <c r="AA4508" t="str">
        <v>21 - 28 x 10 x 11</v>
      </c>
    </row>
    <row r="4509" spans="1:27" x14ac:dyDescent="0.2">
      <c r="A4509" s="45" t="str">
        <v>RESORTES LINEA AUTOMOTOR575</v>
      </c>
      <c r="B4509" s="46" t="str">
        <v>RESORTES LINEA AUTOMOTOR</v>
      </c>
      <c r="C4509" s="46">
        <v>575</v>
      </c>
      <c r="D4509" s="46" t="str">
        <v>RESORTES LINEA RENAULT - RESORTE SUPERIOR P/ZAPATAS DE FRENO TRAS- RENAULT 6/R12</v>
      </c>
      <c r="E4509" s="47">
        <v>4942.22</v>
      </c>
      <c r="F4509" s="45" t="str">
        <v>ResortesGenerales</v>
      </c>
      <c r="G4509" s="48">
        <v>2001.5991000000004</v>
      </c>
      <c r="H4509" s="49">
        <v>1112</v>
      </c>
      <c r="I4509" s="50">
        <v>0.79999919064748237</v>
      </c>
      <c r="J4509" s="51" t="str">
        <v>2510</v>
      </c>
      <c r="Q4509" s="19" t="str">
        <v>21 - Grampa tapizado FIAT128-147</v>
      </c>
      <c r="V4509" s="83"/>
      <c r="AA4509" t="str">
        <v>21 - COCINA - ESCORIAL - LARGO</v>
      </c>
    </row>
    <row r="4510" spans="1:27" x14ac:dyDescent="0.2">
      <c r="A4510" s="45" t="str">
        <v>TAPONES DE CARTER29 - 14 x 1,5</v>
      </c>
      <c r="B4510" s="46" t="str">
        <v>TAPONES DE CARTER</v>
      </c>
      <c r="C4510" s="46" t="str">
        <v>29 - 14 x 1,5</v>
      </c>
      <c r="D4510" s="46" t="str">
        <v>DIFER 205, 405 GASOLERO</v>
      </c>
      <c r="E4510" s="47">
        <v>7415.33</v>
      </c>
      <c r="F4510" s="45" t="str">
        <v>JUCAP</v>
      </c>
      <c r="G4510" s="48">
        <v>3003.20865</v>
      </c>
      <c r="H4510" s="49">
        <v>1668.45</v>
      </c>
      <c r="I4510" s="50">
        <v>0.79999919086577354</v>
      </c>
      <c r="J4510" s="51" t="str">
        <v>6029</v>
      </c>
      <c r="Q4510" s="19" t="str">
        <v>21 - Park 6x14 neg c/aran</v>
      </c>
      <c r="V4510" s="83"/>
      <c r="AA4510" t="str">
        <v>21 - Conector de agua equipos de Gas 19 a 8 mm Pico fino</v>
      </c>
    </row>
    <row r="4511" spans="1:27" x14ac:dyDescent="0.2">
      <c r="A4511" s="45" t="str">
        <v>TAPONES DE CARTER38 - 14  x 1.5 FRES 17mm</v>
      </c>
      <c r="B4511" s="46" t="str">
        <v>TAPONES DE CARTER</v>
      </c>
      <c r="C4511" s="46" t="str">
        <v>38 - 14  x 1.5 FRES 17mm</v>
      </c>
      <c r="D4511" s="46" t="str">
        <v>CARTER HONDA CIVIC</v>
      </c>
      <c r="E4511" s="47">
        <v>7671.53</v>
      </c>
      <c r="F4511" s="45" t="str">
        <v>JUCAP</v>
      </c>
      <c r="G4511" s="48">
        <v>3106.96965</v>
      </c>
      <c r="H4511" s="49">
        <v>1726.095</v>
      </c>
      <c r="I4511" s="50">
        <v>0.7999992178877755</v>
      </c>
      <c r="J4511" s="51" t="str">
        <v>6038</v>
      </c>
      <c r="Q4511" s="19" t="str">
        <v>21 - Reten parker - Park 10 - 12 mm - 19 mm</v>
      </c>
      <c r="V4511" s="83"/>
      <c r="AA4511" t="str">
        <v>21 - CONEXION CON VIROLA TUBO 5/6</v>
      </c>
    </row>
    <row r="4512" spans="1:27" x14ac:dyDescent="0.2">
      <c r="A4512" s="45" t="str">
        <v>TAPONES DE CARTER34 - 20 x 1,5 EMB EX 10mm</v>
      </c>
      <c r="B4512" s="46" t="str">
        <v>TAPONES DE CARTER</v>
      </c>
      <c r="C4512" s="46" t="str">
        <v>34 - 20 x 1,5 EMB EX 10mm</v>
      </c>
      <c r="D4512" s="46" t="str">
        <v>DIFER, SIERRA, EXPLORER, ORION</v>
      </c>
      <c r="E4512" s="47">
        <v>7680.13</v>
      </c>
      <c r="F4512" s="45" t="str">
        <v>JUCAP</v>
      </c>
      <c r="G4512" s="48">
        <v>3110.4526500000002</v>
      </c>
      <c r="H4512" s="49">
        <v>1728.03</v>
      </c>
      <c r="I4512" s="50">
        <v>0.79999921876356317</v>
      </c>
      <c r="J4512" s="51" t="str">
        <v>6034</v>
      </c>
      <c r="Q4512" s="19" t="str">
        <v>21 - SAE 7.89 ID-6 - Espiga codo inclinado para manguera</v>
      </c>
      <c r="V4512" s="83"/>
      <c r="AA4512" t="str">
        <v>21 - Cuerda 1,78mm - 23,52 x 27,08</v>
      </c>
    </row>
    <row r="4513" spans="1:27" x14ac:dyDescent="0.2">
      <c r="A4513" s="45" t="str">
        <v>RESORTES LINEA BULONERA816</v>
      </c>
      <c r="B4513" s="46" t="str">
        <v>RESORTES LINEA BULONERA</v>
      </c>
      <c r="C4513" s="46">
        <v>816</v>
      </c>
      <c r="D4513" s="46" t="str">
        <v>EXPANSION - 1,75 x 20 L.: 195 mm</v>
      </c>
      <c r="E4513" s="47">
        <v>7833.33</v>
      </c>
      <c r="F4513" s="45" t="str">
        <v>RESORTES</v>
      </c>
      <c r="G4513" s="48">
        <v>3172.49865</v>
      </c>
      <c r="H4513" s="49">
        <v>1762.5</v>
      </c>
      <c r="I4513" s="50">
        <v>0.79999923404255324</v>
      </c>
      <c r="J4513" s="51" t="str">
        <v>816</v>
      </c>
      <c r="Q4513" s="19" t="str">
        <v>21 - SEEGER A 21</v>
      </c>
      <c r="V4513" s="83"/>
      <c r="AA4513" t="str">
        <v>21 - Grampa tapizado FIAT128-147</v>
      </c>
    </row>
    <row r="4514" spans="1:27" x14ac:dyDescent="0.2">
      <c r="A4514" s="45" t="str">
        <v>RESORTES LINEA BULONERA822</v>
      </c>
      <c r="B4514" s="46" t="str">
        <v>RESORTES LINEA BULONERA</v>
      </c>
      <c r="C4514" s="46">
        <v>822</v>
      </c>
      <c r="D4514" s="46" t="str">
        <v>EXPANSION - 2 x 20 L.: 195 mm</v>
      </c>
      <c r="E4514" s="47">
        <v>7833.33</v>
      </c>
      <c r="F4514" s="45" t="str">
        <v>RESORTES</v>
      </c>
      <c r="G4514" s="48">
        <v>3172.49865</v>
      </c>
      <c r="H4514" s="49">
        <v>1762.5</v>
      </c>
      <c r="I4514" s="50">
        <v>0.79999923404255324</v>
      </c>
      <c r="J4514" s="51" t="str">
        <v>822</v>
      </c>
      <c r="Q4514" s="19" t="str">
        <v>21 - SEEGER I 21</v>
      </c>
      <c r="V4514" s="83"/>
      <c r="AA4514" t="str">
        <v>21 - Park 6x14 neg c/aran</v>
      </c>
    </row>
    <row r="4515" spans="1:27" x14ac:dyDescent="0.2">
      <c r="A4515" s="45" t="str">
        <v>INSERTOS12x1,25x16</v>
      </c>
      <c r="B4515" s="46" t="str">
        <v>INSERTOS</v>
      </c>
      <c r="C4515" s="46" t="str">
        <v>12x1,25x16</v>
      </c>
      <c r="D4515" s="46" t="str">
        <v>12x1,25x16</v>
      </c>
      <c r="E4515" s="47">
        <v>2811.11</v>
      </c>
      <c r="F4515" s="45" t="str">
        <v>INSERTOS</v>
      </c>
      <c r="G4515" s="48">
        <v>1138.49955</v>
      </c>
      <c r="H4515" s="49">
        <v>632.5</v>
      </c>
      <c r="I4515" s="50">
        <v>0.79999928853754931</v>
      </c>
      <c r="J4515" s="51" t="str">
        <v>12x1,25x16</v>
      </c>
      <c r="Q4515" s="19" t="str">
        <v>21 - TAPON PISO CHICO FORD FALCON - TAUNUS (27mm)</v>
      </c>
      <c r="V4515" s="83"/>
      <c r="AA4515" t="str">
        <v>21 - Reten parker - Park 10 - 12 mm - 19 mm</v>
      </c>
    </row>
    <row r="4516" spans="1:27" x14ac:dyDescent="0.2">
      <c r="A4516" s="45" t="str">
        <v>INSERTOS12x1,5x16</v>
      </c>
      <c r="B4516" s="46" t="str">
        <v>INSERTOS</v>
      </c>
      <c r="C4516" s="46" t="str">
        <v>12x1,5x16</v>
      </c>
      <c r="D4516" s="46" t="str">
        <v>12x1,5x16</v>
      </c>
      <c r="E4516" s="47">
        <v>2811.11</v>
      </c>
      <c r="F4516" s="45" t="str">
        <v>INSERTOS</v>
      </c>
      <c r="G4516" s="48">
        <v>1138.49955</v>
      </c>
      <c r="H4516" s="49">
        <v>632.5</v>
      </c>
      <c r="I4516" s="50">
        <v>0.79999928853754931</v>
      </c>
      <c r="J4516" s="51" t="str">
        <v>12x1,5x16</v>
      </c>
      <c r="Q4516" s="19" t="str">
        <v>21 - Terminal Aluminio - Cable 16 - Ojal: 5/16</v>
      </c>
      <c r="V4516" s="83"/>
      <c r="AA4516" t="str">
        <v>21 - SAE 7.89 ID-6 - Espiga codo inclinado para manguera</v>
      </c>
    </row>
    <row r="4517" spans="1:27" x14ac:dyDescent="0.2">
      <c r="A4517" s="45" t="str">
        <v>TAPONES DE CARTER13 - 16 x 1,5</v>
      </c>
      <c r="B4517" s="46" t="str">
        <v>TAPONES DE CARTER</v>
      </c>
      <c r="C4517" s="46" t="str">
        <v>13 - 16 x 1,5</v>
      </c>
      <c r="D4517" s="46" t="str">
        <v>2CV,3CV,IES 3CV,MEHARI,AMI 8</v>
      </c>
      <c r="E4517" s="47">
        <v>9098.33</v>
      </c>
      <c r="F4517" s="45" t="str">
        <v>JUCAP</v>
      </c>
      <c r="G4517" s="48">
        <v>3684.8236500000003</v>
      </c>
      <c r="H4517" s="49">
        <v>2047.125</v>
      </c>
      <c r="I4517" s="50">
        <v>0.79999934053856037</v>
      </c>
      <c r="J4517" s="51" t="str">
        <v>6013</v>
      </c>
      <c r="Q4517" s="19" t="str">
        <v>21 - Union de 38 mm - 27</v>
      </c>
      <c r="V4517" s="83"/>
      <c r="AA4517" t="str">
        <v>21 - SEEGER A 21</v>
      </c>
    </row>
    <row r="4518" spans="1:27" x14ac:dyDescent="0.2">
      <c r="A4518" s="45" t="str">
        <v>TAPONES DE CARTER49 - 14 x 1,25 CZA COMUN 14 mm</v>
      </c>
      <c r="B4518" s="46" t="str">
        <v>TAPONES DE CARTER</v>
      </c>
      <c r="C4518" s="46" t="str">
        <v>49 - 14 x 1,25 CZA COMUN 14 mm</v>
      </c>
      <c r="D4518" s="46" t="str">
        <v>CAJA,CAR/DIF 106,206,306, PARTNER, 405 NAF</v>
      </c>
      <c r="E4518" s="47">
        <v>6742.22</v>
      </c>
      <c r="F4518" s="45" t="str">
        <v>JUCAP</v>
      </c>
      <c r="G4518" s="48">
        <v>2730.5991000000004</v>
      </c>
      <c r="H4518" s="49">
        <v>1517</v>
      </c>
      <c r="I4518" s="50">
        <v>0.79999940672379721</v>
      </c>
      <c r="J4518" s="51" t="str">
        <v>6049</v>
      </c>
      <c r="Q4518" s="19" t="str">
        <v>210 - Cuerda 3,53mm - 18,64 x 25,7</v>
      </c>
      <c r="V4518" s="83"/>
      <c r="AA4518" t="str">
        <v>21 - SEEGER I 21</v>
      </c>
    </row>
    <row r="4519" spans="1:27" x14ac:dyDescent="0.2">
      <c r="A4519" s="45" t="str">
        <v>TAPONES DE CARTER33 - 15 x 1,5 FRES 13mm</v>
      </c>
      <c r="B4519" s="46" t="str">
        <v>TAPONES DE CARTER</v>
      </c>
      <c r="C4519" s="46" t="str">
        <v>33 - 15 x 1,5 FRES 13mm</v>
      </c>
      <c r="D4519" s="46" t="str">
        <v>CARTER FIESTA Y MBZ</v>
      </c>
      <c r="E4519" s="47">
        <v>7960.22</v>
      </c>
      <c r="F4519" s="45" t="str">
        <v>JUCAP</v>
      </c>
      <c r="G4519" s="48">
        <v>3223.8891000000003</v>
      </c>
      <c r="H4519" s="49">
        <v>1791.05</v>
      </c>
      <c r="I4519" s="50">
        <v>0.79999949750146593</v>
      </c>
      <c r="J4519" s="51" t="str">
        <v>6033</v>
      </c>
      <c r="Q4519" s="19" t="str">
        <v>210 - GRAMPA FIJACION PARILLA FORD FARLAINE</v>
      </c>
      <c r="V4519" s="83"/>
      <c r="AA4519" t="str">
        <v>21 - TAPON PISO CHICO FORD FALCON - TAUNUS (27mm)</v>
      </c>
    </row>
    <row r="4520" spans="1:27" x14ac:dyDescent="0.2">
      <c r="A4520" s="45" t="str">
        <v>TAPONES DE CARTER35 - 18 x 1,5 EMB EX 10mm</v>
      </c>
      <c r="B4520" s="46" t="str">
        <v>TAPONES DE CARTER</v>
      </c>
      <c r="C4520" s="46" t="str">
        <v>35 - 18 x 1,5 EMB EX 10mm</v>
      </c>
      <c r="D4520" s="46" t="str">
        <v>CAJA, CORSA CLASSIC, MERIVA,BLAZER,VECTRA 97 ASTRA 96,97 (1.7)</v>
      </c>
      <c r="E4520" s="47">
        <v>8243.2199999999993</v>
      </c>
      <c r="F4520" s="45" t="str">
        <v>JUCAP</v>
      </c>
      <c r="G4520" s="48">
        <v>3338.5040999999997</v>
      </c>
      <c r="H4520" s="49">
        <v>1854.7249999999999</v>
      </c>
      <c r="I4520" s="50">
        <v>0.79999951475286091</v>
      </c>
      <c r="J4520" s="51" t="str">
        <v>6035</v>
      </c>
      <c r="Q4520" s="19" t="str">
        <v>210 - ORO AZUL GALAXIA - 1,5 mm - 13,3 mm - 172 mm</v>
      </c>
      <c r="V4520" s="83"/>
      <c r="AA4520" t="str">
        <v>21 - Terminal Aluminio - Cable 16 - Ojal: 5/16</v>
      </c>
    </row>
    <row r="4521" spans="1:27" x14ac:dyDescent="0.2">
      <c r="A4521" s="45" t="str">
        <v>RESORTES LINEA AUTOMOTOR465</v>
      </c>
      <c r="B4521" s="46" t="str">
        <v>RESORTES LINEA AUTOMOTOR</v>
      </c>
      <c r="C4521" s="46">
        <v>465</v>
      </c>
      <c r="D4521" s="46" t="str">
        <v>RESORTES LINEA FORD - RESORTE INF.P/REG DE ZAPATA DE FRENO DEL/TRAS FORD F100/FALCON</v>
      </c>
      <c r="E4521" s="47">
        <v>4139.1099999999997</v>
      </c>
      <c r="F4521" s="45" t="str">
        <v>ResortesGenerales</v>
      </c>
      <c r="G4521" s="48">
        <v>1676.3395500000001</v>
      </c>
      <c r="H4521" s="49">
        <v>931.3</v>
      </c>
      <c r="I4521" s="50">
        <v>0.79999951680446713</v>
      </c>
      <c r="J4521" s="51" t="str">
        <v>2211</v>
      </c>
      <c r="Q4521" s="19" t="str">
        <v>210 - Perno 7 mm cubre motor VMW, MAZDA, TOYOTA</v>
      </c>
      <c r="V4521" s="83"/>
      <c r="AA4521" t="str">
        <v>21 - Union de 38 mm - 27</v>
      </c>
    </row>
    <row r="4522" spans="1:27" x14ac:dyDescent="0.2">
      <c r="A4522" s="45" t="str">
        <v>ESPARRAGOS DE ACERO8 x 45</v>
      </c>
      <c r="B4522" s="46" t="str">
        <v>ESPARRAGOS DE ACERO</v>
      </c>
      <c r="C4522" s="46" t="str">
        <v>8 x 45</v>
      </c>
      <c r="D4522" s="46" t="str">
        <v>8 x 45</v>
      </c>
      <c r="E4522" s="47">
        <v>1694.74</v>
      </c>
      <c r="F4522" s="45" t="str">
        <v>BAIGORRIA</v>
      </c>
      <c r="G4522" s="48">
        <v>686.36970000000008</v>
      </c>
      <c r="H4522" s="49">
        <v>381.31659999999999</v>
      </c>
      <c r="I4522" s="50">
        <v>0.79999952795131413</v>
      </c>
      <c r="J4522" s="51" t="str">
        <v>B-01-084</v>
      </c>
      <c r="Q4522" s="19" t="str">
        <v>211 - Cruz 6 mm</v>
      </c>
      <c r="V4522" s="83"/>
      <c r="AA4522" t="str">
        <v>210 - Cuerda 3,53mm - 18,64 x 25,7</v>
      </c>
    </row>
    <row r="4523" spans="1:27" x14ac:dyDescent="0.2">
      <c r="A4523" s="45" t="str">
        <v>TAPONES DE CARTER12 - 18 x 1,5</v>
      </c>
      <c r="B4523" s="46" t="str">
        <v>TAPONES DE CARTER</v>
      </c>
      <c r="C4523" s="46" t="str">
        <v>12 - 18 x 1,5</v>
      </c>
      <c r="D4523" s="46" t="str">
        <v>IKA RENAULT, RASTROJERO</v>
      </c>
      <c r="E4523" s="47">
        <v>8762.02</v>
      </c>
      <c r="F4523" s="45" t="str">
        <v>JUCAP</v>
      </c>
      <c r="G4523" s="48">
        <v>3548.6181000000006</v>
      </c>
      <c r="H4523" s="49">
        <v>1971.4549999999999</v>
      </c>
      <c r="I4523" s="50">
        <v>0.79999954348438118</v>
      </c>
      <c r="J4523" s="51" t="str">
        <v>6012</v>
      </c>
      <c r="Q4523" s="19" t="str">
        <v>211 - Cuerda 3,53mm - 20,22 x 27,28</v>
      </c>
      <c r="V4523" s="83"/>
      <c r="AA4523" t="str">
        <v>210 - GRAMPA FIJACION PARILLA FORD FARLAINE</v>
      </c>
    </row>
    <row r="4524" spans="1:27" x14ac:dyDescent="0.2">
      <c r="A4524" s="45" t="str">
        <v>UNIONES ORIENTABLES16</v>
      </c>
      <c r="B4524" s="46" t="str">
        <v>UNIONES ORIENTABLES</v>
      </c>
      <c r="C4524" s="46">
        <v>16</v>
      </c>
      <c r="D4524" s="46" t="str">
        <v xml:space="preserve"> UNIONES ORIENTABLES 00016 </v>
      </c>
      <c r="E4524" s="47">
        <v>4675.75</v>
      </c>
      <c r="F4524" s="45" t="str">
        <v>DAHE.DIESEL</v>
      </c>
      <c r="G4524" s="48">
        <v>1893.67875</v>
      </c>
      <c r="H4524" s="49">
        <v>1052.0440000000001</v>
      </c>
      <c r="I4524" s="50">
        <v>0.79999957226123608</v>
      </c>
      <c r="J4524" s="51" t="str">
        <v>0000004017</v>
      </c>
      <c r="Q4524" s="19" t="str">
        <v>211 - ORO AZUL ULTIMO MODELO - 1,5 mm - 10,5 mm - 185 mm</v>
      </c>
      <c r="V4524" s="83"/>
      <c r="AA4524" t="str">
        <v>210 - ORO AZUL GALAXIA - 1,5 mm - 13,3 mm - 172 mm</v>
      </c>
    </row>
    <row r="4525" spans="1:27" x14ac:dyDescent="0.2">
      <c r="A4525" s="45" t="str">
        <v>UNIONES ORIENTABLES18</v>
      </c>
      <c r="B4525" s="46" t="str">
        <v>UNIONES ORIENTABLES</v>
      </c>
      <c r="C4525" s="46">
        <v>18</v>
      </c>
      <c r="D4525" s="46" t="str">
        <v xml:space="preserve"> UNIONES ORIENTABLES 00018 </v>
      </c>
      <c r="E4525" s="47">
        <v>4675.75</v>
      </c>
      <c r="F4525" s="45" t="str">
        <v>DAHE.DIESEL</v>
      </c>
      <c r="G4525" s="48">
        <v>1893.67875</v>
      </c>
      <c r="H4525" s="49">
        <v>1052.0440000000001</v>
      </c>
      <c r="I4525" s="50">
        <v>0.79999957226123608</v>
      </c>
      <c r="J4525" s="51" t="str">
        <v>0000004016</v>
      </c>
      <c r="Q4525" s="19" t="str">
        <v>211 - TUERCA AUTORROSCANTE MODELOS VARIOS</v>
      </c>
      <c r="V4525" s="83"/>
      <c r="AA4525" t="str">
        <v>210 - Perno 7 mm cubre motor VMW, MAZDA, TOYOTA</v>
      </c>
    </row>
    <row r="4526" spans="1:27" x14ac:dyDescent="0.2">
      <c r="A4526" s="45" t="str">
        <v>PLASTICOS357</v>
      </c>
      <c r="B4526" s="46" t="str">
        <v>PLASTICOS</v>
      </c>
      <c r="C4526" s="46">
        <v>357</v>
      </c>
      <c r="D4526" s="46" t="str">
        <v>Grampa Manta Capot Toyota Corolla-Hylux</v>
      </c>
      <c r="E4526" s="47">
        <v>1045.33</v>
      </c>
      <c r="F4526" s="45" t="str">
        <v>FADER</v>
      </c>
      <c r="G4526" s="48">
        <v>423.35865000000001</v>
      </c>
      <c r="H4526" s="49">
        <v>235.19929999999999</v>
      </c>
      <c r="I4526" s="50">
        <v>0.79999961734579994</v>
      </c>
      <c r="J4526" s="51" t="str">
        <v>F-1166</v>
      </c>
      <c r="Q4526" s="19" t="str">
        <v>212 - Cruz 8 mm</v>
      </c>
      <c r="V4526" s="83"/>
      <c r="AA4526" t="str">
        <v>211 - Cruz 6 mm</v>
      </c>
    </row>
    <row r="4527" spans="1:27" x14ac:dyDescent="0.2">
      <c r="A4527" s="45" t="str">
        <v>TAPONES DE CARTER32 - 14 x 1,5 TORX c/ORING</v>
      </c>
      <c r="B4527" s="46" t="str">
        <v>TAPONES DE CARTER</v>
      </c>
      <c r="C4527" s="46" t="str">
        <v>32 - 14 x 1,5 TORX c/ORING</v>
      </c>
      <c r="D4527" s="46" t="str">
        <v>CARTER SUZUKI FUN, IDEA, PALIO SIENA (TODOS 1,8)VECTRA 97 ASTRA 96,97 (1.7</v>
      </c>
      <c r="E4527" s="47">
        <v>16714.73</v>
      </c>
      <c r="F4527" s="45" t="str">
        <v>JUCAP</v>
      </c>
      <c r="G4527" s="48">
        <v>6769.4656500000001</v>
      </c>
      <c r="H4527" s="49">
        <v>3760.8150000000001</v>
      </c>
      <c r="I4527" s="50">
        <v>0.79999964103525434</v>
      </c>
      <c r="J4527" s="51" t="str">
        <v>6032</v>
      </c>
      <c r="Q4527" s="19" t="str">
        <v>212 - Cuerda 3,53mm - 21,82 x 28,88</v>
      </c>
      <c r="V4527" s="83"/>
      <c r="AA4527" t="str">
        <v>211 - Cuerda 3,53mm - 20,22 x 27,28</v>
      </c>
    </row>
    <row r="4528" spans="1:27" x14ac:dyDescent="0.2">
      <c r="A4528" s="45" t="str">
        <v>TAPONES DE CARTER6 - 5/8 18 H</v>
      </c>
      <c r="B4528" s="46" t="str">
        <v>TAPONES DE CARTER</v>
      </c>
      <c r="C4528" s="46" t="str">
        <v>6 - 5/8 18 H</v>
      </c>
      <c r="D4528" s="46" t="str">
        <v>CARTER PICK DODGE</v>
      </c>
      <c r="E4528" s="47">
        <v>6378.11</v>
      </c>
      <c r="F4528" s="45" t="str">
        <v>JUCAP</v>
      </c>
      <c r="G4528" s="48">
        <v>2583.1345499999998</v>
      </c>
      <c r="H4528" s="49">
        <v>1435.075</v>
      </c>
      <c r="I4528" s="50">
        <v>0.79999968642753849</v>
      </c>
      <c r="J4528" s="51" t="str">
        <v>6006</v>
      </c>
      <c r="Q4528" s="19" t="str">
        <v>212 - GRAMPA VARILLA CAPOT R 18</v>
      </c>
      <c r="V4528" s="83"/>
      <c r="AA4528" t="str">
        <v>211 - ORO AZUL ULTIMO MODELO - 1,5 mm - 10,5 mm - 185 mm</v>
      </c>
    </row>
    <row r="4529" spans="1:27" x14ac:dyDescent="0.2">
      <c r="A4529" s="45" t="str">
        <v>TAPONES DE CARTER39 - 10 x 1,25</v>
      </c>
      <c r="B4529" s="46" t="str">
        <v>TAPONES DE CARTER</v>
      </c>
      <c r="C4529" s="46" t="str">
        <v>39 - 10 x 1,25</v>
      </c>
      <c r="D4529" s="46" t="str">
        <v>CARTER:206 NAC. PARTNER NAF. 307,407 NAF</v>
      </c>
      <c r="E4529" s="47">
        <v>12802.62</v>
      </c>
      <c r="F4529" s="45" t="str">
        <v>JUCAP</v>
      </c>
      <c r="G4529" s="48">
        <v>5185.0611000000008</v>
      </c>
      <c r="H4529" s="49">
        <v>2880.59</v>
      </c>
      <c r="I4529" s="50">
        <v>0.79999968756400608</v>
      </c>
      <c r="J4529" s="51" t="str">
        <v>6039</v>
      </c>
      <c r="Q4529" s="19" t="str">
        <v>213 - CLIP FIJACION TURBO RENAULT TRAFFIC/CLIO 2/19</v>
      </c>
      <c r="V4529" s="83"/>
      <c r="AA4529" t="str">
        <v>211 - TUERCA AUTORROSCANTE MODELOS VARIOS</v>
      </c>
    </row>
    <row r="4530" spans="1:27" x14ac:dyDescent="0.2">
      <c r="A4530" s="45" t="str">
        <v>CONECTORES NUEVA INCORPORACION274</v>
      </c>
      <c r="B4530" s="46" t="str">
        <v>CONECTORES NUEVA INCORPORACION</v>
      </c>
      <c r="C4530" s="46">
        <v>274</v>
      </c>
      <c r="D4530" s="46" t="str">
        <v>UNIONES DOBLES RAPIDAS 6 MM - BRONCE NIQUELADO</v>
      </c>
      <c r="E4530" s="47">
        <v>8976.69</v>
      </c>
      <c r="F4530" s="45" t="str">
        <v>ALNAT</v>
      </c>
      <c r="G4530" s="48">
        <v>3635.5594500000007</v>
      </c>
      <c r="H4530" s="49">
        <v>2019.7556</v>
      </c>
      <c r="I4530" s="50">
        <v>0.79999968808107313</v>
      </c>
      <c r="J4530" s="51" t="str">
        <v>027-01</v>
      </c>
      <c r="Q4530" s="19" t="str">
        <v>213 - Cruz 10 mm</v>
      </c>
      <c r="V4530" s="83"/>
      <c r="AA4530" t="str">
        <v>212 - Cruz 8 mm</v>
      </c>
    </row>
    <row r="4531" spans="1:27" x14ac:dyDescent="0.2">
      <c r="A4531" s="45" t="str">
        <v>TAPONES DE CARTER28 - 14 x 1,5 REBAJE 8 mm</v>
      </c>
      <c r="B4531" s="46" t="str">
        <v>TAPONES DE CARTER</v>
      </c>
      <c r="C4531" s="46" t="str">
        <v>28 - 14 x 1,5 REBAJE 8 mm</v>
      </c>
      <c r="D4531" s="46" t="str">
        <v>CARTER DAEWOO, TAUNUS, SIERRA (TODOS)</v>
      </c>
      <c r="E4531" s="47">
        <v>6996.11</v>
      </c>
      <c r="F4531" s="45" t="str">
        <v>JUCAP</v>
      </c>
      <c r="G4531" s="48">
        <v>2833.4245500000002</v>
      </c>
      <c r="H4531" s="49">
        <v>1574.125</v>
      </c>
      <c r="I4531" s="50">
        <v>0.79999971412689597</v>
      </c>
      <c r="J4531" s="51" t="str">
        <v>6028 P</v>
      </c>
      <c r="Q4531" s="19" t="str">
        <v>213 - Cuerda 3,53mm - 23,39 x 30,45</v>
      </c>
      <c r="V4531" s="83"/>
      <c r="AA4531" t="str">
        <v>212 - Cuerda 3,53mm - 21,82 x 28,88</v>
      </c>
    </row>
    <row r="4532" spans="1:27" x14ac:dyDescent="0.2">
      <c r="A4532" s="45" t="str">
        <v>RESORTES LINEA AUTOMOTOR429</v>
      </c>
      <c r="B4532" s="46" t="str">
        <v>RESORTES LINEA AUTOMOTOR</v>
      </c>
      <c r="C4532" s="46">
        <v>429</v>
      </c>
      <c r="D4532" s="46" t="str">
        <v>RESORTES LINEA FIAT - RESORTE P/RETORNO DE PEDAL DE EMBRAGUE - FIAT 1600/125</v>
      </c>
      <c r="E4532" s="47">
        <v>8587.11</v>
      </c>
      <c r="F4532" s="45" t="str">
        <v>ResortesGenerales</v>
      </c>
      <c r="G4532" s="48">
        <v>3477.7795500000002</v>
      </c>
      <c r="H4532" s="49">
        <v>1932.1</v>
      </c>
      <c r="I4532" s="50">
        <v>0.79999976709280074</v>
      </c>
      <c r="J4532" s="51" t="str">
        <v>2130</v>
      </c>
      <c r="Q4532" s="19" t="str">
        <v>214 - ARTHUR MARTHIN  - 1,5 mm - 10,5 mm - 333,5 mm</v>
      </c>
      <c r="V4532" s="83"/>
      <c r="AA4532" t="str">
        <v>212 - GRAMPA VARILLA CAPOT R 18</v>
      </c>
    </row>
    <row r="4533" spans="1:27" x14ac:dyDescent="0.2">
      <c r="A4533" s="45" t="str">
        <v>PLASTICOS99</v>
      </c>
      <c r="B4533" s="46" t="str">
        <v>PLASTICOS</v>
      </c>
      <c r="C4533" s="46">
        <v>99</v>
      </c>
      <c r="D4533" s="46" t="str">
        <v>Grampa manta capot DUNA - 147 gasoleros</v>
      </c>
      <c r="E4533" s="47">
        <v>744.8</v>
      </c>
      <c r="F4533" s="45" t="str">
        <v>FADER</v>
      </c>
      <c r="G4533" s="48">
        <v>301.64400000000001</v>
      </c>
      <c r="H4533" s="49">
        <v>167.58</v>
      </c>
      <c r="I4533" s="50">
        <v>0.79999999999999982</v>
      </c>
      <c r="J4533" s="51" t="str">
        <v>S-012</v>
      </c>
      <c r="Q4533" s="19" t="str">
        <v>214 - Cuerda 3,53mm - 24,99 x 32,05</v>
      </c>
      <c r="V4533" s="83"/>
      <c r="AA4533" t="str">
        <v>213 - CLIP FIJACION TURBO RENAULT TRAFFIC/CLIO 2/19</v>
      </c>
    </row>
    <row r="4534" spans="1:27" x14ac:dyDescent="0.2">
      <c r="A4534" s="45" t="str">
        <v>PLASTICOS370</v>
      </c>
      <c r="B4534" s="46" t="str">
        <v>PLASTICOS</v>
      </c>
      <c r="C4534" s="46">
        <v>370</v>
      </c>
      <c r="D4534" s="46" t="str">
        <v>ESTRELLA PLASTICA REGUL. OPTICA DODGE 1500 / 128 E</v>
      </c>
      <c r="E4534" s="47">
        <v>798</v>
      </c>
      <c r="F4534" s="45" t="str">
        <v>FADER</v>
      </c>
      <c r="G4534" s="48">
        <v>323.19</v>
      </c>
      <c r="H4534" s="49">
        <v>179.55</v>
      </c>
      <c r="I4534" s="50">
        <v>0.79999999999999982</v>
      </c>
      <c r="J4534" s="51" t="str">
        <v>S-030</v>
      </c>
      <c r="Q4534" s="19" t="str">
        <v>214 - GRAMPA PUNTERA DE OPTICA RENAULT 11-18</v>
      </c>
      <c r="V4534" s="83"/>
      <c r="AA4534" t="str">
        <v>213 - Cruz 10 mm</v>
      </c>
    </row>
    <row r="4535" spans="1:27" x14ac:dyDescent="0.2">
      <c r="A4535" s="45" t="str">
        <v>RESORTES LINEA AUTOMOTOR547</v>
      </c>
      <c r="B4535" s="46" t="str">
        <v>RESORTES LINEA AUTOMOTOR</v>
      </c>
      <c r="C4535" s="46">
        <v>547</v>
      </c>
      <c r="D4535" s="46" t="str">
        <v>RESORTES LINEA CHEVROLET - COMANDO DE ACCION. DE EMBRAGUE - BEDFORD.  TODOS</v>
      </c>
      <c r="E4535" s="47">
        <v>6672</v>
      </c>
      <c r="F4535" s="45" t="str">
        <v>ResortesGenerales</v>
      </c>
      <c r="G4535" s="48">
        <v>2702.16</v>
      </c>
      <c r="H4535" s="49">
        <v>1501.2</v>
      </c>
      <c r="I4535" s="50">
        <v>0.79999999999999982</v>
      </c>
      <c r="J4535" s="51" t="str">
        <v>2321</v>
      </c>
      <c r="Q4535" s="19" t="str">
        <v>215 - Cuerda 3,53mm - 26,57 x 33,63</v>
      </c>
      <c r="V4535" s="83"/>
      <c r="AA4535" t="str">
        <v>213 - Cuerda 3,53mm - 23,39 x 30,45</v>
      </c>
    </row>
    <row r="4536" spans="1:27" x14ac:dyDescent="0.2">
      <c r="A4536" s="45" t="str">
        <v>SEEGER DIN 47230</v>
      </c>
      <c r="B4536" s="46" t="str">
        <v>SEEGER DIN 472</v>
      </c>
      <c r="C4536" s="46">
        <v>30</v>
      </c>
      <c r="D4536" s="46" t="str">
        <v>SEEGER I 30</v>
      </c>
      <c r="E4536" s="47">
        <v>685.56</v>
      </c>
      <c r="F4536" s="45" t="str">
        <v>OTIA</v>
      </c>
      <c r="G4536" s="48">
        <v>277.65179999999998</v>
      </c>
      <c r="H4536" s="49">
        <v>154.251</v>
      </c>
      <c r="I4536" s="50">
        <v>0.79999999999999982</v>
      </c>
      <c r="J4536" s="51" t="str">
        <v>0401030NH</v>
      </c>
      <c r="Q4536" s="19" t="str">
        <v>215 - MUELA DE OPTICA TORNILLO REGULADOR FARO FORD</v>
      </c>
      <c r="V4536" s="83"/>
      <c r="AA4536" t="str">
        <v>214 - ARTHUR MARTHIN  - 1,5 mm - 10,5 mm - 333,5 mm</v>
      </c>
    </row>
    <row r="4537" spans="1:27" x14ac:dyDescent="0.2">
      <c r="A4537" s="45" t="str">
        <v>PLASTICOS349</v>
      </c>
      <c r="B4537" s="46" t="str">
        <v>PLASTICOS</v>
      </c>
      <c r="C4537" s="46">
        <v>349</v>
      </c>
      <c r="D4537" s="46" t="str">
        <v>GRAMPA TAPIZADO VOLKSWAGEN AMAROK</v>
      </c>
      <c r="E4537" s="47">
        <v>1396.5</v>
      </c>
      <c r="F4537" s="45" t="str">
        <v>FADER</v>
      </c>
      <c r="G4537" s="48">
        <v>565.58249999999998</v>
      </c>
      <c r="H4537" s="49">
        <v>314.21249999999998</v>
      </c>
      <c r="I4537" s="50">
        <v>0.8</v>
      </c>
      <c r="J4537" s="51" t="str">
        <v>S-359</v>
      </c>
      <c r="Q4537" s="19" t="str">
        <v>216 - Cuerda 3,53mm - 28,17 x 35,23</v>
      </c>
      <c r="V4537" s="83"/>
      <c r="AA4537" t="str">
        <v>214 - Cuerda 3,53mm - 24,99 x 32,05</v>
      </c>
    </row>
    <row r="4538" spans="1:27" x14ac:dyDescent="0.2">
      <c r="A4538" s="45" t="str">
        <v>PLASTICOS375</v>
      </c>
      <c r="B4538" s="46" t="str">
        <v>PLASTICOS</v>
      </c>
      <c r="C4538" s="46">
        <v>375</v>
      </c>
      <c r="D4538" s="46" t="str">
        <v>GRAMPA PATENTES-VARIOS FORD</v>
      </c>
      <c r="E4538" s="47">
        <v>1250.2</v>
      </c>
      <c r="F4538" s="45" t="str">
        <v>FADER</v>
      </c>
      <c r="G4538" s="48">
        <v>506.33100000000002</v>
      </c>
      <c r="H4538" s="49">
        <v>281.29500000000002</v>
      </c>
      <c r="I4538" s="50">
        <v>0.8</v>
      </c>
      <c r="J4538" s="51" t="str">
        <v>S-363</v>
      </c>
      <c r="Q4538" s="19" t="str">
        <v>216 - ESCORIAL PATA LARGA - 1,5 mm - 14,5 mm - 262 mm</v>
      </c>
      <c r="V4538" s="83"/>
      <c r="AA4538" t="str">
        <v>214 - GRAMPA PUNTERA DE OPTICA RENAULT 11-18</v>
      </c>
    </row>
    <row r="4539" spans="1:27" x14ac:dyDescent="0.2">
      <c r="A4539" s="45" t="str">
        <v>RESORTES LINEA FERRETERIA1</v>
      </c>
      <c r="B4539" s="46" t="str">
        <v>RESORTES LINEA FERRETERIA</v>
      </c>
      <c r="C4539" s="46">
        <v>1</v>
      </c>
      <c r="D4539" s="46" t="str">
        <v>0,5 x 4,5 x 30 - Expansión</v>
      </c>
      <c r="E4539" s="47">
        <v>1128</v>
      </c>
      <c r="F4539" s="45" t="str">
        <v>RESORTES</v>
      </c>
      <c r="G4539" s="48">
        <v>456.84000000000003</v>
      </c>
      <c r="H4539" s="49">
        <v>253.8</v>
      </c>
      <c r="I4539" s="50">
        <v>0.8</v>
      </c>
      <c r="J4539" s="51" t="str">
        <v>1</v>
      </c>
      <c r="Q4539" s="19" t="str">
        <v>216 - LEVA ACCIONAMIENTO LEVANTA VIDRIOS R11-18</v>
      </c>
      <c r="V4539" s="83"/>
      <c r="AA4539" t="str">
        <v>215 - Cuerda 3,53mm - 26,57 x 33,63</v>
      </c>
    </row>
    <row r="4540" spans="1:27" x14ac:dyDescent="0.2">
      <c r="A4540" s="45" t="str">
        <v>RESORTES LINEA FERRETERIA3</v>
      </c>
      <c r="B4540" s="46" t="str">
        <v>RESORTES LINEA FERRETERIA</v>
      </c>
      <c r="C4540" s="46">
        <v>3</v>
      </c>
      <c r="D4540" s="46" t="str">
        <v>0,6 x 7 x 30 - Expansión</v>
      </c>
      <c r="E4540" s="47">
        <v>1128</v>
      </c>
      <c r="F4540" s="45" t="str">
        <v>RESORTES</v>
      </c>
      <c r="G4540" s="48">
        <v>456.84000000000003</v>
      </c>
      <c r="H4540" s="49">
        <v>253.8</v>
      </c>
      <c r="I4540" s="50">
        <v>0.8</v>
      </c>
      <c r="J4540" s="51" t="str">
        <v>3</v>
      </c>
      <c r="Q4540" s="19" t="str">
        <v>217 - BUJE SOSTEN DE PIEZA 899 FIAT 128</v>
      </c>
      <c r="V4540" s="83"/>
      <c r="AA4540" t="str">
        <v>215 - MUELA DE OPTICA TORNILLO REGULADOR FARO FORD</v>
      </c>
    </row>
    <row r="4541" spans="1:27" x14ac:dyDescent="0.2">
      <c r="A4541" s="45" t="str">
        <v>RESORTES LINEA COMPLEMENTARIA371</v>
      </c>
      <c r="B4541" s="46" t="str">
        <v>RESORTES LINEA COMPLEMENTARIA</v>
      </c>
      <c r="C4541" s="46">
        <v>371</v>
      </c>
      <c r="D4541" s="46" t="str">
        <v>1,5 x 13 x 29 - Compresión</v>
      </c>
      <c r="E4541" s="47">
        <v>1128</v>
      </c>
      <c r="F4541" s="45" t="str">
        <v>RESORTES</v>
      </c>
      <c r="G4541" s="48">
        <v>456.84000000000003</v>
      </c>
      <c r="H4541" s="49">
        <v>253.8</v>
      </c>
      <c r="I4541" s="50">
        <v>0.8</v>
      </c>
      <c r="J4541" s="51" t="str">
        <v>371</v>
      </c>
      <c r="Q4541" s="19" t="str">
        <v>217 - Cuerda 3,53mm - 29,74 x 36,8</v>
      </c>
      <c r="V4541" s="83"/>
      <c r="AA4541" t="str">
        <v>216 - Cuerda 3,53mm - 28,17 x 35,23</v>
      </c>
    </row>
    <row r="4542" spans="1:27" x14ac:dyDescent="0.2">
      <c r="A4542" s="45" t="str">
        <v>RESORTES LINEA AUTOMOTOR461</v>
      </c>
      <c r="B4542" s="46" t="str">
        <v>RESORTES LINEA AUTOMOTOR</v>
      </c>
      <c r="C4542" s="46">
        <v>461</v>
      </c>
      <c r="D4542" s="46" t="str">
        <v>RESORTES LINEA FORD - RESORTE P/PEDAL DE ACCION EMBRAGUE-FORD FALCON CORTO UNIVERSAL</v>
      </c>
      <c r="E4542" s="47">
        <v>7228</v>
      </c>
      <c r="F4542" s="45" t="str">
        <v>ResortesGenerales</v>
      </c>
      <c r="G4542" s="48">
        <v>2927.34</v>
      </c>
      <c r="H4542" s="49">
        <v>1626.3</v>
      </c>
      <c r="I4542" s="50">
        <v>0.8</v>
      </c>
      <c r="J4542" s="51" t="str">
        <v>2203</v>
      </c>
      <c r="Q4542" s="19" t="str">
        <v>218 - Cuerda 3,53mm - 31,34 x 38,4</v>
      </c>
      <c r="V4542" s="83"/>
      <c r="AA4542" t="str">
        <v>216 - ESCORIAL PATA LARGA - 1,5 mm - 14,5 mm - 262 mm</v>
      </c>
    </row>
    <row r="4543" spans="1:27" x14ac:dyDescent="0.2">
      <c r="A4543" s="45" t="str">
        <v>RESORTES LINEA AUTOMOTOR508</v>
      </c>
      <c r="B4543" s="46" t="str">
        <v>RESORTES LINEA AUTOMOTOR</v>
      </c>
      <c r="C4543" s="46">
        <v>508</v>
      </c>
      <c r="D4543" s="46" t="str">
        <v>RESORTES LINEA FORD - RESORTE INFERIOR P/ZAPATAS DE FRENO TRAS IZQ/DER - FORD SIERRA</v>
      </c>
      <c r="E4543" s="47">
        <v>2224</v>
      </c>
      <c r="F4543" s="45" t="str">
        <v>ResortesGenerales</v>
      </c>
      <c r="G4543" s="48">
        <v>900.72</v>
      </c>
      <c r="H4543" s="49">
        <v>500.4</v>
      </c>
      <c r="I4543" s="50">
        <v>0.8</v>
      </c>
      <c r="J4543" s="51" t="str">
        <v>2269</v>
      </c>
      <c r="Q4543" s="19" t="str">
        <v>218 - PUNTERA VARILLA PUERTA CLIO</v>
      </c>
      <c r="V4543" s="83"/>
      <c r="AA4543" t="str">
        <v>216 - LEVA ACCIONAMIENTO LEVANTA VIDRIOS R11-18</v>
      </c>
    </row>
    <row r="4544" spans="1:27" x14ac:dyDescent="0.2">
      <c r="A4544" s="45" t="str">
        <v>RESORTES LINEA AUTOMOTOR589</v>
      </c>
      <c r="B4544" s="46" t="str">
        <v>RESORTES LINEA AUTOMOTOR</v>
      </c>
      <c r="C4544" s="46">
        <v>589</v>
      </c>
      <c r="D4544" s="46" t="str">
        <v>RESORTES LINEA RENAULT - RES. P/CONJ. DE ANCLAJE DE Z/ DE FRENO-R12/9/11/18/21/TRAFFIC</v>
      </c>
      <c r="E4544" s="47">
        <v>2224</v>
      </c>
      <c r="F4544" s="45" t="str">
        <v>ResortesGenerales</v>
      </c>
      <c r="G4544" s="48">
        <v>900.72</v>
      </c>
      <c r="H4544" s="49">
        <v>500.4</v>
      </c>
      <c r="I4544" s="50">
        <v>0.8</v>
      </c>
      <c r="J4544" s="51" t="str">
        <v>2517</v>
      </c>
      <c r="Q4544" s="19" t="str">
        <v>219 - Cuerda 3,53mm - 32,92 x 39,98</v>
      </c>
      <c r="V4544" s="83"/>
      <c r="AA4544" t="str">
        <v>217 - BUJE SOSTEN DE PIEZA 899 FIAT 128</v>
      </c>
    </row>
    <row r="4545" spans="1:27" x14ac:dyDescent="0.2">
      <c r="A4545" s="45" t="str">
        <v>RESORTES LINEA AUTOMOTOR608</v>
      </c>
      <c r="B4545" s="46" t="str">
        <v>RESORTES LINEA AUTOMOTOR</v>
      </c>
      <c r="C4545" s="46">
        <v>608</v>
      </c>
      <c r="D4545" s="46" t="str">
        <v>RESORTES LINEA RENAULT - RESORTE P/ LEVA DE REG. AUTOM TRAS/IZQ/DER - R19</v>
      </c>
      <c r="E4545" s="47">
        <v>2224</v>
      </c>
      <c r="F4545" s="45" t="str">
        <v>ResortesGenerales</v>
      </c>
      <c r="G4545" s="48">
        <v>900.72</v>
      </c>
      <c r="H4545" s="49">
        <v>500.4</v>
      </c>
      <c r="I4545" s="50">
        <v>0.8</v>
      </c>
      <c r="J4545" s="51" t="str">
        <v>2536</v>
      </c>
      <c r="Q4545" s="19" t="str">
        <v>219 - DOMEC y SIRENA - 2 mm - 16 mm - 196 mm</v>
      </c>
      <c r="V4545" s="83"/>
      <c r="AA4545" t="str">
        <v>217 - Cuerda 3,53mm - 29,74 x 36,8</v>
      </c>
    </row>
    <row r="4546" spans="1:27" x14ac:dyDescent="0.2">
      <c r="A4546" s="45" t="str">
        <v>RESORTES LINEA AUTOMOTOR658</v>
      </c>
      <c r="B4546" s="46" t="str">
        <v>RESORTES LINEA AUTOMOTOR</v>
      </c>
      <c r="C4546" s="46">
        <v>658</v>
      </c>
      <c r="D4546" s="46" t="str">
        <v>RESORTES LINEA DODGE - RESORTE P/COMANDO DE FRENO DE MANO - DODGE 1500</v>
      </c>
      <c r="E4546" s="47">
        <v>2780</v>
      </c>
      <c r="F4546" s="45" t="str">
        <v>ResortesGenerales</v>
      </c>
      <c r="G4546" s="48">
        <v>1125.9000000000001</v>
      </c>
      <c r="H4546" s="49">
        <v>625.5</v>
      </c>
      <c r="I4546" s="50">
        <v>0.8</v>
      </c>
      <c r="J4546" s="51" t="str">
        <v>2615</v>
      </c>
      <c r="Q4546" s="19" t="str">
        <v>219 - GRAMPA VIRA DE PARAGOLPE FIAT UNO Y DUNA</v>
      </c>
      <c r="V4546" s="83"/>
      <c r="AA4546" t="str">
        <v>218 - Cuerda 3,53mm - 31,34 x 38,4</v>
      </c>
    </row>
    <row r="4547" spans="1:27" x14ac:dyDescent="0.2">
      <c r="A4547" s="45" t="str">
        <v>RESORTES LINEA AUTOMOTOR710</v>
      </c>
      <c r="B4547" s="46" t="str">
        <v>RESORTES LINEA AUTOMOTOR</v>
      </c>
      <c r="C4547" s="46">
        <v>710</v>
      </c>
      <c r="D4547" s="46" t="str">
        <v>RESORTES LINEA PEUGEOT - RESORTE P/LEVA DE ACCIONAM DE REG. AUTOMATICA TRAS PEUGEOT 504/PICK UP</v>
      </c>
      <c r="E4547" s="47">
        <v>2224</v>
      </c>
      <c r="F4547" s="45" t="str">
        <v>ResortesGenerales</v>
      </c>
      <c r="G4547" s="48">
        <v>900.72</v>
      </c>
      <c r="H4547" s="49">
        <v>500.4</v>
      </c>
      <c r="I4547" s="50">
        <v>0.8</v>
      </c>
      <c r="J4547" s="51" t="str">
        <v>2725</v>
      </c>
      <c r="Q4547" s="19" t="str">
        <v>219 - TAPON 6 mm</v>
      </c>
      <c r="V4547" s="83"/>
      <c r="AA4547" t="str">
        <v>218 - PUNTERA VARILLA PUERTA CLIO</v>
      </c>
    </row>
    <row r="4548" spans="1:27" x14ac:dyDescent="0.2">
      <c r="A4548" s="45" t="str">
        <v>RESORTES LINEA BULONERA808</v>
      </c>
      <c r="B4548" s="46" t="str">
        <v>RESORTES LINEA BULONERA</v>
      </c>
      <c r="C4548" s="46">
        <v>808</v>
      </c>
      <c r="D4548" s="46" t="str">
        <v>EXPANSION - 1,25 x 16 L.: 195 mm</v>
      </c>
      <c r="E4548" s="47">
        <v>4888</v>
      </c>
      <c r="F4548" s="45" t="str">
        <v>RESORTES</v>
      </c>
      <c r="G4548" s="48">
        <v>1979.6399999999999</v>
      </c>
      <c r="H4548" s="49">
        <v>1099.8</v>
      </c>
      <c r="I4548" s="50">
        <v>0.8</v>
      </c>
      <c r="J4548" s="51" t="str">
        <v>808</v>
      </c>
      <c r="Q4548" s="19" t="str">
        <v>21x26 - 21x26</v>
      </c>
      <c r="V4548" s="83"/>
      <c r="AA4548" t="str">
        <v>219 - Cuerda 3,53mm - 32,92 x 39,98</v>
      </c>
    </row>
    <row r="4549" spans="1:27" x14ac:dyDescent="0.2">
      <c r="A4549" s="45" t="str">
        <v>RESORTES LINEA BULONERA864</v>
      </c>
      <c r="B4549" s="46" t="str">
        <v>RESORTES LINEA BULONERA</v>
      </c>
      <c r="C4549" s="46">
        <v>864</v>
      </c>
      <c r="D4549" s="46" t="str">
        <v>COMPRESION - 1,75 x 28 L.: 195 mm</v>
      </c>
      <c r="E4549" s="47">
        <v>3572</v>
      </c>
      <c r="F4549" s="45" t="str">
        <v>RESORTES</v>
      </c>
      <c r="G4549" s="48">
        <v>1446.66</v>
      </c>
      <c r="H4549" s="49">
        <v>803.7</v>
      </c>
      <c r="I4549" s="50">
        <v>0.8</v>
      </c>
      <c r="J4549" s="51" t="str">
        <v>864</v>
      </c>
      <c r="Q4549" s="19" t="str">
        <v>21x29 - 21x29</v>
      </c>
      <c r="V4549" s="83"/>
      <c r="AA4549" t="str">
        <v>219 - DOMEC y SIRENA - 2 mm - 16 mm - 196 mm</v>
      </c>
    </row>
    <row r="4550" spans="1:27" x14ac:dyDescent="0.2">
      <c r="A4550" s="45" t="str">
        <v>RESORTES LINEA BULONERA872</v>
      </c>
      <c r="B4550" s="46" t="str">
        <v>RESORTES LINEA BULONERA</v>
      </c>
      <c r="C4550" s="46">
        <v>872</v>
      </c>
      <c r="D4550" s="46" t="str">
        <v>COMPRESION - 2 x 35 L.: 195 mm</v>
      </c>
      <c r="E4550" s="47">
        <v>4888</v>
      </c>
      <c r="F4550" s="45" t="str">
        <v>RESORTES</v>
      </c>
      <c r="G4550" s="48">
        <v>1979.6399999999999</v>
      </c>
      <c r="H4550" s="49">
        <v>1099.8</v>
      </c>
      <c r="I4550" s="50">
        <v>0.8</v>
      </c>
      <c r="J4550" s="51" t="str">
        <v>872</v>
      </c>
      <c r="Q4550" s="19" t="str">
        <v>21x37 - 21x37</v>
      </c>
      <c r="V4550" s="83"/>
      <c r="AA4550" t="str">
        <v>219 - GRAMPA VIRA DE PARAGOLPE FIAT UNO Y DUNA</v>
      </c>
    </row>
    <row r="4551" spans="1:27" x14ac:dyDescent="0.2">
      <c r="A4551" s="45" t="str">
        <v>TAPONES DE CARTER30 - 14 x 1,25 EX EMB DE 8mm</v>
      </c>
      <c r="B4551" s="46" t="str">
        <v>TAPONES DE CARTER</v>
      </c>
      <c r="C4551" s="46" t="str">
        <v>30 - 14 x 1,25 EX EMB DE 8mm</v>
      </c>
      <c r="D4551" s="46" t="str">
        <v>106,206,306, PARTNER, 405 NAF/ RANGER 3,0 STROKE/BERLINGO</v>
      </c>
      <c r="E4551" s="47">
        <v>7560</v>
      </c>
      <c r="F4551" s="45" t="str">
        <v>JUCAP</v>
      </c>
      <c r="G4551" s="48">
        <v>3061.8</v>
      </c>
      <c r="H4551" s="49">
        <v>1701</v>
      </c>
      <c r="I4551" s="50">
        <v>0.8</v>
      </c>
      <c r="J4551" s="51" t="str">
        <v>6030</v>
      </c>
      <c r="Q4551" s="19" t="str">
        <v>22 -  14 x 9,5 x 5 - MOTO SIERRA DECKER/ METBO</v>
      </c>
      <c r="V4551" s="83"/>
      <c r="AA4551" t="str">
        <v>219 - TAPON 6 mm</v>
      </c>
    </row>
    <row r="4552" spans="1:27" x14ac:dyDescent="0.2">
      <c r="A4552" s="45" t="str">
        <v>PERILLAS DE COCINA17</v>
      </c>
      <c r="B4552" s="46" t="str">
        <v>PERILLAS DE COCINA</v>
      </c>
      <c r="C4552" s="46">
        <v>17</v>
      </c>
      <c r="D4552" s="46" t="str">
        <v>DOMEC - TF TODA CROMADA</v>
      </c>
      <c r="E4552" s="47">
        <v>8000</v>
      </c>
      <c r="F4552" s="45" t="str">
        <v>NEPLASTIC</v>
      </c>
      <c r="G4552" s="48">
        <v>3240</v>
      </c>
      <c r="H4552" s="49">
        <v>1800</v>
      </c>
      <c r="I4552" s="50">
        <v>0.8</v>
      </c>
      <c r="J4552" s="51" t="str">
        <v>754</v>
      </c>
      <c r="Q4552" s="19" t="str">
        <v>22 - 1,75 x 12 x 100 - Expansion</v>
      </c>
      <c r="V4552" s="83"/>
      <c r="AA4552" t="str">
        <v>21x26 - 21x26</v>
      </c>
    </row>
    <row r="4553" spans="1:27" x14ac:dyDescent="0.2">
      <c r="A4553" s="45" t="str">
        <v>PERILLAS DE COCINA51</v>
      </c>
      <c r="B4553" s="46" t="str">
        <v>PERILLAS DE COCINA</v>
      </c>
      <c r="C4553" s="46">
        <v>51</v>
      </c>
      <c r="D4553" s="46" t="str">
        <v>LONGVIE - BCO / GRIS / NEG / MARR 2005 C/C 6 mm</v>
      </c>
      <c r="E4553" s="47">
        <v>6000</v>
      </c>
      <c r="F4553" s="45" t="str">
        <v>NEPLASTIC</v>
      </c>
      <c r="G4553" s="48">
        <v>2430</v>
      </c>
      <c r="H4553" s="49">
        <v>1350</v>
      </c>
      <c r="I4553" s="50">
        <v>0.8</v>
      </c>
      <c r="J4553" s="51" t="str">
        <v>722</v>
      </c>
      <c r="Q4553" s="19" t="str">
        <v>22 - 1/2 M x MANG 19</v>
      </c>
      <c r="V4553" s="83"/>
      <c r="AA4553" t="str">
        <v>21x29 - 21x29</v>
      </c>
    </row>
    <row r="4554" spans="1:27" x14ac:dyDescent="0.2">
      <c r="A4554" s="45" t="str">
        <v>PERILLAS DE COCINA52</v>
      </c>
      <c r="B4554" s="46" t="str">
        <v>PERILLAS DE COCINA</v>
      </c>
      <c r="C4554" s="46">
        <v>52</v>
      </c>
      <c r="D4554" s="46" t="str">
        <v>LONGVIE - BLANCO    2005  6mm  EMBUTIR</v>
      </c>
      <c r="E4554" s="47">
        <v>6000</v>
      </c>
      <c r="F4554" s="45" t="str">
        <v>NEPLASTIC</v>
      </c>
      <c r="G4554" s="48">
        <v>2430</v>
      </c>
      <c r="H4554" s="49">
        <v>1350</v>
      </c>
      <c r="I4554" s="50">
        <v>0.8</v>
      </c>
      <c r="J4554" s="51" t="str">
        <v>587</v>
      </c>
      <c r="Q4554" s="19" t="str">
        <v>22 - 1/4 GAS 45° - 22 - 1/4 GAS 45°</v>
      </c>
      <c r="V4554" s="83"/>
      <c r="AA4554" t="str">
        <v>21x37 - 21x37</v>
      </c>
    </row>
    <row r="4555" spans="1:27" x14ac:dyDescent="0.2">
      <c r="A4555" s="45" t="str">
        <v>PLASTICOS48</v>
      </c>
      <c r="B4555" s="46" t="str">
        <v>PLASTICOS</v>
      </c>
      <c r="C4555" s="46">
        <v>48</v>
      </c>
      <c r="D4555" s="46" t="str">
        <v>Paneles de baul y puertas ESCORD</v>
      </c>
      <c r="E4555" s="47">
        <v>758.1</v>
      </c>
      <c r="F4555" s="45" t="str">
        <v>FADER</v>
      </c>
      <c r="G4555" s="48">
        <v>307.03050000000002</v>
      </c>
      <c r="H4555" s="49">
        <v>170.57249999999999</v>
      </c>
      <c r="I4555" s="50">
        <v>0.80000000000000027</v>
      </c>
      <c r="J4555" s="51" t="str">
        <v>S-028</v>
      </c>
      <c r="Q4555" s="19" t="str">
        <v>22 - 14 x 10 x 7</v>
      </c>
      <c r="V4555" s="83"/>
      <c r="AA4555" t="str">
        <v>22 -  14 x 9,5 x 5 - MOTO SIERRA DECKER/ METBO</v>
      </c>
    </row>
    <row r="4556" spans="1:27" x14ac:dyDescent="0.2">
      <c r="A4556" s="45" t="str">
        <v>PLASTICOS80</v>
      </c>
      <c r="B4556" s="46" t="str">
        <v>PLASTICOS</v>
      </c>
      <c r="C4556" s="46">
        <v>80</v>
      </c>
      <c r="D4556" s="46" t="str">
        <v>Grampa manta capot CLIO</v>
      </c>
      <c r="E4556" s="47">
        <v>691.6</v>
      </c>
      <c r="F4556" s="45" t="str">
        <v>FADER</v>
      </c>
      <c r="G4556" s="48">
        <v>280.09800000000007</v>
      </c>
      <c r="H4556" s="49">
        <v>155.61000000000001</v>
      </c>
      <c r="I4556" s="50">
        <v>0.80000000000000027</v>
      </c>
      <c r="J4556" s="51" t="str">
        <v>S-077</v>
      </c>
      <c r="Q4556" s="19" t="str">
        <v>22 - 22 mm (7/8) - 5 mm</v>
      </c>
      <c r="V4556" s="83"/>
      <c r="AA4556" t="str">
        <v>22 - 1,75 x 12 x 100 - Expansion</v>
      </c>
    </row>
    <row r="4557" spans="1:27" x14ac:dyDescent="0.2">
      <c r="A4557" s="45" t="str">
        <v>PLASTICOS88</v>
      </c>
      <c r="B4557" s="46" t="str">
        <v>PLASTICOS</v>
      </c>
      <c r="C4557" s="46">
        <v>88</v>
      </c>
      <c r="D4557" s="46" t="str">
        <v>Grampa tapizado Pick-up Ford mod. Nuevo</v>
      </c>
      <c r="E4557" s="47">
        <v>1064</v>
      </c>
      <c r="F4557" s="45" t="str">
        <v>FADER</v>
      </c>
      <c r="G4557" s="48">
        <v>430.92000000000007</v>
      </c>
      <c r="H4557" s="49">
        <v>239.4</v>
      </c>
      <c r="I4557" s="50">
        <v>0.80000000000000027</v>
      </c>
      <c r="J4557" s="51" t="str">
        <v>S-026</v>
      </c>
      <c r="Q4557" s="19" t="str">
        <v>22 - CONEXIÓN CON VIROLA TUBO 3/8</v>
      </c>
      <c r="V4557" s="83"/>
      <c r="AA4557" t="str">
        <v>22 - 1/2 M x MANG 19</v>
      </c>
    </row>
    <row r="4558" spans="1:27" x14ac:dyDescent="0.2">
      <c r="A4558" s="45" t="str">
        <v>PLASTICOS207</v>
      </c>
      <c r="B4558" s="46" t="str">
        <v>PLASTICOS</v>
      </c>
      <c r="C4558" s="46">
        <v>207</v>
      </c>
      <c r="D4558" s="46" t="str">
        <v>GRAMPA TAPIZADO FIAT IVECO TURBO DAILLY (NEGRA)</v>
      </c>
      <c r="E4558" s="47">
        <v>771.4</v>
      </c>
      <c r="F4558" s="45" t="str">
        <v>FADER</v>
      </c>
      <c r="G4558" s="48">
        <v>312.41700000000003</v>
      </c>
      <c r="H4558" s="49">
        <v>173.565</v>
      </c>
      <c r="I4558" s="50">
        <v>0.80000000000000027</v>
      </c>
      <c r="J4558" s="51" t="str">
        <v>S-140</v>
      </c>
      <c r="Q4558" s="19" t="str">
        <v>22 - Cuerda 1,78mm - 25,12 x 28,68</v>
      </c>
      <c r="V4558" s="83"/>
      <c r="AA4558" t="str">
        <v>22 - 1/4 GAS 45° - 22 - 1/4 GAS 45°</v>
      </c>
    </row>
    <row r="4559" spans="1:27" x14ac:dyDescent="0.2">
      <c r="A4559" s="45" t="str">
        <v>PLASTICOS323</v>
      </c>
      <c r="B4559" s="46" t="str">
        <v>PLASTICOS</v>
      </c>
      <c r="C4559" s="46">
        <v>323</v>
      </c>
      <c r="D4559" s="46" t="str">
        <v>GRAMPAS TAPIZADOS FIAT IVECO Turbo Deily (Gris)</v>
      </c>
      <c r="E4559" s="47">
        <v>771.4</v>
      </c>
      <c r="F4559" s="45" t="str">
        <v>FADER</v>
      </c>
      <c r="G4559" s="48">
        <v>312.41700000000003</v>
      </c>
      <c r="H4559" s="49">
        <v>173.565</v>
      </c>
      <c r="I4559" s="50">
        <v>0.80000000000000027</v>
      </c>
      <c r="J4559" s="51" t="str">
        <v>S-141</v>
      </c>
      <c r="Q4559" s="19" t="str">
        <v>22 - Fijacion bagueta SPAZZIO</v>
      </c>
      <c r="V4559" s="83"/>
      <c r="AA4559" t="str">
        <v>22 - 14 x 10 x 7</v>
      </c>
    </row>
    <row r="4560" spans="1:27" x14ac:dyDescent="0.2">
      <c r="A4560" s="45" t="str">
        <v>RESORTES LINEA FERRETERIA68</v>
      </c>
      <c r="B4560" s="46" t="str">
        <v>RESORTES LINEA FERRETERIA</v>
      </c>
      <c r="C4560" s="46">
        <v>68</v>
      </c>
      <c r="D4560" s="46" t="str">
        <v>2 x 16 x 100 - Compresión</v>
      </c>
      <c r="E4560" s="47">
        <v>1880</v>
      </c>
      <c r="F4560" s="45" t="str">
        <v>RESORTES</v>
      </c>
      <c r="G4560" s="48">
        <v>761.40000000000009</v>
      </c>
      <c r="H4560" s="49">
        <v>423</v>
      </c>
      <c r="I4560" s="50">
        <v>0.80000000000000027</v>
      </c>
      <c r="J4560" s="51" t="str">
        <v>68</v>
      </c>
      <c r="Q4560" s="19" t="str">
        <v>22 - Park 6x35 neg c/aran</v>
      </c>
      <c r="V4560" s="83"/>
      <c r="AA4560" t="str">
        <v>22 - 22 mm (7/8) - 5 mm</v>
      </c>
    </row>
    <row r="4561" spans="1:27" x14ac:dyDescent="0.2">
      <c r="A4561" s="45" t="str">
        <v>RESORTES LINEA FERRETERIA103</v>
      </c>
      <c r="B4561" s="46" t="str">
        <v>RESORTES LINEA FERRETERIA</v>
      </c>
      <c r="C4561" s="46">
        <v>103</v>
      </c>
      <c r="D4561" s="46" t="str">
        <v>1,5 x 11 x 20 - Compresión</v>
      </c>
      <c r="E4561" s="47">
        <v>940</v>
      </c>
      <c r="F4561" s="45" t="str">
        <v>RESORTES</v>
      </c>
      <c r="G4561" s="48">
        <v>380.70000000000005</v>
      </c>
      <c r="H4561" s="49">
        <v>211.5</v>
      </c>
      <c r="I4561" s="50">
        <v>0.80000000000000027</v>
      </c>
      <c r="J4561" s="51" t="str">
        <v>103</v>
      </c>
      <c r="Q4561" s="19" t="str">
        <v>22 - Reten parker - Park 8 - 11 mm - 17 mm</v>
      </c>
      <c r="V4561" s="83"/>
      <c r="AA4561" t="str">
        <v>22 - CONEXION CON VIROLA TUBO 3/8</v>
      </c>
    </row>
    <row r="4562" spans="1:27" x14ac:dyDescent="0.2">
      <c r="A4562" s="45" t="str">
        <v>RESORTES LINEA COMPLEMENTARIA326</v>
      </c>
      <c r="B4562" s="46" t="str">
        <v>RESORTES LINEA COMPLEMENTARIA</v>
      </c>
      <c r="C4562" s="46">
        <v>326</v>
      </c>
      <c r="D4562" s="46" t="str">
        <v>0,8 x 7 x 32 - Compresión</v>
      </c>
      <c r="E4562" s="47">
        <v>940</v>
      </c>
      <c r="F4562" s="45" t="str">
        <v>RESORTES</v>
      </c>
      <c r="G4562" s="48">
        <v>380.70000000000005</v>
      </c>
      <c r="H4562" s="49">
        <v>211.5</v>
      </c>
      <c r="I4562" s="50">
        <v>0.80000000000000027</v>
      </c>
      <c r="J4562" s="51" t="str">
        <v>326</v>
      </c>
      <c r="Q4562" s="19" t="str">
        <v>22 - SAE 7.89 ID-8-7.89 - Tee reductora en angulo 7.89-8-7.89</v>
      </c>
      <c r="V4562" s="83"/>
      <c r="AA4562" t="str">
        <v>22 - Cuerda 1,78mm - 25,12 x 28,68</v>
      </c>
    </row>
    <row r="4563" spans="1:27" x14ac:dyDescent="0.2">
      <c r="A4563" s="45" t="str">
        <v>RESORTES LINEA COMPLEMENTARIA334</v>
      </c>
      <c r="B4563" s="46" t="str">
        <v>RESORTES LINEA COMPLEMENTARIA</v>
      </c>
      <c r="C4563" s="46">
        <v>334</v>
      </c>
      <c r="D4563" s="46" t="str">
        <v>0,8 x 8 x 22 - Compresión</v>
      </c>
      <c r="E4563" s="47">
        <v>940</v>
      </c>
      <c r="F4563" s="45" t="str">
        <v>RESORTES</v>
      </c>
      <c r="G4563" s="48">
        <v>380.70000000000005</v>
      </c>
      <c r="H4563" s="49">
        <v>211.5</v>
      </c>
      <c r="I4563" s="50">
        <v>0.80000000000000027</v>
      </c>
      <c r="J4563" s="51" t="str">
        <v>334</v>
      </c>
      <c r="Q4563" s="19" t="str">
        <v>22 - SEEGER A 22</v>
      </c>
      <c r="V4563" s="83"/>
      <c r="AA4563" t="str">
        <v>22 - Fijacion bagueta SPAZZIO</v>
      </c>
    </row>
    <row r="4564" spans="1:27" x14ac:dyDescent="0.2">
      <c r="A4564" s="45" t="str">
        <v>RESORTES LINEA AUTOMOTOR491</v>
      </c>
      <c r="B4564" s="46" t="str">
        <v>RESORTES LINEA AUTOMOTOR</v>
      </c>
      <c r="C4564" s="46">
        <v>491</v>
      </c>
      <c r="D4564" s="46" t="str">
        <v>RESORTES LINEA FORD - RESORTE P/COMANDO DE ACELERADOR - FORD 100</v>
      </c>
      <c r="E4564" s="47">
        <v>7784</v>
      </c>
      <c r="F4564" s="45" t="str">
        <v>ResortesGenerales</v>
      </c>
      <c r="G4564" s="48">
        <v>3152.5200000000004</v>
      </c>
      <c r="H4564" s="49">
        <v>1751.4</v>
      </c>
      <c r="I4564" s="50">
        <v>0.80000000000000027</v>
      </c>
      <c r="J4564" s="51" t="str">
        <v>2249</v>
      </c>
      <c r="Q4564" s="19" t="str">
        <v>22 - SEEGER I 22</v>
      </c>
      <c r="V4564" s="83"/>
      <c r="AA4564" t="str">
        <v>22 - Park 6x35 neg c/aran</v>
      </c>
    </row>
    <row r="4565" spans="1:27" x14ac:dyDescent="0.2">
      <c r="A4565" s="45" t="str">
        <v>SEEGER DIN 47235</v>
      </c>
      <c r="B4565" s="46" t="str">
        <v>SEEGER DIN 472</v>
      </c>
      <c r="C4565" s="46">
        <v>35</v>
      </c>
      <c r="D4565" s="46" t="str">
        <v>SEEGER I 35</v>
      </c>
      <c r="E4565" s="47">
        <v>1122.48</v>
      </c>
      <c r="F4565" s="45" t="str">
        <v>OTIA</v>
      </c>
      <c r="G4565" s="48">
        <v>454.60440000000006</v>
      </c>
      <c r="H4565" s="49">
        <v>252.55799999999999</v>
      </c>
      <c r="I4565" s="50">
        <v>0.80000000000000027</v>
      </c>
      <c r="J4565" s="51" t="str">
        <v>0401035NH</v>
      </c>
      <c r="Q4565" s="19" t="str">
        <v>22 - Terminal Aluminio - Cable 25 - Ojal: 5/16</v>
      </c>
      <c r="V4565" s="83"/>
      <c r="AA4565" t="str">
        <v>22 - Reten parker - Park 8 - 11 mm - 17 mm</v>
      </c>
    </row>
    <row r="4566" spans="1:27" x14ac:dyDescent="0.2">
      <c r="A4566" s="45" t="str">
        <v>REGATONES27</v>
      </c>
      <c r="B4566" s="46" t="str">
        <v>REGATONES</v>
      </c>
      <c r="C4566" s="46">
        <v>27</v>
      </c>
      <c r="D4566" s="46" t="str">
        <v>INTERIORES  - 1" 1/8</v>
      </c>
      <c r="E4566" s="47">
        <v>273.60000000000002</v>
      </c>
      <c r="F4566" s="45" t="str">
        <v>REGATONES</v>
      </c>
      <c r="G4566" s="48">
        <v>110.80800000000002</v>
      </c>
      <c r="H4566" s="49">
        <v>61.56</v>
      </c>
      <c r="I4566" s="50">
        <v>0.80000000000000027</v>
      </c>
      <c r="J4566" s="51" t="str">
        <v>1" 1/8 INTERIORES</v>
      </c>
      <c r="Q4566" s="19" t="str">
        <v>22 - TOPE PUERTA FORD RANGER Y BAUL FORD ESCORT</v>
      </c>
      <c r="V4566" s="83"/>
      <c r="AA4566" t="str">
        <v>22 - SAE 7.89 ID-8-7.89 - Tee reductora en angulo 7.89-8-7.89</v>
      </c>
    </row>
    <row r="4567" spans="1:27" x14ac:dyDescent="0.2">
      <c r="A4567" s="45" t="str">
        <v>REGATONES29</v>
      </c>
      <c r="B4567" s="46" t="str">
        <v>REGATONES</v>
      </c>
      <c r="C4567" s="46">
        <v>29</v>
      </c>
      <c r="D4567" s="46" t="str">
        <v>INTERIORES  - 1" 1/4</v>
      </c>
      <c r="E4567" s="47">
        <v>144</v>
      </c>
      <c r="F4567" s="45" t="str">
        <v>REGATONES</v>
      </c>
      <c r="G4567" s="48">
        <v>58.320000000000007</v>
      </c>
      <c r="H4567" s="49">
        <v>32.4</v>
      </c>
      <c r="I4567" s="50">
        <v>0.80000000000000027</v>
      </c>
      <c r="J4567" s="51" t="str">
        <v>1" 1/4 INTERIORES</v>
      </c>
      <c r="Q4567" s="19" t="str">
        <v>22 - Union de 45 mm</v>
      </c>
      <c r="V4567" s="83"/>
      <c r="AA4567" t="str">
        <v>22 - SEEGER A 22</v>
      </c>
    </row>
    <row r="4568" spans="1:27" x14ac:dyDescent="0.2">
      <c r="A4568" s="45" t="str">
        <v>TAPONES DE CARTER15 - 14 x 1.5</v>
      </c>
      <c r="B4568" s="46" t="str">
        <v>TAPONES DE CARTER</v>
      </c>
      <c r="C4568" s="46" t="str">
        <v>15 - 14 x 1.5</v>
      </c>
      <c r="D4568" s="46" t="str">
        <v>VW GARAT, FALCON, F100, CHEVR</v>
      </c>
      <c r="E4568" s="47">
        <v>5906.6</v>
      </c>
      <c r="F4568" s="45" t="str">
        <v>JUCAP</v>
      </c>
      <c r="G4568" s="48">
        <v>2392.1730000000002</v>
      </c>
      <c r="H4568" s="49">
        <v>1328.9849999999999</v>
      </c>
      <c r="I4568" s="50">
        <v>0.80000000000000027</v>
      </c>
      <c r="J4568" s="51" t="str">
        <v>6014 P</v>
      </c>
      <c r="Q4568" s="19" t="str">
        <v>22 x 46 - 22 x 46</v>
      </c>
      <c r="V4568" s="83"/>
      <c r="AA4568" t="str">
        <v>22 - SEEGER I 22</v>
      </c>
    </row>
    <row r="4569" spans="1:27" x14ac:dyDescent="0.2">
      <c r="A4569" s="45" t="str">
        <v>PLASTICOS92</v>
      </c>
      <c r="B4569" s="46" t="str">
        <v>PLASTICOS</v>
      </c>
      <c r="C4569" s="46">
        <v>92</v>
      </c>
      <c r="D4569" s="46" t="str">
        <v>Grampa varilla cerradura Renault  todos</v>
      </c>
      <c r="E4569" s="47">
        <v>864.5</v>
      </c>
      <c r="F4569" s="45" t="str">
        <v>FADER</v>
      </c>
      <c r="G4569" s="48">
        <v>350.12250000000006</v>
      </c>
      <c r="H4569" s="49">
        <v>194.51249999999999</v>
      </c>
      <c r="I4569" s="50">
        <v>0.80000000000000049</v>
      </c>
      <c r="J4569" s="51" t="str">
        <v>S-070</v>
      </c>
      <c r="Q4569" s="19" t="str">
        <v>22 x 60 (7/8) 2,5 - LINEA FINA DE 2,5 mm</v>
      </c>
      <c r="V4569" s="83"/>
      <c r="AA4569" t="str">
        <v>22 - Terminal Aluminio - Cable 25 - Ojal: 5/16</v>
      </c>
    </row>
    <row r="4570" spans="1:27" x14ac:dyDescent="0.2">
      <c r="A4570" s="45" t="str">
        <v>RESORTES LINEA COMPLEMENTARIA350</v>
      </c>
      <c r="B4570" s="46" t="str">
        <v>RESORTES LINEA COMPLEMENTARIA</v>
      </c>
      <c r="C4570" s="46">
        <v>350</v>
      </c>
      <c r="D4570" s="46" t="str">
        <v>1 x 11 x 85 - Compresión</v>
      </c>
      <c r="E4570" s="47">
        <v>1504</v>
      </c>
      <c r="F4570" s="45" t="str">
        <v>RESORTES</v>
      </c>
      <c r="G4570" s="48">
        <v>609.12000000000012</v>
      </c>
      <c r="H4570" s="49">
        <v>338.4</v>
      </c>
      <c r="I4570" s="50">
        <v>0.80000000000000049</v>
      </c>
      <c r="J4570" s="51" t="str">
        <v>350</v>
      </c>
      <c r="Q4570" s="19" t="str">
        <v>22 x 60 (7/8) 4 - LINEA GRUESA DE 4 mm</v>
      </c>
      <c r="V4570" s="83"/>
      <c r="AA4570" t="str">
        <v>22 - TOPE PUERTA FORD RANGER Y BAUL FORD ESCORT</v>
      </c>
    </row>
    <row r="4571" spans="1:27" x14ac:dyDescent="0.2">
      <c r="A4571" s="45" t="str">
        <v>RESORTES LINEA PESADA136</v>
      </c>
      <c r="B4571" s="46" t="str">
        <v>RESORTES LINEA PESADA</v>
      </c>
      <c r="C4571" s="46">
        <v>136</v>
      </c>
      <c r="D4571" s="46" t="str">
        <v>3 x 18 x 40 - Compresión</v>
      </c>
      <c r="E4571" s="47">
        <v>3008</v>
      </c>
      <c r="F4571" s="45" t="str">
        <v>RESORTES</v>
      </c>
      <c r="G4571" s="48">
        <v>1218.2400000000002</v>
      </c>
      <c r="H4571" s="49">
        <v>676.8</v>
      </c>
      <c r="I4571" s="50">
        <v>0.80000000000000049</v>
      </c>
      <c r="J4571" s="51" t="str">
        <v>136</v>
      </c>
      <c r="Q4571" s="19" t="str">
        <v>220 - 10 Amper - Unipolar - Llave Electronica Tecla Interruptor Simple</v>
      </c>
      <c r="V4571" s="83"/>
      <c r="AA4571" t="str">
        <v>22 - Union de 45 mm</v>
      </c>
    </row>
    <row r="4572" spans="1:27" x14ac:dyDescent="0.2">
      <c r="A4572" s="45" t="str">
        <v>RESORTES LINEA AUTOMOTOR548</v>
      </c>
      <c r="B4572" s="46" t="str">
        <v>RESORTES LINEA AUTOMOTOR</v>
      </c>
      <c r="C4572" s="46">
        <v>548</v>
      </c>
      <c r="D4572" s="46" t="str">
        <v>RESORTES LINEA CHEVROLET - RESORTE SUPERIOR P/ZAP. FRENO SECUNDARIA TRAS CHEVROLET PICK UP</v>
      </c>
      <c r="E4572" s="47">
        <v>6116</v>
      </c>
      <c r="F4572" s="45" t="str">
        <v>ResortesGenerales</v>
      </c>
      <c r="G4572" s="48">
        <v>2476.9800000000005</v>
      </c>
      <c r="H4572" s="49">
        <v>1376.1</v>
      </c>
      <c r="I4572" s="50">
        <v>0.80000000000000049</v>
      </c>
      <c r="J4572" s="51" t="str">
        <v>2324</v>
      </c>
      <c r="Q4572" s="19" t="str">
        <v>220 - Cuerda 3,53mm - 34,52 x 41,58</v>
      </c>
      <c r="V4572" s="83"/>
      <c r="AA4572" t="str">
        <v>22 x 46 - 22 x 46</v>
      </c>
    </row>
    <row r="4573" spans="1:27" x14ac:dyDescent="0.2">
      <c r="A4573" s="45" t="str">
        <v>REGATONES12</v>
      </c>
      <c r="B4573" s="46" t="str">
        <v>REGATONES</v>
      </c>
      <c r="C4573" s="46">
        <v>12</v>
      </c>
      <c r="D4573" s="46" t="str">
        <v>EXTERIORES LARGOS  - 5/8 .</v>
      </c>
      <c r="E4573" s="47">
        <v>182.4</v>
      </c>
      <c r="F4573" s="45" t="str">
        <v>REGATONES</v>
      </c>
      <c r="G4573" s="48">
        <v>73.872000000000014</v>
      </c>
      <c r="H4573" s="49">
        <v>41.04</v>
      </c>
      <c r="I4573" s="50">
        <v>0.80000000000000049</v>
      </c>
      <c r="J4573" s="51" t="str">
        <v>5/8 . EXTERIORES LARGOS</v>
      </c>
      <c r="Q4573" s="19" t="str">
        <v>220 - GRAMPA MOLDURA DE TECHO FIAT PALIO/SIENA</v>
      </c>
      <c r="V4573" s="83"/>
      <c r="AA4573" t="str">
        <v>22 x 60 (7/8) 2,5 - LINEA FINA DE 2,5 mm</v>
      </c>
    </row>
    <row r="4574" spans="1:27" x14ac:dyDescent="0.2">
      <c r="A4574" s="45" t="str">
        <v>CONECTORES NUEVA INCORPORACION276</v>
      </c>
      <c r="B4574" s="46" t="str">
        <v>CONECTORES NUEVA INCORPORACION</v>
      </c>
      <c r="C4574" s="46">
        <v>276</v>
      </c>
      <c r="D4574" s="46" t="str">
        <v>UNIONES DOBLES RAPIDAS 10 MM - BRONCE NIQUELADO</v>
      </c>
      <c r="E4574" s="47">
        <v>15781.85</v>
      </c>
      <c r="F4574" s="45" t="str">
        <v>ALNAT</v>
      </c>
      <c r="G4574" s="48">
        <v>6391.6492500000004</v>
      </c>
      <c r="H4574" s="49">
        <v>3550.9162000000001</v>
      </c>
      <c r="I4574" s="50">
        <v>0.80000002534557146</v>
      </c>
      <c r="J4574" s="51" t="str">
        <v>027-03</v>
      </c>
      <c r="Q4574" s="19" t="str">
        <v>220 - PARRILLA DOMEC - 1,25 mm - 10,5 mm - 300 mm</v>
      </c>
      <c r="V4574" s="83"/>
      <c r="AA4574" t="str">
        <v>22 x 60 (7/8) 4 - LINEA GRUESA DE 4 mm</v>
      </c>
    </row>
    <row r="4575" spans="1:27" x14ac:dyDescent="0.2">
      <c r="A4575" s="45" t="str">
        <v>TAPONES DE CARTER7 - 22 x 1,5 FRES</v>
      </c>
      <c r="B4575" s="46" t="str">
        <v>TAPONES DE CARTER</v>
      </c>
      <c r="C4575" s="46" t="str">
        <v>7 - 22 x 1,5 FRES</v>
      </c>
      <c r="D4575" s="46" t="str">
        <v>EUROPA, SUPER EUROPA, SPAZIO, CAJA/ DODGE</v>
      </c>
      <c r="E4575" s="47">
        <v>9805.89</v>
      </c>
      <c r="F4575" s="45" t="str">
        <v>JUCAP</v>
      </c>
      <c r="G4575" s="48">
        <v>3971.3854499999998</v>
      </c>
      <c r="H4575" s="49">
        <v>2206.3249999999998</v>
      </c>
      <c r="I4575" s="50">
        <v>0.80000020395907234</v>
      </c>
      <c r="J4575" s="51" t="str">
        <v>6007</v>
      </c>
      <c r="Q4575" s="19" t="str">
        <v>220 - TAPON 8 mm</v>
      </c>
      <c r="V4575" s="83"/>
      <c r="AA4575" t="str">
        <v>220 - 10 Amper - Unipolar - Llave Electronica Tecla Interruptor Simple</v>
      </c>
    </row>
    <row r="4576" spans="1:27" x14ac:dyDescent="0.2">
      <c r="A4576" s="45" t="str">
        <v>TAPONES DE CARTER17 - 24 x 1,5</v>
      </c>
      <c r="B4576" s="46" t="str">
        <v>TAPONES DE CARTER</v>
      </c>
      <c r="C4576" s="46" t="str">
        <v>17 - 24 x 1,5</v>
      </c>
      <c r="D4576" s="46" t="str">
        <v>CARTER 608, 1112, 1114, OTROS</v>
      </c>
      <c r="E4576" s="47">
        <v>14166.38</v>
      </c>
      <c r="F4576" s="45" t="str">
        <v>JUCAP</v>
      </c>
      <c r="G4576" s="48">
        <v>5737.3838999999998</v>
      </c>
      <c r="H4576" s="49">
        <v>3187.4349999999999</v>
      </c>
      <c r="I4576" s="50">
        <v>0.80000028235869913</v>
      </c>
      <c r="J4576" s="51" t="str">
        <v>6017</v>
      </c>
      <c r="Q4576" s="19" t="str">
        <v>221 - 10 Amper - Unipolar - Llave Inversora T/PALA 6.35</v>
      </c>
      <c r="V4576" s="83"/>
      <c r="AA4576" t="str">
        <v>220 - Cuerda 3,53mm - 34,52 x 41,58</v>
      </c>
    </row>
    <row r="4577" spans="1:27" x14ac:dyDescent="0.2">
      <c r="A4577" s="45" t="str">
        <v>TAPONES DE CARTER31 - 14 x 1 R LARGA</v>
      </c>
      <c r="B4577" s="46" t="str">
        <v>TAPONES DE CARTER</v>
      </c>
      <c r="C4577" s="46" t="str">
        <v>31 - 14 x 1 R LARGA</v>
      </c>
      <c r="D4577" s="46" t="str">
        <v>CAJA 306, 404</v>
      </c>
      <c r="E4577" s="47">
        <v>6653.29</v>
      </c>
      <c r="F4577" s="45" t="str">
        <v>JUCAP</v>
      </c>
      <c r="G4577" s="48">
        <v>2694.5824499999999</v>
      </c>
      <c r="H4577" s="49">
        <v>1496.99</v>
      </c>
      <c r="I4577" s="50">
        <v>0.80000030060321037</v>
      </c>
      <c r="J4577" s="51" t="str">
        <v>6031</v>
      </c>
      <c r="Q4577" s="19" t="str">
        <v>221 - Cuerda 3,53mm - 36,09 x 43,15</v>
      </c>
      <c r="V4577" s="83"/>
      <c r="AA4577" t="str">
        <v>220 - GRAMPA MOLDURA DE TECHO FIAT PALIO/SIENA</v>
      </c>
    </row>
    <row r="4578" spans="1:27" x14ac:dyDescent="0.2">
      <c r="A4578" s="45" t="str">
        <v>RESORTES LINEA AUTOMOTOR686</v>
      </c>
      <c r="B4578" s="46" t="str">
        <v>RESORTES LINEA AUTOMOTOR</v>
      </c>
      <c r="C4578" s="46">
        <v>686</v>
      </c>
      <c r="D4578" s="46" t="str">
        <v>RESORTES LINEA PEUGEOT - RESORTE SUPERIOR P/ZAP.TRAS. PEUGEOT 404/504/505</v>
      </c>
      <c r="E4578" s="47">
        <v>5868.89</v>
      </c>
      <c r="F4578" s="45" t="str">
        <v>ResortesGenerales</v>
      </c>
      <c r="G4578" s="48">
        <v>2376.9004500000005</v>
      </c>
      <c r="H4578" s="49">
        <v>1320.5</v>
      </c>
      <c r="I4578" s="50">
        <v>0.80000034078000803</v>
      </c>
      <c r="J4578" s="51" t="str">
        <v>2701</v>
      </c>
      <c r="Q4578" s="19" t="str">
        <v>221 - GRAMPA FIJACION MOLDURA BAJO OPTICA 206-306</v>
      </c>
      <c r="V4578" s="83"/>
      <c r="AA4578" t="str">
        <v>220 - PARRILLA DOMEC - 1,25 mm - 10,5 mm - 300 mm</v>
      </c>
    </row>
    <row r="4579" spans="1:27" x14ac:dyDescent="0.2">
      <c r="A4579" s="45" t="str">
        <v>TAPONES DE CARTER41 - 12 x 1,25</v>
      </c>
      <c r="B4579" s="46" t="str">
        <v>TAPONES DE CARTER</v>
      </c>
      <c r="C4579" s="46" t="str">
        <v>41 - 12 x 1,25</v>
      </c>
      <c r="D4579" s="46" t="str">
        <v>CAJA Y DIFAUTO - MOD NUEVOS MBZ, CARTER TOYOTA</v>
      </c>
      <c r="E4579" s="47">
        <v>8984.7800000000007</v>
      </c>
      <c r="F4579" s="45" t="str">
        <v>JUCAP</v>
      </c>
      <c r="G4579" s="48">
        <v>3638.8359</v>
      </c>
      <c r="H4579" s="49">
        <v>2021.575</v>
      </c>
      <c r="I4579" s="50">
        <v>0.80000044519743274</v>
      </c>
      <c r="J4579" s="51" t="str">
        <v>6041</v>
      </c>
      <c r="Q4579" s="19" t="str">
        <v>221 - TAPON 10 mm</v>
      </c>
      <c r="V4579" s="83"/>
      <c r="AA4579" t="str">
        <v>220 - TAPON 8 mm</v>
      </c>
    </row>
    <row r="4580" spans="1:27" x14ac:dyDescent="0.2">
      <c r="A4580" s="45" t="str">
        <v>TAPONES DE CARTER42 - 12 x 1,5</v>
      </c>
      <c r="B4580" s="46" t="str">
        <v>TAPONES DE CARTER</v>
      </c>
      <c r="C4580" s="46" t="str">
        <v>42 - 12 x 1,5</v>
      </c>
      <c r="D4580" s="46" t="str">
        <v>CAJA Y DIFAUTO - MOD NUEVOS MBZ,</v>
      </c>
      <c r="E4580" s="47">
        <v>8984.7800000000007</v>
      </c>
      <c r="F4580" s="45" t="str">
        <v>JUCAP</v>
      </c>
      <c r="G4580" s="48">
        <v>3638.8359</v>
      </c>
      <c r="H4580" s="49">
        <v>2021.575</v>
      </c>
      <c r="I4580" s="50">
        <v>0.80000044519743274</v>
      </c>
      <c r="J4580" s="51" t="str">
        <v>6042</v>
      </c>
      <c r="Q4580" s="19" t="str">
        <v>221 - TRABA BISAGRA LONGVIE</v>
      </c>
      <c r="V4580" s="83"/>
      <c r="AA4580" t="str">
        <v>221 - 10 Amper - Unipolar - Llave Inversora T/PALA 6.35</v>
      </c>
    </row>
    <row r="4581" spans="1:27" x14ac:dyDescent="0.2">
      <c r="A4581" s="45" t="str">
        <v>CONECTORES NUEVA INCORPORACION335</v>
      </c>
      <c r="B4581" s="46" t="str">
        <v>CONECTORES NUEVA INCORPORACION</v>
      </c>
      <c r="C4581" s="46">
        <v>335</v>
      </c>
      <c r="D4581" s="46" t="str">
        <v>REDUCTOR MANGUERA 1/2 A 3/8 - PULGADAS</v>
      </c>
      <c r="E4581" s="47">
        <v>6324.74</v>
      </c>
      <c r="F4581" s="45" t="str">
        <v>ALNAT</v>
      </c>
      <c r="G4581" s="48">
        <v>2561.5197000000003</v>
      </c>
      <c r="H4581" s="49">
        <v>1423.0661</v>
      </c>
      <c r="I4581" s="50">
        <v>0.80000050594979411</v>
      </c>
      <c r="J4581" s="51" t="str">
        <v>SPG1/2-3/8</v>
      </c>
      <c r="Q4581" s="19" t="str">
        <v>222 - 10 Amper - Unipolar - Pulsador T/PALA 6.35</v>
      </c>
      <c r="V4581" s="83"/>
      <c r="AA4581" t="str">
        <v>221 - Cuerda 3,53mm - 36,09 x 43,15</v>
      </c>
    </row>
    <row r="4582" spans="1:27" x14ac:dyDescent="0.2">
      <c r="A4582" s="45" t="str">
        <v>TERMINALES18</v>
      </c>
      <c r="B4582" s="46" t="str">
        <v>TERMINALES</v>
      </c>
      <c r="C4582" s="46">
        <v>18</v>
      </c>
      <c r="D4582" s="46" t="str">
        <v>Terminal cobre estañado ojal - Cable 50 - Ojal: 5/16</v>
      </c>
      <c r="E4582" s="47">
        <v>7808.02</v>
      </c>
      <c r="F4582" s="45" t="str">
        <v>LCT</v>
      </c>
      <c r="G4582" s="48">
        <v>3162.2481000000007</v>
      </c>
      <c r="H4582" s="49">
        <v>1756.8040000000001</v>
      </c>
      <c r="I4582" s="50">
        <v>0.80000051229391578</v>
      </c>
      <c r="J4582" s="51" t="str">
        <v>2024</v>
      </c>
      <c r="Q4582" s="19" t="str">
        <v>222 - Cuerda 3,53mm - 37,69 x 44,75</v>
      </c>
      <c r="V4582" s="83"/>
      <c r="AA4582" t="str">
        <v>221 - GRAMPA FIJACION MOLDURA BAJO OPTICA 206-306</v>
      </c>
    </row>
    <row r="4583" spans="1:27" x14ac:dyDescent="0.2">
      <c r="A4583" s="45" t="str">
        <v>TERMINALES19</v>
      </c>
      <c r="B4583" s="46" t="str">
        <v>TERMINALES</v>
      </c>
      <c r="C4583" s="46">
        <v>19</v>
      </c>
      <c r="D4583" s="46" t="str">
        <v>Terminal cobre estañado ojal - Cable 50 - Ojal: 3/8</v>
      </c>
      <c r="E4583" s="47">
        <v>7808.02</v>
      </c>
      <c r="F4583" s="45" t="str">
        <v>LCT</v>
      </c>
      <c r="G4583" s="48">
        <v>3162.2481000000007</v>
      </c>
      <c r="H4583" s="49">
        <v>1756.8040000000001</v>
      </c>
      <c r="I4583" s="50">
        <v>0.80000051229391578</v>
      </c>
      <c r="J4583" s="51" t="str">
        <v>2025</v>
      </c>
      <c r="Q4583" s="19" t="str">
        <v>222 - GRAMPA MOLDURA TAPA DE BAUL FIAT 128/1600</v>
      </c>
      <c r="V4583" s="83"/>
      <c r="AA4583" t="str">
        <v>221 - TAPON 10 mm</v>
      </c>
    </row>
    <row r="4584" spans="1:27" x14ac:dyDescent="0.2">
      <c r="A4584" s="45" t="str">
        <v>ALEMITES20 - 1/8 SAE 44 mm (internacional)</v>
      </c>
      <c r="B4584" s="46" t="str">
        <v>ALEMITES</v>
      </c>
      <c r="C4584" s="46" t="str">
        <v>20 - 1/8 SAE 44 mm (internacional)</v>
      </c>
      <c r="D4584" s="46" t="str">
        <v>20 - 1/8 SAE 44 mm (internacional)</v>
      </c>
      <c r="E4584" s="47">
        <v>3808.89</v>
      </c>
      <c r="F4584" s="45" t="str">
        <v>MIGUEL.ALEMITES</v>
      </c>
      <c r="G4584" s="48">
        <v>1542.6004499999999</v>
      </c>
      <c r="H4584" s="49">
        <v>857</v>
      </c>
      <c r="I4584" s="50">
        <v>0.8000005250875144</v>
      </c>
      <c r="J4584" s="51" t="str">
        <v>1/8 SAE 44 mm (internacional)</v>
      </c>
      <c r="Q4584" s="19" t="str">
        <v>222 - TAPON 12 mm</v>
      </c>
      <c r="V4584" s="83"/>
      <c r="AA4584" t="str">
        <v>221 - TRABA BISAGRA LONGVIE</v>
      </c>
    </row>
    <row r="4585" spans="1:27" x14ac:dyDescent="0.2">
      <c r="A4585" s="45" t="str">
        <v>ALEMITES1 - 6 X 1 R</v>
      </c>
      <c r="B4585" s="46" t="str">
        <v>ALEMITES</v>
      </c>
      <c r="C4585" s="46" t="str">
        <v>1 - 6 X 1 R</v>
      </c>
      <c r="D4585" s="46" t="str">
        <v>1 - 6 X 1 R</v>
      </c>
      <c r="E4585" s="47">
        <v>682.81</v>
      </c>
      <c r="F4585" s="45" t="str">
        <v>MIGUEL.ALEMITES</v>
      </c>
      <c r="G4585" s="48">
        <v>276.53805</v>
      </c>
      <c r="H4585" s="49">
        <v>153.63220000000001</v>
      </c>
      <c r="I4585" s="50">
        <v>0.80000058581469236</v>
      </c>
      <c r="J4585" s="51" t="str">
        <v>6 X 1 R</v>
      </c>
      <c r="Q4585" s="19" t="str">
        <v>223 - BISAGRA ESCORIAL REGIA</v>
      </c>
      <c r="V4585" s="83"/>
      <c r="AA4585" t="str">
        <v>222 - 10 Amper - Unipolar - Pulsador T/PALA 6.35</v>
      </c>
    </row>
    <row r="4586" spans="1:27" x14ac:dyDescent="0.2">
      <c r="A4586" s="45" t="str">
        <v>TAPONES DE CARTER9 - 18  x 1,5 EMB CUADR 10mm</v>
      </c>
      <c r="B4586" s="46" t="str">
        <v>TAPONES DE CARTER</v>
      </c>
      <c r="C4586" s="46" t="str">
        <v>9 - 18  x 1,5 EMB CUADR 10mm</v>
      </c>
      <c r="D4586" s="46" t="str">
        <v>PEUGEOT / INDENOR</v>
      </c>
      <c r="E4586" s="47">
        <v>6784.78</v>
      </c>
      <c r="F4586" s="45" t="str">
        <v>JUCAP</v>
      </c>
      <c r="G4586" s="48">
        <v>2747.8359</v>
      </c>
      <c r="H4586" s="49">
        <v>1526.575</v>
      </c>
      <c r="I4586" s="50">
        <v>0.80000058955504971</v>
      </c>
      <c r="J4586" s="51" t="str">
        <v>6008</v>
      </c>
      <c r="Q4586" s="19" t="str">
        <v>223 - Cuerda 3,53mm - 40,87 x 47,93</v>
      </c>
      <c r="V4586" s="83"/>
      <c r="AA4586" t="str">
        <v>222 - Cuerda 3,53mm - 37,69 x 44,75</v>
      </c>
    </row>
    <row r="4587" spans="1:27" x14ac:dyDescent="0.2">
      <c r="A4587" s="45" t="str">
        <v>TAPONES DE CARTER14 - 1/4 GAS</v>
      </c>
      <c r="B4587" s="46" t="str">
        <v>TAPONES DE CARTER</v>
      </c>
      <c r="C4587" s="46" t="str">
        <v>14 - 1/4 GAS</v>
      </c>
      <c r="D4587" s="46" t="str">
        <v>CARTER FORDFALCON, ESCORD, DODGE</v>
      </c>
      <c r="E4587" s="47">
        <v>6233.38</v>
      </c>
      <c r="F4587" s="45" t="str">
        <v>JUCAP</v>
      </c>
      <c r="G4587" s="48">
        <v>2524.5189000000005</v>
      </c>
      <c r="H4587" s="49">
        <v>1402.51</v>
      </c>
      <c r="I4587" s="50">
        <v>0.80000064170665475</v>
      </c>
      <c r="J4587" s="51" t="str">
        <v>6014</v>
      </c>
      <c r="Q4587" s="19" t="str">
        <v>223 - MANTA CAPOR CORSA</v>
      </c>
      <c r="V4587" s="83"/>
      <c r="AA4587" t="str">
        <v>222 - GRAMPA MOLDURA TAPA DE BAUL FIAT 128/1600</v>
      </c>
    </row>
    <row r="4588" spans="1:27" x14ac:dyDescent="0.2">
      <c r="A4588" s="45" t="str">
        <v>RESORTES LINEA AUTOMOTOR633</v>
      </c>
      <c r="B4588" s="46" t="str">
        <v>RESORTES LINEA AUTOMOTOR</v>
      </c>
      <c r="C4588" s="46">
        <v>633</v>
      </c>
      <c r="D4588" s="46" t="str">
        <v>RESORTES LINEA RENAULT - RESORTE DE ACELERADOR - RENAULT 18-2000 CC.</v>
      </c>
      <c r="E4588" s="47">
        <v>9266.67</v>
      </c>
      <c r="F4588" s="45" t="str">
        <v>ResortesGenerales</v>
      </c>
      <c r="G4588" s="48">
        <v>3753.00135</v>
      </c>
      <c r="H4588" s="49">
        <v>2085</v>
      </c>
      <c r="I4588" s="50">
        <v>0.80000064748201449</v>
      </c>
      <c r="J4588" s="51" t="str">
        <v>2561</v>
      </c>
      <c r="Q4588" s="19" t="str">
        <v>224 - ARTUR MARTIN CORALINE - 1,25 mm - 11,5 mm - 330 mm</v>
      </c>
      <c r="V4588" s="83"/>
      <c r="AA4588" t="str">
        <v>222 - TAPON 12 mm</v>
      </c>
    </row>
    <row r="4589" spans="1:27" x14ac:dyDescent="0.2">
      <c r="A4589" s="45" t="str">
        <v>TERMINALES17</v>
      </c>
      <c r="B4589" s="46" t="str">
        <v>TERMINALES</v>
      </c>
      <c r="C4589" s="46">
        <v>17</v>
      </c>
      <c r="D4589" s="46" t="str">
        <v>Terminal cobre estañado ojal - Cable 35 - Ojal: 3/8</v>
      </c>
      <c r="E4589" s="47">
        <v>5974.1</v>
      </c>
      <c r="F4589" s="45" t="str">
        <v>LCT</v>
      </c>
      <c r="G4589" s="48">
        <v>2419.5105000000003</v>
      </c>
      <c r="H4589" s="49">
        <v>1344.172</v>
      </c>
      <c r="I4589" s="50">
        <v>0.80000066955716997</v>
      </c>
      <c r="J4589" s="51" t="str">
        <v>2022</v>
      </c>
      <c r="Q4589" s="19" t="str">
        <v>224 - Cuerda 3,53mm - 44,04 x 51,1</v>
      </c>
      <c r="V4589" s="83"/>
      <c r="AA4589" t="str">
        <v>223 - BISAGRA ESCORIAL REGIA</v>
      </c>
    </row>
    <row r="4590" spans="1:27" x14ac:dyDescent="0.2">
      <c r="A4590" s="45" t="str">
        <v>CONECTORES DE COMBUSTIBLE37</v>
      </c>
      <c r="B4590" s="46" t="str">
        <v>CONECTORES DE COMBUSTIBLE</v>
      </c>
      <c r="C4590" s="46">
        <v>37</v>
      </c>
      <c r="D4590" s="46" t="str">
        <v>SAE 7.89 ID-8 - Acople recto
AdBlue</v>
      </c>
      <c r="E4590" s="47">
        <v>8821.8700000000008</v>
      </c>
      <c r="F4590" s="45" t="str">
        <v>ALNAT</v>
      </c>
      <c r="G4590" s="48">
        <v>3572.8573500000007</v>
      </c>
      <c r="H4590" s="49">
        <v>1984.92</v>
      </c>
      <c r="I4590" s="50">
        <v>0.80000068012816672</v>
      </c>
      <c r="J4590" s="51" t="str">
        <v>BU1</v>
      </c>
      <c r="Q4590" s="19" t="str">
        <v>224 - GRAMPA MEDIA COLIZA DE PUERTA PEUGEOT 504</v>
      </c>
      <c r="V4590" s="83"/>
      <c r="AA4590" t="str">
        <v>223 - Cuerda 3,53mm - 40,87 x 47,93</v>
      </c>
    </row>
    <row r="4591" spans="1:27" x14ac:dyDescent="0.2">
      <c r="A4591" s="45" t="str">
        <v>CONECTORES DE COMBUSTIBLE38</v>
      </c>
      <c r="B4591" s="46" t="str">
        <v>CONECTORES DE COMBUSTIBLE</v>
      </c>
      <c r="C4591" s="46">
        <v>38</v>
      </c>
      <c r="D4591" s="46" t="str">
        <v>SAE 7.89 ID-8 - Codo 90°
AdBlue</v>
      </c>
      <c r="E4591" s="47">
        <v>8821.8700000000008</v>
      </c>
      <c r="F4591" s="45" t="str">
        <v>ALNAT</v>
      </c>
      <c r="G4591" s="48">
        <v>3572.8573500000007</v>
      </c>
      <c r="H4591" s="49">
        <v>1984.92</v>
      </c>
      <c r="I4591" s="50">
        <v>0.80000068012816672</v>
      </c>
      <c r="J4591" s="51" t="str">
        <v>BU2</v>
      </c>
      <c r="Q4591" s="19" t="str">
        <v>225 - Cuerda 3,53mm - 47,22 x 54,28</v>
      </c>
      <c r="V4591" s="83"/>
      <c r="AA4591" t="str">
        <v>223 - MANTA CAPOR CORSA</v>
      </c>
    </row>
    <row r="4592" spans="1:27" x14ac:dyDescent="0.2">
      <c r="A4592" s="45" t="str">
        <v>RESORTES LINEA AUTOMOTOR505</v>
      </c>
      <c r="B4592" s="46" t="str">
        <v>RESORTES LINEA AUTOMOTOR</v>
      </c>
      <c r="C4592" s="46">
        <v>505</v>
      </c>
      <c r="D4592" s="46" t="str">
        <v>RESORTES LINEA FORD - RESORTE SUPERIOR P/ZAPATAS DE FRENO TRAS./DER FORD SIERRA</v>
      </c>
      <c r="E4592" s="47">
        <v>2532.89</v>
      </c>
      <c r="F4592" s="45" t="str">
        <v>ResortesGenerales</v>
      </c>
      <c r="G4592" s="48">
        <v>1025.8204500000002</v>
      </c>
      <c r="H4592" s="49">
        <v>569.9</v>
      </c>
      <c r="I4592" s="50">
        <v>0.80000078961221299</v>
      </c>
      <c r="J4592" s="51" t="str">
        <v>2266</v>
      </c>
      <c r="Q4592" s="19" t="str">
        <v>225 - PATIN MECANISMOLEVANTA VIDRIO ESCORT NUEVO</v>
      </c>
      <c r="V4592" s="83"/>
      <c r="AA4592" t="str">
        <v>224 - ARTUR MARTIN CORALINE - 1,25 mm - 11,5 mm - 330 mm</v>
      </c>
    </row>
    <row r="4593" spans="1:27" x14ac:dyDescent="0.2">
      <c r="A4593" s="45" t="str">
        <v>RESORTES LINEA AUTOMOTOR506</v>
      </c>
      <c r="B4593" s="46" t="str">
        <v>RESORTES LINEA AUTOMOTOR</v>
      </c>
      <c r="C4593" s="46">
        <v>506</v>
      </c>
      <c r="D4593" s="46" t="str">
        <v>RESORTES LINEA FORD - RESORTE SUPERIOR P/ZAPATAS DE FRENO TRAS./IZQ FORD SIERRA</v>
      </c>
      <c r="E4593" s="47">
        <v>2532.89</v>
      </c>
      <c r="F4593" s="45" t="str">
        <v>ResortesGenerales</v>
      </c>
      <c r="G4593" s="48">
        <v>1025.8204500000002</v>
      </c>
      <c r="H4593" s="49">
        <v>569.9</v>
      </c>
      <c r="I4593" s="50">
        <v>0.80000078961221299</v>
      </c>
      <c r="J4593" s="51" t="str">
        <v>2267</v>
      </c>
      <c r="Q4593" s="19" t="str">
        <v>226 - Cuerda 3,53mm - 50,39 x 57,45</v>
      </c>
      <c r="V4593" s="83"/>
      <c r="AA4593" t="str">
        <v>224 - Cuerda 3,53mm - 44,04 x 51,1</v>
      </c>
    </row>
    <row r="4594" spans="1:27" x14ac:dyDescent="0.2">
      <c r="A4594" s="45" t="str">
        <v>RESORTES LINEA AUTOMOTOR511</v>
      </c>
      <c r="B4594" s="46" t="str">
        <v>RESORTES LINEA AUTOMOTOR</v>
      </c>
      <c r="C4594" s="46">
        <v>511</v>
      </c>
      <c r="D4594" s="46" t="str">
        <v>RESORTES LINEA FORD - RESORTE IZQ P/LEVA - FORD FIESTA</v>
      </c>
      <c r="E4594" s="47">
        <v>2532.89</v>
      </c>
      <c r="F4594" s="45" t="str">
        <v>ResortesGenerales</v>
      </c>
      <c r="G4594" s="48">
        <v>1025.8204500000002</v>
      </c>
      <c r="H4594" s="49">
        <v>569.9</v>
      </c>
      <c r="I4594" s="50">
        <v>0.80000078961221299</v>
      </c>
      <c r="J4594" s="51" t="str">
        <v>2278</v>
      </c>
      <c r="Q4594" s="19" t="str">
        <v>226 - PLAQUETA DE OPTICA FIAT 147</v>
      </c>
      <c r="V4594" s="83"/>
      <c r="AA4594" t="str">
        <v>224 - GRAMPA MEDIA COLIZA DE PUERTA PEUGEOT 504</v>
      </c>
    </row>
    <row r="4595" spans="1:27" x14ac:dyDescent="0.2">
      <c r="A4595" s="45" t="str">
        <v>RESORTES LINEA AUTOMOTOR512</v>
      </c>
      <c r="B4595" s="46" t="str">
        <v>RESORTES LINEA AUTOMOTOR</v>
      </c>
      <c r="C4595" s="46">
        <v>512</v>
      </c>
      <c r="D4595" s="46" t="str">
        <v>RESORTES LINEA FORD - RESORTE DER P/LEVA - FORD FIESTA</v>
      </c>
      <c r="E4595" s="47">
        <v>2532.89</v>
      </c>
      <c r="F4595" s="45" t="str">
        <v>ResortesGenerales</v>
      </c>
      <c r="G4595" s="48">
        <v>1025.8204500000002</v>
      </c>
      <c r="H4595" s="49">
        <v>569.9</v>
      </c>
      <c r="I4595" s="50">
        <v>0.80000078961221299</v>
      </c>
      <c r="J4595" s="51" t="str">
        <v>2279</v>
      </c>
      <c r="Q4595" s="19" t="str">
        <v>227 - Cuerda 3,53mm - 53,57 x 60,63</v>
      </c>
      <c r="V4595" s="83"/>
      <c r="AA4595" t="str">
        <v>225 - Cuerda 3,53mm - 47,22 x 54,28</v>
      </c>
    </row>
    <row r="4596" spans="1:27" x14ac:dyDescent="0.2">
      <c r="A4596" s="45" t="str">
        <v>TAPONES DE CARTER11 - 22 x 1,5</v>
      </c>
      <c r="B4596" s="46" t="str">
        <v>TAPONES DE CARTER</v>
      </c>
      <c r="C4596" s="46" t="str">
        <v>11 - 22 x 1,5</v>
      </c>
      <c r="D4596" s="46" t="str">
        <v>DUCATO, ALFA ROMEO,REG.85,DUNA</v>
      </c>
      <c r="E4596" s="47">
        <v>7235.67</v>
      </c>
      <c r="F4596" s="45" t="str">
        <v>JUCAP</v>
      </c>
      <c r="G4596" s="48">
        <v>2930.4463500000002</v>
      </c>
      <c r="H4596" s="49">
        <v>1628.0250000000001</v>
      </c>
      <c r="I4596" s="50">
        <v>0.80000082922559534</v>
      </c>
      <c r="J4596" s="51" t="str">
        <v>6010</v>
      </c>
      <c r="Q4596" s="19" t="str">
        <v>227 - MANGUERA DE 4 mm</v>
      </c>
      <c r="V4596" s="83"/>
      <c r="AA4596" t="str">
        <v>225 - PATIN MECANISMOLEVANTA VIDRIO ESCORT NUEVO</v>
      </c>
    </row>
    <row r="4597" spans="1:27" x14ac:dyDescent="0.2">
      <c r="A4597" s="45" t="str">
        <v>TAPONES DE CARTER10 - 16 x 1.5 EMB CUAD 8mm</v>
      </c>
      <c r="B4597" s="46" t="str">
        <v>TAPONES DE CARTER</v>
      </c>
      <c r="C4597" s="46" t="str">
        <v>10 - 16 x 1.5 EMB CUAD 8mm</v>
      </c>
      <c r="D4597" s="46" t="str">
        <v>504 (DESDE 77) , 505 TODOS, DIFERENCIAL</v>
      </c>
      <c r="E4597" s="47">
        <v>7088.67</v>
      </c>
      <c r="F4597" s="45" t="str">
        <v>JUCAP</v>
      </c>
      <c r="G4597" s="48">
        <v>2870.9113500000003</v>
      </c>
      <c r="H4597" s="49">
        <v>1594.95</v>
      </c>
      <c r="I4597" s="50">
        <v>0.80000084642151803</v>
      </c>
      <c r="J4597" s="51" t="str">
        <v>6008 P</v>
      </c>
      <c r="Q4597" s="19" t="str">
        <v>227 - MOLDURA BAJO OPTICA P 306-PARTNER</v>
      </c>
      <c r="V4597" s="83"/>
      <c r="AA4597" t="str">
        <v>226 - Cuerda 3,53mm - 50,39 x 57,45</v>
      </c>
    </row>
    <row r="4598" spans="1:27" x14ac:dyDescent="0.2">
      <c r="A4598" s="45" t="str">
        <v>RESORTES LINEA AUTOMOTOR443</v>
      </c>
      <c r="B4598" s="46" t="str">
        <v>RESORTES LINEA AUTOMOTOR</v>
      </c>
      <c r="C4598" s="46">
        <v>443</v>
      </c>
      <c r="D4598" s="46" t="str">
        <v>RESORTES LINEA FIAT - RESORTE TRABA SUP INF.-FIAT PALIO/SIENA</v>
      </c>
      <c r="E4598" s="47">
        <v>4509.78</v>
      </c>
      <c r="F4598" s="45" t="str">
        <v>ResortesGenerales</v>
      </c>
      <c r="G4598" s="48">
        <v>1826.4609</v>
      </c>
      <c r="H4598" s="49">
        <v>1014.7</v>
      </c>
      <c r="I4598" s="50">
        <v>0.80000088696166349</v>
      </c>
      <c r="J4598" s="51" t="str">
        <v>2144</v>
      </c>
      <c r="Q4598" s="19" t="str">
        <v>228 - Cuerda 3,53mm - 56,74 x 63,8</v>
      </c>
      <c r="V4598" s="83"/>
      <c r="AA4598" t="str">
        <v>226 - PLAQUETA DE OPTICA FIAT 147</v>
      </c>
    </row>
    <row r="4599" spans="1:27" x14ac:dyDescent="0.2">
      <c r="A4599" s="45" t="str">
        <v>UNIONES ORIENTABLES7</v>
      </c>
      <c r="B4599" s="46" t="str">
        <v>UNIONES ORIENTABLES</v>
      </c>
      <c r="C4599" s="46">
        <v>7</v>
      </c>
      <c r="D4599" s="46" t="str">
        <v xml:space="preserve"> UNIONES ORIENTABLES 00007 </v>
      </c>
      <c r="E4599" s="47">
        <v>4003.94</v>
      </c>
      <c r="F4599" s="45" t="str">
        <v>DAHE.DIESEL</v>
      </c>
      <c r="G4599" s="48">
        <v>1621.5957000000003</v>
      </c>
      <c r="H4599" s="49">
        <v>900.88599999999997</v>
      </c>
      <c r="I4599" s="50">
        <v>0.80000099901652422</v>
      </c>
      <c r="J4599" s="51" t="str">
        <v>0000004009</v>
      </c>
      <c r="Q4599" s="19" t="str">
        <v>228 - MANGUERA DE 6 mm</v>
      </c>
      <c r="V4599" s="83"/>
      <c r="AA4599" t="str">
        <v>227 - Cuerda 3,53mm - 53,57 x 60,63</v>
      </c>
    </row>
    <row r="4600" spans="1:27" x14ac:dyDescent="0.2">
      <c r="A4600" s="45" t="str">
        <v>RESORTES LINEA AUTOMOTOR460</v>
      </c>
      <c r="B4600" s="46" t="str">
        <v>RESORTES LINEA AUTOMOTOR</v>
      </c>
      <c r="C4600" s="46">
        <v>460</v>
      </c>
      <c r="D4600" s="46" t="str">
        <v>RESORTES LINEA FORD - RESORTE P/PEDAL DE ACCION EMBRAGUE-FORD FALCON LARGO UNIVERSAL</v>
      </c>
      <c r="E4600" s="47">
        <v>7907.56</v>
      </c>
      <c r="F4600" s="45" t="str">
        <v>ResortesGenerales</v>
      </c>
      <c r="G4600" s="48">
        <v>3202.5618000000004</v>
      </c>
      <c r="H4600" s="49">
        <v>1779.2</v>
      </c>
      <c r="I4600" s="50">
        <v>0.80000101169064775</v>
      </c>
      <c r="J4600" s="51" t="str">
        <v>2202</v>
      </c>
      <c r="Q4600" s="19" t="str">
        <v>228 - PUNTERA REGULADOR OPTICA INF. Y SUP. FORD ESCORT</v>
      </c>
      <c r="V4600" s="83"/>
      <c r="AA4600" t="str">
        <v>227 - MANGUERA DE 4 mm</v>
      </c>
    </row>
    <row r="4601" spans="1:27" x14ac:dyDescent="0.2">
      <c r="A4601" s="45" t="str">
        <v>RESORTES LINEA AUTOMOTOR598</v>
      </c>
      <c r="B4601" s="46" t="str">
        <v>RESORTES LINEA AUTOMOTOR</v>
      </c>
      <c r="C4601" s="46">
        <v>598</v>
      </c>
      <c r="D4601" s="46" t="str">
        <v>RESORTES LINEA RENAULT - RESORTE SUPERIOR P/ZAPATA DE FRENO TRAS.IQZ Y DER. - R 9/11</v>
      </c>
      <c r="E4601" s="47">
        <v>3953.78</v>
      </c>
      <c r="F4601" s="45" t="str">
        <v>ResortesGenerales</v>
      </c>
      <c r="G4601" s="48">
        <v>1601.2809000000002</v>
      </c>
      <c r="H4601" s="49">
        <v>889.6</v>
      </c>
      <c r="I4601" s="50">
        <v>0.80000101169064775</v>
      </c>
      <c r="J4601" s="51" t="str">
        <v>2526</v>
      </c>
      <c r="Q4601" s="19" t="str">
        <v>229 - Cuerda 3,53mm - 59,92 x 66,98</v>
      </c>
      <c r="V4601" s="83"/>
      <c r="AA4601" t="str">
        <v>227 - MOLDURA BAJO OPTICA P 306-PARTNER</v>
      </c>
    </row>
    <row r="4602" spans="1:27" x14ac:dyDescent="0.2">
      <c r="A4602" s="45" t="str">
        <v>RESORTES LINEA AUTOMOTOR599</v>
      </c>
      <c r="B4602" s="46" t="str">
        <v>RESORTES LINEA AUTOMOTOR</v>
      </c>
      <c r="C4602" s="46">
        <v>599</v>
      </c>
      <c r="D4602" s="46" t="str">
        <v>RESORTES LINEA RENAULT - RESORTE INFERIOR P/ZAPATAS DE FRENO TRAS/IZQ/DER - R9/11</v>
      </c>
      <c r="E4602" s="47">
        <v>1976.89</v>
      </c>
      <c r="F4602" s="45" t="str">
        <v>ResortesGenerales</v>
      </c>
      <c r="G4602" s="48">
        <v>800.6404500000001</v>
      </c>
      <c r="H4602" s="49">
        <v>444.8</v>
      </c>
      <c r="I4602" s="50">
        <v>0.80000101169064775</v>
      </c>
      <c r="J4602" s="51" t="str">
        <v>2527</v>
      </c>
      <c r="Q4602" s="19" t="str">
        <v>229 - MANGUERA DE 8 mm</v>
      </c>
      <c r="V4602" s="83"/>
      <c r="AA4602" t="str">
        <v>228 - Cuerda 3,53mm - 56,74 x 63,8</v>
      </c>
    </row>
    <row r="4603" spans="1:27" x14ac:dyDescent="0.2">
      <c r="A4603" s="45" t="str">
        <v>TAPONES DE CARTER8 - 22 x 1,5 EMB EX 12mm</v>
      </c>
      <c r="B4603" s="46" t="str">
        <v>TAPONES DE CARTER</v>
      </c>
      <c r="C4603" s="46" t="str">
        <v>8 - 22 x 1,5 EMB EX 12mm</v>
      </c>
      <c r="D4603" s="46" t="str">
        <v>EXAGONO TODOS LOS MODELOS DE CAJAS FIAT</v>
      </c>
      <c r="E4603" s="47">
        <v>7135.16</v>
      </c>
      <c r="F4603" s="45" t="str">
        <v>JUCAP</v>
      </c>
      <c r="G4603" s="48">
        <v>2889.7398000000003</v>
      </c>
      <c r="H4603" s="49">
        <v>1605.41</v>
      </c>
      <c r="I4603" s="50">
        <v>0.80000112120891242</v>
      </c>
      <c r="J4603" s="51" t="str">
        <v>6007 P</v>
      </c>
      <c r="Q4603" s="19" t="str">
        <v>229 - PIEZA REGULADOR DE EMBRAGUE R 11-9</v>
      </c>
      <c r="V4603" s="83"/>
      <c r="AA4603" t="str">
        <v>228 - MANGUERA DE 6 mm</v>
      </c>
    </row>
    <row r="4604" spans="1:27" x14ac:dyDescent="0.2">
      <c r="A4604" s="45" t="str">
        <v>RESORTES LINEA AUTOMOTOR402</v>
      </c>
      <c r="B4604" s="46" t="str">
        <v>RESORTES LINEA AUTOMOTOR</v>
      </c>
      <c r="C4604" s="46">
        <v>402</v>
      </c>
      <c r="D4604" s="46" t="str">
        <v>RESORTES LINEA FIAT - RESORTE SUPERIOR P/ZAPATAS FRENO - FIAT 600 TRAS./DEL.-FIAT 128 TRAS.</v>
      </c>
      <c r="E4604" s="47">
        <v>3397.78</v>
      </c>
      <c r="F4604" s="45" t="str">
        <v>ResortesGenerales</v>
      </c>
      <c r="G4604" s="48">
        <v>1376.1009000000004</v>
      </c>
      <c r="H4604" s="49">
        <v>764.5</v>
      </c>
      <c r="I4604" s="50">
        <v>0.80000117724002662</v>
      </c>
      <c r="J4604" s="51" t="str">
        <v>2102</v>
      </c>
      <c r="Q4604" s="19" t="str">
        <v>22x27 - 22x27</v>
      </c>
      <c r="V4604" s="83"/>
      <c r="AA4604" t="str">
        <v>228 - PUNTERA REGULADOR OPTICA INF. Y SUP. FORD ESCORT</v>
      </c>
    </row>
    <row r="4605" spans="1:27" x14ac:dyDescent="0.2">
      <c r="A4605" s="45" t="str">
        <v>RESORTES LINEA AUTOMOTOR487</v>
      </c>
      <c r="B4605" s="46" t="str">
        <v>RESORTES LINEA AUTOMOTOR</v>
      </c>
      <c r="C4605" s="46">
        <v>487</v>
      </c>
      <c r="D4605" s="46" t="str">
        <v>RESORTES LINEA FORD - RESORTE P/COMANDO DE ACELERADOR - FORD TAUNUS</v>
      </c>
      <c r="E4605" s="47">
        <v>4818.67</v>
      </c>
      <c r="F4605" s="45" t="str">
        <v>ResortesGenerales</v>
      </c>
      <c r="G4605" s="48">
        <v>1951.5613500000004</v>
      </c>
      <c r="H4605" s="49">
        <v>1084.2</v>
      </c>
      <c r="I4605" s="50">
        <v>0.80000124515772031</v>
      </c>
      <c r="J4605" s="51" t="str">
        <v>2244</v>
      </c>
      <c r="Q4605" s="19" t="str">
        <v>22x28 - 22x28</v>
      </c>
      <c r="V4605" s="83"/>
      <c r="AA4605" t="str">
        <v>229 - Cuerda 3,53mm - 59,92 x 66,98</v>
      </c>
    </row>
    <row r="4606" spans="1:27" x14ac:dyDescent="0.2">
      <c r="A4606" s="45" t="str">
        <v>RESORTES LINEA AUTOMOTOR685</v>
      </c>
      <c r="B4606" s="46" t="str">
        <v>RESORTES LINEA AUTOMOTOR</v>
      </c>
      <c r="C4606" s="46">
        <v>685</v>
      </c>
      <c r="D4606" s="46" t="str">
        <v>RESORTES LINEA PEUGEOT - RESORTE INF.P/ZAPATAS DE FRENO TRAS.-PEUGEOT 404/504/505</v>
      </c>
      <c r="E4606" s="47">
        <v>1420.89</v>
      </c>
      <c r="F4606" s="45" t="str">
        <v>ResortesGenerales</v>
      </c>
      <c r="G4606" s="48">
        <v>575.46045000000004</v>
      </c>
      <c r="H4606" s="49">
        <v>319.7</v>
      </c>
      <c r="I4606" s="50">
        <v>0.8000014075695967</v>
      </c>
      <c r="J4606" s="51" t="str">
        <v>2700</v>
      </c>
      <c r="Q4606" s="19" t="str">
        <v>22x30 - 22x30</v>
      </c>
      <c r="V4606" s="83"/>
      <c r="AA4606" t="str">
        <v>229 - MANGUERA DE 8 mm</v>
      </c>
    </row>
    <row r="4607" spans="1:27" x14ac:dyDescent="0.2">
      <c r="A4607" s="45" t="str">
        <v>RESORTES LINEA AUTOMOTOR401</v>
      </c>
      <c r="B4607" s="46" t="str">
        <v>RESORTES LINEA AUTOMOTOR</v>
      </c>
      <c r="C4607" s="46">
        <v>401</v>
      </c>
      <c r="D4607" s="46" t="str">
        <v>RESORTES LINEA FIAT - RESORTE INFERIOR P/ZAPATAS FRENO TRAS.-FIAT 1500/1600/125/MULTICARGA</v>
      </c>
      <c r="E4607" s="47">
        <v>5127.5600000000004</v>
      </c>
      <c r="F4607" s="45" t="str">
        <v>ResortesGenerales</v>
      </c>
      <c r="G4607" s="48">
        <v>2076.6618000000003</v>
      </c>
      <c r="H4607" s="49">
        <v>1153.7</v>
      </c>
      <c r="I4607" s="50">
        <v>0.80000156019762514</v>
      </c>
      <c r="J4607" s="51" t="str">
        <v>2101</v>
      </c>
      <c r="Q4607" s="19" t="str">
        <v>22x38 - 22x38</v>
      </c>
      <c r="V4607" s="83"/>
      <c r="AA4607" t="str">
        <v>229 - PIEZA REGULADOR DE EMBRAGUE R 11-9</v>
      </c>
    </row>
    <row r="4608" spans="1:27" x14ac:dyDescent="0.2">
      <c r="A4608" s="45" t="str">
        <v>RESORTES LINEA AUTOMOTOR687</v>
      </c>
      <c r="B4608" s="46" t="str">
        <v>RESORTES LINEA AUTOMOTOR</v>
      </c>
      <c r="C4608" s="46">
        <v>687</v>
      </c>
      <c r="D4608" s="46" t="str">
        <v>RESORTES LINEA PEUGEOT - RESORTE SUP.P/ZAP. DE FRENO TRAS- PEUGEOT 404/504/505</v>
      </c>
      <c r="E4608" s="47">
        <v>5127.5600000000004</v>
      </c>
      <c r="F4608" s="45" t="str">
        <v>ResortesGenerales</v>
      </c>
      <c r="G4608" s="48">
        <v>2076.6618000000003</v>
      </c>
      <c r="H4608" s="49">
        <v>1153.7</v>
      </c>
      <c r="I4608" s="50">
        <v>0.80000156019762514</v>
      </c>
      <c r="J4608" s="51" t="str">
        <v>2702</v>
      </c>
      <c r="Q4608" s="19" t="str">
        <v>23 - 1,75 x 14 x 100 - Expansion</v>
      </c>
      <c r="V4608" s="83"/>
      <c r="AA4608" t="str">
        <v>22x27 - 22x27</v>
      </c>
    </row>
    <row r="4609" spans="1:27" x14ac:dyDescent="0.2">
      <c r="A4609" s="45" t="str">
        <v>RESORTES LINEA AUTOMOTOR700</v>
      </c>
      <c r="B4609" s="46" t="str">
        <v>RESORTES LINEA AUTOMOTOR</v>
      </c>
      <c r="C4609" s="46">
        <v>700</v>
      </c>
      <c r="D4609" s="46" t="str">
        <v>RESORTES LINEA PEUGEOT - RESORTE P/ COMANDO DE ACELERADOR PEUGEOT 404/504</v>
      </c>
      <c r="E4609" s="47">
        <v>5127.5600000000004</v>
      </c>
      <c r="F4609" s="45" t="str">
        <v>ResortesGenerales</v>
      </c>
      <c r="G4609" s="48">
        <v>2076.6618000000003</v>
      </c>
      <c r="H4609" s="49">
        <v>1153.7</v>
      </c>
      <c r="I4609" s="50">
        <v>0.80000156019762514</v>
      </c>
      <c r="J4609" s="51" t="str">
        <v>2715</v>
      </c>
      <c r="Q4609" s="19" t="str">
        <v>23 - 1/4 GAS 90° - 23 - 1/4 GAS 90°</v>
      </c>
      <c r="V4609" s="83"/>
      <c r="AA4609" t="str">
        <v>22x28 - 22x28</v>
      </c>
    </row>
    <row r="4610" spans="1:27" x14ac:dyDescent="0.2">
      <c r="A4610" s="45" t="str">
        <v>RESORTES LINEA AUTOMOTOR442</v>
      </c>
      <c r="B4610" s="46" t="str">
        <v>RESORTES LINEA AUTOMOTOR</v>
      </c>
      <c r="C4610" s="46">
        <v>442</v>
      </c>
      <c r="D4610" s="46" t="str">
        <v>RESORTES LINEA FIAT - RESORTE TRABA INF.-FIAT PALIO/SIENA</v>
      </c>
      <c r="E4610" s="47">
        <v>2285.7800000000002</v>
      </c>
      <c r="F4610" s="45" t="str">
        <v>ResortesGenerales</v>
      </c>
      <c r="G4610" s="48">
        <v>925.74090000000001</v>
      </c>
      <c r="H4610" s="49">
        <v>514.29999999999995</v>
      </c>
      <c r="I4610" s="50">
        <v>0.80000174995139051</v>
      </c>
      <c r="J4610" s="51" t="str">
        <v>2143</v>
      </c>
      <c r="Q4610" s="19" t="str">
        <v>23 - 25 x 18 x 14</v>
      </c>
      <c r="V4610" s="83"/>
      <c r="AA4610" t="str">
        <v>22x30 - 22x30</v>
      </c>
    </row>
    <row r="4611" spans="1:27" x14ac:dyDescent="0.2">
      <c r="A4611" s="45" t="str">
        <v>RESORTES LINEA AUTOMOTOR576</v>
      </c>
      <c r="B4611" s="46" t="str">
        <v>RESORTES LINEA AUTOMOTOR</v>
      </c>
      <c r="C4611" s="46">
        <v>576</v>
      </c>
      <c r="D4611" s="46" t="str">
        <v>RESORTES LINEA RENAULT - RESORTE P/PEDAL DE ACCIONAM.DE EMBRAGUE - R6/R12</v>
      </c>
      <c r="E4611" s="47">
        <v>3150.67</v>
      </c>
      <c r="F4611" s="45" t="str">
        <v>ResortesGenerales</v>
      </c>
      <c r="G4611" s="48">
        <v>1276.02135</v>
      </c>
      <c r="H4611" s="49">
        <v>708.9</v>
      </c>
      <c r="I4611" s="50">
        <v>0.80000190435886598</v>
      </c>
      <c r="J4611" s="51" t="str">
        <v>2543</v>
      </c>
      <c r="Q4611" s="19" t="str">
        <v>23 - 3/4 M x MANG 19</v>
      </c>
      <c r="V4611" s="83"/>
      <c r="AA4611" t="str">
        <v>22x38 - 22x38</v>
      </c>
    </row>
    <row r="4612" spans="1:27" x14ac:dyDescent="0.2">
      <c r="A4612" s="45" t="str">
        <v>RESORTES LINEA AUTOMOTOR615</v>
      </c>
      <c r="B4612" s="46" t="str">
        <v>RESORTES LINEA AUTOMOTOR</v>
      </c>
      <c r="C4612" s="46">
        <v>615</v>
      </c>
      <c r="D4612" s="46" t="str">
        <v>RESORTES LINEA RENAULT - RESORTE P/PEDAL DE ACCIONAM. DE EMBRAGUE - R9/11</v>
      </c>
      <c r="E4612" s="47">
        <v>3150.67</v>
      </c>
      <c r="F4612" s="45" t="str">
        <v>ResortesGenerales</v>
      </c>
      <c r="G4612" s="48">
        <v>1276.02135</v>
      </c>
      <c r="H4612" s="49">
        <v>708.9</v>
      </c>
      <c r="I4612" s="50">
        <v>0.80000190435886598</v>
      </c>
      <c r="J4612" s="51" t="str">
        <v>2543</v>
      </c>
      <c r="Q4612" s="19" t="str">
        <v>23 - COCINA - LONGVIE - ANTIGUA</v>
      </c>
      <c r="V4612" s="83"/>
      <c r="AA4612" t="str">
        <v>23 - 1,75 x 14 x 100 - Expansion</v>
      </c>
    </row>
    <row r="4613" spans="1:27" x14ac:dyDescent="0.2">
      <c r="A4613" s="45" t="str">
        <v>RESORTES LINEA AUTOMOTOR665</v>
      </c>
      <c r="B4613" s="46" t="str">
        <v>RESORTES LINEA AUTOMOTOR</v>
      </c>
      <c r="C4613" s="46">
        <v>665</v>
      </c>
      <c r="D4613" s="46" t="str">
        <v>RESORTES LINEA DODGE - RESORTE SUPERIOR P/ZAP DE FRENO TRAS - VW GACEL/CARAT/SAVEIRO/SENDA</v>
      </c>
      <c r="E4613" s="47">
        <v>3150.67</v>
      </c>
      <c r="F4613" s="45" t="str">
        <v>ResortesGenerales</v>
      </c>
      <c r="G4613" s="48">
        <v>1276.02135</v>
      </c>
      <c r="H4613" s="49">
        <v>708.9</v>
      </c>
      <c r="I4613" s="50">
        <v>0.80000190435886598</v>
      </c>
      <c r="J4613" s="51" t="str">
        <v>2623</v>
      </c>
      <c r="Q4613" s="19" t="str">
        <v>23 - CONEXIÓN CON VIROLA TUBO 1/2</v>
      </c>
      <c r="V4613" s="83"/>
      <c r="AA4613" t="str">
        <v>23 - 1/4 GAS 90° - 23 - 1/4 GAS 90°</v>
      </c>
    </row>
    <row r="4614" spans="1:27" x14ac:dyDescent="0.2">
      <c r="A4614" s="45" t="str">
        <v>RESORTES LINEA AUTOMOTOR409</v>
      </c>
      <c r="B4614" s="46" t="str">
        <v>RESORTES LINEA AUTOMOTOR</v>
      </c>
      <c r="C4614" s="46">
        <v>409</v>
      </c>
      <c r="D4614" s="46" t="str">
        <v>RESORTES LINEA FIAT - RESORTE P/CILINDRO MAESTRO DE FRENO. FIAT 1500/1600/125/MULTICARGA</v>
      </c>
      <c r="E4614" s="47">
        <v>4015.56</v>
      </c>
      <c r="F4614" s="45" t="str">
        <v>ResortesGenerales</v>
      </c>
      <c r="G4614" s="48">
        <v>1626.3018</v>
      </c>
      <c r="H4614" s="49">
        <v>903.5</v>
      </c>
      <c r="I4614" s="50">
        <v>0.80000199225235202</v>
      </c>
      <c r="J4614" s="51" t="str">
        <v>2109</v>
      </c>
      <c r="Q4614" s="19" t="str">
        <v>23 - Cuerda 1,78mm - 26,7 x 30,26</v>
      </c>
      <c r="V4614" s="83"/>
      <c r="AA4614" t="str">
        <v>23 - 25 x 18 x 14</v>
      </c>
    </row>
    <row r="4615" spans="1:27" x14ac:dyDescent="0.2">
      <c r="A4615" s="45" t="str">
        <v>RESORTES LINEA AUTOMOTOR666</v>
      </c>
      <c r="B4615" s="46" t="str">
        <v>RESORTES LINEA AUTOMOTOR</v>
      </c>
      <c r="C4615" s="46">
        <v>666</v>
      </c>
      <c r="D4615" s="46" t="str">
        <v>RESORTES LINEA DODGE - RESORTE INFERIOR P/ZAP DE FRENO TRAS - VW GACEL/CARAT/SAVEIRO/SENDA</v>
      </c>
      <c r="E4615" s="47">
        <v>4015.56</v>
      </c>
      <c r="F4615" s="45" t="str">
        <v>ResortesGenerales</v>
      </c>
      <c r="G4615" s="48">
        <v>1626.3018</v>
      </c>
      <c r="H4615" s="49">
        <v>903.5</v>
      </c>
      <c r="I4615" s="50">
        <v>0.80000199225235202</v>
      </c>
      <c r="J4615" s="51" t="str">
        <v>2624</v>
      </c>
      <c r="Q4615" s="19" t="str">
        <v>23 - Grampa tapizado PEUGEOT 504</v>
      </c>
      <c r="V4615" s="83"/>
      <c r="AA4615" t="str">
        <v>23 - 3/4 M x MANG 19</v>
      </c>
    </row>
    <row r="4616" spans="1:27" x14ac:dyDescent="0.2">
      <c r="A4616" s="45" t="str">
        <v>ALEMITES19 - 1/8 SAE 34 mm</v>
      </c>
      <c r="B4616" s="46" t="str">
        <v>ALEMITES</v>
      </c>
      <c r="C4616" s="46" t="str">
        <v>19 - 1/8 SAE 34 mm</v>
      </c>
      <c r="D4616" s="46" t="str">
        <v>19 - 1/8 SAE 34 mm</v>
      </c>
      <c r="E4616" s="47">
        <v>3715.56</v>
      </c>
      <c r="F4616" s="45" t="str">
        <v>MIGUEL.ALEMITES</v>
      </c>
      <c r="G4616" s="48">
        <v>1504.8018000000002</v>
      </c>
      <c r="H4616" s="49">
        <v>836</v>
      </c>
      <c r="I4616" s="50">
        <v>0.80000215311004808</v>
      </c>
      <c r="J4616" s="51" t="str">
        <v>1/8 SAE 34 mm</v>
      </c>
      <c r="Q4616" s="19" t="str">
        <v>23 - INTERIORES  - 7/8 .</v>
      </c>
      <c r="V4616" s="83"/>
      <c r="AA4616" t="str">
        <v>23 - COCINA - LONGVIE - ANTIGUA</v>
      </c>
    </row>
    <row r="4617" spans="1:27" x14ac:dyDescent="0.2">
      <c r="A4617" s="45" t="str">
        <v>INSERTOSArand. Tapa - 13x24</v>
      </c>
      <c r="B4617" s="46" t="str">
        <v>INSERTOS</v>
      </c>
      <c r="C4617" s="46" t="str">
        <v>Arand. Tapa - 13x24</v>
      </c>
      <c r="D4617" s="46" t="str">
        <v>Arand. Tapa - 13x24</v>
      </c>
      <c r="E4617" s="47">
        <v>1777.78</v>
      </c>
      <c r="F4617" s="45" t="str">
        <v>INSERTOS</v>
      </c>
      <c r="G4617" s="48">
        <v>720.0009</v>
      </c>
      <c r="H4617" s="49">
        <v>400</v>
      </c>
      <c r="I4617" s="50">
        <v>0.80000224999999991</v>
      </c>
      <c r="J4617" s="51" t="str">
        <v>Arand. Tapa - 13x24</v>
      </c>
      <c r="Q4617" s="19" t="str">
        <v>23 - Mordaza de bronce p/cable de 50 a 95mm2(indistinto no posee + o -)</v>
      </c>
      <c r="V4617" s="83"/>
      <c r="AA4617" t="str">
        <v>23 - CONEXION CON VIROLA TUBO 1/2</v>
      </c>
    </row>
    <row r="4618" spans="1:27" x14ac:dyDescent="0.2">
      <c r="A4618" s="45" t="str">
        <v>CONECTORES PLASTICOS MANGUERAS95</v>
      </c>
      <c r="B4618" s="46" t="str">
        <v>CONECTORES PLASTICOS MANGUERAS</v>
      </c>
      <c r="C4618" s="46">
        <v>95</v>
      </c>
      <c r="D4618" s="46" t="str">
        <v>Varilla Roscada 2 Punteras y Tuerca. R11 Kangoo</v>
      </c>
      <c r="E4618" s="47">
        <v>2666.67</v>
      </c>
      <c r="F4618" s="45" t="str">
        <v>JorgeManguera</v>
      </c>
      <c r="G4618" s="48">
        <v>1080.0013500000002</v>
      </c>
      <c r="H4618" s="49">
        <v>600</v>
      </c>
      <c r="I4618" s="50">
        <v>0.80000225000000036</v>
      </c>
      <c r="J4618" s="51" t="str">
        <v>3125</v>
      </c>
      <c r="Q4618" s="19" t="str">
        <v>23 - Park 6x40 neg c/aran</v>
      </c>
      <c r="V4618" s="83"/>
      <c r="AA4618" t="str">
        <v>23 - Cuerda 1,78mm - 26,7 x 30,26</v>
      </c>
    </row>
    <row r="4619" spans="1:27" x14ac:dyDescent="0.2">
      <c r="A4619" s="45" t="str">
        <v>RESORTES LINEA AUTOMOTOR415</v>
      </c>
      <c r="B4619" s="46" t="str">
        <v>RESORTES LINEA AUTOMOTOR</v>
      </c>
      <c r="C4619" s="46">
        <v>415</v>
      </c>
      <c r="D4619" s="46" t="str">
        <v>RESORTES LINEA FIAT - SEGURO P/PERNO PASADOR PAST. F/ A DISCO FIAT 1500/1600/125/MULTICARGA</v>
      </c>
      <c r="E4619" s="47">
        <v>864.89</v>
      </c>
      <c r="F4619" s="45" t="str">
        <v>ResortesGenerales</v>
      </c>
      <c r="G4619" s="48">
        <v>350.28045000000003</v>
      </c>
      <c r="H4619" s="49">
        <v>194.6</v>
      </c>
      <c r="I4619" s="50">
        <v>0.80000231243576581</v>
      </c>
      <c r="J4619" s="51" t="str">
        <v>2116</v>
      </c>
      <c r="Q4619" s="19" t="str">
        <v>23 - SAE 7.89 ID-8 - Codo inclinado</v>
      </c>
      <c r="V4619" s="83"/>
      <c r="AA4619" t="str">
        <v>23 - Grampa tapizado PEUGEOT 504</v>
      </c>
    </row>
    <row r="4620" spans="1:27" x14ac:dyDescent="0.2">
      <c r="A4620" s="45" t="str">
        <v>RESORTES LINEA AUTOMOTOR463</v>
      </c>
      <c r="B4620" s="46" t="str">
        <v>RESORTES LINEA AUTOMOTOR</v>
      </c>
      <c r="C4620" s="46">
        <v>463</v>
      </c>
      <c r="D4620" s="46" t="str">
        <v>RESORTES LINEA FORD - RESORTE LEVA DE REGISTRO AUTOMATICO DEL/TRAS/DER -FORD F250/F350</v>
      </c>
      <c r="E4620" s="47">
        <v>1729.78</v>
      </c>
      <c r="F4620" s="45" t="str">
        <v>ResortesGenerales</v>
      </c>
      <c r="G4620" s="48">
        <v>700.56090000000006</v>
      </c>
      <c r="H4620" s="49">
        <v>389.2</v>
      </c>
      <c r="I4620" s="50">
        <v>0.80000231243576581</v>
      </c>
      <c r="J4620" s="51" t="str">
        <v>2208</v>
      </c>
      <c r="Q4620" s="19" t="str">
        <v>23 - SEEGER A 23</v>
      </c>
      <c r="V4620" s="83"/>
      <c r="AA4620" t="str">
        <v>23 - INTERIORES  - 7/8 .</v>
      </c>
    </row>
    <row r="4621" spans="1:27" x14ac:dyDescent="0.2">
      <c r="A4621" s="45" t="str">
        <v>RESORTES LINEA AUTOMOTOR464</v>
      </c>
      <c r="B4621" s="46" t="str">
        <v>RESORTES LINEA AUTOMOTOR</v>
      </c>
      <c r="C4621" s="46">
        <v>464</v>
      </c>
      <c r="D4621" s="46" t="str">
        <v>RESORTES LINEA FORD - RESORTE LEVA DE REGISTRO AUTOMATICO DEL/TRAS/IZQ -FORD F250/F350</v>
      </c>
      <c r="E4621" s="47">
        <v>1729.78</v>
      </c>
      <c r="F4621" s="45" t="str">
        <v>ResortesGenerales</v>
      </c>
      <c r="G4621" s="48">
        <v>700.56090000000006</v>
      </c>
      <c r="H4621" s="49">
        <v>389.2</v>
      </c>
      <c r="I4621" s="50">
        <v>0.80000231243576581</v>
      </c>
      <c r="J4621" s="51" t="str">
        <v>2209</v>
      </c>
      <c r="Q4621" s="19" t="str">
        <v>23 - SEEGER I 23</v>
      </c>
      <c r="V4621" s="83"/>
      <c r="AA4621" t="str">
        <v>23 - Mordaza de bronce p/cable de 50 a 95mm2(indistinto no posee + o -)</v>
      </c>
    </row>
    <row r="4622" spans="1:27" x14ac:dyDescent="0.2">
      <c r="A4622" s="45" t="str">
        <v>RESORTES LINEA AUTOMOTOR584</v>
      </c>
      <c r="B4622" s="46" t="str">
        <v>RESORTES LINEA AUTOMOTOR</v>
      </c>
      <c r="C4622" s="46">
        <v>584</v>
      </c>
      <c r="D4622" s="46" t="str">
        <v>RESORTES LINEA RENAULT - RESORTE SUPERIOR P/ZAPATAS DE FRENO TRAS - RENAULT 18</v>
      </c>
      <c r="E4622" s="47">
        <v>3459.56</v>
      </c>
      <c r="F4622" s="45" t="str">
        <v>ResortesGenerales</v>
      </c>
      <c r="G4622" s="48">
        <v>1401.1218000000001</v>
      </c>
      <c r="H4622" s="49">
        <v>778.4</v>
      </c>
      <c r="I4622" s="50">
        <v>0.80000231243576581</v>
      </c>
      <c r="J4622" s="51" t="str">
        <v>2511</v>
      </c>
      <c r="Q4622" s="19" t="str">
        <v>23 - Terminal Aluminio - Cable 35 - Ojal: 3/8</v>
      </c>
      <c r="V4622" s="83"/>
      <c r="AA4622" t="str">
        <v>23 - Park 6x40 neg c/aran</v>
      </c>
    </row>
    <row r="4623" spans="1:27" x14ac:dyDescent="0.2">
      <c r="A4623" s="45" t="str">
        <v>RESORTES LINEA AUTOMOTOR585</v>
      </c>
      <c r="B4623" s="46" t="str">
        <v>RESORTES LINEA AUTOMOTOR</v>
      </c>
      <c r="C4623" s="46">
        <v>585</v>
      </c>
      <c r="D4623" s="46" t="str">
        <v>RESORTES LINEA RENAULT - RESORTE INFERIOR P/ZAPATAS DE FRENO TRAS - RENAULT 18</v>
      </c>
      <c r="E4623" s="47">
        <v>1729.78</v>
      </c>
      <c r="F4623" s="45" t="str">
        <v>ResortesGenerales</v>
      </c>
      <c r="G4623" s="48">
        <v>700.56090000000006</v>
      </c>
      <c r="H4623" s="49">
        <v>389.2</v>
      </c>
      <c r="I4623" s="50">
        <v>0.80000231243576581</v>
      </c>
      <c r="J4623" s="51" t="str">
        <v>2512</v>
      </c>
      <c r="Q4623" s="19" t="str">
        <v>23 - TOPE CAPOT LATERAL FORD ESCORT M/N</v>
      </c>
      <c r="V4623" s="83"/>
      <c r="AA4623" t="str">
        <v>23 - SAE 7.89 ID-8 - Codo inclinado</v>
      </c>
    </row>
    <row r="4624" spans="1:27" x14ac:dyDescent="0.2">
      <c r="A4624" s="45" t="str">
        <v>RESORTES LINEA AUTOMOTOR590</v>
      </c>
      <c r="B4624" s="46" t="str">
        <v>RESORTES LINEA AUTOMOTOR</v>
      </c>
      <c r="C4624" s="46">
        <v>590</v>
      </c>
      <c r="D4624" s="46" t="str">
        <v>RESORTES LINEA RENAULT - SEGURO P/CRAPODINA DE EMPUJE DE EMBRAGUE - RENAULT 18</v>
      </c>
      <c r="E4624" s="47">
        <v>3459.56</v>
      </c>
      <c r="F4624" s="45" t="str">
        <v>ResortesGenerales</v>
      </c>
      <c r="G4624" s="48">
        <v>1401.1218000000001</v>
      </c>
      <c r="H4624" s="49">
        <v>778.4</v>
      </c>
      <c r="I4624" s="50">
        <v>0.80000231243576581</v>
      </c>
      <c r="J4624" s="51" t="str">
        <v>2518</v>
      </c>
      <c r="Q4624" s="19" t="str">
        <v>23 - Union de 50 mm</v>
      </c>
      <c r="V4624" s="83"/>
      <c r="AA4624" t="str">
        <v>23 - SEEGER A 23</v>
      </c>
    </row>
    <row r="4625" spans="1:27" x14ac:dyDescent="0.2">
      <c r="A4625" s="45" t="str">
        <v>RESORTES LINEA AUTOMOTOR706</v>
      </c>
      <c r="B4625" s="46" t="str">
        <v>RESORTES LINEA AUTOMOTOR</v>
      </c>
      <c r="C4625" s="46">
        <v>706</v>
      </c>
      <c r="D4625" s="46" t="str">
        <v>RESORTES LINEA PEUGEOT - RESORTE P/REGISTRO DE REG.AUT.DEZAP./FRENO TRAS./DER. PEUGEOT</v>
      </c>
      <c r="E4625" s="47">
        <v>1729.78</v>
      </c>
      <c r="F4625" s="45" t="str">
        <v>ResortesGenerales</v>
      </c>
      <c r="G4625" s="48">
        <v>700.56090000000006</v>
      </c>
      <c r="H4625" s="49">
        <v>389.2</v>
      </c>
      <c r="I4625" s="50">
        <v>0.80000231243576581</v>
      </c>
      <c r="J4625" s="51" t="str">
        <v>2721</v>
      </c>
      <c r="Q4625" s="19" t="str">
        <v>230 - Cuerda 3,53mm - 63,09 x 70,15</v>
      </c>
      <c r="V4625" s="83"/>
      <c r="AA4625" t="str">
        <v>23 - SEEGER I 23</v>
      </c>
    </row>
    <row r="4626" spans="1:27" x14ac:dyDescent="0.2">
      <c r="A4626" s="45" t="str">
        <v>RESORTES LINEA AUTOMOTOR707</v>
      </c>
      <c r="B4626" s="46" t="str">
        <v>RESORTES LINEA AUTOMOTOR</v>
      </c>
      <c r="C4626" s="46">
        <v>707</v>
      </c>
      <c r="D4626" s="46" t="str">
        <v>RESORTES LINEA PEUGEOT - RESORTE P/REGISTRO DE REG.AUT.DEZAP./FRENO TRAS./IZQ. PEUGEOT</v>
      </c>
      <c r="E4626" s="47">
        <v>1729.78</v>
      </c>
      <c r="F4626" s="45" t="str">
        <v>ResortesGenerales</v>
      </c>
      <c r="G4626" s="48">
        <v>700.56090000000006</v>
      </c>
      <c r="H4626" s="49">
        <v>389.2</v>
      </c>
      <c r="I4626" s="50">
        <v>0.80000231243576581</v>
      </c>
      <c r="J4626" s="51" t="str">
        <v>2722</v>
      </c>
      <c r="Q4626" s="19" t="str">
        <v>230 - GUIA SEGURO PUERTA RENAULT CLIO</v>
      </c>
      <c r="V4626" s="83"/>
      <c r="AA4626" t="str">
        <v>23 - Terminal Aluminio - Cable 35 - Ojal: 3/8</v>
      </c>
    </row>
    <row r="4627" spans="1:27" x14ac:dyDescent="0.2">
      <c r="A4627" s="45" t="str">
        <v>RESORTES LINEA AUTOMOTOR709</v>
      </c>
      <c r="B4627" s="46" t="str">
        <v>RESORTES LINEA AUTOMOTOR</v>
      </c>
      <c r="C4627" s="46">
        <v>709</v>
      </c>
      <c r="D4627" s="46" t="str">
        <v>RESORTES LINEA PEUGEOT - RESORTE INFERIOR P/ZAP.DE FRENO TRAS. PEUGEOT 504/PICK UP</v>
      </c>
      <c r="E4627" s="47">
        <v>1729.78</v>
      </c>
      <c r="F4627" s="45" t="str">
        <v>ResortesGenerales</v>
      </c>
      <c r="G4627" s="48">
        <v>700.56090000000006</v>
      </c>
      <c r="H4627" s="49">
        <v>389.2</v>
      </c>
      <c r="I4627" s="50">
        <v>0.80000231243576581</v>
      </c>
      <c r="J4627" s="51" t="str">
        <v>2724</v>
      </c>
      <c r="Q4627" s="19" t="str">
        <v>230 - MANGUERA DE 10 mm</v>
      </c>
      <c r="V4627" s="83"/>
      <c r="AA4627" t="str">
        <v>23 - TOPE CAPOT LATERAL FORD ESCORT M/N</v>
      </c>
    </row>
    <row r="4628" spans="1:27" x14ac:dyDescent="0.2">
      <c r="A4628" s="45" t="str">
        <v>RESORTES LINEA AUTOMOTOR659</v>
      </c>
      <c r="B4628" s="46" t="str">
        <v>RESORTES LINEA AUTOMOTOR</v>
      </c>
      <c r="C4628" s="46">
        <v>659</v>
      </c>
      <c r="D4628" s="46" t="str">
        <v>RESORTES LINEA DODGE - RESORTE PATIN SUPERIOR - DODGE 1500</v>
      </c>
      <c r="E4628" s="47">
        <v>2903.56</v>
      </c>
      <c r="F4628" s="45" t="str">
        <v>ResortesGenerales</v>
      </c>
      <c r="G4628" s="48">
        <v>1175.9418000000001</v>
      </c>
      <c r="H4628" s="49">
        <v>653.29999999999995</v>
      </c>
      <c r="I4628" s="50">
        <v>0.80000275524261455</v>
      </c>
      <c r="J4628" s="51" t="str">
        <v>2616</v>
      </c>
      <c r="Q4628" s="19" t="str">
        <v>231 - Cuerda 3,53mm - 66,27 x 73,33</v>
      </c>
      <c r="V4628" s="83"/>
      <c r="AA4628" t="str">
        <v>23 - Union de 50 mm</v>
      </c>
    </row>
    <row r="4629" spans="1:27" x14ac:dyDescent="0.2">
      <c r="A4629" s="45" t="str">
        <v>ESPARRAGOS DE ACERO6 x 35</v>
      </c>
      <c r="B4629" s="46" t="str">
        <v>ESPARRAGOS DE ACERO</v>
      </c>
      <c r="C4629" s="46" t="str">
        <v>6 x 35</v>
      </c>
      <c r="D4629" s="46" t="str">
        <v>6 x 35</v>
      </c>
      <c r="E4629" s="47">
        <v>1431.04</v>
      </c>
      <c r="F4629" s="45" t="str">
        <v>BAIGORRIA</v>
      </c>
      <c r="G4629" s="48">
        <v>579.57120000000009</v>
      </c>
      <c r="H4629" s="49">
        <v>321.98349999999999</v>
      </c>
      <c r="I4629" s="50">
        <v>0.80000279517428718</v>
      </c>
      <c r="J4629" s="51" t="str">
        <v>B-01-018</v>
      </c>
      <c r="Q4629" s="19" t="str">
        <v>231 - MANGUERA DE 12 mm</v>
      </c>
      <c r="V4629" s="83"/>
      <c r="AA4629" t="str">
        <v>230 - Cuerda 3,53mm - 63,09 x 70,15</v>
      </c>
    </row>
    <row r="4630" spans="1:27" x14ac:dyDescent="0.2">
      <c r="A4630" s="45" t="str">
        <v>RESORTES LINEA BULONERA844</v>
      </c>
      <c r="B4630" s="46" t="str">
        <v>RESORTES LINEA BULONERA</v>
      </c>
      <c r="C4630" s="46">
        <v>844</v>
      </c>
      <c r="D4630" s="46" t="str">
        <v>COMPRESION - 1 x 12 L.: 195 mm</v>
      </c>
      <c r="E4630" s="47">
        <v>2130.67</v>
      </c>
      <c r="F4630" s="45" t="str">
        <v>RESORTES</v>
      </c>
      <c r="G4630" s="48">
        <v>862.92135000000007</v>
      </c>
      <c r="H4630" s="49">
        <v>479.4</v>
      </c>
      <c r="I4630" s="50">
        <v>0.80000281602002521</v>
      </c>
      <c r="J4630" s="51" t="str">
        <v>844</v>
      </c>
      <c r="Q4630" s="19" t="str">
        <v>231 - MOLDURA PUERTA MEGANE</v>
      </c>
      <c r="V4630" s="83"/>
      <c r="AA4630" t="str">
        <v>230 - GUIA SEGURO PUERTA RENAULT CLIO</v>
      </c>
    </row>
    <row r="4631" spans="1:27" x14ac:dyDescent="0.2">
      <c r="A4631" s="45" t="str">
        <v>RESORTES LINEA BULONERA846</v>
      </c>
      <c r="B4631" s="46" t="str">
        <v>RESORTES LINEA BULONERA</v>
      </c>
      <c r="C4631" s="46">
        <v>846</v>
      </c>
      <c r="D4631" s="46" t="str">
        <v>COMPRESION - 1 x 14 L.: 195 mm</v>
      </c>
      <c r="E4631" s="47">
        <v>2130.67</v>
      </c>
      <c r="F4631" s="45" t="str">
        <v>RESORTES</v>
      </c>
      <c r="G4631" s="48">
        <v>862.92135000000007</v>
      </c>
      <c r="H4631" s="49">
        <v>479.4</v>
      </c>
      <c r="I4631" s="50">
        <v>0.80000281602002521</v>
      </c>
      <c r="J4631" s="51" t="str">
        <v>846</v>
      </c>
      <c r="Q4631" s="19" t="str">
        <v>232 - BROCHE GANCHO SIENA PALIO</v>
      </c>
      <c r="V4631" s="83"/>
      <c r="AA4631" t="str">
        <v>230 - MANGUERA DE 10 mm</v>
      </c>
    </row>
    <row r="4632" spans="1:27" x14ac:dyDescent="0.2">
      <c r="A4632" s="45" t="str">
        <v>RESORTES LINEA AUTOMOTOR513</v>
      </c>
      <c r="B4632" s="46" t="str">
        <v>RESORTES LINEA AUTOMOTOR</v>
      </c>
      <c r="C4632" s="46">
        <v>513</v>
      </c>
      <c r="D4632" s="46" t="str">
        <v>RESORTES LINEA FORD - RESORTE INFERIOR P/ZAPATA DE FRENO - FORD FIESTA</v>
      </c>
      <c r="E4632" s="47">
        <v>2038.67</v>
      </c>
      <c r="F4632" s="45" t="str">
        <v>ResortesGenerales</v>
      </c>
      <c r="G4632" s="48">
        <v>825.66135000000008</v>
      </c>
      <c r="H4632" s="49">
        <v>458.7</v>
      </c>
      <c r="I4632" s="50">
        <v>0.8000029431000657</v>
      </c>
      <c r="J4632" s="51" t="str">
        <v>2280</v>
      </c>
      <c r="Q4632" s="19" t="str">
        <v>232 - Cuerda 3,53mm - 69,44 x 76,5</v>
      </c>
      <c r="V4632" s="83"/>
      <c r="AA4632" t="str">
        <v>231 - Cuerda 3,53mm - 66,27 x 73,33</v>
      </c>
    </row>
    <row r="4633" spans="1:27" x14ac:dyDescent="0.2">
      <c r="A4633" s="45" t="str">
        <v>RESORTES LINEA AUTOMOTOR631</v>
      </c>
      <c r="B4633" s="46" t="str">
        <v>RESORTES LINEA AUTOMOTOR</v>
      </c>
      <c r="C4633" s="46">
        <v>631</v>
      </c>
      <c r="D4633" s="46" t="str">
        <v>RESORTES LINEA RENAULT - RESORTE P/GATILLO IZQ - RENAULT TRAFFIC</v>
      </c>
      <c r="E4633" s="47">
        <v>2038.67</v>
      </c>
      <c r="F4633" s="45" t="str">
        <v>ResortesGenerales</v>
      </c>
      <c r="G4633" s="48">
        <v>825.66135000000008</v>
      </c>
      <c r="H4633" s="49">
        <v>458.7</v>
      </c>
      <c r="I4633" s="50">
        <v>0.8000029431000657</v>
      </c>
      <c r="J4633" s="51" t="str">
        <v>2559</v>
      </c>
      <c r="Q4633" s="19" t="str">
        <v>232 - VARIADO  - 1,25 mm - 11 mm - 126 mm</v>
      </c>
      <c r="V4633" s="83"/>
      <c r="AA4633" t="str">
        <v>231 - MANGUERA DE 12 mm</v>
      </c>
    </row>
    <row r="4634" spans="1:27" x14ac:dyDescent="0.2">
      <c r="A4634" s="45" t="str">
        <v>RESORTES LINEA AUTOMOTOR632</v>
      </c>
      <c r="B4634" s="46" t="str">
        <v>RESORTES LINEA AUTOMOTOR</v>
      </c>
      <c r="C4634" s="46">
        <v>632</v>
      </c>
      <c r="D4634" s="46" t="str">
        <v>RESORTES LINEA RENAULT - RESORTE P/GATILLO DER - RENAULT TRAFFIC</v>
      </c>
      <c r="E4634" s="47">
        <v>2038.67</v>
      </c>
      <c r="F4634" s="45" t="str">
        <v>ResortesGenerales</v>
      </c>
      <c r="G4634" s="48">
        <v>825.66135000000008</v>
      </c>
      <c r="H4634" s="49">
        <v>458.7</v>
      </c>
      <c r="I4634" s="50">
        <v>0.8000029431000657</v>
      </c>
      <c r="J4634" s="51" t="str">
        <v>2560</v>
      </c>
      <c r="Q4634" s="19" t="str">
        <v>233 - Cuerda 3,53mm - 72,62 x 79,68</v>
      </c>
      <c r="V4634" s="83"/>
      <c r="AA4634" t="str">
        <v>231 - MOLDURA PUERTA MEGANE</v>
      </c>
    </row>
    <row r="4635" spans="1:27" x14ac:dyDescent="0.2">
      <c r="A4635" s="45" t="str">
        <v>PLASTICOS288</v>
      </c>
      <c r="B4635" s="46" t="str">
        <v>PLASTICOS</v>
      </c>
      <c r="C4635" s="46">
        <v>288</v>
      </c>
      <c r="D4635" s="46" t="str">
        <v>GRAMPA TAPIZADOS,VOLKSWAGEN,AUDI,SEAT</v>
      </c>
      <c r="E4635" s="47">
        <v>2017.17</v>
      </c>
      <c r="F4635" s="45" t="str">
        <v>FADER</v>
      </c>
      <c r="G4635" s="48">
        <v>816.9538500000001</v>
      </c>
      <c r="H4635" s="49">
        <v>453.86250000000001</v>
      </c>
      <c r="I4635" s="50">
        <v>0.80000297446914015</v>
      </c>
      <c r="J4635" s="51" t="str">
        <v>S-296</v>
      </c>
      <c r="Q4635" s="19" t="str">
        <v>233 - TAPON FIAT PALIO/SIENA</v>
      </c>
      <c r="V4635" s="83"/>
      <c r="AA4635" t="str">
        <v>232 - BROCHE GANCHO SIENA PALIO</v>
      </c>
    </row>
    <row r="4636" spans="1:27" x14ac:dyDescent="0.2">
      <c r="A4636" s="45" t="str">
        <v>INSERTOSArand. Tapa - 14x26</v>
      </c>
      <c r="B4636" s="46" t="str">
        <v>INSERTOS</v>
      </c>
      <c r="C4636" s="46" t="str">
        <v>Arand. Tapa - 14x26</v>
      </c>
      <c r="D4636" s="46" t="str">
        <v>Arand. Tapa - 14x26</v>
      </c>
      <c r="E4636" s="47">
        <v>1866.67</v>
      </c>
      <c r="F4636" s="45" t="str">
        <v>INSERTOS</v>
      </c>
      <c r="G4636" s="48">
        <v>756.00135000000012</v>
      </c>
      <c r="H4636" s="49">
        <v>420</v>
      </c>
      <c r="I4636" s="50">
        <v>0.80000321428571453</v>
      </c>
      <c r="J4636" s="51" t="str">
        <v>Arand. Tapa - 14x26</v>
      </c>
      <c r="Q4636" s="19" t="str">
        <v>233 - VARIADO - 1,25 mm - 14 mm - 200 mm</v>
      </c>
      <c r="V4636" s="83"/>
      <c r="AA4636" t="str">
        <v>232 - Cuerda 3,53mm - 69,44 x 76,5</v>
      </c>
    </row>
    <row r="4637" spans="1:27" x14ac:dyDescent="0.2">
      <c r="A4637" s="45" t="str">
        <v>RESORTES LINEA AUTOMOTOR583</v>
      </c>
      <c r="B4637" s="46" t="str">
        <v>RESORTES LINEA AUTOMOTOR</v>
      </c>
      <c r="C4637" s="46">
        <v>583</v>
      </c>
      <c r="D4637" s="46" t="str">
        <v>RESORTES LINEA RENAULT - RESORTE SUPERIOR P/ZAPATAS DE FRENO TRAS- RENAULT 6/R12</v>
      </c>
      <c r="E4637" s="47">
        <v>2347.56</v>
      </c>
      <c r="F4637" s="45" t="str">
        <v>ResortesGenerales</v>
      </c>
      <c r="G4637" s="48">
        <v>950.76180000000011</v>
      </c>
      <c r="H4637" s="49">
        <v>528.20000000000005</v>
      </c>
      <c r="I4637" s="50">
        <v>0.80000340780007573</v>
      </c>
      <c r="J4637" s="51" t="str">
        <v>2504</v>
      </c>
      <c r="Q4637" s="19" t="str">
        <v>234 - Cuerda 3,53mm - 75,79 x 82,85</v>
      </c>
      <c r="V4637" s="83"/>
      <c r="AA4637" t="str">
        <v>232 - VARIADO  - 1,25 mm - 11 mm - 126 mm</v>
      </c>
    </row>
    <row r="4638" spans="1:27" x14ac:dyDescent="0.2">
      <c r="A4638" s="45" t="str">
        <v>ESPARRAGOS DE ACERO8 x 9 x 40</v>
      </c>
      <c r="B4638" s="46" t="str">
        <v>ESPARRAGOS DE ACERO</v>
      </c>
      <c r="C4638" s="46" t="str">
        <v>8 x 9 x 40</v>
      </c>
      <c r="D4638" s="46" t="str">
        <v>8 x 9 x 40</v>
      </c>
      <c r="E4638" s="47">
        <v>2313.96</v>
      </c>
      <c r="F4638" s="45" t="str">
        <v>BAIGORRIA</v>
      </c>
      <c r="G4638" s="48">
        <v>937.15380000000005</v>
      </c>
      <c r="H4638" s="49">
        <v>520.64</v>
      </c>
      <c r="I4638" s="50">
        <v>0.80000345728334366</v>
      </c>
      <c r="J4638" s="51" t="str">
        <v>B-06-044</v>
      </c>
      <c r="Q4638" s="19" t="str">
        <v>234 - TAPON DE TECHO PALIO/SIENA</v>
      </c>
      <c r="V4638" s="83"/>
      <c r="AA4638" t="str">
        <v>233 - Cuerda 3,53mm - 72,62 x 79,68</v>
      </c>
    </row>
    <row r="4639" spans="1:27" x14ac:dyDescent="0.2">
      <c r="A4639" s="45" t="str">
        <v>CONECTORES PLASTICOS MANGUERAS94</v>
      </c>
      <c r="B4639" s="46" t="str">
        <v>CONECTORES PLASTICOS MANGUERAS</v>
      </c>
      <c r="C4639" s="46">
        <v>94</v>
      </c>
      <c r="D4639" s="46" t="str">
        <v>Rotula Acelerador Pata Larga R12</v>
      </c>
      <c r="E4639" s="47">
        <v>568.89</v>
      </c>
      <c r="F4639" s="45" t="str">
        <v>JorgeManguera</v>
      </c>
      <c r="G4639" s="48">
        <v>230.40045000000001</v>
      </c>
      <c r="H4639" s="49">
        <v>128</v>
      </c>
      <c r="I4639" s="50">
        <v>0.80000351562500005</v>
      </c>
      <c r="J4639" s="51" t="str">
        <v>3013</v>
      </c>
      <c r="Q4639" s="19" t="str">
        <v>234 - VARIADO - 1,5 mm - 10,5 mm - 210 mm</v>
      </c>
      <c r="V4639" s="83"/>
      <c r="AA4639" t="str">
        <v>233 - TAPON FIAT PALIO/SIENA</v>
      </c>
    </row>
    <row r="4640" spans="1:27" x14ac:dyDescent="0.2">
      <c r="A4640" s="45" t="str">
        <v>RESORTES LINEA FERRETERIA69</v>
      </c>
      <c r="B4640" s="46" t="str">
        <v>RESORTES LINEA FERRETERIA</v>
      </c>
      <c r="C4640" s="46">
        <v>69</v>
      </c>
      <c r="D4640" s="46" t="str">
        <v>2 x 18 x 55 - Compresión</v>
      </c>
      <c r="E4640" s="47">
        <v>1566.67</v>
      </c>
      <c r="F4640" s="45" t="str">
        <v>RESORTES</v>
      </c>
      <c r="G4640" s="48">
        <v>634.50135000000012</v>
      </c>
      <c r="H4640" s="49">
        <v>352.5</v>
      </c>
      <c r="I4640" s="50">
        <v>0.80000382978723428</v>
      </c>
      <c r="J4640" s="51" t="str">
        <v>69</v>
      </c>
      <c r="Q4640" s="19" t="str">
        <v>235 - Cuerda 3,53mm - 78,97 x 86,03</v>
      </c>
      <c r="V4640" s="83"/>
      <c r="AA4640" t="str">
        <v>233 - VARIADO - 1,25 mm - 14 mm - 200 mm</v>
      </c>
    </row>
    <row r="4641" spans="1:27" x14ac:dyDescent="0.2">
      <c r="A4641" s="45" t="str">
        <v>RESORTES LINEA AUTOMOTOR507</v>
      </c>
      <c r="B4641" s="46" t="str">
        <v>RESORTES LINEA AUTOMOTOR</v>
      </c>
      <c r="C4641" s="46">
        <v>507</v>
      </c>
      <c r="D4641" s="46" t="str">
        <v>RESORTES LINEA FORD - RESORTE P/REGISTRO DE ZAPATAS DE FRENO TRAS./IZQ/DER - FORD SIERRA</v>
      </c>
      <c r="E4641" s="47">
        <v>1482.67</v>
      </c>
      <c r="F4641" s="45" t="str">
        <v>ResortesGenerales</v>
      </c>
      <c r="G4641" s="48">
        <v>600.48135000000002</v>
      </c>
      <c r="H4641" s="49">
        <v>333.6</v>
      </c>
      <c r="I4641" s="50">
        <v>0.80000404676258996</v>
      </c>
      <c r="J4641" s="51" t="str">
        <v>2268</v>
      </c>
      <c r="Q4641" s="19" t="str">
        <v>235 - TAPIZADO DE PUERTA ALFA ROMEO 154-145-146-155</v>
      </c>
      <c r="V4641" s="83"/>
      <c r="AA4641" t="str">
        <v>234 - Cuerda 3,53mm - 75,79 x 82,85</v>
      </c>
    </row>
    <row r="4642" spans="1:27" x14ac:dyDescent="0.2">
      <c r="A4642" s="45" t="str">
        <v>RESORTES LINEA AUTOMOTOR600</v>
      </c>
      <c r="B4642" s="46" t="str">
        <v>RESORTES LINEA AUTOMOTOR</v>
      </c>
      <c r="C4642" s="46">
        <v>600</v>
      </c>
      <c r="D4642" s="46" t="str">
        <v>RESORTES LINEA RENAULT - RESORTE P/GATILLO DE REG. AUTOM. DE Z/ FRENO TRAS/IZQ-R TRAFFIC</v>
      </c>
      <c r="E4642" s="47">
        <v>1482.67</v>
      </c>
      <c r="F4642" s="45" t="str">
        <v>ResortesGenerales</v>
      </c>
      <c r="G4642" s="48">
        <v>600.48135000000002</v>
      </c>
      <c r="H4642" s="49">
        <v>333.6</v>
      </c>
      <c r="I4642" s="50">
        <v>0.80000404676258996</v>
      </c>
      <c r="J4642" s="51" t="str">
        <v>2528</v>
      </c>
      <c r="Q4642" s="19" t="str">
        <v>235 - VARIADO - 1,75 mm - 12 mm - 135 mm</v>
      </c>
      <c r="V4642" s="83"/>
      <c r="AA4642" t="str">
        <v>234 - TAPON DE TECHO PALIO/SIENA</v>
      </c>
    </row>
    <row r="4643" spans="1:27" x14ac:dyDescent="0.2">
      <c r="A4643" s="45" t="str">
        <v>RESORTES LINEA AUTOMOTOR601</v>
      </c>
      <c r="B4643" s="46" t="str">
        <v>RESORTES LINEA AUTOMOTOR</v>
      </c>
      <c r="C4643" s="46">
        <v>601</v>
      </c>
      <c r="D4643" s="46" t="str">
        <v>RESORTES LINEA RENAULT - RESORTE P/GATILLO DE REG. AUTOM. DE Z/ FRENO TRAS/DER-R TRAFFIC</v>
      </c>
      <c r="E4643" s="47">
        <v>1482.67</v>
      </c>
      <c r="F4643" s="45" t="str">
        <v>ResortesGenerales</v>
      </c>
      <c r="G4643" s="48">
        <v>600.48135000000002</v>
      </c>
      <c r="H4643" s="49">
        <v>333.6</v>
      </c>
      <c r="I4643" s="50">
        <v>0.80000404676258996</v>
      </c>
      <c r="J4643" s="51" t="str">
        <v>2529</v>
      </c>
      <c r="Q4643" s="19" t="str">
        <v>236 - Cuerda 3,53mm - 82,14 x 89,02</v>
      </c>
      <c r="V4643" s="83"/>
      <c r="AA4643" t="str">
        <v>234 - VARIADO - 1,5 mm - 10,5 mm - 210 mm</v>
      </c>
    </row>
    <row r="4644" spans="1:27" x14ac:dyDescent="0.2">
      <c r="A4644" s="45" t="str">
        <v>INSERTOSArand. Tapa - 10x20</v>
      </c>
      <c r="B4644" s="46" t="str">
        <v>INSERTOS</v>
      </c>
      <c r="C4644" s="46" t="str">
        <v>Arand. Tapa - 10x20</v>
      </c>
      <c r="D4644" s="46" t="str">
        <v>Arand. Tapa - 10x20</v>
      </c>
      <c r="E4644" s="47">
        <v>1466.67</v>
      </c>
      <c r="F4644" s="45" t="str">
        <v>INSERTOS</v>
      </c>
      <c r="G4644" s="48">
        <v>594.00135000000012</v>
      </c>
      <c r="H4644" s="49">
        <v>330</v>
      </c>
      <c r="I4644" s="50">
        <v>0.8000040909090913</v>
      </c>
      <c r="J4644" s="51" t="str">
        <v>Arand. Tapa - 10x20</v>
      </c>
      <c r="Q4644" s="19" t="str">
        <v>236 - RAPON DENTADO CHICO NYLON FIAT PALIO/SIENA</v>
      </c>
      <c r="V4644" s="83"/>
      <c r="AA4644" t="str">
        <v>235 - Cuerda 3,53mm - 78,97 x 86,03</v>
      </c>
    </row>
    <row r="4645" spans="1:27" x14ac:dyDescent="0.2">
      <c r="A4645" s="45" t="str">
        <v>RESORTES LINEA FERRETERIA7</v>
      </c>
      <c r="B4645" s="46" t="str">
        <v>RESORTES LINEA FERRETERIA</v>
      </c>
      <c r="C4645" s="46">
        <v>7</v>
      </c>
      <c r="D4645" s="46" t="str">
        <v>0,8 x 10 x 50 - Expansión</v>
      </c>
      <c r="E4645" s="47">
        <v>1378.67</v>
      </c>
      <c r="F4645" s="45" t="str">
        <v>RESORTES</v>
      </c>
      <c r="G4645" s="48">
        <v>558.36135000000013</v>
      </c>
      <c r="H4645" s="49">
        <v>310.2</v>
      </c>
      <c r="I4645" s="50">
        <v>0.80000435203094833</v>
      </c>
      <c r="J4645" s="51" t="str">
        <v>7</v>
      </c>
      <c r="Q4645" s="19" t="str">
        <v>236 - VARIADO - 1,6 mm - 12 mm - 310,5 mm</v>
      </c>
      <c r="V4645" s="83"/>
      <c r="AA4645" t="str">
        <v>235 - TAPIZADO DE PUERTA ALFA ROMEO 154-145-146-155</v>
      </c>
    </row>
    <row r="4646" spans="1:27" x14ac:dyDescent="0.2">
      <c r="A4646" s="45" t="str">
        <v>RESORTES LINEA FERRETERIA52</v>
      </c>
      <c r="B4646" s="46" t="str">
        <v>RESORTES LINEA FERRETERIA</v>
      </c>
      <c r="C4646" s="46">
        <v>52</v>
      </c>
      <c r="D4646" s="46" t="str">
        <v>1 x 12 x 100 - Compresión</v>
      </c>
      <c r="E4646" s="47">
        <v>1378.67</v>
      </c>
      <c r="F4646" s="45" t="str">
        <v>RESORTES</v>
      </c>
      <c r="G4646" s="48">
        <v>558.36135000000013</v>
      </c>
      <c r="H4646" s="49">
        <v>310.2</v>
      </c>
      <c r="I4646" s="50">
        <v>0.80000435203094833</v>
      </c>
      <c r="J4646" s="51" t="str">
        <v>52</v>
      </c>
      <c r="Q4646" s="19" t="str">
        <v>237 - Cuerda 3,53mm - 85,32 x 92,38</v>
      </c>
      <c r="V4646" s="83"/>
      <c r="AA4646" t="str">
        <v>235 - VARIADO - 1,75 mm - 12 mm - 135 mm</v>
      </c>
    </row>
    <row r="4647" spans="1:27" x14ac:dyDescent="0.2">
      <c r="A4647" s="45" t="str">
        <v>RESORTES LINEA COMPLEMENTARIA274</v>
      </c>
      <c r="B4647" s="46" t="str">
        <v>RESORTES LINEA COMPLEMENTARIA</v>
      </c>
      <c r="C4647" s="46">
        <v>274</v>
      </c>
      <c r="D4647" s="46" t="str">
        <v>0,5 x 6 x 60 - Expansión</v>
      </c>
      <c r="E4647" s="47">
        <v>1378.67</v>
      </c>
      <c r="F4647" s="45" t="str">
        <v>RESORTES</v>
      </c>
      <c r="G4647" s="48">
        <v>558.36135000000013</v>
      </c>
      <c r="H4647" s="49">
        <v>310.2</v>
      </c>
      <c r="I4647" s="50">
        <v>0.80000435203094833</v>
      </c>
      <c r="J4647" s="51" t="str">
        <v>274</v>
      </c>
      <c r="Q4647" s="19" t="str">
        <v>237 - TAPON DENTADO GRANDE NYLON FIAT PALIO/SIENA</v>
      </c>
      <c r="V4647" s="83"/>
      <c r="AA4647" t="str">
        <v>236 - Cuerda 3,53mm - 82,14 x 89,02</v>
      </c>
    </row>
    <row r="4648" spans="1:27" x14ac:dyDescent="0.2">
      <c r="A4648" s="45" t="str">
        <v>ALEMITES18 - 1/4 SAE 29 mm (crucetas)</v>
      </c>
      <c r="B4648" s="46" t="str">
        <v>ALEMITES</v>
      </c>
      <c r="C4648" s="46" t="str">
        <v>18 - 1/4 SAE 29 mm (crucetas)</v>
      </c>
      <c r="D4648" s="46" t="str">
        <v>18 - 1/4 SAE 29 mm (crucetas)</v>
      </c>
      <c r="E4648" s="47">
        <v>1675.56</v>
      </c>
      <c r="F4648" s="45" t="str">
        <v>MIGUEL.ALEMITES</v>
      </c>
      <c r="G4648" s="48">
        <v>678.60180000000003</v>
      </c>
      <c r="H4648" s="49">
        <v>377</v>
      </c>
      <c r="I4648" s="50">
        <v>0.80000477453580898</v>
      </c>
      <c r="J4648" s="51" t="str">
        <v>1/4 SAE 29 mm (crucetas)</v>
      </c>
      <c r="Q4648" s="19" t="str">
        <v>238 - CLIP DE RETENCION RENAULT 11-18-MEGANE</v>
      </c>
      <c r="V4648" s="83"/>
      <c r="AA4648" t="str">
        <v>236 - RAPON DENTADO CHICO NYLON FIAT PALIO/SIENA</v>
      </c>
    </row>
    <row r="4649" spans="1:27" x14ac:dyDescent="0.2">
      <c r="A4649" s="45" t="str">
        <v>PLASTICOS142</v>
      </c>
      <c r="B4649" s="46" t="str">
        <v>PLASTICOS</v>
      </c>
      <c r="C4649" s="46">
        <v>142</v>
      </c>
      <c r="D4649" s="46" t="str">
        <v>Grampa moldura zocalo PALIO-SIENA</v>
      </c>
      <c r="E4649" s="47">
        <v>911.07</v>
      </c>
      <c r="F4649" s="45" t="str">
        <v>FADER</v>
      </c>
      <c r="G4649" s="48">
        <v>368.98335000000003</v>
      </c>
      <c r="H4649" s="49">
        <v>204.99019999999999</v>
      </c>
      <c r="I4649" s="50">
        <v>0.80000482949916663</v>
      </c>
      <c r="J4649" s="51" t="str">
        <v>F-1053</v>
      </c>
      <c r="Q4649" s="19" t="str">
        <v>238 - Cuerda 3,53mm - 88,49 x 95,55</v>
      </c>
      <c r="V4649" s="83"/>
      <c r="AA4649" t="str">
        <v>236 - VARIADO - 1,6 mm - 12 mm - 310,5 mm</v>
      </c>
    </row>
    <row r="4650" spans="1:27" x14ac:dyDescent="0.2">
      <c r="A4650" s="45" t="str">
        <v>ESPARRAGOS DE ACERO8 x 40</v>
      </c>
      <c r="B4650" s="46" t="str">
        <v>ESPARRAGOS DE ACERO</v>
      </c>
      <c r="C4650" s="46" t="str">
        <v>8 x 40</v>
      </c>
      <c r="D4650" s="46" t="str">
        <v>8 x 40</v>
      </c>
      <c r="E4650" s="47">
        <v>1510.54</v>
      </c>
      <c r="F4650" s="45" t="str">
        <v>BAIGORRIA</v>
      </c>
      <c r="G4650" s="48">
        <v>611.76869999999997</v>
      </c>
      <c r="H4650" s="49">
        <v>339.87049999999999</v>
      </c>
      <c r="I4650" s="50">
        <v>0.80000529613485138</v>
      </c>
      <c r="J4650" s="51" t="str">
        <v>B-01-082</v>
      </c>
      <c r="Q4650" s="19" t="str">
        <v>238 - VARIADO - 1,75 mm - 13 mm - 221 mm</v>
      </c>
      <c r="V4650" s="83"/>
      <c r="AA4650" t="str">
        <v>237 - Cuerda 3,53mm - 85,32 x 92,38</v>
      </c>
    </row>
    <row r="4651" spans="1:27" x14ac:dyDescent="0.2">
      <c r="A4651" s="45" t="str">
        <v>RESORTES LINEA FERRETERIA99</v>
      </c>
      <c r="B4651" s="46" t="str">
        <v>RESORTES LINEA FERRETERIA</v>
      </c>
      <c r="C4651" s="46">
        <v>99</v>
      </c>
      <c r="D4651" s="46" t="str">
        <v>0,8 x 7 x 15 - Compresión</v>
      </c>
      <c r="E4651" s="47">
        <v>1002.67</v>
      </c>
      <c r="F4651" s="45" t="str">
        <v>RESORTES</v>
      </c>
      <c r="G4651" s="48">
        <v>406.08135000000004</v>
      </c>
      <c r="H4651" s="49">
        <v>225.6</v>
      </c>
      <c r="I4651" s="50">
        <v>0.80000598404255352</v>
      </c>
      <c r="J4651" s="51" t="str">
        <v>99</v>
      </c>
      <c r="Q4651" s="19" t="str">
        <v>239 - Cuerda 3,53mm - 91,67 x 98,73</v>
      </c>
      <c r="V4651" s="83"/>
      <c r="AA4651" t="str">
        <v>237 - TAPON DENTADO GRANDE NYLON FIAT PALIO/SIENA</v>
      </c>
    </row>
    <row r="4652" spans="1:27" x14ac:dyDescent="0.2">
      <c r="A4652" s="45" t="str">
        <v>RESORTES LINEA COMPLEMENTARIA328</v>
      </c>
      <c r="B4652" s="46" t="str">
        <v>RESORTES LINEA COMPLEMENTARIA</v>
      </c>
      <c r="C4652" s="46">
        <v>328</v>
      </c>
      <c r="D4652" s="46" t="str">
        <v>0,8 x 7,5 x 15 - Compresión</v>
      </c>
      <c r="E4652" s="47">
        <v>1002.67</v>
      </c>
      <c r="F4652" s="45" t="str">
        <v>RESORTES</v>
      </c>
      <c r="G4652" s="48">
        <v>406.08135000000004</v>
      </c>
      <c r="H4652" s="49">
        <v>225.6</v>
      </c>
      <c r="I4652" s="50">
        <v>0.80000598404255352</v>
      </c>
      <c r="J4652" s="51" t="str">
        <v>328</v>
      </c>
      <c r="Q4652" s="19" t="str">
        <v>239 - LEVA CERRADURA BAUL FIAT 127-147 (CORTA) DUNA</v>
      </c>
      <c r="V4652" s="83"/>
      <c r="AA4652" t="str">
        <v>238 - CLIP DE RETENCION RENAULT 11-18-MEGANE</v>
      </c>
    </row>
    <row r="4653" spans="1:27" x14ac:dyDescent="0.2">
      <c r="A4653" s="45" t="str">
        <v>RESORTES LINEA COMPLEMENTARIA332</v>
      </c>
      <c r="B4653" s="46" t="str">
        <v>RESORTES LINEA COMPLEMENTARIA</v>
      </c>
      <c r="C4653" s="46">
        <v>332</v>
      </c>
      <c r="D4653" s="46" t="str">
        <v>0,8 x 8 x 13 - Compresión</v>
      </c>
      <c r="E4653" s="47">
        <v>1002.67</v>
      </c>
      <c r="F4653" s="45" t="str">
        <v>RESORTES</v>
      </c>
      <c r="G4653" s="48">
        <v>406.08135000000004</v>
      </c>
      <c r="H4653" s="49">
        <v>225.6</v>
      </c>
      <c r="I4653" s="50">
        <v>0.80000598404255352</v>
      </c>
      <c r="J4653" s="51" t="str">
        <v>332</v>
      </c>
      <c r="Q4653" s="19" t="str">
        <v>239 - VARIADO - 2,5 mm - 14 mm - 380mm</v>
      </c>
      <c r="V4653" s="83"/>
      <c r="AA4653" t="str">
        <v>238 - Cuerda 3,53mm - 88,49 x 95,55</v>
      </c>
    </row>
    <row r="4654" spans="1:27" x14ac:dyDescent="0.2">
      <c r="A4654" s="45" t="str">
        <v>REGATONES54</v>
      </c>
      <c r="B4654" s="46" t="str">
        <v>REGATONES</v>
      </c>
      <c r="C4654" s="46">
        <v>54</v>
      </c>
      <c r="D4654" s="46" t="str">
        <v>RECTANGULARES  - 30x50</v>
      </c>
      <c r="E4654" s="47">
        <v>330.75</v>
      </c>
      <c r="F4654" s="45" t="str">
        <v>REGATONES</v>
      </c>
      <c r="G4654" s="48">
        <v>133.95375000000001</v>
      </c>
      <c r="H4654" s="49">
        <v>74.418499999999995</v>
      </c>
      <c r="I4654" s="50">
        <v>0.80000604688350374</v>
      </c>
      <c r="J4654" s="51" t="str">
        <v>30x50 RECTANGULARES</v>
      </c>
      <c r="Q4654" s="19" t="str">
        <v>23x28 - 23x28</v>
      </c>
      <c r="V4654" s="83"/>
      <c r="AA4654" t="str">
        <v>238 - VARIADO - 1,75 mm - 13 mm - 221 mm</v>
      </c>
    </row>
    <row r="4655" spans="1:27" x14ac:dyDescent="0.2">
      <c r="A4655" s="45" t="str">
        <v>PLASTICOS249</v>
      </c>
      <c r="B4655" s="46" t="str">
        <v>PLASTICOS</v>
      </c>
      <c r="C4655" s="46">
        <v>249</v>
      </c>
      <c r="D4655" s="46" t="str">
        <v>GRAMPA VARILLA CERRADURA FIAT-PEUGEOT</v>
      </c>
      <c r="E4655" s="47">
        <v>966.47</v>
      </c>
      <c r="F4655" s="45" t="str">
        <v>FADER</v>
      </c>
      <c r="G4655" s="48">
        <v>391.42035000000004</v>
      </c>
      <c r="H4655" s="49">
        <v>217.45500000000001</v>
      </c>
      <c r="I4655" s="50">
        <v>0.8000062081810031</v>
      </c>
      <c r="J4655" s="51" t="str">
        <v>S-117</v>
      </c>
      <c r="Q4655" s="19" t="str">
        <v>23x31 - 23x31</v>
      </c>
      <c r="V4655" s="83"/>
      <c r="AA4655" t="str">
        <v>239 - Cuerda 3,53mm - 91,67 x 98,73</v>
      </c>
    </row>
    <row r="4656" spans="1:27" x14ac:dyDescent="0.2">
      <c r="A4656" s="45" t="str">
        <v>PLASTICOS367</v>
      </c>
      <c r="B4656" s="46" t="str">
        <v>PLASTICOS</v>
      </c>
      <c r="C4656" s="46">
        <v>367</v>
      </c>
      <c r="D4656" s="46" t="str">
        <v>PASARUEDAS CLIO,KANGOO,MEGANE,MASTER,TODOS</v>
      </c>
      <c r="E4656" s="47">
        <v>913.27</v>
      </c>
      <c r="F4656" s="45" t="str">
        <v>FADER</v>
      </c>
      <c r="G4656" s="48">
        <v>369.87435000000005</v>
      </c>
      <c r="H4656" s="49">
        <v>205.48500000000001</v>
      </c>
      <c r="I4656" s="50">
        <v>0.80000656982261487</v>
      </c>
      <c r="J4656" s="51" t="str">
        <v>S-364</v>
      </c>
      <c r="Q4656" s="19" t="str">
        <v>23x39 - 23x39</v>
      </c>
      <c r="V4656" s="83"/>
      <c r="AA4656" t="str">
        <v>239 - LEVA CERRADURA BAUL FIAT 127-147 (CORTA) DUNA</v>
      </c>
    </row>
    <row r="4657" spans="1:27" x14ac:dyDescent="0.2">
      <c r="A4657" s="45" t="str">
        <v>PLASTICOS30</v>
      </c>
      <c r="B4657" s="46" t="str">
        <v>PLASTICOS</v>
      </c>
      <c r="C4657" s="46">
        <v>30</v>
      </c>
      <c r="D4657" s="46" t="str">
        <v>Broche tapizado ESCORD-PEUGEOT</v>
      </c>
      <c r="E4657" s="47">
        <v>700.47</v>
      </c>
      <c r="F4657" s="45" t="str">
        <v>FADER</v>
      </c>
      <c r="G4657" s="48">
        <v>283.69035000000002</v>
      </c>
      <c r="H4657" s="49">
        <v>157.60499999999999</v>
      </c>
      <c r="I4657" s="50">
        <v>0.80000856571809287</v>
      </c>
      <c r="J4657" s="51" t="str">
        <v>S-024 Gr</v>
      </c>
      <c r="Q4657" s="19" t="str">
        <v>24 -  15 x 7 x 6 - AMOL ROCKWEL</v>
      </c>
      <c r="V4657" s="83"/>
      <c r="AA4657" t="str">
        <v>239 - VARIADO - 2,5 mm - 14 mm - 380mm</v>
      </c>
    </row>
    <row r="4658" spans="1:27" x14ac:dyDescent="0.2">
      <c r="A4658" s="45" t="str">
        <v>PLASTICOS45</v>
      </c>
      <c r="B4658" s="46" t="str">
        <v>PLASTICOS</v>
      </c>
      <c r="C4658" s="46">
        <v>45</v>
      </c>
      <c r="D4658" s="46" t="str">
        <v>Tapizado FIAT UNO-DUNA</v>
      </c>
      <c r="E4658" s="47">
        <v>700.47</v>
      </c>
      <c r="F4658" s="45" t="str">
        <v>FADER</v>
      </c>
      <c r="G4658" s="48">
        <v>283.69035000000002</v>
      </c>
      <c r="H4658" s="49">
        <v>157.60499999999999</v>
      </c>
      <c r="I4658" s="50">
        <v>0.80000856571809287</v>
      </c>
      <c r="J4658" s="51" t="str">
        <v>S-023</v>
      </c>
      <c r="Q4658" s="19" t="str">
        <v xml:space="preserve">24 -  UNIONES ORIENTABLES 00024 </v>
      </c>
      <c r="V4658" s="83"/>
      <c r="AA4658" t="str">
        <v>23x28 - 23x28</v>
      </c>
    </row>
    <row r="4659" spans="1:27" x14ac:dyDescent="0.2">
      <c r="A4659" s="45" t="str">
        <v>PLASTICOS46</v>
      </c>
      <c r="B4659" s="46" t="str">
        <v>PLASTICOS</v>
      </c>
      <c r="C4659" s="46">
        <v>46</v>
      </c>
      <c r="D4659" s="46" t="str">
        <v>Tapizado PEUGEOT 504</v>
      </c>
      <c r="E4659" s="47">
        <v>700.47</v>
      </c>
      <c r="F4659" s="45" t="str">
        <v>FADER</v>
      </c>
      <c r="G4659" s="48">
        <v>283.69035000000002</v>
      </c>
      <c r="H4659" s="49">
        <v>157.60499999999999</v>
      </c>
      <c r="I4659" s="50">
        <v>0.80000856571809287</v>
      </c>
      <c r="J4659" s="51" t="str">
        <v>S-024</v>
      </c>
      <c r="Q4659" s="19" t="str">
        <v>24 - 1,75 x 16 x 100 - Expansion</v>
      </c>
      <c r="V4659" s="83"/>
      <c r="AA4659" t="str">
        <v>23x31 - 23x31</v>
      </c>
    </row>
    <row r="4660" spans="1:27" x14ac:dyDescent="0.2">
      <c r="A4660" s="45" t="str">
        <v>PLASTICOS188</v>
      </c>
      <c r="B4660" s="46" t="str">
        <v>PLASTICOS</v>
      </c>
      <c r="C4660" s="46">
        <v>188</v>
      </c>
      <c r="D4660" s="46" t="str">
        <v>PERILLA SEGURO DE PUERTAS FIAT DUNA -UNO</v>
      </c>
      <c r="E4660" s="47">
        <v>687.17</v>
      </c>
      <c r="F4660" s="45" t="str">
        <v>FADER</v>
      </c>
      <c r="G4660" s="48">
        <v>278.30385000000001</v>
      </c>
      <c r="H4660" s="49">
        <v>154.61250000000001</v>
      </c>
      <c r="I4660" s="50">
        <v>0.80000873150618479</v>
      </c>
      <c r="J4660" s="51" t="str">
        <v>S-081</v>
      </c>
      <c r="Q4660" s="19" t="str">
        <v>24 - Arandelas varias</v>
      </c>
      <c r="V4660" s="83"/>
      <c r="AA4660" t="str">
        <v>23x39 - 23x39</v>
      </c>
    </row>
    <row r="4661" spans="1:27" x14ac:dyDescent="0.2">
      <c r="A4661" s="45" t="str">
        <v>REGATONES30</v>
      </c>
      <c r="B4661" s="46" t="str">
        <v>REGATONES</v>
      </c>
      <c r="C4661" s="46">
        <v>30</v>
      </c>
      <c r="D4661" s="46" t="str">
        <v>INTERIORES  - 1" 1/2</v>
      </c>
      <c r="E4661" s="47">
        <v>170.89</v>
      </c>
      <c r="F4661" s="45" t="str">
        <v>REGATONES</v>
      </c>
      <c r="G4661" s="48">
        <v>69.210449999999994</v>
      </c>
      <c r="H4661" s="49">
        <v>38.450000000000003</v>
      </c>
      <c r="I4661" s="50">
        <v>0.800011703511053</v>
      </c>
      <c r="J4661" s="51" t="str">
        <v>1" 1/2 INTERIORES</v>
      </c>
      <c r="Q4661" s="19" t="str">
        <v>24 - CONEXIÓN CON VIROLA TUBO 6 M</v>
      </c>
      <c r="V4661" s="83"/>
      <c r="AA4661" t="str">
        <v>24 -  15 x 7 x 6 - AMOL ROCKWEL</v>
      </c>
    </row>
    <row r="4662" spans="1:27" x14ac:dyDescent="0.2">
      <c r="A4662" s="45" t="str">
        <v>REGATONES52</v>
      </c>
      <c r="B4662" s="46" t="str">
        <v>REGATONES</v>
      </c>
      <c r="C4662" s="46">
        <v>52</v>
      </c>
      <c r="D4662" s="46" t="str">
        <v>RECTANGULARES  - 20x50</v>
      </c>
      <c r="E4662" s="47">
        <v>329.78</v>
      </c>
      <c r="F4662" s="45" t="str">
        <v>REGATONES</v>
      </c>
      <c r="G4662" s="48">
        <v>133.5609</v>
      </c>
      <c r="H4662" s="49">
        <v>74.2</v>
      </c>
      <c r="I4662" s="50">
        <v>0.80001212938005395</v>
      </c>
      <c r="J4662" s="51" t="str">
        <v>20x50 RECTANGULARES</v>
      </c>
      <c r="Q4662" s="19" t="str">
        <v>24 - Cuerda 1,78mm - 28,3 x 31,86</v>
      </c>
      <c r="V4662" s="83"/>
      <c r="AA4662" t="str">
        <v xml:space="preserve">24 -  UNIONES ORIENTABLES 00024 </v>
      </c>
    </row>
    <row r="4663" spans="1:27" x14ac:dyDescent="0.2">
      <c r="A4663" s="45" t="str">
        <v>REGATONES33</v>
      </c>
      <c r="B4663" s="46" t="str">
        <v>REGATONES</v>
      </c>
      <c r="C4663" s="46">
        <v>33</v>
      </c>
      <c r="D4663" s="46" t="str">
        <v>INTERIORES  - 2" 1/2</v>
      </c>
      <c r="E4663" s="47">
        <v>466.67</v>
      </c>
      <c r="F4663" s="45" t="str">
        <v>REGATONES</v>
      </c>
      <c r="G4663" s="48">
        <v>189.00135000000003</v>
      </c>
      <c r="H4663" s="49">
        <v>105</v>
      </c>
      <c r="I4663" s="50">
        <v>0.80001285714285753</v>
      </c>
      <c r="J4663" s="51" t="str">
        <v>2" 1/2 INTERIORES</v>
      </c>
      <c r="Q4663" s="19" t="str">
        <v>24 - Park 8x15 neg c/aran</v>
      </c>
      <c r="V4663" s="83"/>
      <c r="AA4663" t="str">
        <v>24 - 1,75 x 16 x 100 - Expansion</v>
      </c>
    </row>
    <row r="4664" spans="1:27" x14ac:dyDescent="0.2">
      <c r="A4664" s="45" t="str">
        <v>CONECTORES PLASTICOS MANGUERAS93</v>
      </c>
      <c r="B4664" s="46" t="str">
        <v>CONECTORES PLASTICOS MANGUERAS</v>
      </c>
      <c r="C4664" s="46">
        <v>93</v>
      </c>
      <c r="D4664" s="46" t="str">
        <v>Rotula Acelerador R9 - R11 - R12</v>
      </c>
      <c r="E4664" s="47">
        <v>555.55999999999995</v>
      </c>
      <c r="F4664" s="45" t="str">
        <v>JorgeManguera</v>
      </c>
      <c r="G4664" s="48">
        <v>225.00179999999997</v>
      </c>
      <c r="H4664" s="49">
        <v>125</v>
      </c>
      <c r="I4664" s="50">
        <v>0.80001439999999979</v>
      </c>
      <c r="J4664" s="51" t="str">
        <v>3014</v>
      </c>
      <c r="Q4664" s="19" t="str">
        <v>24 - Puntera garrafa 17 x 6 x 9</v>
      </c>
      <c r="V4664" s="83"/>
      <c r="AA4664" t="str">
        <v>24 - Arandelas varias</v>
      </c>
    </row>
    <row r="4665" spans="1:27" x14ac:dyDescent="0.2">
      <c r="A4665" s="45" t="str">
        <v>TERMINALES83</v>
      </c>
      <c r="B4665" s="46" t="str">
        <v>TERMINALES</v>
      </c>
      <c r="C4665" s="46">
        <v>83</v>
      </c>
      <c r="D4665" s="46" t="str">
        <v>PREAISLADOS OJAL Ø 8 MM ROJA</v>
      </c>
      <c r="E4665" s="47">
        <v>387.95</v>
      </c>
      <c r="F4665" s="45" t="str">
        <v>LCT</v>
      </c>
      <c r="G4665" s="48">
        <v>157.11975000000001</v>
      </c>
      <c r="H4665" s="49">
        <v>87.287999999999997</v>
      </c>
      <c r="I4665" s="50">
        <v>0.80001546604344265</v>
      </c>
      <c r="J4665" s="51" t="str">
        <v>3004</v>
      </c>
      <c r="Q4665" s="19" t="str">
        <v>24 - Reten parker - Park 10 - 12 mm - 15 mm</v>
      </c>
      <c r="V4665" s="83"/>
      <c r="AA4665" t="str">
        <v>24 - CONEXION CON VIROLA TUBO 6 M</v>
      </c>
    </row>
    <row r="4666" spans="1:27" x14ac:dyDescent="0.2">
      <c r="A4666" s="45" t="str">
        <v>REGATONES39</v>
      </c>
      <c r="B4666" s="46" t="str">
        <v>REGATONES</v>
      </c>
      <c r="C4666" s="46">
        <v>39</v>
      </c>
      <c r="D4666" s="46" t="str">
        <v>CUADRADOS  - 35x35</v>
      </c>
      <c r="E4666" s="47">
        <v>305.31</v>
      </c>
      <c r="F4666" s="45" t="str">
        <v>REGATONES</v>
      </c>
      <c r="G4666" s="48">
        <v>123.65055000000001</v>
      </c>
      <c r="H4666" s="49">
        <v>68.694000000000003</v>
      </c>
      <c r="I4666" s="50">
        <v>0.80001965237138628</v>
      </c>
      <c r="J4666" s="51" t="str">
        <v>35x35 CUADRADOS</v>
      </c>
      <c r="Q4666" s="19" t="str">
        <v>24 - SAE 7.89 ID-6 - Tee en angulo con O-Ring</v>
      </c>
      <c r="V4666" s="83"/>
      <c r="AA4666" t="str">
        <v>24 - Cuerda 1,78mm - 28,3 x 31,86</v>
      </c>
    </row>
    <row r="4667" spans="1:27" x14ac:dyDescent="0.2">
      <c r="A4667" s="45" t="str">
        <v>ARANDELAS DE INYECCION1055</v>
      </c>
      <c r="B4667" s="46" t="str">
        <v>ARANDELAS DE INYECCION</v>
      </c>
      <c r="C4667" s="46">
        <v>1055</v>
      </c>
      <c r="D4667" s="46" t="str">
        <v>25.5 x 29.5 - PERKINS</v>
      </c>
      <c r="E4667" s="47">
        <v>362.74</v>
      </c>
      <c r="F4667" s="45" t="str">
        <v>DAHE.DIESEL</v>
      </c>
      <c r="G4667" s="48">
        <v>146.90970000000002</v>
      </c>
      <c r="H4667" s="49">
        <v>81.615600000000001</v>
      </c>
      <c r="I4667" s="50">
        <v>0.80001984914648694</v>
      </c>
      <c r="J4667" s="51" t="str">
        <v>0000000055</v>
      </c>
      <c r="Q4667" s="19" t="str">
        <v>24 - SEEGER A 24</v>
      </c>
      <c r="V4667" s="83"/>
      <c r="AA4667" t="str">
        <v>24 - Park 8x15 neg c/aran</v>
      </c>
    </row>
    <row r="4668" spans="1:27" x14ac:dyDescent="0.2">
      <c r="A4668" s="45" t="str">
        <v>TERMINALES85</v>
      </c>
      <c r="B4668" s="46" t="str">
        <v>TERMINALES</v>
      </c>
      <c r="C4668" s="46">
        <v>85</v>
      </c>
      <c r="D4668" s="46" t="str">
        <v>PREAISLADOS HORQUILLA Ø 3 MM ROJA</v>
      </c>
      <c r="E4668" s="47">
        <v>263.63</v>
      </c>
      <c r="F4668" s="45" t="str">
        <v>LCT</v>
      </c>
      <c r="G4668" s="48">
        <v>106.77015000000002</v>
      </c>
      <c r="H4668" s="49">
        <v>59.316000000000003</v>
      </c>
      <c r="I4668" s="50">
        <v>0.80002275945781931</v>
      </c>
      <c r="J4668" s="51" t="str">
        <v>3006</v>
      </c>
      <c r="Q4668" s="19" t="str">
        <v>24 - SEEGER I 24</v>
      </c>
      <c r="V4668" s="83"/>
      <c r="AA4668" t="str">
        <v>24 - Puntera garrafa 17 x 6 x 9</v>
      </c>
    </row>
    <row r="4669" spans="1:27" x14ac:dyDescent="0.2">
      <c r="A4669" s="45" t="str">
        <v>ARANDELAS DE INYECCION1204</v>
      </c>
      <c r="B4669" s="46" t="str">
        <v>ARANDELAS DE INYECCION</v>
      </c>
      <c r="C4669" s="46">
        <v>1204</v>
      </c>
      <c r="D4669" s="46" t="str">
        <v>13 x 20 x 2 - VARIAS</v>
      </c>
      <c r="E4669" s="47">
        <v>237.36</v>
      </c>
      <c r="F4669" s="45" t="str">
        <v>DAHE.DIESEL</v>
      </c>
      <c r="G4669" s="48">
        <v>96.130800000000022</v>
      </c>
      <c r="H4669" s="49">
        <v>53.405299999999997</v>
      </c>
      <c r="I4669" s="50">
        <v>0.80002359316397498</v>
      </c>
      <c r="J4669" s="51" t="str">
        <v>0000000204</v>
      </c>
      <c r="Q4669" s="19" t="str">
        <v>24 - Terminal Aluminio - Cable 50 - Ojal: 3/8</v>
      </c>
      <c r="V4669" s="83"/>
      <c r="AA4669" t="str">
        <v>24 - Reten parker - Park 10 - 12 mm - 15 mm</v>
      </c>
    </row>
    <row r="4670" spans="1:27" x14ac:dyDescent="0.2">
      <c r="A4670" s="45" t="str">
        <v>TERMINALES87</v>
      </c>
      <c r="B4670" s="46" t="str">
        <v>TERMINALES</v>
      </c>
      <c r="C4670" s="46">
        <v>87</v>
      </c>
      <c r="D4670" s="46" t="str">
        <v>PREAISLADOS HORQUILLA Ø 5 MM ROJA</v>
      </c>
      <c r="E4670" s="47">
        <v>294.27999999999997</v>
      </c>
      <c r="F4670" s="45" t="str">
        <v>LCT</v>
      </c>
      <c r="G4670" s="48">
        <v>119.18340000000001</v>
      </c>
      <c r="H4670" s="49">
        <v>66.212000000000003</v>
      </c>
      <c r="I4670" s="50">
        <v>0.8000271854044585</v>
      </c>
      <c r="J4670" s="51" t="str">
        <v>3008</v>
      </c>
      <c r="Q4670" s="19" t="str">
        <v>24 - Terminal estanado p/soldar cable de 70 mm2 (+) y (-)</v>
      </c>
      <c r="V4670" s="83"/>
      <c r="AA4670" t="str">
        <v>24 - SAE 7.89 ID-6 - Tee en angulo con O-Ring</v>
      </c>
    </row>
    <row r="4671" spans="1:27" x14ac:dyDescent="0.2">
      <c r="A4671" s="45" t="str">
        <v>REGATONES38</v>
      </c>
      <c r="B4671" s="46" t="str">
        <v>REGATONES</v>
      </c>
      <c r="C4671" s="46">
        <v>38</v>
      </c>
      <c r="D4671" s="46" t="str">
        <v>CUADRADOS  - 30x30</v>
      </c>
      <c r="E4671" s="47">
        <v>176.67</v>
      </c>
      <c r="F4671" s="45" t="str">
        <v>REGATONES</v>
      </c>
      <c r="G4671" s="48">
        <v>71.551349999999999</v>
      </c>
      <c r="H4671" s="49">
        <v>39.75</v>
      </c>
      <c r="I4671" s="50">
        <v>0.80003396226415102</v>
      </c>
      <c r="J4671" s="51" t="str">
        <v>30x30 CUADRADOS</v>
      </c>
      <c r="Q4671" s="19" t="str">
        <v>24 - TOPE PUERTA PICK UP</v>
      </c>
      <c r="V4671" s="83"/>
      <c r="AA4671" t="str">
        <v>24 - SEEGER A 24</v>
      </c>
    </row>
    <row r="4672" spans="1:27" x14ac:dyDescent="0.2">
      <c r="A4672" s="45" t="str">
        <v>REGATONES7</v>
      </c>
      <c r="B4672" s="46" t="str">
        <v>REGATONES</v>
      </c>
      <c r="C4672" s="46">
        <v>7</v>
      </c>
      <c r="D4672" s="46" t="str">
        <v>EXTERIORES CORTOS - 1" 1/8</v>
      </c>
      <c r="E4672" s="47">
        <v>227.56</v>
      </c>
      <c r="F4672" s="45" t="str">
        <v>REGATONES</v>
      </c>
      <c r="G4672" s="48">
        <v>92.161799999999999</v>
      </c>
      <c r="H4672" s="49">
        <v>51.2</v>
      </c>
      <c r="I4672" s="50">
        <v>0.80003515624999988</v>
      </c>
      <c r="J4672" s="51" t="str">
        <v>1" 1/8 EXTERIORES CORTOS</v>
      </c>
      <c r="Q4672" s="19" t="str">
        <v>24 - Union de 57 mm</v>
      </c>
      <c r="V4672" s="83"/>
      <c r="AA4672" t="str">
        <v>24 - SEEGER I 24</v>
      </c>
    </row>
    <row r="4673" spans="1:27" x14ac:dyDescent="0.2">
      <c r="A4673" s="45" t="str">
        <v>REGATONES11</v>
      </c>
      <c r="B4673" s="46" t="str">
        <v>REGATONES</v>
      </c>
      <c r="C4673" s="46">
        <v>11</v>
      </c>
      <c r="D4673" s="46" t="str">
        <v xml:space="preserve">EXTERIORES CORTOS - 2" </v>
      </c>
      <c r="E4673" s="47">
        <v>274.32</v>
      </c>
      <c r="F4673" s="45" t="str">
        <v>REGATONES</v>
      </c>
      <c r="G4673" s="48">
        <v>111.09960000000001</v>
      </c>
      <c r="H4673" s="49">
        <v>61.7</v>
      </c>
      <c r="I4673" s="50">
        <v>0.8006418152350081</v>
      </c>
      <c r="J4673" s="51" t="str">
        <v>2" EXTERIORES CORTOS</v>
      </c>
      <c r="Q4673" s="19" t="str">
        <v>24 x 60 2,5 - LINEA FINA DE 2,5 mm</v>
      </c>
      <c r="V4673" s="83"/>
      <c r="AA4673" t="str">
        <v>24 - Terminal Aluminio - Cable 50 - Ojal: 3/8</v>
      </c>
    </row>
    <row r="4674" spans="1:27" x14ac:dyDescent="0.2">
      <c r="A4674" s="45" t="str">
        <v>PLASTICOS201</v>
      </c>
      <c r="B4674" s="46" t="str">
        <v>PLASTICOS</v>
      </c>
      <c r="C4674" s="46">
        <v>201</v>
      </c>
      <c r="D4674" s="46" t="str">
        <v>BROCHE PASA RUEDA INT P 306-307</v>
      </c>
      <c r="E4674" s="47">
        <v>887.68</v>
      </c>
      <c r="F4674" s="45" t="str">
        <v>FADER</v>
      </c>
      <c r="G4674" s="48">
        <v>359.5104</v>
      </c>
      <c r="H4674" s="49">
        <v>199.5958</v>
      </c>
      <c r="I4674" s="50">
        <v>0.80119220945530922</v>
      </c>
      <c r="J4674" s="51" t="str">
        <v>F-1090</v>
      </c>
      <c r="Q4674" s="19" t="str">
        <v>24 x 60 4 - LINEA GRUESA DE 4 mm</v>
      </c>
      <c r="V4674" s="83"/>
      <c r="AA4674" t="str">
        <v>24 - Terminal estanado p/soldar cable de 70 mm2 (+) y (-)</v>
      </c>
    </row>
    <row r="4675" spans="1:27" x14ac:dyDescent="0.2">
      <c r="A4675" s="45" t="str">
        <v>PLASTICOS266</v>
      </c>
      <c r="B4675" s="46" t="str">
        <v>PLASTICOS</v>
      </c>
      <c r="C4675" s="46">
        <v>266</v>
      </c>
      <c r="D4675" s="46" t="str">
        <v>GRAMPA TAPIZADOS ALFOMBRA RENAULT</v>
      </c>
      <c r="E4675" s="47">
        <v>887.68</v>
      </c>
      <c r="F4675" s="45" t="str">
        <v>FADER</v>
      </c>
      <c r="G4675" s="48">
        <v>359.5104</v>
      </c>
      <c r="H4675" s="49">
        <v>199.5958</v>
      </c>
      <c r="I4675" s="50">
        <v>0.80119220945530922</v>
      </c>
      <c r="J4675" s="51" t="str">
        <v>F-1120</v>
      </c>
      <c r="Q4675" s="19" t="str">
        <v>240 - 10 Amper - Bipolar - Llave Electronica Interruptor Tecla Bipolar 10A</v>
      </c>
      <c r="V4675" s="83"/>
      <c r="AA4675" t="str">
        <v>24 - TOPE PUERTA PICK UP</v>
      </c>
    </row>
    <row r="4676" spans="1:27" x14ac:dyDescent="0.2">
      <c r="A4676" s="45" t="str">
        <v>PLASTICOS293</v>
      </c>
      <c r="B4676" s="46" t="str">
        <v>PLASTICOS</v>
      </c>
      <c r="C4676" s="46">
        <v>293</v>
      </c>
      <c r="D4676" s="46" t="str">
        <v>Grampa Tapizado de Puerta. Blazer-S 10-Corsa.</v>
      </c>
      <c r="E4676" s="47">
        <v>887.68</v>
      </c>
      <c r="F4676" s="45" t="str">
        <v>FADER</v>
      </c>
      <c r="G4676" s="48">
        <v>359.5104</v>
      </c>
      <c r="H4676" s="49">
        <v>199.5958</v>
      </c>
      <c r="I4676" s="50">
        <v>0.80119220945530922</v>
      </c>
      <c r="J4676" s="51" t="str">
        <v>F-1102</v>
      </c>
      <c r="Q4676" s="19" t="str">
        <v>240 - CONECT RAP P/MAN RM 1/8 MANG 6 - BRONCE NIQUELADO</v>
      </c>
      <c r="V4676" s="83"/>
      <c r="AA4676" t="str">
        <v>24 - Union de 57 mm</v>
      </c>
    </row>
    <row r="4677" spans="1:27" x14ac:dyDescent="0.2">
      <c r="A4677" s="45" t="str">
        <v>TERMINALES58 ch</v>
      </c>
      <c r="B4677" s="46" t="str">
        <v>TERMINALES</v>
      </c>
      <c r="C4677" s="46" t="str">
        <v>58 ch</v>
      </c>
      <c r="D4677" s="46" t="str">
        <v xml:space="preserve">Aislante de 6,5 chico </v>
      </c>
      <c r="E4677" s="47">
        <v>43.28</v>
      </c>
      <c r="F4677" s="45" t="str">
        <v>METALGRAB</v>
      </c>
      <c r="G4677" s="48">
        <v>17.528400000000001</v>
      </c>
      <c r="H4677" s="49">
        <v>9.7188999999999997</v>
      </c>
      <c r="I4677" s="50">
        <v>0.80353743736431094</v>
      </c>
      <c r="J4677" s="51" t="str">
        <v>2.40.2000</v>
      </c>
      <c r="Q4677" s="19" t="str">
        <v>240 - Cuerda 3,53mm - 94,84 x 101,9</v>
      </c>
      <c r="V4677" s="83"/>
      <c r="AA4677" t="str">
        <v>24 x 60 2,5 - LINEA FINA DE 2,5 mm</v>
      </c>
    </row>
    <row r="4678" spans="1:27" x14ac:dyDescent="0.2">
      <c r="A4678" s="45" t="str">
        <v>TERMINALES58 gr</v>
      </c>
      <c r="B4678" s="46" t="str">
        <v>TERMINALES</v>
      </c>
      <c r="C4678" s="46" t="str">
        <v>58 gr</v>
      </c>
      <c r="D4678" s="46" t="str">
        <v>Aislante de 6,5 grande</v>
      </c>
      <c r="E4678" s="47">
        <v>44.99</v>
      </c>
      <c r="F4678" s="45" t="str">
        <v>METALGRAB</v>
      </c>
      <c r="G4678" s="48">
        <v>18.220950000000002</v>
      </c>
      <c r="H4678" s="49">
        <v>10.102499999999999</v>
      </c>
      <c r="I4678" s="50">
        <v>0.80360801781737234</v>
      </c>
      <c r="J4678" s="51" t="str">
        <v>2.40.2031</v>
      </c>
      <c r="Q4678" s="19" t="str">
        <v>240 - LEVA CERRADURA BAUL FIAT 127-147 (LARGA)</v>
      </c>
      <c r="V4678" s="83"/>
      <c r="AA4678" t="str">
        <v>24 x 60 4 - LINEA GRUESA DE 4 mm</v>
      </c>
    </row>
    <row r="4679" spans="1:27" x14ac:dyDescent="0.2">
      <c r="A4679" s="45" t="str">
        <v>TERMINALES41</v>
      </c>
      <c r="B4679" s="46" t="str">
        <v>TERMINALES</v>
      </c>
      <c r="C4679" s="46">
        <v>41</v>
      </c>
      <c r="D4679" s="46" t="str">
        <v>Pala macho de 6.3 mm Cable: 1 - 2,5 mm</v>
      </c>
      <c r="E4679" s="47">
        <v>161.74</v>
      </c>
      <c r="F4679" s="45" t="str">
        <v>METALGRAB</v>
      </c>
      <c r="G4679" s="48">
        <v>65.5047</v>
      </c>
      <c r="H4679" s="49">
        <v>36.317900000000002</v>
      </c>
      <c r="I4679" s="50">
        <v>0.80364778800536363</v>
      </c>
      <c r="J4679" s="51" t="str">
        <v>1.02.0790</v>
      </c>
      <c r="Q4679" s="19" t="str">
        <v>240 - VARIADO - 1,75 mm - 14 mm - 390 mm</v>
      </c>
      <c r="V4679" s="83"/>
      <c r="AA4679" t="str">
        <v>240 - 10 Amper - Bipolar - Llave Electronica Interruptor Tecla Bipolar 10A</v>
      </c>
    </row>
    <row r="4680" spans="1:27" x14ac:dyDescent="0.2">
      <c r="A4680" s="45" t="str">
        <v>TERMINALES40</v>
      </c>
      <c r="B4680" s="46" t="str">
        <v>TERMINALES</v>
      </c>
      <c r="C4680" s="46">
        <v>40</v>
      </c>
      <c r="D4680" s="46" t="str">
        <v>Pala macho de 5 mm Cable: 0,8 - 2 mm</v>
      </c>
      <c r="E4680" s="47">
        <v>150.35</v>
      </c>
      <c r="F4680" s="45" t="str">
        <v>METALGRAB</v>
      </c>
      <c r="G4680" s="48">
        <v>60.891750000000002</v>
      </c>
      <c r="H4680" s="49">
        <v>33.760300000000001</v>
      </c>
      <c r="I4680" s="50">
        <v>0.80364955287719608</v>
      </c>
      <c r="J4680" s="51" t="str">
        <v>1.02.0735</v>
      </c>
      <c r="Q4680" s="19" t="str">
        <v>241 - 10 Amper - Bipolar - Llave Tecla Interruptor 10 Am Inversora Bipolar</v>
      </c>
      <c r="V4680" s="83"/>
      <c r="AA4680" t="str">
        <v>240 - CONECT RAP P/MAN RM 1/8 MANG 6 - BRONCE NIQUELADO</v>
      </c>
    </row>
    <row r="4681" spans="1:27" x14ac:dyDescent="0.2">
      <c r="A4681" s="45" t="str">
        <v>TERMINALES52</v>
      </c>
      <c r="B4681" s="46" t="str">
        <v>TERMINALES</v>
      </c>
      <c r="C4681" s="46">
        <v>52</v>
      </c>
      <c r="D4681" s="46" t="str">
        <v>Tubo hembra de 4 mm Cable: 0,5 - 2mm</v>
      </c>
      <c r="E4681" s="47">
        <v>221.54</v>
      </c>
      <c r="F4681" s="45" t="str">
        <v>METALGRAB</v>
      </c>
      <c r="G4681" s="48">
        <v>89.723700000000008</v>
      </c>
      <c r="H4681" s="49">
        <v>49.7453</v>
      </c>
      <c r="I4681" s="50">
        <v>0.80366185348163555</v>
      </c>
      <c r="J4681" s="51" t="str">
        <v>1.05.0950</v>
      </c>
      <c r="Q4681" s="19" t="str">
        <v>241 - CONECT RAP P/MAN RM 1/8 MANG 8 - BRONCE NIQUELADO</v>
      </c>
      <c r="V4681" s="83"/>
      <c r="AA4681" t="str">
        <v>240 - Cuerda 3,53mm - 94,84 x 101,9</v>
      </c>
    </row>
    <row r="4682" spans="1:27" x14ac:dyDescent="0.2">
      <c r="A4682" s="45" t="str">
        <v>TERMINALES30 gr</v>
      </c>
      <c r="B4682" s="46" t="str">
        <v>TERMINALES</v>
      </c>
      <c r="C4682" s="46" t="str">
        <v>30 gr</v>
      </c>
      <c r="D4682" s="46" t="str">
        <v>Ojal de 4,2 mm grande Cable: 0,8 - 2 mm - NO</v>
      </c>
      <c r="E4682" s="47">
        <v>152.63</v>
      </c>
      <c r="F4682" s="45" t="str">
        <v>METALGRAB</v>
      </c>
      <c r="G4682" s="48">
        <v>61.815150000000003</v>
      </c>
      <c r="H4682" s="49">
        <v>34.271799999999999</v>
      </c>
      <c r="I4682" s="50">
        <v>0.80367386597727597</v>
      </c>
      <c r="J4682" s="51" t="str">
        <v>1.06.1200</v>
      </c>
      <c r="Q4682" s="19" t="str">
        <v>241 - TOPE DE CAPOT FORD ESCORT-GALAXY-SIERRA</v>
      </c>
      <c r="V4682" s="83"/>
      <c r="AA4682" t="str">
        <v>240 - LEVA CERRADURA BAUL FIAT 127-147 (LARGA)</v>
      </c>
    </row>
    <row r="4683" spans="1:27" x14ac:dyDescent="0.2">
      <c r="A4683" s="45" t="str">
        <v>TERMINALES31 ch</v>
      </c>
      <c r="B4683" s="46" t="str">
        <v>TERMINALES</v>
      </c>
      <c r="C4683" s="46" t="str">
        <v>31 ch</v>
      </c>
      <c r="D4683" s="46" t="str">
        <v>Ojal de 5,2 mm chico Cable: 0,8 - 2 mm - NO</v>
      </c>
      <c r="E4683" s="47">
        <v>152.63</v>
      </c>
      <c r="F4683" s="45" t="str">
        <v>METALGRAB</v>
      </c>
      <c r="G4683" s="48">
        <v>61.815150000000003</v>
      </c>
      <c r="H4683" s="49">
        <v>34.271799999999999</v>
      </c>
      <c r="I4683" s="50">
        <v>0.80367386597727597</v>
      </c>
      <c r="J4683" s="51" t="str">
        <v>1.06.1190</v>
      </c>
      <c r="Q4683" s="19" t="str">
        <v>242 - 10 Amper - Bipolar - Llave Tecla Interruptor Neon Rojo Termotanque 10A</v>
      </c>
      <c r="V4683" s="83"/>
      <c r="AA4683" t="str">
        <v>240 - VARIADO - 1,75 mm - 14 mm - 390 mm</v>
      </c>
    </row>
    <row r="4684" spans="1:27" x14ac:dyDescent="0.2">
      <c r="A4684" s="45" t="str">
        <v>TERMINALES35</v>
      </c>
      <c r="B4684" s="46" t="str">
        <v>TERMINALES</v>
      </c>
      <c r="C4684" s="46">
        <v>35</v>
      </c>
      <c r="D4684" s="46" t="str">
        <v>Horquilla de 4,2 mm Cable: 0,8 - 2 mm</v>
      </c>
      <c r="E4684" s="47">
        <v>141.24</v>
      </c>
      <c r="F4684" s="45" t="str">
        <v>METALGRAB</v>
      </c>
      <c r="G4684" s="48">
        <v>57.202200000000005</v>
      </c>
      <c r="H4684" s="49">
        <v>31.714200000000002</v>
      </c>
      <c r="I4684" s="50">
        <v>0.80367784777796691</v>
      </c>
      <c r="J4684" s="51" t="str">
        <v>1.07.1360</v>
      </c>
      <c r="Q4684" s="19" t="str">
        <v>242 - CONECT RAP P/MAN RM 1/4 MANG 8 - BRONCE NIQUELADO</v>
      </c>
      <c r="V4684" s="83"/>
      <c r="AA4684" t="str">
        <v>241 - 10 Amper - Bipolar - Llave Tecla Interruptor 10 Am Inversora Bipolar</v>
      </c>
    </row>
    <row r="4685" spans="1:27" x14ac:dyDescent="0.2">
      <c r="A4685" s="45" t="str">
        <v>TERMINALES31 gr</v>
      </c>
      <c r="B4685" s="46" t="str">
        <v>TERMINALES</v>
      </c>
      <c r="C4685" s="46" t="str">
        <v>31 gr</v>
      </c>
      <c r="D4685" s="46" t="str">
        <v>Ojal de 5,2 mm grande Cable: 0,8 - 2 mm</v>
      </c>
      <c r="E4685" s="47">
        <v>177.12</v>
      </c>
      <c r="F4685" s="45" t="str">
        <v>METALGRAB</v>
      </c>
      <c r="G4685" s="48">
        <v>71.733599999999996</v>
      </c>
      <c r="H4685" s="49">
        <v>39.770699999999998</v>
      </c>
      <c r="I4685" s="50">
        <v>0.8036795932684111</v>
      </c>
      <c r="J4685" s="51" t="str">
        <v>1.06.1250</v>
      </c>
      <c r="Q4685" s="19" t="str">
        <v>242 - TOPE DE CAPOT FORD FIESTA-ORION-POINTER-MONDEO-K</v>
      </c>
      <c r="V4685" s="83"/>
      <c r="AA4685" t="str">
        <v>241 - CONECT RAP P/MAN RM 1/8 MANG 8 - BRONCE NIQUELADO</v>
      </c>
    </row>
    <row r="4686" spans="1:27" x14ac:dyDescent="0.2">
      <c r="A4686" s="45" t="str">
        <v>TERMINALES75</v>
      </c>
      <c r="B4686" s="46" t="str">
        <v>TERMINALES</v>
      </c>
      <c r="C4686" s="46">
        <v>75</v>
      </c>
      <c r="D4686" s="46" t="str">
        <v>Ojal de 13,5x18 mm reforzado Cable: 10 - 16 mm</v>
      </c>
      <c r="E4686" s="47">
        <v>1012.04</v>
      </c>
      <c r="F4686" s="45" t="str">
        <v>METALGRAB</v>
      </c>
      <c r="G4686" s="48">
        <v>409.87620000000004</v>
      </c>
      <c r="H4686" s="49">
        <v>227.24279999999999</v>
      </c>
      <c r="I4686" s="50">
        <v>0.80369279026662266</v>
      </c>
      <c r="J4686" s="51" t="str">
        <v>1.06.13490</v>
      </c>
      <c r="Q4686" s="19" t="str">
        <v>242 - VARIADO</v>
      </c>
      <c r="V4686" s="83"/>
      <c r="AA4686" t="str">
        <v>241 - TOPE DE CAPOT FORD ESCORT-GALAXY-SIERRA</v>
      </c>
    </row>
    <row r="4687" spans="1:27" x14ac:dyDescent="0.2">
      <c r="A4687" s="45" t="str">
        <v>TERMINALES70</v>
      </c>
      <c r="B4687" s="46" t="str">
        <v>TERMINALES</v>
      </c>
      <c r="C4687" s="46">
        <v>70</v>
      </c>
      <c r="D4687" s="46" t="str">
        <v>Ojal de 8,5x18 mm reforzado Cable: 6 - 10 mm</v>
      </c>
      <c r="E4687" s="47">
        <v>726.14</v>
      </c>
      <c r="F4687" s="45" t="str">
        <v>METALGRAB</v>
      </c>
      <c r="G4687" s="48">
        <v>294.08670000000001</v>
      </c>
      <c r="H4687" s="49">
        <v>163.047</v>
      </c>
      <c r="I4687" s="50">
        <v>0.80369280023551504</v>
      </c>
      <c r="J4687" s="51" t="str">
        <v>1.06.13465</v>
      </c>
      <c r="Q4687" s="19" t="str">
        <v>243 - ABRAZADERA DE MANGUERA REFRIGERACION R 19-21</v>
      </c>
      <c r="V4687" s="83"/>
      <c r="AA4687" t="str">
        <v>242 - 10 Amper - Bipolar - Llave Tecla Interruptor Neon Rojo Termotanque 10A</v>
      </c>
    </row>
    <row r="4688" spans="1:27" x14ac:dyDescent="0.2">
      <c r="A4688" s="45" t="str">
        <v>TERMINALES42</v>
      </c>
      <c r="B4688" s="46" t="str">
        <v>TERMINALES</v>
      </c>
      <c r="C4688" s="46">
        <v>42</v>
      </c>
      <c r="D4688" s="46" t="str">
        <v>Pala macho de 6.5 mm larga Cable: 2 - 2,5 mm</v>
      </c>
      <c r="E4688" s="47">
        <v>238.06</v>
      </c>
      <c r="F4688" s="45" t="str">
        <v>METALGRAB</v>
      </c>
      <c r="G4688" s="48">
        <v>96.414299999999997</v>
      </c>
      <c r="H4688" s="49">
        <v>53.453800000000001</v>
      </c>
      <c r="I4688" s="50">
        <v>0.80369403110723647</v>
      </c>
      <c r="J4688" s="51" t="str">
        <v>1.02.0830</v>
      </c>
      <c r="Q4688" s="19" t="str">
        <v>243 - CONECT RAP P/MAN RM 1/4 MANG 10 - BRONCE NIQUELADO</v>
      </c>
      <c r="V4688" s="83"/>
      <c r="AA4688" t="str">
        <v>242 - CONECT RAP P/MAN RM 1/4 MANG 8 - BRONCE NIQUELADO</v>
      </c>
    </row>
    <row r="4689" spans="1:27" x14ac:dyDescent="0.2">
      <c r="A4689" s="45" t="str">
        <v>TERMINALES32</v>
      </c>
      <c r="B4689" s="46" t="str">
        <v>TERMINALES</v>
      </c>
      <c r="C4689" s="46">
        <v>32</v>
      </c>
      <c r="D4689" s="46" t="str">
        <v>Ojal de 6,5 mm Cable: 0,8 - 2 mm</v>
      </c>
      <c r="E4689" s="47">
        <v>178.83</v>
      </c>
      <c r="F4689" s="45" t="str">
        <v>METALGRAB</v>
      </c>
      <c r="G4689" s="48">
        <v>72.426150000000007</v>
      </c>
      <c r="H4689" s="49">
        <v>40.154299999999999</v>
      </c>
      <c r="I4689" s="50">
        <v>0.80369599270812864</v>
      </c>
      <c r="J4689" s="51" t="str">
        <v>1.06.1240</v>
      </c>
      <c r="Q4689" s="19" t="str">
        <v>243 - VARIADO</v>
      </c>
      <c r="V4689" s="83"/>
      <c r="AA4689" t="str">
        <v>242 - TOPE DE CAPOT FORD FIESTA-ORION-POINTER-MONDEO-K</v>
      </c>
    </row>
    <row r="4690" spans="1:27" x14ac:dyDescent="0.2">
      <c r="A4690" s="45" t="str">
        <v>TERMINALES33</v>
      </c>
      <c r="B4690" s="46" t="str">
        <v>TERMINALES</v>
      </c>
      <c r="C4690" s="46">
        <v>33</v>
      </c>
      <c r="D4690" s="46" t="str">
        <v>Ojal de 8,5 mm Cable: 0,8 - 2,5 mm</v>
      </c>
      <c r="E4690" s="47">
        <v>250.59</v>
      </c>
      <c r="F4690" s="45" t="str">
        <v>METALGRAB</v>
      </c>
      <c r="G4690" s="48">
        <v>101.48895</v>
      </c>
      <c r="H4690" s="49">
        <v>56.267200000000003</v>
      </c>
      <c r="I4690" s="50">
        <v>0.80369646970170905</v>
      </c>
      <c r="J4690" s="51" t="str">
        <v>1.06.1278</v>
      </c>
      <c r="Q4690" s="19" t="str">
        <v>244 - GRAMPA PASACABLE MOTOR R 19 RN-RT/405</v>
      </c>
      <c r="V4690" s="83"/>
      <c r="AA4690" t="str">
        <v>242 - VARIADO</v>
      </c>
    </row>
    <row r="4691" spans="1:27" x14ac:dyDescent="0.2">
      <c r="A4691" s="45" t="str">
        <v>TERMINALES64</v>
      </c>
      <c r="B4691" s="46" t="str">
        <v>TERMINALES</v>
      </c>
      <c r="C4691" s="46">
        <v>64</v>
      </c>
      <c r="D4691" s="46" t="str">
        <v>Ojal de 1/4 bronce Cable: 0,8 - 2,5 mm</v>
      </c>
      <c r="E4691" s="47">
        <v>250.59</v>
      </c>
      <c r="F4691" s="45" t="str">
        <v>METALGRAB</v>
      </c>
      <c r="G4691" s="48">
        <v>101.48895</v>
      </c>
      <c r="H4691" s="49">
        <v>56.267200000000003</v>
      </c>
      <c r="I4691" s="50">
        <v>0.80369646970170905</v>
      </c>
      <c r="J4691" s="51" t="str">
        <v>1.06.1281</v>
      </c>
      <c r="Q4691" s="19" t="str">
        <v>245 - GRAMPA EXTREMO PARAGOLPE VOLKSWAGEN 1500</v>
      </c>
      <c r="V4691" s="83"/>
      <c r="AA4691" t="str">
        <v>243 - ABRAZADERA DE MANGUERA REFRIGERACION R 19-21</v>
      </c>
    </row>
    <row r="4692" spans="1:27" x14ac:dyDescent="0.2">
      <c r="A4692" s="45" t="str">
        <v>TERMINALES38</v>
      </c>
      <c r="B4692" s="46" t="str">
        <v>TERMINALES</v>
      </c>
      <c r="C4692" s="46">
        <v>38</v>
      </c>
      <c r="D4692" s="46" t="str">
        <v>Pala macho de 2,8 mm Cable: 0,8 - 2 mm</v>
      </c>
      <c r="E4692" s="47">
        <v>131.56</v>
      </c>
      <c r="F4692" s="45" t="str">
        <v>METALGRAB</v>
      </c>
      <c r="G4692" s="48">
        <v>53.281800000000004</v>
      </c>
      <c r="H4692" s="49">
        <v>29.540299999999998</v>
      </c>
      <c r="I4692" s="50">
        <v>0.80369867604594414</v>
      </c>
      <c r="J4692" s="51" t="str">
        <v>1.02.0705</v>
      </c>
      <c r="Q4692" s="19" t="str">
        <v>245 - RESORTES ORIG RIFLE RENO Y  MAHELY  - 2,25 mm - 27 mm - 180 mm</v>
      </c>
      <c r="V4692" s="83"/>
      <c r="AA4692" t="str">
        <v>243 - CONECT RAP P/MAN RM 1/4 MANG 10 - BRONCE NIQUELADO</v>
      </c>
    </row>
    <row r="4693" spans="1:27" x14ac:dyDescent="0.2">
      <c r="A4693" s="45" t="str">
        <v>TERMINALES51</v>
      </c>
      <c r="B4693" s="46" t="str">
        <v>TERMINALES</v>
      </c>
      <c r="C4693" s="46">
        <v>51</v>
      </c>
      <c r="D4693" s="46" t="str">
        <v>Tubo macho de 4 mm Cable: 0,5 - 2mm</v>
      </c>
      <c r="E4693" s="47">
        <v>191.36</v>
      </c>
      <c r="F4693" s="45" t="str">
        <v>METALGRAB</v>
      </c>
      <c r="G4693" s="48">
        <v>77.500800000000012</v>
      </c>
      <c r="H4693" s="49">
        <v>42.967700000000001</v>
      </c>
      <c r="I4693" s="50">
        <v>0.80369905766424576</v>
      </c>
      <c r="J4693" s="51" t="str">
        <v>1.04.0910</v>
      </c>
      <c r="Q4693" s="19" t="str">
        <v>246 - GRAMPA EXTREMO PARAGOLPE VOLKSWAGEN 1500</v>
      </c>
      <c r="V4693" s="83"/>
      <c r="AA4693" t="str">
        <v>243 - VARIADO</v>
      </c>
    </row>
    <row r="4694" spans="1:27" x14ac:dyDescent="0.2">
      <c r="A4694" s="45" t="str">
        <v>TERMINALES36</v>
      </c>
      <c r="B4694" s="46" t="str">
        <v>TERMINALES</v>
      </c>
      <c r="C4694" s="46">
        <v>36</v>
      </c>
      <c r="D4694" s="46" t="str">
        <v>Horquilla de 5,2 mm  Cable: 0,8 - 2 mm</v>
      </c>
      <c r="E4694" s="47">
        <v>179.4</v>
      </c>
      <c r="F4694" s="45" t="str">
        <v>METALGRAB</v>
      </c>
      <c r="G4694" s="48">
        <v>72.657000000000011</v>
      </c>
      <c r="H4694" s="49">
        <v>40.282200000000003</v>
      </c>
      <c r="I4694" s="50">
        <v>0.80369989722507729</v>
      </c>
      <c r="J4694" s="51" t="str">
        <v>1.07.1380</v>
      </c>
      <c r="Q4694" s="19" t="str">
        <v>246 - RESORTES ORIG RIFLE RENO Y  MAHELY  - 2,60 mm - 27 mm - 220 mm</v>
      </c>
      <c r="V4694" s="83"/>
      <c r="AA4694" t="str">
        <v>244 - GRAMPA PASACABLE MOTOR R 19 RN-RT/405</v>
      </c>
    </row>
    <row r="4695" spans="1:27" x14ac:dyDescent="0.2">
      <c r="A4695" s="45" t="str">
        <v>TERMINALES37</v>
      </c>
      <c r="B4695" s="46" t="str">
        <v>TERMINALES</v>
      </c>
      <c r="C4695" s="46">
        <v>37</v>
      </c>
      <c r="D4695" s="46" t="str">
        <v>Horquilla de 6.5 mm Cable: 0,8 - 2 mm</v>
      </c>
      <c r="E4695" s="47">
        <v>179.4</v>
      </c>
      <c r="F4695" s="45" t="str">
        <v>METALGRAB</v>
      </c>
      <c r="G4695" s="48">
        <v>72.657000000000011</v>
      </c>
      <c r="H4695" s="49">
        <v>40.282200000000003</v>
      </c>
      <c r="I4695" s="50">
        <v>0.80369989722507729</v>
      </c>
      <c r="J4695" s="51" t="str">
        <v>1.07.1370</v>
      </c>
      <c r="Q4695" s="19" t="str">
        <v xml:space="preserve">247 - GRAMPA FIJACION GRILLAS FORD RENAULT </v>
      </c>
      <c r="V4695" s="83"/>
      <c r="AA4695" t="str">
        <v>245 - GRAMPA EXTREMO PARAGOLPE VOLKSWAGEN 1500</v>
      </c>
    </row>
    <row r="4696" spans="1:27" x14ac:dyDescent="0.2">
      <c r="A4696" s="45" t="str">
        <v>TERMINALES73</v>
      </c>
      <c r="B4696" s="46" t="str">
        <v>TERMINALES</v>
      </c>
      <c r="C4696" s="46">
        <v>73</v>
      </c>
      <c r="D4696" s="46" t="str">
        <v>Ojal de 8,5x18 mm reforzado Cable: 10 - 16 mm</v>
      </c>
      <c r="E4696" s="47">
        <v>1016.6</v>
      </c>
      <c r="F4696" s="45" t="str">
        <v>METALGRAB</v>
      </c>
      <c r="G4696" s="48">
        <v>411.72300000000007</v>
      </c>
      <c r="H4696" s="49">
        <v>228.26580000000001</v>
      </c>
      <c r="I4696" s="50">
        <v>0.80369989722507729</v>
      </c>
      <c r="J4696" s="51" t="str">
        <v>1.06.13480</v>
      </c>
      <c r="Q4696" s="19" t="str">
        <v>247 - RESORTES ORIG RIFLE RENO Y  MAHELY 4,5 - 2,5 mm  - 17 mm - 260 mm</v>
      </c>
      <c r="V4696" s="83"/>
      <c r="AA4696" t="str">
        <v>245 - RESORTES ORIG RIFLE RENO Y  MAHELY  - 2,25 mm - 27 mm - 180 mm</v>
      </c>
    </row>
    <row r="4697" spans="1:27" x14ac:dyDescent="0.2">
      <c r="A4697" s="45" t="str">
        <v>TERMINALES74</v>
      </c>
      <c r="B4697" s="46" t="str">
        <v>TERMINALES</v>
      </c>
      <c r="C4697" s="46">
        <v>74</v>
      </c>
      <c r="D4697" s="46" t="str">
        <v>Ojal de 10,5x18 mm reforzado Cable: 10 - 16 mm</v>
      </c>
      <c r="E4697" s="47">
        <v>1016.6</v>
      </c>
      <c r="F4697" s="45" t="str">
        <v>METALGRAB</v>
      </c>
      <c r="G4697" s="48">
        <v>411.72300000000007</v>
      </c>
      <c r="H4697" s="49">
        <v>228.26580000000001</v>
      </c>
      <c r="I4697" s="50">
        <v>0.80369989722507729</v>
      </c>
      <c r="J4697" s="51" t="str">
        <v>1.06.13485</v>
      </c>
      <c r="Q4697" s="19" t="str">
        <v>248 - CODO GIRATORIO 90º 1/8 X 6 - BRONCE NIQUELADO</v>
      </c>
      <c r="V4697" s="83"/>
      <c r="AA4697" t="str">
        <v>246 - GRAMPA EXTREMO PARAGOLPE VOLKSWAGEN 1500</v>
      </c>
    </row>
    <row r="4698" spans="1:27" x14ac:dyDescent="0.2">
      <c r="A4698" s="45" t="str">
        <v>TERMINALES54</v>
      </c>
      <c r="B4698" s="46" t="str">
        <v>TERMINALES</v>
      </c>
      <c r="C4698" s="46">
        <v>54</v>
      </c>
      <c r="D4698" s="46" t="str">
        <v>Tubo hembra de 4,5 mm Cable: 0,5 - 2mm</v>
      </c>
      <c r="E4698" s="47">
        <v>227.81</v>
      </c>
      <c r="F4698" s="45" t="str">
        <v>METALGRAB</v>
      </c>
      <c r="G4698" s="48">
        <v>92.263050000000007</v>
      </c>
      <c r="H4698" s="49">
        <v>51.152000000000001</v>
      </c>
      <c r="I4698" s="50">
        <v>0.80370366750078204</v>
      </c>
      <c r="J4698" s="51" t="str">
        <v>1.05.0990</v>
      </c>
      <c r="Q4698" s="19" t="str">
        <v>248 - GRAMPA FIJACION MOLDURAS RENAULT 206-306-406</v>
      </c>
      <c r="V4698" s="83"/>
      <c r="AA4698" t="str">
        <v>246 - RESORTES ORIG RIFLE RENO Y  MAHELY  - 2,60 mm - 27 mm - 220 mm</v>
      </c>
    </row>
    <row r="4699" spans="1:27" x14ac:dyDescent="0.2">
      <c r="A4699" s="45" t="str">
        <v>TERMINALES67</v>
      </c>
      <c r="B4699" s="46" t="str">
        <v>TERMINALES</v>
      </c>
      <c r="C4699" s="46">
        <v>67</v>
      </c>
      <c r="D4699" s="46" t="str">
        <v>Ojal de 8,5x18 mm reforzado Cable: 2,5 - 6 mm</v>
      </c>
      <c r="E4699" s="47">
        <v>719.31</v>
      </c>
      <c r="F4699" s="45" t="str">
        <v>METALGRAB</v>
      </c>
      <c r="G4699" s="48">
        <v>291.32054999999997</v>
      </c>
      <c r="H4699" s="49">
        <v>161.51240000000001</v>
      </c>
      <c r="I4699" s="50">
        <v>0.80370392613817843</v>
      </c>
      <c r="J4699" s="51" t="str">
        <v>1.06.13430</v>
      </c>
      <c r="Q4699" s="19" t="str">
        <v>248 - RESORTES ORIG RIFLE RENO Y  MAHELY 5,5 - 3 mm - 21 mm - 370 mm</v>
      </c>
      <c r="V4699" s="83"/>
      <c r="AA4699" t="str">
        <v xml:space="preserve">247 - GRAMPA FIJACION GRILLAS FORD RENAULT </v>
      </c>
    </row>
    <row r="4700" spans="1:27" x14ac:dyDescent="0.2">
      <c r="A4700" s="45" t="str">
        <v>TERMINALES68</v>
      </c>
      <c r="B4700" s="46" t="str">
        <v>TERMINALES</v>
      </c>
      <c r="C4700" s="46">
        <v>68</v>
      </c>
      <c r="D4700" s="46" t="str">
        <v>Ojal de 10,5x18 mm reforzado Cable: 2,5 - 6 mm</v>
      </c>
      <c r="E4700" s="47">
        <v>719.31</v>
      </c>
      <c r="F4700" s="45" t="str">
        <v>METALGRAB</v>
      </c>
      <c r="G4700" s="48">
        <v>291.32054999999997</v>
      </c>
      <c r="H4700" s="49">
        <v>161.51240000000001</v>
      </c>
      <c r="I4700" s="50">
        <v>0.80370392613817843</v>
      </c>
      <c r="J4700" s="51" t="str">
        <v>1.06.13435</v>
      </c>
      <c r="Q4700" s="19" t="str">
        <v>249 - CODO GIRATORIO 90º 1/8 X 8 - BRONCE NIQUELADO</v>
      </c>
      <c r="V4700" s="83"/>
      <c r="AA4700" t="str">
        <v>247 - RESORTES ORIG RIFLE RENO Y  MAHELY 4,5 - 2,5 mm  - 17 mm - 260 mm</v>
      </c>
    </row>
    <row r="4701" spans="1:27" x14ac:dyDescent="0.2">
      <c r="A4701" s="45" t="str">
        <v>TERMINALES69</v>
      </c>
      <c r="B4701" s="46" t="str">
        <v>TERMINALES</v>
      </c>
      <c r="C4701" s="46">
        <v>69</v>
      </c>
      <c r="D4701" s="46" t="str">
        <v>Ojal de 13,5x18 mm reforzado Cable: 2,5 - 6 mm</v>
      </c>
      <c r="E4701" s="47">
        <v>719.31</v>
      </c>
      <c r="F4701" s="45" t="str">
        <v>METALGRAB</v>
      </c>
      <c r="G4701" s="48">
        <v>291.32054999999997</v>
      </c>
      <c r="H4701" s="49">
        <v>161.51240000000001</v>
      </c>
      <c r="I4701" s="50">
        <v>0.80370392613817843</v>
      </c>
      <c r="J4701" s="51" t="str">
        <v>1.06.13440</v>
      </c>
      <c r="Q4701" s="19" t="str">
        <v>249 - GRAMPA VARILLA CERRADURA FIAT-PEUGEOT</v>
      </c>
      <c r="V4701" s="83"/>
      <c r="AA4701" t="str">
        <v>248 - CODO GIRATORIO 90º 1/8 X 6 - BRONCE NIQUELADO</v>
      </c>
    </row>
    <row r="4702" spans="1:27" x14ac:dyDescent="0.2">
      <c r="A4702" s="45" t="str">
        <v>TERMINALES71</v>
      </c>
      <c r="B4702" s="46" t="str">
        <v>TERMINALES</v>
      </c>
      <c r="C4702" s="46">
        <v>71</v>
      </c>
      <c r="D4702" s="46" t="str">
        <v>Ojal de 10,5x18 mm reforzado Cable: 6 - 10 mm</v>
      </c>
      <c r="E4702" s="47">
        <v>732.41</v>
      </c>
      <c r="F4702" s="45" t="str">
        <v>METALGRAB</v>
      </c>
      <c r="G4702" s="48">
        <v>296.62604999999996</v>
      </c>
      <c r="H4702" s="49">
        <v>164.4537</v>
      </c>
      <c r="I4702" s="50">
        <v>0.80370554143810669</v>
      </c>
      <c r="J4702" s="51" t="str">
        <v>1.06.13470</v>
      </c>
      <c r="Q4702" s="19" t="str">
        <v>24x29 - 24x29</v>
      </c>
      <c r="V4702" s="83"/>
      <c r="AA4702" t="str">
        <v>248 - GRAMPA FIJACION MOLDURAS RENAULT 206-306-406</v>
      </c>
    </row>
    <row r="4703" spans="1:27" x14ac:dyDescent="0.2">
      <c r="A4703" s="45" t="str">
        <v>TERMINALES72</v>
      </c>
      <c r="B4703" s="46" t="str">
        <v>TERMINALES</v>
      </c>
      <c r="C4703" s="46">
        <v>72</v>
      </c>
      <c r="D4703" s="46" t="str">
        <v>Ojal de 13,5x18 mm reforzado Cable: 6 - 10 mm</v>
      </c>
      <c r="E4703" s="47">
        <v>732.41</v>
      </c>
      <c r="F4703" s="45" t="str">
        <v>METALGRAB</v>
      </c>
      <c r="G4703" s="48">
        <v>296.62604999999996</v>
      </c>
      <c r="H4703" s="49">
        <v>164.4537</v>
      </c>
      <c r="I4703" s="50">
        <v>0.80370554143810669</v>
      </c>
      <c r="J4703" s="51" t="str">
        <v>1.06.13475</v>
      </c>
      <c r="Q4703" s="19" t="str">
        <v>24x30 - 24x30</v>
      </c>
      <c r="V4703" s="83"/>
      <c r="AA4703" t="str">
        <v>248 - RESORTES ORIG RIFLE RENO Y  MAHELY 5,5 - 3 mm - 21 mm - 370 mm</v>
      </c>
    </row>
    <row r="4704" spans="1:27" x14ac:dyDescent="0.2">
      <c r="A4704" s="45" t="str">
        <v>TERMINALES30 ch</v>
      </c>
      <c r="B4704" s="46" t="str">
        <v>TERMINALES</v>
      </c>
      <c r="C4704" s="46" t="str">
        <v>30 ch</v>
      </c>
      <c r="D4704" s="46" t="str">
        <v>Ojal de 4,2 mm chico Cable: 0,8 - 2 mm</v>
      </c>
      <c r="E4704" s="47">
        <v>144.66</v>
      </c>
      <c r="F4704" s="45" t="str">
        <v>METALGRAB</v>
      </c>
      <c r="G4704" s="48">
        <v>58.587299999999999</v>
      </c>
      <c r="H4704" s="49">
        <v>32.481499999999997</v>
      </c>
      <c r="I4704" s="50">
        <v>0.80371288271785502</v>
      </c>
      <c r="J4704" s="51" t="str">
        <v>1.06.1150</v>
      </c>
      <c r="Q4704" s="19" t="str">
        <v>24x32 - 24x32</v>
      </c>
      <c r="V4704" s="83"/>
      <c r="AA4704" t="str">
        <v>249 - CODO GIRATORIO 90º 1/8 X 8 - BRONCE NIQUELADO</v>
      </c>
    </row>
    <row r="4705" spans="1:27" x14ac:dyDescent="0.2">
      <c r="A4705" s="45" t="str">
        <v>TERMINALES65</v>
      </c>
      <c r="B4705" s="46" t="str">
        <v>TERMINALES</v>
      </c>
      <c r="C4705" s="46">
        <v>65</v>
      </c>
      <c r="D4705" s="46" t="str">
        <v>Ojal de 6,5 x 13 reforzado  Cable: 2,5 - 8 mm</v>
      </c>
      <c r="E4705" s="47">
        <v>424.3</v>
      </c>
      <c r="F4705" s="45" t="str">
        <v>METALGRAB</v>
      </c>
      <c r="G4705" s="48">
        <v>171.8415</v>
      </c>
      <c r="H4705" s="49">
        <v>95.270600000000002</v>
      </c>
      <c r="I4705" s="50">
        <v>0.80372014031611005</v>
      </c>
      <c r="J4705" s="51" t="str">
        <v>1.06.1340</v>
      </c>
      <c r="Q4705" s="19" t="str">
        <v>24x40 - 24x40</v>
      </c>
      <c r="V4705" s="83"/>
      <c r="AA4705" t="str">
        <v>249 - GRAMPA VARILLA CERRADURA FIAT-PEUGEOT</v>
      </c>
    </row>
    <row r="4706" spans="1:27" x14ac:dyDescent="0.2">
      <c r="A4706" s="45" t="str">
        <v>TERMINALES66</v>
      </c>
      <c r="B4706" s="46" t="str">
        <v>TERMINALES</v>
      </c>
      <c r="C4706" s="46">
        <v>66</v>
      </c>
      <c r="D4706" s="46" t="str">
        <v>Ojal de 8,5x 13 mm reforzado Cable: 2,5 - 8 mm</v>
      </c>
      <c r="E4706" s="47">
        <v>424.3</v>
      </c>
      <c r="F4706" s="45" t="str">
        <v>METALGRAB</v>
      </c>
      <c r="G4706" s="48">
        <v>171.8415</v>
      </c>
      <c r="H4706" s="49">
        <v>95.270600000000002</v>
      </c>
      <c r="I4706" s="50">
        <v>0.80372014031611005</v>
      </c>
      <c r="J4706" s="51" t="str">
        <v>1.06.1343</v>
      </c>
      <c r="Q4706" s="19" t="str">
        <v>25 - "U" anula canerias 16 mm - 28</v>
      </c>
      <c r="V4706" s="83"/>
      <c r="AA4706" t="str">
        <v>24x29 - 24x29</v>
      </c>
    </row>
    <row r="4707" spans="1:27" x14ac:dyDescent="0.2">
      <c r="A4707" s="45" t="str">
        <v>TERMINALES53</v>
      </c>
      <c r="B4707" s="46" t="str">
        <v>TERMINALES</v>
      </c>
      <c r="C4707" s="46">
        <v>53</v>
      </c>
      <c r="D4707" s="46" t="str">
        <v>Tubo macho de 4,5 mm Cable: 0,5 - 2mm</v>
      </c>
      <c r="E4707" s="47">
        <v>376.46</v>
      </c>
      <c r="F4707" s="45" t="str">
        <v>METALGRAB</v>
      </c>
      <c r="G4707" s="48">
        <v>152.46629999999999</v>
      </c>
      <c r="H4707" s="49">
        <v>84.528700000000001</v>
      </c>
      <c r="I4707" s="50">
        <v>0.80372228604012586</v>
      </c>
      <c r="J4707" s="51" t="str">
        <v>1.04.0920</v>
      </c>
      <c r="Q4707" s="19" t="str">
        <v>25 - 1/4 H x ACP  -  10</v>
      </c>
      <c r="V4707" s="83"/>
      <c r="AA4707" t="str">
        <v>24x30 - 24x30</v>
      </c>
    </row>
    <row r="4708" spans="1:27" x14ac:dyDescent="0.2">
      <c r="A4708" s="45" t="str">
        <v>TERMINALES34</v>
      </c>
      <c r="B4708" s="46" t="str">
        <v>TERMINALES</v>
      </c>
      <c r="C4708" s="46">
        <v>34</v>
      </c>
      <c r="D4708" s="46" t="str">
        <v>Horquilla de 3 mm Cable: 0,8 - 2 mm</v>
      </c>
      <c r="E4708" s="47">
        <v>85.43</v>
      </c>
      <c r="F4708" s="45" t="str">
        <v>METALGRAB</v>
      </c>
      <c r="G4708" s="48">
        <v>34.599150000000002</v>
      </c>
      <c r="H4708" s="49">
        <v>19.181999999999999</v>
      </c>
      <c r="I4708" s="50">
        <v>0.8037300594307164</v>
      </c>
      <c r="J4708" s="51" t="str">
        <v>1.07.1410</v>
      </c>
      <c r="Q4708" s="19" t="str">
        <v>25 - 2 x 14 x 100 - Expansion</v>
      </c>
      <c r="V4708" s="83"/>
      <c r="AA4708" t="str">
        <v>24x32 - 24x32</v>
      </c>
    </row>
    <row r="4709" spans="1:27" x14ac:dyDescent="0.2">
      <c r="A4709" s="45" t="str">
        <v>TERMINALES60</v>
      </c>
      <c r="B4709" s="46" t="str">
        <v>TERMINALES</v>
      </c>
      <c r="C4709" s="46">
        <v>60</v>
      </c>
      <c r="D4709" s="46" t="str">
        <v>Aislante recto de 6,5 mnm</v>
      </c>
      <c r="E4709" s="47">
        <v>50.12</v>
      </c>
      <c r="F4709" s="45" t="str">
        <v>METALGRAB</v>
      </c>
      <c r="G4709" s="48">
        <v>20.2986</v>
      </c>
      <c r="H4709" s="49">
        <v>11.253399999999999</v>
      </c>
      <c r="I4709" s="50">
        <v>0.80377485915367819</v>
      </c>
      <c r="J4709" s="51" t="str">
        <v>2.40.2060</v>
      </c>
      <c r="Q4709" s="19" t="str">
        <v>25 - 25 mm (1") - 5 mm</v>
      </c>
      <c r="V4709" s="83"/>
      <c r="AA4709" t="str">
        <v>24x40 - 24x40</v>
      </c>
    </row>
    <row r="4710" spans="1:27" x14ac:dyDescent="0.2">
      <c r="A4710" s="45" t="str">
        <v>PLASTICOS172</v>
      </c>
      <c r="B4710" s="46" t="str">
        <v>PLASTICOS</v>
      </c>
      <c r="C4710" s="46">
        <v>172</v>
      </c>
      <c r="D4710" s="46" t="str">
        <v>GRAMPA MOLDURA LATERAL FORD FALCON    64/74</v>
      </c>
      <c r="E4710" s="47">
        <v>731.24</v>
      </c>
      <c r="F4710" s="45" t="str">
        <v>FADER</v>
      </c>
      <c r="G4710" s="48">
        <v>296.15220000000005</v>
      </c>
      <c r="H4710" s="49">
        <v>163.9922</v>
      </c>
      <c r="I4710" s="50">
        <v>0.80589198754574953</v>
      </c>
      <c r="J4710" s="51" t="str">
        <v>F-318/A</v>
      </c>
      <c r="Q4710" s="19" t="str">
        <v>25 - CONEXIÓN CON VIROLA TUBO 8 M</v>
      </c>
      <c r="V4710" s="83"/>
      <c r="AA4710" t="str">
        <v>25 - "U" anula canerias 16 mm - 28</v>
      </c>
    </row>
    <row r="4711" spans="1:27" x14ac:dyDescent="0.2">
      <c r="A4711" s="45" t="str">
        <v>PLASTICOS127</v>
      </c>
      <c r="B4711" s="46" t="str">
        <v>PLASTICOS</v>
      </c>
      <c r="C4711" s="46">
        <v>127</v>
      </c>
      <c r="D4711" s="46" t="str">
        <v>Grampa tapizado de alfombras PEUGEOT 504</v>
      </c>
      <c r="E4711" s="47">
        <v>668.91</v>
      </c>
      <c r="F4711" s="45" t="str">
        <v>FADER</v>
      </c>
      <c r="G4711" s="48">
        <v>270.90854999999999</v>
      </c>
      <c r="H4711" s="49">
        <v>149.9665</v>
      </c>
      <c r="I4711" s="50">
        <v>0.80646044283223262</v>
      </c>
      <c r="J4711" s="51" t="str">
        <v>F-038</v>
      </c>
      <c r="Q4711" s="19" t="str">
        <v>25 - Cuerda 1,78mm - 29,87 x 33,43</v>
      </c>
      <c r="V4711" s="83"/>
      <c r="AA4711" t="str">
        <v>25 - 1/4 H x ACP  -  10</v>
      </c>
    </row>
    <row r="4712" spans="1:27" x14ac:dyDescent="0.2">
      <c r="A4712" s="45" t="str">
        <v>INTERRUPTORES Y PULSADORES221</v>
      </c>
      <c r="B4712" s="46" t="str">
        <v>INTERRUPTORES Y PULSADORES</v>
      </c>
      <c r="C4712" s="46">
        <v>221</v>
      </c>
      <c r="D4712" s="46" t="str">
        <v>10 Amper - Unipolar - Llave Inversora T/PALA 6.35</v>
      </c>
      <c r="E4712" s="47">
        <v>2852.17</v>
      </c>
      <c r="F4712" s="45" t="str">
        <v>ALCIDES.TESSA</v>
      </c>
      <c r="G4712" s="48">
        <v>1155.1288500000001</v>
      </c>
      <c r="H4712" s="49">
        <v>639.30999999999995</v>
      </c>
      <c r="I4712" s="50">
        <v>0.80683682407595714</v>
      </c>
      <c r="J4712" s="51" t="str">
        <v>1632/00 - NB3</v>
      </c>
      <c r="Q4712" s="19" t="str">
        <v>25 - Park 8x12 neg c/aran</v>
      </c>
      <c r="V4712" s="83"/>
      <c r="AA4712" t="str">
        <v>25 - 2 x 14 x 100 - Expansion</v>
      </c>
    </row>
    <row r="4713" spans="1:27" x14ac:dyDescent="0.2">
      <c r="A4713" s="45" t="str">
        <v>PLASTICOS2</v>
      </c>
      <c r="B4713" s="46" t="str">
        <v>PLASTICOS</v>
      </c>
      <c r="C4713" s="46">
        <v>2</v>
      </c>
      <c r="D4713" s="46" t="str">
        <v>Grampa tapizadoDuna-128-147</v>
      </c>
      <c r="E4713" s="47">
        <v>578.92999999999995</v>
      </c>
      <c r="F4713" s="45" t="str">
        <v>FADER</v>
      </c>
      <c r="G4713" s="48">
        <v>234.46665000000002</v>
      </c>
      <c r="H4713" s="49">
        <v>129.67500000000001</v>
      </c>
      <c r="I4713" s="50">
        <v>0.80810989010988998</v>
      </c>
      <c r="J4713" s="51" t="str">
        <v>S-002</v>
      </c>
      <c r="Q4713" s="19" t="str">
        <v>25 - PUNT GARRAF</v>
      </c>
      <c r="V4713" s="83"/>
      <c r="AA4713" t="str">
        <v>25 - 25 mm (1") - 5 mm</v>
      </c>
    </row>
    <row r="4714" spans="1:27" x14ac:dyDescent="0.2">
      <c r="A4714" s="45" t="str">
        <v>TERMINALES9</v>
      </c>
      <c r="B4714" s="46" t="str">
        <v>TERMINALES</v>
      </c>
      <c r="C4714" s="46">
        <v>9</v>
      </c>
      <c r="D4714" s="46" t="str">
        <v>Terminal cobre estañado ojal - Cable 10 - Ojal: 5/16</v>
      </c>
      <c r="E4714" s="47">
        <v>2774.65</v>
      </c>
      <c r="F4714" s="45" t="str">
        <v>LCT</v>
      </c>
      <c r="G4714" s="48">
        <v>1123.7332500000002</v>
      </c>
      <c r="H4714" s="49">
        <v>621.32399999999996</v>
      </c>
      <c r="I4714" s="50">
        <v>0.80861072483921492</v>
      </c>
      <c r="J4714" s="51" t="str">
        <v>2012</v>
      </c>
      <c r="Q4714" s="19" t="str">
        <v>25 - Regulador parrilla FALCON</v>
      </c>
      <c r="V4714" s="83"/>
      <c r="AA4714" t="str">
        <v>25 - CONEXION CON VIROLA TUBO 8 M</v>
      </c>
    </row>
    <row r="4715" spans="1:27" x14ac:dyDescent="0.2">
      <c r="A4715" s="45" t="str">
        <v>CONECTORES NUEVA INCORPORACION300</v>
      </c>
      <c r="B4715" s="46" t="str">
        <v>CONECTORES NUEVA INCORPORACION</v>
      </c>
      <c r="C4715" s="46">
        <v>300</v>
      </c>
      <c r="D4715" s="46" t="str">
        <v>RECTA PLÁST R 1/8 BSPT X 1/4 MAN - PULGADAS</v>
      </c>
      <c r="E4715" s="47">
        <v>2138.5</v>
      </c>
      <c r="F4715" s="45" t="str">
        <v>ALNAT</v>
      </c>
      <c r="G4715" s="48">
        <v>866.09249999999997</v>
      </c>
      <c r="H4715" s="49">
        <v>478.7937</v>
      </c>
      <c r="I4715" s="50">
        <v>0.80890538033395165</v>
      </c>
      <c r="J4715" s="51" t="str">
        <v>SPC1/4-01</v>
      </c>
      <c r="Q4715" s="19" t="str">
        <v>25 - Reten parker - Park 12 - 12 mm - 23 mm</v>
      </c>
      <c r="V4715" s="83"/>
      <c r="AA4715" t="str">
        <v>25 - Cuerda 1,78mm - 29,87 x 33,43</v>
      </c>
    </row>
    <row r="4716" spans="1:27" x14ac:dyDescent="0.2">
      <c r="A4716" s="45" t="str">
        <v>REGATONES14</v>
      </c>
      <c r="B4716" s="46" t="str">
        <v>REGATONES</v>
      </c>
      <c r="C4716" s="46">
        <v>14</v>
      </c>
      <c r="D4716" s="46" t="str">
        <v>EXTERIORES LARGOS  - 7/8 .</v>
      </c>
      <c r="E4716" s="47">
        <v>204.61</v>
      </c>
      <c r="F4716" s="45" t="str">
        <v>REGATONES</v>
      </c>
      <c r="G4716" s="48">
        <v>82.867050000000006</v>
      </c>
      <c r="H4716" s="49">
        <v>45.8</v>
      </c>
      <c r="I4716" s="50">
        <v>0.8093242358078605</v>
      </c>
      <c r="J4716" s="51" t="str">
        <v>7/8 . EXTERIORES LARGOS</v>
      </c>
      <c r="Q4716" s="19" t="str">
        <v>25 - SAE 7.89 ID-6 - Acople recto</v>
      </c>
      <c r="V4716" s="83"/>
      <c r="AA4716" t="str">
        <v>25 - Park 8x12 neg c/aran</v>
      </c>
    </row>
    <row r="4717" spans="1:27" x14ac:dyDescent="0.2">
      <c r="A4717" s="45" t="str">
        <v>PLASTICOS17</v>
      </c>
      <c r="B4717" s="46" t="str">
        <v>PLASTICOS</v>
      </c>
      <c r="C4717" s="46">
        <v>17</v>
      </c>
      <c r="D4717" s="46" t="str">
        <v>Grampa tapizado techo 405</v>
      </c>
      <c r="E4717" s="47">
        <v>771.26</v>
      </c>
      <c r="F4717" s="45" t="str">
        <v>FADER</v>
      </c>
      <c r="G4717" s="48">
        <v>312.36030000000005</v>
      </c>
      <c r="H4717" s="49">
        <v>172.6234</v>
      </c>
      <c r="I4717" s="50">
        <v>0.80948990693034695</v>
      </c>
      <c r="J4717" s="51" t="str">
        <v>F-1026</v>
      </c>
      <c r="Q4717" s="19" t="str">
        <v>25 - SEEGER A 25</v>
      </c>
      <c r="V4717" s="83"/>
      <c r="AA4717" t="str">
        <v>25 - PUNT GARRAF</v>
      </c>
    </row>
    <row r="4718" spans="1:27" x14ac:dyDescent="0.2">
      <c r="A4718" s="45" t="str">
        <v>PLASTICOS384</v>
      </c>
      <c r="B4718" s="46" t="str">
        <v>PLASTICOS</v>
      </c>
      <c r="C4718" s="46">
        <v>384</v>
      </c>
      <c r="D4718" s="46" t="str">
        <v>GR.TAPIZ.MOLD.FENDERS DUSTER-OROCH-AIR CROSS</v>
      </c>
      <c r="E4718" s="47">
        <v>1101.68</v>
      </c>
      <c r="F4718" s="45" t="str">
        <v>FADER</v>
      </c>
      <c r="G4718" s="48">
        <v>446.18040000000008</v>
      </c>
      <c r="H4718" s="49">
        <v>246.38249999999999</v>
      </c>
      <c r="I4718" s="50">
        <v>0.81092569480381149</v>
      </c>
      <c r="J4718" s="51" t="str">
        <v>S-378</v>
      </c>
      <c r="Q4718" s="19" t="str">
        <v>25 - SEEGER I 25</v>
      </c>
      <c r="V4718" s="83"/>
      <c r="AA4718" t="str">
        <v>25 - Regulador parrilla FALCON</v>
      </c>
    </row>
    <row r="4719" spans="1:27" x14ac:dyDescent="0.2">
      <c r="A4719" s="45" t="str">
        <v>TERMINALES6</v>
      </c>
      <c r="B4719" s="46" t="str">
        <v>TERMINALES</v>
      </c>
      <c r="C4719" s="46">
        <v>6</v>
      </c>
      <c r="D4719" s="46" t="str">
        <v>Terminal cobre estañado ojal - Cable 6 - Ojal: 1/4</v>
      </c>
      <c r="E4719" s="47">
        <v>1426.66</v>
      </c>
      <c r="F4719" s="45" t="str">
        <v>LCT</v>
      </c>
      <c r="G4719" s="48">
        <v>577.79730000000006</v>
      </c>
      <c r="H4719" s="49">
        <v>319.048</v>
      </c>
      <c r="I4719" s="50">
        <v>0.81100430029337289</v>
      </c>
      <c r="J4719" s="51" t="str">
        <v>2009</v>
      </c>
      <c r="Q4719" s="19" t="str">
        <v>25 - Terminal Aluminio - Cable 70 - Ojal: 1/2</v>
      </c>
      <c r="V4719" s="83"/>
      <c r="AA4719" t="str">
        <v>25 - Reten parker - Park 12 - 12 mm - 23 mm</v>
      </c>
    </row>
    <row r="4720" spans="1:27" x14ac:dyDescent="0.2">
      <c r="A4720" s="45" t="str">
        <v>INTERRUPTORES Y PULSADORES241</v>
      </c>
      <c r="B4720" s="46" t="str">
        <v>INTERRUPTORES Y PULSADORES</v>
      </c>
      <c r="C4720" s="46">
        <v>241</v>
      </c>
      <c r="D4720" s="46" t="str">
        <v>10 Amper - Bipolar - Llave Tecla Interruptor 10 Am Inversora Bipolar</v>
      </c>
      <c r="E4720" s="47">
        <v>5009.3599999999997</v>
      </c>
      <c r="F4720" s="45" t="str">
        <v>ALCIDES.TESSA</v>
      </c>
      <c r="G4720" s="48">
        <v>2028.7908</v>
      </c>
      <c r="H4720" s="49">
        <v>1118.48</v>
      </c>
      <c r="I4720" s="50">
        <v>0.81388205421643645</v>
      </c>
      <c r="J4720" s="51" t="str">
        <v>1832/00 - NBN</v>
      </c>
      <c r="Q4720" s="19" t="str">
        <v>25 - TOPE PUERTA PICK UP</v>
      </c>
      <c r="V4720" s="83"/>
      <c r="AA4720" t="str">
        <v>25 - SAE 7.89 ID-6 - Acople recto</v>
      </c>
    </row>
    <row r="4721" spans="1:27" x14ac:dyDescent="0.2">
      <c r="A4721" s="45" t="str">
        <v>PLASTICOS6</v>
      </c>
      <c r="B4721" s="46" t="str">
        <v>PLASTICOS</v>
      </c>
      <c r="C4721" s="46">
        <v>6</v>
      </c>
      <c r="D4721" s="46" t="str">
        <v>Tuerca autorros. GACELL</v>
      </c>
      <c r="E4721" s="47">
        <v>914.71</v>
      </c>
      <c r="F4721" s="45" t="str">
        <v>FADER</v>
      </c>
      <c r="G4721" s="48">
        <v>370.45755000000003</v>
      </c>
      <c r="H4721" s="49">
        <v>203.91130000000001</v>
      </c>
      <c r="I4721" s="50">
        <v>0.81675831599327742</v>
      </c>
      <c r="J4721" s="51" t="str">
        <v>F-993</v>
      </c>
      <c r="Q4721" s="19" t="str">
        <v>25 x 46 - 25 x 46</v>
      </c>
      <c r="V4721" s="83"/>
      <c r="AA4721" t="str">
        <v>25 - SEEGER A 25</v>
      </c>
    </row>
    <row r="4722" spans="1:27" x14ac:dyDescent="0.2">
      <c r="A4722" s="45" t="str">
        <v>PLASTICOS75</v>
      </c>
      <c r="B4722" s="46" t="str">
        <v>PLASTICOS</v>
      </c>
      <c r="C4722" s="46">
        <v>75</v>
      </c>
      <c r="D4722" s="46" t="str">
        <v>Grampa tapizado de GOL AB9</v>
      </c>
      <c r="E4722" s="47">
        <v>873.13</v>
      </c>
      <c r="F4722" s="45" t="str">
        <v>FADER</v>
      </c>
      <c r="G4722" s="48">
        <v>353.61765000000003</v>
      </c>
      <c r="H4722" s="49">
        <v>194.51249999999999</v>
      </c>
      <c r="I4722" s="50">
        <v>0.81796876807403152</v>
      </c>
      <c r="J4722" s="51" t="str">
        <v>S-108</v>
      </c>
      <c r="Q4722" s="19" t="str">
        <v>250 - MANTA CAPOT PEUGEOT 306-307-407</v>
      </c>
      <c r="V4722" s="83"/>
      <c r="AA4722" t="str">
        <v>25 - SEEGER I 25</v>
      </c>
    </row>
    <row r="4723" spans="1:27" x14ac:dyDescent="0.2">
      <c r="A4723" s="45" t="str">
        <v>PLASTICOS330</v>
      </c>
      <c r="B4723" s="46" t="str">
        <v>PLASTICOS</v>
      </c>
      <c r="C4723" s="46">
        <v>330</v>
      </c>
      <c r="D4723" s="46" t="str">
        <v>TOPE REGULADOR DE FARO VOLKSWAGEN SENDA</v>
      </c>
      <c r="E4723" s="47">
        <v>873.13</v>
      </c>
      <c r="F4723" s="45" t="str">
        <v>FADER</v>
      </c>
      <c r="G4723" s="48">
        <v>353.61765000000003</v>
      </c>
      <c r="H4723" s="49">
        <v>194.51249999999999</v>
      </c>
      <c r="I4723" s="50">
        <v>0.81796876807403152</v>
      </c>
      <c r="J4723" s="51" t="str">
        <v>S-051</v>
      </c>
      <c r="Q4723" s="19" t="str">
        <v>251 - CODO GIRATORIO 90º 1/4 X 8 - BRONCE NIQUELADO</v>
      </c>
      <c r="V4723" s="83"/>
      <c r="AA4723" t="str">
        <v>25 - Terminal Aluminio - Cable 70 - Ojal: 1/2</v>
      </c>
    </row>
    <row r="4724" spans="1:27" x14ac:dyDescent="0.2">
      <c r="A4724" s="45" t="str">
        <v>PERILLAS DE COCINA75</v>
      </c>
      <c r="B4724" s="46" t="str">
        <v>PERILLAS DE COCINA</v>
      </c>
      <c r="C4724" s="46">
        <v>75</v>
      </c>
      <c r="D4724" s="46" t="str">
        <v>ORBIS - MERTIG 84  MARRÓN</v>
      </c>
      <c r="E4724" s="47">
        <v>5657.14</v>
      </c>
      <c r="F4724" s="45" t="str">
        <v>NEPLASTIC</v>
      </c>
      <c r="G4724" s="48">
        <v>2291.1417000000001</v>
      </c>
      <c r="H4724" s="49">
        <v>1260</v>
      </c>
      <c r="I4724" s="50">
        <v>0.81836642857142872</v>
      </c>
      <c r="J4724" s="51" t="str">
        <v>140</v>
      </c>
      <c r="Q4724" s="19" t="str">
        <v>251 - GRAMPA TAPIZADO ASTRA-ZAFIRA-CORSA-VECTRA</v>
      </c>
      <c r="V4724" s="83"/>
      <c r="AA4724" t="str">
        <v>25 - TOPE PUERTA PICK UP</v>
      </c>
    </row>
    <row r="4725" spans="1:27" x14ac:dyDescent="0.2">
      <c r="A4725" s="45" t="str">
        <v>PERILLAS DE COCINA78</v>
      </c>
      <c r="B4725" s="46" t="str">
        <v>PERILLAS DE COCINA</v>
      </c>
      <c r="C4725" s="46">
        <v>78</v>
      </c>
      <c r="D4725" s="46" t="str">
        <v>ORBIS - Orbis 84 Ng baquelita</v>
      </c>
      <c r="E4725" s="47">
        <v>5657.14</v>
      </c>
      <c r="F4725" s="45" t="str">
        <v>NEPLASTIC</v>
      </c>
      <c r="G4725" s="48">
        <v>2291.1417000000001</v>
      </c>
      <c r="H4725" s="49">
        <v>1260</v>
      </c>
      <c r="I4725" s="50">
        <v>0.81836642857142872</v>
      </c>
      <c r="J4725" s="51" t="str">
        <v>141</v>
      </c>
      <c r="Q4725" s="19" t="str">
        <v>252 - GRMAPA TAPIZADO PUERTA CLIO-KANGOO</v>
      </c>
      <c r="V4725" s="83"/>
      <c r="AA4725" t="str">
        <v>25 x 46 - 25 x 46</v>
      </c>
    </row>
    <row r="4726" spans="1:27" x14ac:dyDescent="0.2">
      <c r="A4726" s="45" t="str">
        <v>PLASTICOS33</v>
      </c>
      <c r="B4726" s="46" t="str">
        <v>PLASTICOS</v>
      </c>
      <c r="C4726" s="46">
        <v>33</v>
      </c>
      <c r="D4726" s="46" t="str">
        <v>Fijacion tapizado FIAT 128</v>
      </c>
      <c r="E4726" s="47">
        <v>591.04999999999995</v>
      </c>
      <c r="F4726" s="45" t="str">
        <v>FADER</v>
      </c>
      <c r="G4726" s="48">
        <v>239.37524999999999</v>
      </c>
      <c r="H4726" s="49">
        <v>131.62530000000001</v>
      </c>
      <c r="I4726" s="50">
        <v>0.81861123963250204</v>
      </c>
      <c r="J4726" s="51" t="str">
        <v>F-232</v>
      </c>
      <c r="Q4726" s="19" t="str">
        <v>253 - GRAMPA PASARRUEDAS-TAPIZADOS CLIO LAGUNA</v>
      </c>
      <c r="V4726" s="83"/>
      <c r="AA4726" t="str">
        <v>250 - MANTA CAPOT PEUGEOT 306-307-407</v>
      </c>
    </row>
    <row r="4727" spans="1:27" x14ac:dyDescent="0.2">
      <c r="A4727" s="45" t="str">
        <v>PLASTICOS107</v>
      </c>
      <c r="B4727" s="46" t="str">
        <v>PLASTICOS</v>
      </c>
      <c r="C4727" s="46">
        <v>107</v>
      </c>
      <c r="D4727" s="46" t="str">
        <v>Grampa fij. Paragolpe tras. Y delan. R9 -R11</v>
      </c>
      <c r="E4727" s="47">
        <v>824.51</v>
      </c>
      <c r="F4727" s="45" t="str">
        <v>FADER</v>
      </c>
      <c r="G4727" s="48">
        <v>333.92655000000002</v>
      </c>
      <c r="H4727" s="49">
        <v>183.41229999999999</v>
      </c>
      <c r="I4727" s="50">
        <v>0.82063334901748708</v>
      </c>
      <c r="J4727" s="51" t="str">
        <v>F-1025</v>
      </c>
      <c r="Q4727" s="19" t="str">
        <v>254 - FIJACION PANELES INTERIORES SAXO-XANTIA-BERLINGO</v>
      </c>
      <c r="V4727" s="83"/>
      <c r="AA4727" t="str">
        <v>251 - CODO GIRATORIO 90º 1/4 X 8 - BRONCE NIQUELADO</v>
      </c>
    </row>
    <row r="4728" spans="1:27" x14ac:dyDescent="0.2">
      <c r="A4728" s="45" t="str">
        <v>PLASTICOS213</v>
      </c>
      <c r="B4728" s="46" t="str">
        <v>PLASTICOS</v>
      </c>
      <c r="C4728" s="46">
        <v>213</v>
      </c>
      <c r="D4728" s="46" t="str">
        <v>CLIP FIJACION TURBO RENAULT TRAFFIC/CLIO 2/19</v>
      </c>
      <c r="E4728" s="47">
        <v>1455.21</v>
      </c>
      <c r="F4728" s="45" t="str">
        <v>FADER</v>
      </c>
      <c r="G4728" s="48">
        <v>589.36005000000011</v>
      </c>
      <c r="H4728" s="49">
        <v>323.66879999999998</v>
      </c>
      <c r="I4728" s="50">
        <v>0.82087383770076117</v>
      </c>
      <c r="J4728" s="51" t="str">
        <v>F-1068</v>
      </c>
      <c r="Q4728" s="19" t="str">
        <v>256 - GRAMPA MOLDURA CITROEN BERLINGO-ZANTIA-XSARA</v>
      </c>
      <c r="V4728" s="83"/>
      <c r="AA4728" t="str">
        <v>251 - GRAMPA TAPIZADO ASTRA-ZAFIRA-CORSA-VECTRA</v>
      </c>
    </row>
    <row r="4729" spans="1:27" x14ac:dyDescent="0.2">
      <c r="A4729" s="45" t="str">
        <v>PLASTICOS276</v>
      </c>
      <c r="B4729" s="46" t="str">
        <v>PLASTICOS</v>
      </c>
      <c r="C4729" s="46">
        <v>276</v>
      </c>
      <c r="D4729" s="46" t="str">
        <v>REMACHE RENAULT (TODOS)</v>
      </c>
      <c r="E4729" s="47">
        <v>1455.21</v>
      </c>
      <c r="F4729" s="45" t="str">
        <v>FADER</v>
      </c>
      <c r="G4729" s="48">
        <v>589.36005000000011</v>
      </c>
      <c r="H4729" s="49">
        <v>323.66879999999998</v>
      </c>
      <c r="I4729" s="50">
        <v>0.82087383770076117</v>
      </c>
      <c r="J4729" s="51" t="str">
        <v>F-1135</v>
      </c>
      <c r="Q4729" s="19" t="str">
        <v>256 - UNION TRIPLE RAPIDA 6 MM - BRONCE NIQUELADO</v>
      </c>
      <c r="V4729" s="83"/>
      <c r="AA4729" t="str">
        <v>252 - GRMAPA TAPIZADO PUERTA CLIO-KANGOO</v>
      </c>
    </row>
    <row r="4730" spans="1:27" x14ac:dyDescent="0.2">
      <c r="A4730" s="45" t="str">
        <v>PLASTICOS322</v>
      </c>
      <c r="B4730" s="46" t="str">
        <v>PLASTICOS</v>
      </c>
      <c r="C4730" s="46">
        <v>322</v>
      </c>
      <c r="D4730" s="46" t="str">
        <v>Remache Fiat todos</v>
      </c>
      <c r="E4730" s="47">
        <v>1455.21</v>
      </c>
      <c r="F4730" s="45" t="str">
        <v>FADER</v>
      </c>
      <c r="G4730" s="48">
        <v>589.36005000000011</v>
      </c>
      <c r="H4730" s="49">
        <v>323.66879999999998</v>
      </c>
      <c r="I4730" s="50">
        <v>0.82087383770076117</v>
      </c>
      <c r="J4730" s="51" t="str">
        <v>F-1135</v>
      </c>
      <c r="Q4730" s="19" t="str">
        <v>257 - REJILLA CAPOT COLF III</v>
      </c>
      <c r="V4730" s="83"/>
      <c r="AA4730" t="str">
        <v>253 - GRAMPA PASARRUEDAS-TAPIZADOS CLIO LAGUNA</v>
      </c>
    </row>
    <row r="4731" spans="1:27" x14ac:dyDescent="0.2">
      <c r="A4731" s="45" t="str">
        <v>PLASTICOS252</v>
      </c>
      <c r="B4731" s="46" t="str">
        <v>PLASTICOS</v>
      </c>
      <c r="C4731" s="46">
        <v>252</v>
      </c>
      <c r="D4731" s="46" t="str">
        <v>GRMAPA TAPIZADO PUERTA CLIO-KANGOO</v>
      </c>
      <c r="E4731" s="47">
        <v>1164.17</v>
      </c>
      <c r="F4731" s="45" t="str">
        <v>FADER</v>
      </c>
      <c r="G4731" s="48">
        <v>471.48885000000007</v>
      </c>
      <c r="H4731" s="49">
        <v>258.935</v>
      </c>
      <c r="I4731" s="50">
        <v>0.82087724718558741</v>
      </c>
      <c r="J4731" s="51" t="str">
        <v>F-1103</v>
      </c>
      <c r="Q4731" s="19" t="str">
        <v>257 - UNION TRIPLE RAPIDA 8 MM - BRONCE NIQUELADO</v>
      </c>
      <c r="V4731" s="83"/>
      <c r="AA4731" t="str">
        <v>254 - FIJACION PANELES INTERIORES SAXO-XANTIA-BERLINGO</v>
      </c>
    </row>
    <row r="4732" spans="1:27" x14ac:dyDescent="0.2">
      <c r="A4732" s="45" t="str">
        <v>PLASTICOS275</v>
      </c>
      <c r="B4732" s="46" t="str">
        <v>PLASTICOS</v>
      </c>
      <c r="C4732" s="46">
        <v>275</v>
      </c>
      <c r="D4732" s="46" t="str">
        <v>GRAMPA TAPIZADO PUERTAS POLO-SEAT IBIZA</v>
      </c>
      <c r="E4732" s="47">
        <v>2182.8200000000002</v>
      </c>
      <c r="F4732" s="45" t="str">
        <v>FADER</v>
      </c>
      <c r="G4732" s="48">
        <v>884.04210000000012</v>
      </c>
      <c r="H4732" s="49">
        <v>485.50319999999999</v>
      </c>
      <c r="I4732" s="50">
        <v>0.82087800863104543</v>
      </c>
      <c r="J4732" s="51" t="str">
        <v>F-1110</v>
      </c>
      <c r="Q4732" s="19" t="str">
        <v>258 - GRAMPA FIJACION PARAGOLPER NISSAN-TOYOTA-IZUZU</v>
      </c>
      <c r="V4732" s="83"/>
      <c r="AA4732" t="str">
        <v>256 - GRAMPA MOLDURA CITROEN BERLINGO-ZANTIA-XSARA</v>
      </c>
    </row>
    <row r="4733" spans="1:27" x14ac:dyDescent="0.2">
      <c r="A4733" s="45" t="str">
        <v>PLASTICOS279</v>
      </c>
      <c r="B4733" s="46" t="str">
        <v>PLASTICOS</v>
      </c>
      <c r="C4733" s="46">
        <v>279</v>
      </c>
      <c r="D4733" s="46" t="str">
        <v>GRAMPA TAPIZADO PUERTA GOLF I</v>
      </c>
      <c r="E4733" s="47">
        <v>2182.8200000000002</v>
      </c>
      <c r="F4733" s="45" t="str">
        <v>FADER</v>
      </c>
      <c r="G4733" s="48">
        <v>884.04210000000012</v>
      </c>
      <c r="H4733" s="49">
        <v>485.50319999999999</v>
      </c>
      <c r="I4733" s="50">
        <v>0.82087800863104543</v>
      </c>
      <c r="J4733" s="51" t="str">
        <v>F-1105</v>
      </c>
      <c r="Q4733" s="19" t="str">
        <v>259 - GRAMPA PASACABLES Y VARILLA CAPOT RENAULT</v>
      </c>
      <c r="V4733" s="83"/>
      <c r="AA4733" t="str">
        <v>256 - UNION TRIPLE RAPIDA 6 MM - BRONCE NIQUELADO</v>
      </c>
    </row>
    <row r="4734" spans="1:27" x14ac:dyDescent="0.2">
      <c r="A4734" s="45" t="str">
        <v>INTERRUPTORES Y PULSADORES301</v>
      </c>
      <c r="B4734" s="46" t="str">
        <v>INTERRUPTORES Y PULSADORES</v>
      </c>
      <c r="C4734" s="46">
        <v>301</v>
      </c>
      <c r="D4734" s="46" t="str">
        <v>10 Amper - Unipolar - Inv. Frente Cuadrado TECL. Redonda</v>
      </c>
      <c r="E4734" s="47">
        <v>2967.32</v>
      </c>
      <c r="F4734" s="45" t="str">
        <v>ALCIDES.TESSA</v>
      </c>
      <c r="G4734" s="48">
        <v>1201.7646</v>
      </c>
      <c r="H4734" s="49">
        <v>659.84</v>
      </c>
      <c r="I4734" s="50">
        <v>0.82129698108632376</v>
      </c>
      <c r="J4734" s="51" t="str">
        <v>2832/00 - NNI</v>
      </c>
      <c r="Q4734" s="19" t="str">
        <v>25x30 - 25x30</v>
      </c>
      <c r="V4734" s="83"/>
      <c r="AA4734" t="str">
        <v>257 - REJILLA CAPOT COLF III</v>
      </c>
    </row>
    <row r="4735" spans="1:27" x14ac:dyDescent="0.2">
      <c r="A4735" s="45" t="str">
        <v>INTERRUPTORES Y PULSADORES283</v>
      </c>
      <c r="B4735" s="46" t="str">
        <v>INTERRUPTORES Y PULSADORES</v>
      </c>
      <c r="C4735" s="46">
        <v>283</v>
      </c>
      <c r="D4735" s="46" t="str">
        <v>10 Amper - Unipolar - Interruptor  Redondo Inversora 10A</v>
      </c>
      <c r="E4735" s="47">
        <v>2841.43</v>
      </c>
      <c r="F4735" s="45" t="str">
        <v>ALCIDES.TESSA</v>
      </c>
      <c r="G4735" s="48">
        <v>1150.7791500000001</v>
      </c>
      <c r="H4735" s="49">
        <v>631.78</v>
      </c>
      <c r="I4735" s="50">
        <v>0.82148714742473672</v>
      </c>
      <c r="J4735" s="51" t="str">
        <v>2732/00 - NNI</v>
      </c>
      <c r="Q4735" s="19" t="str">
        <v>25x33 - 25x33</v>
      </c>
      <c r="V4735" s="83"/>
      <c r="AA4735" t="str">
        <v>257 - UNION TRIPLE RAPIDA 8 MM - BRONCE NIQUELADO</v>
      </c>
    </row>
    <row r="4736" spans="1:27" x14ac:dyDescent="0.2">
      <c r="A4736" s="45" t="str">
        <v>INTERRUPTORES Y PULSADORES120</v>
      </c>
      <c r="B4736" s="46" t="str">
        <v>INTERRUPTORES Y PULSADORES</v>
      </c>
      <c r="C4736" s="46">
        <v>120</v>
      </c>
      <c r="D4736" s="46" t="str">
        <v>10 Amper - Unipolar - Llave Electrónica Tecla Punto Medio Estufa</v>
      </c>
      <c r="E4736" s="47">
        <v>2866.69</v>
      </c>
      <c r="F4736" s="45" t="str">
        <v>ALCIDES.TESSA</v>
      </c>
      <c r="G4736" s="48">
        <v>1161.00945</v>
      </c>
      <c r="H4736" s="49">
        <v>636.55999999999995</v>
      </c>
      <c r="I4736" s="50">
        <v>0.82388062397888673</v>
      </c>
      <c r="J4736" s="51" t="str">
        <v>602/00 - BBO</v>
      </c>
      <c r="Q4736" s="19" t="str">
        <v>25x41 - 25x41</v>
      </c>
      <c r="V4736" s="83"/>
      <c r="AA4736" t="str">
        <v>258 - GRAMPA FIJACION PARAGOLPER NISSAN-TOYOTA-IZUZU</v>
      </c>
    </row>
    <row r="4737" spans="1:27" x14ac:dyDescent="0.2">
      <c r="A4737" s="45" t="str">
        <v>ARANDELAS DE INYECCION1090</v>
      </c>
      <c r="B4737" s="46" t="str">
        <v>ARANDELAS DE INYECCION</v>
      </c>
      <c r="C4737" s="46">
        <v>1090</v>
      </c>
      <c r="D4737" s="46" t="str">
        <v>11.9 x 17.9 x 0.5 - val racor scania</v>
      </c>
      <c r="E4737" s="47">
        <v>467.27</v>
      </c>
      <c r="F4737" s="45" t="str">
        <v>DAHE.DIESEL</v>
      </c>
      <c r="G4737" s="48">
        <v>189.24435</v>
      </c>
      <c r="H4737" s="49">
        <v>103.6908</v>
      </c>
      <c r="I4737" s="50">
        <v>0.82508332465368195</v>
      </c>
      <c r="J4737" s="51" t="str">
        <v>0000000090</v>
      </c>
      <c r="Q4737" s="19" t="str">
        <v xml:space="preserve">26 -  UNIONES ORIENTABLES 00026 </v>
      </c>
      <c r="V4737" s="83"/>
      <c r="AA4737" t="str">
        <v>259 - GRAMPA PASACABLES Y VARILLA CAPOT RENAULT</v>
      </c>
    </row>
    <row r="4738" spans="1:27" x14ac:dyDescent="0.2">
      <c r="A4738" s="45" t="str">
        <v>PLASTICOS74</v>
      </c>
      <c r="B4738" s="46" t="str">
        <v>PLASTICOS</v>
      </c>
      <c r="C4738" s="46">
        <v>74</v>
      </c>
      <c r="D4738" s="46" t="str">
        <v>Grampa pasacable de zocalos Renault 12</v>
      </c>
      <c r="E4738" s="47">
        <v>741.75</v>
      </c>
      <c r="F4738" s="45" t="str">
        <v>FADER</v>
      </c>
      <c r="G4738" s="48">
        <v>300.40875</v>
      </c>
      <c r="H4738" s="49">
        <v>164.58750000000001</v>
      </c>
      <c r="I4738" s="50">
        <v>0.82522214627477775</v>
      </c>
      <c r="J4738" s="51" t="str">
        <v>S-013</v>
      </c>
      <c r="Q4738" s="19" t="str">
        <v>26 - "U" anula canerias 19 mm - 29</v>
      </c>
      <c r="V4738" s="83"/>
      <c r="AA4738" t="str">
        <v>25x30 - 25x30</v>
      </c>
    </row>
    <row r="4739" spans="1:27" x14ac:dyDescent="0.2">
      <c r="A4739" s="45" t="str">
        <v>INTERRUPTORES Y PULSADORES263</v>
      </c>
      <c r="B4739" s="46" t="str">
        <v>INTERRUPTORES Y PULSADORES</v>
      </c>
      <c r="C4739" s="46">
        <v>263</v>
      </c>
      <c r="D4739" s="46" t="str">
        <v>10 Amper - Unipolar - Llave Electrónica Unip. Redonda Pulsadora 10A</v>
      </c>
      <c r="E4739" s="47">
        <v>2277.13</v>
      </c>
      <c r="F4739" s="45" t="str">
        <v>ALCIDES.TESSA</v>
      </c>
      <c r="G4739" s="48">
        <v>922.23765000000003</v>
      </c>
      <c r="H4739" s="49">
        <v>505.12</v>
      </c>
      <c r="I4739" s="50">
        <v>0.82577931976560026</v>
      </c>
      <c r="J4739" s="51" t="str">
        <v>2552/00 - NB0</v>
      </c>
      <c r="Q4739" s="19" t="str">
        <v>26 - 1/8 H x MANG 6</v>
      </c>
      <c r="V4739" s="83"/>
      <c r="AA4739" t="str">
        <v>25x33 - 25x33</v>
      </c>
    </row>
    <row r="4740" spans="1:27" x14ac:dyDescent="0.2">
      <c r="A4740" s="45" t="str">
        <v>INTERRUPTORES Y PULSADORES264</v>
      </c>
      <c r="B4740" s="46" t="str">
        <v>INTERRUPTORES Y PULSADORES</v>
      </c>
      <c r="C4740" s="46">
        <v>264</v>
      </c>
      <c r="D4740" s="46" t="str">
        <v>10 Amper - Unipolar - Llave Electrónica Unip. Redonda Pulsadora 10A</v>
      </c>
      <c r="E4740" s="47">
        <v>2277.13</v>
      </c>
      <c r="F4740" s="45" t="str">
        <v>ALCIDES.TESSA</v>
      </c>
      <c r="G4740" s="48">
        <v>922.23765000000003</v>
      </c>
      <c r="H4740" s="49">
        <v>505.12</v>
      </c>
      <c r="I4740" s="50">
        <v>0.82577931976560026</v>
      </c>
      <c r="J4740" s="51" t="str">
        <v>2552/00 - NRS</v>
      </c>
      <c r="Q4740" s="19" t="str">
        <v>26 - 2 x 16 x 150 - Expansion</v>
      </c>
      <c r="V4740" s="83"/>
      <c r="AA4740" t="str">
        <v>25x41 - 25x41</v>
      </c>
    </row>
    <row r="4741" spans="1:27" x14ac:dyDescent="0.2">
      <c r="A4741" s="45" t="str">
        <v>ARANDELAS DE INYECCION1111</v>
      </c>
      <c r="B4741" s="46" t="str">
        <v>ARANDELAS DE INYECCION</v>
      </c>
      <c r="C4741" s="46">
        <v>1111</v>
      </c>
      <c r="D4741" s="46" t="str">
        <v>14 x 20 x 1.5 - PERKINS 6/305</v>
      </c>
      <c r="E4741" s="47">
        <v>1708.01</v>
      </c>
      <c r="F4741" s="45" t="str">
        <v>DAHE.DIESEL</v>
      </c>
      <c r="G4741" s="48">
        <v>691.74405000000002</v>
      </c>
      <c r="H4741" s="49">
        <v>378.73009999999999</v>
      </c>
      <c r="I4741" s="50">
        <v>0.82648289639508454</v>
      </c>
      <c r="J4741" s="51" t="str">
        <v>0000000111</v>
      </c>
      <c r="Q4741" s="19" t="str">
        <v>26 - Apoya brazo PEUGEOT 504/505</v>
      </c>
      <c r="V4741" s="83"/>
      <c r="AA4741" t="str">
        <v xml:space="preserve">26 -  UNIONES ORIENTABLES 00026 </v>
      </c>
    </row>
    <row r="4742" spans="1:27" x14ac:dyDescent="0.2">
      <c r="A4742" s="45" t="str">
        <v>INTERRUPTORES Y PULSADORES280</v>
      </c>
      <c r="B4742" s="46" t="str">
        <v>INTERRUPTORES Y PULSADORES</v>
      </c>
      <c r="C4742" s="46">
        <v>280</v>
      </c>
      <c r="D4742" s="46" t="str">
        <v>10 Amper - Unipolar - Interruptor Redondo Tecla Con Punto Medio</v>
      </c>
      <c r="E4742" s="47">
        <v>2883.89</v>
      </c>
      <c r="F4742" s="45" t="str">
        <v>ALCIDES.TESSA</v>
      </c>
      <c r="G4742" s="48">
        <v>1167.9754499999999</v>
      </c>
      <c r="H4742" s="49">
        <v>638.98</v>
      </c>
      <c r="I4742" s="50">
        <v>0.82787481611318015</v>
      </c>
      <c r="J4742" s="51" t="str">
        <v>2702/00 - NB4</v>
      </c>
      <c r="Q4742" s="19" t="str">
        <v>26 - CONEXIÓN C/VIROLA TUBO 10MM</v>
      </c>
      <c r="V4742" s="83"/>
      <c r="AA4742" t="str">
        <v>26 - "U" anula canerias 19 mm - 29</v>
      </c>
    </row>
    <row r="4743" spans="1:27" x14ac:dyDescent="0.2">
      <c r="A4743" s="45" t="str">
        <v>PLASTICOS118</v>
      </c>
      <c r="B4743" s="46" t="str">
        <v>PLASTICOS</v>
      </c>
      <c r="C4743" s="46">
        <v>118</v>
      </c>
      <c r="D4743" s="46" t="str">
        <v>Tuerca fijacion patente DODGE 1500-1800</v>
      </c>
      <c r="E4743" s="47">
        <v>1120.52</v>
      </c>
      <c r="F4743" s="45" t="str">
        <v>FADER</v>
      </c>
      <c r="G4743" s="48">
        <v>453.81060000000002</v>
      </c>
      <c r="H4743" s="49">
        <v>248.14609999999999</v>
      </c>
      <c r="I4743" s="50">
        <v>0.82880407953217894</v>
      </c>
      <c r="J4743" s="51" t="str">
        <v>F-721</v>
      </c>
      <c r="Q4743" s="19" t="str">
        <v>26 - Cuerda 1,78mm - 31,47 x 35,03</v>
      </c>
      <c r="V4743" s="83"/>
      <c r="AA4743" t="str">
        <v>26 - 1/8 H x MANG 6</v>
      </c>
    </row>
    <row r="4744" spans="1:27" x14ac:dyDescent="0.2">
      <c r="A4744" s="45" t="str">
        <v>TERMINALES7</v>
      </c>
      <c r="B4744" s="46" t="str">
        <v>TERMINALES</v>
      </c>
      <c r="C4744" s="46">
        <v>7</v>
      </c>
      <c r="D4744" s="46" t="str">
        <v>Terminal cobre estañado ojal - Cable 10 - Ojal: 3/16</v>
      </c>
      <c r="E4744" s="47">
        <v>2774.65</v>
      </c>
      <c r="F4744" s="45" t="str">
        <v>LCT</v>
      </c>
      <c r="G4744" s="48">
        <v>1123.7332500000002</v>
      </c>
      <c r="H4744" s="49">
        <v>614.10400000000004</v>
      </c>
      <c r="I4744" s="50">
        <v>0.82987450008467656</v>
      </c>
      <c r="J4744" s="51" t="str">
        <v>2010</v>
      </c>
      <c r="Q4744" s="19" t="str">
        <v>26 - INTERIORES  - 1"</v>
      </c>
      <c r="V4744" s="83"/>
      <c r="AA4744" t="str">
        <v>26 - 2 x 16 x 150 - Expansion</v>
      </c>
    </row>
    <row r="4745" spans="1:27" x14ac:dyDescent="0.2">
      <c r="A4745" s="45" t="str">
        <v>TERMINALES8</v>
      </c>
      <c r="B4745" s="46" t="str">
        <v>TERMINALES</v>
      </c>
      <c r="C4745" s="46">
        <v>8</v>
      </c>
      <c r="D4745" s="46" t="str">
        <v>Terminal cobre estañado ojal - Cable 10 - Ojal: 1/4</v>
      </c>
      <c r="E4745" s="47">
        <v>2774.65</v>
      </c>
      <c r="F4745" s="45" t="str">
        <v>LCT</v>
      </c>
      <c r="G4745" s="48">
        <v>1123.7332500000002</v>
      </c>
      <c r="H4745" s="49">
        <v>614.10400000000004</v>
      </c>
      <c r="I4745" s="50">
        <v>0.82987450008467656</v>
      </c>
      <c r="J4745" s="51" t="str">
        <v>2011</v>
      </c>
      <c r="Q4745" s="19" t="str">
        <v>26 - Park 8x12 neg c/aran</v>
      </c>
      <c r="V4745" s="83"/>
      <c r="AA4745" t="str">
        <v>26 - Apoya brazo PEUGEOT 504/505</v>
      </c>
    </row>
    <row r="4746" spans="1:27" x14ac:dyDescent="0.2">
      <c r="A4746" s="45" t="str">
        <v>INTERRUPTORES Y PULSADORES160</v>
      </c>
      <c r="B4746" s="46" t="str">
        <v>INTERRUPTORES Y PULSADORES</v>
      </c>
      <c r="C4746" s="46">
        <v>160</v>
      </c>
      <c r="D4746" s="46" t="str">
        <v>2 Amper - Bipolar - Llave Electrónica Tecla Interruptora Mini</v>
      </c>
      <c r="E4746" s="47">
        <v>2572.79</v>
      </c>
      <c r="F4746" s="45" t="str">
        <v>ALCIDES.TESSA</v>
      </c>
      <c r="G4746" s="48">
        <v>1041.9799500000001</v>
      </c>
      <c r="H4746" s="49">
        <v>569.41999999999996</v>
      </c>
      <c r="I4746" s="50">
        <v>0.8298970004566053</v>
      </c>
      <c r="J4746" s="51" t="str">
        <v>1012/00 - NB0</v>
      </c>
      <c r="Q4746" s="19" t="str">
        <v>26 - Puntera garrafa  18 x 6 x 12</v>
      </c>
      <c r="V4746" s="83"/>
      <c r="AA4746" t="str">
        <v>26 - CONEXION C/VIROLA TUBO 10MM</v>
      </c>
    </row>
    <row r="4747" spans="1:27" x14ac:dyDescent="0.2">
      <c r="A4747" s="45" t="str">
        <v>INTERRUPTORES Y PULSADORES262</v>
      </c>
      <c r="B4747" s="46" t="str">
        <v>INTERRUPTORES Y PULSADORES</v>
      </c>
      <c r="C4747" s="46">
        <v>262</v>
      </c>
      <c r="D4747" s="46" t="str">
        <v>10 Amper - Unipolar - Tecla grabada con lámpara y rayito 6A</v>
      </c>
      <c r="E4747" s="47">
        <v>2369.6999999999998</v>
      </c>
      <c r="F4747" s="45" t="str">
        <v>ALCIDES.TESSA</v>
      </c>
      <c r="G4747" s="48">
        <v>959.72849999999994</v>
      </c>
      <c r="H4747" s="49">
        <v>524.04</v>
      </c>
      <c r="I4747" s="50">
        <v>0.83140313716510184</v>
      </c>
      <c r="J4747" s="51" t="str">
        <v>2523/00 - BB</v>
      </c>
      <c r="Q4747" s="19" t="str">
        <v>26 - Reten parker - Park 12 - 14 mm - 20 mm</v>
      </c>
      <c r="V4747" s="83"/>
      <c r="AA4747" t="str">
        <v>26 - Cuerda 1,78mm - 31,47 x 35,03</v>
      </c>
    </row>
    <row r="4748" spans="1:27" x14ac:dyDescent="0.2">
      <c r="A4748" s="45" t="str">
        <v>PLASTICOS301</v>
      </c>
      <c r="B4748" s="46" t="str">
        <v>PLASTICOS</v>
      </c>
      <c r="C4748" s="46">
        <v>301</v>
      </c>
      <c r="D4748" s="46" t="str">
        <v>Fijac.mold.paragolpes trasero  Kangoo-Master</v>
      </c>
      <c r="E4748" s="47">
        <v>1074.51</v>
      </c>
      <c r="F4748" s="45" t="str">
        <v>FADER</v>
      </c>
      <c r="G4748" s="48">
        <v>435.17655000000002</v>
      </c>
      <c r="H4748" s="49">
        <v>237.3571</v>
      </c>
      <c r="I4748" s="50">
        <v>0.83342545893929443</v>
      </c>
      <c r="J4748" s="51" t="str">
        <v>F-1141</v>
      </c>
      <c r="Q4748" s="19" t="str">
        <v>26 - SAE 7.89 ID-6 - Codo 90°</v>
      </c>
      <c r="V4748" s="83"/>
      <c r="AA4748" t="str">
        <v>26 - INTERIORES  - 1"</v>
      </c>
    </row>
    <row r="4749" spans="1:27" x14ac:dyDescent="0.2">
      <c r="A4749" s="45" t="str">
        <v>TUERCAS RAPIDAS14</v>
      </c>
      <c r="B4749" s="46" t="str">
        <v>TUERCAS RAPIDAS</v>
      </c>
      <c r="C4749" s="46">
        <v>14</v>
      </c>
      <c r="D4749" s="46" t="str">
        <v>Reten parker - Park 4 - 8 mm - 12 mm</v>
      </c>
      <c r="E4749" s="47">
        <v>530</v>
      </c>
      <c r="F4749" s="45" t="str">
        <v>TOBAR</v>
      </c>
      <c r="G4749" s="48">
        <v>214.65000000000003</v>
      </c>
      <c r="H4749" s="49">
        <v>117</v>
      </c>
      <c r="I4749" s="50">
        <v>0.83461538461538498</v>
      </c>
      <c r="J4749" s="51" t="str">
        <v>Tuerca Reten para Tornillo Parker - 4</v>
      </c>
      <c r="Q4749" s="19" t="str">
        <v>26 - SEEGER A 26</v>
      </c>
      <c r="V4749" s="83"/>
      <c r="AA4749" t="str">
        <v>26 - Park 8x12 neg c/aran</v>
      </c>
    </row>
    <row r="4750" spans="1:27" x14ac:dyDescent="0.2">
      <c r="A4750" s="45" t="str">
        <v>TUERCAS RAPIDAS16</v>
      </c>
      <c r="B4750" s="46" t="str">
        <v>TUERCAS RAPIDAS</v>
      </c>
      <c r="C4750" s="46">
        <v>16</v>
      </c>
      <c r="D4750" s="46" t="str">
        <v>Reten parker - Park 6 - 12 mm - 16 mm</v>
      </c>
      <c r="E4750" s="47">
        <v>530</v>
      </c>
      <c r="F4750" s="45" t="str">
        <v>TOBAR</v>
      </c>
      <c r="G4750" s="48">
        <v>214.65000000000003</v>
      </c>
      <c r="H4750" s="49">
        <v>117</v>
      </c>
      <c r="I4750" s="50">
        <v>0.83461538461538498</v>
      </c>
      <c r="J4750" s="51" t="str">
        <v>Tuerca Reten para Tornillo Parker - 7</v>
      </c>
      <c r="Q4750" s="19" t="str">
        <v>26 - SEEGER I 26</v>
      </c>
      <c r="V4750" s="83"/>
      <c r="AA4750" t="str">
        <v>26 - Puntera garrafa  18 x 6 x 12</v>
      </c>
    </row>
    <row r="4751" spans="1:27" x14ac:dyDescent="0.2">
      <c r="A4751" s="45" t="str">
        <v>TUERCAS RAPIDAS18</v>
      </c>
      <c r="B4751" s="46" t="str">
        <v>TUERCAS RAPIDAS</v>
      </c>
      <c r="C4751" s="46">
        <v>18</v>
      </c>
      <c r="D4751" s="46" t="str">
        <v>Reten parker - Park 7 - 11 mm - 17 mm</v>
      </c>
      <c r="E4751" s="47">
        <v>530</v>
      </c>
      <c r="F4751" s="45" t="str">
        <v>TOBAR</v>
      </c>
      <c r="G4751" s="48">
        <v>214.65000000000003</v>
      </c>
      <c r="H4751" s="49">
        <v>117</v>
      </c>
      <c r="I4751" s="50">
        <v>0.83461538461538498</v>
      </c>
      <c r="J4751" s="51" t="str">
        <v>Tuerca Reten para Tornillo Parker - 6</v>
      </c>
      <c r="Q4751" s="19" t="str">
        <v>26 - Terminal estanado p/soldar cable de 50 mm2 (+) y (-)</v>
      </c>
      <c r="V4751" s="83"/>
      <c r="AA4751" t="str">
        <v>26 - Reten parker - Park 12 - 14 mm - 20 mm</v>
      </c>
    </row>
    <row r="4752" spans="1:27" x14ac:dyDescent="0.2">
      <c r="A4752" s="45" t="str">
        <v>TUERCAS RAPIDAS22</v>
      </c>
      <c r="B4752" s="46" t="str">
        <v>TUERCAS RAPIDAS</v>
      </c>
      <c r="C4752" s="46">
        <v>22</v>
      </c>
      <c r="D4752" s="46" t="str">
        <v>Reten parker - Park 8 - 11 mm - 17 mm</v>
      </c>
      <c r="E4752" s="47">
        <v>530</v>
      </c>
      <c r="F4752" s="45" t="str">
        <v>TOBAR</v>
      </c>
      <c r="G4752" s="48">
        <v>214.65000000000003</v>
      </c>
      <c r="H4752" s="49">
        <v>117</v>
      </c>
      <c r="I4752" s="50">
        <v>0.83461538461538498</v>
      </c>
      <c r="J4752" s="51" t="str">
        <v>Tuerca Reten para Tornillo Parker - 8</v>
      </c>
      <c r="Q4752" s="19" t="str">
        <v>26 - TOPE PUERTA CHEV 400</v>
      </c>
      <c r="V4752" s="83"/>
      <c r="AA4752" t="str">
        <v>26 - SAE 7.89 ID-6 - Codo 90°</v>
      </c>
    </row>
    <row r="4753" spans="1:27" x14ac:dyDescent="0.2">
      <c r="A4753" s="45" t="str">
        <v>TUERCAS RAPIDAS24</v>
      </c>
      <c r="B4753" s="46" t="str">
        <v>TUERCAS RAPIDAS</v>
      </c>
      <c r="C4753" s="46">
        <v>24</v>
      </c>
      <c r="D4753" s="46" t="str">
        <v>Reten parker - Park 10 - 12 mm - 15 mm</v>
      </c>
      <c r="E4753" s="47">
        <v>530</v>
      </c>
      <c r="F4753" s="45" t="str">
        <v>TOBAR</v>
      </c>
      <c r="G4753" s="48">
        <v>214.65000000000003</v>
      </c>
      <c r="H4753" s="49">
        <v>117</v>
      </c>
      <c r="I4753" s="50">
        <v>0.83461538461538498</v>
      </c>
      <c r="J4753" s="51" t="str">
        <v>Tuerca Reten para Tornillo Parker - 10</v>
      </c>
      <c r="Q4753" s="19" t="str">
        <v>26 X 46 X 2 - 26 X 46 X 2</v>
      </c>
      <c r="V4753" s="83"/>
      <c r="AA4753" t="str">
        <v>26 - SEEGER A 26</v>
      </c>
    </row>
    <row r="4754" spans="1:27" x14ac:dyDescent="0.2">
      <c r="A4754" s="45" t="str">
        <v>PLASTICOS295</v>
      </c>
      <c r="B4754" s="46" t="str">
        <v>PLASTICOS</v>
      </c>
      <c r="C4754" s="46">
        <v>295</v>
      </c>
      <c r="D4754" s="46" t="str">
        <v>Grampa manta capot Alfa Romeo-Fiat</v>
      </c>
      <c r="E4754" s="47">
        <v>1222.3800000000001</v>
      </c>
      <c r="F4754" s="45" t="str">
        <v>FADER</v>
      </c>
      <c r="G4754" s="48">
        <v>495.0639000000001</v>
      </c>
      <c r="H4754" s="49">
        <v>269.72399999999999</v>
      </c>
      <c r="I4754" s="50">
        <v>0.83544623392801576</v>
      </c>
      <c r="J4754" s="51" t="str">
        <v>F-1096</v>
      </c>
      <c r="Q4754" s="19" t="str">
        <v>26 x 60 (1") 2,5 - LINEA FINA DE 2,5 mm</v>
      </c>
      <c r="V4754" s="83"/>
      <c r="AA4754" t="str">
        <v>26 - SEEGER I 26</v>
      </c>
    </row>
    <row r="4755" spans="1:27" x14ac:dyDescent="0.2">
      <c r="A4755" s="45" t="str">
        <v>INTERRUPTORES Y PULSADORES240</v>
      </c>
      <c r="B4755" s="46" t="str">
        <v>INTERRUPTORES Y PULSADORES</v>
      </c>
      <c r="C4755" s="46">
        <v>240</v>
      </c>
      <c r="D4755" s="46" t="str">
        <v>10 Amper - Bipolar - Llave Electrónica Interruptor Tecla Bipolar 10A</v>
      </c>
      <c r="E4755" s="47">
        <v>4080.25</v>
      </c>
      <c r="F4755" s="45" t="str">
        <v>ALCIDES.TESSA</v>
      </c>
      <c r="G4755" s="48">
        <v>1652.50125</v>
      </c>
      <c r="H4755" s="49">
        <v>899.25</v>
      </c>
      <c r="I4755" s="50">
        <v>0.83764386989157624</v>
      </c>
      <c r="J4755" s="51" t="str">
        <v>1812/00 - NBJ</v>
      </c>
      <c r="Q4755" s="19" t="str">
        <v>26 x 60 (1") 4 - LINEA GRUESA DE 4 mm</v>
      </c>
      <c r="V4755" s="83"/>
      <c r="AA4755" t="str">
        <v>26 - Terminal estanado p/soldar cable de 50 mm2 (+) y (-)</v>
      </c>
    </row>
    <row r="4756" spans="1:27" x14ac:dyDescent="0.2">
      <c r="A4756" s="45" t="str">
        <v>INTERRUPTORES Y PULSADORES302</v>
      </c>
      <c r="B4756" s="46" t="str">
        <v>INTERRUPTORES Y PULSADORES</v>
      </c>
      <c r="C4756" s="46">
        <v>302</v>
      </c>
      <c r="D4756" s="46" t="str">
        <v>10 Amper - Unipolar - PULSA. Frente Cuadrado TECL. Redonda</v>
      </c>
      <c r="E4756" s="47">
        <v>2615.31</v>
      </c>
      <c r="F4756" s="45" t="str">
        <v>ALCIDES.TESSA</v>
      </c>
      <c r="G4756" s="48">
        <v>1059.20055</v>
      </c>
      <c r="H4756" s="49">
        <v>576.12</v>
      </c>
      <c r="I4756" s="50">
        <v>0.8385068214955218</v>
      </c>
      <c r="J4756" s="51" t="str">
        <v>2852/00 - NB0</v>
      </c>
      <c r="Q4756" s="19" t="str">
        <v>260 - 10 Amper - Unipolar - Llave Tecla Interruptor Redondo 10A</v>
      </c>
      <c r="V4756" s="83"/>
      <c r="AA4756" t="str">
        <v>26 - TOPE PUERTA CHEV 400</v>
      </c>
    </row>
    <row r="4757" spans="1:27" x14ac:dyDescent="0.2">
      <c r="A4757" s="45" t="str">
        <v>PLASTICOS259</v>
      </c>
      <c r="B4757" s="46" t="str">
        <v>PLASTICOS</v>
      </c>
      <c r="C4757" s="46">
        <v>259</v>
      </c>
      <c r="D4757" s="46" t="str">
        <v>GRAMPA PASACABLES Y VARILLA CAPOT RENAULT</v>
      </c>
      <c r="E4757" s="47">
        <v>1004.1</v>
      </c>
      <c r="F4757" s="45" t="str">
        <v>FADER</v>
      </c>
      <c r="G4757" s="48">
        <v>406.66050000000007</v>
      </c>
      <c r="H4757" s="49">
        <v>221.1737</v>
      </c>
      <c r="I4757" s="50">
        <v>0.83864763305944634</v>
      </c>
      <c r="J4757" s="51" t="str">
        <v>F-1121</v>
      </c>
      <c r="Q4757" s="19" t="str">
        <v>260 - GRAMPA MOLDURA TOPE PARAGOLPES FIAT PUNTO</v>
      </c>
      <c r="V4757" s="83"/>
      <c r="AA4757" t="str">
        <v>26 X 46 X 2 - 26 X 46 X 2</v>
      </c>
    </row>
    <row r="4758" spans="1:27" x14ac:dyDescent="0.2">
      <c r="A4758" s="45" t="str">
        <v>TUERCAS RAPIDAS46</v>
      </c>
      <c r="B4758" s="46" t="str">
        <v>TUERCAS RAPIDAS</v>
      </c>
      <c r="C4758" s="46">
        <v>46</v>
      </c>
      <c r="D4758" s="46" t="str">
        <v>Tuerca inserto/madera - rosca de 5/16 mm</v>
      </c>
      <c r="E4758" s="47">
        <v>790</v>
      </c>
      <c r="F4758" s="45" t="str">
        <v>TOBAR</v>
      </c>
      <c r="G4758" s="48">
        <v>319.95000000000005</v>
      </c>
      <c r="H4758" s="49">
        <v>174</v>
      </c>
      <c r="I4758" s="50">
        <v>0.83879310344827607</v>
      </c>
      <c r="J4758" s="51" t="str">
        <v>Tuerca Tina  Inserto para Madera - W 5/16</v>
      </c>
      <c r="Q4758" s="19" t="str">
        <v>261 - 10 Amper - Unipolar - Llave Tecla Interruptor Redondo 10A</v>
      </c>
      <c r="V4758" s="83"/>
      <c r="AA4758" t="str">
        <v>26 x 60 (1") 2,5 - LINEA FINA DE 2,5 mm</v>
      </c>
    </row>
    <row r="4759" spans="1:27" x14ac:dyDescent="0.2">
      <c r="A4759" s="45" t="str">
        <v>TUERCAS RAPIDAS47</v>
      </c>
      <c r="B4759" s="46" t="str">
        <v>TUERCAS RAPIDAS</v>
      </c>
      <c r="C4759" s="46">
        <v>47</v>
      </c>
      <c r="D4759" s="46" t="str">
        <v>Tuerca inserto/madera - rosca de 8 mm</v>
      </c>
      <c r="E4759" s="47">
        <v>790</v>
      </c>
      <c r="F4759" s="45" t="str">
        <v>TOBAR</v>
      </c>
      <c r="G4759" s="48">
        <v>319.95000000000005</v>
      </c>
      <c r="H4759" s="49">
        <v>174</v>
      </c>
      <c r="I4759" s="50">
        <v>0.83879310344827607</v>
      </c>
      <c r="J4759" s="51" t="str">
        <v>Tuerca Tina  Inserto para Madera - M 8</v>
      </c>
      <c r="Q4759" s="19" t="str">
        <v>261 - GRAMPA GUIA DE VIDRIO FIAT 147</v>
      </c>
      <c r="V4759" s="83"/>
      <c r="AA4759" t="str">
        <v>26 x 60 (1") 4 - LINEA GRUESA DE 4 mm</v>
      </c>
    </row>
    <row r="4760" spans="1:27" x14ac:dyDescent="0.2">
      <c r="A4760" s="45" t="str">
        <v>INSERTOS10x1,5x1/2</v>
      </c>
      <c r="B4760" s="46" t="str">
        <v>INSERTOS</v>
      </c>
      <c r="C4760" s="46" t="str">
        <v>10x1,5x1/2</v>
      </c>
      <c r="D4760" s="46" t="str">
        <v>10x1,5x1/2</v>
      </c>
      <c r="E4760" s="47">
        <v>1861.56</v>
      </c>
      <c r="F4760" s="45" t="str">
        <v>INSERTOS</v>
      </c>
      <c r="G4760" s="48">
        <v>753.93180000000007</v>
      </c>
      <c r="H4760" s="49">
        <v>410</v>
      </c>
      <c r="I4760" s="50">
        <v>0.83885804878048797</v>
      </c>
      <c r="J4760" s="51" t="str">
        <v>10x1,5x1/2</v>
      </c>
      <c r="Q4760" s="19" t="str">
        <v>262 - 10 Amper - Unipolar - Tecla grabada con lampara y rayito 6A</v>
      </c>
      <c r="V4760" s="83"/>
      <c r="AA4760" t="str">
        <v>260 - 10 Amper - Unipolar - Llave Tecla Interruptor Redondo 10A</v>
      </c>
    </row>
    <row r="4761" spans="1:27" x14ac:dyDescent="0.2">
      <c r="A4761" s="45" t="str">
        <v>TUERCAS RAPIDAS15</v>
      </c>
      <c r="B4761" s="46" t="str">
        <v>TUERCAS RAPIDAS</v>
      </c>
      <c r="C4761" s="46">
        <v>15</v>
      </c>
      <c r="D4761" s="46" t="str">
        <v>Reten parker - Park 6 - 12 mm - 19 mm</v>
      </c>
      <c r="E4761" s="47">
        <v>595</v>
      </c>
      <c r="F4761" s="45" t="str">
        <v>TOBAR</v>
      </c>
      <c r="G4761" s="48">
        <v>240.97500000000002</v>
      </c>
      <c r="H4761" s="49">
        <v>131</v>
      </c>
      <c r="I4761" s="50">
        <v>0.8395038167938933</v>
      </c>
      <c r="J4761" s="51" t="str">
        <v>Tuerca Reten para Tornillo Parker - #6 automotor</v>
      </c>
      <c r="Q4761" s="19" t="str">
        <v>262 - GRAMPA FIJACION PARAGOLPES TOYOTA</v>
      </c>
      <c r="V4761" s="83"/>
      <c r="AA4761" t="str">
        <v>260 - GRAMPA MOLDURA TOPE PARAGOLPES FIAT PUNTO</v>
      </c>
    </row>
    <row r="4762" spans="1:27" x14ac:dyDescent="0.2">
      <c r="A4762" s="45" t="str">
        <v>TUERCAS RAPIDAS17</v>
      </c>
      <c r="B4762" s="46" t="str">
        <v>TUERCAS RAPIDAS</v>
      </c>
      <c r="C4762" s="46">
        <v>17</v>
      </c>
      <c r="D4762" s="46" t="str">
        <v>Reten parker - Park 8 - 12 mm - 19 mm</v>
      </c>
      <c r="E4762" s="47">
        <v>595</v>
      </c>
      <c r="F4762" s="45" t="str">
        <v>TOBAR</v>
      </c>
      <c r="G4762" s="48">
        <v>240.97500000000002</v>
      </c>
      <c r="H4762" s="49">
        <v>131</v>
      </c>
      <c r="I4762" s="50">
        <v>0.8395038167938933</v>
      </c>
      <c r="J4762" s="51" t="str">
        <v>Tuerca Reten para Tornillo Parker - #8 automotor</v>
      </c>
      <c r="Q4762" s="19" t="str">
        <v>263 - 10 Amper - Unipolar - Llave Electronica Unip. Redonda Pulsadora 10A</v>
      </c>
      <c r="V4762" s="83"/>
      <c r="AA4762" t="str">
        <v>261 - 10 Amper - Unipolar - Llave Tecla Interruptor Redondo 10A</v>
      </c>
    </row>
    <row r="4763" spans="1:27" x14ac:dyDescent="0.2">
      <c r="A4763" s="45" t="str">
        <v>TUERCAS RAPIDAS21</v>
      </c>
      <c r="B4763" s="46" t="str">
        <v>TUERCAS RAPIDAS</v>
      </c>
      <c r="C4763" s="46">
        <v>21</v>
      </c>
      <c r="D4763" s="46" t="str">
        <v>Reten parker - Park 10 - 12 mm - 19 mm</v>
      </c>
      <c r="E4763" s="47">
        <v>595</v>
      </c>
      <c r="F4763" s="45" t="str">
        <v>TOBAR</v>
      </c>
      <c r="G4763" s="48">
        <v>240.97500000000002</v>
      </c>
      <c r="H4763" s="49">
        <v>131</v>
      </c>
      <c r="I4763" s="50">
        <v>0.8395038167938933</v>
      </c>
      <c r="J4763" s="51" t="str">
        <v>Tuerca Reten para Tornillo Parker - #10 automotor</v>
      </c>
      <c r="Q4763" s="19" t="str">
        <v>263 - FIJACION PARRILLA-VARIOS FIAT HONDA TOYOTA OPEL</v>
      </c>
      <c r="V4763" s="83"/>
      <c r="AA4763" t="str">
        <v>261 - GRAMPA GUIA DE VIDRIO FIAT 147</v>
      </c>
    </row>
    <row r="4764" spans="1:27" x14ac:dyDescent="0.2">
      <c r="A4764" s="45" t="str">
        <v>TUERCAS RAPIDAS25</v>
      </c>
      <c r="B4764" s="46" t="str">
        <v>TUERCAS RAPIDAS</v>
      </c>
      <c r="C4764" s="46">
        <v>25</v>
      </c>
      <c r="D4764" s="46" t="str">
        <v>Reten parker - Park 12 - 12 mm - 23 mm</v>
      </c>
      <c r="E4764" s="47">
        <v>595</v>
      </c>
      <c r="F4764" s="45" t="str">
        <v>TOBAR</v>
      </c>
      <c r="G4764" s="48">
        <v>240.97500000000002</v>
      </c>
      <c r="H4764" s="49">
        <v>131</v>
      </c>
      <c r="I4764" s="50">
        <v>0.8395038167938933</v>
      </c>
      <c r="J4764" s="51" t="str">
        <v>Tuerca Reten para Tornillo Parker - 12</v>
      </c>
      <c r="Q4764" s="19" t="str">
        <v>263 - UNION CODO RAPIDA 6 MM - BRONCE NIQUELADO</v>
      </c>
      <c r="V4764" s="83"/>
      <c r="AA4764" t="str">
        <v>262 - 10 Amper - Unipolar - Tecla grabada con lampara y rayito 6A</v>
      </c>
    </row>
    <row r="4765" spans="1:27" x14ac:dyDescent="0.2">
      <c r="A4765" s="45" t="str">
        <v>TUERCAS RAPIDAS26</v>
      </c>
      <c r="B4765" s="46" t="str">
        <v>TUERCAS RAPIDAS</v>
      </c>
      <c r="C4765" s="46">
        <v>26</v>
      </c>
      <c r="D4765" s="46" t="str">
        <v>Reten parker - Park 12 - 14 mm - 20 mm</v>
      </c>
      <c r="E4765" s="47">
        <v>595</v>
      </c>
      <c r="F4765" s="45" t="str">
        <v>TOBAR</v>
      </c>
      <c r="G4765" s="48">
        <v>240.97500000000002</v>
      </c>
      <c r="H4765" s="49">
        <v>131</v>
      </c>
      <c r="I4765" s="50">
        <v>0.8395038167938933</v>
      </c>
      <c r="J4765" s="51" t="str">
        <v>Tuerca Reten para Tornillo Parker - 12 LARGA</v>
      </c>
      <c r="Q4765" s="19" t="str">
        <v>264 - 10 Amper - Unipolar - Llave Electronica Unip. Redonda Pulsadora 10A</v>
      </c>
      <c r="V4765" s="83"/>
      <c r="AA4765" t="str">
        <v>262 - GRAMPA FIJACION PARAGOLPES TOYOTA</v>
      </c>
    </row>
    <row r="4766" spans="1:27" x14ac:dyDescent="0.2">
      <c r="A4766" s="45" t="str">
        <v>TUERCAS RAPIDAS28</v>
      </c>
      <c r="B4766" s="46" t="str">
        <v>TUERCAS RAPIDAS</v>
      </c>
      <c r="C4766" s="46">
        <v>28</v>
      </c>
      <c r="D4766" s="46" t="str">
        <v>Reten parker - Park 12 - 14 mm - 21 mm</v>
      </c>
      <c r="E4766" s="47">
        <v>595</v>
      </c>
      <c r="F4766" s="45" t="str">
        <v>TOBAR</v>
      </c>
      <c r="G4766" s="48">
        <v>240.97500000000002</v>
      </c>
      <c r="H4766" s="49">
        <v>131</v>
      </c>
      <c r="I4766" s="50">
        <v>0.8395038167938933</v>
      </c>
      <c r="J4766" s="51" t="str">
        <v>Tuerca Reten para Tornillo Parker - 14</v>
      </c>
      <c r="Q4766" s="19" t="str">
        <v>264 - TAPIZADO INT CITROEN AX-ZX-XANTIA-BERLINGO-PARTNER-106</v>
      </c>
      <c r="V4766" s="83"/>
      <c r="AA4766" t="str">
        <v>263 - 10 Amper - Unipolar - Llave Electronica Unip. Redonda Pulsadora 10A</v>
      </c>
    </row>
    <row r="4767" spans="1:27" x14ac:dyDescent="0.2">
      <c r="A4767" s="45" t="str">
        <v>TERMINALES15</v>
      </c>
      <c r="B4767" s="46" t="str">
        <v>TERMINALES</v>
      </c>
      <c r="C4767" s="46">
        <v>15</v>
      </c>
      <c r="D4767" s="46" t="str">
        <v>Terminal cobre estañado ojal - Cable 25 - Ojal: 3/8</v>
      </c>
      <c r="E4767" s="47">
        <v>3889.72</v>
      </c>
      <c r="F4767" s="45" t="str">
        <v>LCT</v>
      </c>
      <c r="G4767" s="48">
        <v>1575.3366000000001</v>
      </c>
      <c r="H4767" s="49">
        <v>856.32399999999996</v>
      </c>
      <c r="I4767" s="50">
        <v>0.83965017913780327</v>
      </c>
      <c r="J4767" s="51" t="str">
        <v>2018</v>
      </c>
      <c r="Q4767" s="19" t="str">
        <v>264 - UNION CODO RAPIDA 8 MM - BRONCE NIQUELADO</v>
      </c>
      <c r="V4767" s="83"/>
      <c r="AA4767" t="str">
        <v>263 - FIJACION PARRILLA-VARIOS FIAT HONDA TOYOTA OPEL</v>
      </c>
    </row>
    <row r="4768" spans="1:27" x14ac:dyDescent="0.2">
      <c r="A4768" s="45" t="str">
        <v>PLASTICOS263</v>
      </c>
      <c r="B4768" s="46" t="str">
        <v>PLASTICOS</v>
      </c>
      <c r="C4768" s="46">
        <v>263</v>
      </c>
      <c r="D4768" s="46" t="str">
        <v>FIJACION PARRILLA-VARIOS FIAT HONDA TOYOTA OPEL</v>
      </c>
      <c r="E4768" s="47">
        <v>931.34</v>
      </c>
      <c r="F4768" s="45" t="str">
        <v>FADER</v>
      </c>
      <c r="G4768" s="48">
        <v>377.19270000000006</v>
      </c>
      <c r="H4768" s="49">
        <v>204.99019999999999</v>
      </c>
      <c r="I4768" s="50">
        <v>0.84005235372227594</v>
      </c>
      <c r="J4768" s="51" t="str">
        <v>F-1113</v>
      </c>
      <c r="Q4768" s="19" t="str">
        <v>265 - MANTA CAPOT FIESTA-KA-FOCUS-MONDEO</v>
      </c>
      <c r="V4768" s="83"/>
      <c r="AA4768" t="str">
        <v>263 - UNION CODO RAPIDA 6 MM - BRONCE NIQUELADO</v>
      </c>
    </row>
    <row r="4769" spans="1:27" x14ac:dyDescent="0.2">
      <c r="A4769" s="45" t="str">
        <v>ESPARRAGOS DE ACERO10x1,25 x 30</v>
      </c>
      <c r="B4769" s="46" t="str">
        <v>ESPARRAGOS DE ACERO</v>
      </c>
      <c r="C4769" s="46" t="str">
        <v>10x1,25 x 30</v>
      </c>
      <c r="D4769" s="46" t="str">
        <v>10x1,25 x 30</v>
      </c>
      <c r="E4769" s="47">
        <v>2127.88</v>
      </c>
      <c r="F4769" s="45" t="str">
        <v>BAIGORRIA</v>
      </c>
      <c r="G4769" s="48">
        <v>861.79140000000018</v>
      </c>
      <c r="H4769" s="49">
        <v>468.28489999999999</v>
      </c>
      <c r="I4769" s="50">
        <v>0.84031430439034049</v>
      </c>
      <c r="J4769" s="51" t="str">
        <v>B-01-120</v>
      </c>
      <c r="Q4769" s="19" t="str">
        <v>266 - GRAMPA TAPIZADOS ALFOMBRA RENAULT</v>
      </c>
      <c r="V4769" s="83"/>
      <c r="AA4769" t="str">
        <v>264 - 10 Amper - Unipolar - Llave Electronica Unip. Redonda Pulsadora 10A</v>
      </c>
    </row>
    <row r="4770" spans="1:27" x14ac:dyDescent="0.2">
      <c r="A4770" s="45" t="str">
        <v>CONECTORES PLASTICOS MANGUERAS57</v>
      </c>
      <c r="B4770" s="46" t="str">
        <v>CONECTORES PLASTICOS MANGUERAS</v>
      </c>
      <c r="C4770" s="46">
        <v>57</v>
      </c>
      <c r="D4770" s="46" t="str">
        <v>Tapon de goma para anular calefaccion de 19 mm</v>
      </c>
      <c r="E4770" s="47">
        <v>2636.12</v>
      </c>
      <c r="F4770" s="45" t="str">
        <v>CASERGOM</v>
      </c>
      <c r="G4770" s="48">
        <v>1067.6286</v>
      </c>
      <c r="H4770" s="49">
        <v>579.91989999999998</v>
      </c>
      <c r="I4770" s="50">
        <v>0.84099321302821317</v>
      </c>
      <c r="J4770" s="51" t="str">
        <v>1237 epdm</v>
      </c>
      <c r="Q4770" s="19" t="str">
        <v>267 - GRAMPA FIJACION FOCUS-MONDEO</v>
      </c>
      <c r="V4770" s="83"/>
      <c r="AA4770" t="str">
        <v>264 - TAPIZADO INT CITROEN AX-ZX-XANTIA-BERLINGO-PARTNER-106</v>
      </c>
    </row>
    <row r="4771" spans="1:27" x14ac:dyDescent="0.2">
      <c r="A4771" s="45" t="str">
        <v>CONECTORES PLASTICOS MANGUERAS58</v>
      </c>
      <c r="B4771" s="46" t="str">
        <v>CONECTORES PLASTICOS MANGUERAS</v>
      </c>
      <c r="C4771" s="46">
        <v>58</v>
      </c>
      <c r="D4771" s="46" t="str">
        <v>Tapon de goma para anular calefaccion de 22 mm</v>
      </c>
      <c r="E4771" s="47">
        <v>2636.12</v>
      </c>
      <c r="F4771" s="45" t="str">
        <v>CASERGOM</v>
      </c>
      <c r="G4771" s="48">
        <v>1067.6286</v>
      </c>
      <c r="H4771" s="49">
        <v>579.91989999999998</v>
      </c>
      <c r="I4771" s="50">
        <v>0.84099321302821317</v>
      </c>
      <c r="J4771" s="51" t="str">
        <v>1238 epdm</v>
      </c>
      <c r="Q4771" s="19" t="str">
        <v>268 - GRAMPA REGISTRO DE FARO DODGE 1500 1.8</v>
      </c>
      <c r="V4771" s="83"/>
      <c r="AA4771" t="str">
        <v>264 - UNION CODO RAPIDA 8 MM - BRONCE NIQUELADO</v>
      </c>
    </row>
    <row r="4772" spans="1:27" x14ac:dyDescent="0.2">
      <c r="A4772" s="45" t="str">
        <v>TUERCAS RAPIDAS2</v>
      </c>
      <c r="B4772" s="46" t="str">
        <v>TUERCAS RAPIDAS</v>
      </c>
      <c r="C4772" s="46">
        <v>2</v>
      </c>
      <c r="D4772" s="46" t="str">
        <v>Reten doble  - R 1/4 - 19 mm - 25 mm</v>
      </c>
      <c r="E4772" s="47">
        <v>1255</v>
      </c>
      <c r="F4772" s="45" t="str">
        <v>TOBAR</v>
      </c>
      <c r="G4772" s="48">
        <v>508.27500000000003</v>
      </c>
      <c r="H4772" s="49">
        <v>276</v>
      </c>
      <c r="I4772" s="50">
        <v>0.84157608695652186</v>
      </c>
      <c r="J4772" s="51" t="str">
        <v>Tuerca Reten Doble - 1/4pulg</v>
      </c>
      <c r="Q4772" s="19" t="str">
        <v>269 - PASARRUEDAS PANEL INTERIOR PEUGEOT307/CITROEN C 3</v>
      </c>
      <c r="V4772" s="83"/>
      <c r="AA4772" t="str">
        <v>265 - MANTA CAPOT FIESTA-KA-FOCUS-MONDEO</v>
      </c>
    </row>
    <row r="4773" spans="1:27" x14ac:dyDescent="0.2">
      <c r="A4773" s="45" t="str">
        <v>TUERCAS RAPIDAS3</v>
      </c>
      <c r="B4773" s="46" t="str">
        <v>TUERCAS RAPIDAS</v>
      </c>
      <c r="C4773" s="46">
        <v>3</v>
      </c>
      <c r="D4773" s="46" t="str">
        <v>Reten doble  - R 5/6 - 19 mm - 25 mm</v>
      </c>
      <c r="E4773" s="47">
        <v>1255</v>
      </c>
      <c r="F4773" s="45" t="str">
        <v>TOBAR</v>
      </c>
      <c r="G4773" s="48">
        <v>508.27500000000003</v>
      </c>
      <c r="H4773" s="49">
        <v>276</v>
      </c>
      <c r="I4773" s="50">
        <v>0.84157608695652186</v>
      </c>
      <c r="J4773" s="51" t="str">
        <v>Tuerca Reten Doble - 5/16pulg</v>
      </c>
      <c r="Q4773" s="19" t="str">
        <v>269 - TIJERA PODAR - Expansion</v>
      </c>
      <c r="V4773" s="83"/>
      <c r="AA4773" t="str">
        <v>266 - GRAMPA TAPIZADOS ALFOMBRA RENAULT</v>
      </c>
    </row>
    <row r="4774" spans="1:27" x14ac:dyDescent="0.2">
      <c r="A4774" s="45" t="str">
        <v>TUERCAS RAPIDAS5</v>
      </c>
      <c r="B4774" s="46" t="str">
        <v>TUERCAS RAPIDAS</v>
      </c>
      <c r="C4774" s="46">
        <v>5</v>
      </c>
      <c r="D4774" s="46" t="str">
        <v>Reten doble  - 6 mm - 19 mm - 25 mm</v>
      </c>
      <c r="E4774" s="47">
        <v>1255</v>
      </c>
      <c r="F4774" s="45" t="str">
        <v>TOBAR</v>
      </c>
      <c r="G4774" s="48">
        <v>508.27500000000003</v>
      </c>
      <c r="H4774" s="49">
        <v>276</v>
      </c>
      <c r="I4774" s="50">
        <v>0.84157608695652186</v>
      </c>
      <c r="J4774" s="51" t="str">
        <v>Tuerca Reten Doble - 6mm</v>
      </c>
      <c r="Q4774" s="19" t="str">
        <v>26x31 - 26x31</v>
      </c>
      <c r="V4774" s="83"/>
      <c r="AA4774" t="str">
        <v>267 - GRAMPA FIJACION FOCUS-MONDEO</v>
      </c>
    </row>
    <row r="4775" spans="1:27" x14ac:dyDescent="0.2">
      <c r="A4775" s="45" t="str">
        <v>TUERCAS RAPIDAS6</v>
      </c>
      <c r="B4775" s="46" t="str">
        <v>TUERCAS RAPIDAS</v>
      </c>
      <c r="C4775" s="46">
        <v>6</v>
      </c>
      <c r="D4775" s="46" t="str">
        <v>Reten doble  - 8 mm - 19 mm - 25 mm</v>
      </c>
      <c r="E4775" s="47">
        <v>1255</v>
      </c>
      <c r="F4775" s="45" t="str">
        <v>TOBAR</v>
      </c>
      <c r="G4775" s="48">
        <v>508.27500000000003</v>
      </c>
      <c r="H4775" s="49">
        <v>276</v>
      </c>
      <c r="I4775" s="50">
        <v>0.84157608695652186</v>
      </c>
      <c r="J4775" s="51" t="str">
        <v>Tuerca Reten Doble - 8mm</v>
      </c>
      <c r="Q4775" s="19" t="str">
        <v>26x34 - 26x34</v>
      </c>
      <c r="V4775" s="83"/>
      <c r="AA4775" t="str">
        <v>268 - GRAMPA REGISTRO DE FARO DODGE 1500 1.8</v>
      </c>
    </row>
    <row r="4776" spans="1:27" x14ac:dyDescent="0.2">
      <c r="A4776" s="45" t="str">
        <v>TUERCAS RAPIDAS7</v>
      </c>
      <c r="B4776" s="46" t="str">
        <v>TUERCAS RAPIDAS</v>
      </c>
      <c r="C4776" s="46">
        <v>7</v>
      </c>
      <c r="D4776" s="46" t="str">
        <v>Embutida Larga - 6 mm - 15 mm - 32 mm</v>
      </c>
      <c r="E4776" s="47">
        <v>1055</v>
      </c>
      <c r="F4776" s="45" t="str">
        <v>TOBAR</v>
      </c>
      <c r="G4776" s="48">
        <v>427.27500000000003</v>
      </c>
      <c r="H4776" s="49">
        <v>232</v>
      </c>
      <c r="I4776" s="50">
        <v>0.84170258620689675</v>
      </c>
      <c r="J4776" s="51" t="str">
        <v>Tuerca Reten Embutida - Larga M6mm</v>
      </c>
      <c r="Q4776" s="19" t="str">
        <v>26x42 - 26x42</v>
      </c>
      <c r="V4776" s="83"/>
      <c r="AA4776" t="str">
        <v>269 - PASARRUEDAS PANEL INTERIOR PEUGEOT307/CITROEN C 3</v>
      </c>
    </row>
    <row r="4777" spans="1:27" x14ac:dyDescent="0.2">
      <c r="A4777" s="45" t="str">
        <v>TUERCAS RAPIDAS8</v>
      </c>
      <c r="B4777" s="46" t="str">
        <v>TUERCAS RAPIDAS</v>
      </c>
      <c r="C4777" s="46">
        <v>8</v>
      </c>
      <c r="D4777" s="46" t="str">
        <v>Embutida Larga - R 1/4 - 15 mm - 32 mm</v>
      </c>
      <c r="E4777" s="47">
        <v>1055</v>
      </c>
      <c r="F4777" s="45" t="str">
        <v>TOBAR</v>
      </c>
      <c r="G4777" s="48">
        <v>427.27500000000003</v>
      </c>
      <c r="H4777" s="49">
        <v>232</v>
      </c>
      <c r="I4777" s="50">
        <v>0.84170258620689675</v>
      </c>
      <c r="J4777" s="51" t="str">
        <v>Tuerca Reten Embutida - Larga ¼mm</v>
      </c>
      <c r="Q4777" s="19" t="str">
        <v>27 - "U" anula caneria Patner 22 mm</v>
      </c>
      <c r="V4777" s="83"/>
      <c r="AA4777" t="str">
        <v>269 - TIJERA PODAR - Expansion</v>
      </c>
    </row>
    <row r="4778" spans="1:27" x14ac:dyDescent="0.2">
      <c r="A4778" s="45" t="str">
        <v>PLASTICOS73</v>
      </c>
      <c r="B4778" s="46" t="str">
        <v>PLASTICOS</v>
      </c>
      <c r="C4778" s="46">
        <v>73</v>
      </c>
      <c r="D4778" s="46" t="str">
        <v>Grampa varilla capot  SENDA - GOL -SAVERIO</v>
      </c>
      <c r="E4778" s="47">
        <v>1964.54</v>
      </c>
      <c r="F4778" s="45" t="str">
        <v>FADER</v>
      </c>
      <c r="G4778" s="48">
        <v>795.63869999999997</v>
      </c>
      <c r="H4778" s="49">
        <v>431.91750000000002</v>
      </c>
      <c r="I4778" s="50">
        <v>0.84210804146625207</v>
      </c>
      <c r="J4778" s="51" t="str">
        <v>S-106</v>
      </c>
      <c r="Q4778" s="19" t="str">
        <v>27 - 1/8 H x MANG 8</v>
      </c>
      <c r="V4778" s="83"/>
      <c r="AA4778" t="str">
        <v>26x31 - 26x31</v>
      </c>
    </row>
    <row r="4779" spans="1:27" x14ac:dyDescent="0.2">
      <c r="A4779" s="45" t="str">
        <v>TUERCAS RAPIDAS9</v>
      </c>
      <c r="B4779" s="46" t="str">
        <v>TUERCAS RAPIDAS</v>
      </c>
      <c r="C4779" s="46">
        <v>9</v>
      </c>
      <c r="D4779" s="46" t="str">
        <v>Reten embutida - 5 mm - 15 mm - 22 mm</v>
      </c>
      <c r="E4779" s="47">
        <v>860</v>
      </c>
      <c r="F4779" s="45" t="str">
        <v>TOBAR</v>
      </c>
      <c r="G4779" s="48">
        <v>348.3</v>
      </c>
      <c r="H4779" s="49">
        <v>189</v>
      </c>
      <c r="I4779" s="50">
        <v>0.84285714285714297</v>
      </c>
      <c r="J4779" s="51" t="str">
        <v>Tuerca Reten Embutida - 5mm</v>
      </c>
      <c r="Q4779" s="19" t="str">
        <v>27 - 3 x 17 x 75 - Expansion</v>
      </c>
      <c r="V4779" s="83"/>
      <c r="AA4779" t="str">
        <v>26x34 - 26x34</v>
      </c>
    </row>
    <row r="4780" spans="1:27" x14ac:dyDescent="0.2">
      <c r="A4780" s="45" t="str">
        <v>TUERCAS RAPIDAS10</v>
      </c>
      <c r="B4780" s="46" t="str">
        <v>TUERCAS RAPIDAS</v>
      </c>
      <c r="C4780" s="46">
        <v>10</v>
      </c>
      <c r="D4780" s="46" t="str">
        <v>Reten embutida - 6 mm - 15 mm - 22 mm</v>
      </c>
      <c r="E4780" s="47">
        <v>860</v>
      </c>
      <c r="F4780" s="45" t="str">
        <v>TOBAR</v>
      </c>
      <c r="G4780" s="48">
        <v>348.3</v>
      </c>
      <c r="H4780" s="49">
        <v>189</v>
      </c>
      <c r="I4780" s="50">
        <v>0.84285714285714297</v>
      </c>
      <c r="J4780" s="51" t="str">
        <v>Tuerca Reten Embutida - 6mm</v>
      </c>
      <c r="Q4780" s="19" t="str">
        <v>27 - COCINA - LONGVIE - BRASIL LARGO</v>
      </c>
      <c r="V4780" s="83"/>
      <c r="AA4780" t="str">
        <v>26x42 - 26x42</v>
      </c>
    </row>
    <row r="4781" spans="1:27" x14ac:dyDescent="0.2">
      <c r="A4781" s="45" t="str">
        <v>PLASTICOS231</v>
      </c>
      <c r="B4781" s="46" t="str">
        <v>PLASTICOS</v>
      </c>
      <c r="C4781" s="46">
        <v>231</v>
      </c>
      <c r="D4781" s="46" t="str">
        <v>MOLDURA PUERTA MEGANE</v>
      </c>
      <c r="E4781" s="47">
        <v>2209.54</v>
      </c>
      <c r="F4781" s="45" t="str">
        <v>FADER</v>
      </c>
      <c r="G4781" s="48">
        <v>894.86370000000011</v>
      </c>
      <c r="H4781" s="49">
        <v>485.50319999999999</v>
      </c>
      <c r="I4781" s="50">
        <v>0.84316746007029431</v>
      </c>
      <c r="J4781" s="51" t="str">
        <v>F-1092</v>
      </c>
      <c r="Q4781" s="19" t="str">
        <v>27 - CONEXIÓN C/VIROLA TUBO 12 MM</v>
      </c>
      <c r="V4781" s="83"/>
      <c r="AA4781" t="str">
        <v>27 - "U" anula caneria Patner 22 mm</v>
      </c>
    </row>
    <row r="4782" spans="1:27" x14ac:dyDescent="0.2">
      <c r="A4782" s="45" t="str">
        <v>INTERRUPTORES Y PULSADORES260</v>
      </c>
      <c r="B4782" s="46" t="str">
        <v>INTERRUPTORES Y PULSADORES</v>
      </c>
      <c r="C4782" s="46">
        <v>260</v>
      </c>
      <c r="D4782" s="46" t="str">
        <v>10 Amper - Unipolar - Llave Tecla Interruptor Redondo 10A</v>
      </c>
      <c r="E4782" s="47">
        <v>2167.7600000000002</v>
      </c>
      <c r="F4782" s="45" t="str">
        <v>ALCIDES.TESSA</v>
      </c>
      <c r="G4782" s="48">
        <v>877.94280000000026</v>
      </c>
      <c r="H4782" s="49">
        <v>476.32</v>
      </c>
      <c r="I4782" s="50">
        <v>0.84317853543836141</v>
      </c>
      <c r="J4782" s="51" t="str">
        <v>2512/00 - BBJ</v>
      </c>
      <c r="Q4782" s="19" t="str">
        <v>27 - Cuerda 1,78mm - 33,05 x 36,61</v>
      </c>
      <c r="V4782" s="83"/>
      <c r="AA4782" t="str">
        <v>27 - 1/8 H x MANG 8</v>
      </c>
    </row>
    <row r="4783" spans="1:27" x14ac:dyDescent="0.2">
      <c r="A4783" s="45" t="str">
        <v>INTERRUPTORES Y PULSADORES261</v>
      </c>
      <c r="B4783" s="46" t="str">
        <v>INTERRUPTORES Y PULSADORES</v>
      </c>
      <c r="C4783" s="46">
        <v>261</v>
      </c>
      <c r="D4783" s="46" t="str">
        <v>10 Amper - Unipolar - Llave Tecla Interruptor Redondo 10A</v>
      </c>
      <c r="E4783" s="47">
        <v>2167.7600000000002</v>
      </c>
      <c r="F4783" s="45" t="str">
        <v>ALCIDES.TESSA</v>
      </c>
      <c r="G4783" s="48">
        <v>877.94280000000026</v>
      </c>
      <c r="H4783" s="49">
        <v>476.32</v>
      </c>
      <c r="I4783" s="50">
        <v>0.84317853543836141</v>
      </c>
      <c r="J4783" s="51" t="str">
        <v>2512/00 - NNS</v>
      </c>
      <c r="Q4783" s="19" t="str">
        <v>27 - INTERIORES  - 1" 1/8</v>
      </c>
      <c r="V4783" s="83"/>
      <c r="AA4783" t="str">
        <v>27 - 3 x 17 x 75 - Expansion</v>
      </c>
    </row>
    <row r="4784" spans="1:27" x14ac:dyDescent="0.2">
      <c r="A4784" s="45" t="str">
        <v>TUERCAS RAPIDAS9 CH</v>
      </c>
      <c r="B4784" s="46" t="str">
        <v>TUERCAS RAPIDAS</v>
      </c>
      <c r="C4784" s="46" t="str">
        <v>9 CH</v>
      </c>
      <c r="D4784" s="46" t="str">
        <v>Reten embutida chica - 5 mm - 11 mm - 18 mm</v>
      </c>
      <c r="E4784" s="47">
        <v>660</v>
      </c>
      <c r="F4784" s="45" t="str">
        <v>TOBAR</v>
      </c>
      <c r="G4784" s="48">
        <v>267.3</v>
      </c>
      <c r="H4784" s="49">
        <v>145</v>
      </c>
      <c r="I4784" s="50">
        <v>0.84344827586206894</v>
      </c>
      <c r="J4784" s="51" t="str">
        <v>Tuerca Reten Embutida - Moto 5mm</v>
      </c>
      <c r="Q4784" s="19" t="str">
        <v>27 - SAE 7.89 ID-5 - Codo inclinado</v>
      </c>
      <c r="V4784" s="83"/>
      <c r="AA4784" t="str">
        <v>27 - COCINA - LONGVIE - BRASIL LARGO</v>
      </c>
    </row>
    <row r="4785" spans="1:27" x14ac:dyDescent="0.2">
      <c r="A4785" s="45" t="str">
        <v>TUERCAS RAPIDAS10 CH</v>
      </c>
      <c r="B4785" s="46" t="str">
        <v>TUERCAS RAPIDAS</v>
      </c>
      <c r="C4785" s="46" t="str">
        <v>10 CH</v>
      </c>
      <c r="D4785" s="46" t="str">
        <v>Reten embutida chica - 6 mm - 11 mm - 18 mm</v>
      </c>
      <c r="E4785" s="47">
        <v>660</v>
      </c>
      <c r="F4785" s="45" t="str">
        <v>TOBAR</v>
      </c>
      <c r="G4785" s="48">
        <v>267.3</v>
      </c>
      <c r="H4785" s="49">
        <v>145</v>
      </c>
      <c r="I4785" s="50">
        <v>0.84344827586206894</v>
      </c>
      <c r="J4785" s="51" t="str">
        <v>Tuerca Reten Embutida - Moto 6mm</v>
      </c>
      <c r="Q4785" s="19" t="str">
        <v>27 - SEEGER A 27</v>
      </c>
      <c r="V4785" s="83"/>
      <c r="AA4785" t="str">
        <v>27 - CONEXION C/VIROLA TUBO 12 MM</v>
      </c>
    </row>
    <row r="4786" spans="1:27" x14ac:dyDescent="0.2">
      <c r="A4786" s="45" t="str">
        <v>TUERCAS RAPIDAS42</v>
      </c>
      <c r="B4786" s="46" t="str">
        <v>TUERCAS RAPIDAS</v>
      </c>
      <c r="C4786" s="46">
        <v>42</v>
      </c>
      <c r="D4786" s="46" t="str">
        <v>Tuerca inserto/madera - rosca de 3/16</v>
      </c>
      <c r="E4786" s="47">
        <v>660</v>
      </c>
      <c r="F4786" s="45" t="str">
        <v>TOBAR</v>
      </c>
      <c r="G4786" s="48">
        <v>267.3</v>
      </c>
      <c r="H4786" s="49">
        <v>145</v>
      </c>
      <c r="I4786" s="50">
        <v>0.84344827586206894</v>
      </c>
      <c r="J4786" s="51" t="str">
        <v>Tuerca Tina  Inserto para Madera - W 3/16</v>
      </c>
      <c r="Q4786" s="19" t="str">
        <v>27 - SEEGER I 27</v>
      </c>
      <c r="V4786" s="83"/>
      <c r="AA4786" t="str">
        <v>27 - Cuerda 1,78mm - 33,05 x 36,61</v>
      </c>
    </row>
    <row r="4787" spans="1:27" x14ac:dyDescent="0.2">
      <c r="A4787" s="45" t="str">
        <v>TUERCAS RAPIDAS43</v>
      </c>
      <c r="B4787" s="46" t="str">
        <v>TUERCAS RAPIDAS</v>
      </c>
      <c r="C4787" s="46">
        <v>43</v>
      </c>
      <c r="D4787" s="46" t="str">
        <v>Tuerca inserto/madera - rosca de 5 mm</v>
      </c>
      <c r="E4787" s="47">
        <v>660</v>
      </c>
      <c r="F4787" s="45" t="str">
        <v>TOBAR</v>
      </c>
      <c r="G4787" s="48">
        <v>267.3</v>
      </c>
      <c r="H4787" s="49">
        <v>145</v>
      </c>
      <c r="I4787" s="50">
        <v>0.84344827586206894</v>
      </c>
      <c r="J4787" s="51" t="str">
        <v>Tuerca Tina  Inserto para Madera - M 5</v>
      </c>
      <c r="Q4787" s="19" t="str">
        <v>27 - T naftero de bronce para cable de 16 a 25 mm2 (+) y (-)</v>
      </c>
      <c r="V4787" s="83"/>
      <c r="AA4787" t="str">
        <v>27 - INTERIORES  - 1" 1/8</v>
      </c>
    </row>
    <row r="4788" spans="1:27" x14ac:dyDescent="0.2">
      <c r="A4788" s="45" t="str">
        <v>TUERCAS RAPIDAS12</v>
      </c>
      <c r="B4788" s="46" t="str">
        <v>TUERCAS RAPIDAS</v>
      </c>
      <c r="C4788" s="46">
        <v>12</v>
      </c>
      <c r="D4788" s="46" t="str">
        <v>Tuerca cajon - 5 mm - 12 mm - 12 mm</v>
      </c>
      <c r="E4788" s="47">
        <v>925</v>
      </c>
      <c r="F4788" s="45" t="str">
        <v>TOBAR</v>
      </c>
      <c r="G4788" s="48">
        <v>374.62500000000006</v>
      </c>
      <c r="H4788" s="49">
        <v>203</v>
      </c>
      <c r="I4788" s="50">
        <v>0.84544334975369484</v>
      </c>
      <c r="J4788" s="51" t="str">
        <v>Tuerca Jaula - 5mm a=8x8</v>
      </c>
      <c r="Q4788" s="19" t="str">
        <v>27 - Tapizado puertas PIK-UP FORD</v>
      </c>
      <c r="V4788" s="83"/>
      <c r="AA4788" t="str">
        <v>27 - SAE 7.89 ID-5 - Codo inclinado</v>
      </c>
    </row>
    <row r="4789" spans="1:27" x14ac:dyDescent="0.2">
      <c r="A4789" s="45" t="str">
        <v>TUERCAS RAPIDAS13</v>
      </c>
      <c r="B4789" s="46" t="str">
        <v>TUERCAS RAPIDAS</v>
      </c>
      <c r="C4789" s="46">
        <v>13</v>
      </c>
      <c r="D4789" s="46" t="str">
        <v>Tuerca cajon - 6 mm - 12 mm - 12 mm</v>
      </c>
      <c r="E4789" s="47">
        <v>925</v>
      </c>
      <c r="F4789" s="45" t="str">
        <v>TOBAR</v>
      </c>
      <c r="G4789" s="48">
        <v>374.62500000000006</v>
      </c>
      <c r="H4789" s="49">
        <v>203</v>
      </c>
      <c r="I4789" s="50">
        <v>0.84544334975369484</v>
      </c>
      <c r="J4789" s="51" t="str">
        <v>Tuerca Jaula - 6mm a=8x8</v>
      </c>
      <c r="Q4789" s="19" t="str">
        <v>27 - tapon garraf  17 x 5 x 12</v>
      </c>
      <c r="V4789" s="83"/>
      <c r="AA4789" t="str">
        <v>27 - SEEGER A 27</v>
      </c>
    </row>
    <row r="4790" spans="1:27" x14ac:dyDescent="0.2">
      <c r="A4790" s="45" t="str">
        <v>PLASTICOS192</v>
      </c>
      <c r="B4790" s="46" t="str">
        <v>PLASTICOS</v>
      </c>
      <c r="C4790" s="46">
        <v>192</v>
      </c>
      <c r="D4790" s="46" t="str">
        <v>TORNILLO FIJACION PASA RUEDA CORSA - ASTRA</v>
      </c>
      <c r="E4790" s="47">
        <v>2064.9899999999998</v>
      </c>
      <c r="F4790" s="45" t="str">
        <v>FADER</v>
      </c>
      <c r="G4790" s="48">
        <v>836.32094999999993</v>
      </c>
      <c r="H4790" s="49">
        <v>453.13630000000001</v>
      </c>
      <c r="I4790" s="50">
        <v>0.84562779455099912</v>
      </c>
      <c r="J4790" s="51" t="str">
        <v>F-1084</v>
      </c>
      <c r="Q4790" s="19" t="str">
        <v>27 - TOPE CAPOR LATERAL CHEV 400</v>
      </c>
      <c r="V4790" s="83"/>
      <c r="AA4790" t="str">
        <v>27 - SEEGER I 27</v>
      </c>
    </row>
    <row r="4791" spans="1:27" x14ac:dyDescent="0.2">
      <c r="A4791" s="45" t="str">
        <v>ARANDELAS DE INYECCION1134</v>
      </c>
      <c r="B4791" s="46" t="str">
        <v>ARANDELAS DE INYECCION</v>
      </c>
      <c r="C4791" s="46">
        <v>1134</v>
      </c>
      <c r="D4791" s="46" t="str">
        <v>7.5 x 15.5 x 2 - CUMMING</v>
      </c>
      <c r="E4791" s="47">
        <v>1028.75</v>
      </c>
      <c r="F4791" s="45" t="str">
        <v>DAHE.DIESEL</v>
      </c>
      <c r="G4791" s="48">
        <v>416.64375000000007</v>
      </c>
      <c r="H4791" s="49">
        <v>225.69120000000001</v>
      </c>
      <c r="I4791" s="50">
        <v>0.84607884578574644</v>
      </c>
      <c r="J4791" s="51" t="str">
        <v>0000000134</v>
      </c>
      <c r="Q4791" s="19" t="str">
        <v>270 - 0,3 x 3 x 15 - Expansion</v>
      </c>
      <c r="V4791" s="83"/>
      <c r="AA4791" t="str">
        <v>27 - T naftero de bronce para cable de 16 a 25 mm2 (+) y (-)</v>
      </c>
    </row>
    <row r="4792" spans="1:27" x14ac:dyDescent="0.2">
      <c r="A4792" s="45" t="str">
        <v>TUERCAS RAPIDAS44</v>
      </c>
      <c r="B4792" s="46" t="str">
        <v>TUERCAS RAPIDAS</v>
      </c>
      <c r="C4792" s="46">
        <v>44</v>
      </c>
      <c r="D4792" s="46" t="str">
        <v>Tuerca inserto/madera - rosca de 1/4</v>
      </c>
      <c r="E4792" s="47">
        <v>725</v>
      </c>
      <c r="F4792" s="45" t="str">
        <v>TOBAR</v>
      </c>
      <c r="G4792" s="48">
        <v>293.625</v>
      </c>
      <c r="H4792" s="49">
        <v>159</v>
      </c>
      <c r="I4792" s="50">
        <v>0.84669811320754707</v>
      </c>
      <c r="J4792" s="51" t="str">
        <v>Tuerca Tina  Inserto para Madera - W ¼</v>
      </c>
      <c r="Q4792" s="19" t="str">
        <v>270 - GRAMPA FIJACION MOLDURA CLIO ´98 EN ADELANTE</v>
      </c>
      <c r="V4792" s="83"/>
      <c r="AA4792" t="str">
        <v>27 - Tapizado puertas PIK-UP FORD</v>
      </c>
    </row>
    <row r="4793" spans="1:27" x14ac:dyDescent="0.2">
      <c r="A4793" s="45" t="str">
        <v>TUERCAS RAPIDAS45</v>
      </c>
      <c r="B4793" s="46" t="str">
        <v>TUERCAS RAPIDAS</v>
      </c>
      <c r="C4793" s="46">
        <v>45</v>
      </c>
      <c r="D4793" s="46" t="str">
        <v>Tuerca inserto/madera - rosca de 6 mm</v>
      </c>
      <c r="E4793" s="47">
        <v>725</v>
      </c>
      <c r="F4793" s="45" t="str">
        <v>TOBAR</v>
      </c>
      <c r="G4793" s="48">
        <v>293.625</v>
      </c>
      <c r="H4793" s="49">
        <v>159</v>
      </c>
      <c r="I4793" s="50">
        <v>0.84669811320754707</v>
      </c>
      <c r="J4793" s="51" t="str">
        <v>Tuerca Tina  Inserto para Madera - M 6</v>
      </c>
      <c r="Q4793" s="19" t="str">
        <v>271 - 0,3 x 4,5 x 22 - Expansion</v>
      </c>
      <c r="V4793" s="83"/>
      <c r="AA4793" t="str">
        <v>27 - tapon garraf  17 x 5 x 12</v>
      </c>
    </row>
    <row r="4794" spans="1:27" x14ac:dyDescent="0.2">
      <c r="A4794" s="45" t="str">
        <v>ARANDELAS DE INYECCION1093</v>
      </c>
      <c r="B4794" s="46" t="str">
        <v>ARANDELAS DE INYECCION</v>
      </c>
      <c r="C4794" s="46">
        <v>1093</v>
      </c>
      <c r="D4794" s="46" t="str">
        <v>9.5 x 14.5 x 1 - VARIAS</v>
      </c>
      <c r="E4794" s="47">
        <v>373.07</v>
      </c>
      <c r="F4794" s="45" t="str">
        <v>DAHE.DIESEL</v>
      </c>
      <c r="G4794" s="48">
        <v>151.09335000000002</v>
      </c>
      <c r="H4794" s="49">
        <v>81.814300000000003</v>
      </c>
      <c r="I4794" s="50">
        <v>0.84678411964656553</v>
      </c>
      <c r="J4794" s="51" t="str">
        <v>0000000093</v>
      </c>
      <c r="Q4794" s="19" t="str">
        <v>271 - GRAMPA FIJACION MOLDURA TECHO GOLF III-TOLEDO-IBIZA</v>
      </c>
      <c r="V4794" s="83"/>
      <c r="AA4794" t="str">
        <v>27 - TOPE CAPOR LATERAL CHEV 400</v>
      </c>
    </row>
    <row r="4795" spans="1:27" x14ac:dyDescent="0.2">
      <c r="A4795" s="45" t="str">
        <v>ARANDELAS DE INYECCION1118</v>
      </c>
      <c r="B4795" s="46" t="str">
        <v>ARANDELAS DE INYECCION</v>
      </c>
      <c r="C4795" s="46">
        <v>1118</v>
      </c>
      <c r="D4795" s="46" t="str">
        <v>9 x 15.5 x 2 - JOHN DEERE</v>
      </c>
      <c r="E4795" s="47">
        <v>859.17</v>
      </c>
      <c r="F4795" s="45" t="str">
        <v>DAHE.DIESEL</v>
      </c>
      <c r="G4795" s="48">
        <v>347.96384999999998</v>
      </c>
      <c r="H4795" s="49">
        <v>188.40960000000001</v>
      </c>
      <c r="I4795" s="50">
        <v>0.84684777208804629</v>
      </c>
      <c r="J4795" s="51" t="str">
        <v>0000000118</v>
      </c>
      <c r="Q4795" s="19" t="str">
        <v>272 - 0,3 x 4,2 x 15 - Expansion</v>
      </c>
      <c r="V4795" s="83"/>
      <c r="AA4795" t="str">
        <v>270 - 0,3 x 3 x 15 - Expansion</v>
      </c>
    </row>
    <row r="4796" spans="1:27" x14ac:dyDescent="0.2">
      <c r="A4796" s="45" t="str">
        <v>PLASTICOS182</v>
      </c>
      <c r="B4796" s="46" t="str">
        <v>PLASTICOS</v>
      </c>
      <c r="C4796" s="46">
        <v>182</v>
      </c>
      <c r="D4796" s="46" t="str">
        <v>PERILLA SEGURO DE PUERTAS PICK UP FORD 80/86</v>
      </c>
      <c r="E4796" s="47">
        <v>1057.97</v>
      </c>
      <c r="F4796" s="45" t="str">
        <v>FADER</v>
      </c>
      <c r="G4796" s="48">
        <v>428.47784999999999</v>
      </c>
      <c r="H4796" s="49">
        <v>231.96260000000001</v>
      </c>
      <c r="I4796" s="50">
        <v>0.84718506345419464</v>
      </c>
      <c r="J4796" s="51" t="str">
        <v>F-1034</v>
      </c>
      <c r="Q4796" s="19" t="str">
        <v>272 - GRAMPA MOLDURA TECHO COLF III  Y IV</v>
      </c>
      <c r="V4796" s="83"/>
      <c r="AA4796" t="str">
        <v>270 - GRAMPA FIJACION MOLDURA CLIO ´98 EN ADELANTE</v>
      </c>
    </row>
    <row r="4797" spans="1:27" x14ac:dyDescent="0.2">
      <c r="A4797" s="45" t="str">
        <v>PLASTICOS183</v>
      </c>
      <c r="B4797" s="46" t="str">
        <v>PLASTICOS</v>
      </c>
      <c r="C4797" s="46">
        <v>183</v>
      </c>
      <c r="D4797" s="46" t="str">
        <v>PERILLA SEGURO DE PUERTAS  RENAULT 9/11</v>
      </c>
      <c r="E4797" s="47">
        <v>1057.97</v>
      </c>
      <c r="F4797" s="45" t="str">
        <v>FADER</v>
      </c>
      <c r="G4797" s="48">
        <v>428.47784999999999</v>
      </c>
      <c r="H4797" s="49">
        <v>231.96260000000001</v>
      </c>
      <c r="I4797" s="50">
        <v>0.84718506345419464</v>
      </c>
      <c r="J4797" s="51" t="str">
        <v>F-1035</v>
      </c>
      <c r="Q4797" s="19" t="str">
        <v>273 - 0,5 x 4,5 x 80 - Expansion</v>
      </c>
      <c r="V4797" s="83"/>
      <c r="AA4797" t="str">
        <v>271 - 0,3 x 4,5 x 22 - Expansion</v>
      </c>
    </row>
    <row r="4798" spans="1:27" x14ac:dyDescent="0.2">
      <c r="A4798" s="45" t="str">
        <v>PLASTICOS208</v>
      </c>
      <c r="B4798" s="46" t="str">
        <v>PLASTICOS</v>
      </c>
      <c r="C4798" s="46">
        <v>208</v>
      </c>
      <c r="D4798" s="46" t="str">
        <v>MANTA CAPOT BLAZER C 10</v>
      </c>
      <c r="E4798" s="47">
        <v>1353.35</v>
      </c>
      <c r="F4798" s="45" t="str">
        <v>FADER</v>
      </c>
      <c r="G4798" s="48">
        <v>548.10674999999992</v>
      </c>
      <c r="H4798" s="49">
        <v>296.69639999999998</v>
      </c>
      <c r="I4798" s="50">
        <v>0.84736569098917269</v>
      </c>
      <c r="J4798" s="51" t="str">
        <v>F-1086</v>
      </c>
      <c r="Q4798" s="19" t="str">
        <v>273 - VIERTE AGUAS TECHO CLIO</v>
      </c>
      <c r="V4798" s="83"/>
      <c r="AA4798" t="str">
        <v>271 - GRAMPA FIJACION MOLDURA TECHO GOLF III-TOLEDO-IBIZA</v>
      </c>
    </row>
    <row r="4799" spans="1:27" x14ac:dyDescent="0.2">
      <c r="A4799" s="45" t="str">
        <v>ARANDELAS DE INYECCION1125</v>
      </c>
      <c r="B4799" s="46" t="str">
        <v>ARANDELAS DE INYECCION</v>
      </c>
      <c r="C4799" s="46">
        <v>1125</v>
      </c>
      <c r="D4799" s="46" t="str">
        <v>10 x 21 x 2 - MAXION MWM</v>
      </c>
      <c r="E4799" s="47">
        <v>2196.92</v>
      </c>
      <c r="F4799" s="45" t="str">
        <v>DAHE.DIESEL</v>
      </c>
      <c r="G4799" s="48">
        <v>889.75260000000003</v>
      </c>
      <c r="H4799" s="49">
        <v>481.50220000000002</v>
      </c>
      <c r="I4799" s="50">
        <v>0.8478681925025473</v>
      </c>
      <c r="J4799" s="51" t="str">
        <v>0000000125</v>
      </c>
      <c r="Q4799" s="19" t="str">
        <v>274 - 0,5 x 6 x 60 - Expansion</v>
      </c>
      <c r="V4799" s="83"/>
      <c r="AA4799" t="str">
        <v>272 - 0,3 x 4,2 x 15 - Expansion</v>
      </c>
    </row>
    <row r="4800" spans="1:27" x14ac:dyDescent="0.2">
      <c r="A4800" s="45" t="str">
        <v>ESPINAS ELASTICAS10 x 70</v>
      </c>
      <c r="B4800" s="46" t="str">
        <v>ESPINAS ELASTICAS</v>
      </c>
      <c r="C4800" s="46" t="str">
        <v>10 x 70</v>
      </c>
      <c r="D4800" s="46" t="str">
        <v>10x70</v>
      </c>
      <c r="E4800" s="47">
        <v>3805.52</v>
      </c>
      <c r="F4800" s="45" t="str">
        <v>OTIA</v>
      </c>
      <c r="G4800" s="48">
        <v>1541.2356000000002</v>
      </c>
      <c r="H4800" s="49">
        <v>833.91120000000001</v>
      </c>
      <c r="I4800" s="50">
        <v>0.84820110342683996</v>
      </c>
      <c r="J4800" s="51" t="str">
        <v>010110-70</v>
      </c>
      <c r="Q4800" s="19" t="str">
        <v>274 - GRAMPA VARILLA CAPOT CORSA</v>
      </c>
      <c r="V4800" s="83"/>
      <c r="AA4800" t="str">
        <v>272 - GRAMPA MOLDURA TECHO COLF III  Y IV</v>
      </c>
    </row>
    <row r="4801" spans="1:27" x14ac:dyDescent="0.2">
      <c r="A4801" s="45" t="str">
        <v>PLASTICOS12</v>
      </c>
      <c r="B4801" s="46" t="str">
        <v>PLASTICOS</v>
      </c>
      <c r="C4801" s="46">
        <v>12</v>
      </c>
      <c r="D4801" s="46" t="str">
        <v>Tuerca autorroc. PEUGEOT</v>
      </c>
      <c r="E4801" s="47">
        <v>933.24</v>
      </c>
      <c r="F4801" s="45" t="str">
        <v>FADER</v>
      </c>
      <c r="G4801" s="48">
        <v>377.96220000000005</v>
      </c>
      <c r="H4801" s="49">
        <v>204.48750000000001</v>
      </c>
      <c r="I4801" s="50">
        <v>0.84833889602053936</v>
      </c>
      <c r="J4801" s="51" t="str">
        <v>S-067</v>
      </c>
      <c r="Q4801" s="19" t="str">
        <v>274 - UNIONES DOBLES RAPIDAS 6 MM - BRONCE NIQUELADO</v>
      </c>
      <c r="V4801" s="83"/>
      <c r="AA4801" t="str">
        <v>273 - 0,5 x 4,5 x 80 - Expansion</v>
      </c>
    </row>
    <row r="4802" spans="1:27" x14ac:dyDescent="0.2">
      <c r="A4802" s="45" t="str">
        <v>ARANDELAS DE INYECCION1071</v>
      </c>
      <c r="B4802" s="46" t="str">
        <v>ARANDELAS DE INYECCION</v>
      </c>
      <c r="C4802" s="46">
        <v>1071</v>
      </c>
      <c r="D4802" s="46" t="str">
        <v>9.5 x 14.5 x 2 - VARIOS</v>
      </c>
      <c r="E4802" s="47">
        <v>761.2</v>
      </c>
      <c r="F4802" s="45" t="str">
        <v>DAHE.DIESEL</v>
      </c>
      <c r="G4802" s="48">
        <v>308.28600000000006</v>
      </c>
      <c r="H4802" s="49">
        <v>166.7758</v>
      </c>
      <c r="I4802" s="50">
        <v>0.84850559853408014</v>
      </c>
      <c r="J4802" s="51" t="str">
        <v>0000000071</v>
      </c>
      <c r="Q4802" s="19" t="str">
        <v>275 - 0,8 x 8 x 100 - Expansion</v>
      </c>
      <c r="V4802" s="83"/>
      <c r="AA4802" t="str">
        <v>273 - VIERTE AGUAS TECHO CLIO</v>
      </c>
    </row>
    <row r="4803" spans="1:27" x14ac:dyDescent="0.2">
      <c r="A4803" s="45" t="str">
        <v>ESPINAS ELASTICAS10 x 60</v>
      </c>
      <c r="B4803" s="46" t="str">
        <v>ESPINAS ELASTICAS</v>
      </c>
      <c r="C4803" s="46" t="str">
        <v>10 x 60</v>
      </c>
      <c r="D4803" s="46" t="str">
        <v>10x60</v>
      </c>
      <c r="E4803" s="47">
        <v>3361.63</v>
      </c>
      <c r="F4803" s="45" t="str">
        <v>OTIA</v>
      </c>
      <c r="G4803" s="48">
        <v>1361.4601500000001</v>
      </c>
      <c r="H4803" s="49">
        <v>736.41959999999995</v>
      </c>
      <c r="I4803" s="50">
        <v>0.84875599454441497</v>
      </c>
      <c r="J4803" s="51" t="str">
        <v>010110-60</v>
      </c>
      <c r="Q4803" s="19" t="str">
        <v>275 - GRAMPA TAPIZADO PUERTAS POLO-SEAT IBIZA</v>
      </c>
      <c r="V4803" s="83"/>
      <c r="AA4803" t="str">
        <v>274 - 0,5 x 6 x 60 - Expansion</v>
      </c>
    </row>
    <row r="4804" spans="1:27" x14ac:dyDescent="0.2">
      <c r="A4804" s="45" t="str">
        <v>INTERRUPTORES Y PULSADORES300</v>
      </c>
      <c r="B4804" s="46" t="str">
        <v>INTERRUPTORES Y PULSADORES</v>
      </c>
      <c r="C4804" s="46">
        <v>300</v>
      </c>
      <c r="D4804" s="46" t="str">
        <v>10 Amper - Unipolar - Interruptor Redondo Llave Tecla Frente Cuadrado</v>
      </c>
      <c r="E4804" s="47">
        <v>2496.56</v>
      </c>
      <c r="F4804" s="45" t="str">
        <v>ALCIDES.TESSA</v>
      </c>
      <c r="G4804" s="48">
        <v>1011.1068</v>
      </c>
      <c r="H4804" s="49">
        <v>546.70000000000005</v>
      </c>
      <c r="I4804" s="50">
        <v>0.84947283702213272</v>
      </c>
      <c r="J4804" s="51" t="str">
        <v>2812/00 - NRS</v>
      </c>
      <c r="Q4804" s="19" t="str">
        <v>275 - UNIONES DOBLES RAPIDAS 8 MM - BRONCE NIQUELADO</v>
      </c>
      <c r="V4804" s="83"/>
      <c r="AA4804" t="str">
        <v>274 - GRAMPA VARILLA CAPOT CORSA</v>
      </c>
    </row>
    <row r="4805" spans="1:27" x14ac:dyDescent="0.2">
      <c r="A4805" s="45" t="str">
        <v>ARANDELAS DE INYECCION1133</v>
      </c>
      <c r="B4805" s="46" t="str">
        <v>ARANDELAS DE INYECCION</v>
      </c>
      <c r="C4805" s="46">
        <v>1133</v>
      </c>
      <c r="D4805" s="46" t="str">
        <v>7.5 x 15.5 x 1.5 - CUMMING</v>
      </c>
      <c r="E4805" s="47">
        <v>768.73</v>
      </c>
      <c r="F4805" s="45" t="str">
        <v>DAHE.DIESEL</v>
      </c>
      <c r="G4805" s="48">
        <v>311.33565000000004</v>
      </c>
      <c r="H4805" s="49">
        <v>168.33670000000001</v>
      </c>
      <c r="I4805" s="50">
        <v>0.84948172323682258</v>
      </c>
      <c r="J4805" s="51" t="str">
        <v>0000000133</v>
      </c>
      <c r="Q4805" s="19" t="str">
        <v>276 - 1 x 10 x 95 - Expansion</v>
      </c>
      <c r="V4805" s="83"/>
      <c r="AA4805" t="str">
        <v>274 - UNIONES DOBLES RAPIDAS 6 MM - BRONCE NIQUELADO</v>
      </c>
    </row>
    <row r="4806" spans="1:27" x14ac:dyDescent="0.2">
      <c r="A4806" s="45" t="str">
        <v>ARANDELAS DE INYECCION1072</v>
      </c>
      <c r="B4806" s="46" t="str">
        <v>ARANDELAS DE INYECCION</v>
      </c>
      <c r="C4806" s="46">
        <v>1072</v>
      </c>
      <c r="D4806" s="46" t="str">
        <v>9.5 x 14.5 x 1.5 - VARIOS</v>
      </c>
      <c r="E4806" s="47">
        <v>575.04</v>
      </c>
      <c r="F4806" s="45" t="str">
        <v>DAHE.DIESEL</v>
      </c>
      <c r="G4806" s="48">
        <v>232.89119999999997</v>
      </c>
      <c r="H4806" s="49">
        <v>125.869</v>
      </c>
      <c r="I4806" s="50">
        <v>0.85026654696549553</v>
      </c>
      <c r="J4806" s="51" t="str">
        <v>0000000072</v>
      </c>
      <c r="Q4806" s="19" t="str">
        <v>276 - REMACHE RENAULT (TODOS)</v>
      </c>
      <c r="V4806" s="83"/>
      <c r="AA4806" t="str">
        <v>275 - 0,8 x 8 x 100 - Expansion</v>
      </c>
    </row>
    <row r="4807" spans="1:27" x14ac:dyDescent="0.2">
      <c r="A4807" s="45" t="str">
        <v>ARANDELAS DE INYECCION1105</v>
      </c>
      <c r="B4807" s="46" t="str">
        <v>ARANDELAS DE INYECCION</v>
      </c>
      <c r="C4807" s="46">
        <v>1105</v>
      </c>
      <c r="D4807" s="46" t="str">
        <v>8 x 20 x 2 - JOHN DEERE</v>
      </c>
      <c r="E4807" s="47">
        <v>2215.48</v>
      </c>
      <c r="F4807" s="45" t="str">
        <v>DAHE.DIESEL</v>
      </c>
      <c r="G4807" s="48">
        <v>897.26940000000013</v>
      </c>
      <c r="H4807" s="49">
        <v>484.93939999999998</v>
      </c>
      <c r="I4807" s="50">
        <v>0.85027118852376238</v>
      </c>
      <c r="J4807" s="51" t="str">
        <v>0000000105</v>
      </c>
      <c r="Q4807" s="19" t="str">
        <v>276 - UNIONES DOBLES RAPIDAS 10 MM - BRONCE NIQUELADO</v>
      </c>
      <c r="V4807" s="83"/>
      <c r="AA4807" t="str">
        <v>275 - GRAMPA TAPIZADO PUERTAS POLO-SEAT IBIZA</v>
      </c>
    </row>
    <row r="4808" spans="1:27" x14ac:dyDescent="0.2">
      <c r="A4808" s="45" t="str">
        <v>INTERRUPTORES Y PULSADORES281</v>
      </c>
      <c r="B4808" s="46" t="str">
        <v>INTERRUPTORES Y PULSADORES</v>
      </c>
      <c r="C4808" s="46">
        <v>281</v>
      </c>
      <c r="D4808" s="46" t="str">
        <v>10 Amper - Unipolar - Interruptor Redondo T/PALA 6.35</v>
      </c>
      <c r="E4808" s="47">
        <v>2369.8200000000002</v>
      </c>
      <c r="F4808" s="45" t="str">
        <v>ALCIDES.TESSA</v>
      </c>
      <c r="G4808" s="48">
        <v>959.77710000000025</v>
      </c>
      <c r="H4808" s="49">
        <v>518.65</v>
      </c>
      <c r="I4808" s="50">
        <v>0.85052945146052306</v>
      </c>
      <c r="J4808" s="51" t="str">
        <v>2712/00 - NRS</v>
      </c>
      <c r="Q4808" s="19" t="str">
        <v>277 - 1 x 10 x 144 - Expansion</v>
      </c>
      <c r="V4808" s="83"/>
      <c r="AA4808" t="str">
        <v>275 - UNIONES DOBLES RAPIDAS 8 MM - BRONCE NIQUELADO</v>
      </c>
    </row>
    <row r="4809" spans="1:27" x14ac:dyDescent="0.2">
      <c r="A4809" s="45" t="str">
        <v>INTERRUPTORES Y PULSADORES282</v>
      </c>
      <c r="B4809" s="46" t="str">
        <v>INTERRUPTORES Y PULSADORES</v>
      </c>
      <c r="C4809" s="46">
        <v>282</v>
      </c>
      <c r="D4809" s="46" t="str">
        <v>10 Amper - Unipolar - Interruptor Redondo T/PALA 6.35</v>
      </c>
      <c r="E4809" s="47">
        <v>2369.8200000000002</v>
      </c>
      <c r="F4809" s="45" t="str">
        <v>ALCIDES.TESSA</v>
      </c>
      <c r="G4809" s="48">
        <v>959.77710000000025</v>
      </c>
      <c r="H4809" s="49">
        <v>518.65</v>
      </c>
      <c r="I4809" s="50">
        <v>0.85052945146052306</v>
      </c>
      <c r="J4809" s="51" t="str">
        <v>2712/00 - NB0</v>
      </c>
      <c r="Q4809" s="19" t="str">
        <v>277 - GRAMPA FIJACION PARAGOLPES HONDA-TOYOTA-VARIOS</v>
      </c>
      <c r="V4809" s="83"/>
      <c r="AA4809" t="str">
        <v>276 - 1 x 10 x 95 - Expansion</v>
      </c>
    </row>
    <row r="4810" spans="1:27" x14ac:dyDescent="0.2">
      <c r="A4810" s="45" t="str">
        <v>RESORTES LINEA FERRETERIA71</v>
      </c>
      <c r="B4810" s="46" t="str">
        <v>RESORTES LINEA FERRETERIA</v>
      </c>
      <c r="C4810" s="46">
        <v>71</v>
      </c>
      <c r="D4810" s="46" t="str">
        <v>2 x 20 x 30 - Compresión</v>
      </c>
      <c r="E4810" s="47">
        <v>1417.88</v>
      </c>
      <c r="F4810" s="45" t="str">
        <v>RESORTES</v>
      </c>
      <c r="G4810" s="48">
        <v>574.24140000000011</v>
      </c>
      <c r="H4810" s="49">
        <v>310.2</v>
      </c>
      <c r="I4810" s="50">
        <v>0.8511972920696329</v>
      </c>
      <c r="J4810" s="51" t="str">
        <v>71</v>
      </c>
      <c r="Q4810" s="19" t="str">
        <v>278 - 1 x 13 x 50 - Expansion</v>
      </c>
      <c r="V4810" s="83"/>
      <c r="AA4810" t="str">
        <v>276 - REMACHE RENAULT (TODOS)</v>
      </c>
    </row>
    <row r="4811" spans="1:27" x14ac:dyDescent="0.2">
      <c r="A4811" s="45" t="str">
        <v>ARANDELAS DE INYECCION1108</v>
      </c>
      <c r="B4811" s="46" t="str">
        <v>ARANDELAS DE INYECCION</v>
      </c>
      <c r="C4811" s="46">
        <v>1108</v>
      </c>
      <c r="D4811" s="46" t="str">
        <v>10 x 20 x 1.5 - DEUZ</v>
      </c>
      <c r="E4811" s="47">
        <v>1526.17</v>
      </c>
      <c r="F4811" s="45" t="str">
        <v>DAHE.DIESEL</v>
      </c>
      <c r="G4811" s="48">
        <v>618.09885000000008</v>
      </c>
      <c r="H4811" s="49">
        <v>333.82080000000002</v>
      </c>
      <c r="I4811" s="50">
        <v>0.85158878655853698</v>
      </c>
      <c r="J4811" s="51" t="str">
        <v>0000000108</v>
      </c>
      <c r="Q4811" s="19" t="str">
        <v>278 - LEVA CERRADURA PUERTA RENAULT 9-11-18</v>
      </c>
      <c r="V4811" s="83"/>
      <c r="AA4811" t="str">
        <v>276 - UNIONES DOBLES RAPIDAS 10 MM - BRONCE NIQUELADO</v>
      </c>
    </row>
    <row r="4812" spans="1:27" x14ac:dyDescent="0.2">
      <c r="A4812" s="45" t="str">
        <v>ACCESORIOS DE BRONCE UNION POLIAMIDA8</v>
      </c>
      <c r="B4812" s="46" t="str">
        <v>ACCESORIOS DE BRONCE UNION POLIAMIDA</v>
      </c>
      <c r="C4812" s="46">
        <v>8</v>
      </c>
      <c r="D4812" s="46" t="str">
        <v>VIROLA 1/4</v>
      </c>
      <c r="E4812" s="47">
        <v>334.76</v>
      </c>
      <c r="F4812" s="45" t="str">
        <v>ALNAT</v>
      </c>
      <c r="G4812" s="48">
        <v>135.5778</v>
      </c>
      <c r="H4812" s="49">
        <v>73.210499999999996</v>
      </c>
      <c r="I4812" s="50">
        <v>0.85189009773188284</v>
      </c>
      <c r="J4812" s="51" t="str">
        <v>BO1/4</v>
      </c>
      <c r="Q4812" s="19" t="str">
        <v>279 - 1 x 13 x 95 - Expansion</v>
      </c>
      <c r="V4812" s="83"/>
      <c r="AA4812" t="str">
        <v>277 - 1 x 10 x 144 - Expansion</v>
      </c>
    </row>
    <row r="4813" spans="1:27" x14ac:dyDescent="0.2">
      <c r="A4813" s="45" t="str">
        <v>ARANDELAS DE FIBRA3/16  5x12</v>
      </c>
      <c r="B4813" s="46" t="str">
        <v>ARANDELAS DE FIBRA</v>
      </c>
      <c r="C4813" s="46" t="str">
        <v>3/16  5x12</v>
      </c>
      <c r="D4813" s="46" t="str">
        <v>3/16  5x12</v>
      </c>
      <c r="E4813" s="47">
        <v>168.21</v>
      </c>
      <c r="F4813" s="45" t="str">
        <v>KLOSTER</v>
      </c>
      <c r="G4813" s="48">
        <v>68.125050000000016</v>
      </c>
      <c r="H4813" s="49">
        <v>36.78</v>
      </c>
      <c r="I4813" s="50">
        <v>0.85223083197389915</v>
      </c>
      <c r="J4813" s="51" t="str">
        <v>Fi5.12</v>
      </c>
      <c r="Q4813" s="19" t="str">
        <v>279 - GRAMPA TAPIZADO PUERTA GOLF I</v>
      </c>
      <c r="V4813" s="83"/>
      <c r="AA4813" t="str">
        <v>277 - GRAMPA FIJACION PARAGOLPES HONDA-TOYOTA-VARIOS</v>
      </c>
    </row>
    <row r="4814" spans="1:27" x14ac:dyDescent="0.2">
      <c r="A4814" s="45" t="str">
        <v>ARANDELAS DE FIBRA8x13</v>
      </c>
      <c r="B4814" s="46" t="str">
        <v>ARANDELAS DE FIBRA</v>
      </c>
      <c r="C4814" s="46" t="str">
        <v>8x13</v>
      </c>
      <c r="D4814" s="46" t="str">
        <v>8x13</v>
      </c>
      <c r="E4814" s="47">
        <v>195.93</v>
      </c>
      <c r="F4814" s="45" t="str">
        <v>KLOSTER</v>
      </c>
      <c r="G4814" s="48">
        <v>79.351650000000006</v>
      </c>
      <c r="H4814" s="49">
        <v>42.826799999999999</v>
      </c>
      <c r="I4814" s="50">
        <v>0.85285031802516209</v>
      </c>
      <c r="J4814" s="51" t="str">
        <v>Fi8.13</v>
      </c>
      <c r="Q4814" s="19" t="str">
        <v>27x35 - 27x35</v>
      </c>
      <c r="V4814" s="83"/>
      <c r="AA4814" t="str">
        <v>278 - 1 x 13 x 50 - Expansion</v>
      </c>
    </row>
    <row r="4815" spans="1:27" x14ac:dyDescent="0.2">
      <c r="A4815" s="45" t="str">
        <v>ARANDELAS DE FIBRA10x14</v>
      </c>
      <c r="B4815" s="46" t="str">
        <v>ARANDELAS DE FIBRA</v>
      </c>
      <c r="C4815" s="46" t="str">
        <v>10x14</v>
      </c>
      <c r="D4815" s="46" t="str">
        <v>10x14</v>
      </c>
      <c r="E4815" s="47">
        <v>195.93</v>
      </c>
      <c r="F4815" s="45" t="str">
        <v>KLOSTER</v>
      </c>
      <c r="G4815" s="48">
        <v>79.351650000000006</v>
      </c>
      <c r="H4815" s="49">
        <v>42.826799999999999</v>
      </c>
      <c r="I4815" s="50">
        <v>0.85285031802516209</v>
      </c>
      <c r="J4815" s="51" t="str">
        <v>Fi10.14</v>
      </c>
      <c r="Q4815" s="19" t="str">
        <v>27x43 - 27x43</v>
      </c>
      <c r="V4815" s="83"/>
      <c r="AA4815" t="str">
        <v>278 - LEVA CERRADURA PUERTA RENAULT 9-11-18</v>
      </c>
    </row>
    <row r="4816" spans="1:27" x14ac:dyDescent="0.2">
      <c r="A4816" s="45" t="str">
        <v>ARANDELAS DE FIBRA9x14</v>
      </c>
      <c r="B4816" s="46" t="str">
        <v>ARANDELAS DE FIBRA</v>
      </c>
      <c r="C4816" s="46" t="str">
        <v>9x14</v>
      </c>
      <c r="D4816" s="46" t="str">
        <v>9x14</v>
      </c>
      <c r="E4816" s="47">
        <v>201.81</v>
      </c>
      <c r="F4816" s="45" t="str">
        <v>KLOSTER</v>
      </c>
      <c r="G4816" s="48">
        <v>81.733050000000006</v>
      </c>
      <c r="H4816" s="49">
        <v>44.110199999999999</v>
      </c>
      <c r="I4816" s="50">
        <v>0.85292857434334923</v>
      </c>
      <c r="J4816" s="51" t="str">
        <v>Fi9.14</v>
      </c>
      <c r="Q4816" s="19" t="str">
        <v xml:space="preserve">28 -  UNIONES ORIENTABLES 00028 </v>
      </c>
      <c r="V4816" s="83"/>
      <c r="AA4816" t="str">
        <v>279 - 1 x 13 x 95 - Expansion</v>
      </c>
    </row>
    <row r="4817" spans="1:27" x14ac:dyDescent="0.2">
      <c r="A4817" s="45" t="str">
        <v>ARANDELAS DE FIBRA1/4  6,5x14</v>
      </c>
      <c r="B4817" s="46" t="str">
        <v>ARANDELAS DE FIBRA</v>
      </c>
      <c r="C4817" s="46" t="str">
        <v>1/4  6,5x14</v>
      </c>
      <c r="D4817" s="46" t="str">
        <v>1/4  6,5x14</v>
      </c>
      <c r="E4817" s="47">
        <v>207.48</v>
      </c>
      <c r="F4817" s="45" t="str">
        <v>KLOSTER</v>
      </c>
      <c r="G4817" s="48">
        <v>84.02940000000001</v>
      </c>
      <c r="H4817" s="49">
        <v>45.338999999999999</v>
      </c>
      <c r="I4817" s="50">
        <v>0.85335803612783723</v>
      </c>
      <c r="J4817" s="51" t="str">
        <v>Fi6,5.13</v>
      </c>
      <c r="Q4817" s="19" t="str">
        <v>28 - "U"  Patner 22 mm con reduc a 19 mm</v>
      </c>
      <c r="V4817" s="83"/>
      <c r="AA4817" t="str">
        <v>279 - GRAMPA TAPIZADO PUERTA GOLF I</v>
      </c>
    </row>
    <row r="4818" spans="1:27" x14ac:dyDescent="0.2">
      <c r="A4818" s="45" t="str">
        <v>ARANDELAS DE FIBRA3/8  10x18</v>
      </c>
      <c r="B4818" s="46" t="str">
        <v>ARANDELAS DE FIBRA</v>
      </c>
      <c r="C4818" s="46" t="str">
        <v>3/8  10x18</v>
      </c>
      <c r="D4818" s="46" t="str">
        <v>3/8  10x18</v>
      </c>
      <c r="E4818" s="47">
        <v>447.8</v>
      </c>
      <c r="F4818" s="45" t="str">
        <v>KLOSTER</v>
      </c>
      <c r="G4818" s="48">
        <v>181.35900000000001</v>
      </c>
      <c r="H4818" s="49">
        <v>97.852199999999996</v>
      </c>
      <c r="I4818" s="50">
        <v>0.85339726648966518</v>
      </c>
      <c r="J4818" s="51" t="str">
        <v>Fi10.21</v>
      </c>
      <c r="Q4818" s="19" t="str">
        <v>28 - 14 x 1,5 REBAJE 8 mm - CARTER DAEWOO, TAUNUS, SIERRA (TODOS)</v>
      </c>
      <c r="V4818" s="83"/>
      <c r="AA4818" t="str">
        <v>27x35 - 27x35</v>
      </c>
    </row>
    <row r="4819" spans="1:27" x14ac:dyDescent="0.2">
      <c r="A4819" s="45" t="str">
        <v>ARANDELAS DE FIBRA1/2  13x24</v>
      </c>
      <c r="B4819" s="46" t="str">
        <v>ARANDELAS DE FIBRA</v>
      </c>
      <c r="C4819" s="46" t="str">
        <v>1/2  13x24</v>
      </c>
      <c r="D4819" s="46" t="str">
        <v>1/2  13x24</v>
      </c>
      <c r="E4819" s="47">
        <v>560.11</v>
      </c>
      <c r="F4819" s="45" t="str">
        <v>KLOSTER</v>
      </c>
      <c r="G4819" s="48">
        <v>226.84455000000003</v>
      </c>
      <c r="H4819" s="49">
        <v>122.3886</v>
      </c>
      <c r="I4819" s="50">
        <v>0.8534777748907989</v>
      </c>
      <c r="J4819" s="51" t="str">
        <v>Fi13.24</v>
      </c>
      <c r="Q4819" s="19" t="str">
        <v>28 - 2,25 x 12 x 175 - Expansion</v>
      </c>
      <c r="V4819" s="83"/>
      <c r="AA4819" t="str">
        <v>27x43 - 27x43</v>
      </c>
    </row>
    <row r="4820" spans="1:27" x14ac:dyDescent="0.2">
      <c r="A4820" s="45" t="str">
        <v>PLASTICOS87</v>
      </c>
      <c r="B4820" s="46" t="str">
        <v>PLASTICOS</v>
      </c>
      <c r="C4820" s="46">
        <v>87</v>
      </c>
      <c r="D4820" s="46" t="str">
        <v>Tueca apoya brazo R- 18 -  Fuego - Break</v>
      </c>
      <c r="E4820" s="47">
        <v>839.97</v>
      </c>
      <c r="F4820" s="45" t="str">
        <v>FADER</v>
      </c>
      <c r="G4820" s="48">
        <v>340.18785000000003</v>
      </c>
      <c r="H4820" s="49">
        <v>183.54</v>
      </c>
      <c r="I4820" s="50">
        <v>0.85348071265119341</v>
      </c>
      <c r="J4820" s="51" t="str">
        <v>S-005</v>
      </c>
      <c r="Q4820" s="19" t="str">
        <v>28 - 28 mm (1 1/8) - 5 mm</v>
      </c>
      <c r="V4820" s="83"/>
      <c r="AA4820" t="str">
        <v xml:space="preserve">28 -  UNIONES ORIENTABLES 00028 </v>
      </c>
    </row>
    <row r="4821" spans="1:27" x14ac:dyDescent="0.2">
      <c r="A4821" s="45" t="str">
        <v>ARANDELAS DE FIBRA1/8 3x8</v>
      </c>
      <c r="B4821" s="46" t="str">
        <v>ARANDELAS DE FIBRA</v>
      </c>
      <c r="C4821" s="46" t="str">
        <v>1/8 3x8</v>
      </c>
      <c r="D4821" s="46" t="str">
        <v>1/8 3x8</v>
      </c>
      <c r="E4821" s="47">
        <v>139.99</v>
      </c>
      <c r="F4821" s="45" t="str">
        <v>KLOSTER</v>
      </c>
      <c r="G4821" s="48">
        <v>56.695950000000011</v>
      </c>
      <c r="H4821" s="49">
        <v>30.5886</v>
      </c>
      <c r="I4821" s="50">
        <v>0.85349934289245044</v>
      </c>
      <c r="J4821" s="51" t="str">
        <v>Fi3,5.8</v>
      </c>
      <c r="Q4821" s="19" t="str">
        <v>28 - Cuerda 1,78mm - 34,65 x 38,21</v>
      </c>
      <c r="V4821" s="83"/>
      <c r="AA4821" t="str">
        <v>28 - "U"  Patner 22 mm con reduc a 19 mm</v>
      </c>
    </row>
    <row r="4822" spans="1:27" x14ac:dyDescent="0.2">
      <c r="A4822" s="45" t="str">
        <v>ARANDELAS DE FIBRA5/32 4x10</v>
      </c>
      <c r="B4822" s="46" t="str">
        <v>ARANDELAS DE FIBRA</v>
      </c>
      <c r="C4822" s="46" t="str">
        <v>5/32 4x10</v>
      </c>
      <c r="D4822" s="46" t="str">
        <v>5/32 4x10</v>
      </c>
      <c r="E4822" s="47">
        <v>139.99</v>
      </c>
      <c r="F4822" s="45" t="str">
        <v>KLOSTER</v>
      </c>
      <c r="G4822" s="48">
        <v>56.695950000000011</v>
      </c>
      <c r="H4822" s="49">
        <v>30.5886</v>
      </c>
      <c r="I4822" s="50">
        <v>0.85349934289245044</v>
      </c>
      <c r="J4822" s="51" t="str">
        <v>Fi4.10</v>
      </c>
      <c r="Q4822" s="19" t="str">
        <v>28 - Park 8x14 neg c/aran</v>
      </c>
      <c r="V4822" s="83"/>
      <c r="AA4822" t="str">
        <v>28 - 14 x 1,5 REBAJE 8 mm - CARTER DAEWOO, TAUNUS, SIERRA (TODOS)</v>
      </c>
    </row>
    <row r="4823" spans="1:27" x14ac:dyDescent="0.2">
      <c r="A4823" s="45" t="str">
        <v>ARANDELAS DE FIBRA6x10</v>
      </c>
      <c r="B4823" s="46" t="str">
        <v>ARANDELAS DE FIBRA</v>
      </c>
      <c r="C4823" s="46" t="str">
        <v>6x10</v>
      </c>
      <c r="D4823" s="46" t="str">
        <v>6x10</v>
      </c>
      <c r="E4823" s="47">
        <v>139.99</v>
      </c>
      <c r="F4823" s="45" t="str">
        <v>KLOSTER</v>
      </c>
      <c r="G4823" s="48">
        <v>56.695950000000011</v>
      </c>
      <c r="H4823" s="49">
        <v>30.5886</v>
      </c>
      <c r="I4823" s="50">
        <v>0.85349934289245044</v>
      </c>
      <c r="J4823" s="51" t="str">
        <v>Fi6.10</v>
      </c>
      <c r="Q4823" s="19" t="str">
        <v>28 - Reten parker - Park 12 - 14 mm - 21 mm</v>
      </c>
      <c r="V4823" s="83"/>
      <c r="AA4823" t="str">
        <v>28 - 2,25 x 12 x 175 - Expansion</v>
      </c>
    </row>
    <row r="4824" spans="1:27" x14ac:dyDescent="0.2">
      <c r="A4824" s="45" t="str">
        <v>ARANDELAS DE FIBRA7x10</v>
      </c>
      <c r="B4824" s="46" t="str">
        <v>ARANDELAS DE FIBRA</v>
      </c>
      <c r="C4824" s="46" t="str">
        <v>7x10</v>
      </c>
      <c r="D4824" s="46" t="str">
        <v>7x10</v>
      </c>
      <c r="E4824" s="47">
        <v>139.99</v>
      </c>
      <c r="F4824" s="45" t="str">
        <v>KLOSTER</v>
      </c>
      <c r="G4824" s="48">
        <v>56.695950000000011</v>
      </c>
      <c r="H4824" s="49">
        <v>30.5886</v>
      </c>
      <c r="I4824" s="50">
        <v>0.85349934289245044</v>
      </c>
      <c r="J4824" s="51" t="str">
        <v>Fi7.10</v>
      </c>
      <c r="Q4824" s="19" t="str">
        <v>28 - SAE 7.89 ID-6 - Conector macho</v>
      </c>
      <c r="V4824" s="83"/>
      <c r="AA4824" t="str">
        <v>28 - 28 mm (1 1/8) - 5 mm</v>
      </c>
    </row>
    <row r="4825" spans="1:27" x14ac:dyDescent="0.2">
      <c r="A4825" s="45" t="str">
        <v>ARANDELAS DE FIBRA5/16  8x16</v>
      </c>
      <c r="B4825" s="46" t="str">
        <v>ARANDELAS DE FIBRA</v>
      </c>
      <c r="C4825" s="46" t="str">
        <v>5/16  8x16</v>
      </c>
      <c r="D4825" s="46" t="str">
        <v>5/16  8x16</v>
      </c>
      <c r="E4825" s="47">
        <v>392.24</v>
      </c>
      <c r="F4825" s="45" t="str">
        <v>KLOSTER</v>
      </c>
      <c r="G4825" s="48">
        <v>158.85720000000001</v>
      </c>
      <c r="H4825" s="49">
        <v>85.703999999999994</v>
      </c>
      <c r="I4825" s="50">
        <v>0.8535564267712128</v>
      </c>
      <c r="J4825" s="51" t="str">
        <v>Fi8.20</v>
      </c>
      <c r="Q4825" s="19" t="str">
        <v>28 - SEEGER A 28</v>
      </c>
      <c r="V4825" s="83"/>
      <c r="AA4825" t="str">
        <v>28 - Cuerda 1,78mm - 34,65 x 38,21</v>
      </c>
    </row>
    <row r="4826" spans="1:27" x14ac:dyDescent="0.2">
      <c r="A4826" s="45" t="str">
        <v>ARANDELAS DE FIBRA11x17</v>
      </c>
      <c r="B4826" s="46" t="str">
        <v>ARANDELAS DE FIBRA</v>
      </c>
      <c r="C4826" s="46" t="str">
        <v>11x17</v>
      </c>
      <c r="D4826" s="46" t="str">
        <v>11x17</v>
      </c>
      <c r="E4826" s="47">
        <v>279.97000000000003</v>
      </c>
      <c r="F4826" s="45" t="str">
        <v>KLOSTER</v>
      </c>
      <c r="G4826" s="48">
        <v>113.38785000000001</v>
      </c>
      <c r="H4826" s="49">
        <v>61.171799999999998</v>
      </c>
      <c r="I4826" s="50">
        <v>0.85359675536766977</v>
      </c>
      <c r="J4826" s="51" t="str">
        <v>Fi11.17</v>
      </c>
      <c r="Q4826" s="19" t="str">
        <v>28 - SEEGER I 28</v>
      </c>
      <c r="V4826" s="83"/>
      <c r="AA4826" t="str">
        <v>28 - Park 8x14 neg c/aran</v>
      </c>
    </row>
    <row r="4827" spans="1:27" x14ac:dyDescent="0.2">
      <c r="A4827" s="45" t="str">
        <v>ARANDELAS DE FIBRA12x17</v>
      </c>
      <c r="B4827" s="46" t="str">
        <v>ARANDELAS DE FIBRA</v>
      </c>
      <c r="C4827" s="46" t="str">
        <v>12x17</v>
      </c>
      <c r="D4827" s="46" t="str">
        <v>12x17</v>
      </c>
      <c r="E4827" s="47">
        <v>279.97000000000003</v>
      </c>
      <c r="F4827" s="45" t="str">
        <v>KLOSTER</v>
      </c>
      <c r="G4827" s="48">
        <v>113.38785000000001</v>
      </c>
      <c r="H4827" s="49">
        <v>61.171799999999998</v>
      </c>
      <c r="I4827" s="50">
        <v>0.85359675536766977</v>
      </c>
      <c r="J4827" s="51" t="str">
        <v>Fi12.17</v>
      </c>
      <c r="Q4827" s="19" t="str">
        <v>28 - T gasolero de bronce para cable de 25 a 50 mm2 (+) y (-)</v>
      </c>
      <c r="V4827" s="83"/>
      <c r="AA4827" t="str">
        <v>28 - Reten parker - Park 12 - 14 mm - 21 mm</v>
      </c>
    </row>
    <row r="4828" spans="1:27" x14ac:dyDescent="0.2">
      <c r="A4828" s="45" t="str">
        <v>TUERCAS RAPIDAS35</v>
      </c>
      <c r="B4828" s="46" t="str">
        <v>TUERCAS RAPIDAS</v>
      </c>
      <c r="C4828" s="46">
        <v>35</v>
      </c>
      <c r="D4828" s="46" t="str">
        <v>Aranlock 9x18</v>
      </c>
      <c r="E4828" s="47">
        <v>155.9</v>
      </c>
      <c r="F4828" s="45" t="str">
        <v>OTIA</v>
      </c>
      <c r="G4828" s="48">
        <v>63.139500000000005</v>
      </c>
      <c r="H4828" s="49">
        <v>34.0578</v>
      </c>
      <c r="I4828" s="50">
        <v>0.85389250039638509</v>
      </c>
      <c r="J4828" s="51" t="str">
        <v>07509-18</v>
      </c>
      <c r="Q4828" s="19" t="str">
        <v>28 - Tapizado puertas PIK-UP CHEVR.</v>
      </c>
      <c r="V4828" s="83"/>
      <c r="AA4828" t="str">
        <v>28 - SAE 7.89 ID-6 - Conector macho</v>
      </c>
    </row>
    <row r="4829" spans="1:27" x14ac:dyDescent="0.2">
      <c r="A4829" s="45" t="str">
        <v>ARANDELAS DE INYECCION1119</v>
      </c>
      <c r="B4829" s="46" t="str">
        <v>ARANDELAS DE INYECCION</v>
      </c>
      <c r="C4829" s="46">
        <v>1119</v>
      </c>
      <c r="D4829" s="46" t="str">
        <v>10 x 20 x 2 - BEDFORD/varios</v>
      </c>
      <c r="E4829" s="47">
        <v>1989.66</v>
      </c>
      <c r="F4829" s="45" t="str">
        <v>DAHE.DIESEL</v>
      </c>
      <c r="G4829" s="48">
        <v>805.81230000000005</v>
      </c>
      <c r="H4829" s="49">
        <v>434.49700000000001</v>
      </c>
      <c r="I4829" s="50">
        <v>0.85458656791646437</v>
      </c>
      <c r="J4829" s="51" t="str">
        <v>0000000119</v>
      </c>
      <c r="Q4829" s="19" t="str">
        <v>28 - TOPE CAPOT LATERAL PICK UP Y BLAZER</v>
      </c>
      <c r="V4829" s="83"/>
      <c r="AA4829" t="str">
        <v>28 - SEEGER A 28</v>
      </c>
    </row>
    <row r="4830" spans="1:27" x14ac:dyDescent="0.2">
      <c r="A4830" s="45" t="str">
        <v>REGATONES6</v>
      </c>
      <c r="B4830" s="46" t="str">
        <v>REGATONES</v>
      </c>
      <c r="C4830" s="46">
        <v>6</v>
      </c>
      <c r="D4830" s="46" t="str">
        <v>EXTERIORES CORTOS - 1"</v>
      </c>
      <c r="E4830" s="47">
        <v>86.63</v>
      </c>
      <c r="F4830" s="45" t="str">
        <v>REGATONES</v>
      </c>
      <c r="G4830" s="48">
        <v>35.085149999999999</v>
      </c>
      <c r="H4830" s="49">
        <v>18.899999999999999</v>
      </c>
      <c r="I4830" s="50">
        <v>0.85635714285714304</v>
      </c>
      <c r="J4830" s="51" t="str">
        <v>1" EXTERIORES CORTOS</v>
      </c>
      <c r="Q4830" s="19" t="str">
        <v>28 X 46 X 2 - 28 X 46 X 2</v>
      </c>
      <c r="V4830" s="83"/>
      <c r="AA4830" t="str">
        <v>28 - SEEGER I 28</v>
      </c>
    </row>
    <row r="4831" spans="1:27" x14ac:dyDescent="0.2">
      <c r="A4831" s="45" t="str">
        <v>TERMINALES10</v>
      </c>
      <c r="B4831" s="46" t="str">
        <v>TERMINALES</v>
      </c>
      <c r="C4831" s="46">
        <v>10</v>
      </c>
      <c r="D4831" s="46" t="str">
        <v>Terminal cobre estañado ojal - Cable 16 - Ojal: 1/4</v>
      </c>
      <c r="E4831" s="47">
        <v>3506.03</v>
      </c>
      <c r="F4831" s="45" t="str">
        <v>LCT</v>
      </c>
      <c r="G4831" s="48">
        <v>1419.9421500000003</v>
      </c>
      <c r="H4831" s="49">
        <v>764.75199999999995</v>
      </c>
      <c r="I4831" s="50">
        <v>0.85673545149277208</v>
      </c>
      <c r="J4831" s="51" t="str">
        <v>2013</v>
      </c>
      <c r="Q4831" s="19" t="str">
        <v>28 x 60 ( 1" 1/8) 4 - LINEA GRUESA DE 4 mm</v>
      </c>
      <c r="V4831" s="83"/>
      <c r="AA4831" t="str">
        <v>28 - T gasolero de bronce para cable de 25 a 50 mm2 (+) y (-)</v>
      </c>
    </row>
    <row r="4832" spans="1:27" x14ac:dyDescent="0.2">
      <c r="A4832" s="45" t="str">
        <v>CONECTORES DE COMBUSTIBLE6</v>
      </c>
      <c r="B4832" s="46" t="str">
        <v>CONECTORES DE COMBUSTIBLE</v>
      </c>
      <c r="C4832" s="46">
        <v>6</v>
      </c>
      <c r="D4832" s="46" t="str">
        <v>SAE 7.89 ID-6 - Tee en ángulo con rosca macho extendida</v>
      </c>
      <c r="E4832" s="47">
        <v>13020</v>
      </c>
      <c r="F4832" s="45" t="str">
        <v>ALNAT</v>
      </c>
      <c r="G4832" s="48">
        <v>5273.1</v>
      </c>
      <c r="H4832" s="49">
        <v>2835.6</v>
      </c>
      <c r="I4832" s="50">
        <v>0.85960643250105817</v>
      </c>
      <c r="J4832" s="51" t="str">
        <v>B19</v>
      </c>
      <c r="Q4832" s="19" t="str">
        <v>280 - 1 x 13 x 177 - Expansion</v>
      </c>
      <c r="V4832" s="83"/>
      <c r="AA4832" t="str">
        <v>28 - Tapizado puertas PIK-UP CHEVR.</v>
      </c>
    </row>
    <row r="4833" spans="1:27" x14ac:dyDescent="0.2">
      <c r="A4833" s="45" t="str">
        <v>CONECTORES DE COMBUSTIBLE13</v>
      </c>
      <c r="B4833" s="46" t="str">
        <v>CONECTORES DE COMBUSTIBLE</v>
      </c>
      <c r="C4833" s="46">
        <v>13</v>
      </c>
      <c r="D4833" s="46" t="str">
        <v>SAE 7.89 ID-6-7.89 - Tee 90° con espiga, ramificación</v>
      </c>
      <c r="E4833" s="47">
        <v>13020</v>
      </c>
      <c r="F4833" s="45" t="str">
        <v>ALNAT</v>
      </c>
      <c r="G4833" s="48">
        <v>5273.1</v>
      </c>
      <c r="H4833" s="49">
        <v>2835.6</v>
      </c>
      <c r="I4833" s="50">
        <v>0.85960643250105817</v>
      </c>
      <c r="J4833" s="51" t="str">
        <v>B19</v>
      </c>
      <c r="Q4833" s="19" t="str">
        <v>280 - 10 Amper - Unipolar - Interruptor Redondo Tecla Con Punto Medio</v>
      </c>
      <c r="V4833" s="83"/>
      <c r="AA4833" t="str">
        <v>28 - TOPE CAPOT LATERAL PICK UP Y BLAZER</v>
      </c>
    </row>
    <row r="4834" spans="1:27" x14ac:dyDescent="0.2">
      <c r="A4834" s="45" t="str">
        <v>CONECTORES DE COMBUSTIBLE14</v>
      </c>
      <c r="B4834" s="46" t="str">
        <v>CONECTORES DE COMBUSTIBLE</v>
      </c>
      <c r="C4834" s="46">
        <v>14</v>
      </c>
      <c r="D4834" s="46" t="str">
        <v>SAE 7.89 ID-6-7.89 - Tee reductora en ángulo (variante)</v>
      </c>
      <c r="E4834" s="47">
        <v>13020</v>
      </c>
      <c r="F4834" s="45" t="str">
        <v>ALNAT</v>
      </c>
      <c r="G4834" s="48">
        <v>5273.1</v>
      </c>
      <c r="H4834" s="49">
        <v>2835.6</v>
      </c>
      <c r="I4834" s="50">
        <v>0.85960643250105817</v>
      </c>
      <c r="J4834" s="51" t="str">
        <v>B19</v>
      </c>
      <c r="Q4834" s="19" t="str">
        <v>280 - TOPE DE CAPOT FIAT REGATTA (PLASTICO)</v>
      </c>
      <c r="V4834" s="83"/>
      <c r="AA4834" t="str">
        <v>28 X 46 X 2 - 28 X 46 X 2</v>
      </c>
    </row>
    <row r="4835" spans="1:27" x14ac:dyDescent="0.2">
      <c r="A4835" s="45" t="str">
        <v>CONECTORES DE COMBUSTIBLE15</v>
      </c>
      <c r="B4835" s="46" t="str">
        <v>CONECTORES DE COMBUSTIBLE</v>
      </c>
      <c r="C4835" s="46">
        <v>15</v>
      </c>
      <c r="D4835" s="46" t="str">
        <v>SAE 7.89 ID-6 - Tee igual</v>
      </c>
      <c r="E4835" s="47">
        <v>13020</v>
      </c>
      <c r="F4835" s="45" t="str">
        <v>ALNAT</v>
      </c>
      <c r="G4835" s="48">
        <v>5273.1</v>
      </c>
      <c r="H4835" s="49">
        <v>2835.6</v>
      </c>
      <c r="I4835" s="50">
        <v>0.85960643250105817</v>
      </c>
      <c r="J4835" s="51" t="str">
        <v>B21</v>
      </c>
      <c r="Q4835" s="19" t="str">
        <v>281 - 1,25 x 7 x 80 - Expansion</v>
      </c>
      <c r="V4835" s="83"/>
      <c r="AA4835" t="str">
        <v>28 x 60 ( 1" 1/8) 4 - LINEA GRUESA DE 4 mm</v>
      </c>
    </row>
    <row r="4836" spans="1:27" x14ac:dyDescent="0.2">
      <c r="A4836" s="45" t="str">
        <v>CONECTORES DE COMBUSTIBLE16</v>
      </c>
      <c r="B4836" s="46" t="str">
        <v>CONECTORES DE COMBUSTIBLE</v>
      </c>
      <c r="C4836" s="46">
        <v>16</v>
      </c>
      <c r="D4836" s="46" t="str">
        <v>SAE 7.89 ID-6 - Tee estándar</v>
      </c>
      <c r="E4836" s="47">
        <v>13020</v>
      </c>
      <c r="F4836" s="45" t="str">
        <v>ALNAT</v>
      </c>
      <c r="G4836" s="48">
        <v>5273.1</v>
      </c>
      <c r="H4836" s="49">
        <v>2835.6</v>
      </c>
      <c r="I4836" s="50">
        <v>0.85960643250105817</v>
      </c>
      <c r="J4836" s="51" t="str">
        <v>B22</v>
      </c>
      <c r="Q4836" s="19" t="str">
        <v>281 - 10 Amper - Unipolar - Interruptor Redondo T/PALA 6.35</v>
      </c>
      <c r="V4836" s="83"/>
      <c r="AA4836" t="str">
        <v>280 - 1 x 13 x 177 - Expansion</v>
      </c>
    </row>
    <row r="4837" spans="1:27" x14ac:dyDescent="0.2">
      <c r="A4837" s="45" t="str">
        <v>CONECTORES DE COMBUSTIBLE22</v>
      </c>
      <c r="B4837" s="46" t="str">
        <v>CONECTORES DE COMBUSTIBLE</v>
      </c>
      <c r="C4837" s="46">
        <v>22</v>
      </c>
      <c r="D4837" s="46" t="str">
        <v>SAE 7.89 ID-8-7.89 - Tee reductora en ángulo 7.89-8-7.89</v>
      </c>
      <c r="E4837" s="47">
        <v>13020</v>
      </c>
      <c r="F4837" s="45" t="str">
        <v>ALNAT</v>
      </c>
      <c r="G4837" s="48">
        <v>5273.1</v>
      </c>
      <c r="H4837" s="49">
        <v>2835.6</v>
      </c>
      <c r="I4837" s="50">
        <v>0.85960643250105817</v>
      </c>
      <c r="J4837" s="51" t="str">
        <v>B6</v>
      </c>
      <c r="Q4837" s="19" t="str">
        <v>281 - SOPORTE DE PARRILLA PEUGEOT 504</v>
      </c>
      <c r="V4837" s="83"/>
      <c r="AA4837" t="str">
        <v>280 - 10 Amper - Unipolar - Interruptor Redondo Tecla Con Punto Medio</v>
      </c>
    </row>
    <row r="4838" spans="1:27" x14ac:dyDescent="0.2">
      <c r="A4838" s="45" t="str">
        <v>INTERRUPTORES Y PULSADORES284</v>
      </c>
      <c r="B4838" s="46" t="str">
        <v>INTERRUPTORES Y PULSADORES</v>
      </c>
      <c r="C4838" s="46">
        <v>284</v>
      </c>
      <c r="D4838" s="46" t="str">
        <v>10 Amper - Unipolar - Llave Electrónica Redonda Uni. Pulsadora 10A</v>
      </c>
      <c r="E4838" s="47">
        <v>2478.96</v>
      </c>
      <c r="F4838" s="45" t="str">
        <v>ALCIDES.TESSA</v>
      </c>
      <c r="G4838" s="48">
        <v>1003.9788000000001</v>
      </c>
      <c r="H4838" s="49">
        <v>539.79</v>
      </c>
      <c r="I4838" s="50">
        <v>0.85994331128772328</v>
      </c>
      <c r="J4838" s="51" t="str">
        <v>2752/00 - NRS</v>
      </c>
      <c r="Q4838" s="19" t="str">
        <v>282 - 1,25 x 7 x 140 - Expansion</v>
      </c>
      <c r="V4838" s="83"/>
      <c r="AA4838" t="str">
        <v>280 - TOPE DE CAPOT FIAT REGATTA (PLASTICO)</v>
      </c>
    </row>
    <row r="4839" spans="1:27" x14ac:dyDescent="0.2">
      <c r="A4839" s="45" t="str">
        <v>INTERRUPTORES Y PULSADORES285</v>
      </c>
      <c r="B4839" s="46" t="str">
        <v>INTERRUPTORES Y PULSADORES</v>
      </c>
      <c r="C4839" s="46">
        <v>285</v>
      </c>
      <c r="D4839" s="46" t="str">
        <v>10 Amper - Unipolar - Llave Electrónica Redonda Uni. Pulsadora 10A</v>
      </c>
      <c r="E4839" s="47">
        <v>2478.96</v>
      </c>
      <c r="F4839" s="45" t="str">
        <v>ALCIDES.TESSA</v>
      </c>
      <c r="G4839" s="48">
        <v>1003.9788000000001</v>
      </c>
      <c r="H4839" s="49">
        <v>539.79</v>
      </c>
      <c r="I4839" s="50">
        <v>0.85994331128772328</v>
      </c>
      <c r="J4839" s="51" t="str">
        <v>2752/00 - BB0</v>
      </c>
      <c r="Q4839" s="19" t="str">
        <v>282 - 10 Amper - Unipolar - Interruptor Redondo T/PALA 6.35</v>
      </c>
      <c r="V4839" s="83"/>
      <c r="AA4839" t="str">
        <v>281 - 1,25 x 7 x 80 - Expansion</v>
      </c>
    </row>
    <row r="4840" spans="1:27" x14ac:dyDescent="0.2">
      <c r="A4840" s="45" t="str">
        <v>RESORTES LINEA FERRETERIA6</v>
      </c>
      <c r="B4840" s="46" t="str">
        <v>RESORTES LINEA FERRETERIA</v>
      </c>
      <c r="C4840" s="46">
        <v>6</v>
      </c>
      <c r="D4840" s="46" t="str">
        <v>0,8 x 8 x 50 - Expansión</v>
      </c>
      <c r="E4840" s="47">
        <v>1165.72</v>
      </c>
      <c r="F4840" s="45" t="str">
        <v>RESORTES</v>
      </c>
      <c r="G4840" s="48">
        <v>472.11660000000006</v>
      </c>
      <c r="H4840" s="49">
        <v>253.8</v>
      </c>
      <c r="I4840" s="50">
        <v>0.8601914893617022</v>
      </c>
      <c r="J4840" s="51" t="str">
        <v>6</v>
      </c>
      <c r="Q4840" s="19" t="str">
        <v>282 - SEPARADOR DE CABLES DE BUJIAS FORD TAUNUS</v>
      </c>
      <c r="V4840" s="83"/>
      <c r="AA4840" t="str">
        <v>281 - 10 Amper - Unipolar - Interruptor Redondo T/PALA 6.35</v>
      </c>
    </row>
    <row r="4841" spans="1:27" x14ac:dyDescent="0.2">
      <c r="A4841" s="45" t="str">
        <v>ARANDELAS DE INYECCION1101</v>
      </c>
      <c r="B4841" s="46" t="str">
        <v>ARANDELAS DE INYECCION</v>
      </c>
      <c r="C4841" s="46">
        <v>1101</v>
      </c>
      <c r="D4841" s="46" t="str">
        <v>10 x 19 x 2 - SCANIA 112 mwm/Perkins</v>
      </c>
      <c r="E4841" s="47">
        <v>1825.4</v>
      </c>
      <c r="F4841" s="45" t="str">
        <v>DAHE.DIESEL</v>
      </c>
      <c r="G4841" s="48">
        <v>739.28700000000003</v>
      </c>
      <c r="H4841" s="49">
        <v>397.3442</v>
      </c>
      <c r="I4841" s="50">
        <v>0.86057075955808604</v>
      </c>
      <c r="J4841" s="51" t="str">
        <v>0000000101</v>
      </c>
      <c r="Q4841" s="19" t="str">
        <v>283 - 1,5 x 10 x 47 - Expansion</v>
      </c>
      <c r="V4841" s="83"/>
      <c r="AA4841" t="str">
        <v>281 - SOPORTE DE PARRILLA PEUGEOT 504</v>
      </c>
    </row>
    <row r="4842" spans="1:27" x14ac:dyDescent="0.2">
      <c r="A4842" s="45" t="str">
        <v>INTERRUPTORES Y PULSADORES180</v>
      </c>
      <c r="B4842" s="46" t="str">
        <v>INTERRUPTORES Y PULSADORES</v>
      </c>
      <c r="C4842" s="46">
        <v>180</v>
      </c>
      <c r="D4842" s="46" t="str">
        <v>10 Amper - Unipolar - Tecla Interruptor Doble Estufa</v>
      </c>
      <c r="E4842" s="47">
        <v>4433.46</v>
      </c>
      <c r="F4842" s="45" t="str">
        <v>ALCIDES.TESSA</v>
      </c>
      <c r="G4842" s="48">
        <v>1795.5513000000001</v>
      </c>
      <c r="H4842" s="49">
        <v>964.37</v>
      </c>
      <c r="I4842" s="50">
        <v>0.86189045698227873</v>
      </c>
      <c r="J4842" s="51" t="str">
        <v>1212/00 - NB0</v>
      </c>
      <c r="Q4842" s="19" t="str">
        <v>283 - 10 Amper - Unipolar - Interruptor  Redondo Inversora 10A</v>
      </c>
      <c r="V4842" s="83"/>
      <c r="AA4842" t="str">
        <v>282 - 1,25 x 7 x 140 - Expansion</v>
      </c>
    </row>
    <row r="4843" spans="1:27" x14ac:dyDescent="0.2">
      <c r="A4843" s="45" t="str">
        <v>PLASTICOS220</v>
      </c>
      <c r="B4843" s="46" t="str">
        <v>PLASTICOS</v>
      </c>
      <c r="C4843" s="46">
        <v>220</v>
      </c>
      <c r="D4843" s="46" t="str">
        <v>GRAMPA MOLDURA DE TECHO FIAT PALIO/SIENA</v>
      </c>
      <c r="E4843" s="47">
        <v>1091.4100000000001</v>
      </c>
      <c r="F4843" s="45" t="str">
        <v>FADER</v>
      </c>
      <c r="G4843" s="48">
        <v>442.02105000000006</v>
      </c>
      <c r="H4843" s="49">
        <v>237.3571</v>
      </c>
      <c r="I4843" s="50">
        <v>0.86226175665273996</v>
      </c>
      <c r="J4843" s="51" t="str">
        <v>F-1060</v>
      </c>
      <c r="Q4843" s="19" t="str">
        <v>283 - GRAMPA TAPIZADO  ESCORT-FOCUS-MONDEO</v>
      </c>
      <c r="V4843" s="83"/>
      <c r="AA4843" t="str">
        <v>282 - 10 Amper - Unipolar - Interruptor Redondo T/PALA 6.35</v>
      </c>
    </row>
    <row r="4844" spans="1:27" x14ac:dyDescent="0.2">
      <c r="A4844" s="45" t="str">
        <v>PLASTICOS268</v>
      </c>
      <c r="B4844" s="46" t="str">
        <v>PLASTICOS</v>
      </c>
      <c r="C4844" s="46">
        <v>268</v>
      </c>
      <c r="D4844" s="46" t="str">
        <v>GRAMPA REGISTRO DE FARO DODGE 1500 1.8</v>
      </c>
      <c r="E4844" s="47">
        <v>844.02</v>
      </c>
      <c r="F4844" s="45" t="str">
        <v>FADER</v>
      </c>
      <c r="G4844" s="48">
        <v>341.82810000000001</v>
      </c>
      <c r="H4844" s="49">
        <v>183.41229999999999</v>
      </c>
      <c r="I4844" s="50">
        <v>0.86371415657510453</v>
      </c>
      <c r="J4844" s="51" t="str">
        <v>F-722</v>
      </c>
      <c r="Q4844" s="19" t="str">
        <v>284 - 1,5 x 12 x 51 - Expansion</v>
      </c>
      <c r="V4844" s="83"/>
      <c r="AA4844" t="str">
        <v>282 - SEPARADOR DE CABLES DE BUJIAS FORD TAUNUS</v>
      </c>
    </row>
    <row r="4845" spans="1:27" x14ac:dyDescent="0.2">
      <c r="A4845" s="45" t="str">
        <v>RESORTES LINEA FERRETERIA30</v>
      </c>
      <c r="B4845" s="46" t="str">
        <v>RESORTES LINEA FERRETERIA</v>
      </c>
      <c r="C4845" s="46">
        <v>30</v>
      </c>
      <c r="D4845" s="46" t="str">
        <v>0,8 x 8 x 27 - Expansión</v>
      </c>
      <c r="E4845" s="47">
        <v>1168.32</v>
      </c>
      <c r="F4845" s="45" t="str">
        <v>RESORTES</v>
      </c>
      <c r="G4845" s="48">
        <v>473.16959999999995</v>
      </c>
      <c r="H4845" s="49">
        <v>253.8</v>
      </c>
      <c r="I4845" s="50">
        <v>0.8643404255319147</v>
      </c>
      <c r="J4845" s="51" t="str">
        <v>30</v>
      </c>
      <c r="Q4845" s="19" t="str">
        <v>284 - 10 Amper - Unipolar - Llave Electronica Redonda Uni. Pulsadora 10A</v>
      </c>
      <c r="V4845" s="83"/>
      <c r="AA4845" t="str">
        <v>283 - 1,5 x 10 x 47 - Expansion</v>
      </c>
    </row>
    <row r="4846" spans="1:27" x14ac:dyDescent="0.2">
      <c r="A4846" s="45" t="str">
        <v>PLASTICOS264</v>
      </c>
      <c r="B4846" s="46" t="str">
        <v>PLASTICOS</v>
      </c>
      <c r="C4846" s="46">
        <v>264</v>
      </c>
      <c r="D4846" s="46" t="str">
        <v>TAPIZADO INT CITROEN AX-ZX-XANTIA-BERLINGO-PARTNER-106</v>
      </c>
      <c r="E4846" s="47">
        <v>1018.65</v>
      </c>
      <c r="F4846" s="45" t="str">
        <v>FADER</v>
      </c>
      <c r="G4846" s="48">
        <v>412.55325000000005</v>
      </c>
      <c r="H4846" s="49">
        <v>221.1737</v>
      </c>
      <c r="I4846" s="50">
        <v>0.86529071946619363</v>
      </c>
      <c r="J4846" s="51" t="str">
        <v>F-1117</v>
      </c>
      <c r="Q4846" s="19" t="str">
        <v>284 - Grampa Tapizado de puerta ( Azul ) PickUp Isuzu.</v>
      </c>
      <c r="V4846" s="83"/>
      <c r="AA4846" t="str">
        <v>283 - 10 Amper - Unipolar - Interruptor  Redondo Inversora 10A</v>
      </c>
    </row>
    <row r="4847" spans="1:27" x14ac:dyDescent="0.2">
      <c r="A4847" s="45" t="str">
        <v>INTERRUPTORES Y PULSADORES121</v>
      </c>
      <c r="B4847" s="46" t="str">
        <v>INTERRUPTORES Y PULSADORES</v>
      </c>
      <c r="C4847" s="46">
        <v>121</v>
      </c>
      <c r="D4847" s="46" t="str">
        <v>10 Amper - Unipolar - Llave Electrónica Tecla Interruptora Estufa 10a</v>
      </c>
      <c r="E4847" s="47">
        <v>2349.3000000000002</v>
      </c>
      <c r="F4847" s="45" t="str">
        <v>ALCIDES.TESSA</v>
      </c>
      <c r="G4847" s="48">
        <v>951.4665</v>
      </c>
      <c r="H4847" s="49">
        <v>509.82</v>
      </c>
      <c r="I4847" s="50">
        <v>0.86627927503824886</v>
      </c>
      <c r="J4847" s="51" t="str">
        <v>612/00 - NBJ</v>
      </c>
      <c r="Q4847" s="19" t="str">
        <v>285 - 1,5 x 12 x 140 - Expansion</v>
      </c>
      <c r="V4847" s="83"/>
      <c r="AA4847" t="str">
        <v>283 - GRAMPA TAPIZADO  ESCORT-FOCUS-MONDEO</v>
      </c>
    </row>
    <row r="4848" spans="1:27" x14ac:dyDescent="0.2">
      <c r="A4848" s="45" t="str">
        <v>ESPARRAGOS DE ACERO7 x 8 x 50</v>
      </c>
      <c r="B4848" s="46" t="str">
        <v>ESPARRAGOS DE ACERO</v>
      </c>
      <c r="C4848" s="46" t="str">
        <v>7 x 8 x 50</v>
      </c>
      <c r="D4848" s="46" t="str">
        <v>7 x 8 x 50</v>
      </c>
      <c r="E4848" s="47">
        <v>2345.89</v>
      </c>
      <c r="F4848" s="45" t="str">
        <v>BAIGORRIA</v>
      </c>
      <c r="G4848" s="48">
        <v>950.08545000000004</v>
      </c>
      <c r="H4848" s="49">
        <v>509.00549999999998</v>
      </c>
      <c r="I4848" s="50">
        <v>0.86655242428618173</v>
      </c>
      <c r="J4848" s="51" t="str">
        <v>B-06-022 B</v>
      </c>
      <c r="Q4848" s="19" t="str">
        <v>285 - 10 Amper - Unipolar - Llave Electronica Redonda Uni. Pulsadora 10A</v>
      </c>
      <c r="V4848" s="83"/>
      <c r="AA4848" t="str">
        <v>284 - 1,5 x 12 x 51 - Expansion</v>
      </c>
    </row>
    <row r="4849" spans="1:27" x14ac:dyDescent="0.2">
      <c r="A4849" s="45" t="str">
        <v>INTERRUPTORES Y PULSADORES700</v>
      </c>
      <c r="B4849" s="46" t="str">
        <v>INTERRUPTORES Y PULSADORES</v>
      </c>
      <c r="C4849" s="46">
        <v>700</v>
      </c>
      <c r="D4849" s="46" t="str">
        <v>Llave torpedo a tecla - Unipolar - FICHA SALIDA LATERAL CON</v>
      </c>
      <c r="E4849" s="47">
        <v>2691.83</v>
      </c>
      <c r="F4849" s="45" t="str">
        <v>ALCIDES.TESSA</v>
      </c>
      <c r="G4849" s="48">
        <v>1090.1911500000001</v>
      </c>
      <c r="H4849" s="49">
        <v>583.22</v>
      </c>
      <c r="I4849" s="50">
        <v>0.86926228524399041</v>
      </c>
      <c r="J4849" s="51" t="str">
        <v>1700/00 - BLA</v>
      </c>
      <c r="Q4849" s="19" t="str">
        <v>285 - Grampa tapizado Peugeot- C itroen Todos</v>
      </c>
      <c r="V4849" s="83"/>
      <c r="AA4849" t="str">
        <v>284 - 10 Amper - Unipolar - Llave Electronica Redonda Uni. Pulsadora 10A</v>
      </c>
    </row>
    <row r="4850" spans="1:27" x14ac:dyDescent="0.2">
      <c r="A4850" s="45" t="str">
        <v>INTERRUPTORES Y PULSADORES102</v>
      </c>
      <c r="B4850" s="46" t="str">
        <v>INTERRUPTORES Y PULSADORES</v>
      </c>
      <c r="C4850" s="46">
        <v>102</v>
      </c>
      <c r="D4850" s="46" t="str">
        <v>2 Amper - Unipolar - Llave Electrónica Tecla Inversora</v>
      </c>
      <c r="E4850" s="47">
        <v>1594.26</v>
      </c>
      <c r="F4850" s="45" t="str">
        <v>ALCIDES.TESSA</v>
      </c>
      <c r="G4850" s="48">
        <v>645.67530000000011</v>
      </c>
      <c r="H4850" s="49">
        <v>345.3</v>
      </c>
      <c r="I4850" s="50">
        <v>0.86989661164205057</v>
      </c>
      <c r="J4850" s="51" t="str">
        <v>532/00 - BB3</v>
      </c>
      <c r="Q4850" s="19" t="str">
        <v>286 - 1,75 x 12 x 60 - Espansion</v>
      </c>
      <c r="V4850" s="83"/>
      <c r="AA4850" t="str">
        <v>284 - Grampa Tapizado de puerta ( Azul ) PickUp Isuzu.</v>
      </c>
    </row>
    <row r="4851" spans="1:27" x14ac:dyDescent="0.2">
      <c r="A4851" s="45" t="str">
        <v>ESPINAS ELASTICAS10 x 80</v>
      </c>
      <c r="B4851" s="46" t="str">
        <v>ESPINAS ELASTICAS</v>
      </c>
      <c r="C4851" s="46" t="str">
        <v>10 x 80</v>
      </c>
      <c r="D4851" s="46" t="str">
        <v>10x80</v>
      </c>
      <c r="E4851" s="47">
        <v>4300.95</v>
      </c>
      <c r="F4851" s="45" t="str">
        <v>OTIA</v>
      </c>
      <c r="G4851" s="48">
        <v>1741.8847499999999</v>
      </c>
      <c r="H4851" s="49">
        <v>931.40279999999996</v>
      </c>
      <c r="I4851" s="50">
        <v>0.8701734093992417</v>
      </c>
      <c r="J4851" s="51" t="str">
        <v>010110-80</v>
      </c>
      <c r="Q4851" s="19" t="str">
        <v>286 - GRAMPA BAGUETAS DE ZOCALOS ALFA ROMEO  145-146</v>
      </c>
      <c r="V4851" s="83"/>
      <c r="AA4851" t="str">
        <v>285 - 1,5 x 12 x 140 - Expansion</v>
      </c>
    </row>
    <row r="4852" spans="1:27" x14ac:dyDescent="0.2">
      <c r="A4852" s="45" t="str">
        <v>ARANDELAS DE INYECCION1537</v>
      </c>
      <c r="B4852" s="46" t="str">
        <v>ARANDELAS DE INYECCION</v>
      </c>
      <c r="C4852" s="46">
        <v>1537</v>
      </c>
      <c r="D4852" s="46" t="str">
        <v>7.3 x 13 x 2 - AMAROK</v>
      </c>
      <c r="E4852" s="47">
        <v>969.5</v>
      </c>
      <c r="F4852" s="45" t="str">
        <v>DAHE.DIESEL</v>
      </c>
      <c r="G4852" s="48">
        <v>392.64750000000004</v>
      </c>
      <c r="H4852" s="49">
        <v>209.78139999999999</v>
      </c>
      <c r="I4852" s="50">
        <v>0.87169834885266306</v>
      </c>
      <c r="J4852" s="51" t="str">
        <v>0000000537</v>
      </c>
      <c r="Q4852" s="19" t="str">
        <v>287 - 1,75 x 12 x 120 - Espansion</v>
      </c>
      <c r="V4852" s="83"/>
      <c r="AA4852" t="str">
        <v>285 - 10 Amper - Unipolar - Llave Electronica Redonda Uni. Pulsadora 10A</v>
      </c>
    </row>
    <row r="4853" spans="1:27" x14ac:dyDescent="0.2">
      <c r="A4853" s="45" t="str">
        <v>ARANDELAS DE INYECCION1536</v>
      </c>
      <c r="B4853" s="46" t="str">
        <v>ARANDELAS DE INYECCION</v>
      </c>
      <c r="C4853" s="46">
        <v>1536</v>
      </c>
      <c r="D4853" s="46" t="str">
        <v>7.3 x 13 x 1.5 - AMAROK</v>
      </c>
      <c r="E4853" s="47">
        <v>727.13</v>
      </c>
      <c r="F4853" s="45" t="str">
        <v>DAHE.DIESEL</v>
      </c>
      <c r="G4853" s="48">
        <v>294.48765000000003</v>
      </c>
      <c r="H4853" s="49">
        <v>157.33580000000001</v>
      </c>
      <c r="I4853" s="50">
        <v>0.8717141934639161</v>
      </c>
      <c r="J4853" s="51" t="str">
        <v>0000000536</v>
      </c>
      <c r="Q4853" s="19" t="str">
        <v xml:space="preserve">287 - Fijacion tapizado Toledo, polo y otros </v>
      </c>
      <c r="V4853" s="83"/>
      <c r="AA4853" t="str">
        <v>285 - Grampa tapizado Peugeot- C itroen Todos</v>
      </c>
    </row>
    <row r="4854" spans="1:27" x14ac:dyDescent="0.2">
      <c r="A4854" s="45" t="str">
        <v>INTERRUPTORES Y PULSADORES122</v>
      </c>
      <c r="B4854" s="46" t="str">
        <v>INTERRUPTORES Y PULSADORES</v>
      </c>
      <c r="C4854" s="46">
        <v>122</v>
      </c>
      <c r="D4854" s="46" t="str">
        <v>10 Amper - Unipolar - Llave Electrónica Tecla Pulsador</v>
      </c>
      <c r="E4854" s="47">
        <v>2505.9899999999998</v>
      </c>
      <c r="F4854" s="45" t="str">
        <v>ALCIDES.TESSA</v>
      </c>
      <c r="G4854" s="48">
        <v>1014.9259500000001</v>
      </c>
      <c r="H4854" s="49">
        <v>542.01</v>
      </c>
      <c r="I4854" s="50">
        <v>0.87252255493441089</v>
      </c>
      <c r="J4854" s="51" t="str">
        <v>652/00 - NNS</v>
      </c>
      <c r="Q4854" s="19" t="str">
        <v>288 - 3 x 17 x 56 - Espansion</v>
      </c>
      <c r="V4854" s="83"/>
      <c r="AA4854" t="str">
        <v>286 - 1,75 x 12 x 60 - Espansion</v>
      </c>
    </row>
    <row r="4855" spans="1:27" x14ac:dyDescent="0.2">
      <c r="A4855" s="45" t="str">
        <v>PLASTICOS57</v>
      </c>
      <c r="B4855" s="46" t="str">
        <v>PLASTICOS</v>
      </c>
      <c r="C4855" s="46">
        <v>57</v>
      </c>
      <c r="D4855" s="46" t="str">
        <v>Tuerca apoya brazo VOLKSWEGEN GACELL</v>
      </c>
      <c r="E4855" s="47">
        <v>1845.05</v>
      </c>
      <c r="F4855" s="45" t="str">
        <v>FADER</v>
      </c>
      <c r="G4855" s="48">
        <v>747.24524999999994</v>
      </c>
      <c r="H4855" s="49">
        <v>399</v>
      </c>
      <c r="I4855" s="50">
        <v>0.87279511278195465</v>
      </c>
      <c r="J4855" s="51" t="str">
        <v>S-121</v>
      </c>
      <c r="Q4855" s="19" t="str">
        <v>288 - GRAMPA TAPIZADOS,VOLKSWAGEN,AUDI,SEAT</v>
      </c>
      <c r="V4855" s="83"/>
      <c r="AA4855" t="str">
        <v>286 - GRAMPA BAGUETAS DE ZOCALOS ALFA ROMEO  145-146</v>
      </c>
    </row>
    <row r="4856" spans="1:27" x14ac:dyDescent="0.2">
      <c r="A4856" s="45" t="str">
        <v>PLASTICOS366</v>
      </c>
      <c r="B4856" s="46" t="str">
        <v>PLASTICOS</v>
      </c>
      <c r="C4856" s="46">
        <v>366</v>
      </c>
      <c r="D4856" s="46" t="str">
        <v>Grampa fijacionfenders Toyota Hylux-Corolla</v>
      </c>
      <c r="E4856" s="47">
        <v>1746.26</v>
      </c>
      <c r="F4856" s="45" t="str">
        <v>FADER</v>
      </c>
      <c r="G4856" s="48">
        <v>707.23530000000005</v>
      </c>
      <c r="H4856" s="49">
        <v>377.61360000000002</v>
      </c>
      <c r="I4856" s="50">
        <v>0.87290738469165308</v>
      </c>
      <c r="J4856" s="51" t="str">
        <v>F-1159</v>
      </c>
      <c r="Q4856" s="19" t="str">
        <v>289 - Grampa de interiores TOYOTA</v>
      </c>
      <c r="V4856" s="83"/>
      <c r="AA4856" t="str">
        <v>287 - 1,75 x 12 x 120 - Espansion</v>
      </c>
    </row>
    <row r="4857" spans="1:27" x14ac:dyDescent="0.2">
      <c r="A4857" s="45" t="str">
        <v>TERMINALES13</v>
      </c>
      <c r="B4857" s="46" t="str">
        <v>TERMINALES</v>
      </c>
      <c r="C4857" s="46">
        <v>13</v>
      </c>
      <c r="D4857" s="46" t="str">
        <v>Terminal cobre estañado ojal - Cable 25 - Ojal: 1/4</v>
      </c>
      <c r="E4857" s="47">
        <v>3889.72</v>
      </c>
      <c r="F4857" s="45" t="str">
        <v>LCT</v>
      </c>
      <c r="G4857" s="48">
        <v>1575.3366000000001</v>
      </c>
      <c r="H4857" s="49">
        <v>840.31600000000003</v>
      </c>
      <c r="I4857" s="50">
        <v>0.87469547170350204</v>
      </c>
      <c r="J4857" s="51" t="str">
        <v>2016</v>
      </c>
      <c r="Q4857" s="19" t="str">
        <v>289 - TIJERA PODAR - Torsion</v>
      </c>
      <c r="V4857" s="83"/>
      <c r="AA4857" t="str">
        <v xml:space="preserve">287 - Fijacion tapizado Toledo, polo y otros </v>
      </c>
    </row>
    <row r="4858" spans="1:27" x14ac:dyDescent="0.2">
      <c r="A4858" s="45" t="str">
        <v>TERMINALES14</v>
      </c>
      <c r="B4858" s="46" t="str">
        <v>TERMINALES</v>
      </c>
      <c r="C4858" s="46">
        <v>14</v>
      </c>
      <c r="D4858" s="46" t="str">
        <v>Terminal cobre estañado ojal - Cable 25 - Ojal: 5/16</v>
      </c>
      <c r="E4858" s="47">
        <v>3889.72</v>
      </c>
      <c r="F4858" s="45" t="str">
        <v>LCT</v>
      </c>
      <c r="G4858" s="48">
        <v>1575.3366000000001</v>
      </c>
      <c r="H4858" s="49">
        <v>840.31600000000003</v>
      </c>
      <c r="I4858" s="50">
        <v>0.87469547170350204</v>
      </c>
      <c r="J4858" s="51" t="str">
        <v>2017</v>
      </c>
      <c r="Q4858" s="19" t="str">
        <v>28x36 - 28x36</v>
      </c>
      <c r="V4858" s="83"/>
      <c r="AA4858" t="str">
        <v>288 - 3 x 17 x 56 - Espansion</v>
      </c>
    </row>
    <row r="4859" spans="1:27" x14ac:dyDescent="0.2">
      <c r="A4859" s="45" t="str">
        <v>PERILLAS DE COCINA20</v>
      </c>
      <c r="B4859" s="46" t="str">
        <v>PERILLAS DE COCINA</v>
      </c>
      <c r="C4859" s="46">
        <v>20</v>
      </c>
      <c r="D4859" s="46" t="str">
        <v>ELECTROLUX - PLATA</v>
      </c>
      <c r="E4859" s="47">
        <v>3333.33</v>
      </c>
      <c r="F4859" s="45" t="str">
        <v>NEPLASTIC</v>
      </c>
      <c r="G4859" s="48">
        <v>1349.99865</v>
      </c>
      <c r="H4859" s="49">
        <v>720</v>
      </c>
      <c r="I4859" s="50">
        <v>0.87499812500000007</v>
      </c>
      <c r="J4859" s="51" t="str">
        <v>7690</v>
      </c>
      <c r="Q4859" s="19" t="str">
        <v>28x44 - 28x44</v>
      </c>
      <c r="V4859" s="83"/>
      <c r="AA4859" t="str">
        <v>288 - GRAMPA TAPIZADOS,VOLKSWAGEN,AUDI,SEAT</v>
      </c>
    </row>
    <row r="4860" spans="1:27" x14ac:dyDescent="0.2">
      <c r="A4860" s="45" t="str">
        <v>ARANDELAS DE INYECCION1092</v>
      </c>
      <c r="B4860" s="46" t="str">
        <v>ARANDELAS DE INYECCION</v>
      </c>
      <c r="C4860" s="46">
        <v>1092</v>
      </c>
      <c r="D4860" s="46" t="str">
        <v>6 x 10 x 0.5 - JOHN DEERE</v>
      </c>
      <c r="E4860" s="47">
        <v>122.71</v>
      </c>
      <c r="F4860" s="45" t="str">
        <v>DAHE.DIESEL</v>
      </c>
      <c r="G4860" s="48">
        <v>49.697550000000007</v>
      </c>
      <c r="H4860" s="49">
        <v>26.5046</v>
      </c>
      <c r="I4860" s="50">
        <v>0.87505376425224335</v>
      </c>
      <c r="J4860" s="51" t="str">
        <v>0000000092</v>
      </c>
      <c r="Q4860" s="19" t="str">
        <v>29 - 14 x 1,5 - DIFER 205, 405 GASOLERO</v>
      </c>
      <c r="V4860" s="83"/>
      <c r="AA4860" t="str">
        <v>289 - Grampa de interiores TOYOTA</v>
      </c>
    </row>
    <row r="4861" spans="1:27" x14ac:dyDescent="0.2">
      <c r="A4861" s="45" t="str">
        <v>RESORTES LINEA COMPLEMENTARIA368</v>
      </c>
      <c r="B4861" s="46" t="str">
        <v>RESORTES LINEA COMPLEMENTARIA</v>
      </c>
      <c r="C4861" s="46">
        <v>368</v>
      </c>
      <c r="D4861" s="46" t="str">
        <v>1,25 x 18 x 45 - Compresión</v>
      </c>
      <c r="E4861" s="47">
        <v>1175.72</v>
      </c>
      <c r="F4861" s="45" t="str">
        <v>RESORTES</v>
      </c>
      <c r="G4861" s="48">
        <v>476.16660000000002</v>
      </c>
      <c r="H4861" s="49">
        <v>253.8</v>
      </c>
      <c r="I4861" s="50">
        <v>0.87614893617021283</v>
      </c>
      <c r="J4861" s="51" t="str">
        <v>368</v>
      </c>
      <c r="Q4861" s="19" t="str">
        <v>29 - COCINA - LONGVIE - DOBLE ROSCA</v>
      </c>
      <c r="V4861" s="83"/>
      <c r="AA4861" t="str">
        <v>289 - TIJERA PODAR - Torsion</v>
      </c>
    </row>
    <row r="4862" spans="1:27" x14ac:dyDescent="0.2">
      <c r="A4862" s="45" t="str">
        <v>RESORTES LINEA COMPLEMENTARIA327</v>
      </c>
      <c r="B4862" s="46" t="str">
        <v>RESORTES LINEA COMPLEMENTARIA</v>
      </c>
      <c r="C4862" s="46">
        <v>327</v>
      </c>
      <c r="D4862" s="46" t="str">
        <v>0,8 x 7 x 40 - Compresión</v>
      </c>
      <c r="E4862" s="47">
        <v>916.16</v>
      </c>
      <c r="F4862" s="45" t="str">
        <v>RESORTES</v>
      </c>
      <c r="G4862" s="48">
        <v>371.04480000000001</v>
      </c>
      <c r="H4862" s="49">
        <v>197.4</v>
      </c>
      <c r="I4862" s="50">
        <v>0.87965957446808507</v>
      </c>
      <c r="J4862" s="51" t="str">
        <v>327</v>
      </c>
      <c r="Q4862" s="19" t="str">
        <v>29 - Cuerda 1,78mm - 37,82 x 41,38</v>
      </c>
      <c r="V4862" s="83"/>
      <c r="AA4862" t="str">
        <v>28x36 - 28x36</v>
      </c>
    </row>
    <row r="4863" spans="1:27" x14ac:dyDescent="0.2">
      <c r="A4863" s="45" t="str">
        <v>INTERRUPTORES Y PULSADORES100</v>
      </c>
      <c r="B4863" s="46" t="str">
        <v>INTERRUPTORES Y PULSADORES</v>
      </c>
      <c r="C4863" s="46">
        <v>100</v>
      </c>
      <c r="D4863" s="46" t="str">
        <v>2 Amper - Unipolar - Llave Electrónica Micro Tecla Interruptora</v>
      </c>
      <c r="E4863" s="47">
        <v>1448.03</v>
      </c>
      <c r="F4863" s="45" t="str">
        <v>ALCIDES.TESSA</v>
      </c>
      <c r="G4863" s="48">
        <v>586.45214999999996</v>
      </c>
      <c r="H4863" s="49">
        <v>311.99</v>
      </c>
      <c r="I4863" s="50">
        <v>0.87971457418506982</v>
      </c>
      <c r="J4863" s="51" t="str">
        <v>512/00 - NRS</v>
      </c>
      <c r="Q4863" s="19" t="str">
        <v>29 - Grampa Tapizado Universal</v>
      </c>
      <c r="V4863" s="83"/>
      <c r="AA4863" t="str">
        <v>28x44 - 28x44</v>
      </c>
    </row>
    <row r="4864" spans="1:27" x14ac:dyDescent="0.2">
      <c r="A4864" s="45" t="str">
        <v>INTERRUPTORES Y PULSADORES101</v>
      </c>
      <c r="B4864" s="46" t="str">
        <v>INTERRUPTORES Y PULSADORES</v>
      </c>
      <c r="C4864" s="46">
        <v>101</v>
      </c>
      <c r="D4864" s="46" t="str">
        <v>2 Amper - Unipolar - Llave Electrónica Micro Tecla Interruptora</v>
      </c>
      <c r="E4864" s="47">
        <v>1448.03</v>
      </c>
      <c r="F4864" s="45" t="str">
        <v>ALCIDES.TESSA</v>
      </c>
      <c r="G4864" s="48">
        <v>586.45214999999996</v>
      </c>
      <c r="H4864" s="49">
        <v>311.99</v>
      </c>
      <c r="I4864" s="50">
        <v>0.87971457418506982</v>
      </c>
      <c r="J4864" s="51" t="str">
        <v>512/00 - BBJ</v>
      </c>
      <c r="Q4864" s="19" t="str">
        <v>29 - INTERIORES  - 1" 1/4</v>
      </c>
      <c r="V4864" s="83"/>
      <c r="AA4864" t="str">
        <v>29 - 14 x 1,5 - DIFER 205, 405 GASOLERO</v>
      </c>
    </row>
    <row r="4865" spans="1:27" x14ac:dyDescent="0.2">
      <c r="A4865" s="45" t="str">
        <v>PLASTICOS258</v>
      </c>
      <c r="B4865" s="46" t="str">
        <v>PLASTICOS</v>
      </c>
      <c r="C4865" s="46">
        <v>258</v>
      </c>
      <c r="D4865" s="46" t="str">
        <v>GRAMPA FIJACION PARAGOLPER NISSAN-TOYOTA-IZUZU</v>
      </c>
      <c r="E4865" s="47">
        <v>1527.98</v>
      </c>
      <c r="F4865" s="45" t="str">
        <v>FADER</v>
      </c>
      <c r="G4865" s="48">
        <v>618.83190000000013</v>
      </c>
      <c r="H4865" s="49">
        <v>329.06330000000003</v>
      </c>
      <c r="I4865" s="50">
        <v>0.8805861972453326</v>
      </c>
      <c r="J4865" s="51" t="str">
        <v>F-1108</v>
      </c>
      <c r="Q4865" s="19" t="str">
        <v xml:space="preserve">29 - Park 8x16 neg </v>
      </c>
      <c r="V4865" s="83"/>
      <c r="AA4865" t="str">
        <v>29 - COCINA - LONGVIE - DOBLE ROSCA</v>
      </c>
    </row>
    <row r="4866" spans="1:27" x14ac:dyDescent="0.2">
      <c r="A4866" s="45" t="str">
        <v>PLASTICOS262</v>
      </c>
      <c r="B4866" s="46" t="str">
        <v>PLASTICOS</v>
      </c>
      <c r="C4866" s="46">
        <v>262</v>
      </c>
      <c r="D4866" s="46" t="str">
        <v>GRAMPA FIJACION PARAGOLPES TOYOTA</v>
      </c>
      <c r="E4866" s="47">
        <v>1527.98</v>
      </c>
      <c r="F4866" s="45" t="str">
        <v>FADER</v>
      </c>
      <c r="G4866" s="48">
        <v>618.83190000000013</v>
      </c>
      <c r="H4866" s="49">
        <v>329.06330000000003</v>
      </c>
      <c r="I4866" s="50">
        <v>0.8805861972453326</v>
      </c>
      <c r="J4866" s="51" t="str">
        <v>F-1109</v>
      </c>
      <c r="Q4866" s="19" t="str">
        <v>29 - SAE 7.89 ID-8 - Conector macho</v>
      </c>
      <c r="V4866" s="83"/>
      <c r="AA4866" t="str">
        <v>29 - Cuerda 1,78mm - 37,82 x 41,38</v>
      </c>
    </row>
    <row r="4867" spans="1:27" x14ac:dyDescent="0.2">
      <c r="A4867" s="45" t="str">
        <v>PLASTICOS269</v>
      </c>
      <c r="B4867" s="46" t="str">
        <v>PLASTICOS</v>
      </c>
      <c r="C4867" s="46">
        <v>269</v>
      </c>
      <c r="D4867" s="46" t="str">
        <v>PASARRUEDAS PANEL INTERIOR PEUGEOT307/CITROEN C 3</v>
      </c>
      <c r="E4867" s="47">
        <v>1527.98</v>
      </c>
      <c r="F4867" s="45" t="str">
        <v>FADER</v>
      </c>
      <c r="G4867" s="48">
        <v>618.83190000000013</v>
      </c>
      <c r="H4867" s="49">
        <v>329.06330000000003</v>
      </c>
      <c r="I4867" s="50">
        <v>0.8805861972453326</v>
      </c>
      <c r="J4867" s="51" t="str">
        <v>F-1111</v>
      </c>
      <c r="Q4867" s="19" t="str">
        <v>29 - SEEGER A 29</v>
      </c>
      <c r="V4867" s="83"/>
      <c r="AA4867" t="str">
        <v>29 - Grampa Tapizado Universal</v>
      </c>
    </row>
    <row r="4868" spans="1:27" x14ac:dyDescent="0.2">
      <c r="A4868" s="45" t="str">
        <v>REGATONES50</v>
      </c>
      <c r="B4868" s="46" t="str">
        <v>REGATONES</v>
      </c>
      <c r="C4868" s="46">
        <v>50</v>
      </c>
      <c r="D4868" s="46" t="str">
        <v>RECTANGULARES  - 20x30</v>
      </c>
      <c r="E4868" s="47">
        <v>155.93</v>
      </c>
      <c r="F4868" s="45" t="str">
        <v>REGATONES</v>
      </c>
      <c r="G4868" s="48">
        <v>63.151650000000004</v>
      </c>
      <c r="H4868" s="49">
        <v>33.527000000000001</v>
      </c>
      <c r="I4868" s="50">
        <v>0.88360575058907753</v>
      </c>
      <c r="J4868" s="51" t="str">
        <v>20x30 RECTANGULARES</v>
      </c>
      <c r="Q4868" s="19" t="str">
        <v>29 - SEEGER I 29</v>
      </c>
      <c r="V4868" s="83"/>
      <c r="AA4868" t="str">
        <v>29 - INTERIORES  - 1" 1/4</v>
      </c>
    </row>
    <row r="4869" spans="1:27" x14ac:dyDescent="0.2">
      <c r="A4869" s="45" t="str">
        <v>INSERTOS10X1X1/2</v>
      </c>
      <c r="B4869" s="46" t="str">
        <v>INSERTOS</v>
      </c>
      <c r="C4869" s="46" t="str">
        <v>10X1X1/2</v>
      </c>
      <c r="D4869" s="46" t="str">
        <v>10X1X1/2</v>
      </c>
      <c r="E4869" s="47">
        <v>1861.56</v>
      </c>
      <c r="F4869" s="45" t="str">
        <v>INSERTOS</v>
      </c>
      <c r="G4869" s="48">
        <v>753.93180000000007</v>
      </c>
      <c r="H4869" s="49">
        <v>400</v>
      </c>
      <c r="I4869" s="50">
        <v>0.88482950000000016</v>
      </c>
      <c r="J4869" s="51" t="str">
        <v>10X1X1/2</v>
      </c>
      <c r="Q4869" s="19" t="str">
        <v>29 - T super gasolero de bronce para cable de 50 a 95 mm2 (+) y (-)</v>
      </c>
      <c r="V4869" s="83"/>
      <c r="AA4869" t="str">
        <v xml:space="preserve">29 - Park 8x16 neg </v>
      </c>
    </row>
    <row r="4870" spans="1:27" x14ac:dyDescent="0.2">
      <c r="A4870" s="45" t="str">
        <v>ARANDELAS DE INYECCION1114</v>
      </c>
      <c r="B4870" s="46" t="str">
        <v>ARANDELAS DE INYECCION</v>
      </c>
      <c r="C4870" s="46">
        <v>1114</v>
      </c>
      <c r="D4870" s="46" t="str">
        <v>14 x 20 x 2 - TOBERA DN/DL</v>
      </c>
      <c r="E4870" s="47">
        <v>1744.73</v>
      </c>
      <c r="F4870" s="45" t="str">
        <v>DAHE.DIESEL</v>
      </c>
      <c r="G4870" s="48">
        <v>706.61565000000007</v>
      </c>
      <c r="H4870" s="49">
        <v>374.79669999999999</v>
      </c>
      <c r="I4870" s="50">
        <v>0.88533050050867601</v>
      </c>
      <c r="J4870" s="51" t="str">
        <v>0000000114</v>
      </c>
      <c r="Q4870" s="19" t="str">
        <v>29 - TOPE LATERAL CAPOT PICK UP 74" EN ADELANTE</v>
      </c>
      <c r="V4870" s="83"/>
      <c r="AA4870" t="str">
        <v>29 - SAE 7.89 ID-8 - Conector macho</v>
      </c>
    </row>
    <row r="4871" spans="1:27" x14ac:dyDescent="0.2">
      <c r="A4871" s="45" t="str">
        <v>ARANDELAS DE INYECCION1115</v>
      </c>
      <c r="B4871" s="46" t="str">
        <v>ARANDELAS DE INYECCION</v>
      </c>
      <c r="C4871" s="46">
        <v>1115</v>
      </c>
      <c r="D4871" s="46" t="str">
        <v>15.5 x 20 x 0.5 - val/scania</v>
      </c>
      <c r="E4871" s="47">
        <v>433.36</v>
      </c>
      <c r="F4871" s="45" t="str">
        <v>DAHE.DIESEL</v>
      </c>
      <c r="G4871" s="48">
        <v>175.51080000000002</v>
      </c>
      <c r="H4871" s="49">
        <v>93.047799999999995</v>
      </c>
      <c r="I4871" s="50">
        <v>0.8862434146750382</v>
      </c>
      <c r="J4871" s="51" t="str">
        <v>0000000115</v>
      </c>
      <c r="Q4871" s="19" t="str">
        <v>290 - 1,25 x 10 - Torsion</v>
      </c>
      <c r="V4871" s="83"/>
      <c r="AA4871" t="str">
        <v>29 - SEEGER A 29</v>
      </c>
    </row>
    <row r="4872" spans="1:27" x14ac:dyDescent="0.2">
      <c r="A4872" s="45" t="str">
        <v>PLASTICOS336</v>
      </c>
      <c r="B4872" s="46" t="str">
        <v>PLASTICOS</v>
      </c>
      <c r="C4872" s="46">
        <v>336</v>
      </c>
      <c r="D4872" s="46" t="str">
        <v>Grampa paragolpe. FORD FIESTA</v>
      </c>
      <c r="E4872" s="47">
        <v>1759.95</v>
      </c>
      <c r="F4872" s="45" t="str">
        <v>FADER</v>
      </c>
      <c r="G4872" s="48">
        <v>712.77975000000004</v>
      </c>
      <c r="H4872" s="49">
        <v>377.61360000000002</v>
      </c>
      <c r="I4872" s="50">
        <v>0.88759025098672284</v>
      </c>
      <c r="J4872" s="51" t="str">
        <v>F-1115</v>
      </c>
      <c r="Q4872" s="19" t="str">
        <v>290 - Clip tapizado Chevrolet Astra-Corsa</v>
      </c>
      <c r="V4872" s="83"/>
      <c r="AA4872" t="str">
        <v>29 - SEEGER I 29</v>
      </c>
    </row>
    <row r="4873" spans="1:27" x14ac:dyDescent="0.2">
      <c r="A4873" s="45" t="str">
        <v>ARANDELAS DE INYECCION1100</v>
      </c>
      <c r="B4873" s="46" t="str">
        <v>ARANDELAS DE INYECCION</v>
      </c>
      <c r="C4873" s="46">
        <v>1100</v>
      </c>
      <c r="D4873" s="46" t="str">
        <v>15 x 21 x 1.5 - PERKINS 6/354</v>
      </c>
      <c r="E4873" s="47">
        <v>1416.88</v>
      </c>
      <c r="F4873" s="45" t="str">
        <v>DAHE.DIESEL</v>
      </c>
      <c r="G4873" s="48">
        <v>573.83640000000003</v>
      </c>
      <c r="H4873" s="49">
        <v>303.94439999999997</v>
      </c>
      <c r="I4873" s="50">
        <v>0.88796503571047891</v>
      </c>
      <c r="J4873" s="51" t="str">
        <v>0000000100</v>
      </c>
      <c r="Q4873" s="19" t="str">
        <v>291 - 0,3 x 4 x 4,5 - Torsion</v>
      </c>
      <c r="V4873" s="83"/>
      <c r="AA4873" t="str">
        <v>29 - T super gasolero de bronce para cable de 50 a 95 mm2 (+) y (-)</v>
      </c>
    </row>
    <row r="4874" spans="1:27" x14ac:dyDescent="0.2">
      <c r="A4874" s="45" t="str">
        <v>PLASTICOS158</v>
      </c>
      <c r="B4874" s="46" t="str">
        <v>PLASTICOS</v>
      </c>
      <c r="C4874" s="46">
        <v>158</v>
      </c>
      <c r="D4874" s="46" t="str">
        <v>Clip tapizado y pasarueda PEUGEOT-TODOS</v>
      </c>
      <c r="E4874" s="47">
        <v>839.97</v>
      </c>
      <c r="F4874" s="45" t="str">
        <v>FADER</v>
      </c>
      <c r="G4874" s="48">
        <v>340.18785000000003</v>
      </c>
      <c r="H4874" s="49">
        <v>180.1756</v>
      </c>
      <c r="I4874" s="50">
        <v>0.88809056276210563</v>
      </c>
      <c r="J4874" s="51" t="str">
        <v>F-1075</v>
      </c>
      <c r="Q4874" s="19" t="str">
        <v>291 - Grampa Tapizados  Fiat idea-Alfa Romeo</v>
      </c>
      <c r="V4874" s="83"/>
      <c r="AA4874" t="str">
        <v>29 - TOPE LATERAL CAPOT PICK UP 74" EN ADELANTE</v>
      </c>
    </row>
    <row r="4875" spans="1:27" x14ac:dyDescent="0.2">
      <c r="A4875" s="45" t="str">
        <v>ARANDELAS DE INYECCION1135</v>
      </c>
      <c r="B4875" s="46" t="str">
        <v>ARANDELAS DE INYECCION</v>
      </c>
      <c r="C4875" s="46">
        <v>1135</v>
      </c>
      <c r="D4875" s="46" t="str">
        <v>8 x 11 - ret scania 113</v>
      </c>
      <c r="E4875" s="47">
        <v>414.51</v>
      </c>
      <c r="F4875" s="45" t="str">
        <v>DAHE.DIESEL</v>
      </c>
      <c r="G4875" s="48">
        <v>167.87655000000001</v>
      </c>
      <c r="H4875" s="49">
        <v>88.894800000000004</v>
      </c>
      <c r="I4875" s="50">
        <v>0.88848560320738668</v>
      </c>
      <c r="J4875" s="51" t="str">
        <v>0000000135</v>
      </c>
      <c r="Q4875" s="19" t="str">
        <v>292 - 0,5 x 4,5 x 3 - Torsion</v>
      </c>
      <c r="V4875" s="83"/>
      <c r="AA4875" t="str">
        <v>290 - 1,25 x 10 - Torsion</v>
      </c>
    </row>
    <row r="4876" spans="1:27" x14ac:dyDescent="0.2">
      <c r="A4876" s="45" t="str">
        <v>PLASTICOS215</v>
      </c>
      <c r="B4876" s="46" t="str">
        <v>PLASTICOS</v>
      </c>
      <c r="C4876" s="46">
        <v>215</v>
      </c>
      <c r="D4876" s="46" t="str">
        <v>MUELA DE OPTICA TORNILLO REGULADOR FARO FORD</v>
      </c>
      <c r="E4876" s="47">
        <v>1107.05</v>
      </c>
      <c r="F4876" s="45" t="str">
        <v>FADER</v>
      </c>
      <c r="G4876" s="48">
        <v>448.35525000000001</v>
      </c>
      <c r="H4876" s="49">
        <v>237.405</v>
      </c>
      <c r="I4876" s="50">
        <v>0.8885670057496684</v>
      </c>
      <c r="J4876" s="51" t="str">
        <v>S-056</v>
      </c>
      <c r="Q4876" s="19" t="str">
        <v>292 - Grampa manta capot FIAT</v>
      </c>
      <c r="V4876" s="83"/>
      <c r="AA4876" t="str">
        <v>290 - Clip tapizado Chevrolet Astra-Corsa</v>
      </c>
    </row>
    <row r="4877" spans="1:27" x14ac:dyDescent="0.2">
      <c r="A4877" s="45" t="str">
        <v>PLASTICOS119</v>
      </c>
      <c r="B4877" s="46" t="str">
        <v>PLASTICOS</v>
      </c>
      <c r="C4877" s="46">
        <v>119</v>
      </c>
      <c r="D4877" s="46" t="str">
        <v>Grampa cierre capot PEUGEOT 505</v>
      </c>
      <c r="E4877" s="47">
        <v>698.5</v>
      </c>
      <c r="F4877" s="45" t="str">
        <v>FADER</v>
      </c>
      <c r="G4877" s="48">
        <v>282.89249999999998</v>
      </c>
      <c r="H4877" s="49">
        <v>149.625</v>
      </c>
      <c r="I4877" s="50">
        <v>0.89067669172932318</v>
      </c>
      <c r="J4877" s="51" t="str">
        <v>S-123</v>
      </c>
      <c r="Q4877" s="19" t="str">
        <v>293 - 0,6 x 6,5 - Torsion</v>
      </c>
      <c r="V4877" s="83"/>
      <c r="AA4877" t="str">
        <v>291 - 0,3 x 4 x 4,5 - Torsion</v>
      </c>
    </row>
    <row r="4878" spans="1:27" x14ac:dyDescent="0.2">
      <c r="A4878" s="45" t="str">
        <v>REGATONES36</v>
      </c>
      <c r="B4878" s="46" t="str">
        <v>REGATONES</v>
      </c>
      <c r="C4878" s="46">
        <v>36</v>
      </c>
      <c r="D4878" s="46" t="str">
        <v>CUADRADOS  - 20x20</v>
      </c>
      <c r="E4878" s="47">
        <v>77.97</v>
      </c>
      <c r="F4878" s="45" t="str">
        <v>REGATONES</v>
      </c>
      <c r="G4878" s="48">
        <v>31.577849999999998</v>
      </c>
      <c r="H4878" s="49">
        <v>16.7</v>
      </c>
      <c r="I4878" s="50">
        <v>0.89088922155688621</v>
      </c>
      <c r="J4878" s="51" t="str">
        <v>20x20 CUADRADOS</v>
      </c>
      <c r="Q4878" s="19" t="str">
        <v>293 - Grampa Tapizado de Puerta. Blazer-S 10-Corsa.</v>
      </c>
      <c r="V4878" s="83"/>
      <c r="AA4878" t="str">
        <v>291 - Grampa Tapizados  Fiat idea-Alfa Romeo</v>
      </c>
    </row>
    <row r="4879" spans="1:27" x14ac:dyDescent="0.2">
      <c r="A4879" s="45" t="str">
        <v>PLASTICOS4</v>
      </c>
      <c r="B4879" s="46" t="str">
        <v>PLASTICOS</v>
      </c>
      <c r="C4879" s="46">
        <v>4</v>
      </c>
      <c r="D4879" s="46" t="str">
        <v>Fijacion consola GACELL</v>
      </c>
      <c r="E4879" s="47">
        <v>654.85</v>
      </c>
      <c r="F4879" s="45" t="str">
        <v>FADER</v>
      </c>
      <c r="G4879" s="48">
        <v>265.21424999999999</v>
      </c>
      <c r="H4879" s="49">
        <v>140.25649999999999</v>
      </c>
      <c r="I4879" s="50">
        <v>0.8909230588243684</v>
      </c>
      <c r="J4879" s="51" t="str">
        <v>F-994</v>
      </c>
      <c r="Q4879" s="19" t="str">
        <v>294 - 0,8 x 4,5 x 8 - Torsion</v>
      </c>
      <c r="V4879" s="83"/>
      <c r="AA4879" t="str">
        <v>292 - 0,5 x 4,5 x 3 - Torsion</v>
      </c>
    </row>
    <row r="4880" spans="1:27" x14ac:dyDescent="0.2">
      <c r="A4880" s="45" t="str">
        <v>PLASTICOS39</v>
      </c>
      <c r="B4880" s="46" t="str">
        <v>PLASTICOS</v>
      </c>
      <c r="C4880" s="46">
        <v>39</v>
      </c>
      <c r="D4880" s="46" t="str">
        <v>Fijacion tapizado techo FIAT 125</v>
      </c>
      <c r="E4880" s="47">
        <v>654.85</v>
      </c>
      <c r="F4880" s="45" t="str">
        <v>FADER</v>
      </c>
      <c r="G4880" s="48">
        <v>265.21424999999999</v>
      </c>
      <c r="H4880" s="49">
        <v>140.25649999999999</v>
      </c>
      <c r="I4880" s="50">
        <v>0.8909230588243684</v>
      </c>
      <c r="J4880" s="51" t="str">
        <v>F-798</v>
      </c>
      <c r="Q4880" s="19" t="str">
        <v>294 - Grampa Tapizado de puerta. Mercedes Benz</v>
      </c>
      <c r="V4880" s="83"/>
      <c r="AA4880" t="str">
        <v>292 - Grampa manta capot FIAT</v>
      </c>
    </row>
    <row r="4881" spans="1:27" x14ac:dyDescent="0.2">
      <c r="A4881" s="45" t="str">
        <v>ARANDELAS DE INYECCION1102</v>
      </c>
      <c r="B4881" s="46" t="str">
        <v>ARANDELAS DE INYECCION</v>
      </c>
      <c r="C4881" s="46">
        <v>1102</v>
      </c>
      <c r="D4881" s="46" t="str">
        <v>15 x 21 x 2 - PERKINS 4/203/indenor</v>
      </c>
      <c r="E4881" s="47">
        <v>1869.08</v>
      </c>
      <c r="F4881" s="45" t="str">
        <v>DAHE.DIESEL</v>
      </c>
      <c r="G4881" s="48">
        <v>756.97739999999999</v>
      </c>
      <c r="H4881" s="49">
        <v>400.12130000000002</v>
      </c>
      <c r="I4881" s="50">
        <v>0.8918697904860351</v>
      </c>
      <c r="J4881" s="51" t="str">
        <v>0000000102</v>
      </c>
      <c r="Q4881" s="19" t="str">
        <v>295 - 1 x 8 x 9 - Torsion</v>
      </c>
      <c r="V4881" s="83"/>
      <c r="AA4881" t="str">
        <v>293 - 0,6 x 6,5 - Torsion</v>
      </c>
    </row>
    <row r="4882" spans="1:27" x14ac:dyDescent="0.2">
      <c r="A4882" s="45" t="str">
        <v>ARANDELAS DE INYECCION1070</v>
      </c>
      <c r="B4882" s="46" t="str">
        <v>ARANDELAS DE INYECCION</v>
      </c>
      <c r="C4882" s="46">
        <v>1070</v>
      </c>
      <c r="D4882" s="46" t="str">
        <v>8 x 13 mm Doble - Doble Retorno RET MBENZ</v>
      </c>
      <c r="E4882" s="47">
        <v>1224.7</v>
      </c>
      <c r="F4882" s="45" t="str">
        <v>DAHE.DIESEL</v>
      </c>
      <c r="G4882" s="48">
        <v>496.00350000000003</v>
      </c>
      <c r="H4882" s="49">
        <v>262.05119999999999</v>
      </c>
      <c r="I4882" s="50">
        <v>0.892773244312562</v>
      </c>
      <c r="J4882" s="51" t="str">
        <v>0000000070</v>
      </c>
      <c r="Q4882" s="19" t="str">
        <v>295 - Grampa manta capot Alfa Romeo-Fiat</v>
      </c>
      <c r="V4882" s="83"/>
      <c r="AA4882" t="str">
        <v>293 - Grampa Tapizado de Puerta. Blazer-S 10-Corsa.</v>
      </c>
    </row>
    <row r="4883" spans="1:27" x14ac:dyDescent="0.2">
      <c r="A4883" s="45" t="str">
        <v>RESORTES LINEA COMPLEMENTARIA362</v>
      </c>
      <c r="B4883" s="46" t="str">
        <v>RESORTES LINEA COMPLEMENTARIA</v>
      </c>
      <c r="C4883" s="46">
        <v>362</v>
      </c>
      <c r="D4883" s="46" t="str">
        <v>1,25 x 13 x 13 - Compresión</v>
      </c>
      <c r="E4883" s="47">
        <v>1054.44</v>
      </c>
      <c r="F4883" s="45" t="str">
        <v>RESORTES</v>
      </c>
      <c r="G4883" s="48">
        <v>427.04820000000001</v>
      </c>
      <c r="H4883" s="49">
        <v>225.6</v>
      </c>
      <c r="I4883" s="50">
        <v>0.89294414893617025</v>
      </c>
      <c r="J4883" s="51" t="str">
        <v>362</v>
      </c>
      <c r="Q4883" s="19" t="str">
        <v>296 - 1,5 x 10 x 10 - Torsion</v>
      </c>
      <c r="V4883" s="83"/>
      <c r="AA4883" t="str">
        <v>294 - 0,8 x 4,5 x 8 - Torsion</v>
      </c>
    </row>
    <row r="4884" spans="1:27" x14ac:dyDescent="0.2">
      <c r="A4884" s="45" t="str">
        <v>ARANDELAS DE INYECCION1153</v>
      </c>
      <c r="B4884" s="46" t="str">
        <v>ARANDELAS DE INYECCION</v>
      </c>
      <c r="C4884" s="46">
        <v>1153</v>
      </c>
      <c r="D4884" s="46" t="str">
        <v>7.2 x 14.5 x 1.5 - CUMMINS</v>
      </c>
      <c r="E4884" s="47">
        <v>688.47</v>
      </c>
      <c r="F4884" s="45" t="str">
        <v>DAHE.DIESEL</v>
      </c>
      <c r="G4884" s="48">
        <v>278.83035000000007</v>
      </c>
      <c r="H4884" s="49">
        <v>147.10900000000001</v>
      </c>
      <c r="I4884" s="50">
        <v>0.89539966963272155</v>
      </c>
      <c r="J4884" s="51" t="str">
        <v>0000000153</v>
      </c>
      <c r="Q4884" s="19" t="str">
        <v>296 - Clip tapizado chevrolet astra Corsa</v>
      </c>
      <c r="V4884" s="83"/>
      <c r="AA4884" t="str">
        <v>294 - Grampa Tapizado de puerta. Mercedes Benz</v>
      </c>
    </row>
    <row r="4885" spans="1:27" x14ac:dyDescent="0.2">
      <c r="A4885" s="45" t="str">
        <v>PLASTICOS64</v>
      </c>
      <c r="B4885" s="46" t="str">
        <v>PLASTICOS</v>
      </c>
      <c r="C4885" s="46">
        <v>64</v>
      </c>
      <c r="D4885" s="46" t="str">
        <v>Grampa tapizado Renault 19</v>
      </c>
      <c r="E4885" s="47">
        <v>1186.46</v>
      </c>
      <c r="F4885" s="45" t="str">
        <v>FADER</v>
      </c>
      <c r="G4885" s="48">
        <v>480.51630000000011</v>
      </c>
      <c r="H4885" s="49">
        <v>253.36500000000001</v>
      </c>
      <c r="I4885" s="50">
        <v>0.89653780119590354</v>
      </c>
      <c r="J4885" s="51" t="str">
        <v>S-035</v>
      </c>
      <c r="Q4885" s="19" t="str">
        <v>297 - Clip fijacion tapizado posterior Chevrolet Corsa-.Astra</v>
      </c>
      <c r="V4885" s="83"/>
      <c r="AA4885" t="str">
        <v>295 - 1 x 8 x 9 - Torsion</v>
      </c>
    </row>
    <row r="4886" spans="1:27" x14ac:dyDescent="0.2">
      <c r="A4886" s="45" t="str">
        <v>ARANDELAS DE INYECCION1400</v>
      </c>
      <c r="B4886" s="46" t="str">
        <v>ARANDELAS DE INYECCION</v>
      </c>
      <c r="C4886" s="46">
        <v>1400</v>
      </c>
      <c r="D4886" s="46" t="str">
        <v>16 x 24 - varias</v>
      </c>
      <c r="E4886" s="47">
        <v>1416.88</v>
      </c>
      <c r="F4886" s="45" t="str">
        <v>DAHE.DIESEL</v>
      </c>
      <c r="G4886" s="48">
        <v>573.83640000000003</v>
      </c>
      <c r="H4886" s="49">
        <v>302.56920000000002</v>
      </c>
      <c r="I4886" s="50">
        <v>0.89654598022535015</v>
      </c>
      <c r="J4886" s="51" t="str">
        <v>0000000400</v>
      </c>
      <c r="Q4886" s="19" t="str">
        <v>297 - Tijeras Multiuso - Torsion</v>
      </c>
      <c r="V4886" s="83"/>
      <c r="AA4886" t="str">
        <v>295 - Grampa manta capot Alfa Romeo-Fiat</v>
      </c>
    </row>
    <row r="4887" spans="1:27" x14ac:dyDescent="0.2">
      <c r="A4887" s="45" t="str">
        <v>CONECTORES DE COMBUSTIBLE2</v>
      </c>
      <c r="B4887" s="46" t="str">
        <v>CONECTORES DE COMBUSTIBLE</v>
      </c>
      <c r="C4887" s="46">
        <v>2</v>
      </c>
      <c r="D4887" s="46" t="str">
        <v>SAE 7.89 ID-6 - Codo 90°</v>
      </c>
      <c r="E4887" s="47">
        <v>9300</v>
      </c>
      <c r="F4887" s="45" t="str">
        <v>ALNAT</v>
      </c>
      <c r="G4887" s="48">
        <v>3766.5</v>
      </c>
      <c r="H4887" s="49">
        <v>1984.92</v>
      </c>
      <c r="I4887" s="50">
        <v>0.89755758418475295</v>
      </c>
      <c r="J4887" s="51" t="str">
        <v>B11</v>
      </c>
      <c r="Q4887" s="19" t="str">
        <v xml:space="preserve">298 - Fijac.molduras FIAT IVECO   </v>
      </c>
      <c r="V4887" s="83"/>
      <c r="AA4887" t="str">
        <v>296 - 1,5 x 10 x 10 - Torsion</v>
      </c>
    </row>
    <row r="4888" spans="1:27" x14ac:dyDescent="0.2">
      <c r="A4888" s="45" t="str">
        <v>CONECTORES DE COMBUSTIBLE3</v>
      </c>
      <c r="B4888" s="46" t="str">
        <v>CONECTORES DE COMBUSTIBLE</v>
      </c>
      <c r="C4888" s="46">
        <v>3</v>
      </c>
      <c r="D4888" s="46" t="str">
        <v>SAE 7.89 ID-8 - Acople recto</v>
      </c>
      <c r="E4888" s="47">
        <v>9300</v>
      </c>
      <c r="F4888" s="45" t="str">
        <v>ALNAT</v>
      </c>
      <c r="G4888" s="48">
        <v>3766.5</v>
      </c>
      <c r="H4888" s="49">
        <v>1984.92</v>
      </c>
      <c r="I4888" s="50">
        <v>0.89755758418475295</v>
      </c>
      <c r="J4888" s="51" t="str">
        <v>B1</v>
      </c>
      <c r="Q4888" s="19" t="str">
        <v>298 - Tijeras Multiuso - Torsion</v>
      </c>
      <c r="V4888" s="83"/>
      <c r="AA4888" t="str">
        <v>296 - Clip tapizado chevrolet astra Corsa</v>
      </c>
    </row>
    <row r="4889" spans="1:27" x14ac:dyDescent="0.2">
      <c r="A4889" s="45" t="str">
        <v>CONECTORES DE COMBUSTIBLE4</v>
      </c>
      <c r="B4889" s="46" t="str">
        <v>CONECTORES DE COMBUSTIBLE</v>
      </c>
      <c r="C4889" s="46">
        <v>4</v>
      </c>
      <c r="D4889" s="46" t="str">
        <v>SAE 7.89 ID-8 - Codo 90°</v>
      </c>
      <c r="E4889" s="47">
        <v>9300</v>
      </c>
      <c r="F4889" s="45" t="str">
        <v>ALNAT</v>
      </c>
      <c r="G4889" s="48">
        <v>3766.5</v>
      </c>
      <c r="H4889" s="49">
        <v>1984.92</v>
      </c>
      <c r="I4889" s="50">
        <v>0.89755758418475295</v>
      </c>
      <c r="J4889" s="51" t="str">
        <v>B2</v>
      </c>
      <c r="Q4889" s="19" t="str">
        <v>299 - 1,75 - Torsion</v>
      </c>
      <c r="V4889" s="83"/>
      <c r="AA4889" t="str">
        <v>297 - Clip fijacion tapizado posterior Chevrolet Corsa-.Astra</v>
      </c>
    </row>
    <row r="4890" spans="1:27" x14ac:dyDescent="0.2">
      <c r="A4890" s="45" t="str">
        <v>CONECTORES DE COMBUSTIBLE7</v>
      </c>
      <c r="B4890" s="46" t="str">
        <v>CONECTORES DE COMBUSTIBLE</v>
      </c>
      <c r="C4890" s="46">
        <v>7</v>
      </c>
      <c r="D4890" s="46" t="str">
        <v>SAE 7.89 ID-4 - Codo 90°</v>
      </c>
      <c r="E4890" s="47">
        <v>9300</v>
      </c>
      <c r="F4890" s="45" t="str">
        <v>ALNAT</v>
      </c>
      <c r="G4890" s="48">
        <v>3766.5</v>
      </c>
      <c r="H4890" s="49">
        <v>1984.92</v>
      </c>
      <c r="I4890" s="50">
        <v>0.89755758418475295</v>
      </c>
      <c r="J4890" s="51" t="str">
        <v>B9</v>
      </c>
      <c r="Q4890" s="19" t="str">
        <v>299 - GRAMPA TAPIZADOS, VOLKSWAGEN FOX,SURAM.CITROEN</v>
      </c>
      <c r="V4890" s="83"/>
      <c r="AA4890" t="str">
        <v>297 - Tijeras Multiuso - Torsion</v>
      </c>
    </row>
    <row r="4891" spans="1:27" x14ac:dyDescent="0.2">
      <c r="A4891" s="45" t="str">
        <v>ARANDELAS DE INYECCION1095</v>
      </c>
      <c r="B4891" s="46" t="str">
        <v>ARANDELAS DE INYECCION</v>
      </c>
      <c r="C4891" s="46">
        <v>1095</v>
      </c>
      <c r="D4891" s="46" t="str">
        <v>8 x 13 x 1.5 - POLO</v>
      </c>
      <c r="E4891" s="47">
        <v>554.23</v>
      </c>
      <c r="F4891" s="45" t="str">
        <v>DAHE.DIESEL</v>
      </c>
      <c r="G4891" s="48">
        <v>224.46315000000004</v>
      </c>
      <c r="H4891" s="49">
        <v>118.2492</v>
      </c>
      <c r="I4891" s="50">
        <v>0.89822129874874457</v>
      </c>
      <c r="J4891" s="51" t="str">
        <v>0000000095</v>
      </c>
      <c r="Q4891" s="19" t="str">
        <v>29x37 - 29x37</v>
      </c>
      <c r="V4891" s="83"/>
      <c r="AA4891" t="str">
        <v xml:space="preserve">298 - Fijac.molduras FIAT IVECO   </v>
      </c>
    </row>
    <row r="4892" spans="1:27" x14ac:dyDescent="0.2">
      <c r="A4892" s="45" t="str">
        <v>CONECTORES NUEVA INCORPORACION304</v>
      </c>
      <c r="B4892" s="46" t="str">
        <v>CONECTORES NUEVA INCORPORACION</v>
      </c>
      <c r="C4892" s="46">
        <v>304</v>
      </c>
      <c r="D4892" s="46" t="str">
        <v>RECTA PLÁST R 1/4 BSPT X 3/8 MAN - PULGADAS</v>
      </c>
      <c r="E4892" s="47">
        <v>3853.15</v>
      </c>
      <c r="F4892" s="45" t="str">
        <v>ALNAT</v>
      </c>
      <c r="G4892" s="48">
        <v>1560.52575</v>
      </c>
      <c r="H4892" s="49">
        <v>820.78920000000005</v>
      </c>
      <c r="I4892" s="50">
        <v>0.90125034539928151</v>
      </c>
      <c r="J4892" s="51" t="str">
        <v>SPC3/8-02</v>
      </c>
      <c r="Q4892" s="19" t="str">
        <v>29x45 - 29x45</v>
      </c>
      <c r="V4892" s="83"/>
      <c r="AA4892" t="str">
        <v>298 - Tijeras Multiuso - Torsion</v>
      </c>
    </row>
    <row r="4893" spans="1:27" x14ac:dyDescent="0.2">
      <c r="A4893" s="45" t="str">
        <v>PLASTICOS331</v>
      </c>
      <c r="B4893" s="46" t="str">
        <v>PLASTICOS</v>
      </c>
      <c r="C4893" s="46">
        <v>331</v>
      </c>
      <c r="D4893" s="46" t="str">
        <v>SEGURO DE PUERTA VOLKSWAGEN POLO - GOLF</v>
      </c>
      <c r="E4893" s="47">
        <v>713.06</v>
      </c>
      <c r="F4893" s="45" t="str">
        <v>FADER</v>
      </c>
      <c r="G4893" s="48">
        <v>288.78929999999997</v>
      </c>
      <c r="H4893" s="49">
        <v>151.62</v>
      </c>
      <c r="I4893" s="50">
        <v>0.90469133359715048</v>
      </c>
      <c r="J4893" s="51" t="str">
        <v>S-080</v>
      </c>
      <c r="Q4893" s="19" t="str">
        <v>3 -  18 x 5 x 8 - TALADRO BOSH 1106</v>
      </c>
      <c r="V4893" s="83"/>
      <c r="AA4893" t="str">
        <v>299 - 1,75 - Torsion</v>
      </c>
    </row>
    <row r="4894" spans="1:27" x14ac:dyDescent="0.2">
      <c r="A4894" s="45" t="str">
        <v>TARUGOS ESTRIADOSVarilla Ø12</v>
      </c>
      <c r="B4894" s="46" t="str">
        <v>TARUGOS ESTRIADOS</v>
      </c>
      <c r="C4894" s="46" t="str">
        <v>Varilla Ø12</v>
      </c>
      <c r="D4894" s="46" t="str">
        <v>Varilla Guatambu/Lijado 12mm</v>
      </c>
      <c r="E4894" s="47">
        <v>2644.16</v>
      </c>
      <c r="F4894" s="45" t="str">
        <v>TUDANCA</v>
      </c>
      <c r="G4894" s="48">
        <v>1070.8847999999998</v>
      </c>
      <c r="H4894" s="49">
        <v>562</v>
      </c>
      <c r="I4894" s="50">
        <v>0.90548896797152989</v>
      </c>
      <c r="J4894" s="51" t="str">
        <v>Varilla Ø12</v>
      </c>
      <c r="Q4894" s="19" t="str">
        <v>3 - 0,6 x 7 x 30 - Expansion</v>
      </c>
      <c r="V4894" s="83"/>
      <c r="AA4894" t="str">
        <v>299 - GRAMPA TAPIZADOS, VOLKSWAGEN FOX,SURAM.CITROEN</v>
      </c>
    </row>
    <row r="4895" spans="1:27" x14ac:dyDescent="0.2">
      <c r="A4895" s="45" t="str">
        <v>INTERRUPTORES Y PULSADORES600</v>
      </c>
      <c r="B4895" s="46" t="str">
        <v>INTERRUPTORES Y PULSADORES</v>
      </c>
      <c r="C4895" s="46">
        <v>600</v>
      </c>
      <c r="D4895" s="46" t="str">
        <v>10 Amper - Unipolar - Pulsador Corte 10A eje 22mm TER 6</v>
      </c>
      <c r="E4895" s="47">
        <v>3529.27</v>
      </c>
      <c r="F4895" s="45" t="str">
        <v>ALCIDES.TESSA</v>
      </c>
      <c r="G4895" s="48">
        <v>1429.3543500000001</v>
      </c>
      <c r="H4895" s="49">
        <v>749.44</v>
      </c>
      <c r="I4895" s="50">
        <v>0.90722986496584102</v>
      </c>
      <c r="J4895" s="51" t="str">
        <v>1656/00 - NN</v>
      </c>
      <c r="Q4895" s="19" t="str">
        <v>3 - 14 x 10,5 x 7</v>
      </c>
      <c r="V4895" s="83"/>
      <c r="AA4895" t="str">
        <v>29x37 - 29x37</v>
      </c>
    </row>
    <row r="4896" spans="1:27" x14ac:dyDescent="0.2">
      <c r="A4896" s="45" t="str">
        <v>RESORTES LINEA FERRETERIA57</v>
      </c>
      <c r="B4896" s="46" t="str">
        <v>RESORTES LINEA FERRETERIA</v>
      </c>
      <c r="C4896" s="46">
        <v>57</v>
      </c>
      <c r="D4896" s="46" t="str">
        <v>1,25 x 12 x 150 - Compresión</v>
      </c>
      <c r="E4896" s="47">
        <v>1660.4</v>
      </c>
      <c r="F4896" s="45" t="str">
        <v>RESORTES</v>
      </c>
      <c r="G4896" s="48">
        <v>672.4620000000001</v>
      </c>
      <c r="H4896" s="49">
        <v>352.5</v>
      </c>
      <c r="I4896" s="50">
        <v>0.90769361702127682</v>
      </c>
      <c r="J4896" s="51" t="str">
        <v>57</v>
      </c>
      <c r="Q4896" s="19" t="str">
        <v>3 - 25x42x8 - Esp. 24 - Gaveta de 24</v>
      </c>
      <c r="V4896" s="83"/>
      <c r="AA4896" t="str">
        <v>29x45 - 29x45</v>
      </c>
    </row>
    <row r="4897" spans="1:27" x14ac:dyDescent="0.2">
      <c r="A4897" s="45" t="str">
        <v>RESORTES LINEA FERRETERIA65</v>
      </c>
      <c r="B4897" s="46" t="str">
        <v>RESORTES LINEA FERRETERIA</v>
      </c>
      <c r="C4897" s="46">
        <v>65</v>
      </c>
      <c r="D4897" s="46" t="str">
        <v>1,75 x 16 x 100 - Compresión</v>
      </c>
      <c r="E4897" s="47">
        <v>1660.4</v>
      </c>
      <c r="F4897" s="45" t="str">
        <v>RESORTES</v>
      </c>
      <c r="G4897" s="48">
        <v>672.4620000000001</v>
      </c>
      <c r="H4897" s="49">
        <v>352.5</v>
      </c>
      <c r="I4897" s="50">
        <v>0.90769361702127682</v>
      </c>
      <c r="J4897" s="51" t="str">
        <v>65</v>
      </c>
      <c r="Q4897" s="19" t="str">
        <v>3 - 6 x 13 estanado</v>
      </c>
      <c r="V4897" s="83"/>
      <c r="AA4897" t="str">
        <v>3 -  18 x 5 x 8 - TALADRO BOSH 1106</v>
      </c>
    </row>
    <row r="4898" spans="1:27" x14ac:dyDescent="0.2">
      <c r="A4898" s="45" t="str">
        <v>RESORTES LINEA FERRETERIA34</v>
      </c>
      <c r="B4898" s="46" t="str">
        <v>RESORTES LINEA FERRETERIA</v>
      </c>
      <c r="C4898" s="46">
        <v>34</v>
      </c>
      <c r="D4898" s="46" t="str">
        <v>1,5 x  x  - Expansión</v>
      </c>
      <c r="E4898" s="47">
        <v>1328.4</v>
      </c>
      <c r="F4898" s="45" t="str">
        <v>RESORTES</v>
      </c>
      <c r="G4898" s="48">
        <v>538.00200000000007</v>
      </c>
      <c r="H4898" s="49">
        <v>282</v>
      </c>
      <c r="I4898" s="50">
        <v>0.90780851063829804</v>
      </c>
      <c r="J4898" s="51" t="str">
        <v>34</v>
      </c>
      <c r="Q4898" s="19" t="str">
        <v>3 - 8 X 1  67° - 3 - 8 X 1  67°</v>
      </c>
      <c r="V4898" s="83"/>
      <c r="AA4898" t="str">
        <v>3 - 0,6 x 7 x 30 - Expansion</v>
      </c>
    </row>
    <row r="4899" spans="1:27" x14ac:dyDescent="0.2">
      <c r="A4899" s="45" t="str">
        <v>INSERTOS10X1,25X1/2</v>
      </c>
      <c r="B4899" s="46" t="str">
        <v>INSERTOS</v>
      </c>
      <c r="C4899" s="46" t="str">
        <v>10X1,25X1/2</v>
      </c>
      <c r="D4899" s="46" t="str">
        <v>10X1,25X1/2</v>
      </c>
      <c r="E4899" s="47">
        <v>1861.56</v>
      </c>
      <c r="F4899" s="45" t="str">
        <v>INSERTOS</v>
      </c>
      <c r="G4899" s="48">
        <v>753.93180000000007</v>
      </c>
      <c r="H4899" s="49">
        <v>395</v>
      </c>
      <c r="I4899" s="50">
        <v>0.908688101265823</v>
      </c>
      <c r="J4899" s="51" t="str">
        <v>10X1,25X1/2</v>
      </c>
      <c r="Q4899" s="19" t="str">
        <v>3 - ACP x M 8  -  3</v>
      </c>
      <c r="V4899" s="83"/>
      <c r="AA4899" t="str">
        <v>3 - 14 x 10,5 x 7</v>
      </c>
    </row>
    <row r="4900" spans="1:27" x14ac:dyDescent="0.2">
      <c r="A4900" s="45" t="str">
        <v>ESPARRAGOS DE ACERO10x1,25 x 70</v>
      </c>
      <c r="B4900" s="46" t="str">
        <v>ESPARRAGOS DE ACERO</v>
      </c>
      <c r="C4900" s="46" t="str">
        <v>10x1,25 x 70</v>
      </c>
      <c r="D4900" s="46" t="str">
        <v>10x1,25 x 70</v>
      </c>
      <c r="E4900" s="47">
        <v>3742.39</v>
      </c>
      <c r="F4900" s="45" t="str">
        <v>BAIGORRIA</v>
      </c>
      <c r="G4900" s="48">
        <v>1515.66795</v>
      </c>
      <c r="H4900" s="49">
        <v>794.05420000000004</v>
      </c>
      <c r="I4900" s="50">
        <v>0.90877140376563714</v>
      </c>
      <c r="J4900" s="51" t="str">
        <v>B-01-136</v>
      </c>
      <c r="Q4900" s="19" t="str">
        <v>3 - AURORA - ALEMANA  8mm / 9mm</v>
      </c>
      <c r="V4900" s="83"/>
      <c r="AA4900" t="str">
        <v>3 - 25x42x8 - Esp. 24 - Gaveta de 24</v>
      </c>
    </row>
    <row r="4901" spans="1:27" x14ac:dyDescent="0.2">
      <c r="A4901" s="45" t="str">
        <v>PLASTICOS50</v>
      </c>
      <c r="B4901" s="46" t="str">
        <v>PLASTICOS</v>
      </c>
      <c r="C4901" s="46">
        <v>50</v>
      </c>
      <c r="D4901" s="46" t="str">
        <v>Varilla capot R9-pasacables y cañerias</v>
      </c>
      <c r="E4901" s="47">
        <v>964.7</v>
      </c>
      <c r="F4901" s="45" t="str">
        <v>FADER</v>
      </c>
      <c r="G4901" s="48">
        <v>390.70350000000008</v>
      </c>
      <c r="H4901" s="49">
        <v>204.48750000000001</v>
      </c>
      <c r="I4901" s="50">
        <v>0.91064735008252362</v>
      </c>
      <c r="J4901" s="51" t="str">
        <v>S-043</v>
      </c>
      <c r="Q4901" s="19" t="str">
        <v>3 - EXTERIORES CORTOS - 5/8 "</v>
      </c>
      <c r="V4901" s="83"/>
      <c r="AA4901" t="str">
        <v>3 - 6 x 13 estanado</v>
      </c>
    </row>
    <row r="4902" spans="1:27" x14ac:dyDescent="0.2">
      <c r="A4902" s="45" t="str">
        <v>ESPINAS ELASTICAS8 x 100</v>
      </c>
      <c r="B4902" s="46" t="str">
        <v>ESPINAS ELASTICAS</v>
      </c>
      <c r="C4902" s="46" t="str">
        <v>8 x 100</v>
      </c>
      <c r="D4902" s="46" t="str">
        <v>8 x 100</v>
      </c>
      <c r="E4902" s="47">
        <v>3196.89</v>
      </c>
      <c r="F4902" s="45" t="str">
        <v>OTIA</v>
      </c>
      <c r="G4902" s="48">
        <v>1294.74045</v>
      </c>
      <c r="H4902" s="49">
        <v>677.45159999999998</v>
      </c>
      <c r="I4902" s="50">
        <v>0.91119254866325505</v>
      </c>
      <c r="J4902" s="51" t="str">
        <v>01018-100</v>
      </c>
      <c r="Q4902" s="19" t="str">
        <v>3 - Niple plastico para unir manguera de 6mm</v>
      </c>
      <c r="V4902" s="83"/>
      <c r="AA4902" t="str">
        <v>3 - 8 X 1  67° - 3 - 8 X 1  67°</v>
      </c>
    </row>
    <row r="4903" spans="1:27" x14ac:dyDescent="0.2">
      <c r="A4903" s="45" t="str">
        <v>PLASTICOS205</v>
      </c>
      <c r="B4903" s="46" t="str">
        <v>PLASTICOS</v>
      </c>
      <c r="C4903" s="46">
        <v>205</v>
      </c>
      <c r="D4903" s="46" t="str">
        <v>GRAMPA FIJACION PASA RUEDA MEGANE</v>
      </c>
      <c r="E4903" s="47">
        <v>1018.65</v>
      </c>
      <c r="F4903" s="45" t="str">
        <v>FADER</v>
      </c>
      <c r="G4903" s="48">
        <v>412.55325000000005</v>
      </c>
      <c r="H4903" s="49">
        <v>215.7792</v>
      </c>
      <c r="I4903" s="50">
        <v>0.91192316034168286</v>
      </c>
      <c r="J4903" s="51" t="str">
        <v>F-1093</v>
      </c>
      <c r="Q4903" s="19" t="str">
        <v>3 - Orion de plomo (+) y (-)</v>
      </c>
      <c r="V4903" s="83"/>
      <c r="AA4903" t="str">
        <v>3 - ACP x M 8  -  3</v>
      </c>
    </row>
    <row r="4904" spans="1:27" x14ac:dyDescent="0.2">
      <c r="A4904" s="45" t="str">
        <v>PLASTICOS294</v>
      </c>
      <c r="B4904" s="46" t="str">
        <v>PLASTICOS</v>
      </c>
      <c r="C4904" s="46">
        <v>294</v>
      </c>
      <c r="D4904" s="46" t="str">
        <v>Grampa Tapizado de puerta. Mercedes Benz</v>
      </c>
      <c r="E4904" s="47">
        <v>1018.65</v>
      </c>
      <c r="F4904" s="45" t="str">
        <v>FADER</v>
      </c>
      <c r="G4904" s="48">
        <v>412.55325000000005</v>
      </c>
      <c r="H4904" s="49">
        <v>215.7792</v>
      </c>
      <c r="I4904" s="50">
        <v>0.91192316034168286</v>
      </c>
      <c r="J4904" s="51" t="str">
        <v>F-1100</v>
      </c>
      <c r="Q4904" s="19" t="str">
        <v>3 - Porta bulbo  1 1/4 ", 32 mm - 14</v>
      </c>
      <c r="V4904" s="83"/>
      <c r="AA4904" t="str">
        <v>3 - AURORA - ALEMANA  8mm / 9mm</v>
      </c>
    </row>
    <row r="4905" spans="1:27" x14ac:dyDescent="0.2">
      <c r="A4905" s="45" t="str">
        <v>SEEGER DIN 47223</v>
      </c>
      <c r="B4905" s="46" t="str">
        <v>SEEGER DIN 472</v>
      </c>
      <c r="C4905" s="46">
        <v>23</v>
      </c>
      <c r="D4905" s="46" t="str">
        <v>SEEGER I 23</v>
      </c>
      <c r="E4905" s="47">
        <v>602.91</v>
      </c>
      <c r="F4905" s="45" t="str">
        <v>OTIA</v>
      </c>
      <c r="G4905" s="48">
        <v>244.17854999999997</v>
      </c>
      <c r="H4905" s="49">
        <v>127.65600000000001</v>
      </c>
      <c r="I4905" s="50">
        <v>0.91278553299492349</v>
      </c>
      <c r="J4905" s="51" t="str">
        <v>0401023N</v>
      </c>
      <c r="Q4905" s="19" t="str">
        <v>3 - RECTO PLAST 1/8 X 4 MM</v>
      </c>
      <c r="V4905" s="83"/>
      <c r="AA4905" t="str">
        <v>3 - EXTERIORES CORTOS - 5/8 "</v>
      </c>
    </row>
    <row r="4906" spans="1:27" x14ac:dyDescent="0.2">
      <c r="A4906" s="45" t="str">
        <v>CONECTORES NEUMÁTICOS124</v>
      </c>
      <c r="B4906" s="46" t="str">
        <v>CONECTORES NEUMÁTICOS</v>
      </c>
      <c r="C4906" s="46">
        <v>124</v>
      </c>
      <c r="D4906" s="46" t="str">
        <v>1/8 x 6 - Regulador de Caudal</v>
      </c>
      <c r="E4906" s="47">
        <v>8732.2000000000007</v>
      </c>
      <c r="F4906" s="45" t="str">
        <v>ALNAT</v>
      </c>
      <c r="G4906" s="48">
        <v>3536.5410000000006</v>
      </c>
      <c r="H4906" s="49">
        <v>1848.6080999999999</v>
      </c>
      <c r="I4906" s="50">
        <v>0.91308314617900943</v>
      </c>
      <c r="J4906" s="51" t="str">
        <v>092-01</v>
      </c>
      <c r="Q4906" s="19" t="str">
        <v>3 - Reten doble  - R 5/6 - 19 mm - 25 mm</v>
      </c>
      <c r="V4906" s="83"/>
      <c r="AA4906" t="str">
        <v>3 - Niple plastico para unir manguera de 6mm</v>
      </c>
    </row>
    <row r="4907" spans="1:27" x14ac:dyDescent="0.2">
      <c r="A4907" s="45" t="str">
        <v>RESORTES LINEA FERRETERIA60</v>
      </c>
      <c r="B4907" s="46" t="str">
        <v>RESORTES LINEA FERRETERIA</v>
      </c>
      <c r="C4907" s="46">
        <v>60</v>
      </c>
      <c r="D4907" s="46" t="str">
        <v>1,5 x 14 x 100 - Compresión</v>
      </c>
      <c r="E4907" s="47">
        <v>1333.2</v>
      </c>
      <c r="F4907" s="45" t="str">
        <v>RESORTES</v>
      </c>
      <c r="G4907" s="48">
        <v>539.94600000000014</v>
      </c>
      <c r="H4907" s="49">
        <v>282</v>
      </c>
      <c r="I4907" s="50">
        <v>0.91470212765957504</v>
      </c>
      <c r="J4907" s="51" t="str">
        <v>60</v>
      </c>
      <c r="Q4907" s="19" t="str">
        <v>3 - SAE 7.89 ID-8 - Acople recto</v>
      </c>
      <c r="V4907" s="83"/>
      <c r="AA4907" t="str">
        <v>3 - Orion de plomo (+) y (-)</v>
      </c>
    </row>
    <row r="4908" spans="1:27" x14ac:dyDescent="0.2">
      <c r="A4908" s="45" t="str">
        <v>PLASTICOS117</v>
      </c>
      <c r="B4908" s="46" t="str">
        <v>PLASTICOS</v>
      </c>
      <c r="C4908" s="46">
        <v>117</v>
      </c>
      <c r="D4908" s="46" t="str">
        <v>Cap. Anclaje tornillo reg. FIAT DUNA</v>
      </c>
      <c r="E4908" s="47">
        <v>715.78</v>
      </c>
      <c r="F4908" s="45" t="str">
        <v>FADER</v>
      </c>
      <c r="G4908" s="48">
        <v>289.89089999999999</v>
      </c>
      <c r="H4908" s="49">
        <v>151.0454</v>
      </c>
      <c r="I4908" s="50">
        <v>0.91923024468140024</v>
      </c>
      <c r="J4908" s="51" t="str">
        <v>F-1005</v>
      </c>
      <c r="Q4908" s="19" t="str">
        <v>3 - Terminal cobre estanado ojal - Cable 4 - Ojal: 5/32</v>
      </c>
      <c r="V4908" s="83"/>
      <c r="AA4908" t="str">
        <v>3 - Porta bulbo  1 1/4 ", 32 mm - 14</v>
      </c>
    </row>
    <row r="4909" spans="1:27" x14ac:dyDescent="0.2">
      <c r="A4909" s="45" t="str">
        <v>PLASTICOS97</v>
      </c>
      <c r="B4909" s="46" t="str">
        <v>PLASTICOS</v>
      </c>
      <c r="C4909" s="46">
        <v>97</v>
      </c>
      <c r="D4909" s="46" t="str">
        <v>Grampa tapizado Renault Express</v>
      </c>
      <c r="E4909" s="47">
        <v>1229.03</v>
      </c>
      <c r="F4909" s="45" t="str">
        <v>FADER</v>
      </c>
      <c r="G4909" s="48">
        <v>497.75715000000002</v>
      </c>
      <c r="H4909" s="49">
        <v>259.35000000000002</v>
      </c>
      <c r="I4909" s="50">
        <v>0.91924869866975123</v>
      </c>
      <c r="J4909" s="51" t="str">
        <v>S-082</v>
      </c>
      <c r="Q4909" s="19" t="str">
        <v>3 - TOPE CAPOT PATENTE404 - 504</v>
      </c>
      <c r="V4909" s="83"/>
      <c r="AA4909" t="str">
        <v>3 - RECTO PLAST 1/8 X 4 MM</v>
      </c>
    </row>
    <row r="4910" spans="1:27" x14ac:dyDescent="0.2">
      <c r="A4910" s="45" t="str">
        <v>RESORTES LINEA BULONERA854</v>
      </c>
      <c r="B4910" s="46" t="str">
        <v>RESORTES LINEA BULONERA</v>
      </c>
      <c r="C4910" s="46">
        <v>854</v>
      </c>
      <c r="D4910" s="46" t="str">
        <v>COMPRESION - 1,5 x 19 L.: 195 mm</v>
      </c>
      <c r="E4910" s="47">
        <v>2877.12</v>
      </c>
      <c r="F4910" s="45" t="str">
        <v>RESORTES</v>
      </c>
      <c r="G4910" s="48">
        <v>1165.2336</v>
      </c>
      <c r="H4910" s="49">
        <v>606.29999999999995</v>
      </c>
      <c r="I4910" s="50">
        <v>0.92187629886194977</v>
      </c>
      <c r="J4910" s="51" t="str">
        <v>854</v>
      </c>
      <c r="Q4910" s="19" t="str">
        <v>3 - Tuerca autorros. FIAT-RENAULT</v>
      </c>
      <c r="V4910" s="83"/>
      <c r="AA4910" t="str">
        <v>3 - Reten doble  - R 5/6 - 19 mm - 25 mm</v>
      </c>
    </row>
    <row r="4911" spans="1:27" x14ac:dyDescent="0.2">
      <c r="A4911" s="45" t="str">
        <v>ESPARRAGOS DE ACERO8 x 30</v>
      </c>
      <c r="B4911" s="46" t="str">
        <v>ESPARRAGOS DE ACERO</v>
      </c>
      <c r="C4911" s="46" t="str">
        <v>8 x 30</v>
      </c>
      <c r="D4911" s="46" t="str">
        <v>8 x 30</v>
      </c>
      <c r="E4911" s="47">
        <v>1613.46</v>
      </c>
      <c r="F4911" s="45" t="str">
        <v>BAIGORRIA</v>
      </c>
      <c r="G4911" s="48">
        <v>653.45130000000006</v>
      </c>
      <c r="H4911" s="49">
        <v>339.87049999999999</v>
      </c>
      <c r="I4911" s="50">
        <v>0.92264789088785304</v>
      </c>
      <c r="J4911" s="51" t="str">
        <v>B-01-078</v>
      </c>
      <c r="Q4911" s="19" t="str">
        <v>3 - VIROLA 8 MM</v>
      </c>
      <c r="V4911" s="83"/>
      <c r="AA4911" t="str">
        <v>3 - SAE 7.89 ID-8 - Acople recto</v>
      </c>
    </row>
    <row r="4912" spans="1:27" x14ac:dyDescent="0.2">
      <c r="A4912" s="45" t="str">
        <v>ESPARRAGOS DE ACERO8 x 35</v>
      </c>
      <c r="B4912" s="46" t="str">
        <v>ESPARRAGOS DE ACERO</v>
      </c>
      <c r="C4912" s="46" t="str">
        <v>8 x 35</v>
      </c>
      <c r="D4912" s="46" t="str">
        <v>8 x 35</v>
      </c>
      <c r="E4912" s="47">
        <v>1613.46</v>
      </c>
      <c r="F4912" s="45" t="str">
        <v>BAIGORRIA</v>
      </c>
      <c r="G4912" s="48">
        <v>653.45130000000006</v>
      </c>
      <c r="H4912" s="49">
        <v>339.87049999999999</v>
      </c>
      <c r="I4912" s="50">
        <v>0.92264789088785304</v>
      </c>
      <c r="J4912" s="51" t="str">
        <v>B-01-080</v>
      </c>
      <c r="Q4912" s="19" t="str">
        <v>3 X 10 - 3 X 10</v>
      </c>
      <c r="V4912" s="83"/>
      <c r="AA4912" t="str">
        <v>3 - Terminal cobre estanado ojal - Cable 4 - Ojal: 5/32</v>
      </c>
    </row>
    <row r="4913" spans="1:27" x14ac:dyDescent="0.2">
      <c r="A4913" s="45" t="str">
        <v>ESPARRAGOS DE ACERO7 x 50</v>
      </c>
      <c r="B4913" s="46" t="str">
        <v>ESPARRAGOS DE ACERO</v>
      </c>
      <c r="C4913" s="46" t="str">
        <v>7 x 50</v>
      </c>
      <c r="D4913" s="46" t="str">
        <v>7 x 50</v>
      </c>
      <c r="E4913" s="47">
        <v>1849.35</v>
      </c>
      <c r="F4913" s="45" t="str">
        <v>BAIGORRIA</v>
      </c>
      <c r="G4913" s="48">
        <v>748.98675000000003</v>
      </c>
      <c r="H4913" s="49">
        <v>389.52140000000003</v>
      </c>
      <c r="I4913" s="50">
        <v>0.92283851413555196</v>
      </c>
      <c r="J4913" s="51" t="str">
        <v>B-01-054</v>
      </c>
      <c r="Q4913" s="19" t="str">
        <v>3 X 11.3 - ARANI LOCK 3 X 11.3</v>
      </c>
      <c r="V4913" s="83"/>
      <c r="AA4913" t="str">
        <v>3 - TOPE CAPOT PATENTE404 - 504</v>
      </c>
    </row>
    <row r="4914" spans="1:27" x14ac:dyDescent="0.2">
      <c r="A4914" s="45" t="str">
        <v>ESPARRAGOS DE ACERO7 x 8 x 60</v>
      </c>
      <c r="B4914" s="46" t="str">
        <v>ESPARRAGOS DE ACERO</v>
      </c>
      <c r="C4914" s="46" t="str">
        <v>7 x 8 x 60</v>
      </c>
      <c r="D4914" s="46" t="str">
        <v>7 x 8 x 60</v>
      </c>
      <c r="E4914" s="47">
        <v>2513.38</v>
      </c>
      <c r="F4914" s="45" t="str">
        <v>BAIGORRIA</v>
      </c>
      <c r="G4914" s="48">
        <v>1017.9189000000001</v>
      </c>
      <c r="H4914" s="49">
        <v>529.36800000000005</v>
      </c>
      <c r="I4914" s="50">
        <v>0.92289465929183478</v>
      </c>
      <c r="J4914" s="51" t="str">
        <v>B-06-022 D</v>
      </c>
      <c r="Q4914" s="19" t="str">
        <v>3 x 12 - 3 x 12</v>
      </c>
      <c r="V4914" s="83"/>
      <c r="AA4914" t="str">
        <v>3 - Tuerca autorros. FIAT-RENAULT</v>
      </c>
    </row>
    <row r="4915" spans="1:27" x14ac:dyDescent="0.2">
      <c r="A4915" s="45" t="str">
        <v>ESPARRAGOS DE ACERO7 x 70</v>
      </c>
      <c r="B4915" s="46" t="str">
        <v>ESPARRAGOS DE ACERO</v>
      </c>
      <c r="C4915" s="46" t="str">
        <v>7 x 70</v>
      </c>
      <c r="D4915" s="46" t="str">
        <v>7 x 70</v>
      </c>
      <c r="E4915" s="47">
        <v>2568.69</v>
      </c>
      <c r="F4915" s="45" t="str">
        <v>BAIGORRIA</v>
      </c>
      <c r="G4915" s="48">
        <v>1040.3194500000002</v>
      </c>
      <c r="H4915" s="49">
        <v>541.00250000000005</v>
      </c>
      <c r="I4915" s="50">
        <v>0.92294758342151861</v>
      </c>
      <c r="J4915" s="51" t="str">
        <v>B-01-062</v>
      </c>
      <c r="Q4915" s="19" t="str">
        <v>3 x 14 - 3x14</v>
      </c>
      <c r="V4915" s="83"/>
      <c r="AA4915" t="str">
        <v>3 - VIROLA 8 MM</v>
      </c>
    </row>
    <row r="4916" spans="1:27" x14ac:dyDescent="0.2">
      <c r="A4916" s="45" t="str">
        <v>ESPARRAGOS DE ACERO8 x 70</v>
      </c>
      <c r="B4916" s="46" t="str">
        <v>ESPARRAGOS DE ACERO</v>
      </c>
      <c r="C4916" s="46" t="str">
        <v>8 x 70</v>
      </c>
      <c r="D4916" s="46" t="str">
        <v>8 x 70</v>
      </c>
      <c r="E4916" s="47">
        <v>2568.69</v>
      </c>
      <c r="F4916" s="45" t="str">
        <v>BAIGORRIA</v>
      </c>
      <c r="G4916" s="48">
        <v>1040.3194500000002</v>
      </c>
      <c r="H4916" s="49">
        <v>541.00250000000005</v>
      </c>
      <c r="I4916" s="50">
        <v>0.92294758342151861</v>
      </c>
      <c r="J4916" s="51" t="str">
        <v>B-01-094</v>
      </c>
      <c r="Q4916" s="19" t="str">
        <v>3 x 16 - 3x16</v>
      </c>
      <c r="V4916" s="83"/>
      <c r="AA4916" t="str">
        <v>3 X 10 - 3 X 10</v>
      </c>
    </row>
    <row r="4917" spans="1:27" x14ac:dyDescent="0.2">
      <c r="A4917" s="45" t="str">
        <v>ESPARRAGOS DE ACERO6 x 90</v>
      </c>
      <c r="B4917" s="46" t="str">
        <v>ESPARRAGOS DE ACERO</v>
      </c>
      <c r="C4917" s="46" t="str">
        <v>6 x 90</v>
      </c>
      <c r="D4917" s="46" t="str">
        <v>6 x 90</v>
      </c>
      <c r="E4917" s="47">
        <v>2996.83</v>
      </c>
      <c r="F4917" s="45" t="str">
        <v>BAIGORRIA</v>
      </c>
      <c r="G4917" s="48">
        <v>1213.71615</v>
      </c>
      <c r="H4917" s="49">
        <v>631.17179999999996</v>
      </c>
      <c r="I4917" s="50">
        <v>0.92295687164730755</v>
      </c>
      <c r="J4917" s="51" t="str">
        <v>B-01-036</v>
      </c>
      <c r="Q4917" s="19" t="str">
        <v>3 x 20 - 3 x 20</v>
      </c>
      <c r="V4917" s="83"/>
      <c r="AA4917" t="str">
        <v>3 X 11.3 - ARANI LOCK 3 X 11.3</v>
      </c>
    </row>
    <row r="4918" spans="1:27" x14ac:dyDescent="0.2">
      <c r="A4918" s="45" t="str">
        <v>ESPARRAGOS DE ACERO10x1,5 x 70</v>
      </c>
      <c r="B4918" s="46" t="str">
        <v>ESPARRAGOS DE ACERO</v>
      </c>
      <c r="C4918" s="46" t="str">
        <v>10x1,5 x 70</v>
      </c>
      <c r="D4918" s="46" t="str">
        <v>10x1,5 x 70</v>
      </c>
      <c r="E4918" s="47">
        <v>3480.28</v>
      </c>
      <c r="F4918" s="45" t="str">
        <v>BAIGORRIA</v>
      </c>
      <c r="G4918" s="48">
        <v>1409.5134000000003</v>
      </c>
      <c r="H4918" s="49">
        <v>732.97990000000004</v>
      </c>
      <c r="I4918" s="50">
        <v>0.92299052129533177</v>
      </c>
      <c r="J4918" s="51" t="str">
        <v>B-01-170</v>
      </c>
      <c r="Q4918" s="19" t="str">
        <v>3 x 20 - 3x20</v>
      </c>
      <c r="V4918" s="83"/>
      <c r="AA4918" t="str">
        <v>3 x 12 - 3 x 12</v>
      </c>
    </row>
    <row r="4919" spans="1:27" x14ac:dyDescent="0.2">
      <c r="A4919" s="45" t="str">
        <v>ESPARRAGOS DE ACERO6 x 80</v>
      </c>
      <c r="B4919" s="46" t="str">
        <v>ESPARRAGOS DE ACERO</v>
      </c>
      <c r="C4919" s="46" t="str">
        <v>6 x 80</v>
      </c>
      <c r="D4919" s="46" t="str">
        <v>6 x 80</v>
      </c>
      <c r="E4919" s="47">
        <v>2651.69</v>
      </c>
      <c r="F4919" s="45" t="str">
        <v>BAIGORRIA</v>
      </c>
      <c r="G4919" s="48">
        <v>1073.9344500000002</v>
      </c>
      <c r="H4919" s="49">
        <v>558.45420000000001</v>
      </c>
      <c r="I4919" s="50">
        <v>0.92304838964412861</v>
      </c>
      <c r="J4919" s="51" t="str">
        <v>B-01-034</v>
      </c>
      <c r="Q4919" s="19" t="str">
        <v>3 x 25 - 3 x 25</v>
      </c>
      <c r="V4919" s="83"/>
      <c r="AA4919" t="str">
        <v>3 x 14 - 3x14</v>
      </c>
    </row>
    <row r="4920" spans="1:27" x14ac:dyDescent="0.2">
      <c r="A4920" s="45" t="str">
        <v>ESPARRAGOS DE ACERO8 x 9 x 50</v>
      </c>
      <c r="B4920" s="46" t="str">
        <v>ESPARRAGOS DE ACERO</v>
      </c>
      <c r="C4920" s="46" t="str">
        <v>8 x 9 x 50</v>
      </c>
      <c r="D4920" s="46" t="str">
        <v>8 x 9 x 50</v>
      </c>
      <c r="E4920" s="47">
        <v>2707.04</v>
      </c>
      <c r="F4920" s="45" t="str">
        <v>BAIGORRIA</v>
      </c>
      <c r="G4920" s="48">
        <v>1096.3512000000001</v>
      </c>
      <c r="H4920" s="49">
        <v>570.08860000000004</v>
      </c>
      <c r="I4920" s="50">
        <v>0.92312423016352185</v>
      </c>
      <c r="J4920" s="51" t="str">
        <v>B-06-046</v>
      </c>
      <c r="Q4920" s="19" t="str">
        <v>3 x 26 - 3x26</v>
      </c>
      <c r="V4920" s="83"/>
      <c r="AA4920" t="str">
        <v>3 x 16 - 3x16</v>
      </c>
    </row>
    <row r="4921" spans="1:27" x14ac:dyDescent="0.2">
      <c r="A4921" s="45" t="str">
        <v>ESPARRAGOS DE ACERO8 x 80</v>
      </c>
      <c r="B4921" s="46" t="str">
        <v>ESPARRAGOS DE ACERO</v>
      </c>
      <c r="C4921" s="46" t="str">
        <v>8 x 80</v>
      </c>
      <c r="D4921" s="46" t="str">
        <v>8 x 80</v>
      </c>
      <c r="E4921" s="47">
        <v>3190.5</v>
      </c>
      <c r="F4921" s="45" t="str">
        <v>BAIGORRIA</v>
      </c>
      <c r="G4921" s="48">
        <v>1292.1525000000001</v>
      </c>
      <c r="H4921" s="49">
        <v>671.88800000000003</v>
      </c>
      <c r="I4921" s="50">
        <v>0.92316650989450633</v>
      </c>
      <c r="J4921" s="51" t="str">
        <v>B-01-098</v>
      </c>
      <c r="Q4921" s="19" t="str">
        <v>3 x 30 - 3 x 30</v>
      </c>
      <c r="V4921" s="83"/>
      <c r="AA4921" t="str">
        <v>3 x 20 - 3 x 20</v>
      </c>
    </row>
    <row r="4922" spans="1:27" x14ac:dyDescent="0.2">
      <c r="A4922" s="45" t="str">
        <v>ESPARRAGOS DE ACERO7 x 35</v>
      </c>
      <c r="B4922" s="46" t="str">
        <v>ESPARRAGOS DE ACERO</v>
      </c>
      <c r="C4922" s="46" t="str">
        <v>7 x 35</v>
      </c>
      <c r="D4922" s="46" t="str">
        <v>7 x 35</v>
      </c>
      <c r="E4922" s="47">
        <v>1579.95</v>
      </c>
      <c r="F4922" s="45" t="str">
        <v>BAIGORRIA</v>
      </c>
      <c r="G4922" s="48">
        <v>639.87975000000006</v>
      </c>
      <c r="H4922" s="49">
        <v>332.721</v>
      </c>
      <c r="I4922" s="50">
        <v>0.9231721171792584</v>
      </c>
      <c r="J4922" s="51" t="str">
        <v>B-01-048</v>
      </c>
      <c r="Q4922" s="19" t="str">
        <v>3 x 30 - 3x30</v>
      </c>
      <c r="V4922" s="83"/>
      <c r="AA4922" t="str">
        <v>3 x 20 - 3x20</v>
      </c>
    </row>
    <row r="4923" spans="1:27" x14ac:dyDescent="0.2">
      <c r="A4923" s="45" t="str">
        <v>ESPARRAGOS DE ACERO7 x 40</v>
      </c>
      <c r="B4923" s="46" t="str">
        <v>ESPARRAGOS DE ACERO</v>
      </c>
      <c r="C4923" s="46" t="str">
        <v>7 x 40</v>
      </c>
      <c r="D4923" s="46" t="str">
        <v>7 x 40</v>
      </c>
      <c r="E4923" s="47">
        <v>1579.95</v>
      </c>
      <c r="F4923" s="45" t="str">
        <v>BAIGORRIA</v>
      </c>
      <c r="G4923" s="48">
        <v>639.87975000000006</v>
      </c>
      <c r="H4923" s="49">
        <v>332.721</v>
      </c>
      <c r="I4923" s="50">
        <v>0.9231721171792584</v>
      </c>
      <c r="J4923" s="51" t="str">
        <v>B-01-050</v>
      </c>
      <c r="Q4923" s="19" t="str">
        <v>3 x 36 - 3x36</v>
      </c>
      <c r="V4923" s="83"/>
      <c r="AA4923" t="str">
        <v>3 x 25 - 3 x 25</v>
      </c>
    </row>
    <row r="4924" spans="1:27" x14ac:dyDescent="0.2">
      <c r="A4924" s="45" t="str">
        <v>ESPARRAGOS DE ACERO6 x 100</v>
      </c>
      <c r="B4924" s="46" t="str">
        <v>ESPARRAGOS DE ACERO</v>
      </c>
      <c r="C4924" s="46" t="str">
        <v>6 x 100</v>
      </c>
      <c r="D4924" s="46" t="str">
        <v>6 x 100</v>
      </c>
      <c r="E4924" s="47">
        <v>3273.49</v>
      </c>
      <c r="F4924" s="45" t="str">
        <v>BAIGORRIA</v>
      </c>
      <c r="G4924" s="48">
        <v>1325.7634499999999</v>
      </c>
      <c r="H4924" s="49">
        <v>689.34410000000003</v>
      </c>
      <c r="I4924" s="50">
        <v>0.92322448251896239</v>
      </c>
      <c r="J4924" s="51" t="str">
        <v>B-01-038</v>
      </c>
      <c r="Q4924" s="19" t="str">
        <v>3 x 40 - 3 x 40</v>
      </c>
      <c r="V4924" s="83"/>
      <c r="AA4924" t="str">
        <v>3 x 26 - 3x26</v>
      </c>
    </row>
    <row r="4925" spans="1:27" x14ac:dyDescent="0.2">
      <c r="A4925" s="45" t="str">
        <v>ESPARRAGOS DE ACERO6 x 25</v>
      </c>
      <c r="B4925" s="46" t="str">
        <v>ESPARRAGOS DE ACERO</v>
      </c>
      <c r="C4925" s="46" t="str">
        <v>6 x 25</v>
      </c>
      <c r="D4925" s="46" t="str">
        <v>6 x 25</v>
      </c>
      <c r="E4925" s="47">
        <v>1529.01</v>
      </c>
      <c r="F4925" s="45" t="str">
        <v>BAIGORRIA</v>
      </c>
      <c r="G4925" s="48">
        <v>619.24905000000012</v>
      </c>
      <c r="H4925" s="49">
        <v>321.98349999999999</v>
      </c>
      <c r="I4925" s="50">
        <v>0.92323224637287349</v>
      </c>
      <c r="J4925" s="51" t="str">
        <v>B-01-014</v>
      </c>
      <c r="Q4925" s="19" t="str">
        <v>3 x 40 - 3x40</v>
      </c>
      <c r="V4925" s="83"/>
      <c r="AA4925" t="str">
        <v>3 x 30 - 3 x 30</v>
      </c>
    </row>
    <row r="4926" spans="1:27" x14ac:dyDescent="0.2">
      <c r="A4926" s="45" t="str">
        <v>ESPARRAGOS DE ACERO6 x 30</v>
      </c>
      <c r="B4926" s="46" t="str">
        <v>ESPARRAGOS DE ACERO</v>
      </c>
      <c r="C4926" s="46" t="str">
        <v>6 x 30</v>
      </c>
      <c r="D4926" s="46" t="str">
        <v>6 x 30</v>
      </c>
      <c r="E4926" s="47">
        <v>1529.01</v>
      </c>
      <c r="F4926" s="45" t="str">
        <v>BAIGORRIA</v>
      </c>
      <c r="G4926" s="48">
        <v>619.24905000000012</v>
      </c>
      <c r="H4926" s="49">
        <v>321.98349999999999</v>
      </c>
      <c r="I4926" s="50">
        <v>0.92323224637287349</v>
      </c>
      <c r="J4926" s="51" t="str">
        <v>B-01-016</v>
      </c>
      <c r="Q4926" s="19" t="str">
        <v>3 x 45 - 3x45</v>
      </c>
      <c r="V4926" s="83"/>
      <c r="AA4926" t="str">
        <v>3 x 30 - 3x30</v>
      </c>
    </row>
    <row r="4927" spans="1:27" x14ac:dyDescent="0.2">
      <c r="A4927" s="45" t="str">
        <v>ESPARRAGOS DE ACERO6 x 40</v>
      </c>
      <c r="B4927" s="46" t="str">
        <v>ESPARRAGOS DE ACERO</v>
      </c>
      <c r="C4927" s="46" t="str">
        <v>6 x 40</v>
      </c>
      <c r="D4927" s="46" t="str">
        <v>6 x 40</v>
      </c>
      <c r="E4927" s="47">
        <v>1529.01</v>
      </c>
      <c r="F4927" s="45" t="str">
        <v>BAIGORRIA</v>
      </c>
      <c r="G4927" s="48">
        <v>619.24905000000012</v>
      </c>
      <c r="H4927" s="49">
        <v>321.98349999999999</v>
      </c>
      <c r="I4927" s="50">
        <v>0.92323224637287349</v>
      </c>
      <c r="J4927" s="51" t="str">
        <v>B-01-020</v>
      </c>
      <c r="Q4927" s="19" t="str">
        <v>3 x 50 - 3 x 50</v>
      </c>
      <c r="V4927" s="83"/>
      <c r="AA4927" t="str">
        <v>3 x 36 - 3x36</v>
      </c>
    </row>
    <row r="4928" spans="1:27" x14ac:dyDescent="0.2">
      <c r="A4928" s="45" t="str">
        <v>ESPARRAGOS DE ACERO6 x 45</v>
      </c>
      <c r="B4928" s="46" t="str">
        <v>ESPARRAGOS DE ACERO</v>
      </c>
      <c r="C4928" s="46" t="str">
        <v>6 x 45</v>
      </c>
      <c r="D4928" s="46" t="str">
        <v>6 x 45</v>
      </c>
      <c r="E4928" s="47">
        <v>1529.01</v>
      </c>
      <c r="F4928" s="45" t="str">
        <v>BAIGORRIA</v>
      </c>
      <c r="G4928" s="48">
        <v>619.24905000000012</v>
      </c>
      <c r="H4928" s="49">
        <v>321.98349999999999</v>
      </c>
      <c r="I4928" s="50">
        <v>0.92323224637287349</v>
      </c>
      <c r="J4928" s="51" t="str">
        <v>B-01-022</v>
      </c>
      <c r="Q4928" s="19" t="str">
        <v>3 x 50 - 3x50</v>
      </c>
      <c r="V4928" s="83"/>
      <c r="AA4928" t="str">
        <v>3 x 40 - 3 x 40</v>
      </c>
    </row>
    <row r="4929" spans="1:27" x14ac:dyDescent="0.2">
      <c r="A4929" s="45" t="str">
        <v>ESPARRAGOS DE ACERO10x1,5 x 60</v>
      </c>
      <c r="B4929" s="46" t="str">
        <v>ESPARRAGOS DE ACERO</v>
      </c>
      <c r="C4929" s="46" t="str">
        <v>10x1,5 x 60</v>
      </c>
      <c r="D4929" s="46" t="str">
        <v>10x1,5 x 60</v>
      </c>
      <c r="E4929" s="47">
        <v>2817.72</v>
      </c>
      <c r="F4929" s="45" t="str">
        <v>BAIGORRIA</v>
      </c>
      <c r="G4929" s="48">
        <v>1141.1766</v>
      </c>
      <c r="H4929" s="49">
        <v>593.35760000000005</v>
      </c>
      <c r="I4929" s="50">
        <v>0.9232526894405666</v>
      </c>
      <c r="J4929" s="51" t="str">
        <v>B-01-166</v>
      </c>
      <c r="Q4929" s="19" t="str">
        <v>3 x 70 - 3 x 70</v>
      </c>
      <c r="V4929" s="83"/>
      <c r="AA4929" t="str">
        <v>3 x 40 - 3x40</v>
      </c>
    </row>
    <row r="4930" spans="1:27" x14ac:dyDescent="0.2">
      <c r="A4930" s="45" t="str">
        <v>ESPARRAGOS DE ACERO10x1,5 x 50</v>
      </c>
      <c r="B4930" s="46" t="str">
        <v>ESPARRAGOS DE ACERO</v>
      </c>
      <c r="C4930" s="46" t="str">
        <v>10x1,5 x 50</v>
      </c>
      <c r="D4930" s="46" t="str">
        <v>10x1,5 x 50</v>
      </c>
      <c r="E4930" s="47">
        <v>2389.58</v>
      </c>
      <c r="F4930" s="45" t="str">
        <v>BAIGORRIA</v>
      </c>
      <c r="G4930" s="48">
        <v>967.7799</v>
      </c>
      <c r="H4930" s="49">
        <v>503.1927</v>
      </c>
      <c r="I4930" s="50">
        <v>0.92327889494422322</v>
      </c>
      <c r="J4930" s="51" t="str">
        <v>B-01-162</v>
      </c>
      <c r="Q4930" s="19" t="str">
        <v>3,2 - RETENES SEGURIDAD DIN 6799 RS 3.20</v>
      </c>
      <c r="V4930" s="83"/>
      <c r="AA4930" t="str">
        <v>3 x 45 - 3x45</v>
      </c>
    </row>
    <row r="4931" spans="1:27" x14ac:dyDescent="0.2">
      <c r="A4931" s="45" t="str">
        <v>ESPARRAGOS DE ACERO8 x 100</v>
      </c>
      <c r="B4931" s="46" t="str">
        <v>ESPARRAGOS DE ACERO</v>
      </c>
      <c r="C4931" s="46" t="str">
        <v>8 x 100</v>
      </c>
      <c r="D4931" s="46" t="str">
        <v>8 x 100</v>
      </c>
      <c r="E4931" s="47">
        <v>3895.29</v>
      </c>
      <c r="F4931" s="45" t="str">
        <v>BAIGORRIA</v>
      </c>
      <c r="G4931" s="48">
        <v>1577.5924500000001</v>
      </c>
      <c r="H4931" s="49">
        <v>820.2296</v>
      </c>
      <c r="I4931" s="50">
        <v>0.92335469239344703</v>
      </c>
      <c r="J4931" s="51" t="str">
        <v>B-01-106</v>
      </c>
      <c r="Q4931" s="19" t="str">
        <v>3,5 x 20 - 3,5x20</v>
      </c>
      <c r="V4931" s="83"/>
      <c r="AA4931" t="str">
        <v>3 x 50 - 3 x 50</v>
      </c>
    </row>
    <row r="4932" spans="1:27" x14ac:dyDescent="0.2">
      <c r="A4932" s="45" t="str">
        <v>ESPARRAGOS DE ACERO8 x 9 x 60</v>
      </c>
      <c r="B4932" s="46" t="str">
        <v>ESPARRAGOS DE ACERO</v>
      </c>
      <c r="C4932" s="46" t="str">
        <v>8 x 9 x 60</v>
      </c>
      <c r="D4932" s="46" t="str">
        <v>8 x 9 x 60</v>
      </c>
      <c r="E4932" s="47">
        <v>2928.39</v>
      </c>
      <c r="F4932" s="45" t="str">
        <v>BAIGORRIA</v>
      </c>
      <c r="G4932" s="48">
        <v>1185.9979499999999</v>
      </c>
      <c r="H4932" s="49">
        <v>616.62649999999996</v>
      </c>
      <c r="I4932" s="50">
        <v>0.9233651975709769</v>
      </c>
      <c r="J4932" s="51" t="str">
        <v>B-06-047</v>
      </c>
      <c r="Q4932" s="19" t="str">
        <v>3,5 x 30 - 3,5 x 30</v>
      </c>
      <c r="V4932" s="83"/>
      <c r="AA4932" t="str">
        <v>3 x 50 - 3x50</v>
      </c>
    </row>
    <row r="4933" spans="1:27" x14ac:dyDescent="0.2">
      <c r="A4933" s="45" t="str">
        <v>ESPARRAGOS DE ACERO7 x 80</v>
      </c>
      <c r="B4933" s="46" t="str">
        <v>ESPARRAGOS DE ACERO</v>
      </c>
      <c r="C4933" s="46" t="str">
        <v>7 x 80</v>
      </c>
      <c r="D4933" s="46" t="str">
        <v>7 x 80</v>
      </c>
      <c r="E4933" s="47">
        <v>2983.7</v>
      </c>
      <c r="F4933" s="45" t="str">
        <v>BAIGORRIA</v>
      </c>
      <c r="G4933" s="48">
        <v>1208.3985</v>
      </c>
      <c r="H4933" s="49">
        <v>628.26089999999999</v>
      </c>
      <c r="I4933" s="50">
        <v>0.92340236357220395</v>
      </c>
      <c r="J4933" s="51" t="str">
        <v>B-01-064</v>
      </c>
      <c r="Q4933" s="19" t="str">
        <v>3,5 x 30 - 3,5x30</v>
      </c>
      <c r="V4933" s="83"/>
      <c r="AA4933" t="str">
        <v>3 x 70 - 3 x 70</v>
      </c>
    </row>
    <row r="4934" spans="1:27" x14ac:dyDescent="0.2">
      <c r="A4934" s="45" t="str">
        <v>ESPARRAGOS DE ACERO10x1,5 x 80</v>
      </c>
      <c r="B4934" s="46" t="str">
        <v>ESPARRAGOS DE ACERO</v>
      </c>
      <c r="C4934" s="46" t="str">
        <v>10x1,5 x 80</v>
      </c>
      <c r="D4934" s="46" t="str">
        <v>10x1,5 x 80</v>
      </c>
      <c r="E4934" s="47">
        <v>3978.28</v>
      </c>
      <c r="F4934" s="45" t="str">
        <v>BAIGORRIA</v>
      </c>
      <c r="G4934" s="48">
        <v>1611.2034000000001</v>
      </c>
      <c r="H4934" s="49">
        <v>837.68129999999996</v>
      </c>
      <c r="I4934" s="50">
        <v>0.92340858032762596</v>
      </c>
      <c r="J4934" s="51" t="str">
        <v>B-01-174</v>
      </c>
      <c r="Q4934" s="19" t="str">
        <v>3,5 x 40 - 3,5 x 40</v>
      </c>
      <c r="V4934" s="83"/>
      <c r="AA4934" t="str">
        <v>3,2 - RETENES SEGURIDAD DIN 6799 RS 3.20</v>
      </c>
    </row>
    <row r="4935" spans="1:27" x14ac:dyDescent="0.2">
      <c r="A4935" s="45" t="str">
        <v>ESPARRAGOS DE ACERO6 x 60</v>
      </c>
      <c r="B4935" s="46" t="str">
        <v>ESPARRAGOS DE ACERO</v>
      </c>
      <c r="C4935" s="46" t="str">
        <v>6 x 60</v>
      </c>
      <c r="D4935" s="46" t="str">
        <v>6 x 60</v>
      </c>
      <c r="E4935" s="47">
        <v>2016.8</v>
      </c>
      <c r="F4935" s="45" t="str">
        <v>BAIGORRIA</v>
      </c>
      <c r="G4935" s="48">
        <v>816.80400000000009</v>
      </c>
      <c r="H4935" s="49">
        <v>424.65789999999998</v>
      </c>
      <c r="I4935" s="50">
        <v>0.92344002077907916</v>
      </c>
      <c r="J4935" s="51" t="str">
        <v>B-01-028</v>
      </c>
      <c r="Q4935" s="19" t="str">
        <v>3,5 x 40 - 3,5x40</v>
      </c>
      <c r="V4935" s="83"/>
      <c r="AA4935" t="str">
        <v>3,5 x 20 - 3,5x20</v>
      </c>
    </row>
    <row r="4936" spans="1:27" x14ac:dyDescent="0.2">
      <c r="A4936" s="45" t="str">
        <v>ESPARRAGOS DE ACERO10x1,25 x 50</v>
      </c>
      <c r="B4936" s="46" t="str">
        <v>ESPARRAGOS DE ACERO</v>
      </c>
      <c r="C4936" s="46" t="str">
        <v>10x1,25 x 50</v>
      </c>
      <c r="D4936" s="46" t="str">
        <v>10x1,25 x 50</v>
      </c>
      <c r="E4936" s="47">
        <v>2527.9299999999998</v>
      </c>
      <c r="F4936" s="45" t="str">
        <v>BAIGORRIA</v>
      </c>
      <c r="G4936" s="48">
        <v>1023.8116500000001</v>
      </c>
      <c r="H4936" s="49">
        <v>532.27440000000001</v>
      </c>
      <c r="I4936" s="50">
        <v>0.92346588526519424</v>
      </c>
      <c r="J4936" s="51" t="str">
        <v>B-01-128</v>
      </c>
      <c r="Q4936" s="19" t="str">
        <v>3,5 x 50 - 3,5 x 50</v>
      </c>
      <c r="V4936" s="83"/>
      <c r="AA4936" t="str">
        <v>3,5 x 30 - 3,5 x 30</v>
      </c>
    </row>
    <row r="4937" spans="1:27" x14ac:dyDescent="0.2">
      <c r="A4937" s="45" t="str">
        <v>ESPARRAGOS DE ACERO10x1,25 x 60</v>
      </c>
      <c r="B4937" s="46" t="str">
        <v>ESPARRAGOS DE ACERO</v>
      </c>
      <c r="C4937" s="46" t="str">
        <v>10x1,25 x 60</v>
      </c>
      <c r="D4937" s="46" t="str">
        <v>10x1,25 x 60</v>
      </c>
      <c r="E4937" s="47">
        <v>3039.06</v>
      </c>
      <c r="F4937" s="45" t="str">
        <v>BAIGORRIA</v>
      </c>
      <c r="G4937" s="48">
        <v>1230.8193000000001</v>
      </c>
      <c r="H4937" s="49">
        <v>639.8954</v>
      </c>
      <c r="I4937" s="50">
        <v>0.92346952330021459</v>
      </c>
      <c r="J4937" s="51" t="str">
        <v>B-01-132</v>
      </c>
      <c r="Q4937" s="19" t="str">
        <v>3,5 x 50 - 3,5x50</v>
      </c>
      <c r="V4937" s="83"/>
      <c r="AA4937" t="str">
        <v>3,5 x 30 - 3,5x30</v>
      </c>
    </row>
    <row r="4938" spans="1:27" x14ac:dyDescent="0.2">
      <c r="A4938" s="45" t="str">
        <v>ESPARRAGOS DE ACERO8 x 90</v>
      </c>
      <c r="B4938" s="46" t="str">
        <v>ESPARRAGOS DE ACERO</v>
      </c>
      <c r="C4938" s="46" t="str">
        <v>8 x 90</v>
      </c>
      <c r="D4938" s="46" t="str">
        <v>8 x 90</v>
      </c>
      <c r="E4938" s="47">
        <v>3633.18</v>
      </c>
      <c r="F4938" s="45" t="str">
        <v>BAIGORRIA</v>
      </c>
      <c r="G4938" s="48">
        <v>1471.4379000000001</v>
      </c>
      <c r="H4938" s="49">
        <v>764.96370000000002</v>
      </c>
      <c r="I4938" s="50">
        <v>0.92353950912964899</v>
      </c>
      <c r="J4938" s="51" t="str">
        <v>B-01-102</v>
      </c>
      <c r="Q4938" s="19" t="str">
        <v>3,5 x 60 - 3,5 x 60</v>
      </c>
      <c r="V4938" s="83"/>
      <c r="AA4938" t="str">
        <v>3,5 x 40 - 3,5 x 40</v>
      </c>
    </row>
    <row r="4939" spans="1:27" x14ac:dyDescent="0.2">
      <c r="A4939" s="45" t="str">
        <v>ESPARRAGOS DE ACERO10x1,5 x 40 (escape)</v>
      </c>
      <c r="B4939" s="46" t="str">
        <v>ESPARRAGOS DE ACERO</v>
      </c>
      <c r="C4939" s="46" t="str">
        <v>10x1,5 x 40 (escape)</v>
      </c>
      <c r="D4939" s="46" t="str">
        <v>10x1,5 x 40 (escape)</v>
      </c>
      <c r="E4939" s="47">
        <v>2127.4699999999998</v>
      </c>
      <c r="F4939" s="45" t="str">
        <v>BAIGORRIA</v>
      </c>
      <c r="G4939" s="48">
        <v>861.62534999999991</v>
      </c>
      <c r="H4939" s="49">
        <v>447.92680000000001</v>
      </c>
      <c r="I4939" s="50">
        <v>0.92358517061269807</v>
      </c>
      <c r="J4939" s="51" t="str">
        <v>B-01-158</v>
      </c>
      <c r="Q4939" s="19" t="str">
        <v>3,5 x 70 - 3,5 x 70</v>
      </c>
      <c r="V4939" s="83"/>
      <c r="AA4939" t="str">
        <v>3,5 x 40 - 3,5x40</v>
      </c>
    </row>
    <row r="4940" spans="1:27" x14ac:dyDescent="0.2">
      <c r="A4940" s="45" t="str">
        <v>ESPARRAGOS DE ACERO7 x 60</v>
      </c>
      <c r="B4940" s="46" t="str">
        <v>ESPARRAGOS DE ACERO</v>
      </c>
      <c r="C4940" s="46" t="str">
        <v>7 x 60</v>
      </c>
      <c r="D4940" s="46" t="str">
        <v>7 x 60</v>
      </c>
      <c r="E4940" s="47">
        <v>2238.14</v>
      </c>
      <c r="F4940" s="45" t="str">
        <v>BAIGORRIA</v>
      </c>
      <c r="G4940" s="48">
        <v>906.44670000000008</v>
      </c>
      <c r="H4940" s="49">
        <v>471.19569999999999</v>
      </c>
      <c r="I4940" s="50">
        <v>0.92371598467473293</v>
      </c>
      <c r="J4940" s="51" t="str">
        <v>B-01-058</v>
      </c>
      <c r="Q4940" s="19" t="str">
        <v>3,5 X 8 (1/8) - 3,5 X 8 (1/8)</v>
      </c>
      <c r="V4940" s="83"/>
      <c r="AA4940" t="str">
        <v>3,5 x 50 - 3,5 x 50</v>
      </c>
    </row>
    <row r="4941" spans="1:27" x14ac:dyDescent="0.2">
      <c r="A4941" s="45" t="str">
        <v>ESPARRAGOS DE ACERO8 x 60</v>
      </c>
      <c r="B4941" s="46" t="str">
        <v>ESPARRAGOS DE ACERO</v>
      </c>
      <c r="C4941" s="46" t="str">
        <v>8 x 60</v>
      </c>
      <c r="D4941" s="46" t="str">
        <v>8 x 60</v>
      </c>
      <c r="E4941" s="47">
        <v>2238.14</v>
      </c>
      <c r="F4941" s="45" t="str">
        <v>BAIGORRIA</v>
      </c>
      <c r="G4941" s="48">
        <v>906.44670000000008</v>
      </c>
      <c r="H4941" s="49">
        <v>471.19569999999999</v>
      </c>
      <c r="I4941" s="50">
        <v>0.92371598467473293</v>
      </c>
      <c r="J4941" s="51" t="str">
        <v>B-01-090</v>
      </c>
      <c r="Q4941" s="19" t="str">
        <v>3/16  5x12 - 3/16  5x12</v>
      </c>
      <c r="V4941" s="83"/>
      <c r="AA4941" t="str">
        <v>3,5 x 50 - 3,5x50</v>
      </c>
    </row>
    <row r="4942" spans="1:27" x14ac:dyDescent="0.2">
      <c r="A4942" s="45" t="str">
        <v>ESPARRAGOS DE ACERO7 x 8 x 40   combinados</v>
      </c>
      <c r="B4942" s="46" t="str">
        <v>ESPARRAGOS DE ACERO</v>
      </c>
      <c r="C4942" s="46" t="str">
        <v>7 x 8 x 40   combinados</v>
      </c>
      <c r="D4942" s="46" t="str">
        <v>7 x 8 x 40   combinados</v>
      </c>
      <c r="E4942" s="47">
        <v>2210.5100000000002</v>
      </c>
      <c r="F4942" s="45" t="str">
        <v>BAIGORRIA</v>
      </c>
      <c r="G4942" s="48">
        <v>895.25655000000029</v>
      </c>
      <c r="H4942" s="49">
        <v>465.37849999999997</v>
      </c>
      <c r="I4942" s="50">
        <v>0.92371703892638002</v>
      </c>
      <c r="J4942" s="51" t="str">
        <v>B-06-022</v>
      </c>
      <c r="Q4942" s="19" t="str">
        <v>3/8  10x18 - 3/8  10x18</v>
      </c>
      <c r="V4942" s="83"/>
      <c r="AA4942" t="str">
        <v>3,5 x 60 - 3,5 x 60</v>
      </c>
    </row>
    <row r="4943" spans="1:27" x14ac:dyDescent="0.2">
      <c r="A4943" s="45" t="str">
        <v>ESPARRAGOS DE ACERO6 x 70</v>
      </c>
      <c r="B4943" s="46" t="str">
        <v>ESPARRAGOS DE ACERO</v>
      </c>
      <c r="C4943" s="46" t="str">
        <v>6 x 70</v>
      </c>
      <c r="D4943" s="46" t="str">
        <v>6 x 70</v>
      </c>
      <c r="E4943" s="47">
        <v>2348.81</v>
      </c>
      <c r="F4943" s="45" t="str">
        <v>BAIGORRIA</v>
      </c>
      <c r="G4943" s="48">
        <v>951.26805000000013</v>
      </c>
      <c r="H4943" s="49">
        <v>494.46460000000002</v>
      </c>
      <c r="I4943" s="50">
        <v>0.92383448683687375</v>
      </c>
      <c r="J4943" s="51" t="str">
        <v>B-01-032</v>
      </c>
      <c r="Q4943" s="19" t="str">
        <v>3/8 x 1'' TOPE - 2 mm</v>
      </c>
      <c r="V4943" s="83"/>
      <c r="AA4943" t="str">
        <v>3,5 x 70 - 3,5 x 70</v>
      </c>
    </row>
    <row r="4944" spans="1:27" x14ac:dyDescent="0.2">
      <c r="A4944" s="45" t="str">
        <v>ESPARRAGOS DE ACERO10X1,5 X 30</v>
      </c>
      <c r="B4944" s="46" t="str">
        <v>ESPARRAGOS DE ACERO</v>
      </c>
      <c r="C4944" s="46" t="str">
        <v>10X1,5 X 30</v>
      </c>
      <c r="D4944" s="46" t="str">
        <v>10X1,5 X 30</v>
      </c>
      <c r="E4944" s="47">
        <v>2127.88</v>
      </c>
      <c r="F4944" s="45" t="str">
        <v>BAIGORRIA</v>
      </c>
      <c r="G4944" s="48">
        <v>861.79140000000018</v>
      </c>
      <c r="H4944" s="49">
        <v>447.92680000000001</v>
      </c>
      <c r="I4944" s="50">
        <v>0.92395587850514893</v>
      </c>
      <c r="J4944" s="51" t="str">
        <v>B-01-154</v>
      </c>
      <c r="Q4944" s="19" t="str">
        <v>3/8 x 2" - 3/8 x 2"</v>
      </c>
      <c r="V4944" s="83"/>
      <c r="AA4944" t="str">
        <v>3,5 X 8 (1/8) - 3,5 X 8 (1/8)</v>
      </c>
    </row>
    <row r="4945" spans="1:27" x14ac:dyDescent="0.2">
      <c r="A4945" s="45" t="str">
        <v>ESPARRAGOS DE ACERO7/16 X 48</v>
      </c>
      <c r="B4945" s="46" t="str">
        <v>ESPARRAGOS DE ACERO</v>
      </c>
      <c r="C4945" s="46" t="str">
        <v>7/16 X 48</v>
      </c>
      <c r="D4945" s="46" t="str">
        <v>ESP. 7/16 X  1" 3/4  (44,5 MM) NC-NF</v>
      </c>
      <c r="E4945" s="47">
        <v>2872.75</v>
      </c>
      <c r="F4945" s="45" t="str">
        <v>BAIGORRIA</v>
      </c>
      <c r="G4945" s="48">
        <v>1163.4637500000001</v>
      </c>
      <c r="H4945" s="49">
        <v>604.70180000000005</v>
      </c>
      <c r="I4945" s="50">
        <v>0.92402891805514731</v>
      </c>
      <c r="J4945" s="51" t="str">
        <v>A-04-022</v>
      </c>
      <c r="Q4945" s="19" t="str">
        <v xml:space="preserve">3/8 X 45 NF-NF ESCAP  -  3/8 X 45 NF-NF ESCAP </v>
      </c>
      <c r="V4945" s="83"/>
      <c r="AA4945" t="str">
        <v>3/16  5x12 - 3/16  5x12</v>
      </c>
    </row>
    <row r="4946" spans="1:27" x14ac:dyDescent="0.2">
      <c r="A4946" s="45" t="str">
        <v>ESPARRAGOS DE ACERO7/16 X 2"</v>
      </c>
      <c r="B4946" s="46" t="str">
        <v>ESPARRAGOS DE ACERO</v>
      </c>
      <c r="C4946" s="46" t="str">
        <v>7/16 X 2"</v>
      </c>
      <c r="D4946" s="46" t="str">
        <v>ESP. 7/16 X 2" NC-NC ESCAPE</v>
      </c>
      <c r="E4946" s="47">
        <v>2872.75</v>
      </c>
      <c r="F4946" s="45" t="str">
        <v>BAIGORRIA</v>
      </c>
      <c r="G4946" s="48">
        <v>1163.4637500000001</v>
      </c>
      <c r="H4946" s="49">
        <v>604.70180000000005</v>
      </c>
      <c r="I4946" s="50">
        <v>0.92402891805514731</v>
      </c>
      <c r="J4946" s="51" t="str">
        <v>A-04-024</v>
      </c>
      <c r="Q4946" s="19" t="str">
        <v>3/8 X 50 NF-NF Escap y palier -  3/8 X 50 NF-NF Escap y palier</v>
      </c>
      <c r="V4946" s="83"/>
      <c r="AA4946" t="str">
        <v>3/8  10x18 - 3/8  10x18</v>
      </c>
    </row>
    <row r="4947" spans="1:27" x14ac:dyDescent="0.2">
      <c r="A4947" s="45" t="str">
        <v>ESPARRAGOS DE ACERO3/8 X 50 NF-NF Escap y palier</v>
      </c>
      <c r="B4947" s="46" t="str">
        <v>ESPARRAGOS DE ACERO</v>
      </c>
      <c r="C4947" s="46" t="str">
        <v>3/8 X 50 NF-NF Escap y palier</v>
      </c>
      <c r="D4947" s="46" t="str">
        <v xml:space="preserve"> 3/8 X 50 NF-NF Escap y palier</v>
      </c>
      <c r="E4947" s="47">
        <v>2404.35</v>
      </c>
      <c r="F4947" s="45" t="str">
        <v>BAIGORRIA</v>
      </c>
      <c r="G4947" s="48">
        <v>973.76174999999989</v>
      </c>
      <c r="H4947" s="49">
        <v>506.09910000000002</v>
      </c>
      <c r="I4947" s="50">
        <v>0.92405351046860162</v>
      </c>
      <c r="J4947" s="51" t="str">
        <v>A-03-013</v>
      </c>
      <c r="Q4947" s="19" t="str">
        <v>3/8 X 60 - 3/8 X 60</v>
      </c>
      <c r="V4947" s="83"/>
      <c r="AA4947" t="str">
        <v>3/8 x 1'' TOPE - 2 mm</v>
      </c>
    </row>
    <row r="4948" spans="1:27" x14ac:dyDescent="0.2">
      <c r="A4948" s="45" t="str">
        <v>INTERRUPTORES Y PULSADORES701</v>
      </c>
      <c r="B4948" s="46" t="str">
        <v>INTERRUPTORES Y PULSADORES</v>
      </c>
      <c r="C4948" s="46">
        <v>701</v>
      </c>
      <c r="D4948" s="46" t="str">
        <v>Llave torpedo a tecla - Unipolar - Perilla Torpedo 2a 250v</v>
      </c>
      <c r="E4948" s="47">
        <v>2058.7800000000002</v>
      </c>
      <c r="F4948" s="45" t="str">
        <v>ALCIDES.TESSA</v>
      </c>
      <c r="G4948" s="48">
        <v>833.80590000000007</v>
      </c>
      <c r="H4948" s="49">
        <v>433.32</v>
      </c>
      <c r="I4948" s="50">
        <v>0.92422666851287749</v>
      </c>
      <c r="J4948" s="51" t="str">
        <v>1712/00 - BLA</v>
      </c>
      <c r="Q4948" s="19" t="str">
        <v>3/8x1/2 - 3/8x1/2</v>
      </c>
      <c r="V4948" s="83"/>
      <c r="AA4948" t="str">
        <v>3/8 x 2" - 3/8 x 2"</v>
      </c>
    </row>
    <row r="4949" spans="1:27" x14ac:dyDescent="0.2">
      <c r="A4949" s="45" t="str">
        <v>ESPARRAGOS DE ACERO10x1,25 x 45</v>
      </c>
      <c r="B4949" s="46" t="str">
        <v>ESPARRAGOS DE ACERO</v>
      </c>
      <c r="C4949" s="46" t="str">
        <v>10x1,25 x 45</v>
      </c>
      <c r="D4949" s="46" t="str">
        <v>10x1,25 x 45</v>
      </c>
      <c r="E4949" s="47">
        <v>2308.04</v>
      </c>
      <c r="F4949" s="45" t="str">
        <v>BAIGORRIA</v>
      </c>
      <c r="G4949" s="48">
        <v>934.75620000000004</v>
      </c>
      <c r="H4949" s="49">
        <v>485.73660000000001</v>
      </c>
      <c r="I4949" s="50">
        <v>0.92440964918023472</v>
      </c>
      <c r="J4949" s="51" t="str">
        <v>B-01-126</v>
      </c>
      <c r="Q4949" s="19" t="str">
        <v xml:space="preserve">30 -  UNIONES ORIENTABLES 00030 </v>
      </c>
      <c r="V4949" s="83"/>
      <c r="AA4949" t="str">
        <v xml:space="preserve">3/8 X 45 NF-NF ESCAP  -  3/8 X 45 NF-NF ESCAP </v>
      </c>
    </row>
    <row r="4950" spans="1:27" x14ac:dyDescent="0.2">
      <c r="A4950" s="45" t="str">
        <v>PLASTICOS110</v>
      </c>
      <c r="B4950" s="46" t="str">
        <v>PLASTICOS</v>
      </c>
      <c r="C4950" s="46">
        <v>110</v>
      </c>
      <c r="D4950" s="46" t="str">
        <v>Puntera regulador de optica Fiat 128 y 133</v>
      </c>
      <c r="E4950" s="47">
        <v>873.13</v>
      </c>
      <c r="F4950" s="45" t="str">
        <v>FADER</v>
      </c>
      <c r="G4950" s="48">
        <v>353.61765000000003</v>
      </c>
      <c r="H4950" s="49">
        <v>183.41229999999999</v>
      </c>
      <c r="I4950" s="50">
        <v>0.927993106242057</v>
      </c>
      <c r="J4950" s="51" t="str">
        <v>F-451</v>
      </c>
      <c r="Q4950" s="19" t="str">
        <v>30 - 0,8 x 8 x 27 - Expansion</v>
      </c>
      <c r="V4950" s="83"/>
      <c r="AA4950" t="str">
        <v>3/8 X 50 NF-NF Escap y palier -  3/8 X 50 NF-NF Escap y palier</v>
      </c>
    </row>
    <row r="4951" spans="1:27" x14ac:dyDescent="0.2">
      <c r="A4951" s="45" t="str">
        <v>PLASTICOS1</v>
      </c>
      <c r="B4951" s="46" t="str">
        <v>PLASTICOS</v>
      </c>
      <c r="C4951" s="46">
        <v>1</v>
      </c>
      <c r="D4951" s="46" t="str">
        <v>Grampa tapizado R11- R18</v>
      </c>
      <c r="E4951" s="47">
        <v>1159.02</v>
      </c>
      <c r="F4951" s="45" t="str">
        <v>FADER</v>
      </c>
      <c r="G4951" s="48">
        <v>469.40309999999999</v>
      </c>
      <c r="H4951" s="49">
        <v>243.39</v>
      </c>
      <c r="I4951" s="50">
        <v>0.92860470849254284</v>
      </c>
      <c r="J4951" s="51" t="str">
        <v>S-001</v>
      </c>
      <c r="Q4951" s="19" t="str">
        <v>30 - 1/4 H x M 6  -  11</v>
      </c>
      <c r="V4951" s="83"/>
      <c r="AA4951" t="str">
        <v>3/8 X 60 - 3/8 X 60</v>
      </c>
    </row>
    <row r="4952" spans="1:27" x14ac:dyDescent="0.2">
      <c r="A4952" s="45" t="str">
        <v>PLASTICOS62</v>
      </c>
      <c r="B4952" s="46" t="str">
        <v>PLASTICOS</v>
      </c>
      <c r="C4952" s="46">
        <v>62</v>
      </c>
      <c r="D4952" s="46" t="str">
        <v>Grampa tapizado Renault 21</v>
      </c>
      <c r="E4952" s="47">
        <v>1027.04</v>
      </c>
      <c r="F4952" s="45" t="str">
        <v>FADER</v>
      </c>
      <c r="G4952" s="48">
        <v>415.95119999999997</v>
      </c>
      <c r="H4952" s="49">
        <v>215.46</v>
      </c>
      <c r="I4952" s="50">
        <v>0.93052631578947342</v>
      </c>
      <c r="J4952" s="51" t="str">
        <v>S-038</v>
      </c>
      <c r="Q4952" s="19" t="str">
        <v>30 - 14 x 1,25 EX EMB DE 8mm - 106,206,306, PARTNER, 405 NAF/ RANGER 3,0 STROKE/BERLINGO</v>
      </c>
      <c r="V4952" s="83"/>
      <c r="AA4952" t="str">
        <v>3/8x1/2 - 3/8x1/2</v>
      </c>
    </row>
    <row r="4953" spans="1:27" x14ac:dyDescent="0.2">
      <c r="A4953" s="45" t="str">
        <v>PLASTICOS65</v>
      </c>
      <c r="B4953" s="46" t="str">
        <v>PLASTICOS</v>
      </c>
      <c r="C4953" s="46">
        <v>65</v>
      </c>
      <c r="D4953" s="46" t="str">
        <v>Grampa tapizado Peugeot 405 larga</v>
      </c>
      <c r="E4953" s="47">
        <v>1027.04</v>
      </c>
      <c r="F4953" s="45" t="str">
        <v>FADER</v>
      </c>
      <c r="G4953" s="48">
        <v>415.95119999999997</v>
      </c>
      <c r="H4953" s="49">
        <v>215.46</v>
      </c>
      <c r="I4953" s="50">
        <v>0.93052631578947342</v>
      </c>
      <c r="J4953" s="51" t="str">
        <v>S-036</v>
      </c>
      <c r="Q4953" s="19" t="str">
        <v>30 - 30 mm - 5 mm</v>
      </c>
      <c r="V4953" s="83"/>
      <c r="AA4953" t="str">
        <v xml:space="preserve">30 -  UNIONES ORIENTABLES 00030 </v>
      </c>
    </row>
    <row r="4954" spans="1:27" x14ac:dyDescent="0.2">
      <c r="A4954" s="45" t="str">
        <v>PLASTICOS98</v>
      </c>
      <c r="B4954" s="46" t="str">
        <v>PLASTICOS</v>
      </c>
      <c r="C4954" s="46">
        <v>98</v>
      </c>
      <c r="D4954" s="46" t="str">
        <v>Grampa tapizado peugeot405 corta</v>
      </c>
      <c r="E4954" s="47">
        <v>1027.04</v>
      </c>
      <c r="F4954" s="45" t="str">
        <v>FADER</v>
      </c>
      <c r="G4954" s="48">
        <v>415.95119999999997</v>
      </c>
      <c r="H4954" s="49">
        <v>215.46</v>
      </c>
      <c r="I4954" s="50">
        <v>0.93052631578947342</v>
      </c>
      <c r="J4954" s="51" t="str">
        <v>S-037</v>
      </c>
      <c r="Q4954" s="19" t="str">
        <v>30 - Broche tapizado ESCORD-PEUGEOT</v>
      </c>
      <c r="V4954" s="83"/>
      <c r="AA4954" t="str">
        <v>30 - 0,8 x 8 x 27 - Expansion</v>
      </c>
    </row>
    <row r="4955" spans="1:27" x14ac:dyDescent="0.2">
      <c r="A4955" s="45" t="str">
        <v>PLASTICOS145</v>
      </c>
      <c r="B4955" s="46" t="str">
        <v>PLASTICOS</v>
      </c>
      <c r="C4955" s="46">
        <v>145</v>
      </c>
      <c r="D4955" s="46" t="str">
        <v>Grampa moldura lateral Ranger</v>
      </c>
      <c r="E4955" s="47">
        <v>720.2</v>
      </c>
      <c r="F4955" s="45" t="str">
        <v>FADER</v>
      </c>
      <c r="G4955" s="48">
        <v>291.68100000000004</v>
      </c>
      <c r="H4955" s="49">
        <v>151.0454</v>
      </c>
      <c r="I4955" s="50">
        <v>0.93108164829912088</v>
      </c>
      <c r="J4955" s="51" t="str">
        <v>F-018</v>
      </c>
      <c r="Q4955" s="19" t="str">
        <v>30 - Conector Tapa de Valvula R 18</v>
      </c>
      <c r="V4955" s="83"/>
      <c r="AA4955" t="str">
        <v>30 - 1/4 H x M 6  -  11</v>
      </c>
    </row>
    <row r="4956" spans="1:27" x14ac:dyDescent="0.2">
      <c r="A4956" s="45" t="str">
        <v>PLASTICOS296</v>
      </c>
      <c r="B4956" s="46" t="str">
        <v>PLASTICOS</v>
      </c>
      <c r="C4956" s="46">
        <v>296</v>
      </c>
      <c r="D4956" s="46" t="str">
        <v>Clip tapizado chevrolet astra Corsa</v>
      </c>
      <c r="E4956" s="47">
        <v>814</v>
      </c>
      <c r="F4956" s="45" t="str">
        <v>FADER</v>
      </c>
      <c r="G4956" s="48">
        <v>329.67</v>
      </c>
      <c r="H4956" s="49">
        <v>170.46559999999999</v>
      </c>
      <c r="I4956" s="50">
        <v>0.93393857763677857</v>
      </c>
      <c r="J4956" s="51" t="str">
        <v>F-1081</v>
      </c>
      <c r="Q4956" s="19" t="str">
        <v>30 - Cuerda 1,78mm - 41 x 44,56</v>
      </c>
      <c r="V4956" s="83"/>
      <c r="AA4956" t="str">
        <v>30 - 14 x 1,25 EX EMB DE 8mm - 106,206,306, PARTNER, 405 NAF/ RANGER 3,0 STROKE/BERLINGO</v>
      </c>
    </row>
    <row r="4957" spans="1:27" x14ac:dyDescent="0.2">
      <c r="A4957" s="45" t="str">
        <v>CONECTORES NUEVA INCORPORACION328</v>
      </c>
      <c r="B4957" s="46" t="str">
        <v>CONECTORES NUEVA INCORPORACION</v>
      </c>
      <c r="C4957" s="46">
        <v>328</v>
      </c>
      <c r="D4957" s="46" t="str">
        <v>UNIÓN DOBLE PLÁSTICA 1/2 MANG - PULGADAS</v>
      </c>
      <c r="E4957" s="47">
        <v>2352.35</v>
      </c>
      <c r="F4957" s="45" t="str">
        <v>ALNAT</v>
      </c>
      <c r="G4957" s="48">
        <v>952.70174999999995</v>
      </c>
      <c r="H4957" s="49">
        <v>492.49799999999999</v>
      </c>
      <c r="I4957" s="50">
        <v>0.93442765249808124</v>
      </c>
      <c r="J4957" s="51" t="str">
        <v>SPU1/2</v>
      </c>
      <c r="Q4957" s="19" t="str">
        <v>30 - ESCORIAL - CANDOR  BLANCA / NEGRA</v>
      </c>
      <c r="V4957" s="83"/>
      <c r="AA4957" t="str">
        <v>30 - 30 mm - 5 mm</v>
      </c>
    </row>
    <row r="4958" spans="1:27" x14ac:dyDescent="0.2">
      <c r="A4958" s="45" t="str">
        <v>ARANDELAS DE ALUMINIO1/8 3x8</v>
      </c>
      <c r="B4958" s="46" t="str">
        <v>ARANDELAS DE ALUMINIO</v>
      </c>
      <c r="C4958" s="46" t="str">
        <v>1/8 3x8</v>
      </c>
      <c r="D4958" s="46" t="str">
        <v>1/8 3x8</v>
      </c>
      <c r="E4958" s="47">
        <v>87.11</v>
      </c>
      <c r="F4958" s="45" t="str">
        <v>KLOSTER</v>
      </c>
      <c r="G4958" s="48">
        <v>35.27955</v>
      </c>
      <c r="H4958" s="49">
        <v>18.226299999999998</v>
      </c>
      <c r="I4958" s="50">
        <v>0.9356397074557099</v>
      </c>
      <c r="J4958" s="51" t="str">
        <v>Al3,5.8</v>
      </c>
      <c r="Q4958" s="19" t="str">
        <v>30 - INTERIORES  - 1" 1/2</v>
      </c>
      <c r="V4958" s="83"/>
      <c r="AA4958" t="str">
        <v>30 - Broche tapizado ESCORD-PEUGEOT</v>
      </c>
    </row>
    <row r="4959" spans="1:27" x14ac:dyDescent="0.2">
      <c r="A4959" s="45" t="str">
        <v>ARANDELAS DE ALUMINIO1/4  6,5x14</v>
      </c>
      <c r="B4959" s="46" t="str">
        <v>ARANDELAS DE ALUMINIO</v>
      </c>
      <c r="C4959" s="46" t="str">
        <v>1/4  6,5x14</v>
      </c>
      <c r="D4959" s="46" t="str">
        <v>1/4  6,5x14</v>
      </c>
      <c r="E4959" s="47">
        <v>136.35</v>
      </c>
      <c r="F4959" s="45" t="str">
        <v>KLOSTER</v>
      </c>
      <c r="G4959" s="48">
        <v>55.22175</v>
      </c>
      <c r="H4959" s="49">
        <v>28.5289</v>
      </c>
      <c r="I4959" s="50">
        <v>0.93564245379247013</v>
      </c>
      <c r="J4959" s="51" t="str">
        <v>Al6,5.13</v>
      </c>
      <c r="Q4959" s="19" t="str">
        <v>30 - Mordaza de bronce p/cable de 16 a 50mm2(indistinto no posee + o -)</v>
      </c>
      <c r="V4959" s="83"/>
      <c r="AA4959" t="str">
        <v>30 - Conector Tapa de Valvula R 18</v>
      </c>
    </row>
    <row r="4960" spans="1:27" x14ac:dyDescent="0.2">
      <c r="A4960" s="45" t="str">
        <v>ARANDELAS DE ALUMINIO9x14</v>
      </c>
      <c r="B4960" s="46" t="str">
        <v>ARANDELAS DE ALUMINIO</v>
      </c>
      <c r="C4960" s="46" t="str">
        <v>9x14</v>
      </c>
      <c r="D4960" s="46" t="str">
        <v>9x14</v>
      </c>
      <c r="E4960" s="47">
        <v>136.35</v>
      </c>
      <c r="F4960" s="45" t="str">
        <v>KLOSTER</v>
      </c>
      <c r="G4960" s="48">
        <v>55.22175</v>
      </c>
      <c r="H4960" s="49">
        <v>28.5289</v>
      </c>
      <c r="I4960" s="50">
        <v>0.93564245379247013</v>
      </c>
      <c r="J4960" s="51" t="str">
        <v>Al9.14</v>
      </c>
      <c r="Q4960" s="19" t="str">
        <v>30 - REDUCCION  8 X 13 - 60</v>
      </c>
      <c r="V4960" s="83"/>
      <c r="AA4960" t="str">
        <v>30 - Cuerda 1,78mm - 41 x 44,56</v>
      </c>
    </row>
    <row r="4961" spans="1:27" x14ac:dyDescent="0.2">
      <c r="A4961" s="45" t="str">
        <v>ARANDELAS DE ALUMINIO8x13</v>
      </c>
      <c r="B4961" s="46" t="str">
        <v>ARANDELAS DE ALUMINIO</v>
      </c>
      <c r="C4961" s="46" t="str">
        <v>8x13</v>
      </c>
      <c r="D4961" s="46" t="str">
        <v>8x13</v>
      </c>
      <c r="E4961" s="47">
        <v>84.72</v>
      </c>
      <c r="F4961" s="45" t="str">
        <v>KLOSTER</v>
      </c>
      <c r="G4961" s="48">
        <v>34.311599999999999</v>
      </c>
      <c r="H4961" s="49">
        <v>17.726199999999999</v>
      </c>
      <c r="I4961" s="50">
        <v>0.93564328508084094</v>
      </c>
      <c r="J4961" s="51" t="str">
        <v>Al8.13</v>
      </c>
      <c r="Q4961" s="19" t="str">
        <v>30 - SAE 7.89 ID-8 - Conector macho extendido</v>
      </c>
      <c r="V4961" s="83"/>
      <c r="AA4961" t="str">
        <v>30 - ESCORIAL - CANDOR  BLANCA / NEGRA</v>
      </c>
    </row>
    <row r="4962" spans="1:27" x14ac:dyDescent="0.2">
      <c r="A4962" s="45" t="str">
        <v>ARANDELAS DE ALUMINIO10x14</v>
      </c>
      <c r="B4962" s="46" t="str">
        <v>ARANDELAS DE ALUMINIO</v>
      </c>
      <c r="C4962" s="46" t="str">
        <v>10x14</v>
      </c>
      <c r="D4962" s="46" t="str">
        <v>10x14</v>
      </c>
      <c r="E4962" s="47">
        <v>123.99</v>
      </c>
      <c r="F4962" s="45" t="str">
        <v>KLOSTER</v>
      </c>
      <c r="G4962" s="48">
        <v>50.215949999999999</v>
      </c>
      <c r="H4962" s="49">
        <v>25.942599999999999</v>
      </c>
      <c r="I4962" s="50">
        <v>0.93565602522491975</v>
      </c>
      <c r="J4962" s="51" t="str">
        <v>Al10.14</v>
      </c>
      <c r="Q4962" s="19" t="str">
        <v>30 - SEEGER A 30</v>
      </c>
      <c r="V4962" s="83"/>
      <c r="AA4962" t="str">
        <v>30 - INTERIORES  - 1" 1/2</v>
      </c>
    </row>
    <row r="4963" spans="1:27" x14ac:dyDescent="0.2">
      <c r="A4963" s="45" t="str">
        <v>ARANDELAS DE ALUMINIO11x17</v>
      </c>
      <c r="B4963" s="46" t="str">
        <v>ARANDELAS DE ALUMINIO</v>
      </c>
      <c r="C4963" s="46" t="str">
        <v>11x17</v>
      </c>
      <c r="D4963" s="46" t="str">
        <v>11x17</v>
      </c>
      <c r="E4963" s="47">
        <v>180.21</v>
      </c>
      <c r="F4963" s="45" t="str">
        <v>KLOSTER</v>
      </c>
      <c r="G4963" s="48">
        <v>72.985050000000015</v>
      </c>
      <c r="H4963" s="49">
        <v>37.705100000000002</v>
      </c>
      <c r="I4963" s="50">
        <v>0.93568111475635951</v>
      </c>
      <c r="J4963" s="51" t="str">
        <v>Al11.17</v>
      </c>
      <c r="Q4963" s="19" t="str">
        <v>30 - SEEGER I 30</v>
      </c>
      <c r="V4963" s="83"/>
      <c r="AA4963" t="str">
        <v>30 - Mordaza de bronce p/cable de 16 a 50mm2(indistinto no posee + o -)</v>
      </c>
    </row>
    <row r="4964" spans="1:27" x14ac:dyDescent="0.2">
      <c r="A4964" s="45" t="str">
        <v>ARANDELAS DE ALUMINIO6x10</v>
      </c>
      <c r="B4964" s="46" t="str">
        <v>ARANDELAS DE ALUMINIO</v>
      </c>
      <c r="C4964" s="46" t="str">
        <v>6x10</v>
      </c>
      <c r="D4964" s="46" t="str">
        <v>6x10</v>
      </c>
      <c r="E4964" s="47">
        <v>78.14</v>
      </c>
      <c r="F4964" s="45" t="str">
        <v>KLOSTER</v>
      </c>
      <c r="G4964" s="48">
        <v>31.646700000000003</v>
      </c>
      <c r="H4964" s="49">
        <v>16.3491</v>
      </c>
      <c r="I4964" s="50">
        <v>0.93568453309356503</v>
      </c>
      <c r="J4964" s="51" t="str">
        <v>Al6.10</v>
      </c>
      <c r="Q4964" s="19" t="str">
        <v>30 - TOPE CAPOT LATERAL CORSA</v>
      </c>
      <c r="V4964" s="83"/>
      <c r="AA4964" t="str">
        <v>30 - REDUCCION  8 X 13 - 60</v>
      </c>
    </row>
    <row r="4965" spans="1:27" x14ac:dyDescent="0.2">
      <c r="A4965" s="45" t="str">
        <v>ARANDELAS DE ALUMINIO22x28</v>
      </c>
      <c r="B4965" s="46" t="str">
        <v>ARANDELAS DE ALUMINIO</v>
      </c>
      <c r="C4965" s="46" t="str">
        <v>22x28</v>
      </c>
      <c r="D4965" s="46" t="str">
        <v>22x28</v>
      </c>
      <c r="E4965" s="47">
        <v>403.28</v>
      </c>
      <c r="F4965" s="45" t="str">
        <v>KLOSTER</v>
      </c>
      <c r="G4965" s="48">
        <v>163.32839999999999</v>
      </c>
      <c r="H4965" s="49">
        <v>84.377499999999998</v>
      </c>
      <c r="I4965" s="50">
        <v>0.93568664632159049</v>
      </c>
      <c r="J4965" s="51" t="str">
        <v>Al22.28</v>
      </c>
      <c r="Q4965" s="19" t="str">
        <v>30 - UNION VIROLA 1/4</v>
      </c>
      <c r="V4965" s="83"/>
      <c r="AA4965" t="str">
        <v>30 - SAE 7.89 ID-8 - Conector macho extendido</v>
      </c>
    </row>
    <row r="4966" spans="1:27" x14ac:dyDescent="0.2">
      <c r="A4966" s="45" t="str">
        <v>ARANDELAS DE ALUMINIO21x26</v>
      </c>
      <c r="B4966" s="46" t="str">
        <v>ARANDELAS DE ALUMINIO</v>
      </c>
      <c r="C4966" s="46" t="str">
        <v>21x26</v>
      </c>
      <c r="D4966" s="46" t="str">
        <v>21x26</v>
      </c>
      <c r="E4966" s="47">
        <v>371.98</v>
      </c>
      <c r="F4966" s="45" t="str">
        <v>KLOSTER</v>
      </c>
      <c r="G4966" s="48">
        <v>150.65190000000001</v>
      </c>
      <c r="H4966" s="49">
        <v>77.828599999999994</v>
      </c>
      <c r="I4966" s="50">
        <v>0.93568816604692895</v>
      </c>
      <c r="J4966" s="51" t="str">
        <v>Al21.26</v>
      </c>
      <c r="Q4966" s="19" t="str">
        <v>30 ch - Ojal de 4,2 mm chico Cable: 0,8 - 2 mm</v>
      </c>
      <c r="V4966" s="83"/>
      <c r="AA4966" t="str">
        <v>30 - SEEGER A 30</v>
      </c>
    </row>
    <row r="4967" spans="1:27" x14ac:dyDescent="0.2">
      <c r="A4967" s="45" t="str">
        <v>ARANDELAS DE ALUMINIO26x34</v>
      </c>
      <c r="B4967" s="46" t="str">
        <v>ARANDELAS DE ALUMINIO</v>
      </c>
      <c r="C4967" s="46" t="str">
        <v>26x34</v>
      </c>
      <c r="D4967" s="46" t="str">
        <v>26x34</v>
      </c>
      <c r="E4967" s="47">
        <v>558.16999999999996</v>
      </c>
      <c r="F4967" s="45" t="str">
        <v>KLOSTER</v>
      </c>
      <c r="G4967" s="48">
        <v>226.05884999999998</v>
      </c>
      <c r="H4967" s="49">
        <v>116.7846</v>
      </c>
      <c r="I4967" s="50">
        <v>0.93569057906607545</v>
      </c>
      <c r="J4967" s="51" t="str">
        <v>Al26.34</v>
      </c>
      <c r="Q4967" s="19" t="str">
        <v>30 gr - Ojal de 4,2 mm grande Cable: 0,8 - 2 mm - NO</v>
      </c>
      <c r="V4967" s="83"/>
      <c r="AA4967" t="str">
        <v>30 - SEEGER I 30</v>
      </c>
    </row>
    <row r="4968" spans="1:27" x14ac:dyDescent="0.2">
      <c r="A4968" s="45" t="str">
        <v>ARANDELAS DE ALUMINIO1/2  13x24</v>
      </c>
      <c r="B4968" s="46" t="str">
        <v>ARANDELAS DE ALUMINIO</v>
      </c>
      <c r="C4968" s="46" t="str">
        <v>1/2  13x24</v>
      </c>
      <c r="D4968" s="46" t="str">
        <v>1/2  13x24</v>
      </c>
      <c r="E4968" s="47">
        <v>341.28</v>
      </c>
      <c r="F4968" s="45" t="str">
        <v>KLOSTER</v>
      </c>
      <c r="G4968" s="48">
        <v>138.2184</v>
      </c>
      <c r="H4968" s="49">
        <v>71.405000000000001</v>
      </c>
      <c r="I4968" s="50">
        <v>0.93569637980533571</v>
      </c>
      <c r="J4968" s="51" t="str">
        <v>Al13.24</v>
      </c>
      <c r="Q4968" s="19" t="str">
        <v>30 x 46 - 30 x 46</v>
      </c>
      <c r="V4968" s="83"/>
      <c r="AA4968" t="str">
        <v>30 - TOPE CAPOT LATERAL CORSA</v>
      </c>
    </row>
    <row r="4969" spans="1:27" x14ac:dyDescent="0.2">
      <c r="A4969" s="45" t="str">
        <v>ARANDELAS DE ALUMINIO20x26</v>
      </c>
      <c r="B4969" s="46" t="str">
        <v>ARANDELAS DE ALUMINIO</v>
      </c>
      <c r="C4969" s="46" t="str">
        <v>20x26</v>
      </c>
      <c r="D4969" s="46" t="str">
        <v>20x26</v>
      </c>
      <c r="E4969" s="47">
        <v>341.28</v>
      </c>
      <c r="F4969" s="45" t="str">
        <v>KLOSTER</v>
      </c>
      <c r="G4969" s="48">
        <v>138.2184</v>
      </c>
      <c r="H4969" s="49">
        <v>71.405000000000001</v>
      </c>
      <c r="I4969" s="50">
        <v>0.93569637980533571</v>
      </c>
      <c r="J4969" s="51" t="str">
        <v>Al20.26</v>
      </c>
      <c r="Q4969" s="19" t="str">
        <v>30 x 60 ( 1" 1/4) 2,5 - LINEA FINA DE 2,5 mm</v>
      </c>
      <c r="V4969" s="83"/>
      <c r="AA4969" t="str">
        <v>30 - UNION VIROLA 1/4</v>
      </c>
    </row>
    <row r="4970" spans="1:27" x14ac:dyDescent="0.2">
      <c r="A4970" s="45" t="str">
        <v>ARANDELAS DE ALUMINIO12x17</v>
      </c>
      <c r="B4970" s="46" t="str">
        <v>ARANDELAS DE ALUMINIO</v>
      </c>
      <c r="C4970" s="46" t="str">
        <v>12x17</v>
      </c>
      <c r="D4970" s="46" t="str">
        <v>12x17</v>
      </c>
      <c r="E4970" s="47">
        <v>170.84</v>
      </c>
      <c r="F4970" s="45" t="str">
        <v>KLOSTER</v>
      </c>
      <c r="G4970" s="48">
        <v>69.190200000000004</v>
      </c>
      <c r="H4970" s="49">
        <v>35.744300000000003</v>
      </c>
      <c r="I4970" s="50">
        <v>0.93569883869595993</v>
      </c>
      <c r="J4970" s="51" t="str">
        <v>Al12.17</v>
      </c>
      <c r="Q4970" s="19" t="str">
        <v>30 x 60 ( 1" 1/4) 4 - LINEA GRUESA DE 4 mm</v>
      </c>
      <c r="V4970" s="83"/>
      <c r="AA4970" t="str">
        <v>30 ch - Ojal de 4,2 mm chico Cable: 0,8 - 2 mm</v>
      </c>
    </row>
    <row r="4971" spans="1:27" x14ac:dyDescent="0.2">
      <c r="A4971" s="45" t="str">
        <v>ARANDELAS DE ALUMINIO28x36</v>
      </c>
      <c r="B4971" s="46" t="str">
        <v>ARANDELAS DE ALUMINIO</v>
      </c>
      <c r="C4971" s="46" t="str">
        <v>28x36</v>
      </c>
      <c r="D4971" s="46" t="str">
        <v>28x36</v>
      </c>
      <c r="E4971" s="47">
        <v>620.37</v>
      </c>
      <c r="F4971" s="45" t="str">
        <v>KLOSTER</v>
      </c>
      <c r="G4971" s="48">
        <v>251.24985000000004</v>
      </c>
      <c r="H4971" s="49">
        <v>129.79740000000001</v>
      </c>
      <c r="I4971" s="50">
        <v>0.93570788012702888</v>
      </c>
      <c r="J4971" s="51" t="str">
        <v>Al28.36</v>
      </c>
      <c r="Q4971" s="19" t="str">
        <v>300 - 0,3 x 4,5 x 13 - Compresion</v>
      </c>
      <c r="V4971" s="83"/>
      <c r="AA4971" t="str">
        <v>30 gr - Ojal de 4,2 mm grande Cable: 0,8 - 2 mm - NO</v>
      </c>
    </row>
    <row r="4972" spans="1:27" x14ac:dyDescent="0.2">
      <c r="A4972" s="45" t="str">
        <v>ARANDELAS DE ALUMINIO5/16  8x16</v>
      </c>
      <c r="B4972" s="46" t="str">
        <v>ARANDELAS DE ALUMINIO</v>
      </c>
      <c r="C4972" s="46" t="str">
        <v>5/16  8x16</v>
      </c>
      <c r="D4972" s="46" t="str">
        <v>5/16  8x16</v>
      </c>
      <c r="E4972" s="47">
        <v>269.72000000000003</v>
      </c>
      <c r="F4972" s="45" t="str">
        <v>KLOSTER</v>
      </c>
      <c r="G4972" s="48">
        <v>109.23660000000001</v>
      </c>
      <c r="H4972" s="49">
        <v>56.432299999999998</v>
      </c>
      <c r="I4972" s="50">
        <v>0.93571057709857675</v>
      </c>
      <c r="J4972" s="51" t="str">
        <v>Al8.20</v>
      </c>
      <c r="Q4972" s="19" t="str">
        <v>300 - 10 Amper - Unipolar - Interruptor Redondo Llave Tecla Frente Cuadrado</v>
      </c>
      <c r="V4972" s="83"/>
      <c r="AA4972" t="str">
        <v>30 x 46 - 30 x 46</v>
      </c>
    </row>
    <row r="4973" spans="1:27" x14ac:dyDescent="0.2">
      <c r="A4973" s="45" t="str">
        <v>ARANDELAS DE ALUMINIO3/8  10x18</v>
      </c>
      <c r="B4973" s="46" t="str">
        <v>ARANDELAS DE ALUMINIO</v>
      </c>
      <c r="C4973" s="46" t="str">
        <v>3/8  10x18</v>
      </c>
      <c r="D4973" s="46" t="str">
        <v>3/8  10x18</v>
      </c>
      <c r="E4973" s="47">
        <v>269.72000000000003</v>
      </c>
      <c r="F4973" s="45" t="str">
        <v>KLOSTER</v>
      </c>
      <c r="G4973" s="48">
        <v>109.23660000000001</v>
      </c>
      <c r="H4973" s="49">
        <v>56.432299999999998</v>
      </c>
      <c r="I4973" s="50">
        <v>0.93571057709857675</v>
      </c>
      <c r="J4973" s="51" t="str">
        <v>Al10.21</v>
      </c>
      <c r="Q4973" s="19" t="str">
        <v>300 - RECTA PLÁST R 1/8 BSPT X 1/4 MAN - PULGADAS</v>
      </c>
      <c r="V4973" s="83"/>
      <c r="AA4973" t="str">
        <v>30 x 60 ( 1" 1/4) 2,5 - LINEA FINA DE 2,5 mm</v>
      </c>
    </row>
    <row r="4974" spans="1:27" x14ac:dyDescent="0.2">
      <c r="A4974" s="45" t="str">
        <v>ARANDELAS DE ALUMINIO30x40</v>
      </c>
      <c r="B4974" s="46" t="str">
        <v>ARANDELAS DE ALUMINIO</v>
      </c>
      <c r="C4974" s="46" t="str">
        <v>30x40</v>
      </c>
      <c r="D4974" s="46" t="str">
        <v>30x40</v>
      </c>
      <c r="E4974" s="47">
        <v>775.27</v>
      </c>
      <c r="F4974" s="45" t="str">
        <v>KLOSTER</v>
      </c>
      <c r="G4974" s="48">
        <v>313.98435000000001</v>
      </c>
      <c r="H4974" s="49">
        <v>162.20599999999999</v>
      </c>
      <c r="I4974" s="50">
        <v>0.93571353710713545</v>
      </c>
      <c r="J4974" s="51" t="str">
        <v>Al30.40</v>
      </c>
      <c r="Q4974" s="19" t="str">
        <v>300 - TOPE DE GOMA UNIVERSAL</v>
      </c>
      <c r="V4974" s="83"/>
      <c r="AA4974" t="str">
        <v>30 x 60 ( 1" 1/4) 4 - LINEA GRUESA DE 4 mm</v>
      </c>
    </row>
    <row r="4975" spans="1:27" x14ac:dyDescent="0.2">
      <c r="A4975" s="45" t="str">
        <v>ARANDELAS DE ALUMINIO24x30</v>
      </c>
      <c r="B4975" s="46" t="str">
        <v>ARANDELAS DE ALUMINIO</v>
      </c>
      <c r="C4975" s="46" t="str">
        <v>24x30</v>
      </c>
      <c r="D4975" s="46" t="str">
        <v>24x30</v>
      </c>
      <c r="E4975" s="47">
        <v>434.58</v>
      </c>
      <c r="F4975" s="45" t="str">
        <v>KLOSTER</v>
      </c>
      <c r="G4975" s="48">
        <v>176.00490000000002</v>
      </c>
      <c r="H4975" s="49">
        <v>90.924899999999994</v>
      </c>
      <c r="I4975" s="50">
        <v>0.93571727876522304</v>
      </c>
      <c r="J4975" s="51" t="str">
        <v>Al24.30</v>
      </c>
      <c r="Q4975" s="19" t="str">
        <v>301 - 10 Amper - Unipolar - Inv. Frente Cuadrado TECL. Redonda</v>
      </c>
      <c r="V4975" s="83"/>
      <c r="AA4975" t="str">
        <v>300 - 0,3 x 4,5 x 13 - Compresion</v>
      </c>
    </row>
    <row r="4976" spans="1:27" x14ac:dyDescent="0.2">
      <c r="A4976" s="45" t="str">
        <v>ARANDELAS DE ALUMINIO19x24</v>
      </c>
      <c r="B4976" s="46" t="str">
        <v>ARANDELAS DE ALUMINIO</v>
      </c>
      <c r="C4976" s="46" t="str">
        <v>19x24</v>
      </c>
      <c r="D4976" s="46" t="str">
        <v>19x24</v>
      </c>
      <c r="E4976" s="47">
        <v>310.58999999999997</v>
      </c>
      <c r="F4976" s="45" t="str">
        <v>KLOSTER</v>
      </c>
      <c r="G4976" s="48">
        <v>125.78895</v>
      </c>
      <c r="H4976" s="49">
        <v>64.983000000000004</v>
      </c>
      <c r="I4976" s="50">
        <v>0.93572088084575955</v>
      </c>
      <c r="J4976" s="51" t="str">
        <v>Al19.24</v>
      </c>
      <c r="Q4976" s="19" t="str">
        <v>301 - Fijac.mold.paragolpes trasero  Kangoo-Master</v>
      </c>
      <c r="V4976" s="83"/>
      <c r="AA4976" t="str">
        <v>300 - 10 Amper - Unipolar - Interruptor Redondo Llave Tecla Frente Cuadrado</v>
      </c>
    </row>
    <row r="4977" spans="1:27" x14ac:dyDescent="0.2">
      <c r="A4977" s="45" t="str">
        <v>ARANDELAS DE ALUMINIO17x22</v>
      </c>
      <c r="B4977" s="46" t="str">
        <v>ARANDELAS DE ALUMINIO</v>
      </c>
      <c r="C4977" s="46" t="str">
        <v>17x22</v>
      </c>
      <c r="D4977" s="46" t="str">
        <v>17x22</v>
      </c>
      <c r="E4977" s="47">
        <v>279.29000000000002</v>
      </c>
      <c r="F4977" s="45" t="str">
        <v>KLOSTER</v>
      </c>
      <c r="G4977" s="48">
        <v>113.11245000000002</v>
      </c>
      <c r="H4977" s="49">
        <v>58.434100000000001</v>
      </c>
      <c r="I4977" s="50">
        <v>0.93572674174839721</v>
      </c>
      <c r="J4977" s="51" t="str">
        <v>Al17.22</v>
      </c>
      <c r="Q4977" s="19" t="str">
        <v>302 - 0,3 x 5 x 30 - Compresion</v>
      </c>
      <c r="V4977" s="83"/>
      <c r="AA4977" t="str">
        <v>300 - RECTA PLAST R 1/8 BSPT X 1/4 MAN - PULGADAS</v>
      </c>
    </row>
    <row r="4978" spans="1:27" x14ac:dyDescent="0.2">
      <c r="A4978" s="45" t="str">
        <v>ARANDELAS DE ALUMINIO18x23</v>
      </c>
      <c r="B4978" s="46" t="str">
        <v>ARANDELAS DE ALUMINIO</v>
      </c>
      <c r="C4978" s="46" t="str">
        <v>18x23</v>
      </c>
      <c r="D4978" s="46" t="str">
        <v>18x23</v>
      </c>
      <c r="E4978" s="47">
        <v>279.29000000000002</v>
      </c>
      <c r="F4978" s="45" t="str">
        <v>KLOSTER</v>
      </c>
      <c r="G4978" s="48">
        <v>113.11245000000002</v>
      </c>
      <c r="H4978" s="49">
        <v>58.434100000000001</v>
      </c>
      <c r="I4978" s="50">
        <v>0.93572674174839721</v>
      </c>
      <c r="J4978" s="51" t="str">
        <v>Al18.23</v>
      </c>
      <c r="Q4978" s="19" t="str">
        <v>302 - 10 Amper - Unipolar - PULSA. Frente Cuadrado TECL. Redonda</v>
      </c>
      <c r="V4978" s="83"/>
      <c r="AA4978" t="str">
        <v>300 - TOPE DE GOMA UNIVERSAL</v>
      </c>
    </row>
    <row r="4979" spans="1:27" x14ac:dyDescent="0.2">
      <c r="A4979" s="45" t="str">
        <v>ARANDELAS DE ALUMINIO15x21</v>
      </c>
      <c r="B4979" s="46" t="str">
        <v>ARANDELAS DE ALUMINIO</v>
      </c>
      <c r="C4979" s="46" t="str">
        <v>15x21</v>
      </c>
      <c r="D4979" s="46" t="str">
        <v>15x21</v>
      </c>
      <c r="E4979" s="47">
        <v>263.54000000000002</v>
      </c>
      <c r="F4979" s="45" t="str">
        <v>KLOSTER</v>
      </c>
      <c r="G4979" s="48">
        <v>106.73370000000003</v>
      </c>
      <c r="H4979" s="49">
        <v>55.138800000000003</v>
      </c>
      <c r="I4979" s="50">
        <v>0.93572765457354934</v>
      </c>
      <c r="J4979" s="51" t="str">
        <v>Al15.21</v>
      </c>
      <c r="Q4979" s="19" t="str">
        <v>302 - Grampa tapizados Fiat- Alfa Romeo</v>
      </c>
      <c r="V4979" s="83"/>
      <c r="AA4979" t="str">
        <v>301 - 10 Amper - Unipolar - Inv. Frente Cuadrado TECL. Redonda</v>
      </c>
    </row>
    <row r="4980" spans="1:27" x14ac:dyDescent="0.2">
      <c r="A4980" s="45" t="str">
        <v>RESORTES LINEA BULONERA809</v>
      </c>
      <c r="B4980" s="46" t="str">
        <v>RESORTES LINEA BULONERA</v>
      </c>
      <c r="C4980" s="46">
        <v>809</v>
      </c>
      <c r="D4980" s="46" t="str">
        <v>EXPANSION - 1,5 x 15 L.: 196 mm</v>
      </c>
      <c r="E4980" s="47">
        <v>5054.3999999999996</v>
      </c>
      <c r="F4980" s="45" t="str">
        <v>RESORTES</v>
      </c>
      <c r="G4980" s="48">
        <v>2047.0320000000002</v>
      </c>
      <c r="H4980" s="49">
        <v>1057.5</v>
      </c>
      <c r="I4980" s="50">
        <v>0.93572765957446813</v>
      </c>
      <c r="J4980" s="51" t="str">
        <v>809</v>
      </c>
      <c r="Q4980" s="19" t="str">
        <v>303 - 0,5 x 3,5 x 45 - Compresion</v>
      </c>
      <c r="V4980" s="83"/>
      <c r="AA4980" t="str">
        <v>301 - Fijac.mold.paragolpes trasero  Kangoo-Master</v>
      </c>
    </row>
    <row r="4981" spans="1:27" x14ac:dyDescent="0.2">
      <c r="A4981" s="45" t="str">
        <v>ARANDELAS DE ALUMINIO3/16  5x12</v>
      </c>
      <c r="B4981" s="46" t="str">
        <v>ARANDELAS DE ALUMINIO</v>
      </c>
      <c r="C4981" s="46" t="str">
        <v>3/16  5x12</v>
      </c>
      <c r="D4981" s="46" t="str">
        <v>3/16  5x12</v>
      </c>
      <c r="E4981" s="47">
        <v>108.65</v>
      </c>
      <c r="F4981" s="45" t="str">
        <v>KLOSTER</v>
      </c>
      <c r="G4981" s="48">
        <v>44.003250000000008</v>
      </c>
      <c r="H4981" s="49">
        <v>22.7316</v>
      </c>
      <c r="I4981" s="50">
        <v>0.93577442854880455</v>
      </c>
      <c r="J4981" s="51" t="str">
        <v>Al5.12</v>
      </c>
      <c r="Q4981" s="19" t="str">
        <v>303 - Grampa pasaruedas.     Chevrolet-Fiat.</v>
      </c>
      <c r="V4981" s="83"/>
      <c r="AA4981" t="str">
        <v>302 - 0,3 x 5 x 30 - Compresion</v>
      </c>
    </row>
    <row r="4982" spans="1:27" x14ac:dyDescent="0.2">
      <c r="A4982" s="45" t="str">
        <v>ARANDELAS DE ALUMINIO5/32 4x10</v>
      </c>
      <c r="B4982" s="46" t="str">
        <v>ARANDELAS DE ALUMINIO</v>
      </c>
      <c r="C4982" s="46" t="str">
        <v>5/32 4x10</v>
      </c>
      <c r="D4982" s="46" t="str">
        <v>5/32 4x10</v>
      </c>
      <c r="E4982" s="47">
        <v>92.7</v>
      </c>
      <c r="F4982" s="45" t="str">
        <v>KLOSTER</v>
      </c>
      <c r="G4982" s="48">
        <v>37.543500000000009</v>
      </c>
      <c r="H4982" s="49">
        <v>19.394400000000001</v>
      </c>
      <c r="I4982" s="50">
        <v>0.93579074371983695</v>
      </c>
      <c r="J4982" s="51" t="str">
        <v>Al4.10</v>
      </c>
      <c r="Q4982" s="19" t="str">
        <v>304 - 0,5 x 6 x 35 - Compresion</v>
      </c>
      <c r="V4982" s="83"/>
      <c r="AA4982" t="str">
        <v>302 - 10 Amper - Unipolar - PULSA. Frente Cuadrado TECL. Redonda</v>
      </c>
    </row>
    <row r="4983" spans="1:27" x14ac:dyDescent="0.2">
      <c r="A4983" s="45" t="str">
        <v>INTERRUPTORES Y PULSADORES850</v>
      </c>
      <c r="B4983" s="46" t="str">
        <v>INTERRUPTORES Y PULSADORES</v>
      </c>
      <c r="C4983" s="46">
        <v>850</v>
      </c>
      <c r="D4983" s="46" t="str">
        <v>Unipolar - Ojo De Buey Neon con Aro 10 Mm</v>
      </c>
      <c r="E4983" s="47">
        <v>4088.31</v>
      </c>
      <c r="F4983" s="45" t="str">
        <v>ALCIDES.TESSA</v>
      </c>
      <c r="G4983" s="48">
        <v>1655.7655500000001</v>
      </c>
      <c r="H4983" s="49">
        <v>854.39</v>
      </c>
      <c r="I4983" s="50">
        <v>0.937950526106345</v>
      </c>
      <c r="J4983" s="51" t="str">
        <v>3760/00</v>
      </c>
      <c r="Q4983" s="19" t="str">
        <v>304 - Clip de tapizado Fiat Palio / Siena</v>
      </c>
      <c r="V4983" s="83"/>
      <c r="AA4983" t="str">
        <v>302 - Grampa tapizados Fiat- Alfa Romeo</v>
      </c>
    </row>
    <row r="4984" spans="1:27" x14ac:dyDescent="0.2">
      <c r="A4984" s="45" t="str">
        <v>ARANDELAS DE INYECCION1514</v>
      </c>
      <c r="B4984" s="46" t="str">
        <v>ARANDELAS DE INYECCION</v>
      </c>
      <c r="C4984" s="46">
        <v>1514</v>
      </c>
      <c r="D4984" s="46" t="str">
        <v>17 x 20 x 1.25 - BASE PATNER</v>
      </c>
      <c r="E4984" s="47">
        <v>976</v>
      </c>
      <c r="F4984" s="45" t="str">
        <v>DAHE.DIESEL</v>
      </c>
      <c r="G4984" s="48">
        <v>395.28000000000009</v>
      </c>
      <c r="H4984" s="49">
        <v>203.81979999999999</v>
      </c>
      <c r="I4984" s="50">
        <v>0.93936016029846026</v>
      </c>
      <c r="J4984" s="51" t="str">
        <v>0000000514</v>
      </c>
      <c r="Q4984" s="19" t="str">
        <v>304 - RECTA PLÁST R 1/4 BSPT X 3/8 MAN - PULGADAS</v>
      </c>
      <c r="V4984" s="83"/>
      <c r="AA4984" t="str">
        <v>303 - 0,5 x 3,5 x 45 - Compresion</v>
      </c>
    </row>
    <row r="4985" spans="1:27" x14ac:dyDescent="0.2">
      <c r="A4985" s="45" t="str">
        <v>INTERRUPTORES Y PULSADORES340</v>
      </c>
      <c r="B4985" s="46" t="str">
        <v>INTERRUPTORES Y PULSADORES</v>
      </c>
      <c r="C4985" s="46">
        <v>340</v>
      </c>
      <c r="D4985" s="46" t="str">
        <v>2 Amper - Unipolar - INVERSORA UNIPOLAR 2 A T/SOLDAR</v>
      </c>
      <c r="E4985" s="47">
        <v>1413.23</v>
      </c>
      <c r="F4985" s="45" t="str">
        <v>ALCIDES.TESSA</v>
      </c>
      <c r="G4985" s="48">
        <v>572.35815000000002</v>
      </c>
      <c r="H4985" s="49">
        <v>294.70999999999998</v>
      </c>
      <c r="I4985" s="50">
        <v>0.94210630789589778</v>
      </c>
      <c r="J4985" s="51" t="str">
        <v>2932/00 - BB3</v>
      </c>
      <c r="Q4985" s="19" t="str">
        <v>305 - 0,5 x 5 x 15 - Compresion</v>
      </c>
      <c r="V4985" s="83"/>
      <c r="AA4985" t="str">
        <v>303 - Grampa pasaruedas.     Chevrolet-Fiat.</v>
      </c>
    </row>
    <row r="4986" spans="1:27" x14ac:dyDescent="0.2">
      <c r="A4986" s="45" t="str">
        <v>RESORTES LINEA FERRETERIA44</v>
      </c>
      <c r="B4986" s="46" t="str">
        <v>RESORTES LINEA FERRETERIA</v>
      </c>
      <c r="C4986" s="46">
        <v>44</v>
      </c>
      <c r="D4986" s="46" t="str">
        <v>0,8 x 9 x 50 - Compresión</v>
      </c>
      <c r="E4986" s="47">
        <v>811.92</v>
      </c>
      <c r="F4986" s="45" t="str">
        <v>RESORTES</v>
      </c>
      <c r="G4986" s="48">
        <v>328.82760000000002</v>
      </c>
      <c r="H4986" s="49">
        <v>169.2</v>
      </c>
      <c r="I4986" s="50">
        <v>0.94342553191489387</v>
      </c>
      <c r="J4986" s="51" t="str">
        <v>44</v>
      </c>
      <c r="Q4986" s="19" t="str">
        <v>305 - GRAMPA,BURLETES Y REJILLAS,PEUGEOT,VOLKSWAGEN,TOYOTA,HONDA</v>
      </c>
      <c r="V4986" s="83"/>
      <c r="AA4986" t="str">
        <v>304 - 0,5 x 6 x 35 - Compresion</v>
      </c>
    </row>
    <row r="4987" spans="1:27" x14ac:dyDescent="0.2">
      <c r="A4987" s="45" t="str">
        <v>RESORTES LINEA COMPLEMENTARIA322</v>
      </c>
      <c r="B4987" s="46" t="str">
        <v>RESORTES LINEA COMPLEMENTARIA</v>
      </c>
      <c r="C4987" s="46">
        <v>322</v>
      </c>
      <c r="D4987" s="46" t="str">
        <v>0,8 x 5,5 x 36 - Compresión</v>
      </c>
      <c r="E4987" s="47">
        <v>811.92</v>
      </c>
      <c r="F4987" s="45" t="str">
        <v>RESORTES</v>
      </c>
      <c r="G4987" s="48">
        <v>328.82760000000002</v>
      </c>
      <c r="H4987" s="49">
        <v>169.2</v>
      </c>
      <c r="I4987" s="50">
        <v>0.94342553191489387</v>
      </c>
      <c r="J4987" s="51" t="str">
        <v>322</v>
      </c>
      <c r="Q4987" s="19" t="str">
        <v>305 - RECTA PLÁST R 1/4 BSPT X 1/2 MANG - PULGADAS</v>
      </c>
      <c r="V4987" s="83"/>
      <c r="AA4987" t="str">
        <v>304 - Clip de tapizado Fiat Palio / Siena</v>
      </c>
    </row>
    <row r="4988" spans="1:27" x14ac:dyDescent="0.2">
      <c r="A4988" s="45" t="str">
        <v>RESORTES LINEA COMPLEMENTARIA324</v>
      </c>
      <c r="B4988" s="46" t="str">
        <v>RESORTES LINEA COMPLEMENTARIA</v>
      </c>
      <c r="C4988" s="46">
        <v>324</v>
      </c>
      <c r="D4988" s="46" t="str">
        <v>0,8 x 7 x 16 - Compresión</v>
      </c>
      <c r="E4988" s="47">
        <v>811.92</v>
      </c>
      <c r="F4988" s="45" t="str">
        <v>RESORTES</v>
      </c>
      <c r="G4988" s="48">
        <v>328.82760000000002</v>
      </c>
      <c r="H4988" s="49">
        <v>169.2</v>
      </c>
      <c r="I4988" s="50">
        <v>0.94342553191489387</v>
      </c>
      <c r="J4988" s="51" t="str">
        <v>324</v>
      </c>
      <c r="Q4988" s="19" t="str">
        <v>306 - 0,5 x 6,5 x 12 - Compresion</v>
      </c>
      <c r="V4988" s="83"/>
      <c r="AA4988" t="str">
        <v>304 - RECTA PLAST R 1/4 BSPT X 3/8 MAN - PULGADAS</v>
      </c>
    </row>
    <row r="4989" spans="1:27" x14ac:dyDescent="0.2">
      <c r="A4989" s="45" t="str">
        <v>RESORTES LINEA COMPLEMENTARIA330</v>
      </c>
      <c r="B4989" s="46" t="str">
        <v>RESORTES LINEA COMPLEMENTARIA</v>
      </c>
      <c r="C4989" s="46">
        <v>330</v>
      </c>
      <c r="D4989" s="46" t="str">
        <v>0,8 x 7,5 x 23 - Compresión</v>
      </c>
      <c r="E4989" s="47">
        <v>811.92</v>
      </c>
      <c r="F4989" s="45" t="str">
        <v>RESORTES</v>
      </c>
      <c r="G4989" s="48">
        <v>328.82760000000002</v>
      </c>
      <c r="H4989" s="49">
        <v>169.2</v>
      </c>
      <c r="I4989" s="50">
        <v>0.94342553191489387</v>
      </c>
      <c r="J4989" s="51" t="str">
        <v>330</v>
      </c>
      <c r="Q4989" s="19" t="str">
        <v>306 - Grampa Moldura se puerta. Renault Clio- Kangoo</v>
      </c>
      <c r="V4989" s="83"/>
      <c r="AA4989" t="str">
        <v>305 - 0,5 x 5 x 15 - Compresion</v>
      </c>
    </row>
    <row r="4990" spans="1:27" x14ac:dyDescent="0.2">
      <c r="A4990" s="45" t="str">
        <v>REGATONES65</v>
      </c>
      <c r="B4990" s="46" t="str">
        <v>REGATONES</v>
      </c>
      <c r="C4990" s="46">
        <v>65</v>
      </c>
      <c r="D4990" s="46" t="str">
        <v>PERILLA C/TORNILLO  - 5/16.</v>
      </c>
      <c r="E4990" s="47">
        <v>1621.13</v>
      </c>
      <c r="F4990" s="45" t="str">
        <v>REGATONES</v>
      </c>
      <c r="G4990" s="48">
        <v>656.55765000000008</v>
      </c>
      <c r="H4990" s="49">
        <v>337.74549999999999</v>
      </c>
      <c r="I4990" s="50">
        <v>0.94394196221711346</v>
      </c>
      <c r="J4990" s="51" t="str">
        <v>5/16 . PERILLA C/TORNILLO</v>
      </c>
      <c r="Q4990" s="19" t="str">
        <v xml:space="preserve">307 - Grampa plastica cacha de  espejos Chevrolet Corsa </v>
      </c>
      <c r="V4990" s="83"/>
      <c r="AA4990" t="str">
        <v>305 - GRAMPA,BURLETES Y REJILLAS,PEUGEOT,VOLKSWAGEN,TOYOTA,HONDA</v>
      </c>
    </row>
    <row r="4991" spans="1:27" x14ac:dyDescent="0.2">
      <c r="A4991" s="45" t="str">
        <v>ARANDELAS DE INYECCION1514,1</v>
      </c>
      <c r="B4991" s="46" t="str">
        <v>ARANDELAS DE INYECCION</v>
      </c>
      <c r="C4991" s="46">
        <v>1514.1</v>
      </c>
      <c r="D4991" s="46" t="str">
        <v>17 x 20 x 1.5 - BASE PATNER</v>
      </c>
      <c r="E4991" s="47">
        <v>1174.01</v>
      </c>
      <c r="F4991" s="45" t="str">
        <v>DAHE.DIESEL</v>
      </c>
      <c r="G4991" s="48">
        <v>475.47405000000003</v>
      </c>
      <c r="H4991" s="49">
        <v>244.58330000000001</v>
      </c>
      <c r="I4991" s="50">
        <v>0.94401682371609197</v>
      </c>
      <c r="J4991" s="51" t="str">
        <v>00000514.1</v>
      </c>
      <c r="Q4991" s="19" t="str">
        <v>308 - 0,5 x 7,5 x 32 - Compresion</v>
      </c>
      <c r="V4991" s="83"/>
      <c r="AA4991" t="str">
        <v>305 - RECTA PLAST R 1/4 BSPT X 1/2 MANG - PULGADAS</v>
      </c>
    </row>
    <row r="4992" spans="1:27" x14ac:dyDescent="0.2">
      <c r="A4992" s="45" t="str">
        <v>PLASTICOS144</v>
      </c>
      <c r="B4992" s="46" t="str">
        <v>PLASTICOS</v>
      </c>
      <c r="C4992" s="46">
        <v>144</v>
      </c>
      <c r="D4992" s="46" t="str">
        <v>grampa bagueta lateral sup. Puerta REN. 18 BREAK</v>
      </c>
      <c r="E4992" s="47">
        <v>699.24</v>
      </c>
      <c r="F4992" s="45" t="str">
        <v>FADER</v>
      </c>
      <c r="G4992" s="48">
        <v>283.19220000000001</v>
      </c>
      <c r="H4992" s="49">
        <v>145.65100000000001</v>
      </c>
      <c r="I4992" s="50">
        <v>0.9443203273578622</v>
      </c>
      <c r="J4992" s="51" t="str">
        <v>F-032</v>
      </c>
      <c r="Q4992" s="19" t="str">
        <v>308 - Grampa moldura superior Renault</v>
      </c>
      <c r="V4992" s="83"/>
      <c r="AA4992" t="str">
        <v>306 - 0,5 x 6,5 x 12 - Compresion</v>
      </c>
    </row>
    <row r="4993" spans="1:27" x14ac:dyDescent="0.2">
      <c r="A4993" s="45" t="str">
        <v>PLASTICOS303</v>
      </c>
      <c r="B4993" s="46" t="str">
        <v>PLASTICOS</v>
      </c>
      <c r="C4993" s="46">
        <v>303</v>
      </c>
      <c r="D4993" s="46" t="str">
        <v>Grampa pasaruedas.     Chevrolet-Fiat.</v>
      </c>
      <c r="E4993" s="47">
        <v>1062.31</v>
      </c>
      <c r="F4993" s="45" t="str">
        <v>FADER</v>
      </c>
      <c r="G4993" s="48">
        <v>430.23555000000005</v>
      </c>
      <c r="H4993" s="49">
        <v>221.1737</v>
      </c>
      <c r="I4993" s="50">
        <v>0.94523829008602767</v>
      </c>
      <c r="J4993" s="51" t="str">
        <v>F-1106</v>
      </c>
      <c r="Q4993" s="19" t="str">
        <v>309 - 0,5 x 6 x 45 - Compresion</v>
      </c>
      <c r="V4993" s="83"/>
      <c r="AA4993" t="str">
        <v>306 - Grampa Moldura se puerta. Renault Clio- Kangoo</v>
      </c>
    </row>
    <row r="4994" spans="1:27" x14ac:dyDescent="0.2">
      <c r="A4994" s="45" t="str">
        <v>ESPINAS ELASTICAS6 x 50</v>
      </c>
      <c r="B4994" s="46" t="str">
        <v>ESPINAS ELASTICAS</v>
      </c>
      <c r="C4994" s="46" t="str">
        <v>6 x 50</v>
      </c>
      <c r="D4994" s="46" t="str">
        <v>6x50</v>
      </c>
      <c r="E4994" s="47">
        <v>1031.1300000000001</v>
      </c>
      <c r="F4994" s="45" t="str">
        <v>OTIA</v>
      </c>
      <c r="G4994" s="48">
        <v>417.60765000000009</v>
      </c>
      <c r="H4994" s="49">
        <v>214.38</v>
      </c>
      <c r="I4994" s="50">
        <v>0.94797858942065538</v>
      </c>
      <c r="J4994" s="51" t="str">
        <v>01016-50H</v>
      </c>
      <c r="Q4994" s="19" t="str">
        <v>309 - Cuerda 5,33mm - 10,46 x 21,12</v>
      </c>
      <c r="V4994" s="83"/>
      <c r="AA4994" t="str">
        <v xml:space="preserve">307 - Grampa plastica cacha de  espejos Chevrolet Corsa </v>
      </c>
    </row>
    <row r="4995" spans="1:27" x14ac:dyDescent="0.2">
      <c r="A4995" s="45" t="str">
        <v>ESPARRAGOS DE ACERO10X1,5 X 45</v>
      </c>
      <c r="B4995" s="46" t="str">
        <v>ESPARRAGOS DE ACERO</v>
      </c>
      <c r="C4995" s="46" t="str">
        <v>10X1,5 X 45</v>
      </c>
      <c r="D4995" s="46" t="str">
        <v>10X1,5 X 45</v>
      </c>
      <c r="E4995" s="47">
        <v>2280.36</v>
      </c>
      <c r="F4995" s="45" t="str">
        <v>BAIGORRIA</v>
      </c>
      <c r="G4995" s="48">
        <v>923.5458000000001</v>
      </c>
      <c r="H4995" s="49">
        <v>474.10210000000001</v>
      </c>
      <c r="I4995" s="50">
        <v>0.94798926222853708</v>
      </c>
      <c r="J4995" s="51" t="str">
        <v>B-01-160</v>
      </c>
      <c r="Q4995" s="19" t="str">
        <v>309 - Grampa moldura zocalo Renault</v>
      </c>
      <c r="V4995" s="83"/>
      <c r="AA4995" t="str">
        <v>308 - 0,5 x 7,5 x 32 - Compresion</v>
      </c>
    </row>
    <row r="4996" spans="1:27" x14ac:dyDescent="0.2">
      <c r="A4996" s="45" t="str">
        <v>INTERRUPTORES Y PULSADORES320</v>
      </c>
      <c r="B4996" s="46" t="str">
        <v>INTERRUPTORES Y PULSADORES</v>
      </c>
      <c r="C4996" s="46">
        <v>320</v>
      </c>
      <c r="D4996" s="46" t="str">
        <v>2 Amper - Unipolar - Llave Micro Redondo Interruptor 2a</v>
      </c>
      <c r="E4996" s="47">
        <v>1302.94</v>
      </c>
      <c r="F4996" s="45" t="str">
        <v>ALCIDES.TESSA</v>
      </c>
      <c r="G4996" s="48">
        <v>527.69070000000011</v>
      </c>
      <c r="H4996" s="49">
        <v>270.45999999999998</v>
      </c>
      <c r="I4996" s="50">
        <v>0.95108592767876998</v>
      </c>
      <c r="J4996" s="51" t="str">
        <v>2912/00 - NRS</v>
      </c>
      <c r="Q4996" s="19" t="str">
        <v>30x35 - 30x35</v>
      </c>
      <c r="V4996" s="83"/>
      <c r="AA4996" t="str">
        <v>308 - Grampa moldura superior Renault</v>
      </c>
    </row>
    <row r="4997" spans="1:27" x14ac:dyDescent="0.2">
      <c r="A4997" s="45" t="str">
        <v>INTERRUPTORES Y PULSADORES321</v>
      </c>
      <c r="B4997" s="46" t="str">
        <v>INTERRUPTORES Y PULSADORES</v>
      </c>
      <c r="C4997" s="46">
        <v>321</v>
      </c>
      <c r="D4997" s="46" t="str">
        <v>2 Amper - Unipolar - Llave Micro Redondo Interruptor 2a</v>
      </c>
      <c r="E4997" s="47">
        <v>1302.94</v>
      </c>
      <c r="F4997" s="45" t="str">
        <v>ALCIDES.TESSA</v>
      </c>
      <c r="G4997" s="48">
        <v>527.69070000000011</v>
      </c>
      <c r="H4997" s="49">
        <v>270.45999999999998</v>
      </c>
      <c r="I4997" s="50">
        <v>0.95108592767876998</v>
      </c>
      <c r="J4997" s="51" t="str">
        <v>2912/00 - NB0</v>
      </c>
      <c r="Q4997" s="19" t="str">
        <v>30x38 - 30x38</v>
      </c>
      <c r="V4997" s="83"/>
      <c r="AA4997" t="str">
        <v>309 - 0,5 x 6 x 45 - Compresion</v>
      </c>
    </row>
    <row r="4998" spans="1:27" x14ac:dyDescent="0.2">
      <c r="A4998" s="45" t="str">
        <v>INTERRUPTORES Y PULSADORES322</v>
      </c>
      <c r="B4998" s="46" t="str">
        <v>INTERRUPTORES Y PULSADORES</v>
      </c>
      <c r="C4998" s="46">
        <v>322</v>
      </c>
      <c r="D4998" s="46" t="str">
        <v>2 Amper - Unipolar - Llave Micro Redondo Interruptor 2a</v>
      </c>
      <c r="E4998" s="47">
        <v>1302.94</v>
      </c>
      <c r="F4998" s="45" t="str">
        <v>ALCIDES.TESSA</v>
      </c>
      <c r="G4998" s="48">
        <v>527.69070000000011</v>
      </c>
      <c r="H4998" s="49">
        <v>270.45999999999998</v>
      </c>
      <c r="I4998" s="50">
        <v>0.95108592767876998</v>
      </c>
      <c r="J4998" s="51" t="str">
        <v>2912/00 - BB0</v>
      </c>
      <c r="Q4998" s="19" t="str">
        <v>30x40 - 30x40</v>
      </c>
      <c r="V4998" s="83"/>
      <c r="AA4998" t="str">
        <v>309 - Cuerda 5,33mm - 10,46 x 21,12</v>
      </c>
    </row>
    <row r="4999" spans="1:27" x14ac:dyDescent="0.2">
      <c r="A4999" s="45" t="str">
        <v>RESORTES LINEA BULONERA856</v>
      </c>
      <c r="B4999" s="46" t="str">
        <v>RESORTES LINEA BULONERA</v>
      </c>
      <c r="C4999" s="46">
        <v>856</v>
      </c>
      <c r="D4999" s="46" t="str">
        <v>COMPRESION - 1,5 x 22 L.: 195 mm</v>
      </c>
      <c r="E4999" s="47">
        <v>2877.12</v>
      </c>
      <c r="F4999" s="45" t="str">
        <v>RESORTES</v>
      </c>
      <c r="G4999" s="48">
        <v>1165.2336</v>
      </c>
      <c r="H4999" s="49">
        <v>597</v>
      </c>
      <c r="I4999" s="50">
        <v>0.95181507537688437</v>
      </c>
      <c r="J4999" s="51" t="str">
        <v>856</v>
      </c>
      <c r="Q4999" s="19" t="str">
        <v>30x46 - 30x46</v>
      </c>
      <c r="V4999" s="83"/>
      <c r="AA4999" t="str">
        <v>309 - Grampa moldura zocalo Renault</v>
      </c>
    </row>
    <row r="5000" spans="1:27" x14ac:dyDescent="0.2">
      <c r="A5000" s="45" t="str">
        <v>INTERRUPTORES Y PULSADORES103</v>
      </c>
      <c r="B5000" s="46" t="str">
        <v>INTERRUPTORES Y PULSADORES</v>
      </c>
      <c r="C5000" s="46">
        <v>103</v>
      </c>
      <c r="D5000" s="46" t="str">
        <v>2 Amper - Unipolar - Llave Electrónica Tecla Pulsadora Simple</v>
      </c>
      <c r="E5000" s="47">
        <v>1766.15</v>
      </c>
      <c r="F5000" s="45" t="str">
        <v>ALCIDES.TESSA</v>
      </c>
      <c r="G5000" s="48">
        <v>715.29075000000012</v>
      </c>
      <c r="H5000" s="49">
        <v>366.11</v>
      </c>
      <c r="I5000" s="50">
        <v>0.95375911611264397</v>
      </c>
      <c r="J5000" s="51" t="str">
        <v>552/00 - NNS</v>
      </c>
      <c r="Q5000" s="19" t="str">
        <v>31 - 1 x 7 x 22 - Expansion</v>
      </c>
      <c r="V5000" s="83"/>
      <c r="AA5000" t="str">
        <v>30x35 - 30x35</v>
      </c>
    </row>
    <row r="5001" spans="1:27" x14ac:dyDescent="0.2">
      <c r="A5001" s="45" t="str">
        <v>ORING401</v>
      </c>
      <c r="B5001" s="46" t="str">
        <v>ORING</v>
      </c>
      <c r="C5001" s="46">
        <v>401</v>
      </c>
      <c r="D5001" s="46" t="str">
        <v>Cuerda 3,53mm - Nitrilo</v>
      </c>
      <c r="E5001" s="47">
        <v>2684.88</v>
      </c>
      <c r="F5001" s="45" t="str">
        <v>OVNISA</v>
      </c>
      <c r="G5001" s="48">
        <v>1087.3764000000001</v>
      </c>
      <c r="H5001" s="49">
        <v>556.22249999999997</v>
      </c>
      <c r="I5001" s="50">
        <v>0.95493062578374688</v>
      </c>
      <c r="J5001" s="51" t="str">
        <v>401</v>
      </c>
      <c r="Q5001" s="19" t="str">
        <v>31 - 1/4 H x M 8  -  12</v>
      </c>
      <c r="V5001" s="83"/>
      <c r="AA5001" t="str">
        <v>30x38 - 30x38</v>
      </c>
    </row>
    <row r="5002" spans="1:27" x14ac:dyDescent="0.2">
      <c r="A5002" s="45" t="str">
        <v>ARANLOCK7 X 15</v>
      </c>
      <c r="B5002" s="46" t="str">
        <v>ARANLOCK</v>
      </c>
      <c r="C5002" s="46" t="str">
        <v>7 X 15</v>
      </c>
      <c r="D5002" s="46" t="str">
        <v>ARANLOCK 6 X 15</v>
      </c>
      <c r="E5002" s="47">
        <v>125</v>
      </c>
      <c r="F5002" s="45" t="str">
        <v>OTIA</v>
      </c>
      <c r="G5002" s="48">
        <v>50.625</v>
      </c>
      <c r="H5002" s="49">
        <v>25.876799999999999</v>
      </c>
      <c r="I5002" s="50">
        <v>0.9563856427378965</v>
      </c>
      <c r="J5002" s="51" t="str">
        <v>07507-15</v>
      </c>
      <c r="Q5002" s="19" t="str">
        <v>31 - 14 x 1 R LARGA - CAJA 306, 404</v>
      </c>
      <c r="V5002" s="83"/>
      <c r="AA5002" t="str">
        <v>30x40 - 30x40</v>
      </c>
    </row>
    <row r="5003" spans="1:27" x14ac:dyDescent="0.2">
      <c r="A5003" s="45" t="str">
        <v>ARANLOCK8 X 15</v>
      </c>
      <c r="B5003" s="46" t="str">
        <v>ARANLOCK</v>
      </c>
      <c r="C5003" s="46" t="str">
        <v>8 X 15</v>
      </c>
      <c r="D5003" s="46" t="str">
        <v>ARANI LOCK 7 X 15</v>
      </c>
      <c r="E5003" s="47">
        <v>125</v>
      </c>
      <c r="F5003" s="45" t="str">
        <v>OTIA</v>
      </c>
      <c r="G5003" s="48">
        <v>50.625</v>
      </c>
      <c r="H5003" s="49">
        <v>25.876799999999999</v>
      </c>
      <c r="I5003" s="50">
        <v>0.9563856427378965</v>
      </c>
      <c r="J5003" s="51" t="str">
        <v>07508-15</v>
      </c>
      <c r="Q5003" s="19" t="str">
        <v>31 - Clip tapizado SIENA Y GACELL</v>
      </c>
      <c r="V5003" s="83"/>
      <c r="AA5003" t="str">
        <v>30x46 - 30x46</v>
      </c>
    </row>
    <row r="5004" spans="1:27" x14ac:dyDescent="0.2">
      <c r="A5004" s="45" t="str">
        <v>REGATONES37</v>
      </c>
      <c r="B5004" s="46" t="str">
        <v>REGATONES</v>
      </c>
      <c r="C5004" s="46">
        <v>37</v>
      </c>
      <c r="D5004" s="46" t="str">
        <v>CUADRADOS  - 25x25</v>
      </c>
      <c r="E5004" s="47">
        <v>103.95</v>
      </c>
      <c r="F5004" s="45" t="str">
        <v>REGATONES</v>
      </c>
      <c r="G5004" s="48">
        <v>42.09975</v>
      </c>
      <c r="H5004" s="49">
        <v>21.5</v>
      </c>
      <c r="I5004" s="50">
        <v>0.9581279069767441</v>
      </c>
      <c r="J5004" s="51" t="str">
        <v>25x25 CUADRADOS</v>
      </c>
      <c r="Q5004" s="19" t="str">
        <v>31 - COCINA - LONGVIE - DOBLE ROSCA VENTURI</v>
      </c>
      <c r="V5004" s="83"/>
      <c r="AA5004" t="str">
        <v>31 - 1 x 7 x 22 - Expansion</v>
      </c>
    </row>
    <row r="5005" spans="1:27" x14ac:dyDescent="0.2">
      <c r="A5005" s="45" t="str">
        <v>PLASTICOS51</v>
      </c>
      <c r="B5005" s="46" t="str">
        <v>PLASTICOS</v>
      </c>
      <c r="C5005" s="46">
        <v>51</v>
      </c>
      <c r="D5005" s="46" t="str">
        <v>Varilla capotFIAT DUNA-UNO</v>
      </c>
      <c r="E5005" s="47">
        <v>964.7</v>
      </c>
      <c r="F5005" s="45" t="str">
        <v>FADER</v>
      </c>
      <c r="G5005" s="48">
        <v>390.70350000000008</v>
      </c>
      <c r="H5005" s="49">
        <v>199.5</v>
      </c>
      <c r="I5005" s="50">
        <v>0.95841353383458694</v>
      </c>
      <c r="J5005" s="51" t="str">
        <v>S-045</v>
      </c>
      <c r="Q5005" s="19" t="str">
        <v>31 - Conector Filtro Aire. Renault 18 Trafic, Fuego</v>
      </c>
      <c r="V5005" s="83"/>
      <c r="AA5005" t="str">
        <v>31 - 1/4 H x M 8  -  12</v>
      </c>
    </row>
    <row r="5006" spans="1:27" x14ac:dyDescent="0.2">
      <c r="A5006" s="45" t="str">
        <v>ARANDELAS DE INYECCION1060</v>
      </c>
      <c r="B5006" s="46" t="str">
        <v>ARANDELAS DE INYECCION</v>
      </c>
      <c r="C5006" s="46">
        <v>1060</v>
      </c>
      <c r="D5006" s="46" t="str">
        <v>10 x 20 - VARIAS</v>
      </c>
      <c r="E5006" s="47">
        <v>204.89</v>
      </c>
      <c r="F5006" s="45" t="str">
        <v>DAHE.DIESEL</v>
      </c>
      <c r="G5006" s="48">
        <v>82.980450000000005</v>
      </c>
      <c r="H5006" s="49">
        <v>42.341000000000001</v>
      </c>
      <c r="I5006" s="50">
        <v>0.95981318343921962</v>
      </c>
      <c r="J5006" s="51" t="str">
        <v>0000000060</v>
      </c>
      <c r="Q5006" s="19" t="str">
        <v>31 - Cuerda 1,78mm - 44,17 x 47,73</v>
      </c>
      <c r="V5006" s="83"/>
      <c r="AA5006" t="str">
        <v>31 - 14 x 1 R LARGA - CAJA 306, 404</v>
      </c>
    </row>
    <row r="5007" spans="1:27" x14ac:dyDescent="0.2">
      <c r="A5007" s="45" t="str">
        <v>ARANDELAS DE INYECCION1061</v>
      </c>
      <c r="B5007" s="46" t="str">
        <v>ARANDELAS DE INYECCION</v>
      </c>
      <c r="C5007" s="46">
        <v>1061</v>
      </c>
      <c r="D5007" s="46" t="str">
        <v>10 x 21 - VARIAS</v>
      </c>
      <c r="E5007" s="47">
        <v>230.57</v>
      </c>
      <c r="F5007" s="45" t="str">
        <v>DAHE.DIESEL</v>
      </c>
      <c r="G5007" s="48">
        <v>93.380850000000009</v>
      </c>
      <c r="H5007" s="49">
        <v>47.646700000000003</v>
      </c>
      <c r="I5007" s="50">
        <v>0.95985975943769453</v>
      </c>
      <c r="J5007" s="51" t="str">
        <v>0000000061</v>
      </c>
      <c r="Q5007" s="19" t="str">
        <v>31 - ESCORIAL - CANDOR  BLANCA / NEGRA  CON ARO</v>
      </c>
      <c r="V5007" s="83"/>
      <c r="AA5007" t="str">
        <v>31 - Clip tapizado SIENA Y GACELL</v>
      </c>
    </row>
    <row r="5008" spans="1:27" x14ac:dyDescent="0.2">
      <c r="A5008" s="45" t="str">
        <v>INTERRUPTORES Y PULSADORES341</v>
      </c>
      <c r="B5008" s="46" t="str">
        <v>INTERRUPTORES Y PULSADORES</v>
      </c>
      <c r="C5008" s="46">
        <v>341</v>
      </c>
      <c r="D5008" s="46" t="str">
        <v>10 Amper - Bipolar - VISOR RECT.C/NEON ROJO Termo. Heineken</v>
      </c>
      <c r="E5008" s="47">
        <v>3501.56</v>
      </c>
      <c r="F5008" s="45" t="str">
        <v>ALCIDES.TESSA</v>
      </c>
      <c r="G5008" s="48">
        <v>1418.1318000000001</v>
      </c>
      <c r="H5008" s="49">
        <v>723.46</v>
      </c>
      <c r="I5008" s="50">
        <v>0.96020761341331928</v>
      </c>
      <c r="J5008" s="51" t="str">
        <v>3660/00</v>
      </c>
      <c r="Q5008" s="19" t="str">
        <v>31 - INTERIORES  - 1" 3/4</v>
      </c>
      <c r="V5008" s="83"/>
      <c r="AA5008" t="str">
        <v>31 - COCINA - LONGVIE - DOBLE ROSCA VENTURI</v>
      </c>
    </row>
    <row r="5009" spans="1:27" x14ac:dyDescent="0.2">
      <c r="A5009" s="45" t="str">
        <v>PLASTICOS11</v>
      </c>
      <c r="B5009" s="46" t="str">
        <v>PLASTICOS</v>
      </c>
      <c r="C5009" s="46">
        <v>11</v>
      </c>
      <c r="D5009" s="46" t="str">
        <v>Tuerca parrilla DUNA- UNO</v>
      </c>
      <c r="E5009" s="47">
        <v>917.77</v>
      </c>
      <c r="F5009" s="45" t="str">
        <v>FADER</v>
      </c>
      <c r="G5009" s="48">
        <v>371.69684999999998</v>
      </c>
      <c r="H5009" s="49">
        <v>189.52500000000001</v>
      </c>
      <c r="I5009" s="50">
        <v>0.96120221606648193</v>
      </c>
      <c r="J5009" s="51" t="str">
        <v>S-066</v>
      </c>
      <c r="Q5009" s="19" t="str">
        <v>31 - Mordaza de bronce p/cable de 25 a 95mm2(indistinto no posee + o -)</v>
      </c>
      <c r="V5009" s="83"/>
      <c r="AA5009" t="str">
        <v>31 - Conector Filtro Aire. Renault 18 Trafic, Fuego</v>
      </c>
    </row>
    <row r="5010" spans="1:27" x14ac:dyDescent="0.2">
      <c r="A5010" s="45" t="str">
        <v>ARANDELAS DE INYECCION1056</v>
      </c>
      <c r="B5010" s="46" t="str">
        <v>ARANDELAS DE INYECCION</v>
      </c>
      <c r="C5010" s="46">
        <v>1056</v>
      </c>
      <c r="D5010" s="46" t="str">
        <v>9.5 x 14.5 x 2 - RET MBZ</v>
      </c>
      <c r="E5010" s="47">
        <v>141.82</v>
      </c>
      <c r="F5010" s="45" t="str">
        <v>DAHE.DIESEL</v>
      </c>
      <c r="G5010" s="48">
        <v>57.437100000000001</v>
      </c>
      <c r="H5010" s="49">
        <v>29.270199999999999</v>
      </c>
      <c r="I5010" s="50">
        <v>0.96230637303469058</v>
      </c>
      <c r="J5010" s="51" t="str">
        <v>0000000056</v>
      </c>
      <c r="Q5010" s="19" t="str">
        <v>31 - Park 8x16 estanado</v>
      </c>
      <c r="V5010" s="83"/>
      <c r="AA5010" t="str">
        <v>31 - Cuerda 1,78mm - 44,17 x 47,73</v>
      </c>
    </row>
    <row r="5011" spans="1:27" x14ac:dyDescent="0.2">
      <c r="A5011" s="45" t="str">
        <v>REGATONES15</v>
      </c>
      <c r="B5011" s="46" t="str">
        <v>REGATONES</v>
      </c>
      <c r="C5011" s="46">
        <v>15</v>
      </c>
      <c r="D5011" s="46" t="str">
        <v>EXTERIORES LARGOS  - 1"</v>
      </c>
      <c r="E5011" s="47">
        <v>237.6</v>
      </c>
      <c r="F5011" s="45" t="str">
        <v>REGATONES</v>
      </c>
      <c r="G5011" s="48">
        <v>96.228000000000009</v>
      </c>
      <c r="H5011" s="49">
        <v>49.02</v>
      </c>
      <c r="I5011" s="50">
        <v>0.96303549571603431</v>
      </c>
      <c r="J5011" s="51" t="str">
        <v>1" EXTERIORES LARGOS</v>
      </c>
      <c r="Q5011" s="19" t="str">
        <v>31 - REDUCCION  8 X 16 - 61</v>
      </c>
      <c r="V5011" s="83"/>
      <c r="AA5011" t="str">
        <v>31 - ESCORIAL - CANDOR  BLANCA / NEGRA  CON ARO</v>
      </c>
    </row>
    <row r="5012" spans="1:27" x14ac:dyDescent="0.2">
      <c r="A5012" s="45" t="str">
        <v>PLASTICOS346</v>
      </c>
      <c r="B5012" s="46" t="str">
        <v>PLASTICOS</v>
      </c>
      <c r="C5012" s="46">
        <v>346</v>
      </c>
      <c r="D5012" s="46" t="str">
        <v>Grampa Burleterias Citroen,Peugeot,Renault</v>
      </c>
      <c r="E5012" s="47">
        <v>669.45</v>
      </c>
      <c r="F5012" s="45" t="str">
        <v>FADER</v>
      </c>
      <c r="G5012" s="48">
        <v>271.12725</v>
      </c>
      <c r="H5012" s="49">
        <v>138.0933</v>
      </c>
      <c r="I5012" s="50">
        <v>0.96336281340224339</v>
      </c>
      <c r="J5012" s="51" t="str">
        <v>F-1163</v>
      </c>
      <c r="Q5012" s="19" t="str">
        <v>31 - SAE 7.89 ID-10 - Conector macho</v>
      </c>
      <c r="V5012" s="83"/>
      <c r="AA5012" t="str">
        <v>31 - INTERIORES  - 1" 3/4</v>
      </c>
    </row>
    <row r="5013" spans="1:27" x14ac:dyDescent="0.2">
      <c r="A5013" s="45" t="str">
        <v>PLASTICOS149</v>
      </c>
      <c r="B5013" s="46" t="str">
        <v>PLASTICOS</v>
      </c>
      <c r="C5013" s="46">
        <v>149</v>
      </c>
      <c r="D5013" s="46" t="str">
        <v>Clip baguetas laterales y traserasPEUGEOT-PATNER</v>
      </c>
      <c r="E5013" s="47">
        <v>1120.3</v>
      </c>
      <c r="F5013" s="45" t="str">
        <v>FADER</v>
      </c>
      <c r="G5013" s="48">
        <v>453.72149999999999</v>
      </c>
      <c r="H5013" s="49">
        <v>230.8837</v>
      </c>
      <c r="I5013" s="50">
        <v>0.96515171924219856</v>
      </c>
      <c r="J5013" s="51" t="str">
        <v>F-1077</v>
      </c>
      <c r="Q5013" s="19" t="str">
        <v>31 - SEEGER A 31</v>
      </c>
      <c r="V5013" s="83"/>
      <c r="AA5013" t="str">
        <v>31 - Mordaza de bronce p/cable de 25 a 95mm2(indistinto no posee + o -)</v>
      </c>
    </row>
    <row r="5014" spans="1:27" x14ac:dyDescent="0.2">
      <c r="A5014" s="45" t="str">
        <v>CONECTORES DE COMBUSTIBLE17</v>
      </c>
      <c r="B5014" s="46" t="str">
        <v>CONECTORES DE COMBUSTIBLE</v>
      </c>
      <c r="C5014" s="46">
        <v>17</v>
      </c>
      <c r="D5014" s="46" t="str">
        <v>SAE 7.89 ID-10 - Acople recto</v>
      </c>
      <c r="E5014" s="47">
        <v>9638</v>
      </c>
      <c r="F5014" s="45" t="str">
        <v>ALNAT</v>
      </c>
      <c r="G5014" s="48">
        <v>3903.3900000000003</v>
      </c>
      <c r="H5014" s="49">
        <v>1984.92</v>
      </c>
      <c r="I5014" s="50">
        <v>0.96652258025512383</v>
      </c>
      <c r="J5014" s="51" t="str">
        <v>B3</v>
      </c>
      <c r="Q5014" s="19" t="str">
        <v>31 - SEEGER I 31</v>
      </c>
      <c r="V5014" s="83"/>
      <c r="AA5014" t="str">
        <v>31 - Park 8x16 estanado</v>
      </c>
    </row>
    <row r="5015" spans="1:27" x14ac:dyDescent="0.2">
      <c r="A5015" s="45" t="str">
        <v>PLASTICOS115</v>
      </c>
      <c r="B5015" s="46" t="str">
        <v>PLASTICOS</v>
      </c>
      <c r="C5015" s="46">
        <v>115</v>
      </c>
      <c r="D5015" s="46" t="str">
        <v>Puntera regulacion de octica DODGE 1500-1800</v>
      </c>
      <c r="E5015" s="47">
        <v>785.82</v>
      </c>
      <c r="F5015" s="45" t="str">
        <v>FADER</v>
      </c>
      <c r="G5015" s="48">
        <v>318.25710000000004</v>
      </c>
      <c r="H5015" s="49">
        <v>161.83439999999999</v>
      </c>
      <c r="I5015" s="50">
        <v>0.96656026160074782</v>
      </c>
      <c r="J5015" s="51" t="str">
        <v>F-720</v>
      </c>
      <c r="Q5015" s="19" t="str">
        <v>31 - TOPE CAPOT LATERAL ASTRA-VECTRA-SUZUKI FUN</v>
      </c>
      <c r="V5015" s="83"/>
      <c r="AA5015" t="str">
        <v>31 - REDUCCION  8 X 16 - 61</v>
      </c>
    </row>
    <row r="5016" spans="1:27" x14ac:dyDescent="0.2">
      <c r="A5016" s="45" t="str">
        <v>PLASTICOS337</v>
      </c>
      <c r="B5016" s="46" t="str">
        <v>PLASTICOS</v>
      </c>
      <c r="C5016" s="46">
        <v>337</v>
      </c>
      <c r="D5016" s="46" t="str">
        <v>TORNILLO REGULADOR DE FARO FORD UNIVERSAL (Chico)</v>
      </c>
      <c r="E5016" s="47">
        <v>2619.39</v>
      </c>
      <c r="F5016" s="45" t="str">
        <v>FADER</v>
      </c>
      <c r="G5016" s="48">
        <v>1060.85295</v>
      </c>
      <c r="H5016" s="49">
        <v>538.65</v>
      </c>
      <c r="I5016" s="50">
        <v>0.96946616541353392</v>
      </c>
      <c r="J5016" s="51" t="str">
        <v>S-063</v>
      </c>
      <c r="Q5016" s="19" t="str">
        <v>31 - UNION VIROLA 5/16</v>
      </c>
      <c r="V5016" s="83"/>
      <c r="AA5016" t="str">
        <v>31 - SAE 7.89 ID-10 - Conector macho</v>
      </c>
    </row>
    <row r="5017" spans="1:27" x14ac:dyDescent="0.2">
      <c r="A5017" s="45" t="str">
        <v>PLASTICOS339</v>
      </c>
      <c r="B5017" s="46" t="str">
        <v>PLASTICOS</v>
      </c>
      <c r="C5017" s="46">
        <v>339</v>
      </c>
      <c r="D5017" s="46" t="str">
        <v>TORNILLO REGULADOR DE FARO FORD UNIVERSAL</v>
      </c>
      <c r="E5017" s="47">
        <v>2619.39</v>
      </c>
      <c r="F5017" s="45" t="str">
        <v>FADER</v>
      </c>
      <c r="G5017" s="48">
        <v>1060.85295</v>
      </c>
      <c r="H5017" s="49">
        <v>538.65</v>
      </c>
      <c r="I5017" s="50">
        <v>0.96946616541353392</v>
      </c>
      <c r="J5017" s="51" t="str">
        <v>S-062</v>
      </c>
      <c r="Q5017" s="19" t="str">
        <v>31 ch - Ojal de 5,2 mm chico Cable: 0,8 - 2 mm - NO</v>
      </c>
      <c r="V5017" s="83"/>
      <c r="AA5017" t="str">
        <v>31 - SEEGER A 31</v>
      </c>
    </row>
    <row r="5018" spans="1:27" x14ac:dyDescent="0.2">
      <c r="A5018" s="45" t="str">
        <v>PLASTICOS52</v>
      </c>
      <c r="B5018" s="46" t="str">
        <v>PLASTICOS</v>
      </c>
      <c r="C5018" s="46">
        <v>52</v>
      </c>
      <c r="D5018" s="46" t="str">
        <v>Paneles omega mediano</v>
      </c>
      <c r="E5018" s="47">
        <v>669.45</v>
      </c>
      <c r="F5018" s="45" t="str">
        <v>FADER</v>
      </c>
      <c r="G5018" s="48">
        <v>271.12725</v>
      </c>
      <c r="H5018" s="49">
        <v>137.655</v>
      </c>
      <c r="I5018" s="50">
        <v>0.96961425302386406</v>
      </c>
      <c r="J5018" s="51" t="str">
        <v>S-048</v>
      </c>
      <c r="Q5018" s="19" t="str">
        <v>31 gr - Ojal de 5,2 mm grande Cable: 0,8 - 2 mm</v>
      </c>
      <c r="V5018" s="83"/>
      <c r="AA5018" t="str">
        <v>31 - SEEGER I 31</v>
      </c>
    </row>
    <row r="5019" spans="1:27" x14ac:dyDescent="0.2">
      <c r="A5019" s="45" t="str">
        <v>PLASTICOS70</v>
      </c>
      <c r="B5019" s="46" t="str">
        <v>PLASTICOS</v>
      </c>
      <c r="C5019" s="46">
        <v>70</v>
      </c>
      <c r="D5019" s="46" t="str">
        <v>Grampa pasacable omega chica</v>
      </c>
      <c r="E5019" s="47">
        <v>669.45</v>
      </c>
      <c r="F5019" s="45" t="str">
        <v>FADER</v>
      </c>
      <c r="G5019" s="48">
        <v>271.12725</v>
      </c>
      <c r="H5019" s="49">
        <v>137.655</v>
      </c>
      <c r="I5019" s="50">
        <v>0.96961425302386406</v>
      </c>
      <c r="J5019" s="51" t="str">
        <v>S-049</v>
      </c>
      <c r="Q5019" s="19" t="str">
        <v>310 - 0,5 x 9 x 14 - Compresion</v>
      </c>
      <c r="V5019" s="83"/>
      <c r="AA5019" t="str">
        <v>31 - TOPE CAPOT LATERAL ASTRA-VECTRA-SUZUKI FUN</v>
      </c>
    </row>
    <row r="5020" spans="1:27" x14ac:dyDescent="0.2">
      <c r="A5020" s="45" t="str">
        <v>PLASTICOS72</v>
      </c>
      <c r="B5020" s="46" t="str">
        <v>PLASTICOS</v>
      </c>
      <c r="C5020" s="46">
        <v>72</v>
      </c>
      <c r="D5020" s="46" t="str">
        <v>Grampa pasacable de cerradura de Escord</v>
      </c>
      <c r="E5020" s="47">
        <v>1049.1300000000001</v>
      </c>
      <c r="F5020" s="45" t="str">
        <v>FADER</v>
      </c>
      <c r="G5020" s="48">
        <v>424.89765000000011</v>
      </c>
      <c r="H5020" s="49">
        <v>215.46</v>
      </c>
      <c r="I5020" s="50">
        <v>0.97204887218045166</v>
      </c>
      <c r="J5020" s="51" t="str">
        <v>S-116</v>
      </c>
      <c r="Q5020" s="19" t="str">
        <v>310 - Cuerda 5,33mm - 12,07 x 22,73</v>
      </c>
      <c r="V5020" s="83"/>
      <c r="AA5020" t="str">
        <v>31 - UNION VIROLA 5/16</v>
      </c>
    </row>
    <row r="5021" spans="1:27" x14ac:dyDescent="0.2">
      <c r="A5021" s="45" t="str">
        <v>RETENES SEGURIDAD4</v>
      </c>
      <c r="B5021" s="46" t="str">
        <v>RETENES SEGURIDAD</v>
      </c>
      <c r="C5021" s="46">
        <v>4</v>
      </c>
      <c r="D5021" s="46" t="str">
        <v>RETENES SEGURIDAD DIN 6799 RS 4</v>
      </c>
      <c r="E5021" s="47">
        <v>62.91</v>
      </c>
      <c r="F5021" s="45" t="str">
        <v>OTIA</v>
      </c>
      <c r="G5021" s="48">
        <v>25.478550000000002</v>
      </c>
      <c r="H5021" s="49">
        <v>12.900600000000001</v>
      </c>
      <c r="I5021" s="50">
        <v>0.97498953537044786</v>
      </c>
      <c r="J5021" s="51" t="str">
        <v>04204H</v>
      </c>
      <c r="Q5021" s="19" t="str">
        <v>310 - TACO DE FIJACION RENAULT</v>
      </c>
      <c r="V5021" s="83"/>
      <c r="AA5021" t="str">
        <v>31 ch - Ojal de 5,2 mm chico Cable: 0,8 - 2 mm - NO</v>
      </c>
    </row>
    <row r="5022" spans="1:27" x14ac:dyDescent="0.2">
      <c r="A5022" s="45" t="str">
        <v>PLASTICOS56</v>
      </c>
      <c r="B5022" s="46" t="str">
        <v>PLASTICOS</v>
      </c>
      <c r="C5022" s="46">
        <v>56</v>
      </c>
      <c r="D5022" s="46" t="str">
        <v>Buje insignia FIAT UNO-DUNA</v>
      </c>
      <c r="E5022" s="47">
        <v>578.92999999999995</v>
      </c>
      <c r="F5022" s="45" t="str">
        <v>FADER</v>
      </c>
      <c r="G5022" s="48">
        <v>234.46665000000002</v>
      </c>
      <c r="H5022" s="49">
        <v>118.7025</v>
      </c>
      <c r="I5022" s="50">
        <v>0.97524609843937582</v>
      </c>
      <c r="J5022" s="51" t="str">
        <v>S-119</v>
      </c>
      <c r="Q5022" s="19" t="str">
        <v>311 - Cuerda 5,33mm - 13,64 x 24,3</v>
      </c>
      <c r="V5022" s="83"/>
      <c r="AA5022" t="str">
        <v>31 gr - Ojal de 5,2 mm grande Cable: 0,8 - 2 mm</v>
      </c>
    </row>
    <row r="5023" spans="1:27" x14ac:dyDescent="0.2">
      <c r="A5023" s="45" t="str">
        <v>PLASTICOS91</v>
      </c>
      <c r="B5023" s="46" t="str">
        <v>PLASTICOS</v>
      </c>
      <c r="C5023" s="46">
        <v>91</v>
      </c>
      <c r="D5023" s="46" t="str">
        <v>Grampa baguet lateral R 19 - RN - RT -Coupe</v>
      </c>
      <c r="E5023" s="47">
        <v>447.75</v>
      </c>
      <c r="F5023" s="45" t="str">
        <v>FADER</v>
      </c>
      <c r="G5023" s="48">
        <v>181.33875</v>
      </c>
      <c r="H5023" s="49">
        <v>91.77</v>
      </c>
      <c r="I5023" s="50">
        <v>0.97601340307289974</v>
      </c>
      <c r="J5023" s="51" t="str">
        <v>S-075</v>
      </c>
      <c r="Q5023" s="19" t="str">
        <v>311 - TUERCA RAPIDA PLASTICA RENAULT</v>
      </c>
      <c r="V5023" s="83"/>
      <c r="AA5023" t="str">
        <v>310 - 0,5 x 9 x 14 - Compresion</v>
      </c>
    </row>
    <row r="5024" spans="1:27" x14ac:dyDescent="0.2">
      <c r="A5024" s="45" t="str">
        <v>SEEGER DIN 47124</v>
      </c>
      <c r="B5024" s="46" t="str">
        <v>SEEGER DIN 471</v>
      </c>
      <c r="C5024" s="46">
        <v>24</v>
      </c>
      <c r="D5024" s="46" t="str">
        <v>SEEGER A 24</v>
      </c>
      <c r="E5024" s="47">
        <v>766.46</v>
      </c>
      <c r="F5024" s="45" t="str">
        <v>OTIA</v>
      </c>
      <c r="G5024" s="48">
        <v>310.41630000000004</v>
      </c>
      <c r="H5024" s="49">
        <v>156.85919999999999</v>
      </c>
      <c r="I5024" s="50">
        <v>0.97894863673919064</v>
      </c>
      <c r="J5024" s="51" t="str">
        <v>0403024N</v>
      </c>
      <c r="Q5024" s="19" t="str">
        <v>312 - 0,5 x 10 x 28 - Compresion</v>
      </c>
      <c r="V5024" s="83"/>
      <c r="AA5024" t="str">
        <v>310 - Cuerda 5,33mm - 12,07 x 22,73</v>
      </c>
    </row>
    <row r="5025" spans="1:27" x14ac:dyDescent="0.2">
      <c r="A5025" s="45" t="str">
        <v>TARUGOS ESTRIADOSVarilla Ø10</v>
      </c>
      <c r="B5025" s="46" t="str">
        <v>TARUGOS ESTRIADOS</v>
      </c>
      <c r="C5025" s="46" t="str">
        <v>Varilla Ø10</v>
      </c>
      <c r="D5025" s="46" t="str">
        <v>Varilla Taeda 10mm</v>
      </c>
      <c r="E5025" s="47">
        <v>2376</v>
      </c>
      <c r="F5025" s="45" t="str">
        <v>TUDANCA</v>
      </c>
      <c r="G5025" s="48">
        <v>962.2800000000002</v>
      </c>
      <c r="H5025" s="49">
        <v>486</v>
      </c>
      <c r="I5025" s="50">
        <v>0.98000000000000043</v>
      </c>
      <c r="J5025" s="51" t="str">
        <v>Varilla 10mm</v>
      </c>
      <c r="Q5025" s="19" t="str">
        <v>312 - Cuerda 5,33mm - 15,24 x 26,9</v>
      </c>
      <c r="V5025" s="83"/>
      <c r="AA5025" t="str">
        <v>310 - TACO DE FIJACION RENAULT</v>
      </c>
    </row>
    <row r="5026" spans="1:27" x14ac:dyDescent="0.2">
      <c r="A5026" s="45" t="str">
        <v>INSERTOS9X12</v>
      </c>
      <c r="B5026" s="46" t="str">
        <v>INSERTOS</v>
      </c>
      <c r="C5026" s="46" t="str">
        <v>9X12</v>
      </c>
      <c r="D5026" s="46" t="str">
        <v>9X12</v>
      </c>
      <c r="E5026" s="47">
        <v>1861.56</v>
      </c>
      <c r="F5026" s="45" t="str">
        <v>INSERTOS</v>
      </c>
      <c r="G5026" s="48">
        <v>753.93180000000007</v>
      </c>
      <c r="H5026" s="49">
        <v>380</v>
      </c>
      <c r="I5026" s="50">
        <v>0.9840310526315792</v>
      </c>
      <c r="J5026" s="51" t="str">
        <v>9X12</v>
      </c>
      <c r="Q5026" s="19" t="str">
        <v>312 - GR.TAPIZADOS RENAULT KANGOO</v>
      </c>
      <c r="V5026" s="83"/>
      <c r="AA5026" t="str">
        <v>311 - Cuerda 5,33mm - 13,64 x 24,3</v>
      </c>
    </row>
    <row r="5027" spans="1:27" x14ac:dyDescent="0.2">
      <c r="A5027" s="45" t="str">
        <v>ESPINAS ELASTICAS8 x 60</v>
      </c>
      <c r="B5027" s="46" t="str">
        <v>ESPINAS ELASTICAS</v>
      </c>
      <c r="C5027" s="46" t="str">
        <v>8 x 60</v>
      </c>
      <c r="D5027" s="46" t="str">
        <v>8x60</v>
      </c>
      <c r="E5027" s="47">
        <v>2058.15</v>
      </c>
      <c r="F5027" s="45" t="str">
        <v>OTIA</v>
      </c>
      <c r="G5027" s="48">
        <v>833.55075000000011</v>
      </c>
      <c r="H5027" s="49">
        <v>419.93099999999998</v>
      </c>
      <c r="I5027" s="50">
        <v>0.98497074519385364</v>
      </c>
      <c r="J5027" s="51" t="str">
        <v>01018-60</v>
      </c>
      <c r="Q5027" s="19" t="str">
        <v>313 - 0,6 x 6,5 x 18 - Compresion</v>
      </c>
      <c r="V5027" s="83"/>
      <c r="AA5027" t="str">
        <v>311 - TUERCA RAPIDA PLASTICA RENAULT</v>
      </c>
    </row>
    <row r="5028" spans="1:27" x14ac:dyDescent="0.2">
      <c r="A5028" s="45" t="str">
        <v>PLASTICOS226</v>
      </c>
      <c r="B5028" s="46" t="str">
        <v>PLASTICOS</v>
      </c>
      <c r="C5028" s="46">
        <v>226</v>
      </c>
      <c r="D5028" s="46" t="str">
        <v>PLAQUETA DE OPTICA FIAT 147</v>
      </c>
      <c r="E5028" s="47">
        <v>1164.17</v>
      </c>
      <c r="F5028" s="45" t="str">
        <v>FADER</v>
      </c>
      <c r="G5028" s="48">
        <v>471.48885000000007</v>
      </c>
      <c r="H5028" s="49">
        <v>237.405</v>
      </c>
      <c r="I5028" s="50">
        <v>0.98601061477222496</v>
      </c>
      <c r="J5028" s="51" t="str">
        <v>S-032</v>
      </c>
      <c r="Q5028" s="19" t="str">
        <v>313 - Cuerda 5,33mm - 16,81 x 27,47</v>
      </c>
      <c r="V5028" s="83"/>
      <c r="AA5028" t="str">
        <v>312 - 0,5 x 10 x 28 - Compresion</v>
      </c>
    </row>
    <row r="5029" spans="1:27" x14ac:dyDescent="0.2">
      <c r="A5029" s="45" t="str">
        <v>ARANDELAS DE INYECCION1053</v>
      </c>
      <c r="B5029" s="46" t="str">
        <v>ARANDELAS DE INYECCION</v>
      </c>
      <c r="C5029" s="46">
        <v>1053</v>
      </c>
      <c r="D5029" s="46" t="str">
        <v>21 x 25.5 - BEDFORD</v>
      </c>
      <c r="E5029" s="47">
        <v>269.93</v>
      </c>
      <c r="F5029" s="45" t="str">
        <v>DAHE.DIESEL</v>
      </c>
      <c r="G5029" s="48">
        <v>109.32165000000001</v>
      </c>
      <c r="H5029" s="49">
        <v>55.0426</v>
      </c>
      <c r="I5029" s="50">
        <v>0.98612801720848942</v>
      </c>
      <c r="J5029" s="51" t="str">
        <v>0000000053</v>
      </c>
      <c r="Q5029" s="19" t="str">
        <v>313 - GRAMPA VARILLA DE CERRADURA RENAULT CLIO - MEGANE</v>
      </c>
      <c r="V5029" s="83"/>
      <c r="AA5029" t="str">
        <v>312 - Cuerda 5,33mm - 15,24 x 26,9</v>
      </c>
    </row>
    <row r="5030" spans="1:27" x14ac:dyDescent="0.2">
      <c r="A5030" s="45" t="str">
        <v>PLASTICOS360</v>
      </c>
      <c r="B5030" s="46" t="str">
        <v>PLASTICOS</v>
      </c>
      <c r="C5030" s="46">
        <v>360</v>
      </c>
      <c r="D5030" s="46" t="str">
        <v>Grampa fijacion parrilla Toyota Hylux-Corolla</v>
      </c>
      <c r="E5030" s="47">
        <v>1058.3399999999999</v>
      </c>
      <c r="F5030" s="45" t="str">
        <v>FADER</v>
      </c>
      <c r="G5030" s="48">
        <v>428.6277</v>
      </c>
      <c r="H5030" s="49">
        <v>215.7792</v>
      </c>
      <c r="I5030" s="50">
        <v>0.98641806068425497</v>
      </c>
      <c r="J5030" s="51" t="str">
        <v>F-1160</v>
      </c>
      <c r="Q5030" s="19" t="str">
        <v>314 - Cuerda 5,33mm - 18,42 x 29,08</v>
      </c>
      <c r="V5030" s="83"/>
      <c r="AA5030" t="str">
        <v>312 - GR.TAPIZADOS RENAULT KANGOO</v>
      </c>
    </row>
    <row r="5031" spans="1:27" x14ac:dyDescent="0.2">
      <c r="A5031" s="45" t="str">
        <v>PLASTICOS222</v>
      </c>
      <c r="B5031" s="46" t="str">
        <v>PLASTICOS</v>
      </c>
      <c r="C5031" s="46">
        <v>222</v>
      </c>
      <c r="D5031" s="46" t="str">
        <v>GRAMPA MOLDURA TAPA DE BAUL FIAT 128/1600</v>
      </c>
      <c r="E5031" s="47">
        <v>582.09</v>
      </c>
      <c r="F5031" s="45" t="str">
        <v>FADER</v>
      </c>
      <c r="G5031" s="48">
        <v>235.74645000000004</v>
      </c>
      <c r="H5031" s="49">
        <v>118.6786</v>
      </c>
      <c r="I5031" s="50">
        <v>0.98642762890698088</v>
      </c>
      <c r="J5031" s="51" t="str">
        <v>F-466</v>
      </c>
      <c r="Q5031" s="19" t="str">
        <v>314 - Tuerca rapida 7 x 7. RENAULT</v>
      </c>
      <c r="V5031" s="83"/>
      <c r="AA5031" t="str">
        <v>313 - 0,6 x 6,5 x 18 - Compresion</v>
      </c>
    </row>
    <row r="5032" spans="1:27" x14ac:dyDescent="0.2">
      <c r="A5032" s="45" t="str">
        <v>RESORTES LINEA COMPLEMENTARIA378</v>
      </c>
      <c r="B5032" s="46" t="str">
        <v>RESORTES LINEA COMPLEMENTARIA</v>
      </c>
      <c r="C5032" s="46">
        <v>378</v>
      </c>
      <c r="D5032" s="46" t="str">
        <v>1,6 x 20 x 29 - Compresión</v>
      </c>
      <c r="E5032" s="47">
        <v>1175.72</v>
      </c>
      <c r="F5032" s="45" t="str">
        <v>RESORTES</v>
      </c>
      <c r="G5032" s="48">
        <v>476.16660000000002</v>
      </c>
      <c r="H5032" s="49">
        <v>239.7</v>
      </c>
      <c r="I5032" s="50">
        <v>0.98651063829787256</v>
      </c>
      <c r="J5032" s="51" t="str">
        <v>378</v>
      </c>
      <c r="Q5032" s="19" t="str">
        <v>315 - Cuerda 5,33mm - 19,99 x 30,65</v>
      </c>
      <c r="V5032" s="83"/>
      <c r="AA5032" t="str">
        <v>313 - Cuerda 5,33mm - 16,81 x 27,47</v>
      </c>
    </row>
    <row r="5033" spans="1:27" x14ac:dyDescent="0.2">
      <c r="A5033" s="45" t="str">
        <v>PLASTICOS236</v>
      </c>
      <c r="B5033" s="46" t="str">
        <v>PLASTICOS</v>
      </c>
      <c r="C5033" s="46">
        <v>236</v>
      </c>
      <c r="D5033" s="46" t="str">
        <v>RAPON DENTADO CHICO NYLON FIAT PALIO/SIENA</v>
      </c>
      <c r="E5033" s="47">
        <v>2473.87</v>
      </c>
      <c r="F5033" s="45" t="str">
        <v>FADER</v>
      </c>
      <c r="G5033" s="48">
        <v>1001.9173499999999</v>
      </c>
      <c r="H5033" s="49">
        <v>504.34070000000003</v>
      </c>
      <c r="I5033" s="50">
        <v>0.98658833205410534</v>
      </c>
      <c r="J5033" s="51" t="str">
        <v>F-1066</v>
      </c>
      <c r="Q5033" s="19" t="str">
        <v>315 - Perilla seguro puertas PEUGEOT 504</v>
      </c>
      <c r="V5033" s="83"/>
      <c r="AA5033" t="str">
        <v>313 - GRAMPA VARILLA DE CERRADURA RENAULT CLIO - MEGANE</v>
      </c>
    </row>
    <row r="5034" spans="1:27" x14ac:dyDescent="0.2">
      <c r="A5034" s="45" t="str">
        <v>REGATONES63</v>
      </c>
      <c r="B5034" s="46" t="str">
        <v>REGATONES</v>
      </c>
      <c r="C5034" s="46">
        <v>63</v>
      </c>
      <c r="D5034" s="46" t="str">
        <v>PERILLA C/TORNILLO  - 1/4 grande</v>
      </c>
      <c r="E5034" s="47">
        <v>1460.25</v>
      </c>
      <c r="F5034" s="45" t="str">
        <v>REGATONES</v>
      </c>
      <c r="G5034" s="48">
        <v>591.40125000000012</v>
      </c>
      <c r="H5034" s="49">
        <v>297.67399999999998</v>
      </c>
      <c r="I5034" s="50">
        <v>0.98674136807379931</v>
      </c>
      <c r="J5034" s="51" t="str">
        <v>1/4 grande PERILLA C/TORNILLO</v>
      </c>
      <c r="Q5034" s="19" t="str">
        <v>316 - 0,6 x 9 x 28 - Compresion</v>
      </c>
      <c r="V5034" s="83"/>
      <c r="AA5034" t="str">
        <v>314 - Cuerda 5,33mm - 18,42 x 29,08</v>
      </c>
    </row>
    <row r="5035" spans="1:27" x14ac:dyDescent="0.2">
      <c r="A5035" s="45" t="str">
        <v>PLASTICOS283</v>
      </c>
      <c r="B5035" s="46" t="str">
        <v>PLASTICOS</v>
      </c>
      <c r="C5035" s="46">
        <v>283</v>
      </c>
      <c r="D5035" s="46" t="str">
        <v>GRAMPA TAPIZADO  ESCORT-FOCUS-MONDEO</v>
      </c>
      <c r="E5035" s="47">
        <v>868.09</v>
      </c>
      <c r="F5035" s="45" t="str">
        <v>FADER</v>
      </c>
      <c r="G5035" s="48">
        <v>351.57645000000002</v>
      </c>
      <c r="H5035" s="49">
        <v>176.93889999999999</v>
      </c>
      <c r="I5035" s="50">
        <v>0.98699353279578461</v>
      </c>
      <c r="J5035" s="51" t="str">
        <v>F-1054</v>
      </c>
      <c r="Q5035" s="19" t="str">
        <v>316 - Clip de tapizado de puerta PEUGEOT 206-306-307</v>
      </c>
      <c r="V5035" s="83"/>
      <c r="AA5035" t="str">
        <v>314 - Tuerca rapida 7 x 7. RENAULT</v>
      </c>
    </row>
    <row r="5036" spans="1:27" x14ac:dyDescent="0.2">
      <c r="A5036" s="45" t="str">
        <v>PLASTICOS338</v>
      </c>
      <c r="B5036" s="46" t="str">
        <v>PLASTICOS</v>
      </c>
      <c r="C5036" s="46">
        <v>338</v>
      </c>
      <c r="D5036" s="46" t="str">
        <v>GR.TAPIZADOZ FORD ECOESPORT</v>
      </c>
      <c r="E5036" s="47">
        <v>871.76</v>
      </c>
      <c r="F5036" s="45" t="str">
        <v>FADER</v>
      </c>
      <c r="G5036" s="48">
        <v>353.06280000000004</v>
      </c>
      <c r="H5036" s="49">
        <v>177.55500000000001</v>
      </c>
      <c r="I5036" s="50">
        <v>0.98847005153332779</v>
      </c>
      <c r="J5036" s="51" t="str">
        <v>S-313</v>
      </c>
      <c r="Q5036" s="19" t="str">
        <v>316 - Cuerda 5,33mm - 21,59 x 32,05</v>
      </c>
      <c r="V5036" s="83"/>
      <c r="AA5036" t="str">
        <v>315 - Cuerda 5,33mm - 19,99 x 30,65</v>
      </c>
    </row>
    <row r="5037" spans="1:27" x14ac:dyDescent="0.2">
      <c r="A5037" s="45" t="str">
        <v>INTERRUPTORES Y PULSADORES580</v>
      </c>
      <c r="B5037" s="46" t="str">
        <v>INTERRUPTORES Y PULSADORES</v>
      </c>
      <c r="C5037" s="46">
        <v>580</v>
      </c>
      <c r="D5037" s="46" t="str">
        <v>2 Amper - Unipolar - PULSADOR AUTORR. FTE.RED. A ROSCA</v>
      </c>
      <c r="E5037" s="47">
        <v>2597.77</v>
      </c>
      <c r="F5037" s="45" t="str">
        <v>ALCIDES.TESSA</v>
      </c>
      <c r="G5037" s="48">
        <v>1052.0968500000001</v>
      </c>
      <c r="H5037" s="49">
        <v>528.17999999999995</v>
      </c>
      <c r="I5037" s="50">
        <v>0.99192860388503967</v>
      </c>
      <c r="J5037" s="51" t="str">
        <v>942/00 - NB</v>
      </c>
      <c r="Q5037" s="19" t="str">
        <v>317 - 0,6 x 13 x 20 - Compresion</v>
      </c>
      <c r="V5037" s="83"/>
      <c r="AA5037" t="str">
        <v>315 - Perilla seguro puertas PEUGEOT 504</v>
      </c>
    </row>
    <row r="5038" spans="1:27" x14ac:dyDescent="0.2">
      <c r="A5038" s="45" t="str">
        <v>PLASTICOS13</v>
      </c>
      <c r="B5038" s="46" t="str">
        <v>PLASTICOS</v>
      </c>
      <c r="C5038" s="46">
        <v>13</v>
      </c>
      <c r="D5038" s="46" t="str">
        <v>Tuerca autorros. FIAT-PEUGEOT</v>
      </c>
      <c r="E5038" s="47">
        <v>1202.08</v>
      </c>
      <c r="F5038" s="45" t="str">
        <v>FADER</v>
      </c>
      <c r="G5038" s="48">
        <v>486.8424</v>
      </c>
      <c r="H5038" s="49">
        <v>244.38749999999999</v>
      </c>
      <c r="I5038" s="50">
        <v>0.99209206690194884</v>
      </c>
      <c r="J5038" s="51" t="str">
        <v>S-105</v>
      </c>
      <c r="Q5038" s="19" t="str">
        <v>317 - Cuerda 5,33mm - 23,16 x 33,82</v>
      </c>
      <c r="V5038" s="83"/>
      <c r="AA5038" t="str">
        <v>316 - 0,6 x 9 x 28 - Compresion</v>
      </c>
    </row>
    <row r="5039" spans="1:27" x14ac:dyDescent="0.2">
      <c r="A5039" s="45" t="str">
        <v>PLASTICOS392</v>
      </c>
      <c r="B5039" s="46" t="str">
        <v>PLASTICOS</v>
      </c>
      <c r="C5039" s="46">
        <v>392</v>
      </c>
      <c r="D5039" s="46" t="str">
        <v>Grampa Moldura Citroen, Fiat, Peugeot</v>
      </c>
      <c r="E5039" s="47">
        <v>2070.67</v>
      </c>
      <c r="F5039" s="45" t="str">
        <v>FADER</v>
      </c>
      <c r="G5039" s="48">
        <v>838.62135000000012</v>
      </c>
      <c r="H5039" s="49">
        <v>420.94499999999999</v>
      </c>
      <c r="I5039" s="50">
        <v>0.99223497131454264</v>
      </c>
      <c r="J5039" s="51" t="str">
        <v>S-371</v>
      </c>
      <c r="Q5039" s="19" t="str">
        <v>317 - Grampa fijacion moldura CITROEN C3-C4 PEUGEOT</v>
      </c>
      <c r="V5039" s="83"/>
      <c r="AA5039" t="str">
        <v>316 - Clip de tapizado de puerta PEUGEOT 206-306-307</v>
      </c>
    </row>
    <row r="5040" spans="1:27" x14ac:dyDescent="0.2">
      <c r="A5040" s="45" t="str">
        <v>PICOS PARA GAS162</v>
      </c>
      <c r="B5040" s="46" t="str">
        <v>PICOS PARA GAS</v>
      </c>
      <c r="C5040" s="46">
        <v>162</v>
      </c>
      <c r="D5040" s="46" t="str">
        <v>INYECTORES PARA CALEFON  - LONGVIE - SEMILLA QUEMADOR</v>
      </c>
      <c r="E5040" s="47">
        <v>830.1</v>
      </c>
      <c r="F5040" s="45" t="str">
        <v>INYECTGAS</v>
      </c>
      <c r="G5040" s="48">
        <v>336.19050000000004</v>
      </c>
      <c r="H5040" s="49">
        <v>168.6653</v>
      </c>
      <c r="I5040" s="50">
        <v>0.9932404590630084</v>
      </c>
      <c r="J5040" s="51" t="str">
        <v>1209</v>
      </c>
      <c r="Q5040" s="19" t="str">
        <v>317 - UNIÓN TRIPLE PLÁSTICA 1/4 MANG - PULGADAS</v>
      </c>
      <c r="V5040" s="83"/>
      <c r="AA5040" t="str">
        <v>316 - Cuerda 5,33mm - 21,59 x 32,05</v>
      </c>
    </row>
    <row r="5041" spans="1:27" x14ac:dyDescent="0.2">
      <c r="A5041" s="45" t="str">
        <v>PICOS PARA GAS7</v>
      </c>
      <c r="B5041" s="46" t="str">
        <v>PICOS PARA GAS</v>
      </c>
      <c r="C5041" s="46">
        <v>7</v>
      </c>
      <c r="D5041" s="46" t="str">
        <v>COCINA - COVENTRY - HORNO</v>
      </c>
      <c r="E5041" s="47">
        <v>860.91</v>
      </c>
      <c r="F5041" s="45" t="str">
        <v>INYECTGAS</v>
      </c>
      <c r="G5041" s="48">
        <v>348.66855000000004</v>
      </c>
      <c r="H5041" s="49">
        <v>174.77090000000001</v>
      </c>
      <c r="I5041" s="50">
        <v>0.9950034588137957</v>
      </c>
      <c r="J5041" s="51" t="str">
        <v>1104</v>
      </c>
      <c r="Q5041" s="19" t="str">
        <v>318 - 0,7 x 8,5 x 10 - Compresion</v>
      </c>
      <c r="V5041" s="83"/>
      <c r="AA5041" t="str">
        <v>317 - 0,6 x 13 x 20 - Compresion</v>
      </c>
    </row>
    <row r="5042" spans="1:27" x14ac:dyDescent="0.2">
      <c r="A5042" s="45" t="str">
        <v>PICOS PARA GAS55</v>
      </c>
      <c r="B5042" s="46" t="str">
        <v>PICOS PARA GAS</v>
      </c>
      <c r="C5042" s="46">
        <v>55</v>
      </c>
      <c r="D5042" s="46" t="str">
        <v>COCINA - WHIRPOOL</v>
      </c>
      <c r="E5042" s="47">
        <v>860.91</v>
      </c>
      <c r="F5042" s="45" t="str">
        <v>INYECTGAS</v>
      </c>
      <c r="G5042" s="48">
        <v>348.66855000000004</v>
      </c>
      <c r="H5042" s="49">
        <v>174.77090000000001</v>
      </c>
      <c r="I5042" s="50">
        <v>0.9950034588137957</v>
      </c>
      <c r="J5042" s="51" t="str">
        <v>1130</v>
      </c>
      <c r="Q5042" s="19" t="str">
        <v>318 - Cuerda 5,33mm - 24,77 x 35,43</v>
      </c>
      <c r="V5042" s="83"/>
      <c r="AA5042" t="str">
        <v>317 - Cuerda 5,33mm - 23,16 x 33,82</v>
      </c>
    </row>
    <row r="5043" spans="1:27" x14ac:dyDescent="0.2">
      <c r="A5043" s="45" t="str">
        <v>ESPINAS ELASTICAS7 x 40</v>
      </c>
      <c r="B5043" s="46" t="str">
        <v>ESPINAS ELASTICAS</v>
      </c>
      <c r="C5043" s="46" t="str">
        <v>7 x 40</v>
      </c>
      <c r="D5043" s="46" t="str">
        <v>7x40</v>
      </c>
      <c r="E5043" s="47">
        <v>1249.54</v>
      </c>
      <c r="F5043" s="45" t="str">
        <v>OTIA</v>
      </c>
      <c r="G5043" s="48">
        <v>506.06370000000004</v>
      </c>
      <c r="H5043" s="49">
        <v>253.62719999999999</v>
      </c>
      <c r="I5043" s="50">
        <v>0.99530531425651536</v>
      </c>
      <c r="J5043" s="51" t="str">
        <v>01017-40</v>
      </c>
      <c r="Q5043" s="19" t="str">
        <v>318 - GRAMPA FIJACION DE PARRILLA PEUGEOT 504 - 505</v>
      </c>
      <c r="V5043" s="83"/>
      <c r="AA5043" t="str">
        <v>317 - Grampa fijacion moldura CITROEN C3-C4 PEUGEOT</v>
      </c>
    </row>
    <row r="5044" spans="1:27" x14ac:dyDescent="0.2">
      <c r="A5044" s="45" t="str">
        <v>PLASTICOS284</v>
      </c>
      <c r="B5044" s="46" t="str">
        <v>PLASTICOS</v>
      </c>
      <c r="C5044" s="46">
        <v>284</v>
      </c>
      <c r="D5044" s="46" t="str">
        <v>Grampa Tapizado de puerta ( Azul ) PickUp Isuzu.</v>
      </c>
      <c r="E5044" s="47">
        <v>871.76</v>
      </c>
      <c r="F5044" s="45" t="str">
        <v>FADER</v>
      </c>
      <c r="G5044" s="48">
        <v>353.06280000000004</v>
      </c>
      <c r="H5044" s="49">
        <v>176.93889999999999</v>
      </c>
      <c r="I5044" s="50">
        <v>0.99539389020729785</v>
      </c>
      <c r="J5044" s="51" t="str">
        <v>F-1098</v>
      </c>
      <c r="Q5044" s="19" t="str">
        <v>319 - Cuerda 5,33mm - 26,34 x 37</v>
      </c>
      <c r="V5044" s="83"/>
      <c r="AA5044" t="str">
        <v>317 - UNION TRIPLE PLASTICA 1/4 MANG - PULGADAS</v>
      </c>
    </row>
    <row r="5045" spans="1:27" x14ac:dyDescent="0.2">
      <c r="A5045" s="45" t="str">
        <v>PICOS PARA GAS76</v>
      </c>
      <c r="B5045" s="46" t="str">
        <v>PICOS PARA GAS</v>
      </c>
      <c r="C5045" s="46">
        <v>76</v>
      </c>
      <c r="D5045" s="46" t="str">
        <v>COCINA - MABE/PATRICK - CORTO</v>
      </c>
      <c r="E5045" s="47">
        <v>977.77</v>
      </c>
      <c r="F5045" s="45" t="str">
        <v>INYECTGAS</v>
      </c>
      <c r="G5045" s="48">
        <v>395.99684999999999</v>
      </c>
      <c r="H5045" s="49">
        <v>198.4298</v>
      </c>
      <c r="I5045" s="50">
        <v>0.99565211475292514</v>
      </c>
      <c r="J5045" s="51" t="str">
        <v>1147</v>
      </c>
      <c r="Q5045" s="19" t="str">
        <v>319 - GRAMPA MOLDURAS PEUGEOT 206,306,PARTNER.</v>
      </c>
      <c r="V5045" s="83"/>
      <c r="AA5045" t="str">
        <v>318 - 0,7 x 8,5 x 10 - Compresion</v>
      </c>
    </row>
    <row r="5046" spans="1:27" x14ac:dyDescent="0.2">
      <c r="A5046" s="45" t="str">
        <v>PLASTICOS102</v>
      </c>
      <c r="B5046" s="46" t="str">
        <v>PLASTICOS</v>
      </c>
      <c r="C5046" s="46">
        <v>102</v>
      </c>
      <c r="D5046" s="46" t="str">
        <v>Abrazaderas p/ cables linea Fiat</v>
      </c>
      <c r="E5046" s="47">
        <v>1382.45</v>
      </c>
      <c r="F5046" s="45" t="str">
        <v>FADER</v>
      </c>
      <c r="G5046" s="48">
        <v>559.89224999999999</v>
      </c>
      <c r="H5046" s="49">
        <v>280.51299999999998</v>
      </c>
      <c r="I5046" s="50">
        <v>0.99595829783289913</v>
      </c>
      <c r="J5046" s="51" t="str">
        <v>F-200</v>
      </c>
      <c r="Q5046" s="19" t="str">
        <v>319 - UNIÓN TRIPLE PLÁSTICA 3/8 MANG - PULGADAS</v>
      </c>
      <c r="V5046" s="83"/>
      <c r="AA5046" t="str">
        <v>318 - Cuerda 5,33mm - 24,77 x 35,43</v>
      </c>
    </row>
    <row r="5047" spans="1:27" x14ac:dyDescent="0.2">
      <c r="A5047" s="45" t="str">
        <v>PICOS PARA GAS17</v>
      </c>
      <c r="B5047" s="46" t="str">
        <v>PICOS PARA GAS</v>
      </c>
      <c r="C5047" s="46">
        <v>17</v>
      </c>
      <c r="D5047" s="46" t="str">
        <v xml:space="preserve">COCINA - ESCORIAL - CORTO </v>
      </c>
      <c r="E5047" s="47">
        <v>778.92</v>
      </c>
      <c r="F5047" s="45" t="str">
        <v>INYECTGAS</v>
      </c>
      <c r="G5047" s="48">
        <v>315.46260000000001</v>
      </c>
      <c r="H5047" s="49">
        <v>157.98070000000001</v>
      </c>
      <c r="I5047" s="50">
        <v>0.99684265229866686</v>
      </c>
      <c r="J5047" s="51" t="str">
        <v>1109</v>
      </c>
      <c r="Q5047" s="19" t="str">
        <v>31x39 - 31x39</v>
      </c>
      <c r="V5047" s="83"/>
      <c r="AA5047" t="str">
        <v>318 - GRAMPA FIJACION DE PARRILLA PEUGEOT 504 - 505</v>
      </c>
    </row>
    <row r="5048" spans="1:27" x14ac:dyDescent="0.2">
      <c r="A5048" s="45" t="str">
        <v>PICOS PARA GAS145</v>
      </c>
      <c r="B5048" s="46" t="str">
        <v>PICOS PARA GAS</v>
      </c>
      <c r="C5048" s="46">
        <v>145</v>
      </c>
      <c r="D5048" s="46" t="str">
        <v>INYECTORES PARA CALEFACTOR  - ORBIS - CALORAMA QUEMADOR</v>
      </c>
      <c r="E5048" s="47">
        <v>741.35</v>
      </c>
      <c r="F5048" s="45" t="str">
        <v>INYECTGAS</v>
      </c>
      <c r="G5048" s="48">
        <v>300.24675000000002</v>
      </c>
      <c r="H5048" s="49">
        <v>150.34870000000001</v>
      </c>
      <c r="I5048" s="50">
        <v>0.99700263454223426</v>
      </c>
      <c r="J5048" s="51" t="str">
        <v>1412</v>
      </c>
      <c r="Q5048" s="19" t="str">
        <v>31x47 - 31x47</v>
      </c>
      <c r="V5048" s="83"/>
      <c r="AA5048" t="str">
        <v>319 - Cuerda 5,33mm - 26,34 x 37</v>
      </c>
    </row>
    <row r="5049" spans="1:27" x14ac:dyDescent="0.2">
      <c r="A5049" s="45" t="str">
        <v>PICOS PARA GAS43</v>
      </c>
      <c r="B5049" s="46" t="str">
        <v>PICOS PARA GAS</v>
      </c>
      <c r="C5049" s="46">
        <v>43</v>
      </c>
      <c r="D5049" s="46" t="str">
        <v xml:space="preserve">COCINA - ORBIS - CONVECTA </v>
      </c>
      <c r="E5049" s="47">
        <v>963.39</v>
      </c>
      <c r="F5049" s="45" t="str">
        <v>INYECTGAS</v>
      </c>
      <c r="G5049" s="48">
        <v>390.17295000000001</v>
      </c>
      <c r="H5049" s="49">
        <v>195.37700000000001</v>
      </c>
      <c r="I5049" s="50">
        <v>0.99702600613173509</v>
      </c>
      <c r="J5049" s="51" t="str">
        <v>1124</v>
      </c>
      <c r="Q5049" s="19" t="str">
        <v>32 - 1 x 8 x 25 - Expansion</v>
      </c>
      <c r="V5049" s="83"/>
      <c r="AA5049" t="str">
        <v>319 - GRAMPA MOLDURAS PEUGEOT 206,306,PARTNER.</v>
      </c>
    </row>
    <row r="5050" spans="1:27" x14ac:dyDescent="0.2">
      <c r="A5050" s="45" t="str">
        <v>PICOS PARA GAS103</v>
      </c>
      <c r="B5050" s="46" t="str">
        <v>PICOS PARA GAS</v>
      </c>
      <c r="C5050" s="46">
        <v>103</v>
      </c>
      <c r="D5050" s="46" t="str">
        <v xml:space="preserve">TERMOTANQUE - RHEEM - QUEMADOR  </v>
      </c>
      <c r="E5050" s="47">
        <v>1147.8699999999999</v>
      </c>
      <c r="F5050" s="45" t="str">
        <v>INYECTGAS</v>
      </c>
      <c r="G5050" s="48">
        <v>464.88734999999997</v>
      </c>
      <c r="H5050" s="49">
        <v>232.77340000000001</v>
      </c>
      <c r="I5050" s="50">
        <v>0.9971669872932214</v>
      </c>
      <c r="J5050" s="51" t="str">
        <v>1316</v>
      </c>
      <c r="Q5050" s="19" t="str">
        <v>32 - 1/4 H x M 10  -  13</v>
      </c>
      <c r="V5050" s="83"/>
      <c r="AA5050" t="str">
        <v>319 - UNION TRIPLE PLASTICA 3/8 MANG - PULGADAS</v>
      </c>
    </row>
    <row r="5051" spans="1:27" x14ac:dyDescent="0.2">
      <c r="A5051" s="45" t="str">
        <v>PLASTICOS305</v>
      </c>
      <c r="B5051" s="46" t="str">
        <v>PLASTICOS</v>
      </c>
      <c r="C5051" s="46">
        <v>305</v>
      </c>
      <c r="D5051" s="46" t="str">
        <v>GRAMPA,BURLETES Y REJILLAS,PEUGEOT,VOLKSWAGEN,TOYOTA,HONDA</v>
      </c>
      <c r="E5051" s="47">
        <v>683.78</v>
      </c>
      <c r="F5051" s="45" t="str">
        <v>FADER</v>
      </c>
      <c r="G5051" s="48">
        <v>276.93090000000001</v>
      </c>
      <c r="H5051" s="49">
        <v>138.6525</v>
      </c>
      <c r="I5051" s="50">
        <v>0.99730188781305773</v>
      </c>
      <c r="J5051" s="51" t="str">
        <v>S-298</v>
      </c>
      <c r="Q5051" s="19" t="str">
        <v>32 - 14 x 1,5 TORX c/ORING - CARTER SUZUKI FUN, IDEA, PALIO SIENA (TODOS 1,8)VECTRA 97 ASTRA 96,97 (1.7</v>
      </c>
      <c r="V5051" s="83"/>
      <c r="AA5051" t="str">
        <v>31x39 - 31x39</v>
      </c>
    </row>
    <row r="5052" spans="1:27" x14ac:dyDescent="0.2">
      <c r="A5052" s="45" t="str">
        <v>PICOS PARA GAS57</v>
      </c>
      <c r="B5052" s="46" t="str">
        <v>PICOS PARA GAS</v>
      </c>
      <c r="C5052" s="46">
        <v>57</v>
      </c>
      <c r="D5052" s="46" t="str">
        <v>COCINA - POMPEYA</v>
      </c>
      <c r="E5052" s="47">
        <v>1524.46</v>
      </c>
      <c r="F5052" s="45" t="str">
        <v>INYECTGAS</v>
      </c>
      <c r="G5052" s="48">
        <v>617.4063000000001</v>
      </c>
      <c r="H5052" s="49">
        <v>309.0926</v>
      </c>
      <c r="I5052" s="50">
        <v>0.99748004319741113</v>
      </c>
      <c r="J5052" s="51" t="str">
        <v>1131</v>
      </c>
      <c r="Q5052" s="19" t="str">
        <v>32 - 32 mm (1 1/4) - 5 mm</v>
      </c>
      <c r="V5052" s="83"/>
      <c r="AA5052" t="str">
        <v>31x47 - 31x47</v>
      </c>
    </row>
    <row r="5053" spans="1:27" x14ac:dyDescent="0.2">
      <c r="A5053" s="45" t="str">
        <v>PICOS PARA GAS49</v>
      </c>
      <c r="B5053" s="46" t="str">
        <v>PICOS PARA GAS</v>
      </c>
      <c r="C5053" s="46">
        <v>49</v>
      </c>
      <c r="D5053" s="46" t="str">
        <v xml:space="preserve">COCINA - ORBIS - GALA MODERNO  </v>
      </c>
      <c r="E5053" s="47">
        <v>1498.35</v>
      </c>
      <c r="F5053" s="45" t="str">
        <v>INYECTGAS</v>
      </c>
      <c r="G5053" s="48">
        <v>606.83175000000006</v>
      </c>
      <c r="H5053" s="49">
        <v>303.75020000000001</v>
      </c>
      <c r="I5053" s="50">
        <v>0.99779868457699794</v>
      </c>
      <c r="J5053" s="51" t="str">
        <v>1126</v>
      </c>
      <c r="Q5053" s="19" t="str">
        <v>32 - Aranlock 6x15</v>
      </c>
      <c r="V5053" s="83"/>
      <c r="AA5053" t="str">
        <v>32 - 1 x 8 x 25 - Expansion</v>
      </c>
    </row>
    <row r="5054" spans="1:27" x14ac:dyDescent="0.2">
      <c r="A5054" s="45" t="str">
        <v>PICOS PARA GAS51</v>
      </c>
      <c r="B5054" s="46" t="str">
        <v>PICOS PARA GAS</v>
      </c>
      <c r="C5054" s="46">
        <v>51</v>
      </c>
      <c r="D5054" s="46" t="str">
        <v xml:space="preserve">COCINA - ORBIS - DONNA HORNO </v>
      </c>
      <c r="E5054" s="47">
        <v>1498.35</v>
      </c>
      <c r="F5054" s="45" t="str">
        <v>INYECTGAS</v>
      </c>
      <c r="G5054" s="48">
        <v>606.83175000000006</v>
      </c>
      <c r="H5054" s="49">
        <v>303.75020000000001</v>
      </c>
      <c r="I5054" s="50">
        <v>0.99779868457699794</v>
      </c>
      <c r="J5054" s="51" t="str">
        <v>1128</v>
      </c>
      <c r="Q5054" s="19" t="str">
        <v>32 - Clip panel puerta R6/-R9-R12</v>
      </c>
      <c r="V5054" s="83"/>
      <c r="AA5054" t="str">
        <v>32 - 1/4 H x M 10  -  13</v>
      </c>
    </row>
    <row r="5055" spans="1:27" x14ac:dyDescent="0.2">
      <c r="A5055" s="45" t="str">
        <v>PICOS PARA GAS19</v>
      </c>
      <c r="B5055" s="46" t="str">
        <v>PICOS PARA GAS</v>
      </c>
      <c r="C5055" s="46">
        <v>19</v>
      </c>
      <c r="D5055" s="46" t="str">
        <v>COCINA - ESCORIAL - MEDIANO</v>
      </c>
      <c r="E5055" s="47">
        <v>1106.8800000000001</v>
      </c>
      <c r="F5055" s="45" t="str">
        <v>INYECTGAS</v>
      </c>
      <c r="G5055" s="48">
        <v>448.28640000000007</v>
      </c>
      <c r="H5055" s="49">
        <v>224.3783</v>
      </c>
      <c r="I5055" s="50">
        <v>0.99790443193481759</v>
      </c>
      <c r="J5055" s="51" t="str">
        <v>1110</v>
      </c>
      <c r="Q5055" s="19" t="str">
        <v>32 - Conector 3 Vias R 11</v>
      </c>
      <c r="V5055" s="83"/>
      <c r="AA5055" t="str">
        <v>32 - 14 x 1,5 TORX c/ORING - CARTER SUZUKI FUN, IDEA, PALIO SIENA (TODOS 1,8)VECTRA 97 ASTRA 96,97 (1.7</v>
      </c>
    </row>
    <row r="5056" spans="1:27" x14ac:dyDescent="0.2">
      <c r="A5056" s="45" t="str">
        <v>PICOS PARA GAS11</v>
      </c>
      <c r="B5056" s="46" t="str">
        <v>PICOS PARA GAS</v>
      </c>
      <c r="C5056" s="46">
        <v>11</v>
      </c>
      <c r="D5056" s="46" t="str">
        <v>COCINA - DOMEC</v>
      </c>
      <c r="E5056" s="47">
        <v>922.4</v>
      </c>
      <c r="F5056" s="45" t="str">
        <v>INYECTGAS</v>
      </c>
      <c r="G5056" s="48">
        <v>373.572</v>
      </c>
      <c r="H5056" s="49">
        <v>186.9819</v>
      </c>
      <c r="I5056" s="50">
        <v>0.9979046100184028</v>
      </c>
      <c r="J5056" s="51" t="str">
        <v>1106</v>
      </c>
      <c r="Q5056" s="19" t="str">
        <v>32 - Cuerda 1,78mm - 47,35 x 50,91</v>
      </c>
      <c r="V5056" s="83"/>
      <c r="AA5056" t="str">
        <v>32 - 32 mm (1 1/4) - 5 mm</v>
      </c>
    </row>
    <row r="5057" spans="1:27" x14ac:dyDescent="0.2">
      <c r="A5057" s="45" t="str">
        <v>PICOS PARA GAS125</v>
      </c>
      <c r="B5057" s="46" t="str">
        <v>PICOS PARA GAS</v>
      </c>
      <c r="C5057" s="46">
        <v>125</v>
      </c>
      <c r="D5057" s="46" t="str">
        <v>INYECTORES ARTEFACTOS DE GAS  - STANDARD HEXAGONAL 7 mm - 0,60 mm EN ADELANTE</v>
      </c>
      <c r="E5057" s="47">
        <v>737.92</v>
      </c>
      <c r="F5057" s="45" t="str">
        <v>INYECTGAS</v>
      </c>
      <c r="G5057" s="48">
        <v>298.85760000000005</v>
      </c>
      <c r="H5057" s="49">
        <v>149.5855</v>
      </c>
      <c r="I5057" s="50">
        <v>0.99790487714384124</v>
      </c>
      <c r="J5057" s="51" t="str">
        <v>1002</v>
      </c>
      <c r="Q5057" s="19" t="str">
        <v>32 - ESCORIAL - Escorial Candor Ng</v>
      </c>
      <c r="V5057" s="83"/>
      <c r="AA5057" t="str">
        <v>32 - Aranlock 6x15</v>
      </c>
    </row>
    <row r="5058" spans="1:27" x14ac:dyDescent="0.2">
      <c r="A5058" s="45" t="str">
        <v>ESPINAS ELASTICAS8 x 40</v>
      </c>
      <c r="B5058" s="46" t="str">
        <v>ESPINAS ELASTICAS</v>
      </c>
      <c r="C5058" s="46" t="str">
        <v>8 x 40</v>
      </c>
      <c r="D5058" s="46" t="str">
        <v>8x40</v>
      </c>
      <c r="E5058" s="47">
        <v>1410.47</v>
      </c>
      <c r="F5058" s="45" t="str">
        <v>OTIA</v>
      </c>
      <c r="G5058" s="48">
        <v>571.24035000000003</v>
      </c>
      <c r="H5058" s="49">
        <v>285.88679999999999</v>
      </c>
      <c r="I5058" s="50">
        <v>0.99813475123720319</v>
      </c>
      <c r="J5058" s="51" t="str">
        <v>01018-40</v>
      </c>
      <c r="Q5058" s="19" t="str">
        <v>32 - INTERIORES  - 2"</v>
      </c>
      <c r="V5058" s="83"/>
      <c r="AA5058" t="str">
        <v>32 - Clip panel puerta R6/-R9-R12</v>
      </c>
    </row>
    <row r="5059" spans="1:27" x14ac:dyDescent="0.2">
      <c r="A5059" s="45" t="str">
        <v>PICOS PARA GAS27</v>
      </c>
      <c r="B5059" s="46" t="str">
        <v>PICOS PARA GAS</v>
      </c>
      <c r="C5059" s="46">
        <v>27</v>
      </c>
      <c r="D5059" s="46" t="str">
        <v>COCINA - LONGVIE - BRASIL LARGO</v>
      </c>
      <c r="E5059" s="47">
        <v>1310.4100000000001</v>
      </c>
      <c r="F5059" s="45" t="str">
        <v>INYECTGAS</v>
      </c>
      <c r="G5059" s="48">
        <v>530.71605000000011</v>
      </c>
      <c r="H5059" s="49">
        <v>265.59070000000003</v>
      </c>
      <c r="I5059" s="50">
        <v>0.99824786786585551</v>
      </c>
      <c r="J5059" s="51" t="str">
        <v>1118</v>
      </c>
      <c r="Q5059" s="19" t="str">
        <v>32 - Ojal de 6,5 mm Cable: 0,8 - 2 mm</v>
      </c>
      <c r="V5059" s="83"/>
      <c r="AA5059" t="str">
        <v>32 - Conector 3 Vias R 11</v>
      </c>
    </row>
    <row r="5060" spans="1:27" x14ac:dyDescent="0.2">
      <c r="A5060" s="45" t="str">
        <v>PICOS PARA GAS53</v>
      </c>
      <c r="B5060" s="46" t="str">
        <v>PICOS PARA GAS</v>
      </c>
      <c r="C5060" s="46">
        <v>53</v>
      </c>
      <c r="D5060" s="46" t="str">
        <v>COCINA - ORO AZUL - -</v>
      </c>
      <c r="E5060" s="47">
        <v>1310.4100000000001</v>
      </c>
      <c r="F5060" s="45" t="str">
        <v>INYECTGAS</v>
      </c>
      <c r="G5060" s="48">
        <v>530.71605000000011</v>
      </c>
      <c r="H5060" s="49">
        <v>265.59070000000003</v>
      </c>
      <c r="I5060" s="50">
        <v>0.99824786786585551</v>
      </c>
      <c r="J5060" s="51" t="str">
        <v>1129</v>
      </c>
      <c r="Q5060" s="19" t="str">
        <v xml:space="preserve">32 - Park 8x18 neg </v>
      </c>
      <c r="V5060" s="83"/>
      <c r="AA5060" t="str">
        <v>32 - Cuerda 1,78mm - 47,35 x 50,91</v>
      </c>
    </row>
    <row r="5061" spans="1:27" x14ac:dyDescent="0.2">
      <c r="A5061" s="45" t="str">
        <v>PICOS PARA GAS109</v>
      </c>
      <c r="B5061" s="46" t="str">
        <v>PICOS PARA GAS</v>
      </c>
      <c r="C5061" s="46">
        <v>109</v>
      </c>
      <c r="D5061" s="46" t="str">
        <v>TERMOTANQUE - UNIVERSAL - NUEVO PARA PESTAÑA QUEMADOR</v>
      </c>
      <c r="E5061" s="47">
        <v>1540.12</v>
      </c>
      <c r="F5061" s="45" t="str">
        <v>INYECTGAS</v>
      </c>
      <c r="G5061" s="48">
        <v>623.74860000000001</v>
      </c>
      <c r="H5061" s="49">
        <v>312.1454</v>
      </c>
      <c r="I5061" s="50">
        <v>0.99826298897885413</v>
      </c>
      <c r="J5061" s="51" t="str">
        <v>1327</v>
      </c>
      <c r="Q5061" s="19" t="str">
        <v>32 - REDUCCION  8 X 19 - 63</v>
      </c>
      <c r="V5061" s="83"/>
      <c r="AA5061" t="str">
        <v>32 - ESCORIAL - Escorial Candor Ng</v>
      </c>
    </row>
    <row r="5062" spans="1:27" x14ac:dyDescent="0.2">
      <c r="A5062" s="45" t="str">
        <v>PICOS PARA GAS121</v>
      </c>
      <c r="B5062" s="46" t="str">
        <v>PICOS PARA GAS</v>
      </c>
      <c r="C5062" s="46">
        <v>121</v>
      </c>
      <c r="D5062" s="46" t="str">
        <v xml:space="preserve">INYECTORES ARTEFACTOS DE GAS  - PANTALLA DIRECTA </v>
      </c>
      <c r="E5062" s="47">
        <v>1054.5899999999999</v>
      </c>
      <c r="F5062" s="45" t="str">
        <v>INYECTGAS</v>
      </c>
      <c r="G5062" s="48">
        <v>427.10895000000005</v>
      </c>
      <c r="H5062" s="49">
        <v>213.6936</v>
      </c>
      <c r="I5062" s="50">
        <v>0.99869790204292519</v>
      </c>
      <c r="J5062" s="51" t="str">
        <v>1007</v>
      </c>
      <c r="Q5062" s="19" t="str">
        <v>32 - SAE 7.89 ID-6 - Conector macho extendido</v>
      </c>
      <c r="V5062" s="83"/>
      <c r="AA5062" t="str">
        <v>32 - INTERIORES  - 2"</v>
      </c>
    </row>
    <row r="5063" spans="1:27" x14ac:dyDescent="0.2">
      <c r="A5063" s="45" t="str">
        <v>PICOS PARA GAS31</v>
      </c>
      <c r="B5063" s="46" t="str">
        <v>PICOS PARA GAS</v>
      </c>
      <c r="C5063" s="46">
        <v>31</v>
      </c>
      <c r="D5063" s="46" t="str">
        <v>COCINA - LONGVIE - DOBLE ROSCA VENTURI</v>
      </c>
      <c r="E5063" s="47">
        <v>1717.63</v>
      </c>
      <c r="F5063" s="45" t="str">
        <v>INYECTGAS</v>
      </c>
      <c r="G5063" s="48">
        <v>695.64015000000018</v>
      </c>
      <c r="H5063" s="49">
        <v>348.0154</v>
      </c>
      <c r="I5063" s="50">
        <v>0.99887749220293176</v>
      </c>
      <c r="J5063" s="51" t="str">
        <v>1115</v>
      </c>
      <c r="Q5063" s="19" t="str">
        <v>32 - SEEGER A 32</v>
      </c>
      <c r="V5063" s="83"/>
      <c r="AA5063" t="str">
        <v>32 - Ojal de 6,5 mm Cable: 0,8 - 2 mm</v>
      </c>
    </row>
    <row r="5064" spans="1:27" x14ac:dyDescent="0.2">
      <c r="A5064" s="45" t="str">
        <v>PICOS PARA GAS78</v>
      </c>
      <c r="B5064" s="46" t="str">
        <v>PICOS PARA GAS</v>
      </c>
      <c r="C5064" s="46">
        <v>78</v>
      </c>
      <c r="D5064" s="46" t="str">
        <v xml:space="preserve">COCINA - VOLCAN - MODERNO </v>
      </c>
      <c r="E5064" s="47">
        <v>1487.91</v>
      </c>
      <c r="F5064" s="45" t="str">
        <v>INYECTGAS</v>
      </c>
      <c r="G5064" s="48">
        <v>602.60355000000004</v>
      </c>
      <c r="H5064" s="49">
        <v>301.46069999999997</v>
      </c>
      <c r="I5064" s="50">
        <v>0.99894563370946887</v>
      </c>
      <c r="J5064" s="51" t="str">
        <v>1135</v>
      </c>
      <c r="Q5064" s="19" t="str">
        <v>32 - SEEGER I 32</v>
      </c>
      <c r="V5064" s="83"/>
      <c r="AA5064" t="str">
        <v xml:space="preserve">32 - Park 8x18 neg </v>
      </c>
    </row>
    <row r="5065" spans="1:27" x14ac:dyDescent="0.2">
      <c r="A5065" s="45" t="str">
        <v>PICOS PARA GAS29</v>
      </c>
      <c r="B5065" s="46" t="str">
        <v>PICOS PARA GAS</v>
      </c>
      <c r="C5065" s="46">
        <v>29</v>
      </c>
      <c r="D5065" s="46" t="str">
        <v>COCINA - LONGVIE - DOBLE ROSCA</v>
      </c>
      <c r="E5065" s="47">
        <v>2230.16</v>
      </c>
      <c r="F5065" s="45" t="str">
        <v>INYECTGAS</v>
      </c>
      <c r="G5065" s="48">
        <v>903.21479999999997</v>
      </c>
      <c r="H5065" s="49">
        <v>451.80939999999998</v>
      </c>
      <c r="I5065" s="50">
        <v>0.99910581763017769</v>
      </c>
      <c r="J5065" s="51" t="str">
        <v>1112</v>
      </c>
      <c r="Q5065" s="19" t="str">
        <v>32 - TAPON PISO CHEV 400 - CHEVI (28 mm)</v>
      </c>
      <c r="V5065" s="83"/>
      <c r="AA5065" t="str">
        <v>32 - REDUCCION  8 X 19 - 63</v>
      </c>
    </row>
    <row r="5066" spans="1:27" x14ac:dyDescent="0.2">
      <c r="A5066" s="45" t="str">
        <v>RETENES SEGURIDAD5</v>
      </c>
      <c r="B5066" s="46" t="str">
        <v>RETENES SEGURIDAD</v>
      </c>
      <c r="C5066" s="46">
        <v>5</v>
      </c>
      <c r="D5066" s="46" t="str">
        <v>RETENES SEGURIDAD DIN 6799 RS 5</v>
      </c>
      <c r="E5066" s="47">
        <v>82.31</v>
      </c>
      <c r="F5066" s="45" t="str">
        <v>OTIA</v>
      </c>
      <c r="G5066" s="48">
        <v>33.335549999999998</v>
      </c>
      <c r="H5066" s="49">
        <v>16.6752</v>
      </c>
      <c r="I5066" s="50">
        <v>0.99910945595854916</v>
      </c>
      <c r="J5066" s="51" t="str">
        <v>04205</v>
      </c>
      <c r="Q5066" s="19" t="str">
        <v>32 - UNION VIROLA 3/8</v>
      </c>
      <c r="V5066" s="83"/>
      <c r="AA5066" t="str">
        <v>32 - SAE 7.89 ID-6 - Conector macho extendido</v>
      </c>
    </row>
    <row r="5067" spans="1:27" x14ac:dyDescent="0.2">
      <c r="A5067" s="45" t="str">
        <v>PICOS PARA GAS23</v>
      </c>
      <c r="B5067" s="46" t="str">
        <v>PICOS PARA GAS</v>
      </c>
      <c r="C5067" s="46">
        <v>23</v>
      </c>
      <c r="D5067" s="46" t="str">
        <v>COCINA - LONGVIE - ANTIGUA</v>
      </c>
      <c r="E5067" s="47">
        <v>2558.17</v>
      </c>
      <c r="F5067" s="45" t="str">
        <v>INYECTGAS</v>
      </c>
      <c r="G5067" s="48">
        <v>1036.0588500000001</v>
      </c>
      <c r="H5067" s="49">
        <v>518.20709999999997</v>
      </c>
      <c r="I5067" s="50">
        <v>0.99931427029849695</v>
      </c>
      <c r="J5067" s="51" t="str">
        <v>1114</v>
      </c>
      <c r="Q5067" s="19" t="str">
        <v>320 - 0,8 x 5 x 15 - Compresion</v>
      </c>
      <c r="V5067" s="83"/>
      <c r="AA5067" t="str">
        <v>32 - SEEGER A 32</v>
      </c>
    </row>
    <row r="5068" spans="1:27" x14ac:dyDescent="0.2">
      <c r="A5068" s="45" t="str">
        <v>PICOS PARA GAS47</v>
      </c>
      <c r="B5068" s="46" t="str">
        <v>PICOS PARA GAS</v>
      </c>
      <c r="C5068" s="46">
        <v>47</v>
      </c>
      <c r="D5068" s="46" t="str">
        <v xml:space="preserve">COCINA - ORBIS - GALA ANTIGUO </v>
      </c>
      <c r="E5068" s="47">
        <v>2693.9</v>
      </c>
      <c r="F5068" s="45" t="str">
        <v>INYECTGAS</v>
      </c>
      <c r="G5068" s="48">
        <v>1091.0295000000001</v>
      </c>
      <c r="H5068" s="49">
        <v>545.68200000000002</v>
      </c>
      <c r="I5068" s="50">
        <v>0.99938700561865712</v>
      </c>
      <c r="J5068" s="51" t="str">
        <v>1127</v>
      </c>
      <c r="Q5068" s="19" t="str">
        <v>320 - 2 Amper - Unipolar - Llave Micro Redondo Interruptor 2a</v>
      </c>
      <c r="V5068" s="83"/>
      <c r="AA5068" t="str">
        <v>32 - SEEGER I 32</v>
      </c>
    </row>
    <row r="5069" spans="1:27" x14ac:dyDescent="0.2">
      <c r="A5069" s="45" t="str">
        <v>PICOS PARA GAS1</v>
      </c>
      <c r="B5069" s="46" t="str">
        <v>PICOS PARA GAS</v>
      </c>
      <c r="C5069" s="46">
        <v>1</v>
      </c>
      <c r="D5069" s="46" t="str">
        <v>COCINA - ARTHUR MARTIN - ROSCA FINA</v>
      </c>
      <c r="E5069" s="47">
        <v>1024.8900000000001</v>
      </c>
      <c r="F5069" s="45" t="str">
        <v>INYECTGAS</v>
      </c>
      <c r="G5069" s="48">
        <v>415.0804500000001</v>
      </c>
      <c r="H5069" s="49">
        <v>207.5881</v>
      </c>
      <c r="I5069" s="50">
        <v>0.99953875005359216</v>
      </c>
      <c r="J5069" s="51" t="str">
        <v>1101</v>
      </c>
      <c r="Q5069" s="19" t="str">
        <v>320 - Cuerda 5,33mm - 27,94 x 38,6</v>
      </c>
      <c r="V5069" s="83"/>
      <c r="AA5069" t="str">
        <v>32 - TAPON PISO CHEV 400 - CHEVI (28 mm)</v>
      </c>
    </row>
    <row r="5070" spans="1:27" x14ac:dyDescent="0.2">
      <c r="A5070" s="45" t="str">
        <v>PICOS PARA GAS9</v>
      </c>
      <c r="B5070" s="46" t="str">
        <v>PICOS PARA GAS</v>
      </c>
      <c r="C5070" s="46">
        <v>9</v>
      </c>
      <c r="D5070" s="46" t="str">
        <v>COCINA - COVENTRY - CORTO</v>
      </c>
      <c r="E5070" s="47">
        <v>1024.8900000000001</v>
      </c>
      <c r="F5070" s="45" t="str">
        <v>INYECTGAS</v>
      </c>
      <c r="G5070" s="48">
        <v>415.0804500000001</v>
      </c>
      <c r="H5070" s="49">
        <v>207.5881</v>
      </c>
      <c r="I5070" s="50">
        <v>0.99953875005359216</v>
      </c>
      <c r="J5070" s="51" t="str">
        <v>1105</v>
      </c>
      <c r="Q5070" s="19" t="str">
        <v>320 - GR.VARILLA CAPOT PEUGEOT  207</v>
      </c>
      <c r="V5070" s="83"/>
      <c r="AA5070" t="str">
        <v>32 - UNION VIROLA 3/8</v>
      </c>
    </row>
    <row r="5071" spans="1:27" x14ac:dyDescent="0.2">
      <c r="A5071" s="45" t="str">
        <v>PICOS PARA GAS63</v>
      </c>
      <c r="B5071" s="46" t="str">
        <v>PICOS PARA GAS</v>
      </c>
      <c r="C5071" s="46">
        <v>63</v>
      </c>
      <c r="D5071" s="46" t="str">
        <v>COCINA - VOLCAN - ANTIGUO</v>
      </c>
      <c r="E5071" s="47">
        <v>1024.8900000000001</v>
      </c>
      <c r="F5071" s="45" t="str">
        <v>INYECTGAS</v>
      </c>
      <c r="G5071" s="48">
        <v>415.0804500000001</v>
      </c>
      <c r="H5071" s="49">
        <v>207.5881</v>
      </c>
      <c r="I5071" s="50">
        <v>0.99953875005359216</v>
      </c>
      <c r="J5071" s="51" t="str">
        <v>1134</v>
      </c>
      <c r="Q5071" s="19" t="str">
        <v>320 - UNIÓN TRIPLE PLÁSTICA 1/2 MANG - PULGADAS</v>
      </c>
      <c r="V5071" s="83"/>
      <c r="AA5071" t="str">
        <v>320 - 0,8 x 5 x 15 - Compresion</v>
      </c>
    </row>
    <row r="5072" spans="1:27" x14ac:dyDescent="0.2">
      <c r="A5072" s="45" t="str">
        <v>PICOS PARA GAS33</v>
      </c>
      <c r="B5072" s="46" t="str">
        <v>PICOS PARA GAS</v>
      </c>
      <c r="C5072" s="46">
        <v>33</v>
      </c>
      <c r="D5072" s="46" t="str">
        <v>COCINA - LONGVIE - DOBLE ROSCA LARGO</v>
      </c>
      <c r="E5072" s="47">
        <v>2735.67</v>
      </c>
      <c r="F5072" s="45" t="str">
        <v>INYECTGAS</v>
      </c>
      <c r="G5072" s="48">
        <v>1107.9463500000002</v>
      </c>
      <c r="H5072" s="49">
        <v>554.07709999999997</v>
      </c>
      <c r="I5072" s="50">
        <v>0.99962487170106873</v>
      </c>
      <c r="J5072" s="51" t="str">
        <v>1113</v>
      </c>
      <c r="Q5072" s="19" t="str">
        <v>321 - 2 Amper - Unipolar - Llave Micro Redondo Interruptor 2a</v>
      </c>
      <c r="V5072" s="83"/>
      <c r="AA5072" t="str">
        <v>320 - 2 Amper - Unipolar - Llave Micro Redondo Interruptor 2a</v>
      </c>
    </row>
    <row r="5073" spans="1:27" x14ac:dyDescent="0.2">
      <c r="A5073" s="45" t="str">
        <v>PICOS PARA GAS168</v>
      </c>
      <c r="B5073" s="46" t="str">
        <v>PICOS PARA GAS</v>
      </c>
      <c r="C5073" s="46">
        <v>168</v>
      </c>
      <c r="D5073" s="46" t="str">
        <v>INYECTORES PARA CALEFON  - ORBIS - POLIDORO QUEMADOR</v>
      </c>
      <c r="E5073" s="47">
        <v>1002.38</v>
      </c>
      <c r="F5073" s="45" t="str">
        <v>INYECTGAS</v>
      </c>
      <c r="G5073" s="48">
        <v>405.96390000000002</v>
      </c>
      <c r="H5073" s="49">
        <v>203.00899999999999</v>
      </c>
      <c r="I5073" s="50">
        <v>0.9997335093518025</v>
      </c>
      <c r="J5073" s="51" t="str">
        <v>1215</v>
      </c>
      <c r="Q5073" s="19" t="str">
        <v>321 - Cuerda 5,33mm - 29,51 x 40,17</v>
      </c>
      <c r="V5073" s="83"/>
      <c r="AA5073" t="str">
        <v>320 - Cuerda 5,33mm - 27,94 x 38,6</v>
      </c>
    </row>
    <row r="5074" spans="1:27" x14ac:dyDescent="0.2">
      <c r="A5074" s="45" t="str">
        <v>PICOS PARA GAS82</v>
      </c>
      <c r="B5074" s="46" t="str">
        <v>PICOS PARA GAS</v>
      </c>
      <c r="C5074" s="46">
        <v>82</v>
      </c>
      <c r="D5074" s="46" t="str">
        <v>TERMOTANQUE - EITAR - PILOTO MACHO-HEMBRA</v>
      </c>
      <c r="E5074" s="47">
        <v>3033.67</v>
      </c>
      <c r="F5074" s="45" t="str">
        <v>INYECTGAS</v>
      </c>
      <c r="G5074" s="48">
        <v>1228.63635</v>
      </c>
      <c r="H5074" s="49">
        <v>614.36919999999998</v>
      </c>
      <c r="I5074" s="50">
        <v>0.99983389466789685</v>
      </c>
      <c r="J5074" s="51" t="str">
        <v>1304</v>
      </c>
      <c r="Q5074" s="19" t="str">
        <v>321 - Grampa manta capot. FIAT-PALIO-SIENA</v>
      </c>
      <c r="V5074" s="83"/>
      <c r="AA5074" t="str">
        <v>320 - GR.VARILLA CAPOT PEUGEOT  207</v>
      </c>
    </row>
    <row r="5075" spans="1:27" x14ac:dyDescent="0.2">
      <c r="A5075" s="45" t="str">
        <v>PICOS PARA GAS45</v>
      </c>
      <c r="B5075" s="46" t="str">
        <v>PICOS PARA GAS</v>
      </c>
      <c r="C5075" s="46">
        <v>45</v>
      </c>
      <c r="D5075" s="46" t="str">
        <v xml:space="preserve">COCINA - ORBIS - DONNA  </v>
      </c>
      <c r="E5075" s="47">
        <v>1205.99</v>
      </c>
      <c r="F5075" s="45" t="str">
        <v>INYECTGAS</v>
      </c>
      <c r="G5075" s="48">
        <v>488.42595</v>
      </c>
      <c r="H5075" s="49">
        <v>244.22130000000001</v>
      </c>
      <c r="I5075" s="50">
        <v>0.99993182412836212</v>
      </c>
      <c r="J5075" s="51" t="str">
        <v>1125</v>
      </c>
      <c r="Q5075" s="19" t="str">
        <v>321 - UNIÓN CODO PLÁSTICA 1/4 MANG - PULGADAS</v>
      </c>
      <c r="V5075" s="83"/>
      <c r="AA5075" t="str">
        <v>320 - UNION TRIPLE PLASTICA 1/2 MANG - PULGADAS</v>
      </c>
    </row>
    <row r="5076" spans="1:27" x14ac:dyDescent="0.2">
      <c r="A5076" s="45" t="str">
        <v>PICOS PARA GAS80</v>
      </c>
      <c r="B5076" s="46" t="str">
        <v>PICOS PARA GAS</v>
      </c>
      <c r="C5076" s="46">
        <v>80</v>
      </c>
      <c r="D5076" s="46" t="str">
        <v>TERMOTANQUE - ECOTERMO - LARGO PARA VIROLA</v>
      </c>
      <c r="E5076" s="47">
        <v>1681.08</v>
      </c>
      <c r="F5076" s="45" t="str">
        <v>INYECTGAS</v>
      </c>
      <c r="G5076" s="48">
        <v>680.8374</v>
      </c>
      <c r="H5076" s="49">
        <v>340.38339999999999</v>
      </c>
      <c r="I5076" s="50">
        <v>1.0002074131699725</v>
      </c>
      <c r="J5076" s="51" t="str">
        <v>1301</v>
      </c>
      <c r="Q5076" s="19" t="str">
        <v>322 - 0,8 x 5,5 x 36 - Compresion</v>
      </c>
      <c r="V5076" s="83"/>
      <c r="AA5076" t="str">
        <v>321 - 2 Amper - Unipolar - Llave Micro Redondo Interruptor 2a</v>
      </c>
    </row>
    <row r="5077" spans="1:27" x14ac:dyDescent="0.2">
      <c r="A5077" s="45" t="str">
        <v>PICOS PARA GAS156</v>
      </c>
      <c r="B5077" s="46" t="str">
        <v>PICOS PARA GAS</v>
      </c>
      <c r="C5077" s="46">
        <v>156</v>
      </c>
      <c r="D5077" s="46" t="str">
        <v>INYECTORES PARA CALEFON  - ESKABE - ACTUAL</v>
      </c>
      <c r="E5077" s="47">
        <v>1179.8900000000001</v>
      </c>
      <c r="F5077" s="45" t="str">
        <v>INYECTGAS</v>
      </c>
      <c r="G5077" s="48">
        <v>477.85545000000002</v>
      </c>
      <c r="H5077" s="49">
        <v>238.87899999999999</v>
      </c>
      <c r="I5077" s="50">
        <v>1.0004079471196716</v>
      </c>
      <c r="J5077" s="51" t="str">
        <v>1205</v>
      </c>
      <c r="Q5077" s="19" t="str">
        <v>322 - 2 Amper - Unipolar - Llave Micro Redondo Interruptor 2a</v>
      </c>
      <c r="V5077" s="83"/>
      <c r="AA5077" t="str">
        <v>321 - Cuerda 5,33mm - 29,51 x 40,17</v>
      </c>
    </row>
    <row r="5078" spans="1:27" x14ac:dyDescent="0.2">
      <c r="A5078" s="45" t="str">
        <v>PICOS PARA GAS39</v>
      </c>
      <c r="B5078" s="46" t="str">
        <v>PICOS PARA GAS</v>
      </c>
      <c r="C5078" s="46">
        <v>39</v>
      </c>
      <c r="D5078" s="46" t="str">
        <v xml:space="preserve">COCINA - ORBIS - COQUETA  LARGO </v>
      </c>
      <c r="E5078" s="47">
        <v>2495.52</v>
      </c>
      <c r="F5078" s="45" t="str">
        <v>INYECTGAS</v>
      </c>
      <c r="G5078" s="48">
        <v>1010.6856000000001</v>
      </c>
      <c r="H5078" s="49">
        <v>505.2328</v>
      </c>
      <c r="I5078" s="50">
        <v>1.0004354428295237</v>
      </c>
      <c r="J5078" s="51" t="str">
        <v>1122</v>
      </c>
      <c r="Q5078" s="19" t="str">
        <v>322 - Cuerda 5,33mm - 31,12 x 41,78</v>
      </c>
      <c r="V5078" s="83"/>
      <c r="AA5078" t="str">
        <v>321 - Grampa manta capot. FIAT-PALIO-SIENA</v>
      </c>
    </row>
    <row r="5079" spans="1:27" x14ac:dyDescent="0.2">
      <c r="A5079" s="45" t="str">
        <v>PICOS PARA GAS166</v>
      </c>
      <c r="B5079" s="46" t="str">
        <v>PICOS PARA GAS</v>
      </c>
      <c r="C5079" s="46">
        <v>166</v>
      </c>
      <c r="D5079" s="46" t="str">
        <v>INYECTORES PARA CALEFON  - ORBIS - BOTONERA ANTIGUO QUEMADOR</v>
      </c>
      <c r="E5079" s="47">
        <v>983.89</v>
      </c>
      <c r="F5079" s="45" t="str">
        <v>INYECTGAS</v>
      </c>
      <c r="G5079" s="48">
        <v>398.47545000000002</v>
      </c>
      <c r="H5079" s="49">
        <v>199.19300000000001</v>
      </c>
      <c r="I5079" s="50">
        <v>1.0004490619650288</v>
      </c>
      <c r="J5079" s="51" t="str">
        <v>1214</v>
      </c>
      <c r="Q5079" s="19" t="str">
        <v>322 - Remache Fiat todos</v>
      </c>
      <c r="V5079" s="83"/>
      <c r="AA5079" t="str">
        <v>321 - UNION CODO PLASTICA 1/4 MANG - PULGADAS</v>
      </c>
    </row>
    <row r="5080" spans="1:27" x14ac:dyDescent="0.2">
      <c r="A5080" s="45" t="str">
        <v>PICOS PARA GAS61</v>
      </c>
      <c r="B5080" s="46" t="str">
        <v>PICOS PARA GAS</v>
      </c>
      <c r="C5080" s="46">
        <v>61</v>
      </c>
      <c r="D5080" s="46" t="str">
        <v>COCINA - SIRENA - -</v>
      </c>
      <c r="E5080" s="47">
        <v>1722.85</v>
      </c>
      <c r="F5080" s="45" t="str">
        <v>INYECTGAS</v>
      </c>
      <c r="G5080" s="48">
        <v>697.75425000000007</v>
      </c>
      <c r="H5080" s="49">
        <v>348.77850000000001</v>
      </c>
      <c r="I5080" s="50">
        <v>1.0005655451812543</v>
      </c>
      <c r="J5080" s="51" t="str">
        <v>1133</v>
      </c>
      <c r="Q5080" s="19" t="str">
        <v>323 - Cuerda 5,33mm - 32,69 x 43,35</v>
      </c>
      <c r="V5080" s="83"/>
      <c r="AA5080" t="str">
        <v>322 - 0,8 x 5,5 x 36 - Compresion</v>
      </c>
    </row>
    <row r="5081" spans="1:27" x14ac:dyDescent="0.2">
      <c r="A5081" s="45" t="str">
        <v>PICOS PARA GAS98</v>
      </c>
      <c r="B5081" s="46" t="str">
        <v>PICOS PARA GAS</v>
      </c>
      <c r="C5081" s="46">
        <v>98</v>
      </c>
      <c r="D5081" s="46" t="str">
        <v>TERMOTANQUE - PILOTO ANALIZADOR - MACHO-HEMBRA LARGO 1/8 P/CABEZAL BIGAS GAS NATURAL</v>
      </c>
      <c r="E5081" s="47">
        <v>5210.3</v>
      </c>
      <c r="F5081" s="45" t="str">
        <v>INYECTGAS</v>
      </c>
      <c r="G5081" s="48">
        <v>2110.1715000000004</v>
      </c>
      <c r="H5081" s="49">
        <v>1054.7307000000001</v>
      </c>
      <c r="I5081" s="50">
        <v>1.0006732524235811</v>
      </c>
      <c r="J5081" s="51" t="str">
        <v>1323</v>
      </c>
      <c r="Q5081" s="19" t="str">
        <v>323 - GRAMPAS TAPIZADOS FIAT IVECO Turbo Deily (Gris)</v>
      </c>
      <c r="V5081" s="83"/>
      <c r="AA5081" t="str">
        <v>322 - 2 Amper - Unipolar - Llave Micro Redondo Interruptor 2a</v>
      </c>
    </row>
    <row r="5082" spans="1:27" x14ac:dyDescent="0.2">
      <c r="A5082" s="45" t="str">
        <v>PICOS PARA GAS97</v>
      </c>
      <c r="B5082" s="46" t="str">
        <v>PICOS PARA GAS</v>
      </c>
      <c r="C5082" s="46">
        <v>97</v>
      </c>
      <c r="D5082" s="46" t="str">
        <v>TERMOTANQUE - PILOTO ANALIZADOR - MACHO-HEMBRA CORTO 1/8 P/CABEZAL BIGAS GAS ENVASADO</v>
      </c>
      <c r="E5082" s="47">
        <v>3962.55</v>
      </c>
      <c r="F5082" s="45" t="str">
        <v>INYECTGAS</v>
      </c>
      <c r="G5082" s="48">
        <v>1604.83275</v>
      </c>
      <c r="H5082" s="49">
        <v>802.11429999999996</v>
      </c>
      <c r="I5082" s="50">
        <v>1.0007531968947569</v>
      </c>
      <c r="J5082" s="51" t="str">
        <v>1324</v>
      </c>
      <c r="Q5082" s="19" t="str">
        <v>323 - UNIÓN CODO PLÁSTICA 3/8 MANG - PULGADAS</v>
      </c>
      <c r="V5082" s="83"/>
      <c r="AA5082" t="str">
        <v>322 - Cuerda 5,33mm - 31,12 x 41,78</v>
      </c>
    </row>
    <row r="5083" spans="1:27" x14ac:dyDescent="0.2">
      <c r="A5083" s="45" t="str">
        <v>PICOS PARA GAS107</v>
      </c>
      <c r="B5083" s="46" t="str">
        <v>PICOS PARA GAS</v>
      </c>
      <c r="C5083" s="46">
        <v>107</v>
      </c>
      <c r="D5083" s="46" t="str">
        <v>TERMOTANQUE - SEÑORIAL - QUEMADOR NUEVO</v>
      </c>
      <c r="E5083" s="47">
        <v>1153.78</v>
      </c>
      <c r="F5083" s="45" t="str">
        <v>INYECTGAS</v>
      </c>
      <c r="G5083" s="48">
        <v>467.28089999999997</v>
      </c>
      <c r="H5083" s="49">
        <v>233.53659999999999</v>
      </c>
      <c r="I5083" s="50">
        <v>1.0008893680904833</v>
      </c>
      <c r="J5083" s="51" t="str">
        <v>1317</v>
      </c>
      <c r="Q5083" s="19" t="str">
        <v>324 - 0,8 x 7 x 16 - Compresion</v>
      </c>
      <c r="V5083" s="83"/>
      <c r="AA5083" t="str">
        <v>322 - Remache Fiat todos</v>
      </c>
    </row>
    <row r="5084" spans="1:27" x14ac:dyDescent="0.2">
      <c r="A5084" s="45" t="str">
        <v>PICOS PARA GAS37</v>
      </c>
      <c r="B5084" s="46" t="str">
        <v>PICOS PARA GAS</v>
      </c>
      <c r="C5084" s="46">
        <v>37</v>
      </c>
      <c r="D5084" s="46" t="str">
        <v xml:space="preserve">COCINA - ORBIS - COQUETA  CORTO </v>
      </c>
      <c r="E5084" s="47">
        <v>1425.26</v>
      </c>
      <c r="F5084" s="45" t="str">
        <v>INYECTGAS</v>
      </c>
      <c r="G5084" s="48">
        <v>577.23029999999994</v>
      </c>
      <c r="H5084" s="49">
        <v>288.4864</v>
      </c>
      <c r="I5084" s="50">
        <v>1.0008925897373322</v>
      </c>
      <c r="J5084" s="51" t="str">
        <v>1121</v>
      </c>
      <c r="Q5084" s="19" t="str">
        <v>324 - Cuerda 5,33mm - 34,29 x 44,95</v>
      </c>
      <c r="V5084" s="83"/>
      <c r="AA5084" t="str">
        <v>323 - Cuerda 5,33mm - 32,69 x 43,35</v>
      </c>
    </row>
    <row r="5085" spans="1:27" x14ac:dyDescent="0.2">
      <c r="A5085" s="45" t="str">
        <v>PICOS PARA GAS96</v>
      </c>
      <c r="B5085" s="46" t="str">
        <v>PICOS PARA GAS</v>
      </c>
      <c r="C5085" s="46">
        <v>96</v>
      </c>
      <c r="D5085" s="46" t="str">
        <v>TERMOTANQUE - PILOTO ANALIZADOR - MACHO-MACHO 1/8</v>
      </c>
      <c r="E5085" s="47">
        <v>3529.22</v>
      </c>
      <c r="F5085" s="45" t="str">
        <v>INYECTGAS</v>
      </c>
      <c r="G5085" s="48">
        <v>1429.3341</v>
      </c>
      <c r="H5085" s="49">
        <v>714.34730000000002</v>
      </c>
      <c r="I5085" s="50">
        <v>1.000895222813889</v>
      </c>
      <c r="J5085" s="51" t="str">
        <v>1321</v>
      </c>
      <c r="Q5085" s="19" t="str">
        <v>324 - TUERCA AUTORROSCANTE FIAT - PEUGEOT</v>
      </c>
      <c r="V5085" s="83"/>
      <c r="AA5085" t="str">
        <v>323 - GRAMPAS TAPIZADOS FIAT IVECO Turbo Deily (Gris)</v>
      </c>
    </row>
    <row r="5086" spans="1:27" x14ac:dyDescent="0.2">
      <c r="A5086" s="45" t="str">
        <v>PICOS PARA GAS99</v>
      </c>
      <c r="B5086" s="46" t="str">
        <v>PICOS PARA GAS</v>
      </c>
      <c r="C5086" s="46">
        <v>99</v>
      </c>
      <c r="D5086" s="46" t="str">
        <v>TERMOTANQUE - PILOTO ANALIZADOR - MACHO-MACHO 1/8 x 5/16 SEÑORIAL</v>
      </c>
      <c r="E5086" s="47">
        <v>3529.22</v>
      </c>
      <c r="F5086" s="45" t="str">
        <v>INYECTGAS</v>
      </c>
      <c r="G5086" s="48">
        <v>1429.3341</v>
      </c>
      <c r="H5086" s="49">
        <v>714.34730000000002</v>
      </c>
      <c r="I5086" s="50">
        <v>1.000895222813889</v>
      </c>
      <c r="J5086" s="51" t="str">
        <v>1326</v>
      </c>
      <c r="Q5086" s="19" t="str">
        <v>324 - UNIÓN CODO PLÁSTICA 1/2 MANG - PULGADAS</v>
      </c>
      <c r="V5086" s="83"/>
      <c r="AA5086" t="str">
        <v>323 - UNION CODO PLASTICA 3/8 MANG - PULGADAS</v>
      </c>
    </row>
    <row r="5087" spans="1:27" x14ac:dyDescent="0.2">
      <c r="A5087" s="45" t="str">
        <v>PICOS PARA GAS139</v>
      </c>
      <c r="B5087" s="46" t="str">
        <v>PICOS PARA GAS</v>
      </c>
      <c r="C5087" s="46">
        <v>139</v>
      </c>
      <c r="D5087" s="46" t="str">
        <v>INYECTORES PARA CALEFACTOR  - ESKABE - 2000/3000 CAL</v>
      </c>
      <c r="E5087" s="47">
        <v>4468.63</v>
      </c>
      <c r="F5087" s="45" t="str">
        <v>INYECTGAS</v>
      </c>
      <c r="G5087" s="48">
        <v>1809.7951500000004</v>
      </c>
      <c r="H5087" s="49">
        <v>904.38199999999995</v>
      </c>
      <c r="I5087" s="50">
        <v>1.0011401708570058</v>
      </c>
      <c r="J5087" s="51" t="str">
        <v>1420</v>
      </c>
      <c r="Q5087" s="19" t="str">
        <v>325 - Cuerda 5,33mm - 37,47 x 48,13</v>
      </c>
      <c r="V5087" s="83"/>
      <c r="AA5087" t="str">
        <v>324 - 0,8 x 7 x 16 - Compresion</v>
      </c>
    </row>
    <row r="5088" spans="1:27" x14ac:dyDescent="0.2">
      <c r="A5088" s="45" t="str">
        <v>ESPINAS ELASTICAS8 x 70</v>
      </c>
      <c r="B5088" s="46" t="str">
        <v>ESPINAS ELASTICAS</v>
      </c>
      <c r="C5088" s="46" t="str">
        <v>8 x 70</v>
      </c>
      <c r="D5088" s="46" t="str">
        <v>8x70</v>
      </c>
      <c r="E5088" s="47">
        <v>2393.75</v>
      </c>
      <c r="F5088" s="45" t="str">
        <v>OTIA</v>
      </c>
      <c r="G5088" s="48">
        <v>969.46875</v>
      </c>
      <c r="H5088" s="49">
        <v>484.4502</v>
      </c>
      <c r="I5088" s="50">
        <v>1.0011731856029784</v>
      </c>
      <c r="J5088" s="51" t="str">
        <v>01018-70</v>
      </c>
      <c r="Q5088" s="19" t="str">
        <v>325 - TORNILLO CORTO FAROS TRAS. FIAT ( todos los colores )</v>
      </c>
      <c r="V5088" s="83"/>
      <c r="AA5088" t="str">
        <v>324 - Cuerda 5,33mm - 34,29 x 44,95</v>
      </c>
    </row>
    <row r="5089" spans="1:27" x14ac:dyDescent="0.2">
      <c r="A5089" s="45" t="str">
        <v>PICOS PARA GAS21</v>
      </c>
      <c r="B5089" s="46" t="str">
        <v>PICOS PARA GAS</v>
      </c>
      <c r="C5089" s="46">
        <v>21</v>
      </c>
      <c r="D5089" s="46" t="str">
        <v>COCINA - ESCORIAL - LARGO</v>
      </c>
      <c r="E5089" s="47">
        <v>1252</v>
      </c>
      <c r="F5089" s="45" t="str">
        <v>INYECTGAS</v>
      </c>
      <c r="G5089" s="48">
        <v>507.06000000000006</v>
      </c>
      <c r="H5089" s="49">
        <v>253.37960000000001</v>
      </c>
      <c r="I5089" s="50">
        <v>1.0011871516096797</v>
      </c>
      <c r="J5089" s="51" t="str">
        <v>1111</v>
      </c>
      <c r="Q5089" s="19" t="str">
        <v>325 - UNIÓN DOBLE PLÁSTICA 1/4 MANG - PULGADAS</v>
      </c>
      <c r="V5089" s="83"/>
      <c r="AA5089" t="str">
        <v>324 - TUERCA AUTORROSCANTE FIAT - PEUGEOT</v>
      </c>
    </row>
    <row r="5090" spans="1:27" x14ac:dyDescent="0.2">
      <c r="A5090" s="45" t="str">
        <v>PICOS PARA GAS104</v>
      </c>
      <c r="B5090" s="46" t="str">
        <v>PICOS PARA GAS</v>
      </c>
      <c r="C5090" s="46">
        <v>104</v>
      </c>
      <c r="D5090" s="46" t="str">
        <v>TERMOTANQUE - RHEEM - QUEMADOR NUEVO CON VENTURI</v>
      </c>
      <c r="E5090" s="47">
        <v>1534.9</v>
      </c>
      <c r="F5090" s="45" t="str">
        <v>INYECTGAS</v>
      </c>
      <c r="G5090" s="48">
        <v>621.63450000000012</v>
      </c>
      <c r="H5090" s="49">
        <v>310.61900000000003</v>
      </c>
      <c r="I5090" s="50">
        <v>1.0012764834089354</v>
      </c>
      <c r="J5090" s="51" t="str">
        <v>1325</v>
      </c>
      <c r="Q5090" s="19" t="str">
        <v>326 - 0,8 x 7 x 32 - Compresion</v>
      </c>
      <c r="V5090" s="83"/>
      <c r="AA5090" t="str">
        <v>324 - UNION CODO PLASTICA 1/2 MANG - PULGADAS</v>
      </c>
    </row>
    <row r="5091" spans="1:27" x14ac:dyDescent="0.2">
      <c r="A5091" s="45" t="str">
        <v>PICOS PARA GAS86</v>
      </c>
      <c r="B5091" s="46" t="str">
        <v>PICOS PARA GAS</v>
      </c>
      <c r="C5091" s="46">
        <v>86</v>
      </c>
      <c r="D5091" s="46" t="str">
        <v>TERMOTANQUE - ESKABE - ACQUAPIU PILOTO</v>
      </c>
      <c r="E5091" s="47">
        <v>4468.96</v>
      </c>
      <c r="F5091" s="45" t="str">
        <v>INYECTGAS</v>
      </c>
      <c r="G5091" s="48">
        <v>1809.9288000000001</v>
      </c>
      <c r="H5091" s="49">
        <v>904.38199999999995</v>
      </c>
      <c r="I5091" s="50">
        <v>1.0012879513303008</v>
      </c>
      <c r="J5091" s="51" t="str">
        <v>1303</v>
      </c>
      <c r="Q5091" s="19" t="str">
        <v>326 - Cuerda 5,33mm - 40,64 x 51,13</v>
      </c>
      <c r="V5091" s="83"/>
      <c r="AA5091" t="str">
        <v>325 - Cuerda 5,33mm - 37,47 x 48,13</v>
      </c>
    </row>
    <row r="5092" spans="1:27" x14ac:dyDescent="0.2">
      <c r="A5092" s="45" t="str">
        <v>PICOS PARA GAS122</v>
      </c>
      <c r="B5092" s="46" t="str">
        <v>PICOS PARA GAS</v>
      </c>
      <c r="C5092" s="46">
        <v>122</v>
      </c>
      <c r="D5092" s="46" t="str">
        <v>INYECTORES ARTEFACTOS DE GAS  - PANTALLA DIRECTA PARABOLICA ALUMINIO 1500 CAL</v>
      </c>
      <c r="E5092" s="47">
        <v>1127.68</v>
      </c>
      <c r="F5092" s="45" t="str">
        <v>INYECTGAS</v>
      </c>
      <c r="G5092" s="48">
        <v>456.71040000000005</v>
      </c>
      <c r="H5092" s="49">
        <v>228.1943</v>
      </c>
      <c r="I5092" s="50">
        <v>1.0014102017447413</v>
      </c>
      <c r="J5092" s="51" t="str">
        <v>1011</v>
      </c>
      <c r="Q5092" s="19" t="str">
        <v>326 - TORNILLO LARGO FAROS TRAS. FIAT ( todos los colores )</v>
      </c>
      <c r="V5092" s="83"/>
      <c r="AA5092" t="str">
        <v>325 - TORNILLO CORTO FAROS TRAS. FIAT ( todos los colores )</v>
      </c>
    </row>
    <row r="5093" spans="1:27" x14ac:dyDescent="0.2">
      <c r="A5093" s="45" t="str">
        <v>PICOS PARA GAS123</v>
      </c>
      <c r="B5093" s="46" t="str">
        <v>PICOS PARA GAS</v>
      </c>
      <c r="C5093" s="46">
        <v>123</v>
      </c>
      <c r="D5093" s="46" t="str">
        <v>INYECTORES ARTEFACTOS DE GAS  - PANTALLA DIRECTA PARABOLICA ALUMINIO 3000 CAL</v>
      </c>
      <c r="E5093" s="47">
        <v>1127.68</v>
      </c>
      <c r="F5093" s="45" t="str">
        <v>INYECTGAS</v>
      </c>
      <c r="G5093" s="48">
        <v>456.71040000000005</v>
      </c>
      <c r="H5093" s="49">
        <v>228.1943</v>
      </c>
      <c r="I5093" s="50">
        <v>1.0014102017447413</v>
      </c>
      <c r="J5093" s="51" t="str">
        <v>1012</v>
      </c>
      <c r="Q5093" s="19" t="str">
        <v>327 - 0,8 x 7 x 40 - Compresion</v>
      </c>
      <c r="V5093" s="83"/>
      <c r="AA5093" t="str">
        <v>325 - UNION DOBLE PLASTICA 1/4 MANG - PULGADAS</v>
      </c>
    </row>
    <row r="5094" spans="1:27" x14ac:dyDescent="0.2">
      <c r="A5094" s="45" t="str">
        <v>PICOS PARA GAS81</v>
      </c>
      <c r="B5094" s="46" t="str">
        <v>PICOS PARA GAS</v>
      </c>
      <c r="C5094" s="46">
        <v>81</v>
      </c>
      <c r="D5094" s="46" t="str">
        <v xml:space="preserve">TERMOTANQUE - ECOTERMO - CORTO  </v>
      </c>
      <c r="E5094" s="47">
        <v>1244.6199999999999</v>
      </c>
      <c r="F5094" s="45" t="str">
        <v>INYECTGAS</v>
      </c>
      <c r="G5094" s="48">
        <v>504.0711</v>
      </c>
      <c r="H5094" s="49">
        <v>251.85319999999999</v>
      </c>
      <c r="I5094" s="50">
        <v>1.0014480657780012</v>
      </c>
      <c r="J5094" s="51" t="str">
        <v>1302</v>
      </c>
      <c r="Q5094" s="19" t="str">
        <v>327 - Cuerda 5,33mm - 43,82 x 54,48</v>
      </c>
      <c r="V5094" s="83"/>
      <c r="AA5094" t="str">
        <v>326 - 0,8 x 7 x 32 - Compresion</v>
      </c>
    </row>
    <row r="5095" spans="1:27" x14ac:dyDescent="0.2">
      <c r="A5095" s="45" t="str">
        <v>PICOS PARA GAS108</v>
      </c>
      <c r="B5095" s="46" t="str">
        <v>PICOS PARA GAS</v>
      </c>
      <c r="C5095" s="46">
        <v>108</v>
      </c>
      <c r="D5095" s="46" t="str">
        <v>TERMOTANQUE - SEÑORIAL - QUEMADOR NUEVO CON VENTURI GAS NATURAL</v>
      </c>
      <c r="E5095" s="47">
        <v>942.9</v>
      </c>
      <c r="F5095" s="45" t="str">
        <v>INYECTGAS</v>
      </c>
      <c r="G5095" s="48">
        <v>381.87450000000001</v>
      </c>
      <c r="H5095" s="49">
        <v>190.7979</v>
      </c>
      <c r="I5095" s="50">
        <v>1.0014607079008733</v>
      </c>
      <c r="J5095" s="51" t="str">
        <v>1306</v>
      </c>
      <c r="Q5095" s="19" t="str">
        <v>327 - TACO FIJACION FIAT</v>
      </c>
      <c r="V5095" s="83"/>
      <c r="AA5095" t="str">
        <v>326 - Cuerda 5,33mm - 40,64 x 51,13</v>
      </c>
    </row>
    <row r="5096" spans="1:27" x14ac:dyDescent="0.2">
      <c r="A5096" s="45" t="str">
        <v>PICOS PARA GAS140</v>
      </c>
      <c r="B5096" s="46" t="str">
        <v>PICOS PARA GAS</v>
      </c>
      <c r="C5096" s="46">
        <v>140</v>
      </c>
      <c r="D5096" s="46" t="str">
        <v>INYECTORES PARA CALEFACTOR  - ESKABE - 5000 CAL</v>
      </c>
      <c r="E5096" s="47">
        <v>1184.3900000000001</v>
      </c>
      <c r="F5096" s="45" t="str">
        <v>INYECTGAS</v>
      </c>
      <c r="G5096" s="48">
        <v>479.67795000000012</v>
      </c>
      <c r="H5096" s="49">
        <v>239.6422</v>
      </c>
      <c r="I5096" s="50">
        <v>1.0016422399727598</v>
      </c>
      <c r="J5096" s="51" t="str">
        <v>1419</v>
      </c>
      <c r="Q5096" s="19" t="str">
        <v>327 - UNIÓN DOBLE PLÁSTICA 3/8 MANG - PULGADAS</v>
      </c>
      <c r="V5096" s="83"/>
      <c r="AA5096" t="str">
        <v>326 - TORNILLO LARGO FAROS TRAS. FIAT ( todos los colores )</v>
      </c>
    </row>
    <row r="5097" spans="1:27" x14ac:dyDescent="0.2">
      <c r="A5097" s="45" t="str">
        <v>PICOS PARA GAS35</v>
      </c>
      <c r="B5097" s="46" t="str">
        <v>PICOS PARA GAS</v>
      </c>
      <c r="C5097" s="46">
        <v>35</v>
      </c>
      <c r="D5097" s="46" t="str">
        <v xml:space="preserve">COCINA - ORBIS - VERTICAL </v>
      </c>
      <c r="E5097" s="47">
        <v>3115.66</v>
      </c>
      <c r="F5097" s="45" t="str">
        <v>INYECTGAS</v>
      </c>
      <c r="G5097" s="48">
        <v>1261.8423</v>
      </c>
      <c r="H5097" s="49">
        <v>630.39620000000002</v>
      </c>
      <c r="I5097" s="50">
        <v>1.0016654605468749</v>
      </c>
      <c r="J5097" s="51" t="str">
        <v>1120</v>
      </c>
      <c r="Q5097" s="19" t="str">
        <v>328 - 0,8 x 7,5 x 15 - Compresion</v>
      </c>
      <c r="V5097" s="83"/>
      <c r="AA5097" t="str">
        <v>327 - 0,8 x 7 x 40 - Compresion</v>
      </c>
    </row>
    <row r="5098" spans="1:27" x14ac:dyDescent="0.2">
      <c r="A5098" s="45" t="str">
        <v>PICOS PARA GAS83</v>
      </c>
      <c r="B5098" s="46" t="str">
        <v>PICOS PARA GAS</v>
      </c>
      <c r="C5098" s="46">
        <v>83</v>
      </c>
      <c r="D5098" s="46" t="str">
        <v>TERMOTANQUE - EITAR - PILOTO ROSCA MACHO-MACHO PARA PESTAÑA</v>
      </c>
      <c r="E5098" s="47">
        <v>3115.66</v>
      </c>
      <c r="F5098" s="45" t="str">
        <v>INYECTGAS</v>
      </c>
      <c r="G5098" s="48">
        <v>1261.8423</v>
      </c>
      <c r="H5098" s="49">
        <v>630.39620000000002</v>
      </c>
      <c r="I5098" s="50">
        <v>1.0016654605468749</v>
      </c>
      <c r="J5098" s="51" t="str">
        <v>1305</v>
      </c>
      <c r="Q5098" s="19" t="str">
        <v>328 - Cuerda 5,33mm - 46,99 x 57,65</v>
      </c>
      <c r="V5098" s="83"/>
      <c r="AA5098" t="str">
        <v>327 - Cuerda 5,33mm - 43,82 x 54,48</v>
      </c>
    </row>
    <row r="5099" spans="1:27" x14ac:dyDescent="0.2">
      <c r="A5099" s="45" t="str">
        <v>PICOS PARA GAS84</v>
      </c>
      <c r="B5099" s="46" t="str">
        <v>PICOS PARA GAS</v>
      </c>
      <c r="C5099" s="46">
        <v>84</v>
      </c>
      <c r="D5099" s="46" t="str">
        <v>TERMOTANQUE - EITAR - PILOTO ROSCA MACHO-MACHO PARA VIROLA</v>
      </c>
      <c r="E5099" s="47">
        <v>3115.66</v>
      </c>
      <c r="F5099" s="45" t="str">
        <v>INYECTGAS</v>
      </c>
      <c r="G5099" s="48">
        <v>1261.8423</v>
      </c>
      <c r="H5099" s="49">
        <v>630.39620000000002</v>
      </c>
      <c r="I5099" s="50">
        <v>1.0016654605468749</v>
      </c>
      <c r="J5099" s="51" t="str">
        <v>1328</v>
      </c>
      <c r="Q5099" s="19" t="str">
        <v xml:space="preserve">328 - Grampa manta capot VOLKSWAGEN </v>
      </c>
      <c r="V5099" s="83"/>
      <c r="AA5099" t="str">
        <v>327 - TACO FIJACION FIAT</v>
      </c>
    </row>
    <row r="5100" spans="1:27" x14ac:dyDescent="0.2">
      <c r="A5100" s="45" t="str">
        <v>PICOS PARA GAS102</v>
      </c>
      <c r="B5100" s="46" t="str">
        <v>PICOS PARA GAS</v>
      </c>
      <c r="C5100" s="46">
        <v>102</v>
      </c>
      <c r="D5100" s="46" t="str">
        <v xml:space="preserve">TERMOTANQUE - RHEEM - PILOTO  </v>
      </c>
      <c r="E5100" s="47">
        <v>1229.8699999999999</v>
      </c>
      <c r="F5100" s="45" t="str">
        <v>INYECTGAS</v>
      </c>
      <c r="G5100" s="48">
        <v>498.09734999999995</v>
      </c>
      <c r="H5100" s="49">
        <v>248.8005</v>
      </c>
      <c r="I5100" s="50">
        <v>1.0019949718750563</v>
      </c>
      <c r="J5100" s="51" t="str">
        <v>1315</v>
      </c>
      <c r="Q5100" s="19" t="str">
        <v>328 - UNIÓN DOBLE PLÁSTICA 1/2 MANG - PULGADAS</v>
      </c>
      <c r="V5100" s="83"/>
      <c r="AA5100" t="str">
        <v>327 - UNION DOBLE PLASTICA 3/8 MANG - PULGADAS</v>
      </c>
    </row>
    <row r="5101" spans="1:27" x14ac:dyDescent="0.2">
      <c r="A5101" s="45" t="str">
        <v>RESORTES LINEA COMPLEMENTARIA275</v>
      </c>
      <c r="B5101" s="46" t="str">
        <v>RESORTES LINEA COMPLEMENTARIA</v>
      </c>
      <c r="C5101" s="46">
        <v>275</v>
      </c>
      <c r="D5101" s="46" t="str">
        <v>0,8 x 8 x 100 - Expansión</v>
      </c>
      <c r="E5101" s="47">
        <v>1883.36</v>
      </c>
      <c r="F5101" s="45" t="str">
        <v>RESORTES</v>
      </c>
      <c r="G5101" s="48">
        <v>762.76080000000002</v>
      </c>
      <c r="H5101" s="49">
        <v>380.7</v>
      </c>
      <c r="I5101" s="50">
        <v>1.0035744680851066</v>
      </c>
      <c r="J5101" s="51" t="str">
        <v>275</v>
      </c>
      <c r="Q5101" s="19" t="str">
        <v>329 - Cuerda 5,33mm - 50,17 x 60,83</v>
      </c>
      <c r="V5101" s="83"/>
      <c r="AA5101" t="str">
        <v>328 - 0,8 x 7,5 x 15 - Compresion</v>
      </c>
    </row>
    <row r="5102" spans="1:27" x14ac:dyDescent="0.2">
      <c r="A5102" s="45" t="str">
        <v>PLASTICOS291</v>
      </c>
      <c r="B5102" s="46" t="str">
        <v>PLASTICOS</v>
      </c>
      <c r="C5102" s="46">
        <v>291</v>
      </c>
      <c r="D5102" s="46" t="str">
        <v>Grampa Tapizados  Fiat idea-Alfa Romeo</v>
      </c>
      <c r="E5102" s="47">
        <v>871.76</v>
      </c>
      <c r="F5102" s="45" t="str">
        <v>FADER</v>
      </c>
      <c r="G5102" s="48">
        <v>353.06280000000004</v>
      </c>
      <c r="H5102" s="49">
        <v>175.86</v>
      </c>
      <c r="I5102" s="50">
        <v>1.0076356192425795</v>
      </c>
      <c r="J5102" s="51" t="str">
        <v>F-1145</v>
      </c>
      <c r="Q5102" s="19" t="str">
        <v>329 - Moldura de techo golf 3 y 4 VOLKSWAGEN</v>
      </c>
      <c r="V5102" s="83"/>
      <c r="AA5102" t="str">
        <v>328 - Cuerda 5,33mm - 46,99 x 57,65</v>
      </c>
    </row>
    <row r="5103" spans="1:27" x14ac:dyDescent="0.2">
      <c r="A5103" s="45" t="str">
        <v>ARANLOCK3 X 11.3</v>
      </c>
      <c r="B5103" s="46" t="str">
        <v>ARANLOCK</v>
      </c>
      <c r="C5103" s="46" t="str">
        <v>3 X 11.3</v>
      </c>
      <c r="D5103" s="46" t="str">
        <v>ARANI LOCK 3 X 11.3</v>
      </c>
      <c r="E5103" s="47">
        <v>78.08</v>
      </c>
      <c r="F5103" s="45" t="str">
        <v>OTIA</v>
      </c>
      <c r="G5103" s="48">
        <v>31.622400000000003</v>
      </c>
      <c r="H5103" s="49">
        <v>15.741</v>
      </c>
      <c r="I5103" s="50">
        <v>1.0089193825042884</v>
      </c>
      <c r="J5103" s="51" t="str">
        <v>07503-11.3H</v>
      </c>
      <c r="Q5103" s="19" t="str">
        <v>32x40 - 32x40</v>
      </c>
      <c r="V5103" s="83"/>
      <c r="AA5103" t="str">
        <v xml:space="preserve">328 - Grampa manta capot VOLKSWAGEN </v>
      </c>
    </row>
    <row r="5104" spans="1:27" x14ac:dyDescent="0.2">
      <c r="A5104" s="45" t="str">
        <v>ARANLOCK4 X 11.3</v>
      </c>
      <c r="B5104" s="46" t="str">
        <v>ARANLOCK</v>
      </c>
      <c r="C5104" s="46" t="str">
        <v>4 X 11.3</v>
      </c>
      <c r="D5104" s="46" t="str">
        <v>ARAN  LOCK 4 X 11.3 (5/32X11.3)</v>
      </c>
      <c r="E5104" s="47">
        <v>78.08</v>
      </c>
      <c r="F5104" s="45" t="str">
        <v>OTIA</v>
      </c>
      <c r="G5104" s="48">
        <v>31.622400000000003</v>
      </c>
      <c r="H5104" s="49">
        <v>15.741</v>
      </c>
      <c r="I5104" s="50">
        <v>1.0089193825042884</v>
      </c>
      <c r="J5104" s="51" t="str">
        <v>07504-11.3H</v>
      </c>
      <c r="Q5104" s="19" t="str">
        <v>32x48 - 32x48</v>
      </c>
      <c r="V5104" s="83"/>
      <c r="AA5104" t="str">
        <v>328 - UNION DOBLE PLASTICA 1/2 MANG - PULGADAS</v>
      </c>
    </row>
    <row r="5105" spans="1:27" x14ac:dyDescent="0.2">
      <c r="A5105" s="45" t="str">
        <v>ARANLOCK5 X 11.3</v>
      </c>
      <c r="B5105" s="46" t="str">
        <v>ARANLOCK</v>
      </c>
      <c r="C5105" s="46" t="str">
        <v>5 X 11.3</v>
      </c>
      <c r="D5105" s="46" t="str">
        <v>ARAN LOCK 5 X 11.3</v>
      </c>
      <c r="E5105" s="47">
        <v>78.08</v>
      </c>
      <c r="F5105" s="45" t="str">
        <v>OTIA</v>
      </c>
      <c r="G5105" s="48">
        <v>31.622400000000003</v>
      </c>
      <c r="H5105" s="49">
        <v>15.741</v>
      </c>
      <c r="I5105" s="50">
        <v>1.0089193825042884</v>
      </c>
      <c r="J5105" s="51" t="str">
        <v>07505-11.3H</v>
      </c>
      <c r="Q5105" s="19" t="str">
        <v>33 - 1,25 x 7 x 32 - Expansion</v>
      </c>
      <c r="V5105" s="83"/>
      <c r="AA5105" t="str">
        <v>329 - Cuerda 5,33mm - 50,17 x 60,83</v>
      </c>
    </row>
    <row r="5106" spans="1:27" x14ac:dyDescent="0.2">
      <c r="A5106" s="45" t="str">
        <v>PLASTICOS25</v>
      </c>
      <c r="B5106" s="46" t="str">
        <v>PLASTICOS</v>
      </c>
      <c r="C5106" s="46">
        <v>25</v>
      </c>
      <c r="D5106" s="46" t="str">
        <v>Regulador parrilla FALCON</v>
      </c>
      <c r="E5106" s="47">
        <v>669.45</v>
      </c>
      <c r="F5106" s="45" t="str">
        <v>FADER</v>
      </c>
      <c r="G5106" s="48">
        <v>271.12725</v>
      </c>
      <c r="H5106" s="49">
        <v>134.86199999999999</v>
      </c>
      <c r="I5106" s="50">
        <v>1.0104050807492104</v>
      </c>
      <c r="J5106" s="51" t="str">
        <v>F-110</v>
      </c>
      <c r="Q5106" s="19" t="str">
        <v>33 - 1/4 H x M 14</v>
      </c>
      <c r="V5106" s="83"/>
      <c r="AA5106" t="str">
        <v>329 - Moldura de techo golf 3 y 4 VOLKSWAGEN</v>
      </c>
    </row>
    <row r="5107" spans="1:27" x14ac:dyDescent="0.2">
      <c r="A5107" s="45" t="str">
        <v>ARANLOCK9 X 18</v>
      </c>
      <c r="B5107" s="46" t="str">
        <v>ARANLOCK</v>
      </c>
      <c r="C5107" s="46" t="str">
        <v>9 X 18</v>
      </c>
      <c r="D5107" s="46" t="str">
        <v>ARAN LOCK 8 X 15 (5/16X15 )</v>
      </c>
      <c r="E5107" s="47">
        <v>169.08</v>
      </c>
      <c r="F5107" s="45" t="str">
        <v>OTIA</v>
      </c>
      <c r="G5107" s="48">
        <v>68.477400000000017</v>
      </c>
      <c r="H5107" s="49">
        <v>34.0578</v>
      </c>
      <c r="I5107" s="50">
        <v>1.0106231171713973</v>
      </c>
      <c r="J5107" s="51" t="str">
        <v>07509-18</v>
      </c>
      <c r="Q5107" s="19" t="str">
        <v>33 - 15 x 1,5 FRES 13mm - CARTER FIESTA Y MBZ</v>
      </c>
      <c r="V5107" s="83"/>
      <c r="AA5107" t="str">
        <v>32x40 - 32x40</v>
      </c>
    </row>
    <row r="5108" spans="1:27" x14ac:dyDescent="0.2">
      <c r="A5108" s="45" t="str">
        <v>ESPINAS ELASTICAS8 x 80</v>
      </c>
      <c r="B5108" s="46" t="str">
        <v>ESPINAS ELASTICAS</v>
      </c>
      <c r="C5108" s="46" t="str">
        <v>8 x 80</v>
      </c>
      <c r="D5108" s="46" t="str">
        <v>8x80</v>
      </c>
      <c r="E5108" s="47">
        <v>2724.13</v>
      </c>
      <c r="F5108" s="45" t="str">
        <v>OTIA</v>
      </c>
      <c r="G5108" s="48">
        <v>1103.2726500000001</v>
      </c>
      <c r="H5108" s="49">
        <v>548.41319999999996</v>
      </c>
      <c r="I5108" s="50">
        <v>1.0117543669627214</v>
      </c>
      <c r="J5108" s="51" t="str">
        <v>01018-80</v>
      </c>
      <c r="Q5108" s="19" t="str">
        <v>33 - Aranlock 7x15</v>
      </c>
      <c r="V5108" s="83"/>
      <c r="AA5108" t="str">
        <v>32x48 - 32x48</v>
      </c>
    </row>
    <row r="5109" spans="1:27" x14ac:dyDescent="0.2">
      <c r="A5109" s="45" t="str">
        <v>PLASTICOS69</v>
      </c>
      <c r="B5109" s="46" t="str">
        <v>PLASTICOS</v>
      </c>
      <c r="C5109" s="46">
        <v>69</v>
      </c>
      <c r="D5109" s="46" t="str">
        <v>Grampa pasacable omega grande</v>
      </c>
      <c r="E5109" s="47">
        <v>683.78</v>
      </c>
      <c r="F5109" s="45" t="str">
        <v>FADER</v>
      </c>
      <c r="G5109" s="48">
        <v>276.93090000000001</v>
      </c>
      <c r="H5109" s="49">
        <v>137.655</v>
      </c>
      <c r="I5109" s="50">
        <v>1.0117750898986597</v>
      </c>
      <c r="J5109" s="51" t="str">
        <v>S-047</v>
      </c>
      <c r="Q5109" s="19" t="str">
        <v>33 - COCINA - LONGVIE - DOBLE ROSCA LARGO</v>
      </c>
      <c r="V5109" s="83"/>
      <c r="AA5109" t="str">
        <v>33 - 1,25 x 7 x 32 - Expansion</v>
      </c>
    </row>
    <row r="5110" spans="1:27" x14ac:dyDescent="0.2">
      <c r="A5110" s="45" t="str">
        <v>ARANLOCK10 X 18</v>
      </c>
      <c r="B5110" s="46" t="str">
        <v>ARANLOCK</v>
      </c>
      <c r="C5110" s="46" t="str">
        <v>10 X 18</v>
      </c>
      <c r="D5110" s="46" t="str">
        <v>ARANI LOCK 8 X 18 (5/16X 18)</v>
      </c>
      <c r="E5110" s="47">
        <v>169.08</v>
      </c>
      <c r="F5110" s="45" t="str">
        <v>OTIA</v>
      </c>
      <c r="G5110" s="48">
        <v>68.477400000000017</v>
      </c>
      <c r="H5110" s="49">
        <v>34.020000000000003</v>
      </c>
      <c r="I5110" s="50">
        <v>1.0128571428571433</v>
      </c>
      <c r="J5110" s="51" t="str">
        <v>075010-18</v>
      </c>
      <c r="Q5110" s="19" t="str">
        <v>33 - Cuerda 1,78mm - 50,52 x 54,08</v>
      </c>
      <c r="V5110" s="83"/>
      <c r="AA5110" t="str">
        <v>33 - 1/4 H x M 14</v>
      </c>
    </row>
    <row r="5111" spans="1:27" x14ac:dyDescent="0.2">
      <c r="A5111" s="45" t="str">
        <v>PLASTICOS280</v>
      </c>
      <c r="B5111" s="46" t="str">
        <v>PLASTICOS</v>
      </c>
      <c r="C5111" s="46">
        <v>280</v>
      </c>
      <c r="D5111" s="46" t="str">
        <v>TOPE DE CAPOT FIAT REGATTA (PLASTICO)</v>
      </c>
      <c r="E5111" s="47">
        <v>669.45</v>
      </c>
      <c r="F5111" s="45" t="str">
        <v>FADER</v>
      </c>
      <c r="G5111" s="48">
        <v>271.12725</v>
      </c>
      <c r="H5111" s="49">
        <v>134.66249999999999</v>
      </c>
      <c r="I5111" s="50">
        <v>1.0133834586466168</v>
      </c>
      <c r="J5111" s="51" t="str">
        <v>S-019</v>
      </c>
      <c r="Q5111" s="19" t="str">
        <v>33 - ESCORIAL - Sepia Escorial Ng baquelita</v>
      </c>
      <c r="V5111" s="83"/>
      <c r="AA5111" t="str">
        <v>33 - 15 x 1,5 FRES 13mm - CARTER FIESTA Y MBZ</v>
      </c>
    </row>
    <row r="5112" spans="1:27" x14ac:dyDescent="0.2">
      <c r="A5112" s="45" t="str">
        <v>PLASTICOS312</v>
      </c>
      <c r="B5112" s="46" t="str">
        <v>PLASTICOS</v>
      </c>
      <c r="C5112" s="46">
        <v>312</v>
      </c>
      <c r="D5112" s="46" t="str">
        <v>GR.TAPIZADOS RENAULT KANGOO</v>
      </c>
      <c r="E5112" s="47">
        <v>669.45</v>
      </c>
      <c r="F5112" s="45" t="str">
        <v>FADER</v>
      </c>
      <c r="G5112" s="48">
        <v>271.12725</v>
      </c>
      <c r="H5112" s="49">
        <v>134.66249999999999</v>
      </c>
      <c r="I5112" s="50">
        <v>1.0133834586466168</v>
      </c>
      <c r="J5112" s="51" t="str">
        <v>S-347</v>
      </c>
      <c r="Q5112" s="19" t="str">
        <v>33 - Fijacion tapizado FIAT 128</v>
      </c>
      <c r="V5112" s="83"/>
      <c r="AA5112" t="str">
        <v>33 - Aranlock 7x15</v>
      </c>
    </row>
    <row r="5113" spans="1:27" x14ac:dyDescent="0.2">
      <c r="A5113" s="45" t="str">
        <v>PLASTICOS81</v>
      </c>
      <c r="B5113" s="46" t="str">
        <v>PLASTICOS</v>
      </c>
      <c r="C5113" s="46">
        <v>81</v>
      </c>
      <c r="D5113" s="46" t="str">
        <v>Grampa fijacion patente FORD-VOLKSWAGEN</v>
      </c>
      <c r="E5113" s="47">
        <v>933.24</v>
      </c>
      <c r="F5113" s="45" t="str">
        <v>FADER</v>
      </c>
      <c r="G5113" s="48">
        <v>377.96220000000005</v>
      </c>
      <c r="H5113" s="49">
        <v>187.53</v>
      </c>
      <c r="I5113" s="50">
        <v>1.015475923852184</v>
      </c>
      <c r="J5113" s="51" t="str">
        <v>S-052</v>
      </c>
      <c r="Q5113" s="19" t="str">
        <v>33 - INTERIORES  - 2" 1/2</v>
      </c>
      <c r="V5113" s="83"/>
      <c r="AA5113" t="str">
        <v>33 - COCINA - LONGVIE - DOBLE ROSCA LARGO</v>
      </c>
    </row>
    <row r="5114" spans="1:27" x14ac:dyDescent="0.2">
      <c r="A5114" s="45" t="str">
        <v>INTERRUPTORES Y PULSADORES860</v>
      </c>
      <c r="B5114" s="46" t="str">
        <v>INTERRUPTORES Y PULSADORES</v>
      </c>
      <c r="C5114" s="46">
        <v>860</v>
      </c>
      <c r="D5114" s="46" t="str">
        <v>Unipolar - O.BUEY CHATITO ROJO A/ROS</v>
      </c>
      <c r="E5114" s="47">
        <v>3874.65</v>
      </c>
      <c r="F5114" s="45" t="str">
        <v>ALCIDES.TESSA</v>
      </c>
      <c r="G5114" s="48">
        <v>1569.2332500000002</v>
      </c>
      <c r="H5114" s="49">
        <v>778.4</v>
      </c>
      <c r="I5114" s="50">
        <v>1.0159728288797538</v>
      </c>
      <c r="J5114" s="51" t="str">
        <v>3763/00</v>
      </c>
      <c r="Q5114" s="19" t="str">
        <v>33 - Ojal de 8,5 mm Cable: 0,8 - 2,5 mm</v>
      </c>
      <c r="V5114" s="83"/>
      <c r="AA5114" t="str">
        <v>33 - Cuerda 1,78mm - 50,52 x 54,08</v>
      </c>
    </row>
    <row r="5115" spans="1:27" x14ac:dyDescent="0.2">
      <c r="A5115" s="45" t="str">
        <v>PLASTICOS396</v>
      </c>
      <c r="B5115" s="46" t="str">
        <v>PLASTICOS</v>
      </c>
      <c r="C5115" s="46">
        <v>396</v>
      </c>
      <c r="D5115" s="46" t="str">
        <v>TAPIZADO HONDA LARIUS</v>
      </c>
      <c r="E5115" s="47">
        <v>1423.86</v>
      </c>
      <c r="F5115" s="45" t="str">
        <v>FADER</v>
      </c>
      <c r="G5115" s="48">
        <v>576.66330000000005</v>
      </c>
      <c r="H5115" s="49">
        <v>285.9074</v>
      </c>
      <c r="I5115" s="50">
        <v>1.0169582878932131</v>
      </c>
      <c r="J5115" s="51" t="str">
        <v>F-1179</v>
      </c>
      <c r="Q5115" s="19" t="str">
        <v>33 - SEEGER A 33</v>
      </c>
      <c r="V5115" s="83"/>
      <c r="AA5115" t="str">
        <v>33 - ESCORIAL - Sepia Escorial Ng baquelita</v>
      </c>
    </row>
    <row r="5116" spans="1:27" x14ac:dyDescent="0.2">
      <c r="A5116" s="45" t="str">
        <v>PLASTICOS232</v>
      </c>
      <c r="B5116" s="46" t="str">
        <v>PLASTICOS</v>
      </c>
      <c r="C5116" s="46">
        <v>232</v>
      </c>
      <c r="D5116" s="46" t="str">
        <v>BROCHE GANCHO SIENA PALIO</v>
      </c>
      <c r="E5116" s="47">
        <v>2201.4299999999998</v>
      </c>
      <c r="F5116" s="45" t="str">
        <v>FADER</v>
      </c>
      <c r="G5116" s="48">
        <v>891.57914999999991</v>
      </c>
      <c r="H5116" s="49">
        <v>441.89850000000001</v>
      </c>
      <c r="I5116" s="50">
        <v>1.0176107182984326</v>
      </c>
      <c r="J5116" s="51" t="str">
        <v>F-1088</v>
      </c>
      <c r="Q5116" s="19" t="str">
        <v>33 - SEEGER I 33</v>
      </c>
      <c r="V5116" s="83"/>
      <c r="AA5116" t="str">
        <v>33 - Fijacion tapizado FIAT 128</v>
      </c>
    </row>
    <row r="5117" spans="1:27" x14ac:dyDescent="0.2">
      <c r="A5117" s="45" t="str">
        <v>ESPINAS ELASTICAS7 x 50</v>
      </c>
      <c r="B5117" s="46" t="str">
        <v>ESPINAS ELASTICAS</v>
      </c>
      <c r="C5117" s="46" t="str">
        <v>7 x 50</v>
      </c>
      <c r="D5117" s="46" t="str">
        <v>7x50</v>
      </c>
      <c r="E5117" s="47">
        <v>1571.08</v>
      </c>
      <c r="F5117" s="45" t="str">
        <v>OTIA</v>
      </c>
      <c r="G5117" s="48">
        <v>636.28739999999993</v>
      </c>
      <c r="H5117" s="49">
        <v>315.36540000000002</v>
      </c>
      <c r="I5117" s="50">
        <v>1.0176195613088814</v>
      </c>
      <c r="J5117" s="51" t="str">
        <v>01017-50</v>
      </c>
      <c r="Q5117" s="19" t="str">
        <v>33 - TOPE CAPOT LAT POLO - POINTER</v>
      </c>
      <c r="V5117" s="83"/>
      <c r="AA5117" t="str">
        <v>33 - INTERIORES  - 2" 1/2</v>
      </c>
    </row>
    <row r="5118" spans="1:27" x14ac:dyDescent="0.2">
      <c r="A5118" s="45" t="str">
        <v>ACCESORIOS DE BRONCE UNION POLIAMIDA4</v>
      </c>
      <c r="B5118" s="46" t="str">
        <v>ACCESORIOS DE BRONCE UNION POLIAMIDA</v>
      </c>
      <c r="C5118" s="46">
        <v>4</v>
      </c>
      <c r="D5118" s="46" t="str">
        <v>VIROLA 10 MM</v>
      </c>
      <c r="E5118" s="47">
        <v>502.14</v>
      </c>
      <c r="F5118" s="45" t="str">
        <v>ALNAT</v>
      </c>
      <c r="G5118" s="48">
        <v>203.36669999999998</v>
      </c>
      <c r="H5118" s="49">
        <v>100.77209999999999</v>
      </c>
      <c r="I5118" s="50">
        <v>1.0180853629129492</v>
      </c>
      <c r="J5118" s="51" t="str">
        <v>BO10</v>
      </c>
      <c r="Q5118" s="19" t="str">
        <v>33 - UNION VIROLA 1/2</v>
      </c>
      <c r="V5118" s="83"/>
      <c r="AA5118" t="str">
        <v>33 - Ojal de 8,5 mm Cable: 0,8 - 2,5 mm</v>
      </c>
    </row>
    <row r="5119" spans="1:27" x14ac:dyDescent="0.2">
      <c r="A5119" s="45" t="str">
        <v>ACCESORIOS DE BRONCE UNION POLIAMIDA5</v>
      </c>
      <c r="B5119" s="46" t="str">
        <v>ACCESORIOS DE BRONCE UNION POLIAMIDA</v>
      </c>
      <c r="C5119" s="46">
        <v>5</v>
      </c>
      <c r="D5119" s="46" t="str">
        <v>VIROLA 12 MM</v>
      </c>
      <c r="E5119" s="47">
        <v>697.42</v>
      </c>
      <c r="F5119" s="45" t="str">
        <v>ALNAT</v>
      </c>
      <c r="G5119" s="48">
        <v>282.45510000000002</v>
      </c>
      <c r="H5119" s="49">
        <v>139.96119999999999</v>
      </c>
      <c r="I5119" s="50">
        <v>1.0180957293878592</v>
      </c>
      <c r="J5119" s="51" t="str">
        <v>BO12</v>
      </c>
      <c r="Q5119" s="19" t="str">
        <v>330 - 0,8 x 7,5 x 23 - Compresion</v>
      </c>
      <c r="V5119" s="83"/>
      <c r="AA5119" t="str">
        <v>33 - SEEGER A 33</v>
      </c>
    </row>
    <row r="5120" spans="1:27" x14ac:dyDescent="0.2">
      <c r="A5120" s="45" t="str">
        <v>ACCESORIOS DE BRONCE UNION POLIAMIDA10</v>
      </c>
      <c r="B5120" s="46" t="str">
        <v>ACCESORIOS DE BRONCE UNION POLIAMIDA</v>
      </c>
      <c r="C5120" s="46">
        <v>10</v>
      </c>
      <c r="D5120" s="46" t="str">
        <v>VIROLA 1/2</v>
      </c>
      <c r="E5120" s="47">
        <v>697.42</v>
      </c>
      <c r="F5120" s="45" t="str">
        <v>ALNAT</v>
      </c>
      <c r="G5120" s="48">
        <v>282.45510000000002</v>
      </c>
      <c r="H5120" s="49">
        <v>139.96119999999999</v>
      </c>
      <c r="I5120" s="50">
        <v>1.0180957293878592</v>
      </c>
      <c r="J5120" s="51" t="str">
        <v>BO1/2</v>
      </c>
      <c r="Q5120" s="19" t="str">
        <v>330 - Cuerda 5,33mm - 53,34 x 64</v>
      </c>
      <c r="V5120" s="83"/>
      <c r="AA5120" t="str">
        <v>33 - SEEGER I 33</v>
      </c>
    </row>
    <row r="5121" spans="1:27" x14ac:dyDescent="0.2">
      <c r="A5121" s="45" t="str">
        <v>RETENES SEGURIDAD10</v>
      </c>
      <c r="B5121" s="46" t="str">
        <v>RETENES SEGURIDAD</v>
      </c>
      <c r="C5121" s="46">
        <v>10</v>
      </c>
      <c r="D5121" s="46" t="str">
        <v>RETENES SEGURIDAD DIN 6799 RS 10</v>
      </c>
      <c r="E5121" s="47">
        <v>295.99</v>
      </c>
      <c r="F5121" s="45" t="str">
        <v>OTIA</v>
      </c>
      <c r="G5121" s="48">
        <v>119.87595000000002</v>
      </c>
      <c r="H5121" s="49">
        <v>59.4</v>
      </c>
      <c r="I5121" s="50">
        <v>1.0181136363636365</v>
      </c>
      <c r="J5121" s="51" t="str">
        <v>042010</v>
      </c>
      <c r="Q5121" s="19" t="str">
        <v>330 - TOPE REGULADOR DE FARO VOLKSWAGEN SENDA</v>
      </c>
      <c r="V5121" s="83"/>
      <c r="AA5121" t="str">
        <v>33 - TOPE CAPOT LAT POLO - POINTER</v>
      </c>
    </row>
    <row r="5122" spans="1:27" x14ac:dyDescent="0.2">
      <c r="A5122" s="45" t="str">
        <v>PLASTICOS380</v>
      </c>
      <c r="B5122" s="46" t="str">
        <v>PLASTICOS</v>
      </c>
      <c r="C5122" s="46">
        <v>380</v>
      </c>
      <c r="D5122" s="46" t="str">
        <v>Grampa tapizados de Peugeot 207-307-308-407</v>
      </c>
      <c r="E5122" s="47">
        <v>1915.01</v>
      </c>
      <c r="F5122" s="45" t="str">
        <v>FADER</v>
      </c>
      <c r="G5122" s="48">
        <v>775.57905000000005</v>
      </c>
      <c r="H5122" s="49">
        <v>384.03750000000002</v>
      </c>
      <c r="I5122" s="50">
        <v>1.019539888682746</v>
      </c>
      <c r="J5122" s="51" t="str">
        <v>S-375</v>
      </c>
      <c r="Q5122" s="19" t="str">
        <v>331 - Cuerda 5,33mm - 56,52 x 67,18</v>
      </c>
      <c r="V5122" s="83"/>
      <c r="AA5122" t="str">
        <v>33 - UNION VIROLA 1/2</v>
      </c>
    </row>
    <row r="5123" spans="1:27" x14ac:dyDescent="0.2">
      <c r="A5123" s="45" t="str">
        <v>ESPINAS ELASTICAS7 x 60</v>
      </c>
      <c r="B5123" s="46" t="str">
        <v>ESPINAS ELASTICAS</v>
      </c>
      <c r="C5123" s="46" t="str">
        <v>7 x 60</v>
      </c>
      <c r="D5123" s="46" t="str">
        <v>7x60</v>
      </c>
      <c r="E5123" s="47">
        <v>1852.77</v>
      </c>
      <c r="F5123" s="45" t="str">
        <v>OTIA</v>
      </c>
      <c r="G5123" s="48">
        <v>750.37184999999999</v>
      </c>
      <c r="H5123" s="49">
        <v>371.54160000000002</v>
      </c>
      <c r="I5123" s="50">
        <v>1.0196173187605373</v>
      </c>
      <c r="J5123" s="51" t="str">
        <v>01017-60</v>
      </c>
      <c r="Q5123" s="19" t="str">
        <v>331 - SEGURO DE PUERTA VOLKSWAGEN POLO - GOLF</v>
      </c>
      <c r="V5123" s="83"/>
      <c r="AA5123" t="str">
        <v>330 - 0,8 x 7,5 x 23 - Compresion</v>
      </c>
    </row>
    <row r="5124" spans="1:27" x14ac:dyDescent="0.2">
      <c r="A5124" s="45" t="str">
        <v>REGATONES70</v>
      </c>
      <c r="B5124" s="46" t="str">
        <v>REGATONES</v>
      </c>
      <c r="C5124" s="46">
        <v>70</v>
      </c>
      <c r="D5124" s="46" t="str">
        <v>PERILLA C/TUERCA - 1/4.</v>
      </c>
      <c r="E5124" s="47">
        <v>1258.1300000000001</v>
      </c>
      <c r="F5124" s="45" t="str">
        <v>REGATONES</v>
      </c>
      <c r="G5124" s="48">
        <v>509.54265000000004</v>
      </c>
      <c r="H5124" s="49">
        <v>251.87799999999999</v>
      </c>
      <c r="I5124" s="50">
        <v>1.0229740191680103</v>
      </c>
      <c r="J5124" s="51" t="str">
        <v>1/4 . PERILLA C/TUERCA</v>
      </c>
      <c r="Q5124" s="19" t="str">
        <v>332 - 0,8 x 8 x 13 - Compresion</v>
      </c>
      <c r="V5124" s="83"/>
      <c r="AA5124" t="str">
        <v>330 - Cuerda 5,33mm - 53,34 x 64</v>
      </c>
    </row>
    <row r="5125" spans="1:27" x14ac:dyDescent="0.2">
      <c r="A5125" s="45" t="str">
        <v>RESORTES LINEA FERRETERIA8</v>
      </c>
      <c r="B5125" s="46" t="str">
        <v>RESORTES LINEA FERRETERIA</v>
      </c>
      <c r="C5125" s="46">
        <v>8</v>
      </c>
      <c r="D5125" s="46" t="str">
        <v>0,8 x 10 x 100 - Expansión</v>
      </c>
      <c r="E5125" s="47">
        <v>2116.64</v>
      </c>
      <c r="F5125" s="45" t="str">
        <v>RESORTES</v>
      </c>
      <c r="G5125" s="48">
        <v>857.23919999999998</v>
      </c>
      <c r="H5125" s="49">
        <v>423</v>
      </c>
      <c r="I5125" s="50">
        <v>1.0265702127659573</v>
      </c>
      <c r="J5125" s="51" t="str">
        <v>8</v>
      </c>
      <c r="Q5125" s="19" t="str">
        <v>332 - PERILLA SEGURO DE  PUERTA  VOLKSWAGEN  SENDA.</v>
      </c>
      <c r="V5125" s="83"/>
      <c r="AA5125" t="str">
        <v>330 - TOPE REGULADOR DE FARO VOLKSWAGEN SENDA</v>
      </c>
    </row>
    <row r="5126" spans="1:27" x14ac:dyDescent="0.2">
      <c r="A5126" s="45" t="str">
        <v xml:space="preserve">ESPARRAGOS DE ACERO3/8 X 45 NF-NF ESCAP </v>
      </c>
      <c r="B5126" s="46" t="str">
        <v>ESPARRAGOS DE ACERO</v>
      </c>
      <c r="C5126" s="46" t="str">
        <v xml:space="preserve">3/8 X 45 NF-NF ESCAP </v>
      </c>
      <c r="D5126" s="46" t="str">
        <v xml:space="preserve"> 3/8 X 45 NF-NF ESCAP </v>
      </c>
      <c r="E5126" s="47">
        <v>2358.84</v>
      </c>
      <c r="F5126" s="45" t="str">
        <v>BAIGORRIA</v>
      </c>
      <c r="G5126" s="48">
        <v>955.3302000000001</v>
      </c>
      <c r="H5126" s="49">
        <v>471.19569999999999</v>
      </c>
      <c r="I5126" s="50">
        <v>1.0274595035565905</v>
      </c>
      <c r="J5126" s="51" t="str">
        <v>A-03-012</v>
      </c>
      <c r="Q5126" s="19" t="str">
        <v>333 - LEVA CERRADURA DE PUERTA CHEVROLET CORSA</v>
      </c>
      <c r="V5126" s="83"/>
      <c r="AA5126" t="str">
        <v>331 - Cuerda 5,33mm - 56,52 x 67,18</v>
      </c>
    </row>
    <row r="5127" spans="1:27" x14ac:dyDescent="0.2">
      <c r="A5127" s="45" t="str">
        <v>CONECTORES NUEVA INCORPORACION325</v>
      </c>
      <c r="B5127" s="46" t="str">
        <v>CONECTORES NUEVA INCORPORACION</v>
      </c>
      <c r="C5127" s="46">
        <v>325</v>
      </c>
      <c r="D5127" s="46" t="str">
        <v>UNIÓN DOBLE PLÁSTICA 1/4 MANG - PULGADAS</v>
      </c>
      <c r="E5127" s="47">
        <v>1568.23</v>
      </c>
      <c r="F5127" s="45" t="str">
        <v>ALNAT</v>
      </c>
      <c r="G5127" s="48">
        <v>635.13315000000011</v>
      </c>
      <c r="H5127" s="49">
        <v>313.23599999999999</v>
      </c>
      <c r="I5127" s="50">
        <v>1.027650557407195</v>
      </c>
      <c r="J5127" s="51" t="str">
        <v>SPU1/4</v>
      </c>
      <c r="Q5127" s="19" t="str">
        <v>333 - REDUCTOR MANGUERA 5/16 A 1/4" - PULGADAS</v>
      </c>
      <c r="V5127" s="83"/>
      <c r="AA5127" t="str">
        <v>331 - SEGURO DE PUERTA VOLKSWAGEN POLO - GOLF</v>
      </c>
    </row>
    <row r="5128" spans="1:27" x14ac:dyDescent="0.2">
      <c r="A5128" s="45" t="str">
        <v>RETENES SEGURIDAD12</v>
      </c>
      <c r="B5128" s="46" t="str">
        <v>RETENES SEGURIDAD</v>
      </c>
      <c r="C5128" s="46">
        <v>12</v>
      </c>
      <c r="D5128" s="46" t="str">
        <v>RETENES SEGURIDAD DIN 6799 RS 12</v>
      </c>
      <c r="E5128" s="47">
        <v>396.4</v>
      </c>
      <c r="F5128" s="45" t="str">
        <v>OTIA</v>
      </c>
      <c r="G5128" s="48">
        <v>160.542</v>
      </c>
      <c r="H5128" s="49">
        <v>79.164000000000001</v>
      </c>
      <c r="I5128" s="50">
        <v>1.027967257844475</v>
      </c>
      <c r="J5128" s="51" t="str">
        <v>042012</v>
      </c>
      <c r="Q5128" s="19" t="str">
        <v>334 - 0,8 x 8 x 22 - Compresion</v>
      </c>
      <c r="V5128" s="83"/>
      <c r="AA5128" t="str">
        <v>332 - 0,8 x 8 x 13 - Compresion</v>
      </c>
    </row>
    <row r="5129" spans="1:27" x14ac:dyDescent="0.2">
      <c r="A5129" s="45" t="str">
        <v>RETENES SEGURIDAD15</v>
      </c>
      <c r="B5129" s="46" t="str">
        <v>RETENES SEGURIDAD</v>
      </c>
      <c r="C5129" s="46">
        <v>15</v>
      </c>
      <c r="D5129" s="46" t="str">
        <v>RETENES SEGURIDAD DIN 6799 RS 15</v>
      </c>
      <c r="E5129" s="47">
        <v>761.68</v>
      </c>
      <c r="F5129" s="45" t="str">
        <v>OTIA</v>
      </c>
      <c r="G5129" s="48">
        <v>308.48040000000003</v>
      </c>
      <c r="H5129" s="49">
        <v>152.06399999999999</v>
      </c>
      <c r="I5129" s="50">
        <v>1.0286221590909093</v>
      </c>
      <c r="J5129" s="51" t="str">
        <v>042015</v>
      </c>
      <c r="Q5129" s="19" t="str">
        <v>334 - Gr.Fijacion Faros CORSA-ASTRA</v>
      </c>
      <c r="V5129" s="83"/>
      <c r="AA5129" t="str">
        <v>332 - PERILLA SEGURO DE  PUERTA  VOLKSWAGEN  SENDA.</v>
      </c>
    </row>
    <row r="5130" spans="1:27" x14ac:dyDescent="0.2">
      <c r="A5130" s="45" t="str">
        <v>PLASTICOS340</v>
      </c>
      <c r="B5130" s="46" t="str">
        <v>PLASTICOS</v>
      </c>
      <c r="C5130" s="46">
        <v>340</v>
      </c>
      <c r="D5130" s="46" t="str">
        <v>Grampa Tapizado de puerta.( Roja ). PICK UP TOYOTA</v>
      </c>
      <c r="E5130" s="47">
        <v>886.31</v>
      </c>
      <c r="F5130" s="45" t="str">
        <v>FADER</v>
      </c>
      <c r="G5130" s="48">
        <v>358.95555000000002</v>
      </c>
      <c r="H5130" s="49">
        <v>176.93889999999999</v>
      </c>
      <c r="I5130" s="50">
        <v>1.0286977595090736</v>
      </c>
      <c r="J5130" s="51" t="str">
        <v>F-1097</v>
      </c>
      <c r="Q5130" s="19" t="str">
        <v>334 - REDUCTOR MANGUERA 3/8 A 5/16" - PULGADAS</v>
      </c>
      <c r="V5130" s="83"/>
      <c r="AA5130" t="str">
        <v>333 - LEVA CERRADURA DE PUERTA CHEVROLET CORSA</v>
      </c>
    </row>
    <row r="5131" spans="1:27" x14ac:dyDescent="0.2">
      <c r="A5131" s="45" t="str">
        <v>PLASTICOS31</v>
      </c>
      <c r="B5131" s="46" t="str">
        <v>PLASTICOS</v>
      </c>
      <c r="C5131" s="46">
        <v>31</v>
      </c>
      <c r="D5131" s="46" t="str">
        <v>Clip tapizado SIENA Y GACELL</v>
      </c>
      <c r="E5131" s="47">
        <v>637.98</v>
      </c>
      <c r="F5131" s="45" t="str">
        <v>FADER</v>
      </c>
      <c r="G5131" s="48">
        <v>258.38190000000003</v>
      </c>
      <c r="H5131" s="49">
        <v>127.30970000000001</v>
      </c>
      <c r="I5131" s="50">
        <v>1.0295539145878125</v>
      </c>
      <c r="J5131" s="51" t="str">
        <v>F-044</v>
      </c>
      <c r="Q5131" s="19" t="str">
        <v>335 - REDUCTOR MANGUERA 1/2 A 3/8 - PULGADAS</v>
      </c>
      <c r="V5131" s="83"/>
      <c r="AA5131" t="str">
        <v>333 - REDUCTOR MANGUERA 5/16 A 1/4" - PULGADAS</v>
      </c>
    </row>
    <row r="5132" spans="1:27" x14ac:dyDescent="0.2">
      <c r="A5132" s="45" t="str">
        <v>PLASTICOS84</v>
      </c>
      <c r="B5132" s="46" t="str">
        <v>PLASTICOS</v>
      </c>
      <c r="C5132" s="46">
        <v>84</v>
      </c>
      <c r="D5132" s="46" t="str">
        <v>Tuerca autorroscante FIAT - PEUGEOT</v>
      </c>
      <c r="E5132" s="47">
        <v>902.31</v>
      </c>
      <c r="F5132" s="45" t="str">
        <v>FADER</v>
      </c>
      <c r="G5132" s="48">
        <v>365.43555000000003</v>
      </c>
      <c r="H5132" s="49">
        <v>179.55</v>
      </c>
      <c r="I5132" s="50">
        <v>1.0352857142857141</v>
      </c>
      <c r="J5132" s="51" t="str">
        <v>S-127</v>
      </c>
      <c r="Q5132" s="19" t="str">
        <v>335 - TARUGO PASARUEDA CORSA</v>
      </c>
      <c r="V5132" s="83"/>
      <c r="AA5132" t="str">
        <v>334 - 0,8 x 8 x 22 - Compresion</v>
      </c>
    </row>
    <row r="5133" spans="1:27" x14ac:dyDescent="0.2">
      <c r="A5133" s="45" t="str">
        <v>REGATONES40</v>
      </c>
      <c r="B5133" s="46" t="str">
        <v>REGATONES</v>
      </c>
      <c r="C5133" s="46">
        <v>40</v>
      </c>
      <c r="D5133" s="46" t="str">
        <v>CUADRADOS  - 40x40</v>
      </c>
      <c r="E5133" s="47">
        <v>280.5</v>
      </c>
      <c r="F5133" s="45" t="str">
        <v>REGATONES</v>
      </c>
      <c r="G5133" s="48">
        <v>113.60249999999999</v>
      </c>
      <c r="H5133" s="49">
        <v>55.8</v>
      </c>
      <c r="I5133" s="50">
        <v>1.0358870967741933</v>
      </c>
      <c r="J5133" s="51" t="str">
        <v>40x40 CUADRADOS</v>
      </c>
      <c r="Q5133" s="19" t="str">
        <v>336 - 0,8 x 10 x 10 - Compresion</v>
      </c>
      <c r="V5133" s="83"/>
      <c r="AA5133" t="str">
        <v>334 - Gr.Fijacion Faros CORSA-ASTRA</v>
      </c>
    </row>
    <row r="5134" spans="1:27" x14ac:dyDescent="0.2">
      <c r="A5134" s="45" t="str">
        <v>RESORTES LINEA FERRETERIA74</v>
      </c>
      <c r="B5134" s="46" t="str">
        <v>RESORTES LINEA FERRETERIA</v>
      </c>
      <c r="C5134" s="46">
        <v>74</v>
      </c>
      <c r="D5134" s="46" t="str">
        <v>2,5 x 23 x 30 - Compresión</v>
      </c>
      <c r="E5134" s="47">
        <v>1417.88</v>
      </c>
      <c r="F5134" s="45" t="str">
        <v>RESORTES</v>
      </c>
      <c r="G5134" s="48">
        <v>574.24140000000011</v>
      </c>
      <c r="H5134" s="49">
        <v>282</v>
      </c>
      <c r="I5134" s="50">
        <v>1.036317021276596</v>
      </c>
      <c r="J5134" s="51" t="str">
        <v>74</v>
      </c>
      <c r="Q5134" s="19" t="str">
        <v>336 - Grampa paragolpe. FORD FIESTA</v>
      </c>
      <c r="V5134" s="83"/>
      <c r="AA5134" t="str">
        <v>334 - REDUCTOR MANGUERA 3/8 A 5/16" - PULGADAS</v>
      </c>
    </row>
    <row r="5135" spans="1:27" x14ac:dyDescent="0.2">
      <c r="A5135" s="45" t="str">
        <v>PLASTICOS55</v>
      </c>
      <c r="B5135" s="46" t="str">
        <v>PLASTICOS</v>
      </c>
      <c r="C5135" s="46">
        <v>55</v>
      </c>
      <c r="D5135" s="46" t="str">
        <v>Grampa varilla cerradura FIAT DUNA UNO</v>
      </c>
      <c r="E5135" s="47">
        <v>778.17</v>
      </c>
      <c r="F5135" s="45" t="str">
        <v>FADER</v>
      </c>
      <c r="G5135" s="48">
        <v>315.15884999999997</v>
      </c>
      <c r="H5135" s="49">
        <v>154.61250000000001</v>
      </c>
      <c r="I5135" s="50">
        <v>1.0383788503516853</v>
      </c>
      <c r="J5135" s="51" t="str">
        <v>S-069</v>
      </c>
      <c r="Q5135" s="19" t="str">
        <v>337 - TORNILLO REGULADOR DE FARO FORD UNIVERSAL (Chico)</v>
      </c>
      <c r="V5135" s="83"/>
      <c r="AA5135" t="str">
        <v>335 - REDUCTOR MANGUERA 1/2 A 3/8 - PULGADAS</v>
      </c>
    </row>
    <row r="5136" spans="1:27" x14ac:dyDescent="0.2">
      <c r="A5136" s="45" t="str">
        <v>INTERRUPTORES Y PULSADORES901</v>
      </c>
      <c r="B5136" s="46" t="str">
        <v>INTERRUPTORES Y PULSADORES</v>
      </c>
      <c r="C5136" s="46">
        <v>901</v>
      </c>
      <c r="D5136" s="46" t="str">
        <v>Unipolar - PORTAFUSIBLE RECTANGULAR S/FUS + Tapa</v>
      </c>
      <c r="E5136" s="47">
        <v>1083.22</v>
      </c>
      <c r="F5136" s="45" t="str">
        <v>ALCIDES.TESSA</v>
      </c>
      <c r="G5136" s="48">
        <v>438.70410000000004</v>
      </c>
      <c r="H5136" s="49">
        <v>215</v>
      </c>
      <c r="I5136" s="50">
        <v>1.0404841860465117</v>
      </c>
      <c r="J5136" s="51" t="str">
        <v>606/00 - NG</v>
      </c>
      <c r="Q5136" s="19" t="str">
        <v>338 - 0,8 x 11 x 16 - Compresion</v>
      </c>
      <c r="V5136" s="83"/>
      <c r="AA5136" t="str">
        <v>335 - TARUGO PASARUEDA CORSA</v>
      </c>
    </row>
    <row r="5137" spans="1:27" x14ac:dyDescent="0.2">
      <c r="A5137" s="45" t="str">
        <v>SEEGER DIN 47226</v>
      </c>
      <c r="B5137" s="46" t="str">
        <v>SEEGER DIN 472</v>
      </c>
      <c r="C5137" s="46">
        <v>26</v>
      </c>
      <c r="D5137" s="46" t="str">
        <v>SEEGER I 26</v>
      </c>
      <c r="E5137" s="47">
        <v>749.64</v>
      </c>
      <c r="F5137" s="45" t="str">
        <v>OTIA</v>
      </c>
      <c r="G5137" s="48">
        <v>303.60419999999999</v>
      </c>
      <c r="H5137" s="49">
        <v>148.75380000000001</v>
      </c>
      <c r="I5137" s="50">
        <v>1.0409844992195154</v>
      </c>
      <c r="J5137" s="51" t="str">
        <v>0401026N</v>
      </c>
      <c r="Q5137" s="19" t="str">
        <v>338 - GR.TAPIZADOZ FORD ECOESPORT</v>
      </c>
      <c r="V5137" s="83"/>
      <c r="AA5137" t="str">
        <v>336 - 0,8 x 10 x 10 - Compresion</v>
      </c>
    </row>
    <row r="5138" spans="1:27" x14ac:dyDescent="0.2">
      <c r="A5138" s="45" t="str">
        <v>PLASTICOS318</v>
      </c>
      <c r="B5138" s="46" t="str">
        <v>PLASTICOS</v>
      </c>
      <c r="C5138" s="46">
        <v>318</v>
      </c>
      <c r="D5138" s="46" t="str">
        <v>GRAMPA FIJACION DE PARRILLA PEUGEOT 504 - 505</v>
      </c>
      <c r="E5138" s="47">
        <v>683.78</v>
      </c>
      <c r="F5138" s="45" t="str">
        <v>FADER</v>
      </c>
      <c r="G5138" s="48">
        <v>276.93090000000001</v>
      </c>
      <c r="H5138" s="49">
        <v>135.66</v>
      </c>
      <c r="I5138" s="50">
        <v>1.0413600176912872</v>
      </c>
      <c r="J5138" s="51" t="str">
        <v>S-016</v>
      </c>
      <c r="Q5138" s="19" t="str">
        <v>338 - TUBO POL 6 TRANSP 10 X 8 X 100 M</v>
      </c>
      <c r="V5138" s="83"/>
      <c r="AA5138" t="str">
        <v>336 - Grampa paragolpe. FORD FIESTA</v>
      </c>
    </row>
    <row r="5139" spans="1:27" x14ac:dyDescent="0.2">
      <c r="A5139" s="45" t="str">
        <v>PLASTICOS139</v>
      </c>
      <c r="B5139" s="46" t="str">
        <v>PLASTICOS</v>
      </c>
      <c r="C5139" s="46">
        <v>139</v>
      </c>
      <c r="D5139" s="46" t="str">
        <v>Clip baguetas de puertas PEUGEOT 306-307</v>
      </c>
      <c r="E5139" s="47">
        <v>1088.8399999999999</v>
      </c>
      <c r="F5139" s="45" t="str">
        <v>FADER</v>
      </c>
      <c r="G5139" s="48">
        <v>440.98020000000002</v>
      </c>
      <c r="H5139" s="49">
        <v>215.7792</v>
      </c>
      <c r="I5139" s="50">
        <v>1.0436640788361435</v>
      </c>
      <c r="J5139" s="51" t="str">
        <v>F-1076</v>
      </c>
      <c r="Q5139" s="19" t="str">
        <v>339 - TORNILLO REGULADOR DE FARO FORD UNIVERSAL</v>
      </c>
      <c r="V5139" s="83"/>
      <c r="AA5139" t="str">
        <v>337 - TORNILLO REGULADOR DE FARO FORD UNIVERSAL (Chico)</v>
      </c>
    </row>
    <row r="5140" spans="1:27" x14ac:dyDescent="0.2">
      <c r="A5140" s="45" t="str">
        <v>PLASTICOS123</v>
      </c>
      <c r="B5140" s="46" t="str">
        <v>PLASTICOS</v>
      </c>
      <c r="C5140" s="46">
        <v>123</v>
      </c>
      <c r="D5140" s="46" t="str">
        <v>Grampa tachuela cuadrada FIAT 128</v>
      </c>
      <c r="E5140" s="47">
        <v>654.85</v>
      </c>
      <c r="F5140" s="45" t="str">
        <v>FADER</v>
      </c>
      <c r="G5140" s="48">
        <v>265.21424999999999</v>
      </c>
      <c r="H5140" s="49">
        <v>129.4675</v>
      </c>
      <c r="I5140" s="50">
        <v>1.0485005889508949</v>
      </c>
      <c r="J5140" s="51" t="str">
        <v>F-899</v>
      </c>
      <c r="Q5140" s="19" t="str">
        <v>339 - TUBO POL 6 TRANSP 12 X 9 X 100 M</v>
      </c>
      <c r="V5140" s="83"/>
      <c r="AA5140" t="str">
        <v>338 - 0,8 x 11 x 16 - Compresion</v>
      </c>
    </row>
    <row r="5141" spans="1:27" x14ac:dyDescent="0.2">
      <c r="A5141" s="45" t="str">
        <v>PLASTICOS176</v>
      </c>
      <c r="B5141" s="46" t="str">
        <v>PLASTICOS</v>
      </c>
      <c r="C5141" s="46">
        <v>176</v>
      </c>
      <c r="D5141" s="46" t="str">
        <v>GRAMPA TACHUELA CUADRADA FIAT 128</v>
      </c>
      <c r="E5141" s="47">
        <v>654.85</v>
      </c>
      <c r="F5141" s="45" t="str">
        <v>FADER</v>
      </c>
      <c r="G5141" s="48">
        <v>265.21424999999999</v>
      </c>
      <c r="H5141" s="49">
        <v>129.4675</v>
      </c>
      <c r="I5141" s="50">
        <v>1.0485005889508949</v>
      </c>
      <c r="J5141" s="51" t="str">
        <v>F-899</v>
      </c>
      <c r="Q5141" s="19" t="str">
        <v>33x41 - 33x41</v>
      </c>
      <c r="V5141" s="83"/>
      <c r="AA5141" t="str">
        <v>338 - GR.TAPIZADOZ FORD ECOESPORT</v>
      </c>
    </row>
    <row r="5142" spans="1:27" x14ac:dyDescent="0.2">
      <c r="A5142" s="45" t="str">
        <v>PLASTICOS376</v>
      </c>
      <c r="B5142" s="46" t="str">
        <v>PLASTICOS</v>
      </c>
      <c r="C5142" s="46">
        <v>376</v>
      </c>
      <c r="D5142" s="46" t="str">
        <v>Grampa Fijacion paragolpes</v>
      </c>
      <c r="E5142" s="47">
        <v>1637.2</v>
      </c>
      <c r="F5142" s="45" t="str">
        <v>FADER</v>
      </c>
      <c r="G5142" s="48">
        <v>663.06600000000003</v>
      </c>
      <c r="H5142" s="49">
        <v>323.66879999999998</v>
      </c>
      <c r="I5142" s="50">
        <v>1.0485941184321752</v>
      </c>
      <c r="J5142" s="51" t="str">
        <v>F-1167</v>
      </c>
      <c r="Q5142" s="19" t="str">
        <v>33x49 - 33x49</v>
      </c>
      <c r="V5142" s="83"/>
      <c r="AA5142" t="str">
        <v>338 - TUBO POL 6 TRANSP 10 X 8 X 100 M</v>
      </c>
    </row>
    <row r="5143" spans="1:27" x14ac:dyDescent="0.2">
      <c r="A5143" s="45" t="str">
        <v>PLASTICOS76</v>
      </c>
      <c r="B5143" s="46" t="str">
        <v>PLASTICOS</v>
      </c>
      <c r="C5143" s="46">
        <v>76</v>
      </c>
      <c r="D5143" s="46" t="str">
        <v xml:space="preserve">Grampa paneles de tapizado DUNA Y UNO </v>
      </c>
      <c r="E5143" s="47">
        <v>778.17</v>
      </c>
      <c r="F5143" s="45" t="str">
        <v>FADER</v>
      </c>
      <c r="G5143" s="48">
        <v>315.15884999999997</v>
      </c>
      <c r="H5143" s="49">
        <v>153.61500000000001</v>
      </c>
      <c r="I5143" s="50">
        <v>1.0516150766526704</v>
      </c>
      <c r="J5143" s="51" t="str">
        <v>S-110</v>
      </c>
      <c r="Q5143" s="19" t="str">
        <v xml:space="preserve">34 -  UNIONES ORIENTABLES 00034 </v>
      </c>
      <c r="V5143" s="83"/>
      <c r="AA5143" t="str">
        <v>339 - TORNILLO REGULADOR DE FARO FORD UNIVERSAL</v>
      </c>
    </row>
    <row r="5144" spans="1:27" x14ac:dyDescent="0.2">
      <c r="A5144" s="45" t="str">
        <v>CONECTORES NUEVA INCORPORACION317</v>
      </c>
      <c r="B5144" s="46" t="str">
        <v>CONECTORES NUEVA INCORPORACION</v>
      </c>
      <c r="C5144" s="46">
        <v>317</v>
      </c>
      <c r="D5144" s="46" t="str">
        <v>UNIÓN TRIPLE PLÁSTICA 1/4 MANG - PULGADAS</v>
      </c>
      <c r="E5144" s="47">
        <v>1733.92</v>
      </c>
      <c r="F5144" s="45" t="str">
        <v>ALNAT</v>
      </c>
      <c r="G5144" s="48">
        <v>702.23760000000004</v>
      </c>
      <c r="H5144" s="49">
        <v>341.99549999999999</v>
      </c>
      <c r="I5144" s="50">
        <v>1.0533533335964949</v>
      </c>
      <c r="J5144" s="51" t="str">
        <v>SPE1/4</v>
      </c>
      <c r="Q5144" s="19" t="str">
        <v>34 - 1,5 x  x  - Expansion</v>
      </c>
      <c r="V5144" s="83"/>
      <c r="AA5144" t="str">
        <v>339 - TUBO POL 6 TRANSP 12 X 9 X 100 M</v>
      </c>
    </row>
    <row r="5145" spans="1:27" x14ac:dyDescent="0.2">
      <c r="A5145" s="45" t="str">
        <v>PLASTICOS314</v>
      </c>
      <c r="B5145" s="46" t="str">
        <v>PLASTICOS</v>
      </c>
      <c r="C5145" s="46">
        <v>314</v>
      </c>
      <c r="D5145" s="46" t="str">
        <v>Tuerca rapida 7 x 7. RENAULT</v>
      </c>
      <c r="E5145" s="47">
        <v>683.78</v>
      </c>
      <c r="F5145" s="45" t="str">
        <v>FADER</v>
      </c>
      <c r="G5145" s="48">
        <v>276.93090000000001</v>
      </c>
      <c r="H5145" s="49">
        <v>134.86199999999999</v>
      </c>
      <c r="I5145" s="50">
        <v>1.0534390710504073</v>
      </c>
      <c r="J5145" s="51" t="str">
        <v>F-1126</v>
      </c>
      <c r="Q5145" s="19" t="str">
        <v>34 - 20 x 1,5 EMB EX 10mm - DIFER, SIERRA, EXPLORER, ORION</v>
      </c>
      <c r="V5145" s="83"/>
      <c r="AA5145" t="str">
        <v>33x41 - 33x41</v>
      </c>
    </row>
    <row r="5146" spans="1:27" x14ac:dyDescent="0.2">
      <c r="A5146" s="45" t="str">
        <v>REGATONES64</v>
      </c>
      <c r="B5146" s="46" t="str">
        <v>REGATONES</v>
      </c>
      <c r="C5146" s="46">
        <v>64</v>
      </c>
      <c r="D5146" s="46" t="str">
        <v>PERILLA C/TORNILLO  - 1/4 chica</v>
      </c>
      <c r="E5146" s="47">
        <v>1307.6300000000001</v>
      </c>
      <c r="F5146" s="45" t="str">
        <v>REGATONES</v>
      </c>
      <c r="G5146" s="48">
        <v>529.59014999999999</v>
      </c>
      <c r="H5146" s="49">
        <v>257.60250000000002</v>
      </c>
      <c r="I5146" s="50">
        <v>1.0558424316534194</v>
      </c>
      <c r="J5146" s="51" t="str">
        <v>1/4 chica PERILLA C/TORNILLO</v>
      </c>
      <c r="Q5146" s="19" t="str">
        <v>34 - Aranlock 8x16</v>
      </c>
      <c r="V5146" s="83"/>
      <c r="AA5146" t="str">
        <v>33x49 - 33x49</v>
      </c>
    </row>
    <row r="5147" spans="1:27" x14ac:dyDescent="0.2">
      <c r="A5147" s="45" t="str">
        <v>ARANLOCK11 X 21</v>
      </c>
      <c r="B5147" s="46" t="str">
        <v>ARANLOCK</v>
      </c>
      <c r="C5147" s="46" t="str">
        <v>11 X 21</v>
      </c>
      <c r="D5147" s="46" t="str">
        <v>ARANI LOCK 9 X 18</v>
      </c>
      <c r="E5147" s="47">
        <v>301.24</v>
      </c>
      <c r="F5147" s="45" t="str">
        <v>OTIA</v>
      </c>
      <c r="G5147" s="48">
        <v>122.0022</v>
      </c>
      <c r="H5147" s="49">
        <v>59.292000000000002</v>
      </c>
      <c r="I5147" s="50">
        <v>1.0576502732240436</v>
      </c>
      <c r="J5147" s="51" t="str">
        <v>075011-21H</v>
      </c>
      <c r="Q5147" s="19" t="str">
        <v>34 - Cuerda 1,78mm - 53,7 x 57,26</v>
      </c>
      <c r="V5147" s="83"/>
      <c r="AA5147" t="str">
        <v xml:space="preserve">34 -  UNIONES ORIENTABLES 00034 </v>
      </c>
    </row>
    <row r="5148" spans="1:27" x14ac:dyDescent="0.2">
      <c r="A5148" s="45" t="str">
        <v>REGATONES5</v>
      </c>
      <c r="B5148" s="46" t="str">
        <v>REGATONES</v>
      </c>
      <c r="C5148" s="46">
        <v>5</v>
      </c>
      <c r="D5148" s="46" t="str">
        <v>EXTERIORES CORTOS - 7/8 "</v>
      </c>
      <c r="E5148" s="47">
        <v>77.97</v>
      </c>
      <c r="F5148" s="45" t="str">
        <v>REGATONES</v>
      </c>
      <c r="G5148" s="48">
        <v>31.577849999999998</v>
      </c>
      <c r="H5148" s="49">
        <v>15.3</v>
      </c>
      <c r="I5148" s="50">
        <v>1.0639117647058822</v>
      </c>
      <c r="J5148" s="51" t="str">
        <v>7/8 " EXTERIORES CORTOS</v>
      </c>
      <c r="Q5148" s="19" t="str">
        <v>34 - Horquilla de 3 mm Cable: 0,8 - 2 mm</v>
      </c>
      <c r="V5148" s="83"/>
      <c r="AA5148" t="str">
        <v>34 - 1,5 x  x  - Expansion</v>
      </c>
    </row>
    <row r="5149" spans="1:27" x14ac:dyDescent="0.2">
      <c r="A5149" s="45" t="str">
        <v>CONECTORES NUEVA INCORPORACION319</v>
      </c>
      <c r="B5149" s="46" t="str">
        <v>CONECTORES NUEVA INCORPORACION</v>
      </c>
      <c r="C5149" s="46">
        <v>319</v>
      </c>
      <c r="D5149" s="46" t="str">
        <v>UNIÓN TRIPLE PLÁSTICA 3/8 MANG - PULGADAS</v>
      </c>
      <c r="E5149" s="47">
        <v>2440.33</v>
      </c>
      <c r="F5149" s="45" t="str">
        <v>ALNAT</v>
      </c>
      <c r="G5149" s="48">
        <v>988.33365000000003</v>
      </c>
      <c r="H5149" s="49">
        <v>478.7937</v>
      </c>
      <c r="I5149" s="50">
        <v>1.0642160705122059</v>
      </c>
      <c r="J5149" s="51" t="str">
        <v>SPE3/8</v>
      </c>
      <c r="Q5149" s="19" t="str">
        <v>34 - INTERIORES  - 3"</v>
      </c>
      <c r="V5149" s="83"/>
      <c r="AA5149" t="str">
        <v>34 - 20 x 1,5 EMB EX 10mm - DIFER, SIERRA, EXPLORER, ORION</v>
      </c>
    </row>
    <row r="5150" spans="1:27" x14ac:dyDescent="0.2">
      <c r="A5150" s="45" t="str">
        <v>PLASTICOS352</v>
      </c>
      <c r="B5150" s="46" t="str">
        <v>PLASTICOS</v>
      </c>
      <c r="C5150" s="46">
        <v>352</v>
      </c>
      <c r="D5150" s="46" t="str">
        <v>GRAMPA CERRADURA FORD FOCUS.( blanca )</v>
      </c>
      <c r="E5150" s="47">
        <v>992.19</v>
      </c>
      <c r="F5150" s="45" t="str">
        <v>FADER</v>
      </c>
      <c r="G5150" s="48">
        <v>401.83695000000012</v>
      </c>
      <c r="H5150" s="49">
        <v>194.51249999999999</v>
      </c>
      <c r="I5150" s="50">
        <v>1.0658669751301337</v>
      </c>
      <c r="J5150" s="51" t="str">
        <v>S-285</v>
      </c>
      <c r="Q5150" s="19" t="str">
        <v>34 - Park 8x20 neg c/aran</v>
      </c>
      <c r="V5150" s="83"/>
      <c r="AA5150" t="str">
        <v>34 - Aranlock 8x16</v>
      </c>
    </row>
    <row r="5151" spans="1:27" x14ac:dyDescent="0.2">
      <c r="A5151" s="45" t="str">
        <v>PLASTICOS353</v>
      </c>
      <c r="B5151" s="46" t="str">
        <v>PLASTICOS</v>
      </c>
      <c r="C5151" s="46">
        <v>353</v>
      </c>
      <c r="D5151" s="46" t="str">
        <v>GRAMPA CERRADURA FORD FOCUS.(amarilla )</v>
      </c>
      <c r="E5151" s="47">
        <v>992.19</v>
      </c>
      <c r="F5151" s="45" t="str">
        <v>FADER</v>
      </c>
      <c r="G5151" s="48">
        <v>401.83695000000012</v>
      </c>
      <c r="H5151" s="49">
        <v>194.51249999999999</v>
      </c>
      <c r="I5151" s="50">
        <v>1.0658669751301337</v>
      </c>
      <c r="J5151" s="51" t="str">
        <v>S-284</v>
      </c>
      <c r="Q5151" s="19" t="str">
        <v>34 - REDUCCION  6 X 18</v>
      </c>
      <c r="V5151" s="83"/>
      <c r="AA5151" t="str">
        <v>34 - Cuerda 1,78mm - 53,7 x 57,26</v>
      </c>
    </row>
    <row r="5152" spans="1:27" x14ac:dyDescent="0.2">
      <c r="A5152" s="45" t="str">
        <v>CONECTORES NUEVA INCORPORACION323</v>
      </c>
      <c r="B5152" s="46" t="str">
        <v>CONECTORES NUEVA INCORPORACION</v>
      </c>
      <c r="C5152" s="46">
        <v>323</v>
      </c>
      <c r="D5152" s="46" t="str">
        <v>UNIÓN CODO PLÁSTICA 3/8 MANG - PULGADAS</v>
      </c>
      <c r="E5152" s="47">
        <v>1862.36</v>
      </c>
      <c r="F5152" s="45" t="str">
        <v>ALNAT</v>
      </c>
      <c r="G5152" s="48">
        <v>754.25580000000002</v>
      </c>
      <c r="H5152" s="49">
        <v>363.82499999999999</v>
      </c>
      <c r="I5152" s="50">
        <v>1.0731280148423008</v>
      </c>
      <c r="J5152" s="51" t="str">
        <v>SPV3/8</v>
      </c>
      <c r="Q5152" s="19" t="str">
        <v>34 - SEEGER A 34</v>
      </c>
      <c r="V5152" s="83"/>
      <c r="AA5152" t="str">
        <v>34 - Horquilla de 3 mm Cable: 0,8 - 2 mm</v>
      </c>
    </row>
    <row r="5153" spans="1:27" x14ac:dyDescent="0.2">
      <c r="A5153" s="45" t="str">
        <v>REGATONES44</v>
      </c>
      <c r="B5153" s="46" t="str">
        <v>REGATONES</v>
      </c>
      <c r="C5153" s="46">
        <v>44</v>
      </c>
      <c r="D5153" s="46" t="str">
        <v>RECTANGULARES  - 10x20</v>
      </c>
      <c r="E5153" s="47">
        <v>99.33</v>
      </c>
      <c r="F5153" s="45" t="str">
        <v>REGATONES</v>
      </c>
      <c r="G5153" s="48">
        <v>40.228650000000002</v>
      </c>
      <c r="H5153" s="49">
        <v>19.399999999999999</v>
      </c>
      <c r="I5153" s="50">
        <v>1.0736417525773199</v>
      </c>
      <c r="J5153" s="51" t="str">
        <v>10x20 RECTANGULARES</v>
      </c>
      <c r="Q5153" s="19" t="str">
        <v>34 - SEEGER I 34</v>
      </c>
      <c r="V5153" s="83"/>
      <c r="AA5153" t="str">
        <v>34 - INTERIORES  - 3"</v>
      </c>
    </row>
    <row r="5154" spans="1:27" x14ac:dyDescent="0.2">
      <c r="A5154" s="45" t="str">
        <v>PLASTICOS335</v>
      </c>
      <c r="B5154" s="46" t="str">
        <v>PLASTICOS</v>
      </c>
      <c r="C5154" s="46">
        <v>335</v>
      </c>
      <c r="D5154" s="46" t="str">
        <v>TARUGO PASARUEDA CORSA</v>
      </c>
      <c r="E5154" s="47">
        <v>940.94</v>
      </c>
      <c r="F5154" s="45" t="str">
        <v>FADER</v>
      </c>
      <c r="G5154" s="48">
        <v>381.08070000000004</v>
      </c>
      <c r="H5154" s="49">
        <v>183.54</v>
      </c>
      <c r="I5154" s="50">
        <v>1.0762814645308927</v>
      </c>
      <c r="J5154" s="51" t="str">
        <v>S-356</v>
      </c>
      <c r="Q5154" s="19" t="str">
        <v>34 - Tapizado DODGE 1500/1800</v>
      </c>
      <c r="V5154" s="83"/>
      <c r="AA5154" t="str">
        <v>34 - Park 8x20 neg c/aran</v>
      </c>
    </row>
    <row r="5155" spans="1:27" x14ac:dyDescent="0.2">
      <c r="A5155" s="45" t="str">
        <v>INSERTOS8X11</v>
      </c>
      <c r="B5155" s="46" t="str">
        <v>INSERTOS</v>
      </c>
      <c r="C5155" s="46" t="str">
        <v>8X11</v>
      </c>
      <c r="D5155" s="46" t="str">
        <v>8X11</v>
      </c>
      <c r="E5155" s="47">
        <v>1861.56</v>
      </c>
      <c r="F5155" s="45" t="str">
        <v>INSERTOS</v>
      </c>
      <c r="G5155" s="48">
        <v>753.93180000000007</v>
      </c>
      <c r="H5155" s="49">
        <v>362</v>
      </c>
      <c r="I5155" s="50">
        <v>1.0826845303867407</v>
      </c>
      <c r="J5155" s="51" t="str">
        <v>8X11</v>
      </c>
      <c r="Q5155" s="19" t="str">
        <v>34 - TAPON PISO GRANDE GOL (38 mm)</v>
      </c>
      <c r="V5155" s="83"/>
      <c r="AA5155" t="str">
        <v>34 - REDUCCION  6 X 18</v>
      </c>
    </row>
    <row r="5156" spans="1:27" x14ac:dyDescent="0.2">
      <c r="A5156" s="45" t="str">
        <v>REGATONES4</v>
      </c>
      <c r="B5156" s="46" t="str">
        <v>REGATONES</v>
      </c>
      <c r="C5156" s="46">
        <v>4</v>
      </c>
      <c r="D5156" s="46" t="str">
        <v>EXTERIORES CORTOS - 3/4 "</v>
      </c>
      <c r="E5156" s="47">
        <v>75.08</v>
      </c>
      <c r="F5156" s="45" t="str">
        <v>REGATONES</v>
      </c>
      <c r="G5156" s="48">
        <v>30.407399999999999</v>
      </c>
      <c r="H5156" s="49">
        <v>14.6</v>
      </c>
      <c r="I5156" s="50">
        <v>1.0826986301369863</v>
      </c>
      <c r="J5156" s="51" t="str">
        <v>3/4 " EXTERIORES CORTOS</v>
      </c>
      <c r="Q5156" s="19" t="str">
        <v>34 - UNION VIROLA 6 MM</v>
      </c>
      <c r="V5156" s="83"/>
      <c r="AA5156" t="str">
        <v>34 - SEEGER A 34</v>
      </c>
    </row>
    <row r="5157" spans="1:27" x14ac:dyDescent="0.2">
      <c r="A5157" s="45" t="str">
        <v>PLASTICOS344</v>
      </c>
      <c r="B5157" s="46" t="str">
        <v>PLASTICOS</v>
      </c>
      <c r="C5157" s="46">
        <v>344</v>
      </c>
      <c r="D5157" s="46" t="str">
        <v>Tuerca plastica autoroscante</v>
      </c>
      <c r="E5157" s="47">
        <v>721.87</v>
      </c>
      <c r="F5157" s="45" t="str">
        <v>FADER</v>
      </c>
      <c r="G5157" s="48">
        <v>292.35735000000005</v>
      </c>
      <c r="H5157" s="49">
        <v>140.25649999999999</v>
      </c>
      <c r="I5157" s="50">
        <v>1.0844477796037979</v>
      </c>
      <c r="J5157" s="51" t="str">
        <v>F-1079</v>
      </c>
      <c r="Q5157" s="19" t="str">
        <v>340 - 0,8 x 13 x 65 - Compresion</v>
      </c>
      <c r="V5157" s="83"/>
      <c r="AA5157" t="str">
        <v>34 - SEEGER I 34</v>
      </c>
    </row>
    <row r="5158" spans="1:27" x14ac:dyDescent="0.2">
      <c r="A5158" s="45" t="str">
        <v>REGATONES53</v>
      </c>
      <c r="B5158" s="46" t="str">
        <v>REGATONES</v>
      </c>
      <c r="C5158" s="46">
        <v>53</v>
      </c>
      <c r="D5158" s="46" t="str">
        <v>RECTANGULARES  - 30x40</v>
      </c>
      <c r="E5158" s="47">
        <v>288.75</v>
      </c>
      <c r="F5158" s="45" t="str">
        <v>REGATONES</v>
      </c>
      <c r="G5158" s="48">
        <v>116.94375000000001</v>
      </c>
      <c r="H5158" s="49">
        <v>56.100099999999998</v>
      </c>
      <c r="I5158" s="50">
        <v>1.0845551077449063</v>
      </c>
      <c r="J5158" s="51" t="str">
        <v>30x40 RECTANGULARES</v>
      </c>
      <c r="Q5158" s="19" t="str">
        <v>340 - 2 Amper - Unipolar - INVERSORA UNIPOLAR 2 A T/SOLDAR</v>
      </c>
      <c r="V5158" s="83"/>
      <c r="AA5158" t="str">
        <v>34 - Tapizado DODGE 1500/1800</v>
      </c>
    </row>
    <row r="5159" spans="1:27" x14ac:dyDescent="0.2">
      <c r="A5159" s="45" t="str">
        <v>PLASTICOS77</v>
      </c>
      <c r="B5159" s="46" t="str">
        <v>PLASTICOS</v>
      </c>
      <c r="C5159" s="46">
        <v>77</v>
      </c>
      <c r="D5159" s="46" t="str">
        <v>Grampa paneles laterales y baul VOLKSWAGEN</v>
      </c>
      <c r="E5159" s="47">
        <v>1013.24</v>
      </c>
      <c r="F5159" s="45" t="str">
        <v>FADER</v>
      </c>
      <c r="G5159" s="48">
        <v>410.36220000000003</v>
      </c>
      <c r="H5159" s="49">
        <v>196.50749999999999</v>
      </c>
      <c r="I5159" s="50">
        <v>1.0882775466585248</v>
      </c>
      <c r="J5159" s="51" t="str">
        <v>S-042</v>
      </c>
      <c r="Q5159" s="19" t="str">
        <v>340 - Grampa Tapizado de puerta.( Roja ). PICK UP TOYOTA</v>
      </c>
      <c r="V5159" s="83"/>
      <c r="AA5159" t="str">
        <v>34 - TAPON PISO GRANDE GOL (38 mm)</v>
      </c>
    </row>
    <row r="5160" spans="1:27" x14ac:dyDescent="0.2">
      <c r="A5160" s="45" t="str">
        <v>RESORTES LINEA FERRETERIA33</v>
      </c>
      <c r="B5160" s="46" t="str">
        <v>RESORTES LINEA FERRETERIA</v>
      </c>
      <c r="C5160" s="46">
        <v>33</v>
      </c>
      <c r="D5160" s="46" t="str">
        <v>1,25 x 7 x 32 - Expansión</v>
      </c>
      <c r="E5160" s="47">
        <v>1372.04</v>
      </c>
      <c r="F5160" s="45" t="str">
        <v>RESORTES</v>
      </c>
      <c r="G5160" s="48">
        <v>555.67619999999999</v>
      </c>
      <c r="H5160" s="49">
        <v>266</v>
      </c>
      <c r="I5160" s="50">
        <v>1.0890082706766919</v>
      </c>
      <c r="J5160" s="51" t="str">
        <v>33</v>
      </c>
      <c r="Q5160" s="19" t="str">
        <v>340 - TUBO POL 6 TRANSP 1/4" X4X 200M - PULGADAS</v>
      </c>
      <c r="V5160" s="83"/>
      <c r="AA5160" t="str">
        <v>34 - UNION VIROLA 6 MM</v>
      </c>
    </row>
    <row r="5161" spans="1:27" x14ac:dyDescent="0.2">
      <c r="A5161" s="45" t="str">
        <v>PLASTICOS162</v>
      </c>
      <c r="B5161" s="46" t="str">
        <v>PLASTICOS</v>
      </c>
      <c r="C5161" s="46">
        <v>162</v>
      </c>
      <c r="D5161" s="46" t="str">
        <v>Horquilla ghuia vidrio RENAULT CLIO-MEGANE</v>
      </c>
      <c r="E5161" s="47">
        <v>1236.93</v>
      </c>
      <c r="F5161" s="45" t="str">
        <v>FADER</v>
      </c>
      <c r="G5161" s="48">
        <v>500.95665000000008</v>
      </c>
      <c r="H5161" s="49">
        <v>239.4</v>
      </c>
      <c r="I5161" s="50">
        <v>1.0925507518796995</v>
      </c>
      <c r="J5161" s="51" t="str">
        <v>S-165</v>
      </c>
      <c r="Q5161" s="19" t="str">
        <v>341 - 0,8 x 14 x 25 - Compresion</v>
      </c>
      <c r="V5161" s="83"/>
      <c r="AA5161" t="str">
        <v>340 - 0,8 x 13 x 65 - Compresion</v>
      </c>
    </row>
    <row r="5162" spans="1:27" x14ac:dyDescent="0.2">
      <c r="A5162" s="45" t="str">
        <v>RESORTES LINEA FERRETERIA11</v>
      </c>
      <c r="B5162" s="46" t="str">
        <v>RESORTES LINEA FERRETERIA</v>
      </c>
      <c r="C5162" s="46">
        <v>11</v>
      </c>
      <c r="D5162" s="46" t="str">
        <v>1 x 10 x 70 - Expansión</v>
      </c>
      <c r="E5162" s="47">
        <v>2331.84</v>
      </c>
      <c r="F5162" s="45" t="str">
        <v>RESORTES</v>
      </c>
      <c r="G5162" s="48">
        <v>944.39520000000005</v>
      </c>
      <c r="H5162" s="49">
        <v>451.2</v>
      </c>
      <c r="I5162" s="50">
        <v>1.0930744680851063</v>
      </c>
      <c r="J5162" s="51" t="str">
        <v>11</v>
      </c>
      <c r="Q5162" s="19" t="str">
        <v>341 - 10 Amper - Bipolar - VISOR RECT.C/NEON ROJO Termo. Heineken</v>
      </c>
      <c r="V5162" s="83"/>
      <c r="AA5162" t="str">
        <v>340 - 2 Amper - Unipolar - INVERSORA UNIPOLAR 2 A T/SOLDAR</v>
      </c>
    </row>
    <row r="5163" spans="1:27" x14ac:dyDescent="0.2">
      <c r="A5163" s="45" t="str">
        <v>RESORTES LINEA FERRETERIA80</v>
      </c>
      <c r="B5163" s="46" t="str">
        <v>RESORTES LINEA FERRETERIA</v>
      </c>
      <c r="C5163" s="46">
        <v>80</v>
      </c>
      <c r="D5163" s="46" t="str">
        <v>Acelerador Pata corta 1mm</v>
      </c>
      <c r="E5163" s="47">
        <v>2331.84</v>
      </c>
      <c r="F5163" s="45" t="str">
        <v>RESORTES</v>
      </c>
      <c r="G5163" s="48">
        <v>944.39520000000005</v>
      </c>
      <c r="H5163" s="49">
        <v>451.2</v>
      </c>
      <c r="I5163" s="50">
        <v>1.0930744680851063</v>
      </c>
      <c r="J5163" s="51" t="str">
        <v>80</v>
      </c>
      <c r="Q5163" s="19" t="str">
        <v>341 - Gr.Fijacion Paragolpes TOYOTA-NISSAN-</v>
      </c>
      <c r="V5163" s="83"/>
      <c r="AA5163" t="str">
        <v>340 - Grampa Tapizado de puerta.( Roja ). PICK UP TOYOTA</v>
      </c>
    </row>
    <row r="5164" spans="1:27" x14ac:dyDescent="0.2">
      <c r="A5164" s="45" t="str">
        <v>RETENES SEGURIDAD6</v>
      </c>
      <c r="B5164" s="46" t="str">
        <v>RETENES SEGURIDAD</v>
      </c>
      <c r="C5164" s="46">
        <v>6</v>
      </c>
      <c r="D5164" s="46" t="str">
        <v>RETENES SEGURIDAD DIN 6799 RS 6</v>
      </c>
      <c r="E5164" s="47">
        <v>83.64</v>
      </c>
      <c r="F5164" s="45" t="str">
        <v>OTIA</v>
      </c>
      <c r="G5164" s="48">
        <v>33.874200000000002</v>
      </c>
      <c r="H5164" s="49">
        <v>16.183800000000002</v>
      </c>
      <c r="I5164" s="50">
        <v>1.0930930930930929</v>
      </c>
      <c r="J5164" s="51" t="str">
        <v>04206H</v>
      </c>
      <c r="Q5164" s="19" t="str">
        <v>341 - TUBO POL 6 TRANSP 3/8X6,5X100 M - PULGADAS</v>
      </c>
      <c r="V5164" s="83"/>
      <c r="AA5164" t="str">
        <v>340 - TUBO POL 6 TRANSP 1/4" X4X 200M - PULGADAS</v>
      </c>
    </row>
    <row r="5165" spans="1:27" x14ac:dyDescent="0.2">
      <c r="A5165" s="45" t="str">
        <v>PLASTICOS153</v>
      </c>
      <c r="B5165" s="46" t="str">
        <v>PLASTICOS</v>
      </c>
      <c r="C5165" s="46">
        <v>153</v>
      </c>
      <c r="D5165" s="46" t="str">
        <v>Grampa tapiz. Baul VOLHSWAGEN GOL AB9</v>
      </c>
      <c r="E5165" s="47">
        <v>902.31</v>
      </c>
      <c r="F5165" s="45" t="str">
        <v>FADER</v>
      </c>
      <c r="G5165" s="48">
        <v>365.43555000000003</v>
      </c>
      <c r="H5165" s="49">
        <v>174.5625</v>
      </c>
      <c r="I5165" s="50">
        <v>1.0934367346938778</v>
      </c>
      <c r="J5165" s="51" t="str">
        <v>S-167</v>
      </c>
      <c r="Q5165" s="19" t="str">
        <v>342 - 0,8 x 13 x 25 - Compresion</v>
      </c>
      <c r="V5165" s="83"/>
      <c r="AA5165" t="str">
        <v>341 - 0,8 x 14 x 25 - Compresion</v>
      </c>
    </row>
    <row r="5166" spans="1:27" x14ac:dyDescent="0.2">
      <c r="A5166" s="45" t="str">
        <v>PLASTICOS334</v>
      </c>
      <c r="B5166" s="46" t="str">
        <v>PLASTICOS</v>
      </c>
      <c r="C5166" s="46">
        <v>334</v>
      </c>
      <c r="D5166" s="46" t="str">
        <v>Gr.Fijacion Faros CORSA-ASTRA</v>
      </c>
      <c r="E5166" s="47">
        <v>1394.65</v>
      </c>
      <c r="F5166" s="45" t="str">
        <v>FADER</v>
      </c>
      <c r="G5166" s="48">
        <v>564.83325000000013</v>
      </c>
      <c r="H5166" s="49">
        <v>269.72399999999999</v>
      </c>
      <c r="I5166" s="50">
        <v>1.0941156515549233</v>
      </c>
      <c r="J5166" s="51" t="str">
        <v>F-1157</v>
      </c>
      <c r="Q5166" s="19" t="str">
        <v>342 - Gr.pareagolpes-radiador TOYOTA-NISSAN</v>
      </c>
      <c r="V5166" s="83"/>
      <c r="AA5166" t="str">
        <v>341 - 10 Amper - Bipolar - VISOR RECT.C/NEON ROJO Termo. Heineken</v>
      </c>
    </row>
    <row r="5167" spans="1:27" x14ac:dyDescent="0.2">
      <c r="A5167" s="45" t="str">
        <v>INSERTOS8X1X11</v>
      </c>
      <c r="B5167" s="46" t="str">
        <v>INSERTOS</v>
      </c>
      <c r="C5167" s="46" t="str">
        <v>8X1X11</v>
      </c>
      <c r="D5167" s="46" t="str">
        <v>8X1X11</v>
      </c>
      <c r="E5167" s="47">
        <v>1861.56</v>
      </c>
      <c r="F5167" s="45" t="str">
        <v>INSERTOS</v>
      </c>
      <c r="G5167" s="48">
        <v>753.93180000000007</v>
      </c>
      <c r="H5167" s="49">
        <v>360</v>
      </c>
      <c r="I5167" s="50">
        <v>1.094255</v>
      </c>
      <c r="J5167" s="51" t="str">
        <v>8X1X11</v>
      </c>
      <c r="Q5167" s="19" t="str">
        <v>342 - TUBO POL 6 TRANSP 1/2 X9,5 X100M - PULGADAS</v>
      </c>
      <c r="V5167" s="83"/>
      <c r="AA5167" t="str">
        <v>341 - Gr.Fijacion Paragolpes TOYOTA-NISSAN-</v>
      </c>
    </row>
    <row r="5168" spans="1:27" x14ac:dyDescent="0.2">
      <c r="A5168" s="45" t="str">
        <v>REGATONES3</v>
      </c>
      <c r="B5168" s="46" t="str">
        <v>REGATONES</v>
      </c>
      <c r="C5168" s="46">
        <v>3</v>
      </c>
      <c r="D5168" s="46" t="str">
        <v>EXTERIORES CORTOS - 5/8 "</v>
      </c>
      <c r="E5168" s="47">
        <v>69.3</v>
      </c>
      <c r="F5168" s="45" t="str">
        <v>REGATONES</v>
      </c>
      <c r="G5168" s="48">
        <v>28.066500000000005</v>
      </c>
      <c r="H5168" s="49">
        <v>13.4</v>
      </c>
      <c r="I5168" s="50">
        <v>1.0945149253731348</v>
      </c>
      <c r="J5168" s="51" t="str">
        <v>5/8 " EXTERIORES CORTOS</v>
      </c>
      <c r="Q5168" s="19" t="str">
        <v>343 - 1 x 6 x 60 - Compresion</v>
      </c>
      <c r="V5168" s="83"/>
      <c r="AA5168" t="str">
        <v>341 - TUBO POL 6 TRANSP 3/8X6,5X100 M - PULGADAS</v>
      </c>
    </row>
    <row r="5169" spans="1:27" x14ac:dyDescent="0.2">
      <c r="A5169" s="45" t="str">
        <v>SEEGER DIN 47123</v>
      </c>
      <c r="B5169" s="46" t="str">
        <v>SEEGER DIN 471</v>
      </c>
      <c r="C5169" s="46">
        <v>23</v>
      </c>
      <c r="D5169" s="46" t="str">
        <v>SEEGER A 23</v>
      </c>
      <c r="E5169" s="47">
        <v>661.44</v>
      </c>
      <c r="F5169" s="45" t="str">
        <v>OTIA</v>
      </c>
      <c r="G5169" s="48">
        <v>267.88320000000004</v>
      </c>
      <c r="H5169" s="49">
        <v>127.71</v>
      </c>
      <c r="I5169" s="50">
        <v>1.0975898520084573</v>
      </c>
      <c r="J5169" s="51" t="str">
        <v>0403023N</v>
      </c>
      <c r="Q5169" s="19" t="str">
        <v>343 - GRAMPA FIJACION DE BURLETERIA UNIVERSAL</v>
      </c>
      <c r="V5169" s="83"/>
      <c r="AA5169" t="str">
        <v>342 - 0,8 x 13 x 25 - Compresion</v>
      </c>
    </row>
    <row r="5170" spans="1:27" x14ac:dyDescent="0.2">
      <c r="A5170" s="45" t="str">
        <v>PLASTICOS307</v>
      </c>
      <c r="B5170" s="46" t="str">
        <v>PLASTICOS</v>
      </c>
      <c r="C5170" s="46">
        <v>307</v>
      </c>
      <c r="D5170" s="46" t="str">
        <v xml:space="preserve">Grampa plastica cacha de  espejos Chevrolet Corsa </v>
      </c>
      <c r="E5170" s="47">
        <v>868.09</v>
      </c>
      <c r="F5170" s="45" t="str">
        <v>FADER</v>
      </c>
      <c r="G5170" s="48">
        <v>351.57645000000002</v>
      </c>
      <c r="H5170" s="49">
        <v>167.22890000000001</v>
      </c>
      <c r="I5170" s="50">
        <v>1.1023665765905295</v>
      </c>
      <c r="J5170" s="51" t="str">
        <v>F-1080</v>
      </c>
      <c r="Q5170" s="19" t="str">
        <v>344 - 1 x 8 x 8 - Compresion</v>
      </c>
      <c r="V5170" s="83"/>
      <c r="AA5170" t="str">
        <v>342 - Gr.pareagolpes-radiador TOYOTA-NISSAN</v>
      </c>
    </row>
    <row r="5171" spans="1:27" x14ac:dyDescent="0.2">
      <c r="A5171" s="45" t="str">
        <v>PLASTICOS389</v>
      </c>
      <c r="B5171" s="46" t="str">
        <v>PLASTICOS</v>
      </c>
      <c r="C5171" s="46">
        <v>389</v>
      </c>
      <c r="D5171" s="46" t="str">
        <v>Fijacion tapizado puerta Peugeot - Fiat Ducato - Fiat Siena</v>
      </c>
      <c r="E5171" s="47">
        <v>1030.92</v>
      </c>
      <c r="F5171" s="45" t="str">
        <v>FADER</v>
      </c>
      <c r="G5171" s="48">
        <v>417.52260000000001</v>
      </c>
      <c r="H5171" s="49">
        <v>198.51689999999999</v>
      </c>
      <c r="I5171" s="50">
        <v>1.1032093489269679</v>
      </c>
      <c r="J5171" s="51" t="str">
        <v>F-1173</v>
      </c>
      <c r="Q5171" s="19" t="str">
        <v>344 - Tuerca plastica autoroscante</v>
      </c>
      <c r="V5171" s="83"/>
      <c r="AA5171" t="str">
        <v>342 - TUBO POL 6 TRANSP 1/2 X9,5 X100M - PULGADAS</v>
      </c>
    </row>
    <row r="5172" spans="1:27" x14ac:dyDescent="0.2">
      <c r="A5172" s="45" t="str">
        <v>PLASTICOS381</v>
      </c>
      <c r="B5172" s="46" t="str">
        <v>PLASTICOS</v>
      </c>
      <c r="C5172" s="46">
        <v>381</v>
      </c>
      <c r="D5172" s="46" t="str">
        <v>GR. MOLDURAS FENDERS RENAULT STEPWAY</v>
      </c>
      <c r="E5172" s="47">
        <v>1243.33</v>
      </c>
      <c r="F5172" s="45" t="str">
        <v>FADER</v>
      </c>
      <c r="G5172" s="48">
        <v>503.54864999999995</v>
      </c>
      <c r="H5172" s="49">
        <v>239.4</v>
      </c>
      <c r="I5172" s="50">
        <v>1.1033778195488719</v>
      </c>
      <c r="J5172" s="51" t="str">
        <v>S-376</v>
      </c>
      <c r="Q5172" s="19" t="str">
        <v>345 - GRAMPA BAGUETA BAJO OPTICA PEUGEOT 405</v>
      </c>
      <c r="V5172" s="83"/>
      <c r="AA5172" t="str">
        <v>343 - 1 x 6 x 60 - Compresion</v>
      </c>
    </row>
    <row r="5173" spans="1:27" x14ac:dyDescent="0.2">
      <c r="A5173" s="45" t="str">
        <v>ARANDELAS DE INYECCION1048</v>
      </c>
      <c r="B5173" s="46" t="str">
        <v>ARANDELAS DE INYECCION</v>
      </c>
      <c r="C5173" s="46">
        <v>1048</v>
      </c>
      <c r="D5173" s="46" t="str">
        <v>13 x 20 - VARIAS</v>
      </c>
      <c r="E5173" s="47">
        <v>120.41</v>
      </c>
      <c r="F5173" s="45" t="str">
        <v>DAHE.DIESEL</v>
      </c>
      <c r="G5173" s="48">
        <v>48.76605</v>
      </c>
      <c r="H5173" s="49">
        <v>23.159199999999998</v>
      </c>
      <c r="I5173" s="50">
        <v>1.1056880203115824</v>
      </c>
      <c r="J5173" s="51" t="str">
        <v>0000000048</v>
      </c>
      <c r="Q5173" s="19" t="str">
        <v>346 - 1 x 8 x 15 - Compresion</v>
      </c>
      <c r="V5173" s="83"/>
      <c r="AA5173" t="str">
        <v>343 - GRAMPA FIJACION DE BURLETERIA UNIVERSAL</v>
      </c>
    </row>
    <row r="5174" spans="1:27" x14ac:dyDescent="0.2">
      <c r="A5174" s="45" t="str">
        <v>RESORTES LINEA COMPLEMENTARIA285</v>
      </c>
      <c r="B5174" s="46" t="str">
        <v>RESORTES LINEA COMPLEMENTARIA</v>
      </c>
      <c r="C5174" s="46">
        <v>285</v>
      </c>
      <c r="D5174" s="46" t="str">
        <v>1,5 x 12 x 140 - Expansión</v>
      </c>
      <c r="E5174" s="47">
        <v>3228.76</v>
      </c>
      <c r="F5174" s="45" t="str">
        <v>RESORTES</v>
      </c>
      <c r="G5174" s="48">
        <v>1307.6478000000002</v>
      </c>
      <c r="H5174" s="49">
        <v>620.4</v>
      </c>
      <c r="I5174" s="50">
        <v>1.1077495164410061</v>
      </c>
      <c r="J5174" s="51" t="str">
        <v>285</v>
      </c>
      <c r="Q5174" s="19" t="str">
        <v>346 - Grampa Burleterias Citroen,Peugeot,Renault</v>
      </c>
      <c r="V5174" s="83"/>
      <c r="AA5174" t="str">
        <v>344 - 1 x 8 x 8 - Compresion</v>
      </c>
    </row>
    <row r="5175" spans="1:27" x14ac:dyDescent="0.2">
      <c r="A5175" s="45" t="str">
        <v>PLASTICOS224</v>
      </c>
      <c r="B5175" s="46" t="str">
        <v>PLASTICOS</v>
      </c>
      <c r="C5175" s="46">
        <v>224</v>
      </c>
      <c r="D5175" s="46" t="str">
        <v>GRAMPA MEDIA COLIZA DE PUERTA PEUGEOT 504</v>
      </c>
      <c r="E5175" s="47">
        <v>727.61</v>
      </c>
      <c r="F5175" s="45" t="str">
        <v>FADER</v>
      </c>
      <c r="G5175" s="48">
        <v>294.68205</v>
      </c>
      <c r="H5175" s="49">
        <v>139.65</v>
      </c>
      <c r="I5175" s="50">
        <v>1.1101471535982812</v>
      </c>
      <c r="J5175" s="51" t="str">
        <v>S-004</v>
      </c>
      <c r="Q5175" s="19" t="str">
        <v>347 - GRAMPA PASARRUEDA/PARRILLA COROLLA</v>
      </c>
      <c r="V5175" s="83"/>
      <c r="AA5175" t="str">
        <v>344 - Tuerca plastica autoroscante</v>
      </c>
    </row>
    <row r="5176" spans="1:27" x14ac:dyDescent="0.2">
      <c r="A5176" s="45" t="str">
        <v>PLASTICOS281</v>
      </c>
      <c r="B5176" s="46" t="str">
        <v>PLASTICOS</v>
      </c>
      <c r="C5176" s="46">
        <v>281</v>
      </c>
      <c r="D5176" s="46" t="str">
        <v>SOPORTE DE PARRILLA PEUGEOT 504</v>
      </c>
      <c r="E5176" s="47">
        <v>1236.93</v>
      </c>
      <c r="F5176" s="45" t="str">
        <v>FADER</v>
      </c>
      <c r="G5176" s="48">
        <v>500.95665000000008</v>
      </c>
      <c r="H5176" s="49">
        <v>237.3571</v>
      </c>
      <c r="I5176" s="50">
        <v>1.1105610491533646</v>
      </c>
      <c r="J5176" s="51" t="str">
        <v>F-034</v>
      </c>
      <c r="Q5176" s="19" t="str">
        <v>348 - 1 x 8 x 25 - Compresion</v>
      </c>
      <c r="V5176" s="83"/>
      <c r="AA5176" t="str">
        <v>345 - GRAMPA BAGUETA BAJO OPTICA PEUGEOT 405</v>
      </c>
    </row>
    <row r="5177" spans="1:27" x14ac:dyDescent="0.2">
      <c r="A5177" s="45" t="str">
        <v>RESORTES LINEA FERRETERIA48</v>
      </c>
      <c r="B5177" s="46" t="str">
        <v>RESORTES LINEA FERRETERIA</v>
      </c>
      <c r="C5177" s="46">
        <v>48</v>
      </c>
      <c r="D5177" s="46" t="str">
        <v>1 x 8 x 50 - Compresión</v>
      </c>
      <c r="E5177" s="47">
        <v>1175.72</v>
      </c>
      <c r="F5177" s="45" t="str">
        <v>RESORTES</v>
      </c>
      <c r="G5177" s="48">
        <v>476.16660000000002</v>
      </c>
      <c r="H5177" s="49">
        <v>225.6</v>
      </c>
      <c r="I5177" s="50">
        <v>1.1106675531914894</v>
      </c>
      <c r="J5177" s="51" t="str">
        <v>48</v>
      </c>
      <c r="Q5177" s="19" t="str">
        <v xml:space="preserve">348 - Grampa varilla de cerradura Renault </v>
      </c>
      <c r="V5177" s="83"/>
      <c r="AA5177" t="str">
        <v>346 - 1 x 8 x 15 - Compresion</v>
      </c>
    </row>
    <row r="5178" spans="1:27" x14ac:dyDescent="0.2">
      <c r="A5178" s="45" t="str">
        <v>RESORTES LINEA FERRETERIA51</v>
      </c>
      <c r="B5178" s="46" t="str">
        <v>RESORTES LINEA FERRETERIA</v>
      </c>
      <c r="C5178" s="46">
        <v>51</v>
      </c>
      <c r="D5178" s="46" t="str">
        <v>1 x 12 x 50 - Compresión</v>
      </c>
      <c r="E5178" s="47">
        <v>1175.72</v>
      </c>
      <c r="F5178" s="45" t="str">
        <v>RESORTES</v>
      </c>
      <c r="G5178" s="48">
        <v>476.16660000000002</v>
      </c>
      <c r="H5178" s="49">
        <v>225.6</v>
      </c>
      <c r="I5178" s="50">
        <v>1.1106675531914894</v>
      </c>
      <c r="J5178" s="51" t="str">
        <v>51</v>
      </c>
      <c r="Q5178" s="19" t="str">
        <v>349 - 1 x 11 x 50 - Compresion</v>
      </c>
      <c r="V5178" s="83"/>
      <c r="AA5178" t="str">
        <v>346 - Grampa Burleterias Citroen,Peugeot,Renault</v>
      </c>
    </row>
    <row r="5179" spans="1:27" x14ac:dyDescent="0.2">
      <c r="A5179" s="45" t="str">
        <v>RESORTES LINEA COMPLEMENTARIA377</v>
      </c>
      <c r="B5179" s="46" t="str">
        <v>RESORTES LINEA COMPLEMENTARIA</v>
      </c>
      <c r="C5179" s="46">
        <v>377</v>
      </c>
      <c r="D5179" s="46" t="str">
        <v>1,5 x 24 x 45 - Compresión</v>
      </c>
      <c r="E5179" s="47">
        <v>1175.72</v>
      </c>
      <c r="F5179" s="45" t="str">
        <v>RESORTES</v>
      </c>
      <c r="G5179" s="48">
        <v>476.16660000000002</v>
      </c>
      <c r="H5179" s="49">
        <v>225.6</v>
      </c>
      <c r="I5179" s="50">
        <v>1.1106675531914894</v>
      </c>
      <c r="J5179" s="51" t="str">
        <v>377</v>
      </c>
      <c r="Q5179" s="19" t="str">
        <v>349 - GRAMPA TAPIZADO VOLKSWAGEN AMAROK</v>
      </c>
      <c r="V5179" s="83"/>
      <c r="AA5179" t="str">
        <v>347 - GRAMPA PASARRUEDA/PARRILLA COROLLA</v>
      </c>
    </row>
    <row r="5180" spans="1:27" x14ac:dyDescent="0.2">
      <c r="A5180" s="45" t="str">
        <v>PLASTICOS328</v>
      </c>
      <c r="B5180" s="46" t="str">
        <v>PLASTICOS</v>
      </c>
      <c r="C5180" s="46">
        <v>328</v>
      </c>
      <c r="D5180" s="46" t="str">
        <v xml:space="preserve">Grampa manta capot VOLKSWAGEN </v>
      </c>
      <c r="E5180" s="47">
        <v>1126.93</v>
      </c>
      <c r="F5180" s="45" t="str">
        <v>FADER</v>
      </c>
      <c r="G5180" s="48">
        <v>456.40665000000007</v>
      </c>
      <c r="H5180" s="49">
        <v>215.7792</v>
      </c>
      <c r="I5180" s="50">
        <v>1.1151559093740269</v>
      </c>
      <c r="J5180" s="51" t="str">
        <v>F-1095</v>
      </c>
      <c r="Q5180" s="19" t="str">
        <v>34x42 - 34x42</v>
      </c>
      <c r="V5180" s="83"/>
      <c r="AA5180" t="str">
        <v>348 - 1 x 8 x 25 - Compresion</v>
      </c>
    </row>
    <row r="5181" spans="1:27" x14ac:dyDescent="0.2">
      <c r="A5181" s="45" t="str">
        <v>PLASTICOS168</v>
      </c>
      <c r="B5181" s="46" t="str">
        <v>PLASTICOS</v>
      </c>
      <c r="C5181" s="46">
        <v>168</v>
      </c>
      <c r="D5181" s="46" t="str">
        <v>GRAMPA MOLDURA LATERAL PICK UP FORD 81</v>
      </c>
      <c r="E5181" s="47">
        <v>1042.5</v>
      </c>
      <c r="F5181" s="45" t="str">
        <v>FADER</v>
      </c>
      <c r="G5181" s="48">
        <v>422.21250000000003</v>
      </c>
      <c r="H5181" s="49">
        <v>199.5958</v>
      </c>
      <c r="I5181" s="50">
        <v>1.1153375972841113</v>
      </c>
      <c r="J5181" s="51" t="str">
        <v>F-992</v>
      </c>
      <c r="Q5181" s="19" t="str">
        <v>34x50 - 34x50</v>
      </c>
      <c r="V5181" s="83"/>
      <c r="AA5181" t="str">
        <v xml:space="preserve">348 - Grampa varilla de cerradura Renault </v>
      </c>
    </row>
    <row r="5182" spans="1:27" x14ac:dyDescent="0.2">
      <c r="A5182" s="45" t="str">
        <v>CONECTORES DE COMBUSTIBLE41</v>
      </c>
      <c r="B5182" s="46" t="str">
        <v>CONECTORES DE COMBUSTIBLE</v>
      </c>
      <c r="C5182" s="46">
        <v>41</v>
      </c>
      <c r="D5182" s="46" t="str">
        <v>SAE 9.49 ID-8 - Codo 45°</v>
      </c>
      <c r="E5182" s="47">
        <v>11553.6</v>
      </c>
      <c r="F5182" s="45" t="str">
        <v>ALNAT</v>
      </c>
      <c r="G5182" s="48">
        <v>4679.2080000000005</v>
      </c>
      <c r="H5182" s="49">
        <v>2211.768</v>
      </c>
      <c r="I5182" s="50">
        <v>1.1155962108141542</v>
      </c>
      <c r="J5182" s="51" t="str">
        <v>D20</v>
      </c>
      <c r="Q5182" s="19" t="str">
        <v>35 - 1,25 x 14-19 x 25 - Compresion</v>
      </c>
      <c r="V5182" s="83"/>
      <c r="AA5182" t="str">
        <v>349 - 1 x 11 x 50 - Compresion</v>
      </c>
    </row>
    <row r="5183" spans="1:27" x14ac:dyDescent="0.2">
      <c r="A5183" s="45" t="str">
        <v>PLASTICOS315</v>
      </c>
      <c r="B5183" s="46" t="str">
        <v>PLASTICOS</v>
      </c>
      <c r="C5183" s="46">
        <v>315</v>
      </c>
      <c r="D5183" s="46" t="str">
        <v>Perilla seguro puertas PEUGEOT 504</v>
      </c>
      <c r="E5183" s="47">
        <v>960.44</v>
      </c>
      <c r="F5183" s="45" t="str">
        <v>FADER</v>
      </c>
      <c r="G5183" s="48">
        <v>388.97820000000002</v>
      </c>
      <c r="H5183" s="49">
        <v>183.41229999999999</v>
      </c>
      <c r="I5183" s="50">
        <v>1.1207857924468536</v>
      </c>
      <c r="J5183" s="51" t="str">
        <v>F-319/A</v>
      </c>
      <c r="Q5183" s="19" t="str">
        <v>35 - 18 x 1,5 EMB EX 10mm - CAJA, CORSA CLASSIC, MERIVA,BLAZER,VECTRA 97 ASTRA 96,97 (1.7)</v>
      </c>
      <c r="V5183" s="83"/>
      <c r="AA5183" t="str">
        <v>349 - GRAMPA TAPIZADO VOLKSWAGEN AMAROK</v>
      </c>
    </row>
    <row r="5184" spans="1:27" x14ac:dyDescent="0.2">
      <c r="A5184" s="45" t="str">
        <v>REGATONES26</v>
      </c>
      <c r="B5184" s="46" t="str">
        <v>REGATONES</v>
      </c>
      <c r="C5184" s="46">
        <v>26</v>
      </c>
      <c r="D5184" s="46" t="str">
        <v>INTERIORES  - 1"</v>
      </c>
      <c r="E5184" s="47">
        <v>123.75</v>
      </c>
      <c r="F5184" s="45" t="str">
        <v>REGATONES</v>
      </c>
      <c r="G5184" s="48">
        <v>50.118750000000006</v>
      </c>
      <c r="H5184" s="49">
        <v>23.6</v>
      </c>
      <c r="I5184" s="50">
        <v>1.1236758474576272</v>
      </c>
      <c r="J5184" s="51" t="str">
        <v>1" INTERIORES</v>
      </c>
      <c r="Q5184" s="19" t="str">
        <v>35 - 35 mm - 5 mm</v>
      </c>
      <c r="V5184" s="83"/>
      <c r="AA5184" t="str">
        <v>34x42 - 34x42</v>
      </c>
    </row>
    <row r="5185" spans="1:27" x14ac:dyDescent="0.2">
      <c r="A5185" s="45" t="str">
        <v>ARANLOCK12 X 21</v>
      </c>
      <c r="B5185" s="46" t="str">
        <v>ARANLOCK</v>
      </c>
      <c r="C5185" s="46" t="str">
        <v>12 X 21</v>
      </c>
      <c r="D5185" s="46" t="str">
        <v>ARANLOCK 9 X 21</v>
      </c>
      <c r="E5185" s="47">
        <v>311.60000000000002</v>
      </c>
      <c r="F5185" s="45" t="str">
        <v>OTIA</v>
      </c>
      <c r="G5185" s="48">
        <v>126.19800000000001</v>
      </c>
      <c r="H5185" s="49">
        <v>59.292000000000002</v>
      </c>
      <c r="I5185" s="50">
        <v>1.1284153005464481</v>
      </c>
      <c r="J5185" s="51" t="str">
        <v>075012-21H</v>
      </c>
      <c r="Q5185" s="19" t="str">
        <v>35 - Aranlock 9x18</v>
      </c>
      <c r="V5185" s="83"/>
      <c r="AA5185" t="str">
        <v>34x50 - 34x50</v>
      </c>
    </row>
    <row r="5186" spans="1:27" x14ac:dyDescent="0.2">
      <c r="A5186" s="45" t="str">
        <v>ARANLOCK12</v>
      </c>
      <c r="B5186" s="46" t="str">
        <v>ARANLOCK</v>
      </c>
      <c r="C5186" s="46">
        <v>12</v>
      </c>
      <c r="D5186" s="46" t="str">
        <v>ARANLOCK 12 X 21</v>
      </c>
      <c r="E5186" s="47">
        <v>311.60000000000002</v>
      </c>
      <c r="F5186" s="45" t="str">
        <v>OTIA</v>
      </c>
      <c r="G5186" s="48">
        <v>126.19800000000001</v>
      </c>
      <c r="H5186" s="49">
        <v>59.292000000000002</v>
      </c>
      <c r="I5186" s="50">
        <v>1.1284153005464481</v>
      </c>
      <c r="J5186" s="51" t="str">
        <v>075012-21H</v>
      </c>
      <c r="Q5186" s="19" t="str">
        <v xml:space="preserve">35 - COCINA - ORBIS - VERTICAL </v>
      </c>
      <c r="V5186" s="83"/>
      <c r="AA5186" t="str">
        <v>35 - 1,25 x 14-19 x 25 - Compresion</v>
      </c>
    </row>
    <row r="5187" spans="1:27" x14ac:dyDescent="0.2">
      <c r="A5187" s="45" t="str">
        <v>PLASTICOS204</v>
      </c>
      <c r="B5187" s="46" t="str">
        <v>PLASTICOS</v>
      </c>
      <c r="C5187" s="46">
        <v>204</v>
      </c>
      <c r="D5187" s="46" t="str">
        <v>CLIP DE FIJACION RENAULT TRAFFIC/OTROS</v>
      </c>
      <c r="E5187" s="47">
        <v>1135.07</v>
      </c>
      <c r="F5187" s="45" t="str">
        <v>FADER</v>
      </c>
      <c r="G5187" s="48">
        <v>459.70335</v>
      </c>
      <c r="H5187" s="49">
        <v>215.7792</v>
      </c>
      <c r="I5187" s="50">
        <v>1.1304340270053834</v>
      </c>
      <c r="J5187" s="51" t="str">
        <v>F-1067 N/G</v>
      </c>
      <c r="Q5187" s="19" t="str">
        <v>35 - CUADRADOS  - 15x15</v>
      </c>
      <c r="V5187" s="83"/>
      <c r="AA5187" t="str">
        <v>35 - 18 x 1,5 EMB EX 10mm - CAJA, CORSA CLASSIC, MERIVA,BLAZER,VECTRA 97 ASTRA 96,97 (1.7)</v>
      </c>
    </row>
    <row r="5188" spans="1:27" x14ac:dyDescent="0.2">
      <c r="A5188" s="45" t="str">
        <v>ARANDELAS DE COBRE8 x 13 x 2,5</v>
      </c>
      <c r="B5188" s="46" t="str">
        <v>ARANDELAS DE COBRE</v>
      </c>
      <c r="C5188" s="46" t="str">
        <v>8 x 13 x 2,5</v>
      </c>
      <c r="D5188" s="46" t="str">
        <v>INYECTORES - POLO</v>
      </c>
      <c r="E5188" s="47">
        <v>1578.18</v>
      </c>
      <c r="F5188" s="45" t="str">
        <v>KLOSTER</v>
      </c>
      <c r="G5188" s="48">
        <v>639.16290000000004</v>
      </c>
      <c r="H5188" s="49">
        <v>300</v>
      </c>
      <c r="I5188" s="50">
        <v>1.1305430000000003</v>
      </c>
      <c r="J5188" s="51" t="str">
        <v>Co8.13.2,5</v>
      </c>
      <c r="Q5188" s="19" t="str">
        <v>35 - Cuerda 1,78mm - 56,78 x 60,43</v>
      </c>
      <c r="V5188" s="83"/>
      <c r="AA5188" t="str">
        <v>35 - 35 mm - 5 mm</v>
      </c>
    </row>
    <row r="5189" spans="1:27" x14ac:dyDescent="0.2">
      <c r="A5189" s="45" t="str">
        <v>RESORTES LINEA COMPLEMENTARIA282</v>
      </c>
      <c r="B5189" s="46" t="str">
        <v>RESORTES LINEA COMPLEMENTARIA</v>
      </c>
      <c r="C5189" s="46">
        <v>282</v>
      </c>
      <c r="D5189" s="46" t="str">
        <v>1,25 x 7 x 140 - Expansión</v>
      </c>
      <c r="E5189" s="47">
        <v>2601</v>
      </c>
      <c r="F5189" s="45" t="str">
        <v>RESORTES</v>
      </c>
      <c r="G5189" s="48">
        <v>1053.4050000000002</v>
      </c>
      <c r="H5189" s="49">
        <v>493.5</v>
      </c>
      <c r="I5189" s="50">
        <v>1.1345592705167178</v>
      </c>
      <c r="J5189" s="51" t="str">
        <v>282</v>
      </c>
      <c r="Q5189" s="19" t="str">
        <v>35 - Grampa lateral puerta TAUNUS-SIERRA</v>
      </c>
      <c r="V5189" s="83"/>
      <c r="AA5189" t="str">
        <v>35 - Aranlock 9x18</v>
      </c>
    </row>
    <row r="5190" spans="1:27" x14ac:dyDescent="0.2">
      <c r="A5190" s="45" t="str">
        <v>CONECTORES NUEVA INCORPORACION227</v>
      </c>
      <c r="B5190" s="46" t="str">
        <v>CONECTORES NUEVA INCORPORACION</v>
      </c>
      <c r="C5190" s="46">
        <v>227</v>
      </c>
      <c r="D5190" s="46" t="str">
        <v>MANGUERA DE 4 mm</v>
      </c>
      <c r="E5190" s="47">
        <v>1103.77</v>
      </c>
      <c r="F5190" s="45" t="str">
        <v>ALNAT</v>
      </c>
      <c r="G5190" s="48">
        <v>447.02684999999997</v>
      </c>
      <c r="H5190" s="49">
        <v>209.25</v>
      </c>
      <c r="I5190" s="50">
        <v>1.1363290322580641</v>
      </c>
      <c r="J5190" s="51" t="str">
        <v>075-00</v>
      </c>
      <c r="Q5190" s="19" t="str">
        <v>35 - Horquilla de 4,2 mm Cable: 0,8 - 2 mm</v>
      </c>
      <c r="V5190" s="83"/>
      <c r="AA5190" t="str">
        <v xml:space="preserve">35 - COCINA - ORBIS - VERTICAL </v>
      </c>
    </row>
    <row r="5191" spans="1:27" x14ac:dyDescent="0.2">
      <c r="A5191" s="45" t="str">
        <v>PLASTICOS42</v>
      </c>
      <c r="B5191" s="46" t="str">
        <v>PLASTICOS</v>
      </c>
      <c r="C5191" s="46">
        <v>42</v>
      </c>
      <c r="D5191" s="46" t="str">
        <v>Chupete guardabarro R11-9-19</v>
      </c>
      <c r="E5191" s="47">
        <v>684.31</v>
      </c>
      <c r="F5191" s="45" t="str">
        <v>FADER</v>
      </c>
      <c r="G5191" s="48">
        <v>277.14555000000001</v>
      </c>
      <c r="H5191" s="49">
        <v>129.67500000000001</v>
      </c>
      <c r="I5191" s="50">
        <v>1.1372319259687682</v>
      </c>
      <c r="J5191" s="51" t="str">
        <v>S-010</v>
      </c>
      <c r="Q5191" s="19" t="str">
        <v xml:space="preserve">35 - Park 8x20 neg </v>
      </c>
      <c r="V5191" s="83"/>
      <c r="AA5191" t="str">
        <v>35 - CUADRADOS  - 15x15</v>
      </c>
    </row>
    <row r="5192" spans="1:27" x14ac:dyDescent="0.2">
      <c r="A5192" s="45" t="str">
        <v>CONECTORES DE COMBUSTIBLE8</v>
      </c>
      <c r="B5192" s="46" t="str">
        <v>CONECTORES DE COMBUSTIBLE</v>
      </c>
      <c r="C5192" s="46">
        <v>8</v>
      </c>
      <c r="D5192" s="46" t="str">
        <v>SAE 7.89 ID-6 - Espiga recta para manguera</v>
      </c>
      <c r="E5192" s="47">
        <v>10483</v>
      </c>
      <c r="F5192" s="45" t="str">
        <v>ALNAT</v>
      </c>
      <c r="G5192" s="48">
        <v>4245.6150000000007</v>
      </c>
      <c r="H5192" s="49">
        <v>1984.92</v>
      </c>
      <c r="I5192" s="50">
        <v>1.1389350704310504</v>
      </c>
      <c r="J5192" s="51" t="str">
        <v>B10</v>
      </c>
      <c r="Q5192" s="19" t="str">
        <v>35 - REDUCCION  6 X 10</v>
      </c>
      <c r="V5192" s="83"/>
      <c r="AA5192" t="str">
        <v>35 - Cuerda 1,78mm - 56,78 x 60,43</v>
      </c>
    </row>
    <row r="5193" spans="1:27" x14ac:dyDescent="0.2">
      <c r="A5193" s="45" t="str">
        <v>CONECTORES DE COMBUSTIBLE19</v>
      </c>
      <c r="B5193" s="46" t="str">
        <v>CONECTORES DE COMBUSTIBLE</v>
      </c>
      <c r="C5193" s="46">
        <v>19</v>
      </c>
      <c r="D5193" s="46" t="str">
        <v>SAE 7.89 ID-8 - Espiga recta para manguera</v>
      </c>
      <c r="E5193" s="47">
        <v>10483</v>
      </c>
      <c r="F5193" s="45" t="str">
        <v>ALNAT</v>
      </c>
      <c r="G5193" s="48">
        <v>4245.6150000000007</v>
      </c>
      <c r="H5193" s="49">
        <v>1984.92</v>
      </c>
      <c r="I5193" s="50">
        <v>1.1389350704310504</v>
      </c>
      <c r="J5193" s="51" t="str">
        <v>B25</v>
      </c>
      <c r="Q5193" s="19" t="str">
        <v>35 - SAE 7.89 ID-6 - Acople recto</v>
      </c>
      <c r="V5193" s="83"/>
      <c r="AA5193" t="str">
        <v>35 - Grampa lateral puerta TAUNUS-SIERRA</v>
      </c>
    </row>
    <row r="5194" spans="1:27" x14ac:dyDescent="0.2">
      <c r="A5194" s="45" t="str">
        <v>CONECTORES DE COMBUSTIBLE20</v>
      </c>
      <c r="B5194" s="46" t="str">
        <v>CONECTORES DE COMBUSTIBLE</v>
      </c>
      <c r="C5194" s="46">
        <v>20</v>
      </c>
      <c r="D5194" s="46" t="str">
        <v>SAE 7.89 ID-8 - Espiga codo 90° para manguera</v>
      </c>
      <c r="E5194" s="47">
        <v>10483</v>
      </c>
      <c r="F5194" s="45" t="str">
        <v>ALNAT</v>
      </c>
      <c r="G5194" s="48">
        <v>4245.6150000000007</v>
      </c>
      <c r="H5194" s="49">
        <v>1984.92</v>
      </c>
      <c r="I5194" s="50">
        <v>1.1389350704310504</v>
      </c>
      <c r="J5194" s="51" t="str">
        <v>B26</v>
      </c>
      <c r="Q5194" s="19" t="str">
        <v>35 - SEEGER A 35</v>
      </c>
      <c r="V5194" s="83"/>
      <c r="AA5194" t="str">
        <v>35 - Horquilla de 4,2 mm Cable: 0,8 - 2 mm</v>
      </c>
    </row>
    <row r="5195" spans="1:27" x14ac:dyDescent="0.2">
      <c r="A5195" s="45" t="str">
        <v>RESORTES LINEA FERRETERIA73</v>
      </c>
      <c r="B5195" s="46" t="str">
        <v>RESORTES LINEA FERRETERIA</v>
      </c>
      <c r="C5195" s="46">
        <v>73</v>
      </c>
      <c r="D5195" s="46" t="str">
        <v>2,5 x 15 x 30 - Compresión</v>
      </c>
      <c r="E5195" s="47">
        <v>1417.88</v>
      </c>
      <c r="F5195" s="45" t="str">
        <v>RESORTES</v>
      </c>
      <c r="G5195" s="48">
        <v>574.24140000000011</v>
      </c>
      <c r="H5195" s="49">
        <v>267.89999999999998</v>
      </c>
      <c r="I5195" s="50">
        <v>1.1434916013437855</v>
      </c>
      <c r="J5195" s="51" t="str">
        <v>73</v>
      </c>
      <c r="Q5195" s="19" t="str">
        <v>35 - SEEGER I 35</v>
      </c>
      <c r="V5195" s="83"/>
      <c r="AA5195" t="str">
        <v xml:space="preserve">35 - Park 8x20 neg </v>
      </c>
    </row>
    <row r="5196" spans="1:27" x14ac:dyDescent="0.2">
      <c r="A5196" s="45" t="str">
        <v>ARANLOCK6 X 15</v>
      </c>
      <c r="B5196" s="46" t="str">
        <v>ARANLOCK</v>
      </c>
      <c r="C5196" s="46" t="str">
        <v>6 X 15</v>
      </c>
      <c r="D5196" s="46" t="str">
        <v>ARANI LOCK 5 X 15</v>
      </c>
      <c r="E5196" s="47">
        <v>125</v>
      </c>
      <c r="F5196" s="45" t="str">
        <v>OTIA</v>
      </c>
      <c r="G5196" s="48">
        <v>50.625</v>
      </c>
      <c r="H5196" s="49">
        <v>23.608799999999999</v>
      </c>
      <c r="I5196" s="50">
        <v>1.1443275388838061</v>
      </c>
      <c r="J5196" s="51" t="str">
        <v>07506-15H</v>
      </c>
      <c r="Q5196" s="19" t="str">
        <v>35 - TAPON PISO CHICO POLO - POINTER (19 mm)</v>
      </c>
      <c r="V5196" s="83"/>
      <c r="AA5196" t="str">
        <v>35 - REDUCCION  6 X 10</v>
      </c>
    </row>
    <row r="5197" spans="1:27" x14ac:dyDescent="0.2">
      <c r="A5197" s="45" t="str">
        <v>CONECTORES NUEVA INCORPORACION324</v>
      </c>
      <c r="B5197" s="46" t="str">
        <v>CONECTORES NUEVA INCORPORACION</v>
      </c>
      <c r="C5197" s="46">
        <v>324</v>
      </c>
      <c r="D5197" s="46" t="str">
        <v>UNIÓN CODO PLÁSTICA 1/2 MANG - PULGADAS</v>
      </c>
      <c r="E5197" s="47">
        <v>2311.89</v>
      </c>
      <c r="F5197" s="45" t="str">
        <v>ALNAT</v>
      </c>
      <c r="G5197" s="48">
        <v>936.31544999999994</v>
      </c>
      <c r="H5197" s="49">
        <v>436.59</v>
      </c>
      <c r="I5197" s="50">
        <v>1.1446103896103894</v>
      </c>
      <c r="J5197" s="51" t="str">
        <v>SPV1/2</v>
      </c>
      <c r="Q5197" s="19" t="str">
        <v>35 - UNION VIROLA 8 MM</v>
      </c>
      <c r="V5197" s="83"/>
      <c r="AA5197" t="str">
        <v>35 - SAE 7.89 ID-6 - Acople recto</v>
      </c>
    </row>
    <row r="5198" spans="1:27" x14ac:dyDescent="0.2">
      <c r="A5198" s="45" t="str">
        <v>CONECTORES PLASTICOS MANGUERAS59</v>
      </c>
      <c r="B5198" s="46" t="str">
        <v>CONECTORES PLASTICOS MANGUERAS</v>
      </c>
      <c r="C5198" s="46">
        <v>59</v>
      </c>
      <c r="D5198" s="46" t="str">
        <v>Tapon de goma para anular calefaccion de 25 mm</v>
      </c>
      <c r="E5198" s="47">
        <v>2636.12</v>
      </c>
      <c r="F5198" s="45" t="str">
        <v>CASERGOM</v>
      </c>
      <c r="G5198" s="48">
        <v>1067.6286</v>
      </c>
      <c r="H5198" s="49">
        <v>497.15190000000001</v>
      </c>
      <c r="I5198" s="50">
        <v>1.1474897310057548</v>
      </c>
      <c r="J5198" s="51" t="str">
        <v>1490epdm</v>
      </c>
      <c r="Q5198" s="19" t="str">
        <v>350 - 1 x 11 x 85 - Compresion</v>
      </c>
      <c r="V5198" s="83"/>
      <c r="AA5198" t="str">
        <v>35 - SEEGER A 35</v>
      </c>
    </row>
    <row r="5199" spans="1:27" x14ac:dyDescent="0.2">
      <c r="A5199" s="45" t="str">
        <v>SEEGER DIN 47232</v>
      </c>
      <c r="B5199" s="46" t="str">
        <v>SEEGER DIN 472</v>
      </c>
      <c r="C5199" s="46">
        <v>32</v>
      </c>
      <c r="D5199" s="46" t="str">
        <v>SEEGER I 32</v>
      </c>
      <c r="E5199" s="47">
        <v>902.07</v>
      </c>
      <c r="F5199" s="45" t="str">
        <v>OTIA</v>
      </c>
      <c r="G5199" s="48">
        <v>365.33835000000005</v>
      </c>
      <c r="H5199" s="49">
        <v>170.1</v>
      </c>
      <c r="I5199" s="50">
        <v>1.1477857142857149</v>
      </c>
      <c r="J5199" s="51" t="str">
        <v>0401032NH</v>
      </c>
      <c r="Q5199" s="19" t="str">
        <v>350 - Gr.fenders guardabarroToyota Hilux  .azul</v>
      </c>
      <c r="V5199" s="83"/>
      <c r="AA5199" t="str">
        <v>35 - SEEGER I 35</v>
      </c>
    </row>
    <row r="5200" spans="1:27" x14ac:dyDescent="0.2">
      <c r="A5200" s="45" t="str">
        <v>PLASTICOS267</v>
      </c>
      <c r="B5200" s="46" t="str">
        <v>PLASTICOS</v>
      </c>
      <c r="C5200" s="46">
        <v>267</v>
      </c>
      <c r="D5200" s="46" t="str">
        <v>GRAMPA FIJACION FOCUS-MONDEO</v>
      </c>
      <c r="E5200" s="47">
        <v>1018.65</v>
      </c>
      <c r="F5200" s="45" t="str">
        <v>FADER</v>
      </c>
      <c r="G5200" s="48">
        <v>412.55325000000005</v>
      </c>
      <c r="H5200" s="49">
        <v>192.04349999999999</v>
      </c>
      <c r="I5200" s="50">
        <v>1.14822813581298</v>
      </c>
      <c r="J5200" s="51" t="str">
        <v>F-1129</v>
      </c>
      <c r="Q5200" s="19" t="str">
        <v>351 - Gr.fenders guardabarroToyota Hilux  .roja</v>
      </c>
      <c r="V5200" s="83"/>
      <c r="AA5200" t="str">
        <v>35 - TAPON PISO CHICO POLO - POINTER (19 mm)</v>
      </c>
    </row>
    <row r="5201" spans="1:27" x14ac:dyDescent="0.2">
      <c r="A5201" s="45" t="str">
        <v>ESPINAS ELASTICAS6 x 30</v>
      </c>
      <c r="B5201" s="46" t="str">
        <v>ESPINAS ELASTICAS</v>
      </c>
      <c r="C5201" s="46" t="str">
        <v>6 x 30</v>
      </c>
      <c r="D5201" s="46" t="str">
        <v>6x30</v>
      </c>
      <c r="E5201" s="47">
        <v>792.16</v>
      </c>
      <c r="F5201" s="45" t="str">
        <v>OTIA</v>
      </c>
      <c r="G5201" s="48">
        <v>320.82480000000004</v>
      </c>
      <c r="H5201" s="49">
        <v>149.2285</v>
      </c>
      <c r="I5201" s="50">
        <v>1.1498895988366837</v>
      </c>
      <c r="J5201" s="51" t="str">
        <v>01016-30</v>
      </c>
      <c r="Q5201" s="19" t="str">
        <v>352 - 1 x 15 x 20 - Compresion</v>
      </c>
      <c r="V5201" s="83"/>
      <c r="AA5201" t="str">
        <v>35 - UNION VIROLA 8 MM</v>
      </c>
    </row>
    <row r="5202" spans="1:27" x14ac:dyDescent="0.2">
      <c r="A5202" s="45" t="str">
        <v>PLASTICOS348</v>
      </c>
      <c r="B5202" s="46" t="str">
        <v>PLASTICOS</v>
      </c>
      <c r="C5202" s="46">
        <v>348</v>
      </c>
      <c r="D5202" s="46" t="str">
        <v xml:space="preserve">Grampa varilla de cerradura Renault </v>
      </c>
      <c r="E5202" s="47">
        <v>847.67</v>
      </c>
      <c r="F5202" s="45" t="str">
        <v>FADER</v>
      </c>
      <c r="G5202" s="48">
        <v>343.30635000000001</v>
      </c>
      <c r="H5202" s="49">
        <v>159.67660000000001</v>
      </c>
      <c r="I5202" s="50">
        <v>1.1500103960129411</v>
      </c>
      <c r="J5202" s="51" t="str">
        <v>F-1148</v>
      </c>
      <c r="Q5202" s="19" t="str">
        <v>352 - GRAMPA CERRADURA FORD FOCUS.( blanca )</v>
      </c>
      <c r="V5202" s="83"/>
      <c r="AA5202" t="str">
        <v>350 - 1 x 11 x 85 - Compresion</v>
      </c>
    </row>
    <row r="5203" spans="1:27" x14ac:dyDescent="0.2">
      <c r="A5203" s="45" t="str">
        <v>RESORTES LINEA FERRETERIA70</v>
      </c>
      <c r="B5203" s="46" t="str">
        <v>RESORTES LINEA FERRETERIA</v>
      </c>
      <c r="C5203" s="46">
        <v>70</v>
      </c>
      <c r="D5203" s="46" t="str">
        <v>2 x 30 x 100 - Compresión</v>
      </c>
      <c r="E5203" s="47">
        <v>2245.6799999999998</v>
      </c>
      <c r="F5203" s="45" t="str">
        <v>RESORTES</v>
      </c>
      <c r="G5203" s="48">
        <v>909.50040000000013</v>
      </c>
      <c r="H5203" s="49">
        <v>423</v>
      </c>
      <c r="I5203" s="50">
        <v>1.1501191489361706</v>
      </c>
      <c r="J5203" s="51" t="str">
        <v>70</v>
      </c>
      <c r="Q5203" s="19" t="str">
        <v>353 - 1 x 15 x 20 - Compresion</v>
      </c>
      <c r="V5203" s="83"/>
      <c r="AA5203" t="str">
        <v>350 - Gr.fenders guardabarroToyota Hilux  .azul</v>
      </c>
    </row>
    <row r="5204" spans="1:27" x14ac:dyDescent="0.2">
      <c r="A5204" s="45" t="str">
        <v>CONECTORES DE COMBUSTIBLE44</v>
      </c>
      <c r="B5204" s="46" t="str">
        <v>CONECTORES DE COMBUSTIBLE</v>
      </c>
      <c r="C5204" s="46">
        <v>44</v>
      </c>
      <c r="D5204" s="46" t="str">
        <v>SAE 9.49 ID-8 - Codo 90°
AdBlue</v>
      </c>
      <c r="E5204" s="47">
        <v>11160</v>
      </c>
      <c r="F5204" s="45" t="str">
        <v>ALNAT</v>
      </c>
      <c r="G5204" s="48">
        <v>4519.8</v>
      </c>
      <c r="H5204" s="49">
        <v>2098.3440000000001</v>
      </c>
      <c r="I5204" s="50">
        <v>1.1539842847502602</v>
      </c>
      <c r="J5204" s="51" t="str">
        <v>DU7</v>
      </c>
      <c r="Q5204" s="19" t="str">
        <v>353 - GRAMPA CERRADURA FORD FOCUS.(amarilla )</v>
      </c>
      <c r="V5204" s="83"/>
      <c r="AA5204" t="str">
        <v>351 - Gr.fenders guardabarroToyota Hilux  .roja</v>
      </c>
    </row>
    <row r="5205" spans="1:27" x14ac:dyDescent="0.2">
      <c r="A5205" s="45" t="str">
        <v>CONECTORES DE COMBUSTIBLE46</v>
      </c>
      <c r="B5205" s="46" t="str">
        <v>CONECTORES DE COMBUSTIBLE</v>
      </c>
      <c r="C5205" s="46">
        <v>46</v>
      </c>
      <c r="D5205" s="46" t="str">
        <v>SAE 9.49 ID-6 - Acople recto
AdBlue</v>
      </c>
      <c r="E5205" s="47">
        <v>11160</v>
      </c>
      <c r="F5205" s="45" t="str">
        <v>ALNAT</v>
      </c>
      <c r="G5205" s="48">
        <v>4519.8</v>
      </c>
      <c r="H5205" s="49">
        <v>2098.3440000000001</v>
      </c>
      <c r="I5205" s="50">
        <v>1.1539842847502602</v>
      </c>
      <c r="J5205" s="51" t="str">
        <v>DU14A</v>
      </c>
      <c r="Q5205" s="19" t="str">
        <v>354 - 1 x 17 x 20 - Compresion</v>
      </c>
      <c r="V5205" s="83"/>
      <c r="AA5205" t="str">
        <v>352 - 1 x 15 x 20 - Compresion</v>
      </c>
    </row>
    <row r="5206" spans="1:27" x14ac:dyDescent="0.2">
      <c r="A5206" s="45" t="str">
        <v>CONECTORES DE COMBUSTIBLE47</v>
      </c>
      <c r="B5206" s="46" t="str">
        <v>CONECTORES DE COMBUSTIBLE</v>
      </c>
      <c r="C5206" s="46">
        <v>47</v>
      </c>
      <c r="D5206" s="46" t="str">
        <v>SAE 9.49 ID-6 - Codo 90°</v>
      </c>
      <c r="E5206" s="47">
        <v>11160</v>
      </c>
      <c r="F5206" s="45" t="str">
        <v>ALNAT</v>
      </c>
      <c r="G5206" s="48">
        <v>4519.8</v>
      </c>
      <c r="H5206" s="49">
        <v>2098.3440000000001</v>
      </c>
      <c r="I5206" s="50">
        <v>1.1539842847502602</v>
      </c>
      <c r="J5206" s="51" t="str">
        <v>DU15A</v>
      </c>
      <c r="Q5206" s="19" t="str">
        <v>354 - GRAMPA PLASTICA BORA-PASSAT-VENTO</v>
      </c>
      <c r="V5206" s="83"/>
      <c r="AA5206" t="str">
        <v>352 - GRAMPA CERRADURA FORD FOCUS.( blanca )</v>
      </c>
    </row>
    <row r="5207" spans="1:27" x14ac:dyDescent="0.2">
      <c r="A5207" s="45" t="str">
        <v>PLASTICOS239</v>
      </c>
      <c r="B5207" s="46" t="str">
        <v>PLASTICOS</v>
      </c>
      <c r="C5207" s="46">
        <v>239</v>
      </c>
      <c r="D5207" s="46" t="str">
        <v>LEVA CERRADURA BAUL FIAT 127-147 (CORTA) DUNA</v>
      </c>
      <c r="E5207" s="47">
        <v>1732.37</v>
      </c>
      <c r="F5207" s="45" t="str">
        <v>FADER</v>
      </c>
      <c r="G5207" s="48">
        <v>701.60984999999994</v>
      </c>
      <c r="H5207" s="49">
        <v>324.1875</v>
      </c>
      <c r="I5207" s="50">
        <v>1.1642100636205899</v>
      </c>
      <c r="J5207" s="51" t="str">
        <v>S-053</v>
      </c>
      <c r="Q5207" s="19" t="str">
        <v>355 - 1 x 28 x 28 - Compresion</v>
      </c>
      <c r="V5207" s="83"/>
      <c r="AA5207" t="str">
        <v>353 - 1 x 15 x 20 - Compresion</v>
      </c>
    </row>
    <row r="5208" spans="1:27" x14ac:dyDescent="0.2">
      <c r="A5208" s="45" t="str">
        <v>PLASTICOS240</v>
      </c>
      <c r="B5208" s="46" t="str">
        <v>PLASTICOS</v>
      </c>
      <c r="C5208" s="46">
        <v>240</v>
      </c>
      <c r="D5208" s="46" t="str">
        <v>LEVA CERRADURA BAUL FIAT 127-147 (LARGA)</v>
      </c>
      <c r="E5208" s="47">
        <v>1732.37</v>
      </c>
      <c r="F5208" s="45" t="str">
        <v>FADER</v>
      </c>
      <c r="G5208" s="48">
        <v>701.60984999999994</v>
      </c>
      <c r="H5208" s="49">
        <v>324.1875</v>
      </c>
      <c r="I5208" s="50">
        <v>1.1642100636205899</v>
      </c>
      <c r="J5208" s="51" t="str">
        <v>S-054</v>
      </c>
      <c r="Q5208" s="19" t="str">
        <v>355 - Grampa tapizado puerta Volkswagen Fox</v>
      </c>
      <c r="V5208" s="83"/>
      <c r="AA5208" t="str">
        <v>353 - GRAMPA CERRADURA FORD FOCUS.(amarilla )</v>
      </c>
    </row>
    <row r="5209" spans="1:27" x14ac:dyDescent="0.2">
      <c r="A5209" s="45" t="str">
        <v>PLASTICOS178</v>
      </c>
      <c r="B5209" s="46" t="str">
        <v>PLASTICOS</v>
      </c>
      <c r="C5209" s="46">
        <v>178</v>
      </c>
      <c r="D5209" s="46" t="str">
        <v>PERILLA SEGURO DE PUERTAS FIAT 128</v>
      </c>
      <c r="E5209" s="47">
        <v>980.17</v>
      </c>
      <c r="F5209" s="45" t="str">
        <v>FADER</v>
      </c>
      <c r="G5209" s="48">
        <v>396.96884999999997</v>
      </c>
      <c r="H5209" s="49">
        <v>183.41229999999999</v>
      </c>
      <c r="I5209" s="50">
        <v>1.1643523907611431</v>
      </c>
      <c r="J5209" s="51" t="str">
        <v>F-314</v>
      </c>
      <c r="Q5209" s="19" t="str">
        <v>356 - 1,25 x 8 x 15 - Compresion</v>
      </c>
      <c r="V5209" s="83"/>
      <c r="AA5209" t="str">
        <v>354 - 1 x 17 x 20 - Compresion</v>
      </c>
    </row>
    <row r="5210" spans="1:27" x14ac:dyDescent="0.2">
      <c r="A5210" s="45" t="str">
        <v>PLASTICOS179</v>
      </c>
      <c r="B5210" s="46" t="str">
        <v>PLASTICOS</v>
      </c>
      <c r="C5210" s="46">
        <v>179</v>
      </c>
      <c r="D5210" s="46" t="str">
        <v>PERILLA SEGURO DE PUERTAS FORD TAUNUS</v>
      </c>
      <c r="E5210" s="47">
        <v>980.17</v>
      </c>
      <c r="F5210" s="45" t="str">
        <v>FADER</v>
      </c>
      <c r="G5210" s="48">
        <v>396.96884999999997</v>
      </c>
      <c r="H5210" s="49">
        <v>183.41229999999999</v>
      </c>
      <c r="I5210" s="50">
        <v>1.1643523907611431</v>
      </c>
      <c r="J5210" s="51" t="str">
        <v>F-315</v>
      </c>
      <c r="Q5210" s="19" t="str">
        <v>356 - Tuerca plastica optica Toyota Corolla-Hylux</v>
      </c>
      <c r="V5210" s="83"/>
      <c r="AA5210" t="str">
        <v>354 - GRAMPA PLASTICA BORA-PASSAT-VENTO</v>
      </c>
    </row>
    <row r="5211" spans="1:27" x14ac:dyDescent="0.2">
      <c r="A5211" s="45" t="str">
        <v>PLASTICOS180</v>
      </c>
      <c r="B5211" s="46" t="str">
        <v>PLASTICOS</v>
      </c>
      <c r="C5211" s="46">
        <v>180</v>
      </c>
      <c r="D5211" s="46" t="str">
        <v>PERILLA SEGURO DE PUERTAS FORD FALCON</v>
      </c>
      <c r="E5211" s="47">
        <v>980.17</v>
      </c>
      <c r="F5211" s="45" t="str">
        <v>FADER</v>
      </c>
      <c r="G5211" s="48">
        <v>396.96884999999997</v>
      </c>
      <c r="H5211" s="49">
        <v>183.41229999999999</v>
      </c>
      <c r="I5211" s="50">
        <v>1.1643523907611431</v>
      </c>
      <c r="J5211" s="51" t="str">
        <v>F-316</v>
      </c>
      <c r="Q5211" s="19" t="str">
        <v>357 - Grampa Manta Capot Toyota Corolla-Hylux</v>
      </c>
      <c r="V5211" s="83"/>
      <c r="AA5211" t="str">
        <v>355 - 1 x 28 x 28 - Compresion</v>
      </c>
    </row>
    <row r="5212" spans="1:27" x14ac:dyDescent="0.2">
      <c r="A5212" s="45" t="str">
        <v>PLASTICOS221</v>
      </c>
      <c r="B5212" s="46" t="str">
        <v>PLASTICOS</v>
      </c>
      <c r="C5212" s="46">
        <v>221</v>
      </c>
      <c r="D5212" s="46" t="str">
        <v>GRAMPA FIJACION MOLDURA BAJO OPTICA 206-306</v>
      </c>
      <c r="E5212" s="47">
        <v>2162.27</v>
      </c>
      <c r="F5212" s="45" t="str">
        <v>FADER</v>
      </c>
      <c r="G5212" s="48">
        <v>875.71935000000008</v>
      </c>
      <c r="H5212" s="49">
        <v>404.58600000000001</v>
      </c>
      <c r="I5212" s="50">
        <v>1.164482582195133</v>
      </c>
      <c r="J5212" s="51" t="str">
        <v>F-1087</v>
      </c>
      <c r="Q5212" s="19" t="str">
        <v>358 - 1,25 x 9,5 x 17 - Compresion</v>
      </c>
      <c r="V5212" s="83"/>
      <c r="AA5212" t="str">
        <v>355 - Grampa tapizado puerta Volkswagen Fox</v>
      </c>
    </row>
    <row r="5213" spans="1:27" x14ac:dyDescent="0.2">
      <c r="A5213" s="45" t="str">
        <v>CHAVETAS PARTIDAS2 x 25</v>
      </c>
      <c r="B5213" s="46" t="str">
        <v>CHAVETAS PARTIDAS</v>
      </c>
      <c r="C5213" s="46" t="str">
        <v>2 x 25</v>
      </c>
      <c r="D5213" s="46" t="str">
        <v>2 x 25</v>
      </c>
      <c r="E5213" s="47">
        <v>36.31</v>
      </c>
      <c r="F5213" s="45" t="str">
        <v>KAZ</v>
      </c>
      <c r="G5213" s="48">
        <v>14.705550000000002</v>
      </c>
      <c r="H5213" s="49">
        <v>6.7786</v>
      </c>
      <c r="I5213" s="50">
        <v>1.1694081373734995</v>
      </c>
      <c r="J5213" s="51" t="str">
        <v>2 x 25</v>
      </c>
      <c r="Q5213" s="19" t="str">
        <v>358 - GRAMPA PASARUEDAS PEUGEOT</v>
      </c>
      <c r="V5213" s="83"/>
      <c r="AA5213" t="str">
        <v>356 - 1,25 x 8 x 15 - Compresion</v>
      </c>
    </row>
    <row r="5214" spans="1:27" x14ac:dyDescent="0.2">
      <c r="A5214" s="45" t="str">
        <v>CHAVETAS PARTIDAS2,5 x 25</v>
      </c>
      <c r="B5214" s="46" t="str">
        <v>CHAVETAS PARTIDAS</v>
      </c>
      <c r="C5214" s="46" t="str">
        <v>2,5 x 25</v>
      </c>
      <c r="D5214" s="46" t="str">
        <v>2,5 x 25</v>
      </c>
      <c r="E5214" s="47">
        <v>46.76</v>
      </c>
      <c r="F5214" s="45" t="str">
        <v>KAZ</v>
      </c>
      <c r="G5214" s="48">
        <v>18.937799999999999</v>
      </c>
      <c r="H5214" s="49">
        <v>8.7294</v>
      </c>
      <c r="I5214" s="50">
        <v>1.1694274520585606</v>
      </c>
      <c r="J5214" s="51" t="str">
        <v>2,5 x 25</v>
      </c>
      <c r="Q5214" s="19" t="str">
        <v>359 - GUIA DE VIDRIO FIAT REGATTA</v>
      </c>
      <c r="V5214" s="83"/>
      <c r="AA5214" t="str">
        <v>356 - Tuerca plastica optica Toyota Corolla-Hylux</v>
      </c>
    </row>
    <row r="5215" spans="1:27" x14ac:dyDescent="0.2">
      <c r="A5215" s="45" t="str">
        <v>CHAVETAS PARTIDAS2,5 x 50</v>
      </c>
      <c r="B5215" s="46" t="str">
        <v>CHAVETAS PARTIDAS</v>
      </c>
      <c r="C5215" s="46" t="str">
        <v>2,5 x 50</v>
      </c>
      <c r="D5215" s="46" t="str">
        <v>2,5 x 50</v>
      </c>
      <c r="E5215" s="47">
        <v>90.43</v>
      </c>
      <c r="F5215" s="45" t="str">
        <v>KAZ</v>
      </c>
      <c r="G5215" s="48">
        <v>36.624150000000007</v>
      </c>
      <c r="H5215" s="49">
        <v>16.881</v>
      </c>
      <c r="I5215" s="50">
        <v>1.169548604940466</v>
      </c>
      <c r="J5215" s="51" t="str">
        <v>2,5 x 50</v>
      </c>
      <c r="Q5215" s="19" t="str">
        <v>35x43 - 35x43</v>
      </c>
      <c r="V5215" s="83"/>
      <c r="AA5215" t="str">
        <v>357 - Grampa Manta Capot Toyota Corolla-Hylux</v>
      </c>
    </row>
    <row r="5216" spans="1:27" x14ac:dyDescent="0.2">
      <c r="A5216" s="45" t="str">
        <v>CHAVETAS PARTIDAS4 x 30</v>
      </c>
      <c r="B5216" s="46" t="str">
        <v>CHAVETAS PARTIDAS</v>
      </c>
      <c r="C5216" s="46" t="str">
        <v>4 x 30</v>
      </c>
      <c r="D5216" s="46" t="str">
        <v>4 x 30</v>
      </c>
      <c r="E5216" s="47">
        <v>110.56</v>
      </c>
      <c r="F5216" s="45" t="str">
        <v>KAZ</v>
      </c>
      <c r="G5216" s="48">
        <v>44.776800000000001</v>
      </c>
      <c r="H5216" s="49">
        <v>20.638500000000001</v>
      </c>
      <c r="I5216" s="50">
        <v>1.1695762773457372</v>
      </c>
      <c r="J5216" s="51" t="str">
        <v>4 x 30</v>
      </c>
      <c r="Q5216" s="19" t="str">
        <v>35x51 - 35x51</v>
      </c>
      <c r="V5216" s="83"/>
      <c r="AA5216" t="str">
        <v>358 - 1,25 x 9,5 x 17 - Compresion</v>
      </c>
    </row>
    <row r="5217" spans="1:27" x14ac:dyDescent="0.2">
      <c r="A5217" s="45" t="str">
        <v>CHAVETAS PARTIDAS3,5 x 40</v>
      </c>
      <c r="B5217" s="46" t="str">
        <v>CHAVETAS PARTIDAS</v>
      </c>
      <c r="C5217" s="46" t="str">
        <v>3,5 x 40</v>
      </c>
      <c r="D5217" s="46" t="str">
        <v>3,5 x 40</v>
      </c>
      <c r="E5217" s="47">
        <v>126.65</v>
      </c>
      <c r="F5217" s="45" t="str">
        <v>KAZ</v>
      </c>
      <c r="G5217" s="48">
        <v>51.29325</v>
      </c>
      <c r="H5217" s="49">
        <v>23.6419</v>
      </c>
      <c r="I5217" s="50">
        <v>1.169590853527001</v>
      </c>
      <c r="J5217" s="51" t="str">
        <v>3,5 x 40</v>
      </c>
      <c r="Q5217" s="19" t="str">
        <v>36 - 1,5 x .10-18 x 35 - Compresion</v>
      </c>
      <c r="V5217" s="83"/>
      <c r="AA5217" t="str">
        <v>358 - GRAMPA PASARUEDAS PEUGEOT</v>
      </c>
    </row>
    <row r="5218" spans="1:27" x14ac:dyDescent="0.2">
      <c r="A5218" s="45" t="str">
        <v>CHAVETAS PARTIDAS2,5 x 40</v>
      </c>
      <c r="B5218" s="46" t="str">
        <v>CHAVETAS PARTIDAS</v>
      </c>
      <c r="C5218" s="46" t="str">
        <v>2,5 x 40</v>
      </c>
      <c r="D5218" s="46" t="str">
        <v>2,5 x 40</v>
      </c>
      <c r="E5218" s="47">
        <v>69.16</v>
      </c>
      <c r="F5218" s="45" t="str">
        <v>KAZ</v>
      </c>
      <c r="G5218" s="48">
        <v>28.009800000000002</v>
      </c>
      <c r="H5218" s="49">
        <v>12.9101</v>
      </c>
      <c r="I5218" s="50">
        <v>1.1696036436588408</v>
      </c>
      <c r="J5218" s="51" t="str">
        <v>2,5 x 40</v>
      </c>
      <c r="Q5218" s="19" t="str">
        <v>36 - Aranlock 10x18</v>
      </c>
      <c r="V5218" s="83"/>
      <c r="AA5218" t="str">
        <v>359 - GUIA DE VIDRIO FIAT REGATTA</v>
      </c>
    </row>
    <row r="5219" spans="1:27" x14ac:dyDescent="0.2">
      <c r="A5219" s="45" t="str">
        <v>CHAVETAS PARTIDAS4 x 70</v>
      </c>
      <c r="B5219" s="46" t="str">
        <v>CHAVETAS PARTIDAS</v>
      </c>
      <c r="C5219" s="46" t="str">
        <v>4 x 70</v>
      </c>
      <c r="D5219" s="46" t="str">
        <v>4 x 70</v>
      </c>
      <c r="E5219" s="47">
        <v>220.38</v>
      </c>
      <c r="F5219" s="45" t="str">
        <v>KAZ</v>
      </c>
      <c r="G5219" s="48">
        <v>89.253900000000002</v>
      </c>
      <c r="H5219" s="49">
        <v>41.138300000000001</v>
      </c>
      <c r="I5219" s="50">
        <v>1.1696059389911593</v>
      </c>
      <c r="J5219" s="51" t="str">
        <v>4 x 70</v>
      </c>
      <c r="Q5219" s="19" t="str">
        <v>36 - Broche tapizado y baul GACELL</v>
      </c>
      <c r="V5219" s="83"/>
      <c r="AA5219" t="str">
        <v>35x43 - 35x43</v>
      </c>
    </row>
    <row r="5220" spans="1:27" x14ac:dyDescent="0.2">
      <c r="A5220" s="45" t="str">
        <v>CHAVETAS PARTIDAS4,5 x 40</v>
      </c>
      <c r="B5220" s="46" t="str">
        <v>CHAVETAS PARTIDAS</v>
      </c>
      <c r="C5220" s="46" t="str">
        <v>4,5 x 40</v>
      </c>
      <c r="D5220" s="46" t="str">
        <v>4,5 x 40</v>
      </c>
      <c r="E5220" s="47">
        <v>169.66</v>
      </c>
      <c r="F5220" s="45" t="str">
        <v>KAZ</v>
      </c>
      <c r="G5220" s="48">
        <v>68.712299999999999</v>
      </c>
      <c r="H5220" s="49">
        <v>31.670300000000001</v>
      </c>
      <c r="I5220" s="50">
        <v>1.1696131706993618</v>
      </c>
      <c r="J5220" s="51" t="str">
        <v>4,5 x 40</v>
      </c>
      <c r="Q5220" s="19" t="str">
        <v>36 - CUADRADOS  - 20x20</v>
      </c>
      <c r="V5220" s="83"/>
      <c r="AA5220" t="str">
        <v>35x51 - 35x51</v>
      </c>
    </row>
    <row r="5221" spans="1:27" x14ac:dyDescent="0.2">
      <c r="A5221" s="45" t="str">
        <v>CHAVETAS PARTIDAS5 x 70</v>
      </c>
      <c r="B5221" s="46" t="str">
        <v>CHAVETAS PARTIDAS</v>
      </c>
      <c r="C5221" s="46" t="str">
        <v>5 x 70</v>
      </c>
      <c r="D5221" s="46" t="str">
        <v>5 x 70</v>
      </c>
      <c r="E5221" s="47">
        <v>330.88</v>
      </c>
      <c r="F5221" s="45" t="str">
        <v>KAZ</v>
      </c>
      <c r="G5221" s="48">
        <v>134.00640000000001</v>
      </c>
      <c r="H5221" s="49">
        <v>61.765099999999997</v>
      </c>
      <c r="I5221" s="50">
        <v>1.1696135843704618</v>
      </c>
      <c r="J5221" s="51" t="str">
        <v>5 x 70</v>
      </c>
      <c r="Q5221" s="19" t="str">
        <v>36 - Cuerda 1,78mm - 60,05 x 63,01</v>
      </c>
      <c r="V5221" s="83"/>
      <c r="AA5221" t="str">
        <v>36 - 1,5 x .10-18 x 35 - Compresion</v>
      </c>
    </row>
    <row r="5222" spans="1:27" x14ac:dyDescent="0.2">
      <c r="A5222" s="45" t="str">
        <v>CHAVETAS PARTIDAS3,5 x 70</v>
      </c>
      <c r="B5222" s="46" t="str">
        <v>CHAVETAS PARTIDAS</v>
      </c>
      <c r="C5222" s="46" t="str">
        <v>3,5 x 70</v>
      </c>
      <c r="D5222" s="46" t="str">
        <v>3,5 x 70</v>
      </c>
      <c r="E5222" s="47">
        <v>186.11</v>
      </c>
      <c r="F5222" s="45" t="str">
        <v>KAZ</v>
      </c>
      <c r="G5222" s="48">
        <v>75.374549999999999</v>
      </c>
      <c r="H5222" s="49">
        <v>34.741</v>
      </c>
      <c r="I5222" s="50">
        <v>1.1696137129040616</v>
      </c>
      <c r="J5222" s="51" t="str">
        <v>3,5 x 70</v>
      </c>
      <c r="Q5222" s="19" t="str">
        <v>36 - Horquilla de 5,2 mm  Cable: 0,8 - 2 mm</v>
      </c>
      <c r="V5222" s="83"/>
      <c r="AA5222" t="str">
        <v>36 - Aranlock 10x18</v>
      </c>
    </row>
    <row r="5223" spans="1:27" x14ac:dyDescent="0.2">
      <c r="A5223" s="45" t="str">
        <v>CHAVETAS PARTIDAS3,5 x 30</v>
      </c>
      <c r="B5223" s="46" t="str">
        <v>CHAVETAS PARTIDAS</v>
      </c>
      <c r="C5223" s="46" t="str">
        <v>3,5 x 30</v>
      </c>
      <c r="D5223" s="46" t="str">
        <v>3,5 x 30</v>
      </c>
      <c r="E5223" s="47">
        <v>94.86</v>
      </c>
      <c r="F5223" s="45" t="str">
        <v>KAZ</v>
      </c>
      <c r="G5223" s="48">
        <v>38.418300000000002</v>
      </c>
      <c r="H5223" s="49">
        <v>17.7074</v>
      </c>
      <c r="I5223" s="50">
        <v>1.1696183516495928</v>
      </c>
      <c r="J5223" s="51" t="str">
        <v>3,5 x 30</v>
      </c>
      <c r="Q5223" s="19" t="str">
        <v>36 - Park 8x20 neg G</v>
      </c>
      <c r="V5223" s="83"/>
      <c r="AA5223" t="str">
        <v>36 - Broche tapizado y baul GACELL</v>
      </c>
    </row>
    <row r="5224" spans="1:27" x14ac:dyDescent="0.2">
      <c r="A5224" s="45" t="str">
        <v>CHAVETAS PARTIDAS3 x 30</v>
      </c>
      <c r="B5224" s="46" t="str">
        <v>CHAVETAS PARTIDAS</v>
      </c>
      <c r="C5224" s="46" t="str">
        <v>3 x 30</v>
      </c>
      <c r="D5224" s="46" t="str">
        <v>3 x 30</v>
      </c>
      <c r="E5224" s="47">
        <v>73.930000000000007</v>
      </c>
      <c r="F5224" s="45" t="str">
        <v>KAZ</v>
      </c>
      <c r="G5224" s="48">
        <v>29.941650000000003</v>
      </c>
      <c r="H5224" s="49">
        <v>13.8004</v>
      </c>
      <c r="I5224" s="50">
        <v>1.1696218950175359</v>
      </c>
      <c r="J5224" s="51" t="str">
        <v>3 x 30</v>
      </c>
      <c r="Q5224" s="19" t="str">
        <v>36 - REDUCCION  6 X 13</v>
      </c>
      <c r="V5224" s="83"/>
      <c r="AA5224" t="str">
        <v>36 - CUADRADOS  - 20x20</v>
      </c>
    </row>
    <row r="5225" spans="1:27" x14ac:dyDescent="0.2">
      <c r="A5225" s="45" t="str">
        <v>CHAVETAS PARTIDAS4,5 x 50</v>
      </c>
      <c r="B5225" s="46" t="str">
        <v>CHAVETAS PARTIDAS</v>
      </c>
      <c r="C5225" s="46" t="str">
        <v>4,5 x 50</v>
      </c>
      <c r="D5225" s="46" t="str">
        <v>4,5 x 50</v>
      </c>
      <c r="E5225" s="47">
        <v>200.83</v>
      </c>
      <c r="F5225" s="45" t="str">
        <v>KAZ</v>
      </c>
      <c r="G5225" s="48">
        <v>81.336150000000004</v>
      </c>
      <c r="H5225" s="49">
        <v>37.488599999999998</v>
      </c>
      <c r="I5225" s="50">
        <v>1.1696235655639318</v>
      </c>
      <c r="J5225" s="51" t="str">
        <v>4,5 x 50</v>
      </c>
      <c r="Q5225" s="19" t="str">
        <v>36 - SAE 7.89 ID-6 - Codo 90°
AdBlue</v>
      </c>
      <c r="V5225" s="83"/>
      <c r="AA5225" t="str">
        <v>36 - Cuerda 1,78mm - 60,05 x 63,01</v>
      </c>
    </row>
    <row r="5226" spans="1:27" x14ac:dyDescent="0.2">
      <c r="A5226" s="45" t="str">
        <v>CHAVETAS PARTIDAS3 x 40</v>
      </c>
      <c r="B5226" s="46" t="str">
        <v>CHAVETAS PARTIDAS</v>
      </c>
      <c r="C5226" s="46" t="str">
        <v>3 x 40</v>
      </c>
      <c r="D5226" s="46" t="str">
        <v>3 x 40</v>
      </c>
      <c r="E5226" s="47">
        <v>95.75</v>
      </c>
      <c r="F5226" s="45" t="str">
        <v>KAZ</v>
      </c>
      <c r="G5226" s="48">
        <v>38.778750000000002</v>
      </c>
      <c r="H5226" s="49">
        <v>17.8734</v>
      </c>
      <c r="I5226" s="50">
        <v>1.1696347645103899</v>
      </c>
      <c r="J5226" s="51" t="str">
        <v>3 x 40</v>
      </c>
      <c r="Q5226" s="19" t="str">
        <v>36 - SEEGER A 36</v>
      </c>
      <c r="V5226" s="83"/>
      <c r="AA5226" t="str">
        <v>36 - Horquilla de 5,2 mm  Cable: 0,8 - 2 mm</v>
      </c>
    </row>
    <row r="5227" spans="1:27" x14ac:dyDescent="0.2">
      <c r="A5227" s="45" t="str">
        <v>CHAVETAS PARTIDAS4 x 50</v>
      </c>
      <c r="B5227" s="46" t="str">
        <v>CHAVETAS PARTIDAS</v>
      </c>
      <c r="C5227" s="46" t="str">
        <v>4 x 50</v>
      </c>
      <c r="D5227" s="46" t="str">
        <v>4 x 50</v>
      </c>
      <c r="E5227" s="47">
        <v>171.78</v>
      </c>
      <c r="F5227" s="45" t="str">
        <v>KAZ</v>
      </c>
      <c r="G5227" s="48">
        <v>69.570899999999995</v>
      </c>
      <c r="H5227" s="49">
        <v>32.0657</v>
      </c>
      <c r="I5227" s="50">
        <v>1.1696360909008692</v>
      </c>
      <c r="J5227" s="51" t="str">
        <v>4 x 50</v>
      </c>
      <c r="Q5227" s="19" t="str">
        <v>36 - SEEGER I 36</v>
      </c>
      <c r="V5227" s="83"/>
      <c r="AA5227" t="str">
        <v>36 - Park 8x20 neg G</v>
      </c>
    </row>
    <row r="5228" spans="1:27" x14ac:dyDescent="0.2">
      <c r="A5228" s="45" t="str">
        <v>CHAVETAS PARTIDAS3,5 x 60</v>
      </c>
      <c r="B5228" s="46" t="str">
        <v>CHAVETAS PARTIDAS</v>
      </c>
      <c r="C5228" s="46" t="str">
        <v>3,5 x 60</v>
      </c>
      <c r="D5228" s="46" t="str">
        <v>3,5 x 60</v>
      </c>
      <c r="E5228" s="47">
        <v>168.43</v>
      </c>
      <c r="F5228" s="45" t="str">
        <v>KAZ</v>
      </c>
      <c r="G5228" s="48">
        <v>68.214150000000004</v>
      </c>
      <c r="H5228" s="49">
        <v>31.440300000000001</v>
      </c>
      <c r="I5228" s="50">
        <v>1.1696405568649153</v>
      </c>
      <c r="J5228" s="51" t="str">
        <v>3,5 x 60</v>
      </c>
      <c r="Q5228" s="19" t="str">
        <v>36 - TAPON PISO GRANDE POLO - POINTER 40 mm</v>
      </c>
      <c r="V5228" s="83"/>
      <c r="AA5228" t="str">
        <v>36 - REDUCCION  6 X 13</v>
      </c>
    </row>
    <row r="5229" spans="1:27" x14ac:dyDescent="0.2">
      <c r="A5229" s="45" t="str">
        <v>CHAVETAS PARTIDAS5 x 40</v>
      </c>
      <c r="B5229" s="46" t="str">
        <v>CHAVETAS PARTIDAS</v>
      </c>
      <c r="C5229" s="46" t="str">
        <v>5 x 40</v>
      </c>
      <c r="D5229" s="46" t="str">
        <v>5 x 40</v>
      </c>
      <c r="E5229" s="47">
        <v>211.99</v>
      </c>
      <c r="F5229" s="45" t="str">
        <v>KAZ</v>
      </c>
      <c r="G5229" s="48">
        <v>85.855950000000007</v>
      </c>
      <c r="H5229" s="49">
        <v>39.571399999999997</v>
      </c>
      <c r="I5229" s="50">
        <v>1.1696465123801536</v>
      </c>
      <c r="J5229" s="51" t="str">
        <v>5 x 40</v>
      </c>
      <c r="Q5229" s="19" t="str">
        <v>36 - UNION VIROLA 10 MM</v>
      </c>
      <c r="V5229" s="83"/>
      <c r="AA5229" t="str">
        <v>36 - SAE 7.89 ID-6 - Codo 90°
AdBlue</v>
      </c>
    </row>
    <row r="5230" spans="1:27" x14ac:dyDescent="0.2">
      <c r="A5230" s="45" t="str">
        <v>CHAVETAS PARTIDAS4 x 40</v>
      </c>
      <c r="B5230" s="46" t="str">
        <v>CHAVETAS PARTIDAS</v>
      </c>
      <c r="C5230" s="46" t="str">
        <v>4 x 40</v>
      </c>
      <c r="D5230" s="46" t="str">
        <v>4 x 40</v>
      </c>
      <c r="E5230" s="47">
        <v>144.85</v>
      </c>
      <c r="F5230" s="45" t="str">
        <v>KAZ</v>
      </c>
      <c r="G5230" s="48">
        <v>58.66425000000001</v>
      </c>
      <c r="H5230" s="49">
        <v>27.038599999999999</v>
      </c>
      <c r="I5230" s="50">
        <v>1.1696482066379179</v>
      </c>
      <c r="J5230" s="51" t="str">
        <v>4 x 40</v>
      </c>
      <c r="Q5230" s="19" t="str">
        <v>360 - 1,25 x 11 x 35 - Compresion</v>
      </c>
      <c r="V5230" s="83"/>
      <c r="AA5230" t="str">
        <v>36 - SEEGER A 36</v>
      </c>
    </row>
    <row r="5231" spans="1:27" x14ac:dyDescent="0.2">
      <c r="A5231" s="45" t="str">
        <v>CHAVETAS PARTIDAS6 x 70</v>
      </c>
      <c r="B5231" s="46" t="str">
        <v>CHAVETAS PARTIDAS</v>
      </c>
      <c r="C5231" s="46" t="str">
        <v>6 x 70</v>
      </c>
      <c r="D5231" s="46" t="str">
        <v>6 x 70</v>
      </c>
      <c r="E5231" s="47">
        <v>478.15</v>
      </c>
      <c r="F5231" s="45" t="str">
        <v>KAZ</v>
      </c>
      <c r="G5231" s="48">
        <v>193.65075000000002</v>
      </c>
      <c r="H5231" s="49">
        <v>89.254400000000004</v>
      </c>
      <c r="I5231" s="50">
        <v>1.1696493394163201</v>
      </c>
      <c r="J5231" s="51" t="str">
        <v>6 x 70</v>
      </c>
      <c r="Q5231" s="19" t="str">
        <v>360 - Grampa fijacion parrilla Toyota Hylux-Corolla</v>
      </c>
      <c r="V5231" s="83"/>
      <c r="AA5231" t="str">
        <v>36 - SEEGER I 36</v>
      </c>
    </row>
    <row r="5232" spans="1:27" x14ac:dyDescent="0.2">
      <c r="A5232" s="45" t="str">
        <v>CHAVETAS PARTIDAS5 x 50</v>
      </c>
      <c r="B5232" s="46" t="str">
        <v>CHAVETAS PARTIDAS</v>
      </c>
      <c r="C5232" s="46" t="str">
        <v>5 x 50</v>
      </c>
      <c r="D5232" s="46" t="str">
        <v>5 x 50</v>
      </c>
      <c r="E5232" s="47">
        <v>256.69</v>
      </c>
      <c r="F5232" s="45" t="str">
        <v>KAZ</v>
      </c>
      <c r="G5232" s="48">
        <v>103.95945</v>
      </c>
      <c r="H5232" s="49">
        <v>47.915300000000002</v>
      </c>
      <c r="I5232" s="50">
        <v>1.1696504039419557</v>
      </c>
      <c r="J5232" s="51" t="str">
        <v>5 x 50</v>
      </c>
      <c r="Q5232" s="19" t="str">
        <v>361 -  Tuerca rapidapasaruedas</v>
      </c>
      <c r="V5232" s="83"/>
      <c r="AA5232" t="str">
        <v>36 - TAPON PISO GRANDE POLO - POINTER 40 mm</v>
      </c>
    </row>
    <row r="5233" spans="1:27" x14ac:dyDescent="0.2">
      <c r="A5233" s="45" t="str">
        <v>CHAVETAS PARTIDAS3 x 70</v>
      </c>
      <c r="B5233" s="46" t="str">
        <v>CHAVETAS PARTIDAS</v>
      </c>
      <c r="C5233" s="46" t="str">
        <v>3 x 70</v>
      </c>
      <c r="D5233" s="46" t="str">
        <v>3 x 70</v>
      </c>
      <c r="E5233" s="47">
        <v>143.5</v>
      </c>
      <c r="F5233" s="45" t="str">
        <v>KAZ</v>
      </c>
      <c r="G5233" s="48">
        <v>58.117500000000007</v>
      </c>
      <c r="H5233" s="49">
        <v>26.7865</v>
      </c>
      <c r="I5233" s="50">
        <v>1.1696563567468692</v>
      </c>
      <c r="J5233" s="51" t="str">
        <v>3 x 70</v>
      </c>
      <c r="Q5233" s="19" t="str">
        <v>362 - 1,25 x 13 x 13 - Compresion</v>
      </c>
      <c r="V5233" s="83"/>
      <c r="AA5233" t="str">
        <v>36 - UNION VIROLA 10 MM</v>
      </c>
    </row>
    <row r="5234" spans="1:27" x14ac:dyDescent="0.2">
      <c r="A5234" s="45" t="str">
        <v>CHAVETAS PARTIDAS5 x 60</v>
      </c>
      <c r="B5234" s="46" t="str">
        <v>CHAVETAS PARTIDAS</v>
      </c>
      <c r="C5234" s="46" t="str">
        <v>5 x 60</v>
      </c>
      <c r="D5234" s="46" t="str">
        <v>5 x 60</v>
      </c>
      <c r="E5234" s="47">
        <v>303.57</v>
      </c>
      <c r="F5234" s="45" t="str">
        <v>KAZ</v>
      </c>
      <c r="G5234" s="48">
        <v>122.94585000000001</v>
      </c>
      <c r="H5234" s="49">
        <v>56.665999999999997</v>
      </c>
      <c r="I5234" s="50">
        <v>1.169658172449088</v>
      </c>
      <c r="J5234" s="51" t="str">
        <v>5 x 60</v>
      </c>
      <c r="Q5234" s="19" t="str">
        <v>362 - Fijac.mold.laterales Renault Kangoo-Twingo</v>
      </c>
      <c r="V5234" s="83"/>
      <c r="AA5234" t="str">
        <v>360 - 1,25 x 11 x 35 - Compresion</v>
      </c>
    </row>
    <row r="5235" spans="1:27" x14ac:dyDescent="0.2">
      <c r="A5235" s="45" t="str">
        <v>CHAVETAS PARTIDAS1,5 x 20</v>
      </c>
      <c r="B5235" s="46" t="str">
        <v>CHAVETAS PARTIDAS</v>
      </c>
      <c r="C5235" s="46" t="str">
        <v>1,5 x 20</v>
      </c>
      <c r="D5235" s="46" t="str">
        <v>1,5 x 20</v>
      </c>
      <c r="E5235" s="47">
        <v>24.11</v>
      </c>
      <c r="F5235" s="45" t="str">
        <v>KAZ</v>
      </c>
      <c r="G5235" s="48">
        <v>9.7645499999999998</v>
      </c>
      <c r="H5235" s="49">
        <v>4.5004999999999997</v>
      </c>
      <c r="I5235" s="50">
        <v>1.169658926785913</v>
      </c>
      <c r="J5235" s="51" t="str">
        <v>1,5 x 20</v>
      </c>
      <c r="Q5235" s="19" t="str">
        <v>363 - GRAMPA TARUGO  PICK UP FORD RANGER - FORD ESCORT</v>
      </c>
      <c r="V5235" s="83"/>
      <c r="AA5235" t="str">
        <v>360 - Grampa fijacion parrilla Toyota Hylux-Corolla</v>
      </c>
    </row>
    <row r="5236" spans="1:27" x14ac:dyDescent="0.2">
      <c r="A5236" s="45" t="str">
        <v>CHAVETAS PARTIDAS3 x 25</v>
      </c>
      <c r="B5236" s="46" t="str">
        <v>CHAVETAS PARTIDAS</v>
      </c>
      <c r="C5236" s="46" t="str">
        <v>3 x 25</v>
      </c>
      <c r="D5236" s="46" t="str">
        <v>3 x 25</v>
      </c>
      <c r="E5236" s="47">
        <v>54.78</v>
      </c>
      <c r="F5236" s="45" t="str">
        <v>KAZ</v>
      </c>
      <c r="G5236" s="48">
        <v>22.185900000000004</v>
      </c>
      <c r="H5236" s="49">
        <v>10.2255</v>
      </c>
      <c r="I5236" s="50">
        <v>1.1696640751063523</v>
      </c>
      <c r="J5236" s="51" t="str">
        <v>3 x 25</v>
      </c>
      <c r="Q5236" s="19" t="str">
        <v>364 - 1,25 x 13 x 26 - Compresion</v>
      </c>
      <c r="V5236" s="83"/>
      <c r="AA5236" t="str">
        <v>361 -  Tuerca rapidapasaruedas</v>
      </c>
    </row>
    <row r="5237" spans="1:27" x14ac:dyDescent="0.2">
      <c r="A5237" s="45" t="str">
        <v>CHAVETAS PARTIDAS4,5 x 60</v>
      </c>
      <c r="B5237" s="46" t="str">
        <v>CHAVETAS PARTIDAS</v>
      </c>
      <c r="C5237" s="46" t="str">
        <v>4,5 x 60</v>
      </c>
      <c r="D5237" s="46" t="str">
        <v>4,5 x 60</v>
      </c>
      <c r="E5237" s="47">
        <v>230.24</v>
      </c>
      <c r="F5237" s="45" t="str">
        <v>KAZ</v>
      </c>
      <c r="G5237" s="48">
        <v>93.247200000000007</v>
      </c>
      <c r="H5237" s="49">
        <v>42.977600000000002</v>
      </c>
      <c r="I5237" s="50">
        <v>1.1696697814675554</v>
      </c>
      <c r="J5237" s="51" t="str">
        <v>4,5 x 60</v>
      </c>
      <c r="Q5237" s="19" t="str">
        <v>364 - SEGURO PUERTA VOLKSWAGEN GENERACION 2</v>
      </c>
      <c r="V5237" s="83"/>
      <c r="AA5237" t="str">
        <v>362 - 1,25 x 13 x 13 - Compresion</v>
      </c>
    </row>
    <row r="5238" spans="1:27" x14ac:dyDescent="0.2">
      <c r="A5238" s="45" t="str">
        <v>CHAVETAS PARTIDAS5 x 35</v>
      </c>
      <c r="B5238" s="46" t="str">
        <v>CHAVETAS PARTIDAS</v>
      </c>
      <c r="C5238" s="46" t="str">
        <v>5 x 35</v>
      </c>
      <c r="D5238" s="46" t="str">
        <v>5 x 35</v>
      </c>
      <c r="E5238" s="47">
        <v>200.71</v>
      </c>
      <c r="F5238" s="45" t="str">
        <v>KAZ</v>
      </c>
      <c r="G5238" s="48">
        <v>81.28755000000001</v>
      </c>
      <c r="H5238" s="49">
        <v>37.465400000000002</v>
      </c>
      <c r="I5238" s="50">
        <v>1.1696698820778639</v>
      </c>
      <c r="J5238" s="51" t="str">
        <v>5 x 35</v>
      </c>
      <c r="Q5238" s="19" t="str">
        <v>365 - 1,25 x 14 x 65 - Compresion</v>
      </c>
      <c r="V5238" s="83"/>
      <c r="AA5238" t="str">
        <v>362 - Fijac.mold.laterales Renault Kangoo-Twingo</v>
      </c>
    </row>
    <row r="5239" spans="1:27" x14ac:dyDescent="0.2">
      <c r="A5239" s="45" t="str">
        <v>CHAVETAS PARTIDAS2 x 40</v>
      </c>
      <c r="B5239" s="46" t="str">
        <v>CHAVETAS PARTIDAS</v>
      </c>
      <c r="C5239" s="46" t="str">
        <v>2 x 40</v>
      </c>
      <c r="D5239" s="46" t="str">
        <v>2 x 40</v>
      </c>
      <c r="E5239" s="47">
        <v>55.2</v>
      </c>
      <c r="F5239" s="45" t="str">
        <v>KAZ</v>
      </c>
      <c r="G5239" s="48">
        <v>22.356000000000002</v>
      </c>
      <c r="H5239" s="49">
        <v>10.303800000000001</v>
      </c>
      <c r="I5239" s="50">
        <v>1.1696849705933734</v>
      </c>
      <c r="J5239" s="51" t="str">
        <v>2 x 40</v>
      </c>
      <c r="Q5239" s="19" t="str">
        <v>365 - Grampa tapizado Toyota Hylux-Honda-Kia</v>
      </c>
      <c r="V5239" s="83"/>
      <c r="AA5239" t="str">
        <v>363 - GRAMPA TARUGO  PICK UP FORD RANGER - FORD ESCORT</v>
      </c>
    </row>
    <row r="5240" spans="1:27" x14ac:dyDescent="0.2">
      <c r="A5240" s="45" t="str">
        <v>CHAVETAS PARTIDAS2 x 50</v>
      </c>
      <c r="B5240" s="46" t="str">
        <v>CHAVETAS PARTIDAS</v>
      </c>
      <c r="C5240" s="46" t="str">
        <v>2 x 50</v>
      </c>
      <c r="D5240" s="46" t="str">
        <v>2 x 50</v>
      </c>
      <c r="E5240" s="47">
        <v>70.599999999999994</v>
      </c>
      <c r="F5240" s="45" t="str">
        <v>KAZ</v>
      </c>
      <c r="G5240" s="48">
        <v>28.593000000000004</v>
      </c>
      <c r="H5240" s="49">
        <v>13.1784</v>
      </c>
      <c r="I5240" s="50">
        <v>1.1696867601529779</v>
      </c>
      <c r="J5240" s="51" t="str">
        <v>2 x 50</v>
      </c>
      <c r="Q5240" s="19" t="str">
        <v>366 - 1,25 x 15 x 12 - Compresion</v>
      </c>
      <c r="V5240" s="83"/>
      <c r="AA5240" t="str">
        <v>364 - 1,25 x 13 x 26 - Compresion</v>
      </c>
    </row>
    <row r="5241" spans="1:27" x14ac:dyDescent="0.2">
      <c r="A5241" s="45" t="str">
        <v>CHAVETAS PARTIDAS4 x 60</v>
      </c>
      <c r="B5241" s="46" t="str">
        <v>CHAVETAS PARTIDAS</v>
      </c>
      <c r="C5241" s="46" t="str">
        <v>4 x 60</v>
      </c>
      <c r="D5241" s="46" t="str">
        <v>4 x 60</v>
      </c>
      <c r="E5241" s="47">
        <v>182.2</v>
      </c>
      <c r="F5241" s="45" t="str">
        <v>KAZ</v>
      </c>
      <c r="G5241" s="48">
        <v>73.790999999999997</v>
      </c>
      <c r="H5241" s="49">
        <v>34.009900000000002</v>
      </c>
      <c r="I5241" s="50">
        <v>1.1696917662210118</v>
      </c>
      <c r="J5241" s="51" t="str">
        <v>4 x 60</v>
      </c>
      <c r="Q5241" s="19" t="str">
        <v>366 - Grampa fijacionfenders Toyota Hylux-Corolla</v>
      </c>
      <c r="V5241" s="83"/>
      <c r="AA5241" t="str">
        <v>364 - SEGURO PUERTA VOLKSWAGEN GENERACION 2</v>
      </c>
    </row>
    <row r="5242" spans="1:27" x14ac:dyDescent="0.2">
      <c r="A5242" s="45" t="str">
        <v>CHAVETAS PARTIDAS3,5 x 50</v>
      </c>
      <c r="B5242" s="46" t="str">
        <v>CHAVETAS PARTIDAS</v>
      </c>
      <c r="C5242" s="46" t="str">
        <v>3,5 x 50</v>
      </c>
      <c r="D5242" s="46" t="str">
        <v>3,5 x 50</v>
      </c>
      <c r="E5242" s="47">
        <v>138.78</v>
      </c>
      <c r="F5242" s="45" t="str">
        <v>KAZ</v>
      </c>
      <c r="G5242" s="48">
        <v>56.205900000000007</v>
      </c>
      <c r="H5242" s="49">
        <v>25.904900000000001</v>
      </c>
      <c r="I5242" s="50">
        <v>1.1697014850472307</v>
      </c>
      <c r="J5242" s="51" t="str">
        <v>3,5 x 50</v>
      </c>
      <c r="Q5242" s="19" t="str">
        <v>367 - 1,25 x 16 x 38 - Compresion</v>
      </c>
      <c r="V5242" s="83"/>
      <c r="AA5242" t="str">
        <v>365 - 1,25 x 14 x 65 - Compresion</v>
      </c>
    </row>
    <row r="5243" spans="1:27" x14ac:dyDescent="0.2">
      <c r="A5243" s="45" t="str">
        <v>CHAVETAS PARTIDAS3 x 50</v>
      </c>
      <c r="B5243" s="46" t="str">
        <v>CHAVETAS PARTIDAS</v>
      </c>
      <c r="C5243" s="46" t="str">
        <v>3 x 50</v>
      </c>
      <c r="D5243" s="46" t="str">
        <v>3 x 50</v>
      </c>
      <c r="E5243" s="47">
        <v>115.32</v>
      </c>
      <c r="F5243" s="45" t="str">
        <v>KAZ</v>
      </c>
      <c r="G5243" s="48">
        <v>46.704599999999999</v>
      </c>
      <c r="H5243" s="49">
        <v>21.525700000000001</v>
      </c>
      <c r="I5243" s="50">
        <v>1.1697134123396684</v>
      </c>
      <c r="J5243" s="51" t="str">
        <v>3 x 50</v>
      </c>
      <c r="Q5243" s="19" t="str">
        <v>367 - PASARUEDAS CLIO,KANGOO,MEGANE,MASTER,TODOS</v>
      </c>
      <c r="V5243" s="83"/>
      <c r="AA5243" t="str">
        <v>365 - Grampa tapizado Toyota Hylux-Honda-Kia</v>
      </c>
    </row>
    <row r="5244" spans="1:27" x14ac:dyDescent="0.2">
      <c r="A5244" s="45" t="str">
        <v>CHAVETAS PARTIDAS2,5 x 30</v>
      </c>
      <c r="B5244" s="46" t="str">
        <v>CHAVETAS PARTIDAS</v>
      </c>
      <c r="C5244" s="46" t="str">
        <v>2,5 x 30</v>
      </c>
      <c r="D5244" s="46" t="str">
        <v>2,5 x 30</v>
      </c>
      <c r="E5244" s="47">
        <v>50.02</v>
      </c>
      <c r="F5244" s="45" t="str">
        <v>KAZ</v>
      </c>
      <c r="G5244" s="48">
        <v>20.258100000000002</v>
      </c>
      <c r="H5244" s="49">
        <v>9.3361999999999998</v>
      </c>
      <c r="I5244" s="50">
        <v>1.1698442621194922</v>
      </c>
      <c r="J5244" s="51" t="str">
        <v>2,5 x 30</v>
      </c>
      <c r="Q5244" s="19" t="str">
        <v>368 - 1,25 x 18 x 45 - Compresion</v>
      </c>
      <c r="V5244" s="83"/>
      <c r="AA5244" t="str">
        <v>366 - 1,25 x 15 x 12 - Compresion</v>
      </c>
    </row>
    <row r="5245" spans="1:27" x14ac:dyDescent="0.2">
      <c r="A5245" s="45" t="str">
        <v>CHAVETAS PARTIDAS2 x 30</v>
      </c>
      <c r="B5245" s="46" t="str">
        <v>CHAVETAS PARTIDAS</v>
      </c>
      <c r="C5245" s="46" t="str">
        <v>2 x 30</v>
      </c>
      <c r="D5245" s="46" t="str">
        <v>2 x 30</v>
      </c>
      <c r="E5245" s="47">
        <v>38.71</v>
      </c>
      <c r="F5245" s="45" t="str">
        <v>KAZ</v>
      </c>
      <c r="G5245" s="48">
        <v>15.67755</v>
      </c>
      <c r="H5245" s="49">
        <v>7.2251000000000003</v>
      </c>
      <c r="I5245" s="50">
        <v>1.1698730813414349</v>
      </c>
      <c r="J5245" s="51" t="str">
        <v>2 x 30</v>
      </c>
      <c r="Q5245" s="19" t="str">
        <v>368 - Grampa Fijacion cano combustible. Fiat—Todos</v>
      </c>
      <c r="V5245" s="83"/>
      <c r="AA5245" t="str">
        <v>366 - Grampa fijacionfenders Toyota Hylux-Corolla</v>
      </c>
    </row>
    <row r="5246" spans="1:27" x14ac:dyDescent="0.2">
      <c r="A5246" s="45" t="str">
        <v>CHAVETAS PARTIDAS1,5 x 25</v>
      </c>
      <c r="B5246" s="46" t="str">
        <v>CHAVETAS PARTIDAS</v>
      </c>
      <c r="C5246" s="46" t="str">
        <v>1,5 x 25</v>
      </c>
      <c r="D5246" s="46" t="str">
        <v>1,5 x 25</v>
      </c>
      <c r="E5246" s="47">
        <v>26.89</v>
      </c>
      <c r="F5246" s="45" t="str">
        <v>KAZ</v>
      </c>
      <c r="G5246" s="48">
        <v>10.890450000000001</v>
      </c>
      <c r="H5246" s="49">
        <v>5.0189000000000004</v>
      </c>
      <c r="I5246" s="50">
        <v>1.1698878240251851</v>
      </c>
      <c r="J5246" s="51" t="str">
        <v>1,5 x 25</v>
      </c>
      <c r="Q5246" s="19" t="str">
        <v>369 - GR.CAÑERIAS UNIVERSAL.</v>
      </c>
      <c r="V5246" s="83"/>
      <c r="AA5246" t="str">
        <v>367 - 1,25 x 16 x 38 - Compresion</v>
      </c>
    </row>
    <row r="5247" spans="1:27" x14ac:dyDescent="0.2">
      <c r="A5247" s="45" t="str">
        <v>CHAVETAS PARTIDAS2 x 20</v>
      </c>
      <c r="B5247" s="46" t="str">
        <v>CHAVETAS PARTIDAS</v>
      </c>
      <c r="C5247" s="46" t="str">
        <v>2 x 20</v>
      </c>
      <c r="D5247" s="46" t="str">
        <v>2 x 20</v>
      </c>
      <c r="E5247" s="47">
        <v>31.09</v>
      </c>
      <c r="F5247" s="45" t="str">
        <v>KAZ</v>
      </c>
      <c r="G5247" s="48">
        <v>12.591450000000002</v>
      </c>
      <c r="H5247" s="49">
        <v>5.8028000000000004</v>
      </c>
      <c r="I5247" s="50">
        <v>1.1698921210450131</v>
      </c>
      <c r="J5247" s="51" t="str">
        <v>2 x 20</v>
      </c>
      <c r="Q5247" s="19" t="str">
        <v>36x44 - 36x44</v>
      </c>
      <c r="V5247" s="83"/>
      <c r="AA5247" t="str">
        <v>367 - PASARUEDAS CLIO,KANGOO,MEGANE,MASTER,TODOS</v>
      </c>
    </row>
    <row r="5248" spans="1:27" x14ac:dyDescent="0.2">
      <c r="A5248" s="45" t="str">
        <v>CHAVETAS PARTIDAS1,5 x 30</v>
      </c>
      <c r="B5248" s="46" t="str">
        <v>CHAVETAS PARTIDAS</v>
      </c>
      <c r="C5248" s="46" t="str">
        <v>1,5 x 30</v>
      </c>
      <c r="D5248" s="46" t="str">
        <v>1,5 x 30</v>
      </c>
      <c r="E5248" s="47">
        <v>28.04</v>
      </c>
      <c r="F5248" s="45" t="str">
        <v>KAZ</v>
      </c>
      <c r="G5248" s="48">
        <v>11.356200000000001</v>
      </c>
      <c r="H5248" s="49">
        <v>5.2332000000000001</v>
      </c>
      <c r="I5248" s="50">
        <v>1.1700298096766799</v>
      </c>
      <c r="J5248" s="51" t="str">
        <v>1,5 x 30</v>
      </c>
      <c r="Q5248" s="19" t="str">
        <v>36x52 - 36x52</v>
      </c>
      <c r="V5248" s="83"/>
      <c r="AA5248" t="str">
        <v>368 - 1,25 x 18 x 45 - Compresion</v>
      </c>
    </row>
    <row r="5249" spans="1:27" x14ac:dyDescent="0.2">
      <c r="A5249" s="45" t="str">
        <v>RESORTES LINEA COMPLEMENTARIA273</v>
      </c>
      <c r="B5249" s="46" t="str">
        <v>RESORTES LINEA COMPLEMENTARIA</v>
      </c>
      <c r="C5249" s="46">
        <v>273</v>
      </c>
      <c r="D5249" s="46" t="str">
        <v>0,5 x 4,5 x 80 - Expansión</v>
      </c>
      <c r="E5249" s="47">
        <v>1512.52</v>
      </c>
      <c r="F5249" s="45" t="str">
        <v>RESORTES</v>
      </c>
      <c r="G5249" s="48">
        <v>612.57060000000001</v>
      </c>
      <c r="H5249" s="49">
        <v>282</v>
      </c>
      <c r="I5249" s="50">
        <v>1.1722361702127659</v>
      </c>
      <c r="J5249" s="51" t="str">
        <v>273</v>
      </c>
      <c r="Q5249" s="19" t="str">
        <v>37 - 1,5 x .14-18 x 90 - Compresion</v>
      </c>
      <c r="V5249" s="83"/>
      <c r="AA5249" t="str">
        <v>368 - Grampa Fijacion cano combustible. Fiat—Todos</v>
      </c>
    </row>
    <row r="5250" spans="1:27" x14ac:dyDescent="0.2">
      <c r="A5250" s="45" t="str">
        <v>SEEGER DIN 47112</v>
      </c>
      <c r="B5250" s="46" t="str">
        <v>SEEGER DIN 471</v>
      </c>
      <c r="C5250" s="46">
        <v>12</v>
      </c>
      <c r="D5250" s="46" t="str">
        <v>SEEGER A 12</v>
      </c>
      <c r="E5250" s="47">
        <v>212.6</v>
      </c>
      <c r="F5250" s="45" t="str">
        <v>OTIA</v>
      </c>
      <c r="G5250" s="48">
        <v>86.103000000000009</v>
      </c>
      <c r="H5250" s="49">
        <v>39.636000000000003</v>
      </c>
      <c r="I5250" s="50">
        <v>1.1723433242506811</v>
      </c>
      <c r="J5250" s="51" t="str">
        <v>0403012N</v>
      </c>
      <c r="Q5250" s="19" t="str">
        <v>37 - Clip tapizado PEUGEOT 504/505</v>
      </c>
      <c r="V5250" s="83"/>
      <c r="AA5250" t="str">
        <v>369 - GR.CANERIAS UNIVERSAL.</v>
      </c>
    </row>
    <row r="5251" spans="1:27" x14ac:dyDescent="0.2">
      <c r="A5251" s="45" t="str">
        <v>RESORTES LINEA FERRETERIA64</v>
      </c>
      <c r="B5251" s="46" t="str">
        <v>RESORTES LINEA FERRETERIA</v>
      </c>
      <c r="C5251" s="46">
        <v>64</v>
      </c>
      <c r="D5251" s="46" t="str">
        <v>1,5 x 22 x 25 - Compresión</v>
      </c>
      <c r="E5251" s="47">
        <v>1211.96</v>
      </c>
      <c r="F5251" s="45" t="str">
        <v>RESORTES</v>
      </c>
      <c r="G5251" s="48">
        <v>490.8438000000001</v>
      </c>
      <c r="H5251" s="49">
        <v>225.6</v>
      </c>
      <c r="I5251" s="50">
        <v>1.1757260638297877</v>
      </c>
      <c r="J5251" s="51" t="str">
        <v>64</v>
      </c>
      <c r="Q5251" s="19" t="str">
        <v xml:space="preserve">37 - COCINA - ORBIS - COQUETA  CORTO </v>
      </c>
      <c r="V5251" s="83"/>
      <c r="AA5251" t="str">
        <v>36x44 - 36x44</v>
      </c>
    </row>
    <row r="5252" spans="1:27" x14ac:dyDescent="0.2">
      <c r="A5252" s="45" t="str">
        <v>REGATONES47</v>
      </c>
      <c r="B5252" s="46" t="str">
        <v>REGATONES</v>
      </c>
      <c r="C5252" s="46">
        <v>47</v>
      </c>
      <c r="D5252" s="46" t="str">
        <v>RECTANGULARES  - 15x25</v>
      </c>
      <c r="E5252" s="47">
        <v>148.5</v>
      </c>
      <c r="F5252" s="45" t="str">
        <v>REGATONES</v>
      </c>
      <c r="G5252" s="48">
        <v>60.142500000000013</v>
      </c>
      <c r="H5252" s="49">
        <v>27.477599999999999</v>
      </c>
      <c r="I5252" s="50">
        <v>1.1887828631321518</v>
      </c>
      <c r="J5252" s="51" t="str">
        <v>15x25 RECTANGULARES</v>
      </c>
      <c r="Q5252" s="19" t="str">
        <v>37 - Conector Plastico Manguera de aire Acondicionado R 18.</v>
      </c>
      <c r="V5252" s="83"/>
      <c r="AA5252" t="str">
        <v>36x52 - 36x52</v>
      </c>
    </row>
    <row r="5253" spans="1:27" x14ac:dyDescent="0.2">
      <c r="A5253" s="45" t="str">
        <v>PLASTICOS169</v>
      </c>
      <c r="B5253" s="46" t="str">
        <v>PLASTICOS</v>
      </c>
      <c r="C5253" s="46">
        <v>169</v>
      </c>
      <c r="D5253" s="46" t="str">
        <v xml:space="preserve">GRAMPA MOLDURA LATERAL PICK UP FORD </v>
      </c>
      <c r="E5253" s="47">
        <v>839.97</v>
      </c>
      <c r="F5253" s="45" t="str">
        <v>FADER</v>
      </c>
      <c r="G5253" s="48">
        <v>340.18785000000003</v>
      </c>
      <c r="H5253" s="49">
        <v>155.36099999999999</v>
      </c>
      <c r="I5253" s="50">
        <v>1.1896605325660885</v>
      </c>
      <c r="J5253" s="51" t="str">
        <v>F-318</v>
      </c>
      <c r="Q5253" s="19" t="str">
        <v>37 - CUADRADOS  - 25x25</v>
      </c>
      <c r="V5253" s="83"/>
      <c r="AA5253" t="str">
        <v>37 - 1,5 x .14-18 x 90 - Compresion</v>
      </c>
    </row>
    <row r="5254" spans="1:27" x14ac:dyDescent="0.2">
      <c r="A5254" s="45" t="str">
        <v>RESORTES LINEA FERRETERIA45</v>
      </c>
      <c r="B5254" s="46" t="str">
        <v>RESORTES LINEA FERRETERIA</v>
      </c>
      <c r="C5254" s="46">
        <v>45</v>
      </c>
      <c r="D5254" s="46" t="str">
        <v>0,8 x 11 x 50 - Compresión</v>
      </c>
      <c r="E5254" s="47">
        <v>916.16</v>
      </c>
      <c r="F5254" s="45" t="str">
        <v>RESORTES</v>
      </c>
      <c r="G5254" s="48">
        <v>371.04480000000001</v>
      </c>
      <c r="H5254" s="49">
        <v>169.2</v>
      </c>
      <c r="I5254" s="50">
        <v>1.1929361702127661</v>
      </c>
      <c r="J5254" s="51" t="str">
        <v>45</v>
      </c>
      <c r="Q5254" s="19" t="str">
        <v>37 - Cuerda 1,78mm - 63,22 x 66,78</v>
      </c>
      <c r="V5254" s="83"/>
      <c r="AA5254" t="str">
        <v>37 - Clip tapizado PEUGEOT 504/505</v>
      </c>
    </row>
    <row r="5255" spans="1:27" x14ac:dyDescent="0.2">
      <c r="A5255" s="45" t="str">
        <v>RESORTES LINEA FERRETERIA66</v>
      </c>
      <c r="B5255" s="46" t="str">
        <v>RESORTES LINEA FERRETERIA</v>
      </c>
      <c r="C5255" s="46">
        <v>66</v>
      </c>
      <c r="D5255" s="46" t="str">
        <v>1,75 x 22 x 40 - Compresión</v>
      </c>
      <c r="E5255" s="47">
        <v>1299.2</v>
      </c>
      <c r="F5255" s="45" t="str">
        <v>RESORTES</v>
      </c>
      <c r="G5255" s="48">
        <v>526.17600000000004</v>
      </c>
      <c r="H5255" s="49">
        <v>239.7</v>
      </c>
      <c r="I5255" s="50">
        <v>1.1951439299123909</v>
      </c>
      <c r="J5255" s="51" t="str">
        <v>66</v>
      </c>
      <c r="Q5255" s="19" t="str">
        <v>37 - Horquilla de 6.5 mm Cable: 0,8 - 2 mm</v>
      </c>
      <c r="V5255" s="83"/>
      <c r="AA5255" t="str">
        <v xml:space="preserve">37 - COCINA - ORBIS - COQUETA  CORTO </v>
      </c>
    </row>
    <row r="5256" spans="1:27" x14ac:dyDescent="0.2">
      <c r="A5256" s="45" t="str">
        <v>SEEGER DIN 47188</v>
      </c>
      <c r="B5256" s="46" t="str">
        <v>SEEGER DIN 471</v>
      </c>
      <c r="C5256" s="46">
        <v>88</v>
      </c>
      <c r="D5256" s="46" t="str">
        <v>SEEGER A 88</v>
      </c>
      <c r="E5256" s="47">
        <v>6726.91</v>
      </c>
      <c r="F5256" s="45" t="str">
        <v>OTIA</v>
      </c>
      <c r="G5256" s="48">
        <v>2724.3985500000003</v>
      </c>
      <c r="H5256" s="49">
        <v>1240.1944000000001</v>
      </c>
      <c r="I5256" s="50">
        <v>1.1967512109391882</v>
      </c>
      <c r="J5256" s="51" t="str">
        <v>0403088</v>
      </c>
      <c r="Q5256" s="19" t="str">
        <v>37 - Park 8/10x25 neg G</v>
      </c>
      <c r="V5256" s="83"/>
      <c r="AA5256" t="str">
        <v>37 - Conector Plastico Manguera de aire Acondicionado R 18.</v>
      </c>
    </row>
    <row r="5257" spans="1:27" x14ac:dyDescent="0.2">
      <c r="A5257" s="45" t="str">
        <v>SEEGER DIN 47268</v>
      </c>
      <c r="B5257" s="46" t="str">
        <v>SEEGER DIN 472</v>
      </c>
      <c r="C5257" s="46">
        <v>68</v>
      </c>
      <c r="D5257" s="46" t="str">
        <v>SEEGER I 68</v>
      </c>
      <c r="E5257" s="47">
        <v>3368.17</v>
      </c>
      <c r="F5257" s="45" t="str">
        <v>OTIA</v>
      </c>
      <c r="G5257" s="48">
        <v>1364.1088500000001</v>
      </c>
      <c r="H5257" s="49">
        <v>620.96600000000001</v>
      </c>
      <c r="I5257" s="50">
        <v>1.1967528818002919</v>
      </c>
      <c r="J5257" s="51" t="str">
        <v>0401068</v>
      </c>
      <c r="Q5257" s="19" t="str">
        <v>37 - SAE 7.89 ID-8 - Acople recto
AdBlue</v>
      </c>
      <c r="V5257" s="83"/>
      <c r="AA5257" t="str">
        <v>37 - CUADRADOS  - 25x25</v>
      </c>
    </row>
    <row r="5258" spans="1:27" x14ac:dyDescent="0.2">
      <c r="A5258" s="45" t="str">
        <v>SEEGER DIN 47270</v>
      </c>
      <c r="B5258" s="46" t="str">
        <v>SEEGER DIN 472</v>
      </c>
      <c r="C5258" s="46">
        <v>70</v>
      </c>
      <c r="D5258" s="46" t="str">
        <v>SEEGER I 70</v>
      </c>
      <c r="E5258" s="47">
        <v>3368.17</v>
      </c>
      <c r="F5258" s="45" t="str">
        <v>OTIA</v>
      </c>
      <c r="G5258" s="48">
        <v>1364.1088500000001</v>
      </c>
      <c r="H5258" s="49">
        <v>620.96600000000001</v>
      </c>
      <c r="I5258" s="50">
        <v>1.1967528818002919</v>
      </c>
      <c r="J5258" s="51" t="str">
        <v>0401070</v>
      </c>
      <c r="Q5258" s="19" t="str">
        <v>37 - SEEGER A 37</v>
      </c>
      <c r="V5258" s="83"/>
      <c r="AA5258" t="str">
        <v>37 - Cuerda 1,78mm - 63,22 x 66,78</v>
      </c>
    </row>
    <row r="5259" spans="1:27" x14ac:dyDescent="0.2">
      <c r="A5259" s="45" t="str">
        <v>SEEGER DIN 47163</v>
      </c>
      <c r="B5259" s="46" t="str">
        <v>SEEGER DIN 471</v>
      </c>
      <c r="C5259" s="46">
        <v>63</v>
      </c>
      <c r="D5259" s="46" t="str">
        <v>SEEGER A 63</v>
      </c>
      <c r="E5259" s="47">
        <v>3384.01</v>
      </c>
      <c r="F5259" s="45" t="str">
        <v>OTIA</v>
      </c>
      <c r="G5259" s="48">
        <v>1370.52405</v>
      </c>
      <c r="H5259" s="49">
        <v>623.88580000000002</v>
      </c>
      <c r="I5259" s="50">
        <v>1.1967546785004561</v>
      </c>
      <c r="J5259" s="51" t="str">
        <v>0403063</v>
      </c>
      <c r="Q5259" s="19" t="str">
        <v>37 - SEEGER I 37</v>
      </c>
      <c r="V5259" s="83"/>
      <c r="AA5259" t="str">
        <v>37 - Horquilla de 6.5 mm Cable: 0,8 - 2 mm</v>
      </c>
    </row>
    <row r="5260" spans="1:27" x14ac:dyDescent="0.2">
      <c r="A5260" s="45" t="str">
        <v>SEEGER DIN 47267</v>
      </c>
      <c r="B5260" s="46" t="str">
        <v>SEEGER DIN 472</v>
      </c>
      <c r="C5260" s="46">
        <v>67</v>
      </c>
      <c r="D5260" s="46" t="str">
        <v>SEEGER I 67</v>
      </c>
      <c r="E5260" s="47">
        <v>3175.66</v>
      </c>
      <c r="F5260" s="45" t="str">
        <v>OTIA</v>
      </c>
      <c r="G5260" s="48">
        <v>1286.1423</v>
      </c>
      <c r="H5260" s="49">
        <v>585.47349999999994</v>
      </c>
      <c r="I5260" s="50">
        <v>1.1967557882636877</v>
      </c>
      <c r="J5260" s="51" t="str">
        <v>0401067</v>
      </c>
      <c r="Q5260" s="19" t="str">
        <v>37 - TOPE PUERTA DODGE 1500</v>
      </c>
      <c r="V5260" s="83"/>
      <c r="AA5260" t="str">
        <v>37 - Park 8/10x25 neg G</v>
      </c>
    </row>
    <row r="5261" spans="1:27" x14ac:dyDescent="0.2">
      <c r="A5261" s="45" t="str">
        <v>SEEGER DIN 472105</v>
      </c>
      <c r="B5261" s="46" t="str">
        <v>SEEGER DIN 472</v>
      </c>
      <c r="C5261" s="46">
        <v>105</v>
      </c>
      <c r="D5261" s="46" t="str">
        <v>SEEGER I 105</v>
      </c>
      <c r="E5261" s="47">
        <v>10815.75</v>
      </c>
      <c r="F5261" s="45" t="str">
        <v>OTIA</v>
      </c>
      <c r="G5261" s="48">
        <v>4380.3787499999999</v>
      </c>
      <c r="H5261" s="49">
        <v>1994.0201999999999</v>
      </c>
      <c r="I5261" s="50">
        <v>1.1967574601300428</v>
      </c>
      <c r="J5261" s="51" t="str">
        <v>0401105</v>
      </c>
      <c r="Q5261" s="19" t="str">
        <v>370 - 1,25 x 20 x 75 - Compresion</v>
      </c>
      <c r="V5261" s="83"/>
      <c r="AA5261" t="str">
        <v>37 - SAE 7.89 ID-8 - Acople recto
AdBlue</v>
      </c>
    </row>
    <row r="5262" spans="1:27" x14ac:dyDescent="0.2">
      <c r="A5262" s="45" t="str">
        <v>SEEGER DIN 47265</v>
      </c>
      <c r="B5262" s="46" t="str">
        <v>SEEGER DIN 472</v>
      </c>
      <c r="C5262" s="46">
        <v>65</v>
      </c>
      <c r="D5262" s="46" t="str">
        <v>SEEGER I 65</v>
      </c>
      <c r="E5262" s="47">
        <v>2825.48</v>
      </c>
      <c r="F5262" s="45" t="str">
        <v>OTIA</v>
      </c>
      <c r="G5262" s="48">
        <v>1144.3194000000001</v>
      </c>
      <c r="H5262" s="49">
        <v>520.91290000000004</v>
      </c>
      <c r="I5262" s="50">
        <v>1.1967576537267557</v>
      </c>
      <c r="J5262" s="51" t="str">
        <v>0401065</v>
      </c>
      <c r="Q5262" s="19" t="str">
        <v>370 - ESTRELLA PLASTICA REGUL. OPTICA DODGE 1500 / 128 E</v>
      </c>
      <c r="V5262" s="83"/>
      <c r="AA5262" t="str">
        <v>37 - SEEGER A 37</v>
      </c>
    </row>
    <row r="5263" spans="1:27" x14ac:dyDescent="0.2">
      <c r="A5263" s="45" t="str">
        <v>SEEGER DIN 47167</v>
      </c>
      <c r="B5263" s="46" t="str">
        <v>SEEGER DIN 471</v>
      </c>
      <c r="C5263" s="46">
        <v>67</v>
      </c>
      <c r="D5263" s="46" t="str">
        <v>SEEGER A 67</v>
      </c>
      <c r="E5263" s="47">
        <v>4198.05</v>
      </c>
      <c r="F5263" s="45" t="str">
        <v>OTIA</v>
      </c>
      <c r="G5263" s="48">
        <v>1700.2102500000001</v>
      </c>
      <c r="H5263" s="49">
        <v>773.96339999999998</v>
      </c>
      <c r="I5263" s="50">
        <v>1.1967579474688339</v>
      </c>
      <c r="J5263" s="51" t="str">
        <v>0403067</v>
      </c>
      <c r="Q5263" s="19" t="str">
        <v>371 - 1,5 x 13 x 29 - Compresion</v>
      </c>
      <c r="V5263" s="83"/>
      <c r="AA5263" t="str">
        <v>37 - SEEGER I 37</v>
      </c>
    </row>
    <row r="5264" spans="1:27" x14ac:dyDescent="0.2">
      <c r="A5264" s="45" t="str">
        <v>SEEGER DIN 47168</v>
      </c>
      <c r="B5264" s="46" t="str">
        <v>SEEGER DIN 471</v>
      </c>
      <c r="C5264" s="46">
        <v>68</v>
      </c>
      <c r="D5264" s="46" t="str">
        <v>SEEGER A 68</v>
      </c>
      <c r="E5264" s="47">
        <v>4198.05</v>
      </c>
      <c r="F5264" s="45" t="str">
        <v>OTIA</v>
      </c>
      <c r="G5264" s="48">
        <v>1700.2102500000001</v>
      </c>
      <c r="H5264" s="49">
        <v>773.96339999999998</v>
      </c>
      <c r="I5264" s="50">
        <v>1.1967579474688339</v>
      </c>
      <c r="J5264" s="51" t="str">
        <v>0403068</v>
      </c>
      <c r="Q5264" s="19" t="str">
        <v>371 - GR.BURLETERIA DE PUERTAS  CHEVROLET</v>
      </c>
      <c r="V5264" s="83"/>
      <c r="AA5264" t="str">
        <v>37 - TOPE PUERTA DODGE 1500</v>
      </c>
    </row>
    <row r="5265" spans="1:27" x14ac:dyDescent="0.2">
      <c r="A5265" s="45" t="str">
        <v>SEEGER DIN 47289</v>
      </c>
      <c r="B5265" s="46" t="str">
        <v>SEEGER DIN 472</v>
      </c>
      <c r="C5265" s="46">
        <v>89</v>
      </c>
      <c r="D5265" s="46" t="str">
        <v>SEEGER I 89</v>
      </c>
      <c r="E5265" s="47">
        <v>5300.78</v>
      </c>
      <c r="F5265" s="45" t="str">
        <v>OTIA</v>
      </c>
      <c r="G5265" s="48">
        <v>2146.8159000000001</v>
      </c>
      <c r="H5265" s="49">
        <v>977.26520000000005</v>
      </c>
      <c r="I5265" s="50">
        <v>1.1967587713140713</v>
      </c>
      <c r="J5265" s="51" t="str">
        <v>0401087</v>
      </c>
      <c r="Q5265" s="19" t="str">
        <v>372 - 1,5 x 16 x 60 - Compresion</v>
      </c>
      <c r="V5265" s="83"/>
      <c r="AA5265" t="str">
        <v>370 - 1,25 x 20 x 75 - Compresion</v>
      </c>
    </row>
    <row r="5266" spans="1:27" x14ac:dyDescent="0.2">
      <c r="A5266" s="45" t="str">
        <v>SEEGER DIN 47295</v>
      </c>
      <c r="B5266" s="46" t="str">
        <v>SEEGER DIN 472</v>
      </c>
      <c r="C5266" s="46">
        <v>95</v>
      </c>
      <c r="D5266" s="46" t="str">
        <v>SEEGER I 95</v>
      </c>
      <c r="E5266" s="47">
        <v>5300.78</v>
      </c>
      <c r="F5266" s="45" t="str">
        <v>OTIA</v>
      </c>
      <c r="G5266" s="48">
        <v>2146.8159000000001</v>
      </c>
      <c r="H5266" s="49">
        <v>977.26520000000005</v>
      </c>
      <c r="I5266" s="50">
        <v>1.1967587713140713</v>
      </c>
      <c r="J5266" s="51" t="str">
        <v>0401095</v>
      </c>
      <c r="Q5266" s="19" t="str">
        <v>372 - GR.TAPIZADOS DE PUERTA CHEVROLET S10,AVEO,ONIX</v>
      </c>
      <c r="V5266" s="83"/>
      <c r="AA5266" t="str">
        <v>370 - ESTRELLA PLASTICA REGUL. OPTICA DODGE 1500 / 128 E</v>
      </c>
    </row>
    <row r="5267" spans="1:27" x14ac:dyDescent="0.2">
      <c r="A5267" s="45" t="str">
        <v>SEEGER DIN 47285</v>
      </c>
      <c r="B5267" s="46" t="str">
        <v>SEEGER DIN 472</v>
      </c>
      <c r="C5267" s="46">
        <v>85</v>
      </c>
      <c r="D5267" s="46" t="str">
        <v>SEEGER I 85</v>
      </c>
      <c r="E5267" s="47">
        <v>4583.25</v>
      </c>
      <c r="F5267" s="45" t="str">
        <v>OTIA</v>
      </c>
      <c r="G5267" s="48">
        <v>1856.2162500000004</v>
      </c>
      <c r="H5267" s="49">
        <v>844.97770000000003</v>
      </c>
      <c r="I5267" s="50">
        <v>1.1967635950629232</v>
      </c>
      <c r="J5267" s="51" t="str">
        <v>0401085</v>
      </c>
      <c r="Q5267" s="19" t="str">
        <v>373 - GR.MOLDURA PASARUEDAS CHEVROLET TRACKER</v>
      </c>
      <c r="V5267" s="83"/>
      <c r="AA5267" t="str">
        <v>371 - 1,5 x 13 x 29 - Compresion</v>
      </c>
    </row>
    <row r="5268" spans="1:27" x14ac:dyDescent="0.2">
      <c r="A5268" s="45" t="str">
        <v>SEEGER DIN 471105</v>
      </c>
      <c r="B5268" s="46" t="str">
        <v>SEEGER DIN 471</v>
      </c>
      <c r="C5268" s="46">
        <v>105</v>
      </c>
      <c r="D5268" s="46" t="str">
        <v>SEEGER A 105</v>
      </c>
      <c r="E5268" s="47">
        <v>19038.97</v>
      </c>
      <c r="F5268" s="45" t="str">
        <v>OTIA</v>
      </c>
      <c r="G5268" s="48">
        <v>7710.7828500000014</v>
      </c>
      <c r="H5268" s="49">
        <v>3510.0635000000002</v>
      </c>
      <c r="I5268" s="50">
        <v>1.1967644887336086</v>
      </c>
      <c r="J5268" s="51" t="str">
        <v>0403105</v>
      </c>
      <c r="Q5268" s="19" t="str">
        <v>374 - 1,5 x 17 x 45 - Compresion</v>
      </c>
      <c r="V5268" s="83"/>
      <c r="AA5268" t="str">
        <v>371 - GR.BURLETERIA DE PUERTAS  CHEVROLET</v>
      </c>
    </row>
    <row r="5269" spans="1:27" x14ac:dyDescent="0.2">
      <c r="A5269" s="45" t="str">
        <v>SEEGER DIN 472100</v>
      </c>
      <c r="B5269" s="46" t="str">
        <v>SEEGER DIN 472</v>
      </c>
      <c r="C5269" s="46">
        <v>100</v>
      </c>
      <c r="D5269" s="46" t="str">
        <v>SEEGER I 100</v>
      </c>
      <c r="E5269" s="47">
        <v>6091.04</v>
      </c>
      <c r="F5269" s="45" t="str">
        <v>OTIA</v>
      </c>
      <c r="G5269" s="48">
        <v>2466.8712000000005</v>
      </c>
      <c r="H5269" s="49">
        <v>1122.9527</v>
      </c>
      <c r="I5269" s="50">
        <v>1.1967721347479734</v>
      </c>
      <c r="J5269" s="51" t="str">
        <v>0401100</v>
      </c>
      <c r="Q5269" s="19" t="str">
        <v>374 - Fijacion molduras de puertas</v>
      </c>
      <c r="V5269" s="83"/>
      <c r="AA5269" t="str">
        <v>372 - 1,5 x 16 x 60 - Compresion</v>
      </c>
    </row>
    <row r="5270" spans="1:27" x14ac:dyDescent="0.2">
      <c r="A5270" s="45" t="str">
        <v>SEEGER DIN 47165</v>
      </c>
      <c r="B5270" s="46" t="str">
        <v>SEEGER DIN 471</v>
      </c>
      <c r="C5270" s="46">
        <v>65</v>
      </c>
      <c r="D5270" s="46" t="str">
        <v>SEEGER A 65</v>
      </c>
      <c r="E5270" s="47">
        <v>3534.08</v>
      </c>
      <c r="F5270" s="45" t="str">
        <v>OTIA</v>
      </c>
      <c r="G5270" s="48">
        <v>1431.3024</v>
      </c>
      <c r="H5270" s="49">
        <v>651.54629999999997</v>
      </c>
      <c r="I5270" s="50">
        <v>1.1967777270778761</v>
      </c>
      <c r="J5270" s="51" t="str">
        <v>0403065</v>
      </c>
      <c r="Q5270" s="19" t="str">
        <v>375 - 1,5 x 17 x 75 - Compresion</v>
      </c>
      <c r="V5270" s="83"/>
      <c r="AA5270" t="str">
        <v>372 - GR.TAPIZADOS DE PUERTA CHEVROLET S10,AVEO,ONIX</v>
      </c>
    </row>
    <row r="5271" spans="1:27" x14ac:dyDescent="0.2">
      <c r="A5271" s="45" t="str">
        <v>SEEGER DIN 47257</v>
      </c>
      <c r="B5271" s="46" t="str">
        <v>SEEGER DIN 472</v>
      </c>
      <c r="C5271" s="46">
        <v>57</v>
      </c>
      <c r="D5271" s="46" t="str">
        <v>SEEGER I 57</v>
      </c>
      <c r="E5271" s="47">
        <v>2105.7399999999998</v>
      </c>
      <c r="F5271" s="45" t="str">
        <v>OTIA</v>
      </c>
      <c r="G5271" s="48">
        <v>852.82470000000001</v>
      </c>
      <c r="H5271" s="49">
        <v>388.21600000000001</v>
      </c>
      <c r="I5271" s="50">
        <v>1.1967788550703733</v>
      </c>
      <c r="J5271" s="51" t="str">
        <v>0401057</v>
      </c>
      <c r="Q5271" s="19" t="str">
        <v>375 - GRAMPA PATENTES-VARIOS FORD</v>
      </c>
      <c r="V5271" s="83"/>
      <c r="AA5271" t="str">
        <v>373 - GR.MOLDURA PASARUEDAS CHEVROLET TRACKER</v>
      </c>
    </row>
    <row r="5272" spans="1:27" x14ac:dyDescent="0.2">
      <c r="A5272" s="45" t="str">
        <v>SEEGER DIN 47275</v>
      </c>
      <c r="B5272" s="46" t="str">
        <v>SEEGER DIN 472</v>
      </c>
      <c r="C5272" s="46">
        <v>75</v>
      </c>
      <c r="D5272" s="46" t="str">
        <v>SEEGER I 75</v>
      </c>
      <c r="E5272" s="47">
        <v>3354.87</v>
      </c>
      <c r="F5272" s="45" t="str">
        <v>OTIA</v>
      </c>
      <c r="G5272" s="48">
        <v>1358.72235</v>
      </c>
      <c r="H5272" s="49">
        <v>618.50580000000002</v>
      </c>
      <c r="I5272" s="50">
        <v>1.1967819056830185</v>
      </c>
      <c r="J5272" s="51" t="str">
        <v>0401075</v>
      </c>
      <c r="Q5272" s="19" t="str">
        <v>376 - 1,5 x 25 x 11 - Compresion</v>
      </c>
      <c r="V5272" s="83"/>
      <c r="AA5272" t="str">
        <v>374 - 1,5 x 17 x 45 - Compresion</v>
      </c>
    </row>
    <row r="5273" spans="1:27" x14ac:dyDescent="0.2">
      <c r="A5273" s="45" t="str">
        <v>SEEGER DIN 47282</v>
      </c>
      <c r="B5273" s="46" t="str">
        <v>SEEGER DIN 472</v>
      </c>
      <c r="C5273" s="46">
        <v>82</v>
      </c>
      <c r="D5273" s="46" t="str">
        <v>SEEGER I 82</v>
      </c>
      <c r="E5273" s="47">
        <v>3909.94</v>
      </c>
      <c r="F5273" s="45" t="str">
        <v>OTIA</v>
      </c>
      <c r="G5273" s="48">
        <v>1583.5257000000001</v>
      </c>
      <c r="H5273" s="49">
        <v>720.827</v>
      </c>
      <c r="I5273" s="50">
        <v>1.1968179604815026</v>
      </c>
      <c r="J5273" s="51" t="str">
        <v>0401082</v>
      </c>
      <c r="Q5273" s="19" t="str">
        <v>376 - Grampa Fijacion paragolpes</v>
      </c>
      <c r="V5273" s="83"/>
      <c r="AA5273" t="str">
        <v>374 - Fijacion molduras de puertas</v>
      </c>
    </row>
    <row r="5274" spans="1:27" x14ac:dyDescent="0.2">
      <c r="A5274" s="45" t="str">
        <v>SEEGER DIN 47118</v>
      </c>
      <c r="B5274" s="46" t="str">
        <v>SEEGER DIN 471</v>
      </c>
      <c r="C5274" s="46">
        <v>18</v>
      </c>
      <c r="D5274" s="46" t="str">
        <v>SEEGER A 18</v>
      </c>
      <c r="E5274" s="47">
        <v>474</v>
      </c>
      <c r="F5274" s="45" t="str">
        <v>OTIA</v>
      </c>
      <c r="G5274" s="48">
        <v>191.97</v>
      </c>
      <c r="H5274" s="49">
        <v>87.2316</v>
      </c>
      <c r="I5274" s="50">
        <v>1.2006933267302218</v>
      </c>
      <c r="J5274" s="51" t="str">
        <v>0403018NH</v>
      </c>
      <c r="Q5274" s="19" t="str">
        <v>377 - 1,5 x 24 x 45 - Compresion</v>
      </c>
      <c r="V5274" s="83"/>
      <c r="AA5274" t="str">
        <v>375 - 1,5 x 17 x 75 - Compresion</v>
      </c>
    </row>
    <row r="5275" spans="1:27" x14ac:dyDescent="0.2">
      <c r="A5275" s="45" t="str">
        <v>REGATONES8</v>
      </c>
      <c r="B5275" s="46" t="str">
        <v>REGATONES</v>
      </c>
      <c r="C5275" s="46">
        <v>8</v>
      </c>
      <c r="D5275" s="46" t="str">
        <v>EXTERIORES CORTOS - 1" 1/4</v>
      </c>
      <c r="E5275" s="47">
        <v>160.88</v>
      </c>
      <c r="F5275" s="45" t="str">
        <v>REGATONES</v>
      </c>
      <c r="G5275" s="48">
        <v>65.156400000000005</v>
      </c>
      <c r="H5275" s="49">
        <v>29.6</v>
      </c>
      <c r="I5275" s="50">
        <v>1.2012297297297296</v>
      </c>
      <c r="J5275" s="51" t="str">
        <v>1" 1/4 EXTERIORES CORTOS</v>
      </c>
      <c r="Q5275" s="19" t="str">
        <v>377 - GR.MOLDURAS PASARUEDAS ECOESPORT NUEVA</v>
      </c>
      <c r="V5275" s="83"/>
      <c r="AA5275" t="str">
        <v>375 - GRAMPA PATENTES-VARIOS FORD</v>
      </c>
    </row>
    <row r="5276" spans="1:27" x14ac:dyDescent="0.2">
      <c r="A5276" s="45" t="str">
        <v>PLASTICOS317</v>
      </c>
      <c r="B5276" s="46" t="str">
        <v>PLASTICOS</v>
      </c>
      <c r="C5276" s="46">
        <v>317</v>
      </c>
      <c r="D5276" s="46" t="str">
        <v>Grampa fijacion moldura CITROEN C3-C4 PEUGEOT</v>
      </c>
      <c r="E5276" s="47">
        <v>1203.1199999999999</v>
      </c>
      <c r="F5276" s="45" t="str">
        <v>FADER</v>
      </c>
      <c r="G5276" s="48">
        <v>487.2636</v>
      </c>
      <c r="H5276" s="49">
        <v>221.1737</v>
      </c>
      <c r="I5276" s="50">
        <v>1.2030811077447274</v>
      </c>
      <c r="J5276" s="51" t="str">
        <v>F-1158</v>
      </c>
      <c r="Q5276" s="19" t="str">
        <v>378 - 1,6 x 20 x 29 - Compresion</v>
      </c>
      <c r="V5276" s="83"/>
      <c r="AA5276" t="str">
        <v>376 - 1,5 x 25 x 11 - Compresion</v>
      </c>
    </row>
    <row r="5277" spans="1:27" x14ac:dyDescent="0.2">
      <c r="A5277" s="45" t="str">
        <v>SEEGER DIN 47116</v>
      </c>
      <c r="B5277" s="46" t="str">
        <v>SEEGER DIN 471</v>
      </c>
      <c r="C5277" s="46">
        <v>16</v>
      </c>
      <c r="D5277" s="46" t="str">
        <v>SEEGER A 16</v>
      </c>
      <c r="E5277" s="47">
        <v>293.2</v>
      </c>
      <c r="F5277" s="45" t="str">
        <v>OTIA</v>
      </c>
      <c r="G5277" s="48">
        <v>118.74600000000001</v>
      </c>
      <c r="H5277" s="49">
        <v>53.783999999999999</v>
      </c>
      <c r="I5277" s="50">
        <v>1.2078313253012052</v>
      </c>
      <c r="J5277" s="51" t="str">
        <v>0403016N</v>
      </c>
      <c r="Q5277" s="19" t="str">
        <v>378 - Fijacion fenders</v>
      </c>
      <c r="V5277" s="83"/>
      <c r="AA5277" t="str">
        <v>376 - Grampa Fijacion paragolpes</v>
      </c>
    </row>
    <row r="5278" spans="1:27" x14ac:dyDescent="0.2">
      <c r="A5278" s="45" t="str">
        <v>ESPINAS ELASTICAS6 x 40</v>
      </c>
      <c r="B5278" s="46" t="str">
        <v>ESPINAS ELASTICAS</v>
      </c>
      <c r="C5278" s="46" t="str">
        <v>6 x 40</v>
      </c>
      <c r="D5278" s="46" t="str">
        <v>6x40</v>
      </c>
      <c r="E5278" s="47">
        <v>1045.29</v>
      </c>
      <c r="F5278" s="45" t="str">
        <v>OTIA</v>
      </c>
      <c r="G5278" s="48">
        <v>423.34244999999999</v>
      </c>
      <c r="H5278" s="49">
        <v>191.66650000000001</v>
      </c>
      <c r="I5278" s="50">
        <v>1.2087451380392502</v>
      </c>
      <c r="J5278" s="51" t="str">
        <v>01016-40</v>
      </c>
      <c r="Q5278" s="19" t="str">
        <v>379 - Fijacion deflector central</v>
      </c>
      <c r="V5278" s="83"/>
      <c r="AA5278" t="str">
        <v>377 - 1,5 x 24 x 45 - Compresion</v>
      </c>
    </row>
    <row r="5279" spans="1:27" x14ac:dyDescent="0.2">
      <c r="A5279" s="45" t="str">
        <v>PLASTICOS247</v>
      </c>
      <c r="B5279" s="46" t="str">
        <v>PLASTICOS</v>
      </c>
      <c r="C5279" s="46">
        <v>247</v>
      </c>
      <c r="D5279" s="46" t="str">
        <v xml:space="preserve">GRAMPA FIJACION GRILLAS FORD RENAULT </v>
      </c>
      <c r="E5279" s="47">
        <v>642.4</v>
      </c>
      <c r="F5279" s="45" t="str">
        <v>FADER</v>
      </c>
      <c r="G5279" s="48">
        <v>260.17200000000003</v>
      </c>
      <c r="H5279" s="49">
        <v>117.5997</v>
      </c>
      <c r="I5279" s="50">
        <v>1.2123525825320987</v>
      </c>
      <c r="J5279" s="51" t="str">
        <v>F-1128</v>
      </c>
      <c r="Q5279" s="19" t="str">
        <v>37x45 - 37x45</v>
      </c>
      <c r="V5279" s="83"/>
      <c r="AA5279" t="str">
        <v>377 - GR.MOLDURAS PASARUEDAS ECOESPORT NUEVA</v>
      </c>
    </row>
    <row r="5280" spans="1:27" x14ac:dyDescent="0.2">
      <c r="A5280" s="45" t="str">
        <v>INSERTOS11x14</v>
      </c>
      <c r="B5280" s="46" t="str">
        <v>INSERTOS</v>
      </c>
      <c r="C5280" s="46" t="str">
        <v>11x14</v>
      </c>
      <c r="D5280" s="46" t="str">
        <v>11x14</v>
      </c>
      <c r="E5280" s="47">
        <v>2349.1999999999998</v>
      </c>
      <c r="F5280" s="45" t="str">
        <v>INSERTOS</v>
      </c>
      <c r="G5280" s="48">
        <v>951.42599999999993</v>
      </c>
      <c r="H5280" s="49">
        <v>430</v>
      </c>
      <c r="I5280" s="50">
        <v>1.2126186046511624</v>
      </c>
      <c r="J5280" s="51" t="str">
        <v>11x14</v>
      </c>
      <c r="Q5280" s="19" t="str">
        <v>37x53 - 37x53</v>
      </c>
      <c r="V5280" s="83"/>
      <c r="AA5280" t="str">
        <v>378 - 1,6 x 20 x 29 - Compresion</v>
      </c>
    </row>
    <row r="5281" spans="1:27" x14ac:dyDescent="0.2">
      <c r="A5281" s="45" t="str">
        <v>PLASTICOS191</v>
      </c>
      <c r="B5281" s="46" t="str">
        <v>PLASTICOS</v>
      </c>
      <c r="C5281" s="46">
        <v>191</v>
      </c>
      <c r="D5281" s="46" t="str">
        <v>GRAMPA FIJACION CABLE ANTENA FORD FOCUS</v>
      </c>
      <c r="E5281" s="47">
        <v>1120.3</v>
      </c>
      <c r="F5281" s="45" t="str">
        <v>FADER</v>
      </c>
      <c r="G5281" s="48">
        <v>453.72149999999999</v>
      </c>
      <c r="H5281" s="49">
        <v>204.99019999999999</v>
      </c>
      <c r="I5281" s="50">
        <v>1.2133814201849651</v>
      </c>
      <c r="J5281" s="51" t="str">
        <v>F-1058</v>
      </c>
      <c r="Q5281" s="19" t="str">
        <v>38 -  30 x 9 x 6 - PULID YELMO</v>
      </c>
      <c r="V5281" s="83"/>
      <c r="AA5281" t="str">
        <v>378 - Fijacion fenders</v>
      </c>
    </row>
    <row r="5282" spans="1:27" x14ac:dyDescent="0.2">
      <c r="A5282" s="45" t="str">
        <v>INSERTOS1/4x3/8</v>
      </c>
      <c r="B5282" s="46" t="str">
        <v>INSERTOS</v>
      </c>
      <c r="C5282" s="46" t="str">
        <v>1/4x3/8</v>
      </c>
      <c r="D5282" s="46" t="str">
        <v>1/4x3/8</v>
      </c>
      <c r="E5282" s="47">
        <v>1861.56</v>
      </c>
      <c r="F5282" s="45" t="str">
        <v>INSERTOS</v>
      </c>
      <c r="G5282" s="48">
        <v>753.93180000000007</v>
      </c>
      <c r="H5282" s="49">
        <v>340</v>
      </c>
      <c r="I5282" s="50">
        <v>1.2174464705882353</v>
      </c>
      <c r="J5282" s="51" t="str">
        <v>1/4x3/8</v>
      </c>
      <c r="Q5282" s="19" t="str">
        <v>38 - 1 x 5 x 5 - Torsion</v>
      </c>
      <c r="V5282" s="83"/>
      <c r="AA5282" t="str">
        <v>379 - Fijacion deflector central</v>
      </c>
    </row>
    <row r="5283" spans="1:27" x14ac:dyDescent="0.2">
      <c r="A5283" s="45" t="str">
        <v>INSERTOS5/16x7/16</v>
      </c>
      <c r="B5283" s="46" t="str">
        <v>INSERTOS</v>
      </c>
      <c r="C5283" s="46" t="str">
        <v>5/16x7/16</v>
      </c>
      <c r="D5283" s="46" t="str">
        <v>5/16x7/16</v>
      </c>
      <c r="E5283" s="47">
        <v>1861.56</v>
      </c>
      <c r="F5283" s="45" t="str">
        <v>INSERTOS</v>
      </c>
      <c r="G5283" s="48">
        <v>753.93180000000007</v>
      </c>
      <c r="H5283" s="49">
        <v>340</v>
      </c>
      <c r="I5283" s="50">
        <v>1.2174464705882353</v>
      </c>
      <c r="J5283" s="51" t="str">
        <v>5/16x7/16</v>
      </c>
      <c r="Q5283" s="19" t="str">
        <v>38 - 14  x 1.5 FRES 17mm - CARTER HONDA CIVIC</v>
      </c>
      <c r="V5283" s="83"/>
      <c r="AA5283" t="str">
        <v>37x45 - 37x45</v>
      </c>
    </row>
    <row r="5284" spans="1:27" x14ac:dyDescent="0.2">
      <c r="A5284" s="45" t="str">
        <v>INSERTOS5/16x11</v>
      </c>
      <c r="B5284" s="46" t="str">
        <v>INSERTOS</v>
      </c>
      <c r="C5284" s="46" t="str">
        <v>5/16x11</v>
      </c>
      <c r="D5284" s="46" t="str">
        <v>5/16x11</v>
      </c>
      <c r="E5284" s="47">
        <v>1861.56</v>
      </c>
      <c r="F5284" s="45" t="str">
        <v>INSERTOS</v>
      </c>
      <c r="G5284" s="48">
        <v>753.93180000000007</v>
      </c>
      <c r="H5284" s="49">
        <v>340</v>
      </c>
      <c r="I5284" s="50">
        <v>1.2174464705882353</v>
      </c>
      <c r="J5284" s="51" t="str">
        <v>5/16x11</v>
      </c>
      <c r="Q5284" s="19" t="str">
        <v>38 - CUADRADOS  - 30x30</v>
      </c>
      <c r="V5284" s="83"/>
      <c r="AA5284" t="str">
        <v>37x53 - 37x53</v>
      </c>
    </row>
    <row r="5285" spans="1:27" x14ac:dyDescent="0.2">
      <c r="A5285" s="45" t="str">
        <v>INSERTOS3/8x1/2</v>
      </c>
      <c r="B5285" s="46" t="str">
        <v>INSERTOS</v>
      </c>
      <c r="C5285" s="46" t="str">
        <v>3/8x1/2</v>
      </c>
      <c r="D5285" s="46" t="str">
        <v>3/8x1/2</v>
      </c>
      <c r="E5285" s="47">
        <v>1861.56</v>
      </c>
      <c r="F5285" s="45" t="str">
        <v>INSERTOS</v>
      </c>
      <c r="G5285" s="48">
        <v>753.93180000000007</v>
      </c>
      <c r="H5285" s="49">
        <v>340</v>
      </c>
      <c r="I5285" s="50">
        <v>1.2174464705882353</v>
      </c>
      <c r="J5285" s="51" t="str">
        <v>3/8x1/2</v>
      </c>
      <c r="Q5285" s="19" t="str">
        <v>38 - Cuerda 1,78mm - 55,4 x 69,96</v>
      </c>
      <c r="V5285" s="83"/>
      <c r="AA5285" t="str">
        <v>38 -  30 x 9 x 6 - PULID YELMO</v>
      </c>
    </row>
    <row r="5286" spans="1:27" x14ac:dyDescent="0.2">
      <c r="A5286" s="45" t="str">
        <v>PLASTICOS135</v>
      </c>
      <c r="B5286" s="46" t="str">
        <v>PLASTICOS</v>
      </c>
      <c r="C5286" s="46">
        <v>135</v>
      </c>
      <c r="D5286" s="46" t="str">
        <v>Grampa media coliza PEUGEOT 505</v>
      </c>
      <c r="E5286" s="47">
        <v>1120.3</v>
      </c>
      <c r="F5286" s="45" t="str">
        <v>FADER</v>
      </c>
      <c r="G5286" s="48">
        <v>453.72149999999999</v>
      </c>
      <c r="H5286" s="49">
        <v>204.48750000000001</v>
      </c>
      <c r="I5286" s="50">
        <v>1.2188226664221529</v>
      </c>
      <c r="J5286" s="51" t="str">
        <v>S-134</v>
      </c>
      <c r="Q5286" s="19" t="str">
        <v>38 - Grampa media coliza puerta renault 18</v>
      </c>
      <c r="V5286" s="83"/>
      <c r="AA5286" t="str">
        <v>38 - 1 x 5 x 5 - Torsion</v>
      </c>
    </row>
    <row r="5287" spans="1:27" x14ac:dyDescent="0.2">
      <c r="A5287" s="45" t="str">
        <v>SEEGER DIN 47117</v>
      </c>
      <c r="B5287" s="46" t="str">
        <v>SEEGER DIN 471</v>
      </c>
      <c r="C5287" s="46">
        <v>17</v>
      </c>
      <c r="D5287" s="46" t="str">
        <v>SEEGER A 17</v>
      </c>
      <c r="E5287" s="47">
        <v>435.32</v>
      </c>
      <c r="F5287" s="45" t="str">
        <v>OTIA</v>
      </c>
      <c r="G5287" s="48">
        <v>176.30459999999999</v>
      </c>
      <c r="H5287" s="49">
        <v>79.352999999999994</v>
      </c>
      <c r="I5287" s="50">
        <v>1.2217761143246002</v>
      </c>
      <c r="J5287" s="51" t="str">
        <v>0403017NH</v>
      </c>
      <c r="Q5287" s="19" t="str">
        <v>38 - Pala macho de 2,8 mm Cable: 0,8 - 2 mm</v>
      </c>
      <c r="V5287" s="83"/>
      <c r="AA5287" t="str">
        <v>38 - 14  x 1.5 FRES 17mm - CARTER HONDA CIVIC</v>
      </c>
    </row>
    <row r="5288" spans="1:27" x14ac:dyDescent="0.2">
      <c r="A5288" s="45" t="str">
        <v>ESPINAS ELASTICAS8 x 50</v>
      </c>
      <c r="B5288" s="46" t="str">
        <v>ESPINAS ELASTICAS</v>
      </c>
      <c r="C5288" s="46" t="str">
        <v>8 x 50</v>
      </c>
      <c r="D5288" s="46" t="str">
        <v>8x50</v>
      </c>
      <c r="E5288" s="47">
        <v>1730.81</v>
      </c>
      <c r="F5288" s="45" t="str">
        <v>OTIA</v>
      </c>
      <c r="G5288" s="48">
        <v>700.97805000000005</v>
      </c>
      <c r="H5288" s="49">
        <v>315.36</v>
      </c>
      <c r="I5288" s="50">
        <v>1.2227868150684933</v>
      </c>
      <c r="J5288" s="51" t="str">
        <v>01018-50H</v>
      </c>
      <c r="Q5288" s="19" t="str">
        <v>38 - Park 10/12x28 neg G</v>
      </c>
      <c r="V5288" s="83"/>
      <c r="AA5288" t="str">
        <v>38 - CUADRADOS  - 30x30</v>
      </c>
    </row>
    <row r="5289" spans="1:27" x14ac:dyDescent="0.2">
      <c r="A5289" s="45" t="str">
        <v>PLASTICOS132</v>
      </c>
      <c r="B5289" s="46" t="str">
        <v>PLASTICOS</v>
      </c>
      <c r="C5289" s="46">
        <v>132</v>
      </c>
      <c r="D5289" s="46" t="str">
        <v>Grampa bagueta lateral FORD TAUNUS</v>
      </c>
      <c r="E5289" s="47">
        <v>1120.3</v>
      </c>
      <c r="F5289" s="45" t="str">
        <v>FADER</v>
      </c>
      <c r="G5289" s="48">
        <v>453.72149999999999</v>
      </c>
      <c r="H5289" s="49">
        <v>203.91130000000001</v>
      </c>
      <c r="I5289" s="50">
        <v>1.2250924789356938</v>
      </c>
      <c r="J5289" s="51" t="str">
        <v>F-235</v>
      </c>
      <c r="Q5289" s="19" t="str">
        <v>38 - SAE 7.89 ID-8 - Codo 90°
AdBlue</v>
      </c>
      <c r="V5289" s="83"/>
      <c r="AA5289" t="str">
        <v>38 - Cuerda 1,78mm - 55,4 x 69,96</v>
      </c>
    </row>
    <row r="5290" spans="1:27" x14ac:dyDescent="0.2">
      <c r="A5290" s="45" t="str">
        <v>PLASTICOS327</v>
      </c>
      <c r="B5290" s="46" t="str">
        <v>PLASTICOS</v>
      </c>
      <c r="C5290" s="46">
        <v>327</v>
      </c>
      <c r="D5290" s="46" t="str">
        <v>TACO FIJACION FIAT</v>
      </c>
      <c r="E5290" s="47">
        <v>779.79</v>
      </c>
      <c r="F5290" s="45" t="str">
        <v>FADER</v>
      </c>
      <c r="G5290" s="48">
        <v>315.81495000000001</v>
      </c>
      <c r="H5290" s="49">
        <v>141.64500000000001</v>
      </c>
      <c r="I5290" s="50">
        <v>1.2296230011648839</v>
      </c>
      <c r="J5290" s="51" t="str">
        <v>S-353</v>
      </c>
      <c r="Q5290" s="19" t="str">
        <v>38 - SEEGER A 38</v>
      </c>
      <c r="V5290" s="83"/>
      <c r="AA5290" t="str">
        <v>38 - Grampa media coliza puerta renault 18</v>
      </c>
    </row>
    <row r="5291" spans="1:27" x14ac:dyDescent="0.2">
      <c r="A5291" s="45" t="str">
        <v>PLASTICOS22</v>
      </c>
      <c r="B5291" s="46" t="str">
        <v>PLASTICOS</v>
      </c>
      <c r="C5291" s="46">
        <v>22</v>
      </c>
      <c r="D5291" s="46" t="str">
        <v>Fijacion bagueta SPAZZIO</v>
      </c>
      <c r="E5291" s="47">
        <v>1057.97</v>
      </c>
      <c r="F5291" s="45" t="str">
        <v>FADER</v>
      </c>
      <c r="G5291" s="48">
        <v>428.47784999999999</v>
      </c>
      <c r="H5291" s="49">
        <v>192.04349999999999</v>
      </c>
      <c r="I5291" s="50">
        <v>1.2311499738340532</v>
      </c>
      <c r="J5291" s="51" t="str">
        <v>F-1004</v>
      </c>
      <c r="Q5291" s="19" t="str">
        <v>38 - SEEGER I 38</v>
      </c>
      <c r="V5291" s="83"/>
      <c r="AA5291" t="str">
        <v>38 - Pala macho de 2,8 mm Cable: 0,8 - 2 mm</v>
      </c>
    </row>
    <row r="5292" spans="1:27" x14ac:dyDescent="0.2">
      <c r="A5292" s="45" t="str">
        <v>SEEGER DIN 47175</v>
      </c>
      <c r="B5292" s="46" t="str">
        <v>SEEGER DIN 471</v>
      </c>
      <c r="C5292" s="46">
        <v>75</v>
      </c>
      <c r="D5292" s="46" t="str">
        <v>SEEGER A 75</v>
      </c>
      <c r="E5292" s="47">
        <v>4791.59</v>
      </c>
      <c r="F5292" s="45" t="str">
        <v>OTIA</v>
      </c>
      <c r="G5292" s="48">
        <v>1940.5939500000004</v>
      </c>
      <c r="H5292" s="49">
        <v>869.3759</v>
      </c>
      <c r="I5292" s="50">
        <v>1.2321690191780106</v>
      </c>
      <c r="J5292" s="51" t="str">
        <v>0403075</v>
      </c>
      <c r="Q5292" s="19" t="str">
        <v>38 - TOPE PATENTE DODGE 1500</v>
      </c>
      <c r="V5292" s="83"/>
      <c r="AA5292" t="str">
        <v>38 - Park 10/12x28 neg G</v>
      </c>
    </row>
    <row r="5293" spans="1:27" x14ac:dyDescent="0.2">
      <c r="A5293" s="45" t="str">
        <v>RESORTES LINEA FERRETERIA16</v>
      </c>
      <c r="B5293" s="46" t="str">
        <v>RESORTES LINEA FERRETERIA</v>
      </c>
      <c r="C5293" s="46">
        <v>16</v>
      </c>
      <c r="D5293" s="46" t="str">
        <v>1,25 x 10 x 100 - Expansión</v>
      </c>
      <c r="E5293" s="47">
        <v>2331.84</v>
      </c>
      <c r="F5293" s="45" t="str">
        <v>RESORTES</v>
      </c>
      <c r="G5293" s="48">
        <v>944.39520000000005</v>
      </c>
      <c r="H5293" s="49">
        <v>423</v>
      </c>
      <c r="I5293" s="50">
        <v>1.2326127659574468</v>
      </c>
      <c r="J5293" s="51" t="str">
        <v>16</v>
      </c>
      <c r="Q5293" s="19" t="str">
        <v>380 - 1,75 x 10 x 45 - Compresion</v>
      </c>
      <c r="V5293" s="83"/>
      <c r="AA5293" t="str">
        <v>38 - SAE 7.89 ID-8 - Codo 90°
AdBlue</v>
      </c>
    </row>
    <row r="5294" spans="1:27" x14ac:dyDescent="0.2">
      <c r="A5294" s="45" t="str">
        <v>ESPINAS ELASTICAS6 x 60</v>
      </c>
      <c r="B5294" s="46" t="str">
        <v>ESPINAS ELASTICAS</v>
      </c>
      <c r="C5294" s="46" t="str">
        <v>6 x 60</v>
      </c>
      <c r="D5294" s="46" t="str">
        <v>6x60</v>
      </c>
      <c r="E5294" s="47">
        <v>1528.31</v>
      </c>
      <c r="F5294" s="45" t="str">
        <v>OTIA</v>
      </c>
      <c r="G5294" s="48">
        <v>618.96555000000001</v>
      </c>
      <c r="H5294" s="49">
        <v>276.54259999999999</v>
      </c>
      <c r="I5294" s="50">
        <v>1.2382285767183792</v>
      </c>
      <c r="J5294" s="51" t="str">
        <v>01016-60</v>
      </c>
      <c r="Q5294" s="19" t="str">
        <v>380 - Grampa tapizados de Peugeot 207-307-308-407</v>
      </c>
      <c r="V5294" s="83"/>
      <c r="AA5294" t="str">
        <v>38 - SEEGER A 38</v>
      </c>
    </row>
    <row r="5295" spans="1:27" x14ac:dyDescent="0.2">
      <c r="A5295" s="45" t="str">
        <v>CONECTORES DE COMBUSTIBLE48</v>
      </c>
      <c r="B5295" s="46" t="str">
        <v>CONECTORES DE COMBUSTIBLE</v>
      </c>
      <c r="C5295" s="46">
        <v>48</v>
      </c>
      <c r="D5295" s="46" t="str">
        <v>SAE 9.49 ID-10 - Acople recto</v>
      </c>
      <c r="E5295" s="47">
        <v>11597</v>
      </c>
      <c r="F5295" s="45" t="str">
        <v>ALNAT</v>
      </c>
      <c r="G5295" s="48">
        <v>4696.7849999999999</v>
      </c>
      <c r="H5295" s="49">
        <v>2098.3440000000001</v>
      </c>
      <c r="I5295" s="50">
        <v>1.2383293683018608</v>
      </c>
      <c r="J5295" s="51" t="str">
        <v>DU3</v>
      </c>
      <c r="Q5295" s="19" t="str">
        <v>381 - 1,75 x 14 x 50 - Compresion</v>
      </c>
      <c r="V5295" s="83"/>
      <c r="AA5295" t="str">
        <v>38 - SEEGER I 38</v>
      </c>
    </row>
    <row r="5296" spans="1:27" x14ac:dyDescent="0.2">
      <c r="A5296" s="45" t="str">
        <v>CONECTORES DE COMBUSTIBLE49</v>
      </c>
      <c r="B5296" s="46" t="str">
        <v>CONECTORES DE COMBUSTIBLE</v>
      </c>
      <c r="C5296" s="46">
        <v>49</v>
      </c>
      <c r="D5296" s="46" t="str">
        <v>SAE 9.49 ID-10 - Codo 90°</v>
      </c>
      <c r="E5296" s="47">
        <v>11597</v>
      </c>
      <c r="F5296" s="45" t="str">
        <v>ALNAT</v>
      </c>
      <c r="G5296" s="48">
        <v>4696.7849999999999</v>
      </c>
      <c r="H5296" s="49">
        <v>2098.3440000000001</v>
      </c>
      <c r="I5296" s="50">
        <v>1.2383293683018608</v>
      </c>
      <c r="J5296" s="51" t="str">
        <v>DU4</v>
      </c>
      <c r="Q5296" s="19" t="str">
        <v>381 - GR. MOLDURAS FENDERS RENAULT STEPWAY</v>
      </c>
      <c r="V5296" s="83"/>
      <c r="AA5296" t="str">
        <v>38 - TOPE PATENTE DODGE 1500</v>
      </c>
    </row>
    <row r="5297" spans="1:27" x14ac:dyDescent="0.2">
      <c r="A5297" s="45" t="str">
        <v>ESPINAS ELASTICAS6 x 70</v>
      </c>
      <c r="B5297" s="46" t="str">
        <v>ESPINAS ELASTICAS</v>
      </c>
      <c r="C5297" s="46" t="str">
        <v>6 x 70</v>
      </c>
      <c r="D5297" s="46" t="str">
        <v>6x70</v>
      </c>
      <c r="E5297" s="47">
        <v>1765.3</v>
      </c>
      <c r="F5297" s="45" t="str">
        <v>OTIA</v>
      </c>
      <c r="G5297" s="48">
        <v>714.94650000000001</v>
      </c>
      <c r="H5297" s="49">
        <v>318.98070000000001</v>
      </c>
      <c r="I5297" s="50">
        <v>1.2413472037649926</v>
      </c>
      <c r="J5297" s="51" t="str">
        <v>01016-70</v>
      </c>
      <c r="Q5297" s="19" t="str">
        <v>382 - 1,75 x 16 x 50 - Compresion</v>
      </c>
      <c r="V5297" s="83"/>
      <c r="AA5297" t="str">
        <v>380 - 1,75 x 10 x 45 - Compresion</v>
      </c>
    </row>
    <row r="5298" spans="1:27" x14ac:dyDescent="0.2">
      <c r="A5298" s="45" t="str">
        <v>RETENES SEGURIDAD8</v>
      </c>
      <c r="B5298" s="46" t="str">
        <v>RETENES SEGURIDAD</v>
      </c>
      <c r="C5298" s="46">
        <v>8</v>
      </c>
      <c r="D5298" s="46" t="str">
        <v>RETENES SEGURIDAD DIN 6799 RS 8</v>
      </c>
      <c r="E5298" s="47">
        <v>172.44</v>
      </c>
      <c r="F5298" s="45" t="str">
        <v>OTIA</v>
      </c>
      <c r="G5298" s="48">
        <v>69.838200000000001</v>
      </c>
      <c r="H5298" s="49">
        <v>31.158000000000001</v>
      </c>
      <c r="I5298" s="50">
        <v>1.2414211438474871</v>
      </c>
      <c r="J5298" s="51" t="str">
        <v>04208H</v>
      </c>
      <c r="Q5298" s="19" t="str">
        <v>382 - Clip Fijacion Fender Guarda Barros</v>
      </c>
      <c r="V5298" s="83"/>
      <c r="AA5298" t="str">
        <v>380 - Grampa tapizados de Peugeot 207-307-308-407</v>
      </c>
    </row>
    <row r="5299" spans="1:27" x14ac:dyDescent="0.2">
      <c r="A5299" s="45" t="str">
        <v>PLASTICOS173</v>
      </c>
      <c r="B5299" s="46" t="str">
        <v>PLASTICOS</v>
      </c>
      <c r="C5299" s="46">
        <v>173</v>
      </c>
      <c r="D5299" s="46" t="str">
        <v>GRAMPA MOLDURA LATERAL FORD FALCON  73/80</v>
      </c>
      <c r="E5299" s="47">
        <v>1493.42</v>
      </c>
      <c r="F5299" s="45" t="str">
        <v>FADER</v>
      </c>
      <c r="G5299" s="48">
        <v>604.83510000000001</v>
      </c>
      <c r="H5299" s="49">
        <v>269.72399999999999</v>
      </c>
      <c r="I5299" s="50">
        <v>1.2424222538595009</v>
      </c>
      <c r="J5299" s="51" t="str">
        <v>F-818/A</v>
      </c>
      <c r="Q5299" s="19" t="str">
        <v>383 - 1,75 x 16 x 35 - Compresion</v>
      </c>
      <c r="V5299" s="83"/>
      <c r="AA5299" t="str">
        <v>381 - 1,75 x 14 x 50 - Compresion</v>
      </c>
    </row>
    <row r="5300" spans="1:27" x14ac:dyDescent="0.2">
      <c r="A5300" s="45" t="str">
        <v>ESPINAS ELASTICAS6 x 80</v>
      </c>
      <c r="B5300" s="46" t="str">
        <v>ESPINAS ELASTICAS</v>
      </c>
      <c r="C5300" s="46" t="str">
        <v>6 x 80</v>
      </c>
      <c r="D5300" s="46" t="str">
        <v>6x80</v>
      </c>
      <c r="E5300" s="47">
        <v>2002.37</v>
      </c>
      <c r="F5300" s="45" t="str">
        <v>OTIA</v>
      </c>
      <c r="G5300" s="48">
        <v>810.95984999999996</v>
      </c>
      <c r="H5300" s="49">
        <v>361.53</v>
      </c>
      <c r="I5300" s="50">
        <v>1.2431329350261389</v>
      </c>
      <c r="J5300" s="51" t="str">
        <v>01016-80</v>
      </c>
      <c r="Q5300" s="19" t="str">
        <v>383 - Clip Fijacion Fender Guarda Barros</v>
      </c>
      <c r="V5300" s="83"/>
      <c r="AA5300" t="str">
        <v>381 - GR. MOLDURAS FENDERS RENAULT STEPWAY</v>
      </c>
    </row>
    <row r="5301" spans="1:27" x14ac:dyDescent="0.2">
      <c r="A5301" s="45" t="str">
        <v>RESORTES LINEA FERRETERIA46</v>
      </c>
      <c r="B5301" s="46" t="str">
        <v>RESORTES LINEA FERRETERIA</v>
      </c>
      <c r="C5301" s="46">
        <v>46</v>
      </c>
      <c r="D5301" s="46" t="str">
        <v>0,8 x 13 x 70 - Compresión</v>
      </c>
      <c r="E5301" s="47">
        <v>1175.72</v>
      </c>
      <c r="F5301" s="45" t="str">
        <v>RESORTES</v>
      </c>
      <c r="G5301" s="48">
        <v>476.16660000000002</v>
      </c>
      <c r="H5301" s="49">
        <v>211.5</v>
      </c>
      <c r="I5301" s="50">
        <v>1.2513787234042555</v>
      </c>
      <c r="J5301" s="51" t="str">
        <v>46</v>
      </c>
      <c r="Q5301" s="19" t="str">
        <v>384 - 1,75 x 22 x 17 - Compresion</v>
      </c>
      <c r="V5301" s="83"/>
      <c r="AA5301" t="str">
        <v>382 - 1,75 x 16 x 50 - Compresion</v>
      </c>
    </row>
    <row r="5302" spans="1:27" x14ac:dyDescent="0.2">
      <c r="A5302" s="45" t="str">
        <v>RESORTES LINEA FERRETERIA55</v>
      </c>
      <c r="B5302" s="46" t="str">
        <v>RESORTES LINEA FERRETERIA</v>
      </c>
      <c r="C5302" s="46">
        <v>55</v>
      </c>
      <c r="D5302" s="46" t="str">
        <v>1,25 x 8 x 50 - Compresión</v>
      </c>
      <c r="E5302" s="47">
        <v>1175.72</v>
      </c>
      <c r="F5302" s="45" t="str">
        <v>RESORTES</v>
      </c>
      <c r="G5302" s="48">
        <v>476.16660000000002</v>
      </c>
      <c r="H5302" s="49">
        <v>211.5</v>
      </c>
      <c r="I5302" s="50">
        <v>1.2513787234042555</v>
      </c>
      <c r="J5302" s="51" t="str">
        <v>55</v>
      </c>
      <c r="Q5302" s="19" t="str">
        <v>384 - GR.TAPIZ.MOLD.FENDERS DUSTER-OROCH-AIR CROSS</v>
      </c>
      <c r="V5302" s="83"/>
      <c r="AA5302" t="str">
        <v>382 - Clip Fijacion Fender Guarda Barros</v>
      </c>
    </row>
    <row r="5303" spans="1:27" x14ac:dyDescent="0.2">
      <c r="A5303" s="45" t="str">
        <v>RESORTES LINEA FERRETERIA61</v>
      </c>
      <c r="B5303" s="46" t="str">
        <v>RESORTES LINEA FERRETERIA</v>
      </c>
      <c r="C5303" s="46">
        <v>61</v>
      </c>
      <c r="D5303" s="46" t="str">
        <v>1,5 x 16 x 100 - Compresión</v>
      </c>
      <c r="E5303" s="47">
        <v>1333.2</v>
      </c>
      <c r="F5303" s="45" t="str">
        <v>RESORTES</v>
      </c>
      <c r="G5303" s="48">
        <v>539.94600000000014</v>
      </c>
      <c r="H5303" s="49">
        <v>239.7</v>
      </c>
      <c r="I5303" s="50">
        <v>1.2525907384230295</v>
      </c>
      <c r="J5303" s="51" t="str">
        <v>61</v>
      </c>
      <c r="Q5303" s="19" t="str">
        <v>385 - 1,75 x 18 x 60 - Compresion</v>
      </c>
      <c r="V5303" s="83"/>
      <c r="AA5303" t="str">
        <v>383 - 1,75 x 16 x 35 - Compresion</v>
      </c>
    </row>
    <row r="5304" spans="1:27" x14ac:dyDescent="0.2">
      <c r="A5304" s="45" t="str">
        <v>PLASTICOS163</v>
      </c>
      <c r="B5304" s="46" t="str">
        <v>PLASTICOS</v>
      </c>
      <c r="C5304" s="46">
        <v>163</v>
      </c>
      <c r="D5304" s="46" t="str">
        <v>Guia vidrios c/remache REN.-MEGANE-CLIO-KANGOO</v>
      </c>
      <c r="E5304" s="47">
        <v>1891.78</v>
      </c>
      <c r="F5304" s="45" t="str">
        <v>FADER</v>
      </c>
      <c r="G5304" s="48">
        <v>766.17090000000007</v>
      </c>
      <c r="H5304" s="49">
        <v>339.15</v>
      </c>
      <c r="I5304" s="50">
        <v>1.259091552410438</v>
      </c>
      <c r="J5304" s="51" t="str">
        <v>S-196</v>
      </c>
      <c r="Q5304" s="19" t="str">
        <v>385 - GR.PANELES INTERIORES NISSAN X-TRAIL -KICKS</v>
      </c>
      <c r="V5304" s="83"/>
      <c r="AA5304" t="str">
        <v>383 - Clip Fijacion Fender Guarda Barros</v>
      </c>
    </row>
    <row r="5305" spans="1:27" x14ac:dyDescent="0.2">
      <c r="A5305" s="45" t="str">
        <v>REGATONES42</v>
      </c>
      <c r="B5305" s="46" t="str">
        <v>REGATONES</v>
      </c>
      <c r="C5305" s="46">
        <v>42</v>
      </c>
      <c r="D5305" s="46" t="str">
        <v>CUADRADOS  - 60x60</v>
      </c>
      <c r="E5305" s="47">
        <v>490.88</v>
      </c>
      <c r="F5305" s="45" t="str">
        <v>REGATONES</v>
      </c>
      <c r="G5305" s="48">
        <v>198.8064</v>
      </c>
      <c r="H5305" s="49">
        <v>88</v>
      </c>
      <c r="I5305" s="50">
        <v>1.2591636363636365</v>
      </c>
      <c r="J5305" s="51" t="str">
        <v>60x60 CUADRADOS</v>
      </c>
      <c r="Q5305" s="19" t="str">
        <v>386 - 1,75 x 28 x 80 - Compresion</v>
      </c>
      <c r="V5305" s="83"/>
      <c r="AA5305" t="str">
        <v>384 - 1,75 x 22 x 17 - Compresion</v>
      </c>
    </row>
    <row r="5306" spans="1:27" x14ac:dyDescent="0.2">
      <c r="A5306" s="45" t="str">
        <v>RESORTES LINEA FERRETERIA50</v>
      </c>
      <c r="B5306" s="46" t="str">
        <v>RESORTES LINEA FERRETERIA</v>
      </c>
      <c r="C5306" s="46">
        <v>50</v>
      </c>
      <c r="D5306" s="46" t="str">
        <v>1 x 10 x 100 - Compresión</v>
      </c>
      <c r="E5306" s="47">
        <v>1260.3599999999999</v>
      </c>
      <c r="F5306" s="45" t="str">
        <v>RESORTES</v>
      </c>
      <c r="G5306" s="48">
        <v>510.44579999999996</v>
      </c>
      <c r="H5306" s="49">
        <v>225.6</v>
      </c>
      <c r="I5306" s="50">
        <v>1.2626143617021275</v>
      </c>
      <c r="J5306" s="51" t="str">
        <v>50</v>
      </c>
      <c r="Q5306" s="19" t="str">
        <v>386 - Grampa bagueta lateral Fiat- Peugeot</v>
      </c>
      <c r="V5306" s="83"/>
      <c r="AA5306" t="str">
        <v>384 - GR.TAPIZ.MOLD.FENDERS DUSTER-OROCH-AIR CROSS</v>
      </c>
    </row>
    <row r="5307" spans="1:27" x14ac:dyDescent="0.2">
      <c r="A5307" s="45" t="str">
        <v>PLASTICOS94</v>
      </c>
      <c r="B5307" s="46" t="str">
        <v>PLASTICOS</v>
      </c>
      <c r="C5307" s="46">
        <v>94</v>
      </c>
      <c r="D5307" s="46" t="str">
        <v>Grampa varilla capot Peugeot 504</v>
      </c>
      <c r="E5307" s="47">
        <v>668.91</v>
      </c>
      <c r="F5307" s="45" t="str">
        <v>FADER</v>
      </c>
      <c r="G5307" s="48">
        <v>270.90854999999999</v>
      </c>
      <c r="H5307" s="49">
        <v>119.7</v>
      </c>
      <c r="I5307" s="50">
        <v>1.2632293233082708</v>
      </c>
      <c r="J5307" s="51" t="str">
        <v>S-071</v>
      </c>
      <c r="Q5307" s="19" t="str">
        <v>387 - 1,75 x 34 x 125 - Compresion</v>
      </c>
      <c r="V5307" s="83"/>
      <c r="AA5307" t="str">
        <v>385 - 1,75 x 18 x 60 - Compresion</v>
      </c>
    </row>
    <row r="5308" spans="1:27" x14ac:dyDescent="0.2">
      <c r="A5308" s="45" t="str">
        <v>RETENES SEGURIDAD9</v>
      </c>
      <c r="B5308" s="46" t="str">
        <v>RETENES SEGURIDAD</v>
      </c>
      <c r="C5308" s="46">
        <v>9</v>
      </c>
      <c r="D5308" s="46" t="str">
        <v>RETENES SEGURIDAD DIN 6799 RS 9</v>
      </c>
      <c r="E5308" s="47">
        <v>237.56</v>
      </c>
      <c r="F5308" s="45" t="str">
        <v>OTIA</v>
      </c>
      <c r="G5308" s="48">
        <v>96.211799999999997</v>
      </c>
      <c r="H5308" s="49">
        <v>42.508800000000001</v>
      </c>
      <c r="I5308" s="50">
        <v>1.2633384146341462</v>
      </c>
      <c r="J5308" s="51" t="str">
        <v>04209H</v>
      </c>
      <c r="Q5308" s="19" t="str">
        <v>387 - Grampa Moldura de puerta HONDA/otros</v>
      </c>
      <c r="V5308" s="83"/>
      <c r="AA5308" t="str">
        <v>385 - GR.PANELES INTERIORES NISSAN X-TRAIL -KICKS</v>
      </c>
    </row>
    <row r="5309" spans="1:27" x14ac:dyDescent="0.2">
      <c r="A5309" s="45" t="str">
        <v>TUERCAS REMACHES50</v>
      </c>
      <c r="B5309" s="46" t="str">
        <v>TUERCAS REMACHES</v>
      </c>
      <c r="C5309" s="46">
        <v>50</v>
      </c>
      <c r="D5309" s="46" t="str">
        <v>ACERO CABEZA ANCHA - M 5 x 0.8 - L: 13.00 mm</v>
      </c>
      <c r="E5309" s="47">
        <v>239.54</v>
      </c>
      <c r="F5309" s="45" t="str">
        <v>SELFLEX</v>
      </c>
      <c r="G5309" s="48">
        <v>97.0137</v>
      </c>
      <c r="H5309" s="49">
        <v>42.845100000000002</v>
      </c>
      <c r="I5309" s="50">
        <v>1.2642892652835447</v>
      </c>
      <c r="J5309" s="51" t="str">
        <v>180300050691302100001000</v>
      </c>
      <c r="Q5309" s="19" t="str">
        <v>388 - 1,75 x 21 x 22 - Compresion</v>
      </c>
      <c r="V5309" s="83"/>
      <c r="AA5309" t="str">
        <v>386 - 1,75 x 28 x 80 - Compresion</v>
      </c>
    </row>
    <row r="5310" spans="1:27" x14ac:dyDescent="0.2">
      <c r="A5310" s="45" t="str">
        <v>TUERCAS REMACHES55</v>
      </c>
      <c r="B5310" s="46" t="str">
        <v>TUERCAS REMACHES</v>
      </c>
      <c r="C5310" s="46">
        <v>55</v>
      </c>
      <c r="D5310" s="46" t="str">
        <v>ACERO CABEZA BAJA - M 5 x 0.8 - L: 10.90 mm</v>
      </c>
      <c r="E5310" s="47">
        <v>239.54</v>
      </c>
      <c r="F5310" s="45" t="str">
        <v>SELFLEX</v>
      </c>
      <c r="G5310" s="48">
        <v>97.0137</v>
      </c>
      <c r="H5310" s="49">
        <v>42.845100000000002</v>
      </c>
      <c r="I5310" s="50">
        <v>1.2642892652835447</v>
      </c>
      <c r="J5310" s="51" t="str">
        <v>181100050691092100001000</v>
      </c>
      <c r="Q5310" s="19" t="str">
        <v>388 - GR.TAPIZADO DE PUERTAS FIAT CRONOS - ARGO</v>
      </c>
      <c r="V5310" s="83"/>
      <c r="AA5310" t="str">
        <v>386 - Grampa bagueta lateral Fiat- Peugeot</v>
      </c>
    </row>
    <row r="5311" spans="1:27" x14ac:dyDescent="0.2">
      <c r="A5311" s="45" t="str">
        <v>TUERCAS REMACHES51</v>
      </c>
      <c r="B5311" s="46" t="str">
        <v>TUERCAS REMACHES</v>
      </c>
      <c r="C5311" s="46">
        <v>51</v>
      </c>
      <c r="D5311" s="46" t="str">
        <v>ACERO CABEZA ANCHA - M 6 x 1.0 - L: 18,5 mm</v>
      </c>
      <c r="E5311" s="47">
        <v>368.25</v>
      </c>
      <c r="F5311" s="45" t="str">
        <v>SELFLEX</v>
      </c>
      <c r="G5311" s="48">
        <v>149.14125000000001</v>
      </c>
      <c r="H5311" s="49">
        <v>65.863600000000005</v>
      </c>
      <c r="I5311" s="50">
        <v>1.2643956601218274</v>
      </c>
      <c r="J5311" s="51" t="str">
        <v>180305160891852100000500</v>
      </c>
      <c r="Q5311" s="19" t="str">
        <v>389 - 2,25 x 27 x 40 - Compresion</v>
      </c>
      <c r="V5311" s="83"/>
      <c r="AA5311" t="str">
        <v>387 - 1,75 x 34 x 125 - Compresion</v>
      </c>
    </row>
    <row r="5312" spans="1:27" x14ac:dyDescent="0.2">
      <c r="A5312" s="45" t="str">
        <v>TUERCAS REMACHES66</v>
      </c>
      <c r="B5312" s="46" t="str">
        <v>TUERCAS REMACHES</v>
      </c>
      <c r="C5312" s="46">
        <v>66</v>
      </c>
      <c r="D5312" s="46" t="str">
        <v>ALUMINIO CABEZA ANCHA - M 8 x 1.25 - L: 17.00 mm</v>
      </c>
      <c r="E5312" s="47">
        <v>560.16999999999996</v>
      </c>
      <c r="F5312" s="45" t="str">
        <v>SELFLEX</v>
      </c>
      <c r="G5312" s="48">
        <v>226.86885000000001</v>
      </c>
      <c r="H5312" s="49">
        <v>100.1884</v>
      </c>
      <c r="I5312" s="50">
        <v>1.2644223283334197</v>
      </c>
      <c r="J5312" s="51" t="str">
        <v>190310081091702100000250</v>
      </c>
      <c r="Q5312" s="19" t="str">
        <v>389 - Fijacion tapizado puerta Peugeot - Fiat Ducato - Fiat Siena</v>
      </c>
      <c r="V5312" s="83"/>
      <c r="AA5312" t="str">
        <v>387 - Grampa Moldura de puerta HONDA/otros</v>
      </c>
    </row>
    <row r="5313" spans="1:27" x14ac:dyDescent="0.2">
      <c r="A5313" s="45" t="str">
        <v>TUERCAS REMACHES54</v>
      </c>
      <c r="B5313" s="46" t="str">
        <v>TUERCAS REMACHES</v>
      </c>
      <c r="C5313" s="46">
        <v>54</v>
      </c>
      <c r="D5313" s="46" t="str">
        <v>ACERO CABEZA ANCHA - M 12 x 1.75 - L: 20,3 mm</v>
      </c>
      <c r="E5313" s="47">
        <v>1019.33</v>
      </c>
      <c r="F5313" s="45" t="str">
        <v>SELFLEX</v>
      </c>
      <c r="G5313" s="48">
        <v>412.82865000000004</v>
      </c>
      <c r="H5313" s="49">
        <v>182.309</v>
      </c>
      <c r="I5313" s="50">
        <v>1.2644447065147637</v>
      </c>
      <c r="J5313" s="51" t="str">
        <v>180300121492032100000150</v>
      </c>
      <c r="Q5313" s="19" t="str">
        <v>38x46 - 38x46</v>
      </c>
      <c r="V5313" s="83"/>
      <c r="AA5313" t="str">
        <v>388 - 1,75 x 21 x 22 - Compresion</v>
      </c>
    </row>
    <row r="5314" spans="1:27" x14ac:dyDescent="0.2">
      <c r="A5314" s="45" t="str">
        <v>TUERCAS REMACHES58</v>
      </c>
      <c r="B5314" s="46" t="str">
        <v>TUERCAS REMACHES</v>
      </c>
      <c r="C5314" s="46">
        <v>58</v>
      </c>
      <c r="D5314" s="46" t="str">
        <v>ACERO CABEZA BAJA - M 10 x 1.50 - L: 19,8 mm</v>
      </c>
      <c r="E5314" s="47">
        <v>814.53</v>
      </c>
      <c r="F5314" s="45" t="str">
        <v>SELFLEX</v>
      </c>
      <c r="G5314" s="48">
        <v>329.88465000000002</v>
      </c>
      <c r="H5314" s="49">
        <v>145.6799</v>
      </c>
      <c r="I5314" s="50">
        <v>1.264448630181652</v>
      </c>
      <c r="J5314" s="51" t="str">
        <v>181100101290198010000250</v>
      </c>
      <c r="Q5314" s="19" t="str">
        <v>38x54 - 38x54</v>
      </c>
      <c r="V5314" s="83"/>
      <c r="AA5314" t="str">
        <v>388 - GR.TAPIZADO DE PUERTAS FIAT CRONOS - ARGO</v>
      </c>
    </row>
    <row r="5315" spans="1:27" x14ac:dyDescent="0.2">
      <c r="A5315" s="45" t="str">
        <v>TUERCAS REMACHES67</v>
      </c>
      <c r="B5315" s="46" t="str">
        <v>TUERCAS REMACHES</v>
      </c>
      <c r="C5315" s="46">
        <v>67</v>
      </c>
      <c r="D5315" s="46" t="str">
        <v>ALUMINIO CABEZA ANCHA - M 10 x 1.50 - L: 19,8 mm</v>
      </c>
      <c r="E5315" s="47">
        <v>814.72</v>
      </c>
      <c r="F5315" s="45" t="str">
        <v>SELFLEX</v>
      </c>
      <c r="G5315" s="48">
        <v>329.96160000000003</v>
      </c>
      <c r="H5315" s="49">
        <v>145.71369999999999</v>
      </c>
      <c r="I5315" s="50">
        <v>1.2644514551480066</v>
      </c>
      <c r="J5315" s="51" t="str">
        <v>190310101291982100000250</v>
      </c>
      <c r="Q5315" s="19" t="str">
        <v>39 -  22 x 14 x 6 - AMOLAD DOWEN 7" STAYER</v>
      </c>
      <c r="V5315" s="83"/>
      <c r="AA5315" t="str">
        <v>389 - 2,25 x 27 x 40 - Compresion</v>
      </c>
    </row>
    <row r="5316" spans="1:27" x14ac:dyDescent="0.2">
      <c r="A5316" s="45" t="str">
        <v>CONECTORES NEUMÁTICOS125</v>
      </c>
      <c r="B5316" s="46" t="str">
        <v>CONECTORES NEUMÁTICOS</v>
      </c>
      <c r="C5316" s="46">
        <v>125</v>
      </c>
      <c r="D5316" s="46" t="str">
        <v>1/8 x 8 - Regulador de Caudal</v>
      </c>
      <c r="E5316" s="47">
        <v>10336.08</v>
      </c>
      <c r="F5316" s="45" t="str">
        <v>ALNAT</v>
      </c>
      <c r="G5316" s="48">
        <v>4186.1124</v>
      </c>
      <c r="H5316" s="49">
        <v>1848.6080999999999</v>
      </c>
      <c r="I5316" s="50">
        <v>1.2644671956159881</v>
      </c>
      <c r="J5316" s="51" t="str">
        <v>092-02</v>
      </c>
      <c r="Q5316" s="19" t="str">
        <v>39 - 1,5 x 8 x 6 - Torsion</v>
      </c>
      <c r="V5316" s="83"/>
      <c r="AA5316" t="str">
        <v>389 - Fijacion tapizado puerta Peugeot - Fiat Ducato - Fiat Siena</v>
      </c>
    </row>
    <row r="5317" spans="1:27" x14ac:dyDescent="0.2">
      <c r="A5317" s="45" t="str">
        <v>TUERCAS REMACHES52</v>
      </c>
      <c r="B5317" s="46" t="str">
        <v>TUERCAS REMACHES</v>
      </c>
      <c r="C5317" s="46">
        <v>52</v>
      </c>
      <c r="D5317" s="46" t="str">
        <v>ACERO CABEZA ANCHA - M 8 x 1.25 - L: 19,5 mm</v>
      </c>
      <c r="E5317" s="47">
        <v>561.73</v>
      </c>
      <c r="F5317" s="45" t="str">
        <v>SELFLEX</v>
      </c>
      <c r="G5317" s="48">
        <v>227.50065000000001</v>
      </c>
      <c r="H5317" s="49">
        <v>100.4654</v>
      </c>
      <c r="I5317" s="50">
        <v>1.2644676674755688</v>
      </c>
      <c r="J5317" s="51" t="str">
        <v>180300081091952100000250</v>
      </c>
      <c r="Q5317" s="19" t="str">
        <v>39 - 10 x 1,25 - CARTER:206 NAC. PARTNER NAF. 307,407 NAF</v>
      </c>
      <c r="V5317" s="83"/>
      <c r="AA5317" t="str">
        <v>38x46 - 38x46</v>
      </c>
    </row>
    <row r="5318" spans="1:27" x14ac:dyDescent="0.2">
      <c r="A5318" s="45" t="str">
        <v>TUERCAS REMACHES69</v>
      </c>
      <c r="B5318" s="46" t="str">
        <v>TUERCAS REMACHES</v>
      </c>
      <c r="C5318" s="46">
        <v>69</v>
      </c>
      <c r="D5318" s="46" t="str">
        <v>ACERO CABEZA ANCHA TREBOL- M 8 x 1.25 - L: 17.00 mm</v>
      </c>
      <c r="E5318" s="47">
        <v>1858.83</v>
      </c>
      <c r="F5318" s="45" t="str">
        <v>SELFLEX</v>
      </c>
      <c r="G5318" s="48">
        <v>752.82614999999998</v>
      </c>
      <c r="H5318" s="49">
        <v>332.44779999999997</v>
      </c>
      <c r="I5318" s="50">
        <v>1.2644943055721831</v>
      </c>
      <c r="J5318" s="51" t="str">
        <v>180370081101702200000150</v>
      </c>
      <c r="Q5318" s="19" t="str">
        <v xml:space="preserve">39 - COCINA - ORBIS - COQUETA  LARGO </v>
      </c>
      <c r="V5318" s="83"/>
      <c r="AA5318" t="str">
        <v>38x54 - 38x54</v>
      </c>
    </row>
    <row r="5319" spans="1:27" x14ac:dyDescent="0.2">
      <c r="A5319" s="45" t="str">
        <v>TUERCAS REMACHES56</v>
      </c>
      <c r="B5319" s="46" t="str">
        <v>TUERCAS REMACHES</v>
      </c>
      <c r="C5319" s="46">
        <v>56</v>
      </c>
      <c r="D5319" s="46" t="str">
        <v>ACERO CABEZA BAJA - M 6 x 1.0 - L: 13.90 mm</v>
      </c>
      <c r="E5319" s="47">
        <v>306.89</v>
      </c>
      <c r="F5319" s="45" t="str">
        <v>SELFLEX</v>
      </c>
      <c r="G5319" s="48">
        <v>124.29044999999999</v>
      </c>
      <c r="H5319" s="49">
        <v>54.886299999999999</v>
      </c>
      <c r="I5319" s="50">
        <v>1.2645077186838973</v>
      </c>
      <c r="J5319" s="51" t="str">
        <v>181105161001352100000500</v>
      </c>
      <c r="Q5319" s="19" t="str">
        <v>39 - CUADRADOS  - 35x35</v>
      </c>
      <c r="V5319" s="83"/>
      <c r="AA5319" t="str">
        <v>39 -  22 x 14 x 6 - AMOLAD DOWEN 7" STAYER</v>
      </c>
    </row>
    <row r="5320" spans="1:27" x14ac:dyDescent="0.2">
      <c r="A5320" s="45" t="str">
        <v>TUERCAS REMACHES68</v>
      </c>
      <c r="B5320" s="46" t="str">
        <v>TUERCAS REMACHES</v>
      </c>
      <c r="C5320" s="46">
        <v>68</v>
      </c>
      <c r="D5320" s="46" t="str">
        <v>ACERO CABEZA ANCHA TREBOL- M 6 x 1.0 - L: 27.00 mm</v>
      </c>
      <c r="E5320" s="47">
        <v>1697.78</v>
      </c>
      <c r="F5320" s="45" t="str">
        <v>SELFLEX</v>
      </c>
      <c r="G5320" s="48">
        <v>687.60090000000002</v>
      </c>
      <c r="H5320" s="49">
        <v>303.64089999999999</v>
      </c>
      <c r="I5320" s="50">
        <v>1.2645200300749999</v>
      </c>
      <c r="J5320" s="51" t="str">
        <v>180375160892702200000250</v>
      </c>
      <c r="Q5320" s="19" t="str">
        <v>39 - Cuerda 1,78mm - 69,57 x 73,13</v>
      </c>
      <c r="V5320" s="83"/>
      <c r="AA5320" t="str">
        <v>39 - 1,5 x 8 x 6 - Torsion</v>
      </c>
    </row>
    <row r="5321" spans="1:27" x14ac:dyDescent="0.2">
      <c r="A5321" s="45" t="str">
        <v>TUERCAS REMACHES64</v>
      </c>
      <c r="B5321" s="46" t="str">
        <v>TUERCAS REMACHES</v>
      </c>
      <c r="C5321" s="46">
        <v>64</v>
      </c>
      <c r="D5321" s="46" t="str">
        <v>ALUMINIO CABEZA ANCHA - M 5 x 0.8 - L: 13.00 mm</v>
      </c>
      <c r="E5321" s="47">
        <v>528.91999999999996</v>
      </c>
      <c r="F5321" s="45" t="str">
        <v>SELFLEX</v>
      </c>
      <c r="G5321" s="48">
        <v>214.21260000000001</v>
      </c>
      <c r="H5321" s="49">
        <v>94.595100000000002</v>
      </c>
      <c r="I5321" s="50">
        <v>1.2645211009872606</v>
      </c>
      <c r="J5321" s="51" t="str">
        <v>190310050691300000001000</v>
      </c>
      <c r="Q5321" s="19" t="str">
        <v>39 - Fijacion tapizado techo FIAT 125</v>
      </c>
      <c r="V5321" s="83"/>
      <c r="AA5321" t="str">
        <v>39 - 10 x 1,25 - CARTER:206 NAC. PARTNER NAF. 307,407 NAF</v>
      </c>
    </row>
    <row r="5322" spans="1:27" x14ac:dyDescent="0.2">
      <c r="A5322" s="45" t="str">
        <v>TUERCAS REMACHES61</v>
      </c>
      <c r="B5322" s="46" t="str">
        <v>TUERCAS REMACHES</v>
      </c>
      <c r="C5322" s="46">
        <v>61</v>
      </c>
      <c r="D5322" s="46" t="str">
        <v>ACERO CABEZA ANCHA PULGADA - 5/16" - L: 17.50 mm</v>
      </c>
      <c r="E5322" s="47">
        <v>1136.01</v>
      </c>
      <c r="F5322" s="45" t="str">
        <v>SELFLEX</v>
      </c>
      <c r="G5322" s="48">
        <v>460.08405000000005</v>
      </c>
      <c r="H5322" s="49">
        <v>203.16990000000001</v>
      </c>
      <c r="I5322" s="50">
        <v>1.2645286038926042</v>
      </c>
      <c r="J5322" s="51" t="str">
        <v>180305161351752100000250</v>
      </c>
      <c r="Q5322" s="19" t="str">
        <v>39 - SAE 9.49 ID-8 - Acople recto</v>
      </c>
      <c r="V5322" s="83"/>
      <c r="AA5322" t="str">
        <v xml:space="preserve">39 - COCINA - ORBIS - COQUETA  LARGO </v>
      </c>
    </row>
    <row r="5323" spans="1:27" x14ac:dyDescent="0.2">
      <c r="A5323" s="45" t="str">
        <v>TUERCAS REMACHES63</v>
      </c>
      <c r="B5323" s="46" t="str">
        <v>TUERCAS REMACHES</v>
      </c>
      <c r="C5323" s="46">
        <v>63</v>
      </c>
      <c r="D5323" s="46" t="str">
        <v>ACERO CABEZA ANCHA PULGADA - 3/8" - L: 19,8 mm</v>
      </c>
      <c r="E5323" s="47">
        <v>862.77</v>
      </c>
      <c r="F5323" s="45" t="str">
        <v>SELFLEX</v>
      </c>
      <c r="G5323" s="48">
        <v>349.42185000000001</v>
      </c>
      <c r="H5323" s="49">
        <v>154.30199999999999</v>
      </c>
      <c r="I5323" s="50">
        <v>1.2645322160438623</v>
      </c>
      <c r="J5323" s="51" t="str">
        <v>180300381291982100000250</v>
      </c>
      <c r="Q5323" s="19" t="str">
        <v>39 - SEEGER A 39</v>
      </c>
      <c r="V5323" s="83"/>
      <c r="AA5323" t="str">
        <v>39 - CUADRADOS  - 35x35</v>
      </c>
    </row>
    <row r="5324" spans="1:27" x14ac:dyDescent="0.2">
      <c r="A5324" s="45" t="str">
        <v>TUERCAS REMACHES60</v>
      </c>
      <c r="B5324" s="46" t="str">
        <v>TUERCAS REMACHES</v>
      </c>
      <c r="C5324" s="46">
        <v>60</v>
      </c>
      <c r="D5324" s="46" t="str">
        <v>ACERO CABEZA ANCHA PULGADA - 1/4" - L: 15.00 mm</v>
      </c>
      <c r="E5324" s="47">
        <v>533.45000000000005</v>
      </c>
      <c r="F5324" s="45" t="str">
        <v>SELFLEX</v>
      </c>
      <c r="G5324" s="48">
        <v>216.04725000000002</v>
      </c>
      <c r="H5324" s="49">
        <v>95.404700000000005</v>
      </c>
      <c r="I5324" s="50">
        <v>1.2645346612902721</v>
      </c>
      <c r="J5324" s="51" t="str">
        <v>180300140991502100000500</v>
      </c>
      <c r="Q5324" s="19" t="str">
        <v>39 - SEEGER I 39</v>
      </c>
      <c r="V5324" s="83"/>
      <c r="AA5324" t="str">
        <v>39 - Cuerda 1,78mm - 69,57 x 73,13</v>
      </c>
    </row>
    <row r="5325" spans="1:27" x14ac:dyDescent="0.2">
      <c r="A5325" s="45" t="str">
        <v>TUERCAS REMACHES62</v>
      </c>
      <c r="B5325" s="46" t="str">
        <v>TUERCAS REMACHES</v>
      </c>
      <c r="C5325" s="46">
        <v>62</v>
      </c>
      <c r="D5325" s="46" t="str">
        <v>ACERO CABEZA ANCHA PULGADA - 5/16" - L: 17 mm</v>
      </c>
      <c r="E5325" s="47">
        <v>800.89</v>
      </c>
      <c r="F5325" s="45" t="str">
        <v>SELFLEX</v>
      </c>
      <c r="G5325" s="48">
        <v>324.36045000000001</v>
      </c>
      <c r="H5325" s="49">
        <v>143.23439999999999</v>
      </c>
      <c r="I5325" s="50">
        <v>1.2645429449908683</v>
      </c>
      <c r="J5325" s="51" t="str">
        <v>180300516109170210000250</v>
      </c>
      <c r="Q5325" s="19" t="str">
        <v>39 - TAPA DE NAFTA (TODOS)</v>
      </c>
      <c r="V5325" s="83"/>
      <c r="AA5325" t="str">
        <v>39 - Fijacion tapizado techo FIAT 125</v>
      </c>
    </row>
    <row r="5326" spans="1:27" x14ac:dyDescent="0.2">
      <c r="A5326" s="45" t="str">
        <v>TUERCAS REMACHES53</v>
      </c>
      <c r="B5326" s="46" t="str">
        <v>TUERCAS REMACHES</v>
      </c>
      <c r="C5326" s="46">
        <v>53</v>
      </c>
      <c r="D5326" s="46" t="str">
        <v>ACERO CABEZA ANCHA - M 10 x 1.50 - L: 22,3 mm</v>
      </c>
      <c r="E5326" s="47">
        <v>1114.1600000000001</v>
      </c>
      <c r="F5326" s="45" t="str">
        <v>SELFLEX</v>
      </c>
      <c r="G5326" s="48">
        <v>451.23480000000006</v>
      </c>
      <c r="H5326" s="49">
        <v>199.26050000000001</v>
      </c>
      <c r="I5326" s="50">
        <v>1.2645471631356946</v>
      </c>
      <c r="J5326" s="51" t="str">
        <v>180300101292232100000200</v>
      </c>
      <c r="Q5326" s="19" t="str">
        <v>390 - GR.TAPIZADOS DE PUERTA CHEVROLET TRUCKER</v>
      </c>
      <c r="V5326" s="83"/>
      <c r="AA5326" t="str">
        <v>39 - SAE 9.49 ID-8 - Acople recto</v>
      </c>
    </row>
    <row r="5327" spans="1:27" x14ac:dyDescent="0.2">
      <c r="A5327" s="45" t="str">
        <v>TUERCAS REMACHES65</v>
      </c>
      <c r="B5327" s="46" t="str">
        <v>TUERCAS REMACHES</v>
      </c>
      <c r="C5327" s="46">
        <v>65</v>
      </c>
      <c r="D5327" s="46" t="str">
        <v>ALUMINIO CABEZA ANCHA - M 6 x 1.0 - L: 14.50 mm</v>
      </c>
      <c r="E5327" s="47">
        <v>555.30999999999995</v>
      </c>
      <c r="F5327" s="45" t="str">
        <v>SELFLEX</v>
      </c>
      <c r="G5327" s="48">
        <v>224.90054999999998</v>
      </c>
      <c r="H5327" s="49">
        <v>99.312899999999999</v>
      </c>
      <c r="I5327" s="50">
        <v>1.2645653283712388</v>
      </c>
      <c r="J5327" s="51" t="str">
        <v>190310060891452100000500</v>
      </c>
      <c r="Q5327" s="19" t="str">
        <v>391 - GR.PARAGOLPES-PASARUEDAS.TOYOTA HYLUX-SW4</v>
      </c>
      <c r="V5327" s="83"/>
      <c r="AA5327" t="str">
        <v>39 - SEEGER A 39</v>
      </c>
    </row>
    <row r="5328" spans="1:27" x14ac:dyDescent="0.2">
      <c r="A5328" s="45" t="str">
        <v>TUERCAS REMACHES57</v>
      </c>
      <c r="B5328" s="46" t="str">
        <v>TUERCAS REMACHES</v>
      </c>
      <c r="C5328" s="46">
        <v>57</v>
      </c>
      <c r="D5328" s="46" t="str">
        <v>ACERO CABEZA BAJA - M 8 x 1.25 - L: 16 mm</v>
      </c>
      <c r="E5328" s="47">
        <v>515.57000000000005</v>
      </c>
      <c r="F5328" s="45" t="str">
        <v>SELFLEX</v>
      </c>
      <c r="G5328" s="48">
        <v>208.80585000000005</v>
      </c>
      <c r="H5328" s="49">
        <v>92.205699999999993</v>
      </c>
      <c r="I5328" s="50">
        <v>1.2645655311981803</v>
      </c>
      <c r="J5328" s="51" t="str">
        <v>181100081051602100000250</v>
      </c>
      <c r="Q5328" s="19" t="str">
        <v>392 - Grampa Moldura Citroen, Fiat, Peugeot</v>
      </c>
      <c r="V5328" s="83"/>
      <c r="AA5328" t="str">
        <v>39 - SEEGER I 39</v>
      </c>
    </row>
    <row r="5329" spans="1:27" x14ac:dyDescent="0.2">
      <c r="A5329" s="45" t="str">
        <v>TUERCAS REMACHES59</v>
      </c>
      <c r="B5329" s="46" t="str">
        <v>TUERCAS REMACHES</v>
      </c>
      <c r="C5329" s="46">
        <v>59</v>
      </c>
      <c r="D5329" s="46" t="str">
        <v>ACERO CABEZA ANCHA PULGADA - 3/16" - L: 12.00 mm</v>
      </c>
      <c r="E5329" s="47">
        <v>445.43</v>
      </c>
      <c r="F5329" s="45" t="str">
        <v>SELFLEX</v>
      </c>
      <c r="G5329" s="48">
        <v>180.39915000000002</v>
      </c>
      <c r="H5329" s="49">
        <v>79.659700000000001</v>
      </c>
      <c r="I5329" s="50">
        <v>1.2646225130147366</v>
      </c>
      <c r="J5329" s="51" t="str">
        <v>180303160751202100001000</v>
      </c>
      <c r="Q5329" s="19" t="str">
        <v>393 - 0,5 x 5,5 x 16 - Conicos</v>
      </c>
      <c r="V5329" s="83"/>
      <c r="AA5329" t="str">
        <v>39 - TAPA DE NAFTA (TODOS)</v>
      </c>
    </row>
    <row r="5330" spans="1:27" x14ac:dyDescent="0.2">
      <c r="A5330" s="45" t="str">
        <v>SEEGER DIN 47119</v>
      </c>
      <c r="B5330" s="46" t="str">
        <v>SEEGER DIN 471</v>
      </c>
      <c r="C5330" s="46">
        <v>19</v>
      </c>
      <c r="D5330" s="46" t="str">
        <v>SEEGER A 19</v>
      </c>
      <c r="E5330" s="47">
        <v>601.61</v>
      </c>
      <c r="F5330" s="45" t="str">
        <v>OTIA</v>
      </c>
      <c r="G5330" s="48">
        <v>243.65205000000003</v>
      </c>
      <c r="H5330" s="49">
        <v>107.352</v>
      </c>
      <c r="I5330" s="50">
        <v>1.2696554325955738</v>
      </c>
      <c r="J5330" s="51" t="str">
        <v>0403019NH</v>
      </c>
      <c r="Q5330" s="19" t="str">
        <v>393 - GR. MUELA PLAST.CHEVROLET-PEUGEOT VARIOS</v>
      </c>
      <c r="V5330" s="83"/>
      <c r="AA5330" t="str">
        <v>390 - GR.TAPIZADOS DE PUERTA CHEVROLET TRUCKER</v>
      </c>
    </row>
    <row r="5331" spans="1:27" x14ac:dyDescent="0.2">
      <c r="A5331" s="45" t="str">
        <v>PLASTICOS395</v>
      </c>
      <c r="B5331" s="46" t="str">
        <v>PLASTICOS</v>
      </c>
      <c r="C5331" s="46">
        <v>395</v>
      </c>
      <c r="D5331" s="46" t="str">
        <v>GP , FENDER, PASARRUEDA FIAT, MOBI, TORO</v>
      </c>
      <c r="E5331" s="47">
        <v>1302.4100000000001</v>
      </c>
      <c r="F5331" s="45" t="str">
        <v>FADER</v>
      </c>
      <c r="G5331" s="48">
        <v>527.47604999999999</v>
      </c>
      <c r="H5331" s="49">
        <v>231.96260000000001</v>
      </c>
      <c r="I5331" s="50">
        <v>1.2739702434789053</v>
      </c>
      <c r="J5331" s="51" t="str">
        <v>F-1177</v>
      </c>
      <c r="Q5331" s="19" t="str">
        <v>394 - 0,5 x 5x9 x 13 - Conicos</v>
      </c>
      <c r="V5331" s="83"/>
      <c r="AA5331" t="str">
        <v>391 - GR.PARAGOLPES-PASARUEDAS.TOYOTA HYLUX-SW4</v>
      </c>
    </row>
    <row r="5332" spans="1:27" x14ac:dyDescent="0.2">
      <c r="A5332" s="45" t="str">
        <v>PLASTICOS397</v>
      </c>
      <c r="B5332" s="46" t="str">
        <v>PLASTICOS</v>
      </c>
      <c r="C5332" s="46">
        <v>397</v>
      </c>
      <c r="D5332" s="46" t="str">
        <v>GP, FERDER, PASARRUEDA FIAT, MOBI, TORO</v>
      </c>
      <c r="E5332" s="47">
        <v>1302.4100000000001</v>
      </c>
      <c r="F5332" s="45" t="str">
        <v>FADER</v>
      </c>
      <c r="G5332" s="48">
        <v>527.47604999999999</v>
      </c>
      <c r="H5332" s="49">
        <v>231.96260000000001</v>
      </c>
      <c r="I5332" s="50">
        <v>1.2739702434789053</v>
      </c>
      <c r="J5332" s="51" t="str">
        <v>F-1178</v>
      </c>
      <c r="Q5332" s="19" t="str">
        <v>394 - GR.TAPIZ.PUERTAS RENAULT MASTER,FLUENCE,MEGANE</v>
      </c>
      <c r="V5332" s="83"/>
      <c r="AA5332" t="str">
        <v>392 - Grampa Moldura Citroen, Fiat, Peugeot</v>
      </c>
    </row>
    <row r="5333" spans="1:27" x14ac:dyDescent="0.2">
      <c r="A5333" s="45" t="str">
        <v>TERMINALES88</v>
      </c>
      <c r="B5333" s="46" t="str">
        <v>TERMINALES</v>
      </c>
      <c r="C5333" s="46">
        <v>88</v>
      </c>
      <c r="D5333" s="46" t="str">
        <v>PREAISLADOS PALA HEMBRA ROJA</v>
      </c>
      <c r="E5333" s="47">
        <v>321.08</v>
      </c>
      <c r="F5333" s="45" t="str">
        <v>LCT</v>
      </c>
      <c r="G5333" s="48">
        <v>130.03740000000002</v>
      </c>
      <c r="H5333" s="49">
        <v>57.176000000000002</v>
      </c>
      <c r="I5333" s="50">
        <v>1.2743353854764239</v>
      </c>
      <c r="J5333" s="51" t="str">
        <v>3012</v>
      </c>
      <c r="Q5333" s="19" t="str">
        <v>395 - 0,6 x 8x12 x 16 - Conicos</v>
      </c>
      <c r="V5333" s="83"/>
      <c r="AA5333" t="str">
        <v>393 - 0,5 x 5,5 x 16 - Conicos</v>
      </c>
    </row>
    <row r="5334" spans="1:27" x14ac:dyDescent="0.2">
      <c r="A5334" s="45" t="str">
        <v>PLASTICOS63</v>
      </c>
      <c r="B5334" s="46" t="str">
        <v>PLASTICOS</v>
      </c>
      <c r="C5334" s="46">
        <v>63</v>
      </c>
      <c r="D5334" s="46" t="str">
        <v>Grampa paragolpe Ford Ka</v>
      </c>
      <c r="E5334" s="47">
        <v>1244.49</v>
      </c>
      <c r="F5334" s="45" t="str">
        <v>FADER</v>
      </c>
      <c r="G5334" s="48">
        <v>504.01845000000003</v>
      </c>
      <c r="H5334" s="49">
        <v>221.44499999999999</v>
      </c>
      <c r="I5334" s="50">
        <v>1.276043487096119</v>
      </c>
      <c r="J5334" s="51" t="str">
        <v>S-084</v>
      </c>
      <c r="Q5334" s="19" t="str">
        <v>395 - GP , FENDER, PASARRUEDA FIAT, MOBI, TORO</v>
      </c>
      <c r="V5334" s="83"/>
      <c r="AA5334" t="str">
        <v>393 - GR. MUELA PLAST.CHEVROLET-PEUGEOT VARIOS</v>
      </c>
    </row>
    <row r="5335" spans="1:27" x14ac:dyDescent="0.2">
      <c r="A5335" s="45" t="str">
        <v>CONECTORES DE COMBUSTIBLE5</v>
      </c>
      <c r="B5335" s="46" t="str">
        <v>CONECTORES DE COMBUSTIBLE</v>
      </c>
      <c r="C5335" s="46">
        <v>5</v>
      </c>
      <c r="D5335" s="46" t="str">
        <v>SAE 7.89 ID-6 - Codo inclinado</v>
      </c>
      <c r="E5335" s="47">
        <v>11160</v>
      </c>
      <c r="F5335" s="45" t="str">
        <v>ALNAT</v>
      </c>
      <c r="G5335" s="48">
        <v>4519.8</v>
      </c>
      <c r="H5335" s="49">
        <v>1984.92</v>
      </c>
      <c r="I5335" s="50">
        <v>1.2770691010217035</v>
      </c>
      <c r="J5335" s="51" t="str">
        <v>B36</v>
      </c>
      <c r="Q5335" s="19" t="str">
        <v>396 - 0,8 x 5x11 x 12 - Conicos</v>
      </c>
      <c r="V5335" s="83"/>
      <c r="AA5335" t="str">
        <v>394 - 0,5 x 5x9 x 13 - Conicos</v>
      </c>
    </row>
    <row r="5336" spans="1:27" x14ac:dyDescent="0.2">
      <c r="A5336" s="45" t="str">
        <v>CONECTORES DE COMBUSTIBLE27</v>
      </c>
      <c r="B5336" s="46" t="str">
        <v>CONECTORES DE COMBUSTIBLE</v>
      </c>
      <c r="C5336" s="46">
        <v>27</v>
      </c>
      <c r="D5336" s="46" t="str">
        <v>SAE 7.89 ID-5 - Codo inclinado</v>
      </c>
      <c r="E5336" s="47">
        <v>11160</v>
      </c>
      <c r="F5336" s="45" t="str">
        <v>ALNAT</v>
      </c>
      <c r="G5336" s="48">
        <v>4519.8</v>
      </c>
      <c r="H5336" s="49">
        <v>1984.92</v>
      </c>
      <c r="I5336" s="50">
        <v>1.2770691010217035</v>
      </c>
      <c r="J5336" s="51" t="str">
        <v>B35</v>
      </c>
      <c r="Q5336" s="19" t="str">
        <v>396 - TAPIZADO HONDA LARIUS</v>
      </c>
      <c r="V5336" s="83"/>
      <c r="AA5336" t="str">
        <v>394 - GR.TAPIZ.PUERTAS RENAULT MASTER,FLUENCE,MEGANE</v>
      </c>
    </row>
    <row r="5337" spans="1:27" x14ac:dyDescent="0.2">
      <c r="A5337" s="45" t="str">
        <v>RESORTES LINEA COMPLEMENTARIA287</v>
      </c>
      <c r="B5337" s="46" t="str">
        <v>RESORTES LINEA COMPLEMENTARIA</v>
      </c>
      <c r="C5337" s="46">
        <v>287</v>
      </c>
      <c r="D5337" s="46" t="str">
        <v>1,75 x 12 x 120 - Espansión</v>
      </c>
      <c r="E5337" s="47">
        <v>3094.2</v>
      </c>
      <c r="F5337" s="45" t="str">
        <v>RESORTES</v>
      </c>
      <c r="G5337" s="48">
        <v>1253.1509999999998</v>
      </c>
      <c r="H5337" s="49">
        <v>549.9</v>
      </c>
      <c r="I5337" s="50">
        <v>1.2788707037643205</v>
      </c>
      <c r="J5337" s="51" t="str">
        <v>287</v>
      </c>
      <c r="Q5337" s="19" t="str">
        <v>397 - 0,8 x 7x11 x 15 - Conicos</v>
      </c>
      <c r="V5337" s="83"/>
      <c r="AA5337" t="str">
        <v>395 - 0,6 x 8x12 x 16 - Conicos</v>
      </c>
    </row>
    <row r="5338" spans="1:27" x14ac:dyDescent="0.2">
      <c r="A5338" s="45" t="str">
        <v>RESORTES LINEA FERRETERIA4</v>
      </c>
      <c r="B5338" s="46" t="str">
        <v>RESORTES LINEA FERRETERIA</v>
      </c>
      <c r="C5338" s="46">
        <v>4</v>
      </c>
      <c r="D5338" s="46" t="str">
        <v>0,6 x 8 x 50 - Expansión</v>
      </c>
      <c r="E5338" s="47">
        <v>1112.1199999999999</v>
      </c>
      <c r="F5338" s="45" t="str">
        <v>RESORTES</v>
      </c>
      <c r="G5338" s="48">
        <v>450.40859999999998</v>
      </c>
      <c r="H5338" s="49">
        <v>197.4</v>
      </c>
      <c r="I5338" s="50">
        <v>1.2817051671732522</v>
      </c>
      <c r="J5338" s="51" t="str">
        <v>4</v>
      </c>
      <c r="Q5338" s="19" t="str">
        <v>397 - GP, FERDER, PASARRUEDA FIAT, MOBI, TORO</v>
      </c>
      <c r="V5338" s="83"/>
      <c r="AA5338" t="str">
        <v>395 - GP , FENDER, PASARRUEDA FIAT, MOBI, TORO</v>
      </c>
    </row>
    <row r="5339" spans="1:27" x14ac:dyDescent="0.2">
      <c r="A5339" s="45" t="str">
        <v>RETENES SEGURIDAD7</v>
      </c>
      <c r="B5339" s="46" t="str">
        <v>RETENES SEGURIDAD</v>
      </c>
      <c r="C5339" s="46">
        <v>7</v>
      </c>
      <c r="D5339" s="46" t="str">
        <v>RETENES SEGURIDAD DIN 6799 RS 7</v>
      </c>
      <c r="E5339" s="47">
        <v>135.79</v>
      </c>
      <c r="F5339" s="45" t="str">
        <v>OTIA</v>
      </c>
      <c r="G5339" s="48">
        <v>54.994950000000003</v>
      </c>
      <c r="H5339" s="49">
        <v>24.03</v>
      </c>
      <c r="I5339" s="50">
        <v>1.2885955056179776</v>
      </c>
      <c r="J5339" s="51" t="str">
        <v>04207H</v>
      </c>
      <c r="Q5339" s="19" t="str">
        <v>398 - 1 x 9x16 x 13 - Conicos</v>
      </c>
      <c r="V5339" s="83"/>
      <c r="AA5339" t="str">
        <v>396 - 0,8 x 5x11 x 12 - Conicos</v>
      </c>
    </row>
    <row r="5340" spans="1:27" x14ac:dyDescent="0.2">
      <c r="A5340" s="45" t="str">
        <v>RESORTES LINEA PESADA120</v>
      </c>
      <c r="B5340" s="46" t="str">
        <v>RESORTES LINEA PESADA</v>
      </c>
      <c r="C5340" s="46">
        <v>120</v>
      </c>
      <c r="D5340" s="46" t="str">
        <v>2 x 30 x 100 - Compresión</v>
      </c>
      <c r="E5340" s="47">
        <v>2869.76</v>
      </c>
      <c r="F5340" s="45" t="str">
        <v>RESORTES</v>
      </c>
      <c r="G5340" s="48">
        <v>1162.2528000000002</v>
      </c>
      <c r="H5340" s="49">
        <v>507.6</v>
      </c>
      <c r="I5340" s="50">
        <v>1.2897021276595746</v>
      </c>
      <c r="J5340" s="51" t="str">
        <v>120</v>
      </c>
      <c r="Q5340" s="19" t="str">
        <v>398 - CLIP PRECINTO UNIVERSAL</v>
      </c>
      <c r="V5340" s="83"/>
      <c r="AA5340" t="str">
        <v>396 - TAPIZADO HONDA LARIUS</v>
      </c>
    </row>
    <row r="5341" spans="1:27" x14ac:dyDescent="0.2">
      <c r="A5341" s="45" t="str">
        <v>RESORTES LINEA COMPLEMENTARIA281</v>
      </c>
      <c r="B5341" s="46" t="str">
        <v>RESORTES LINEA COMPLEMENTARIA</v>
      </c>
      <c r="C5341" s="46">
        <v>281</v>
      </c>
      <c r="D5341" s="46" t="str">
        <v>1,25 x 7 x 80 - Expansión</v>
      </c>
      <c r="E5341" s="47">
        <v>2152.52</v>
      </c>
      <c r="F5341" s="45" t="str">
        <v>RESORTES</v>
      </c>
      <c r="G5341" s="48">
        <v>871.77060000000006</v>
      </c>
      <c r="H5341" s="49">
        <v>380.7</v>
      </c>
      <c r="I5341" s="50">
        <v>1.2899148936170217</v>
      </c>
      <c r="J5341" s="51" t="str">
        <v>281</v>
      </c>
      <c r="Q5341" s="19" t="str">
        <v>399 - 1,25 x 9x11,5 x 21 - Conicos</v>
      </c>
      <c r="V5341" s="83"/>
      <c r="AA5341" t="str">
        <v>397 - 0,8 x 7x11 x 15 - Conicos</v>
      </c>
    </row>
    <row r="5342" spans="1:27" x14ac:dyDescent="0.2">
      <c r="A5342" s="45" t="str">
        <v>REGATONES9</v>
      </c>
      <c r="B5342" s="46" t="str">
        <v>REGATONES</v>
      </c>
      <c r="C5342" s="46">
        <v>9</v>
      </c>
      <c r="D5342" s="46" t="str">
        <v>EXTERIORES CORTOS - 1" 1/2</v>
      </c>
      <c r="E5342" s="47">
        <v>177.38</v>
      </c>
      <c r="F5342" s="45" t="str">
        <v>REGATONES</v>
      </c>
      <c r="G5342" s="48">
        <v>71.838899999999995</v>
      </c>
      <c r="H5342" s="49">
        <v>31.3</v>
      </c>
      <c r="I5342" s="50">
        <v>1.2951725239616612</v>
      </c>
      <c r="J5342" s="51" t="str">
        <v>1" 1/2 EXTERIORES CORTOS</v>
      </c>
      <c r="Q5342" s="19" t="str">
        <v>399 - Gr.pasaruedas toyota hilux</v>
      </c>
      <c r="V5342" s="83"/>
      <c r="AA5342" t="str">
        <v>397 - GP, FERDER, PASARRUEDA FIAT, MOBI, TORO</v>
      </c>
    </row>
    <row r="5343" spans="1:27" x14ac:dyDescent="0.2">
      <c r="A5343" s="45" t="str">
        <v>PLASTICOS160</v>
      </c>
      <c r="B5343" s="46" t="str">
        <v>PLASTICOS</v>
      </c>
      <c r="C5343" s="46">
        <v>160</v>
      </c>
      <c r="D5343" s="46" t="str">
        <v>Grampa alfombra piso baul PEUGEOT 205-206</v>
      </c>
      <c r="E5343" s="47">
        <v>1229.03</v>
      </c>
      <c r="F5343" s="45" t="str">
        <v>FADER</v>
      </c>
      <c r="G5343" s="48">
        <v>497.75715000000002</v>
      </c>
      <c r="H5343" s="49">
        <v>215.46</v>
      </c>
      <c r="I5343" s="50">
        <v>1.3102067669172932</v>
      </c>
      <c r="J5343" s="51" t="str">
        <v>S-073</v>
      </c>
      <c r="Q5343" s="19" t="str">
        <v>39x47 - 39x47</v>
      </c>
      <c r="V5343" s="83"/>
      <c r="AA5343" t="str">
        <v>398 - 1 x 9x16 x 13 - Conicos</v>
      </c>
    </row>
    <row r="5344" spans="1:27" x14ac:dyDescent="0.2">
      <c r="A5344" s="45" t="str">
        <v>ACCESORIOS DE BRONCE UNION POLIAMIDA33</v>
      </c>
      <c r="B5344" s="46" t="str">
        <v>ACCESORIOS DE BRONCE UNION POLIAMIDA</v>
      </c>
      <c r="C5344" s="46">
        <v>33</v>
      </c>
      <c r="D5344" s="46" t="str">
        <v>UNION VIROLA 1/2</v>
      </c>
      <c r="E5344" s="47">
        <v>7827.02</v>
      </c>
      <c r="F5344" s="45" t="str">
        <v>ALNAT</v>
      </c>
      <c r="G5344" s="48">
        <v>3169.9431000000004</v>
      </c>
      <c r="H5344" s="49">
        <v>1371.3436999999999</v>
      </c>
      <c r="I5344" s="50">
        <v>1.3115598955972896</v>
      </c>
      <c r="J5344" s="51" t="str">
        <v>012-04B-20</v>
      </c>
      <c r="Q5344" s="19" t="str">
        <v>39x55 - 39x55</v>
      </c>
      <c r="V5344" s="83"/>
      <c r="AA5344" t="str">
        <v>398 - CLIP PRECINTO UNIVERSAL</v>
      </c>
    </row>
    <row r="5345" spans="1:27" x14ac:dyDescent="0.2">
      <c r="A5345" s="45" t="str">
        <v>RESORTES LINEA FERRETERIA86</v>
      </c>
      <c r="B5345" s="46" t="str">
        <v>RESORTES LINEA FERRETERIA</v>
      </c>
      <c r="C5345" s="46">
        <v>86</v>
      </c>
      <c r="D5345" s="46" t="str">
        <v>Acelerador Pata Larga 1,25mm</v>
      </c>
      <c r="E5345" s="47">
        <v>3141.52</v>
      </c>
      <c r="F5345" s="45" t="str">
        <v>RESORTES</v>
      </c>
      <c r="G5345" s="48">
        <v>1272.3156000000001</v>
      </c>
      <c r="H5345" s="49">
        <v>549.9</v>
      </c>
      <c r="I5345" s="50">
        <v>1.3137217675941084</v>
      </c>
      <c r="J5345" s="51" t="str">
        <v>86</v>
      </c>
      <c r="Q5345" s="19" t="str">
        <v>4 -  22 x 16 x 6,3 - AMOLADORA BOSCH 1361/62</v>
      </c>
      <c r="V5345" s="83"/>
      <c r="AA5345" t="str">
        <v>399 - 1,25 x 9x11,5 x 21 - Conicos</v>
      </c>
    </row>
    <row r="5346" spans="1:27" x14ac:dyDescent="0.2">
      <c r="A5346" s="45" t="str">
        <v>RESORTES LINEA COMPLEMENTARIA286</v>
      </c>
      <c r="B5346" s="46" t="str">
        <v>RESORTES LINEA COMPLEMENTARIA</v>
      </c>
      <c r="C5346" s="46">
        <v>286</v>
      </c>
      <c r="D5346" s="46" t="str">
        <v>1,75 x 12 x 60 - Espansión</v>
      </c>
      <c r="E5346" s="47">
        <v>2017.92</v>
      </c>
      <c r="F5346" s="45" t="str">
        <v>RESORTES</v>
      </c>
      <c r="G5346" s="48">
        <v>817.25760000000014</v>
      </c>
      <c r="H5346" s="49">
        <v>352.5</v>
      </c>
      <c r="I5346" s="50">
        <v>1.3184612765957451</v>
      </c>
      <c r="J5346" s="51" t="str">
        <v>286</v>
      </c>
      <c r="Q5346" s="19" t="str">
        <v xml:space="preserve">4 -  UNIONES ORIENTABLES 00004 </v>
      </c>
      <c r="V5346" s="83"/>
      <c r="AA5346" t="str">
        <v>399 - Gr.pasaruedas toyota hilux</v>
      </c>
    </row>
    <row r="5347" spans="1:27" x14ac:dyDescent="0.2">
      <c r="A5347" s="45" t="str">
        <v>SEEGER DIN 47246</v>
      </c>
      <c r="B5347" s="46" t="str">
        <v>SEEGER DIN 472</v>
      </c>
      <c r="C5347" s="46">
        <v>46</v>
      </c>
      <c r="D5347" s="46" t="str">
        <v>SEEGER I 46</v>
      </c>
      <c r="E5347" s="47">
        <v>1574.8</v>
      </c>
      <c r="F5347" s="45" t="str">
        <v>OTIA</v>
      </c>
      <c r="G5347" s="48">
        <v>637.7940000000001</v>
      </c>
      <c r="H5347" s="49">
        <v>274.51650000000001</v>
      </c>
      <c r="I5347" s="50">
        <v>1.3233357557742433</v>
      </c>
      <c r="J5347" s="51" t="str">
        <v>0401046</v>
      </c>
      <c r="Q5347" s="19" t="str">
        <v>4 - 0,6 x 8 x 50 - Expansion</v>
      </c>
      <c r="V5347" s="83"/>
      <c r="AA5347" t="str">
        <v>39x47 - 39x47</v>
      </c>
    </row>
    <row r="5348" spans="1:27" x14ac:dyDescent="0.2">
      <c r="A5348" s="45" t="str">
        <v>SEEGER DIN 47237</v>
      </c>
      <c r="B5348" s="46" t="str">
        <v>SEEGER DIN 472</v>
      </c>
      <c r="C5348" s="46">
        <v>37</v>
      </c>
      <c r="D5348" s="46" t="str">
        <v>SEEGER I 37</v>
      </c>
      <c r="E5348" s="47">
        <v>991.69</v>
      </c>
      <c r="F5348" s="45" t="str">
        <v>OTIA</v>
      </c>
      <c r="G5348" s="48">
        <v>401.63445000000002</v>
      </c>
      <c r="H5348" s="49">
        <v>172.6797</v>
      </c>
      <c r="I5348" s="50">
        <v>1.3258926787572598</v>
      </c>
      <c r="J5348" s="51" t="str">
        <v>0401037</v>
      </c>
      <c r="Q5348" s="19" t="str">
        <v>4 - 1/2  NF - 400, CHEVY, PICK-UP CARTER / FORD / DODGE</v>
      </c>
      <c r="V5348" s="83"/>
      <c r="AA5348" t="str">
        <v>39x55 - 39x55</v>
      </c>
    </row>
    <row r="5349" spans="1:27" x14ac:dyDescent="0.2">
      <c r="A5349" s="45" t="str">
        <v>SEEGER DIN 47255</v>
      </c>
      <c r="B5349" s="46" t="str">
        <v>SEEGER DIN 472</v>
      </c>
      <c r="C5349" s="46">
        <v>55</v>
      </c>
      <c r="D5349" s="46" t="str">
        <v>SEEGER I 55</v>
      </c>
      <c r="E5349" s="47">
        <v>1961.73</v>
      </c>
      <c r="F5349" s="45" t="str">
        <v>OTIA</v>
      </c>
      <c r="G5349" s="48">
        <v>794.50064999999995</v>
      </c>
      <c r="H5349" s="49">
        <v>341.58330000000001</v>
      </c>
      <c r="I5349" s="50">
        <v>1.3259352843069316</v>
      </c>
      <c r="J5349" s="51" t="str">
        <v>0401055</v>
      </c>
      <c r="Q5349" s="19" t="str">
        <v>4 - 11 x 6 x 5</v>
      </c>
      <c r="V5349" s="83"/>
      <c r="AA5349" t="str">
        <v>4 -  22 x 16 x 6,3 - AMOLADORA BOSCH 1361/62</v>
      </c>
    </row>
    <row r="5350" spans="1:27" x14ac:dyDescent="0.2">
      <c r="A5350" s="45" t="str">
        <v>SEEGER DIN 47231</v>
      </c>
      <c r="B5350" s="46" t="str">
        <v>SEEGER DIN 472</v>
      </c>
      <c r="C5350" s="46">
        <v>31</v>
      </c>
      <c r="D5350" s="46" t="str">
        <v>SEEGER I 31</v>
      </c>
      <c r="E5350" s="47">
        <v>747.62</v>
      </c>
      <c r="F5350" s="45" t="str">
        <v>OTIA</v>
      </c>
      <c r="G5350" s="48">
        <v>302.78610000000003</v>
      </c>
      <c r="H5350" s="49">
        <v>130.1781</v>
      </c>
      <c r="I5350" s="50">
        <v>1.3259373120363565</v>
      </c>
      <c r="J5350" s="51" t="str">
        <v>0401031</v>
      </c>
      <c r="Q5350" s="19" t="str">
        <v>4 - 25x42x7 - Esp. 30 - Gaveta de 30</v>
      </c>
      <c r="V5350" s="83"/>
      <c r="AA5350" t="str">
        <v xml:space="preserve">4 -  UNIONES ORIENTABLES 00004 </v>
      </c>
    </row>
    <row r="5351" spans="1:27" x14ac:dyDescent="0.2">
      <c r="A5351" s="45" t="str">
        <v>SEEGER DIN 47146</v>
      </c>
      <c r="B5351" s="46" t="str">
        <v>SEEGER DIN 471</v>
      </c>
      <c r="C5351" s="46">
        <v>46</v>
      </c>
      <c r="D5351" s="46" t="str">
        <v>SEEGER A 46</v>
      </c>
      <c r="E5351" s="47">
        <v>2143.02</v>
      </c>
      <c r="F5351" s="45" t="str">
        <v>OTIA</v>
      </c>
      <c r="G5351" s="48">
        <v>867.92309999999998</v>
      </c>
      <c r="H5351" s="49">
        <v>373.14940000000001</v>
      </c>
      <c r="I5351" s="50">
        <v>1.3259399586331906</v>
      </c>
      <c r="J5351" s="51" t="str">
        <v>0403046</v>
      </c>
      <c r="Q5351" s="19" t="str">
        <v>4 - 6 x 12 negro</v>
      </c>
      <c r="V5351" s="83"/>
      <c r="AA5351" t="str">
        <v>4 - 0,6 x 8 x 50 - Expansion</v>
      </c>
    </row>
    <row r="5352" spans="1:27" x14ac:dyDescent="0.2">
      <c r="A5352" s="45" t="str">
        <v>SEEGER DIN 47147</v>
      </c>
      <c r="B5352" s="46" t="str">
        <v>SEEGER DIN 471</v>
      </c>
      <c r="C5352" s="46">
        <v>47</v>
      </c>
      <c r="D5352" s="46" t="str">
        <v>SEEGER A 47</v>
      </c>
      <c r="E5352" s="47">
        <v>2143.02</v>
      </c>
      <c r="F5352" s="45" t="str">
        <v>OTIA</v>
      </c>
      <c r="G5352" s="48">
        <v>867.92309999999998</v>
      </c>
      <c r="H5352" s="49">
        <v>373.14940000000001</v>
      </c>
      <c r="I5352" s="50">
        <v>1.3259399586331906</v>
      </c>
      <c r="J5352" s="51" t="str">
        <v>0403047</v>
      </c>
      <c r="Q5352" s="19" t="str">
        <v>4 - 8 X 1 90° - 4 - 8 X 1 90°</v>
      </c>
      <c r="V5352" s="83"/>
      <c r="AA5352" t="str">
        <v>4 - 1/2  NF - 400, CHEVY, PICK-UP CARTER / FORD / DODGE</v>
      </c>
    </row>
    <row r="5353" spans="1:27" x14ac:dyDescent="0.2">
      <c r="A5353" s="45" t="str">
        <v>SEEGER DIN 47234</v>
      </c>
      <c r="B5353" s="46" t="str">
        <v>SEEGER DIN 472</v>
      </c>
      <c r="C5353" s="46">
        <v>34</v>
      </c>
      <c r="D5353" s="46" t="str">
        <v>SEEGER I 34</v>
      </c>
      <c r="E5353" s="47">
        <v>828.85</v>
      </c>
      <c r="F5353" s="45" t="str">
        <v>OTIA</v>
      </c>
      <c r="G5353" s="48">
        <v>335.68425000000002</v>
      </c>
      <c r="H5353" s="49">
        <v>144.32159999999999</v>
      </c>
      <c r="I5353" s="50">
        <v>1.3259460122393323</v>
      </c>
      <c r="J5353" s="51" t="str">
        <v>0401034</v>
      </c>
      <c r="Q5353" s="19" t="str">
        <v>4 - ACP x M 10  -  4</v>
      </c>
      <c r="V5353" s="83"/>
      <c r="AA5353" t="str">
        <v>4 - 11 x 6 x 5</v>
      </c>
    </row>
    <row r="5354" spans="1:27" x14ac:dyDescent="0.2">
      <c r="A5354" s="45" t="str">
        <v>SEEGER DIN 47229</v>
      </c>
      <c r="B5354" s="46" t="str">
        <v>SEEGER DIN 472</v>
      </c>
      <c r="C5354" s="46">
        <v>29</v>
      </c>
      <c r="D5354" s="46" t="str">
        <v>SEEGER I 29</v>
      </c>
      <c r="E5354" s="47">
        <v>660.71</v>
      </c>
      <c r="F5354" s="45" t="str">
        <v>OTIA</v>
      </c>
      <c r="G5354" s="48">
        <v>267.58755000000002</v>
      </c>
      <c r="H5354" s="49">
        <v>115.0446</v>
      </c>
      <c r="I5354" s="50">
        <v>1.3259461982570238</v>
      </c>
      <c r="J5354" s="51" t="str">
        <v>0401029</v>
      </c>
      <c r="Q5354" s="19" t="str">
        <v>4 - Corte rapido de plomo para cable de 16 a 35 mm2 (+) y (-)</v>
      </c>
      <c r="V5354" s="83"/>
      <c r="AA5354" t="str">
        <v>4 - 25x42x7 - Esp. 30 - Gaveta de 30</v>
      </c>
    </row>
    <row r="5355" spans="1:27" x14ac:dyDescent="0.2">
      <c r="A5355" s="45" t="str">
        <v>SEEGER DIN 47154</v>
      </c>
      <c r="B5355" s="46" t="str">
        <v>SEEGER DIN 471</v>
      </c>
      <c r="C5355" s="46">
        <v>54</v>
      </c>
      <c r="D5355" s="46" t="str">
        <v>SEEGER A 54</v>
      </c>
      <c r="E5355" s="47">
        <v>2665.25</v>
      </c>
      <c r="F5355" s="45" t="str">
        <v>OTIA</v>
      </c>
      <c r="G5355" s="48">
        <v>1079.42625</v>
      </c>
      <c r="H5355" s="49">
        <v>464.07560000000001</v>
      </c>
      <c r="I5355" s="50">
        <v>1.3259707039111732</v>
      </c>
      <c r="J5355" s="51" t="str">
        <v>0403054</v>
      </c>
      <c r="Q5355" s="19" t="str">
        <v>4 - EXTERIORES CORTOS - 3/4 "</v>
      </c>
      <c r="V5355" s="83"/>
      <c r="AA5355" t="str">
        <v>4 - 6 x 12 negro</v>
      </c>
    </row>
    <row r="5356" spans="1:27" x14ac:dyDescent="0.2">
      <c r="A5356" s="45" t="str">
        <v>SEEGER DIN 47155</v>
      </c>
      <c r="B5356" s="46" t="str">
        <v>SEEGER DIN 471</v>
      </c>
      <c r="C5356" s="46">
        <v>55</v>
      </c>
      <c r="D5356" s="46" t="str">
        <v>SEEGER A 55</v>
      </c>
      <c r="E5356" s="47">
        <v>2849.25</v>
      </c>
      <c r="F5356" s="45" t="str">
        <v>OTIA</v>
      </c>
      <c r="G5356" s="48">
        <v>1153.94625</v>
      </c>
      <c r="H5356" s="49">
        <v>496.11369999999999</v>
      </c>
      <c r="I5356" s="50">
        <v>1.3259713448751769</v>
      </c>
      <c r="J5356" s="51" t="str">
        <v>0403055</v>
      </c>
      <c r="Q5356" s="19" t="str">
        <v>4 - Fijacion consola GACELL</v>
      </c>
      <c r="V5356" s="83"/>
      <c r="AA5356" t="str">
        <v>4 - 8 X 1 90° - 4 - 8 X 1 90°</v>
      </c>
    </row>
    <row r="5357" spans="1:27" x14ac:dyDescent="0.2">
      <c r="A5357" s="45" t="str">
        <v>SEEGER DIN 47156</v>
      </c>
      <c r="B5357" s="46" t="str">
        <v>SEEGER DIN 471</v>
      </c>
      <c r="C5357" s="46">
        <v>56</v>
      </c>
      <c r="D5357" s="46" t="str">
        <v>SEEGER A 56</v>
      </c>
      <c r="E5357" s="47">
        <v>2858.99</v>
      </c>
      <c r="F5357" s="45" t="str">
        <v>OTIA</v>
      </c>
      <c r="G5357" s="48">
        <v>1157.89095</v>
      </c>
      <c r="H5357" s="49">
        <v>497.80959999999999</v>
      </c>
      <c r="I5357" s="50">
        <v>1.3259715160173688</v>
      </c>
      <c r="J5357" s="51" t="str">
        <v>0403056</v>
      </c>
      <c r="Q5357" s="19" t="str">
        <v>4 - Niple plastico para unir manguera de 8 mm</v>
      </c>
      <c r="V5357" s="83"/>
      <c r="AA5357" t="str">
        <v>4 - ACP x M 10  -  4</v>
      </c>
    </row>
    <row r="5358" spans="1:27" x14ac:dyDescent="0.2">
      <c r="A5358" s="45" t="str">
        <v>SEEGER DIN 47248</v>
      </c>
      <c r="B5358" s="46" t="str">
        <v>SEEGER DIN 472</v>
      </c>
      <c r="C5358" s="46">
        <v>48</v>
      </c>
      <c r="D5358" s="46" t="str">
        <v>SEEGER I 48</v>
      </c>
      <c r="E5358" s="47">
        <v>1696.56</v>
      </c>
      <c r="F5358" s="45" t="str">
        <v>OTIA</v>
      </c>
      <c r="G5358" s="48">
        <v>687.10680000000002</v>
      </c>
      <c r="H5358" s="49">
        <v>295.40589999999997</v>
      </c>
      <c r="I5358" s="50">
        <v>1.325975209025954</v>
      </c>
      <c r="J5358" s="51" t="str">
        <v>0401048</v>
      </c>
      <c r="Q5358" s="19" t="str">
        <v>4 - Porta bulbo  1 3/8 " , 35 mm - 15</v>
      </c>
      <c r="V5358" s="83"/>
      <c r="AA5358" t="str">
        <v>4 - Corte rapido de plomo para cable de 16 a 35 mm2 (+) y (-)</v>
      </c>
    </row>
    <row r="5359" spans="1:27" x14ac:dyDescent="0.2">
      <c r="A5359" s="45" t="str">
        <v>SEEGER DIN 47251</v>
      </c>
      <c r="B5359" s="46" t="str">
        <v>SEEGER DIN 472</v>
      </c>
      <c r="C5359" s="46">
        <v>51</v>
      </c>
      <c r="D5359" s="46" t="str">
        <v>SEEGER I 51</v>
      </c>
      <c r="E5359" s="47">
        <v>1868.11</v>
      </c>
      <c r="F5359" s="45" t="str">
        <v>OTIA</v>
      </c>
      <c r="G5359" s="48">
        <v>756.58455000000004</v>
      </c>
      <c r="H5359" s="49">
        <v>325.27609999999999</v>
      </c>
      <c r="I5359" s="50">
        <v>1.325976455079239</v>
      </c>
      <c r="J5359" s="51" t="str">
        <v>0401051</v>
      </c>
      <c r="Q5359" s="19" t="str">
        <v>4 - Recta Plastica R 1/8 BSPT x 6 mm</v>
      </c>
      <c r="V5359" s="83"/>
      <c r="AA5359" t="str">
        <v>4 - EXTERIORES CORTOS - 3/4 "</v>
      </c>
    </row>
    <row r="5360" spans="1:27" x14ac:dyDescent="0.2">
      <c r="A5360" s="45" t="str">
        <v>SEEGER DIN 47233</v>
      </c>
      <c r="B5360" s="46" t="str">
        <v>SEEGER DIN 472</v>
      </c>
      <c r="C5360" s="46">
        <v>33</v>
      </c>
      <c r="D5360" s="46" t="str">
        <v>SEEGER I 33</v>
      </c>
      <c r="E5360" s="47">
        <v>866.84</v>
      </c>
      <c r="F5360" s="45" t="str">
        <v>OTIA</v>
      </c>
      <c r="G5360" s="48">
        <v>351.0702</v>
      </c>
      <c r="H5360" s="49">
        <v>150.93389999999999</v>
      </c>
      <c r="I5360" s="50">
        <v>1.3259864086199324</v>
      </c>
      <c r="J5360" s="51" t="str">
        <v>0401033</v>
      </c>
      <c r="Q5360" s="19" t="str">
        <v>4 - RETENES SEGURIDAD DIN 6799 RS 4</v>
      </c>
      <c r="V5360" s="83"/>
      <c r="AA5360" t="str">
        <v>4 - Fijacion consola GACELL</v>
      </c>
    </row>
    <row r="5361" spans="1:27" x14ac:dyDescent="0.2">
      <c r="A5361" s="45" t="str">
        <v>SEEGER DIN 47141</v>
      </c>
      <c r="B5361" s="46" t="str">
        <v>SEEGER DIN 471</v>
      </c>
      <c r="C5361" s="46">
        <v>41</v>
      </c>
      <c r="D5361" s="46" t="str">
        <v>SEEGER A 41</v>
      </c>
      <c r="E5361" s="47">
        <v>1791.64</v>
      </c>
      <c r="F5361" s="45" t="str">
        <v>OTIA</v>
      </c>
      <c r="G5361" s="48">
        <v>725.6142000000001</v>
      </c>
      <c r="H5361" s="49">
        <v>311.95960000000002</v>
      </c>
      <c r="I5361" s="50">
        <v>1.3259877240514477</v>
      </c>
      <c r="J5361" s="51" t="str">
        <v>0403041</v>
      </c>
      <c r="Q5361" s="19" t="str">
        <v>4 - SAE 7.89 ID-8 - Codo 90°</v>
      </c>
      <c r="V5361" s="83"/>
      <c r="AA5361" t="str">
        <v>4 - Niple plastico para unir manguera de 8 mm</v>
      </c>
    </row>
    <row r="5362" spans="1:27" x14ac:dyDescent="0.2">
      <c r="A5362" s="45" t="str">
        <v>SEEGER DIN 47144</v>
      </c>
      <c r="B5362" s="46" t="str">
        <v>SEEGER DIN 471</v>
      </c>
      <c r="C5362" s="46">
        <v>44</v>
      </c>
      <c r="D5362" s="46" t="str">
        <v>SEEGER A 44</v>
      </c>
      <c r="E5362" s="47">
        <v>1964.44</v>
      </c>
      <c r="F5362" s="45" t="str">
        <v>OTIA</v>
      </c>
      <c r="G5362" s="48">
        <v>795.59820000000013</v>
      </c>
      <c r="H5362" s="49">
        <v>342.04700000000003</v>
      </c>
      <c r="I5362" s="50">
        <v>1.3259908725993799</v>
      </c>
      <c r="J5362" s="51" t="str">
        <v>0403044</v>
      </c>
      <c r="Q5362" s="19" t="str">
        <v>4 - SEEGER A 4</v>
      </c>
      <c r="V5362" s="83"/>
      <c r="AA5362" t="str">
        <v>4 - Porta bulbo  1 3/8 " , 35 mm - 15</v>
      </c>
    </row>
    <row r="5363" spans="1:27" x14ac:dyDescent="0.2">
      <c r="A5363" s="45" t="str">
        <v>SEEGER DIN 47157</v>
      </c>
      <c r="B5363" s="46" t="str">
        <v>SEEGER DIN 471</v>
      </c>
      <c r="C5363" s="46">
        <v>57</v>
      </c>
      <c r="D5363" s="46" t="str">
        <v>SEEGER A 57</v>
      </c>
      <c r="E5363" s="47">
        <v>3041.36</v>
      </c>
      <c r="F5363" s="45" t="str">
        <v>OTIA</v>
      </c>
      <c r="G5363" s="48">
        <v>1231.7508000000003</v>
      </c>
      <c r="H5363" s="49">
        <v>529.55939999999998</v>
      </c>
      <c r="I5363" s="50">
        <v>1.3259917584316327</v>
      </c>
      <c r="J5363" s="51" t="str">
        <v>0403057</v>
      </c>
      <c r="Q5363" s="19" t="str">
        <v>4 - TAPON PISO 15 mm 404-504</v>
      </c>
      <c r="V5363" s="83"/>
      <c r="AA5363" t="str">
        <v>4 - Recta Plastica R 1/8 BSPT x 6 mm</v>
      </c>
    </row>
    <row r="5364" spans="1:27" x14ac:dyDescent="0.2">
      <c r="A5364" s="45" t="str">
        <v>SEEGER DIN 47256</v>
      </c>
      <c r="B5364" s="46" t="str">
        <v>SEEGER DIN 472</v>
      </c>
      <c r="C5364" s="46">
        <v>56</v>
      </c>
      <c r="D5364" s="46" t="str">
        <v>SEEGER I 56</v>
      </c>
      <c r="E5364" s="47">
        <v>2229.61</v>
      </c>
      <c r="F5364" s="45" t="str">
        <v>OTIA</v>
      </c>
      <c r="G5364" s="48">
        <v>902.99205000000006</v>
      </c>
      <c r="H5364" s="49">
        <v>388.21600000000001</v>
      </c>
      <c r="I5364" s="50">
        <v>1.3260042089970532</v>
      </c>
      <c r="J5364" s="51" t="str">
        <v>0401056</v>
      </c>
      <c r="Q5364" s="19" t="str">
        <v>4 - Terminal cobre estanado ojal - Cable 4 - Ojal: 3/16</v>
      </c>
      <c r="V5364" s="83"/>
      <c r="AA5364" t="str">
        <v>4 - RETENES SEGURIDAD DIN 6799 RS 4</v>
      </c>
    </row>
    <row r="5365" spans="1:27" x14ac:dyDescent="0.2">
      <c r="A5365" s="45" t="str">
        <v>SEEGER DIN 47253</v>
      </c>
      <c r="B5365" s="46" t="str">
        <v>SEEGER DIN 472</v>
      </c>
      <c r="C5365" s="46">
        <v>53</v>
      </c>
      <c r="D5365" s="46" t="str">
        <v>SEEGER I 53</v>
      </c>
      <c r="E5365" s="47">
        <v>2048.3200000000002</v>
      </c>
      <c r="F5365" s="45" t="str">
        <v>OTIA</v>
      </c>
      <c r="G5365" s="48">
        <v>829.56960000000004</v>
      </c>
      <c r="H5365" s="49">
        <v>356.65</v>
      </c>
      <c r="I5365" s="50">
        <v>1.3260047665778778</v>
      </c>
      <c r="J5365" s="51" t="str">
        <v>0401053</v>
      </c>
      <c r="Q5365" s="19" t="str">
        <v>4 - VIROLA 10 MM</v>
      </c>
      <c r="V5365" s="83"/>
      <c r="AA5365" t="str">
        <v>4 - SAE 7.89 ID-8 - Codo 90°</v>
      </c>
    </row>
    <row r="5366" spans="1:27" x14ac:dyDescent="0.2">
      <c r="A5366" s="45" t="str">
        <v>SEEGER DIN 47254</v>
      </c>
      <c r="B5366" s="46" t="str">
        <v>SEEGER DIN 472</v>
      </c>
      <c r="C5366" s="46">
        <v>54</v>
      </c>
      <c r="D5366" s="46" t="str">
        <v>SEEGER I 54</v>
      </c>
      <c r="E5366" s="47">
        <v>2048.3200000000002</v>
      </c>
      <c r="F5366" s="45" t="str">
        <v>OTIA</v>
      </c>
      <c r="G5366" s="48">
        <v>829.56960000000004</v>
      </c>
      <c r="H5366" s="49">
        <v>356.65</v>
      </c>
      <c r="I5366" s="50">
        <v>1.3260047665778778</v>
      </c>
      <c r="J5366" s="51" t="str">
        <v>0401054</v>
      </c>
      <c r="Q5366" s="19" t="str">
        <v>4 X 11 (5/32) - 4 X 11 (5/32)</v>
      </c>
      <c r="V5366" s="83"/>
      <c r="AA5366" t="str">
        <v>4 - SEEGER A 4</v>
      </c>
    </row>
    <row r="5367" spans="1:27" x14ac:dyDescent="0.2">
      <c r="A5367" s="45" t="str">
        <v>SEEGER DIN 47243</v>
      </c>
      <c r="B5367" s="46" t="str">
        <v>SEEGER DIN 472</v>
      </c>
      <c r="C5367" s="46">
        <v>43</v>
      </c>
      <c r="D5367" s="46" t="str">
        <v>SEEGER I 43</v>
      </c>
      <c r="E5367" s="47">
        <v>1434.09</v>
      </c>
      <c r="F5367" s="45" t="str">
        <v>OTIA</v>
      </c>
      <c r="G5367" s="48">
        <v>580.80645000000004</v>
      </c>
      <c r="H5367" s="49">
        <v>249.70050000000001</v>
      </c>
      <c r="I5367" s="50">
        <v>1.3260123628106473</v>
      </c>
      <c r="J5367" s="51" t="str">
        <v>0401043</v>
      </c>
      <c r="Q5367" s="19" t="str">
        <v>4 X 11.3 - ARAN  LOCK 4 X 11.3 (5/32X11.3)</v>
      </c>
      <c r="V5367" s="83"/>
      <c r="AA5367" t="str">
        <v>4 - TAPON PISO 15 mm 404-504</v>
      </c>
    </row>
    <row r="5368" spans="1:27" x14ac:dyDescent="0.2">
      <c r="A5368" s="45" t="str">
        <v>SEEGER DIN 47241</v>
      </c>
      <c r="B5368" s="46" t="str">
        <v>SEEGER DIN 472</v>
      </c>
      <c r="C5368" s="46">
        <v>41</v>
      </c>
      <c r="D5368" s="46" t="str">
        <v>SEEGER I 41</v>
      </c>
      <c r="E5368" s="47">
        <v>1344.8</v>
      </c>
      <c r="F5368" s="45" t="str">
        <v>OTIA</v>
      </c>
      <c r="G5368" s="48">
        <v>544.64400000000001</v>
      </c>
      <c r="H5368" s="49">
        <v>234.15350000000001</v>
      </c>
      <c r="I5368" s="50">
        <v>1.3260126370094829</v>
      </c>
      <c r="J5368" s="51" t="str">
        <v>0401041</v>
      </c>
      <c r="Q5368" s="19" t="str">
        <v>4 X 12 - 4 X 12</v>
      </c>
      <c r="V5368" s="83"/>
      <c r="AA5368" t="str">
        <v>4 - Terminal cobre estanado ojal - Cable 4 - Ojal: 3/16</v>
      </c>
    </row>
    <row r="5369" spans="1:27" x14ac:dyDescent="0.2">
      <c r="A5369" s="45" t="str">
        <v>SEEGER DIN 47239</v>
      </c>
      <c r="B5369" s="46" t="str">
        <v>SEEGER DIN 472</v>
      </c>
      <c r="C5369" s="46">
        <v>39</v>
      </c>
      <c r="D5369" s="46" t="str">
        <v>SEEGER I 39</v>
      </c>
      <c r="E5369" s="47">
        <v>1087.75</v>
      </c>
      <c r="F5369" s="45" t="str">
        <v>OTIA</v>
      </c>
      <c r="G5369" s="48">
        <v>440.53874999999999</v>
      </c>
      <c r="H5369" s="49">
        <v>189.3963</v>
      </c>
      <c r="I5369" s="50">
        <v>1.3260156085414549</v>
      </c>
      <c r="J5369" s="51" t="str">
        <v>0401039</v>
      </c>
      <c r="Q5369" s="19" t="str">
        <v>4 x 16 - 4 x 16</v>
      </c>
      <c r="V5369" s="83"/>
      <c r="AA5369" t="str">
        <v>4 - VIROLA 10 MM</v>
      </c>
    </row>
    <row r="5370" spans="1:27" x14ac:dyDescent="0.2">
      <c r="A5370" s="45" t="str">
        <v>PLASTICOS38</v>
      </c>
      <c r="B5370" s="46" t="str">
        <v>PLASTICOS</v>
      </c>
      <c r="C5370" s="46">
        <v>38</v>
      </c>
      <c r="D5370" s="46" t="str">
        <v>Grampa media coliza puerta renault 18</v>
      </c>
      <c r="E5370" s="47">
        <v>964.7</v>
      </c>
      <c r="F5370" s="45" t="str">
        <v>FADER</v>
      </c>
      <c r="G5370" s="48">
        <v>390.70350000000008</v>
      </c>
      <c r="H5370" s="49">
        <v>167.58</v>
      </c>
      <c r="I5370" s="50">
        <v>1.3314446831364126</v>
      </c>
      <c r="J5370" s="51" t="str">
        <v>S-003</v>
      </c>
      <c r="Q5370" s="19" t="str">
        <v>4 x 20 - 4x20</v>
      </c>
      <c r="V5370" s="83"/>
      <c r="AA5370" t="str">
        <v>4 X 11 (5/32) - 4 X 11 (5/32)</v>
      </c>
    </row>
    <row r="5371" spans="1:27" x14ac:dyDescent="0.2">
      <c r="A5371" s="45" t="str">
        <v>INSERTOS7/16 × 14</v>
      </c>
      <c r="B5371" s="46" t="str">
        <v>INSERTOS</v>
      </c>
      <c r="C5371" s="46" t="str">
        <v>7/16 × 14</v>
      </c>
      <c r="D5371" s="46" t="str">
        <v>7/16 × 14</v>
      </c>
      <c r="E5371" s="47">
        <v>1957.68</v>
      </c>
      <c r="F5371" s="45" t="str">
        <v>INSERTOS</v>
      </c>
      <c r="G5371" s="48">
        <v>792.86040000000003</v>
      </c>
      <c r="H5371" s="49">
        <v>340</v>
      </c>
      <c r="I5371" s="50">
        <v>1.3319423529411765</v>
      </c>
      <c r="J5371" s="51" t="str">
        <v>7/16 × 14</v>
      </c>
      <c r="Q5371" s="19" t="str">
        <v>4 X 22 - 4 X 22</v>
      </c>
      <c r="V5371" s="83"/>
      <c r="AA5371" t="str">
        <v>4 X 11.3 - ARAN  LOCK 4 X 11.3 (5/32X11.3)</v>
      </c>
    </row>
    <row r="5372" spans="1:27" x14ac:dyDescent="0.2">
      <c r="A5372" s="45" t="str">
        <v>PLASTICOS181</v>
      </c>
      <c r="B5372" s="46" t="str">
        <v>PLASTICOS</v>
      </c>
      <c r="C5372" s="46">
        <v>181</v>
      </c>
      <c r="D5372" s="46" t="str">
        <v>PERILLA SEGURO DE PUERTAS   PEUGEOT 504</v>
      </c>
      <c r="E5372" s="47">
        <v>1057.97</v>
      </c>
      <c r="F5372" s="45" t="str">
        <v>FADER</v>
      </c>
      <c r="G5372" s="48">
        <v>428.47784999999999</v>
      </c>
      <c r="H5372" s="49">
        <v>183.41229999999999</v>
      </c>
      <c r="I5372" s="50">
        <v>1.3361456674388794</v>
      </c>
      <c r="J5372" s="51" t="str">
        <v>F-319</v>
      </c>
      <c r="Q5372" s="19" t="str">
        <v>4 x 25 - 4 x 25</v>
      </c>
      <c r="V5372" s="83"/>
      <c r="AA5372" t="str">
        <v>4 X 12 - 4 X 12</v>
      </c>
    </row>
    <row r="5373" spans="1:27" x14ac:dyDescent="0.2">
      <c r="A5373" s="45" t="str">
        <v>REGATONES60</v>
      </c>
      <c r="B5373" s="46" t="str">
        <v>REGATONES</v>
      </c>
      <c r="C5373" s="46">
        <v>60</v>
      </c>
      <c r="D5373" s="46" t="str">
        <v>REGULABLES PLAST.  - 5/16 .</v>
      </c>
      <c r="E5373" s="47">
        <v>1357.13</v>
      </c>
      <c r="F5373" s="45" t="str">
        <v>REGATONES</v>
      </c>
      <c r="G5373" s="48">
        <v>549.63765000000012</v>
      </c>
      <c r="H5373" s="49">
        <v>235</v>
      </c>
      <c r="I5373" s="50">
        <v>1.3388836170212772</v>
      </c>
      <c r="J5373" s="51" t="str">
        <v>5/16 . REGULABLES PLAST.</v>
      </c>
      <c r="Q5373" s="19" t="str">
        <v>4 x 26 - 4x26</v>
      </c>
      <c r="V5373" s="83"/>
      <c r="AA5373" t="str">
        <v>4 x 16 - 4 x 16</v>
      </c>
    </row>
    <row r="5374" spans="1:27" x14ac:dyDescent="0.2">
      <c r="A5374" s="45" t="str">
        <v>RESORTES LINEA COMPLEMENTARIA372</v>
      </c>
      <c r="B5374" s="46" t="str">
        <v>RESORTES LINEA COMPLEMENTARIA</v>
      </c>
      <c r="C5374" s="46">
        <v>372</v>
      </c>
      <c r="D5374" s="46" t="str">
        <v>1,5 x 16 x 60 - Compresión</v>
      </c>
      <c r="E5374" s="47">
        <v>1636</v>
      </c>
      <c r="F5374" s="45" t="str">
        <v>RESORTES</v>
      </c>
      <c r="G5374" s="48">
        <v>662.58</v>
      </c>
      <c r="H5374" s="49">
        <v>282</v>
      </c>
      <c r="I5374" s="50">
        <v>1.3495744680851067</v>
      </c>
      <c r="J5374" s="51" t="str">
        <v>372</v>
      </c>
      <c r="Q5374" s="19" t="str">
        <v>4 x 30 - 4 x 30</v>
      </c>
      <c r="V5374" s="83"/>
      <c r="AA5374" t="str">
        <v>4 x 20 - 4x20</v>
      </c>
    </row>
    <row r="5375" spans="1:27" x14ac:dyDescent="0.2">
      <c r="A5375" s="45" t="str">
        <v>PLASTICOS399</v>
      </c>
      <c r="B5375" s="46" t="str">
        <v>PLASTICOS</v>
      </c>
      <c r="C5375" s="46">
        <v>399</v>
      </c>
      <c r="D5375" s="46" t="str">
        <v>Gr.pasaruedas toyota hilux</v>
      </c>
      <c r="E5375" s="47">
        <v>1565.13</v>
      </c>
      <c r="F5375" s="45" t="str">
        <v>FADER</v>
      </c>
      <c r="G5375" s="48">
        <v>633.87765000000013</v>
      </c>
      <c r="H5375" s="49">
        <v>269.72399999999999</v>
      </c>
      <c r="I5375" s="50">
        <v>1.3500973217066341</v>
      </c>
      <c r="J5375" s="51" t="str">
        <v>F-1153</v>
      </c>
      <c r="Q5375" s="19" t="str">
        <v>4 x 30 - 4x30</v>
      </c>
      <c r="V5375" s="83"/>
      <c r="AA5375" t="str">
        <v>4 X 22 - 4 X 22</v>
      </c>
    </row>
    <row r="5376" spans="1:27" x14ac:dyDescent="0.2">
      <c r="A5376" s="45" t="str">
        <v>RESORTES LINEA FERRETERIA20</v>
      </c>
      <c r="B5376" s="46" t="str">
        <v>RESORTES LINEA FERRETERIA</v>
      </c>
      <c r="C5376" s="46">
        <v>20</v>
      </c>
      <c r="D5376" s="46" t="str">
        <v>1,5 x 14 x 100 - Expansión</v>
      </c>
      <c r="E5376" s="47">
        <v>2869.76</v>
      </c>
      <c r="F5376" s="45" t="str">
        <v>RESORTES</v>
      </c>
      <c r="G5376" s="48">
        <v>1162.2528000000002</v>
      </c>
      <c r="H5376" s="49">
        <v>493.5</v>
      </c>
      <c r="I5376" s="50">
        <v>1.3551221884498483</v>
      </c>
      <c r="J5376" s="51" t="str">
        <v>20</v>
      </c>
      <c r="Q5376" s="19" t="str">
        <v>4 x 40 - 4 x 40</v>
      </c>
      <c r="V5376" s="83"/>
      <c r="AA5376" t="str">
        <v>4 x 25 - 4 x 25</v>
      </c>
    </row>
    <row r="5377" spans="1:27" x14ac:dyDescent="0.2">
      <c r="A5377" s="45" t="str">
        <v>RESORTES LINEA FERRETERIA23</v>
      </c>
      <c r="B5377" s="46" t="str">
        <v>RESORTES LINEA FERRETERIA</v>
      </c>
      <c r="C5377" s="46">
        <v>23</v>
      </c>
      <c r="D5377" s="46" t="str">
        <v>1,75 x 14 x 100 - Expansión</v>
      </c>
      <c r="E5377" s="47">
        <v>2869.76</v>
      </c>
      <c r="F5377" s="45" t="str">
        <v>RESORTES</v>
      </c>
      <c r="G5377" s="48">
        <v>1162.2528000000002</v>
      </c>
      <c r="H5377" s="49">
        <v>493.5</v>
      </c>
      <c r="I5377" s="50">
        <v>1.3551221884498483</v>
      </c>
      <c r="J5377" s="51" t="str">
        <v>23</v>
      </c>
      <c r="Q5377" s="19" t="str">
        <v>4 x 40 - 4x40</v>
      </c>
      <c r="V5377" s="83"/>
      <c r="AA5377" t="str">
        <v>4 x 26 - 4x26</v>
      </c>
    </row>
    <row r="5378" spans="1:27" x14ac:dyDescent="0.2">
      <c r="A5378" s="45" t="str">
        <v>ARANLOCK9,5</v>
      </c>
      <c r="B5378" s="46" t="str">
        <v>ARANLOCK</v>
      </c>
      <c r="C5378" s="46">
        <v>9.5</v>
      </c>
      <c r="D5378" s="46" t="str">
        <v>ARANLOCK 9.52X 18 (3/8 X 18)</v>
      </c>
      <c r="E5378" s="47">
        <v>179.08</v>
      </c>
      <c r="F5378" s="45" t="str">
        <v>OTIA</v>
      </c>
      <c r="G5378" s="48">
        <v>72.5274</v>
      </c>
      <c r="H5378" s="49">
        <v>30.753</v>
      </c>
      <c r="I5378" s="50">
        <v>1.3583845478489902</v>
      </c>
      <c r="J5378" s="51" t="str">
        <v>07509.5-18H</v>
      </c>
      <c r="Q5378" s="19" t="str">
        <v>4 x 50 - 4 x 50</v>
      </c>
      <c r="V5378" s="83"/>
      <c r="AA5378" t="str">
        <v>4 x 30 - 4 x 30</v>
      </c>
    </row>
    <row r="5379" spans="1:27" x14ac:dyDescent="0.2">
      <c r="A5379" s="45" t="str">
        <v>RESORTES LINEA PESADA126</v>
      </c>
      <c r="B5379" s="46" t="str">
        <v>RESORTES LINEA PESADA</v>
      </c>
      <c r="C5379" s="46">
        <v>126</v>
      </c>
      <c r="D5379" s="46" t="str">
        <v>2,5 x 25 x 55 - Compresión</v>
      </c>
      <c r="E5379" s="47">
        <v>2466.4</v>
      </c>
      <c r="F5379" s="45" t="str">
        <v>RESORTES</v>
      </c>
      <c r="G5379" s="48">
        <v>998.89200000000017</v>
      </c>
      <c r="H5379" s="49">
        <v>423</v>
      </c>
      <c r="I5379" s="50">
        <v>1.3614468085106388</v>
      </c>
      <c r="J5379" s="51" t="str">
        <v>126</v>
      </c>
      <c r="Q5379" s="19" t="str">
        <v>4 x 50 - 4x50</v>
      </c>
      <c r="V5379" s="83"/>
      <c r="AA5379" t="str">
        <v>4 x 30 - 4x30</v>
      </c>
    </row>
    <row r="5380" spans="1:27" x14ac:dyDescent="0.2">
      <c r="A5380" s="45" t="str">
        <v>PLASTICOS156</v>
      </c>
      <c r="B5380" s="46" t="str">
        <v>PLASTICOS</v>
      </c>
      <c r="C5380" s="46">
        <v>156</v>
      </c>
      <c r="D5380" s="46" t="str">
        <v>Fijacion Parrilla PEUGEOT 306/307</v>
      </c>
      <c r="E5380" s="47">
        <v>1384.69</v>
      </c>
      <c r="F5380" s="45" t="str">
        <v>FADER</v>
      </c>
      <c r="G5380" s="48">
        <v>560.79944999999998</v>
      </c>
      <c r="H5380" s="49">
        <v>237.3571</v>
      </c>
      <c r="I5380" s="50">
        <v>1.3626824308183743</v>
      </c>
      <c r="J5380" s="51" t="str">
        <v>F-1078</v>
      </c>
      <c r="Q5380" s="19" t="str">
        <v>4 x 60 - 4 x 60</v>
      </c>
      <c r="V5380" s="83"/>
      <c r="AA5380" t="str">
        <v>4 x 40 - 4 x 40</v>
      </c>
    </row>
    <row r="5381" spans="1:27" x14ac:dyDescent="0.2">
      <c r="A5381" s="45" t="str">
        <v>PLASTICOS113</v>
      </c>
      <c r="B5381" s="46" t="str">
        <v>PLASTICOS</v>
      </c>
      <c r="C5381" s="46">
        <v>113</v>
      </c>
      <c r="D5381" s="46" t="str">
        <v>Grampa varilla cerradura PEUGEOT 504</v>
      </c>
      <c r="E5381" s="47">
        <v>1013.24</v>
      </c>
      <c r="F5381" s="45" t="str">
        <v>FADER</v>
      </c>
      <c r="G5381" s="48">
        <v>410.36220000000003</v>
      </c>
      <c r="H5381" s="49">
        <v>173.565</v>
      </c>
      <c r="I5381" s="50">
        <v>1.3643142338605134</v>
      </c>
      <c r="J5381" s="51" t="str">
        <v>S-199</v>
      </c>
      <c r="Q5381" s="19" t="str">
        <v>4 x 70 - 4 x 70</v>
      </c>
      <c r="V5381" s="83"/>
      <c r="AA5381" t="str">
        <v>4 x 40 - 4x40</v>
      </c>
    </row>
    <row r="5382" spans="1:27" x14ac:dyDescent="0.2">
      <c r="A5382" s="45" t="str">
        <v>PLASTICOS151</v>
      </c>
      <c r="B5382" s="46" t="str">
        <v>PLASTICOS</v>
      </c>
      <c r="C5382" s="46">
        <v>151</v>
      </c>
      <c r="D5382" s="46" t="str">
        <v>Clip fijacion parrilla PEUGEOT 206-106-306</v>
      </c>
      <c r="E5382" s="47">
        <v>1324.25</v>
      </c>
      <c r="F5382" s="45" t="str">
        <v>FADER</v>
      </c>
      <c r="G5382" s="48">
        <v>536.32124999999996</v>
      </c>
      <c r="H5382" s="49">
        <v>226.56819999999999</v>
      </c>
      <c r="I5382" s="50">
        <v>1.367151480216553</v>
      </c>
      <c r="J5382" s="51" t="str">
        <v>F-1074</v>
      </c>
      <c r="Q5382" s="19" t="str">
        <v>4,5 x 20 - 4,5x20</v>
      </c>
      <c r="V5382" s="83"/>
      <c r="AA5382" t="str">
        <v>4 x 50 - 4 x 50</v>
      </c>
    </row>
    <row r="5383" spans="1:27" x14ac:dyDescent="0.2">
      <c r="A5383" s="45" t="str">
        <v>PLASTICOS114</v>
      </c>
      <c r="B5383" s="46" t="str">
        <v>PLASTICOS</v>
      </c>
      <c r="C5383" s="46">
        <v>114</v>
      </c>
      <c r="D5383" s="46" t="str">
        <v>Grampa varilla cerradura FORD RANGER 98`</v>
      </c>
      <c r="E5383" s="47">
        <v>886.9</v>
      </c>
      <c r="F5383" s="45" t="str">
        <v>FADER</v>
      </c>
      <c r="G5383" s="48">
        <v>359.19450000000006</v>
      </c>
      <c r="H5383" s="49">
        <v>151.62</v>
      </c>
      <c r="I5383" s="50">
        <v>1.3690443213296404</v>
      </c>
      <c r="J5383" s="51" t="str">
        <v>S-137</v>
      </c>
      <c r="Q5383" s="19" t="str">
        <v>4,5 x 30 - 4,5x30</v>
      </c>
      <c r="V5383" s="83"/>
      <c r="AA5383" t="str">
        <v>4 x 50 - 4x50</v>
      </c>
    </row>
    <row r="5384" spans="1:27" x14ac:dyDescent="0.2">
      <c r="A5384" s="45" t="str">
        <v>REGATONES61</v>
      </c>
      <c r="B5384" s="46" t="str">
        <v>REGATONES</v>
      </c>
      <c r="C5384" s="46">
        <v>61</v>
      </c>
      <c r="D5384" s="46" t="str">
        <v>REGULABLES PLAST.  - 3/8 .</v>
      </c>
      <c r="E5384" s="47">
        <v>1608.75</v>
      </c>
      <c r="F5384" s="45" t="str">
        <v>REGATONES</v>
      </c>
      <c r="G5384" s="48">
        <v>651.54375000000005</v>
      </c>
      <c r="H5384" s="49">
        <v>275</v>
      </c>
      <c r="I5384" s="50">
        <v>1.3692500000000001</v>
      </c>
      <c r="J5384" s="51" t="str">
        <v>3/8 . REGULABLES PLAST.</v>
      </c>
      <c r="Q5384" s="19" t="str">
        <v>4,5 x 40 - 4,5 x 40</v>
      </c>
      <c r="V5384" s="83"/>
      <c r="AA5384" t="str">
        <v>4 x 60 - 4 x 60</v>
      </c>
    </row>
    <row r="5385" spans="1:27" x14ac:dyDescent="0.2">
      <c r="A5385" s="45" t="str">
        <v>RESORTES LINEA FERRETERIA82</v>
      </c>
      <c r="B5385" s="46" t="str">
        <v>RESORTES LINEA FERRETERIA</v>
      </c>
      <c r="C5385" s="46">
        <v>82</v>
      </c>
      <c r="D5385" s="46" t="str">
        <v>embrague Chevrol.y FORD x  x  - Expansión</v>
      </c>
      <c r="E5385" s="47">
        <v>4125.32</v>
      </c>
      <c r="F5385" s="45" t="str">
        <v>RESORTES</v>
      </c>
      <c r="G5385" s="48">
        <v>1670.7545999999998</v>
      </c>
      <c r="H5385" s="49">
        <v>705</v>
      </c>
      <c r="I5385" s="50">
        <v>1.3698646808510633</v>
      </c>
      <c r="J5385" s="51" t="str">
        <v>82</v>
      </c>
      <c r="Q5385" s="19" t="str">
        <v>4,5 x 40 - 4,5x40</v>
      </c>
      <c r="V5385" s="83"/>
      <c r="AA5385" t="str">
        <v>4 x 70 - 4 x 70</v>
      </c>
    </row>
    <row r="5386" spans="1:27" x14ac:dyDescent="0.2">
      <c r="A5386" s="45" t="str">
        <v>REGATONES71</v>
      </c>
      <c r="B5386" s="46" t="str">
        <v>REGATONES</v>
      </c>
      <c r="C5386" s="46">
        <v>71</v>
      </c>
      <c r="D5386" s="46" t="str">
        <v>PERILLA C/TUERCA - 5/16 .</v>
      </c>
      <c r="E5386" s="47">
        <v>1410.75</v>
      </c>
      <c r="F5386" s="45" t="str">
        <v>REGATONES</v>
      </c>
      <c r="G5386" s="48">
        <v>571.35374999999999</v>
      </c>
      <c r="H5386" s="49">
        <v>240.429</v>
      </c>
      <c r="I5386" s="50">
        <v>1.3763928228291928</v>
      </c>
      <c r="J5386" s="51" t="str">
        <v>5/16 . PERILLA C/TUERCA</v>
      </c>
      <c r="Q5386" s="19" t="str">
        <v>4,5 x 50 - 4,5 x 50</v>
      </c>
      <c r="V5386" s="83"/>
      <c r="AA5386" t="str">
        <v>4,5 x 20 - 4,5x20</v>
      </c>
    </row>
    <row r="5387" spans="1:27" x14ac:dyDescent="0.2">
      <c r="A5387" s="45" t="str">
        <v>PLASTICOS170</v>
      </c>
      <c r="B5387" s="46" t="str">
        <v>PLASTICOS</v>
      </c>
      <c r="C5387" s="46">
        <v>170</v>
      </c>
      <c r="D5387" s="46" t="str">
        <v>CORREDERA ASIENTO    SENDA-GO -SAVEIRO</v>
      </c>
      <c r="E5387" s="47">
        <v>1680.48</v>
      </c>
      <c r="F5387" s="45" t="str">
        <v>FADER</v>
      </c>
      <c r="G5387" s="48">
        <v>680.59440000000006</v>
      </c>
      <c r="H5387" s="49">
        <v>284.82850000000002</v>
      </c>
      <c r="I5387" s="50">
        <v>1.3894884114475903</v>
      </c>
      <c r="J5387" s="51" t="str">
        <v>F-1040</v>
      </c>
      <c r="Q5387" s="19" t="str">
        <v>4,5 x 50 - 4,5x50</v>
      </c>
      <c r="V5387" s="83"/>
      <c r="AA5387" t="str">
        <v>4,5 x 30 - 4,5x30</v>
      </c>
    </row>
    <row r="5388" spans="1:27" x14ac:dyDescent="0.2">
      <c r="A5388" s="45" t="str">
        <v>PLASTICOS171</v>
      </c>
      <c r="B5388" s="46" t="str">
        <v>PLASTICOS</v>
      </c>
      <c r="C5388" s="46">
        <v>171</v>
      </c>
      <c r="D5388" s="46" t="str">
        <v>CORREDERA ASIENTO  GACEL</v>
      </c>
      <c r="E5388" s="47">
        <v>1680.48</v>
      </c>
      <c r="F5388" s="45" t="str">
        <v>FADER</v>
      </c>
      <c r="G5388" s="48">
        <v>680.59440000000006</v>
      </c>
      <c r="H5388" s="49">
        <v>284.82850000000002</v>
      </c>
      <c r="I5388" s="50">
        <v>1.3894884114475903</v>
      </c>
      <c r="J5388" s="51" t="str">
        <v>F-1039</v>
      </c>
      <c r="Q5388" s="19" t="str">
        <v>4,5 x 60 - 4,5 x 60</v>
      </c>
      <c r="V5388" s="83"/>
      <c r="AA5388" t="str">
        <v>4,5 x 40 - 4,5 x 40</v>
      </c>
    </row>
    <row r="5389" spans="1:27" x14ac:dyDescent="0.2">
      <c r="A5389" s="45" t="str">
        <v>ACCESORIOS DE BRONCE UNION POLIAMIDA32</v>
      </c>
      <c r="B5389" s="46" t="str">
        <v>ACCESORIOS DE BRONCE UNION POLIAMIDA</v>
      </c>
      <c r="C5389" s="46">
        <v>32</v>
      </c>
      <c r="D5389" s="46" t="str">
        <v>UNION VIROLA 3/8</v>
      </c>
      <c r="E5389" s="47">
        <v>6013.03</v>
      </c>
      <c r="F5389" s="45" t="str">
        <v>ALNAT</v>
      </c>
      <c r="G5389" s="48">
        <v>2435.2771499999999</v>
      </c>
      <c r="H5389" s="49">
        <v>1016.6064</v>
      </c>
      <c r="I5389" s="50">
        <v>1.3954965756658622</v>
      </c>
      <c r="J5389" s="51" t="str">
        <v>012-03B-20</v>
      </c>
      <c r="Q5389" s="19" t="str">
        <v xml:space="preserve">40 -  Union orientable 8 mm (nucleo) 6.4mm(vastago) </v>
      </c>
      <c r="V5389" s="83"/>
      <c r="AA5389" t="str">
        <v>4,5 x 40 - 4,5x40</v>
      </c>
    </row>
    <row r="5390" spans="1:27" x14ac:dyDescent="0.2">
      <c r="A5390" s="45" t="str">
        <v>ACCESORIOS DE BRONCE UNION POLIAMIDA36</v>
      </c>
      <c r="B5390" s="46" t="str">
        <v>ACCESORIOS DE BRONCE UNION POLIAMIDA</v>
      </c>
      <c r="C5390" s="46">
        <v>36</v>
      </c>
      <c r="D5390" s="46" t="str">
        <v>UNION VIROLA 10 MM</v>
      </c>
      <c r="E5390" s="47">
        <v>6013.03</v>
      </c>
      <c r="F5390" s="45" t="str">
        <v>ALNAT</v>
      </c>
      <c r="G5390" s="48">
        <v>2435.2771499999999</v>
      </c>
      <c r="H5390" s="49">
        <v>1016.6064</v>
      </c>
      <c r="I5390" s="50">
        <v>1.3954965756658622</v>
      </c>
      <c r="J5390" s="51" t="str">
        <v>012-82B-20</v>
      </c>
      <c r="Q5390" s="19" t="str">
        <v>40 - 0,5 x 4,5 x 50 - Compresion</v>
      </c>
      <c r="V5390" s="83"/>
      <c r="AA5390" t="str">
        <v>4,5 x 50 - 4,5 x 50</v>
      </c>
    </row>
    <row r="5391" spans="1:27" x14ac:dyDescent="0.2">
      <c r="A5391" s="45" t="str">
        <v>RESORTES LINEA COMPLEMENTARIA389</v>
      </c>
      <c r="B5391" s="46" t="str">
        <v>RESORTES LINEA COMPLEMENTARIA</v>
      </c>
      <c r="C5391" s="46">
        <v>389</v>
      </c>
      <c r="D5391" s="46" t="str">
        <v>2,25 x 27 x 40 - Compresión</v>
      </c>
      <c r="E5391" s="47">
        <v>2421.2800000000002</v>
      </c>
      <c r="F5391" s="45" t="str">
        <v>RESORTES</v>
      </c>
      <c r="G5391" s="48">
        <v>980.61840000000007</v>
      </c>
      <c r="H5391" s="49">
        <v>408.9</v>
      </c>
      <c r="I5391" s="50">
        <v>1.398186353631695</v>
      </c>
      <c r="J5391" s="51" t="str">
        <v>389</v>
      </c>
      <c r="Q5391" s="19" t="str">
        <v>40 - Conector Recuperador de Gases R 11</v>
      </c>
      <c r="V5391" s="83"/>
      <c r="AA5391" t="str">
        <v>4,5 x 50 - 4,5x50</v>
      </c>
    </row>
    <row r="5392" spans="1:27" x14ac:dyDescent="0.2">
      <c r="A5392" s="45" t="str">
        <v>PLASTICOS104</v>
      </c>
      <c r="B5392" s="46" t="str">
        <v>PLASTICOS</v>
      </c>
      <c r="C5392" s="46">
        <v>104</v>
      </c>
      <c r="D5392" s="46" t="str">
        <v>Leva carburados holley</v>
      </c>
      <c r="E5392" s="47">
        <v>1600.74</v>
      </c>
      <c r="F5392" s="45" t="str">
        <v>FADER</v>
      </c>
      <c r="G5392" s="48">
        <v>648.29970000000003</v>
      </c>
      <c r="H5392" s="49">
        <v>269.72399999999999</v>
      </c>
      <c r="I5392" s="50">
        <v>1.4035669795791255</v>
      </c>
      <c r="J5392" s="51" t="str">
        <v>F-469/H</v>
      </c>
      <c r="Q5392" s="19" t="str">
        <v>40 - CUADRADOS  - 40x40</v>
      </c>
      <c r="V5392" s="83"/>
      <c r="AA5392" t="str">
        <v>4,5 x 60 - 4,5 x 60</v>
      </c>
    </row>
    <row r="5393" spans="1:27" x14ac:dyDescent="0.2">
      <c r="A5393" s="45" t="str">
        <v>RESORTES LINEA FERRETERIA18</v>
      </c>
      <c r="B5393" s="46" t="str">
        <v>RESORTES LINEA FERRETERIA</v>
      </c>
      <c r="C5393" s="46">
        <v>18</v>
      </c>
      <c r="D5393" s="46" t="str">
        <v>1,5 x 10 x 100 - Expansión</v>
      </c>
      <c r="E5393" s="47">
        <v>2511.12</v>
      </c>
      <c r="F5393" s="45" t="str">
        <v>RESORTES</v>
      </c>
      <c r="G5393" s="48">
        <v>1017.0036</v>
      </c>
      <c r="H5393" s="49">
        <v>423</v>
      </c>
      <c r="I5393" s="50">
        <v>1.4042638297872339</v>
      </c>
      <c r="J5393" s="51" t="str">
        <v>18</v>
      </c>
      <c r="Q5393" s="19" t="str">
        <v>40 - Cuerda 1,78mm - 72,75 x 76,31</v>
      </c>
      <c r="V5393" s="83"/>
      <c r="AA5393" t="str">
        <v xml:space="preserve">40 -  Union orientable 8 mm (nucleo) 6.4mm(vastago) </v>
      </c>
    </row>
    <row r="5394" spans="1:27" x14ac:dyDescent="0.2">
      <c r="A5394" s="45" t="str">
        <v>CONECTORES DE COMBUSTIBLE39</v>
      </c>
      <c r="B5394" s="46" t="str">
        <v>CONECTORES DE COMBUSTIBLE</v>
      </c>
      <c r="C5394" s="46">
        <v>39</v>
      </c>
      <c r="D5394" s="46" t="str">
        <v>SAE 9.49 ID-8 - Acople recto</v>
      </c>
      <c r="E5394" s="47">
        <v>12473</v>
      </c>
      <c r="F5394" s="45" t="str">
        <v>ALNAT</v>
      </c>
      <c r="G5394" s="48">
        <v>5051.5650000000005</v>
      </c>
      <c r="H5394" s="49">
        <v>2098.3440000000001</v>
      </c>
      <c r="I5394" s="50">
        <v>1.407405554094086</v>
      </c>
      <c r="J5394" s="51" t="str">
        <v>D1</v>
      </c>
      <c r="Q5394" s="19" t="str">
        <v>40 - INDUSTRIALES - INDUSTRIAL INYECCION  8/10/11/CUADRADO</v>
      </c>
      <c r="V5394" s="83"/>
      <c r="AA5394" t="str">
        <v>40 - 0,5 x 4,5 x 50 - Compresion</v>
      </c>
    </row>
    <row r="5395" spans="1:27" x14ac:dyDescent="0.2">
      <c r="A5395" s="45" t="str">
        <v>CONECTORES DE COMBUSTIBLE40</v>
      </c>
      <c r="B5395" s="46" t="str">
        <v>CONECTORES DE COMBUSTIBLE</v>
      </c>
      <c r="C5395" s="46">
        <v>40</v>
      </c>
      <c r="D5395" s="46" t="str">
        <v>SAE 9.49 ID-8 - Codo 90°</v>
      </c>
      <c r="E5395" s="47">
        <v>12473</v>
      </c>
      <c r="F5395" s="45" t="str">
        <v>ALNAT</v>
      </c>
      <c r="G5395" s="48">
        <v>5051.5650000000005</v>
      </c>
      <c r="H5395" s="49">
        <v>2098.3440000000001</v>
      </c>
      <c r="I5395" s="50">
        <v>1.407405554094086</v>
      </c>
      <c r="J5395" s="51" t="str">
        <v>D2</v>
      </c>
      <c r="Q5395" s="19" t="str">
        <v>40 - MANG - MANG 4 mm</v>
      </c>
      <c r="V5395" s="83"/>
      <c r="AA5395" t="str">
        <v>40 - Conector Recuperador de Gases R 11</v>
      </c>
    </row>
    <row r="5396" spans="1:27" x14ac:dyDescent="0.2">
      <c r="A5396" s="45" t="str">
        <v>CONECTORES DE COMBUSTIBLE42</v>
      </c>
      <c r="B5396" s="46" t="str">
        <v>CONECTORES DE COMBUSTIBLE</v>
      </c>
      <c r="C5396" s="46">
        <v>42</v>
      </c>
      <c r="D5396" s="46" t="str">
        <v xml:space="preserve">SAE 9.49 ID-6 - Acople recto </v>
      </c>
      <c r="E5396" s="47">
        <v>12473</v>
      </c>
      <c r="F5396" s="45" t="str">
        <v>ALNAT</v>
      </c>
      <c r="G5396" s="48">
        <v>5051.5650000000005</v>
      </c>
      <c r="H5396" s="49">
        <v>2098.3440000000001</v>
      </c>
      <c r="I5396" s="50">
        <v>1.407405554094086</v>
      </c>
      <c r="J5396" s="51" t="str">
        <v>D12</v>
      </c>
      <c r="Q5396" s="19" t="str">
        <v>40 - Modura baul FALCON 78/82</v>
      </c>
      <c r="V5396" s="83"/>
      <c r="AA5396" t="str">
        <v>40 - CUADRADOS  - 40x40</v>
      </c>
    </row>
    <row r="5397" spans="1:27" x14ac:dyDescent="0.2">
      <c r="A5397" s="45" t="str">
        <v>SEEGER DIN 47227</v>
      </c>
      <c r="B5397" s="46" t="str">
        <v>SEEGER DIN 472</v>
      </c>
      <c r="C5397" s="46">
        <v>27</v>
      </c>
      <c r="D5397" s="46" t="str">
        <v>SEEGER I 27</v>
      </c>
      <c r="E5397" s="47">
        <v>634.37</v>
      </c>
      <c r="F5397" s="45" t="str">
        <v>OTIA</v>
      </c>
      <c r="G5397" s="48">
        <v>256.91985000000005</v>
      </c>
      <c r="H5397" s="49">
        <v>106.7072</v>
      </c>
      <c r="I5397" s="50">
        <v>1.4077086644575068</v>
      </c>
      <c r="J5397" s="51" t="str">
        <v>0401027</v>
      </c>
      <c r="Q5397" s="19" t="str">
        <v>40 - Pala macho de 5 mm Cable: 0,8 - 2 mm</v>
      </c>
      <c r="V5397" s="83"/>
      <c r="AA5397" t="str">
        <v>40 - Cuerda 1,78mm - 72,75 x 76,31</v>
      </c>
    </row>
    <row r="5398" spans="1:27" x14ac:dyDescent="0.2">
      <c r="A5398" s="45" t="str">
        <v>RETENES SEGURIDAD1,2</v>
      </c>
      <c r="B5398" s="46" t="str">
        <v>RETENES SEGURIDAD</v>
      </c>
      <c r="C5398" s="46">
        <v>1.2</v>
      </c>
      <c r="D5398" s="46" t="str">
        <v>RETENES SEGURIDAD DIN 6799 RS   1.20</v>
      </c>
      <c r="E5398" s="47">
        <v>104.56</v>
      </c>
      <c r="F5398" s="45" t="str">
        <v>OTIA</v>
      </c>
      <c r="G5398" s="48">
        <v>42.346800000000002</v>
      </c>
      <c r="H5398" s="49">
        <v>17.564499999999999</v>
      </c>
      <c r="I5398" s="50">
        <v>1.4109311395143616</v>
      </c>
      <c r="J5398" s="51" t="str">
        <v>04281.2</v>
      </c>
      <c r="Q5398" s="19" t="str">
        <v>40 - REDUCCION 10 X 13</v>
      </c>
      <c r="V5398" s="83"/>
      <c r="AA5398" t="str">
        <v>40 - INDUSTRIALES - INDUSTRIAL INYECCION  8/10/11/CUADRADO</v>
      </c>
    </row>
    <row r="5399" spans="1:27" x14ac:dyDescent="0.2">
      <c r="A5399" s="45" t="str">
        <v>RESORTES LINEA COMPLEMENTARIA365</v>
      </c>
      <c r="B5399" s="46" t="str">
        <v>RESORTES LINEA COMPLEMENTARIA</v>
      </c>
      <c r="C5399" s="46">
        <v>365</v>
      </c>
      <c r="D5399" s="46" t="str">
        <v>1,25 x 14 x 65 - Compresión</v>
      </c>
      <c r="E5399" s="47">
        <v>1175.72</v>
      </c>
      <c r="F5399" s="45" t="str">
        <v>RESORTES</v>
      </c>
      <c r="G5399" s="48">
        <v>476.16660000000002</v>
      </c>
      <c r="H5399" s="49">
        <v>197.4</v>
      </c>
      <c r="I5399" s="50">
        <v>1.4121914893617022</v>
      </c>
      <c r="J5399" s="51" t="str">
        <v>365</v>
      </c>
      <c r="Q5399" s="19" t="str">
        <v>40 - SAE 9.49 ID-8 - Codo 90°</v>
      </c>
      <c r="V5399" s="83"/>
      <c r="AA5399" t="str">
        <v>40 - MANG - MANG 4 mm</v>
      </c>
    </row>
    <row r="5400" spans="1:27" x14ac:dyDescent="0.2">
      <c r="A5400" s="45" t="str">
        <v>RESORTES LINEA COMPLEMENTARIA367</v>
      </c>
      <c r="B5400" s="46" t="str">
        <v>RESORTES LINEA COMPLEMENTARIA</v>
      </c>
      <c r="C5400" s="46">
        <v>367</v>
      </c>
      <c r="D5400" s="46" t="str">
        <v>1,25 x 16 x 38 - Compresión</v>
      </c>
      <c r="E5400" s="47">
        <v>1175.72</v>
      </c>
      <c r="F5400" s="45" t="str">
        <v>RESORTES</v>
      </c>
      <c r="G5400" s="48">
        <v>476.16660000000002</v>
      </c>
      <c r="H5400" s="49">
        <v>197.4</v>
      </c>
      <c r="I5400" s="50">
        <v>1.4121914893617022</v>
      </c>
      <c r="J5400" s="51" t="str">
        <v>367</v>
      </c>
      <c r="Q5400" s="19" t="str">
        <v>40 - SEEGER A 40</v>
      </c>
      <c r="V5400" s="83"/>
      <c r="AA5400" t="str">
        <v>40 - Modura baul FALCON 78/82</v>
      </c>
    </row>
    <row r="5401" spans="1:27" x14ac:dyDescent="0.2">
      <c r="A5401" s="45" t="str">
        <v>RESORTES LINEA FERRETERIA59</v>
      </c>
      <c r="B5401" s="46" t="str">
        <v>RESORTES LINEA FERRETERIA</v>
      </c>
      <c r="C5401" s="46">
        <v>59</v>
      </c>
      <c r="D5401" s="46" t="str">
        <v>1,5 x 12 x 50 - Compresión</v>
      </c>
      <c r="E5401" s="47">
        <v>1260.3599999999999</v>
      </c>
      <c r="F5401" s="45" t="str">
        <v>RESORTES</v>
      </c>
      <c r="G5401" s="48">
        <v>510.44579999999996</v>
      </c>
      <c r="H5401" s="49">
        <v>211.5</v>
      </c>
      <c r="I5401" s="50">
        <v>1.4134553191489361</v>
      </c>
      <c r="J5401" s="51" t="str">
        <v>59</v>
      </c>
      <c r="Q5401" s="19" t="str">
        <v>40 - SEEGER I 40</v>
      </c>
      <c r="V5401" s="83"/>
      <c r="AA5401" t="str">
        <v>40 - Pala macho de 5 mm Cable: 0,8 - 2 mm</v>
      </c>
    </row>
    <row r="5402" spans="1:27" x14ac:dyDescent="0.2">
      <c r="A5402" s="45" t="str">
        <v>RESORTES LINEA FERRETERIA12</v>
      </c>
      <c r="B5402" s="46" t="str">
        <v>RESORTES LINEA FERRETERIA</v>
      </c>
      <c r="C5402" s="46">
        <v>12</v>
      </c>
      <c r="D5402" s="46" t="str">
        <v>1 x 10 x 120 - Expansión</v>
      </c>
      <c r="E5402" s="47">
        <v>2690.44</v>
      </c>
      <c r="F5402" s="45" t="str">
        <v>RESORTES</v>
      </c>
      <c r="G5402" s="48">
        <v>1089.6282000000001</v>
      </c>
      <c r="H5402" s="49">
        <v>451.2</v>
      </c>
      <c r="I5402" s="50">
        <v>1.4149561170212768</v>
      </c>
      <c r="J5402" s="51" t="str">
        <v>12</v>
      </c>
      <c r="Q5402" s="19" t="str">
        <v>40 - TORNILLO ALFOMBRA (TODOS)</v>
      </c>
      <c r="V5402" s="83"/>
      <c r="AA5402" t="str">
        <v>40 - REDUCCION 10 X 13</v>
      </c>
    </row>
    <row r="5403" spans="1:27" x14ac:dyDescent="0.2">
      <c r="A5403" s="45" t="str">
        <v>RESORTES LINEA FERRETERIA13</v>
      </c>
      <c r="B5403" s="46" t="str">
        <v>RESORTES LINEA FERRETERIA</v>
      </c>
      <c r="C5403" s="46">
        <v>13</v>
      </c>
      <c r="D5403" s="46" t="str">
        <v>1 x 12 x 100 - Expansión</v>
      </c>
      <c r="E5403" s="47">
        <v>2690.44</v>
      </c>
      <c r="F5403" s="45" t="str">
        <v>RESORTES</v>
      </c>
      <c r="G5403" s="48">
        <v>1089.6282000000001</v>
      </c>
      <c r="H5403" s="49">
        <v>451.2</v>
      </c>
      <c r="I5403" s="50">
        <v>1.4149561170212768</v>
      </c>
      <c r="J5403" s="51" t="str">
        <v>13</v>
      </c>
      <c r="Q5403" s="19" t="str">
        <v>400 - 1,5 x 14x17 x 65 - Conicos</v>
      </c>
      <c r="V5403" s="83"/>
      <c r="AA5403" t="str">
        <v>40 - SAE 9.49 ID-8 - Codo 90°</v>
      </c>
    </row>
    <row r="5404" spans="1:27" x14ac:dyDescent="0.2">
      <c r="A5404" s="45" t="str">
        <v>RESORTES LINEA FERRETERIA81</v>
      </c>
      <c r="B5404" s="46" t="str">
        <v>RESORTES LINEA FERRETERIA</v>
      </c>
      <c r="C5404" s="46">
        <v>81</v>
      </c>
      <c r="D5404" s="46" t="str">
        <v>Acelerador Pata Larga 1mm</v>
      </c>
      <c r="E5404" s="47">
        <v>2690.44</v>
      </c>
      <c r="F5404" s="45" t="str">
        <v>RESORTES</v>
      </c>
      <c r="G5404" s="48">
        <v>1089.6282000000001</v>
      </c>
      <c r="H5404" s="49">
        <v>451.2</v>
      </c>
      <c r="I5404" s="50">
        <v>1.4149561170212768</v>
      </c>
      <c r="J5404" s="51" t="str">
        <v>81</v>
      </c>
      <c r="Q5404" s="19" t="str">
        <v>400 - Cuerda 2,62mm - Nitrilo</v>
      </c>
      <c r="V5404" s="83"/>
      <c r="AA5404" t="str">
        <v>40 - SEEGER A 40</v>
      </c>
    </row>
    <row r="5405" spans="1:27" x14ac:dyDescent="0.2">
      <c r="A5405" s="45" t="str">
        <v>SEEGER DIN 47125</v>
      </c>
      <c r="B5405" s="46" t="str">
        <v>SEEGER DIN 471</v>
      </c>
      <c r="C5405" s="46">
        <v>25</v>
      </c>
      <c r="D5405" s="46" t="str">
        <v>SEEGER A 25</v>
      </c>
      <c r="E5405" s="47">
        <v>688.8</v>
      </c>
      <c r="F5405" s="45" t="str">
        <v>OTIA</v>
      </c>
      <c r="G5405" s="48">
        <v>278.964</v>
      </c>
      <c r="H5405" s="49">
        <v>114.858</v>
      </c>
      <c r="I5405" s="50">
        <v>1.4287729196050774</v>
      </c>
      <c r="J5405" s="51" t="str">
        <v>0403025NH</v>
      </c>
      <c r="Q5405" s="19" t="str">
        <v>400 - LEVA CERRADURA PORTON TRASERO TRAFFIC LARGA</v>
      </c>
      <c r="V5405" s="83"/>
      <c r="AA5405" t="str">
        <v>40 - SEEGER I 40</v>
      </c>
    </row>
    <row r="5406" spans="1:27" x14ac:dyDescent="0.2">
      <c r="A5406" s="45" t="str">
        <v>PLASTICOS217</v>
      </c>
      <c r="B5406" s="46" t="str">
        <v>PLASTICOS</v>
      </c>
      <c r="C5406" s="46">
        <v>217</v>
      </c>
      <c r="D5406" s="46" t="str">
        <v>BUJE SOSTEN DE PIEZA 899 FIAT 128</v>
      </c>
      <c r="E5406" s="47">
        <v>434.32</v>
      </c>
      <c r="F5406" s="45" t="str">
        <v>FADER</v>
      </c>
      <c r="G5406" s="48">
        <v>175.89960000000002</v>
      </c>
      <c r="H5406" s="49">
        <v>72.286000000000001</v>
      </c>
      <c r="I5406" s="50">
        <v>1.4333840577705228</v>
      </c>
      <c r="J5406" s="51" t="str">
        <v>F-280</v>
      </c>
      <c r="Q5406" s="19" t="str">
        <v>400 - RESORTES LINEA FIAT - RESORTE SUPERIOR P/ZAPATAS FRENO TRAS.-FIAT 1500/1600/125/MULTICARGA</v>
      </c>
      <c r="V5406" s="83"/>
      <c r="AA5406" t="str">
        <v>40 - TORNILLO ALFOMBRA (TODOS)</v>
      </c>
    </row>
    <row r="5407" spans="1:27" x14ac:dyDescent="0.2">
      <c r="A5407" s="45" t="str">
        <v>ESPINAS ELASTICAS3,5 x 20</v>
      </c>
      <c r="B5407" s="46" t="str">
        <v>ESPINAS ELASTICAS</v>
      </c>
      <c r="C5407" s="46" t="str">
        <v>3,5 x 20</v>
      </c>
      <c r="D5407" s="46" t="str">
        <v>3,5x20</v>
      </c>
      <c r="E5407" s="47">
        <v>140.32</v>
      </c>
      <c r="F5407" s="45" t="str">
        <v>OTIA</v>
      </c>
      <c r="G5407" s="48">
        <v>56.829599999999999</v>
      </c>
      <c r="H5407" s="49">
        <v>23.3401</v>
      </c>
      <c r="I5407" s="50">
        <v>1.4348481797421604</v>
      </c>
      <c r="J5407" s="51" t="str">
        <v>01013.5-20H</v>
      </c>
      <c r="Q5407" s="19" t="str">
        <v>401 - 1,6 x 14x18 x 83 - Conicos</v>
      </c>
      <c r="V5407" s="83"/>
      <c r="AA5407" t="str">
        <v>400 - 1,5 x 14x17 x 65 - Conicos</v>
      </c>
    </row>
    <row r="5408" spans="1:27" x14ac:dyDescent="0.2">
      <c r="A5408" s="45" t="str">
        <v>CONECTORES DE COMBUSTIBLE28</v>
      </c>
      <c r="B5408" s="46" t="str">
        <v>CONECTORES DE COMBUSTIBLE</v>
      </c>
      <c r="C5408" s="46">
        <v>28</v>
      </c>
      <c r="D5408" s="46" t="str">
        <v>SAE 7.89 ID-6 - Conector macho</v>
      </c>
      <c r="E5408" s="47">
        <v>5799.5</v>
      </c>
      <c r="F5408" s="45" t="str">
        <v>ALNAT</v>
      </c>
      <c r="G5408" s="48">
        <v>2348.7975000000001</v>
      </c>
      <c r="H5408" s="49">
        <v>964.10400000000004</v>
      </c>
      <c r="I5408" s="50">
        <v>1.4362490976077269</v>
      </c>
      <c r="J5408" s="51" t="str">
        <v>B56</v>
      </c>
      <c r="Q5408" s="19" t="str">
        <v>401 - Cuerda 3,53mm - Nitrilo</v>
      </c>
      <c r="V5408" s="83"/>
      <c r="AA5408" t="str">
        <v>400 - Cuerda 2,62mm - Nitrilo</v>
      </c>
    </row>
    <row r="5409" spans="1:27" x14ac:dyDescent="0.2">
      <c r="A5409" s="45" t="str">
        <v>CONECTORES DE COMBUSTIBLE29</v>
      </c>
      <c r="B5409" s="46" t="str">
        <v>CONECTORES DE COMBUSTIBLE</v>
      </c>
      <c r="C5409" s="46">
        <v>29</v>
      </c>
      <c r="D5409" s="46" t="str">
        <v>SAE 7.89 ID-8 - Conector macho</v>
      </c>
      <c r="E5409" s="47">
        <v>5799.5</v>
      </c>
      <c r="F5409" s="45" t="str">
        <v>ALNAT</v>
      </c>
      <c r="G5409" s="48">
        <v>2348.7975000000001</v>
      </c>
      <c r="H5409" s="49">
        <v>964.10400000000004</v>
      </c>
      <c r="I5409" s="50">
        <v>1.4362490976077269</v>
      </c>
      <c r="J5409" s="51" t="str">
        <v>B50</v>
      </c>
      <c r="Q5409" s="19" t="str">
        <v>401 - Grampa pasaruedas  FORD NUEVOS</v>
      </c>
      <c r="V5409" s="83"/>
      <c r="AA5409" t="str">
        <v>400 - LEVA CERRADURA PORTON TRASERO TRAFFIC LARGA</v>
      </c>
    </row>
    <row r="5410" spans="1:27" x14ac:dyDescent="0.2">
      <c r="A5410" s="45" t="str">
        <v>CONECTORES DE COMBUSTIBLE30</v>
      </c>
      <c r="B5410" s="46" t="str">
        <v>CONECTORES DE COMBUSTIBLE</v>
      </c>
      <c r="C5410" s="46">
        <v>30</v>
      </c>
      <c r="D5410" s="46" t="str">
        <v>SAE 7.89 ID-8 - Conector macho extendido</v>
      </c>
      <c r="E5410" s="47">
        <v>5799.5</v>
      </c>
      <c r="F5410" s="45" t="str">
        <v>ALNAT</v>
      </c>
      <c r="G5410" s="48">
        <v>2348.7975000000001</v>
      </c>
      <c r="H5410" s="49">
        <v>964.10400000000004</v>
      </c>
      <c r="I5410" s="50">
        <v>1.4362490976077269</v>
      </c>
      <c r="J5410" s="51" t="str">
        <v>B63</v>
      </c>
      <c r="Q5410" s="19" t="str">
        <v>401 - RESORTES LINEA FIAT - RESORTE INFERIOR P/ZAPATAS FRENO TRAS.-FIAT 1500/1600/125/MULTICARGA</v>
      </c>
      <c r="V5410" s="83"/>
      <c r="AA5410" t="str">
        <v>400 - RESORTES LINEA FIAT - RESORTE SUPERIOR P/ZAPATAS FRENO TRAS.-FIAT 1500/1600/125/MULTICARGA</v>
      </c>
    </row>
    <row r="5411" spans="1:27" x14ac:dyDescent="0.2">
      <c r="A5411" s="45" t="str">
        <v>CONECTORES DE COMBUSTIBLE31</v>
      </c>
      <c r="B5411" s="46" t="str">
        <v>CONECTORES DE COMBUSTIBLE</v>
      </c>
      <c r="C5411" s="46">
        <v>31</v>
      </c>
      <c r="D5411" s="46" t="str">
        <v>SAE 7.89 ID-10 - Conector macho</v>
      </c>
      <c r="E5411" s="47">
        <v>5799.5</v>
      </c>
      <c r="F5411" s="45" t="str">
        <v>ALNAT</v>
      </c>
      <c r="G5411" s="48">
        <v>2348.7975000000001</v>
      </c>
      <c r="H5411" s="49">
        <v>964.10400000000004</v>
      </c>
      <c r="I5411" s="50">
        <v>1.4362490976077269</v>
      </c>
      <c r="J5411" s="51" t="str">
        <v>B51</v>
      </c>
      <c r="Q5411" s="19" t="str">
        <v>402 -  fijacion paragolpes y pasaruedas toyota hilux, corrolla, etios</v>
      </c>
      <c r="V5411" s="83"/>
      <c r="AA5411" t="str">
        <v>401 - 1,6 x 14x18 x 83 - Conicos</v>
      </c>
    </row>
    <row r="5412" spans="1:27" x14ac:dyDescent="0.2">
      <c r="A5412" s="45" t="str">
        <v>SEEGER DIN 47170</v>
      </c>
      <c r="B5412" s="46" t="str">
        <v>SEEGER DIN 471</v>
      </c>
      <c r="C5412" s="46">
        <v>70</v>
      </c>
      <c r="D5412" s="46" t="str">
        <v>SEEGER A 70</v>
      </c>
      <c r="E5412" s="47">
        <v>4735.88</v>
      </c>
      <c r="F5412" s="45" t="str">
        <v>OTIA</v>
      </c>
      <c r="G5412" s="48">
        <v>1918.0314000000003</v>
      </c>
      <c r="H5412" s="49">
        <v>786.39020000000005</v>
      </c>
      <c r="I5412" s="50">
        <v>1.4390326837745437</v>
      </c>
      <c r="J5412" s="51" t="str">
        <v>0403070</v>
      </c>
      <c r="Q5412" s="19" t="str">
        <v>402 - 1,75 x 18x23 x 98 - Conicos</v>
      </c>
      <c r="V5412" s="83"/>
      <c r="AA5412" t="str">
        <v>401 - Cuerda 3,53mm - Nitrilo</v>
      </c>
    </row>
    <row r="5413" spans="1:27" x14ac:dyDescent="0.2">
      <c r="A5413" s="45" t="str">
        <v>ARANDELAS DE INYECCION1046</v>
      </c>
      <c r="B5413" s="46" t="str">
        <v>ARANDELAS DE INYECCION</v>
      </c>
      <c r="C5413" s="46">
        <v>1046</v>
      </c>
      <c r="D5413" s="46" t="str">
        <v>9.5 x 14.5 - BOMBA CAV</v>
      </c>
      <c r="E5413" s="47">
        <v>93.76</v>
      </c>
      <c r="F5413" s="45" t="str">
        <v>DAHE.DIESEL</v>
      </c>
      <c r="G5413" s="48">
        <v>37.972800000000007</v>
      </c>
      <c r="H5413" s="49">
        <v>15.5398</v>
      </c>
      <c r="I5413" s="50">
        <v>1.443583572504151</v>
      </c>
      <c r="J5413" s="51" t="str">
        <v>0000000046</v>
      </c>
      <c r="Q5413" s="19" t="str">
        <v>402 - Cuerda 5,30mm - Nitrilo</v>
      </c>
      <c r="V5413" s="83"/>
      <c r="AA5413" t="str">
        <v>401 - Grampa pasaruedas  FORD NUEVOS</v>
      </c>
    </row>
    <row r="5414" spans="1:27" x14ac:dyDescent="0.2">
      <c r="A5414" s="45" t="str">
        <v>ESPINAS ELASTICAS5 x 50</v>
      </c>
      <c r="B5414" s="46" t="str">
        <v>ESPINAS ELASTICAS</v>
      </c>
      <c r="C5414" s="46" t="str">
        <v>5 x 50</v>
      </c>
      <c r="D5414" s="46" t="str">
        <v>5x50</v>
      </c>
      <c r="E5414" s="47">
        <v>635.04999999999995</v>
      </c>
      <c r="F5414" s="45" t="str">
        <v>OTIA</v>
      </c>
      <c r="G5414" s="48">
        <v>257.19524999999999</v>
      </c>
      <c r="H5414" s="49">
        <v>104.9426</v>
      </c>
      <c r="I5414" s="50">
        <v>1.4508183521277345</v>
      </c>
      <c r="J5414" s="51" t="str">
        <v>01015-50</v>
      </c>
      <c r="Q5414" s="19" t="str">
        <v>402 - RESORTES LINEA FIAT - RESORTE SUPERIOR P/ZAPATAS FRENO - FIAT 600 TRAS./DEL.-FIAT 128 TRAS.</v>
      </c>
      <c r="V5414" s="83"/>
      <c r="AA5414" t="str">
        <v>401 - RESORTES LINEA FIAT - RESORTE INFERIOR P/ZAPATAS FRENO TRAS.-FIAT 1500/1600/125/MULTICARGA</v>
      </c>
    </row>
    <row r="5415" spans="1:27" x14ac:dyDescent="0.2">
      <c r="A5415" s="45" t="str">
        <v>ESPINAS ELASTICAS5 x 60</v>
      </c>
      <c r="B5415" s="46" t="str">
        <v>ESPINAS ELASTICAS</v>
      </c>
      <c r="C5415" s="46" t="str">
        <v>5 x 60</v>
      </c>
      <c r="D5415" s="46" t="str">
        <v>5x60</v>
      </c>
      <c r="E5415" s="47">
        <v>762.1</v>
      </c>
      <c r="F5415" s="45" t="str">
        <v>OTIA</v>
      </c>
      <c r="G5415" s="48">
        <v>308.65050000000002</v>
      </c>
      <c r="H5415" s="49">
        <v>125.9374</v>
      </c>
      <c r="I5415" s="50">
        <v>1.4508247748484568</v>
      </c>
      <c r="J5415" s="51" t="str">
        <v>01015-60</v>
      </c>
      <c r="Q5415" s="19" t="str">
        <v>403 - 2 x 15x25 x 75 - Conicos</v>
      </c>
      <c r="V5415" s="83"/>
      <c r="AA5415" t="str">
        <v>402 -  fijacion paragolpes y pasaruedas toyota hilux, corrolla, etios</v>
      </c>
    </row>
    <row r="5416" spans="1:27" x14ac:dyDescent="0.2">
      <c r="A5416" s="45" t="str">
        <v>ESPINAS ELASTICAS5 X 70</v>
      </c>
      <c r="B5416" s="46" t="str">
        <v>ESPINAS ELASTICAS</v>
      </c>
      <c r="C5416" s="46" t="str">
        <v>5 X 70</v>
      </c>
      <c r="D5416" s="46" t="str">
        <v>5X70</v>
      </c>
      <c r="E5416" s="47">
        <v>889.12</v>
      </c>
      <c r="F5416" s="45" t="str">
        <v>OTIA</v>
      </c>
      <c r="G5416" s="48">
        <v>360.09360000000004</v>
      </c>
      <c r="H5416" s="49">
        <v>146.92699999999999</v>
      </c>
      <c r="I5416" s="50">
        <v>1.4508334070660944</v>
      </c>
      <c r="J5416" s="51" t="str">
        <v>01015-70</v>
      </c>
      <c r="Q5416" s="19" t="str">
        <v>404 - 1,75 x 18x23 x 98 - Conicos</v>
      </c>
      <c r="V5416" s="83"/>
      <c r="AA5416" t="str">
        <v>402 - 1,75 x 18x23 x 98 - Conicos</v>
      </c>
    </row>
    <row r="5417" spans="1:27" x14ac:dyDescent="0.2">
      <c r="A5417" s="45" t="str">
        <v>ESPINAS ELASTICAS5 x 30</v>
      </c>
      <c r="B5417" s="46" t="str">
        <v>ESPINAS ELASTICAS</v>
      </c>
      <c r="C5417" s="46" t="str">
        <v>5 x 30</v>
      </c>
      <c r="D5417" s="46" t="str">
        <v>5x30</v>
      </c>
      <c r="E5417" s="47">
        <v>381.02</v>
      </c>
      <c r="F5417" s="45" t="str">
        <v>OTIA</v>
      </c>
      <c r="G5417" s="48">
        <v>154.31309999999999</v>
      </c>
      <c r="H5417" s="49">
        <v>62.963500000000003</v>
      </c>
      <c r="I5417" s="50">
        <v>1.4508342134728847</v>
      </c>
      <c r="J5417" s="51" t="str">
        <v>01015-30</v>
      </c>
      <c r="Q5417" s="19" t="str">
        <v>405 - 2 x 23 x 60 - Conicos</v>
      </c>
      <c r="V5417" s="83"/>
      <c r="AA5417" t="str">
        <v>402 - Cuerda 5,30mm - Nitrilo</v>
      </c>
    </row>
    <row r="5418" spans="1:27" x14ac:dyDescent="0.2">
      <c r="A5418" s="45" t="str">
        <v>ESPINAS ELASTICAS5X 80</v>
      </c>
      <c r="B5418" s="46" t="str">
        <v>ESPINAS ELASTICAS</v>
      </c>
      <c r="C5418" s="46" t="str">
        <v>5X 80</v>
      </c>
      <c r="D5418" s="46" t="str">
        <v>5X80</v>
      </c>
      <c r="E5418" s="47">
        <v>1016.17</v>
      </c>
      <c r="F5418" s="45" t="str">
        <v>OTIA</v>
      </c>
      <c r="G5418" s="48">
        <v>411.54885000000002</v>
      </c>
      <c r="H5418" s="49">
        <v>167.92189999999999</v>
      </c>
      <c r="I5418" s="50">
        <v>1.4508348821684369</v>
      </c>
      <c r="J5418" s="51" t="str">
        <v>01015-80</v>
      </c>
      <c r="Q5418" s="19" t="str">
        <v>405 - RESORTES LINEA FIAT - RESORTE P/PEDAL DE ACCION. EMBRAGUE- FIAT 600/128</v>
      </c>
      <c r="V5418" s="83"/>
      <c r="AA5418" t="str">
        <v>402 - RESORTES LINEA FIAT - RESORTE SUPERIOR P/ZAPATAS FRENO - FIAT 600 TRAS./DEL.-FIAT 128 TRAS.</v>
      </c>
    </row>
    <row r="5419" spans="1:27" x14ac:dyDescent="0.2">
      <c r="A5419" s="45" t="str">
        <v>ESPINAS ELASTICAS5 x 24</v>
      </c>
      <c r="B5419" s="46" t="str">
        <v>ESPINAS ELASTICAS</v>
      </c>
      <c r="C5419" s="46" t="str">
        <v>5 x 24</v>
      </c>
      <c r="D5419" s="46" t="str">
        <v>5x24</v>
      </c>
      <c r="E5419" s="47">
        <v>304.83</v>
      </c>
      <c r="F5419" s="45" t="str">
        <v>OTIA</v>
      </c>
      <c r="G5419" s="48">
        <v>123.45615000000001</v>
      </c>
      <c r="H5419" s="49">
        <v>50.372900000000001</v>
      </c>
      <c r="I5419" s="50">
        <v>1.4508446009659957</v>
      </c>
      <c r="J5419" s="51" t="str">
        <v>01015-24</v>
      </c>
      <c r="Q5419" s="19" t="str">
        <v>406 - RESORTES LINEA FIAT - RESORTE P/PALANCA DE CAJA DE VELOCIDADES FIAT 128</v>
      </c>
      <c r="V5419" s="83"/>
      <c r="AA5419" t="str">
        <v>403 - 2 x 15x25 x 75 - Conicos</v>
      </c>
    </row>
    <row r="5420" spans="1:27" x14ac:dyDescent="0.2">
      <c r="A5420" s="45" t="str">
        <v>ESPINAS ELASTICAS5 x 40</v>
      </c>
      <c r="B5420" s="46" t="str">
        <v>ESPINAS ELASTICAS</v>
      </c>
      <c r="C5420" s="46" t="str">
        <v>5 x 40</v>
      </c>
      <c r="D5420" s="46" t="str">
        <v>5x40</v>
      </c>
      <c r="E5420" s="47">
        <v>508.05</v>
      </c>
      <c r="F5420" s="45" t="str">
        <v>OTIA</v>
      </c>
      <c r="G5420" s="48">
        <v>205.76025000000004</v>
      </c>
      <c r="H5420" s="49">
        <v>83.953000000000003</v>
      </c>
      <c r="I5420" s="50">
        <v>1.4508981215680206</v>
      </c>
      <c r="J5420" s="51" t="str">
        <v>01015-40</v>
      </c>
      <c r="Q5420" s="19" t="str">
        <v>407 - 1,25 x 8 x 6 - Torsion</v>
      </c>
      <c r="V5420" s="83"/>
      <c r="AA5420" t="str">
        <v>404 - 1,75 x 18x23 x 98 - Conicos</v>
      </c>
    </row>
    <row r="5421" spans="1:27" x14ac:dyDescent="0.2">
      <c r="A5421" s="45" t="str">
        <v>ESPINAS ELASTICAS4,5 x 50</v>
      </c>
      <c r="B5421" s="46" t="str">
        <v>ESPINAS ELASTICAS</v>
      </c>
      <c r="C5421" s="46" t="str">
        <v>4,5 x 50</v>
      </c>
      <c r="D5421" s="46" t="str">
        <v>4,5x50</v>
      </c>
      <c r="E5421" s="47">
        <v>559.72</v>
      </c>
      <c r="F5421" s="45" t="str">
        <v>OTIA</v>
      </c>
      <c r="G5421" s="48">
        <v>226.6866</v>
      </c>
      <c r="H5421" s="49">
        <v>92.472499999999997</v>
      </c>
      <c r="I5421" s="50">
        <v>1.4513947389764525</v>
      </c>
      <c r="J5421" s="51" t="str">
        <v>01014.5-50</v>
      </c>
      <c r="Q5421" s="19" t="str">
        <v>408 - 1,5 x 8 x 6 - Torsion</v>
      </c>
      <c r="V5421" s="83"/>
      <c r="AA5421" t="str">
        <v>405 - 2 x 23 x 60 - Conicos</v>
      </c>
    </row>
    <row r="5422" spans="1:27" x14ac:dyDescent="0.2">
      <c r="A5422" s="45" t="str">
        <v>ESPINAS ELASTICAS4,5 x 40</v>
      </c>
      <c r="B5422" s="46" t="str">
        <v>ESPINAS ELASTICAS</v>
      </c>
      <c r="C5422" s="46" t="str">
        <v>4,5 x 40</v>
      </c>
      <c r="D5422" s="46" t="str">
        <v>4,5x40</v>
      </c>
      <c r="E5422" s="47">
        <v>447.77</v>
      </c>
      <c r="F5422" s="45" t="str">
        <v>OTIA</v>
      </c>
      <c r="G5422" s="48">
        <v>181.34685000000002</v>
      </c>
      <c r="H5422" s="49">
        <v>73.977000000000004</v>
      </c>
      <c r="I5422" s="50">
        <v>1.4513950281844359</v>
      </c>
      <c r="J5422" s="51" t="str">
        <v>01014.5-40</v>
      </c>
      <c r="Q5422" s="19" t="str">
        <v>409 - RESORTES LINEA FIAT - RESORTE P/CILINDRO MAESTRO DE FRENO. FIAT 1500/1600/125/MULTICARGA</v>
      </c>
      <c r="V5422" s="83"/>
      <c r="AA5422" t="str">
        <v>405 - RESORTES LINEA FIAT - RESORTE P/PEDAL DE ACCION. EMBRAGUE- FIAT 600/128</v>
      </c>
    </row>
    <row r="5423" spans="1:27" x14ac:dyDescent="0.2">
      <c r="A5423" s="45" t="str">
        <v>CONECTORES DE COMBUSTIBLE58</v>
      </c>
      <c r="B5423" s="46" t="str">
        <v>CONECTORES DE COMBUSTIBLE</v>
      </c>
      <c r="C5423" s="46">
        <v>58</v>
      </c>
      <c r="D5423" s="46" t="str">
        <v>SAE 9.89 ID-8 - Conector macho</v>
      </c>
      <c r="E5423" s="47">
        <v>7221</v>
      </c>
      <c r="F5423" s="45" t="str">
        <v>ALNAT</v>
      </c>
      <c r="G5423" s="48">
        <v>2924.5050000000001</v>
      </c>
      <c r="H5423" s="49">
        <v>1190.952</v>
      </c>
      <c r="I5423" s="50">
        <v>1.4556027446950006</v>
      </c>
      <c r="J5423" s="51" t="str">
        <v>E51</v>
      </c>
      <c r="Q5423" s="19" t="str">
        <v>40x48 - 40x48</v>
      </c>
      <c r="V5423" s="83"/>
      <c r="AA5423" t="str">
        <v>406 - RESORTES LINEA FIAT - RESORTE P/PALANCA DE CAJA DE VELOCIDADES FIAT 128</v>
      </c>
    </row>
    <row r="5424" spans="1:27" x14ac:dyDescent="0.2">
      <c r="A5424" s="45" t="str">
        <v>CONECTORES DE COMBUSTIBLE60</v>
      </c>
      <c r="B5424" s="46" t="str">
        <v>CONECTORES DE COMBUSTIBLE</v>
      </c>
      <c r="C5424" s="46">
        <v>60</v>
      </c>
      <c r="D5424" s="46" t="str">
        <v>SAE 9.89 ID-10 - Conector macho</v>
      </c>
      <c r="E5424" s="47">
        <v>7221</v>
      </c>
      <c r="F5424" s="45" t="str">
        <v>ALNAT</v>
      </c>
      <c r="G5424" s="48">
        <v>2924.5050000000001</v>
      </c>
      <c r="H5424" s="49">
        <v>1190.952</v>
      </c>
      <c r="I5424" s="50">
        <v>1.4556027446950006</v>
      </c>
      <c r="J5424" s="51" t="str">
        <v>E50</v>
      </c>
      <c r="Q5424" s="19" t="str">
        <v>40x56 - 40x56</v>
      </c>
      <c r="V5424" s="83"/>
      <c r="AA5424" t="str">
        <v>407 - 1,25 x 8 x 6 - Torsion</v>
      </c>
    </row>
    <row r="5425" spans="1:27" x14ac:dyDescent="0.2">
      <c r="A5425" s="45" t="str">
        <v>SEEGER DIN 47162</v>
      </c>
      <c r="B5425" s="46" t="str">
        <v>SEEGER DIN 471</v>
      </c>
      <c r="C5425" s="46">
        <v>62</v>
      </c>
      <c r="D5425" s="46" t="str">
        <v>SEEGER A 62</v>
      </c>
      <c r="E5425" s="47">
        <v>3384.01</v>
      </c>
      <c r="F5425" s="45" t="str">
        <v>OTIA</v>
      </c>
      <c r="G5425" s="48">
        <v>1370.52405</v>
      </c>
      <c r="H5425" s="49">
        <v>557.19479999999999</v>
      </c>
      <c r="I5425" s="50">
        <v>1.4596856431538843</v>
      </c>
      <c r="J5425" s="51" t="str">
        <v>0403062</v>
      </c>
      <c r="Q5425" s="19" t="str">
        <v>41 -  18 x 8 x 5 - AMOLD BOSH</v>
      </c>
      <c r="V5425" s="83"/>
      <c r="AA5425" t="str">
        <v>408 - 1,5 x 8 x 6 - Torsion</v>
      </c>
    </row>
    <row r="5426" spans="1:27" x14ac:dyDescent="0.2">
      <c r="A5426" s="45" t="str">
        <v>PLASTICOS122</v>
      </c>
      <c r="B5426" s="46" t="str">
        <v>PLASTICOS</v>
      </c>
      <c r="C5426" s="46">
        <v>122</v>
      </c>
      <c r="D5426" s="46" t="str">
        <v>Grampa intermedia paragolpe FORD KA</v>
      </c>
      <c r="E5426" s="47">
        <v>1820.08</v>
      </c>
      <c r="F5426" s="45" t="str">
        <v>FADER</v>
      </c>
      <c r="G5426" s="48">
        <v>737.13239999999996</v>
      </c>
      <c r="H5426" s="49">
        <v>299.25</v>
      </c>
      <c r="I5426" s="50">
        <v>1.4632661654135335</v>
      </c>
      <c r="J5426" s="51" t="str">
        <v>S-163</v>
      </c>
      <c r="Q5426" s="19" t="str">
        <v xml:space="preserve">41 -  Union orientable 10 mm x 6,4 mm </v>
      </c>
      <c r="V5426" s="83"/>
      <c r="AA5426" t="str">
        <v>409 - RESORTES LINEA FIAT - RESORTE P/CILINDRO MAESTRO DE FRENO. FIAT 1500/1600/125/MULTICARGA</v>
      </c>
    </row>
    <row r="5427" spans="1:27" x14ac:dyDescent="0.2">
      <c r="A5427" s="45" t="str">
        <v>TERMINALES91</v>
      </c>
      <c r="B5427" s="46" t="str">
        <v>TERMINALES</v>
      </c>
      <c r="C5427" s="46">
        <v>91</v>
      </c>
      <c r="D5427" s="46" t="str">
        <v>PREAISLADOS PALA HEMBRA 2.8 ROJA</v>
      </c>
      <c r="E5427" s="47">
        <v>321.08</v>
      </c>
      <c r="F5427" s="45" t="str">
        <v>LCT</v>
      </c>
      <c r="G5427" s="48">
        <v>130.03740000000002</v>
      </c>
      <c r="H5427" s="49">
        <v>52.372</v>
      </c>
      <c r="I5427" s="50">
        <v>1.4829565416634849</v>
      </c>
      <c r="J5427" s="51" t="str">
        <v>3016</v>
      </c>
      <c r="Q5427" s="19" t="str">
        <v>41 - 0,5 x 6 x 50 - Compresion</v>
      </c>
      <c r="V5427" s="83"/>
      <c r="AA5427" t="str">
        <v>40x48 - 40x48</v>
      </c>
    </row>
    <row r="5428" spans="1:27" x14ac:dyDescent="0.2">
      <c r="A5428" s="45" t="str">
        <v>PLASTICOS227</v>
      </c>
      <c r="B5428" s="46" t="str">
        <v>PLASTICOS</v>
      </c>
      <c r="C5428" s="46">
        <v>227</v>
      </c>
      <c r="D5428" s="46" t="str">
        <v>MOLDURA BAJO OPTICA P 306-PARTNER</v>
      </c>
      <c r="E5428" s="47">
        <v>1458.61</v>
      </c>
      <c r="F5428" s="45" t="str">
        <v>FADER</v>
      </c>
      <c r="G5428" s="48">
        <v>590.73704999999995</v>
      </c>
      <c r="H5428" s="49">
        <v>237.3571</v>
      </c>
      <c r="I5428" s="50">
        <v>1.4888113732431005</v>
      </c>
      <c r="J5428" s="51" t="str">
        <v>F-1091</v>
      </c>
      <c r="Q5428" s="19" t="str">
        <v>41 - 12 x 1,25 - CAJA Y DIFAUTO - MOD NUEVOS MBZ, CARTER TOYOTA</v>
      </c>
      <c r="V5428" s="83"/>
      <c r="AA5428" t="str">
        <v>40x56 - 40x56</v>
      </c>
    </row>
    <row r="5429" spans="1:27" x14ac:dyDescent="0.2">
      <c r="A5429" s="45" t="str">
        <v>SEEGER DIN 47120</v>
      </c>
      <c r="B5429" s="46" t="str">
        <v>SEEGER DIN 471</v>
      </c>
      <c r="C5429" s="46">
        <v>20</v>
      </c>
      <c r="D5429" s="46" t="str">
        <v>SEEGER A 20</v>
      </c>
      <c r="E5429" s="47">
        <v>552.72</v>
      </c>
      <c r="F5429" s="45" t="str">
        <v>OTIA</v>
      </c>
      <c r="G5429" s="48">
        <v>223.85160000000002</v>
      </c>
      <c r="H5429" s="49">
        <v>89.802000000000007</v>
      </c>
      <c r="I5429" s="50">
        <v>1.4927239927841249</v>
      </c>
      <c r="J5429" s="51" t="str">
        <v>0403020NH</v>
      </c>
      <c r="Q5429" s="19" t="str">
        <v>41 - Conector de Multiple A tapa.Renault 18. M 2000</v>
      </c>
      <c r="V5429" s="83"/>
      <c r="AA5429" t="str">
        <v>41 -  18 x 8 x 5 - AMOLD BOSH</v>
      </c>
    </row>
    <row r="5430" spans="1:27" x14ac:dyDescent="0.2">
      <c r="A5430" s="45" t="str">
        <v>PLASTICOS111</v>
      </c>
      <c r="B5430" s="46" t="str">
        <v>PLASTICOS</v>
      </c>
      <c r="C5430" s="46">
        <v>111</v>
      </c>
      <c r="D5430" s="46" t="str">
        <v>Grampa varilla  cerradura VOLKSWAGEN GACELL</v>
      </c>
      <c r="E5430" s="47">
        <v>762.17</v>
      </c>
      <c r="F5430" s="45" t="str">
        <v>FADER</v>
      </c>
      <c r="G5430" s="48">
        <v>308.67885000000001</v>
      </c>
      <c r="H5430" s="49">
        <v>123.69</v>
      </c>
      <c r="I5430" s="50">
        <v>1.4955845258307061</v>
      </c>
      <c r="J5430" s="51" t="str">
        <v>S-104</v>
      </c>
      <c r="Q5430" s="19" t="str">
        <v>41 - CUADRADOS  - 50x50</v>
      </c>
      <c r="V5430" s="83"/>
      <c r="AA5430" t="str">
        <v xml:space="preserve">41 -  Union orientable 10 mm x 6,4 mm </v>
      </c>
    </row>
    <row r="5431" spans="1:27" x14ac:dyDescent="0.2">
      <c r="A5431" s="45" t="str">
        <v>RESORTES LINEA FERRETERIA24</v>
      </c>
      <c r="B5431" s="46" t="str">
        <v>RESORTES LINEA FERRETERIA</v>
      </c>
      <c r="C5431" s="46">
        <v>24</v>
      </c>
      <c r="D5431" s="46" t="str">
        <v>1,75 x 16 x 100 - Expansión</v>
      </c>
      <c r="E5431" s="47">
        <v>3049.08</v>
      </c>
      <c r="F5431" s="45" t="str">
        <v>RESORTES</v>
      </c>
      <c r="G5431" s="48">
        <v>1234.8774000000001</v>
      </c>
      <c r="H5431" s="49">
        <v>493.5</v>
      </c>
      <c r="I5431" s="50">
        <v>1.5022844984802433</v>
      </c>
      <c r="J5431" s="51" t="str">
        <v>24</v>
      </c>
      <c r="Q5431" s="19" t="str">
        <v>41 - Cuerda 1,78mm - 75,92 x 79,48</v>
      </c>
      <c r="V5431" s="83"/>
      <c r="AA5431" t="str">
        <v>41 - 0,5 x 6 x 50 - Compresion</v>
      </c>
    </row>
    <row r="5432" spans="1:27" x14ac:dyDescent="0.2">
      <c r="A5432" s="45" t="str">
        <v>RESORTES LINEA FERRETERIA25</v>
      </c>
      <c r="B5432" s="46" t="str">
        <v>RESORTES LINEA FERRETERIA</v>
      </c>
      <c r="C5432" s="46">
        <v>25</v>
      </c>
      <c r="D5432" s="46" t="str">
        <v>2 x 14 x 100 - Expansión</v>
      </c>
      <c r="E5432" s="47">
        <v>3049.08</v>
      </c>
      <c r="F5432" s="45" t="str">
        <v>RESORTES</v>
      </c>
      <c r="G5432" s="48">
        <v>1234.8774000000001</v>
      </c>
      <c r="H5432" s="49">
        <v>493.5</v>
      </c>
      <c r="I5432" s="50">
        <v>1.5022844984802433</v>
      </c>
      <c r="J5432" s="51" t="str">
        <v>25</v>
      </c>
      <c r="Q5432" s="19" t="str">
        <v>41 - MANG - MANG 6 mm  -  15</v>
      </c>
      <c r="V5432" s="83"/>
      <c r="AA5432" t="str">
        <v>41 - 12 x 1,25 - CAJA Y DIFAUTO - MOD NUEVOS MBZ, CARTER TOYOTA</v>
      </c>
    </row>
    <row r="5433" spans="1:27" x14ac:dyDescent="0.2">
      <c r="A5433" s="45" t="str">
        <v>RESORTES LINEA FERRETERIA14</v>
      </c>
      <c r="B5433" s="46" t="str">
        <v>RESORTES LINEA FERRETERIA</v>
      </c>
      <c r="C5433" s="46">
        <v>14</v>
      </c>
      <c r="D5433" s="46" t="str">
        <v>1 x 12 x 150 - Expansión</v>
      </c>
      <c r="E5433" s="47">
        <v>3408.08</v>
      </c>
      <c r="F5433" s="45" t="str">
        <v>RESORTES</v>
      </c>
      <c r="G5433" s="48">
        <v>1380.2724000000001</v>
      </c>
      <c r="H5433" s="49">
        <v>549.9</v>
      </c>
      <c r="I5433" s="50">
        <v>1.5100425531914894</v>
      </c>
      <c r="J5433" s="51" t="str">
        <v>14</v>
      </c>
      <c r="Q5433" s="19" t="str">
        <v>41 - Pala macho de 6.3 mm Cable: 1 - 2,5 mm</v>
      </c>
      <c r="V5433" s="83"/>
      <c r="AA5433" t="str">
        <v>41 - Conector de Multiple A tapa.Renault 18. M 2000</v>
      </c>
    </row>
    <row r="5434" spans="1:27" x14ac:dyDescent="0.2">
      <c r="A5434" s="45" t="str">
        <v>RESORTES LINEA FERRETERIA21</v>
      </c>
      <c r="B5434" s="46" t="str">
        <v>RESORTES LINEA FERRETERIA</v>
      </c>
      <c r="C5434" s="46">
        <v>21</v>
      </c>
      <c r="D5434" s="46" t="str">
        <v>1,5 x 16 x 150 - Expansión</v>
      </c>
      <c r="E5434" s="47">
        <v>3946.04</v>
      </c>
      <c r="F5434" s="45" t="str">
        <v>RESORTES</v>
      </c>
      <c r="G5434" s="48">
        <v>1598.1462000000001</v>
      </c>
      <c r="H5434" s="49">
        <v>634.5</v>
      </c>
      <c r="I5434" s="50">
        <v>1.5187489361702129</v>
      </c>
      <c r="J5434" s="51" t="str">
        <v>21</v>
      </c>
      <c r="Q5434" s="19" t="str">
        <v>41 - REDUCCION 10 X 16 - 62</v>
      </c>
      <c r="V5434" s="83"/>
      <c r="AA5434" t="str">
        <v>41 - CUADRADOS  - 50x50</v>
      </c>
    </row>
    <row r="5435" spans="1:27" x14ac:dyDescent="0.2">
      <c r="A5435" s="45" t="str">
        <v xml:space="preserve">ESPINAS ELASTICAS2,5 x 26 </v>
      </c>
      <c r="B5435" s="46" t="str">
        <v>ESPINAS ELASTICAS</v>
      </c>
      <c r="C5435" s="46" t="str">
        <v xml:space="preserve">2,5 x 26 </v>
      </c>
      <c r="D5435" s="46" t="str">
        <v>2,5x26</v>
      </c>
      <c r="E5435" s="47">
        <v>143.31</v>
      </c>
      <c r="F5435" s="45" t="str">
        <v>OTIA</v>
      </c>
      <c r="G5435" s="48">
        <v>58.040549999999996</v>
      </c>
      <c r="H5435" s="49">
        <v>23.0396</v>
      </c>
      <c r="I5435" s="50">
        <v>1.5191648292505078</v>
      </c>
      <c r="J5435" s="51" t="str">
        <v>01012.5-26</v>
      </c>
      <c r="Q5435" s="19" t="str">
        <v>41 - SAE 9.49 ID-8 - Codo 45°</v>
      </c>
      <c r="V5435" s="83"/>
      <c r="AA5435" t="str">
        <v>41 - Cuerda 1,78mm - 75,92 x 79,48</v>
      </c>
    </row>
    <row r="5436" spans="1:27" x14ac:dyDescent="0.2">
      <c r="A5436" s="45" t="str">
        <v>ESPINAS ELASTICAS2,5 x 16</v>
      </c>
      <c r="B5436" s="46" t="str">
        <v>ESPINAS ELASTICAS</v>
      </c>
      <c r="C5436" s="46" t="str">
        <v>2,5 x 16</v>
      </c>
      <c r="D5436" s="46" t="str">
        <v>2,5x16</v>
      </c>
      <c r="E5436" s="47">
        <v>88.17</v>
      </c>
      <c r="F5436" s="45" t="str">
        <v>OTIA</v>
      </c>
      <c r="G5436" s="48">
        <v>35.708849999999998</v>
      </c>
      <c r="H5436" s="49">
        <v>14.1746</v>
      </c>
      <c r="I5436" s="50">
        <v>1.519213946072552</v>
      </c>
      <c r="J5436" s="51" t="str">
        <v>01012.5-16</v>
      </c>
      <c r="Q5436" s="19" t="str">
        <v>41 - SEEGER A 41</v>
      </c>
      <c r="V5436" s="83"/>
      <c r="AA5436" t="str">
        <v>41 - MANG - MANG 6 mm  -  15</v>
      </c>
    </row>
    <row r="5437" spans="1:27" x14ac:dyDescent="0.2">
      <c r="A5437" s="45" t="str">
        <v>ESPINAS ELASTICAS2,5 x 30</v>
      </c>
      <c r="B5437" s="46" t="str">
        <v>ESPINAS ELASTICAS</v>
      </c>
      <c r="C5437" s="46" t="str">
        <v>2,5 x 30</v>
      </c>
      <c r="D5437" s="46" t="str">
        <v>2,5x30</v>
      </c>
      <c r="E5437" s="47">
        <v>165.43</v>
      </c>
      <c r="F5437" s="45" t="str">
        <v>OTIA</v>
      </c>
      <c r="G5437" s="48">
        <v>66.999150000000014</v>
      </c>
      <c r="H5437" s="49">
        <v>26.595099999999999</v>
      </c>
      <c r="I5437" s="50">
        <v>1.5192291061135328</v>
      </c>
      <c r="J5437" s="51" t="str">
        <v>01012.5-30</v>
      </c>
      <c r="Q5437" s="19" t="str">
        <v>41 - SEEGER I 41</v>
      </c>
      <c r="V5437" s="83"/>
      <c r="AA5437" t="str">
        <v>41 - Pala macho de 6.3 mm Cable: 1 - 2,5 mm</v>
      </c>
    </row>
    <row r="5438" spans="1:27" x14ac:dyDescent="0.2">
      <c r="A5438" s="45" t="str">
        <v>ESPINAS ELASTICAS2,5 x 14</v>
      </c>
      <c r="B5438" s="46" t="str">
        <v>ESPINAS ELASTICAS</v>
      </c>
      <c r="C5438" s="46" t="str">
        <v>2,5 x 14</v>
      </c>
      <c r="D5438" s="46" t="str">
        <v>2,5x14</v>
      </c>
      <c r="E5438" s="47">
        <v>77.180000000000007</v>
      </c>
      <c r="F5438" s="45" t="str">
        <v>OTIA</v>
      </c>
      <c r="G5438" s="48">
        <v>31.257900000000006</v>
      </c>
      <c r="H5438" s="49">
        <v>12.4076</v>
      </c>
      <c r="I5438" s="50">
        <v>1.5192543279925212</v>
      </c>
      <c r="J5438" s="51" t="str">
        <v>01012.5-14</v>
      </c>
      <c r="Q5438" s="19" t="str">
        <v>41 - Tapizado techo PEUGEOT 504/505</v>
      </c>
      <c r="V5438" s="83"/>
      <c r="AA5438" t="str">
        <v>41 - REDUCCION 10 X 16 - 62</v>
      </c>
    </row>
    <row r="5439" spans="1:27" x14ac:dyDescent="0.2">
      <c r="A5439" s="45" t="str">
        <v>SEEGER DIN 47160</v>
      </c>
      <c r="B5439" s="46" t="str">
        <v>SEEGER DIN 471</v>
      </c>
      <c r="C5439" s="46">
        <v>60</v>
      </c>
      <c r="D5439" s="46" t="str">
        <v>SEEGER A 60</v>
      </c>
      <c r="E5439" s="47">
        <v>3344.69</v>
      </c>
      <c r="F5439" s="45" t="str">
        <v>OTIA</v>
      </c>
      <c r="G5439" s="48">
        <v>1354.5994500000002</v>
      </c>
      <c r="H5439" s="49">
        <v>536.64369999999997</v>
      </c>
      <c r="I5439" s="50">
        <v>1.5242063775275851</v>
      </c>
      <c r="J5439" s="51" t="str">
        <v>0403060</v>
      </c>
      <c r="Q5439" s="19" t="str">
        <v>41 - TOPE CAPOT DELANTERO FIAT 600</v>
      </c>
      <c r="V5439" s="83"/>
      <c r="AA5439" t="str">
        <v>41 - SAE 9.49 ID-8 - Codo 45°</v>
      </c>
    </row>
    <row r="5440" spans="1:27" x14ac:dyDescent="0.2">
      <c r="A5440" s="45" t="str">
        <v>RESORTES LINEA PESADA128</v>
      </c>
      <c r="B5440" s="46" t="str">
        <v>RESORTES LINEA PESADA</v>
      </c>
      <c r="C5440" s="46">
        <v>128</v>
      </c>
      <c r="D5440" s="46" t="str">
        <v>2,5 x 33 x 50 - Compresión</v>
      </c>
      <c r="E5440" s="47">
        <v>2636.84</v>
      </c>
      <c r="F5440" s="45" t="str">
        <v>RESORTES</v>
      </c>
      <c r="G5440" s="48">
        <v>1067.9202</v>
      </c>
      <c r="H5440" s="49">
        <v>423</v>
      </c>
      <c r="I5440" s="50">
        <v>1.5246340425531915</v>
      </c>
      <c r="J5440" s="51" t="str">
        <v>128</v>
      </c>
      <c r="Q5440" s="19" t="str">
        <v>410 - 1,75 x 8 x 6 - Torsion</v>
      </c>
      <c r="V5440" s="83"/>
      <c r="AA5440" t="str">
        <v>41 - SEEGER A 41</v>
      </c>
    </row>
    <row r="5441" spans="1:27" x14ac:dyDescent="0.2">
      <c r="A5441" s="45" t="str">
        <v>PLASTICOS116</v>
      </c>
      <c r="B5441" s="46" t="str">
        <v>PLASTICOS</v>
      </c>
      <c r="C5441" s="46">
        <v>116</v>
      </c>
      <c r="D5441" s="46" t="str">
        <v>Clip parrilla FIAT UNO</v>
      </c>
      <c r="E5441" s="47">
        <v>1618.09</v>
      </c>
      <c r="F5441" s="45" t="str">
        <v>FADER</v>
      </c>
      <c r="G5441" s="48">
        <v>655.32645000000002</v>
      </c>
      <c r="H5441" s="49">
        <v>259.35000000000002</v>
      </c>
      <c r="I5441" s="50">
        <v>1.5268033545401964</v>
      </c>
      <c r="J5441" s="51" t="str">
        <v>S-125</v>
      </c>
      <c r="Q5441" s="19" t="str">
        <v>411 - 1,50 - Torsion</v>
      </c>
      <c r="V5441" s="83"/>
      <c r="AA5441" t="str">
        <v>41 - SEEGER I 41</v>
      </c>
    </row>
    <row r="5442" spans="1:27" x14ac:dyDescent="0.2">
      <c r="A5442" s="45" t="str">
        <v>REGATONES20</v>
      </c>
      <c r="B5442" s="46" t="str">
        <v>REGATONES</v>
      </c>
      <c r="C5442" s="46">
        <v>20</v>
      </c>
      <c r="D5442" s="46" t="str">
        <v>INTERIORES  - 3/4 .</v>
      </c>
      <c r="E5442" s="47">
        <v>107.25</v>
      </c>
      <c r="F5442" s="45" t="str">
        <v>REGATONES</v>
      </c>
      <c r="G5442" s="48">
        <v>43.436250000000001</v>
      </c>
      <c r="H5442" s="49">
        <v>17.149999999999999</v>
      </c>
      <c r="I5442" s="50">
        <v>1.532725947521866</v>
      </c>
      <c r="J5442" s="51" t="str">
        <v>3/4 . INTERIORES</v>
      </c>
      <c r="Q5442" s="19" t="str">
        <v>414 - RESORTES LINEA FIAT - SEGURO ANTIRRUIDO P/PAST.F/ A DISCO FIAT 1500/1600/125/MULTICARGA</v>
      </c>
      <c r="V5442" s="83"/>
      <c r="AA5442" t="str">
        <v>41 - Tapizado techo PEUGEOT 504/505</v>
      </c>
    </row>
    <row r="5443" spans="1:27" x14ac:dyDescent="0.2">
      <c r="A5443" s="45" t="str">
        <v>RESORTES LINEA PESADA116</v>
      </c>
      <c r="B5443" s="46" t="str">
        <v>RESORTES LINEA PESADA</v>
      </c>
      <c r="C5443" s="46">
        <v>116</v>
      </c>
      <c r="D5443" s="46" t="str">
        <v>2 x 25 x 100 - Compresión</v>
      </c>
      <c r="E5443" s="47">
        <v>2645.72</v>
      </c>
      <c r="F5443" s="45" t="str">
        <v>RESORTES</v>
      </c>
      <c r="G5443" s="48">
        <v>1071.5165999999999</v>
      </c>
      <c r="H5443" s="49">
        <v>423</v>
      </c>
      <c r="I5443" s="50">
        <v>1.5331361702127659</v>
      </c>
      <c r="J5443" s="51" t="str">
        <v>116</v>
      </c>
      <c r="Q5443" s="19" t="str">
        <v>415 - RESORTES LINEA FIAT - SEGURO P/PERNO PASADOR PAST. F/ A DISCO FIAT 1500/1600/125/MULTICARGA</v>
      </c>
      <c r="V5443" s="83"/>
      <c r="AA5443" t="str">
        <v>41 - TOPE CAPOT DELANTERO FIAT 600</v>
      </c>
    </row>
    <row r="5444" spans="1:27" x14ac:dyDescent="0.2">
      <c r="A5444" s="45" t="str">
        <v>ESPINAS ELASTICAS2 x 16</v>
      </c>
      <c r="B5444" s="46" t="str">
        <v>ESPINAS ELASTICAS</v>
      </c>
      <c r="C5444" s="46" t="str">
        <v>2 x 16</v>
      </c>
      <c r="D5444" s="46" t="str">
        <v>2x16</v>
      </c>
      <c r="E5444" s="47">
        <v>70.39</v>
      </c>
      <c r="F5444" s="45" t="str">
        <v>OTIA</v>
      </c>
      <c r="G5444" s="48">
        <v>28.507950000000001</v>
      </c>
      <c r="H5444" s="49">
        <v>11.194100000000001</v>
      </c>
      <c r="I5444" s="50">
        <v>1.5466942407160915</v>
      </c>
      <c r="J5444" s="51" t="str">
        <v>01012-16</v>
      </c>
      <c r="Q5444" s="19" t="str">
        <v>41x49 - 41x49</v>
      </c>
      <c r="V5444" s="83"/>
      <c r="AA5444" t="str">
        <v>410 - 1,75 x 8 x 6 - Torsion</v>
      </c>
    </row>
    <row r="5445" spans="1:27" x14ac:dyDescent="0.2">
      <c r="A5445" s="45" t="str">
        <v>ESPINAS ELASTICAS2 x 20</v>
      </c>
      <c r="B5445" s="46" t="str">
        <v>ESPINAS ELASTICAS</v>
      </c>
      <c r="C5445" s="46" t="str">
        <v>2 x 20</v>
      </c>
      <c r="D5445" s="46" t="str">
        <v>2x20</v>
      </c>
      <c r="E5445" s="47">
        <v>87.97</v>
      </c>
      <c r="F5445" s="45" t="str">
        <v>OTIA</v>
      </c>
      <c r="G5445" s="48">
        <v>35.627850000000002</v>
      </c>
      <c r="H5445" s="49">
        <v>13.9895</v>
      </c>
      <c r="I5445" s="50">
        <v>1.5467564959433862</v>
      </c>
      <c r="J5445" s="51" t="str">
        <v>01012-20</v>
      </c>
      <c r="Q5445" s="19" t="str">
        <v>41x57 - 41x57</v>
      </c>
      <c r="V5445" s="83"/>
      <c r="AA5445" t="str">
        <v>411 - 1,50 - Torsion</v>
      </c>
    </row>
    <row r="5446" spans="1:27" x14ac:dyDescent="0.2">
      <c r="A5446" s="45" t="str">
        <v>ESPINAS ELASTICAS2 x 12</v>
      </c>
      <c r="B5446" s="46" t="str">
        <v>ESPINAS ELASTICAS</v>
      </c>
      <c r="C5446" s="46" t="str">
        <v>2 x 12</v>
      </c>
      <c r="D5446" s="46" t="str">
        <v>2x12</v>
      </c>
      <c r="E5446" s="47">
        <v>52.79</v>
      </c>
      <c r="F5446" s="45" t="str">
        <v>OTIA</v>
      </c>
      <c r="G5446" s="48">
        <v>21.379950000000001</v>
      </c>
      <c r="H5446" s="49">
        <v>8.3945000000000007</v>
      </c>
      <c r="I5446" s="50">
        <v>1.5468997557924831</v>
      </c>
      <c r="J5446" s="51" t="str">
        <v>01012-12</v>
      </c>
      <c r="Q5446" s="19" t="str">
        <v>42 -  17 x 8 x 6 - AMOLD BLACK DECKER</v>
      </c>
      <c r="V5446" s="83"/>
      <c r="AA5446" t="str">
        <v>414 - RESORTES LINEA FIAT - SEGURO ANTIRRUIDO P/PAST.F/ A DISCO FIAT 1500/1600/125/MULTICARGA</v>
      </c>
    </row>
    <row r="5447" spans="1:27" x14ac:dyDescent="0.2">
      <c r="A5447" s="45" t="str">
        <v>SEEGER DIN 47142</v>
      </c>
      <c r="B5447" s="46" t="str">
        <v>SEEGER DIN 471</v>
      </c>
      <c r="C5447" s="46">
        <v>42</v>
      </c>
      <c r="D5447" s="46" t="str">
        <v>SEEGER A 42</v>
      </c>
      <c r="E5447" s="47">
        <v>1964.44</v>
      </c>
      <c r="F5447" s="45" t="str">
        <v>OTIA</v>
      </c>
      <c r="G5447" s="48">
        <v>795.59820000000013</v>
      </c>
      <c r="H5447" s="49">
        <v>311.95960000000002</v>
      </c>
      <c r="I5447" s="50">
        <v>1.5503244650909926</v>
      </c>
      <c r="J5447" s="51" t="str">
        <v>0403042</v>
      </c>
      <c r="Q5447" s="19" t="str">
        <v xml:space="preserve">42 -  Union orientable 8 mm x 8,5 mm </v>
      </c>
      <c r="V5447" s="83"/>
      <c r="AA5447" t="str">
        <v>415 - RESORTES LINEA FIAT - SEGURO P/PERNO PASADOR PAST. F/ A DISCO FIAT 1500/1600/125/MULTICARGA</v>
      </c>
    </row>
    <row r="5448" spans="1:27" x14ac:dyDescent="0.2">
      <c r="A5448" s="45" t="str">
        <v>PLASTICOS313</v>
      </c>
      <c r="B5448" s="46" t="str">
        <v>PLASTICOS</v>
      </c>
      <c r="C5448" s="46">
        <v>313</v>
      </c>
      <c r="D5448" s="46" t="str">
        <v>GRAMPA VARILLA DE CERRADURA RENAULT CLIO - MEGANE</v>
      </c>
      <c r="E5448" s="47">
        <v>785.82</v>
      </c>
      <c r="F5448" s="45" t="str">
        <v>FADER</v>
      </c>
      <c r="G5448" s="48">
        <v>318.25710000000004</v>
      </c>
      <c r="H5448" s="49">
        <v>124.6875</v>
      </c>
      <c r="I5448" s="50">
        <v>1.5524378947368422</v>
      </c>
      <c r="J5448" s="51" t="str">
        <v>S-136</v>
      </c>
      <c r="Q5448" s="19" t="str">
        <v>42 - 0,6 x 8 x 50 - Compresion</v>
      </c>
      <c r="V5448" s="83"/>
      <c r="AA5448" t="str">
        <v>41x49 - 41x49</v>
      </c>
    </row>
    <row r="5449" spans="1:27" x14ac:dyDescent="0.2">
      <c r="A5449" s="45" t="str">
        <v>SEEGER DIN 47133</v>
      </c>
      <c r="B5449" s="46" t="str">
        <v>SEEGER DIN 471</v>
      </c>
      <c r="C5449" s="46">
        <v>33</v>
      </c>
      <c r="D5449" s="46" t="str">
        <v>SEEGER A 33</v>
      </c>
      <c r="E5449" s="47">
        <v>1312.88</v>
      </c>
      <c r="F5449" s="45" t="str">
        <v>OTIA</v>
      </c>
      <c r="G5449" s="48">
        <v>531.71640000000002</v>
      </c>
      <c r="H5449" s="49">
        <v>208.0385</v>
      </c>
      <c r="I5449" s="50">
        <v>1.555855767081574</v>
      </c>
      <c r="J5449" s="51" t="str">
        <v>0403033</v>
      </c>
      <c r="Q5449" s="19" t="str">
        <v>42 - 12 x 1,5 - CAJA Y DIFAUTO - MOD NUEVOS MBZ,</v>
      </c>
      <c r="V5449" s="83"/>
      <c r="AA5449" t="str">
        <v>41x57 - 41x57</v>
      </c>
    </row>
    <row r="5450" spans="1:27" x14ac:dyDescent="0.2">
      <c r="A5450" s="45" t="str">
        <v>SEEGER DIN 47152</v>
      </c>
      <c r="B5450" s="46" t="str">
        <v>SEEGER DIN 471</v>
      </c>
      <c r="C5450" s="46">
        <v>52</v>
      </c>
      <c r="D5450" s="46" t="str">
        <v>SEEGER A 52</v>
      </c>
      <c r="E5450" s="47">
        <v>2665.25</v>
      </c>
      <c r="F5450" s="45" t="str">
        <v>OTIA</v>
      </c>
      <c r="G5450" s="48">
        <v>1079.42625</v>
      </c>
      <c r="H5450" s="49">
        <v>421.25240000000002</v>
      </c>
      <c r="I5450" s="50">
        <v>1.5624216028205415</v>
      </c>
      <c r="J5450" s="51" t="str">
        <v>0403052</v>
      </c>
      <c r="Q5450" s="19" t="str">
        <v>42 - Chupete guardabarro R11-9-19</v>
      </c>
      <c r="V5450" s="83"/>
      <c r="AA5450" t="str">
        <v>42 -  17 x 8 x 6 - AMOLD BLACK DECKER</v>
      </c>
    </row>
    <row r="5451" spans="1:27" x14ac:dyDescent="0.2">
      <c r="A5451" s="45" t="str">
        <v>SEEGER DIN 47136</v>
      </c>
      <c r="B5451" s="46" t="str">
        <v>SEEGER DIN 471</v>
      </c>
      <c r="C5451" s="46">
        <v>36</v>
      </c>
      <c r="D5451" s="46" t="str">
        <v>SEEGER A 36</v>
      </c>
      <c r="E5451" s="47">
        <v>1583.52</v>
      </c>
      <c r="F5451" s="45" t="str">
        <v>OTIA</v>
      </c>
      <c r="G5451" s="48">
        <v>641.32560000000001</v>
      </c>
      <c r="H5451" s="49">
        <v>250.27279999999999</v>
      </c>
      <c r="I5451" s="50">
        <v>1.5625061932419344</v>
      </c>
      <c r="J5451" s="51" t="str">
        <v>0403036</v>
      </c>
      <c r="Q5451" s="19" t="str">
        <v>42 - CUADRADOS  - 60x60</v>
      </c>
      <c r="V5451" s="83"/>
      <c r="AA5451" t="str">
        <v xml:space="preserve">42 -  Union orientable 8 mm x 8,5 mm </v>
      </c>
    </row>
    <row r="5452" spans="1:27" x14ac:dyDescent="0.2">
      <c r="A5452" s="45" t="str">
        <v>SEEGER DIN 47137</v>
      </c>
      <c r="B5452" s="46" t="str">
        <v>SEEGER DIN 471</v>
      </c>
      <c r="C5452" s="46">
        <v>37</v>
      </c>
      <c r="D5452" s="46" t="str">
        <v>SEEGER A 37</v>
      </c>
      <c r="E5452" s="47">
        <v>1583.88</v>
      </c>
      <c r="F5452" s="45" t="str">
        <v>OTIA</v>
      </c>
      <c r="G5452" s="48">
        <v>641.47140000000013</v>
      </c>
      <c r="H5452" s="49">
        <v>250.27279999999999</v>
      </c>
      <c r="I5452" s="50">
        <v>1.5630887575477646</v>
      </c>
      <c r="J5452" s="51" t="str">
        <v>0403037</v>
      </c>
      <c r="Q5452" s="19" t="str">
        <v>42 - Cuerda 1,78mm - 82,27 x 85,83</v>
      </c>
      <c r="V5452" s="83"/>
      <c r="AA5452" t="str">
        <v>42 - 0,6 x 8 x 50 - Compresion</v>
      </c>
    </row>
    <row r="5453" spans="1:27" x14ac:dyDescent="0.2">
      <c r="A5453" s="45" t="str">
        <v>RESORTES LINEA FERRETERIA22</v>
      </c>
      <c r="B5453" s="46" t="str">
        <v>RESORTES LINEA FERRETERIA</v>
      </c>
      <c r="C5453" s="46">
        <v>22</v>
      </c>
      <c r="D5453" s="46" t="str">
        <v>1,75 x 12 x 100 - Expansión</v>
      </c>
      <c r="E5453" s="47">
        <v>2869.76</v>
      </c>
      <c r="F5453" s="45" t="str">
        <v>RESORTES</v>
      </c>
      <c r="G5453" s="48">
        <v>1162.2528000000002</v>
      </c>
      <c r="H5453" s="49">
        <v>451.2</v>
      </c>
      <c r="I5453" s="50">
        <v>1.5759148936170218</v>
      </c>
      <c r="J5453" s="51" t="str">
        <v>22</v>
      </c>
      <c r="Q5453" s="19" t="str">
        <v>42 - MANG - MANG 8 mm  -  16</v>
      </c>
      <c r="V5453" s="83"/>
      <c r="AA5453" t="str">
        <v>42 - 12 x 1,5 - CAJA Y DIFAUTO - MOD NUEVOS MBZ,</v>
      </c>
    </row>
    <row r="5454" spans="1:27" x14ac:dyDescent="0.2">
      <c r="A5454" s="45" t="str">
        <v>RESORTES LINEA FERRETERIA19</v>
      </c>
      <c r="B5454" s="46" t="str">
        <v>RESORTES LINEA FERRETERIA</v>
      </c>
      <c r="C5454" s="46">
        <v>19</v>
      </c>
      <c r="D5454" s="46" t="str">
        <v>1,5 x 12 x 100 - Expansión</v>
      </c>
      <c r="E5454" s="47">
        <v>2690.44</v>
      </c>
      <c r="F5454" s="45" t="str">
        <v>RESORTES</v>
      </c>
      <c r="G5454" s="48">
        <v>1089.6282000000001</v>
      </c>
      <c r="H5454" s="49">
        <v>423</v>
      </c>
      <c r="I5454" s="50">
        <v>1.5759531914893619</v>
      </c>
      <c r="J5454" s="51" t="str">
        <v>19</v>
      </c>
      <c r="Q5454" s="19" t="str">
        <v>42 - Pala macho de 6.5 mm larga Cable: 2 - 2,5 mm</v>
      </c>
      <c r="V5454" s="83"/>
      <c r="AA5454" t="str">
        <v>42 - Chupete guardabarro R11-9-19</v>
      </c>
    </row>
    <row r="5455" spans="1:27" x14ac:dyDescent="0.2">
      <c r="A5455" s="45" t="str">
        <v>RESORTES LINEA COMPLEMENTARIA276</v>
      </c>
      <c r="B5455" s="46" t="str">
        <v>RESORTES LINEA COMPLEMENTARIA</v>
      </c>
      <c r="C5455" s="46">
        <v>276</v>
      </c>
      <c r="D5455" s="46" t="str">
        <v>1 x 10 x 95 - Expansión</v>
      </c>
      <c r="E5455" s="47">
        <v>2511.12</v>
      </c>
      <c r="F5455" s="45" t="str">
        <v>RESORTES</v>
      </c>
      <c r="G5455" s="48">
        <v>1017.0036</v>
      </c>
      <c r="H5455" s="49">
        <v>394.8</v>
      </c>
      <c r="I5455" s="50">
        <v>1.575996960486322</v>
      </c>
      <c r="J5455" s="51" t="str">
        <v>276</v>
      </c>
      <c r="Q5455" s="19" t="str">
        <v xml:space="preserve">42 - Park 10/12x22 neg </v>
      </c>
      <c r="V5455" s="83"/>
      <c r="AA5455" t="str">
        <v>42 - CUADRADOS  - 60x60</v>
      </c>
    </row>
    <row r="5456" spans="1:27" x14ac:dyDescent="0.2">
      <c r="A5456" s="45" t="str">
        <v>SEEGER DIN 47236</v>
      </c>
      <c r="B5456" s="46" t="str">
        <v>SEEGER DIN 472</v>
      </c>
      <c r="C5456" s="46">
        <v>36</v>
      </c>
      <c r="D5456" s="46" t="str">
        <v>SEEGER I 36</v>
      </c>
      <c r="E5456" s="47">
        <v>1067.27</v>
      </c>
      <c r="F5456" s="45" t="str">
        <v>OTIA</v>
      </c>
      <c r="G5456" s="48">
        <v>432.24435000000005</v>
      </c>
      <c r="H5456" s="49">
        <v>167.47319999999999</v>
      </c>
      <c r="I5456" s="50">
        <v>1.5809762397804548</v>
      </c>
      <c r="J5456" s="51" t="str">
        <v>0401036</v>
      </c>
      <c r="Q5456" s="19" t="str">
        <v>42 - REDUCCION 10 X 19 - 64</v>
      </c>
      <c r="V5456" s="83"/>
      <c r="AA5456" t="str">
        <v>42 - Cuerda 1,78mm - 82,27 x 85,83</v>
      </c>
    </row>
    <row r="5457" spans="1:27" x14ac:dyDescent="0.2">
      <c r="A5457" s="45" t="str">
        <v>RESORTES LINEA FERRETERIA62</v>
      </c>
      <c r="B5457" s="46" t="str">
        <v>RESORTES LINEA FERRETERIA</v>
      </c>
      <c r="C5457" s="46">
        <v>62</v>
      </c>
      <c r="D5457" s="46" t="str">
        <v>1,5 x 16 x 35 - Compresión</v>
      </c>
      <c r="E5457" s="47">
        <v>1260.3599999999999</v>
      </c>
      <c r="F5457" s="45" t="str">
        <v>RESORTES</v>
      </c>
      <c r="G5457" s="48">
        <v>510.44579999999996</v>
      </c>
      <c r="H5457" s="49">
        <v>197.4</v>
      </c>
      <c r="I5457" s="50">
        <v>1.5858449848024314</v>
      </c>
      <c r="J5457" s="51" t="str">
        <v>62</v>
      </c>
      <c r="Q5457" s="19" t="str">
        <v xml:space="preserve">42 - SAE 9.49 ID-6 - Acople recto </v>
      </c>
      <c r="V5457" s="83"/>
      <c r="AA5457" t="str">
        <v>42 - MANG - MANG 8 mm  -  16</v>
      </c>
    </row>
    <row r="5458" spans="1:27" x14ac:dyDescent="0.2">
      <c r="A5458" s="45" t="str">
        <v>RESORTES LINEA FERRETERIA63</v>
      </c>
      <c r="B5458" s="46" t="str">
        <v>RESORTES LINEA FERRETERIA</v>
      </c>
      <c r="C5458" s="46">
        <v>63</v>
      </c>
      <c r="D5458" s="46" t="str">
        <v>1,5 x 16 x 45 - Compresión</v>
      </c>
      <c r="E5458" s="47">
        <v>1260.3599999999999</v>
      </c>
      <c r="F5458" s="45" t="str">
        <v>RESORTES</v>
      </c>
      <c r="G5458" s="48">
        <v>510.44579999999996</v>
      </c>
      <c r="H5458" s="49">
        <v>197.4</v>
      </c>
      <c r="I5458" s="50">
        <v>1.5858449848024314</v>
      </c>
      <c r="J5458" s="51" t="str">
        <v>63</v>
      </c>
      <c r="Q5458" s="19" t="str">
        <v>42 - SEEGER A 42</v>
      </c>
      <c r="V5458" s="83"/>
      <c r="AA5458" t="str">
        <v>42 - Pala macho de 6.5 mm larga Cable: 2 - 2,5 mm</v>
      </c>
    </row>
    <row r="5459" spans="1:27" x14ac:dyDescent="0.2">
      <c r="A5459" s="45" t="str">
        <v>CONECTORES DE COMBUSTIBLE23</v>
      </c>
      <c r="B5459" s="46" t="str">
        <v>CONECTORES DE COMBUSTIBLE</v>
      </c>
      <c r="C5459" s="46">
        <v>23</v>
      </c>
      <c r="D5459" s="46" t="str">
        <v>SAE 7.89 ID-8 - Codo inclinado</v>
      </c>
      <c r="E5459" s="47">
        <v>12681</v>
      </c>
      <c r="F5459" s="45" t="str">
        <v>ALNAT</v>
      </c>
      <c r="G5459" s="48">
        <v>5135.8050000000003</v>
      </c>
      <c r="H5459" s="49">
        <v>1984.92</v>
      </c>
      <c r="I5459" s="50">
        <v>1.5874115833383713</v>
      </c>
      <c r="J5459" s="51" t="str">
        <v>B16</v>
      </c>
      <c r="Q5459" s="19" t="str">
        <v>42 - SEEGER I 42</v>
      </c>
      <c r="V5459" s="83"/>
      <c r="AA5459" t="str">
        <v xml:space="preserve">42 - Park 10/12x22 neg </v>
      </c>
    </row>
    <row r="5460" spans="1:27" x14ac:dyDescent="0.2">
      <c r="A5460" s="45" t="str">
        <v>RESORTES LINEA FERRETERIA56</v>
      </c>
      <c r="B5460" s="46" t="str">
        <v>RESORTES LINEA FERRETERIA</v>
      </c>
      <c r="C5460" s="46">
        <v>56</v>
      </c>
      <c r="D5460" s="46" t="str">
        <v>1,25 x 10 x 50 - Compresión</v>
      </c>
      <c r="E5460" s="47">
        <v>1175.72</v>
      </c>
      <c r="F5460" s="45" t="str">
        <v>RESORTES</v>
      </c>
      <c r="G5460" s="48">
        <v>476.16660000000002</v>
      </c>
      <c r="H5460" s="49">
        <v>184</v>
      </c>
      <c r="I5460" s="50">
        <v>1.5878619565217393</v>
      </c>
      <c r="J5460" s="51" t="str">
        <v>56</v>
      </c>
      <c r="Q5460" s="19" t="str">
        <v>42 - TOPE PISO FIAT 600 (20 mm)</v>
      </c>
      <c r="V5460" s="83"/>
      <c r="AA5460" t="str">
        <v>42 - REDUCCION 10 X 19 - 64</v>
      </c>
    </row>
    <row r="5461" spans="1:27" x14ac:dyDescent="0.2">
      <c r="A5461" s="45" t="str">
        <v>SEEGER DIN 47115</v>
      </c>
      <c r="B5461" s="46" t="str">
        <v>SEEGER DIN 471</v>
      </c>
      <c r="C5461" s="46">
        <v>15</v>
      </c>
      <c r="D5461" s="46" t="str">
        <v>SEEGER A 15</v>
      </c>
      <c r="E5461" s="47">
        <v>284.68</v>
      </c>
      <c r="F5461" s="45" t="str">
        <v>OTIA</v>
      </c>
      <c r="G5461" s="48">
        <v>115.2954</v>
      </c>
      <c r="H5461" s="49">
        <v>44.479799999999997</v>
      </c>
      <c r="I5461" s="50">
        <v>1.5920844967828094</v>
      </c>
      <c r="J5461" s="51" t="str">
        <v>0403015NH</v>
      </c>
      <c r="Q5461" s="19" t="str">
        <v>42 - Tuerca inserto/madera - rosca de 3/16</v>
      </c>
      <c r="V5461" s="83"/>
      <c r="AA5461" t="str">
        <v xml:space="preserve">42 - SAE 9.49 ID-6 - Acople recto </v>
      </c>
    </row>
    <row r="5462" spans="1:27" x14ac:dyDescent="0.2">
      <c r="A5462" s="45" t="str">
        <v>PLASTICOS214</v>
      </c>
      <c r="B5462" s="46" t="str">
        <v>PLASTICOS</v>
      </c>
      <c r="C5462" s="46">
        <v>214</v>
      </c>
      <c r="D5462" s="46" t="str">
        <v>GRAMPA PUNTERA DE OPTICA RENAULT 11-18</v>
      </c>
      <c r="E5462" s="47">
        <v>1120.3</v>
      </c>
      <c r="F5462" s="45" t="str">
        <v>FADER</v>
      </c>
      <c r="G5462" s="48">
        <v>453.72149999999999</v>
      </c>
      <c r="H5462" s="49">
        <v>174.5625</v>
      </c>
      <c r="I5462" s="50">
        <v>1.599192266380236</v>
      </c>
      <c r="J5462" s="51" t="str">
        <v>S-008</v>
      </c>
      <c r="Q5462" s="19" t="str">
        <v>420 - RESORTES LINEA FIAT - RESORTE P/COMANDO DE ACELERADOR FIAT 600/770/800/133</v>
      </c>
      <c r="V5462" s="83"/>
      <c r="AA5462" t="str">
        <v>42 - SEEGER A 42</v>
      </c>
    </row>
    <row r="5463" spans="1:27" x14ac:dyDescent="0.2">
      <c r="A5463" s="45" t="str">
        <v>PLASTICOS193</v>
      </c>
      <c r="B5463" s="46" t="str">
        <v>PLASTICOS</v>
      </c>
      <c r="C5463" s="46">
        <v>193</v>
      </c>
      <c r="D5463" s="46" t="str">
        <v>GRAMPA MOLDURA BAUL FIAT - FALCON 77/ 82</v>
      </c>
      <c r="E5463" s="47">
        <v>1455.21</v>
      </c>
      <c r="F5463" s="45" t="str">
        <v>FADER</v>
      </c>
      <c r="G5463" s="48">
        <v>589.36005000000011</v>
      </c>
      <c r="H5463" s="49">
        <v>226.56819999999999</v>
      </c>
      <c r="I5463" s="50">
        <v>1.6012478803291907</v>
      </c>
      <c r="J5463" s="51" t="str">
        <v>F-9001</v>
      </c>
      <c r="Q5463" s="19" t="str">
        <v>421 - RESORTES LINEA FIAT - CLIP P/CABLE COMANDO DE FRENO - FIAT 128</v>
      </c>
      <c r="V5463" s="83"/>
      <c r="AA5463" t="str">
        <v>42 - SEEGER I 42</v>
      </c>
    </row>
    <row r="5464" spans="1:27" x14ac:dyDescent="0.2">
      <c r="A5464" s="45" t="str">
        <v>RESORTES LINEA BULONERA820</v>
      </c>
      <c r="B5464" s="46" t="str">
        <v>RESORTES LINEA BULONERA</v>
      </c>
      <c r="C5464" s="46">
        <v>820</v>
      </c>
      <c r="D5464" s="46" t="str">
        <v>EXPANSION - 2 x 18 L.: 195 mm</v>
      </c>
      <c r="E5464" s="47">
        <v>7387.2</v>
      </c>
      <c r="F5464" s="45" t="str">
        <v>RESORTES</v>
      </c>
      <c r="G5464" s="48">
        <v>2991.8160000000003</v>
      </c>
      <c r="H5464" s="49">
        <v>1150</v>
      </c>
      <c r="I5464" s="50">
        <v>1.6015791304347826</v>
      </c>
      <c r="J5464" s="51" t="str">
        <v>820</v>
      </c>
      <c r="Q5464" s="19" t="str">
        <v>429 - RESORTES LINEA FIAT - RESORTE P/RETORNO DE PEDAL DE EMBRAGUE - FIAT 1600/125</v>
      </c>
      <c r="V5464" s="83"/>
      <c r="AA5464" t="str">
        <v>42 - TOPE PISO FIAT 600 (20 mm)</v>
      </c>
    </row>
    <row r="5465" spans="1:27" x14ac:dyDescent="0.2">
      <c r="A5465" s="45" t="str">
        <v>ESPINAS ELASTICAS4,5 x 30</v>
      </c>
      <c r="B5465" s="46" t="str">
        <v>ESPINAS ELASTICAS</v>
      </c>
      <c r="C5465" s="46" t="str">
        <v>4,5 x 30</v>
      </c>
      <c r="D5465" s="46" t="str">
        <v>4,5x30</v>
      </c>
      <c r="E5465" s="47">
        <v>355.19</v>
      </c>
      <c r="F5465" s="45" t="str">
        <v>OTIA</v>
      </c>
      <c r="G5465" s="48">
        <v>143.85195000000002</v>
      </c>
      <c r="H5465" s="49">
        <v>55.227600000000002</v>
      </c>
      <c r="I5465" s="50">
        <v>1.6047112313408514</v>
      </c>
      <c r="J5465" s="51" t="str">
        <v>01014.5-30</v>
      </c>
      <c r="Q5465" s="19" t="str">
        <v>42x50 - 42x50</v>
      </c>
      <c r="V5465" s="83"/>
      <c r="AA5465" t="str">
        <v>42 - Tuerca inserto/madera - rosca de 3/16</v>
      </c>
    </row>
    <row r="5466" spans="1:27" x14ac:dyDescent="0.2">
      <c r="A5466" s="45" t="str">
        <v>CONECTORES DE COMBUSTIBLE56</v>
      </c>
      <c r="B5466" s="46" t="str">
        <v>CONECTORES DE COMBUSTIBLE</v>
      </c>
      <c r="C5466" s="46">
        <v>56</v>
      </c>
      <c r="D5466" s="46" t="str">
        <v>SAE 9.89 ID-10 - Tee en ángulo recto</v>
      </c>
      <c r="E5466" s="47">
        <v>14245</v>
      </c>
      <c r="F5466" s="45" t="str">
        <v>ALNAT</v>
      </c>
      <c r="G5466" s="48">
        <v>5769.2250000000004</v>
      </c>
      <c r="H5466" s="49">
        <v>2211.768</v>
      </c>
      <c r="I5466" s="50">
        <v>1.6084223119242163</v>
      </c>
      <c r="J5466" s="51" t="str">
        <v>E9</v>
      </c>
      <c r="Q5466" s="19" t="str">
        <v>42x58 - 42x58</v>
      </c>
      <c r="V5466" s="83"/>
      <c r="AA5466" t="str">
        <v>420 - RESORTES LINEA FIAT - RESORTE P/COMANDO DE ACELERADOR FIAT 600/770/800/133</v>
      </c>
    </row>
    <row r="5467" spans="1:27" x14ac:dyDescent="0.2">
      <c r="A5467" s="45" t="str">
        <v>CONECTORES DE COMBUSTIBLE57</v>
      </c>
      <c r="B5467" s="46" t="str">
        <v>CONECTORES DE COMBUSTIBLE</v>
      </c>
      <c r="C5467" s="46">
        <v>57</v>
      </c>
      <c r="D5467" s="46" t="str">
        <v xml:space="preserve">SAE 9.89 ID-10 - Tee tipo T </v>
      </c>
      <c r="E5467" s="47">
        <v>14245</v>
      </c>
      <c r="F5467" s="45" t="str">
        <v>ALNAT</v>
      </c>
      <c r="G5467" s="48">
        <v>5769.2250000000004</v>
      </c>
      <c r="H5467" s="49">
        <v>2211.768</v>
      </c>
      <c r="I5467" s="50">
        <v>1.6084223119242163</v>
      </c>
      <c r="J5467" s="51" t="str">
        <v>E10</v>
      </c>
      <c r="Q5467" s="19" t="str">
        <v>43 -  13 x 8 x 5 - AMOLS IMPORT</v>
      </c>
      <c r="V5467" s="83"/>
      <c r="AA5467" t="str">
        <v>421 - RESORTES LINEA FIAT - CLIP P/CABLE COMANDO DE FRENO - FIAT 128</v>
      </c>
    </row>
    <row r="5468" spans="1:27" x14ac:dyDescent="0.2">
      <c r="A5468" s="45" t="str">
        <v>PLASTICOS59</v>
      </c>
      <c r="B5468" s="46" t="str">
        <v>PLASTICOS</v>
      </c>
      <c r="C5468" s="46">
        <v>59</v>
      </c>
      <c r="D5468" s="46" t="str">
        <v>Grampa bagueta zocalo R11</v>
      </c>
      <c r="E5468" s="47">
        <v>964.7</v>
      </c>
      <c r="F5468" s="45" t="str">
        <v>FADER</v>
      </c>
      <c r="G5468" s="48">
        <v>390.70350000000008</v>
      </c>
      <c r="H5468" s="49">
        <v>149.625</v>
      </c>
      <c r="I5468" s="50">
        <v>1.6112180451127824</v>
      </c>
      <c r="J5468" s="51" t="str">
        <v>S-015</v>
      </c>
      <c r="Q5468" s="19" t="str">
        <v xml:space="preserve">43 -  Union orientable 10 mm x 8,5 mm </v>
      </c>
      <c r="V5468" s="83"/>
      <c r="AA5468" t="str">
        <v>429 - RESORTES LINEA FIAT - RESORTE P/RETORNO DE PEDAL DE EMBRAGUE - FIAT 1600/125</v>
      </c>
    </row>
    <row r="5469" spans="1:27" x14ac:dyDescent="0.2">
      <c r="A5469" s="45" t="str">
        <v>PLASTICOS60</v>
      </c>
      <c r="B5469" s="46" t="str">
        <v>PLASTICOS</v>
      </c>
      <c r="C5469" s="46">
        <v>60</v>
      </c>
      <c r="D5469" s="46" t="str">
        <v>Grampa bagueta zocalo R11 roja</v>
      </c>
      <c r="E5469" s="47">
        <v>964.7</v>
      </c>
      <c r="F5469" s="45" t="str">
        <v>FADER</v>
      </c>
      <c r="G5469" s="48">
        <v>390.70350000000008</v>
      </c>
      <c r="H5469" s="49">
        <v>149.625</v>
      </c>
      <c r="I5469" s="50">
        <v>1.6112180451127824</v>
      </c>
      <c r="J5469" s="51" t="str">
        <v>S-014</v>
      </c>
      <c r="Q5469" s="19" t="str">
        <v>43 - 0,8 x 9,5 x 16 - Compresion</v>
      </c>
      <c r="V5469" s="83"/>
      <c r="AA5469" t="str">
        <v>42x50 - 42x50</v>
      </c>
    </row>
    <row r="5470" spans="1:27" x14ac:dyDescent="0.2">
      <c r="A5470" s="45" t="str">
        <v>RESORTES LINEA COMPLEMENTARIA386</v>
      </c>
      <c r="B5470" s="46" t="str">
        <v>RESORTES LINEA COMPLEMENTARIA</v>
      </c>
      <c r="C5470" s="46">
        <v>386</v>
      </c>
      <c r="D5470" s="46" t="str">
        <v>1,75 x 28 x 80 - Compresión</v>
      </c>
      <c r="E5470" s="47">
        <v>2290.4</v>
      </c>
      <c r="F5470" s="45" t="str">
        <v>RESORTES</v>
      </c>
      <c r="G5470" s="48">
        <v>927.61200000000008</v>
      </c>
      <c r="H5470" s="49">
        <v>352.5</v>
      </c>
      <c r="I5470" s="50">
        <v>1.6315234042553195</v>
      </c>
      <c r="J5470" s="51" t="str">
        <v>386</v>
      </c>
      <c r="Q5470" s="19" t="str">
        <v xml:space="preserve">43 - COCINA - ORBIS - CONVECTA </v>
      </c>
      <c r="V5470" s="83"/>
      <c r="AA5470" t="str">
        <v>42x58 - 42x58</v>
      </c>
    </row>
    <row r="5471" spans="1:27" x14ac:dyDescent="0.2">
      <c r="A5471" s="45" t="str">
        <v>RESORTES LINEA COMPLEMENTARIA370</v>
      </c>
      <c r="B5471" s="46" t="str">
        <v>RESORTES LINEA COMPLEMENTARIA</v>
      </c>
      <c r="C5471" s="46">
        <v>370</v>
      </c>
      <c r="D5471" s="46" t="str">
        <v>1,25 x 20 x 75 - Compresión</v>
      </c>
      <c r="E5471" s="47">
        <v>1465.92</v>
      </c>
      <c r="F5471" s="45" t="str">
        <v>RESORTES</v>
      </c>
      <c r="G5471" s="48">
        <v>593.69760000000008</v>
      </c>
      <c r="H5471" s="49">
        <v>225.6</v>
      </c>
      <c r="I5471" s="50">
        <v>1.6316382978723407</v>
      </c>
      <c r="J5471" s="51" t="str">
        <v>370</v>
      </c>
      <c r="Q5471" s="19" t="str">
        <v>43 - Conector Tapa de Valvula R 18. Motor:1400 – 1600</v>
      </c>
      <c r="V5471" s="83"/>
      <c r="AA5471" t="str">
        <v>43 -  13 x 8 x 5 - AMOLS IMPORT</v>
      </c>
    </row>
    <row r="5472" spans="1:27" x14ac:dyDescent="0.2">
      <c r="A5472" s="45" t="str">
        <v>SEEGER DIN 47263</v>
      </c>
      <c r="B5472" s="46" t="str">
        <v>SEEGER DIN 472</v>
      </c>
      <c r="C5472" s="46">
        <v>63</v>
      </c>
      <c r="D5472" s="46" t="str">
        <v>SEEGER I 63</v>
      </c>
      <c r="E5472" s="47">
        <v>2825.48</v>
      </c>
      <c r="F5472" s="45" t="str">
        <v>OTIA</v>
      </c>
      <c r="G5472" s="48">
        <v>1144.3194000000001</v>
      </c>
      <c r="H5472" s="49">
        <v>434.69</v>
      </c>
      <c r="I5472" s="50">
        <v>1.6324953415077412</v>
      </c>
      <c r="J5472" s="51" t="str">
        <v>0401063</v>
      </c>
      <c r="Q5472" s="19" t="str">
        <v>43 - Cuerda 1,78mm - 88,62 x 92,18</v>
      </c>
      <c r="V5472" s="83"/>
      <c r="AA5472" t="str">
        <v xml:space="preserve">43 -  Union orientable 10 mm x 8,5 mm </v>
      </c>
    </row>
    <row r="5473" spans="1:27" x14ac:dyDescent="0.2">
      <c r="A5473" s="45" t="str">
        <v>SEEGER DIN 47258</v>
      </c>
      <c r="B5473" s="46" t="str">
        <v>SEEGER DIN 472</v>
      </c>
      <c r="C5473" s="46">
        <v>58</v>
      </c>
      <c r="D5473" s="46" t="str">
        <v>SEEGER I 58</v>
      </c>
      <c r="E5473" s="47">
        <v>2800.6</v>
      </c>
      <c r="F5473" s="45" t="str">
        <v>OTIA</v>
      </c>
      <c r="G5473" s="48">
        <v>1134.2429999999999</v>
      </c>
      <c r="H5473" s="49">
        <v>430.73849999999999</v>
      </c>
      <c r="I5473" s="50">
        <v>1.6332519614568932</v>
      </c>
      <c r="J5473" s="51" t="str">
        <v>0401058</v>
      </c>
      <c r="Q5473" s="19" t="str">
        <v>43 - Fijacion parrilla PEUGEOT 504/505</v>
      </c>
      <c r="V5473" s="83"/>
      <c r="AA5473" t="str">
        <v>43 - 0,8 x 9,5 x 16 - Compresion</v>
      </c>
    </row>
    <row r="5474" spans="1:27" x14ac:dyDescent="0.2">
      <c r="A5474" s="45" t="str">
        <v>SEEGER DIN 47110</v>
      </c>
      <c r="B5474" s="46" t="str">
        <v>SEEGER DIN 471</v>
      </c>
      <c r="C5474" s="46">
        <v>10</v>
      </c>
      <c r="D5474" s="46" t="str">
        <v>SEEGER A 10</v>
      </c>
      <c r="E5474" s="47">
        <v>201.12</v>
      </c>
      <c r="F5474" s="45" t="str">
        <v>OTIA</v>
      </c>
      <c r="G5474" s="48">
        <v>81.453600000000009</v>
      </c>
      <c r="H5474" s="49">
        <v>30.834</v>
      </c>
      <c r="I5474" s="50">
        <v>1.6416812609457097</v>
      </c>
      <c r="J5474" s="51" t="str">
        <v>0403010NH</v>
      </c>
      <c r="Q5474" s="19" t="str">
        <v>43 - MANG - MANG 10 mm  -  17</v>
      </c>
      <c r="V5474" s="83"/>
      <c r="AA5474" t="str">
        <v xml:space="preserve">43 - COCINA - ORBIS - CONVECTA </v>
      </c>
    </row>
    <row r="5475" spans="1:27" x14ac:dyDescent="0.2">
      <c r="A5475" s="45" t="str">
        <v>RESORTES LINEA BULONERA858</v>
      </c>
      <c r="B5475" s="46" t="str">
        <v>RESORTES LINEA BULONERA</v>
      </c>
      <c r="C5475" s="46">
        <v>858</v>
      </c>
      <c r="D5475" s="46" t="str">
        <v>COMPRESION - 1,75 x 18 L.: 195 mm</v>
      </c>
      <c r="E5475" s="47">
        <v>2877.12</v>
      </c>
      <c r="F5475" s="45" t="str">
        <v>RESORTES</v>
      </c>
      <c r="G5475" s="48">
        <v>1165.2336</v>
      </c>
      <c r="H5475" s="49">
        <v>441</v>
      </c>
      <c r="I5475" s="50">
        <v>1.6422530612244897</v>
      </c>
      <c r="J5475" s="51" t="str">
        <v>858</v>
      </c>
      <c r="Q5475" s="19" t="str">
        <v>43 - Pala hembra de 2,8 mm Cable: 0,5 - 1mm</v>
      </c>
      <c r="V5475" s="83"/>
      <c r="AA5475" t="str">
        <v>43 - Conector Tapa de Valvula R 18. Motor:1400 – 1600</v>
      </c>
    </row>
    <row r="5476" spans="1:27" x14ac:dyDescent="0.2">
      <c r="A5476" s="45" t="str">
        <v>SEEGER DIN 47224</v>
      </c>
      <c r="B5476" s="46" t="str">
        <v>SEEGER DIN 472</v>
      </c>
      <c r="C5476" s="46">
        <v>24</v>
      </c>
      <c r="D5476" s="46" t="str">
        <v>SEEGER I 24</v>
      </c>
      <c r="E5476" s="47">
        <v>601.29999999999995</v>
      </c>
      <c r="F5476" s="45" t="str">
        <v>OTIA</v>
      </c>
      <c r="G5476" s="48">
        <v>243.5265</v>
      </c>
      <c r="H5476" s="49">
        <v>92.070300000000003</v>
      </c>
      <c r="I5476" s="50">
        <v>1.6450060442944139</v>
      </c>
      <c r="J5476" s="51" t="str">
        <v>0401024</v>
      </c>
      <c r="Q5476" s="19" t="str">
        <v>43 - SAE 9.49 ID-8 - Acople recto
AdBlue</v>
      </c>
      <c r="V5476" s="83"/>
      <c r="AA5476" t="str">
        <v>43 - Cuerda 1,78mm - 88,62 x 92,18</v>
      </c>
    </row>
    <row r="5477" spans="1:27" x14ac:dyDescent="0.2">
      <c r="A5477" s="45" t="str">
        <v>PLASTICOS147</v>
      </c>
      <c r="B5477" s="46" t="str">
        <v>PLASTICOS</v>
      </c>
      <c r="C5477" s="46">
        <v>147</v>
      </c>
      <c r="D5477" s="46" t="str">
        <v>Reten seguro puerta PALIO-SIENA-PEUGEOT</v>
      </c>
      <c r="E5477" s="47">
        <v>1057.97</v>
      </c>
      <c r="F5477" s="45" t="str">
        <v>FADER</v>
      </c>
      <c r="G5477" s="48">
        <v>428.47784999999999</v>
      </c>
      <c r="H5477" s="49">
        <v>161.83439999999999</v>
      </c>
      <c r="I5477" s="50">
        <v>1.6476314677225607</v>
      </c>
      <c r="J5477" s="51" t="str">
        <v>F-1057</v>
      </c>
      <c r="Q5477" s="19" t="str">
        <v>43 - SEEGER I 43</v>
      </c>
      <c r="V5477" s="83"/>
      <c r="AA5477" t="str">
        <v>43 - Fijacion parrilla PEUGEOT 504/505</v>
      </c>
    </row>
    <row r="5478" spans="1:27" x14ac:dyDescent="0.2">
      <c r="A5478" s="45" t="str">
        <v>ALEMITES14 - 1/4 sae R</v>
      </c>
      <c r="B5478" s="46" t="str">
        <v>ALEMITES</v>
      </c>
      <c r="C5478" s="46" t="str">
        <v>14 - 1/4 sae R</v>
      </c>
      <c r="D5478" s="46" t="str">
        <v>14 - 1/4 sae R</v>
      </c>
      <c r="E5478" s="47">
        <v>1004.37</v>
      </c>
      <c r="F5478" s="45" t="str">
        <v>MIGUEL.ALEMITES</v>
      </c>
      <c r="G5478" s="48">
        <v>406.76985000000002</v>
      </c>
      <c r="H5478" s="49">
        <v>153.63220000000001</v>
      </c>
      <c r="I5478" s="50">
        <v>1.6476861621456957</v>
      </c>
      <c r="J5478" s="51" t="str">
        <v>1/4 sae R</v>
      </c>
      <c r="Q5478" s="19" t="str">
        <v>43 - TOPE CAPOT REGATTA</v>
      </c>
      <c r="V5478" s="83"/>
      <c r="AA5478" t="str">
        <v>43 - MANG - MANG 10 mm  -  17</v>
      </c>
    </row>
    <row r="5479" spans="1:27" x14ac:dyDescent="0.2">
      <c r="A5479" s="45" t="str">
        <v>ACCESORIOS DE BRONCE UNION POLIAMIDA23</v>
      </c>
      <c r="B5479" s="46" t="str">
        <v>ACCESORIOS DE BRONCE UNION POLIAMIDA</v>
      </c>
      <c r="C5479" s="46">
        <v>23</v>
      </c>
      <c r="D5479" s="46" t="str">
        <v>CONEXIÓN CON VIROLA TUBO 1/2</v>
      </c>
      <c r="E5479" s="47">
        <v>5681.68</v>
      </c>
      <c r="F5479" s="45" t="str">
        <v>ALNAT</v>
      </c>
      <c r="G5479" s="48">
        <v>2301.0804000000003</v>
      </c>
      <c r="H5479" s="49">
        <v>868.99739999999997</v>
      </c>
      <c r="I5479" s="50">
        <v>1.647971558948278</v>
      </c>
      <c r="J5479" s="51" t="str">
        <v>012-04B-10</v>
      </c>
      <c r="Q5479" s="19" t="str">
        <v>43 - Tuerca inserto/madera - rosca de 5 mm</v>
      </c>
      <c r="V5479" s="83"/>
      <c r="AA5479" t="str">
        <v>43 - Pala hembra de 2,8 mm Cable: 0,5 - 1mm</v>
      </c>
    </row>
    <row r="5480" spans="1:27" x14ac:dyDescent="0.2">
      <c r="A5480" s="45" t="str">
        <v>ACCESORIOS DE BRONCE UNION POLIAMIDA27</v>
      </c>
      <c r="B5480" s="46" t="str">
        <v>ACCESORIOS DE BRONCE UNION POLIAMIDA</v>
      </c>
      <c r="C5480" s="46">
        <v>27</v>
      </c>
      <c r="D5480" s="46" t="str">
        <v>CONEXIÓN C/VIROLA TUBO 12 MM</v>
      </c>
      <c r="E5480" s="47">
        <v>5681.68</v>
      </c>
      <c r="F5480" s="45" t="str">
        <v>ALNAT</v>
      </c>
      <c r="G5480" s="48">
        <v>2301.0804000000003</v>
      </c>
      <c r="H5480" s="49">
        <v>868.99739999999997</v>
      </c>
      <c r="I5480" s="50">
        <v>1.647971558948278</v>
      </c>
      <c r="J5480" s="51" t="str">
        <v>012-83B-10</v>
      </c>
      <c r="Q5480" s="19" t="str">
        <v>43x59 - 43x59</v>
      </c>
      <c r="V5480" s="83"/>
      <c r="AA5480" t="str">
        <v>43 - SAE 9.49 ID-8 - Acople recto
AdBlue</v>
      </c>
    </row>
    <row r="5481" spans="1:27" x14ac:dyDescent="0.2">
      <c r="A5481" s="45" t="str">
        <v>SEEGER DIN 47126</v>
      </c>
      <c r="B5481" s="46" t="str">
        <v>SEEGER DIN 471</v>
      </c>
      <c r="C5481" s="46">
        <v>26</v>
      </c>
      <c r="D5481" s="46" t="str">
        <v>SEEGER A 26</v>
      </c>
      <c r="E5481" s="47">
        <v>751.64</v>
      </c>
      <c r="F5481" s="45" t="str">
        <v>OTIA</v>
      </c>
      <c r="G5481" s="48">
        <v>304.41419999999999</v>
      </c>
      <c r="H5481" s="49">
        <v>114.9485</v>
      </c>
      <c r="I5481" s="50">
        <v>1.6482659625832436</v>
      </c>
      <c r="J5481" s="51" t="str">
        <v>0403026</v>
      </c>
      <c r="Q5481" s="19" t="str">
        <v>44 -  10 x 8 x 5 - AMOLD BLACK DECKER 4,5" GAMMA</v>
      </c>
      <c r="V5481" s="83"/>
      <c r="AA5481" t="str">
        <v>43 - SEEGER I 43</v>
      </c>
    </row>
    <row r="5482" spans="1:27" x14ac:dyDescent="0.2">
      <c r="A5482" s="45" t="str">
        <v>SEEGER DIN 47127</v>
      </c>
      <c r="B5482" s="46" t="str">
        <v>SEEGER DIN 471</v>
      </c>
      <c r="C5482" s="46">
        <v>27</v>
      </c>
      <c r="D5482" s="46" t="str">
        <v>SEEGER A 27</v>
      </c>
      <c r="E5482" s="47">
        <v>751.64</v>
      </c>
      <c r="F5482" s="45" t="str">
        <v>OTIA</v>
      </c>
      <c r="G5482" s="48">
        <v>304.41419999999999</v>
      </c>
      <c r="H5482" s="49">
        <v>114.9485</v>
      </c>
      <c r="I5482" s="50">
        <v>1.6482659625832436</v>
      </c>
      <c r="J5482" s="51" t="str">
        <v>0403027</v>
      </c>
      <c r="Q5482" s="19" t="str">
        <v>44 - 0,8 x 9 x 50 - Compresion</v>
      </c>
      <c r="V5482" s="83"/>
      <c r="AA5482" t="str">
        <v>43 - TOPE CAPOT REGATTA</v>
      </c>
    </row>
    <row r="5483" spans="1:27" x14ac:dyDescent="0.2">
      <c r="A5483" s="45" t="str">
        <v>PLASTICOS197</v>
      </c>
      <c r="B5483" s="46" t="str">
        <v>PLASTICOS</v>
      </c>
      <c r="C5483" s="46">
        <v>197</v>
      </c>
      <c r="D5483" s="46" t="str">
        <v>REGISTRO DE CAPOT  FIAT PALIO - SIENA</v>
      </c>
      <c r="E5483" s="47">
        <v>3531.49</v>
      </c>
      <c r="F5483" s="45" t="str">
        <v>FADER</v>
      </c>
      <c r="G5483" s="48">
        <v>1430.2534499999999</v>
      </c>
      <c r="H5483" s="49">
        <v>539.44799999999998</v>
      </c>
      <c r="I5483" s="50">
        <v>1.6513277461404989</v>
      </c>
      <c r="J5483" s="51" t="str">
        <v>F-1049</v>
      </c>
      <c r="Q5483" s="19" t="str">
        <v>44 - 14 x 1,25 - CARTER,BERLINGO - CAJ Y DIF 106,206,306, PARTNER, 405 NAF</v>
      </c>
      <c r="V5483" s="83"/>
      <c r="AA5483" t="str">
        <v>43 - Tuerca inserto/madera - rosca de 5 mm</v>
      </c>
    </row>
    <row r="5484" spans="1:27" x14ac:dyDescent="0.2">
      <c r="A5484" s="45" t="str">
        <v>PLASTICOS198</v>
      </c>
      <c r="B5484" s="46" t="str">
        <v>PLASTICOS</v>
      </c>
      <c r="C5484" s="46">
        <v>198</v>
      </c>
      <c r="D5484" s="46" t="str">
        <v>REGISTRO DE CAPOT  RENAULT MEGANE</v>
      </c>
      <c r="E5484" s="47">
        <v>3531.49</v>
      </c>
      <c r="F5484" s="45" t="str">
        <v>FADER</v>
      </c>
      <c r="G5484" s="48">
        <v>1430.2534499999999</v>
      </c>
      <c r="H5484" s="49">
        <v>539.44799999999998</v>
      </c>
      <c r="I5484" s="50">
        <v>1.6513277461404989</v>
      </c>
      <c r="J5484" s="51" t="str">
        <v>F-1051</v>
      </c>
      <c r="Q5484" s="19" t="str">
        <v>44 - Cuerda 1,78mm - 94,97 x 98,53</v>
      </c>
      <c r="V5484" s="83"/>
      <c r="AA5484" t="str">
        <v>43x59 - 43x59</v>
      </c>
    </row>
    <row r="5485" spans="1:27" x14ac:dyDescent="0.2">
      <c r="A5485" s="45" t="str">
        <v>PLASTICOS199</v>
      </c>
      <c r="B5485" s="46" t="str">
        <v>PLASTICOS</v>
      </c>
      <c r="C5485" s="46">
        <v>199</v>
      </c>
      <c r="D5485" s="46" t="str">
        <v>REGULADOR CAPOT POLO</v>
      </c>
      <c r="E5485" s="47">
        <v>3531.49</v>
      </c>
      <c r="F5485" s="45" t="str">
        <v>FADER</v>
      </c>
      <c r="G5485" s="48">
        <v>1430.2534499999999</v>
      </c>
      <c r="H5485" s="49">
        <v>539.44799999999998</v>
      </c>
      <c r="I5485" s="50">
        <v>1.6513277461404989</v>
      </c>
      <c r="J5485" s="51" t="str">
        <v>F-219/A</v>
      </c>
      <c r="Q5485" s="19" t="str">
        <v>44 - MANG - MANG 12 mm  -  18</v>
      </c>
      <c r="V5485" s="83"/>
      <c r="AA5485" t="str">
        <v>44 -  10 x 8 x 5 - AMOLD BLACK DECKER 4,5" GAMMA</v>
      </c>
    </row>
    <row r="5486" spans="1:27" x14ac:dyDescent="0.2">
      <c r="A5486" s="45" t="str">
        <v>PLASTICOS401</v>
      </c>
      <c r="B5486" s="46" t="str">
        <v>PLASTICOS</v>
      </c>
      <c r="C5486" s="46">
        <v>401</v>
      </c>
      <c r="D5486" s="46" t="str">
        <v>Grampa pasaruedas  FORD NUEVOS</v>
      </c>
      <c r="E5486" s="47">
        <v>1525.96</v>
      </c>
      <c r="F5486" s="45" t="str">
        <v>FADER</v>
      </c>
      <c r="G5486" s="48">
        <v>618.01380000000006</v>
      </c>
      <c r="H5486" s="49">
        <v>233.04150000000001</v>
      </c>
      <c r="I5486" s="50">
        <v>1.6519473999266228</v>
      </c>
      <c r="J5486" s="51" t="str">
        <v>F-1180</v>
      </c>
      <c r="Q5486" s="19" t="str">
        <v>44 - Pala hembra de 4,8 mm Cable: 0,5 - 1mm</v>
      </c>
      <c r="V5486" s="83"/>
      <c r="AA5486" t="str">
        <v>44 - 0,8 x 9 x 50 - Compresion</v>
      </c>
    </row>
    <row r="5487" spans="1:27" x14ac:dyDescent="0.2">
      <c r="A5487" s="45" t="str">
        <v>RESORTES LINEA COMPLEMENTARIA279</v>
      </c>
      <c r="B5487" s="46" t="str">
        <v>RESORTES LINEA COMPLEMENTARIA</v>
      </c>
      <c r="C5487" s="46">
        <v>279</v>
      </c>
      <c r="D5487" s="46" t="str">
        <v>1 x 13 x 95 - Expansión</v>
      </c>
      <c r="E5487" s="47">
        <v>2959.6</v>
      </c>
      <c r="F5487" s="45" t="str">
        <v>RESORTES</v>
      </c>
      <c r="G5487" s="48">
        <v>1198.6379999999999</v>
      </c>
      <c r="H5487" s="49">
        <v>451.2</v>
      </c>
      <c r="I5487" s="50">
        <v>1.6565558510638296</v>
      </c>
      <c r="J5487" s="51" t="str">
        <v>279</v>
      </c>
      <c r="Q5487" s="19" t="str">
        <v>44 - Recta Hembra R 1/8 BSPT x 6 mm</v>
      </c>
      <c r="V5487" s="83"/>
      <c r="AA5487" t="str">
        <v>44 - 14 x 1,25 - CARTER,BERLINGO - CAJ Y DIF 106,206,306, PARTNER, 405 NAF</v>
      </c>
    </row>
    <row r="5488" spans="1:27" x14ac:dyDescent="0.2">
      <c r="A5488" s="45" t="str">
        <v>PLASTICOS394</v>
      </c>
      <c r="B5488" s="46" t="str">
        <v>PLASTICOS</v>
      </c>
      <c r="C5488" s="46">
        <v>394</v>
      </c>
      <c r="D5488" s="46" t="str">
        <v>GR.TAPIZ.PUERTAS RENAULT MASTER,FLUENCE,MEGANE</v>
      </c>
      <c r="E5488" s="47">
        <v>2766.12</v>
      </c>
      <c r="F5488" s="45" t="str">
        <v>FADER</v>
      </c>
      <c r="G5488" s="48">
        <v>1120.2786000000001</v>
      </c>
      <c r="H5488" s="49">
        <v>420.94499999999999</v>
      </c>
      <c r="I5488" s="50">
        <v>1.6613419805437766</v>
      </c>
      <c r="J5488" s="51" t="str">
        <v>S-374</v>
      </c>
      <c r="Q5488" s="19" t="str">
        <v>44 - RECTANGULARES  - 10x20</v>
      </c>
      <c r="V5488" s="83"/>
      <c r="AA5488" t="str">
        <v>44 - Cuerda 1,78mm - 94,97 x 98,53</v>
      </c>
    </row>
    <row r="5489" spans="1:27" x14ac:dyDescent="0.2">
      <c r="A5489" s="45" t="str">
        <v>ORING135</v>
      </c>
      <c r="B5489" s="46" t="str">
        <v>ORING</v>
      </c>
      <c r="C5489" s="46">
        <v>135</v>
      </c>
      <c r="D5489" s="46" t="str">
        <v>Cuerda 2,62mm - 48,9 x 54,14</v>
      </c>
      <c r="E5489" s="47">
        <v>657.06</v>
      </c>
      <c r="F5489" s="45" t="str">
        <v>OVNISA</v>
      </c>
      <c r="G5489" s="48">
        <v>266.10929999999996</v>
      </c>
      <c r="H5489" s="49">
        <v>99.906999999999996</v>
      </c>
      <c r="I5489" s="50">
        <v>1.6635701202117965</v>
      </c>
      <c r="J5489" s="51" t="str">
        <v>135</v>
      </c>
      <c r="Q5489" s="19" t="str">
        <v>44 - SAE 9.49 ID-8 - Codo 90°
AdBlue</v>
      </c>
      <c r="V5489" s="83"/>
      <c r="AA5489" t="str">
        <v>44 - MANG - MANG 12 mm  -  18</v>
      </c>
    </row>
    <row r="5490" spans="1:27" x14ac:dyDescent="0.2">
      <c r="A5490" s="45" t="str">
        <v>ORING139</v>
      </c>
      <c r="B5490" s="46" t="str">
        <v>ORING</v>
      </c>
      <c r="C5490" s="46">
        <v>139</v>
      </c>
      <c r="D5490" s="46" t="str">
        <v>Cuerda 2,62mm - 55,25 x 60,49</v>
      </c>
      <c r="E5490" s="47">
        <v>812.63</v>
      </c>
      <c r="F5490" s="45" t="str">
        <v>OVNISA</v>
      </c>
      <c r="G5490" s="48">
        <v>329.11514999999997</v>
      </c>
      <c r="H5490" s="49">
        <v>123.55719999999999</v>
      </c>
      <c r="I5490" s="50">
        <v>1.6636663019233198</v>
      </c>
      <c r="J5490" s="51" t="str">
        <v>139</v>
      </c>
      <c r="Q5490" s="19" t="str">
        <v>44 - SEEGER A 44</v>
      </c>
      <c r="V5490" s="83"/>
      <c r="AA5490" t="str">
        <v>44 - Pala hembra de 4,8 mm Cable: 0,5 - 1mm</v>
      </c>
    </row>
    <row r="5491" spans="1:27" x14ac:dyDescent="0.2">
      <c r="A5491" s="45" t="str">
        <v>ORING146</v>
      </c>
      <c r="B5491" s="46" t="str">
        <v>ORING</v>
      </c>
      <c r="C5491" s="46">
        <v>146</v>
      </c>
      <c r="D5491" s="46" t="str">
        <v>Cuerda 2,62mm - 66,34 x 71,58</v>
      </c>
      <c r="E5491" s="47">
        <v>964.87</v>
      </c>
      <c r="F5491" s="45" t="str">
        <v>OVNISA</v>
      </c>
      <c r="G5491" s="48">
        <v>390.77235000000002</v>
      </c>
      <c r="H5491" s="49">
        <v>146.70339999999999</v>
      </c>
      <c r="I5491" s="50">
        <v>1.663689798600442</v>
      </c>
      <c r="J5491" s="51" t="str">
        <v>146</v>
      </c>
      <c r="Q5491" s="19" t="str">
        <v>44 - SEEGER I 44</v>
      </c>
      <c r="V5491" s="83"/>
      <c r="AA5491" t="str">
        <v>44 - Recta Hembra R 1/8 BSPT x 6 mm</v>
      </c>
    </row>
    <row r="5492" spans="1:27" x14ac:dyDescent="0.2">
      <c r="A5492" s="45" t="str">
        <v>ORING144</v>
      </c>
      <c r="B5492" s="46" t="str">
        <v>ORING</v>
      </c>
      <c r="C5492" s="46">
        <v>144</v>
      </c>
      <c r="D5492" s="46" t="str">
        <v>Cuerda 2,62mm - 63,17 x 68,41</v>
      </c>
      <c r="E5492" s="47">
        <v>935.06</v>
      </c>
      <c r="F5492" s="45" t="str">
        <v>OVNISA</v>
      </c>
      <c r="G5492" s="48">
        <v>378.69929999999999</v>
      </c>
      <c r="H5492" s="49">
        <v>142.16579999999999</v>
      </c>
      <c r="I5492" s="50">
        <v>1.6637862270672694</v>
      </c>
      <c r="J5492" s="51" t="str">
        <v>144</v>
      </c>
      <c r="Q5492" s="19" t="str">
        <v>44 - Tapizado REGATTA-TEMPRA</v>
      </c>
      <c r="V5492" s="83"/>
      <c r="AA5492" t="str">
        <v>44 - RECTANGULARES  - 10x20</v>
      </c>
    </row>
    <row r="5493" spans="1:27" x14ac:dyDescent="0.2">
      <c r="A5493" s="45" t="str">
        <v>ORING140</v>
      </c>
      <c r="B5493" s="46" t="str">
        <v>ORING</v>
      </c>
      <c r="C5493" s="46">
        <v>140</v>
      </c>
      <c r="D5493" s="46" t="str">
        <v>Cuerda 2,62mm - 56,82 x 62,06</v>
      </c>
      <c r="E5493" s="47">
        <v>822.22</v>
      </c>
      <c r="F5493" s="45" t="str">
        <v>OVNISA</v>
      </c>
      <c r="G5493" s="48">
        <v>332.9991</v>
      </c>
      <c r="H5493" s="49">
        <v>125.0093</v>
      </c>
      <c r="I5493" s="50">
        <v>1.6637946136807424</v>
      </c>
      <c r="J5493" s="51" t="str">
        <v>140</v>
      </c>
      <c r="Q5493" s="19" t="str">
        <v>44 - TOPE TAPA MOTOR FIAT 600</v>
      </c>
      <c r="V5493" s="83"/>
      <c r="AA5493" t="str">
        <v>44 - SAE 9.49 ID-8 - Codo 90°
AdBlue</v>
      </c>
    </row>
    <row r="5494" spans="1:27" x14ac:dyDescent="0.2">
      <c r="A5494" s="45" t="str">
        <v>ORING145</v>
      </c>
      <c r="B5494" s="46" t="str">
        <v>ORING</v>
      </c>
      <c r="C5494" s="46">
        <v>145</v>
      </c>
      <c r="D5494" s="46" t="str">
        <v>Cuerda 2,62mm - 64,77 x 70,01</v>
      </c>
      <c r="E5494" s="47">
        <v>940.52</v>
      </c>
      <c r="F5494" s="45" t="str">
        <v>OVNISA</v>
      </c>
      <c r="G5494" s="48">
        <v>380.91060000000004</v>
      </c>
      <c r="H5494" s="49">
        <v>142.99270000000001</v>
      </c>
      <c r="I5494" s="50">
        <v>1.6638464760788487</v>
      </c>
      <c r="J5494" s="51" t="str">
        <v>145</v>
      </c>
      <c r="Q5494" s="19" t="str">
        <v>44 - Tuerca inserto/madera - rosca de 1/4</v>
      </c>
      <c r="V5494" s="83"/>
      <c r="AA5494" t="str">
        <v>44 - SEEGER A 44</v>
      </c>
    </row>
    <row r="5495" spans="1:27" x14ac:dyDescent="0.2">
      <c r="A5495" s="45" t="str">
        <v>ORING147</v>
      </c>
      <c r="B5495" s="46" t="str">
        <v>ORING</v>
      </c>
      <c r="C5495" s="46">
        <v>147</v>
      </c>
      <c r="D5495" s="46" t="str">
        <v>Cuerda 2,62mm - 67,95 x 73,19</v>
      </c>
      <c r="E5495" s="47">
        <v>1077.1300000000001</v>
      </c>
      <c r="F5495" s="45" t="str">
        <v>OVNISA</v>
      </c>
      <c r="G5495" s="48">
        <v>436.23765000000003</v>
      </c>
      <c r="H5495" s="49">
        <v>163.76060000000001</v>
      </c>
      <c r="I5495" s="50">
        <v>1.6638742774513529</v>
      </c>
      <c r="J5495" s="51" t="str">
        <v>147</v>
      </c>
      <c r="Q5495" s="19" t="str">
        <v>440 - RESORTES LINEA FIAT - RESORTE P/REGISTRO DER.-FIAT PALIO/SIENA</v>
      </c>
      <c r="V5495" s="83"/>
      <c r="AA5495" t="str">
        <v>44 - SEEGER I 44</v>
      </c>
    </row>
    <row r="5496" spans="1:27" x14ac:dyDescent="0.2">
      <c r="A5496" s="45" t="str">
        <v>ORING141</v>
      </c>
      <c r="B5496" s="46" t="str">
        <v>ORING</v>
      </c>
      <c r="C5496" s="46">
        <v>141</v>
      </c>
      <c r="D5496" s="46" t="str">
        <v>Cuerda 2,62mm - 58,42 x 63,66</v>
      </c>
      <c r="E5496" s="47">
        <v>822.94</v>
      </c>
      <c r="F5496" s="45" t="str">
        <v>OVNISA</v>
      </c>
      <c r="G5496" s="48">
        <v>333.29070000000007</v>
      </c>
      <c r="H5496" s="49">
        <v>125.1101</v>
      </c>
      <c r="I5496" s="50">
        <v>1.6639791671495754</v>
      </c>
      <c r="J5496" s="51" t="str">
        <v>141</v>
      </c>
      <c r="Q5496" s="19" t="str">
        <v>441 - RESORTES LINEA FIAT - RESORTE P/REGISTRO IZQ.-FIAT PALIO/SIENA</v>
      </c>
      <c r="V5496" s="83"/>
      <c r="AA5496" t="str">
        <v>44 - Tapizado REGATTA-TEMPRA</v>
      </c>
    </row>
    <row r="5497" spans="1:27" x14ac:dyDescent="0.2">
      <c r="A5497" s="45" t="str">
        <v>SEEGER DIN 47250</v>
      </c>
      <c r="B5497" s="46" t="str">
        <v>SEEGER DIN 472</v>
      </c>
      <c r="C5497" s="46">
        <v>50</v>
      </c>
      <c r="D5497" s="46" t="str">
        <v>SEEGER I 50</v>
      </c>
      <c r="E5497" s="47">
        <v>1861.62</v>
      </c>
      <c r="F5497" s="45" t="str">
        <v>OTIA</v>
      </c>
      <c r="G5497" s="48">
        <v>753.95609999999999</v>
      </c>
      <c r="H5497" s="49">
        <v>282.28500000000003</v>
      </c>
      <c r="I5497" s="50">
        <v>1.6709038737446194</v>
      </c>
      <c r="J5497" s="51" t="str">
        <v>0401050</v>
      </c>
      <c r="Q5497" s="19" t="str">
        <v>442 - RESORTES LINEA FIAT - RESORTE TRABA INF.-FIAT PALIO/SIENA</v>
      </c>
      <c r="V5497" s="83"/>
      <c r="AA5497" t="str">
        <v>44 - TOPE TAPA MOTOR FIAT 600</v>
      </c>
    </row>
    <row r="5498" spans="1:27" x14ac:dyDescent="0.2">
      <c r="A5498" s="45" t="str">
        <v>ORING142</v>
      </c>
      <c r="B5498" s="46" t="str">
        <v>ORING</v>
      </c>
      <c r="C5498" s="46">
        <v>142</v>
      </c>
      <c r="D5498" s="46" t="str">
        <v>Cuerda 2,62mm - 59,99 x 65,23</v>
      </c>
      <c r="E5498" s="47">
        <v>900.29</v>
      </c>
      <c r="F5498" s="45" t="str">
        <v>OVNISA</v>
      </c>
      <c r="G5498" s="48">
        <v>364.61745000000002</v>
      </c>
      <c r="H5498" s="49">
        <v>136.3194</v>
      </c>
      <c r="I5498" s="50">
        <v>1.6747289820817874</v>
      </c>
      <c r="J5498" s="51" t="str">
        <v>142</v>
      </c>
      <c r="Q5498" s="19" t="str">
        <v>443 - RESORTES LINEA FIAT - RESORTE TRABA SUP INF.-FIAT PALIO/SIENA</v>
      </c>
      <c r="V5498" s="83"/>
      <c r="AA5498" t="str">
        <v>44 - Tuerca inserto/madera - rosca de 1/4</v>
      </c>
    </row>
    <row r="5499" spans="1:27" x14ac:dyDescent="0.2">
      <c r="A5499" s="45" t="str">
        <v>ORING143</v>
      </c>
      <c r="B5499" s="46" t="str">
        <v>ORING</v>
      </c>
      <c r="C5499" s="46">
        <v>143</v>
      </c>
      <c r="D5499" s="46" t="str">
        <v>Cuerda 2,62mm - 61,6 x 66,84</v>
      </c>
      <c r="E5499" s="47">
        <v>935.82</v>
      </c>
      <c r="F5499" s="45" t="str">
        <v>OVNISA</v>
      </c>
      <c r="G5499" s="48">
        <v>379.00710000000004</v>
      </c>
      <c r="H5499" s="49">
        <v>141.63499999999999</v>
      </c>
      <c r="I5499" s="50">
        <v>1.6759423871218275</v>
      </c>
      <c r="J5499" s="51" t="str">
        <v>143</v>
      </c>
      <c r="Q5499" s="19" t="str">
        <v>44x60 - 44x60</v>
      </c>
      <c r="V5499" s="83"/>
      <c r="AA5499" t="str">
        <v>440 - RESORTES LINEA FIAT - RESORTE P/REGISTRO DER.-FIAT PALIO/SIENA</v>
      </c>
    </row>
    <row r="5500" spans="1:27" x14ac:dyDescent="0.2">
      <c r="A5500" s="45" t="str">
        <v>ORING138</v>
      </c>
      <c r="B5500" s="46" t="str">
        <v>ORING</v>
      </c>
      <c r="C5500" s="46">
        <v>138</v>
      </c>
      <c r="D5500" s="46" t="str">
        <v>Cuerda 2,62mm - 53,64 x 58,88</v>
      </c>
      <c r="E5500" s="47">
        <v>805.32</v>
      </c>
      <c r="F5500" s="45" t="str">
        <v>OVNISA</v>
      </c>
      <c r="G5500" s="48">
        <v>326.15460000000002</v>
      </c>
      <c r="H5500" s="49">
        <v>121.2183</v>
      </c>
      <c r="I5500" s="50">
        <v>1.6906382947129273</v>
      </c>
      <c r="J5500" s="51" t="str">
        <v>138</v>
      </c>
      <c r="Q5500" s="19" t="str">
        <v>45 - 0,8 x 11 x 50 - Compresion</v>
      </c>
      <c r="V5500" s="83"/>
      <c r="AA5500" t="str">
        <v>441 - RESORTES LINEA FIAT - RESORTE P/REGISTRO IZQ.-FIAT PALIO/SIENA</v>
      </c>
    </row>
    <row r="5501" spans="1:27" x14ac:dyDescent="0.2">
      <c r="A5501" s="45" t="str">
        <v>ALEMITES22 - 1/4 GAS 45°</v>
      </c>
      <c r="B5501" s="46" t="str">
        <v>ALEMITES</v>
      </c>
      <c r="C5501" s="46" t="str">
        <v>22 - 1/4 GAS 45°</v>
      </c>
      <c r="D5501" s="46" t="str">
        <v>22 - 1/4 GAS 45°</v>
      </c>
      <c r="E5501" s="47">
        <v>2402.85</v>
      </c>
      <c r="F5501" s="45" t="str">
        <v>MIGUEL.ALEMITES</v>
      </c>
      <c r="G5501" s="48">
        <v>973.15425000000005</v>
      </c>
      <c r="H5501" s="49">
        <v>361</v>
      </c>
      <c r="I5501" s="50">
        <v>1.6957181440443216</v>
      </c>
      <c r="J5501" s="51" t="str">
        <v>1/4 GAS 45°</v>
      </c>
      <c r="Q5501" s="19" t="str">
        <v xml:space="preserve">45 - COCINA - ORBIS - DONNA  </v>
      </c>
      <c r="V5501" s="83"/>
      <c r="AA5501" t="str">
        <v>442 - RESORTES LINEA FIAT - RESORTE TRABA INF.-FIAT PALIO/SIENA</v>
      </c>
    </row>
    <row r="5502" spans="1:27" x14ac:dyDescent="0.2">
      <c r="A5502" s="45" t="str">
        <v>ALEMITES23 - 1/4 GAS 90°</v>
      </c>
      <c r="B5502" s="46" t="str">
        <v>ALEMITES</v>
      </c>
      <c r="C5502" s="46" t="str">
        <v>23 - 1/4 GAS 90°</v>
      </c>
      <c r="D5502" s="46" t="str">
        <v>23 - 1/4 GAS 90°</v>
      </c>
      <c r="E5502" s="47">
        <v>2402.85</v>
      </c>
      <c r="F5502" s="45" t="str">
        <v>MIGUEL.ALEMITES</v>
      </c>
      <c r="G5502" s="48">
        <v>973.15425000000005</v>
      </c>
      <c r="H5502" s="49">
        <v>361</v>
      </c>
      <c r="I5502" s="50">
        <v>1.6957181440443216</v>
      </c>
      <c r="J5502" s="51" t="str">
        <v>1/4 GAS 90°</v>
      </c>
      <c r="Q5502" s="19" t="str">
        <v>45 - Cuerda 1,78mm - 101,32 x 104,88</v>
      </c>
      <c r="V5502" s="83"/>
      <c r="AA5502" t="str">
        <v>443 - RESORTES LINEA FIAT - RESORTE TRABA SUP INF.-FIAT PALIO/SIENA</v>
      </c>
    </row>
    <row r="5503" spans="1:27" x14ac:dyDescent="0.2">
      <c r="A5503" s="45" t="str">
        <v>RESORTES LINEA FERRETERIA10</v>
      </c>
      <c r="B5503" s="46" t="str">
        <v>RESORTES LINEA FERRETERIA</v>
      </c>
      <c r="C5503" s="46">
        <v>10</v>
      </c>
      <c r="D5503" s="46" t="str">
        <v>1 x 8 x 100 - Expansión</v>
      </c>
      <c r="E5503" s="47">
        <v>2331.84</v>
      </c>
      <c r="F5503" s="45" t="str">
        <v>RESORTES</v>
      </c>
      <c r="G5503" s="48">
        <v>944.39520000000005</v>
      </c>
      <c r="H5503" s="49">
        <v>350</v>
      </c>
      <c r="I5503" s="50">
        <v>1.6982720000000002</v>
      </c>
      <c r="J5503" s="51" t="str">
        <v>10</v>
      </c>
      <c r="Q5503" s="19" t="str">
        <v>45 - MANG - MANG 13 mm</v>
      </c>
      <c r="V5503" s="83"/>
      <c r="AA5503" t="str">
        <v>44x60 - 44x60</v>
      </c>
    </row>
    <row r="5504" spans="1:27" x14ac:dyDescent="0.2">
      <c r="A5504" s="45" t="str">
        <v>RESORTES LINEA PESADA114</v>
      </c>
      <c r="B5504" s="46" t="str">
        <v>RESORTES LINEA PESADA</v>
      </c>
      <c r="C5504" s="46">
        <v>114</v>
      </c>
      <c r="D5504" s="46" t="str">
        <v>2 x 20 x 100 - Compresión</v>
      </c>
      <c r="E5504" s="47">
        <v>2448.2800000000002</v>
      </c>
      <c r="F5504" s="45" t="str">
        <v>RESORTES</v>
      </c>
      <c r="G5504" s="48">
        <v>991.55340000000001</v>
      </c>
      <c r="H5504" s="49">
        <v>366.6</v>
      </c>
      <c r="I5504" s="50">
        <v>1.7047283142389524</v>
      </c>
      <c r="J5504" s="51" t="str">
        <v>114</v>
      </c>
      <c r="Q5504" s="19" t="str">
        <v>45 - Pala hembra de 6,5 mm Cable: 0,5 - 1mm</v>
      </c>
      <c r="V5504" s="83"/>
      <c r="AA5504" t="str">
        <v>45 - 0,8 x 11 x 50 - Compresion</v>
      </c>
    </row>
    <row r="5505" spans="1:27" x14ac:dyDescent="0.2">
      <c r="A5505" s="45" t="str">
        <v>SEEGER DIN 47158</v>
      </c>
      <c r="B5505" s="46" t="str">
        <v>SEEGER DIN 471</v>
      </c>
      <c r="C5505" s="46">
        <v>58</v>
      </c>
      <c r="D5505" s="46" t="str">
        <v>SEEGER A 58</v>
      </c>
      <c r="E5505" s="47">
        <v>3541.4</v>
      </c>
      <c r="F5505" s="45" t="str">
        <v>OTIA</v>
      </c>
      <c r="G5505" s="48">
        <v>1434.2670000000003</v>
      </c>
      <c r="H5505" s="49">
        <v>529.53020000000004</v>
      </c>
      <c r="I5505" s="50">
        <v>1.7085650639000387</v>
      </c>
      <c r="J5505" s="51" t="str">
        <v>0403058</v>
      </c>
      <c r="Q5505" s="19" t="str">
        <v>45 - Recta Hembra R 1/8 BSPT x 8 mm</v>
      </c>
      <c r="V5505" s="83"/>
      <c r="AA5505" t="str">
        <v xml:space="preserve">45 - COCINA - ORBIS - DONNA  </v>
      </c>
    </row>
    <row r="5506" spans="1:27" x14ac:dyDescent="0.2">
      <c r="A5506" s="45" t="str">
        <v>RESORTES LINEA PESADA118</v>
      </c>
      <c r="B5506" s="46" t="str">
        <v>RESORTES LINEA PESADA</v>
      </c>
      <c r="C5506" s="46">
        <v>118</v>
      </c>
      <c r="D5506" s="46" t="str">
        <v>2 x 30 x 50 - Compresión</v>
      </c>
      <c r="E5506" s="47">
        <v>2170.2399999999998</v>
      </c>
      <c r="F5506" s="45" t="str">
        <v>RESORTES</v>
      </c>
      <c r="G5506" s="48">
        <v>878.94719999999995</v>
      </c>
      <c r="H5506" s="49">
        <v>324.3</v>
      </c>
      <c r="I5506" s="50">
        <v>1.7102904717853837</v>
      </c>
      <c r="J5506" s="51" t="str">
        <v>118</v>
      </c>
      <c r="Q5506" s="19" t="str">
        <v>45 - RECTANGULARES  - 10x30</v>
      </c>
      <c r="V5506" s="83"/>
      <c r="AA5506" t="str">
        <v>45 - Cuerda 1,78mm - 101,32 x 104,88</v>
      </c>
    </row>
    <row r="5507" spans="1:27" x14ac:dyDescent="0.2">
      <c r="A5507" s="45" t="str">
        <v>ESPINAS ELASTICAS3,5 x 50</v>
      </c>
      <c r="B5507" s="46" t="str">
        <v>ESPINAS ELASTICAS</v>
      </c>
      <c r="C5507" s="46" t="str">
        <v>3,5 x 50</v>
      </c>
      <c r="D5507" s="46" t="str">
        <v>3,5x50</v>
      </c>
      <c r="E5507" s="47">
        <v>424.96</v>
      </c>
      <c r="F5507" s="45" t="str">
        <v>OTIA</v>
      </c>
      <c r="G5507" s="48">
        <v>172.1088</v>
      </c>
      <c r="H5507" s="49">
        <v>63.444800000000001</v>
      </c>
      <c r="I5507" s="50">
        <v>1.7127329584142434</v>
      </c>
      <c r="J5507" s="51" t="str">
        <v>01013.5-50</v>
      </c>
      <c r="Q5507" s="19" t="str">
        <v>45 - SAE 9.49 ID-8 - Codo 45°
AdBlue</v>
      </c>
      <c r="V5507" s="83"/>
      <c r="AA5507" t="str">
        <v>45 - MANG - MANG 13 mm</v>
      </c>
    </row>
    <row r="5508" spans="1:27" x14ac:dyDescent="0.2">
      <c r="A5508" s="45" t="str">
        <v>ESPINAS ELASTICAS3,5 x 30</v>
      </c>
      <c r="B5508" s="46" t="str">
        <v>ESPINAS ELASTICAS</v>
      </c>
      <c r="C5508" s="46" t="str">
        <v>3,5 x 30</v>
      </c>
      <c r="D5508" s="46" t="str">
        <v>3,5x30</v>
      </c>
      <c r="E5508" s="47">
        <v>254.95</v>
      </c>
      <c r="F5508" s="45" t="str">
        <v>OTIA</v>
      </c>
      <c r="G5508" s="48">
        <v>103.25475</v>
      </c>
      <c r="H5508" s="49">
        <v>38.061300000000003</v>
      </c>
      <c r="I5508" s="50">
        <v>1.7128540013084153</v>
      </c>
      <c r="J5508" s="51" t="str">
        <v>01013.5-30</v>
      </c>
      <c r="Q5508" s="19" t="str">
        <v>45 - SEEGER A 45</v>
      </c>
      <c r="V5508" s="83"/>
      <c r="AA5508" t="str">
        <v>45 - Pala hembra de 6,5 mm Cable: 0,5 - 1mm</v>
      </c>
    </row>
    <row r="5509" spans="1:27" x14ac:dyDescent="0.2">
      <c r="A5509" s="45" t="str">
        <v>ESPINAS ELASTICAS3,5 x 40</v>
      </c>
      <c r="B5509" s="46" t="str">
        <v>ESPINAS ELASTICAS</v>
      </c>
      <c r="C5509" s="46" t="str">
        <v>3,5 x 40</v>
      </c>
      <c r="D5509" s="46" t="str">
        <v>3,5x40</v>
      </c>
      <c r="E5509" s="47">
        <v>340</v>
      </c>
      <c r="F5509" s="45" t="str">
        <v>OTIA</v>
      </c>
      <c r="G5509" s="48">
        <v>137.70000000000002</v>
      </c>
      <c r="H5509" s="49">
        <v>50.757599999999996</v>
      </c>
      <c r="I5509" s="50">
        <v>1.7128942266773848</v>
      </c>
      <c r="J5509" s="51" t="str">
        <v>01013.5-40</v>
      </c>
      <c r="Q5509" s="19" t="str">
        <v>45 - SEEGER I 45</v>
      </c>
      <c r="V5509" s="83"/>
      <c r="AA5509" t="str">
        <v>45 - Recta Hembra R 1/8 BSPT x 8 mm</v>
      </c>
    </row>
    <row r="5510" spans="1:27" x14ac:dyDescent="0.2">
      <c r="A5510" s="45" t="str">
        <v>ORING137</v>
      </c>
      <c r="B5510" s="46" t="str">
        <v>ORING</v>
      </c>
      <c r="C5510" s="46">
        <v>137</v>
      </c>
      <c r="D5510" s="46" t="str">
        <v>Cuerda 2,62mm - 52,07 x 57,31</v>
      </c>
      <c r="E5510" s="47">
        <v>777.4</v>
      </c>
      <c r="F5510" s="45" t="str">
        <v>OVNISA</v>
      </c>
      <c r="G5510" s="48">
        <v>314.84699999999998</v>
      </c>
      <c r="H5510" s="49">
        <v>115.7216</v>
      </c>
      <c r="I5510" s="50">
        <v>1.7207280231175512</v>
      </c>
      <c r="J5510" s="51" t="str">
        <v>137</v>
      </c>
      <c r="Q5510" s="19" t="str">
        <v>45 - Tapizado FIAT UNO-DUNA</v>
      </c>
      <c r="V5510" s="83"/>
      <c r="AA5510" t="str">
        <v>45 - RECTANGULARES  - 10x30</v>
      </c>
    </row>
    <row r="5511" spans="1:27" x14ac:dyDescent="0.2">
      <c r="A5511" s="45" t="str">
        <v>SEEGER DIN 47129</v>
      </c>
      <c r="B5511" s="46" t="str">
        <v>SEEGER DIN 471</v>
      </c>
      <c r="C5511" s="46">
        <v>29</v>
      </c>
      <c r="D5511" s="46" t="str">
        <v>SEEGER A 29</v>
      </c>
      <c r="E5511" s="47">
        <v>906.92</v>
      </c>
      <c r="F5511" s="45" t="str">
        <v>OTIA</v>
      </c>
      <c r="G5511" s="48">
        <v>367.30259999999998</v>
      </c>
      <c r="H5511" s="49">
        <v>134.946</v>
      </c>
      <c r="I5511" s="50">
        <v>1.7218487394957984</v>
      </c>
      <c r="J5511" s="51" t="str">
        <v>0403029</v>
      </c>
      <c r="Q5511" s="19" t="str">
        <v>45 - TOPE CAPOT MEDIANO FIAT 600</v>
      </c>
      <c r="V5511" s="83"/>
      <c r="AA5511" t="str">
        <v>45 - SAE 9.49 ID-8 - Codo 45°
AdBlue</v>
      </c>
    </row>
    <row r="5512" spans="1:27" x14ac:dyDescent="0.2">
      <c r="A5512" s="45" t="str">
        <v>SEEGER DIN 47131</v>
      </c>
      <c r="B5512" s="46" t="str">
        <v>SEEGER DIN 471</v>
      </c>
      <c r="C5512" s="46">
        <v>31</v>
      </c>
      <c r="D5512" s="46" t="str">
        <v>SEEGER A 31</v>
      </c>
      <c r="E5512" s="47">
        <v>1232.6400000000001</v>
      </c>
      <c r="F5512" s="45" t="str">
        <v>OTIA</v>
      </c>
      <c r="G5512" s="48">
        <v>499.21920000000006</v>
      </c>
      <c r="H5512" s="49">
        <v>183.14099999999999</v>
      </c>
      <c r="I5512" s="50">
        <v>1.7258735072976563</v>
      </c>
      <c r="J5512" s="51" t="str">
        <v>0403031</v>
      </c>
      <c r="Q5512" s="19" t="str">
        <v>45 - Tuerca inserto/madera - rosca de 6 mm</v>
      </c>
      <c r="V5512" s="83"/>
      <c r="AA5512" t="str">
        <v>45 - SEEGER A 45</v>
      </c>
    </row>
    <row r="5513" spans="1:27" x14ac:dyDescent="0.2">
      <c r="A5513" s="45" t="str">
        <v>ESPINAS ELASTICAS4 x 20</v>
      </c>
      <c r="B5513" s="46" t="str">
        <v>ESPINAS ELASTICAS</v>
      </c>
      <c r="C5513" s="46" t="str">
        <v>4 x 20</v>
      </c>
      <c r="D5513" s="46" t="str">
        <v>4x20</v>
      </c>
      <c r="E5513" s="47">
        <v>195.86</v>
      </c>
      <c r="F5513" s="45" t="str">
        <v>OTIA</v>
      </c>
      <c r="G5513" s="48">
        <v>79.323300000000003</v>
      </c>
      <c r="H5513" s="49">
        <v>29.077500000000001</v>
      </c>
      <c r="I5513" s="50">
        <v>1.7279958730977563</v>
      </c>
      <c r="J5513" s="51" t="str">
        <v>01014-20</v>
      </c>
      <c r="Q5513" s="19" t="str">
        <v>45x61 - 45x61</v>
      </c>
      <c r="V5513" s="83"/>
      <c r="AA5513" t="str">
        <v>45 - SEEGER I 45</v>
      </c>
    </row>
    <row r="5514" spans="1:27" x14ac:dyDescent="0.2">
      <c r="A5514" s="45" t="str">
        <v>ESPINAS ELASTICAS4 x 50</v>
      </c>
      <c r="B5514" s="46" t="str">
        <v>ESPINAS ELASTICAS</v>
      </c>
      <c r="C5514" s="46" t="str">
        <v>4 x 50</v>
      </c>
      <c r="D5514" s="46" t="str">
        <v>4x50</v>
      </c>
      <c r="E5514" s="47">
        <v>489.64</v>
      </c>
      <c r="F5514" s="45" t="str">
        <v>OTIA</v>
      </c>
      <c r="G5514" s="48">
        <v>198.30419999999998</v>
      </c>
      <c r="H5514" s="49">
        <v>72.689099999999996</v>
      </c>
      <c r="I5514" s="50">
        <v>1.7281146691869895</v>
      </c>
      <c r="J5514" s="51" t="str">
        <v>01014-50</v>
      </c>
      <c r="Q5514" s="19" t="str">
        <v>46 - 0,8 x 13 x 70 - Compresion</v>
      </c>
      <c r="V5514" s="83"/>
      <c r="AA5514" t="str">
        <v>45 - Tapizado FIAT UNO-DUNA</v>
      </c>
    </row>
    <row r="5515" spans="1:27" x14ac:dyDescent="0.2">
      <c r="A5515" s="45" t="str">
        <v>ESPINAS ELASTICAS4 x 30</v>
      </c>
      <c r="B5515" s="46" t="str">
        <v>ESPINAS ELASTICAS</v>
      </c>
      <c r="C5515" s="46" t="str">
        <v>4 x 30</v>
      </c>
      <c r="D5515" s="46" t="str">
        <v>4x30</v>
      </c>
      <c r="E5515" s="47">
        <v>293.77999999999997</v>
      </c>
      <c r="F5515" s="45" t="str">
        <v>OTIA</v>
      </c>
      <c r="G5515" s="48">
        <v>118.98089999999999</v>
      </c>
      <c r="H5515" s="49">
        <v>43.611499999999999</v>
      </c>
      <c r="I5515" s="50">
        <v>1.7282001306994714</v>
      </c>
      <c r="J5515" s="51" t="str">
        <v>01014-30</v>
      </c>
      <c r="Q5515" s="19" t="str">
        <v>46 - Bandera de 6,3 mm Cable: 0,5 - 1mm</v>
      </c>
      <c r="V5515" s="83"/>
      <c r="AA5515" t="str">
        <v>45 - TOPE CAPOT MEDIANO FIAT 600</v>
      </c>
    </row>
    <row r="5516" spans="1:27" x14ac:dyDescent="0.2">
      <c r="A5516" s="45" t="str">
        <v>ESPINAS ELASTICAS4 x 26</v>
      </c>
      <c r="B5516" s="46" t="str">
        <v>ESPINAS ELASTICAS</v>
      </c>
      <c r="C5516" s="46" t="str">
        <v>4 x 26</v>
      </c>
      <c r="D5516" s="46" t="str">
        <v>4x26</v>
      </c>
      <c r="E5516" s="47">
        <v>254.58</v>
      </c>
      <c r="F5516" s="45" t="str">
        <v>OTIA</v>
      </c>
      <c r="G5516" s="48">
        <v>103.10490000000001</v>
      </c>
      <c r="H5516" s="49">
        <v>37.791400000000003</v>
      </c>
      <c r="I5516" s="50">
        <v>1.7282635731939013</v>
      </c>
      <c r="J5516" s="51" t="str">
        <v>01014-26</v>
      </c>
      <c r="Q5516" s="19" t="str">
        <v>46 - MANG - MANG 16 mm</v>
      </c>
      <c r="V5516" s="83"/>
      <c r="AA5516" t="str">
        <v>45 - Tuerca inserto/madera - rosca de 6 mm</v>
      </c>
    </row>
    <row r="5517" spans="1:27" x14ac:dyDescent="0.2">
      <c r="A5517" s="45" t="str">
        <v>ESPINAS ELASTICAS3 x 36</v>
      </c>
      <c r="B5517" s="46" t="str">
        <v>ESPINAS ELASTICAS</v>
      </c>
      <c r="C5517" s="46" t="str">
        <v>3 x 36</v>
      </c>
      <c r="D5517" s="46" t="str">
        <v>3x36</v>
      </c>
      <c r="E5517" s="47">
        <v>242.79</v>
      </c>
      <c r="F5517" s="45" t="str">
        <v>OTIA</v>
      </c>
      <c r="G5517" s="48">
        <v>98.329950000000011</v>
      </c>
      <c r="H5517" s="49">
        <v>36.032899999999998</v>
      </c>
      <c r="I5517" s="50">
        <v>1.7288935944650587</v>
      </c>
      <c r="J5517" s="51" t="str">
        <v>01013-36</v>
      </c>
      <c r="Q5517" s="19" t="str">
        <v>46 - Recta Hembra R 1/4 BSPT x 6 mm</v>
      </c>
      <c r="V5517" s="83"/>
      <c r="AA5517" t="str">
        <v>45x61 - 45x61</v>
      </c>
    </row>
    <row r="5518" spans="1:27" x14ac:dyDescent="0.2">
      <c r="A5518" s="45" t="str">
        <v>ESPINAS ELASTICAS3 x 45</v>
      </c>
      <c r="B5518" s="46" t="str">
        <v>ESPINAS ELASTICAS</v>
      </c>
      <c r="C5518" s="46" t="str">
        <v>3 x 45</v>
      </c>
      <c r="D5518" s="46" t="str">
        <v>3x45</v>
      </c>
      <c r="E5518" s="47">
        <v>303.47000000000003</v>
      </c>
      <c r="F5518" s="45" t="str">
        <v>OTIA</v>
      </c>
      <c r="G5518" s="48">
        <v>122.90535000000001</v>
      </c>
      <c r="H5518" s="49">
        <v>45.0381</v>
      </c>
      <c r="I5518" s="50">
        <v>1.7289195148107939</v>
      </c>
      <c r="J5518" s="51" t="str">
        <v>01013-45</v>
      </c>
      <c r="Q5518" s="19" t="str">
        <v>46 - RECTANGULARES  - 15x30 aletado</v>
      </c>
      <c r="V5518" s="83"/>
      <c r="AA5518" t="str">
        <v>46 - 0,8 x 13 x 70 - Compresion</v>
      </c>
    </row>
    <row r="5519" spans="1:27" x14ac:dyDescent="0.2">
      <c r="A5519" s="45" t="str">
        <v>ESPINAS ELASTICAS3 x 30</v>
      </c>
      <c r="B5519" s="46" t="str">
        <v>ESPINAS ELASTICAS</v>
      </c>
      <c r="C5519" s="46" t="str">
        <v>3 x 30</v>
      </c>
      <c r="D5519" s="46" t="str">
        <v>3x30</v>
      </c>
      <c r="E5519" s="47">
        <v>202.27</v>
      </c>
      <c r="F5519" s="45" t="str">
        <v>OTIA</v>
      </c>
      <c r="G5519" s="48">
        <v>81.919350000000009</v>
      </c>
      <c r="H5519" s="49">
        <v>30.018899999999999</v>
      </c>
      <c r="I5519" s="50">
        <v>1.7289257767606414</v>
      </c>
      <c r="J5519" s="51" t="str">
        <v>01013-30</v>
      </c>
      <c r="Q5519" s="19" t="str">
        <v>46 - SAE 9.49 ID-6 - Acople recto
AdBlue</v>
      </c>
      <c r="V5519" s="83"/>
      <c r="AA5519" t="str">
        <v>46 - Bandera de 6,3 mm Cable: 0,5 - 1mm</v>
      </c>
    </row>
    <row r="5520" spans="1:27" x14ac:dyDescent="0.2">
      <c r="A5520" s="45" t="str">
        <v>ESPINAS ELASTICAS3 x 50</v>
      </c>
      <c r="B5520" s="46" t="str">
        <v>ESPINAS ELASTICAS</v>
      </c>
      <c r="C5520" s="46" t="str">
        <v>3 x 50</v>
      </c>
      <c r="D5520" s="46" t="str">
        <v>3x50</v>
      </c>
      <c r="E5520" s="47">
        <v>335.36</v>
      </c>
      <c r="F5520" s="45" t="str">
        <v>OTIA</v>
      </c>
      <c r="G5520" s="48">
        <v>135.82080000000002</v>
      </c>
      <c r="H5520" s="49">
        <v>49.770699999999998</v>
      </c>
      <c r="I5520" s="50">
        <v>1.7289308770019312</v>
      </c>
      <c r="J5520" s="51" t="str">
        <v>01013-50</v>
      </c>
      <c r="Q5520" s="19" t="str">
        <v>46 - SEEGER A 46</v>
      </c>
      <c r="V5520" s="83"/>
      <c r="AA5520" t="str">
        <v>46 - MANG - MANG 16 mm</v>
      </c>
    </row>
    <row r="5521" spans="1:27" x14ac:dyDescent="0.2">
      <c r="A5521" s="45" t="str">
        <v>ESPINAS ELASTICAS3 x 40</v>
      </c>
      <c r="B5521" s="46" t="str">
        <v>ESPINAS ELASTICAS</v>
      </c>
      <c r="C5521" s="46" t="str">
        <v>3 x 40</v>
      </c>
      <c r="D5521" s="46" t="str">
        <v>3x40</v>
      </c>
      <c r="E5521" s="47">
        <v>269.73</v>
      </c>
      <c r="F5521" s="45" t="str">
        <v>OTIA</v>
      </c>
      <c r="G5521" s="48">
        <v>109.24065000000002</v>
      </c>
      <c r="H5521" s="49">
        <v>40.0304</v>
      </c>
      <c r="I5521" s="50">
        <v>1.728942253887046</v>
      </c>
      <c r="J5521" s="51" t="str">
        <v>01013-40</v>
      </c>
      <c r="Q5521" s="19" t="str">
        <v>46 - SEEGER I 46</v>
      </c>
      <c r="V5521" s="83"/>
      <c r="AA5521" t="str">
        <v>46 - Recta Hembra R 1/4 BSPT x 6 mm</v>
      </c>
    </row>
    <row r="5522" spans="1:27" x14ac:dyDescent="0.2">
      <c r="A5522" s="45" t="str">
        <v>ESPINAS ELASTICAS3 x 16</v>
      </c>
      <c r="B5522" s="46" t="str">
        <v>ESPINAS ELASTICAS</v>
      </c>
      <c r="C5522" s="46" t="str">
        <v>3 x 16</v>
      </c>
      <c r="D5522" s="46" t="str">
        <v>3x16</v>
      </c>
      <c r="E5522" s="47">
        <v>121.36</v>
      </c>
      <c r="F5522" s="45" t="str">
        <v>OTIA</v>
      </c>
      <c r="G5522" s="48">
        <v>49.150800000000004</v>
      </c>
      <c r="H5522" s="49">
        <v>18.0106</v>
      </c>
      <c r="I5522" s="50">
        <v>1.7289929263877939</v>
      </c>
      <c r="J5522" s="51" t="str">
        <v>01013-18</v>
      </c>
      <c r="Q5522" s="19" t="str">
        <v>46 - Tapizado PEUGEOT 504</v>
      </c>
      <c r="V5522" s="83"/>
      <c r="AA5522" t="str">
        <v>46 - RECTANGULARES  - 15x30 aletado</v>
      </c>
    </row>
    <row r="5523" spans="1:27" x14ac:dyDescent="0.2">
      <c r="A5523" s="45" t="str">
        <v>ESPINAS ELASTICAS3 x 14</v>
      </c>
      <c r="B5523" s="46" t="str">
        <v>ESPINAS ELASTICAS</v>
      </c>
      <c r="C5523" s="46" t="str">
        <v>3 x 14</v>
      </c>
      <c r="D5523" s="46" t="str">
        <v>3x14</v>
      </c>
      <c r="E5523" s="47">
        <v>94.37</v>
      </c>
      <c r="F5523" s="45" t="str">
        <v>OTIA</v>
      </c>
      <c r="G5523" s="48">
        <v>38.219850000000008</v>
      </c>
      <c r="H5523" s="49">
        <v>14.005100000000001</v>
      </c>
      <c r="I5523" s="50">
        <v>1.7289951517661426</v>
      </c>
      <c r="J5523" s="51" t="str">
        <v>01013-14</v>
      </c>
      <c r="Q5523" s="19" t="str">
        <v>46 - TOPE PISO BAJO FIAT 600</v>
      </c>
      <c r="V5523" s="83"/>
      <c r="AA5523" t="str">
        <v>46 - SAE 9.49 ID-6 - Acople recto
AdBlue</v>
      </c>
    </row>
    <row r="5524" spans="1:27" x14ac:dyDescent="0.2">
      <c r="A5524" s="45" t="str">
        <v>ESPINAS ELASTICAS3 x 26</v>
      </c>
      <c r="B5524" s="46" t="str">
        <v>ESPINAS ELASTICAS</v>
      </c>
      <c r="C5524" s="46" t="str">
        <v>3 x 26</v>
      </c>
      <c r="D5524" s="46" t="str">
        <v>3x26</v>
      </c>
      <c r="E5524" s="47">
        <v>175.34</v>
      </c>
      <c r="F5524" s="45" t="str">
        <v>OTIA</v>
      </c>
      <c r="G5524" s="48">
        <v>71.012700000000009</v>
      </c>
      <c r="H5524" s="49">
        <v>26.0213</v>
      </c>
      <c r="I5524" s="50">
        <v>1.7290219935206932</v>
      </c>
      <c r="J5524" s="51" t="str">
        <v>01013-26</v>
      </c>
      <c r="Q5524" s="19" t="str">
        <v>46 - Tuerca inserto/madera - rosca de 5/16 mm</v>
      </c>
      <c r="V5524" s="83"/>
      <c r="AA5524" t="str">
        <v>46 - SEEGER A 46</v>
      </c>
    </row>
    <row r="5525" spans="1:27" x14ac:dyDescent="0.2">
      <c r="A5525" s="45" t="str">
        <v>ESPINAS ELASTICAS3 x 20</v>
      </c>
      <c r="B5525" s="46" t="str">
        <v>ESPINAS ELASTICAS</v>
      </c>
      <c r="C5525" s="46" t="str">
        <v>3 x 20</v>
      </c>
      <c r="D5525" s="46" t="str">
        <v>3x20</v>
      </c>
      <c r="E5525" s="47">
        <v>134.87</v>
      </c>
      <c r="F5525" s="45" t="str">
        <v>OTIA</v>
      </c>
      <c r="G5525" s="48">
        <v>54.622350000000004</v>
      </c>
      <c r="H5525" s="49">
        <v>20.0152</v>
      </c>
      <c r="I5525" s="50">
        <v>1.7290434269954837</v>
      </c>
      <c r="J5525" s="51" t="str">
        <v>01013-20</v>
      </c>
      <c r="Q5525" s="19" t="str">
        <v>460 - RESORTES LINEA FORD - RESORTE P/PEDAL DE ACCION EMBRAGUE-FORD FALCON LARGO UNIVERSAL</v>
      </c>
      <c r="V5525" s="83"/>
      <c r="AA5525" t="str">
        <v>46 - SEEGER I 46</v>
      </c>
    </row>
    <row r="5526" spans="1:27" x14ac:dyDescent="0.2">
      <c r="A5526" s="45" t="str">
        <v>SEEGER DIN 47228</v>
      </c>
      <c r="B5526" s="46" t="str">
        <v>SEEGER DIN 472</v>
      </c>
      <c r="C5526" s="46">
        <v>28</v>
      </c>
      <c r="D5526" s="46" t="str">
        <v>SEEGER I 28</v>
      </c>
      <c r="E5526" s="47">
        <v>726.85</v>
      </c>
      <c r="F5526" s="45" t="str">
        <v>OTIA</v>
      </c>
      <c r="G5526" s="48">
        <v>294.37425000000002</v>
      </c>
      <c r="H5526" s="49">
        <v>107.59269999999999</v>
      </c>
      <c r="I5526" s="50">
        <v>1.7360057884968034</v>
      </c>
      <c r="J5526" s="51" t="str">
        <v>0401028</v>
      </c>
      <c r="Q5526" s="19" t="str">
        <v>461 - RESORTES LINEA FORD - RESORTE P/PEDAL DE ACCION EMBRAGUE-FORD FALCON CORTO UNIVERSAL</v>
      </c>
      <c r="V5526" s="83"/>
      <c r="AA5526" t="str">
        <v>46 - Tapizado PEUGEOT 504</v>
      </c>
    </row>
    <row r="5527" spans="1:27" x14ac:dyDescent="0.2">
      <c r="A5527" s="45" t="str">
        <v>SEEGER DIN 47134</v>
      </c>
      <c r="B5527" s="46" t="str">
        <v>SEEGER DIN 471</v>
      </c>
      <c r="C5527" s="46">
        <v>34</v>
      </c>
      <c r="D5527" s="46" t="str">
        <v>SEEGER A 34</v>
      </c>
      <c r="E5527" s="47">
        <v>1312.88</v>
      </c>
      <c r="F5527" s="45" t="str">
        <v>OTIA</v>
      </c>
      <c r="G5527" s="48">
        <v>531.71640000000002</v>
      </c>
      <c r="H5527" s="49">
        <v>194.108</v>
      </c>
      <c r="I5527" s="50">
        <v>1.7392812248851155</v>
      </c>
      <c r="J5527" s="51" t="str">
        <v>0403034</v>
      </c>
      <c r="Q5527" s="19" t="str">
        <v>462 - RESORTES LINEA FORD - RESORTE SUPERIOR P/ZAP.DE FRENO PRIMARIA DEL/TAS-FORD F100/61/61</v>
      </c>
      <c r="V5527" s="83"/>
      <c r="AA5527" t="str">
        <v>46 - TOPE PISO BAJO FIAT 600</v>
      </c>
    </row>
    <row r="5528" spans="1:27" x14ac:dyDescent="0.2">
      <c r="A5528" s="45" t="str">
        <v>SEEGER DIN 47225</v>
      </c>
      <c r="B5528" s="46" t="str">
        <v>SEEGER DIN 472</v>
      </c>
      <c r="C5528" s="46">
        <v>25</v>
      </c>
      <c r="D5528" s="46" t="str">
        <v>SEEGER I 25</v>
      </c>
      <c r="E5528" s="47">
        <v>661.43</v>
      </c>
      <c r="F5528" s="45" t="str">
        <v>OTIA</v>
      </c>
      <c r="G5528" s="48">
        <v>267.87914999999998</v>
      </c>
      <c r="H5528" s="49">
        <v>97.713800000000006</v>
      </c>
      <c r="I5528" s="50">
        <v>1.7414669166484158</v>
      </c>
      <c r="J5528" s="51" t="str">
        <v>0401025</v>
      </c>
      <c r="Q5528" s="19" t="str">
        <v>463 - RESORTES LINEA FORD - RESORTE LEVA DE REGISTRO AUTOMATICO DEL/TRAS/DER -FORD F250/F350</v>
      </c>
      <c r="V5528" s="83"/>
      <c r="AA5528" t="str">
        <v>46 - Tuerca inserto/madera - rosca de 5/16 mm</v>
      </c>
    </row>
    <row r="5529" spans="1:27" x14ac:dyDescent="0.2">
      <c r="A5529" s="45" t="str">
        <v>SEEGER DIN 47128</v>
      </c>
      <c r="B5529" s="46" t="str">
        <v>SEEGER DIN 471</v>
      </c>
      <c r="C5529" s="46">
        <v>28</v>
      </c>
      <c r="D5529" s="46" t="str">
        <v>SEEGER A 28</v>
      </c>
      <c r="E5529" s="47">
        <v>856.28</v>
      </c>
      <c r="F5529" s="45" t="str">
        <v>OTIA</v>
      </c>
      <c r="G5529" s="48">
        <v>346.79340000000002</v>
      </c>
      <c r="H5529" s="49">
        <v>126.4563</v>
      </c>
      <c r="I5529" s="50">
        <v>1.7423971759414125</v>
      </c>
      <c r="J5529" s="51" t="str">
        <v>0403028</v>
      </c>
      <c r="Q5529" s="19" t="str">
        <v>464 - RESORTES LINEA FORD - RESORTE LEVA DE REGISTRO AUTOMATICO DEL/TRAS/IZQ -FORD F250/F350</v>
      </c>
      <c r="V5529" s="83"/>
      <c r="AA5529" t="str">
        <v>460 - RESORTES LINEA FORD - RESORTE P/PEDAL DE ACCION EMBRAGUE-FORD FALCON LARGO UNIVERSAL</v>
      </c>
    </row>
    <row r="5530" spans="1:27" x14ac:dyDescent="0.2">
      <c r="A5530" s="45" t="str">
        <v>SEEGER DIN 47139</v>
      </c>
      <c r="B5530" s="46" t="str">
        <v>SEEGER DIN 471</v>
      </c>
      <c r="C5530" s="46">
        <v>39</v>
      </c>
      <c r="D5530" s="46" t="str">
        <v>SEEGER A 39</v>
      </c>
      <c r="E5530" s="47">
        <v>1699.27</v>
      </c>
      <c r="F5530" s="45" t="str">
        <v>OTIA</v>
      </c>
      <c r="G5530" s="48">
        <v>688.20434999999998</v>
      </c>
      <c r="H5530" s="49">
        <v>250.93279999999999</v>
      </c>
      <c r="I5530" s="50">
        <v>1.742584269573368</v>
      </c>
      <c r="J5530" s="51" t="str">
        <v>0403039</v>
      </c>
      <c r="Q5530" s="19" t="str">
        <v>465 - RESORTES LINEA FORD - RESORTE INF.P/REG DE ZAPATA DE FRENO DEL/TRAS FORD F100/FALCON</v>
      </c>
      <c r="V5530" s="83"/>
      <c r="AA5530" t="str">
        <v>461 - RESORTES LINEA FORD - RESORTE P/PEDAL DE ACCION EMBRAGUE-FORD FALCON CORTO UNIVERSAL</v>
      </c>
    </row>
    <row r="5531" spans="1:27" x14ac:dyDescent="0.2">
      <c r="A5531" s="45" t="str">
        <v>SEEGER DIN 47148</v>
      </c>
      <c r="B5531" s="46" t="str">
        <v>SEEGER DIN 471</v>
      </c>
      <c r="C5531" s="46">
        <v>48</v>
      </c>
      <c r="D5531" s="46" t="str">
        <v>SEEGER A 48</v>
      </c>
      <c r="E5531" s="47">
        <v>2532.3000000000002</v>
      </c>
      <c r="F5531" s="45" t="str">
        <v>OTIA</v>
      </c>
      <c r="G5531" s="48">
        <v>1025.5815000000002</v>
      </c>
      <c r="H5531" s="49">
        <v>373.14940000000001</v>
      </c>
      <c r="I5531" s="50">
        <v>1.7484474047124294</v>
      </c>
      <c r="J5531" s="51" t="str">
        <v>0403048</v>
      </c>
      <c r="Q5531" s="19" t="str">
        <v>466 - RESORTES LINEA FORD - RESORTE SUPERIOR ZAPATA DE FRENO DEL/TRAS-FORD FALCON</v>
      </c>
      <c r="V5531" s="83"/>
      <c r="AA5531" t="str">
        <v>462 - RESORTES LINEA FORD - RESORTE SUPERIOR P/ZAP.DE FRENO PRIMARIA DEL/TAS-FORD F100/61/61</v>
      </c>
    </row>
    <row r="5532" spans="1:27" x14ac:dyDescent="0.2">
      <c r="A5532" s="45" t="str">
        <v>ORING109</v>
      </c>
      <c r="B5532" s="46" t="str">
        <v>ORING</v>
      </c>
      <c r="C5532" s="46">
        <v>109</v>
      </c>
      <c r="D5532" s="46" t="str">
        <v>Cuerda 2,62mm - 7,59 x 12,83</v>
      </c>
      <c r="E5532" s="47">
        <v>109.35</v>
      </c>
      <c r="F5532" s="45" t="str">
        <v>OVNISA</v>
      </c>
      <c r="G5532" s="48">
        <v>44.286749999999998</v>
      </c>
      <c r="H5532" s="49">
        <v>16.110700000000001</v>
      </c>
      <c r="I5532" s="50">
        <v>1.7489029030395944</v>
      </c>
      <c r="J5532" s="51" t="str">
        <v>109</v>
      </c>
      <c r="Q5532" s="19" t="str">
        <v>467 - RESORTES LINEA FORD - RESORTE P/COMANDO ACELERADOR-FALCON-UNIVERSAL</v>
      </c>
      <c r="V5532" s="83"/>
      <c r="AA5532" t="str">
        <v>463 - RESORTES LINEA FORD - RESORTE LEVA DE REGISTRO AUTOMATICO DEL/TRAS/DER -FORD F250/F350</v>
      </c>
    </row>
    <row r="5533" spans="1:27" x14ac:dyDescent="0.2">
      <c r="A5533" s="45" t="str">
        <v>ORING22</v>
      </c>
      <c r="B5533" s="46" t="str">
        <v>ORING</v>
      </c>
      <c r="C5533" s="46">
        <v>22</v>
      </c>
      <c r="D5533" s="46" t="str">
        <v>Cuerda 1,78mm - 25,12 x 28,68</v>
      </c>
      <c r="E5533" s="47">
        <v>213.99</v>
      </c>
      <c r="F5533" s="45" t="str">
        <v>OVNISA</v>
      </c>
      <c r="G5533" s="48">
        <v>86.665950000000009</v>
      </c>
      <c r="H5533" s="49">
        <v>31.514199999999999</v>
      </c>
      <c r="I5533" s="50">
        <v>1.7500602902818416</v>
      </c>
      <c r="J5533" s="51" t="str">
        <v>22</v>
      </c>
      <c r="Q5533" s="19" t="str">
        <v>46x58 - 46x58</v>
      </c>
      <c r="V5533" s="83"/>
      <c r="AA5533" t="str">
        <v>464 - RESORTES LINEA FORD - RESORTE LEVA DE REGISTRO AUTOMATICO DEL/TRAS/IZQ -FORD F250/F350</v>
      </c>
    </row>
    <row r="5534" spans="1:27" x14ac:dyDescent="0.2">
      <c r="A5534" s="45" t="str">
        <v>ORING24</v>
      </c>
      <c r="B5534" s="46" t="str">
        <v>ORING</v>
      </c>
      <c r="C5534" s="46">
        <v>24</v>
      </c>
      <c r="D5534" s="46" t="str">
        <v>Cuerda 1,78mm - 28,3 x 31,86</v>
      </c>
      <c r="E5534" s="47">
        <v>237.82</v>
      </c>
      <c r="F5534" s="45" t="str">
        <v>OVNISA</v>
      </c>
      <c r="G5534" s="48">
        <v>96.317099999999996</v>
      </c>
      <c r="H5534" s="49">
        <v>35.023299999999999</v>
      </c>
      <c r="I5534" s="50">
        <v>1.7500863710729715</v>
      </c>
      <c r="J5534" s="51" t="str">
        <v>24</v>
      </c>
      <c r="Q5534" s="19" t="str">
        <v>47 - 1 x 7 x 18 - Compresion</v>
      </c>
      <c r="V5534" s="83"/>
      <c r="AA5534" t="str">
        <v>465 - RESORTES LINEA FORD - RESORTE INF.P/REG DE ZAPATA DE FRENO DEL/TRAS FORD F100/FALCON</v>
      </c>
    </row>
    <row r="5535" spans="1:27" x14ac:dyDescent="0.2">
      <c r="A5535" s="45" t="str">
        <v>SEEGER DIN 47122</v>
      </c>
      <c r="B5535" s="46" t="str">
        <v>SEEGER DIN 471</v>
      </c>
      <c r="C5535" s="46">
        <v>22</v>
      </c>
      <c r="D5535" s="46" t="str">
        <v>SEEGER A 22</v>
      </c>
      <c r="E5535" s="47">
        <v>661.44</v>
      </c>
      <c r="F5535" s="45" t="str">
        <v>OTIA</v>
      </c>
      <c r="G5535" s="48">
        <v>267.88320000000004</v>
      </c>
      <c r="H5535" s="49">
        <v>97.400300000000001</v>
      </c>
      <c r="I5535" s="50">
        <v>1.7503323911733335</v>
      </c>
      <c r="J5535" s="51" t="str">
        <v>0403022N</v>
      </c>
      <c r="Q5535" s="19" t="str">
        <v>47 - 15 x 9 x 6,3 - AMOL BLACK DECKER PS 432/412</v>
      </c>
      <c r="V5535" s="83"/>
      <c r="AA5535" t="str">
        <v>466 - RESORTES LINEA FORD - RESORTE SUPERIOR ZAPATA DE FRENO DEL/TRAS-FORD FALCON</v>
      </c>
    </row>
    <row r="5536" spans="1:27" x14ac:dyDescent="0.2">
      <c r="A5536" s="45" t="str">
        <v>ORING218</v>
      </c>
      <c r="B5536" s="46" t="str">
        <v>ORING</v>
      </c>
      <c r="C5536" s="46">
        <v>218</v>
      </c>
      <c r="D5536" s="46" t="str">
        <v>Cuerda 3,53mm - 31,34 x 38,4</v>
      </c>
      <c r="E5536" s="47">
        <v>529.77</v>
      </c>
      <c r="F5536" s="45" t="str">
        <v>OVNISA</v>
      </c>
      <c r="G5536" s="48">
        <v>214.55685</v>
      </c>
      <c r="H5536" s="49">
        <v>78.009799999999998</v>
      </c>
      <c r="I5536" s="50">
        <v>1.7503832851769907</v>
      </c>
      <c r="J5536" s="51" t="str">
        <v>218</v>
      </c>
      <c r="Q5536" s="19" t="str">
        <v>47 - Bandera de opticas Cable: 0,5 - 2mm</v>
      </c>
      <c r="V5536" s="83"/>
      <c r="AA5536" t="str">
        <v>467 - RESORTES LINEA FORD - RESORTE P/COMANDO ACELERADOR-FALCON-UNIVERSAL</v>
      </c>
    </row>
    <row r="5537" spans="1:27" x14ac:dyDescent="0.2">
      <c r="A5537" s="45" t="str">
        <v>ORING127</v>
      </c>
      <c r="B5537" s="46" t="str">
        <v>ORING</v>
      </c>
      <c r="C5537" s="46">
        <v>127</v>
      </c>
      <c r="D5537" s="46" t="str">
        <v>Cuerda 2,62mm - 36,17 x 41,41</v>
      </c>
      <c r="E5537" s="47">
        <v>523.35</v>
      </c>
      <c r="F5537" s="45" t="str">
        <v>OVNISA</v>
      </c>
      <c r="G5537" s="48">
        <v>211.95675000000003</v>
      </c>
      <c r="H5537" s="49">
        <v>77.063199999999995</v>
      </c>
      <c r="I5537" s="50">
        <v>1.7504275711364183</v>
      </c>
      <c r="J5537" s="51" t="str">
        <v>127</v>
      </c>
      <c r="Q5537" s="19" t="str">
        <v xml:space="preserve">47 - COCINA - ORBIS - GALA ANTIGUO </v>
      </c>
      <c r="V5537" s="83"/>
      <c r="AA5537" t="str">
        <v>46x58 - 46x58</v>
      </c>
    </row>
    <row r="5538" spans="1:27" x14ac:dyDescent="0.2">
      <c r="A5538" s="45" t="str">
        <v>ORING209</v>
      </c>
      <c r="B5538" s="46" t="str">
        <v>ORING</v>
      </c>
      <c r="C5538" s="46">
        <v>209</v>
      </c>
      <c r="D5538" s="46" t="str">
        <v>Cuerda 3,53mm - 17,04 x 24,1</v>
      </c>
      <c r="E5538" s="47">
        <v>324.12</v>
      </c>
      <c r="F5538" s="45" t="str">
        <v>OVNISA</v>
      </c>
      <c r="G5538" s="48">
        <v>131.26860000000002</v>
      </c>
      <c r="H5538" s="49">
        <v>47.725700000000003</v>
      </c>
      <c r="I5538" s="50">
        <v>1.750480349161982</v>
      </c>
      <c r="J5538" s="51" t="str">
        <v>209</v>
      </c>
      <c r="Q5538" s="19" t="str">
        <v>47 - MANG - MANG 19 mm</v>
      </c>
      <c r="V5538" s="83"/>
      <c r="AA5538" t="str">
        <v>47 - 1 x 7 x 18 - Compresion</v>
      </c>
    </row>
    <row r="5539" spans="1:27" x14ac:dyDescent="0.2">
      <c r="A5539" s="45" t="str">
        <v>ORING310</v>
      </c>
      <c r="B5539" s="46" t="str">
        <v>ORING</v>
      </c>
      <c r="C5539" s="46">
        <v>310</v>
      </c>
      <c r="D5539" s="46" t="str">
        <v>Cuerda 5,33mm - 12,07 x 22,73</v>
      </c>
      <c r="E5539" s="47">
        <v>479.26</v>
      </c>
      <c r="F5539" s="45" t="str">
        <v>OVNISA</v>
      </c>
      <c r="G5539" s="48">
        <v>194.1003</v>
      </c>
      <c r="H5539" s="49">
        <v>70.569500000000005</v>
      </c>
      <c r="I5539" s="50">
        <v>1.7504842743678215</v>
      </c>
      <c r="J5539" s="51" t="str">
        <v>310</v>
      </c>
      <c r="Q5539" s="19" t="str">
        <v>47 - Niple plastico para unir manguera de 1/2</v>
      </c>
      <c r="V5539" s="83"/>
      <c r="AA5539" t="str">
        <v>47 - 15 x 9 x 6,3 - AMOL BLACK DECKER PS 432/412</v>
      </c>
    </row>
    <row r="5540" spans="1:27" x14ac:dyDescent="0.2">
      <c r="A5540" s="45" t="str">
        <v>ORING122</v>
      </c>
      <c r="B5540" s="46" t="str">
        <v>ORING</v>
      </c>
      <c r="C5540" s="46">
        <v>122</v>
      </c>
      <c r="D5540" s="46" t="str">
        <v>Cuerda 2,62mm - 28,24 x 33,48</v>
      </c>
      <c r="E5540" s="47">
        <v>354.38</v>
      </c>
      <c r="F5540" s="45" t="str">
        <v>OVNISA</v>
      </c>
      <c r="G5540" s="48">
        <v>143.52390000000003</v>
      </c>
      <c r="H5540" s="49">
        <v>52.1813</v>
      </c>
      <c r="I5540" s="50">
        <v>1.7504853271191023</v>
      </c>
      <c r="J5540" s="51" t="str">
        <v>122</v>
      </c>
      <c r="Q5540" s="19" t="str">
        <v>47 - Recta Hembra R 1/4 BSPT x 8 mm</v>
      </c>
      <c r="V5540" s="83"/>
      <c r="AA5540" t="str">
        <v>47 - Bandera de opticas Cable: 0,5 - 2mm</v>
      </c>
    </row>
    <row r="5541" spans="1:27" x14ac:dyDescent="0.2">
      <c r="A5541" s="45" t="str">
        <v>ORING113</v>
      </c>
      <c r="B5541" s="46" t="str">
        <v>ORING</v>
      </c>
      <c r="C5541" s="46">
        <v>113</v>
      </c>
      <c r="D5541" s="46" t="str">
        <v>Cuerda 2,62mm - 13,94 x 19,18</v>
      </c>
      <c r="E5541" s="47">
        <v>169.12</v>
      </c>
      <c r="F5541" s="45" t="str">
        <v>OVNISA</v>
      </c>
      <c r="G5541" s="48">
        <v>68.493600000000015</v>
      </c>
      <c r="H5541" s="49">
        <v>24.9023</v>
      </c>
      <c r="I5541" s="50">
        <v>1.7504929263562006</v>
      </c>
      <c r="J5541" s="51" t="str">
        <v>113</v>
      </c>
      <c r="Q5541" s="19" t="str">
        <v>47 - RECTANGULARES  - 15x25</v>
      </c>
      <c r="V5541" s="83"/>
      <c r="AA5541" t="str">
        <v xml:space="preserve">47 - COCINA - ORBIS - GALA ANTIGUO </v>
      </c>
    </row>
    <row r="5542" spans="1:27" x14ac:dyDescent="0.2">
      <c r="A5542" s="45" t="str">
        <v>ORING126</v>
      </c>
      <c r="B5542" s="46" t="str">
        <v>ORING</v>
      </c>
      <c r="C5542" s="46">
        <v>126</v>
      </c>
      <c r="D5542" s="46" t="str">
        <v>Cuerda 2,62mm - 34,59 x 39,83</v>
      </c>
      <c r="E5542" s="47">
        <v>468.72</v>
      </c>
      <c r="F5542" s="45" t="str">
        <v>OVNISA</v>
      </c>
      <c r="G5542" s="48">
        <v>189.83160000000004</v>
      </c>
      <c r="H5542" s="49">
        <v>69.016499999999994</v>
      </c>
      <c r="I5542" s="50">
        <v>1.7505248744865365</v>
      </c>
      <c r="J5542" s="51" t="str">
        <v>126</v>
      </c>
      <c r="Q5542" s="19" t="str">
        <v>47 - SAE 9.49 ID-6 - Codo 90°</v>
      </c>
      <c r="V5542" s="83"/>
      <c r="AA5542" t="str">
        <v>47 - MANG - MANG 19 mm</v>
      </c>
    </row>
    <row r="5543" spans="1:27" x14ac:dyDescent="0.2">
      <c r="A5543" s="45" t="str">
        <v>ORING214</v>
      </c>
      <c r="B5543" s="46" t="str">
        <v>ORING</v>
      </c>
      <c r="C5543" s="46">
        <v>214</v>
      </c>
      <c r="D5543" s="46" t="str">
        <v>Cuerda 3,53mm - 24,99 x 32,05</v>
      </c>
      <c r="E5543" s="47">
        <v>422.44</v>
      </c>
      <c r="F5543" s="45" t="str">
        <v>OVNISA</v>
      </c>
      <c r="G5543" s="48">
        <v>171.0882</v>
      </c>
      <c r="H5543" s="49">
        <v>62.201500000000003</v>
      </c>
      <c r="I5543" s="50">
        <v>1.7505478163709878</v>
      </c>
      <c r="J5543" s="51" t="str">
        <v>214</v>
      </c>
      <c r="Q5543" s="19" t="str">
        <v>47 - SEEGER A 47</v>
      </c>
      <c r="V5543" s="83"/>
      <c r="AA5543" t="str">
        <v>47 - Niple plastico para unir manguera de 1/2</v>
      </c>
    </row>
    <row r="5544" spans="1:27" x14ac:dyDescent="0.2">
      <c r="A5544" s="45" t="str">
        <v>ORING227</v>
      </c>
      <c r="B5544" s="46" t="str">
        <v>ORING</v>
      </c>
      <c r="C5544" s="46">
        <v>227</v>
      </c>
      <c r="D5544" s="46" t="str">
        <v>Cuerda 3,53mm - 53,57 x 60,63</v>
      </c>
      <c r="E5544" s="47">
        <v>964.02</v>
      </c>
      <c r="F5544" s="45" t="str">
        <v>OVNISA</v>
      </c>
      <c r="G5544" s="48">
        <v>390.42810000000009</v>
      </c>
      <c r="H5544" s="49">
        <v>141.9453</v>
      </c>
      <c r="I5544" s="50">
        <v>1.7505532060589544</v>
      </c>
      <c r="J5544" s="51" t="str">
        <v>227</v>
      </c>
      <c r="Q5544" s="19" t="str">
        <v>47 - SEEGER I 47</v>
      </c>
      <c r="V5544" s="83"/>
      <c r="AA5544" t="str">
        <v>47 - Recta Hembra R 1/4 BSPT x 8 mm</v>
      </c>
    </row>
    <row r="5545" spans="1:27" x14ac:dyDescent="0.2">
      <c r="A5545" s="45" t="str">
        <v>ORING130</v>
      </c>
      <c r="B5545" s="46" t="str">
        <v>ORING</v>
      </c>
      <c r="C5545" s="46">
        <v>130</v>
      </c>
      <c r="D5545" s="46" t="str">
        <v>Cuerda 2,62mm - 40,94 x 46,18</v>
      </c>
      <c r="E5545" s="47">
        <v>559.24</v>
      </c>
      <c r="F5545" s="45" t="str">
        <v>OVNISA</v>
      </c>
      <c r="G5545" s="48">
        <v>226.49220000000003</v>
      </c>
      <c r="H5545" s="49">
        <v>82.344200000000001</v>
      </c>
      <c r="I5545" s="50">
        <v>1.7505543802720775</v>
      </c>
      <c r="J5545" s="51" t="str">
        <v>130</v>
      </c>
      <c r="Q5545" s="19" t="str">
        <v>47 - Tapizado puerta FIAT PALIO SIENA</v>
      </c>
      <c r="V5545" s="83"/>
      <c r="AA5545" t="str">
        <v>47 - RECTANGULARES  - 15x25</v>
      </c>
    </row>
    <row r="5546" spans="1:27" x14ac:dyDescent="0.2">
      <c r="A5546" s="45" t="str">
        <v>ORING210</v>
      </c>
      <c r="B5546" s="46" t="str">
        <v>ORING</v>
      </c>
      <c r="C5546" s="46">
        <v>210</v>
      </c>
      <c r="D5546" s="46" t="str">
        <v>Cuerda 3,53mm - 18,64 x 25,7</v>
      </c>
      <c r="E5546" s="47">
        <v>333.98</v>
      </c>
      <c r="F5546" s="45" t="str">
        <v>OVNISA</v>
      </c>
      <c r="G5546" s="48">
        <v>135.26190000000003</v>
      </c>
      <c r="H5546" s="49">
        <v>49.176200000000001</v>
      </c>
      <c r="I5546" s="50">
        <v>1.7505561633473108</v>
      </c>
      <c r="J5546" s="51" t="str">
        <v>210</v>
      </c>
      <c r="Q5546" s="19" t="str">
        <v>47 - TOPE CAPOT FIAT 600</v>
      </c>
      <c r="V5546" s="83"/>
      <c r="AA5546" t="str">
        <v>47 - SAE 9.49 ID-6 - Codo 90°</v>
      </c>
    </row>
    <row r="5547" spans="1:27" x14ac:dyDescent="0.2">
      <c r="A5547" s="45" t="str">
        <v>ORING223</v>
      </c>
      <c r="B5547" s="46" t="str">
        <v>ORING</v>
      </c>
      <c r="C5547" s="46">
        <v>223</v>
      </c>
      <c r="D5547" s="46" t="str">
        <v>Cuerda 3,53mm - 40,87 x 47,93</v>
      </c>
      <c r="E5547" s="47">
        <v>740.96</v>
      </c>
      <c r="F5547" s="45" t="str">
        <v>OVNISA</v>
      </c>
      <c r="G5547" s="48">
        <v>300.08880000000005</v>
      </c>
      <c r="H5547" s="49">
        <v>109.1003</v>
      </c>
      <c r="I5547" s="50">
        <v>1.7505772211442134</v>
      </c>
      <c r="J5547" s="51" t="str">
        <v>223</v>
      </c>
      <c r="Q5547" s="19" t="str">
        <v>47 - Tuerca inserto/madera - rosca de 8 mm</v>
      </c>
      <c r="V5547" s="83"/>
      <c r="AA5547" t="str">
        <v>47 - SEEGER A 47</v>
      </c>
    </row>
    <row r="5548" spans="1:27" x14ac:dyDescent="0.2">
      <c r="A5548" s="45" t="str">
        <v>ORING115</v>
      </c>
      <c r="B5548" s="46" t="str">
        <v>ORING</v>
      </c>
      <c r="C5548" s="46">
        <v>115</v>
      </c>
      <c r="D5548" s="46" t="str">
        <v>Cuerda 2,62mm - 17,12 x 22,36</v>
      </c>
      <c r="E5548" s="47">
        <v>201.43</v>
      </c>
      <c r="F5548" s="45" t="str">
        <v>OVNISA</v>
      </c>
      <c r="G5548" s="48">
        <v>81.579150000000013</v>
      </c>
      <c r="H5548" s="49">
        <v>29.658799999999999</v>
      </c>
      <c r="I5548" s="50">
        <v>1.7505883582612922</v>
      </c>
      <c r="J5548" s="51" t="str">
        <v>115</v>
      </c>
      <c r="Q5548" s="19" t="str">
        <v>470 - RESORTES LINEA FORD - RESORTE SUPERIOR ZAPATAS DE FRENO F100/F150-CHEVR PICK UP</v>
      </c>
      <c r="V5548" s="83"/>
      <c r="AA5548" t="str">
        <v>47 - SEEGER I 47</v>
      </c>
    </row>
    <row r="5549" spans="1:27" x14ac:dyDescent="0.2">
      <c r="A5549" s="45" t="str">
        <v>ORING224</v>
      </c>
      <c r="B5549" s="46" t="str">
        <v>ORING</v>
      </c>
      <c r="C5549" s="46">
        <v>224</v>
      </c>
      <c r="D5549" s="46" t="str">
        <v>Cuerda 3,53mm - 44,04 x 51,1</v>
      </c>
      <c r="E5549" s="47">
        <v>784.51</v>
      </c>
      <c r="F5549" s="45" t="str">
        <v>OVNISA</v>
      </c>
      <c r="G5549" s="48">
        <v>317.72654999999997</v>
      </c>
      <c r="H5549" s="49">
        <v>115.5121</v>
      </c>
      <c r="I5549" s="50">
        <v>1.7505910636201745</v>
      </c>
      <c r="J5549" s="51" t="str">
        <v>224</v>
      </c>
      <c r="Q5549" s="19" t="str">
        <v>473 - RESORTES LINEA FORD - RESORTE ANTIR./PASTILLAS FRENO-FALCON/FARLAINE-TORINO-DODGE</v>
      </c>
      <c r="V5549" s="83"/>
      <c r="AA5549" t="str">
        <v>47 - Tapizado puerta FIAT PALIO SIENA</v>
      </c>
    </row>
    <row r="5550" spans="1:27" x14ac:dyDescent="0.2">
      <c r="A5550" s="45" t="str">
        <v>ORING319</v>
      </c>
      <c r="B5550" s="46" t="str">
        <v>ORING</v>
      </c>
      <c r="C5550" s="46">
        <v>319</v>
      </c>
      <c r="D5550" s="46" t="str">
        <v>Cuerda 5,33mm - 26,34 x 37</v>
      </c>
      <c r="E5550" s="47">
        <v>931.85</v>
      </c>
      <c r="F5550" s="45" t="str">
        <v>OVNISA</v>
      </c>
      <c r="G5550" s="48">
        <v>377.39925000000005</v>
      </c>
      <c r="H5550" s="49">
        <v>137.20609999999999</v>
      </c>
      <c r="I5550" s="50">
        <v>1.7506011030121842</v>
      </c>
      <c r="J5550" s="51" t="str">
        <v>319</v>
      </c>
      <c r="Q5550" s="19" t="str">
        <v>478 - RESORTES LINEA FORD - RESORTE COMANDO DE ACELERADOR FORD F 350 UNIVERSAL CORTO</v>
      </c>
      <c r="V5550" s="83"/>
      <c r="AA5550" t="str">
        <v>47 - TOPE CAPOT FIAT 600</v>
      </c>
    </row>
    <row r="5551" spans="1:27" x14ac:dyDescent="0.2">
      <c r="A5551" s="45" t="str">
        <v>ORING326</v>
      </c>
      <c r="B5551" s="46" t="str">
        <v>ORING</v>
      </c>
      <c r="C5551" s="46">
        <v>326</v>
      </c>
      <c r="D5551" s="46" t="str">
        <v>Cuerda 5,33mm - 40,64 x 51,13</v>
      </c>
      <c r="E5551" s="47">
        <v>1350.07</v>
      </c>
      <c r="F5551" s="45" t="str">
        <v>OVNISA</v>
      </c>
      <c r="G5551" s="48">
        <v>546.77835000000005</v>
      </c>
      <c r="H5551" s="49">
        <v>198.78389999999999</v>
      </c>
      <c r="I5551" s="50">
        <v>1.7506168759139955</v>
      </c>
      <c r="J5551" s="51" t="str">
        <v>326</v>
      </c>
      <c r="Q5551" s="19" t="str">
        <v>479 - RESORTES LINEA FORD - RESORTE P/COMANDO ACELERADOR-UNIVERSAL C/ENGANCHE CORTO</v>
      </c>
      <c r="V5551" s="83"/>
      <c r="AA5551" t="str">
        <v>47 - Tuerca inserto/madera - rosca de 8 mm</v>
      </c>
    </row>
    <row r="5552" spans="1:27" x14ac:dyDescent="0.2">
      <c r="A5552" s="45" t="str">
        <v>ORING41</v>
      </c>
      <c r="B5552" s="46" t="str">
        <v>ORING</v>
      </c>
      <c r="C5552" s="46">
        <v>41</v>
      </c>
      <c r="D5552" s="46" t="str">
        <v>Cuerda 1,78mm - 75,92 x 79,48</v>
      </c>
      <c r="E5552" s="47">
        <v>1034.29</v>
      </c>
      <c r="F5552" s="45" t="str">
        <v>OVNISA</v>
      </c>
      <c r="G5552" s="48">
        <v>418.88745000000006</v>
      </c>
      <c r="H5552" s="49">
        <v>152.28829999999999</v>
      </c>
      <c r="I5552" s="50">
        <v>1.7506213543653719</v>
      </c>
      <c r="J5552" s="51" t="str">
        <v>41</v>
      </c>
      <c r="Q5552" s="19" t="str">
        <v>47x59 - 47x59</v>
      </c>
      <c r="V5552" s="83"/>
      <c r="AA5552" t="str">
        <v>470 - RESORTES LINEA FORD - RESORTE SUPERIOR ZAPATAS DE FRENO F100/F150-CHEVR PICK UP</v>
      </c>
    </row>
    <row r="5553" spans="1:27" x14ac:dyDescent="0.2">
      <c r="A5553" s="45" t="str">
        <v>ORING315</v>
      </c>
      <c r="B5553" s="46" t="str">
        <v>ORING</v>
      </c>
      <c r="C5553" s="46">
        <v>315</v>
      </c>
      <c r="D5553" s="46" t="str">
        <v>Cuerda 5,33mm - 19,99 x 30,65</v>
      </c>
      <c r="E5553" s="47">
        <v>684.14</v>
      </c>
      <c r="F5553" s="45" t="str">
        <v>OVNISA</v>
      </c>
      <c r="G5553" s="48">
        <v>277.07670000000002</v>
      </c>
      <c r="H5553" s="49">
        <v>100.7323</v>
      </c>
      <c r="I5553" s="50">
        <v>1.7506241791361861</v>
      </c>
      <c r="J5553" s="51" t="str">
        <v>315</v>
      </c>
      <c r="Q5553" s="19" t="str">
        <v>48 -  6 x 10 x 20 - VARIOS</v>
      </c>
      <c r="V5553" s="83"/>
      <c r="AA5553" t="str">
        <v>473 - RESORTES LINEA FORD - RESORTE ANTIR./PASTILLAS FRENO-FALCON/FARLAINE-TORINO-DODGE</v>
      </c>
    </row>
    <row r="5554" spans="1:27" x14ac:dyDescent="0.2">
      <c r="A5554" s="45" t="str">
        <v>ORING208</v>
      </c>
      <c r="B5554" s="46" t="str">
        <v>ORING</v>
      </c>
      <c r="C5554" s="46">
        <v>208</v>
      </c>
      <c r="D5554" s="46" t="str">
        <v>Cuerda 3,53mm - 15,47 x 22,53</v>
      </c>
      <c r="E5554" s="47">
        <v>291.95</v>
      </c>
      <c r="F5554" s="45" t="str">
        <v>OVNISA</v>
      </c>
      <c r="G5554" s="48">
        <v>118.23974999999999</v>
      </c>
      <c r="H5554" s="49">
        <v>42.986499999999999</v>
      </c>
      <c r="I5554" s="50">
        <v>1.7506251962825536</v>
      </c>
      <c r="J5554" s="51" t="str">
        <v>208</v>
      </c>
      <c r="Q5554" s="19" t="str">
        <v>48 - 1 x 8 x 50 - Compresion</v>
      </c>
      <c r="V5554" s="83"/>
      <c r="AA5554" t="str">
        <v>478 - RESORTES LINEA FORD - RESORTE COMANDO DE ACELERADOR FORD F 350 UNIVERSAL CORTO</v>
      </c>
    </row>
    <row r="5555" spans="1:27" x14ac:dyDescent="0.2">
      <c r="A5555" s="45" t="str">
        <v>ORING131</v>
      </c>
      <c r="B5555" s="46" t="str">
        <v>ORING</v>
      </c>
      <c r="C5555" s="46">
        <v>131</v>
      </c>
      <c r="D5555" s="46" t="str">
        <v>Cuerda 2,62mm - 42,52 x 47,76</v>
      </c>
      <c r="E5555" s="47">
        <v>589.39</v>
      </c>
      <c r="F5555" s="45" t="str">
        <v>OVNISA</v>
      </c>
      <c r="G5555" s="48">
        <v>238.70294999999999</v>
      </c>
      <c r="H5555" s="49">
        <v>86.780900000000003</v>
      </c>
      <c r="I5555" s="50">
        <v>1.7506392535684694</v>
      </c>
      <c r="J5555" s="51" t="str">
        <v>131</v>
      </c>
      <c r="Q5555" s="19" t="str">
        <v>48 - Paneles de baul y puertas ESCORD</v>
      </c>
      <c r="V5555" s="83"/>
      <c r="AA5555" t="str">
        <v>479 - RESORTES LINEA FORD - RESORTE P/COMANDO ACELERADOR-UNIVERSAL C/ENGANCHE CORTO</v>
      </c>
    </row>
    <row r="5556" spans="1:27" x14ac:dyDescent="0.2">
      <c r="A5556" s="45" t="str">
        <v>ORING207</v>
      </c>
      <c r="B5556" s="46" t="str">
        <v>ORING</v>
      </c>
      <c r="C5556" s="46">
        <v>207</v>
      </c>
      <c r="D5556" s="46" t="str">
        <v>Cuerda 3,53mm - 13,87 x 20,93</v>
      </c>
      <c r="E5556" s="47">
        <v>269.5</v>
      </c>
      <c r="F5556" s="45" t="str">
        <v>OVNISA</v>
      </c>
      <c r="G5556" s="48">
        <v>109.14750000000001</v>
      </c>
      <c r="H5556" s="49">
        <v>39.680599999999998</v>
      </c>
      <c r="I5556" s="50">
        <v>1.7506514518429666</v>
      </c>
      <c r="J5556" s="51" t="str">
        <v>207</v>
      </c>
      <c r="Q5556" s="19" t="str">
        <v>48 - RECTANGULARES  - 15x30</v>
      </c>
      <c r="V5556" s="83"/>
      <c r="AA5556" t="str">
        <v>47x59 - 47x59</v>
      </c>
    </row>
    <row r="5557" spans="1:27" x14ac:dyDescent="0.2">
      <c r="A5557" s="45" t="str">
        <v>ORING133</v>
      </c>
      <c r="B5557" s="46" t="str">
        <v>ORING</v>
      </c>
      <c r="C5557" s="46">
        <v>133</v>
      </c>
      <c r="D5557" s="46" t="str">
        <v>Cuerda 2,62mm - 45,69 x 50,93</v>
      </c>
      <c r="E5557" s="47">
        <v>621.71</v>
      </c>
      <c r="F5557" s="45" t="str">
        <v>OVNISA</v>
      </c>
      <c r="G5557" s="48">
        <v>251.79255000000001</v>
      </c>
      <c r="H5557" s="49">
        <v>91.539000000000001</v>
      </c>
      <c r="I5557" s="50">
        <v>1.7506587356208829</v>
      </c>
      <c r="J5557" s="51" t="str">
        <v>133</v>
      </c>
      <c r="Q5557" s="19" t="str">
        <v>48 - SAE 9.49 ID-10 - Acople recto</v>
      </c>
      <c r="V5557" s="83"/>
      <c r="AA5557" t="str">
        <v>48 -  6 x 10 x 20 - VARIOS</v>
      </c>
    </row>
    <row r="5558" spans="1:27" x14ac:dyDescent="0.2">
      <c r="A5558" s="45" t="str">
        <v>ORING317</v>
      </c>
      <c r="B5558" s="46" t="str">
        <v>ORING</v>
      </c>
      <c r="C5558" s="46">
        <v>317</v>
      </c>
      <c r="D5558" s="46" t="str">
        <v>Cuerda 5,33mm - 23,16 x 33,82</v>
      </c>
      <c r="E5558" s="47">
        <v>812.61</v>
      </c>
      <c r="F5558" s="45" t="str">
        <v>OVNISA</v>
      </c>
      <c r="G5558" s="48">
        <v>329.10705000000002</v>
      </c>
      <c r="H5558" s="49">
        <v>119.6465</v>
      </c>
      <c r="I5558" s="50">
        <v>1.7506617410454965</v>
      </c>
      <c r="J5558" s="51" t="str">
        <v>317</v>
      </c>
      <c r="Q5558" s="19" t="str">
        <v>48 - SEEGER A 48</v>
      </c>
      <c r="V5558" s="83"/>
      <c r="AA5558" t="str">
        <v>48 - 1 x 8 x 50 - Compresion</v>
      </c>
    </row>
    <row r="5559" spans="1:27" x14ac:dyDescent="0.2">
      <c r="A5559" s="45" t="str">
        <v>ORING312</v>
      </c>
      <c r="B5559" s="46" t="str">
        <v>ORING</v>
      </c>
      <c r="C5559" s="46">
        <v>312</v>
      </c>
      <c r="D5559" s="46" t="str">
        <v>Cuerda 5,33mm - 15,24 x 26,9</v>
      </c>
      <c r="E5559" s="47">
        <v>563.51</v>
      </c>
      <c r="F5559" s="45" t="str">
        <v>OVNISA</v>
      </c>
      <c r="G5559" s="48">
        <v>228.22155000000004</v>
      </c>
      <c r="H5559" s="49">
        <v>82.969399999999993</v>
      </c>
      <c r="I5559" s="50">
        <v>1.7506713318404139</v>
      </c>
      <c r="J5559" s="51" t="str">
        <v>312</v>
      </c>
      <c r="Q5559" s="19" t="str">
        <v>48 - SEEGER I 48</v>
      </c>
      <c r="V5559" s="83"/>
      <c r="AA5559" t="str">
        <v>48 - Paneles de baul y puertas ESCORD</v>
      </c>
    </row>
    <row r="5560" spans="1:27" x14ac:dyDescent="0.2">
      <c r="A5560" s="45" t="str">
        <v>ORING43</v>
      </c>
      <c r="B5560" s="46" t="str">
        <v>ORING</v>
      </c>
      <c r="C5560" s="46">
        <v>43</v>
      </c>
      <c r="D5560" s="46" t="str">
        <v>Cuerda 1,78mm - 88,62 x 92,18</v>
      </c>
      <c r="E5560" s="47">
        <v>1436.37</v>
      </c>
      <c r="F5560" s="45" t="str">
        <v>OVNISA</v>
      </c>
      <c r="G5560" s="48">
        <v>581.72985000000006</v>
      </c>
      <c r="H5560" s="49">
        <v>211.4863</v>
      </c>
      <c r="I5560" s="50">
        <v>1.7506739207220519</v>
      </c>
      <c r="J5560" s="51" t="str">
        <v>43</v>
      </c>
      <c r="Q5560" s="19" t="str">
        <v>48 - TOPE CAPOT 128</v>
      </c>
      <c r="V5560" s="83"/>
      <c r="AA5560" t="str">
        <v>48 - RECTANGULARES  - 15x30</v>
      </c>
    </row>
    <row r="5561" spans="1:27" x14ac:dyDescent="0.2">
      <c r="A5561" s="45" t="str">
        <v>ORING219</v>
      </c>
      <c r="B5561" s="46" t="str">
        <v>ORING</v>
      </c>
      <c r="C5561" s="46">
        <v>219</v>
      </c>
      <c r="D5561" s="46" t="str">
        <v>Cuerda 3,53mm - 32,92 x 39,98</v>
      </c>
      <c r="E5561" s="47">
        <v>599.25</v>
      </c>
      <c r="F5561" s="45" t="str">
        <v>OVNISA</v>
      </c>
      <c r="G5561" s="48">
        <v>242.69625000000002</v>
      </c>
      <c r="H5561" s="49">
        <v>88.231499999999997</v>
      </c>
      <c r="I5561" s="50">
        <v>1.7506757790584997</v>
      </c>
      <c r="J5561" s="51" t="str">
        <v>219</v>
      </c>
      <c r="Q5561" s="19" t="str">
        <v>480 - RESORTES LINEA FORD - RESORTE P/COMANDO ACELERADOR-UNIVERSALC/ENGANCHE LARGO</v>
      </c>
      <c r="V5561" s="83"/>
      <c r="AA5561" t="str">
        <v>48 - SAE 9.49 ID-10 - Acople recto</v>
      </c>
    </row>
    <row r="5562" spans="1:27" x14ac:dyDescent="0.2">
      <c r="A5562" s="45" t="str">
        <v>ORING128</v>
      </c>
      <c r="B5562" s="46" t="str">
        <v>ORING</v>
      </c>
      <c r="C5562" s="46">
        <v>128</v>
      </c>
      <c r="D5562" s="46" t="str">
        <v>Cuerda 2,62mm - 37,77 x 43,03</v>
      </c>
      <c r="E5562" s="47">
        <v>520.65</v>
      </c>
      <c r="F5562" s="45" t="str">
        <v>OVNISA</v>
      </c>
      <c r="G5562" s="48">
        <v>210.86324999999999</v>
      </c>
      <c r="H5562" s="49">
        <v>76.6584</v>
      </c>
      <c r="I5562" s="50">
        <v>1.750686813186813</v>
      </c>
      <c r="J5562" s="51" t="str">
        <v>128</v>
      </c>
      <c r="Q5562" s="19" t="str">
        <v>481 - RESORTES LINEA FIAT - SEGURO P/PERNO PASADOR PAST. F/ A DISCO FIAT 1500/1600/125/MULTICARGA</v>
      </c>
      <c r="V5562" s="83"/>
      <c r="AA5562" t="str">
        <v>48 - SEEGER A 48</v>
      </c>
    </row>
    <row r="5563" spans="1:27" x14ac:dyDescent="0.2">
      <c r="A5563" s="45" t="str">
        <v>ORING325</v>
      </c>
      <c r="B5563" s="46" t="str">
        <v>ORING</v>
      </c>
      <c r="C5563" s="46">
        <v>325</v>
      </c>
      <c r="D5563" s="46" t="str">
        <v>Cuerda 5,33mm - 37,47 x 48,13</v>
      </c>
      <c r="E5563" s="47">
        <v>1244.8</v>
      </c>
      <c r="F5563" s="45" t="str">
        <v>OVNISA</v>
      </c>
      <c r="G5563" s="48">
        <v>504.14400000000001</v>
      </c>
      <c r="H5563" s="49">
        <v>183.27799999999999</v>
      </c>
      <c r="I5563" s="50">
        <v>1.7507065768941175</v>
      </c>
      <c r="J5563" s="51" t="str">
        <v>325</v>
      </c>
      <c r="Q5563" s="19" t="str">
        <v>482 - RESORTES LINEA FORD - RESORTE P/COMANDO DE ACCIONAM DE EMBRAGUE-UNIV</v>
      </c>
      <c r="V5563" s="83"/>
      <c r="AA5563" t="str">
        <v>48 - SEEGER I 48</v>
      </c>
    </row>
    <row r="5564" spans="1:27" x14ac:dyDescent="0.2">
      <c r="A5564" s="45" t="str">
        <v>ORING134</v>
      </c>
      <c r="B5564" s="46" t="str">
        <v>ORING</v>
      </c>
      <c r="C5564" s="46">
        <v>134</v>
      </c>
      <c r="D5564" s="46" t="str">
        <v>Cuerda 2,62mm - 47,29 x 52,53</v>
      </c>
      <c r="E5564" s="47">
        <v>643.49</v>
      </c>
      <c r="F5564" s="45" t="str">
        <v>OVNISA</v>
      </c>
      <c r="G5564" s="48">
        <v>260.61345</v>
      </c>
      <c r="H5564" s="49">
        <v>94.744100000000003</v>
      </c>
      <c r="I5564" s="50">
        <v>1.7507090151260076</v>
      </c>
      <c r="J5564" s="51" t="str">
        <v>134</v>
      </c>
      <c r="Q5564" s="19" t="str">
        <v>484 - RESORTES LINEA FORD - RESORTE P/CONJ DE ANCLAJE ZAP/FRENO- FORD FARLAINE F/100</v>
      </c>
      <c r="V5564" s="83"/>
      <c r="AA5564" t="str">
        <v>48 - TOPE CAPOT 128</v>
      </c>
    </row>
    <row r="5565" spans="1:27" x14ac:dyDescent="0.2">
      <c r="A5565" s="45" t="str">
        <v>ORING212</v>
      </c>
      <c r="B5565" s="46" t="str">
        <v>ORING</v>
      </c>
      <c r="C5565" s="46">
        <v>212</v>
      </c>
      <c r="D5565" s="46" t="str">
        <v>Cuerda 3,53mm - 21,82 x 28,88</v>
      </c>
      <c r="E5565" s="47">
        <v>376.04</v>
      </c>
      <c r="F5565" s="45" t="str">
        <v>OVNISA</v>
      </c>
      <c r="G5565" s="48">
        <v>152.29620000000003</v>
      </c>
      <c r="H5565" s="49">
        <v>55.366</v>
      </c>
      <c r="I5565" s="50">
        <v>1.750717046562873</v>
      </c>
      <c r="J5565" s="51" t="str">
        <v>212</v>
      </c>
      <c r="Q5565" s="19" t="str">
        <v>485 - RESORTES LINEA FORD - CLIP P/PERNO PASADOR DE PASTILLAS DE FRENO - FORD TAUNUS</v>
      </c>
      <c r="V5565" s="83"/>
      <c r="AA5565" t="str">
        <v>480 - RESORTES LINEA FORD - RESORTE P/COMANDO ACELERADOR-UNIVERSALC/ENGANCHE LARGO</v>
      </c>
    </row>
    <row r="5566" spans="1:27" x14ac:dyDescent="0.2">
      <c r="A5566" s="45" t="str">
        <v>ORING313</v>
      </c>
      <c r="B5566" s="46" t="str">
        <v>ORING</v>
      </c>
      <c r="C5566" s="46">
        <v>313</v>
      </c>
      <c r="D5566" s="46" t="str">
        <v>Cuerda 5,33mm - 16,81 x 27,47</v>
      </c>
      <c r="E5566" s="47">
        <v>613.23</v>
      </c>
      <c r="F5566" s="45" t="str">
        <v>OVNISA</v>
      </c>
      <c r="G5566" s="48">
        <v>248.35815000000002</v>
      </c>
      <c r="H5566" s="49">
        <v>90.288499999999999</v>
      </c>
      <c r="I5566" s="50">
        <v>1.7507174224845912</v>
      </c>
      <c r="J5566" s="51" t="str">
        <v>313</v>
      </c>
      <c r="Q5566" s="19" t="str">
        <v>487 - RESORTES LINEA FORD - RESORTE P/COMANDO DE ACELERADOR - FORD TAUNUS</v>
      </c>
      <c r="V5566" s="83"/>
      <c r="AA5566" t="str">
        <v>481 - RESORTES LINEA FIAT - SEGURO P/PERNO PASADOR PAST. F/ A DISCO FIAT 1500/1600/125/MULTICARGA</v>
      </c>
    </row>
    <row r="5567" spans="1:27" x14ac:dyDescent="0.2">
      <c r="A5567" s="45" t="str">
        <v>ORING314</v>
      </c>
      <c r="B5567" s="46" t="str">
        <v>ORING</v>
      </c>
      <c r="C5567" s="46">
        <v>314</v>
      </c>
      <c r="D5567" s="46" t="str">
        <v>Cuerda 5,33mm - 18,42 x 29,08</v>
      </c>
      <c r="E5567" s="47">
        <v>655.41</v>
      </c>
      <c r="F5567" s="45" t="str">
        <v>OVNISA</v>
      </c>
      <c r="G5567" s="48">
        <v>265.44105000000002</v>
      </c>
      <c r="H5567" s="49">
        <v>96.498699999999999</v>
      </c>
      <c r="I5567" s="50">
        <v>1.7507215123105286</v>
      </c>
      <c r="J5567" s="51" t="str">
        <v>314</v>
      </c>
      <c r="Q5567" s="19" t="str">
        <v>488 - RESORTES LINEA FORD - RESORTE INFERIOR P/ ZAPATAS DE FRENO - FORD TAUNUS</v>
      </c>
      <c r="V5567" s="83"/>
      <c r="AA5567" t="str">
        <v>482 - RESORTES LINEA FORD - RESORTE P/COMANDO DE ACCIONAM DE EMBRAGUE-UNIV</v>
      </c>
    </row>
    <row r="5568" spans="1:27" x14ac:dyDescent="0.2">
      <c r="A5568" s="45" t="str">
        <v>ORING211</v>
      </c>
      <c r="B5568" s="46" t="str">
        <v>ORING</v>
      </c>
      <c r="C5568" s="46">
        <v>211</v>
      </c>
      <c r="D5568" s="46" t="str">
        <v>Cuerda 3,53mm - 20,22 x 27,28</v>
      </c>
      <c r="E5568" s="47">
        <v>353.59</v>
      </c>
      <c r="F5568" s="45" t="str">
        <v>OVNISA</v>
      </c>
      <c r="G5568" s="48">
        <v>143.20395000000002</v>
      </c>
      <c r="H5568" s="49">
        <v>52.060099999999998</v>
      </c>
      <c r="I5568" s="50">
        <v>1.7507428913889913</v>
      </c>
      <c r="J5568" s="51" t="str">
        <v>211</v>
      </c>
      <c r="Q5568" s="19" t="str">
        <v>48x60 - 48x60</v>
      </c>
      <c r="V5568" s="83"/>
      <c r="AA5568" t="str">
        <v>484 - RESORTES LINEA FORD - RESORTE P/CONJ DE ANCLAJE ZAP/FRENO- FORD FARLAINE F/100</v>
      </c>
    </row>
    <row r="5569" spans="1:27" x14ac:dyDescent="0.2">
      <c r="A5569" s="45" t="str">
        <v>ORING124</v>
      </c>
      <c r="B5569" s="46" t="str">
        <v>ORING</v>
      </c>
      <c r="C5569" s="46">
        <v>124</v>
      </c>
      <c r="D5569" s="46" t="str">
        <v>Cuerda 2,62mm - 31,42 x 36,66</v>
      </c>
      <c r="E5569" s="47">
        <v>416.17</v>
      </c>
      <c r="F5569" s="45" t="str">
        <v>OVNISA</v>
      </c>
      <c r="G5569" s="48">
        <v>168.54885000000002</v>
      </c>
      <c r="H5569" s="49">
        <v>61.273800000000001</v>
      </c>
      <c r="I5569" s="50">
        <v>1.7507490966775361</v>
      </c>
      <c r="J5569" s="51" t="str">
        <v>124</v>
      </c>
      <c r="Q5569" s="19" t="str">
        <v>49 - 14 x 1,25 CZA COMUN 14 mm - CAJA,CAR/DIF 106,206,306, PARTNER, 405 NAF</v>
      </c>
      <c r="V5569" s="83"/>
      <c r="AA5569" t="str">
        <v>485 - RESORTES LINEA FORD - CLIP P/PERNO PASADOR DE PASTILLAS DE FRENO - FORD TAUNUS</v>
      </c>
    </row>
    <row r="5570" spans="1:27" x14ac:dyDescent="0.2">
      <c r="A5570" s="45" t="str">
        <v>ORING121</v>
      </c>
      <c r="B5570" s="46" t="str">
        <v>ORING</v>
      </c>
      <c r="C5570" s="46">
        <v>121</v>
      </c>
      <c r="D5570" s="46" t="str">
        <v>Cuerda 2,62mm - 26,64 x 31,88</v>
      </c>
      <c r="E5570" s="47">
        <v>317.83999999999997</v>
      </c>
      <c r="F5570" s="45" t="str">
        <v>OVNISA</v>
      </c>
      <c r="G5570" s="48">
        <v>128.7252</v>
      </c>
      <c r="H5570" s="49">
        <v>46.796399999999998</v>
      </c>
      <c r="I5570" s="50">
        <v>1.7507500576967461</v>
      </c>
      <c r="J5570" s="51" t="str">
        <v>121</v>
      </c>
      <c r="Q5570" s="19" t="str">
        <v>49 - Burleterias de puertas REGATTA</v>
      </c>
      <c r="V5570" s="83"/>
      <c r="AA5570" t="str">
        <v>487 - RESORTES LINEA FORD - RESORTE P/COMANDO DE ACELERADOR - FORD TAUNUS</v>
      </c>
    </row>
    <row r="5571" spans="1:27" x14ac:dyDescent="0.2">
      <c r="A5571" s="45" t="str">
        <v>ORING323</v>
      </c>
      <c r="B5571" s="46" t="str">
        <v>ORING</v>
      </c>
      <c r="C5571" s="46">
        <v>323</v>
      </c>
      <c r="D5571" s="46" t="str">
        <v>Cuerda 5,33mm - 32,69 x 43,35</v>
      </c>
      <c r="E5571" s="47">
        <v>1126.22</v>
      </c>
      <c r="F5571" s="45" t="str">
        <v>OVNISA</v>
      </c>
      <c r="G5571" s="48">
        <v>456.1191</v>
      </c>
      <c r="H5571" s="49">
        <v>165.816</v>
      </c>
      <c r="I5571" s="50">
        <v>1.7507544507164567</v>
      </c>
      <c r="J5571" s="51" t="str">
        <v>323</v>
      </c>
      <c r="Q5571" s="19" t="str">
        <v xml:space="preserve">49 - COCINA - ORBIS - GALA MODERNO  </v>
      </c>
      <c r="V5571" s="83"/>
      <c r="AA5571" t="str">
        <v>488 - RESORTES LINEA FORD - RESORTE INFERIOR P/ ZAPATAS DE FRENO - FORD TAUNUS</v>
      </c>
    </row>
    <row r="5572" spans="1:27" x14ac:dyDescent="0.2">
      <c r="A5572" s="45" t="str">
        <v>ORING232</v>
      </c>
      <c r="B5572" s="46" t="str">
        <v>ORING</v>
      </c>
      <c r="C5572" s="46">
        <v>232</v>
      </c>
      <c r="D5572" s="46" t="str">
        <v>Cuerda 3,53mm - 69,44 x 76,5</v>
      </c>
      <c r="E5572" s="47">
        <v>1264.4100000000001</v>
      </c>
      <c r="F5572" s="45" t="str">
        <v>OVNISA</v>
      </c>
      <c r="G5572" s="48">
        <v>512.08605000000011</v>
      </c>
      <c r="H5572" s="49">
        <v>186.1619</v>
      </c>
      <c r="I5572" s="50">
        <v>1.7507564652058241</v>
      </c>
      <c r="J5572" s="51" t="str">
        <v>232</v>
      </c>
      <c r="Q5572" s="19" t="str">
        <v>49 - Conector con purgador plastico Linea  FIAT 16 mm</v>
      </c>
      <c r="V5572" s="83"/>
      <c r="AA5572" t="str">
        <v>48x60 - 48x60</v>
      </c>
    </row>
    <row r="5573" spans="1:27" x14ac:dyDescent="0.2">
      <c r="A5573" s="45" t="str">
        <v>ORING320</v>
      </c>
      <c r="B5573" s="46" t="str">
        <v>ORING</v>
      </c>
      <c r="C5573" s="46">
        <v>320</v>
      </c>
      <c r="D5573" s="46" t="str">
        <v>Cuerda 5,33mm - 27,94 x 38,6</v>
      </c>
      <c r="E5573" s="47">
        <v>990.8</v>
      </c>
      <c r="F5573" s="45" t="str">
        <v>OVNISA</v>
      </c>
      <c r="G5573" s="48">
        <v>401.274</v>
      </c>
      <c r="H5573" s="49">
        <v>145.87649999999999</v>
      </c>
      <c r="I5573" s="50">
        <v>1.7507789122991024</v>
      </c>
      <c r="J5573" s="51" t="str">
        <v>320</v>
      </c>
      <c r="Q5573" s="19" t="str">
        <v>49 - LLAVE DE CORTE 8 MM</v>
      </c>
      <c r="V5573" s="83"/>
      <c r="AA5573" t="str">
        <v>49 - 14 x 1,25 CZA COMUN 14 mm - CAJA,CAR/DIF 106,206,306, PARTNER, 405 NAF</v>
      </c>
    </row>
    <row r="5574" spans="1:27" x14ac:dyDescent="0.2">
      <c r="A5574" s="45" t="str">
        <v>ORING330</v>
      </c>
      <c r="B5574" s="46" t="str">
        <v>ORING</v>
      </c>
      <c r="C5574" s="46">
        <v>330</v>
      </c>
      <c r="D5574" s="46" t="str">
        <v>Cuerda 5,33mm - 53,34 x 64</v>
      </c>
      <c r="E5574" s="47">
        <v>1847.53</v>
      </c>
      <c r="F5574" s="45" t="str">
        <v>OVNISA</v>
      </c>
      <c r="G5574" s="48">
        <v>748.24964999999997</v>
      </c>
      <c r="H5574" s="49">
        <v>272.01350000000002</v>
      </c>
      <c r="I5574" s="50">
        <v>1.7507813031338517</v>
      </c>
      <c r="J5574" s="51" t="str">
        <v>330</v>
      </c>
      <c r="Q5574" s="19" t="str">
        <v>49 - SAE 9.49 ID-10 - Codo 90°</v>
      </c>
      <c r="V5574" s="83"/>
      <c r="AA5574" t="str">
        <v>49 - Burleterias de puertas REGATTA</v>
      </c>
    </row>
    <row r="5575" spans="1:27" x14ac:dyDescent="0.2">
      <c r="A5575" s="45" t="str">
        <v>ORING327</v>
      </c>
      <c r="B5575" s="46" t="str">
        <v>ORING</v>
      </c>
      <c r="C5575" s="46">
        <v>327</v>
      </c>
      <c r="D5575" s="46" t="str">
        <v>Cuerda 5,33mm - 43,82 x 54,48</v>
      </c>
      <c r="E5575" s="47">
        <v>1473.54</v>
      </c>
      <c r="F5575" s="45" t="str">
        <v>OVNISA</v>
      </c>
      <c r="G5575" s="48">
        <v>596.78370000000007</v>
      </c>
      <c r="H5575" s="49">
        <v>216.95</v>
      </c>
      <c r="I5575" s="50">
        <v>1.7507891219174931</v>
      </c>
      <c r="J5575" s="51" t="str">
        <v>327</v>
      </c>
      <c r="Q5575" s="19" t="str">
        <v>49 - TAPON PISO 125 - 600 (30 mm)</v>
      </c>
      <c r="V5575" s="83"/>
      <c r="AA5575" t="str">
        <v xml:space="preserve">49 - COCINA - ORBIS - GALA MODERNO  </v>
      </c>
    </row>
    <row r="5576" spans="1:27" x14ac:dyDescent="0.2">
      <c r="A5576" s="45" t="str">
        <v>ORING328</v>
      </c>
      <c r="B5576" s="46" t="str">
        <v>ORING</v>
      </c>
      <c r="C5576" s="46">
        <v>328</v>
      </c>
      <c r="D5576" s="46" t="str">
        <v>Cuerda 5,33mm - 46,99 x 57,65</v>
      </c>
      <c r="E5576" s="47">
        <v>1583.78</v>
      </c>
      <c r="F5576" s="45" t="str">
        <v>OVNISA</v>
      </c>
      <c r="G5576" s="48">
        <v>641.43090000000007</v>
      </c>
      <c r="H5576" s="49">
        <v>233.18029999999999</v>
      </c>
      <c r="I5576" s="50">
        <v>1.7507936991246691</v>
      </c>
      <c r="J5576" s="51" t="str">
        <v>328</v>
      </c>
      <c r="Q5576" s="19" t="str">
        <v>491 - RESORTES LINEA FORD - RESORTE P/COMANDO DE ACELERADOR - FORD 100</v>
      </c>
      <c r="V5576" s="83"/>
      <c r="AA5576" t="str">
        <v>49 - Conector con purgador plastico Linea  FIAT 16 mm</v>
      </c>
    </row>
    <row r="5577" spans="1:27" x14ac:dyDescent="0.2">
      <c r="A5577" s="45" t="str">
        <v>ORING329</v>
      </c>
      <c r="B5577" s="46" t="str">
        <v>ORING</v>
      </c>
      <c r="C5577" s="46">
        <v>329</v>
      </c>
      <c r="D5577" s="46" t="str">
        <v>Cuerda 5,33mm - 50,17 x 60,83</v>
      </c>
      <c r="E5577" s="47">
        <v>1750.73</v>
      </c>
      <c r="F5577" s="45" t="str">
        <v>OVNISA</v>
      </c>
      <c r="G5577" s="48">
        <v>709.04565000000002</v>
      </c>
      <c r="H5577" s="49">
        <v>257.75979999999998</v>
      </c>
      <c r="I5577" s="50">
        <v>1.7507999695840861</v>
      </c>
      <c r="J5577" s="51" t="str">
        <v>329</v>
      </c>
      <c r="Q5577" s="19" t="str">
        <v>49x61 - 49x61</v>
      </c>
      <c r="V5577" s="83"/>
      <c r="AA5577" t="str">
        <v>49 - LLAVE DE CORTE 8 MM</v>
      </c>
    </row>
    <row r="5578" spans="1:27" x14ac:dyDescent="0.2">
      <c r="A5578" s="45" t="str">
        <v>ORING230</v>
      </c>
      <c r="B5578" s="46" t="str">
        <v>ORING</v>
      </c>
      <c r="C5578" s="46">
        <v>230</v>
      </c>
      <c r="D5578" s="46" t="str">
        <v>Cuerda 3,53mm - 63,09 x 70,15</v>
      </c>
      <c r="E5578" s="47">
        <v>1188.02</v>
      </c>
      <c r="F5578" s="45" t="str">
        <v>OVNISA</v>
      </c>
      <c r="G5578" s="48">
        <v>481.1481</v>
      </c>
      <c r="H5578" s="49">
        <v>174.91159999999999</v>
      </c>
      <c r="I5578" s="50">
        <v>1.7508072649269688</v>
      </c>
      <c r="J5578" s="51" t="str">
        <v>230</v>
      </c>
      <c r="Q5578" s="19" t="str">
        <v>4X6 - 4X6</v>
      </c>
      <c r="V5578" s="83"/>
      <c r="AA5578" t="str">
        <v>49 - SAE 9.49 ID-10 - Codo 90°</v>
      </c>
    </row>
    <row r="5579" spans="1:27" x14ac:dyDescent="0.2">
      <c r="A5579" s="45" t="str">
        <v>ORING311</v>
      </c>
      <c r="B5579" s="46" t="str">
        <v>ORING</v>
      </c>
      <c r="C5579" s="46">
        <v>311</v>
      </c>
      <c r="D5579" s="46" t="str">
        <v>Cuerda 5,33mm - 13,64 x 24,3</v>
      </c>
      <c r="E5579" s="47">
        <v>524.91999999999996</v>
      </c>
      <c r="F5579" s="45" t="str">
        <v>OVNISA</v>
      </c>
      <c r="G5579" s="48">
        <v>212.5926</v>
      </c>
      <c r="H5579" s="49">
        <v>77.283699999999996</v>
      </c>
      <c r="I5579" s="50">
        <v>1.7508077382423464</v>
      </c>
      <c r="J5579" s="51" t="str">
        <v>311</v>
      </c>
      <c r="Q5579" s="19" t="str">
        <v>5 -  17 x 15 x 7 - HITACHI SENSITIVA</v>
      </c>
      <c r="V5579" s="83"/>
      <c r="AA5579" t="str">
        <v>49 - TAPON PISO 125 - 600 (30 mm)</v>
      </c>
    </row>
    <row r="5580" spans="1:27" x14ac:dyDescent="0.2">
      <c r="A5580" s="45" t="str">
        <v>ORING228</v>
      </c>
      <c r="B5580" s="46" t="str">
        <v>ORING</v>
      </c>
      <c r="C5580" s="46">
        <v>228</v>
      </c>
      <c r="D5580" s="46" t="str">
        <v>Cuerda 3,53mm - 56,74 x 63,8</v>
      </c>
      <c r="E5580" s="47">
        <v>1077.0999999999999</v>
      </c>
      <c r="F5580" s="45" t="str">
        <v>OVNISA</v>
      </c>
      <c r="G5580" s="48">
        <v>436.22550000000001</v>
      </c>
      <c r="H5580" s="49">
        <v>158.5805</v>
      </c>
      <c r="I5580" s="50">
        <v>1.7508142552205346</v>
      </c>
      <c r="J5580" s="51" t="str">
        <v>228</v>
      </c>
      <c r="Q5580" s="19" t="str">
        <v xml:space="preserve">5 -  Bulon 8 x 1 x 33 doble </v>
      </c>
      <c r="V5580" s="83"/>
      <c r="AA5580" t="str">
        <v>491 - RESORTES LINEA FORD - RESORTE P/COMANDO DE ACELERADOR - FORD 100</v>
      </c>
    </row>
    <row r="5581" spans="1:27" x14ac:dyDescent="0.2">
      <c r="A5581" s="45" t="str">
        <v>ORING44</v>
      </c>
      <c r="B5581" s="46" t="str">
        <v>ORING</v>
      </c>
      <c r="C5581" s="46">
        <v>44</v>
      </c>
      <c r="D5581" s="46" t="str">
        <v>Cuerda 1,78mm - 94,97 x 98,53</v>
      </c>
      <c r="E5581" s="47">
        <v>1485.46</v>
      </c>
      <c r="F5581" s="45" t="str">
        <v>OVNISA</v>
      </c>
      <c r="G5581" s="48">
        <v>601.61130000000003</v>
      </c>
      <c r="H5581" s="49">
        <v>218.7029</v>
      </c>
      <c r="I5581" s="50">
        <v>1.7508153755620071</v>
      </c>
      <c r="J5581" s="51" t="str">
        <v>44</v>
      </c>
      <c r="Q5581" s="19" t="str">
        <v>5 - 0,8 x 6 x 50 - Expansion</v>
      </c>
      <c r="V5581" s="83"/>
      <c r="AA5581" t="str">
        <v>49x61 - 49x61</v>
      </c>
    </row>
    <row r="5582" spans="1:27" x14ac:dyDescent="0.2">
      <c r="A5582" s="45" t="str">
        <v>ORING331</v>
      </c>
      <c r="B5582" s="46" t="str">
        <v>ORING</v>
      </c>
      <c r="C5582" s="46">
        <v>331</v>
      </c>
      <c r="D5582" s="46" t="str">
        <v>Cuerda 5,33mm - 56,52 x 67,18</v>
      </c>
      <c r="E5582" s="47">
        <v>2050.38</v>
      </c>
      <c r="F5582" s="45" t="str">
        <v>OVNISA</v>
      </c>
      <c r="G5582" s="48">
        <v>830.40390000000002</v>
      </c>
      <c r="H5582" s="49">
        <v>301.87549999999999</v>
      </c>
      <c r="I5582" s="50">
        <v>1.7508158164541343</v>
      </c>
      <c r="J5582" s="51" t="str">
        <v>331</v>
      </c>
      <c r="Q5582" s="19" t="str">
        <v>5 - 17 x 11 x 9</v>
      </c>
      <c r="V5582" s="83"/>
      <c r="AA5582" t="str">
        <v>4X6 - 4X6</v>
      </c>
    </row>
    <row r="5583" spans="1:27" x14ac:dyDescent="0.2">
      <c r="A5583" s="45" t="str">
        <v>ORING204</v>
      </c>
      <c r="B5583" s="46" t="str">
        <v>ORING</v>
      </c>
      <c r="C5583" s="46">
        <v>204</v>
      </c>
      <c r="D5583" s="46" t="str">
        <v>Cuerda 3,53mm - 9,12 x 16,18</v>
      </c>
      <c r="E5583" s="47">
        <v>204.87</v>
      </c>
      <c r="F5583" s="45" t="str">
        <v>OVNISA</v>
      </c>
      <c r="G5583" s="48">
        <v>82.972350000000006</v>
      </c>
      <c r="H5583" s="49">
        <v>30.162800000000001</v>
      </c>
      <c r="I5583" s="50">
        <v>1.7508172318219795</v>
      </c>
      <c r="J5583" s="51" t="str">
        <v>204</v>
      </c>
      <c r="Q5583" s="19" t="str">
        <v>5 - 25x42x7 - Esp. 35 - Gaveta de 35</v>
      </c>
      <c r="V5583" s="83"/>
      <c r="AA5583" t="str">
        <v>5 -  17 x 15 x 7 - HITACHI SENSITIVA</v>
      </c>
    </row>
    <row r="5584" spans="1:27" x14ac:dyDescent="0.2">
      <c r="A5584" s="45" t="str">
        <v>ORING321</v>
      </c>
      <c r="B5584" s="46" t="str">
        <v>ORING</v>
      </c>
      <c r="C5584" s="46">
        <v>321</v>
      </c>
      <c r="D5584" s="46" t="str">
        <v>Cuerda 5,33mm - 29,51 x 40,17</v>
      </c>
      <c r="E5584" s="47">
        <v>1041.3499999999999</v>
      </c>
      <c r="F5584" s="45" t="str">
        <v>OVNISA</v>
      </c>
      <c r="G5584" s="48">
        <v>421.74674999999996</v>
      </c>
      <c r="H5584" s="49">
        <v>153.3168</v>
      </c>
      <c r="I5584" s="50">
        <v>1.7508188926458153</v>
      </c>
      <c r="J5584" s="51" t="str">
        <v>321</v>
      </c>
      <c r="Q5584" s="19" t="str">
        <v>5 - 6 x 14 negro</v>
      </c>
      <c r="V5584" s="83"/>
      <c r="AA5584" t="str">
        <v xml:space="preserve">5 -  Bulon 8 x 1 x 33 doble </v>
      </c>
    </row>
    <row r="5585" spans="1:27" x14ac:dyDescent="0.2">
      <c r="A5585" s="45" t="str">
        <v>ORING229</v>
      </c>
      <c r="B5585" s="46" t="str">
        <v>ORING</v>
      </c>
      <c r="C5585" s="46">
        <v>229</v>
      </c>
      <c r="D5585" s="46" t="str">
        <v>Cuerda 3,53mm - 59,92 x 66,98</v>
      </c>
      <c r="E5585" s="47">
        <v>1111.47</v>
      </c>
      <c r="F5585" s="45" t="str">
        <v>OVNISA</v>
      </c>
      <c r="G5585" s="48">
        <v>450.14535000000001</v>
      </c>
      <c r="H5585" s="49">
        <v>163.63939999999999</v>
      </c>
      <c r="I5585" s="50">
        <v>1.750837206687387</v>
      </c>
      <c r="J5585" s="51" t="str">
        <v>229</v>
      </c>
      <c r="Q5585" s="19" t="str">
        <v>5 - 8x1,25 R - 5 - 8x1,25 R</v>
      </c>
      <c r="V5585" s="83"/>
      <c r="AA5585" t="str">
        <v>5 - 0,8 x 6 x 50 - Expansion</v>
      </c>
    </row>
    <row r="5586" spans="1:27" x14ac:dyDescent="0.2">
      <c r="A5586" s="45" t="str">
        <v>ORING324</v>
      </c>
      <c r="B5586" s="46" t="str">
        <v>ORING</v>
      </c>
      <c r="C5586" s="46">
        <v>324</v>
      </c>
      <c r="D5586" s="46" t="str">
        <v>Cuerda 5,33mm - 34,29 x 44,95</v>
      </c>
      <c r="E5586" s="47">
        <v>1179.53</v>
      </c>
      <c r="F5586" s="45" t="str">
        <v>OVNISA</v>
      </c>
      <c r="G5586" s="48">
        <v>477.70965000000001</v>
      </c>
      <c r="H5586" s="49">
        <v>173.65950000000001</v>
      </c>
      <c r="I5586" s="50">
        <v>1.7508408696328157</v>
      </c>
      <c r="J5586" s="51" t="str">
        <v>324</v>
      </c>
      <c r="Q5586" s="19" t="str">
        <v>5 - ACP x M 12  -  5</v>
      </c>
      <c r="V5586" s="83"/>
      <c r="AA5586" t="str">
        <v>5 - 17 x 11 x 9</v>
      </c>
    </row>
    <row r="5587" spans="1:27" x14ac:dyDescent="0.2">
      <c r="A5587" s="45" t="str">
        <v>ORING231</v>
      </c>
      <c r="B5587" s="46" t="str">
        <v>ORING</v>
      </c>
      <c r="C5587" s="46">
        <v>231</v>
      </c>
      <c r="D5587" s="46" t="str">
        <v>Cuerda 3,53mm - 66,27 x 73,33</v>
      </c>
      <c r="E5587" s="47">
        <v>1225.97</v>
      </c>
      <c r="F5587" s="45" t="str">
        <v>OVNISA</v>
      </c>
      <c r="G5587" s="48">
        <v>496.51785000000007</v>
      </c>
      <c r="H5587" s="49">
        <v>180.4966</v>
      </c>
      <c r="I5587" s="50">
        <v>1.7508432291799405</v>
      </c>
      <c r="J5587" s="51" t="str">
        <v>231</v>
      </c>
      <c r="Q5587" s="19" t="str">
        <v>5 - Corte rapido de plomo para cable de 16 a 35 mm2 (+) y (-)</v>
      </c>
      <c r="V5587" s="83"/>
      <c r="AA5587" t="str">
        <v>5 - 25x42x7 - Esp. 35 - Gaveta de 35</v>
      </c>
    </row>
    <row r="5588" spans="1:27" x14ac:dyDescent="0.2">
      <c r="A5588" s="45" t="str">
        <v>ORING318</v>
      </c>
      <c r="B5588" s="46" t="str">
        <v>ORING</v>
      </c>
      <c r="C5588" s="46">
        <v>318</v>
      </c>
      <c r="D5588" s="46" t="str">
        <v>Cuerda 5,33mm - 24,77 x 35,43</v>
      </c>
      <c r="E5588" s="47">
        <v>892.63</v>
      </c>
      <c r="F5588" s="45" t="str">
        <v>OVNISA</v>
      </c>
      <c r="G5588" s="48">
        <v>361.51515000000006</v>
      </c>
      <c r="H5588" s="49">
        <v>131.4196</v>
      </c>
      <c r="I5588" s="50">
        <v>1.7508465251758496</v>
      </c>
      <c r="J5588" s="51" t="str">
        <v>318</v>
      </c>
      <c r="Q5588" s="19" t="str">
        <v>5 - Cuerda 1,78mm - 2,57 x 6,13</v>
      </c>
      <c r="V5588" s="83"/>
      <c r="AA5588" t="str">
        <v>5 - 6 x 14 negro</v>
      </c>
    </row>
    <row r="5589" spans="1:27" x14ac:dyDescent="0.2">
      <c r="A5589" s="45" t="str">
        <v>ORING309</v>
      </c>
      <c r="B5589" s="46" t="str">
        <v>ORING</v>
      </c>
      <c r="C5589" s="46">
        <v>309</v>
      </c>
      <c r="D5589" s="46" t="str">
        <v>Cuerda 5,33mm - 10,46 x 21,12</v>
      </c>
      <c r="E5589" s="47">
        <v>437.83</v>
      </c>
      <c r="F5589" s="45" t="str">
        <v>OVNISA</v>
      </c>
      <c r="G5589" s="48">
        <v>177.32114999999999</v>
      </c>
      <c r="H5589" s="49">
        <v>64.459999999999994</v>
      </c>
      <c r="I5589" s="50">
        <v>1.7508710828420728</v>
      </c>
      <c r="J5589" s="51" t="str">
        <v>309</v>
      </c>
      <c r="Q5589" s="19" t="str">
        <v>5 - EXTERIORES CORTOS - 7/8 "</v>
      </c>
      <c r="V5589" s="83"/>
      <c r="AA5589" t="str">
        <v>5 - 8x1,25 R - 5 - 8x1,25 R</v>
      </c>
    </row>
    <row r="5590" spans="1:27" x14ac:dyDescent="0.2">
      <c r="A5590" s="45" t="str">
        <v>ORING316</v>
      </c>
      <c r="B5590" s="46" t="str">
        <v>ORING</v>
      </c>
      <c r="C5590" s="46">
        <v>316</v>
      </c>
      <c r="D5590" s="46" t="str">
        <v>Cuerda 5,33mm - 21,59 x 32,05</v>
      </c>
      <c r="E5590" s="47">
        <v>757.88</v>
      </c>
      <c r="F5590" s="45" t="str">
        <v>OVNISA</v>
      </c>
      <c r="G5590" s="48">
        <v>306.94139999999999</v>
      </c>
      <c r="H5590" s="49">
        <v>111.5793</v>
      </c>
      <c r="I5590" s="50">
        <v>1.7508812118376795</v>
      </c>
      <c r="J5590" s="51" t="str">
        <v>316</v>
      </c>
      <c r="Q5590" s="19" t="str">
        <v>5 - Fijacion OPTICA 128</v>
      </c>
      <c r="V5590" s="83"/>
      <c r="AA5590" t="str">
        <v>5 - ACP x M 12  -  5</v>
      </c>
    </row>
    <row r="5591" spans="1:27" x14ac:dyDescent="0.2">
      <c r="A5591" s="45" t="str">
        <v>ORING118</v>
      </c>
      <c r="B5591" s="46" t="str">
        <v>ORING</v>
      </c>
      <c r="C5591" s="46">
        <v>118</v>
      </c>
      <c r="D5591" s="46" t="str">
        <v>Cuerda 2,62mm - 21,89 x 27,13</v>
      </c>
      <c r="E5591" s="47">
        <v>267.33</v>
      </c>
      <c r="F5591" s="45" t="str">
        <v>OVNISA</v>
      </c>
      <c r="G5591" s="48">
        <v>108.26865000000001</v>
      </c>
      <c r="H5591" s="49">
        <v>39.357700000000001</v>
      </c>
      <c r="I5591" s="50">
        <v>1.7508886444075746</v>
      </c>
      <c r="J5591" s="51" t="str">
        <v>118</v>
      </c>
      <c r="Q5591" s="19" t="str">
        <v>5 - Niple plastico para unir manguera de 10 mm</v>
      </c>
      <c r="V5591" s="83"/>
      <c r="AA5591" t="str">
        <v>5 - Corte rapido de plomo para cable de 16 a 35 mm2 (+) y (-)</v>
      </c>
    </row>
    <row r="5592" spans="1:27" x14ac:dyDescent="0.2">
      <c r="A5592" s="45" t="str">
        <v>ORING322</v>
      </c>
      <c r="B5592" s="46" t="str">
        <v>ORING</v>
      </c>
      <c r="C5592" s="46">
        <v>322</v>
      </c>
      <c r="D5592" s="46" t="str">
        <v>Cuerda 5,33mm - 31,12 x 41,78</v>
      </c>
      <c r="E5592" s="47">
        <v>1058.9000000000001</v>
      </c>
      <c r="F5592" s="45" t="str">
        <v>OVNISA</v>
      </c>
      <c r="G5592" s="48">
        <v>428.85450000000003</v>
      </c>
      <c r="H5592" s="49">
        <v>155.89670000000001</v>
      </c>
      <c r="I5592" s="50">
        <v>1.7508888898867006</v>
      </c>
      <c r="J5592" s="51" t="str">
        <v>322</v>
      </c>
      <c r="Q5592" s="19" t="str">
        <v>5 - Porta bulbo  1 1/2 ", 38 mm - 16</v>
      </c>
      <c r="V5592" s="83"/>
      <c r="AA5592" t="str">
        <v>5 - Cuerda 1,78mm - 2,57 x 6,13</v>
      </c>
    </row>
    <row r="5593" spans="1:27" x14ac:dyDescent="0.2">
      <c r="A5593" s="45" t="str">
        <v>ORING132</v>
      </c>
      <c r="B5593" s="46" t="str">
        <v>ORING</v>
      </c>
      <c r="C5593" s="46">
        <v>132</v>
      </c>
      <c r="D5593" s="46" t="str">
        <v>Cuerda 2,62mm - 44,12 x 49,36</v>
      </c>
      <c r="E5593" s="47">
        <v>612.59</v>
      </c>
      <c r="F5593" s="45" t="str">
        <v>OVNISA</v>
      </c>
      <c r="G5593" s="48">
        <v>248.09895</v>
      </c>
      <c r="H5593" s="49">
        <v>90.187700000000007</v>
      </c>
      <c r="I5593" s="50">
        <v>1.7509178080824768</v>
      </c>
      <c r="J5593" s="51" t="str">
        <v>132</v>
      </c>
      <c r="Q5593" s="19" t="str">
        <v>5 - Recta Plastica R 1/8 BSPT x 8 mm</v>
      </c>
      <c r="V5593" s="83"/>
      <c r="AA5593" t="str">
        <v>5 - EXTERIORES CORTOS - 7/8 "</v>
      </c>
    </row>
    <row r="5594" spans="1:27" x14ac:dyDescent="0.2">
      <c r="A5594" s="45" t="str">
        <v>ORING222</v>
      </c>
      <c r="B5594" s="46" t="str">
        <v>ORING</v>
      </c>
      <c r="C5594" s="46">
        <v>222</v>
      </c>
      <c r="D5594" s="46" t="str">
        <v>Cuerda 3,53mm - 37,69 x 44,75</v>
      </c>
      <c r="E5594" s="47">
        <v>665.31</v>
      </c>
      <c r="F5594" s="45" t="str">
        <v>OVNISA</v>
      </c>
      <c r="G5594" s="48">
        <v>269.45055000000002</v>
      </c>
      <c r="H5594" s="49">
        <v>97.949299999999994</v>
      </c>
      <c r="I5594" s="50">
        <v>1.7509185874733157</v>
      </c>
      <c r="J5594" s="51" t="str">
        <v>222</v>
      </c>
      <c r="Q5594" s="19" t="str">
        <v>5 - Reten doble  - 6 mm - 19 mm - 25 mm</v>
      </c>
      <c r="V5594" s="83"/>
      <c r="AA5594" t="str">
        <v>5 - Fijacion OPTICA 128</v>
      </c>
    </row>
    <row r="5595" spans="1:27" x14ac:dyDescent="0.2">
      <c r="A5595" s="45" t="str">
        <v>ORING206</v>
      </c>
      <c r="B5595" s="46" t="str">
        <v>ORING</v>
      </c>
      <c r="C5595" s="46">
        <v>206</v>
      </c>
      <c r="D5595" s="46" t="str">
        <v>Cuerda 3,53mm - 12,29 x 19,35</v>
      </c>
      <c r="E5595" s="47">
        <v>240.77</v>
      </c>
      <c r="F5595" s="45" t="str">
        <v>OVNISA</v>
      </c>
      <c r="G5595" s="48">
        <v>97.51185000000001</v>
      </c>
      <c r="H5595" s="49">
        <v>35.447000000000003</v>
      </c>
      <c r="I5595" s="50">
        <v>1.7509196829068752</v>
      </c>
      <c r="J5595" s="51" t="str">
        <v>206</v>
      </c>
      <c r="Q5595" s="19" t="str">
        <v>5 - RETENES SEGURIDAD DIN 6799 RS 5</v>
      </c>
      <c r="V5595" s="83"/>
      <c r="AA5595" t="str">
        <v>5 - Niple plastico para unir manguera de 10 mm</v>
      </c>
    </row>
    <row r="5596" spans="1:27" x14ac:dyDescent="0.2">
      <c r="A5596" s="45" t="str">
        <v>ORING36</v>
      </c>
      <c r="B5596" s="46" t="str">
        <v>ORING</v>
      </c>
      <c r="C5596" s="46">
        <v>36</v>
      </c>
      <c r="D5596" s="46" t="str">
        <v>Cuerda 1,78mm - 60,05 x 63,01</v>
      </c>
      <c r="E5596" s="47">
        <v>759.26</v>
      </c>
      <c r="F5596" s="45" t="str">
        <v>OVNISA</v>
      </c>
      <c r="G5596" s="48">
        <v>307.50030000000004</v>
      </c>
      <c r="H5596" s="49">
        <v>111.7809</v>
      </c>
      <c r="I5596" s="50">
        <v>1.7509198798721428</v>
      </c>
      <c r="J5596" s="51" t="str">
        <v>36</v>
      </c>
      <c r="Q5596" s="19" t="str">
        <v>5 - SAE 7.89 ID-6 - Codo inclinado</v>
      </c>
      <c r="V5596" s="83"/>
      <c r="AA5596" t="str">
        <v>5 - Porta bulbo  1 1/2 ", 38 mm - 16</v>
      </c>
    </row>
    <row r="5597" spans="1:27" x14ac:dyDescent="0.2">
      <c r="A5597" s="45" t="str">
        <v>ORING119</v>
      </c>
      <c r="B5597" s="46" t="str">
        <v>ORING</v>
      </c>
      <c r="C5597" s="46">
        <v>119</v>
      </c>
      <c r="D5597" s="46" t="str">
        <v>Cuerda 2,62mm - 23,47 x 28,71</v>
      </c>
      <c r="E5597" s="47">
        <v>291.17</v>
      </c>
      <c r="F5597" s="45" t="str">
        <v>OVNISA</v>
      </c>
      <c r="G5597" s="48">
        <v>117.92385000000002</v>
      </c>
      <c r="H5597" s="49">
        <v>42.866799999999998</v>
      </c>
      <c r="I5597" s="50">
        <v>1.7509366222811131</v>
      </c>
      <c r="J5597" s="51" t="str">
        <v>119</v>
      </c>
      <c r="Q5597" s="19" t="str">
        <v>5 - SEEGER A 5</v>
      </c>
      <c r="V5597" s="83"/>
      <c r="AA5597" t="str">
        <v>5 - Recta Plastica R 1/8 BSPT x 8 mm</v>
      </c>
    </row>
    <row r="5598" spans="1:27" x14ac:dyDescent="0.2">
      <c r="A5598" s="45" t="str">
        <v>ORING31</v>
      </c>
      <c r="B5598" s="46" t="str">
        <v>ORING</v>
      </c>
      <c r="C5598" s="46">
        <v>31</v>
      </c>
      <c r="D5598" s="46" t="str">
        <v>Cuerda 1,78mm - 44,17 x 47,73</v>
      </c>
      <c r="E5598" s="47">
        <v>496.19</v>
      </c>
      <c r="F5598" s="45" t="str">
        <v>OVNISA</v>
      </c>
      <c r="G5598" s="48">
        <v>200.95695000000001</v>
      </c>
      <c r="H5598" s="49">
        <v>73.0501</v>
      </c>
      <c r="I5598" s="50">
        <v>1.7509469528446915</v>
      </c>
      <c r="J5598" s="51" t="str">
        <v>31</v>
      </c>
      <c r="Q5598" s="19" t="str">
        <v>5 - TAPON PISO 20 mm 404-504</v>
      </c>
      <c r="V5598" s="83"/>
      <c r="AA5598" t="str">
        <v>5 - Reten doble  - 6 mm - 19 mm - 25 mm</v>
      </c>
    </row>
    <row r="5599" spans="1:27" x14ac:dyDescent="0.2">
      <c r="A5599" s="45" t="str">
        <v>ORING215</v>
      </c>
      <c r="B5599" s="46" t="str">
        <v>ORING</v>
      </c>
      <c r="C5599" s="46">
        <v>215</v>
      </c>
      <c r="D5599" s="46" t="str">
        <v>Cuerda 3,53mm - 26,57 x 33,63</v>
      </c>
      <c r="E5599" s="47">
        <v>449.75</v>
      </c>
      <c r="F5599" s="45" t="str">
        <v>OVNISA</v>
      </c>
      <c r="G5599" s="48">
        <v>182.14875000000001</v>
      </c>
      <c r="H5599" s="49">
        <v>66.212999999999994</v>
      </c>
      <c r="I5599" s="50">
        <v>1.7509514747859187</v>
      </c>
      <c r="J5599" s="51" t="str">
        <v>215</v>
      </c>
      <c r="Q5599" s="19" t="str">
        <v>5 - Terminal cobre estanado ojal - Cable 6 - Ojal: 3/16</v>
      </c>
      <c r="V5599" s="83"/>
      <c r="AA5599" t="str">
        <v>5 - RETENES SEGURIDAD DIN 6799 RS 5</v>
      </c>
    </row>
    <row r="5600" spans="1:27" x14ac:dyDescent="0.2">
      <c r="A5600" s="45" t="str">
        <v>ORING129</v>
      </c>
      <c r="B5600" s="46" t="str">
        <v>ORING</v>
      </c>
      <c r="C5600" s="46">
        <v>129</v>
      </c>
      <c r="D5600" s="46" t="str">
        <v>Cuerda 2,62mm - 39,34 x 44,58</v>
      </c>
      <c r="E5600" s="47">
        <v>533.99</v>
      </c>
      <c r="F5600" s="45" t="str">
        <v>OVNISA</v>
      </c>
      <c r="G5600" s="48">
        <v>216.26595</v>
      </c>
      <c r="H5600" s="49">
        <v>78.614599999999996</v>
      </c>
      <c r="I5600" s="50">
        <v>1.7509641974900338</v>
      </c>
      <c r="J5600" s="51" t="str">
        <v>129</v>
      </c>
      <c r="Q5600" s="19" t="str">
        <v>5 - VIROLA 12 MM</v>
      </c>
      <c r="V5600" s="83"/>
      <c r="AA5600" t="str">
        <v>5 - SAE 7.89 ID-6 - Codo inclinado</v>
      </c>
    </row>
    <row r="5601" spans="1:27" x14ac:dyDescent="0.2">
      <c r="A5601" s="45" t="str">
        <v>ORING220</v>
      </c>
      <c r="B5601" s="46" t="str">
        <v>ORING</v>
      </c>
      <c r="C5601" s="46">
        <v>220</v>
      </c>
      <c r="D5601" s="46" t="str">
        <v>Cuerda 3,53mm - 34,52 x 41,58</v>
      </c>
      <c r="E5601" s="47">
        <v>624.51</v>
      </c>
      <c r="F5601" s="45" t="str">
        <v>OVNISA</v>
      </c>
      <c r="G5601" s="48">
        <v>252.92655000000002</v>
      </c>
      <c r="H5601" s="49">
        <v>91.940600000000003</v>
      </c>
      <c r="I5601" s="50">
        <v>1.7509778052351193</v>
      </c>
      <c r="J5601" s="51" t="str">
        <v>220</v>
      </c>
      <c r="Q5601" s="19" t="str">
        <v>5 X 10 - 5 X 10</v>
      </c>
      <c r="V5601" s="83"/>
      <c r="AA5601" t="str">
        <v>5 - SEEGER A 5</v>
      </c>
    </row>
    <row r="5602" spans="1:27" x14ac:dyDescent="0.2">
      <c r="A5602" s="45" t="str">
        <v>ORING114</v>
      </c>
      <c r="B5602" s="46" t="str">
        <v>ORING</v>
      </c>
      <c r="C5602" s="46">
        <v>114</v>
      </c>
      <c r="D5602" s="46" t="str">
        <v>Cuerda 2,62mm - 15,54 x 20,78</v>
      </c>
      <c r="E5602" s="47">
        <v>184.62</v>
      </c>
      <c r="F5602" s="45" t="str">
        <v>OVNISA</v>
      </c>
      <c r="G5602" s="48">
        <v>74.771100000000018</v>
      </c>
      <c r="H5602" s="49">
        <v>27.1798</v>
      </c>
      <c r="I5602" s="50">
        <v>1.7509805075828377</v>
      </c>
      <c r="J5602" s="51" t="str">
        <v>114</v>
      </c>
      <c r="Q5602" s="19" t="str">
        <v>5 X 11.3 - ARAN LOCK 5 X 11.3</v>
      </c>
      <c r="V5602" s="83"/>
      <c r="AA5602" t="str">
        <v>5 - TAPON PISO 20 mm 404-504</v>
      </c>
    </row>
    <row r="5603" spans="1:27" x14ac:dyDescent="0.2">
      <c r="A5603" s="45" t="str">
        <v>ORING216</v>
      </c>
      <c r="B5603" s="46" t="str">
        <v>ORING</v>
      </c>
      <c r="C5603" s="46">
        <v>216</v>
      </c>
      <c r="D5603" s="46" t="str">
        <v>Cuerda 3,53mm - 28,17 x 35,23</v>
      </c>
      <c r="E5603" s="47">
        <v>477.84</v>
      </c>
      <c r="F5603" s="45" t="str">
        <v>OVNISA</v>
      </c>
      <c r="G5603" s="48">
        <v>193.52519999999998</v>
      </c>
      <c r="H5603" s="49">
        <v>70.347399999999993</v>
      </c>
      <c r="I5603" s="50">
        <v>1.7509929293762103</v>
      </c>
      <c r="J5603" s="51" t="str">
        <v>216</v>
      </c>
      <c r="Q5603" s="19" t="str">
        <v>5 X 13 (3/16) - 5 X 13 (3/16)</v>
      </c>
      <c r="V5603" s="83"/>
      <c r="AA5603" t="str">
        <v>5 - Terminal cobre estanado ojal - Cable 6 - Ojal: 3/16</v>
      </c>
    </row>
    <row r="5604" spans="1:27" x14ac:dyDescent="0.2">
      <c r="A5604" s="45" t="str">
        <v>ORING221</v>
      </c>
      <c r="B5604" s="46" t="str">
        <v>ORING</v>
      </c>
      <c r="C5604" s="46">
        <v>221</v>
      </c>
      <c r="D5604" s="46" t="str">
        <v>Cuerda 3,53mm - 36,09 x 43,15</v>
      </c>
      <c r="E5604" s="47">
        <v>640.69000000000005</v>
      </c>
      <c r="F5604" s="45" t="str">
        <v>OVNISA</v>
      </c>
      <c r="G5604" s="48">
        <v>259.47945000000004</v>
      </c>
      <c r="H5604" s="49">
        <v>94.320499999999996</v>
      </c>
      <c r="I5604" s="50">
        <v>1.7510398057686301</v>
      </c>
      <c r="J5604" s="51" t="str">
        <v>221</v>
      </c>
      <c r="Q5604" s="19" t="str">
        <v>5 X 16 - 5 X 16</v>
      </c>
      <c r="V5604" s="83"/>
      <c r="AA5604" t="str">
        <v>5 - VIROLA 12 MM</v>
      </c>
    </row>
    <row r="5605" spans="1:27" x14ac:dyDescent="0.2">
      <c r="A5605" s="45" t="str">
        <v>ORING125</v>
      </c>
      <c r="B5605" s="46" t="str">
        <v>ORING</v>
      </c>
      <c r="C5605" s="46">
        <v>125</v>
      </c>
      <c r="D5605" s="46" t="str">
        <v>Cuerda 2,62mm - 32,99 x 38,23</v>
      </c>
      <c r="E5605" s="47">
        <v>431.56</v>
      </c>
      <c r="F5605" s="45" t="str">
        <v>OVNISA</v>
      </c>
      <c r="G5605" s="48">
        <v>174.7818</v>
      </c>
      <c r="H5605" s="49">
        <v>63.532400000000003</v>
      </c>
      <c r="I5605" s="50">
        <v>1.7510655980255745</v>
      </c>
      <c r="J5605" s="51" t="str">
        <v>125</v>
      </c>
      <c r="Q5605" s="19" t="str">
        <v>5 x 24 - 5x24</v>
      </c>
      <c r="V5605" s="83"/>
      <c r="AA5605" t="str">
        <v>5 X 10 - 5 X 10</v>
      </c>
    </row>
    <row r="5606" spans="1:27" x14ac:dyDescent="0.2">
      <c r="A5606" s="45" t="str">
        <v>ORING120</v>
      </c>
      <c r="B5606" s="46" t="str">
        <v>ORING</v>
      </c>
      <c r="C5606" s="46">
        <v>120</v>
      </c>
      <c r="D5606" s="46" t="str">
        <v>Cuerda 2,62mm - 25,07 x 30,31</v>
      </c>
      <c r="E5606" s="47">
        <v>303.23</v>
      </c>
      <c r="F5606" s="45" t="str">
        <v>OVNISA</v>
      </c>
      <c r="G5606" s="48">
        <v>122.80815000000001</v>
      </c>
      <c r="H5606" s="49">
        <v>44.6402</v>
      </c>
      <c r="I5606" s="50">
        <v>1.7510663034663825</v>
      </c>
      <c r="J5606" s="51" t="str">
        <v>120</v>
      </c>
      <c r="Q5606" s="19" t="str">
        <v>5 x 25 - 5 x 25</v>
      </c>
      <c r="V5606" s="83"/>
      <c r="AA5606" t="str">
        <v>5 X 11.3 - ARAN LOCK 5 X 11.3</v>
      </c>
    </row>
    <row r="5607" spans="1:27" x14ac:dyDescent="0.2">
      <c r="A5607" s="45" t="str">
        <v>ORING213</v>
      </c>
      <c r="B5607" s="46" t="str">
        <v>ORING</v>
      </c>
      <c r="C5607" s="46">
        <v>213</v>
      </c>
      <c r="D5607" s="46" t="str">
        <v>Cuerda 3,53mm - 23,39 x 30,45</v>
      </c>
      <c r="E5607" s="47">
        <v>405.67</v>
      </c>
      <c r="F5607" s="45" t="str">
        <v>OVNISA</v>
      </c>
      <c r="G5607" s="48">
        <v>164.29635000000002</v>
      </c>
      <c r="H5607" s="49">
        <v>59.7209</v>
      </c>
      <c r="I5607" s="50">
        <v>1.7510695585632505</v>
      </c>
      <c r="J5607" s="51" t="str">
        <v>213</v>
      </c>
      <c r="Q5607" s="19" t="str">
        <v>5 x 30 - 5 x 30</v>
      </c>
      <c r="V5607" s="83"/>
      <c r="AA5607" t="str">
        <v>5 X 13 (3/16) - 5 X 13 (3/16)</v>
      </c>
    </row>
    <row r="5608" spans="1:27" x14ac:dyDescent="0.2">
      <c r="A5608" s="45" t="str">
        <v>ORING110</v>
      </c>
      <c r="B5608" s="46" t="str">
        <v>ORING</v>
      </c>
      <c r="C5608" s="46">
        <v>110</v>
      </c>
      <c r="D5608" s="46" t="str">
        <v>Cuerda 2,62mm - 9,19 x 14,43</v>
      </c>
      <c r="E5608" s="47">
        <v>120.67</v>
      </c>
      <c r="F5608" s="45" t="str">
        <v>OVNISA</v>
      </c>
      <c r="G5608" s="48">
        <v>48.87135</v>
      </c>
      <c r="H5608" s="49">
        <v>17.764399999999998</v>
      </c>
      <c r="I5608" s="50">
        <v>1.7510836279300177</v>
      </c>
      <c r="J5608" s="51" t="str">
        <v>110</v>
      </c>
      <c r="Q5608" s="19" t="str">
        <v>5 x 30 - 5x30</v>
      </c>
      <c r="V5608" s="83"/>
      <c r="AA5608" t="str">
        <v>5 X 16 - 5 X 16</v>
      </c>
    </row>
    <row r="5609" spans="1:27" x14ac:dyDescent="0.2">
      <c r="A5609" s="45" t="str">
        <v>ORING123</v>
      </c>
      <c r="B5609" s="46" t="str">
        <v>ORING</v>
      </c>
      <c r="C5609" s="46">
        <v>123</v>
      </c>
      <c r="D5609" s="46" t="str">
        <v>Cuerda 2,62mm - 29,82 x 35,06</v>
      </c>
      <c r="E5609" s="47">
        <v>383.22</v>
      </c>
      <c r="F5609" s="45" t="str">
        <v>OVNISA</v>
      </c>
      <c r="G5609" s="48">
        <v>155.20410000000001</v>
      </c>
      <c r="H5609" s="49">
        <v>56.414900000000003</v>
      </c>
      <c r="I5609" s="50">
        <v>1.7511189419816398</v>
      </c>
      <c r="J5609" s="51" t="str">
        <v>123</v>
      </c>
      <c r="Q5609" s="19" t="str">
        <v>5 x 35 - 5 x 35</v>
      </c>
      <c r="V5609" s="83"/>
      <c r="AA5609" t="str">
        <v>5 x 24 - 5x24</v>
      </c>
    </row>
    <row r="5610" spans="1:27" x14ac:dyDescent="0.2">
      <c r="A5610" s="45" t="str">
        <v>ORING217</v>
      </c>
      <c r="B5610" s="46" t="str">
        <v>ORING</v>
      </c>
      <c r="C5610" s="46">
        <v>217</v>
      </c>
      <c r="D5610" s="46" t="str">
        <v>Cuerda 3,53mm - 29,74 x 36,8</v>
      </c>
      <c r="E5610" s="47">
        <v>501.83</v>
      </c>
      <c r="F5610" s="45" t="str">
        <v>OVNISA</v>
      </c>
      <c r="G5610" s="48">
        <v>203.24115</v>
      </c>
      <c r="H5610" s="49">
        <v>73.875399999999999</v>
      </c>
      <c r="I5610" s="50">
        <v>1.751134342419804</v>
      </c>
      <c r="J5610" s="51" t="str">
        <v>217</v>
      </c>
      <c r="Q5610" s="19" t="str">
        <v>5 x 40 - 5 x 40</v>
      </c>
      <c r="V5610" s="83"/>
      <c r="AA5610" t="str">
        <v>5 x 25 - 5 x 25</v>
      </c>
    </row>
    <row r="5611" spans="1:27" x14ac:dyDescent="0.2">
      <c r="A5611" s="45" t="str">
        <v>ORING112</v>
      </c>
      <c r="B5611" s="46" t="str">
        <v>ORING</v>
      </c>
      <c r="C5611" s="46">
        <v>112</v>
      </c>
      <c r="D5611" s="46" t="str">
        <v>Cuerda 2,62mm - 12,37 x 17,61</v>
      </c>
      <c r="E5611" s="47">
        <v>152.31</v>
      </c>
      <c r="F5611" s="45" t="str">
        <v>OVNISA</v>
      </c>
      <c r="G5611" s="48">
        <v>61.685550000000006</v>
      </c>
      <c r="H5611" s="49">
        <v>22.421700000000001</v>
      </c>
      <c r="I5611" s="50">
        <v>1.7511540159755952</v>
      </c>
      <c r="J5611" s="51" t="str">
        <v>112</v>
      </c>
      <c r="Q5611" s="19" t="str">
        <v>5 x 40 - 5x40</v>
      </c>
      <c r="V5611" s="83"/>
      <c r="AA5611" t="str">
        <v>5 x 30 - 5 x 30</v>
      </c>
    </row>
    <row r="5612" spans="1:27" x14ac:dyDescent="0.2">
      <c r="A5612" s="45" t="str">
        <v>ORING117</v>
      </c>
      <c r="B5612" s="46" t="str">
        <v>ORING</v>
      </c>
      <c r="C5612" s="46">
        <v>117</v>
      </c>
      <c r="D5612" s="46" t="str">
        <v>Cuerda 2,62mm - 20,3 x 25,54</v>
      </c>
      <c r="E5612" s="47">
        <v>246.41</v>
      </c>
      <c r="F5612" s="45" t="str">
        <v>OVNISA</v>
      </c>
      <c r="G5612" s="48">
        <v>99.796050000000008</v>
      </c>
      <c r="H5612" s="49">
        <v>36.272300000000001</v>
      </c>
      <c r="I5612" s="50">
        <v>1.7513019576922337</v>
      </c>
      <c r="J5612" s="51" t="str">
        <v>117</v>
      </c>
      <c r="Q5612" s="19" t="str">
        <v xml:space="preserve">5 x 45  - 5 x 45 </v>
      </c>
      <c r="V5612" s="83"/>
      <c r="AA5612" t="str">
        <v>5 x 30 - 5x30</v>
      </c>
    </row>
    <row r="5613" spans="1:27" x14ac:dyDescent="0.2">
      <c r="A5613" s="45" t="str">
        <v>ORING14</v>
      </c>
      <c r="B5613" s="46" t="str">
        <v>ORING</v>
      </c>
      <c r="C5613" s="46">
        <v>14</v>
      </c>
      <c r="D5613" s="46" t="str">
        <v>Cuerda 1,78mm - 12,42 x 15,98</v>
      </c>
      <c r="E5613" s="47">
        <v>111.02</v>
      </c>
      <c r="F5613" s="45" t="str">
        <v>OVNISA</v>
      </c>
      <c r="G5613" s="48">
        <v>44.963099999999997</v>
      </c>
      <c r="H5613" s="49">
        <v>16.342199999999998</v>
      </c>
      <c r="I5613" s="50">
        <v>1.751349267540478</v>
      </c>
      <c r="J5613" s="51" t="str">
        <v>14</v>
      </c>
      <c r="Q5613" s="19" t="str">
        <v>5 x 50 - 5 x 50</v>
      </c>
      <c r="V5613" s="83"/>
      <c r="AA5613" t="str">
        <v>5 x 35 - 5 x 35</v>
      </c>
    </row>
    <row r="5614" spans="1:27" x14ac:dyDescent="0.2">
      <c r="A5614" s="45" t="str">
        <v>ORING116</v>
      </c>
      <c r="B5614" s="46" t="str">
        <v>ORING</v>
      </c>
      <c r="C5614" s="46">
        <v>116</v>
      </c>
      <c r="D5614" s="46" t="str">
        <v>Cuerda 2,62mm - 18,72 x 23,96</v>
      </c>
      <c r="E5614" s="47">
        <v>224.63</v>
      </c>
      <c r="F5614" s="45" t="str">
        <v>OVNISA</v>
      </c>
      <c r="G5614" s="48">
        <v>90.975149999999999</v>
      </c>
      <c r="H5614" s="49">
        <v>33.065600000000003</v>
      </c>
      <c r="I5614" s="50">
        <v>1.7513533702700084</v>
      </c>
      <c r="J5614" s="51" t="str">
        <v>116</v>
      </c>
      <c r="Q5614" s="19" t="str">
        <v>5 x 50 - 5x50</v>
      </c>
      <c r="V5614" s="83"/>
      <c r="AA5614" t="str">
        <v>5 x 40 - 5 x 40</v>
      </c>
    </row>
    <row r="5615" spans="1:27" x14ac:dyDescent="0.2">
      <c r="A5615" s="45" t="str">
        <v>ORING25</v>
      </c>
      <c r="B5615" s="46" t="str">
        <v>ORING</v>
      </c>
      <c r="C5615" s="46">
        <v>25</v>
      </c>
      <c r="D5615" s="46" t="str">
        <v>Cuerda 1,78mm - 29,87 x 33,43</v>
      </c>
      <c r="E5615" s="47">
        <v>248.47</v>
      </c>
      <c r="F5615" s="45" t="str">
        <v>OVNISA</v>
      </c>
      <c r="G5615" s="48">
        <v>100.63034999999999</v>
      </c>
      <c r="H5615" s="49">
        <v>36.5747</v>
      </c>
      <c r="I5615" s="50">
        <v>1.7513650146139268</v>
      </c>
      <c r="J5615" s="51" t="str">
        <v>25</v>
      </c>
      <c r="Q5615" s="19" t="str">
        <v>5 x 60 - 5 x 60</v>
      </c>
      <c r="V5615" s="83"/>
      <c r="AA5615" t="str">
        <v>5 x 40 - 5x40</v>
      </c>
    </row>
    <row r="5616" spans="1:27" x14ac:dyDescent="0.2">
      <c r="A5616" s="45" t="str">
        <v>ORING205</v>
      </c>
      <c r="B5616" s="46" t="str">
        <v>ORING</v>
      </c>
      <c r="C5616" s="46">
        <v>205</v>
      </c>
      <c r="D5616" s="46" t="str">
        <v>Cuerda 3,53mm - 10,69 x 17,75</v>
      </c>
      <c r="E5616" s="47">
        <v>220.41</v>
      </c>
      <c r="F5616" s="45" t="str">
        <v>OVNISA</v>
      </c>
      <c r="G5616" s="48">
        <v>89.266050000000007</v>
      </c>
      <c r="H5616" s="49">
        <v>32.441899999999997</v>
      </c>
      <c r="I5616" s="50">
        <v>1.7515666468363449</v>
      </c>
      <c r="J5616" s="51" t="str">
        <v>205</v>
      </c>
      <c r="Q5616" s="19" t="str">
        <v>5 x 60 - 5x60</v>
      </c>
      <c r="V5616" s="83"/>
      <c r="AA5616" t="str">
        <v xml:space="preserve">5 x 45  - 5 x 45 </v>
      </c>
    </row>
    <row r="5617" spans="1:27" x14ac:dyDescent="0.2">
      <c r="A5617" s="45" t="str">
        <v>ORING111</v>
      </c>
      <c r="B5617" s="46" t="str">
        <v>ORING</v>
      </c>
      <c r="C5617" s="46">
        <v>111</v>
      </c>
      <c r="D5617" s="46" t="str">
        <v>Cuerda 2,62mm - 10,77 x 16,01</v>
      </c>
      <c r="E5617" s="47">
        <v>138.22</v>
      </c>
      <c r="F5617" s="45" t="str">
        <v>OVNISA</v>
      </c>
      <c r="G5617" s="48">
        <v>55.979100000000003</v>
      </c>
      <c r="H5617" s="49">
        <v>20.3443</v>
      </c>
      <c r="I5617" s="50">
        <v>1.7515864394449552</v>
      </c>
      <c r="J5617" s="51" t="str">
        <v>111</v>
      </c>
      <c r="Q5617" s="19" t="str">
        <v>5 x 70 - 5 x 70</v>
      </c>
      <c r="V5617" s="83"/>
      <c r="AA5617" t="str">
        <v>5 x 50 - 5 x 50</v>
      </c>
    </row>
    <row r="5618" spans="1:27" x14ac:dyDescent="0.2">
      <c r="A5618" s="45" t="str">
        <v>ORING107</v>
      </c>
      <c r="B5618" s="46" t="str">
        <v>ORING</v>
      </c>
      <c r="C5618" s="46">
        <v>107</v>
      </c>
      <c r="D5618" s="46" t="str">
        <v>Cuerda 2,62mm - 5,23 x 10,47</v>
      </c>
      <c r="E5618" s="47">
        <v>103.86</v>
      </c>
      <c r="F5618" s="45" t="str">
        <v>OVNISA</v>
      </c>
      <c r="G5618" s="48">
        <v>42.063299999999998</v>
      </c>
      <c r="H5618" s="49">
        <v>15.283799999999999</v>
      </c>
      <c r="I5618" s="50">
        <v>1.7521493345895656</v>
      </c>
      <c r="J5618" s="51" t="str">
        <v>107</v>
      </c>
      <c r="Q5618" s="19" t="str">
        <v>5 X 70 - 5X70</v>
      </c>
      <c r="V5618" s="83"/>
      <c r="AA5618" t="str">
        <v>5 x 50 - 5x50</v>
      </c>
    </row>
    <row r="5619" spans="1:27" x14ac:dyDescent="0.2">
      <c r="A5619" s="45" t="str">
        <v>ORING108</v>
      </c>
      <c r="B5619" s="46" t="str">
        <v>ORING</v>
      </c>
      <c r="C5619" s="46">
        <v>108</v>
      </c>
      <c r="D5619" s="46" t="str">
        <v>Cuerda 2,62mm - 6,02 x 11,26</v>
      </c>
      <c r="E5619" s="47">
        <v>103.86</v>
      </c>
      <c r="F5619" s="45" t="str">
        <v>OVNISA</v>
      </c>
      <c r="G5619" s="48">
        <v>42.063299999999998</v>
      </c>
      <c r="H5619" s="49">
        <v>15.283799999999999</v>
      </c>
      <c r="I5619" s="50">
        <v>1.7521493345895656</v>
      </c>
      <c r="J5619" s="51" t="str">
        <v>108</v>
      </c>
      <c r="Q5619" s="19" t="str">
        <v>5/16  8x16 - 5/16  8x16</v>
      </c>
      <c r="V5619" s="83"/>
      <c r="AA5619" t="str">
        <v>5 x 60 - 5 x 60</v>
      </c>
    </row>
    <row r="5620" spans="1:27" x14ac:dyDescent="0.2">
      <c r="A5620" s="45" t="str">
        <v>ORING226</v>
      </c>
      <c r="B5620" s="46" t="str">
        <v>ORING</v>
      </c>
      <c r="C5620" s="46">
        <v>226</v>
      </c>
      <c r="D5620" s="46" t="str">
        <v>Cuerda 3,53mm - 50,39 x 57,45</v>
      </c>
      <c r="E5620" s="47">
        <v>940.93</v>
      </c>
      <c r="F5620" s="45" t="str">
        <v>OVNISA</v>
      </c>
      <c r="G5620" s="48">
        <v>381.07664999999997</v>
      </c>
      <c r="H5620" s="49">
        <v>138.1968</v>
      </c>
      <c r="I5620" s="50">
        <v>1.7574925758049389</v>
      </c>
      <c r="J5620" s="51" t="str">
        <v>226</v>
      </c>
      <c r="Q5620" s="19" t="str">
        <v>5/16 x 1,5'' TOPE - 2 mm</v>
      </c>
      <c r="V5620" s="83"/>
      <c r="AA5620" t="str">
        <v>5 x 60 - 5x60</v>
      </c>
    </row>
    <row r="5621" spans="1:27" x14ac:dyDescent="0.2">
      <c r="A5621" s="45" t="str">
        <v>ORING106</v>
      </c>
      <c r="B5621" s="46" t="str">
        <v>ORING</v>
      </c>
      <c r="C5621" s="46">
        <v>106</v>
      </c>
      <c r="D5621" s="46" t="str">
        <v>Cuerda 2,62mm - 4,42 x 9,66</v>
      </c>
      <c r="E5621" s="47">
        <v>97.43</v>
      </c>
      <c r="F5621" s="45" t="str">
        <v>OVNISA</v>
      </c>
      <c r="G5621" s="48">
        <v>39.459150000000008</v>
      </c>
      <c r="H5621" s="49">
        <v>14.2963</v>
      </c>
      <c r="I5621" s="50">
        <v>1.7600952694053711</v>
      </c>
      <c r="J5621" s="51" t="str">
        <v>106</v>
      </c>
      <c r="Q5621" s="19" t="str">
        <v>5/16x11 - 5/16x11</v>
      </c>
      <c r="V5621" s="83"/>
      <c r="AA5621" t="str">
        <v>5 x 70 - 5 x 70</v>
      </c>
    </row>
    <row r="5622" spans="1:27" x14ac:dyDescent="0.2">
      <c r="A5622" s="45" t="str">
        <v>PLASTICOS58</v>
      </c>
      <c r="B5622" s="46" t="str">
        <v>PLASTICOS</v>
      </c>
      <c r="C5622" s="46">
        <v>58</v>
      </c>
      <c r="D5622" s="46" t="str">
        <v>Grampa bagueta zocalo R11</v>
      </c>
      <c r="E5622" s="47">
        <v>1088.8399999999999</v>
      </c>
      <c r="F5622" s="45" t="str">
        <v>FADER</v>
      </c>
      <c r="G5622" s="48">
        <v>440.98020000000002</v>
      </c>
      <c r="H5622" s="49">
        <v>159.6</v>
      </c>
      <c r="I5622" s="50">
        <v>1.7630338345864662</v>
      </c>
      <c r="J5622" s="51" t="str">
        <v>S-009</v>
      </c>
      <c r="Q5622" s="19" t="str">
        <v>5/16x7/16 - 5/16x7/16</v>
      </c>
      <c r="V5622" s="83"/>
      <c r="AA5622" t="str">
        <v>5 X 70 - 5X70</v>
      </c>
    </row>
    <row r="5623" spans="1:27" x14ac:dyDescent="0.2">
      <c r="A5623" s="45" t="str">
        <v>ORING17</v>
      </c>
      <c r="B5623" s="46" t="str">
        <v>ORING</v>
      </c>
      <c r="C5623" s="46">
        <v>17</v>
      </c>
      <c r="D5623" s="46" t="str">
        <v>Cuerda 1,78mm - 17,17 x 20,73</v>
      </c>
      <c r="E5623" s="47">
        <v>143.08000000000001</v>
      </c>
      <c r="F5623" s="45" t="str">
        <v>OVNISA</v>
      </c>
      <c r="G5623" s="48">
        <v>57.947400000000009</v>
      </c>
      <c r="H5623" s="49">
        <v>20.955400000000001</v>
      </c>
      <c r="I5623" s="50">
        <v>1.7652729129484528</v>
      </c>
      <c r="J5623" s="51" t="str">
        <v>17</v>
      </c>
      <c r="Q5623" s="19" t="str">
        <v>5/32 4x10 - 5/32 4x10</v>
      </c>
      <c r="V5623" s="83"/>
      <c r="AA5623" t="str">
        <v>5/16  8x16 - 5/16  8x16</v>
      </c>
    </row>
    <row r="5624" spans="1:27" x14ac:dyDescent="0.2">
      <c r="A5624" s="45" t="str">
        <v>SEEGER DIN 47221</v>
      </c>
      <c r="B5624" s="46" t="str">
        <v>SEEGER DIN 472</v>
      </c>
      <c r="C5624" s="46">
        <v>21</v>
      </c>
      <c r="D5624" s="46" t="str">
        <v>SEEGER I 21</v>
      </c>
      <c r="E5624" s="47">
        <v>427.16</v>
      </c>
      <c r="F5624" s="45" t="str">
        <v>OTIA</v>
      </c>
      <c r="G5624" s="48">
        <v>172.99980000000002</v>
      </c>
      <c r="H5624" s="49">
        <v>62.552500000000002</v>
      </c>
      <c r="I5624" s="50">
        <v>1.7656736341473165</v>
      </c>
      <c r="J5624" s="51" t="str">
        <v>0401021</v>
      </c>
      <c r="Q5624" s="19" t="str">
        <v xml:space="preserve">50 -  UNIONES ORIENTABLES 00050 </v>
      </c>
      <c r="V5624" s="83"/>
      <c r="AA5624" t="str">
        <v>5/16 x 1,5'' TOPE - 2 mm</v>
      </c>
    </row>
    <row r="5625" spans="1:27" x14ac:dyDescent="0.2">
      <c r="A5625" s="45" t="str">
        <v>ORING235</v>
      </c>
      <c r="B5625" s="46" t="str">
        <v>ORING</v>
      </c>
      <c r="C5625" s="46">
        <v>235</v>
      </c>
      <c r="D5625" s="46" t="str">
        <v>Cuerda 3,53mm - 78,97 x 86,03</v>
      </c>
      <c r="E5625" s="47">
        <v>1738.28</v>
      </c>
      <c r="F5625" s="45" t="str">
        <v>OVNISA</v>
      </c>
      <c r="G5625" s="48">
        <v>704.00340000000006</v>
      </c>
      <c r="H5625" s="49">
        <v>254.5421</v>
      </c>
      <c r="I5625" s="50">
        <v>1.7657640916767798</v>
      </c>
      <c r="J5625" s="51" t="str">
        <v>235</v>
      </c>
      <c r="Q5625" s="19" t="str">
        <v>50 - 1 x 10 x 100 - Compresion</v>
      </c>
      <c r="V5625" s="83"/>
      <c r="AA5625" t="str">
        <v>5/16x11 - 5/16x11</v>
      </c>
    </row>
    <row r="5626" spans="1:27" x14ac:dyDescent="0.2">
      <c r="A5626" s="45" t="str">
        <v>RESORTES LINEA FERRETERIA15</v>
      </c>
      <c r="B5626" s="46" t="str">
        <v>RESORTES LINEA FERRETERIA</v>
      </c>
      <c r="C5626" s="46">
        <v>15</v>
      </c>
      <c r="D5626" s="46" t="str">
        <v>1,25 x 8 x 100 - Expansión</v>
      </c>
      <c r="E5626" s="47">
        <v>2152.52</v>
      </c>
      <c r="F5626" s="45" t="str">
        <v>RESORTES</v>
      </c>
      <c r="G5626" s="48">
        <v>871.77060000000006</v>
      </c>
      <c r="H5626" s="49">
        <v>315</v>
      </c>
      <c r="I5626" s="50">
        <v>1.7675257142857146</v>
      </c>
      <c r="J5626" s="51" t="str">
        <v>15</v>
      </c>
      <c r="Q5626" s="19" t="str">
        <v>50 - 20 x 6 x 6 - AM. 4 ½ “  BOSH</v>
      </c>
      <c r="V5626" s="83"/>
      <c r="AA5626" t="str">
        <v>5/16x7/16 - 5/16x7/16</v>
      </c>
    </row>
    <row r="5627" spans="1:27" x14ac:dyDescent="0.2">
      <c r="A5627" s="45" t="str">
        <v>ORING45</v>
      </c>
      <c r="B5627" s="46" t="str">
        <v>ORING</v>
      </c>
      <c r="C5627" s="46">
        <v>45</v>
      </c>
      <c r="D5627" s="46" t="str">
        <v>Cuerda 1,78mm - 101,32 x 104,88</v>
      </c>
      <c r="E5627" s="47">
        <v>1710.72</v>
      </c>
      <c r="F5627" s="45" t="str">
        <v>OVNISA</v>
      </c>
      <c r="G5627" s="48">
        <v>692.84159999999997</v>
      </c>
      <c r="H5627" s="49">
        <v>249.93989999999999</v>
      </c>
      <c r="I5627" s="50">
        <v>1.7720327966843228</v>
      </c>
      <c r="J5627" s="51" t="str">
        <v>45</v>
      </c>
      <c r="Q5627" s="19" t="str">
        <v>50 - ACERO CABEZA ANCHA - M 5 x 0.8 - L: 13.00 mm</v>
      </c>
      <c r="V5627" s="83"/>
      <c r="AA5627" t="str">
        <v>5/32 4x10 - 5/32 4x10</v>
      </c>
    </row>
    <row r="5628" spans="1:27" x14ac:dyDescent="0.2">
      <c r="A5628" s="45" t="str">
        <v>PLASTICOS363</v>
      </c>
      <c r="B5628" s="46" t="str">
        <v>PLASTICOS</v>
      </c>
      <c r="C5628" s="46">
        <v>363</v>
      </c>
      <c r="D5628" s="46" t="str">
        <v>GRAMPA TARUGO  PICK UP FORD RANGER - FORD ESCORT</v>
      </c>
      <c r="E5628" s="47">
        <v>1128.06</v>
      </c>
      <c r="F5628" s="45" t="str">
        <v>FADER</v>
      </c>
      <c r="G5628" s="48">
        <v>456.86430000000007</v>
      </c>
      <c r="H5628" s="49">
        <v>164.58750000000001</v>
      </c>
      <c r="I5628" s="50">
        <v>1.7758140806561862</v>
      </c>
      <c r="J5628" s="51" t="str">
        <v>S-100</v>
      </c>
      <c r="Q5628" s="19" t="str">
        <v>50 - LONGVIE - LONGVIE KENIA   B / M / N / G  6mm</v>
      </c>
      <c r="V5628" s="83"/>
      <c r="AA5628" t="str">
        <v xml:space="preserve">50 -  UNIONES ORIENTABLES 00050 </v>
      </c>
    </row>
    <row r="5629" spans="1:27" x14ac:dyDescent="0.2">
      <c r="A5629" s="45" t="str">
        <v>SEEGER DIN 47252</v>
      </c>
      <c r="B5629" s="46" t="str">
        <v>SEEGER DIN 472</v>
      </c>
      <c r="C5629" s="46">
        <v>52</v>
      </c>
      <c r="D5629" s="46" t="str">
        <v>SEEGER I 52</v>
      </c>
      <c r="E5629" s="47">
        <v>2029.38</v>
      </c>
      <c r="F5629" s="45" t="str">
        <v>OTIA</v>
      </c>
      <c r="G5629" s="48">
        <v>821.89890000000014</v>
      </c>
      <c r="H5629" s="49">
        <v>295.1678</v>
      </c>
      <c r="I5629" s="50">
        <v>1.7845140967273534</v>
      </c>
      <c r="J5629" s="51" t="str">
        <v>0401052</v>
      </c>
      <c r="Q5629" s="19" t="str">
        <v>50 - RECTANGULARES  - 20x30</v>
      </c>
      <c r="V5629" s="83"/>
      <c r="AA5629" t="str">
        <v>50 - 1 x 10 x 100 - Compresion</v>
      </c>
    </row>
    <row r="5630" spans="1:27" x14ac:dyDescent="0.2">
      <c r="A5630" s="45" t="str">
        <v>ORING136</v>
      </c>
      <c r="B5630" s="46" t="str">
        <v>ORING</v>
      </c>
      <c r="C5630" s="46">
        <v>136</v>
      </c>
      <c r="D5630" s="46" t="str">
        <v>Cuerda 2,62mm - 50,47 x 55,71</v>
      </c>
      <c r="E5630" s="47">
        <v>769.18</v>
      </c>
      <c r="F5630" s="45" t="str">
        <v>OVNISA</v>
      </c>
      <c r="G5630" s="48">
        <v>311.5179</v>
      </c>
      <c r="H5630" s="49">
        <v>111.6108</v>
      </c>
      <c r="I5630" s="50">
        <v>1.7911089249427476</v>
      </c>
      <c r="J5630" s="51" t="str">
        <v>136</v>
      </c>
      <c r="Q5630" s="19" t="str">
        <v>50 - RECTO RH 3/8 X 10</v>
      </c>
      <c r="V5630" s="83"/>
      <c r="AA5630" t="str">
        <v>50 - 20 x 6 x 6 - AM. 4 ½ “  BOSH</v>
      </c>
    </row>
    <row r="5631" spans="1:27" x14ac:dyDescent="0.2">
      <c r="A5631" s="45" t="str">
        <v>ORING233</v>
      </c>
      <c r="B5631" s="46" t="str">
        <v>ORING</v>
      </c>
      <c r="C5631" s="46">
        <v>233</v>
      </c>
      <c r="D5631" s="46" t="str">
        <v>Cuerda 3,53mm - 72,62 x 79,68</v>
      </c>
      <c r="E5631" s="47">
        <v>1471.48</v>
      </c>
      <c r="F5631" s="45" t="str">
        <v>OVNISA</v>
      </c>
      <c r="G5631" s="48">
        <v>595.94940000000008</v>
      </c>
      <c r="H5631" s="49">
        <v>213.2141</v>
      </c>
      <c r="I5631" s="50">
        <v>1.7950749973852576</v>
      </c>
      <c r="J5631" s="51" t="str">
        <v>233</v>
      </c>
      <c r="Q5631" s="19" t="str">
        <v>50 - REDUCCION 13 X 16</v>
      </c>
      <c r="V5631" s="83"/>
      <c r="AA5631" t="str">
        <v>50 - ACERO CABEZA ANCHA - M 5 x 0.8 - L: 13.00 mm</v>
      </c>
    </row>
    <row r="5632" spans="1:27" x14ac:dyDescent="0.2">
      <c r="A5632" s="45" t="str">
        <v>ORING37</v>
      </c>
      <c r="B5632" s="46" t="str">
        <v>ORING</v>
      </c>
      <c r="C5632" s="46">
        <v>37</v>
      </c>
      <c r="D5632" s="46" t="str">
        <v>Cuerda 1,78mm - 63,22 x 66,78</v>
      </c>
      <c r="E5632" s="47">
        <v>819.66</v>
      </c>
      <c r="F5632" s="45" t="str">
        <v>OVNISA</v>
      </c>
      <c r="G5632" s="48">
        <v>331.96230000000003</v>
      </c>
      <c r="H5632" s="49">
        <v>118.7597</v>
      </c>
      <c r="I5632" s="50">
        <v>1.7952436727273651</v>
      </c>
      <c r="J5632" s="51" t="str">
        <v>37</v>
      </c>
      <c r="Q5632" s="19" t="str">
        <v>50 - SAE 9.49 ID-6 - Espiga recta</v>
      </c>
      <c r="V5632" s="83"/>
      <c r="AA5632" t="str">
        <v>50 - LONGVIE - LONGVIE KENIA   B / M / N / G  6mm</v>
      </c>
    </row>
    <row r="5633" spans="1:27" x14ac:dyDescent="0.2">
      <c r="A5633" s="45" t="str">
        <v>ORING225</v>
      </c>
      <c r="B5633" s="46" t="str">
        <v>ORING</v>
      </c>
      <c r="C5633" s="46">
        <v>225</v>
      </c>
      <c r="D5633" s="46" t="str">
        <v>Cuerda 3,53mm - 47,22 x 54,28</v>
      </c>
      <c r="E5633" s="47">
        <v>915.68</v>
      </c>
      <c r="F5633" s="45" t="str">
        <v>OVNISA</v>
      </c>
      <c r="G5633" s="48">
        <v>370.85039999999998</v>
      </c>
      <c r="H5633" s="49">
        <v>132.47640000000001</v>
      </c>
      <c r="I5633" s="50">
        <v>1.7993695480855454</v>
      </c>
      <c r="J5633" s="51" t="str">
        <v>225</v>
      </c>
      <c r="Q5633" s="19" t="str">
        <v>50 - SEEGER A 50</v>
      </c>
      <c r="V5633" s="83"/>
      <c r="AA5633" t="str">
        <v>50 - RECTANGULARES  - 20x30</v>
      </c>
    </row>
    <row r="5634" spans="1:27" x14ac:dyDescent="0.2">
      <c r="A5634" s="45" t="str">
        <v>RESORTES LINEA FERRETERIA26</v>
      </c>
      <c r="B5634" s="46" t="str">
        <v>RESORTES LINEA FERRETERIA</v>
      </c>
      <c r="C5634" s="46">
        <v>26</v>
      </c>
      <c r="D5634" s="46" t="str">
        <v>2 x 16 x 150 - Expansión</v>
      </c>
      <c r="E5634" s="47">
        <v>4484.32</v>
      </c>
      <c r="F5634" s="45" t="str">
        <v>RESORTES</v>
      </c>
      <c r="G5634" s="48">
        <v>1816.1496</v>
      </c>
      <c r="H5634" s="49">
        <v>648.6</v>
      </c>
      <c r="I5634" s="50">
        <v>1.8001073080481036</v>
      </c>
      <c r="J5634" s="51" t="str">
        <v>26</v>
      </c>
      <c r="Q5634" s="19" t="str">
        <v>50 - SEEGER I 50</v>
      </c>
      <c r="V5634" s="83"/>
      <c r="AA5634" t="str">
        <v>50 - RECTO RH 3/8 X 10</v>
      </c>
    </row>
    <row r="5635" spans="1:27" x14ac:dyDescent="0.2">
      <c r="A5635" s="45" t="str">
        <v>SEEGER DIN 47260</v>
      </c>
      <c r="B5635" s="46" t="str">
        <v>SEEGER DIN 472</v>
      </c>
      <c r="C5635" s="46">
        <v>60</v>
      </c>
      <c r="D5635" s="46" t="str">
        <v>SEEGER I 60</v>
      </c>
      <c r="E5635" s="47">
        <v>2869.94</v>
      </c>
      <c r="F5635" s="45" t="str">
        <v>OTIA</v>
      </c>
      <c r="G5635" s="48">
        <v>1162.3257000000001</v>
      </c>
      <c r="H5635" s="49">
        <v>414.9325</v>
      </c>
      <c r="I5635" s="50">
        <v>1.8012404427226119</v>
      </c>
      <c r="J5635" s="51" t="str">
        <v>0401060</v>
      </c>
      <c r="Q5635" s="19" t="str">
        <v>50 - TAPON PISO DUNA - UNO - REGATTA</v>
      </c>
      <c r="V5635" s="83"/>
      <c r="AA5635" t="str">
        <v>50 - REDUCCION 13 X 16</v>
      </c>
    </row>
    <row r="5636" spans="1:27" x14ac:dyDescent="0.2">
      <c r="A5636" s="45" t="str">
        <v>ORING15</v>
      </c>
      <c r="B5636" s="46" t="str">
        <v>ORING</v>
      </c>
      <c r="C5636" s="46">
        <v>15</v>
      </c>
      <c r="D5636" s="46" t="str">
        <v>Cuerda 1,78mm - 14 x 17,56</v>
      </c>
      <c r="E5636" s="47">
        <v>124.88</v>
      </c>
      <c r="F5636" s="45" t="str">
        <v>OVNISA</v>
      </c>
      <c r="G5636" s="48">
        <v>50.576400000000007</v>
      </c>
      <c r="H5636" s="49">
        <v>18.051100000000002</v>
      </c>
      <c r="I5636" s="50">
        <v>1.801845870888755</v>
      </c>
      <c r="J5636" s="51" t="str">
        <v>15</v>
      </c>
      <c r="Q5636" s="19" t="str">
        <v>50 - TEE 6 mm</v>
      </c>
      <c r="V5636" s="83"/>
      <c r="AA5636" t="str">
        <v>50 - SAE 9.49 ID-6 - Espiga recta</v>
      </c>
    </row>
    <row r="5637" spans="1:27" x14ac:dyDescent="0.2">
      <c r="A5637" s="45" t="str">
        <v>ORING23</v>
      </c>
      <c r="B5637" s="46" t="str">
        <v>ORING</v>
      </c>
      <c r="C5637" s="46">
        <v>23</v>
      </c>
      <c r="D5637" s="46" t="str">
        <v>Cuerda 1,78mm - 26,7 x 30,26</v>
      </c>
      <c r="E5637" s="47">
        <v>232.33</v>
      </c>
      <c r="F5637" s="45" t="str">
        <v>OVNISA</v>
      </c>
      <c r="G5637" s="48">
        <v>94.093650000000011</v>
      </c>
      <c r="H5637" s="49">
        <v>33.511299999999999</v>
      </c>
      <c r="I5637" s="50">
        <v>1.8078185567256422</v>
      </c>
      <c r="J5637" s="51" t="str">
        <v>23</v>
      </c>
      <c r="Q5637" s="19" t="str">
        <v>50 - Varilla capot R9-pasacables y canerias</v>
      </c>
      <c r="V5637" s="83"/>
      <c r="AA5637" t="str">
        <v>50 - SEEGER A 50</v>
      </c>
    </row>
    <row r="5638" spans="1:27" x14ac:dyDescent="0.2">
      <c r="A5638" s="45" t="str">
        <v>PLASTICOS47</v>
      </c>
      <c r="B5638" s="46" t="str">
        <v>PLASTICOS</v>
      </c>
      <c r="C5638" s="46">
        <v>47</v>
      </c>
      <c r="D5638" s="46" t="str">
        <v>Tapizado puerta FIAT PALIO SIENA</v>
      </c>
      <c r="E5638" s="47">
        <v>887.5</v>
      </c>
      <c r="F5638" s="45" t="str">
        <v>FADER</v>
      </c>
      <c r="G5638" s="48">
        <v>359.43750000000006</v>
      </c>
      <c r="H5638" s="49">
        <v>127.68</v>
      </c>
      <c r="I5638" s="50">
        <v>1.8151433270676693</v>
      </c>
      <c r="J5638" s="51" t="str">
        <v>S-076/A</v>
      </c>
      <c r="Q5638" s="19" t="str">
        <v>500 - Sujetador expansible</v>
      </c>
      <c r="V5638" s="83"/>
      <c r="AA5638" t="str">
        <v>50 - SEEGER I 50</v>
      </c>
    </row>
    <row r="5639" spans="1:27" x14ac:dyDescent="0.2">
      <c r="A5639" s="45" t="str">
        <v>RESORTES LINEA COMPLEMENTARIA277</v>
      </c>
      <c r="B5639" s="46" t="str">
        <v>RESORTES LINEA COMPLEMENTARIA</v>
      </c>
      <c r="C5639" s="46">
        <v>277</v>
      </c>
      <c r="D5639" s="46" t="str">
        <v>1 x 10 x 144 - Expansión</v>
      </c>
      <c r="E5639" s="47">
        <v>3138.92</v>
      </c>
      <c r="F5639" s="45" t="str">
        <v>RESORTES</v>
      </c>
      <c r="G5639" s="48">
        <v>1271.2626</v>
      </c>
      <c r="H5639" s="49">
        <v>451.2</v>
      </c>
      <c r="I5639" s="50">
        <v>1.8175146276595746</v>
      </c>
      <c r="J5639" s="51" t="str">
        <v>277</v>
      </c>
      <c r="Q5639" s="19" t="str">
        <v>501 - Sujetador expansible</v>
      </c>
      <c r="V5639" s="83"/>
      <c r="AA5639" t="str">
        <v>50 - TAPON PISO DUNA - UNO - REGATTA</v>
      </c>
    </row>
    <row r="5640" spans="1:27" x14ac:dyDescent="0.2">
      <c r="A5640" s="45" t="str">
        <v>REGATONES66</v>
      </c>
      <c r="B5640" s="46" t="str">
        <v>REGATONES</v>
      </c>
      <c r="C5640" s="46">
        <v>66</v>
      </c>
      <c r="D5640" s="46" t="str">
        <v>PERILLA C/TORNILLO  - 3/8 .</v>
      </c>
      <c r="E5640" s="47">
        <v>1914</v>
      </c>
      <c r="F5640" s="45" t="str">
        <v>REGATONES</v>
      </c>
      <c r="G5640" s="48">
        <v>775.17000000000007</v>
      </c>
      <c r="H5640" s="49">
        <v>275</v>
      </c>
      <c r="I5640" s="50">
        <v>1.8188000000000004</v>
      </c>
      <c r="J5640" s="51" t="str">
        <v>3/8 . PERILLA C/TORNILLO</v>
      </c>
      <c r="Q5640" s="19" t="str">
        <v>502 - Panel inferior y aislante del cortafuego</v>
      </c>
      <c r="V5640" s="83"/>
      <c r="AA5640" t="str">
        <v>50 - TEE 6 mm</v>
      </c>
    </row>
    <row r="5641" spans="1:27" x14ac:dyDescent="0.2">
      <c r="A5641" s="45" t="str">
        <v>ORING21</v>
      </c>
      <c r="B5641" s="46" t="str">
        <v>ORING</v>
      </c>
      <c r="C5641" s="46">
        <v>21</v>
      </c>
      <c r="D5641" s="46" t="str">
        <v>Cuerda 1,78mm - 23,52 x 27,08</v>
      </c>
      <c r="E5641" s="47">
        <v>196.54</v>
      </c>
      <c r="F5641" s="45" t="str">
        <v>OVNISA</v>
      </c>
      <c r="G5641" s="48">
        <v>79.598700000000008</v>
      </c>
      <c r="H5641" s="49">
        <v>28.238199999999999</v>
      </c>
      <c r="I5641" s="50">
        <v>1.8188305203589468</v>
      </c>
      <c r="J5641" s="51" t="str">
        <v>21</v>
      </c>
      <c r="Q5641" s="19" t="str">
        <v>503 - Paragolpes delantero y trasero, parte frontal</v>
      </c>
      <c r="V5641" s="83"/>
      <c r="AA5641" t="str">
        <v>50 - Varilla capot R9-pasacables y canerias</v>
      </c>
    </row>
    <row r="5642" spans="1:27" x14ac:dyDescent="0.2">
      <c r="A5642" s="45" t="str">
        <v>RESORTES LINEA COMPLEMENTARIA280</v>
      </c>
      <c r="B5642" s="46" t="str">
        <v>RESORTES LINEA COMPLEMENTARIA</v>
      </c>
      <c r="C5642" s="46">
        <v>280</v>
      </c>
      <c r="D5642" s="46" t="str">
        <v>1 x 13 x 177 - Expansión</v>
      </c>
      <c r="E5642" s="47">
        <v>4125.32</v>
      </c>
      <c r="F5642" s="45" t="str">
        <v>RESORTES</v>
      </c>
      <c r="G5642" s="48">
        <v>1670.7545999999998</v>
      </c>
      <c r="H5642" s="49">
        <v>592.20000000000005</v>
      </c>
      <c r="I5642" s="50">
        <v>1.8212674772036466</v>
      </c>
      <c r="J5642" s="51" t="str">
        <v>280</v>
      </c>
      <c r="Q5642" s="19" t="str">
        <v>504 - Aire acondicionado</v>
      </c>
      <c r="V5642" s="83"/>
      <c r="AA5642" t="str">
        <v>500 - Sujetador expansible</v>
      </c>
    </row>
    <row r="5643" spans="1:27" x14ac:dyDescent="0.2">
      <c r="A5643" s="45" t="str">
        <v>PLASTICOS270</v>
      </c>
      <c r="B5643" s="46" t="str">
        <v>PLASTICOS</v>
      </c>
      <c r="C5643" s="46">
        <v>270</v>
      </c>
      <c r="D5643" s="46" t="str">
        <v>GRAMPA FIJACION MOLDURA CLIO ´98 EN ADELANTE</v>
      </c>
      <c r="E5643" s="47">
        <v>1315.67</v>
      </c>
      <c r="F5643" s="45" t="str">
        <v>FADER</v>
      </c>
      <c r="G5643" s="48">
        <v>532.84635000000003</v>
      </c>
      <c r="H5643" s="49">
        <v>188.80680000000001</v>
      </c>
      <c r="I5643" s="50">
        <v>1.8221777499539211</v>
      </c>
      <c r="J5643" s="51" t="str">
        <v>F-1134</v>
      </c>
      <c r="Q5643" s="19" t="str">
        <v>504 - RESORTES LINEA FORD - RESORTE INFERIOR P/ ZAPATAS DE FRENO TRAS./IZQ/DER - ESCORT</v>
      </c>
      <c r="V5643" s="83"/>
      <c r="AA5643" t="str">
        <v>501 - Sujetador expansible</v>
      </c>
    </row>
    <row r="5644" spans="1:27" x14ac:dyDescent="0.2">
      <c r="A5644" s="45" t="str">
        <v>CLIPS IMPORTADOS902</v>
      </c>
      <c r="B5644" s="46" t="str">
        <v>CLIPS IMPORTADOS</v>
      </c>
      <c r="C5644" s="46">
        <v>902</v>
      </c>
      <c r="D5644" s="46" t="str">
        <v>Panel de puerta</v>
      </c>
      <c r="E5644" s="47">
        <v>782.61</v>
      </c>
      <c r="F5644" s="45" t="str">
        <v>IMPORTACION</v>
      </c>
      <c r="G5644" s="48">
        <v>316.95705000000004</v>
      </c>
      <c r="H5644" s="49">
        <v>112.28879999999999</v>
      </c>
      <c r="I5644" s="50">
        <v>1.8226951396755515</v>
      </c>
      <c r="J5644" s="51" t="str">
        <v>C0921</v>
      </c>
      <c r="Q5644" s="19" t="str">
        <v>505 - Arnes de cables</v>
      </c>
      <c r="V5644" s="83"/>
      <c r="AA5644" t="str">
        <v>502 - Panel inferior y aislante del cortafuego</v>
      </c>
    </row>
    <row r="5645" spans="1:27" x14ac:dyDescent="0.2">
      <c r="A5645" s="45" t="str">
        <v>SEEGER DIN 47140</v>
      </c>
      <c r="B5645" s="46" t="str">
        <v>SEEGER DIN 471</v>
      </c>
      <c r="C5645" s="46">
        <v>40</v>
      </c>
      <c r="D5645" s="46" t="str">
        <v>SEEGER A 40</v>
      </c>
      <c r="E5645" s="47">
        <v>1791.64</v>
      </c>
      <c r="F5645" s="45" t="str">
        <v>OTIA</v>
      </c>
      <c r="G5645" s="48">
        <v>725.6142000000001</v>
      </c>
      <c r="H5645" s="49">
        <v>256.86419999999998</v>
      </c>
      <c r="I5645" s="50">
        <v>1.8248942437287878</v>
      </c>
      <c r="J5645" s="51" t="str">
        <v>0403040</v>
      </c>
      <c r="Q5645" s="19" t="str">
        <v>505 - RESORTES LINEA FORD - RESORTE SUPERIOR P/ZAPATAS DE FRENO TRAS./DER FORD SIERRA</v>
      </c>
      <c r="V5645" s="83"/>
      <c r="AA5645" t="str">
        <v>503 - Paragolpes delantero y trasero, parte frontal</v>
      </c>
    </row>
    <row r="5646" spans="1:27" x14ac:dyDescent="0.2">
      <c r="A5646" s="45" t="str">
        <v>PLASTICOS138</v>
      </c>
      <c r="B5646" s="46" t="str">
        <v>PLASTICOS</v>
      </c>
      <c r="C5646" s="46">
        <v>138</v>
      </c>
      <c r="D5646" s="46" t="str">
        <v>Grampa cerradura RENAULT CHEVROLET</v>
      </c>
      <c r="E5646" s="47">
        <v>871.44</v>
      </c>
      <c r="F5646" s="45" t="str">
        <v>FADER</v>
      </c>
      <c r="G5646" s="48">
        <v>352.93320000000006</v>
      </c>
      <c r="H5646" s="49">
        <v>124.6875</v>
      </c>
      <c r="I5646" s="50">
        <v>1.8305419548872184</v>
      </c>
      <c r="J5646" s="51" t="str">
        <v>S-197</v>
      </c>
      <c r="Q5646" s="19" t="str">
        <v>506 - Panel de puerta, pilar</v>
      </c>
      <c r="V5646" s="83"/>
      <c r="AA5646" t="str">
        <v>504 - Aire acondicionado</v>
      </c>
    </row>
    <row r="5647" spans="1:27" x14ac:dyDescent="0.2">
      <c r="A5647" s="45" t="str">
        <v>SEEGER DIN 4718</v>
      </c>
      <c r="B5647" s="46" t="str">
        <v>SEEGER DIN 471</v>
      </c>
      <c r="C5647" s="46">
        <v>8</v>
      </c>
      <c r="D5647" s="46" t="str">
        <v>SEEGER A 8</v>
      </c>
      <c r="E5647" s="47">
        <v>167.48</v>
      </c>
      <c r="F5647" s="45" t="str">
        <v>OTIA</v>
      </c>
      <c r="G5647" s="48">
        <v>67.829399999999993</v>
      </c>
      <c r="H5647" s="49">
        <v>23.938199999999998</v>
      </c>
      <c r="I5647" s="50">
        <v>1.8335213173922851</v>
      </c>
      <c r="J5647" s="51" t="str">
        <v>0403008N</v>
      </c>
      <c r="Q5647" s="19" t="str">
        <v>506 - RESORTES LINEA FORD - RESORTE SUPERIOR P/ZAPATAS DE FRENO TRAS./IZQ FORD SIERRA</v>
      </c>
      <c r="V5647" s="83"/>
      <c r="AA5647" t="str">
        <v>504 - RESORTES LINEA FORD - RESORTE INFERIOR P/ ZAPATAS DE FRENO TRAS./IZQ/DER - ESCORT</v>
      </c>
    </row>
    <row r="5648" spans="1:27" x14ac:dyDescent="0.2">
      <c r="A5648" s="45" t="str">
        <v>SEEGER DIN 47150</v>
      </c>
      <c r="B5648" s="46" t="str">
        <v>SEEGER DIN 471</v>
      </c>
      <c r="C5648" s="46">
        <v>50</v>
      </c>
      <c r="D5648" s="46" t="str">
        <v>SEEGER A 50</v>
      </c>
      <c r="E5648" s="47">
        <v>2656.54</v>
      </c>
      <c r="F5648" s="45" t="str">
        <v>OTIA</v>
      </c>
      <c r="G5648" s="48">
        <v>1075.8987</v>
      </c>
      <c r="H5648" s="49">
        <v>378.30680000000001</v>
      </c>
      <c r="I5648" s="50">
        <v>1.843984564908693</v>
      </c>
      <c r="J5648" s="51" t="str">
        <v>0403050</v>
      </c>
      <c r="Q5648" s="19" t="str">
        <v>507 - Panel de puerta</v>
      </c>
      <c r="V5648" s="83"/>
      <c r="AA5648" t="str">
        <v>505 - Arnes de cables</v>
      </c>
    </row>
    <row r="5649" spans="1:27" x14ac:dyDescent="0.2">
      <c r="A5649" s="45" t="str">
        <v>ORING42</v>
      </c>
      <c r="B5649" s="46" t="str">
        <v>ORING</v>
      </c>
      <c r="C5649" s="46">
        <v>42</v>
      </c>
      <c r="D5649" s="46" t="str">
        <v>Cuerda 1,78mm - 82,27 x 85,83</v>
      </c>
      <c r="E5649" s="47">
        <v>1415.98</v>
      </c>
      <c r="F5649" s="45" t="str">
        <v>OVNISA</v>
      </c>
      <c r="G5649" s="48">
        <v>573.47190000000001</v>
      </c>
      <c r="H5649" s="49">
        <v>201.41890000000001</v>
      </c>
      <c r="I5649" s="50">
        <v>1.8471603211019421</v>
      </c>
      <c r="J5649" s="51" t="str">
        <v>42</v>
      </c>
      <c r="Q5649" s="19" t="str">
        <v>507 - RESORTES LINEA FORD - RESORTE P/REGISTRO DE ZAPATAS DE FRENO TRAS./IZQ/DER - FORD SIERRA</v>
      </c>
      <c r="V5649" s="83"/>
      <c r="AA5649" t="str">
        <v>505 - RESORTES LINEA FORD - RESORTE SUPERIOR P/ZAPATAS DE FRENO TRAS./DER FORD SIERRA</v>
      </c>
    </row>
    <row r="5650" spans="1:27" x14ac:dyDescent="0.2">
      <c r="A5650" s="45" t="str">
        <v>ORING203</v>
      </c>
      <c r="B5650" s="46" t="str">
        <v>ORING</v>
      </c>
      <c r="C5650" s="46">
        <v>203</v>
      </c>
      <c r="D5650" s="46" t="str">
        <v>Cuerda 3,53mm - 7,52 x 14,58</v>
      </c>
      <c r="E5650" s="47">
        <v>203.72</v>
      </c>
      <c r="F5650" s="45" t="str">
        <v>OVNISA</v>
      </c>
      <c r="G5650" s="48">
        <v>82.506600000000006</v>
      </c>
      <c r="H5650" s="49">
        <v>28.951699999999999</v>
      </c>
      <c r="I5650" s="50">
        <v>1.8498015660565703</v>
      </c>
      <c r="J5650" s="51" t="str">
        <v>203</v>
      </c>
      <c r="Q5650" s="19" t="str">
        <v>508 - Faldon lateral</v>
      </c>
      <c r="V5650" s="83"/>
      <c r="AA5650" t="str">
        <v>506 - Panel de puerta, pilar</v>
      </c>
    </row>
    <row r="5651" spans="1:27" x14ac:dyDescent="0.2">
      <c r="A5651" s="45" t="str">
        <v>TARUGOS ESTRIADOS10 x 40</v>
      </c>
      <c r="B5651" s="46" t="str">
        <v>TARUGOS ESTRIADOS</v>
      </c>
      <c r="C5651" s="46" t="str">
        <v>10 x 40</v>
      </c>
      <c r="D5651" s="46" t="str">
        <v>10 x 40</v>
      </c>
      <c r="E5651" s="47">
        <v>130.84</v>
      </c>
      <c r="F5651" s="45" t="str">
        <v>TUDANCA</v>
      </c>
      <c r="G5651" s="48">
        <v>52.990200000000009</v>
      </c>
      <c r="H5651" s="49">
        <v>18.585000000000001</v>
      </c>
      <c r="I5651" s="50">
        <v>1.8512348668280874</v>
      </c>
      <c r="J5651" s="51" t="str">
        <v>10 X 40</v>
      </c>
      <c r="Q5651" s="19" t="str">
        <v>508 - RESORTES LINEA FORD - RESORTE INFERIOR P/ZAPATAS DE FRENO TRAS IZQ/DER - FORD SIERRA</v>
      </c>
      <c r="V5651" s="83"/>
      <c r="AA5651" t="str">
        <v>506 - RESORTES LINEA FORD - RESORTE SUPERIOR P/ZAPATAS DE FRENO TRAS./IZQ FORD SIERRA</v>
      </c>
    </row>
    <row r="5652" spans="1:27" x14ac:dyDescent="0.2">
      <c r="A5652" s="45" t="str">
        <v>TARUGOS ESTRIADOS6 x 40</v>
      </c>
      <c r="B5652" s="46" t="str">
        <v>TARUGOS ESTRIADOS</v>
      </c>
      <c r="C5652" s="46" t="str">
        <v>6 x 40</v>
      </c>
      <c r="D5652" s="46" t="str">
        <v>6 x 40</v>
      </c>
      <c r="E5652" s="47">
        <v>95.6</v>
      </c>
      <c r="F5652" s="45" t="str">
        <v>TUDANCA</v>
      </c>
      <c r="G5652" s="48">
        <v>38.718000000000004</v>
      </c>
      <c r="H5652" s="49">
        <v>13.574</v>
      </c>
      <c r="I5652" s="50">
        <v>1.8523648150876677</v>
      </c>
      <c r="J5652" s="51" t="str">
        <v>6 X 40</v>
      </c>
      <c r="Q5652" s="19" t="str">
        <v>509 - Moldura lateral, faldon lateral</v>
      </c>
      <c r="V5652" s="83"/>
      <c r="AA5652" t="str">
        <v>507 - Panel de puerta</v>
      </c>
    </row>
    <row r="5653" spans="1:27" x14ac:dyDescent="0.2">
      <c r="A5653" s="45" t="str">
        <v>TARUGOS ESTRIADOS10 x 50</v>
      </c>
      <c r="B5653" s="46" t="str">
        <v>TARUGOS ESTRIADOS</v>
      </c>
      <c r="C5653" s="46" t="str">
        <v>10 x 50</v>
      </c>
      <c r="D5653" s="46" t="str">
        <v>10 x 50</v>
      </c>
      <c r="E5653" s="47">
        <v>144.44</v>
      </c>
      <c r="F5653" s="45" t="str">
        <v>TUDANCA</v>
      </c>
      <c r="G5653" s="48">
        <v>58.498200000000004</v>
      </c>
      <c r="H5653" s="49">
        <v>20.507000000000001</v>
      </c>
      <c r="I5653" s="50">
        <v>1.8525966743063345</v>
      </c>
      <c r="J5653" s="51" t="str">
        <v>10 X 50</v>
      </c>
      <c r="Q5653" s="19" t="str">
        <v>50x62 - 50x62</v>
      </c>
      <c r="V5653" s="83"/>
      <c r="AA5653" t="str">
        <v>507 - RESORTES LINEA FORD - RESORTE P/REGISTRO DE ZAPATAS DE FRENO TRAS./IZQ/DER - FORD SIERRA</v>
      </c>
    </row>
    <row r="5654" spans="1:27" x14ac:dyDescent="0.2">
      <c r="A5654" s="45" t="str">
        <v>ORING16</v>
      </c>
      <c r="B5654" s="46" t="str">
        <v>ORING</v>
      </c>
      <c r="C5654" s="46">
        <v>16</v>
      </c>
      <c r="D5654" s="46" t="str">
        <v>Cuerda 1,78mm - 15,6 x 19,16</v>
      </c>
      <c r="E5654" s="47">
        <v>134.12</v>
      </c>
      <c r="F5654" s="45" t="str">
        <v>OVNISA</v>
      </c>
      <c r="G5654" s="48">
        <v>54.318600000000004</v>
      </c>
      <c r="H5654" s="49">
        <v>19.033899999999999</v>
      </c>
      <c r="I5654" s="50">
        <v>1.853781936439721</v>
      </c>
      <c r="J5654" s="51" t="str">
        <v>16</v>
      </c>
      <c r="Q5654" s="19" t="str">
        <v>51 - 1 x 12 x 50 - Compresion</v>
      </c>
      <c r="V5654" s="83"/>
      <c r="AA5654" t="str">
        <v>508 - Faldon lateral</v>
      </c>
    </row>
    <row r="5655" spans="1:27" x14ac:dyDescent="0.2">
      <c r="A5655" s="45" t="str">
        <v>TARUGOS ESTRIADOS6 x 50</v>
      </c>
      <c r="B5655" s="46" t="str">
        <v>TARUGOS ESTRIADOS</v>
      </c>
      <c r="C5655" s="46" t="str">
        <v>6 x 50</v>
      </c>
      <c r="D5655" s="46" t="str">
        <v>6 x 50</v>
      </c>
      <c r="E5655" s="47">
        <v>113.32</v>
      </c>
      <c r="F5655" s="45" t="str">
        <v>TUDANCA</v>
      </c>
      <c r="G5655" s="48">
        <v>45.894599999999997</v>
      </c>
      <c r="H5655" s="49">
        <v>16.079000000000001</v>
      </c>
      <c r="I5655" s="50">
        <v>1.8543192984638344</v>
      </c>
      <c r="J5655" s="51" t="str">
        <v>6 X 50</v>
      </c>
      <c r="Q5655" s="19" t="str">
        <v>51 - ACERO CABEZA ANCHA - M 6 x 1.0 - L: 18,5 mm</v>
      </c>
      <c r="V5655" s="83"/>
      <c r="AA5655" t="str">
        <v>508 - RESORTES LINEA FORD - RESORTE INFERIOR P/ZAPATAS DE FRENO TRAS IZQ/DER - FORD SIERRA</v>
      </c>
    </row>
    <row r="5656" spans="1:27" x14ac:dyDescent="0.2">
      <c r="A5656" s="45" t="str">
        <v>TARUGOS ESTRIADOS10 x 30</v>
      </c>
      <c r="B5656" s="46" t="str">
        <v>TARUGOS ESTRIADOS</v>
      </c>
      <c r="C5656" s="46" t="str">
        <v>10 x 30</v>
      </c>
      <c r="D5656" s="46" t="str">
        <v>10 x 30</v>
      </c>
      <c r="E5656" s="47">
        <v>101.84</v>
      </c>
      <c r="F5656" s="45" t="str">
        <v>TUDANCA</v>
      </c>
      <c r="G5656" s="48">
        <v>41.245200000000004</v>
      </c>
      <c r="H5656" s="49">
        <v>14.45</v>
      </c>
      <c r="I5656" s="50">
        <v>1.8543391003460212</v>
      </c>
      <c r="J5656" s="51" t="str">
        <v>10 X 30</v>
      </c>
      <c r="Q5656" s="19" t="str">
        <v xml:space="preserve">51 - COCINA - ORBIS - DONNA HORNO </v>
      </c>
      <c r="V5656" s="83"/>
      <c r="AA5656" t="str">
        <v>509 - Moldura lateral, faldon lateral</v>
      </c>
    </row>
    <row r="5657" spans="1:27" x14ac:dyDescent="0.2">
      <c r="A5657" s="45" t="str">
        <v>PLASTICOS228</v>
      </c>
      <c r="B5657" s="46" t="str">
        <v>PLASTICOS</v>
      </c>
      <c r="C5657" s="46">
        <v>228</v>
      </c>
      <c r="D5657" s="46" t="str">
        <v>PUNTERA REGULADOR OPTICA INF. Y SUP. FORD ESCORT</v>
      </c>
      <c r="E5657" s="47">
        <v>1758.28</v>
      </c>
      <c r="F5657" s="45" t="str">
        <v>FADER</v>
      </c>
      <c r="G5657" s="48">
        <v>712.10340000000008</v>
      </c>
      <c r="H5657" s="49">
        <v>249.375</v>
      </c>
      <c r="I5657" s="50">
        <v>1.855552481203008</v>
      </c>
      <c r="J5657" s="51" t="str">
        <v>S-039</v>
      </c>
      <c r="Q5657" s="19" t="str">
        <v>51 - LLAVE DE CORTE 10 MM</v>
      </c>
      <c r="V5657" s="83"/>
      <c r="AA5657" t="str">
        <v>50x62 - 50x62</v>
      </c>
    </row>
    <row r="5658" spans="1:27" x14ac:dyDescent="0.2">
      <c r="A5658" s="45" t="str">
        <v>TARUGOS ESTRIADOS5 x 30</v>
      </c>
      <c r="B5658" s="46" t="str">
        <v>TARUGOS ESTRIADOS</v>
      </c>
      <c r="C5658" s="46" t="str">
        <v>5 x 30</v>
      </c>
      <c r="D5658" s="46" t="str">
        <v>5 x 30</v>
      </c>
      <c r="E5658" s="47">
        <v>71.48</v>
      </c>
      <c r="F5658" s="45" t="str">
        <v>TUDANCA</v>
      </c>
      <c r="G5658" s="48">
        <v>28.949400000000004</v>
      </c>
      <c r="H5658" s="49">
        <v>10.119999999999999</v>
      </c>
      <c r="I5658" s="50">
        <v>1.8606126482213443</v>
      </c>
      <c r="J5658" s="51" t="str">
        <v>5 X 30</v>
      </c>
      <c r="Q5658" s="19" t="str">
        <v>51 - LONGVIE - BCO / GRIS / NEG / MARR 2005 C/C 6 mm</v>
      </c>
      <c r="V5658" s="83"/>
      <c r="AA5658" t="str">
        <v>51 - 1 x 12 x 50 - Compresion</v>
      </c>
    </row>
    <row r="5659" spans="1:27" x14ac:dyDescent="0.2">
      <c r="A5659" s="45" t="str">
        <v>TARUGOS ESTRIADOS6 x 25</v>
      </c>
      <c r="B5659" s="46" t="str">
        <v>TARUGOS ESTRIADOS</v>
      </c>
      <c r="C5659" s="46" t="str">
        <v>6 x 25</v>
      </c>
      <c r="D5659" s="46" t="str">
        <v>6 x 25</v>
      </c>
      <c r="E5659" s="47">
        <v>71.48</v>
      </c>
      <c r="F5659" s="45" t="str">
        <v>TUDANCA</v>
      </c>
      <c r="G5659" s="48">
        <v>28.949400000000004</v>
      </c>
      <c r="H5659" s="49">
        <v>10.119999999999999</v>
      </c>
      <c r="I5659" s="50">
        <v>1.8606126482213443</v>
      </c>
      <c r="J5659" s="51" t="str">
        <v>6 X 25</v>
      </c>
      <c r="Q5659" s="19" t="str">
        <v>51 - RECTANGULARES  - 20x40</v>
      </c>
      <c r="V5659" s="83"/>
      <c r="AA5659" t="str">
        <v>51 - ACERO CABEZA ANCHA - M 6 x 1.0 - L: 18,5 mm</v>
      </c>
    </row>
    <row r="5660" spans="1:27" x14ac:dyDescent="0.2">
      <c r="A5660" s="45" t="str">
        <v>TARUGOS ESTRIADOS6 x 30</v>
      </c>
      <c r="B5660" s="46" t="str">
        <v>TARUGOS ESTRIADOS</v>
      </c>
      <c r="C5660" s="46" t="str">
        <v>6 x 30</v>
      </c>
      <c r="D5660" s="46" t="str">
        <v>6 x 30</v>
      </c>
      <c r="E5660" s="47">
        <v>71.48</v>
      </c>
      <c r="F5660" s="45" t="str">
        <v>TUDANCA</v>
      </c>
      <c r="G5660" s="48">
        <v>28.949400000000004</v>
      </c>
      <c r="H5660" s="49">
        <v>10.119999999999999</v>
      </c>
      <c r="I5660" s="50">
        <v>1.8606126482213443</v>
      </c>
      <c r="J5660" s="51" t="str">
        <v>6 X 30</v>
      </c>
      <c r="Q5660" s="19" t="str">
        <v>51 - REDUCCION 13 X 19 - 65</v>
      </c>
      <c r="V5660" s="83"/>
      <c r="AA5660" t="str">
        <v xml:space="preserve">51 - COCINA - ORBIS - DONNA HORNO </v>
      </c>
    </row>
    <row r="5661" spans="1:27" x14ac:dyDescent="0.2">
      <c r="A5661" s="45" t="str">
        <v>ORING32</v>
      </c>
      <c r="B5661" s="46" t="str">
        <v>ORING</v>
      </c>
      <c r="C5661" s="46">
        <v>32</v>
      </c>
      <c r="D5661" s="46" t="str">
        <v>Cuerda 1,78mm - 47,35 x 50,91</v>
      </c>
      <c r="E5661" s="47">
        <v>555.66</v>
      </c>
      <c r="F5661" s="45" t="str">
        <v>OVNISA</v>
      </c>
      <c r="G5661" s="48">
        <v>225.04230000000001</v>
      </c>
      <c r="H5661" s="49">
        <v>78.412999999999997</v>
      </c>
      <c r="I5661" s="50">
        <v>1.8699616135079644</v>
      </c>
      <c r="J5661" s="51" t="str">
        <v>32</v>
      </c>
      <c r="Q5661" s="19" t="str">
        <v>51 - SAE 9.49 ID-6 - Codo 90° espiga</v>
      </c>
      <c r="V5661" s="83"/>
      <c r="AA5661" t="str">
        <v>51 - LLAVE DE CORTE 10 MM</v>
      </c>
    </row>
    <row r="5662" spans="1:27" x14ac:dyDescent="0.2">
      <c r="A5662" s="45" t="str">
        <v>ORING40</v>
      </c>
      <c r="B5662" s="46" t="str">
        <v>ORING</v>
      </c>
      <c r="C5662" s="46">
        <v>40</v>
      </c>
      <c r="D5662" s="46" t="str">
        <v>Cuerda 1,78mm - 72,75 x 76,31</v>
      </c>
      <c r="E5662" s="47">
        <v>983.78</v>
      </c>
      <c r="F5662" s="45" t="str">
        <v>OVNISA</v>
      </c>
      <c r="G5662" s="48">
        <v>398.43090000000007</v>
      </c>
      <c r="H5662" s="49">
        <v>138.59690000000001</v>
      </c>
      <c r="I5662" s="50">
        <v>1.874746116255126</v>
      </c>
      <c r="J5662" s="51" t="str">
        <v>40</v>
      </c>
      <c r="Q5662" s="19" t="str">
        <v>51 - SEEGER I 51</v>
      </c>
      <c r="V5662" s="83"/>
      <c r="AA5662" t="str">
        <v>51 - LONGVIE - BCO / GRIS / NEG / MARR 2005 C/C 6 mm</v>
      </c>
    </row>
    <row r="5663" spans="1:27" x14ac:dyDescent="0.2">
      <c r="A5663" s="45" t="str">
        <v>SEEGER DIN 47218</v>
      </c>
      <c r="B5663" s="46" t="str">
        <v>SEEGER DIN 472</v>
      </c>
      <c r="C5663" s="46">
        <v>18</v>
      </c>
      <c r="D5663" s="46" t="str">
        <v>SEEGER I 18</v>
      </c>
      <c r="E5663" s="47">
        <v>329.03</v>
      </c>
      <c r="F5663" s="45" t="str">
        <v>OTIA</v>
      </c>
      <c r="G5663" s="48">
        <v>133.25715</v>
      </c>
      <c r="H5663" s="49">
        <v>46.345199999999998</v>
      </c>
      <c r="I5663" s="50">
        <v>1.8753171849511925</v>
      </c>
      <c r="J5663" s="51" t="str">
        <v>0401018</v>
      </c>
      <c r="Q5663" s="19" t="str">
        <v>51 - TEE 8 mm</v>
      </c>
      <c r="V5663" s="83"/>
      <c r="AA5663" t="str">
        <v>51 - RECTANGULARES  - 20x40</v>
      </c>
    </row>
    <row r="5664" spans="1:27" x14ac:dyDescent="0.2">
      <c r="A5664" s="45" t="str">
        <v>RETENES SEGURIDAD19</v>
      </c>
      <c r="B5664" s="46" t="str">
        <v>RETENES SEGURIDAD</v>
      </c>
      <c r="C5664" s="46">
        <v>19</v>
      </c>
      <c r="D5664" s="46" t="str">
        <v>RETENES SEGURIDAD DIN 6799 RS 19</v>
      </c>
      <c r="E5664" s="47">
        <v>1518.97</v>
      </c>
      <c r="F5664" s="45" t="str">
        <v>OTIA</v>
      </c>
      <c r="G5664" s="48">
        <v>615.18285000000003</v>
      </c>
      <c r="H5664" s="49">
        <v>213.94069999999999</v>
      </c>
      <c r="I5664" s="50">
        <v>1.875483019360038</v>
      </c>
      <c r="J5664" s="51" t="str">
        <v>042019</v>
      </c>
      <c r="Q5664" s="19" t="str">
        <v>51 - TOPE PUERTA UNIVERSAL</v>
      </c>
      <c r="V5664" s="83"/>
      <c r="AA5664" t="str">
        <v>51 - REDUCCION 13 X 19 - 65</v>
      </c>
    </row>
    <row r="5665" spans="1:27" x14ac:dyDescent="0.2">
      <c r="A5665" s="45" t="str">
        <v>PLASTICOS129</v>
      </c>
      <c r="B5665" s="46" t="str">
        <v>PLASTICOS</v>
      </c>
      <c r="C5665" s="46">
        <v>129</v>
      </c>
      <c r="D5665" s="46" t="str">
        <v>Levas cerradura puerta RENAULT 19-MEGANE</v>
      </c>
      <c r="E5665" s="47">
        <v>1773.75</v>
      </c>
      <c r="F5665" s="45" t="str">
        <v>FADER</v>
      </c>
      <c r="G5665" s="48">
        <v>718.36875000000009</v>
      </c>
      <c r="H5665" s="49">
        <v>249.375</v>
      </c>
      <c r="I5665" s="50">
        <v>1.8806766917293238</v>
      </c>
      <c r="J5665" s="51" t="str">
        <v>S-189</v>
      </c>
      <c r="Q5665" s="19" t="str">
        <v>51 - Tubo macho de 4 mm Cable: 0,5 - 2mm</v>
      </c>
      <c r="V5665" s="83"/>
      <c r="AA5665" t="str">
        <v>51 - SAE 9.49 ID-6 - Codo 90° espiga</v>
      </c>
    </row>
    <row r="5666" spans="1:27" x14ac:dyDescent="0.2">
      <c r="A5666" s="45" t="str">
        <v>CLIPS IMPORTADOS764</v>
      </c>
      <c r="B5666" s="46" t="str">
        <v>CLIPS IMPORTADOS</v>
      </c>
      <c r="C5666" s="46">
        <v>764</v>
      </c>
      <c r="D5666" s="46" t="str">
        <v>Panel de puerta</v>
      </c>
      <c r="E5666" s="47">
        <v>1804.35</v>
      </c>
      <c r="F5666" s="45" t="str">
        <v>IMPORTACION</v>
      </c>
      <c r="G5666" s="48">
        <v>730.76175000000001</v>
      </c>
      <c r="H5666" s="49">
        <v>253.36959999999999</v>
      </c>
      <c r="I5666" s="50">
        <v>1.884172963133699</v>
      </c>
      <c r="J5666" s="51" t="str">
        <v>C1250</v>
      </c>
      <c r="Q5666" s="19" t="str">
        <v>51 - Varilla capotFIAT DUNA-UNO</v>
      </c>
      <c r="V5666" s="83"/>
      <c r="AA5666" t="str">
        <v>51 - SEEGER I 51</v>
      </c>
    </row>
    <row r="5667" spans="1:27" x14ac:dyDescent="0.2">
      <c r="A5667" s="45" t="str">
        <v>SEEGER DIN 47222</v>
      </c>
      <c r="B5667" s="46" t="str">
        <v>SEEGER DIN 472</v>
      </c>
      <c r="C5667" s="46">
        <v>22</v>
      </c>
      <c r="D5667" s="46" t="str">
        <v>SEEGER I 22</v>
      </c>
      <c r="E5667" s="47">
        <v>502.63</v>
      </c>
      <c r="F5667" s="45" t="str">
        <v>OTIA</v>
      </c>
      <c r="G5667" s="48">
        <v>203.56515000000002</v>
      </c>
      <c r="H5667" s="49">
        <v>70.447299999999998</v>
      </c>
      <c r="I5667" s="50">
        <v>1.8896089701095717</v>
      </c>
      <c r="J5667" s="51" t="str">
        <v>0401022</v>
      </c>
      <c r="Q5667" s="19" t="str">
        <v>510 - Pasarruedas, guardabarros</v>
      </c>
      <c r="V5667" s="83"/>
      <c r="AA5667" t="str">
        <v>51 - TEE 8 mm</v>
      </c>
    </row>
    <row r="5668" spans="1:27" x14ac:dyDescent="0.2">
      <c r="A5668" s="45" t="str">
        <v>ORING13</v>
      </c>
      <c r="B5668" s="46" t="str">
        <v>ORING</v>
      </c>
      <c r="C5668" s="46">
        <v>13</v>
      </c>
      <c r="D5668" s="46" t="str">
        <v>Cuerda 1,78mm - 10,82 x 14,38</v>
      </c>
      <c r="E5668" s="47">
        <v>106.54</v>
      </c>
      <c r="F5668" s="45" t="str">
        <v>OVNISA</v>
      </c>
      <c r="G5668" s="48">
        <v>43.148700000000005</v>
      </c>
      <c r="H5668" s="49">
        <v>14.9231</v>
      </c>
      <c r="I5668" s="50">
        <v>1.8914032607166074</v>
      </c>
      <c r="J5668" s="51" t="str">
        <v>13</v>
      </c>
      <c r="Q5668" s="19" t="str">
        <v>511 - Panel de puerta, faldon lateral</v>
      </c>
      <c r="V5668" s="83"/>
      <c r="AA5668" t="str">
        <v>51 - TOPE PUERTA UNIVERSAL</v>
      </c>
    </row>
    <row r="5669" spans="1:27" x14ac:dyDescent="0.2">
      <c r="A5669" s="45" t="str">
        <v>ORING28</v>
      </c>
      <c r="B5669" s="46" t="str">
        <v>ORING</v>
      </c>
      <c r="C5669" s="46">
        <v>28</v>
      </c>
      <c r="D5669" s="46" t="str">
        <v>Cuerda 1,78mm - 34,65 x 38,21</v>
      </c>
      <c r="E5669" s="47">
        <v>340.29</v>
      </c>
      <c r="F5669" s="45" t="str">
        <v>OVNISA</v>
      </c>
      <c r="G5669" s="48">
        <v>137.81745000000001</v>
      </c>
      <c r="H5669" s="49">
        <v>47.5839</v>
      </c>
      <c r="I5669" s="50">
        <v>1.8963042121389799</v>
      </c>
      <c r="J5669" s="51" t="str">
        <v>28</v>
      </c>
      <c r="Q5669" s="19" t="str">
        <v>511 - RESORTES LINEA FORD - RESORTE IZQ P/LEVA - FORD FIESTA</v>
      </c>
      <c r="V5669" s="83"/>
      <c r="AA5669" t="str">
        <v>51 - Tubo macho de 4 mm Cable: 0,5 - 2mm</v>
      </c>
    </row>
    <row r="5670" spans="1:27" x14ac:dyDescent="0.2">
      <c r="A5670" s="45" t="str">
        <v>RESORTES LINEA COMPLEMENTARIA283</v>
      </c>
      <c r="B5670" s="46" t="str">
        <v>RESORTES LINEA COMPLEMENTARIA</v>
      </c>
      <c r="C5670" s="46">
        <v>283</v>
      </c>
      <c r="D5670" s="46" t="str">
        <v>1,5 x 10 x 47 - Expansión</v>
      </c>
      <c r="E5670" s="47">
        <v>2017.92</v>
      </c>
      <c r="F5670" s="45" t="str">
        <v>RESORTES</v>
      </c>
      <c r="G5670" s="48">
        <v>817.25760000000014</v>
      </c>
      <c r="H5670" s="49">
        <v>282</v>
      </c>
      <c r="I5670" s="50">
        <v>1.8980765957446812</v>
      </c>
      <c r="J5670" s="51" t="str">
        <v>283</v>
      </c>
      <c r="Q5670" s="19" t="str">
        <v>512 - Faldon lateral</v>
      </c>
      <c r="V5670" s="83"/>
      <c r="AA5670" t="str">
        <v>51 - Varilla capotFIAT DUNA-UNO</v>
      </c>
    </row>
    <row r="5671" spans="1:27" x14ac:dyDescent="0.2">
      <c r="A5671" s="45" t="str">
        <v>RESORTES LINEA COMPLEMENTARIA284</v>
      </c>
      <c r="B5671" s="46" t="str">
        <v>RESORTES LINEA COMPLEMENTARIA</v>
      </c>
      <c r="C5671" s="46">
        <v>284</v>
      </c>
      <c r="D5671" s="46" t="str">
        <v>1,5 x 12 x 51 - Expansión</v>
      </c>
      <c r="E5671" s="47">
        <v>2017.92</v>
      </c>
      <c r="F5671" s="45" t="str">
        <v>RESORTES</v>
      </c>
      <c r="G5671" s="48">
        <v>817.25760000000014</v>
      </c>
      <c r="H5671" s="49">
        <v>282</v>
      </c>
      <c r="I5671" s="50">
        <v>1.8980765957446812</v>
      </c>
      <c r="J5671" s="51" t="str">
        <v>284</v>
      </c>
      <c r="Q5671" s="19" t="str">
        <v>512 - RESORTES LINEA FORD - RESORTE DER P/LEVA - FORD FIESTA</v>
      </c>
      <c r="V5671" s="83"/>
      <c r="AA5671" t="str">
        <v>510 - Pasarruedas, guardabarros</v>
      </c>
    </row>
    <row r="5672" spans="1:27" x14ac:dyDescent="0.2">
      <c r="A5672" s="45" t="str">
        <v>TARUGOS ESTRIADOS6 x 35</v>
      </c>
      <c r="B5672" s="46" t="str">
        <v>TARUGOS ESTRIADOS</v>
      </c>
      <c r="C5672" s="46" t="str">
        <v>6 x 35</v>
      </c>
      <c r="D5672" s="46" t="str">
        <v>6 x 35</v>
      </c>
      <c r="E5672" s="47">
        <v>88.8</v>
      </c>
      <c r="F5672" s="45" t="str">
        <v>TUDANCA</v>
      </c>
      <c r="G5672" s="48">
        <v>35.963999999999999</v>
      </c>
      <c r="H5672" s="49">
        <v>12.406000000000001</v>
      </c>
      <c r="I5672" s="50">
        <v>1.8989198774786393</v>
      </c>
      <c r="J5672" s="51" t="str">
        <v>6 X 35</v>
      </c>
      <c r="Q5672" s="19" t="str">
        <v>513 - Paragolpes delantero</v>
      </c>
      <c r="V5672" s="83"/>
      <c r="AA5672" t="str">
        <v>511 - Panel de puerta, faldon lateral</v>
      </c>
    </row>
    <row r="5673" spans="1:27" x14ac:dyDescent="0.2">
      <c r="A5673" s="45" t="str">
        <v>INSERTOS7X10</v>
      </c>
      <c r="B5673" s="46" t="str">
        <v>INSERTOS</v>
      </c>
      <c r="C5673" s="46" t="str">
        <v>7X10</v>
      </c>
      <c r="D5673" s="46" t="str">
        <v>7X10</v>
      </c>
      <c r="E5673" s="47">
        <v>1861.56</v>
      </c>
      <c r="F5673" s="45" t="str">
        <v>INSERTOS</v>
      </c>
      <c r="G5673" s="48">
        <v>753.93180000000007</v>
      </c>
      <c r="H5673" s="49">
        <v>260</v>
      </c>
      <c r="I5673" s="50">
        <v>1.8997376923076925</v>
      </c>
      <c r="J5673" s="51" t="str">
        <v>7X10</v>
      </c>
      <c r="Q5673" s="19" t="str">
        <v>513 - RESORTES LINEA FORD - RESORTE INFERIOR P/ZAPATA DE FRENO - FORD FIESTA</v>
      </c>
      <c r="V5673" s="83"/>
      <c r="AA5673" t="str">
        <v>511 - RESORTES LINEA FORD - RESORTE IZQ P/LEVA - FORD FIESTA</v>
      </c>
    </row>
    <row r="5674" spans="1:27" x14ac:dyDescent="0.2">
      <c r="A5674" s="45" t="str">
        <v>ORING236</v>
      </c>
      <c r="B5674" s="46" t="str">
        <v>ORING</v>
      </c>
      <c r="C5674" s="46">
        <v>236</v>
      </c>
      <c r="D5674" s="46" t="str">
        <v>Cuerda 3,53mm - 82,14 x 89,02</v>
      </c>
      <c r="E5674" s="47">
        <v>1869.39</v>
      </c>
      <c r="F5674" s="45" t="str">
        <v>OVNISA</v>
      </c>
      <c r="G5674" s="48">
        <v>757.10295000000008</v>
      </c>
      <c r="H5674" s="49">
        <v>260.48450000000003</v>
      </c>
      <c r="I5674" s="50">
        <v>1.906518238129332</v>
      </c>
      <c r="J5674" s="51" t="str">
        <v>236</v>
      </c>
      <c r="Q5674" s="19" t="str">
        <v>514 - Panel de puerta, baul trasero</v>
      </c>
      <c r="V5674" s="83"/>
      <c r="AA5674" t="str">
        <v>512 - Faldon lateral</v>
      </c>
    </row>
    <row r="5675" spans="1:27" x14ac:dyDescent="0.2">
      <c r="A5675" s="45" t="str">
        <v>ORING39</v>
      </c>
      <c r="B5675" s="46" t="str">
        <v>ORING</v>
      </c>
      <c r="C5675" s="46">
        <v>39</v>
      </c>
      <c r="D5675" s="46" t="str">
        <v>Cuerda 1,78mm - 69,57 x 73,13</v>
      </c>
      <c r="E5675" s="47">
        <v>907.23</v>
      </c>
      <c r="F5675" s="45" t="str">
        <v>OVNISA</v>
      </c>
      <c r="G5675" s="48">
        <v>367.42815000000007</v>
      </c>
      <c r="H5675" s="49">
        <v>126.4016</v>
      </c>
      <c r="I5675" s="50">
        <v>1.9068314799812667</v>
      </c>
      <c r="J5675" s="51" t="str">
        <v>39</v>
      </c>
      <c r="Q5675" s="19" t="str">
        <v>515 - Panel soporte de radiador</v>
      </c>
      <c r="V5675" s="83"/>
      <c r="AA5675" t="str">
        <v>512 - RESORTES LINEA FORD - RESORTE DER P/LEVA - FORD FIESTA</v>
      </c>
    </row>
    <row r="5676" spans="1:27" x14ac:dyDescent="0.2">
      <c r="A5676" s="45" t="str">
        <v>ORING240</v>
      </c>
      <c r="B5676" s="46" t="str">
        <v>ORING</v>
      </c>
      <c r="C5676" s="46">
        <v>240</v>
      </c>
      <c r="D5676" s="46" t="str">
        <v>Cuerda 3,53mm - 94,84 x 101,9</v>
      </c>
      <c r="E5676" s="47">
        <v>2216.56</v>
      </c>
      <c r="F5676" s="45" t="str">
        <v>OVNISA</v>
      </c>
      <c r="G5676" s="48">
        <v>897.70680000000016</v>
      </c>
      <c r="H5676" s="49">
        <v>308.38189999999997</v>
      </c>
      <c r="I5676" s="50">
        <v>1.9110229880547474</v>
      </c>
      <c r="J5676" s="51" t="str">
        <v>240</v>
      </c>
      <c r="Q5676" s="19" t="str">
        <v>516 - Entrada de aire del radiador y cubierta de paragolpes</v>
      </c>
      <c r="V5676" s="83"/>
      <c r="AA5676" t="str">
        <v>513 - Paragolpes delantero</v>
      </c>
    </row>
    <row r="5677" spans="1:27" x14ac:dyDescent="0.2">
      <c r="A5677" s="45" t="str">
        <v>SEEGER DIN 47114</v>
      </c>
      <c r="B5677" s="46" t="str">
        <v>SEEGER DIN 471</v>
      </c>
      <c r="C5677" s="46">
        <v>14</v>
      </c>
      <c r="D5677" s="46" t="str">
        <v>SEEGER A 14</v>
      </c>
      <c r="E5677" s="47">
        <v>268.04000000000002</v>
      </c>
      <c r="F5677" s="45" t="str">
        <v>OTIA</v>
      </c>
      <c r="G5677" s="48">
        <v>108.55620000000002</v>
      </c>
      <c r="H5677" s="49">
        <v>37.280299999999997</v>
      </c>
      <c r="I5677" s="50">
        <v>1.9118918034457884</v>
      </c>
      <c r="J5677" s="51" t="str">
        <v>0403014</v>
      </c>
      <c r="Q5677" s="19" t="str">
        <v>517 - Sello de capo</v>
      </c>
      <c r="V5677" s="83"/>
      <c r="AA5677" t="str">
        <v>513 - RESORTES LINEA FORD - RESORTE INFERIOR P/ZAPATA DE FRENO - FORD FIESTA</v>
      </c>
    </row>
    <row r="5678" spans="1:27" x14ac:dyDescent="0.2">
      <c r="A5678" s="45" t="str">
        <v>SEEGER DIN 47121</v>
      </c>
      <c r="B5678" s="46" t="str">
        <v>SEEGER DIN 471</v>
      </c>
      <c r="C5678" s="46">
        <v>21</v>
      </c>
      <c r="D5678" s="46" t="str">
        <v>SEEGER A 21</v>
      </c>
      <c r="E5678" s="47">
        <v>641.48</v>
      </c>
      <c r="F5678" s="45" t="str">
        <v>OTIA</v>
      </c>
      <c r="G5678" s="48">
        <v>259.79939999999999</v>
      </c>
      <c r="H5678" s="49">
        <v>89.2102</v>
      </c>
      <c r="I5678" s="50">
        <v>1.9122163160714805</v>
      </c>
      <c r="J5678" s="51" t="str">
        <v>0403021</v>
      </c>
      <c r="Q5678" s="19" t="str">
        <v>518 - Panel cortafuego y torpedo, rejilla de ventilacion</v>
      </c>
      <c r="V5678" s="83"/>
      <c r="AA5678" t="str">
        <v>514 - Panel de puerta, baul trasero</v>
      </c>
    </row>
    <row r="5679" spans="1:27" x14ac:dyDescent="0.2">
      <c r="A5679" s="45" t="str">
        <v>SEEGER DIN 47240</v>
      </c>
      <c r="B5679" s="46" t="str">
        <v>SEEGER DIN 472</v>
      </c>
      <c r="C5679" s="46">
        <v>40</v>
      </c>
      <c r="D5679" s="46" t="str">
        <v>SEEGER I 40</v>
      </c>
      <c r="E5679" s="47">
        <v>1561.27</v>
      </c>
      <c r="F5679" s="45" t="str">
        <v>OTIA</v>
      </c>
      <c r="G5679" s="48">
        <v>632.3143500000001</v>
      </c>
      <c r="H5679" s="49">
        <v>216.95660000000001</v>
      </c>
      <c r="I5679" s="50">
        <v>1.9144739086066065</v>
      </c>
      <c r="J5679" s="51" t="str">
        <v>0401040</v>
      </c>
      <c r="Q5679" s="19" t="str">
        <v>519 - Aislante de capo</v>
      </c>
      <c r="V5679" s="83"/>
      <c r="AA5679" t="str">
        <v>515 - Panel soporte de radiador</v>
      </c>
    </row>
    <row r="5680" spans="1:27" x14ac:dyDescent="0.2">
      <c r="A5680" s="45" t="str">
        <v>ORING30</v>
      </c>
      <c r="B5680" s="46" t="str">
        <v>ORING</v>
      </c>
      <c r="C5680" s="46">
        <v>30</v>
      </c>
      <c r="D5680" s="46" t="str">
        <v>Cuerda 1,78mm - 41 x 44,56</v>
      </c>
      <c r="E5680" s="47">
        <v>484.91</v>
      </c>
      <c r="F5680" s="45" t="str">
        <v>OVNISA</v>
      </c>
      <c r="G5680" s="48">
        <v>196.38855000000001</v>
      </c>
      <c r="H5680" s="49">
        <v>67.376900000000006</v>
      </c>
      <c r="I5680" s="50">
        <v>1.9147756872162418</v>
      </c>
      <c r="J5680" s="51" t="str">
        <v>30</v>
      </c>
      <c r="Q5680" s="19" t="str">
        <v>51x63 - 51x63</v>
      </c>
      <c r="V5680" s="83"/>
      <c r="AA5680" t="str">
        <v>516 - Entrada de aire del radiador y cubierta de paragolpes</v>
      </c>
    </row>
    <row r="5681" spans="1:27" x14ac:dyDescent="0.2">
      <c r="A5681" s="45" t="str">
        <v>ACCESORIOS DE BRONCE UNION POLIAMIDA21</v>
      </c>
      <c r="B5681" s="46" t="str">
        <v>ACCESORIOS DE BRONCE UNION POLIAMIDA</v>
      </c>
      <c r="C5681" s="46">
        <v>21</v>
      </c>
      <c r="D5681" s="46" t="str">
        <v>CONEXIÓN CON VIROLA TUBO 5/6</v>
      </c>
      <c r="E5681" s="47">
        <v>3426.37</v>
      </c>
      <c r="F5681" s="45" t="str">
        <v>ALNAT</v>
      </c>
      <c r="G5681" s="48">
        <v>1387.67985</v>
      </c>
      <c r="H5681" s="49">
        <v>474.52140000000003</v>
      </c>
      <c r="I5681" s="50">
        <v>1.9243778046680293</v>
      </c>
      <c r="J5681" s="51" t="str">
        <v>012-02B-10</v>
      </c>
      <c r="Q5681" s="19" t="str">
        <v xml:space="preserve">52 -  UNIONES ORIENTABLES 00052 </v>
      </c>
      <c r="V5681" s="83"/>
      <c r="AA5681" t="str">
        <v>517 - Sello de capo</v>
      </c>
    </row>
    <row r="5682" spans="1:27" x14ac:dyDescent="0.2">
      <c r="A5682" s="45" t="str">
        <v>ACCESORIOS DE BRONCE UNION POLIAMIDA25</v>
      </c>
      <c r="B5682" s="46" t="str">
        <v>ACCESORIOS DE BRONCE UNION POLIAMIDA</v>
      </c>
      <c r="C5682" s="46">
        <v>25</v>
      </c>
      <c r="D5682" s="46" t="str">
        <v>CONEXIÓN CON VIROLA TUBO 8 M</v>
      </c>
      <c r="E5682" s="47">
        <v>3426.37</v>
      </c>
      <c r="F5682" s="45" t="str">
        <v>ALNAT</v>
      </c>
      <c r="G5682" s="48">
        <v>1387.67985</v>
      </c>
      <c r="H5682" s="49">
        <v>474.52140000000003</v>
      </c>
      <c r="I5682" s="50">
        <v>1.9243778046680293</v>
      </c>
      <c r="J5682" s="51" t="str">
        <v>012-81B-10</v>
      </c>
      <c r="Q5682" s="19" t="str">
        <v>52 - 1 x 12 x 100 - Compresion</v>
      </c>
      <c r="V5682" s="83"/>
      <c r="AA5682" t="str">
        <v>518 - Panel cortafuego y torpedo, rejilla de ventilacion</v>
      </c>
    </row>
    <row r="5683" spans="1:27" x14ac:dyDescent="0.2">
      <c r="A5683" s="45" t="str">
        <v>ORING234</v>
      </c>
      <c r="B5683" s="46" t="str">
        <v>ORING</v>
      </c>
      <c r="C5683" s="46">
        <v>234</v>
      </c>
      <c r="D5683" s="46" t="str">
        <v>Cuerda 3,53mm - 75,79 x 82,85</v>
      </c>
      <c r="E5683" s="47">
        <v>1721.26</v>
      </c>
      <c r="F5683" s="45" t="str">
        <v>OVNISA</v>
      </c>
      <c r="G5683" s="48">
        <v>697.11030000000005</v>
      </c>
      <c r="H5683" s="49">
        <v>237.56360000000001</v>
      </c>
      <c r="I5683" s="50">
        <v>1.9344154575869368</v>
      </c>
      <c r="J5683" s="51" t="str">
        <v>234</v>
      </c>
      <c r="Q5683" s="19" t="str">
        <v>52 - ACERO CABEZA ANCHA - M 8 x 1.25 - L: 19,5 mm</v>
      </c>
      <c r="V5683" s="83"/>
      <c r="AA5683" t="str">
        <v>519 - Aislante de capo</v>
      </c>
    </row>
    <row r="5684" spans="1:27" x14ac:dyDescent="0.2">
      <c r="A5684" s="45" t="str">
        <v>ORING38</v>
      </c>
      <c r="B5684" s="46" t="str">
        <v>ORING</v>
      </c>
      <c r="C5684" s="46">
        <v>38</v>
      </c>
      <c r="D5684" s="46" t="str">
        <v>Cuerda 1,78mm - 55,4 x 69,96</v>
      </c>
      <c r="E5684" s="47">
        <v>896.07</v>
      </c>
      <c r="F5684" s="45" t="str">
        <v>OVNISA</v>
      </c>
      <c r="G5684" s="48">
        <v>362.90835000000004</v>
      </c>
      <c r="H5684" s="49">
        <v>123.36190000000001</v>
      </c>
      <c r="I5684" s="50">
        <v>1.9418187463065988</v>
      </c>
      <c r="J5684" s="51" t="str">
        <v>38</v>
      </c>
      <c r="Q5684" s="19" t="str">
        <v>52 - LONGVIE - BLANCO    2005  6mm  EMBUTIR</v>
      </c>
      <c r="V5684" s="83"/>
      <c r="AA5684" t="str">
        <v>51x63 - 51x63</v>
      </c>
    </row>
    <row r="5685" spans="1:27" x14ac:dyDescent="0.2">
      <c r="A5685" s="45" t="str">
        <v>SEEGER DIN 47213</v>
      </c>
      <c r="B5685" s="46" t="str">
        <v>SEEGER DIN 472</v>
      </c>
      <c r="C5685" s="46">
        <v>13</v>
      </c>
      <c r="D5685" s="46" t="str">
        <v>SEEGER I 13</v>
      </c>
      <c r="E5685" s="47">
        <v>251.84</v>
      </c>
      <c r="F5685" s="45" t="str">
        <v>OTIA</v>
      </c>
      <c r="G5685" s="48">
        <v>101.99520000000001</v>
      </c>
      <c r="H5685" s="49">
        <v>34.538400000000003</v>
      </c>
      <c r="I5685" s="50">
        <v>1.9530956848030021</v>
      </c>
      <c r="J5685" s="51" t="str">
        <v>0401013NH</v>
      </c>
      <c r="Q5685" s="19" t="str">
        <v>52 - Paneles omega mediano</v>
      </c>
      <c r="V5685" s="83"/>
      <c r="AA5685" t="str">
        <v xml:space="preserve">52 -  UNIONES ORIENTABLES 00052 </v>
      </c>
    </row>
    <row r="5686" spans="1:27" x14ac:dyDescent="0.2">
      <c r="A5686" s="45" t="str">
        <v>PLASTICOS332</v>
      </c>
      <c r="B5686" s="46" t="str">
        <v>PLASTICOS</v>
      </c>
      <c r="C5686" s="46">
        <v>332</v>
      </c>
      <c r="D5686" s="46" t="str">
        <v>PERILLA SEGURO DE  PUERTA  VOLKSWAGEN  SENDA.</v>
      </c>
      <c r="E5686" s="47">
        <v>1025.96</v>
      </c>
      <c r="F5686" s="45" t="str">
        <v>FADER</v>
      </c>
      <c r="G5686" s="48">
        <v>415.51380000000006</v>
      </c>
      <c r="H5686" s="49">
        <v>140.64750000000001</v>
      </c>
      <c r="I5686" s="50">
        <v>1.9542921132618782</v>
      </c>
      <c r="J5686" s="51" t="str">
        <v>S-194</v>
      </c>
      <c r="Q5686" s="19" t="str">
        <v>52 - RECTANGULARES  - 20x50</v>
      </c>
      <c r="V5686" s="83"/>
      <c r="AA5686" t="str">
        <v>52 - 1 x 12 x 100 - Compresion</v>
      </c>
    </row>
    <row r="5687" spans="1:27" x14ac:dyDescent="0.2">
      <c r="A5687" s="45" t="str">
        <v>ORING402</v>
      </c>
      <c r="B5687" s="46" t="str">
        <v>ORING</v>
      </c>
      <c r="C5687" s="46">
        <v>402</v>
      </c>
      <c r="D5687" s="46" t="str">
        <v>Cuerda 5,30mm - Nitrilo</v>
      </c>
      <c r="E5687" s="47">
        <v>4474.8</v>
      </c>
      <c r="F5687" s="45" t="str">
        <v>OVNISA</v>
      </c>
      <c r="G5687" s="48">
        <v>1812.2940000000003</v>
      </c>
      <c r="H5687" s="49">
        <v>612.11099999999999</v>
      </c>
      <c r="I5687" s="50">
        <v>1.9607277111504291</v>
      </c>
      <c r="J5687" s="51" t="str">
        <v>402</v>
      </c>
      <c r="Q5687" s="19" t="str">
        <v>52 - REDUCCION 13 X 22</v>
      </c>
      <c r="V5687" s="83"/>
      <c r="AA5687" t="str">
        <v>52 - ACERO CABEZA ANCHA - M 8 x 1.25 - L: 19,5 mm</v>
      </c>
    </row>
    <row r="5688" spans="1:27" x14ac:dyDescent="0.2">
      <c r="A5688" s="45" t="str">
        <v>PLASTICOS235</v>
      </c>
      <c r="B5688" s="46" t="str">
        <v>PLASTICOS</v>
      </c>
      <c r="C5688" s="46">
        <v>235</v>
      </c>
      <c r="D5688" s="46" t="str">
        <v>TAPIZADO DE PUERTA ALFA ROMEO 154-145-146-155</v>
      </c>
      <c r="E5688" s="47">
        <v>1458.61</v>
      </c>
      <c r="F5688" s="45" t="str">
        <v>FADER</v>
      </c>
      <c r="G5688" s="48">
        <v>590.73704999999995</v>
      </c>
      <c r="H5688" s="49">
        <v>199.5</v>
      </c>
      <c r="I5688" s="50">
        <v>1.9610879699248116</v>
      </c>
      <c r="J5688" s="51" t="str">
        <v>S-213</v>
      </c>
      <c r="Q5688" s="19" t="str">
        <v>52 - SAE 9.89 ID-6 - Acople recto</v>
      </c>
      <c r="V5688" s="83"/>
      <c r="AA5688" t="str">
        <v>52 - LONGVIE - BLANCO    2005  6mm  EMBUTIR</v>
      </c>
    </row>
    <row r="5689" spans="1:27" x14ac:dyDescent="0.2">
      <c r="A5689" s="45" t="str">
        <v>RESORTES LINEA BULONERA813</v>
      </c>
      <c r="B5689" s="46" t="str">
        <v>RESORTES LINEA BULONERA</v>
      </c>
      <c r="C5689" s="46">
        <v>813</v>
      </c>
      <c r="D5689" s="46" t="str">
        <v>EXPANSION - 1,75 x 14 L.: 196 mm</v>
      </c>
      <c r="E5689" s="47">
        <v>5365.44</v>
      </c>
      <c r="F5689" s="45" t="str">
        <v>RESORTES</v>
      </c>
      <c r="G5689" s="48">
        <v>2173.0032000000001</v>
      </c>
      <c r="H5689" s="49">
        <v>731</v>
      </c>
      <c r="I5689" s="50">
        <v>1.9726445964432284</v>
      </c>
      <c r="J5689" s="51" t="str">
        <v>813</v>
      </c>
      <c r="Q5689" s="19" t="str">
        <v>52 - SEEGER A 52</v>
      </c>
      <c r="V5689" s="83"/>
      <c r="AA5689" t="str">
        <v>52 - Paneles omega mediano</v>
      </c>
    </row>
    <row r="5690" spans="1:27" x14ac:dyDescent="0.2">
      <c r="A5690" s="45" t="str">
        <v>RETENES SEGURIDAD1,5</v>
      </c>
      <c r="B5690" s="46" t="str">
        <v>RETENES SEGURIDAD</v>
      </c>
      <c r="C5690" s="46">
        <v>1.5</v>
      </c>
      <c r="D5690" s="46" t="str">
        <v>RETENES SEGURIDAD DIN 6799 RS   1.50</v>
      </c>
      <c r="E5690" s="47">
        <v>51.17</v>
      </c>
      <c r="F5690" s="45" t="str">
        <v>OTIA</v>
      </c>
      <c r="G5690" s="48">
        <v>20.723850000000002</v>
      </c>
      <c r="H5690" s="49">
        <v>6.9672999999999998</v>
      </c>
      <c r="I5690" s="50">
        <v>1.9744449069223378</v>
      </c>
      <c r="J5690" s="51" t="str">
        <v>04201.5</v>
      </c>
      <c r="Q5690" s="19" t="str">
        <v>52 - SEEGER I 52</v>
      </c>
      <c r="V5690" s="83"/>
      <c r="AA5690" t="str">
        <v>52 - RECTANGULARES  - 20x50</v>
      </c>
    </row>
    <row r="5691" spans="1:27" x14ac:dyDescent="0.2">
      <c r="A5691" s="45" t="str">
        <v>CLIPS IMPORTADOS607</v>
      </c>
      <c r="B5691" s="46" t="str">
        <v>CLIPS IMPORTADOS</v>
      </c>
      <c r="C5691" s="46">
        <v>607</v>
      </c>
      <c r="D5691" s="46" t="str">
        <v>Panel de puerta</v>
      </c>
      <c r="E5691" s="47">
        <v>1565.22</v>
      </c>
      <c r="F5691" s="45" t="str">
        <v>IMPORTACION</v>
      </c>
      <c r="G5691" s="48">
        <v>633.91410000000008</v>
      </c>
      <c r="H5691" s="49">
        <v>213.0608</v>
      </c>
      <c r="I5691" s="50">
        <v>1.9752732553336894</v>
      </c>
      <c r="J5691" s="51" t="str">
        <v>C1689</v>
      </c>
      <c r="Q5691" s="19" t="str">
        <v>52 - TEE 10 mm</v>
      </c>
      <c r="V5691" s="83"/>
      <c r="AA5691" t="str">
        <v>52 - REDUCCION 13 X 22</v>
      </c>
    </row>
    <row r="5692" spans="1:27" x14ac:dyDescent="0.2">
      <c r="A5692" s="45" t="str">
        <v>ESPINAS ELASTICAS4 x 40</v>
      </c>
      <c r="B5692" s="46" t="str">
        <v>ESPINAS ELASTICAS</v>
      </c>
      <c r="C5692" s="46" t="str">
        <v>4 x 40</v>
      </c>
      <c r="D5692" s="46" t="str">
        <v>4x40</v>
      </c>
      <c r="E5692" s="47">
        <v>391.72</v>
      </c>
      <c r="F5692" s="45" t="str">
        <v>OTIA</v>
      </c>
      <c r="G5692" s="48">
        <v>158.64660000000001</v>
      </c>
      <c r="H5692" s="49">
        <v>53.239699999999999</v>
      </c>
      <c r="I5692" s="50">
        <v>1.9798552583880076</v>
      </c>
      <c r="J5692" s="51" t="str">
        <v>01014-40H</v>
      </c>
      <c r="Q5692" s="19" t="str">
        <v>52 - TOPE PUERTA UNIVERSAL</v>
      </c>
      <c r="V5692" s="83"/>
      <c r="AA5692" t="str">
        <v>52 - SAE 9.89 ID-6 - Acople recto</v>
      </c>
    </row>
    <row r="5693" spans="1:27" x14ac:dyDescent="0.2">
      <c r="A5693" s="45" t="str">
        <v>ORING237</v>
      </c>
      <c r="B5693" s="46" t="str">
        <v>ORING</v>
      </c>
      <c r="C5693" s="46">
        <v>237</v>
      </c>
      <c r="D5693" s="46" t="str">
        <v>Cuerda 3,53mm - 85,32 x 92,38</v>
      </c>
      <c r="E5693" s="47">
        <v>1965.99</v>
      </c>
      <c r="F5693" s="45" t="str">
        <v>OVNISA</v>
      </c>
      <c r="G5693" s="48">
        <v>796.22595000000001</v>
      </c>
      <c r="H5693" s="49">
        <v>266.51679999999999</v>
      </c>
      <c r="I5693" s="50">
        <v>1.9875263022818825</v>
      </c>
      <c r="J5693" s="51" t="str">
        <v>237</v>
      </c>
      <c r="Q5693" s="19" t="str">
        <v>52 - Tubo hembra de 4 mm Cable: 0,5 - 2mm</v>
      </c>
      <c r="V5693" s="83"/>
      <c r="AA5693" t="str">
        <v>52 - SEEGER A 52</v>
      </c>
    </row>
    <row r="5694" spans="1:27" x14ac:dyDescent="0.2">
      <c r="A5694" s="45" t="str">
        <v>SEEGER DIN 47262</v>
      </c>
      <c r="B5694" s="46" t="str">
        <v>SEEGER DIN 472</v>
      </c>
      <c r="C5694" s="46">
        <v>62</v>
      </c>
      <c r="D5694" s="46" t="str">
        <v>SEEGER I 62</v>
      </c>
      <c r="E5694" s="47">
        <v>3061.35</v>
      </c>
      <c r="F5694" s="45" t="str">
        <v>OTIA</v>
      </c>
      <c r="G5694" s="48">
        <v>1239.8467500000002</v>
      </c>
      <c r="H5694" s="49">
        <v>414.9325</v>
      </c>
      <c r="I5694" s="50">
        <v>1.9880685412687611</v>
      </c>
      <c r="J5694" s="51" t="str">
        <v>0401062</v>
      </c>
      <c r="Q5694" s="19" t="str">
        <v>520 - Moldura lateral</v>
      </c>
      <c r="V5694" s="83"/>
      <c r="AA5694" t="str">
        <v>52 - SEEGER I 52</v>
      </c>
    </row>
    <row r="5695" spans="1:27" x14ac:dyDescent="0.2">
      <c r="A5695" s="45" t="str">
        <v>CLIPS IMPORTADOS770</v>
      </c>
      <c r="B5695" s="46" t="str">
        <v>CLIPS IMPORTADOS</v>
      </c>
      <c r="C5695" s="46">
        <v>770</v>
      </c>
      <c r="D5695" s="46" t="str">
        <v>Panel de puerta</v>
      </c>
      <c r="E5695" s="47">
        <v>2000</v>
      </c>
      <c r="F5695" s="45" t="str">
        <v>IMPORTACION</v>
      </c>
      <c r="G5695" s="48">
        <v>810</v>
      </c>
      <c r="H5695" s="49">
        <v>270.64479999999998</v>
      </c>
      <c r="I5695" s="50">
        <v>1.992852624547008</v>
      </c>
      <c r="J5695" s="51" t="str">
        <v>C1249</v>
      </c>
      <c r="Q5695" s="19" t="str">
        <v>521 - Sujetador GM15975244</v>
      </c>
      <c r="V5695" s="83"/>
      <c r="AA5695" t="str">
        <v>52 - TEE 10 mm</v>
      </c>
    </row>
    <row r="5696" spans="1:27" x14ac:dyDescent="0.2">
      <c r="A5696" s="45" t="str">
        <v>ORING18</v>
      </c>
      <c r="B5696" s="46" t="str">
        <v>ORING</v>
      </c>
      <c r="C5696" s="46">
        <v>18</v>
      </c>
      <c r="D5696" s="46" t="str">
        <v>Cuerda 1,78mm - 18,77 x 22,33</v>
      </c>
      <c r="E5696" s="47">
        <v>161.69</v>
      </c>
      <c r="F5696" s="45" t="str">
        <v>OVNISA</v>
      </c>
      <c r="G5696" s="48">
        <v>65.48445000000001</v>
      </c>
      <c r="H5696" s="49">
        <v>21.848400000000002</v>
      </c>
      <c r="I5696" s="50">
        <v>1.9972194760257045</v>
      </c>
      <c r="J5696" s="51" t="str">
        <v>18</v>
      </c>
      <c r="Q5696" s="19" t="str">
        <v>522 - Deflector de radiador y borde de guardabarros</v>
      </c>
      <c r="V5696" s="83"/>
      <c r="AA5696" t="str">
        <v>52 - TOPE PUERTA UNIVERSAL</v>
      </c>
    </row>
    <row r="5697" spans="1:27" x14ac:dyDescent="0.2">
      <c r="A5697" s="45" t="str">
        <v>ORING19</v>
      </c>
      <c r="B5697" s="46" t="str">
        <v>ORING</v>
      </c>
      <c r="C5697" s="46">
        <v>19</v>
      </c>
      <c r="D5697" s="46" t="str">
        <v>Cuerda 1,78mm - 20,35 x 23,91</v>
      </c>
      <c r="E5697" s="47">
        <v>173.71</v>
      </c>
      <c r="F5697" s="45" t="str">
        <v>OVNISA</v>
      </c>
      <c r="G5697" s="48">
        <v>70.352550000000008</v>
      </c>
      <c r="H5697" s="49">
        <v>23.458100000000002</v>
      </c>
      <c r="I5697" s="50">
        <v>1.9990728149338608</v>
      </c>
      <c r="J5697" s="51" t="str">
        <v>19</v>
      </c>
      <c r="Q5697" s="19" t="str">
        <v>523 - Panel de puerta y tapizado</v>
      </c>
      <c r="V5697" s="83"/>
      <c r="AA5697" t="str">
        <v>52 - Tubo hembra de 4 mm Cable: 0,5 - 2mm</v>
      </c>
    </row>
    <row r="5698" spans="1:27" x14ac:dyDescent="0.2">
      <c r="A5698" s="45" t="str">
        <v>ORING201</v>
      </c>
      <c r="B5698" s="46" t="str">
        <v>ORING</v>
      </c>
      <c r="C5698" s="46">
        <v>201</v>
      </c>
      <c r="D5698" s="46" t="str">
        <v>Cuerda 3,53mm - 4,34 x 9,36</v>
      </c>
      <c r="E5698" s="47">
        <v>174.87</v>
      </c>
      <c r="F5698" s="45" t="str">
        <v>OVNISA</v>
      </c>
      <c r="G5698" s="48">
        <v>70.822350000000014</v>
      </c>
      <c r="H5698" s="49">
        <v>23.590399999999999</v>
      </c>
      <c r="I5698" s="50">
        <v>2.002168254883343</v>
      </c>
      <c r="J5698" s="51" t="str">
        <v>201</v>
      </c>
      <c r="Q5698" s="19" t="str">
        <v>524 - Fascia de paragolpes, soporte de rueda de auxilio, protector termico</v>
      </c>
      <c r="V5698" s="83"/>
      <c r="AA5698" t="str">
        <v>520 - Moldura lateral</v>
      </c>
    </row>
    <row r="5699" spans="1:27" x14ac:dyDescent="0.2">
      <c r="A5699" s="45" t="str">
        <v>CONECTORES DE COMBUSTIBLE54</v>
      </c>
      <c r="B5699" s="46" t="str">
        <v>CONECTORES DE COMBUSTIBLE</v>
      </c>
      <c r="C5699" s="46">
        <v>54</v>
      </c>
      <c r="D5699" s="46" t="str">
        <v>SAE 9.89 ID-8 - Espiga recta</v>
      </c>
      <c r="E5699" s="47">
        <v>16411</v>
      </c>
      <c r="F5699" s="45" t="str">
        <v>ALNAT</v>
      </c>
      <c r="G5699" s="48">
        <v>6646.4549999999999</v>
      </c>
      <c r="H5699" s="49">
        <v>2211.768</v>
      </c>
      <c r="I5699" s="50">
        <v>2.0050416680230474</v>
      </c>
      <c r="J5699" s="51" t="str">
        <v>E7</v>
      </c>
      <c r="Q5699" s="19" t="str">
        <v>524 - RESORTES LINEA FORD - RESORTE PATIN FORD ORION-POINTER</v>
      </c>
      <c r="V5699" s="83"/>
      <c r="AA5699" t="str">
        <v>521 - Sujetador GM15975244</v>
      </c>
    </row>
    <row r="5700" spans="1:27" x14ac:dyDescent="0.2">
      <c r="A5700" s="45" t="str">
        <v>CONECTORES DE COMBUSTIBLE55</v>
      </c>
      <c r="B5700" s="46" t="str">
        <v>CONECTORES DE COMBUSTIBLE</v>
      </c>
      <c r="C5700" s="46">
        <v>55</v>
      </c>
      <c r="D5700" s="46" t="str">
        <v>SAE 9.89 ID-8 - Codo 90°</v>
      </c>
      <c r="E5700" s="47">
        <v>16411</v>
      </c>
      <c r="F5700" s="45" t="str">
        <v>ALNAT</v>
      </c>
      <c r="G5700" s="48">
        <v>6646.4549999999999</v>
      </c>
      <c r="H5700" s="49">
        <v>2211.768</v>
      </c>
      <c r="I5700" s="50">
        <v>2.0050416680230474</v>
      </c>
      <c r="J5700" s="51" t="str">
        <v>E8</v>
      </c>
      <c r="Q5700" s="19" t="str">
        <v>525 - Capo, paragolpes delantero</v>
      </c>
      <c r="V5700" s="83"/>
      <c r="AA5700" t="str">
        <v>522 - Deflector de radiador y borde de guardabarros</v>
      </c>
    </row>
    <row r="5701" spans="1:27" x14ac:dyDescent="0.2">
      <c r="A5701" s="45" t="str">
        <v>ORING238</v>
      </c>
      <c r="B5701" s="46" t="str">
        <v>ORING</v>
      </c>
      <c r="C5701" s="46">
        <v>238</v>
      </c>
      <c r="D5701" s="46" t="str">
        <v>Cuerda 3,53mm - 88,49 x 95,55</v>
      </c>
      <c r="E5701" s="47">
        <v>2073.29</v>
      </c>
      <c r="F5701" s="45" t="str">
        <v>OVNISA</v>
      </c>
      <c r="G5701" s="48">
        <v>839.68245000000002</v>
      </c>
      <c r="H5701" s="49">
        <v>278.84899999999999</v>
      </c>
      <c r="I5701" s="50">
        <v>2.0112442576448188</v>
      </c>
      <c r="J5701" s="51" t="str">
        <v>238</v>
      </c>
      <c r="Q5701" s="19" t="str">
        <v>526 - Baul</v>
      </c>
      <c r="V5701" s="83"/>
      <c r="AA5701" t="str">
        <v>523 - Panel de puerta y tapizado</v>
      </c>
    </row>
    <row r="5702" spans="1:27" x14ac:dyDescent="0.2">
      <c r="A5702" s="45" t="str">
        <v>ALEMITES17 - 1/4 SAE 19 mm</v>
      </c>
      <c r="B5702" s="46" t="str">
        <v>ALEMITES</v>
      </c>
      <c r="C5702" s="46" t="str">
        <v>17 - 1/4 SAE 19 mm</v>
      </c>
      <c r="D5702" s="46" t="str">
        <v>17 - 1/4 SAE 19 mm</v>
      </c>
      <c r="E5702" s="47">
        <v>1462.05</v>
      </c>
      <c r="F5702" s="45" t="str">
        <v>MIGUEL.ALEMITES</v>
      </c>
      <c r="G5702" s="48">
        <v>592.13025000000005</v>
      </c>
      <c r="H5702" s="49">
        <v>196</v>
      </c>
      <c r="I5702" s="50">
        <v>2.0210727040816328</v>
      </c>
      <c r="J5702" s="51" t="str">
        <v>1/4 SAE 19 mm</v>
      </c>
      <c r="Q5702" s="19" t="str">
        <v>526 - RESORTES LINEA FORD - RESORTE PATIN FORD FIESTA 2003 EN ADELANTE</v>
      </c>
      <c r="V5702" s="83"/>
      <c r="AA5702" t="str">
        <v>524 - Fascia de paragolpes, soporte de rueda de auxilio, protector termico</v>
      </c>
    </row>
    <row r="5703" spans="1:27" x14ac:dyDescent="0.2">
      <c r="A5703" s="45" t="str">
        <v>PLASTICOS225</v>
      </c>
      <c r="B5703" s="46" t="str">
        <v>PLASTICOS</v>
      </c>
      <c r="C5703" s="46">
        <v>225</v>
      </c>
      <c r="D5703" s="46" t="str">
        <v>PATIN MECANISMOLEVANTA VIDRIO ESCORT NUEVO</v>
      </c>
      <c r="E5703" s="47">
        <v>1809.09</v>
      </c>
      <c r="F5703" s="45" t="str">
        <v>FADER</v>
      </c>
      <c r="G5703" s="48">
        <v>732.68145000000004</v>
      </c>
      <c r="H5703" s="49">
        <v>242.39250000000001</v>
      </c>
      <c r="I5703" s="50">
        <v>2.0227067669172931</v>
      </c>
      <c r="J5703" s="51" t="str">
        <v>S-087</v>
      </c>
      <c r="Q5703" s="19" t="str">
        <v>527 - Baul</v>
      </c>
      <c r="V5703" s="83"/>
      <c r="AA5703" t="str">
        <v>524 - RESORTES LINEA FORD - RESORTE PATIN FORD ORION-POINTER</v>
      </c>
    </row>
    <row r="5704" spans="1:27" x14ac:dyDescent="0.2">
      <c r="A5704" s="45" t="str">
        <v>ESPINAS ELASTICAS4,5 x 20</v>
      </c>
      <c r="B5704" s="46" t="str">
        <v>ESPINAS ELASTICAS</v>
      </c>
      <c r="C5704" s="46" t="str">
        <v>4,5 x 20</v>
      </c>
      <c r="D5704" s="46" t="str">
        <v>4,5x20</v>
      </c>
      <c r="E5704" s="47">
        <v>275.19</v>
      </c>
      <c r="F5704" s="45" t="str">
        <v>OTIA</v>
      </c>
      <c r="G5704" s="48">
        <v>111.45195</v>
      </c>
      <c r="H5704" s="49">
        <v>36.8538</v>
      </c>
      <c r="I5704" s="50">
        <v>2.0241644009572961</v>
      </c>
      <c r="J5704" s="51" t="str">
        <v>01014.5-20</v>
      </c>
      <c r="Q5704" s="19" t="str">
        <v>528 - Asiento, lampara</v>
      </c>
      <c r="V5704" s="83"/>
      <c r="AA5704" t="str">
        <v>525 - Capo, paragolpes delantero</v>
      </c>
    </row>
    <row r="5705" spans="1:27" x14ac:dyDescent="0.2">
      <c r="A5705" s="45" t="str">
        <v>INSERTOS6X8</v>
      </c>
      <c r="B5705" s="46" t="str">
        <v>INSERTOS</v>
      </c>
      <c r="C5705" s="46" t="str">
        <v>6X8</v>
      </c>
      <c r="D5705" s="46" t="str">
        <v>6X8</v>
      </c>
      <c r="E5705" s="47">
        <v>1861.56</v>
      </c>
      <c r="F5705" s="45" t="str">
        <v>INSERTOS</v>
      </c>
      <c r="G5705" s="48">
        <v>753.93180000000007</v>
      </c>
      <c r="H5705" s="49">
        <v>249</v>
      </c>
      <c r="I5705" s="50">
        <v>2.0278385542168675</v>
      </c>
      <c r="J5705" s="51" t="str">
        <v>6X8</v>
      </c>
      <c r="Q5705" s="19" t="str">
        <v>529 - Panel de puerta</v>
      </c>
      <c r="V5705" s="83"/>
      <c r="AA5705" t="str">
        <v>526 - Baul</v>
      </c>
    </row>
    <row r="5706" spans="1:27" x14ac:dyDescent="0.2">
      <c r="A5706" s="45" t="str">
        <v>RESORTES LINEA COMPLEMENTARIA375</v>
      </c>
      <c r="B5706" s="46" t="str">
        <v>RESORTES LINEA COMPLEMENTARIA</v>
      </c>
      <c r="C5706" s="46">
        <v>375</v>
      </c>
      <c r="D5706" s="46" t="str">
        <v>1,5 x 17 x 75 - Compresión</v>
      </c>
      <c r="E5706" s="47">
        <v>1901.84</v>
      </c>
      <c r="F5706" s="45" t="str">
        <v>RESORTES</v>
      </c>
      <c r="G5706" s="48">
        <v>770.24520000000007</v>
      </c>
      <c r="H5706" s="49">
        <v>253.8</v>
      </c>
      <c r="I5706" s="50">
        <v>2.0348510638297874</v>
      </c>
      <c r="J5706" s="51" t="str">
        <v>375</v>
      </c>
      <c r="Q5706" s="19" t="str">
        <v>52x64 - 52x64</v>
      </c>
      <c r="V5706" s="83"/>
      <c r="AA5706" t="str">
        <v>526 - RESORTES LINEA FORD - RESORTE PATIN FORD FIESTA 2003 EN ADELANTE</v>
      </c>
    </row>
    <row r="5707" spans="1:27" x14ac:dyDescent="0.2">
      <c r="A5707" s="45" t="str">
        <v>TARUGOS ESTRIADOS8 x 40</v>
      </c>
      <c r="B5707" s="46" t="str">
        <v>TARUGOS ESTRIADOS</v>
      </c>
      <c r="C5707" s="46" t="str">
        <v>8 x 40</v>
      </c>
      <c r="D5707" s="46" t="str">
        <v>8 x 40</v>
      </c>
      <c r="E5707" s="47">
        <v>95.6</v>
      </c>
      <c r="F5707" s="45" t="str">
        <v>TUDANCA</v>
      </c>
      <c r="G5707" s="48">
        <v>38.718000000000004</v>
      </c>
      <c r="H5707" s="49">
        <v>12.747</v>
      </c>
      <c r="I5707" s="50">
        <v>2.0374205695457759</v>
      </c>
      <c r="J5707" s="51" t="str">
        <v>8 X 40</v>
      </c>
      <c r="Q5707" s="19" t="str">
        <v>53 - 1 x 14 x 60 - Compresion</v>
      </c>
      <c r="V5707" s="83"/>
      <c r="AA5707" t="str">
        <v>527 - Baul</v>
      </c>
    </row>
    <row r="5708" spans="1:27" x14ac:dyDescent="0.2">
      <c r="A5708" s="45" t="str">
        <v>ORING8</v>
      </c>
      <c r="B5708" s="46" t="str">
        <v>ORING</v>
      </c>
      <c r="C5708" s="46">
        <v>8</v>
      </c>
      <c r="D5708" s="46" t="str">
        <v>Cuerda 1,78mm - 4,47 x 8,03</v>
      </c>
      <c r="E5708" s="47">
        <v>86.93</v>
      </c>
      <c r="F5708" s="45" t="str">
        <v>OVNISA</v>
      </c>
      <c r="G5708" s="48">
        <v>35.206650000000003</v>
      </c>
      <c r="H5708" s="49">
        <v>11.5763</v>
      </c>
      <c r="I5708" s="50">
        <v>2.0412696630184088</v>
      </c>
      <c r="J5708" s="51" t="str">
        <v>8</v>
      </c>
      <c r="Q5708" s="19" t="str">
        <v>53 - 12 x 7,8 x 4,8 - Amolad 4 1/2 Black &amp; decker</v>
      </c>
      <c r="V5708" s="83"/>
      <c r="AA5708" t="str">
        <v>528 - Asiento, lampara</v>
      </c>
    </row>
    <row r="5709" spans="1:27" x14ac:dyDescent="0.2">
      <c r="A5709" s="45" t="str">
        <v>ORING9</v>
      </c>
      <c r="B5709" s="46" t="str">
        <v>ORING</v>
      </c>
      <c r="C5709" s="46">
        <v>9</v>
      </c>
      <c r="D5709" s="46" t="str">
        <v>Cuerda 1,78mm - 5,28 x 8,84</v>
      </c>
      <c r="E5709" s="47">
        <v>86.93</v>
      </c>
      <c r="F5709" s="45" t="str">
        <v>OVNISA</v>
      </c>
      <c r="G5709" s="48">
        <v>35.206650000000003</v>
      </c>
      <c r="H5709" s="49">
        <v>11.5763</v>
      </c>
      <c r="I5709" s="50">
        <v>2.0412696630184088</v>
      </c>
      <c r="J5709" s="51" t="str">
        <v>9</v>
      </c>
      <c r="Q5709" s="19" t="str">
        <v>53 - ACERO CABEZA ANCHA - M 10 x 1.50 - L: 22,3 mm</v>
      </c>
      <c r="V5709" s="83"/>
      <c r="AA5709" t="str">
        <v>529 - Panel de puerta</v>
      </c>
    </row>
    <row r="5710" spans="1:27" x14ac:dyDescent="0.2">
      <c r="A5710" s="45" t="str">
        <v>ORING10</v>
      </c>
      <c r="B5710" s="46" t="str">
        <v>ORING</v>
      </c>
      <c r="C5710" s="46">
        <v>10</v>
      </c>
      <c r="D5710" s="46" t="str">
        <v>Cuerda 1,78mm - 6,07 x 9,63</v>
      </c>
      <c r="E5710" s="47">
        <v>86.93</v>
      </c>
      <c r="F5710" s="45" t="str">
        <v>OVNISA</v>
      </c>
      <c r="G5710" s="48">
        <v>35.206650000000003</v>
      </c>
      <c r="H5710" s="49">
        <v>11.5763</v>
      </c>
      <c r="I5710" s="50">
        <v>2.0412696630184088</v>
      </c>
      <c r="J5710" s="51" t="str">
        <v>10</v>
      </c>
      <c r="Q5710" s="19" t="str">
        <v>53 - COCINA - ORO AZUL - -</v>
      </c>
      <c r="V5710" s="83"/>
      <c r="AA5710" t="str">
        <v>52x64 - 52x64</v>
      </c>
    </row>
    <row r="5711" spans="1:27" x14ac:dyDescent="0.2">
      <c r="A5711" s="45" t="str">
        <v>ORING202</v>
      </c>
      <c r="B5711" s="46" t="str">
        <v>ORING</v>
      </c>
      <c r="C5711" s="46">
        <v>202</v>
      </c>
      <c r="D5711" s="46" t="str">
        <v>Cuerda 3,53mm - 5,94 x 13</v>
      </c>
      <c r="E5711" s="47">
        <v>194.11</v>
      </c>
      <c r="F5711" s="45" t="str">
        <v>OVNISA</v>
      </c>
      <c r="G5711" s="48">
        <v>78.614550000000008</v>
      </c>
      <c r="H5711" s="49">
        <v>25.825299999999999</v>
      </c>
      <c r="I5711" s="50">
        <v>2.0440904849120827</v>
      </c>
      <c r="J5711" s="51" t="str">
        <v>202</v>
      </c>
      <c r="Q5711" s="19" t="str">
        <v>53 - LONGVIE - Longvie 2000 diam 8 mrr</v>
      </c>
      <c r="V5711" s="83"/>
      <c r="AA5711" t="str">
        <v>53 - 1 x 14 x 60 - Compresion</v>
      </c>
    </row>
    <row r="5712" spans="1:27" x14ac:dyDescent="0.2">
      <c r="A5712" s="45" t="str">
        <v>RESORTES LINEA FERRETERIA17</v>
      </c>
      <c r="B5712" s="46" t="str">
        <v>RESORTES LINEA FERRETERIA</v>
      </c>
      <c r="C5712" s="46">
        <v>17</v>
      </c>
      <c r="D5712" s="46" t="str">
        <v>1,25 x 12 x 150 - Expansión</v>
      </c>
      <c r="E5712" s="47">
        <v>3497.56</v>
      </c>
      <c r="F5712" s="45" t="str">
        <v>RESORTES</v>
      </c>
      <c r="G5712" s="48">
        <v>1416.5118000000002</v>
      </c>
      <c r="H5712" s="49">
        <v>465.3</v>
      </c>
      <c r="I5712" s="50">
        <v>2.0442978723404259</v>
      </c>
      <c r="J5712" s="51" t="str">
        <v>17</v>
      </c>
      <c r="Q5712" s="19" t="str">
        <v>53 - RECTANGULARES  - 30x40</v>
      </c>
      <c r="V5712" s="83"/>
      <c r="AA5712" t="str">
        <v>53 - 12 x 7,8 x 4,8 - Amolad 4 1/2 Black &amp; decker</v>
      </c>
    </row>
    <row r="5713" spans="1:27" x14ac:dyDescent="0.2">
      <c r="A5713" s="45" t="str">
        <v>PLASTICOS128</v>
      </c>
      <c r="B5713" s="46" t="str">
        <v>PLASTICOS</v>
      </c>
      <c r="C5713" s="46">
        <v>128</v>
      </c>
      <c r="D5713" s="46" t="str">
        <v>Separador de cables bujias FIAT-PEUGEOT</v>
      </c>
      <c r="E5713" s="47">
        <v>2738.45</v>
      </c>
      <c r="F5713" s="45" t="str">
        <v>FADER</v>
      </c>
      <c r="G5713" s="48">
        <v>1109.0722499999999</v>
      </c>
      <c r="H5713" s="49">
        <v>364.08749999999998</v>
      </c>
      <c r="I5713" s="50">
        <v>2.0461695334225976</v>
      </c>
      <c r="J5713" s="51" t="str">
        <v>S-122</v>
      </c>
      <c r="Q5713" s="19" t="str">
        <v>53 - REDUCCION 13 X 25 - 67</v>
      </c>
      <c r="V5713" s="83"/>
      <c r="AA5713" t="str">
        <v>53 - ACERO CABEZA ANCHA - M 10 x 1.50 - L: 22,3 mm</v>
      </c>
    </row>
    <row r="5714" spans="1:27" x14ac:dyDescent="0.2">
      <c r="A5714" s="45" t="str">
        <v>ORING29</v>
      </c>
      <c r="B5714" s="46" t="str">
        <v>ORING</v>
      </c>
      <c r="C5714" s="46">
        <v>29</v>
      </c>
      <c r="D5714" s="46" t="str">
        <v>Cuerda 1,78mm - 37,82 x 41,38</v>
      </c>
      <c r="E5714" s="47">
        <v>436.45</v>
      </c>
      <c r="F5714" s="45" t="str">
        <v>OVNISA</v>
      </c>
      <c r="G5714" s="48">
        <v>176.76225000000002</v>
      </c>
      <c r="H5714" s="49">
        <v>57.860799999999998</v>
      </c>
      <c r="I5714" s="50">
        <v>2.0549568965517246</v>
      </c>
      <c r="J5714" s="51" t="str">
        <v>29</v>
      </c>
      <c r="Q5714" s="19" t="str">
        <v>53 - SAE 9.89 ID-6 - Codo 90°</v>
      </c>
      <c r="V5714" s="83"/>
      <c r="AA5714" t="str">
        <v>53 - COCINA - ORO AZUL - -</v>
      </c>
    </row>
    <row r="5715" spans="1:27" x14ac:dyDescent="0.2">
      <c r="A5715" s="45" t="str">
        <v>ORING11</v>
      </c>
      <c r="B5715" s="46" t="str">
        <v>ORING</v>
      </c>
      <c r="C5715" s="46">
        <v>11</v>
      </c>
      <c r="D5715" s="46" t="str">
        <v>Cuerda 1,78mm - 7,65 x 11,21</v>
      </c>
      <c r="E5715" s="47">
        <v>89.62</v>
      </c>
      <c r="F5715" s="45" t="str">
        <v>OVNISA</v>
      </c>
      <c r="G5715" s="48">
        <v>36.296100000000003</v>
      </c>
      <c r="H5715" s="49">
        <v>11.8535</v>
      </c>
      <c r="I5715" s="50">
        <v>2.0620576201122032</v>
      </c>
      <c r="J5715" s="51" t="str">
        <v>11</v>
      </c>
      <c r="Q5715" s="19" t="str">
        <v>53 - SEEGER I 53</v>
      </c>
      <c r="V5715" s="83"/>
      <c r="AA5715" t="str">
        <v>53 - LONGVIE - Longvie 2000 diam 8 mrr</v>
      </c>
    </row>
    <row r="5716" spans="1:27" x14ac:dyDescent="0.2">
      <c r="A5716" s="45" t="str">
        <v>ORING239</v>
      </c>
      <c r="B5716" s="46" t="str">
        <v>ORING</v>
      </c>
      <c r="C5716" s="46">
        <v>239</v>
      </c>
      <c r="D5716" s="46" t="str">
        <v>Cuerda 3,53mm - 91,67 x 98,73</v>
      </c>
      <c r="E5716" s="47">
        <v>2194.1999999999998</v>
      </c>
      <c r="F5716" s="45" t="str">
        <v>OVNISA</v>
      </c>
      <c r="G5716" s="48">
        <v>888.65099999999995</v>
      </c>
      <c r="H5716" s="49">
        <v>290.1087</v>
      </c>
      <c r="I5716" s="50">
        <v>2.0631656341226581</v>
      </c>
      <c r="J5716" s="51" t="str">
        <v>239</v>
      </c>
      <c r="Q5716" s="19" t="str">
        <v>53 - Tapon de goma para anular calefaccion de 8 mm</v>
      </c>
      <c r="V5716" s="83"/>
      <c r="AA5716" t="str">
        <v>53 - RECTANGULARES  - 30x40</v>
      </c>
    </row>
    <row r="5717" spans="1:27" x14ac:dyDescent="0.2">
      <c r="A5717" s="45" t="str">
        <v>ACCESORIOS DE BRONCE UNION POLIAMIDA22</v>
      </c>
      <c r="B5717" s="46" t="str">
        <v>ACCESORIOS DE BRONCE UNION POLIAMIDA</v>
      </c>
      <c r="C5717" s="46">
        <v>22</v>
      </c>
      <c r="D5717" s="46" t="str">
        <v>CONEXIÓN CON VIROLA TUBO 3/8</v>
      </c>
      <c r="E5717" s="47">
        <v>5225.22</v>
      </c>
      <c r="F5717" s="45" t="str">
        <v>ALNAT</v>
      </c>
      <c r="G5717" s="48">
        <v>2116.2141000000001</v>
      </c>
      <c r="H5717" s="49">
        <v>690.83</v>
      </c>
      <c r="I5717" s="50">
        <v>2.0632921268618909</v>
      </c>
      <c r="J5717" s="51" t="str">
        <v>012-03B-10</v>
      </c>
      <c r="Q5717" s="19" t="str">
        <v>53 - TOPE PUERTA UNIVERSAL</v>
      </c>
      <c r="V5717" s="83"/>
      <c r="AA5717" t="str">
        <v>53 - REDUCCION 13 X 25 - 67</v>
      </c>
    </row>
    <row r="5718" spans="1:27" x14ac:dyDescent="0.2">
      <c r="A5718" s="45" t="str">
        <v>ACCESORIOS DE BRONCE UNION POLIAMIDA26</v>
      </c>
      <c r="B5718" s="46" t="str">
        <v>ACCESORIOS DE BRONCE UNION POLIAMIDA</v>
      </c>
      <c r="C5718" s="46">
        <v>26</v>
      </c>
      <c r="D5718" s="46" t="str">
        <v>CONEXIÓN C/VIROLA TUBO 10MM</v>
      </c>
      <c r="E5718" s="47">
        <v>5225.22</v>
      </c>
      <c r="F5718" s="45" t="str">
        <v>ALNAT</v>
      </c>
      <c r="G5718" s="48">
        <v>2116.2141000000001</v>
      </c>
      <c r="H5718" s="49">
        <v>690.83</v>
      </c>
      <c r="I5718" s="50">
        <v>2.0632921268618909</v>
      </c>
      <c r="J5718" s="51" t="str">
        <v>012-82B-10</v>
      </c>
      <c r="Q5718" s="19" t="str">
        <v>53 - Tubo macho de 4,5 mm Cable: 0,5 - 2mm</v>
      </c>
      <c r="V5718" s="83"/>
      <c r="AA5718" t="str">
        <v>53 - SAE 9.89 ID-6 - Codo 90°</v>
      </c>
    </row>
    <row r="5719" spans="1:27" x14ac:dyDescent="0.2">
      <c r="A5719" s="45" t="str">
        <v>PLASTICOS103</v>
      </c>
      <c r="B5719" s="46" t="str">
        <v>PLASTICOS</v>
      </c>
      <c r="C5719" s="46">
        <v>103</v>
      </c>
      <c r="D5719" s="46" t="str">
        <v>Grampa varilla capot R19 pasacables..</v>
      </c>
      <c r="E5719" s="47">
        <v>1633.55</v>
      </c>
      <c r="F5719" s="45" t="str">
        <v>FADER</v>
      </c>
      <c r="G5719" s="48">
        <v>661.58775000000003</v>
      </c>
      <c r="H5719" s="49">
        <v>215.7792</v>
      </c>
      <c r="I5719" s="50">
        <v>2.0660404246563155</v>
      </c>
      <c r="J5719" s="51" t="str">
        <v>F-043</v>
      </c>
      <c r="Q5719" s="19" t="str">
        <v>53 - Varilla capot ESCORD-FIESTA-KA-SIERRA</v>
      </c>
      <c r="V5719" s="83"/>
      <c r="AA5719" t="str">
        <v>53 - SEEGER I 53</v>
      </c>
    </row>
    <row r="5720" spans="1:27" x14ac:dyDescent="0.2">
      <c r="A5720" s="45" t="str">
        <v>ACCESORIOS DE BRONCE UNION POLIAMIDA30</v>
      </c>
      <c r="B5720" s="46" t="str">
        <v>ACCESORIOS DE BRONCE UNION POLIAMIDA</v>
      </c>
      <c r="C5720" s="46">
        <v>30</v>
      </c>
      <c r="D5720" s="46" t="str">
        <v>UNION VIROLA 1/4</v>
      </c>
      <c r="E5720" s="47">
        <v>3687.2</v>
      </c>
      <c r="F5720" s="45" t="str">
        <v>ALNAT</v>
      </c>
      <c r="G5720" s="48">
        <v>1493.316</v>
      </c>
      <c r="H5720" s="49">
        <v>485.58319999999998</v>
      </c>
      <c r="I5720" s="50">
        <v>2.0753040879503248</v>
      </c>
      <c r="J5720" s="51" t="str">
        <v>012-01B-20</v>
      </c>
      <c r="Q5720" s="19" t="str">
        <v>530 - Panel</v>
      </c>
      <c r="V5720" s="83"/>
      <c r="AA5720" t="str">
        <v>53 - Tapon de goma para anular calefaccion de 8 mm</v>
      </c>
    </row>
    <row r="5721" spans="1:27" x14ac:dyDescent="0.2">
      <c r="A5721" s="45" t="str">
        <v>ACCESORIOS DE BRONCE UNION POLIAMIDA34</v>
      </c>
      <c r="B5721" s="46" t="str">
        <v>ACCESORIOS DE BRONCE UNION POLIAMIDA</v>
      </c>
      <c r="C5721" s="46">
        <v>34</v>
      </c>
      <c r="D5721" s="46" t="str">
        <v>UNION VIROLA 6 MM</v>
      </c>
      <c r="E5721" s="47">
        <v>3687.2</v>
      </c>
      <c r="F5721" s="45" t="str">
        <v>ALNAT</v>
      </c>
      <c r="G5721" s="48">
        <v>1493.316</v>
      </c>
      <c r="H5721" s="49">
        <v>485.58319999999998</v>
      </c>
      <c r="I5721" s="50">
        <v>2.0753040879503248</v>
      </c>
      <c r="J5721" s="51" t="str">
        <v>012-80B-20</v>
      </c>
      <c r="Q5721" s="19" t="str">
        <v>531 - Paragolpes, pasarruedas, baul trasero</v>
      </c>
      <c r="V5721" s="83"/>
      <c r="AA5721" t="str">
        <v>53 - TOPE PUERTA UNIVERSAL</v>
      </c>
    </row>
    <row r="5722" spans="1:27" x14ac:dyDescent="0.2">
      <c r="A5722" s="45" t="str">
        <v>SEEGER DIN 47132</v>
      </c>
      <c r="B5722" s="46" t="str">
        <v>SEEGER DIN 471</v>
      </c>
      <c r="C5722" s="46">
        <v>32</v>
      </c>
      <c r="D5722" s="46" t="str">
        <v>SEEGER A 32</v>
      </c>
      <c r="E5722" s="47">
        <v>1392.88</v>
      </c>
      <c r="F5722" s="45" t="str">
        <v>OTIA</v>
      </c>
      <c r="G5722" s="48">
        <v>564.11640000000011</v>
      </c>
      <c r="H5722" s="49">
        <v>183.14099999999999</v>
      </c>
      <c r="I5722" s="50">
        <v>2.0802299867315357</v>
      </c>
      <c r="J5722" s="51" t="str">
        <v>0403032</v>
      </c>
      <c r="Q5722" s="19" t="str">
        <v>532 - Aislante de capo</v>
      </c>
      <c r="V5722" s="83"/>
      <c r="AA5722" t="str">
        <v>53 - Tubo macho de 4,5 mm Cable: 0,5 - 2mm</v>
      </c>
    </row>
    <row r="5723" spans="1:27" x14ac:dyDescent="0.2">
      <c r="A5723" s="45" t="str">
        <v>RESORTES LINEA FERRETERIA84</v>
      </c>
      <c r="B5723" s="46" t="str">
        <v>RESORTES LINEA FERRETERIA</v>
      </c>
      <c r="C5723" s="46">
        <v>84</v>
      </c>
      <c r="D5723" s="46" t="str">
        <v>Acelerador Pata corta 1,25mm</v>
      </c>
      <c r="E5723" s="47">
        <v>2869.76</v>
      </c>
      <c r="F5723" s="45" t="str">
        <v>RESORTES</v>
      </c>
      <c r="G5723" s="48">
        <v>1162.2528000000002</v>
      </c>
      <c r="H5723" s="49">
        <v>377</v>
      </c>
      <c r="I5723" s="50">
        <v>2.0828986737400537</v>
      </c>
      <c r="J5723" s="51" t="str">
        <v>84</v>
      </c>
      <c r="Q5723" s="19" t="str">
        <v>533 - Techo</v>
      </c>
      <c r="V5723" s="83"/>
      <c r="AA5723" t="str">
        <v>53 - Varilla capot ESCORD-FIESTA-KA-SIERRA</v>
      </c>
    </row>
    <row r="5724" spans="1:27" x14ac:dyDescent="0.2">
      <c r="A5724" s="45" t="str">
        <v>CLIPS IMPORTADOS719</v>
      </c>
      <c r="B5724" s="46" t="str">
        <v>CLIPS IMPORTADOS</v>
      </c>
      <c r="C5724" s="46">
        <v>719</v>
      </c>
      <c r="D5724" s="46" t="str">
        <v>Panel de puerta</v>
      </c>
      <c r="E5724" s="47">
        <v>1500</v>
      </c>
      <c r="F5724" s="45" t="str">
        <v>IMPORTACION</v>
      </c>
      <c r="G5724" s="48">
        <v>607.5</v>
      </c>
      <c r="H5724" s="49">
        <v>195.78559999999999</v>
      </c>
      <c r="I5724" s="50">
        <v>2.1028839710377065</v>
      </c>
      <c r="J5724" s="51" t="str">
        <v>C1939</v>
      </c>
      <c r="Q5724" s="19" t="str">
        <v>534 - Panel de puerta</v>
      </c>
      <c r="V5724" s="83"/>
      <c r="AA5724" t="str">
        <v>530 - Panel</v>
      </c>
    </row>
    <row r="5725" spans="1:27" x14ac:dyDescent="0.2">
      <c r="A5725" s="45" t="str">
        <v>SEEGER DIN 47145</v>
      </c>
      <c r="B5725" s="46" t="str">
        <v>SEEGER DIN 471</v>
      </c>
      <c r="C5725" s="46">
        <v>45</v>
      </c>
      <c r="D5725" s="46" t="str">
        <v>SEEGER A 45</v>
      </c>
      <c r="E5725" s="47">
        <v>2626.82</v>
      </c>
      <c r="F5725" s="45" t="str">
        <v>OTIA</v>
      </c>
      <c r="G5725" s="48">
        <v>1063.8621000000003</v>
      </c>
      <c r="H5725" s="49">
        <v>342.04700000000003</v>
      </c>
      <c r="I5725" s="50">
        <v>2.1102804585334769</v>
      </c>
      <c r="J5725" s="51" t="str">
        <v>0403045</v>
      </c>
      <c r="Q5725" s="19" t="str">
        <v>535 - Sujetador</v>
      </c>
      <c r="V5725" s="83"/>
      <c r="AA5725" t="str">
        <v>531 - Paragolpes, pasarruedas, baul trasero</v>
      </c>
    </row>
    <row r="5726" spans="1:27" x14ac:dyDescent="0.2">
      <c r="A5726" s="45" t="str">
        <v>RESORTES LINEA COMPLEMENTARIA374</v>
      </c>
      <c r="B5726" s="46" t="str">
        <v>RESORTES LINEA COMPLEMENTARIA</v>
      </c>
      <c r="C5726" s="46">
        <v>374</v>
      </c>
      <c r="D5726" s="46" t="str">
        <v>1,5 x 17 x 45 - Compresión</v>
      </c>
      <c r="E5726" s="47">
        <v>1636</v>
      </c>
      <c r="F5726" s="45" t="str">
        <v>RESORTES</v>
      </c>
      <c r="G5726" s="48">
        <v>662.58</v>
      </c>
      <c r="H5726" s="49">
        <v>211.5</v>
      </c>
      <c r="I5726" s="50">
        <v>2.1327659574468085</v>
      </c>
      <c r="J5726" s="51" t="str">
        <v>374</v>
      </c>
      <c r="Q5726" s="19" t="str">
        <v>536 - Burlete</v>
      </c>
      <c r="V5726" s="83"/>
      <c r="AA5726" t="str">
        <v>532 - Aislante de capo</v>
      </c>
    </row>
    <row r="5727" spans="1:27" x14ac:dyDescent="0.2">
      <c r="A5727" s="45" t="str">
        <v>ORING20</v>
      </c>
      <c r="B5727" s="46" t="str">
        <v>ORING</v>
      </c>
      <c r="C5727" s="46">
        <v>20</v>
      </c>
      <c r="D5727" s="46" t="str">
        <v>Cuerda 1,78mm - 21,95 x 25,51</v>
      </c>
      <c r="E5727" s="47">
        <v>194</v>
      </c>
      <c r="F5727" s="45" t="str">
        <v>OVNISA</v>
      </c>
      <c r="G5727" s="48">
        <v>78.570000000000007</v>
      </c>
      <c r="H5727" s="49">
        <v>25.066099999999999</v>
      </c>
      <c r="I5727" s="50">
        <v>2.1345123493483236</v>
      </c>
      <c r="J5727" s="51" t="str">
        <v>20</v>
      </c>
      <c r="Q5727" s="19" t="str">
        <v>537 - Faro</v>
      </c>
      <c r="V5727" s="83"/>
      <c r="AA5727" t="str">
        <v>533 - Techo</v>
      </c>
    </row>
    <row r="5728" spans="1:27" x14ac:dyDescent="0.2">
      <c r="A5728" s="45" t="str">
        <v>ORING12</v>
      </c>
      <c r="B5728" s="46" t="str">
        <v>ORING</v>
      </c>
      <c r="C5728" s="46">
        <v>12</v>
      </c>
      <c r="D5728" s="46" t="str">
        <v>Cuerda 1,78mm - 9,25 x 12,81</v>
      </c>
      <c r="E5728" s="47">
        <v>97.43</v>
      </c>
      <c r="F5728" s="45" t="str">
        <v>OVNISA</v>
      </c>
      <c r="G5728" s="48">
        <v>39.459150000000008</v>
      </c>
      <c r="H5728" s="49">
        <v>12.5543</v>
      </c>
      <c r="I5728" s="50">
        <v>2.1430784671387499</v>
      </c>
      <c r="J5728" s="51" t="str">
        <v>12</v>
      </c>
      <c r="Q5728" s="19" t="str">
        <v>538 - Casquillo para tornillo</v>
      </c>
      <c r="V5728" s="83"/>
      <c r="AA5728" t="str">
        <v>534 - Panel de puerta</v>
      </c>
    </row>
    <row r="5729" spans="1:27" x14ac:dyDescent="0.2">
      <c r="A5729" s="45" t="str">
        <v>CLIPS IMPORTADOS886</v>
      </c>
      <c r="B5729" s="46" t="str">
        <v>CLIPS IMPORTADOS</v>
      </c>
      <c r="C5729" s="46">
        <v>886</v>
      </c>
      <c r="D5729" s="46" t="str">
        <v>Faldón lateral</v>
      </c>
      <c r="E5729" s="47">
        <v>1586.96</v>
      </c>
      <c r="F5729" s="45" t="str">
        <v>IMPORTACION</v>
      </c>
      <c r="G5729" s="48">
        <v>642.7188000000001</v>
      </c>
      <c r="H5729" s="49">
        <v>204.42320000000001</v>
      </c>
      <c r="I5729" s="50">
        <v>2.1440599697098963</v>
      </c>
      <c r="J5729" s="51" t="str">
        <v>C0342</v>
      </c>
      <c r="Q5729" s="19" t="str">
        <v>539 - Sistema de limpiaparabrisas</v>
      </c>
      <c r="V5729" s="83"/>
      <c r="AA5729" t="str">
        <v>535 - Sujetador</v>
      </c>
    </row>
    <row r="5730" spans="1:27" x14ac:dyDescent="0.2">
      <c r="A5730" s="45" t="str">
        <v>TARUGOS ESTRIADOS8 x 50</v>
      </c>
      <c r="B5730" s="46" t="str">
        <v>TARUGOS ESTRIADOS</v>
      </c>
      <c r="C5730" s="46" t="str">
        <v>8 x 50</v>
      </c>
      <c r="D5730" s="46" t="str">
        <v>8 x 50</v>
      </c>
      <c r="E5730" s="47">
        <v>113.32</v>
      </c>
      <c r="F5730" s="45" t="str">
        <v>TUDANCA</v>
      </c>
      <c r="G5730" s="48">
        <v>45.894599999999997</v>
      </c>
      <c r="H5730" s="49">
        <v>14.596</v>
      </c>
      <c r="I5730" s="50">
        <v>2.1443272129350506</v>
      </c>
      <c r="J5730" s="51" t="str">
        <v>8 X 50</v>
      </c>
      <c r="Q5730" s="19" t="str">
        <v>53x65 - 53x65</v>
      </c>
      <c r="V5730" s="83"/>
      <c r="AA5730" t="str">
        <v>536 - Burlete</v>
      </c>
    </row>
    <row r="5731" spans="1:27" x14ac:dyDescent="0.2">
      <c r="A5731" s="45" t="str">
        <v>ACCESORIOS DE BRONCE UNION POLIAMIDA31</v>
      </c>
      <c r="B5731" s="46" t="str">
        <v>ACCESORIOS DE BRONCE UNION POLIAMIDA</v>
      </c>
      <c r="C5731" s="46">
        <v>31</v>
      </c>
      <c r="D5731" s="46" t="str">
        <v>UNION VIROLA 5/16</v>
      </c>
      <c r="E5731" s="47">
        <v>3586.78</v>
      </c>
      <c r="F5731" s="45" t="str">
        <v>ALNAT</v>
      </c>
      <c r="G5731" s="48">
        <v>1452.6459000000002</v>
      </c>
      <c r="H5731" s="49">
        <v>461.05270000000002</v>
      </c>
      <c r="I5731" s="50">
        <v>2.1507155255787467</v>
      </c>
      <c r="J5731" s="51" t="str">
        <v>012-02B-20</v>
      </c>
      <c r="Q5731" s="19" t="str">
        <v>54 - 6 x 8 x 15 - AMOL BLACK DECKER PS 900</v>
      </c>
      <c r="V5731" s="83"/>
      <c r="AA5731" t="str">
        <v>537 - Faro</v>
      </c>
    </row>
    <row r="5732" spans="1:27" x14ac:dyDescent="0.2">
      <c r="A5732" s="45" t="str">
        <v>ACCESORIOS DE BRONCE UNION POLIAMIDA35</v>
      </c>
      <c r="B5732" s="46" t="str">
        <v>ACCESORIOS DE BRONCE UNION POLIAMIDA</v>
      </c>
      <c r="C5732" s="46">
        <v>35</v>
      </c>
      <c r="D5732" s="46" t="str">
        <v>UNION VIROLA 8 MM</v>
      </c>
      <c r="E5732" s="47">
        <v>3586.78</v>
      </c>
      <c r="F5732" s="45" t="str">
        <v>ALNAT</v>
      </c>
      <c r="G5732" s="48">
        <v>1452.6459000000002</v>
      </c>
      <c r="H5732" s="49">
        <v>461.05270000000002</v>
      </c>
      <c r="I5732" s="50">
        <v>2.1507155255787467</v>
      </c>
      <c r="J5732" s="51" t="str">
        <v>012-81B-20</v>
      </c>
      <c r="Q5732" s="19" t="str">
        <v>54 - ACERO CABEZA ANCHA - M 12 x 1.75 - L: 20,3 mm</v>
      </c>
      <c r="V5732" s="83"/>
      <c r="AA5732" t="str">
        <v>538 - Casquillo para tornillo</v>
      </c>
    </row>
    <row r="5733" spans="1:27" x14ac:dyDescent="0.2">
      <c r="A5733" s="45" t="str">
        <v>RESORTES LINEA COMPLEMENTARIA387</v>
      </c>
      <c r="B5733" s="46" t="str">
        <v>RESORTES LINEA COMPLEMENTARIA</v>
      </c>
      <c r="C5733" s="46">
        <v>387</v>
      </c>
      <c r="D5733" s="46" t="str">
        <v>1,75 x 34 x 125 - Compresión</v>
      </c>
      <c r="E5733" s="47">
        <v>2748.88</v>
      </c>
      <c r="F5733" s="45" t="str">
        <v>RESORTES</v>
      </c>
      <c r="G5733" s="48">
        <v>1113.2964000000002</v>
      </c>
      <c r="H5733" s="49">
        <v>352.5</v>
      </c>
      <c r="I5733" s="50">
        <v>2.1582876595744684</v>
      </c>
      <c r="J5733" s="51" t="str">
        <v>387</v>
      </c>
      <c r="Q5733" s="19" t="str">
        <v>54 - LONGVIE - BLANCO 89 CON ARO  C / L</v>
      </c>
      <c r="V5733" s="83"/>
      <c r="AA5733" t="str">
        <v>539 - Sistema de limpiaparabrisas</v>
      </c>
    </row>
    <row r="5734" spans="1:27" x14ac:dyDescent="0.2">
      <c r="A5734" s="45" t="str">
        <v>ORING26</v>
      </c>
      <c r="B5734" s="46" t="str">
        <v>ORING</v>
      </c>
      <c r="C5734" s="46">
        <v>26</v>
      </c>
      <c r="D5734" s="46" t="str">
        <v>Cuerda 1,78mm - 31,47 x 35,03</v>
      </c>
      <c r="E5734" s="47">
        <v>315.14999999999998</v>
      </c>
      <c r="F5734" s="45" t="str">
        <v>OVNISA</v>
      </c>
      <c r="G5734" s="48">
        <v>127.63575</v>
      </c>
      <c r="H5734" s="49">
        <v>40.345199999999998</v>
      </c>
      <c r="I5734" s="50">
        <v>2.1635919514589097</v>
      </c>
      <c r="J5734" s="51" t="str">
        <v>26</v>
      </c>
      <c r="Q5734" s="19" t="str">
        <v>54 - RECTANGULARES  - 30x50</v>
      </c>
      <c r="V5734" s="83"/>
      <c r="AA5734" t="str">
        <v>53x65 - 53x65</v>
      </c>
    </row>
    <row r="5735" spans="1:27" x14ac:dyDescent="0.2">
      <c r="A5735" s="45" t="str">
        <v>ORING27</v>
      </c>
      <c r="B5735" s="46" t="str">
        <v>ORING</v>
      </c>
      <c r="C5735" s="46">
        <v>27</v>
      </c>
      <c r="D5735" s="46" t="str">
        <v>Cuerda 1,78mm - 33,05 x 36,61</v>
      </c>
      <c r="E5735" s="47">
        <v>334.65</v>
      </c>
      <c r="F5735" s="45" t="str">
        <v>OVNISA</v>
      </c>
      <c r="G5735" s="48">
        <v>135.53325000000001</v>
      </c>
      <c r="H5735" s="49">
        <v>42.624200000000002</v>
      </c>
      <c r="I5735" s="50">
        <v>2.1797253672796204</v>
      </c>
      <c r="J5735" s="51" t="str">
        <v>27</v>
      </c>
      <c r="Q5735" s="19" t="str">
        <v>54 - SAE 9.89 ID-8 - Espiga recta</v>
      </c>
      <c r="V5735" s="83"/>
      <c r="AA5735" t="str">
        <v>54 - 6 x 8 x 15 - AMOL BLACK DECKER PS 900</v>
      </c>
    </row>
    <row r="5736" spans="1:27" x14ac:dyDescent="0.2">
      <c r="A5736" s="45" t="str">
        <v>SEEGER DIN 47238</v>
      </c>
      <c r="B5736" s="46" t="str">
        <v>SEEGER DIN 472</v>
      </c>
      <c r="C5736" s="46">
        <v>38</v>
      </c>
      <c r="D5736" s="46" t="str">
        <v>SEEGER I 38</v>
      </c>
      <c r="E5736" s="47">
        <v>1429.2</v>
      </c>
      <c r="F5736" s="45" t="str">
        <v>OTIA</v>
      </c>
      <c r="G5736" s="48">
        <v>578.82600000000002</v>
      </c>
      <c r="H5736" s="49">
        <v>181.24270000000001</v>
      </c>
      <c r="I5736" s="50">
        <v>2.1936513856833959</v>
      </c>
      <c r="J5736" s="51" t="str">
        <v>0401038</v>
      </c>
      <c r="Q5736" s="19" t="str">
        <v>54 - SEEGER A 54</v>
      </c>
      <c r="V5736" s="83"/>
      <c r="AA5736" t="str">
        <v>54 - ACERO CABEZA ANCHA - M 12 x 1.75 - L: 20,3 mm</v>
      </c>
    </row>
    <row r="5737" spans="1:27" x14ac:dyDescent="0.2">
      <c r="A5737" s="45" t="str">
        <v>ORING7</v>
      </c>
      <c r="B5737" s="46" t="str">
        <v>ORING</v>
      </c>
      <c r="C5737" s="46">
        <v>7</v>
      </c>
      <c r="D5737" s="46" t="str">
        <v>Cuerda 1,78mm - 3,68 x 7,24</v>
      </c>
      <c r="E5737" s="47">
        <v>91.94</v>
      </c>
      <c r="F5737" s="45" t="str">
        <v>OVNISA</v>
      </c>
      <c r="G5737" s="48">
        <v>37.235700000000001</v>
      </c>
      <c r="H5737" s="49">
        <v>11.5763</v>
      </c>
      <c r="I5737" s="50">
        <v>2.2165458738975321</v>
      </c>
      <c r="J5737" s="51" t="str">
        <v>7</v>
      </c>
      <c r="Q5737" s="19" t="str">
        <v>54 - SEEGER I 54</v>
      </c>
      <c r="V5737" s="83"/>
      <c r="AA5737" t="str">
        <v>54 - LONGVIE - BLANCO 89 CON ARO  C / L</v>
      </c>
    </row>
    <row r="5738" spans="1:27" x14ac:dyDescent="0.2">
      <c r="A5738" s="45" t="str">
        <v>TARUGOS ESTRIADOS8 x 35</v>
      </c>
      <c r="B5738" s="46" t="str">
        <v>TARUGOS ESTRIADOS</v>
      </c>
      <c r="C5738" s="46" t="str">
        <v>8 x 35</v>
      </c>
      <c r="D5738" s="46" t="str">
        <v>8 x 35</v>
      </c>
      <c r="E5738" s="47">
        <v>88.8</v>
      </c>
      <c r="F5738" s="45" t="str">
        <v>TUDANCA</v>
      </c>
      <c r="G5738" s="48">
        <v>35.963999999999999</v>
      </c>
      <c r="H5738" s="49">
        <v>11.141</v>
      </c>
      <c r="I5738" s="50">
        <v>2.2280764742841757</v>
      </c>
      <c r="J5738" s="51" t="str">
        <v>8 X 35</v>
      </c>
      <c r="Q5738" s="19" t="str">
        <v>54 - Tapon de goma para anular calefaccion de 10 mm</v>
      </c>
      <c r="V5738" s="83"/>
      <c r="AA5738" t="str">
        <v>54 - RECTANGULARES  - 30x50</v>
      </c>
    </row>
    <row r="5739" spans="1:27" x14ac:dyDescent="0.2">
      <c r="A5739" s="45" t="str">
        <v>SEEGER DIN 47245</v>
      </c>
      <c r="B5739" s="46" t="str">
        <v>SEEGER DIN 472</v>
      </c>
      <c r="C5739" s="46">
        <v>45</v>
      </c>
      <c r="D5739" s="46" t="str">
        <v>SEEGER I 45</v>
      </c>
      <c r="E5739" s="47">
        <v>1985.13</v>
      </c>
      <c r="F5739" s="45" t="str">
        <v>OTIA</v>
      </c>
      <c r="G5739" s="48">
        <v>803.97765000000015</v>
      </c>
      <c r="H5739" s="49">
        <v>248.55600000000001</v>
      </c>
      <c r="I5739" s="50">
        <v>2.2345936127069961</v>
      </c>
      <c r="J5739" s="51" t="str">
        <v>0401045</v>
      </c>
      <c r="Q5739" s="19" t="str">
        <v>54 - TOPE PUERTA UNIVERSAL</v>
      </c>
      <c r="V5739" s="83"/>
      <c r="AA5739" t="str">
        <v>54 - SAE 9.89 ID-8 - Espiga recta</v>
      </c>
    </row>
    <row r="5740" spans="1:27" x14ac:dyDescent="0.2">
      <c r="A5740" s="45" t="str">
        <v>ORING35</v>
      </c>
      <c r="B5740" s="46" t="str">
        <v>ORING</v>
      </c>
      <c r="C5740" s="46">
        <v>35</v>
      </c>
      <c r="D5740" s="46" t="str">
        <v>Cuerda 1,78mm - 56,78 x 60,43</v>
      </c>
      <c r="E5740" s="47">
        <v>752.88</v>
      </c>
      <c r="F5740" s="45" t="str">
        <v>OVNISA</v>
      </c>
      <c r="G5740" s="48">
        <v>304.91640000000001</v>
      </c>
      <c r="H5740" s="49">
        <v>93.649500000000003</v>
      </c>
      <c r="I5740" s="50">
        <v>2.2559319590601126</v>
      </c>
      <c r="J5740" s="51" t="str">
        <v>35</v>
      </c>
      <c r="Q5740" s="19" t="str">
        <v>54 - Tubo hembra de 4,5 mm Cable: 0,5 - 2mm</v>
      </c>
      <c r="V5740" s="83"/>
      <c r="AA5740" t="str">
        <v>54 - SEEGER A 54</v>
      </c>
    </row>
    <row r="5741" spans="1:27" x14ac:dyDescent="0.2">
      <c r="A5741" s="45" t="str">
        <v>ACCESORIOS DE BRONCE UNION POLIAMIDA20</v>
      </c>
      <c r="B5741" s="46" t="str">
        <v>ACCESORIOS DE BRONCE UNION POLIAMIDA</v>
      </c>
      <c r="C5741" s="46">
        <v>20</v>
      </c>
      <c r="D5741" s="46" t="str">
        <v>CONEXIÓN CON VIROLA TUBO 1/4</v>
      </c>
      <c r="E5741" s="47">
        <v>3015.56</v>
      </c>
      <c r="F5741" s="45" t="str">
        <v>ALNAT</v>
      </c>
      <c r="G5741" s="48">
        <v>1221.3018000000002</v>
      </c>
      <c r="H5741" s="49">
        <v>374.17</v>
      </c>
      <c r="I5741" s="50">
        <v>2.2640291845952376</v>
      </c>
      <c r="J5741" s="51" t="str">
        <v>012-01B-10</v>
      </c>
      <c r="Q5741" s="19" t="str">
        <v>54 - Varilla cerradura FIAT-PEUGEOT-405</v>
      </c>
      <c r="V5741" s="83"/>
      <c r="AA5741" t="str">
        <v>54 - SEEGER I 54</v>
      </c>
    </row>
    <row r="5742" spans="1:27" x14ac:dyDescent="0.2">
      <c r="A5742" s="45" t="str">
        <v>ACCESORIOS DE BRONCE UNION POLIAMIDA24</v>
      </c>
      <c r="B5742" s="46" t="str">
        <v>ACCESORIOS DE BRONCE UNION POLIAMIDA</v>
      </c>
      <c r="C5742" s="46">
        <v>24</v>
      </c>
      <c r="D5742" s="46" t="str">
        <v>CONEXIÓN CON VIROLA TUBO 6 M</v>
      </c>
      <c r="E5742" s="47">
        <v>3015.56</v>
      </c>
      <c r="F5742" s="45" t="str">
        <v>ALNAT</v>
      </c>
      <c r="G5742" s="48">
        <v>1221.3018000000002</v>
      </c>
      <c r="H5742" s="49">
        <v>374.17</v>
      </c>
      <c r="I5742" s="50">
        <v>2.2640291845952376</v>
      </c>
      <c r="J5742" s="51" t="str">
        <v>012-80B-10</v>
      </c>
      <c r="Q5742" s="19" t="str">
        <v>545 - RESORTES LINEA CHEVROLET - RESORTE SUPERIOR P/ZAPATAS DE FRENO - CHEVROLET PICK UP</v>
      </c>
      <c r="V5742" s="83"/>
      <c r="AA5742" t="str">
        <v>54 - Tapon de goma para anular calefaccion de 10 mm</v>
      </c>
    </row>
    <row r="5743" spans="1:27" x14ac:dyDescent="0.2">
      <c r="A5743" s="45" t="str">
        <v>CLIPS IMPORTADOS527</v>
      </c>
      <c r="B5743" s="46" t="str">
        <v>CLIPS IMPORTADOS</v>
      </c>
      <c r="C5743" s="46">
        <v>527</v>
      </c>
      <c r="D5743" s="46" t="str">
        <v>Baúl</v>
      </c>
      <c r="E5743" s="47">
        <v>978.26</v>
      </c>
      <c r="F5743" s="45" t="str">
        <v>IMPORTACION</v>
      </c>
      <c r="G5743" s="48">
        <v>396.19529999999997</v>
      </c>
      <c r="H5743" s="49">
        <v>120.9264</v>
      </c>
      <c r="I5743" s="50">
        <v>2.2763341999761835</v>
      </c>
      <c r="J5743" s="51" t="str">
        <v>C3359</v>
      </c>
      <c r="Q5743" s="19" t="str">
        <v>547 - RESORTES LINEA CHEVROLET - COMANDO DE ACCION. DE EMBRAGUE - BEDFORD.  TODOS</v>
      </c>
      <c r="V5743" s="83"/>
      <c r="AA5743" t="str">
        <v>54 - TOPE PUERTA UNIVERSAL</v>
      </c>
    </row>
    <row r="5744" spans="1:27" x14ac:dyDescent="0.2">
      <c r="A5744" s="45" t="str">
        <v>INSERTOS5X7</v>
      </c>
      <c r="B5744" s="46" t="str">
        <v>INSERTOS</v>
      </c>
      <c r="C5744" s="46" t="str">
        <v>5X7</v>
      </c>
      <c r="D5744" s="46" t="str">
        <v>5X7</v>
      </c>
      <c r="E5744" s="47">
        <v>1861.56</v>
      </c>
      <c r="F5744" s="45" t="str">
        <v>INSERTOS</v>
      </c>
      <c r="G5744" s="48">
        <v>753.93180000000007</v>
      </c>
      <c r="H5744" s="49">
        <v>230</v>
      </c>
      <c r="I5744" s="50">
        <v>2.2779643478260874</v>
      </c>
      <c r="J5744" s="51" t="str">
        <v>5X7</v>
      </c>
      <c r="Q5744" s="19" t="str">
        <v>548 - RESORTES LINEA CHEVROLET - RESORTE SUPERIOR P/ZAP. FRENO SECUNDARIA TRAS CHEVROLET PICK UP</v>
      </c>
      <c r="V5744" s="83"/>
      <c r="AA5744" t="str">
        <v>54 - Tubo hembra de 4,5 mm Cable: 0,5 - 2mm</v>
      </c>
    </row>
    <row r="5745" spans="1:27" x14ac:dyDescent="0.2">
      <c r="A5745" s="45" t="str">
        <v>SEEGER DIN 47242</v>
      </c>
      <c r="B5745" s="46" t="str">
        <v>SEEGER DIN 472</v>
      </c>
      <c r="C5745" s="46">
        <v>42</v>
      </c>
      <c r="D5745" s="46" t="str">
        <v>SEEGER I 42</v>
      </c>
      <c r="E5745" s="47">
        <v>1955.71</v>
      </c>
      <c r="F5745" s="45" t="str">
        <v>OTIA</v>
      </c>
      <c r="G5745" s="48">
        <v>792.06254999999999</v>
      </c>
      <c r="H5745" s="49">
        <v>241.30879999999999</v>
      </c>
      <c r="I5745" s="50">
        <v>2.2823608173427576</v>
      </c>
      <c r="J5745" s="51" t="str">
        <v>0401042</v>
      </c>
      <c r="Q5745" s="19" t="str">
        <v>54x66 - 54x66</v>
      </c>
      <c r="V5745" s="83"/>
      <c r="AA5745" t="str">
        <v>54 - Varilla cerradura FIAT-PEUGEOT-405</v>
      </c>
    </row>
    <row r="5746" spans="1:27" x14ac:dyDescent="0.2">
      <c r="A5746" s="45" t="str">
        <v>ORING34</v>
      </c>
      <c r="B5746" s="46" t="str">
        <v>ORING</v>
      </c>
      <c r="C5746" s="46">
        <v>34</v>
      </c>
      <c r="D5746" s="46" t="str">
        <v>Cuerda 1,78mm - 53,7 x 57,26</v>
      </c>
      <c r="E5746" s="47">
        <v>722.09</v>
      </c>
      <c r="F5746" s="45" t="str">
        <v>OVNISA</v>
      </c>
      <c r="G5746" s="48">
        <v>292.44645000000003</v>
      </c>
      <c r="H5746" s="49">
        <v>89.093000000000004</v>
      </c>
      <c r="I5746" s="50">
        <v>2.2824851559606256</v>
      </c>
      <c r="J5746" s="51" t="str">
        <v>34</v>
      </c>
      <c r="Q5746" s="19" t="str">
        <v>55 - 1,25 x 8 x 50 - Compresion</v>
      </c>
      <c r="V5746" s="83"/>
      <c r="AA5746" t="str">
        <v>545 - RESORTES LINEA CHEVROLET - RESORTE SUPERIOR P/ZAPATAS DE FRENO - CHEVROLET PICK UP</v>
      </c>
    </row>
    <row r="5747" spans="1:27" x14ac:dyDescent="0.2">
      <c r="A5747" s="45" t="str">
        <v>TARUGOS ESTRIADOS8 x 25</v>
      </c>
      <c r="B5747" s="46" t="str">
        <v>TARUGOS ESTRIADOS</v>
      </c>
      <c r="C5747" s="46" t="str">
        <v>8 x 25</v>
      </c>
      <c r="D5747" s="46" t="str">
        <v>8 x 25</v>
      </c>
      <c r="E5747" s="47">
        <v>71.48</v>
      </c>
      <c r="F5747" s="45" t="str">
        <v>TUDANCA</v>
      </c>
      <c r="G5747" s="48">
        <v>28.949400000000004</v>
      </c>
      <c r="H5747" s="49">
        <v>8.8059999999999992</v>
      </c>
      <c r="I5747" s="50">
        <v>2.2874630933454472</v>
      </c>
      <c r="J5747" s="51" t="str">
        <v>8 X 25</v>
      </c>
      <c r="Q5747" s="19" t="str">
        <v>55 - 5 x 8 x 14 - TALADRO BOSCH / BLACK</v>
      </c>
      <c r="V5747" s="83"/>
      <c r="AA5747" t="str">
        <v>547 - RESORTES LINEA CHEVROLET - COMANDO DE ACCION. DE EMBRAGUE - BEDFORD.  TODOS</v>
      </c>
    </row>
    <row r="5748" spans="1:27" x14ac:dyDescent="0.2">
      <c r="A5748" s="45" t="str">
        <v>TARUGOS ESTRIADOS8 x 30</v>
      </c>
      <c r="B5748" s="46" t="str">
        <v>TARUGOS ESTRIADOS</v>
      </c>
      <c r="C5748" s="46" t="str">
        <v>8 x 30</v>
      </c>
      <c r="D5748" s="46" t="str">
        <v>8 x 30</v>
      </c>
      <c r="E5748" s="47">
        <v>71.48</v>
      </c>
      <c r="F5748" s="45" t="str">
        <v>TUDANCA</v>
      </c>
      <c r="G5748" s="48">
        <v>28.949400000000004</v>
      </c>
      <c r="H5748" s="49">
        <v>8.8059999999999992</v>
      </c>
      <c r="I5748" s="50">
        <v>2.2874630933454472</v>
      </c>
      <c r="J5748" s="51" t="str">
        <v>8 X 30</v>
      </c>
      <c r="Q5748" s="19" t="str">
        <v>55 - ACERO CABEZA BAJA - M 5 x 0.8 - L: 10.90 mm</v>
      </c>
      <c r="V5748" s="83"/>
      <c r="AA5748" t="str">
        <v>548 - RESORTES LINEA CHEVROLET - RESORTE SUPERIOR P/ZAP. FRENO SECUNDARIA TRAS CHEVROLET PICK UP</v>
      </c>
    </row>
    <row r="5749" spans="1:27" x14ac:dyDescent="0.2">
      <c r="A5749" s="45" t="str">
        <v>TUERCAS RAPIDAS36</v>
      </c>
      <c r="B5749" s="46" t="str">
        <v>TUERCAS RAPIDAS</v>
      </c>
      <c r="C5749" s="46">
        <v>36</v>
      </c>
      <c r="D5749" s="46" t="str">
        <v>Aranlock 10x18</v>
      </c>
      <c r="E5749" s="47">
        <v>276.37</v>
      </c>
      <c r="F5749" s="45" t="str">
        <v>OTIA</v>
      </c>
      <c r="G5749" s="48">
        <v>111.92985</v>
      </c>
      <c r="H5749" s="49">
        <v>34.020000000000003</v>
      </c>
      <c r="I5749" s="50">
        <v>2.2901190476190472</v>
      </c>
      <c r="J5749" s="51" t="str">
        <v>075010-18</v>
      </c>
      <c r="Q5749" s="19" t="str">
        <v>55 - COCINA - WHIRPOOL</v>
      </c>
      <c r="V5749" s="83"/>
      <c r="AA5749" t="str">
        <v>54x66 - 54x66</v>
      </c>
    </row>
    <row r="5750" spans="1:27" x14ac:dyDescent="0.2">
      <c r="A5750" s="45" t="str">
        <v>SEEGER DIN 47247</v>
      </c>
      <c r="B5750" s="46" t="str">
        <v>SEEGER DIN 472</v>
      </c>
      <c r="C5750" s="46">
        <v>47</v>
      </c>
      <c r="D5750" s="46" t="str">
        <v>SEEGER I 47</v>
      </c>
      <c r="E5750" s="47">
        <v>2092.92</v>
      </c>
      <c r="F5750" s="45" t="str">
        <v>OTIA</v>
      </c>
      <c r="G5750" s="48">
        <v>847.63260000000014</v>
      </c>
      <c r="H5750" s="49">
        <v>256.8057</v>
      </c>
      <c r="I5750" s="50">
        <v>2.3006767373154107</v>
      </c>
      <c r="J5750" s="51" t="str">
        <v>0401047</v>
      </c>
      <c r="Q5750" s="19" t="str">
        <v>55 - Grampa varilla cerradura FIAT DUNA UNO</v>
      </c>
      <c r="V5750" s="83"/>
      <c r="AA5750" t="str">
        <v>55 - 1,25 x 8 x 50 - Compresion</v>
      </c>
    </row>
    <row r="5751" spans="1:27" x14ac:dyDescent="0.2">
      <c r="A5751" s="45" t="str">
        <v>SEEGER DIN 4716</v>
      </c>
      <c r="B5751" s="46" t="str">
        <v>SEEGER DIN 471</v>
      </c>
      <c r="C5751" s="46">
        <v>6</v>
      </c>
      <c r="D5751" s="46" t="str">
        <v>SEEGER A 6</v>
      </c>
      <c r="E5751" s="47">
        <v>117.56</v>
      </c>
      <c r="F5751" s="45" t="str">
        <v>OTIA</v>
      </c>
      <c r="G5751" s="48">
        <v>47.611800000000002</v>
      </c>
      <c r="H5751" s="49">
        <v>14.4109</v>
      </c>
      <c r="I5751" s="50">
        <v>2.3038741508163962</v>
      </c>
      <c r="J5751" s="51" t="str">
        <v>0403006</v>
      </c>
      <c r="Q5751" s="19" t="str">
        <v>55 - LONGVIE - Longvie 89 c/aro v/L MRR diam8</v>
      </c>
      <c r="V5751" s="83"/>
      <c r="AA5751" t="str">
        <v>55 - 5 x 8 x 14 - TALADRO BOSCH / BLACK</v>
      </c>
    </row>
    <row r="5752" spans="1:27" x14ac:dyDescent="0.2">
      <c r="A5752" s="45" t="str">
        <v>PLASTICOS365</v>
      </c>
      <c r="B5752" s="46" t="str">
        <v>PLASTICOS</v>
      </c>
      <c r="C5752" s="46">
        <v>365</v>
      </c>
      <c r="D5752" s="46" t="str">
        <v>Grampa tapizado Toyota Hylux-Honda-Kia</v>
      </c>
      <c r="E5752" s="47">
        <v>2643.63</v>
      </c>
      <c r="F5752" s="45" t="str">
        <v>FADER</v>
      </c>
      <c r="G5752" s="48">
        <v>1070.6701500000001</v>
      </c>
      <c r="H5752" s="49">
        <v>323.66879999999998</v>
      </c>
      <c r="I5752" s="50">
        <v>2.307918928237755</v>
      </c>
      <c r="J5752" s="51" t="str">
        <v>F-1162</v>
      </c>
      <c r="Q5752" s="19" t="str">
        <v>55 - REDUCC  1/4 a 3/8 MM</v>
      </c>
      <c r="V5752" s="83"/>
      <c r="AA5752" t="str">
        <v>55 - ACERO CABEZA BAJA - M 5 x 0.8 - L: 10.90 mm</v>
      </c>
    </row>
    <row r="5753" spans="1:27" x14ac:dyDescent="0.2">
      <c r="A5753" s="45" t="str">
        <v>SEEGER DIN 47111</v>
      </c>
      <c r="B5753" s="46" t="str">
        <v>SEEGER DIN 471</v>
      </c>
      <c r="C5753" s="46">
        <v>11</v>
      </c>
      <c r="D5753" s="46" t="str">
        <v>SEEGER A 11</v>
      </c>
      <c r="E5753" s="47">
        <v>205.92</v>
      </c>
      <c r="F5753" s="45" t="str">
        <v>OTIA</v>
      </c>
      <c r="G5753" s="48">
        <v>83.397599999999997</v>
      </c>
      <c r="H5753" s="49">
        <v>25.179300000000001</v>
      </c>
      <c r="I5753" s="50">
        <v>2.3121492654680629</v>
      </c>
      <c r="J5753" s="51" t="str">
        <v>0403011</v>
      </c>
      <c r="Q5753" s="19" t="str">
        <v>55 - SAE 9.89 ID-8 - Codo 90°</v>
      </c>
      <c r="V5753" s="83"/>
      <c r="AA5753" t="str">
        <v>55 - COCINA - WHIRPOOL</v>
      </c>
    </row>
    <row r="5754" spans="1:27" x14ac:dyDescent="0.2">
      <c r="A5754" s="45" t="str">
        <v>SEEGER DIN 4714</v>
      </c>
      <c r="B5754" s="46" t="str">
        <v>SEEGER DIN 471</v>
      </c>
      <c r="C5754" s="46">
        <v>4</v>
      </c>
      <c r="D5754" s="46" t="str">
        <v>SEEGER A 4</v>
      </c>
      <c r="E5754" s="47">
        <v>88.72</v>
      </c>
      <c r="F5754" s="45" t="str">
        <v>OTIA</v>
      </c>
      <c r="G5754" s="48">
        <v>35.931600000000003</v>
      </c>
      <c r="H5754" s="49">
        <v>10.772600000000001</v>
      </c>
      <c r="I5754" s="50">
        <v>2.3354621911144942</v>
      </c>
      <c r="J5754" s="51" t="str">
        <v>0403004</v>
      </c>
      <c r="Q5754" s="19" t="str">
        <v>55 - SEEGER A 55</v>
      </c>
      <c r="V5754" s="83"/>
      <c r="AA5754" t="str">
        <v>55 - Grampa varilla cerradura FIAT DUNA UNO</v>
      </c>
    </row>
    <row r="5755" spans="1:27" x14ac:dyDescent="0.2">
      <c r="A5755" s="45" t="str">
        <v>SEEGER DIN 4715</v>
      </c>
      <c r="B5755" s="46" t="str">
        <v>SEEGER DIN 471</v>
      </c>
      <c r="C5755" s="46">
        <v>5</v>
      </c>
      <c r="D5755" s="46" t="str">
        <v>SEEGER A 5</v>
      </c>
      <c r="E5755" s="47">
        <v>88.72</v>
      </c>
      <c r="F5755" s="45" t="str">
        <v>OTIA</v>
      </c>
      <c r="G5755" s="48">
        <v>35.931600000000003</v>
      </c>
      <c r="H5755" s="49">
        <v>10.772600000000001</v>
      </c>
      <c r="I5755" s="50">
        <v>2.3354621911144942</v>
      </c>
      <c r="J5755" s="51" t="str">
        <v>0403005</v>
      </c>
      <c r="Q5755" s="19" t="str">
        <v>55 - SEEGER I 55</v>
      </c>
      <c r="V5755" s="83"/>
      <c r="AA5755" t="str">
        <v>55 - LONGVIE - Longvie 89 c/aro v/L MRR diam8</v>
      </c>
    </row>
    <row r="5756" spans="1:27" x14ac:dyDescent="0.2">
      <c r="A5756" s="45" t="str">
        <v>SEEGER DIN 4717</v>
      </c>
      <c r="B5756" s="46" t="str">
        <v>SEEGER DIN 471</v>
      </c>
      <c r="C5756" s="46">
        <v>7</v>
      </c>
      <c r="D5756" s="46" t="str">
        <v>SEEGER A 7</v>
      </c>
      <c r="E5756" s="47">
        <v>147.88</v>
      </c>
      <c r="F5756" s="45" t="str">
        <v>OTIA</v>
      </c>
      <c r="G5756" s="48">
        <v>59.891399999999997</v>
      </c>
      <c r="H5756" s="49">
        <v>17.948799999999999</v>
      </c>
      <c r="I5756" s="50">
        <v>2.3367913175254058</v>
      </c>
      <c r="J5756" s="51" t="str">
        <v>0403007</v>
      </c>
      <c r="Q5756" s="19" t="str">
        <v>55 - Tapon de goma para anular calefaccion de 13 mm</v>
      </c>
      <c r="V5756" s="83"/>
      <c r="AA5756" t="str">
        <v>55 - REDUCC  1/4 a 3/8 MM</v>
      </c>
    </row>
    <row r="5757" spans="1:27" x14ac:dyDescent="0.2">
      <c r="A5757" s="45" t="str">
        <v>SEEGER DIN 47138</v>
      </c>
      <c r="B5757" s="46" t="str">
        <v>SEEGER DIN 471</v>
      </c>
      <c r="C5757" s="46">
        <v>38</v>
      </c>
      <c r="D5757" s="46" t="str">
        <v>SEEGER A 38</v>
      </c>
      <c r="E5757" s="47">
        <v>2068</v>
      </c>
      <c r="F5757" s="45" t="str">
        <v>OTIA</v>
      </c>
      <c r="G5757" s="48">
        <v>837.54</v>
      </c>
      <c r="H5757" s="49">
        <v>250.93279999999999</v>
      </c>
      <c r="I5757" s="50">
        <v>2.3377063500666315</v>
      </c>
      <c r="J5757" s="51" t="str">
        <v>0403038</v>
      </c>
      <c r="Q5757" s="19" t="str">
        <v>55 - TOPE PUERTA UNIVERSAL</v>
      </c>
      <c r="V5757" s="83"/>
      <c r="AA5757" t="str">
        <v>55 - SAE 9.89 ID-8 - Codo 90°</v>
      </c>
    </row>
    <row r="5758" spans="1:27" x14ac:dyDescent="0.2">
      <c r="A5758" s="45" t="str">
        <v>SEEGER DIN 47113</v>
      </c>
      <c r="B5758" s="46" t="str">
        <v>SEEGER DIN 471</v>
      </c>
      <c r="C5758" s="46">
        <v>13</v>
      </c>
      <c r="D5758" s="46" t="str">
        <v>SEEGER A 13</v>
      </c>
      <c r="E5758" s="47">
        <v>268.04000000000002</v>
      </c>
      <c r="F5758" s="45" t="str">
        <v>OTIA</v>
      </c>
      <c r="G5758" s="48">
        <v>108.55620000000002</v>
      </c>
      <c r="H5758" s="49">
        <v>32.522599999999997</v>
      </c>
      <c r="I5758" s="50">
        <v>2.337869666016863</v>
      </c>
      <c r="J5758" s="51" t="str">
        <v>0403013</v>
      </c>
      <c r="Q5758" s="19" t="str">
        <v>550 - RESORTES LINEA CHEVROLET - RESORTETRABA SUP LARGO MONZA /VARGA</v>
      </c>
      <c r="V5758" s="83"/>
      <c r="AA5758" t="str">
        <v>55 - SEEGER A 55</v>
      </c>
    </row>
    <row r="5759" spans="1:27" x14ac:dyDescent="0.2">
      <c r="A5759" s="45" t="str">
        <v>SEEGER DIN 4719</v>
      </c>
      <c r="B5759" s="46" t="str">
        <v>SEEGER DIN 471</v>
      </c>
      <c r="C5759" s="46">
        <v>9</v>
      </c>
      <c r="D5759" s="46" t="str">
        <v>SEEGER A 9</v>
      </c>
      <c r="E5759" s="47">
        <v>178.56</v>
      </c>
      <c r="F5759" s="45" t="str">
        <v>OTIA</v>
      </c>
      <c r="G5759" s="48">
        <v>72.316800000000001</v>
      </c>
      <c r="H5759" s="49">
        <v>21.591200000000001</v>
      </c>
      <c r="I5759" s="50">
        <v>2.3493645559301939</v>
      </c>
      <c r="J5759" s="51" t="str">
        <v>0403009</v>
      </c>
      <c r="Q5759" s="19" t="str">
        <v>555 - RESORTES LINEA CHEVROLET - RESORTE P/COMANDO DE ACELERADOR - CHEVROLET PICK UP. TODOS</v>
      </c>
      <c r="V5759" s="83"/>
      <c r="AA5759" t="str">
        <v>55 - SEEGER I 55</v>
      </c>
    </row>
    <row r="5760" spans="1:27" x14ac:dyDescent="0.2">
      <c r="A5760" s="45" t="str">
        <v>CLIPS IMPORTADOS677</v>
      </c>
      <c r="B5760" s="46" t="str">
        <v>CLIPS IMPORTADOS</v>
      </c>
      <c r="C5760" s="46">
        <v>677</v>
      </c>
      <c r="D5760" s="46" t="str">
        <v>Moldura lateral, faldón lateral</v>
      </c>
      <c r="E5760" s="47">
        <v>1695.65</v>
      </c>
      <c r="F5760" s="45" t="str">
        <v>IMPORTACION</v>
      </c>
      <c r="G5760" s="48">
        <v>686.73825000000011</v>
      </c>
      <c r="H5760" s="49">
        <v>204.42320000000001</v>
      </c>
      <c r="I5760" s="50">
        <v>2.3593948729889762</v>
      </c>
      <c r="J5760" s="51" t="str">
        <v>C1261</v>
      </c>
      <c r="Q5760" s="19" t="str">
        <v>55x67 - 55x67</v>
      </c>
      <c r="V5760" s="83"/>
      <c r="AA5760" t="str">
        <v>55 - Tapon de goma para anular calefaccion de 13 mm</v>
      </c>
    </row>
    <row r="5761" spans="1:27" x14ac:dyDescent="0.2">
      <c r="A5761" s="45" t="str">
        <v>PLASTICOS136</v>
      </c>
      <c r="B5761" s="46" t="str">
        <v>PLASTICOS</v>
      </c>
      <c r="C5761" s="46">
        <v>136</v>
      </c>
      <c r="D5761" s="46" t="str">
        <v>Buje respaldo de asiento VOLKS WAGEN GOL</v>
      </c>
      <c r="E5761" s="47">
        <v>1477.95</v>
      </c>
      <c r="F5761" s="45" t="str">
        <v>FADER</v>
      </c>
      <c r="G5761" s="48">
        <v>598.56975000000011</v>
      </c>
      <c r="H5761" s="49">
        <v>177.55500000000001</v>
      </c>
      <c r="I5761" s="50">
        <v>2.3711793528765739</v>
      </c>
      <c r="J5761" s="51" t="str">
        <v>S-200</v>
      </c>
      <c r="Q5761" s="19" t="str">
        <v>56 - 1,25 x 10 x 50 - Compresion</v>
      </c>
      <c r="V5761" s="83"/>
      <c r="AA5761" t="str">
        <v>55 - TOPE PUERTA UNIVERSAL</v>
      </c>
    </row>
    <row r="5762" spans="1:27" x14ac:dyDescent="0.2">
      <c r="A5762" s="45" t="str">
        <v>CLIPS IMPORTADOS602</v>
      </c>
      <c r="B5762" s="46" t="str">
        <v>CLIPS IMPORTADOS</v>
      </c>
      <c r="C5762" s="46">
        <v>602</v>
      </c>
      <c r="D5762" s="46" t="str">
        <v>Motor</v>
      </c>
      <c r="E5762" s="47">
        <v>1608.7</v>
      </c>
      <c r="F5762" s="45" t="str">
        <v>IMPORTACION</v>
      </c>
      <c r="G5762" s="48">
        <v>651.52350000000001</v>
      </c>
      <c r="H5762" s="49">
        <v>192.90639999999999</v>
      </c>
      <c r="I5762" s="50">
        <v>2.3774073851360038</v>
      </c>
      <c r="J5762" s="51" t="str">
        <v>C0332</v>
      </c>
      <c r="Q5762" s="19" t="str">
        <v>56 - ACERO CABEZA BAJA - M 6 x 1.0 - L: 13.90 mm</v>
      </c>
      <c r="V5762" s="83"/>
      <c r="AA5762" t="str">
        <v>550 - RESORTES LINEA CHEVROLET - RESORTETRABA SUP LARGO MONZA /VARGA</v>
      </c>
    </row>
    <row r="5763" spans="1:27" x14ac:dyDescent="0.2">
      <c r="A5763" s="45" t="str">
        <v>CLIPS IMPORTADOS510</v>
      </c>
      <c r="B5763" s="46" t="str">
        <v>CLIPS IMPORTADOS</v>
      </c>
      <c r="C5763" s="46">
        <v>510</v>
      </c>
      <c r="D5763" s="46" t="str">
        <v>Pasarruedas, guardabarros</v>
      </c>
      <c r="E5763" s="47">
        <v>913.04</v>
      </c>
      <c r="F5763" s="45" t="str">
        <v>IMPORTACION</v>
      </c>
      <c r="G5763" s="48">
        <v>369.78120000000001</v>
      </c>
      <c r="H5763" s="49">
        <v>109.4096</v>
      </c>
      <c r="I5763" s="50">
        <v>2.3797875140755473</v>
      </c>
      <c r="J5763" s="51" t="str">
        <v>C1607</v>
      </c>
      <c r="Q5763" s="19" t="str">
        <v>56 - Buje insignia FIAT UNO-DUNA</v>
      </c>
      <c r="V5763" s="83"/>
      <c r="AA5763" t="str">
        <v>555 - RESORTES LINEA CHEVROLET - RESORTE P/COMANDO DE ACELERADOR - CHEVROLET PICK UP. TODOS</v>
      </c>
    </row>
    <row r="5764" spans="1:27" x14ac:dyDescent="0.2">
      <c r="A5764" s="45" t="str">
        <v>ORING6</v>
      </c>
      <c r="B5764" s="46" t="str">
        <v>ORING</v>
      </c>
      <c r="C5764" s="46">
        <v>6</v>
      </c>
      <c r="D5764" s="46" t="str">
        <v>Cuerda 1,78mm - 2,9 x 6,46</v>
      </c>
      <c r="E5764" s="47">
        <v>97.43</v>
      </c>
      <c r="F5764" s="45" t="str">
        <v>OVNISA</v>
      </c>
      <c r="G5764" s="48">
        <v>39.459150000000008</v>
      </c>
      <c r="H5764" s="49">
        <v>11.5763</v>
      </c>
      <c r="I5764" s="50">
        <v>2.4086150151602852</v>
      </c>
      <c r="J5764" s="51" t="str">
        <v>6</v>
      </c>
      <c r="Q5764" s="19" t="str">
        <v>56 - LONGVIE - Longvie 2002 diam 8 bl V/L</v>
      </c>
      <c r="V5764" s="83"/>
      <c r="AA5764" t="str">
        <v>55x67 - 55x67</v>
      </c>
    </row>
    <row r="5765" spans="1:27" x14ac:dyDescent="0.2">
      <c r="A5765" s="45" t="str">
        <v>CLIPS IMPORTADOS620</v>
      </c>
      <c r="B5765" s="46" t="str">
        <v>CLIPS IMPORTADOS</v>
      </c>
      <c r="C5765" s="46">
        <v>620</v>
      </c>
      <c r="D5765" s="46" t="str">
        <v>Techo interior</v>
      </c>
      <c r="E5765" s="47">
        <v>1217.3900000000001</v>
      </c>
      <c r="F5765" s="45" t="str">
        <v>IMPORTACION</v>
      </c>
      <c r="G5765" s="48">
        <v>493.04295000000002</v>
      </c>
      <c r="H5765" s="49">
        <v>143.96</v>
      </c>
      <c r="I5765" s="50">
        <v>2.4248607252014449</v>
      </c>
      <c r="J5765" s="51" t="str">
        <v>C0572</v>
      </c>
      <c r="Q5765" s="19" t="str">
        <v>56 - REDUCC  1/4 a 1/2 MM</v>
      </c>
      <c r="V5765" s="83"/>
      <c r="AA5765" t="str">
        <v>56 - 1,25 x 10 x 50 - Compresion</v>
      </c>
    </row>
    <row r="5766" spans="1:27" x14ac:dyDescent="0.2">
      <c r="A5766" s="45" t="str">
        <v>INSERTOS4X6</v>
      </c>
      <c r="B5766" s="46" t="str">
        <v>INSERTOS</v>
      </c>
      <c r="C5766" s="46" t="str">
        <v>4X6</v>
      </c>
      <c r="D5766" s="46" t="str">
        <v>4X6</v>
      </c>
      <c r="E5766" s="47">
        <v>1861.56</v>
      </c>
      <c r="F5766" s="45" t="str">
        <v>INSERTOS</v>
      </c>
      <c r="G5766" s="48">
        <v>753.93180000000007</v>
      </c>
      <c r="H5766" s="49">
        <v>220</v>
      </c>
      <c r="I5766" s="50">
        <v>2.4269627272727274</v>
      </c>
      <c r="J5766" s="51" t="str">
        <v>4X6</v>
      </c>
      <c r="Q5766" s="19" t="str">
        <v>56 - REDUCCION 16 X 19 - 66</v>
      </c>
      <c r="V5766" s="83"/>
      <c r="AA5766" t="str">
        <v>56 - ACERO CABEZA BAJA - M 6 x 1.0 - L: 13.90 mm</v>
      </c>
    </row>
    <row r="5767" spans="1:27" x14ac:dyDescent="0.2">
      <c r="A5767" s="45" t="str">
        <v>SEEGER DIN 47220</v>
      </c>
      <c r="B5767" s="46" t="str">
        <v>SEEGER DIN 472</v>
      </c>
      <c r="C5767" s="46">
        <v>20</v>
      </c>
      <c r="D5767" s="46" t="str">
        <v>SEEGER I 20</v>
      </c>
      <c r="E5767" s="47">
        <v>438.95</v>
      </c>
      <c r="F5767" s="45" t="str">
        <v>OTIA</v>
      </c>
      <c r="G5767" s="48">
        <v>177.77475000000001</v>
      </c>
      <c r="H5767" s="49">
        <v>51.724699999999999</v>
      </c>
      <c r="I5767" s="50">
        <v>2.4369411519061495</v>
      </c>
      <c r="J5767" s="51" t="str">
        <v>0401020</v>
      </c>
      <c r="Q5767" s="19" t="str">
        <v>56 - SAE 9.89 ID-10 - Tee en angulo recto</v>
      </c>
      <c r="V5767" s="83"/>
      <c r="AA5767" t="str">
        <v>56 - Buje insignia FIAT UNO-DUNA</v>
      </c>
    </row>
    <row r="5768" spans="1:27" x14ac:dyDescent="0.2">
      <c r="A5768" s="45" t="str">
        <v>CLIPS IMPORTADOS569</v>
      </c>
      <c r="B5768" s="46" t="str">
        <v>CLIPS IMPORTADOS</v>
      </c>
      <c r="C5768" s="46">
        <v>569</v>
      </c>
      <c r="D5768" s="46" t="str">
        <v>Sujetador</v>
      </c>
      <c r="E5768" s="47">
        <v>782.61</v>
      </c>
      <c r="F5768" s="45" t="str">
        <v>IMPORTACION</v>
      </c>
      <c r="G5768" s="48">
        <v>316.95705000000004</v>
      </c>
      <c r="H5768" s="49">
        <v>92.134399999999999</v>
      </c>
      <c r="I5768" s="50">
        <v>2.4401597014795779</v>
      </c>
      <c r="J5768" s="51" t="str">
        <v>C3005</v>
      </c>
      <c r="Q5768" s="19" t="str">
        <v>56 - SEEGER A 56</v>
      </c>
      <c r="V5768" s="83"/>
      <c r="AA5768" t="str">
        <v>56 - LONGVIE - Longvie 2002 diam 8 bl V/L</v>
      </c>
    </row>
    <row r="5769" spans="1:27" x14ac:dyDescent="0.2">
      <c r="A5769" s="45" t="str">
        <v>RESORTES LINEA BULONERA828</v>
      </c>
      <c r="B5769" s="46" t="str">
        <v>RESORTES LINEA BULONERA</v>
      </c>
      <c r="C5769" s="46">
        <v>828</v>
      </c>
      <c r="D5769" s="46" t="str">
        <v>EXPANSION - 2,5 x 24 L.: 195 mm</v>
      </c>
      <c r="E5769" s="47">
        <v>12441.6</v>
      </c>
      <c r="F5769" s="45" t="str">
        <v>RESORTES</v>
      </c>
      <c r="G5769" s="48">
        <v>5038.8480000000009</v>
      </c>
      <c r="H5769" s="49">
        <v>1463</v>
      </c>
      <c r="I5769" s="50">
        <v>2.4441886534518118</v>
      </c>
      <c r="J5769" s="51" t="str">
        <v>828</v>
      </c>
      <c r="Q5769" s="19" t="str">
        <v>56 - SEEGER I 56</v>
      </c>
      <c r="V5769" s="83"/>
      <c r="AA5769" t="str">
        <v>56 - REDUCC  1/4 a 1/2 MM</v>
      </c>
    </row>
    <row r="5770" spans="1:27" x14ac:dyDescent="0.2">
      <c r="A5770" s="45" t="str">
        <v>ORING33</v>
      </c>
      <c r="B5770" s="46" t="str">
        <v>ORING</v>
      </c>
      <c r="C5770" s="46">
        <v>33</v>
      </c>
      <c r="D5770" s="46" t="str">
        <v>Cuerda 1,78mm - 50,52 x 54,08</v>
      </c>
      <c r="E5770" s="47">
        <v>713.65</v>
      </c>
      <c r="F5770" s="45" t="str">
        <v>OVNISA</v>
      </c>
      <c r="G5770" s="48">
        <v>289.02825000000001</v>
      </c>
      <c r="H5770" s="49">
        <v>83.774299999999997</v>
      </c>
      <c r="I5770" s="50">
        <v>2.4500825432143274</v>
      </c>
      <c r="J5770" s="51" t="str">
        <v>33</v>
      </c>
      <c r="Q5770" s="19" t="str">
        <v>56 - Tapon de goma para anular calefaccion de 16 mm</v>
      </c>
      <c r="V5770" s="83"/>
      <c r="AA5770" t="str">
        <v>56 - REDUCCION 16 X 19 - 66</v>
      </c>
    </row>
    <row r="5771" spans="1:27" x14ac:dyDescent="0.2">
      <c r="A5771" s="45" t="str">
        <v>SEEGER DIN 47219</v>
      </c>
      <c r="B5771" s="46" t="str">
        <v>SEEGER DIN 472</v>
      </c>
      <c r="C5771" s="46">
        <v>19</v>
      </c>
      <c r="D5771" s="46" t="str">
        <v>SEEGER I 19</v>
      </c>
      <c r="E5771" s="47">
        <v>442.62</v>
      </c>
      <c r="F5771" s="45" t="str">
        <v>OTIA</v>
      </c>
      <c r="G5771" s="48">
        <v>179.2611</v>
      </c>
      <c r="H5771" s="49">
        <v>51.724699999999999</v>
      </c>
      <c r="I5771" s="50">
        <v>2.4656769396439224</v>
      </c>
      <c r="J5771" s="51" t="str">
        <v>0401019</v>
      </c>
      <c r="Q5771" s="19" t="str">
        <v>56 - TOPE PUERTA UNIVERSAL</v>
      </c>
      <c r="V5771" s="83"/>
      <c r="AA5771" t="str">
        <v>56 - SAE 9.89 ID-10 - Tee en angulo recto</v>
      </c>
    </row>
    <row r="5772" spans="1:27" x14ac:dyDescent="0.2">
      <c r="A5772" s="45" t="str">
        <v>ACCESORIOS DE BRONCE UNION POLIAMIDA3</v>
      </c>
      <c r="B5772" s="46" t="str">
        <v>ACCESORIOS DE BRONCE UNION POLIAMIDA</v>
      </c>
      <c r="C5772" s="46">
        <v>3</v>
      </c>
      <c r="D5772" s="46" t="str">
        <v>VIROLA 8 MM</v>
      </c>
      <c r="E5772" s="47">
        <v>664.27</v>
      </c>
      <c r="F5772" s="45" t="str">
        <v>ALNAT</v>
      </c>
      <c r="G5772" s="48">
        <v>269.02935000000002</v>
      </c>
      <c r="H5772" s="49">
        <v>77.516999999999996</v>
      </c>
      <c r="I5772" s="50">
        <v>2.4705851619644728</v>
      </c>
      <c r="J5772" s="51" t="str">
        <v>BO08</v>
      </c>
      <c r="Q5772" s="19" t="str">
        <v>560 - Rejilla p/botaguas</v>
      </c>
      <c r="V5772" s="83"/>
      <c r="AA5772" t="str">
        <v>56 - SEEGER A 56</v>
      </c>
    </row>
    <row r="5773" spans="1:27" x14ac:dyDescent="0.2">
      <c r="A5773" s="45" t="str">
        <v>CONECTORES NUEVA INCORPORACION16</v>
      </c>
      <c r="B5773" s="46" t="str">
        <v>CONECTORES NUEVA INCORPORACION</v>
      </c>
      <c r="C5773" s="46">
        <v>16</v>
      </c>
      <c r="D5773" s="46" t="str">
        <v>CONECC R PLAST 3/8 X 12</v>
      </c>
      <c r="E5773" s="47">
        <v>5710.89</v>
      </c>
      <c r="F5773" s="45" t="str">
        <v>ALNAT</v>
      </c>
      <c r="G5773" s="48">
        <v>2312.9104500000003</v>
      </c>
      <c r="H5773" s="49">
        <v>661.50450000000001</v>
      </c>
      <c r="I5773" s="50">
        <v>2.4964394800035379</v>
      </c>
      <c r="J5773" s="51" t="str">
        <v>060-08</v>
      </c>
      <c r="Q5773" s="19" t="str">
        <v>561 - Techo</v>
      </c>
      <c r="V5773" s="83"/>
      <c r="AA5773" t="str">
        <v>56 - SEEGER I 56</v>
      </c>
    </row>
    <row r="5774" spans="1:27" x14ac:dyDescent="0.2">
      <c r="A5774" s="45" t="str">
        <v>CLIPS IMPORTADOS735</v>
      </c>
      <c r="B5774" s="46" t="str">
        <v>CLIPS IMPORTADOS</v>
      </c>
      <c r="C5774" s="46">
        <v>735</v>
      </c>
      <c r="D5774" s="46" t="str">
        <v>Faldón lateral</v>
      </c>
      <c r="E5774" s="47">
        <v>1500</v>
      </c>
      <c r="F5774" s="45" t="str">
        <v>IMPORTACION</v>
      </c>
      <c r="G5774" s="48">
        <v>607.5</v>
      </c>
      <c r="H5774" s="49">
        <v>172.75200000000001</v>
      </c>
      <c r="I5774" s="50">
        <v>2.5166018338427341</v>
      </c>
      <c r="J5774" s="51" t="str">
        <v>C1462</v>
      </c>
      <c r="Q5774" s="19" t="str">
        <v>562 - Paragolpes, faldon lateral</v>
      </c>
      <c r="V5774" s="83"/>
      <c r="AA5774" t="str">
        <v>56 - Tapon de goma para anular calefaccion de 16 mm</v>
      </c>
    </row>
    <row r="5775" spans="1:27" x14ac:dyDescent="0.2">
      <c r="A5775" s="45" t="str">
        <v>SEEGER DIN 47272</v>
      </c>
      <c r="B5775" s="46" t="str">
        <v>SEEGER DIN 472</v>
      </c>
      <c r="C5775" s="46">
        <v>72</v>
      </c>
      <c r="D5775" s="46" t="str">
        <v>SEEGER I 72</v>
      </c>
      <c r="E5775" s="47">
        <v>5246.3</v>
      </c>
      <c r="F5775" s="45" t="str">
        <v>OTIA</v>
      </c>
      <c r="G5775" s="48">
        <v>2124.7515000000003</v>
      </c>
      <c r="H5775" s="49">
        <v>603.58500000000004</v>
      </c>
      <c r="I5775" s="50">
        <v>2.5202191903377322</v>
      </c>
      <c r="J5775" s="51" t="str">
        <v>0401072</v>
      </c>
      <c r="Q5775" s="19" t="str">
        <v>563 - Cubierta de carroceria</v>
      </c>
      <c r="V5775" s="83"/>
      <c r="AA5775" t="str">
        <v>56 - TOPE PUERTA UNIVERSAL</v>
      </c>
    </row>
    <row r="5776" spans="1:27" x14ac:dyDescent="0.2">
      <c r="A5776" s="45" t="str">
        <v>CLIPS IMPORTADOS531</v>
      </c>
      <c r="B5776" s="46" t="str">
        <v>CLIPS IMPORTADOS</v>
      </c>
      <c r="C5776" s="46">
        <v>531</v>
      </c>
      <c r="D5776" s="46" t="str">
        <v>Paragolpes, pasarruedas, baúl trasero</v>
      </c>
      <c r="E5776" s="47">
        <v>1130.43</v>
      </c>
      <c r="F5776" s="45" t="str">
        <v>IMPORTACION</v>
      </c>
      <c r="G5776" s="48">
        <v>457.82415000000003</v>
      </c>
      <c r="H5776" s="49">
        <v>129.56399999999999</v>
      </c>
      <c r="I5776" s="50">
        <v>2.5335752986940823</v>
      </c>
      <c r="J5776" s="51" t="str">
        <v>C0687</v>
      </c>
      <c r="Q5776" s="19" t="str">
        <v>564 - Techo</v>
      </c>
      <c r="V5776" s="83"/>
      <c r="AA5776" t="str">
        <v>560 - Rejilla p/botaguas</v>
      </c>
    </row>
    <row r="5777" spans="1:27" x14ac:dyDescent="0.2">
      <c r="A5777" s="45" t="str">
        <v>CLIPS IMPORTADOS876</v>
      </c>
      <c r="B5777" s="46" t="str">
        <v>CLIPS IMPORTADOS</v>
      </c>
      <c r="C5777" s="46">
        <v>876</v>
      </c>
      <c r="D5777" s="46" t="str">
        <v>Faldón lateral, moldura lateral</v>
      </c>
      <c r="E5777" s="47">
        <v>1586.96</v>
      </c>
      <c r="F5777" s="45" t="str">
        <v>IMPORTACION</v>
      </c>
      <c r="G5777" s="48">
        <v>642.7188000000001</v>
      </c>
      <c r="H5777" s="49">
        <v>181.3896</v>
      </c>
      <c r="I5777" s="50">
        <v>2.5433056801492482</v>
      </c>
      <c r="J5777" s="51" t="str">
        <v>C0995</v>
      </c>
      <c r="Q5777" s="19" t="str">
        <v>565 - Panel lateral trasero, interior</v>
      </c>
      <c r="V5777" s="83"/>
      <c r="AA5777" t="str">
        <v>561 - Techo</v>
      </c>
    </row>
    <row r="5778" spans="1:27" x14ac:dyDescent="0.2">
      <c r="A5778" s="45" t="str">
        <v>CLIPS IMPORTADOS830</v>
      </c>
      <c r="B5778" s="46" t="str">
        <v>CLIPS IMPORTADOS</v>
      </c>
      <c r="C5778" s="46">
        <v>830</v>
      </c>
      <c r="D5778" s="46" t="str">
        <v>Paragolpes delantero y trasero, guardabarros</v>
      </c>
      <c r="E5778" s="47">
        <v>1597.83</v>
      </c>
      <c r="F5778" s="45" t="str">
        <v>IMPORTACION</v>
      </c>
      <c r="G5778" s="48">
        <v>647.12115000000006</v>
      </c>
      <c r="H5778" s="49">
        <v>181.3896</v>
      </c>
      <c r="I5778" s="50">
        <v>2.5675758147104357</v>
      </c>
      <c r="J5778" s="51" t="str">
        <v>C0192</v>
      </c>
      <c r="Q5778" s="19" t="str">
        <v>566 - Techo</v>
      </c>
      <c r="V5778" s="83"/>
      <c r="AA5778" t="str">
        <v>562 - Paragolpes, faldon lateral</v>
      </c>
    </row>
    <row r="5779" spans="1:27" x14ac:dyDescent="0.2">
      <c r="A5779" s="45" t="str">
        <v>TARUGOS ESTRIADOS12 x 50</v>
      </c>
      <c r="B5779" s="46" t="str">
        <v>TARUGOS ESTRIADOS</v>
      </c>
      <c r="C5779" s="46" t="str">
        <v>12 x 50</v>
      </c>
      <c r="D5779" s="46" t="str">
        <v>12 x 50</v>
      </c>
      <c r="E5779" s="47">
        <v>245.12</v>
      </c>
      <c r="F5779" s="45" t="str">
        <v>TUDANCA</v>
      </c>
      <c r="G5779" s="48">
        <v>99.273600000000002</v>
      </c>
      <c r="H5779" s="49">
        <v>27.770700000000001</v>
      </c>
      <c r="I5779" s="50">
        <v>2.5747604489623956</v>
      </c>
      <c r="J5779" s="51" t="str">
        <v>12 X 50</v>
      </c>
      <c r="Q5779" s="19" t="str">
        <v>567 - Panel trasero</v>
      </c>
      <c r="V5779" s="83"/>
      <c r="AA5779" t="str">
        <v>563 - Cubierta de carroceria</v>
      </c>
    </row>
    <row r="5780" spans="1:27" x14ac:dyDescent="0.2">
      <c r="A5780" s="45" t="str">
        <v>PLASTICOS187</v>
      </c>
      <c r="B5780" s="46" t="str">
        <v>PLASTICOS</v>
      </c>
      <c r="C5780" s="46">
        <v>187</v>
      </c>
      <c r="D5780" s="46" t="str">
        <v>PERILLA SEGURO DE PUERTAS FORD RANGER</v>
      </c>
      <c r="E5780" s="47">
        <v>1697.28</v>
      </c>
      <c r="F5780" s="45" t="str">
        <v>FADER</v>
      </c>
      <c r="G5780" s="48">
        <v>687.39840000000004</v>
      </c>
      <c r="H5780" s="49">
        <v>191.52</v>
      </c>
      <c r="I5780" s="50">
        <v>2.5891729323308272</v>
      </c>
      <c r="J5780" s="51" t="str">
        <v>S-148</v>
      </c>
      <c r="Q5780" s="19" t="str">
        <v>568 - Pilar, moldura lateral</v>
      </c>
      <c r="V5780" s="83"/>
      <c r="AA5780" t="str">
        <v>564 - Techo</v>
      </c>
    </row>
    <row r="5781" spans="1:27" x14ac:dyDescent="0.2">
      <c r="A5781" s="45" t="str">
        <v>CLIPS IMPORTADOS762</v>
      </c>
      <c r="B5781" s="46" t="str">
        <v>CLIPS IMPORTADOS</v>
      </c>
      <c r="C5781" s="46">
        <v>762</v>
      </c>
      <c r="D5781" s="46" t="str">
        <v>Panel de puerta</v>
      </c>
      <c r="E5781" s="47">
        <v>1608.7</v>
      </c>
      <c r="F5781" s="45" t="str">
        <v>IMPORTACION</v>
      </c>
      <c r="G5781" s="48">
        <v>651.52350000000001</v>
      </c>
      <c r="H5781" s="49">
        <v>181.3896</v>
      </c>
      <c r="I5781" s="50">
        <v>2.5918459492716233</v>
      </c>
      <c r="J5781" s="51" t="str">
        <v>C3009</v>
      </c>
      <c r="Q5781" s="19" t="str">
        <v>569 - Sujetador</v>
      </c>
      <c r="V5781" s="83"/>
      <c r="AA5781" t="str">
        <v>565 - Panel lateral trasero, interior</v>
      </c>
    </row>
    <row r="5782" spans="1:27" x14ac:dyDescent="0.2">
      <c r="A5782" s="45" t="str">
        <v>CLIPS IMPORTADOS925</v>
      </c>
      <c r="B5782" s="46" t="str">
        <v>CLIPS IMPORTADOS</v>
      </c>
      <c r="C5782" s="46">
        <v>925</v>
      </c>
      <c r="D5782" s="46" t="str">
        <v>Paragolpes trasero</v>
      </c>
      <c r="E5782" s="47">
        <v>1608.7</v>
      </c>
      <c r="F5782" s="45" t="str">
        <v>IMPORTACION</v>
      </c>
      <c r="G5782" s="48">
        <v>651.52350000000001</v>
      </c>
      <c r="H5782" s="49">
        <v>181.3896</v>
      </c>
      <c r="I5782" s="50">
        <v>2.5918459492716233</v>
      </c>
      <c r="J5782" s="51" t="str">
        <v>C0340</v>
      </c>
      <c r="Q5782" s="19" t="str">
        <v>56x68 - 56x68</v>
      </c>
      <c r="V5782" s="83"/>
      <c r="AA5782" t="str">
        <v>566 - Techo</v>
      </c>
    </row>
    <row r="5783" spans="1:27" x14ac:dyDescent="0.2">
      <c r="A5783" s="45" t="str">
        <v>SEEGER DIN 47244</v>
      </c>
      <c r="B5783" s="46" t="str">
        <v>SEEGER DIN 472</v>
      </c>
      <c r="C5783" s="46">
        <v>44</v>
      </c>
      <c r="D5783" s="46" t="str">
        <v>SEEGER I 44</v>
      </c>
      <c r="E5783" s="47">
        <v>2365.0100000000002</v>
      </c>
      <c r="F5783" s="45" t="str">
        <v>OTIA</v>
      </c>
      <c r="G5783" s="48">
        <v>957.82905000000005</v>
      </c>
      <c r="H5783" s="49">
        <v>265.66109999999998</v>
      </c>
      <c r="I5783" s="50">
        <v>2.6054546563271783</v>
      </c>
      <c r="J5783" s="51" t="str">
        <v>0401044</v>
      </c>
      <c r="Q5783" s="19" t="str">
        <v>57 - 1,25 x 12 x 150 - Compresion</v>
      </c>
      <c r="V5783" s="83"/>
      <c r="AA5783" t="str">
        <v>567 - Panel trasero</v>
      </c>
    </row>
    <row r="5784" spans="1:27" x14ac:dyDescent="0.2">
      <c r="A5784" s="45" t="str">
        <v>CLIPS IMPORTADOS832</v>
      </c>
      <c r="B5784" s="46" t="str">
        <v>CLIPS IMPORTADOS</v>
      </c>
      <c r="C5784" s="46">
        <v>832</v>
      </c>
      <c r="D5784" s="46" t="str">
        <v>Panel de puerta</v>
      </c>
      <c r="E5784" s="47">
        <v>1717.39</v>
      </c>
      <c r="F5784" s="45" t="str">
        <v>IMPORTACION</v>
      </c>
      <c r="G5784" s="48">
        <v>695.54295000000002</v>
      </c>
      <c r="H5784" s="49">
        <v>192.90639999999999</v>
      </c>
      <c r="I5784" s="50">
        <v>2.6055981035362232</v>
      </c>
      <c r="J5784" s="51" t="str">
        <v>C3203</v>
      </c>
      <c r="Q5784" s="19" t="str">
        <v>57 - ACERO CABEZA BAJA - M 8 x 1.25 - L: 16 mm</v>
      </c>
      <c r="V5784" s="83"/>
      <c r="AA5784" t="str">
        <v>568 - Pilar, moldura lateral</v>
      </c>
    </row>
    <row r="5785" spans="1:27" x14ac:dyDescent="0.2">
      <c r="A5785" s="45" t="str">
        <v>CLIPS IMPORTADOS833</v>
      </c>
      <c r="B5785" s="46" t="str">
        <v>CLIPS IMPORTADOS</v>
      </c>
      <c r="C5785" s="46">
        <v>833</v>
      </c>
      <c r="D5785" s="46" t="str">
        <v>Panel de puerta</v>
      </c>
      <c r="E5785" s="47">
        <v>1717.39</v>
      </c>
      <c r="F5785" s="45" t="str">
        <v>IMPORTACION</v>
      </c>
      <c r="G5785" s="48">
        <v>695.54295000000002</v>
      </c>
      <c r="H5785" s="49">
        <v>192.90639999999999</v>
      </c>
      <c r="I5785" s="50">
        <v>2.6055981035362232</v>
      </c>
      <c r="J5785" s="51" t="str">
        <v>C0670</v>
      </c>
      <c r="Q5785" s="19" t="str">
        <v>57 - COCINA - POMPEYA</v>
      </c>
      <c r="V5785" s="83"/>
      <c r="AA5785" t="str">
        <v>569 - Sujetador</v>
      </c>
    </row>
    <row r="5786" spans="1:27" x14ac:dyDescent="0.2">
      <c r="A5786" s="45" t="str">
        <v>SEEGER DIN 47216</v>
      </c>
      <c r="B5786" s="46" t="str">
        <v>SEEGER DIN 472</v>
      </c>
      <c r="C5786" s="46">
        <v>16</v>
      </c>
      <c r="D5786" s="46" t="str">
        <v>SEEGER I 16</v>
      </c>
      <c r="E5786" s="47">
        <v>308.22000000000003</v>
      </c>
      <c r="F5786" s="45" t="str">
        <v>OTIA</v>
      </c>
      <c r="G5786" s="48">
        <v>124.82910000000001</v>
      </c>
      <c r="H5786" s="49">
        <v>34.502499999999998</v>
      </c>
      <c r="I5786" s="50">
        <v>2.6179726106803862</v>
      </c>
      <c r="J5786" s="51" t="str">
        <v>0401016</v>
      </c>
      <c r="Q5786" s="19" t="str">
        <v>57 - LONGVIE - Longvie 2010 cocina Bl</v>
      </c>
      <c r="V5786" s="83"/>
      <c r="AA5786" t="str">
        <v>56x68 - 56x68</v>
      </c>
    </row>
    <row r="5787" spans="1:27" x14ac:dyDescent="0.2">
      <c r="A5787" s="45" t="str">
        <v>SEEGER DIN 47215</v>
      </c>
      <c r="B5787" s="46" t="str">
        <v>SEEGER DIN 472</v>
      </c>
      <c r="C5787" s="46">
        <v>15</v>
      </c>
      <c r="D5787" s="46" t="str">
        <v>SEEGER I 15</v>
      </c>
      <c r="E5787" s="47">
        <v>269.63</v>
      </c>
      <c r="F5787" s="45" t="str">
        <v>OTIA</v>
      </c>
      <c r="G5787" s="48">
        <v>109.20015000000001</v>
      </c>
      <c r="H5787" s="49">
        <v>30.179300000000001</v>
      </c>
      <c r="I5787" s="50">
        <v>2.6183791539233847</v>
      </c>
      <c r="J5787" s="51" t="str">
        <v>0401015</v>
      </c>
      <c r="Q5787" s="19" t="str">
        <v>57 - REDUCCION 16 X 22</v>
      </c>
      <c r="V5787" s="83"/>
      <c r="AA5787" t="str">
        <v>57 - 1,25 x 12 x 150 - Compresion</v>
      </c>
    </row>
    <row r="5788" spans="1:27" x14ac:dyDescent="0.2">
      <c r="A5788" s="45" t="str">
        <v>SEEGER DIN 47217</v>
      </c>
      <c r="B5788" s="46" t="str">
        <v>SEEGER DIN 472</v>
      </c>
      <c r="C5788" s="46">
        <v>17</v>
      </c>
      <c r="D5788" s="46" t="str">
        <v>SEEGER I 17</v>
      </c>
      <c r="E5788" s="47">
        <v>348.66</v>
      </c>
      <c r="F5788" s="45" t="str">
        <v>OTIA</v>
      </c>
      <c r="G5788" s="48">
        <v>141.20730000000003</v>
      </c>
      <c r="H5788" s="49">
        <v>39.022100000000002</v>
      </c>
      <c r="I5788" s="50">
        <v>2.6186494319885405</v>
      </c>
      <c r="J5788" s="51" t="str">
        <v>0401017</v>
      </c>
      <c r="Q5788" s="19" t="str">
        <v xml:space="preserve">57 - SAE 9.89 ID-10 - Tee tipo T </v>
      </c>
      <c r="V5788" s="83"/>
      <c r="AA5788" t="str">
        <v>57 - ACERO CABEZA BAJA - M 8 x 1.25 - L: 16 mm</v>
      </c>
    </row>
    <row r="5789" spans="1:27" x14ac:dyDescent="0.2">
      <c r="A5789" s="45" t="str">
        <v>SEEGER DIN 4728</v>
      </c>
      <c r="B5789" s="46" t="str">
        <v>SEEGER DIN 472</v>
      </c>
      <c r="C5789" s="46">
        <v>8</v>
      </c>
      <c r="D5789" s="46" t="str">
        <v>SEEGER I 8</v>
      </c>
      <c r="E5789" s="47">
        <v>160.38</v>
      </c>
      <c r="F5789" s="45" t="str">
        <v>OTIA</v>
      </c>
      <c r="G5789" s="48">
        <v>64.953900000000004</v>
      </c>
      <c r="H5789" s="49">
        <v>17.948799999999999</v>
      </c>
      <c r="I5789" s="50">
        <v>2.6188435995721169</v>
      </c>
      <c r="J5789" s="51" t="str">
        <v>0401008</v>
      </c>
      <c r="Q5789" s="19" t="str">
        <v>57 - SEEGER A 57</v>
      </c>
      <c r="V5789" s="83"/>
      <c r="AA5789" t="str">
        <v>57 - COCINA - POMPEYA</v>
      </c>
    </row>
    <row r="5790" spans="1:27" x14ac:dyDescent="0.2">
      <c r="A5790" s="45" t="str">
        <v>SEEGER DIN 4729</v>
      </c>
      <c r="B5790" s="46" t="str">
        <v>SEEGER DIN 472</v>
      </c>
      <c r="C5790" s="46">
        <v>9</v>
      </c>
      <c r="D5790" s="46" t="str">
        <v>SEEGER  I 9</v>
      </c>
      <c r="E5790" s="47">
        <v>160.38</v>
      </c>
      <c r="F5790" s="45" t="str">
        <v>OTIA</v>
      </c>
      <c r="G5790" s="48">
        <v>64.953900000000004</v>
      </c>
      <c r="H5790" s="49">
        <v>17.948799999999999</v>
      </c>
      <c r="I5790" s="50">
        <v>2.6188435995721169</v>
      </c>
      <c r="J5790" s="51" t="str">
        <v>0401009</v>
      </c>
      <c r="Q5790" s="19" t="str">
        <v>57 - SEEGER I 57</v>
      </c>
      <c r="V5790" s="83"/>
      <c r="AA5790" t="str">
        <v>57 - LONGVIE - Longvie 2010 cocina Bl</v>
      </c>
    </row>
    <row r="5791" spans="1:27" x14ac:dyDescent="0.2">
      <c r="A5791" s="45" t="str">
        <v>SEEGER DIN 47210</v>
      </c>
      <c r="B5791" s="46" t="str">
        <v>SEEGER DIN 472</v>
      </c>
      <c r="C5791" s="46">
        <v>10</v>
      </c>
      <c r="D5791" s="46" t="str">
        <v>SEEGER I 10</v>
      </c>
      <c r="E5791" s="47">
        <v>192.93</v>
      </c>
      <c r="F5791" s="45" t="str">
        <v>OTIA</v>
      </c>
      <c r="G5791" s="48">
        <v>78.136650000000003</v>
      </c>
      <c r="H5791" s="49">
        <v>21.591200000000001</v>
      </c>
      <c r="I5791" s="50">
        <v>2.6189118715032049</v>
      </c>
      <c r="J5791" s="51" t="str">
        <v>0401010</v>
      </c>
      <c r="Q5791" s="19" t="str">
        <v>57 - Tapon de goma para anular calefaccion de 19 mm</v>
      </c>
      <c r="V5791" s="83"/>
      <c r="AA5791" t="str">
        <v>57 - REDUCCION 16 X 22</v>
      </c>
    </row>
    <row r="5792" spans="1:27" x14ac:dyDescent="0.2">
      <c r="A5792" s="45" t="str">
        <v>SEEGER DIN 47214</v>
      </c>
      <c r="B5792" s="46" t="str">
        <v>SEEGER DIN 472</v>
      </c>
      <c r="C5792" s="46">
        <v>14</v>
      </c>
      <c r="D5792" s="46" t="str">
        <v>SEEGER I 14</v>
      </c>
      <c r="E5792" s="47">
        <v>225</v>
      </c>
      <c r="F5792" s="45" t="str">
        <v>OTIA</v>
      </c>
      <c r="G5792" s="48">
        <v>91.125000000000014</v>
      </c>
      <c r="H5792" s="49">
        <v>25.179300000000001</v>
      </c>
      <c r="I5792" s="50">
        <v>2.6190442148908035</v>
      </c>
      <c r="J5792" s="51" t="str">
        <v>0401014</v>
      </c>
      <c r="Q5792" s="19" t="str">
        <v>57 - TOPE PUERTA UNIVERSAL</v>
      </c>
      <c r="V5792" s="83"/>
      <c r="AA5792" t="str">
        <v xml:space="preserve">57 - SAE 9.89 ID-10 - Tee tipo T </v>
      </c>
    </row>
    <row r="5793" spans="1:27" x14ac:dyDescent="0.2">
      <c r="A5793" s="45" t="str">
        <v>PLASTICOS359</v>
      </c>
      <c r="B5793" s="46" t="str">
        <v>PLASTICOS</v>
      </c>
      <c r="C5793" s="46">
        <v>359</v>
      </c>
      <c r="D5793" s="46" t="str">
        <v>GUIA DE VIDRIO FIAT REGATTA</v>
      </c>
      <c r="E5793" s="47">
        <v>2182.8200000000002</v>
      </c>
      <c r="F5793" s="45" t="str">
        <v>FADER</v>
      </c>
      <c r="G5793" s="48">
        <v>884.04210000000012</v>
      </c>
      <c r="H5793" s="49">
        <v>242.39250000000001</v>
      </c>
      <c r="I5793" s="50">
        <v>2.6471512113617379</v>
      </c>
      <c r="J5793" s="51" t="str">
        <v>S-142</v>
      </c>
      <c r="Q5793" s="19" t="str">
        <v>57 - Tuerca apoya brazo VOLKSWEGEN GACELL</v>
      </c>
      <c r="V5793" s="83"/>
      <c r="AA5793" t="str">
        <v>57 - SEEGER A 57</v>
      </c>
    </row>
    <row r="5794" spans="1:27" x14ac:dyDescent="0.2">
      <c r="A5794" s="45" t="str">
        <v>CLIPS IMPORTADOS795</v>
      </c>
      <c r="B5794" s="46" t="str">
        <v>CLIPS IMPORTADOS</v>
      </c>
      <c r="C5794" s="46">
        <v>795</v>
      </c>
      <c r="D5794" s="46" t="str">
        <v>Rejilla, panel trasero, luz trasera</v>
      </c>
      <c r="E5794" s="47">
        <v>1478.26</v>
      </c>
      <c r="F5794" s="45" t="str">
        <v>IMPORTACION</v>
      </c>
      <c r="G5794" s="48">
        <v>598.69529999999997</v>
      </c>
      <c r="H5794" s="49">
        <v>164.11439999999999</v>
      </c>
      <c r="I5794" s="50">
        <v>2.6480363697518317</v>
      </c>
      <c r="J5794" s="51" t="str">
        <v>C1115</v>
      </c>
      <c r="Q5794" s="19" t="str">
        <v>570 - Sujetador</v>
      </c>
      <c r="V5794" s="83"/>
      <c r="AA5794" t="str">
        <v>57 - SEEGER I 57</v>
      </c>
    </row>
    <row r="5795" spans="1:27" x14ac:dyDescent="0.2">
      <c r="A5795" s="45" t="str">
        <v>PLASTICOS200</v>
      </c>
      <c r="B5795" s="46" t="str">
        <v>PLASTICOS</v>
      </c>
      <c r="C5795" s="46">
        <v>200</v>
      </c>
      <c r="D5795" s="46" t="str">
        <v>REGULADOR DE CAPOT RENAUT 19</v>
      </c>
      <c r="E5795" s="47">
        <v>4900.71</v>
      </c>
      <c r="F5795" s="45" t="str">
        <v>FADER</v>
      </c>
      <c r="G5795" s="48">
        <v>1984.78755</v>
      </c>
      <c r="H5795" s="49">
        <v>539.44799999999998</v>
      </c>
      <c r="I5795" s="50">
        <v>2.6792935556346489</v>
      </c>
      <c r="J5795" s="51" t="str">
        <v>F-514/A</v>
      </c>
      <c r="Q5795" s="19" t="str">
        <v>571 - Casquillo para tornillo</v>
      </c>
      <c r="V5795" s="83"/>
      <c r="AA5795" t="str">
        <v>57 - Tapon de goma para anular calefaccion de 19 mm</v>
      </c>
    </row>
    <row r="5796" spans="1:27" x14ac:dyDescent="0.2">
      <c r="A5796" s="45" t="str">
        <v>CONECTORES PLASTICOS MANGUERAS30</v>
      </c>
      <c r="B5796" s="46" t="str">
        <v>CONECTORES PLASTICOS MANGUERAS</v>
      </c>
      <c r="C5796" s="46">
        <v>30</v>
      </c>
      <c r="D5796" s="46" t="str">
        <v>Conector Tapa de Válvula R 18</v>
      </c>
      <c r="E5796" s="47">
        <v>1646.5</v>
      </c>
      <c r="F5796" s="45" t="str">
        <v>JorgeManguera</v>
      </c>
      <c r="G5796" s="48">
        <v>666.83249999999998</v>
      </c>
      <c r="H5796" s="49">
        <v>181.1825</v>
      </c>
      <c r="I5796" s="50">
        <v>2.680446511114484</v>
      </c>
      <c r="J5796" s="51" t="str">
        <v>3003</v>
      </c>
      <c r="Q5796" s="19" t="str">
        <v>572 - Espejo exterior, freno</v>
      </c>
      <c r="V5796" s="83"/>
      <c r="AA5796" t="str">
        <v>57 - TOPE PUERTA UNIVERSAL</v>
      </c>
    </row>
    <row r="5797" spans="1:27" x14ac:dyDescent="0.2">
      <c r="A5797" s="45" t="str">
        <v>CONECTORES PLASTICOS MANGUERAS31</v>
      </c>
      <c r="B5797" s="46" t="str">
        <v>CONECTORES PLASTICOS MANGUERAS</v>
      </c>
      <c r="C5797" s="46">
        <v>31</v>
      </c>
      <c r="D5797" s="46" t="str">
        <v>Conector Filtro Aire. Renault 18 Trafic, Fuego</v>
      </c>
      <c r="E5797" s="47">
        <v>1646.5</v>
      </c>
      <c r="F5797" s="45" t="str">
        <v>JorgeManguera</v>
      </c>
      <c r="G5797" s="48">
        <v>666.83249999999998</v>
      </c>
      <c r="H5797" s="49">
        <v>181.1825</v>
      </c>
      <c r="I5797" s="50">
        <v>2.680446511114484</v>
      </c>
      <c r="J5797" s="51" t="str">
        <v>3004</v>
      </c>
      <c r="Q5797" s="19" t="str">
        <v>575 - RESORTES LINEA RENAULT - RESORTE SUPERIOR P/ZAPATAS DE FRENO TRAS- RENAULT 6/R12</v>
      </c>
      <c r="V5797" s="83"/>
      <c r="AA5797" t="str">
        <v>57 - Tuerca apoya brazo VOLKSWEGEN GACELL</v>
      </c>
    </row>
    <row r="5798" spans="1:27" x14ac:dyDescent="0.2">
      <c r="A5798" s="45" t="str">
        <v>CONECTORES PLASTICOS MANGUERAS32</v>
      </c>
      <c r="B5798" s="46" t="str">
        <v>CONECTORES PLASTICOS MANGUERAS</v>
      </c>
      <c r="C5798" s="46">
        <v>32</v>
      </c>
      <c r="D5798" s="46" t="str">
        <v>Conector 3 Vías R 11</v>
      </c>
      <c r="E5798" s="47">
        <v>1646.5</v>
      </c>
      <c r="F5798" s="45" t="str">
        <v>JorgeManguera</v>
      </c>
      <c r="G5798" s="48">
        <v>666.83249999999998</v>
      </c>
      <c r="H5798" s="49">
        <v>181.1825</v>
      </c>
      <c r="I5798" s="50">
        <v>2.680446511114484</v>
      </c>
      <c r="J5798" s="51" t="str">
        <v>3005</v>
      </c>
      <c r="Q5798" s="19" t="str">
        <v>576 - RESORTES LINEA RENAULT - RESORTE P/PEDAL DE ACCIONAM.DE EMBRAGUE - R6/R12</v>
      </c>
      <c r="V5798" s="83"/>
      <c r="AA5798" t="str">
        <v>570 - Sujetador</v>
      </c>
    </row>
    <row r="5799" spans="1:27" x14ac:dyDescent="0.2">
      <c r="A5799" s="45" t="str">
        <v>CONECTORES PLASTICOS MANGUERAS40</v>
      </c>
      <c r="B5799" s="46" t="str">
        <v>CONECTORES PLASTICOS MANGUERAS</v>
      </c>
      <c r="C5799" s="46">
        <v>40</v>
      </c>
      <c r="D5799" s="46" t="str">
        <v>Conector Recuperador de Gases R 11</v>
      </c>
      <c r="E5799" s="47">
        <v>1646.5</v>
      </c>
      <c r="F5799" s="45" t="str">
        <v>JorgeManguera</v>
      </c>
      <c r="G5799" s="48">
        <v>666.83249999999998</v>
      </c>
      <c r="H5799" s="49">
        <v>181.1825</v>
      </c>
      <c r="I5799" s="50">
        <v>2.680446511114484</v>
      </c>
      <c r="J5799" s="51" t="str">
        <v>3011</v>
      </c>
      <c r="Q5799" s="19" t="str">
        <v>57x69 - 57x69</v>
      </c>
      <c r="V5799" s="83"/>
      <c r="AA5799" t="str">
        <v>571 - Casquillo para tornillo</v>
      </c>
    </row>
    <row r="5800" spans="1:27" x14ac:dyDescent="0.2">
      <c r="A5800" s="45" t="str">
        <v>CONECTORES PLASTICOS MANGUERAS41</v>
      </c>
      <c r="B5800" s="46" t="str">
        <v>CONECTORES PLASTICOS MANGUERAS</v>
      </c>
      <c r="C5800" s="46">
        <v>41</v>
      </c>
      <c r="D5800" s="46" t="str">
        <v>Conector de Múltiple A tapa.Renault 18. M 2000</v>
      </c>
      <c r="E5800" s="47">
        <v>1646.5</v>
      </c>
      <c r="F5800" s="45" t="str">
        <v>JorgeManguera</v>
      </c>
      <c r="G5800" s="48">
        <v>666.83249999999998</v>
      </c>
      <c r="H5800" s="49">
        <v>181.1825</v>
      </c>
      <c r="I5800" s="50">
        <v>2.680446511114484</v>
      </c>
      <c r="J5800" s="51" t="str">
        <v>3012</v>
      </c>
      <c r="Q5800" s="19" t="str">
        <v>58 - 1,25 x 14 x 130 - Compresion</v>
      </c>
      <c r="V5800" s="83"/>
      <c r="AA5800" t="str">
        <v>572 - Espejo exterior, freno</v>
      </c>
    </row>
    <row r="5801" spans="1:27" x14ac:dyDescent="0.2">
      <c r="A5801" s="45" t="str">
        <v>ACCESORIOS DE BRONCE UNION POLIAMIDA1</v>
      </c>
      <c r="B5801" s="46" t="str">
        <v>ACCESORIOS DE BRONCE UNION POLIAMIDA</v>
      </c>
      <c r="C5801" s="46">
        <v>1</v>
      </c>
      <c r="D5801" s="46" t="str">
        <v>VIROLA 4 MM</v>
      </c>
      <c r="E5801" s="47">
        <v>510.96</v>
      </c>
      <c r="F5801" s="45" t="str">
        <v>ALNAT</v>
      </c>
      <c r="G5801" s="48">
        <v>206.93880000000001</v>
      </c>
      <c r="H5801" s="49">
        <v>55.984499999999997</v>
      </c>
      <c r="I5801" s="50">
        <v>2.6963588136001935</v>
      </c>
      <c r="J5801" s="51" t="str">
        <v>BO04</v>
      </c>
      <c r="Q5801" s="19" t="str">
        <v>58 - ACERO CABEZA BAJA - M 10 x 1.50 - L: 19,8 mm</v>
      </c>
      <c r="V5801" s="83"/>
      <c r="AA5801" t="str">
        <v>575 - RESORTES LINEA RENAULT - RESORTE SUPERIOR P/ZAPATAS DE FRENO TRAS- RENAULT 6/R12</v>
      </c>
    </row>
    <row r="5802" spans="1:27" x14ac:dyDescent="0.2">
      <c r="A5802" s="45" t="str">
        <v>ACCESORIOS DE BRONCE UNION POLIAMIDA2</v>
      </c>
      <c r="B5802" s="46" t="str">
        <v>ACCESORIOS DE BRONCE UNION POLIAMIDA</v>
      </c>
      <c r="C5802" s="46">
        <v>2</v>
      </c>
      <c r="D5802" s="46" t="str">
        <v>VIROLA 6 MM</v>
      </c>
      <c r="E5802" s="47">
        <v>613.17999999999995</v>
      </c>
      <c r="F5802" s="45" t="str">
        <v>ALNAT</v>
      </c>
      <c r="G5802" s="48">
        <v>248.33789999999999</v>
      </c>
      <c r="H5802" s="49">
        <v>67.181399999999996</v>
      </c>
      <c r="I5802" s="50">
        <v>2.6965276103207136</v>
      </c>
      <c r="J5802" s="51" t="str">
        <v>BO06</v>
      </c>
      <c r="Q5802" s="19" t="str">
        <v>58 - Grampa bagueta zocalo R11</v>
      </c>
      <c r="V5802" s="83"/>
      <c r="AA5802" t="str">
        <v>576 - RESORTES LINEA RENAULT - RESORTE P/PEDAL DE ACCIONAM.DE EMBRAGUE - R6/R12</v>
      </c>
    </row>
    <row r="5803" spans="1:27" x14ac:dyDescent="0.2">
      <c r="A5803" s="45" t="str">
        <v>CLIPS IMPORTADOS681</v>
      </c>
      <c r="B5803" s="46" t="str">
        <v>CLIPS IMPORTADOS</v>
      </c>
      <c r="C5803" s="46">
        <v>681</v>
      </c>
      <c r="D5803" s="46" t="str">
        <v>Cubierta motor, forro pasarruedas</v>
      </c>
      <c r="E5803" s="47">
        <v>1130.43</v>
      </c>
      <c r="F5803" s="45" t="str">
        <v>IMPORTACION</v>
      </c>
      <c r="G5803" s="48">
        <v>457.82415000000003</v>
      </c>
      <c r="H5803" s="49">
        <v>123.8056</v>
      </c>
      <c r="I5803" s="50">
        <v>2.6979276381682253</v>
      </c>
      <c r="J5803" s="51" t="str">
        <v>C1520</v>
      </c>
      <c r="Q5803" s="19" t="str">
        <v>58 - LONGVIE - Longvie 2010 cocina Gris</v>
      </c>
      <c r="V5803" s="83"/>
      <c r="AA5803" t="str">
        <v>57x69 - 57x69</v>
      </c>
    </row>
    <row r="5804" spans="1:27" x14ac:dyDescent="0.2">
      <c r="A5804" s="45" t="str">
        <v>CLIPS IMPORTADOS914</v>
      </c>
      <c r="B5804" s="46" t="str">
        <v>CLIPS IMPORTADOS</v>
      </c>
      <c r="C5804" s="46">
        <v>914</v>
      </c>
      <c r="D5804" s="46" t="str">
        <v>Panel de puerta</v>
      </c>
      <c r="E5804" s="47">
        <v>1500</v>
      </c>
      <c r="F5804" s="45" t="str">
        <v>IMPORTACION</v>
      </c>
      <c r="G5804" s="48">
        <v>607.5</v>
      </c>
      <c r="H5804" s="49">
        <v>164.11439999999999</v>
      </c>
      <c r="I5804" s="50">
        <v>2.7016861408870887</v>
      </c>
      <c r="J5804" s="51" t="str">
        <v>C1821</v>
      </c>
      <c r="Q5804" s="19" t="str">
        <v>58 - REDUCC  3/8 a 1/2 MM</v>
      </c>
      <c r="V5804" s="83"/>
      <c r="AA5804" t="str">
        <v>58 - 1,25 x 14 x 130 - Compresion</v>
      </c>
    </row>
    <row r="5805" spans="1:27" x14ac:dyDescent="0.2">
      <c r="A5805" s="45" t="str">
        <v>PLASTICOS184</v>
      </c>
      <c r="B5805" s="46" t="str">
        <v>PLASTICOS</v>
      </c>
      <c r="C5805" s="46">
        <v>184</v>
      </c>
      <c r="D5805" s="46" t="str">
        <v>PERILLA SEGURO DE PUERTAS RENAULT 11</v>
      </c>
      <c r="E5805" s="47">
        <v>1046.57</v>
      </c>
      <c r="F5805" s="45" t="str">
        <v>FADER</v>
      </c>
      <c r="G5805" s="48">
        <v>423.86084999999997</v>
      </c>
      <c r="H5805" s="49">
        <v>113.715</v>
      </c>
      <c r="I5805" s="50">
        <v>2.7273961218836562</v>
      </c>
      <c r="J5805" s="51" t="str">
        <v>S-178</v>
      </c>
      <c r="Q5805" s="19" t="str">
        <v>58 - REDUCCION 16 X 25</v>
      </c>
      <c r="V5805" s="83"/>
      <c r="AA5805" t="str">
        <v>58 - ACERO CABEZA BAJA - M 10 x 1.50 - L: 19,8 mm</v>
      </c>
    </row>
    <row r="5806" spans="1:27" x14ac:dyDescent="0.2">
      <c r="A5806" s="45" t="str">
        <v>PLASTICOS185</v>
      </c>
      <c r="B5806" s="46" t="str">
        <v>PLASTICOS</v>
      </c>
      <c r="C5806" s="46">
        <v>185</v>
      </c>
      <c r="D5806" s="46" t="str">
        <v>PERILLA SEGURO DE PUERTAS RENAULT 18</v>
      </c>
      <c r="E5806" s="47">
        <v>1046.57</v>
      </c>
      <c r="F5806" s="45" t="str">
        <v>FADER</v>
      </c>
      <c r="G5806" s="48">
        <v>423.86084999999997</v>
      </c>
      <c r="H5806" s="49">
        <v>113.715</v>
      </c>
      <c r="I5806" s="50">
        <v>2.7273961218836562</v>
      </c>
      <c r="J5806" s="51" t="str">
        <v>S-177</v>
      </c>
      <c r="Q5806" s="19" t="str">
        <v>58 - SAE 9.89 ID-8 - Conector macho</v>
      </c>
      <c r="V5806" s="83"/>
      <c r="AA5806" t="str">
        <v>58 - Grampa bagueta zocalo R11</v>
      </c>
    </row>
    <row r="5807" spans="1:27" x14ac:dyDescent="0.2">
      <c r="A5807" s="45" t="str">
        <v>ORING5</v>
      </c>
      <c r="B5807" s="46" t="str">
        <v>ORING</v>
      </c>
      <c r="C5807" s="46">
        <v>5</v>
      </c>
      <c r="D5807" s="46" t="str">
        <v>Cuerda 1,78mm - 2,57 x 6,13</v>
      </c>
      <c r="E5807" s="47">
        <v>120.67</v>
      </c>
      <c r="F5807" s="45" t="str">
        <v>OVNISA</v>
      </c>
      <c r="G5807" s="48">
        <v>48.87135</v>
      </c>
      <c r="H5807" s="49">
        <v>13.0914</v>
      </c>
      <c r="I5807" s="50">
        <v>2.7330881341949675</v>
      </c>
      <c r="J5807" s="51" t="str">
        <v>5</v>
      </c>
      <c r="Q5807" s="19" t="str">
        <v>58 - SEEGER A 58</v>
      </c>
      <c r="V5807" s="83"/>
      <c r="AA5807" t="str">
        <v>58 - LONGVIE - Longvie 2010 cocina Gris</v>
      </c>
    </row>
    <row r="5808" spans="1:27" x14ac:dyDescent="0.2">
      <c r="A5808" s="45" t="str">
        <v>CLIPS IMPORTADOS676</v>
      </c>
      <c r="B5808" s="46" t="str">
        <v>CLIPS IMPORTADOS</v>
      </c>
      <c r="C5808" s="46">
        <v>676</v>
      </c>
      <c r="D5808" s="46" t="str">
        <v>Guardabarros</v>
      </c>
      <c r="E5808" s="47">
        <v>1434.78</v>
      </c>
      <c r="F5808" s="45" t="str">
        <v>IMPORTACION</v>
      </c>
      <c r="G5808" s="48">
        <v>581.08590000000004</v>
      </c>
      <c r="H5808" s="49">
        <v>155.4768</v>
      </c>
      <c r="I5808" s="50">
        <v>2.737444429008058</v>
      </c>
      <c r="J5808" s="51" t="str">
        <v>C3013</v>
      </c>
      <c r="Q5808" s="19" t="str">
        <v>58 - SEEGER I 58</v>
      </c>
      <c r="V5808" s="83"/>
      <c r="AA5808" t="str">
        <v>58 - REDUCC  3/8 a 1/2 MM</v>
      </c>
    </row>
    <row r="5809" spans="1:27" x14ac:dyDescent="0.2">
      <c r="A5809" s="45" t="str">
        <v>SEEGER DIN 47211</v>
      </c>
      <c r="B5809" s="46" t="str">
        <v>SEEGER DIN 472</v>
      </c>
      <c r="C5809" s="46">
        <v>11</v>
      </c>
      <c r="D5809" s="46" t="str">
        <v xml:space="preserve">SEEGER I 11 </v>
      </c>
      <c r="E5809" s="47">
        <v>201.29</v>
      </c>
      <c r="F5809" s="45" t="str">
        <v>OTIA</v>
      </c>
      <c r="G5809" s="48">
        <v>81.522450000000006</v>
      </c>
      <c r="H5809" s="49">
        <v>21.720700000000001</v>
      </c>
      <c r="I5809" s="50">
        <v>2.7532146754018059</v>
      </c>
      <c r="J5809" s="51" t="str">
        <v>0401011</v>
      </c>
      <c r="Q5809" s="19" t="str">
        <v>58 - Tapon de goma para anular calefaccion de 22 mm</v>
      </c>
      <c r="V5809" s="83"/>
      <c r="AA5809" t="str">
        <v>58 - REDUCCION 16 X 25</v>
      </c>
    </row>
    <row r="5810" spans="1:27" x14ac:dyDescent="0.2">
      <c r="A5810" s="45" t="str">
        <v>SEEGER DIN 47212</v>
      </c>
      <c r="B5810" s="46" t="str">
        <v>SEEGER DIN 472</v>
      </c>
      <c r="C5810" s="46">
        <v>12</v>
      </c>
      <c r="D5810" s="46" t="str">
        <v>SEEGER I 12</v>
      </c>
      <c r="E5810" s="47">
        <v>201.29</v>
      </c>
      <c r="F5810" s="45" t="str">
        <v>OTIA</v>
      </c>
      <c r="G5810" s="48">
        <v>81.522450000000006</v>
      </c>
      <c r="H5810" s="49">
        <v>21.720700000000001</v>
      </c>
      <c r="I5810" s="50">
        <v>2.7532146754018059</v>
      </c>
      <c r="J5810" s="51" t="str">
        <v>0401012</v>
      </c>
      <c r="Q5810" s="19" t="str">
        <v>58 - TOPE PUERTA UNIVERSAL</v>
      </c>
      <c r="V5810" s="83"/>
      <c r="AA5810" t="str">
        <v>58 - SAE 9.89 ID-8 - Conector macho</v>
      </c>
    </row>
    <row r="5811" spans="1:27" x14ac:dyDescent="0.2">
      <c r="A5811" s="45" t="str">
        <v>CLIPS IMPORTADOS731</v>
      </c>
      <c r="B5811" s="46" t="str">
        <v>CLIPS IMPORTADOS</v>
      </c>
      <c r="C5811" s="46">
        <v>731</v>
      </c>
      <c r="D5811" s="46" t="str">
        <v>Tapa de baúl, piso</v>
      </c>
      <c r="E5811" s="47">
        <v>1130.43</v>
      </c>
      <c r="F5811" s="45" t="str">
        <v>IMPORTACION</v>
      </c>
      <c r="G5811" s="48">
        <v>457.82415000000003</v>
      </c>
      <c r="H5811" s="49">
        <v>120.9264</v>
      </c>
      <c r="I5811" s="50">
        <v>2.7859735343150875</v>
      </c>
      <c r="J5811" s="51" t="str">
        <v>C0834</v>
      </c>
      <c r="Q5811" s="19" t="str">
        <v xml:space="preserve">58 ch - Aislante de 6,5 chico </v>
      </c>
      <c r="V5811" s="83"/>
      <c r="AA5811" t="str">
        <v>58 - SEEGER A 58</v>
      </c>
    </row>
    <row r="5812" spans="1:27" x14ac:dyDescent="0.2">
      <c r="A5812" s="45" t="str">
        <v>CLIPS IMPORTADOS963</v>
      </c>
      <c r="B5812" s="46" t="str">
        <v>CLIPS IMPORTADOS</v>
      </c>
      <c r="C5812" s="46">
        <v>963</v>
      </c>
      <c r="D5812" s="46" t="str">
        <v>Panel de puerta</v>
      </c>
      <c r="E5812" s="47">
        <v>1347.83</v>
      </c>
      <c r="F5812" s="45" t="str">
        <v>IMPORTACION</v>
      </c>
      <c r="G5812" s="48">
        <v>545.87115000000006</v>
      </c>
      <c r="H5812" s="49">
        <v>143.96</v>
      </c>
      <c r="I5812" s="50">
        <v>2.7918251597666019</v>
      </c>
      <c r="J5812" s="51" t="str">
        <v>C0136</v>
      </c>
      <c r="Q5812" s="19" t="str">
        <v>58 gr - Aislante de 6,5 grande</v>
      </c>
      <c r="V5812" s="83"/>
      <c r="AA5812" t="str">
        <v>58 - SEEGER I 58</v>
      </c>
    </row>
    <row r="5813" spans="1:27" x14ac:dyDescent="0.2">
      <c r="A5813" s="45" t="str">
        <v>PLASTICOS282</v>
      </c>
      <c r="B5813" s="46" t="str">
        <v>PLASTICOS</v>
      </c>
      <c r="C5813" s="46">
        <v>282</v>
      </c>
      <c r="D5813" s="46" t="str">
        <v>SEPARADOR DE CABLES DE BUJIAS FORD TAUNUS</v>
      </c>
      <c r="E5813" s="47">
        <v>2025.95</v>
      </c>
      <c r="F5813" s="45" t="str">
        <v>FADER</v>
      </c>
      <c r="G5813" s="48">
        <v>820.50975000000017</v>
      </c>
      <c r="H5813" s="49">
        <v>215.7792</v>
      </c>
      <c r="I5813" s="50">
        <v>2.8025432942563517</v>
      </c>
      <c r="J5813" s="51" t="str">
        <v>F-046</v>
      </c>
      <c r="Q5813" s="19" t="str">
        <v>580 - 2 Amper - Unipolar - PULSADOR AUTORR. FTE.RED. A ROSCA</v>
      </c>
      <c r="V5813" s="83"/>
      <c r="AA5813" t="str">
        <v>58 - Tapon de goma para anular calefaccion de 22 mm</v>
      </c>
    </row>
    <row r="5814" spans="1:27" x14ac:dyDescent="0.2">
      <c r="A5814" s="45" t="str">
        <v>PLASTICOS241</v>
      </c>
      <c r="B5814" s="46" t="str">
        <v>PLASTICOS</v>
      </c>
      <c r="C5814" s="46">
        <v>241</v>
      </c>
      <c r="D5814" s="46" t="str">
        <v>TOPE DE CAPOT FORD ESCORT-GALAXY-SIERRA</v>
      </c>
      <c r="E5814" s="47">
        <v>4571.78</v>
      </c>
      <c r="F5814" s="45" t="str">
        <v>FADER</v>
      </c>
      <c r="G5814" s="48">
        <v>1851.5708999999999</v>
      </c>
      <c r="H5814" s="49">
        <v>486.78</v>
      </c>
      <c r="I5814" s="50">
        <v>2.8037119437939113</v>
      </c>
      <c r="J5814" s="51" t="str">
        <v>S-057</v>
      </c>
      <c r="Q5814" s="19" t="str">
        <v>583 - RESORTES LINEA RENAULT - RESORTE SUPERIOR P/ZAPATAS DE FRENO TRAS- RENAULT 6/R12</v>
      </c>
      <c r="V5814" s="83"/>
      <c r="AA5814" t="str">
        <v>58 - TOPE PUERTA UNIVERSAL</v>
      </c>
    </row>
    <row r="5815" spans="1:27" x14ac:dyDescent="0.2">
      <c r="A5815" s="45" t="str">
        <v>CLIPS IMPORTADOS596</v>
      </c>
      <c r="B5815" s="46" t="str">
        <v>CLIPS IMPORTADOS</v>
      </c>
      <c r="C5815" s="46">
        <v>596</v>
      </c>
      <c r="D5815" s="46" t="str">
        <v>Paragolpes</v>
      </c>
      <c r="E5815" s="47">
        <v>1260.8699999999999</v>
      </c>
      <c r="F5815" s="45" t="str">
        <v>IMPORTACION</v>
      </c>
      <c r="G5815" s="48">
        <v>510.65234999999996</v>
      </c>
      <c r="H5815" s="49">
        <v>132.44319999999999</v>
      </c>
      <c r="I5815" s="50">
        <v>2.855632829771555</v>
      </c>
      <c r="J5815" s="51" t="str">
        <v>C1859</v>
      </c>
      <c r="Q5815" s="19" t="str">
        <v>584 - RESORTES LINEA RENAULT - RESORTE SUPERIOR P/ZAPATAS DE FRENO TRAS - RENAULT 18</v>
      </c>
      <c r="V5815" s="83"/>
      <c r="AA5815" t="str">
        <v xml:space="preserve">58 ch - Aislante de 6,5 chico </v>
      </c>
    </row>
    <row r="5816" spans="1:27" x14ac:dyDescent="0.2">
      <c r="A5816" s="45" t="str">
        <v>CLIPS IMPORTADOS523</v>
      </c>
      <c r="B5816" s="46" t="str">
        <v>CLIPS IMPORTADOS</v>
      </c>
      <c r="C5816" s="46">
        <v>523</v>
      </c>
      <c r="D5816" s="46" t="str">
        <v>Panel de puerta y tapizado</v>
      </c>
      <c r="E5816" s="47">
        <v>1043.48</v>
      </c>
      <c r="F5816" s="45" t="str">
        <v>IMPORTACION</v>
      </c>
      <c r="G5816" s="48">
        <v>422.60939999999999</v>
      </c>
      <c r="H5816" s="49">
        <v>109.4096</v>
      </c>
      <c r="I5816" s="50">
        <v>2.8626354542928594</v>
      </c>
      <c r="J5816" s="51" t="str">
        <v>C0600</v>
      </c>
      <c r="Q5816" s="19" t="str">
        <v>585 - RESORTES LINEA RENAULT - RESORTE INFERIOR P/ZAPATAS DE FRENO TRAS - RENAULT 18</v>
      </c>
      <c r="V5816" s="83"/>
      <c r="AA5816" t="str">
        <v>58 gr - Aislante de 6,5 grande</v>
      </c>
    </row>
    <row r="5817" spans="1:27" x14ac:dyDescent="0.2">
      <c r="A5817" s="45" t="str">
        <v>RESORTES LINEA COMPLEMENTARIA278</v>
      </c>
      <c r="B5817" s="46" t="str">
        <v>RESORTES LINEA COMPLEMENTARIA</v>
      </c>
      <c r="C5817" s="46">
        <v>278</v>
      </c>
      <c r="D5817" s="46" t="str">
        <v>1 x 13 x 50 - Expansión</v>
      </c>
      <c r="E5817" s="47">
        <v>1883.36</v>
      </c>
      <c r="F5817" s="45" t="str">
        <v>RESORTES</v>
      </c>
      <c r="G5817" s="48">
        <v>762.76080000000002</v>
      </c>
      <c r="H5817" s="49">
        <v>197.4</v>
      </c>
      <c r="I5817" s="50">
        <v>2.8640364741641338</v>
      </c>
      <c r="J5817" s="51" t="str">
        <v>278</v>
      </c>
      <c r="Q5817" s="19" t="str">
        <v>589 - RESORTES LINEA RENAULT - RES. P/CONJ. DE ANCLAJE DE Z/ DE FRENO-R12/9/11/18/21/TRAFFIC</v>
      </c>
      <c r="V5817" s="83"/>
      <c r="AA5817" t="str">
        <v>580 - 2 Amper - Unipolar - PULSADOR AUTORR. FTE.RED. A ROSCA</v>
      </c>
    </row>
    <row r="5818" spans="1:27" x14ac:dyDescent="0.2">
      <c r="A5818" s="45" t="str">
        <v>CLIPS IMPORTADOS846</v>
      </c>
      <c r="B5818" s="46" t="str">
        <v>CLIPS IMPORTADOS</v>
      </c>
      <c r="C5818" s="46">
        <v>846</v>
      </c>
      <c r="D5818" s="46" t="str">
        <v>Faldón lateral</v>
      </c>
      <c r="E5818" s="47">
        <v>1456.52</v>
      </c>
      <c r="F5818" s="45" t="str">
        <v>IMPORTACION</v>
      </c>
      <c r="G5818" s="48">
        <v>589.89059999999995</v>
      </c>
      <c r="H5818" s="49">
        <v>152.5976</v>
      </c>
      <c r="I5818" s="50">
        <v>2.8656610588895233</v>
      </c>
      <c r="J5818" s="51" t="str">
        <v>C0361</v>
      </c>
      <c r="Q5818" s="19" t="str">
        <v>58x70 - 58x70</v>
      </c>
      <c r="V5818" s="83"/>
      <c r="AA5818" t="str">
        <v>583 - RESORTES LINEA RENAULT - RESORTE SUPERIOR P/ZAPATAS DE FRENO TRAS- RENAULT 6/R12</v>
      </c>
    </row>
    <row r="5819" spans="1:27" x14ac:dyDescent="0.2">
      <c r="A5819" s="45" t="str">
        <v>CLIPS IMPORTADOS622</v>
      </c>
      <c r="B5819" s="46" t="str">
        <v>CLIPS IMPORTADOS</v>
      </c>
      <c r="C5819" s="46">
        <v>622</v>
      </c>
      <c r="D5819" s="46" t="str">
        <v>Pasarruedas, paragolpes trasero</v>
      </c>
      <c r="E5819" s="47">
        <v>695.65</v>
      </c>
      <c r="F5819" s="45" t="str">
        <v>IMPORTACION</v>
      </c>
      <c r="G5819" s="48">
        <v>281.73824999999999</v>
      </c>
      <c r="H5819" s="49">
        <v>71.98</v>
      </c>
      <c r="I5819" s="50">
        <v>2.9141185051403165</v>
      </c>
      <c r="J5819" s="51" t="str">
        <v>C0504</v>
      </c>
      <c r="Q5819" s="19" t="str">
        <v>59 - 1,5 x 12 x 50 - Compresion</v>
      </c>
      <c r="V5819" s="83"/>
      <c r="AA5819" t="str">
        <v>584 - RESORTES LINEA RENAULT - RESORTE SUPERIOR P/ZAPATAS DE FRENO TRAS - RENAULT 18</v>
      </c>
    </row>
    <row r="5820" spans="1:27" x14ac:dyDescent="0.2">
      <c r="A5820" s="45" t="str">
        <v>CLIPS IMPORTADOS802</v>
      </c>
      <c r="B5820" s="46" t="str">
        <v>CLIPS IMPORTADOS</v>
      </c>
      <c r="C5820" s="46">
        <v>802</v>
      </c>
      <c r="D5820" s="46" t="str">
        <v>Faldón lateral, moldura lateral</v>
      </c>
      <c r="E5820" s="47">
        <v>1391.3</v>
      </c>
      <c r="F5820" s="45" t="str">
        <v>IMPORTACION</v>
      </c>
      <c r="G5820" s="48">
        <v>563.47649999999999</v>
      </c>
      <c r="H5820" s="49">
        <v>143.96</v>
      </c>
      <c r="I5820" s="50">
        <v>2.9141185051403165</v>
      </c>
      <c r="J5820" s="51" t="str">
        <v>C3650</v>
      </c>
      <c r="Q5820" s="19" t="str">
        <v>59 - ACERO CABEZA ANCHA PULGADA - 3/16" - L: 12.00 mm</v>
      </c>
      <c r="V5820" s="83"/>
      <c r="AA5820" t="str">
        <v>585 - RESORTES LINEA RENAULT - RESORTE INFERIOR P/ZAPATAS DE FRENO TRAS - RENAULT 18</v>
      </c>
    </row>
    <row r="5821" spans="1:27" x14ac:dyDescent="0.2">
      <c r="A5821" s="45" t="str">
        <v>CLIPS IMPORTADOS598</v>
      </c>
      <c r="B5821" s="46" t="str">
        <v>CLIPS IMPORTADOS</v>
      </c>
      <c r="C5821" s="46">
        <v>598</v>
      </c>
      <c r="D5821" s="46" t="str">
        <v>Panel de puerta</v>
      </c>
      <c r="E5821" s="47">
        <v>1282.6099999999999</v>
      </c>
      <c r="F5821" s="45" t="str">
        <v>IMPORTACION</v>
      </c>
      <c r="G5821" s="48">
        <v>519.45704999999998</v>
      </c>
      <c r="H5821" s="49">
        <v>132.44319999999999</v>
      </c>
      <c r="I5821" s="50">
        <v>2.9221118940043733</v>
      </c>
      <c r="J5821" s="51" t="str">
        <v>C1770</v>
      </c>
      <c r="Q5821" s="19" t="str">
        <v>59 - Aislante bandera</v>
      </c>
      <c r="V5821" s="83"/>
      <c r="AA5821" t="str">
        <v>589 - RESORTES LINEA RENAULT - RES. P/CONJ. DE ANCLAJE DE Z/ DE FRENO-R12/9/11/18/21/TRAFFIC</v>
      </c>
    </row>
    <row r="5822" spans="1:27" x14ac:dyDescent="0.2">
      <c r="A5822" s="45" t="str">
        <v>CLIPS IMPORTADOS525</v>
      </c>
      <c r="B5822" s="46" t="str">
        <v>CLIPS IMPORTADOS</v>
      </c>
      <c r="C5822" s="46">
        <v>525</v>
      </c>
      <c r="D5822" s="46" t="str">
        <v>Capó, paragolpes delantero</v>
      </c>
      <c r="E5822" s="47">
        <v>978.26</v>
      </c>
      <c r="F5822" s="45" t="str">
        <v>IMPORTACION</v>
      </c>
      <c r="G5822" s="48">
        <v>396.19529999999997</v>
      </c>
      <c r="H5822" s="49">
        <v>100.77200000000001</v>
      </c>
      <c r="I5822" s="50">
        <v>2.9316010399714201</v>
      </c>
      <c r="J5822" s="51" t="str">
        <v>C3175</v>
      </c>
      <c r="Q5822" s="19" t="str">
        <v>59 - Grampa bagueta zocalo R11</v>
      </c>
      <c r="V5822" s="83"/>
      <c r="AA5822" t="str">
        <v>58x70 - 58x70</v>
      </c>
    </row>
    <row r="5823" spans="1:27" x14ac:dyDescent="0.2">
      <c r="A5823" s="45" t="str">
        <v>CLIPS IMPORTADOS526</v>
      </c>
      <c r="B5823" s="46" t="str">
        <v>CLIPS IMPORTADOS</v>
      </c>
      <c r="C5823" s="46">
        <v>526</v>
      </c>
      <c r="D5823" s="46" t="str">
        <v>Baúl</v>
      </c>
      <c r="E5823" s="47">
        <v>978.26</v>
      </c>
      <c r="F5823" s="45" t="str">
        <v>IMPORTACION</v>
      </c>
      <c r="G5823" s="48">
        <v>396.19529999999997</v>
      </c>
      <c r="H5823" s="49">
        <v>100.77200000000001</v>
      </c>
      <c r="I5823" s="50">
        <v>2.9316010399714201</v>
      </c>
      <c r="J5823" s="51" t="str">
        <v>C3343</v>
      </c>
      <c r="Q5823" s="19" t="str">
        <v>59 - LONGVIE - Longvie actual bl</v>
      </c>
      <c r="V5823" s="83"/>
      <c r="AA5823" t="str">
        <v>59 - 1,5 x 12 x 50 - Compresion</v>
      </c>
    </row>
    <row r="5824" spans="1:27" x14ac:dyDescent="0.2">
      <c r="A5824" s="45" t="str">
        <v>CLIPS IMPORTADOS678</v>
      </c>
      <c r="B5824" s="46" t="str">
        <v>CLIPS IMPORTADOS</v>
      </c>
      <c r="C5824" s="46">
        <v>678</v>
      </c>
      <c r="D5824" s="46" t="str">
        <v>Moldura lateral, faldón lateral</v>
      </c>
      <c r="E5824" s="47">
        <v>1608.7</v>
      </c>
      <c r="F5824" s="45" t="str">
        <v>IMPORTACION</v>
      </c>
      <c r="G5824" s="48">
        <v>651.52350000000001</v>
      </c>
      <c r="H5824" s="49">
        <v>164.11439999999999</v>
      </c>
      <c r="I5824" s="50">
        <v>2.969934996563373</v>
      </c>
      <c r="J5824" s="51" t="str">
        <v>C1263</v>
      </c>
      <c r="Q5824" s="19" t="str">
        <v>59 - REDUCCION 16 X 32</v>
      </c>
      <c r="V5824" s="83"/>
      <c r="AA5824" t="str">
        <v>59 - ACERO CABEZA ANCHA PULGADA - 3/16" - L: 12.00 mm</v>
      </c>
    </row>
    <row r="5825" spans="1:27" x14ac:dyDescent="0.2">
      <c r="A5825" s="45" t="str">
        <v>SEEGER DIN 47130</v>
      </c>
      <c r="B5825" s="46" t="str">
        <v>SEEGER DIN 471</v>
      </c>
      <c r="C5825" s="46">
        <v>30</v>
      </c>
      <c r="D5825" s="46" t="str">
        <v>SEEGER A 30</v>
      </c>
      <c r="E5825" s="47">
        <v>1323.36</v>
      </c>
      <c r="F5825" s="45" t="str">
        <v>OTIA</v>
      </c>
      <c r="G5825" s="48">
        <v>535.96080000000006</v>
      </c>
      <c r="H5825" s="49">
        <v>134.946</v>
      </c>
      <c r="I5825" s="50">
        <v>2.9716686674669872</v>
      </c>
      <c r="J5825" s="51" t="str">
        <v>0403030</v>
      </c>
      <c r="Q5825" s="19" t="str">
        <v>59 - SAE 9.89 ID-6 - Conector macho</v>
      </c>
      <c r="V5825" s="83"/>
      <c r="AA5825" t="str">
        <v>59 - Aislante bandera</v>
      </c>
    </row>
    <row r="5826" spans="1:27" x14ac:dyDescent="0.2">
      <c r="A5826" s="45" t="str">
        <v>CLIPS IMPORTADOS897</v>
      </c>
      <c r="B5826" s="46" t="str">
        <v>CLIPS IMPORTADOS</v>
      </c>
      <c r="C5826" s="46">
        <v>897</v>
      </c>
      <c r="D5826" s="46" t="str">
        <v>Panel de puerta, faldón lateral, baúl trasero</v>
      </c>
      <c r="E5826" s="47">
        <v>1130.43</v>
      </c>
      <c r="F5826" s="45" t="str">
        <v>IMPORTACION</v>
      </c>
      <c r="G5826" s="48">
        <v>457.82415000000003</v>
      </c>
      <c r="H5826" s="49">
        <v>115.16800000000001</v>
      </c>
      <c r="I5826" s="50">
        <v>2.9752722110308421</v>
      </c>
      <c r="J5826" s="51" t="str">
        <v>C1833</v>
      </c>
      <c r="Q5826" s="19" t="str">
        <v>59 - Tapon de goma para anular calefaccion de 25 mm</v>
      </c>
      <c r="V5826" s="83"/>
      <c r="AA5826" t="str">
        <v>59 - Grampa bagueta zocalo R11</v>
      </c>
    </row>
    <row r="5827" spans="1:27" x14ac:dyDescent="0.2">
      <c r="A5827" s="45" t="str">
        <v>CLIPS IMPORTADOS524</v>
      </c>
      <c r="B5827" s="46" t="str">
        <v>CLIPS IMPORTADOS</v>
      </c>
      <c r="C5827" s="46">
        <v>524</v>
      </c>
      <c r="D5827" s="46" t="str">
        <v>Fascia de paragolpes, soporte de rueda de auxilio, protector térmico</v>
      </c>
      <c r="E5827" s="47">
        <v>1217.3900000000001</v>
      </c>
      <c r="F5827" s="45" t="str">
        <v>IMPORTACION</v>
      </c>
      <c r="G5827" s="48">
        <v>493.04295000000002</v>
      </c>
      <c r="H5827" s="49">
        <v>123.8056</v>
      </c>
      <c r="I5827" s="50">
        <v>2.9823961920947033</v>
      </c>
      <c r="J5827" s="51" t="str">
        <v>C1841</v>
      </c>
      <c r="Q5827" s="19" t="str">
        <v>59 - TOPE PUERTA UNIVERSAL</v>
      </c>
      <c r="V5827" s="83"/>
      <c r="AA5827" t="str">
        <v>59 - LONGVIE - Longvie actual bl</v>
      </c>
    </row>
    <row r="5828" spans="1:27" x14ac:dyDescent="0.2">
      <c r="A5828" s="45" t="str">
        <v>CLIPS IMPORTADOS700</v>
      </c>
      <c r="B5828" s="46" t="str">
        <v>CLIPS IMPORTADOS</v>
      </c>
      <c r="C5828" s="46">
        <v>700</v>
      </c>
      <c r="D5828" s="46" t="str">
        <v>Panel de puerta trasera</v>
      </c>
      <c r="E5828" s="47">
        <v>1217.3900000000001</v>
      </c>
      <c r="F5828" s="45" t="str">
        <v>IMPORTACION</v>
      </c>
      <c r="G5828" s="48">
        <v>493.04295000000002</v>
      </c>
      <c r="H5828" s="49">
        <v>123.8056</v>
      </c>
      <c r="I5828" s="50">
        <v>2.9823961920947033</v>
      </c>
      <c r="J5828" s="51" t="str">
        <v>C0999</v>
      </c>
      <c r="Q5828" s="19" t="str">
        <v>590 - Fascia de paragolpes</v>
      </c>
      <c r="V5828" s="83"/>
      <c r="AA5828" t="str">
        <v>59 - REDUCCION 16 X 32</v>
      </c>
    </row>
    <row r="5829" spans="1:27" x14ac:dyDescent="0.2">
      <c r="A5829" s="45" t="str">
        <v>CLIPS IMPORTADOS987</v>
      </c>
      <c r="B5829" s="46" t="str">
        <v>CLIPS IMPORTADOS</v>
      </c>
      <c r="C5829" s="46">
        <v>987</v>
      </c>
      <c r="D5829" s="46" t="str">
        <v>Sujetador</v>
      </c>
      <c r="E5829" s="47">
        <v>1217.3900000000001</v>
      </c>
      <c r="F5829" s="45" t="str">
        <v>IMPORTACION</v>
      </c>
      <c r="G5829" s="48">
        <v>493.04295000000002</v>
      </c>
      <c r="H5829" s="49">
        <v>123.8056</v>
      </c>
      <c r="I5829" s="50">
        <v>2.9823961920947033</v>
      </c>
      <c r="J5829" s="51" t="str">
        <v>C1112</v>
      </c>
      <c r="Q5829" s="19" t="str">
        <v>590 - RESORTES LINEA RENAULT - SEGURO P/CRAPODINA DE EMPUJE DE EMBRAGUE - RENAULT 18</v>
      </c>
      <c r="V5829" s="83"/>
      <c r="AA5829" t="str">
        <v>59 - SAE 9.89 ID-6 - Conector macho</v>
      </c>
    </row>
    <row r="5830" spans="1:27" x14ac:dyDescent="0.2">
      <c r="A5830" s="45" t="str">
        <v>CONECTORES PLASTICOS MANGUERAS43</v>
      </c>
      <c r="B5830" s="46" t="str">
        <v>CONECTORES PLASTICOS MANGUERAS</v>
      </c>
      <c r="C5830" s="46">
        <v>43</v>
      </c>
      <c r="D5830" s="46" t="str">
        <v>Conector Tapa de Válvula R 18. Motor:1400 – 1600</v>
      </c>
      <c r="E5830" s="47">
        <v>1789.65</v>
      </c>
      <c r="F5830" s="45" t="str">
        <v>JorgeManguera</v>
      </c>
      <c r="G5830" s="48">
        <v>724.80825000000004</v>
      </c>
      <c r="H5830" s="49">
        <v>181.1825</v>
      </c>
      <c r="I5830" s="50">
        <v>3.0004318849778544</v>
      </c>
      <c r="J5830" s="51" t="str">
        <v>3017</v>
      </c>
      <c r="Q5830" s="19" t="str">
        <v>591 - Guardabarros interior, asiento</v>
      </c>
      <c r="V5830" s="83"/>
      <c r="AA5830" t="str">
        <v>59 - Tapon de goma para anular calefaccion de 25 mm</v>
      </c>
    </row>
    <row r="5831" spans="1:27" x14ac:dyDescent="0.2">
      <c r="A5831" s="45" t="str">
        <v>CLIPS IMPORTADOS971</v>
      </c>
      <c r="B5831" s="46" t="str">
        <v>CLIPS IMPORTADOS</v>
      </c>
      <c r="C5831" s="46">
        <v>971</v>
      </c>
      <c r="D5831" s="46" t="str">
        <v>Tablero, paragolpes delantero, molduras laterales</v>
      </c>
      <c r="E5831" s="47">
        <v>1000</v>
      </c>
      <c r="F5831" s="45" t="str">
        <v>IMPORTACION</v>
      </c>
      <c r="G5831" s="48">
        <v>405</v>
      </c>
      <c r="H5831" s="49">
        <v>100.77200000000001</v>
      </c>
      <c r="I5831" s="50">
        <v>3.0189735243916962</v>
      </c>
      <c r="J5831" s="51" t="str">
        <v>C0189</v>
      </c>
      <c r="Q5831" s="19" t="str">
        <v>592 - Paragolpes delantero, rejilla, botaguas, spoiler</v>
      </c>
      <c r="V5831" s="83"/>
      <c r="AA5831" t="str">
        <v>59 - TOPE PUERTA UNIVERSAL</v>
      </c>
    </row>
    <row r="5832" spans="1:27" x14ac:dyDescent="0.2">
      <c r="A5832" s="45" t="str">
        <v>TUERCAS RAPIDAS NUEVAS85</v>
      </c>
      <c r="B5832" s="46" t="str">
        <v>TUERCAS RAPIDAS NUEVAS</v>
      </c>
      <c r="C5832" s="46">
        <v>85</v>
      </c>
      <c r="D5832" s="46" t="str">
        <v>PARK 6 (11 x 24 mm)</v>
      </c>
      <c r="E5832" s="47">
        <v>1000</v>
      </c>
      <c r="F5832" s="45" t="str">
        <v>IMPORTACION</v>
      </c>
      <c r="G5832" s="48">
        <v>405</v>
      </c>
      <c r="H5832" s="49">
        <v>100.77200000000001</v>
      </c>
      <c r="I5832" s="50">
        <v>3.0189735243916962</v>
      </c>
      <c r="J5832" s="51" t="str">
        <v>H2242</v>
      </c>
      <c r="Q5832" s="19" t="str">
        <v>593 - Sujetador expansible</v>
      </c>
      <c r="V5832" s="83"/>
      <c r="AA5832" t="str">
        <v>590 - Fascia de paragolpes</v>
      </c>
    </row>
    <row r="5833" spans="1:27" x14ac:dyDescent="0.2">
      <c r="A5833" s="45" t="str">
        <v>TUERCAS RAPIDAS NUEVAS86</v>
      </c>
      <c r="B5833" s="46" t="str">
        <v>TUERCAS RAPIDAS NUEVAS</v>
      </c>
      <c r="C5833" s="46">
        <v>86</v>
      </c>
      <c r="D5833" s="46" t="str">
        <v>PARK 6 (16 x 27 mm)</v>
      </c>
      <c r="E5833" s="47">
        <v>1000</v>
      </c>
      <c r="F5833" s="45" t="str">
        <v>IMPORTACION</v>
      </c>
      <c r="G5833" s="48">
        <v>405</v>
      </c>
      <c r="H5833" s="49">
        <v>100.77200000000001</v>
      </c>
      <c r="I5833" s="50">
        <v>3.0189735243916962</v>
      </c>
      <c r="J5833" s="51" t="str">
        <v>H2128</v>
      </c>
      <c r="Q5833" s="19" t="str">
        <v>594 - Botaguas, panel de puerta</v>
      </c>
      <c r="V5833" s="83"/>
      <c r="AA5833" t="str">
        <v>590 - RESORTES LINEA RENAULT - SEGURO P/CRAPODINA DE EMPUJE DE EMBRAGUE - RENAULT 18</v>
      </c>
    </row>
    <row r="5834" spans="1:27" x14ac:dyDescent="0.2">
      <c r="A5834" s="45" t="str">
        <v>TUERCAS RAPIDAS NUEVAS87</v>
      </c>
      <c r="B5834" s="46" t="str">
        <v>TUERCAS RAPIDAS NUEVAS</v>
      </c>
      <c r="C5834" s="46">
        <v>87</v>
      </c>
      <c r="D5834" s="46" t="str">
        <v>PARK 8  (11 x 18 )</v>
      </c>
      <c r="E5834" s="47">
        <v>1030</v>
      </c>
      <c r="F5834" s="45" t="str">
        <v>IMPORTACION</v>
      </c>
      <c r="G5834" s="48">
        <v>417.15000000000003</v>
      </c>
      <c r="H5834" s="49">
        <v>103.6512</v>
      </c>
      <c r="I5834" s="50">
        <v>3.0245554320644628</v>
      </c>
      <c r="J5834" s="51" t="str">
        <v>H2127</v>
      </c>
      <c r="Q5834" s="19" t="str">
        <v>594 - RESORTES LINEA RENAULT - RESORTE P/GATILLO DE REG. AUTOM. DE Z/DE FRENO TRAS/IZQ - R 9/11</v>
      </c>
      <c r="V5834" s="83"/>
      <c r="AA5834" t="str">
        <v>591 - Guardabarros interior, asiento</v>
      </c>
    </row>
    <row r="5835" spans="1:27" x14ac:dyDescent="0.2">
      <c r="A5835" s="45" t="str">
        <v>CLIPS IMPORTADOS943</v>
      </c>
      <c r="B5835" s="46" t="str">
        <v>CLIPS IMPORTADOS</v>
      </c>
      <c r="C5835" s="46">
        <v>943</v>
      </c>
      <c r="D5835" s="46" t="str">
        <v>Moldura lateral</v>
      </c>
      <c r="E5835" s="47">
        <v>1260.8699999999999</v>
      </c>
      <c r="F5835" s="45" t="str">
        <v>IMPORTACION</v>
      </c>
      <c r="G5835" s="48">
        <v>510.65234999999996</v>
      </c>
      <c r="H5835" s="49">
        <v>126.6848</v>
      </c>
      <c r="I5835" s="50">
        <v>3.0308888674884438</v>
      </c>
      <c r="J5835" s="51" t="str">
        <v>C3481</v>
      </c>
      <c r="Q5835" s="19" t="str">
        <v>595 - Asiento, paragolpes trasero, tapa motor, pasarruedas</v>
      </c>
      <c r="V5835" s="83"/>
      <c r="AA5835" t="str">
        <v>592 - Paragolpes delantero, rejilla, botaguas, spoiler</v>
      </c>
    </row>
    <row r="5836" spans="1:27" x14ac:dyDescent="0.2">
      <c r="A5836" s="45" t="str">
        <v>TUERCAS RAPIDAS NUEVAS80</v>
      </c>
      <c r="B5836" s="46" t="str">
        <v>TUERCAS RAPIDAS NUEVAS</v>
      </c>
      <c r="C5836" s="46">
        <v>80</v>
      </c>
      <c r="D5836" s="46" t="str">
        <v>M 6 - 1/4- PARK 12 (cuerpo Grande)</v>
      </c>
      <c r="E5836" s="47">
        <v>1720</v>
      </c>
      <c r="F5836" s="45" t="str">
        <v>IMPORTACION</v>
      </c>
      <c r="G5836" s="48">
        <v>696.6</v>
      </c>
      <c r="H5836" s="49">
        <v>172.75200000000001</v>
      </c>
      <c r="I5836" s="50">
        <v>3.0323701028063352</v>
      </c>
      <c r="J5836" s="51" t="str">
        <v>C0896</v>
      </c>
      <c r="Q5836" s="19" t="str">
        <v>595 - RESORTES LINEA RENAULT - RESORTE P/GATILLO DE REG. AUTOM. DE Z/DE FRENO TRAS/DER - R 9/11</v>
      </c>
      <c r="V5836" s="83"/>
      <c r="AA5836" t="str">
        <v>593 - Sujetador expansible</v>
      </c>
    </row>
    <row r="5837" spans="1:27" x14ac:dyDescent="0.2">
      <c r="A5837" s="45" t="str">
        <v>TUERCAS RAPIDAS NUEVAS88</v>
      </c>
      <c r="B5837" s="46" t="str">
        <v>TUERCAS RAPIDAS NUEVAS</v>
      </c>
      <c r="C5837" s="46">
        <v>88</v>
      </c>
      <c r="D5837" s="46" t="str">
        <v>PARK 8  (15 x 26 mm)</v>
      </c>
      <c r="E5837" s="47">
        <v>1090</v>
      </c>
      <c r="F5837" s="45" t="str">
        <v>IMPORTACION</v>
      </c>
      <c r="G5837" s="48">
        <v>441.45000000000005</v>
      </c>
      <c r="H5837" s="49">
        <v>109.4096</v>
      </c>
      <c r="I5837" s="50">
        <v>3.0348378935669267</v>
      </c>
      <c r="J5837" s="51" t="str">
        <v>H2048</v>
      </c>
      <c r="Q5837" s="19" t="str">
        <v>596 - Paragolpes</v>
      </c>
      <c r="V5837" s="83"/>
      <c r="AA5837" t="str">
        <v>594 - Botaguas, panel de puerta</v>
      </c>
    </row>
    <row r="5838" spans="1:27" x14ac:dyDescent="0.2">
      <c r="A5838" s="45" t="str">
        <v>TUERCAS RAPIDAS NUEVAS84</v>
      </c>
      <c r="B5838" s="46" t="str">
        <v>TUERCAS RAPIDAS NUEVAS</v>
      </c>
      <c r="C5838" s="46">
        <v>84</v>
      </c>
      <c r="D5838" s="46" t="str">
        <v>PARK 6 (16 x 19 mm)</v>
      </c>
      <c r="E5838" s="47">
        <v>920</v>
      </c>
      <c r="F5838" s="45" t="str">
        <v>IMPORTACION</v>
      </c>
      <c r="G5838" s="48">
        <v>372.6</v>
      </c>
      <c r="H5838" s="49">
        <v>92.134399999999999</v>
      </c>
      <c r="I5838" s="50">
        <v>3.0440921089191448</v>
      </c>
      <c r="J5838" s="51" t="str">
        <v>H2249</v>
      </c>
      <c r="Q5838" s="19" t="str">
        <v>597 - Panel de puerta</v>
      </c>
      <c r="V5838" s="83"/>
      <c r="AA5838" t="str">
        <v>594 - RESORTES LINEA RENAULT - RESORTE P/GATILLO DE REG. AUTOM. DE Z/DE FRENO TRAS/IZQ - R 9/11</v>
      </c>
    </row>
    <row r="5839" spans="1:27" x14ac:dyDescent="0.2">
      <c r="A5839" s="45" t="str">
        <v>TUERCAS RAPIDAS NUEVAS98</v>
      </c>
      <c r="B5839" s="46" t="str">
        <v>TUERCAS RAPIDAS NUEVAS</v>
      </c>
      <c r="C5839" s="46">
        <v>98</v>
      </c>
      <c r="D5839" s="46" t="str">
        <v>Chapita U de 15 x 25</v>
      </c>
      <c r="E5839" s="47">
        <v>920</v>
      </c>
      <c r="F5839" s="45" t="str">
        <v>IMPORTACION</v>
      </c>
      <c r="G5839" s="48">
        <v>372.6</v>
      </c>
      <c r="H5839" s="49">
        <v>92.134399999999999</v>
      </c>
      <c r="I5839" s="50">
        <v>3.0440921089191448</v>
      </c>
      <c r="J5839" s="51" t="str">
        <v>H2186</v>
      </c>
      <c r="Q5839" s="19" t="str">
        <v>598 - Panel de puerta</v>
      </c>
      <c r="V5839" s="83"/>
      <c r="AA5839" t="str">
        <v>595 - Asiento, paragolpes trasero, tapa motor, pasarruedas</v>
      </c>
    </row>
    <row r="5840" spans="1:27" x14ac:dyDescent="0.2">
      <c r="A5840" s="45" t="str">
        <v>CLIPS IMPORTADOS516</v>
      </c>
      <c r="B5840" s="46" t="str">
        <v>CLIPS IMPORTADOS</v>
      </c>
      <c r="C5840" s="46">
        <v>516</v>
      </c>
      <c r="D5840" s="46" t="str">
        <v>Entrada de aire del radiador y cubierta de paragolpes</v>
      </c>
      <c r="E5840" s="47">
        <v>891.3</v>
      </c>
      <c r="F5840" s="45" t="str">
        <v>IMPORTACION</v>
      </c>
      <c r="G5840" s="48">
        <v>360.97649999999999</v>
      </c>
      <c r="H5840" s="49">
        <v>89.255200000000002</v>
      </c>
      <c r="I5840" s="50">
        <v>3.044318986456811</v>
      </c>
      <c r="J5840" s="51" t="str">
        <v>C0036</v>
      </c>
      <c r="Q5840" s="19" t="str">
        <v>598 - RESORTES LINEA RENAULT - RESORTE SUPERIOR P/ZAPATA DE FRENO TRAS.IQZ Y DER. - R 9/11</v>
      </c>
      <c r="V5840" s="83"/>
      <c r="AA5840" t="str">
        <v>595 - RESORTES LINEA RENAULT - RESORTE P/GATILLO DE REG. AUTOM. DE Z/DE FRENO TRAS/DER - R 9/11</v>
      </c>
    </row>
    <row r="5841" spans="1:27" x14ac:dyDescent="0.2">
      <c r="A5841" s="45" t="str">
        <v>TUERCAS RAPIDAS NUEVAS83</v>
      </c>
      <c r="B5841" s="46" t="str">
        <v>TUERCAS RAPIDAS NUEVAS</v>
      </c>
      <c r="C5841" s="46">
        <v>83</v>
      </c>
      <c r="D5841" s="46" t="str">
        <v>PARK 6 (11 x 25 mm)</v>
      </c>
      <c r="E5841" s="47">
        <v>950</v>
      </c>
      <c r="F5841" s="45" t="str">
        <v>IMPORTACION</v>
      </c>
      <c r="G5841" s="48">
        <v>384.75</v>
      </c>
      <c r="H5841" s="49">
        <v>95.013599999999997</v>
      </c>
      <c r="I5841" s="50">
        <v>3.0494202935158761</v>
      </c>
      <c r="J5841" s="51" t="str">
        <v>H2049</v>
      </c>
      <c r="Q5841" s="19" t="str">
        <v>599 - Faldon lateral</v>
      </c>
      <c r="V5841" s="83"/>
      <c r="AA5841" t="str">
        <v>596 - Paragolpes</v>
      </c>
    </row>
    <row r="5842" spans="1:27" x14ac:dyDescent="0.2">
      <c r="A5842" s="45" t="str">
        <v>PLASTICOS400</v>
      </c>
      <c r="B5842" s="46" t="str">
        <v>PLASTICOS</v>
      </c>
      <c r="C5842" s="46">
        <v>400</v>
      </c>
      <c r="D5842" s="46" t="str">
        <v>LEVA CERRADURA PORTON TRASERO TRAFFIC LARGA</v>
      </c>
      <c r="E5842" s="47">
        <v>1807.47</v>
      </c>
      <c r="F5842" s="45" t="str">
        <v>FADER</v>
      </c>
      <c r="G5842" s="48">
        <v>732.02535</v>
      </c>
      <c r="H5842" s="49">
        <v>180.54750000000001</v>
      </c>
      <c r="I5842" s="50">
        <v>3.0544751381215463</v>
      </c>
      <c r="J5842" s="51" t="str">
        <v>S-350</v>
      </c>
      <c r="Q5842" s="19" t="str">
        <v>599 - RESORTES LINEA RENAULT - RESORTE INFERIOR P/ZAPATAS DE FRENO TRAS/IZQ/DER - R9/11</v>
      </c>
      <c r="V5842" s="83"/>
      <c r="AA5842" t="str">
        <v>597 - Panel de puerta</v>
      </c>
    </row>
    <row r="5843" spans="1:27" x14ac:dyDescent="0.2">
      <c r="A5843" s="45" t="str">
        <v>TUERCAS RAPIDAS NUEVAS82</v>
      </c>
      <c r="B5843" s="46" t="str">
        <v>TUERCAS RAPIDAS NUEVAS</v>
      </c>
      <c r="C5843" s="46">
        <v>82</v>
      </c>
      <c r="D5843" s="46" t="str">
        <v>PARK 6 (11 x 17 mm)</v>
      </c>
      <c r="E5843" s="47">
        <v>750</v>
      </c>
      <c r="F5843" s="45" t="str">
        <v>IMPORTACION</v>
      </c>
      <c r="G5843" s="48">
        <v>303.75</v>
      </c>
      <c r="H5843" s="49">
        <v>74.859200000000001</v>
      </c>
      <c r="I5843" s="50">
        <v>3.0576175005877699</v>
      </c>
      <c r="J5843" s="51" t="str">
        <v>H2245</v>
      </c>
      <c r="Q5843" s="19" t="str">
        <v>59x71 - 59x71</v>
      </c>
      <c r="V5843" s="83"/>
      <c r="AA5843" t="str">
        <v>598 - Panel de puerta</v>
      </c>
    </row>
    <row r="5844" spans="1:27" x14ac:dyDescent="0.2">
      <c r="A5844" s="45" t="str">
        <v>TUERCAS RAPIDAS NUEVAS90</v>
      </c>
      <c r="B5844" s="46" t="str">
        <v>TUERCAS RAPIDAS NUEVAS</v>
      </c>
      <c r="C5844" s="46">
        <v>90</v>
      </c>
      <c r="D5844" s="46" t="str">
        <v>PARK 10/12  (16 x 25 mm)</v>
      </c>
      <c r="E5844" s="47">
        <v>1040</v>
      </c>
      <c r="F5844" s="45" t="str">
        <v>IMPORTACION</v>
      </c>
      <c r="G5844" s="48">
        <v>421.20000000000005</v>
      </c>
      <c r="H5844" s="49">
        <v>103.6512</v>
      </c>
      <c r="I5844" s="50">
        <v>3.063628785773826</v>
      </c>
      <c r="J5844" s="51" t="str">
        <v>H2047</v>
      </c>
      <c r="Q5844" s="19" t="str">
        <v>5X 80 - 5X80</v>
      </c>
      <c r="V5844" s="83"/>
      <c r="AA5844" t="str">
        <v>598 - RESORTES LINEA RENAULT - RESORTE SUPERIOR P/ZAPATA DE FRENO TRAS.IQZ Y DER. - R 9/11</v>
      </c>
    </row>
    <row r="5845" spans="1:27" x14ac:dyDescent="0.2">
      <c r="A5845" s="45" t="str">
        <v>CONECTORES PLASTICOS MANGUERAS15</v>
      </c>
      <c r="B5845" s="46" t="str">
        <v>CONECTORES PLASTICOS MANGUERAS</v>
      </c>
      <c r="C5845" s="46">
        <v>15</v>
      </c>
      <c r="D5845" s="46" t="str">
        <v>Conector de Calefacción R 12</v>
      </c>
      <c r="E5845" s="47">
        <v>1951.09</v>
      </c>
      <c r="F5845" s="45" t="str">
        <v>JorgeManguera</v>
      </c>
      <c r="G5845" s="48">
        <v>790.19145000000003</v>
      </c>
      <c r="H5845" s="49">
        <v>194.4075</v>
      </c>
      <c r="I5845" s="50">
        <v>3.0646140195208522</v>
      </c>
      <c r="J5845" s="51" t="str">
        <v>3010</v>
      </c>
      <c r="Q5845" s="19" t="str">
        <v>5x10 - 5x10</v>
      </c>
      <c r="V5845" s="83"/>
      <c r="AA5845" t="str">
        <v>599 - Faldon lateral</v>
      </c>
    </row>
    <row r="5846" spans="1:27" x14ac:dyDescent="0.2">
      <c r="A5846" s="45" t="str">
        <v>PLASTICOS130</v>
      </c>
      <c r="B5846" s="46" t="str">
        <v>PLASTICOS</v>
      </c>
      <c r="C5846" s="46">
        <v>130</v>
      </c>
      <c r="D5846" s="46" t="str">
        <v>Levas cerradura puerta RENAULT 12 Isquierdo</v>
      </c>
      <c r="E5846" s="47">
        <v>2052.79</v>
      </c>
      <c r="F5846" s="45" t="str">
        <v>FADER</v>
      </c>
      <c r="G5846" s="48">
        <v>831.37995000000012</v>
      </c>
      <c r="H5846" s="49">
        <v>204.48750000000001</v>
      </c>
      <c r="I5846" s="50">
        <v>3.0656761415734461</v>
      </c>
      <c r="J5846" s="51" t="str">
        <v>S-173</v>
      </c>
      <c r="Q5846" s="19" t="str">
        <v>5x13 - 5x13</v>
      </c>
      <c r="V5846" s="83"/>
      <c r="AA5846" t="str">
        <v>599 - RESORTES LINEA RENAULT - RESORTE INFERIOR P/ZAPATAS DE FRENO TRAS/IZQ/DER - R9/11</v>
      </c>
    </row>
    <row r="5847" spans="1:27" x14ac:dyDescent="0.2">
      <c r="A5847" s="45" t="str">
        <v>PLASTICOS131</v>
      </c>
      <c r="B5847" s="46" t="str">
        <v>PLASTICOS</v>
      </c>
      <c r="C5847" s="46">
        <v>131</v>
      </c>
      <c r="D5847" s="46" t="str">
        <v>Leva cerradura puerta RENAULT 12 Derecho</v>
      </c>
      <c r="E5847" s="47">
        <v>2052.79</v>
      </c>
      <c r="F5847" s="45" t="str">
        <v>FADER</v>
      </c>
      <c r="G5847" s="48">
        <v>831.37995000000012</v>
      </c>
      <c r="H5847" s="49">
        <v>204.48750000000001</v>
      </c>
      <c r="I5847" s="50">
        <v>3.0656761415734461</v>
      </c>
      <c r="J5847" s="51" t="str">
        <v>S-174</v>
      </c>
      <c r="Q5847" s="19" t="str">
        <v>5X7 - 5X7</v>
      </c>
      <c r="V5847" s="83"/>
      <c r="AA5847" t="str">
        <v>59x71 - 59x71</v>
      </c>
    </row>
    <row r="5848" spans="1:27" x14ac:dyDescent="0.2">
      <c r="A5848" s="45" t="str">
        <v>CONECTORES PLASTICOS MANGUERAS13</v>
      </c>
      <c r="B5848" s="46" t="str">
        <v>CONECTORES PLASTICOS MANGUERAS</v>
      </c>
      <c r="C5848" s="46">
        <v>13</v>
      </c>
      <c r="D5848" s="46" t="str">
        <v>Conector 3 Vías Renault 21</v>
      </c>
      <c r="E5848" s="47">
        <v>1819.48</v>
      </c>
      <c r="F5848" s="45" t="str">
        <v>JorgeManguera</v>
      </c>
      <c r="G5848" s="48">
        <v>736.88940000000002</v>
      </c>
      <c r="H5848" s="49">
        <v>181.1825</v>
      </c>
      <c r="I5848" s="50">
        <v>3.067111338015537</v>
      </c>
      <c r="J5848" s="51" t="str">
        <v>3015</v>
      </c>
      <c r="Q5848" s="19" t="str">
        <v>6 - 0,8 x 8 x 50 - Expansion</v>
      </c>
      <c r="V5848" s="83"/>
      <c r="AA5848" t="str">
        <v>5X 80 - 5X80</v>
      </c>
    </row>
    <row r="5849" spans="1:27" x14ac:dyDescent="0.2">
      <c r="A5849" s="45" t="str">
        <v>CONECTORES PLASTICOS MANGUERAS19</v>
      </c>
      <c r="B5849" s="46" t="str">
        <v>CONECTORES PLASTICOS MANGUERAS</v>
      </c>
      <c r="C5849" s="46">
        <v>19</v>
      </c>
      <c r="D5849" s="46" t="str">
        <v>Conector 3 Vías Renault 21</v>
      </c>
      <c r="E5849" s="47">
        <v>1819.48</v>
      </c>
      <c r="F5849" s="45" t="str">
        <v>JorgeManguera</v>
      </c>
      <c r="G5849" s="48">
        <v>736.88940000000002</v>
      </c>
      <c r="H5849" s="49">
        <v>181.1825</v>
      </c>
      <c r="I5849" s="50">
        <v>3.067111338015537</v>
      </c>
      <c r="J5849" s="51" t="str">
        <v>3016</v>
      </c>
      <c r="Q5849" s="19" t="str">
        <v>6 - 1/8 M x MANG 6</v>
      </c>
      <c r="V5849" s="83"/>
      <c r="AA5849" t="str">
        <v>5x10 - 5x10</v>
      </c>
    </row>
    <row r="5850" spans="1:27" x14ac:dyDescent="0.2">
      <c r="A5850" s="45" t="str">
        <v>TUERCAS RAPIDAS NUEVAS89</v>
      </c>
      <c r="B5850" s="46" t="str">
        <v>TUERCAS RAPIDAS NUEVAS</v>
      </c>
      <c r="C5850" s="46">
        <v>89</v>
      </c>
      <c r="D5850" s="46" t="str">
        <v>PARK 10/12  (16 x 20 mm)</v>
      </c>
      <c r="E5850" s="47">
        <v>840</v>
      </c>
      <c r="F5850" s="45" t="str">
        <v>IMPORTACION</v>
      </c>
      <c r="G5850" s="48">
        <v>340.20000000000005</v>
      </c>
      <c r="H5850" s="49">
        <v>83.496799999999993</v>
      </c>
      <c r="I5850" s="50">
        <v>3.0744076419695139</v>
      </c>
      <c r="J5850" s="51" t="str">
        <v>H2023</v>
      </c>
      <c r="Q5850" s="19" t="str">
        <v>6 - 17 x 11 x 12</v>
      </c>
      <c r="V5850" s="83"/>
      <c r="AA5850" t="str">
        <v>5x13 - 5x13</v>
      </c>
    </row>
    <row r="5851" spans="1:27" x14ac:dyDescent="0.2">
      <c r="A5851" s="45" t="str">
        <v>CLIPS IMPORTADOS519</v>
      </c>
      <c r="B5851" s="46" t="str">
        <v>CLIPS IMPORTADOS</v>
      </c>
      <c r="C5851" s="46">
        <v>519</v>
      </c>
      <c r="D5851" s="46" t="str">
        <v>Aislante de capó</v>
      </c>
      <c r="E5851" s="47">
        <v>1130.43</v>
      </c>
      <c r="F5851" s="45" t="str">
        <v>IMPORTACION</v>
      </c>
      <c r="G5851" s="48">
        <v>457.82415000000003</v>
      </c>
      <c r="H5851" s="49">
        <v>112.28879999999999</v>
      </c>
      <c r="I5851" s="50">
        <v>3.0772022677239406</v>
      </c>
      <c r="J5851" s="51" t="str">
        <v>C0174</v>
      </c>
      <c r="Q5851" s="19" t="str">
        <v>6 - 25x42x5 - Esp. 35 - Gaveta de 35 (chica)</v>
      </c>
      <c r="V5851" s="83"/>
      <c r="AA5851" t="str">
        <v>5X7 - 5X7</v>
      </c>
    </row>
    <row r="5852" spans="1:27" x14ac:dyDescent="0.2">
      <c r="A5852" s="45" t="str">
        <v>CLIPS IMPORTADOS699</v>
      </c>
      <c r="B5852" s="46" t="str">
        <v>CLIPS IMPORTADOS</v>
      </c>
      <c r="C5852" s="46">
        <v>699</v>
      </c>
      <c r="D5852" s="46" t="str">
        <v>Sujetador expansible</v>
      </c>
      <c r="E5852" s="47">
        <v>1130.43</v>
      </c>
      <c r="F5852" s="45" t="str">
        <v>IMPORTACION</v>
      </c>
      <c r="G5852" s="48">
        <v>457.82415000000003</v>
      </c>
      <c r="H5852" s="49">
        <v>112.28879999999999</v>
      </c>
      <c r="I5852" s="50">
        <v>3.0772022677239406</v>
      </c>
      <c r="J5852" s="51" t="str">
        <v>C0835</v>
      </c>
      <c r="Q5852" s="19" t="str">
        <v>6 - 5/8 18 H - CARTER PICK DODGE</v>
      </c>
      <c r="V5852" s="83"/>
      <c r="AA5852" t="str">
        <v>6 - 0,8 x 8 x 50 - Expansion</v>
      </c>
    </row>
    <row r="5853" spans="1:27" x14ac:dyDescent="0.2">
      <c r="A5853" s="45" t="str">
        <v>CLIPS IMPORTADOS979</v>
      </c>
      <c r="B5853" s="46" t="str">
        <v>CLIPS IMPORTADOS</v>
      </c>
      <c r="C5853" s="46">
        <v>979</v>
      </c>
      <c r="D5853" s="46" t="str">
        <v>Panel de puerta</v>
      </c>
      <c r="E5853" s="47">
        <v>1130.43</v>
      </c>
      <c r="F5853" s="45" t="str">
        <v>IMPORTACION</v>
      </c>
      <c r="G5853" s="48">
        <v>457.82415000000003</v>
      </c>
      <c r="H5853" s="49">
        <v>112.28879999999999</v>
      </c>
      <c r="I5853" s="50">
        <v>3.0772022677239406</v>
      </c>
      <c r="J5853" s="51" t="str">
        <v>C3287</v>
      </c>
      <c r="Q5853" s="19" t="str">
        <v>6 - 6 mm (1/4) - 5 mm</v>
      </c>
      <c r="V5853" s="83"/>
      <c r="AA5853" t="str">
        <v>6 - 1/8 M x MANG 6</v>
      </c>
    </row>
    <row r="5854" spans="1:27" x14ac:dyDescent="0.2">
      <c r="A5854" s="45" t="str">
        <v>CLIPS IMPORTADOS705</v>
      </c>
      <c r="B5854" s="46" t="str">
        <v>CLIPS IMPORTADOS</v>
      </c>
      <c r="C5854" s="46">
        <v>705</v>
      </c>
      <c r="D5854" s="46" t="str">
        <v>Faldón lateral</v>
      </c>
      <c r="E5854" s="47">
        <v>1217.3900000000001</v>
      </c>
      <c r="F5854" s="45" t="str">
        <v>IMPORTACION</v>
      </c>
      <c r="G5854" s="48">
        <v>493.04295000000002</v>
      </c>
      <c r="H5854" s="49">
        <v>120.9264</v>
      </c>
      <c r="I5854" s="50">
        <v>3.0772151490493389</v>
      </c>
      <c r="J5854" s="51" t="str">
        <v>C0278</v>
      </c>
      <c r="Q5854" s="19" t="str">
        <v>6 - 6 x 16 negro c/arand</v>
      </c>
      <c r="V5854" s="83"/>
      <c r="AA5854" t="str">
        <v>6 - 17 x 11 x 12</v>
      </c>
    </row>
    <row r="5855" spans="1:27" x14ac:dyDescent="0.2">
      <c r="A5855" s="45" t="str">
        <v>CLIPS IMPORTADOS722</v>
      </c>
      <c r="B5855" s="46" t="str">
        <v>CLIPS IMPORTADOS</v>
      </c>
      <c r="C5855" s="46">
        <v>722</v>
      </c>
      <c r="D5855" s="46" t="str">
        <v>Bandeja trasera</v>
      </c>
      <c r="E5855" s="47">
        <v>1217.3900000000001</v>
      </c>
      <c r="F5855" s="45" t="str">
        <v>IMPORTACION</v>
      </c>
      <c r="G5855" s="48">
        <v>493.04295000000002</v>
      </c>
      <c r="H5855" s="49">
        <v>120.9264</v>
      </c>
      <c r="I5855" s="50">
        <v>3.0772151490493389</v>
      </c>
      <c r="J5855" s="51" t="str">
        <v>C0145</v>
      </c>
      <c r="Q5855" s="19" t="str">
        <v>6 - 8 X 1,25 67° - 6 - 8 X 1,25 67°</v>
      </c>
      <c r="V5855" s="83"/>
      <c r="AA5855" t="str">
        <v>6 - 25x42x5 - Esp. 35 - Gaveta de 35 (chica)</v>
      </c>
    </row>
    <row r="5856" spans="1:27" x14ac:dyDescent="0.2">
      <c r="A5856" s="45" t="str">
        <v>CLIPS IMPORTADOS804</v>
      </c>
      <c r="B5856" s="46" t="str">
        <v>CLIPS IMPORTADOS</v>
      </c>
      <c r="C5856" s="46">
        <v>804</v>
      </c>
      <c r="D5856" s="46" t="str">
        <v>Moldura canaleta de techo</v>
      </c>
      <c r="E5856" s="47">
        <v>1217.3900000000001</v>
      </c>
      <c r="F5856" s="45" t="str">
        <v>IMPORTACION</v>
      </c>
      <c r="G5856" s="48">
        <v>493.04295000000002</v>
      </c>
      <c r="H5856" s="49">
        <v>120.9264</v>
      </c>
      <c r="I5856" s="50">
        <v>3.0772151490493389</v>
      </c>
      <c r="J5856" s="51" t="str">
        <v>C0622</v>
      </c>
      <c r="Q5856" s="19" t="str">
        <v>6 - CORSA 16 mm - 73</v>
      </c>
      <c r="V5856" s="83"/>
      <c r="AA5856" t="str">
        <v>6 - 5/8 18 H - CARTER PICK DODGE</v>
      </c>
    </row>
    <row r="5857" spans="1:27" x14ac:dyDescent="0.2">
      <c r="A5857" s="45" t="str">
        <v>CLIPS IMPORTADOS793</v>
      </c>
      <c r="B5857" s="46" t="str">
        <v>CLIPS IMPORTADOS</v>
      </c>
      <c r="C5857" s="46">
        <v>793</v>
      </c>
      <c r="D5857" s="46" t="str">
        <v>Cubierta inferior</v>
      </c>
      <c r="E5857" s="47">
        <v>1478.26</v>
      </c>
      <c r="F5857" s="45" t="str">
        <v>IMPORTACION</v>
      </c>
      <c r="G5857" s="48">
        <v>598.69529999999997</v>
      </c>
      <c r="H5857" s="49">
        <v>146.83920000000001</v>
      </c>
      <c r="I5857" s="50">
        <v>3.0772171191343993</v>
      </c>
      <c r="J5857" s="51" t="str">
        <v>C3664</v>
      </c>
      <c r="Q5857" s="19" t="str">
        <v>6 - Cuerda 1,78mm - 2,9 x 6,46</v>
      </c>
      <c r="V5857" s="83"/>
      <c r="AA5857" t="str">
        <v>6 - 6 mm (1/4) - 5 mm</v>
      </c>
    </row>
    <row r="5858" spans="1:27" x14ac:dyDescent="0.2">
      <c r="A5858" s="45" t="str">
        <v>CLIPS IMPORTADOS566</v>
      </c>
      <c r="B5858" s="46" t="str">
        <v>CLIPS IMPORTADOS</v>
      </c>
      <c r="C5858" s="46">
        <v>566</v>
      </c>
      <c r="D5858" s="46" t="str">
        <v>Techo</v>
      </c>
      <c r="E5858" s="47">
        <v>1043.48</v>
      </c>
      <c r="F5858" s="45" t="str">
        <v>IMPORTACION</v>
      </c>
      <c r="G5858" s="48">
        <v>422.60939999999999</v>
      </c>
      <c r="H5858" s="49">
        <v>103.6512</v>
      </c>
      <c r="I5858" s="50">
        <v>3.0772263128646848</v>
      </c>
      <c r="J5858" s="51" t="str">
        <v>C3315</v>
      </c>
      <c r="Q5858" s="19" t="str">
        <v>6 - EXTERIORES CORTOS - 1"</v>
      </c>
      <c r="V5858" s="83"/>
      <c r="AA5858" t="str">
        <v>6 - 6 x 16 negro c/arand</v>
      </c>
    </row>
    <row r="5859" spans="1:27" x14ac:dyDescent="0.2">
      <c r="A5859" s="45" t="str">
        <v>CLIPS IMPORTADOS727</v>
      </c>
      <c r="B5859" s="46" t="str">
        <v>CLIPS IMPORTADOS</v>
      </c>
      <c r="C5859" s="46">
        <v>727</v>
      </c>
      <c r="D5859" s="46" t="str">
        <v>Moldura lateral</v>
      </c>
      <c r="E5859" s="47">
        <v>1543.48</v>
      </c>
      <c r="F5859" s="45" t="str">
        <v>IMPORTACION</v>
      </c>
      <c r="G5859" s="48">
        <v>625.10940000000005</v>
      </c>
      <c r="H5859" s="49">
        <v>152.5976</v>
      </c>
      <c r="I5859" s="50">
        <v>3.0964563007544026</v>
      </c>
      <c r="J5859" s="51" t="str">
        <v>C0804</v>
      </c>
      <c r="Q5859" s="19" t="str">
        <v>6 - Recta Plastica R 1/8 BSPT x 10 mm</v>
      </c>
      <c r="V5859" s="83"/>
      <c r="AA5859" t="str">
        <v>6 - 8 X 1,25 67° - 6 - 8 X 1,25 67°</v>
      </c>
    </row>
    <row r="5860" spans="1:27" x14ac:dyDescent="0.2">
      <c r="A5860" s="45" t="str">
        <v>CLIPS IMPORTADOS601</v>
      </c>
      <c r="B5860" s="46" t="str">
        <v>CLIPS IMPORTADOS</v>
      </c>
      <c r="C5860" s="46">
        <v>601</v>
      </c>
      <c r="D5860" s="46" t="str">
        <v>Luz trasera</v>
      </c>
      <c r="E5860" s="47">
        <v>1282.6099999999999</v>
      </c>
      <c r="F5860" s="45" t="str">
        <v>IMPORTACION</v>
      </c>
      <c r="G5860" s="48">
        <v>519.45704999999998</v>
      </c>
      <c r="H5860" s="49">
        <v>126.6848</v>
      </c>
      <c r="I5860" s="50">
        <v>3.1003897073682083</v>
      </c>
      <c r="J5860" s="51" t="str">
        <v>C1812</v>
      </c>
      <c r="Q5860" s="19" t="str">
        <v>6 - Reten doble  - 8 mm - 19 mm - 25 mm</v>
      </c>
      <c r="V5860" s="83"/>
      <c r="AA5860" t="str">
        <v>6 - CORSA 16 mm - 73</v>
      </c>
    </row>
    <row r="5861" spans="1:27" x14ac:dyDescent="0.2">
      <c r="A5861" s="45" t="str">
        <v>PLASTICOS190</v>
      </c>
      <c r="B5861" s="46" t="str">
        <v>PLASTICOS</v>
      </c>
      <c r="C5861" s="46">
        <v>190</v>
      </c>
      <c r="D5861" s="46" t="str">
        <v>PERILLA PUERTA VOLKSWAGEN GACEL</v>
      </c>
      <c r="E5861" s="47">
        <v>1011.04</v>
      </c>
      <c r="F5861" s="45" t="str">
        <v>FADER</v>
      </c>
      <c r="G5861" s="48">
        <v>409.47119999999995</v>
      </c>
      <c r="H5861" s="49">
        <v>99.75</v>
      </c>
      <c r="I5861" s="50">
        <v>3.1049744360902247</v>
      </c>
      <c r="J5861" s="51" t="str">
        <v>S-101</v>
      </c>
      <c r="Q5861" s="19" t="str">
        <v>6 - RETENES SEGURIDAD DIN 6799 RS 6</v>
      </c>
      <c r="V5861" s="83"/>
      <c r="AA5861" t="str">
        <v>6 - Cuerda 1,78mm - 2,9 x 6,46</v>
      </c>
    </row>
    <row r="5862" spans="1:27" x14ac:dyDescent="0.2">
      <c r="A5862" s="45" t="str">
        <v>CLIPS IMPORTADOS539</v>
      </c>
      <c r="B5862" s="46" t="str">
        <v>CLIPS IMPORTADOS</v>
      </c>
      <c r="C5862" s="46">
        <v>539</v>
      </c>
      <c r="D5862" s="46" t="str">
        <v>Sistema de limpiaparabrisas</v>
      </c>
      <c r="E5862" s="47">
        <v>847.83</v>
      </c>
      <c r="F5862" s="45" t="str">
        <v>IMPORTACION</v>
      </c>
      <c r="G5862" s="48">
        <v>343.37115000000006</v>
      </c>
      <c r="H5862" s="49">
        <v>83.496799999999993</v>
      </c>
      <c r="I5862" s="50">
        <v>3.1123869417750152</v>
      </c>
      <c r="J5862" s="51" t="str">
        <v>C1829</v>
      </c>
      <c r="Q5862" s="19" t="str">
        <v>6 - SAE 7.89 ID-6 - Tee en angulo con rosca macho extendida</v>
      </c>
      <c r="V5862" s="83"/>
      <c r="AA5862" t="str">
        <v>6 - EXTERIORES CORTOS - 1"</v>
      </c>
    </row>
    <row r="5863" spans="1:27" x14ac:dyDescent="0.2">
      <c r="A5863" s="45" t="str">
        <v>SEEGER DIN 47135</v>
      </c>
      <c r="B5863" s="46" t="str">
        <v>SEEGER DIN 471</v>
      </c>
      <c r="C5863" s="46">
        <v>35</v>
      </c>
      <c r="D5863" s="46" t="str">
        <v>SEEGER A 35</v>
      </c>
      <c r="E5863" s="47">
        <v>1974</v>
      </c>
      <c r="F5863" s="45" t="str">
        <v>OTIA</v>
      </c>
      <c r="G5863" s="48">
        <v>799.47</v>
      </c>
      <c r="H5863" s="49">
        <v>194.108</v>
      </c>
      <c r="I5863" s="50">
        <v>3.1186865044202197</v>
      </c>
      <c r="J5863" s="51" t="str">
        <v>0403035</v>
      </c>
      <c r="Q5863" s="19" t="str">
        <v>6 - SEEGER A 6</v>
      </c>
      <c r="V5863" s="83"/>
      <c r="AA5863" t="str">
        <v>6 - Recta Plastica R 1/8 BSPT x 10 mm</v>
      </c>
    </row>
    <row r="5864" spans="1:27" x14ac:dyDescent="0.2">
      <c r="A5864" s="45" t="str">
        <v>CLIPS IMPORTADOS723</v>
      </c>
      <c r="B5864" s="46" t="str">
        <v>CLIPS IMPORTADOS</v>
      </c>
      <c r="C5864" s="46">
        <v>723</v>
      </c>
      <c r="D5864" s="46" t="str">
        <v>Fijación de piso, paragolpes delantero</v>
      </c>
      <c r="E5864" s="47">
        <v>1347.83</v>
      </c>
      <c r="F5864" s="45" t="str">
        <v>IMPORTACION</v>
      </c>
      <c r="G5864" s="48">
        <v>545.87115000000006</v>
      </c>
      <c r="H5864" s="49">
        <v>132.44319999999999</v>
      </c>
      <c r="I5864" s="50">
        <v>3.1215490867028288</v>
      </c>
      <c r="J5864" s="51" t="str">
        <v>C3077</v>
      </c>
      <c r="Q5864" s="19" t="str">
        <v>6 - TAPON PISO 32 mm 404-504</v>
      </c>
      <c r="V5864" s="83"/>
      <c r="AA5864" t="str">
        <v>6 - Reten doble  - 8 mm - 19 mm - 25 mm</v>
      </c>
    </row>
    <row r="5865" spans="1:27" x14ac:dyDescent="0.2">
      <c r="A5865" s="45" t="str">
        <v>CLIPS IMPORTADOS509</v>
      </c>
      <c r="B5865" s="46" t="str">
        <v>CLIPS IMPORTADOS</v>
      </c>
      <c r="C5865" s="46">
        <v>509</v>
      </c>
      <c r="D5865" s="46" t="str">
        <v>Moldura lateral, faldón lateral</v>
      </c>
      <c r="E5865" s="47">
        <v>1260.8699999999999</v>
      </c>
      <c r="F5865" s="45" t="str">
        <v>IMPORTACION</v>
      </c>
      <c r="G5865" s="48">
        <v>510.65234999999996</v>
      </c>
      <c r="H5865" s="49">
        <v>123.8056</v>
      </c>
      <c r="I5865" s="50">
        <v>3.1246304690579425</v>
      </c>
      <c r="J5865" s="51" t="str">
        <v>C1541</v>
      </c>
      <c r="Q5865" s="19" t="str">
        <v>6 - Terminal cobre estanado ojal - Cable 6 - Ojal: 1/4</v>
      </c>
      <c r="V5865" s="83"/>
      <c r="AA5865" t="str">
        <v>6 - RETENES SEGURIDAD DIN 6799 RS 6</v>
      </c>
    </row>
    <row r="5866" spans="1:27" x14ac:dyDescent="0.2">
      <c r="A5866" s="45" t="str">
        <v>CLIPS IMPORTADOS597</v>
      </c>
      <c r="B5866" s="46" t="str">
        <v>CLIPS IMPORTADOS</v>
      </c>
      <c r="C5866" s="46">
        <v>597</v>
      </c>
      <c r="D5866" s="46" t="str">
        <v>Panel de puerta</v>
      </c>
      <c r="E5866" s="47">
        <v>1260.8699999999999</v>
      </c>
      <c r="F5866" s="45" t="str">
        <v>IMPORTACION</v>
      </c>
      <c r="G5866" s="48">
        <v>510.65234999999996</v>
      </c>
      <c r="H5866" s="49">
        <v>123.8056</v>
      </c>
      <c r="I5866" s="50">
        <v>3.1246304690579425</v>
      </c>
      <c r="J5866" s="51" t="str">
        <v>C0347</v>
      </c>
      <c r="Q5866" s="19" t="str">
        <v>6 - Tuerca autorros. GACELL</v>
      </c>
      <c r="V5866" s="83"/>
      <c r="AA5866" t="str">
        <v>6 - SAE 7.89 ID-6 - Tee en angulo con rosca macho extendida</v>
      </c>
    </row>
    <row r="5867" spans="1:27" x14ac:dyDescent="0.2">
      <c r="A5867" s="45" t="str">
        <v>TUERCAS RAPIDAS NUEVAS79</v>
      </c>
      <c r="B5867" s="46" t="str">
        <v>TUERCAS RAPIDAS NUEVAS</v>
      </c>
      <c r="C5867" s="46">
        <v>79</v>
      </c>
      <c r="D5867" s="46" t="str">
        <v>M 6 - 1/4- PARK 12 (16 x 28)</v>
      </c>
      <c r="E5867" s="47">
        <v>1350</v>
      </c>
      <c r="F5867" s="45" t="str">
        <v>IMPORTACION</v>
      </c>
      <c r="G5867" s="48">
        <v>546.75</v>
      </c>
      <c r="H5867" s="49">
        <v>132.44319999999999</v>
      </c>
      <c r="I5867" s="50">
        <v>3.1281847614675575</v>
      </c>
      <c r="J5867" s="51" t="str">
        <v>C1969</v>
      </c>
      <c r="Q5867" s="19" t="str">
        <v>6 - Universal doble mariposa de pomo para cable de10 a 35mm - 2 (+) y (-). Mariposa de 3/16 y 1/4</v>
      </c>
      <c r="V5867" s="83"/>
      <c r="AA5867" t="str">
        <v>6 - SEEGER A 6</v>
      </c>
    </row>
    <row r="5868" spans="1:27" x14ac:dyDescent="0.2">
      <c r="A5868" s="45" t="str">
        <v>CONECTORES PLASTICOS MANGUERAS14</v>
      </c>
      <c r="B5868" s="46" t="str">
        <v>CONECTORES PLASTICOS MANGUERAS</v>
      </c>
      <c r="C5868" s="46">
        <v>14</v>
      </c>
      <c r="D5868" s="46" t="str">
        <v>Conector de agua equipos de Gas P fino</v>
      </c>
      <c r="E5868" s="47">
        <v>1849.32</v>
      </c>
      <c r="F5868" s="45" t="str">
        <v>JorgeManguera</v>
      </c>
      <c r="G5868" s="48">
        <v>748.97460000000001</v>
      </c>
      <c r="H5868" s="49">
        <v>181.1825</v>
      </c>
      <c r="I5868" s="50">
        <v>3.133813144205428</v>
      </c>
      <c r="J5868" s="51" t="str">
        <v>3035</v>
      </c>
      <c r="Q5868" s="19" t="str">
        <v>6 - VIROLA 14 MM</v>
      </c>
      <c r="V5868" s="83"/>
      <c r="AA5868" t="str">
        <v>6 - TAPON PISO 32 mm 404-504</v>
      </c>
    </row>
    <row r="5869" spans="1:27" x14ac:dyDescent="0.2">
      <c r="A5869" s="45" t="str">
        <v>CONECTORES PLASTICOS MANGUERAS17</v>
      </c>
      <c r="B5869" s="46" t="str">
        <v>CONECTORES PLASTICOS MANGUERAS</v>
      </c>
      <c r="C5869" s="46">
        <v>17</v>
      </c>
      <c r="D5869" s="46" t="str">
        <v>Conector de Agua para equipo de Gas Pico grueso</v>
      </c>
      <c r="E5869" s="47">
        <v>1849.32</v>
      </c>
      <c r="F5869" s="45" t="str">
        <v>JorgeManguera</v>
      </c>
      <c r="G5869" s="48">
        <v>748.97460000000001</v>
      </c>
      <c r="H5869" s="49">
        <v>181.1825</v>
      </c>
      <c r="I5869" s="50">
        <v>3.133813144205428</v>
      </c>
      <c r="J5869" s="51" t="str">
        <v>3034</v>
      </c>
      <c r="Q5869" s="19" t="str">
        <v>6 5 X 12 (1/4) - 6 5 X 12 (1/4)</v>
      </c>
      <c r="V5869" s="83"/>
      <c r="AA5869" t="str">
        <v>6 - Terminal cobre estanado ojal - Cable 6 - Ojal: 1/4</v>
      </c>
    </row>
    <row r="5870" spans="1:27" x14ac:dyDescent="0.2">
      <c r="A5870" s="45" t="str">
        <v>CLIPS IMPORTADOS613</v>
      </c>
      <c r="B5870" s="46" t="str">
        <v>CLIPS IMPORTADOS</v>
      </c>
      <c r="C5870" s="46">
        <v>613</v>
      </c>
      <c r="D5870" s="46" t="str">
        <v>Faldón lateral</v>
      </c>
      <c r="E5870" s="47">
        <v>1500</v>
      </c>
      <c r="F5870" s="45" t="str">
        <v>IMPORTACION</v>
      </c>
      <c r="G5870" s="48">
        <v>607.5</v>
      </c>
      <c r="H5870" s="49">
        <v>146.83920000000001</v>
      </c>
      <c r="I5870" s="50">
        <v>3.1371786280502754</v>
      </c>
      <c r="J5870" s="51" t="str">
        <v>C0679</v>
      </c>
      <c r="Q5870" s="19" t="str">
        <v>6 x 100 - 6 x 100</v>
      </c>
      <c r="V5870" s="83"/>
      <c r="AA5870" t="str">
        <v>6 - Tuerca autorros. GACELL</v>
      </c>
    </row>
    <row r="5871" spans="1:27" x14ac:dyDescent="0.2">
      <c r="A5871" s="45" t="str">
        <v>PLASTICOS364</v>
      </c>
      <c r="B5871" s="46" t="str">
        <v>PLASTICOS</v>
      </c>
      <c r="C5871" s="46">
        <v>364</v>
      </c>
      <c r="D5871" s="46" t="str">
        <v>SEGURO PUERTA VOLKSWAGEN GENERACION 2</v>
      </c>
      <c r="E5871" s="47">
        <v>1104.3</v>
      </c>
      <c r="F5871" s="45" t="str">
        <v>FADER</v>
      </c>
      <c r="G5871" s="48">
        <v>447.24149999999997</v>
      </c>
      <c r="H5871" s="49">
        <v>107.73</v>
      </c>
      <c r="I5871" s="50">
        <v>3.151503759398496</v>
      </c>
      <c r="J5871" s="51" t="str">
        <v>S-360</v>
      </c>
      <c r="Q5871" s="19" t="str">
        <v>6 X 14 - 6 X 14</v>
      </c>
      <c r="V5871" s="83"/>
      <c r="AA5871" t="str">
        <v>6 - Universal doble mariposa de pomo para cable de10 a 35mm - 2 (+) y (-). Mariposa de 3/16 y 1/4</v>
      </c>
    </row>
    <row r="5872" spans="1:27" x14ac:dyDescent="0.2">
      <c r="A5872" s="45" t="str">
        <v>CONECTORES PLASTICOS MANGUERAS18</v>
      </c>
      <c r="B5872" s="46" t="str">
        <v>CONECTORES PLASTICOS MANGUERAS</v>
      </c>
      <c r="C5872" s="46">
        <v>18</v>
      </c>
      <c r="D5872" s="46" t="str">
        <v>PURGADOR  3 Vías R 12</v>
      </c>
      <c r="E5872" s="47">
        <v>1995.87</v>
      </c>
      <c r="F5872" s="45" t="str">
        <v>JorgeManguera</v>
      </c>
      <c r="G5872" s="48">
        <v>808.32735000000002</v>
      </c>
      <c r="H5872" s="49">
        <v>194.4075</v>
      </c>
      <c r="I5872" s="50">
        <v>3.1579020871108368</v>
      </c>
      <c r="J5872" s="51" t="str">
        <v>3002</v>
      </c>
      <c r="Q5872" s="19" t="str">
        <v>6 X 15 - ARANI LOCK 5 X 15</v>
      </c>
      <c r="V5872" s="83"/>
      <c r="AA5872" t="str">
        <v>6 - VIROLA 14 MM</v>
      </c>
    </row>
    <row r="5873" spans="1:27" x14ac:dyDescent="0.2">
      <c r="A5873" s="45" t="str">
        <v>CLIPS IMPORTADOS505</v>
      </c>
      <c r="B5873" s="46" t="str">
        <v>CLIPS IMPORTADOS</v>
      </c>
      <c r="C5873" s="46">
        <v>505</v>
      </c>
      <c r="D5873" s="46" t="str">
        <v>Arnés de cables</v>
      </c>
      <c r="E5873" s="47">
        <v>1478.26</v>
      </c>
      <c r="F5873" s="45" t="str">
        <v>IMPORTACION</v>
      </c>
      <c r="G5873" s="48">
        <v>598.69529999999997</v>
      </c>
      <c r="H5873" s="49">
        <v>143.96</v>
      </c>
      <c r="I5873" s="50">
        <v>3.1587614615170878</v>
      </c>
      <c r="J5873" s="51" t="str">
        <v>C0435</v>
      </c>
      <c r="Q5873" s="19" t="str">
        <v>6 x 16 - 6 x 16</v>
      </c>
      <c r="V5873" s="83"/>
      <c r="AA5873" t="str">
        <v>6 5 X 12 (1/4) - 6 5 X 12 (1/4)</v>
      </c>
    </row>
    <row r="5874" spans="1:27" x14ac:dyDescent="0.2">
      <c r="A5874" s="45" t="str">
        <v>CLIPS IMPORTADOS766</v>
      </c>
      <c r="B5874" s="46" t="str">
        <v>CLIPS IMPORTADOS</v>
      </c>
      <c r="C5874" s="46">
        <v>766</v>
      </c>
      <c r="D5874" s="46" t="str">
        <v>Panel de puerta</v>
      </c>
      <c r="E5874" s="47">
        <v>1804.35</v>
      </c>
      <c r="F5874" s="45" t="str">
        <v>IMPORTACION</v>
      </c>
      <c r="G5874" s="48">
        <v>730.76175000000001</v>
      </c>
      <c r="H5874" s="49">
        <v>175.63120000000001</v>
      </c>
      <c r="I5874" s="50">
        <v>3.1607741107502534</v>
      </c>
      <c r="J5874" s="51" t="str">
        <v>C3059</v>
      </c>
      <c r="Q5874" s="19" t="str">
        <v>6 X 18 - 6 X 18</v>
      </c>
      <c r="V5874" s="83"/>
      <c r="AA5874" t="str">
        <v>6 x 100 - 6 x 100</v>
      </c>
    </row>
    <row r="5875" spans="1:27" x14ac:dyDescent="0.2">
      <c r="A5875" s="45" t="str">
        <v>CLIPS IMPORTADOS533</v>
      </c>
      <c r="B5875" s="46" t="str">
        <v>CLIPS IMPORTADOS</v>
      </c>
      <c r="C5875" s="46">
        <v>533</v>
      </c>
      <c r="D5875" s="46" t="str">
        <v>Techo</v>
      </c>
      <c r="E5875" s="47">
        <v>1065.22</v>
      </c>
      <c r="F5875" s="45" t="str">
        <v>IMPORTACION</v>
      </c>
      <c r="G5875" s="48">
        <v>431.41410000000008</v>
      </c>
      <c r="H5875" s="49">
        <v>103.6512</v>
      </c>
      <c r="I5875" s="50">
        <v>3.1621717838288417</v>
      </c>
      <c r="J5875" s="51" t="str">
        <v>C3273</v>
      </c>
      <c r="Q5875" s="19" t="str">
        <v>6 x 25 - 6 x 25</v>
      </c>
      <c r="V5875" s="83"/>
      <c r="AA5875" t="str">
        <v>6 X 14 - 6 X 14</v>
      </c>
    </row>
    <row r="5876" spans="1:27" x14ac:dyDescent="0.2">
      <c r="A5876" s="45" t="str">
        <v>CLIPS IMPORTADOS981</v>
      </c>
      <c r="B5876" s="46" t="str">
        <v>CLIPS IMPORTADOS</v>
      </c>
      <c r="C5876" s="46">
        <v>981</v>
      </c>
      <c r="D5876" s="46" t="str">
        <v>Moldura lateral de puerta</v>
      </c>
      <c r="E5876" s="47">
        <v>1456.52</v>
      </c>
      <c r="F5876" s="45" t="str">
        <v>IMPORTACION</v>
      </c>
      <c r="G5876" s="48">
        <v>589.89059999999995</v>
      </c>
      <c r="H5876" s="49">
        <v>141.08080000000001</v>
      </c>
      <c r="I5876" s="50">
        <v>3.1812252269621375</v>
      </c>
      <c r="J5876" s="51" t="str">
        <v>C1871</v>
      </c>
      <c r="Q5876" s="19" t="str">
        <v>6 x 26 - 6 x 26</v>
      </c>
      <c r="V5876" s="83"/>
      <c r="AA5876" t="str">
        <v>6 X 15 - ARANI LOCK 5 X 15</v>
      </c>
    </row>
    <row r="5877" spans="1:27" x14ac:dyDescent="0.2">
      <c r="A5877" s="45" t="str">
        <v>CLIPS IMPORTADOS506</v>
      </c>
      <c r="B5877" s="46" t="str">
        <v>CLIPS IMPORTADOS</v>
      </c>
      <c r="C5877" s="46">
        <v>506</v>
      </c>
      <c r="D5877" s="46" t="str">
        <v>Panel de puerta, pilar</v>
      </c>
      <c r="E5877" s="47">
        <v>1130.43</v>
      </c>
      <c r="F5877" s="45" t="str">
        <v>IMPORTACION</v>
      </c>
      <c r="G5877" s="48">
        <v>457.82415000000003</v>
      </c>
      <c r="H5877" s="49">
        <v>109.4096</v>
      </c>
      <c r="I5877" s="50">
        <v>3.1844970642429917</v>
      </c>
      <c r="J5877" s="51" t="str">
        <v>C3340</v>
      </c>
      <c r="Q5877" s="19" t="str">
        <v>6 x 30 - 6 x 30</v>
      </c>
      <c r="V5877" s="83"/>
      <c r="AA5877" t="str">
        <v>6 x 16 - 6 x 16</v>
      </c>
    </row>
    <row r="5878" spans="1:27" x14ac:dyDescent="0.2">
      <c r="A5878" s="45" t="str">
        <v>CLIPS IMPORTADOS514</v>
      </c>
      <c r="B5878" s="46" t="str">
        <v>CLIPS IMPORTADOS</v>
      </c>
      <c r="C5878" s="46">
        <v>514</v>
      </c>
      <c r="D5878" s="46" t="str">
        <v>Panel de puerta, baúl trasero</v>
      </c>
      <c r="E5878" s="47">
        <v>1130.43</v>
      </c>
      <c r="F5878" s="45" t="str">
        <v>IMPORTACION</v>
      </c>
      <c r="G5878" s="48">
        <v>457.82415000000003</v>
      </c>
      <c r="H5878" s="49">
        <v>109.4096</v>
      </c>
      <c r="I5878" s="50">
        <v>3.1844970642429917</v>
      </c>
      <c r="J5878" s="51" t="str">
        <v>C1858</v>
      </c>
      <c r="Q5878" s="19" t="str">
        <v>6 x 30 - 6x30</v>
      </c>
      <c r="V5878" s="83"/>
      <c r="AA5878" t="str">
        <v>6 X 18 - 6 X 18</v>
      </c>
    </row>
    <row r="5879" spans="1:27" x14ac:dyDescent="0.2">
      <c r="A5879" s="45" t="str">
        <v>CLIPS IMPORTADOS738</v>
      </c>
      <c r="B5879" s="46" t="str">
        <v>CLIPS IMPORTADOS</v>
      </c>
      <c r="C5879" s="46">
        <v>738</v>
      </c>
      <c r="D5879" s="46" t="str">
        <v>Forro frontal, protector térmico</v>
      </c>
      <c r="E5879" s="47">
        <v>1130.43</v>
      </c>
      <c r="F5879" s="45" t="str">
        <v>IMPORTACION</v>
      </c>
      <c r="G5879" s="48">
        <v>457.82415000000003</v>
      </c>
      <c r="H5879" s="49">
        <v>109.4096</v>
      </c>
      <c r="I5879" s="50">
        <v>3.1844970642429917</v>
      </c>
      <c r="J5879" s="51" t="str">
        <v>C1266</v>
      </c>
      <c r="Q5879" s="19" t="str">
        <v>6 x 35 - 6 x 35</v>
      </c>
      <c r="V5879" s="83"/>
      <c r="AA5879" t="str">
        <v>6 x 25 - 6 x 25</v>
      </c>
    </row>
    <row r="5880" spans="1:27" x14ac:dyDescent="0.2">
      <c r="A5880" s="45" t="str">
        <v>CLIPS IMPORTADOS921</v>
      </c>
      <c r="B5880" s="46" t="str">
        <v>CLIPS IMPORTADOS</v>
      </c>
      <c r="C5880" s="46">
        <v>921</v>
      </c>
      <c r="D5880" s="46" t="str">
        <v>Alfombra, tapete, pasarruedas</v>
      </c>
      <c r="E5880" s="47">
        <v>1130.43</v>
      </c>
      <c r="F5880" s="45" t="str">
        <v>IMPORTACION</v>
      </c>
      <c r="G5880" s="48">
        <v>457.82415000000003</v>
      </c>
      <c r="H5880" s="49">
        <v>109.4096</v>
      </c>
      <c r="I5880" s="50">
        <v>3.1844970642429917</v>
      </c>
      <c r="J5880" s="51" t="str">
        <v>C1913</v>
      </c>
      <c r="Q5880" s="19" t="str">
        <v>6 x 40 - 6 x 40</v>
      </c>
      <c r="V5880" s="83"/>
      <c r="AA5880" t="str">
        <v>6 x 26 - 6 x 26</v>
      </c>
    </row>
    <row r="5881" spans="1:27" x14ac:dyDescent="0.2">
      <c r="A5881" s="45" t="str">
        <v>CLIPS IMPORTADOS985</v>
      </c>
      <c r="B5881" s="46" t="str">
        <v>CLIPS IMPORTADOS</v>
      </c>
      <c r="C5881" s="46">
        <v>985</v>
      </c>
      <c r="D5881" s="46" t="str">
        <v>Sujetador</v>
      </c>
      <c r="E5881" s="47">
        <v>1130.43</v>
      </c>
      <c r="F5881" s="45" t="str">
        <v>IMPORTACION</v>
      </c>
      <c r="G5881" s="48">
        <v>457.82415000000003</v>
      </c>
      <c r="H5881" s="49">
        <v>109.4096</v>
      </c>
      <c r="I5881" s="50">
        <v>3.1844970642429917</v>
      </c>
      <c r="J5881" s="51" t="str">
        <v>C0120</v>
      </c>
      <c r="Q5881" s="19" t="str">
        <v>6 x 40 - 6x40</v>
      </c>
      <c r="V5881" s="83"/>
      <c r="AA5881" t="str">
        <v>6 x 30 - 6 x 30</v>
      </c>
    </row>
    <row r="5882" spans="1:27" x14ac:dyDescent="0.2">
      <c r="A5882" s="45" t="str">
        <v>CLIPS IMPORTADOS940</v>
      </c>
      <c r="B5882" s="46" t="str">
        <v>CLIPS IMPORTADOS</v>
      </c>
      <c r="C5882" s="46">
        <v>940</v>
      </c>
      <c r="D5882" s="46" t="str">
        <v>Bandeja trasera, tapa de baúl</v>
      </c>
      <c r="E5882" s="47">
        <v>1043.48</v>
      </c>
      <c r="F5882" s="45" t="str">
        <v>IMPORTACION</v>
      </c>
      <c r="G5882" s="48">
        <v>422.60939999999999</v>
      </c>
      <c r="H5882" s="49">
        <v>100.77200000000001</v>
      </c>
      <c r="I5882" s="50">
        <v>3.1937184932322467</v>
      </c>
      <c r="J5882" s="51" t="str">
        <v>C0985</v>
      </c>
      <c r="Q5882" s="19" t="str">
        <v>6 x 45 - 6 x 45</v>
      </c>
      <c r="V5882" s="83"/>
      <c r="AA5882" t="str">
        <v>6 x 30 - 6x30</v>
      </c>
    </row>
    <row r="5883" spans="1:27" x14ac:dyDescent="0.2">
      <c r="A5883" s="45" t="str">
        <v>CLIPS IMPORTADOS756</v>
      </c>
      <c r="B5883" s="46" t="str">
        <v>CLIPS IMPORTADOS</v>
      </c>
      <c r="C5883" s="46">
        <v>756</v>
      </c>
      <c r="D5883" s="46" t="str">
        <v>Rejilla, bandeja trasera, interior, luz</v>
      </c>
      <c r="E5883" s="47">
        <v>1282.6099999999999</v>
      </c>
      <c r="F5883" s="45" t="str">
        <v>IMPORTACION</v>
      </c>
      <c r="G5883" s="48">
        <v>519.45704999999998</v>
      </c>
      <c r="H5883" s="49">
        <v>123.8056</v>
      </c>
      <c r="I5883" s="50">
        <v>3.1957476075395617</v>
      </c>
      <c r="J5883" s="51" t="str">
        <v>C0925</v>
      </c>
      <c r="Q5883" s="19" t="str">
        <v>6 x 50 - 6 x 50</v>
      </c>
      <c r="V5883" s="83"/>
      <c r="AA5883" t="str">
        <v>6 x 35 - 6 x 35</v>
      </c>
    </row>
    <row r="5884" spans="1:27" x14ac:dyDescent="0.2">
      <c r="A5884" s="45" t="str">
        <v>CLIPS IMPORTADOS989</v>
      </c>
      <c r="B5884" s="46" t="str">
        <v>CLIPS IMPORTADOS</v>
      </c>
      <c r="C5884" s="46">
        <v>989</v>
      </c>
      <c r="D5884" s="46" t="str">
        <v>Sujetador</v>
      </c>
      <c r="E5884" s="47">
        <v>1282.6099999999999</v>
      </c>
      <c r="F5884" s="45" t="str">
        <v>IMPORTACION</v>
      </c>
      <c r="G5884" s="48">
        <v>519.45704999999998</v>
      </c>
      <c r="H5884" s="49">
        <v>123.8056</v>
      </c>
      <c r="I5884" s="50">
        <v>3.1957476075395617</v>
      </c>
      <c r="J5884" s="51" t="str">
        <v>C3288</v>
      </c>
      <c r="Q5884" s="19" t="str">
        <v>6 x 50 - 6x50</v>
      </c>
      <c r="V5884" s="83"/>
      <c r="AA5884" t="str">
        <v>6 x 40 - 6 x 40</v>
      </c>
    </row>
    <row r="5885" spans="1:27" x14ac:dyDescent="0.2">
      <c r="A5885" s="45" t="str">
        <v>CLIPS IMPORTADOS924</v>
      </c>
      <c r="B5885" s="46" t="str">
        <v>CLIPS IMPORTADOS</v>
      </c>
      <c r="C5885" s="46">
        <v>924</v>
      </c>
      <c r="D5885" s="46" t="str">
        <v>Paragolpes delantero</v>
      </c>
      <c r="E5885" s="47">
        <v>1500</v>
      </c>
      <c r="F5885" s="45" t="str">
        <v>IMPORTACION</v>
      </c>
      <c r="G5885" s="48">
        <v>607.5</v>
      </c>
      <c r="H5885" s="49">
        <v>143.96</v>
      </c>
      <c r="I5885" s="50">
        <v>3.2199222006112809</v>
      </c>
      <c r="J5885" s="51" t="str">
        <v>C0554</v>
      </c>
      <c r="Q5885" s="19" t="str">
        <v>6 x 60 - 6 x 60</v>
      </c>
      <c r="V5885" s="83"/>
      <c r="AA5885" t="str">
        <v>6 x 40 - 6x40</v>
      </c>
    </row>
    <row r="5886" spans="1:27" x14ac:dyDescent="0.2">
      <c r="A5886" s="45" t="str">
        <v>TUERCAS RAPIDAS NUEVAS94</v>
      </c>
      <c r="B5886" s="46" t="str">
        <v>TUERCAS RAPIDAS NUEVAS</v>
      </c>
      <c r="C5886" s="46">
        <v>94</v>
      </c>
      <c r="D5886" s="46" t="str">
        <v>Tuerca U de 6 mm (15 x 30)</v>
      </c>
      <c r="E5886" s="47">
        <v>1715</v>
      </c>
      <c r="F5886" s="45" t="str">
        <v>IMPORTACION</v>
      </c>
      <c r="G5886" s="48">
        <v>694.57500000000005</v>
      </c>
      <c r="H5886" s="49">
        <v>164.11439999999999</v>
      </c>
      <c r="I5886" s="50">
        <v>3.2322611544142381</v>
      </c>
      <c r="J5886" s="51" t="str">
        <v>H2121</v>
      </c>
      <c r="Q5886" s="19" t="str">
        <v>6 x 60 - 6x60</v>
      </c>
      <c r="V5886" s="83"/>
      <c r="AA5886" t="str">
        <v>6 x 45 - 6 x 45</v>
      </c>
    </row>
    <row r="5887" spans="1:27" x14ac:dyDescent="0.2">
      <c r="A5887" s="45" t="str">
        <v>CLIPS IMPORTADOS570</v>
      </c>
      <c r="B5887" s="46" t="str">
        <v>CLIPS IMPORTADOS</v>
      </c>
      <c r="C5887" s="46">
        <v>570</v>
      </c>
      <c r="D5887" s="46" t="str">
        <v>Sujetador</v>
      </c>
      <c r="E5887" s="47">
        <v>934.78</v>
      </c>
      <c r="F5887" s="45" t="str">
        <v>IMPORTACION</v>
      </c>
      <c r="G5887" s="48">
        <v>378.58590000000004</v>
      </c>
      <c r="H5887" s="49">
        <v>89.255200000000002</v>
      </c>
      <c r="I5887" s="50">
        <v>3.2416116932122723</v>
      </c>
      <c r="J5887" s="51" t="str">
        <v>C3017</v>
      </c>
      <c r="Q5887" s="19" t="str">
        <v>6 x 70 - 6 x 70</v>
      </c>
      <c r="V5887" s="83"/>
      <c r="AA5887" t="str">
        <v>6 x 50 - 6 x 50</v>
      </c>
    </row>
    <row r="5888" spans="1:27" x14ac:dyDescent="0.2">
      <c r="A5888" s="45" t="str">
        <v>CLIPS IMPORTADOS805</v>
      </c>
      <c r="B5888" s="46" t="str">
        <v>CLIPS IMPORTADOS</v>
      </c>
      <c r="C5888" s="46">
        <v>805</v>
      </c>
      <c r="D5888" s="46" t="str">
        <v>Capó</v>
      </c>
      <c r="E5888" s="47">
        <v>695.65</v>
      </c>
      <c r="F5888" s="45" t="str">
        <v>IMPORTACION</v>
      </c>
      <c r="G5888" s="48">
        <v>281.73824999999999</v>
      </c>
      <c r="H5888" s="49">
        <v>66.221599999999995</v>
      </c>
      <c r="I5888" s="50">
        <v>3.2544766360220834</v>
      </c>
      <c r="J5888" s="51" t="str">
        <v>C0485</v>
      </c>
      <c r="Q5888" s="19" t="str">
        <v>6 x 70 - 6x70</v>
      </c>
      <c r="V5888" s="83"/>
      <c r="AA5888" t="str">
        <v>6 x 50 - 6x50</v>
      </c>
    </row>
    <row r="5889" spans="1:27" x14ac:dyDescent="0.2">
      <c r="A5889" s="45" t="str">
        <v>CLIPS IMPORTADOS562</v>
      </c>
      <c r="B5889" s="46" t="str">
        <v>CLIPS IMPORTADOS</v>
      </c>
      <c r="C5889" s="46">
        <v>562</v>
      </c>
      <c r="D5889" s="46" t="str">
        <v>Paragolpes, faldón lateral</v>
      </c>
      <c r="E5889" s="47">
        <v>1000</v>
      </c>
      <c r="F5889" s="45" t="str">
        <v>IMPORTACION</v>
      </c>
      <c r="G5889" s="48">
        <v>405</v>
      </c>
      <c r="H5889" s="49">
        <v>95.013599999999997</v>
      </c>
      <c r="I5889" s="50">
        <v>3.2625476773851325</v>
      </c>
      <c r="J5889" s="51" t="str">
        <v>C1277</v>
      </c>
      <c r="Q5889" s="19" t="str">
        <v>6 x 80 - 6 x 80</v>
      </c>
      <c r="V5889" s="83"/>
      <c r="AA5889" t="str">
        <v>6 x 60 - 6 x 60</v>
      </c>
    </row>
    <row r="5890" spans="1:27" x14ac:dyDescent="0.2">
      <c r="A5890" s="45" t="str">
        <v>CLIPS IMPORTADOS734</v>
      </c>
      <c r="B5890" s="46" t="str">
        <v>CLIPS IMPORTADOS</v>
      </c>
      <c r="C5890" s="46">
        <v>734</v>
      </c>
      <c r="D5890" s="46" t="str">
        <v>Paragolpes delantero, panel de puerta</v>
      </c>
      <c r="E5890" s="47">
        <v>1000</v>
      </c>
      <c r="F5890" s="45" t="str">
        <v>IMPORTACION</v>
      </c>
      <c r="G5890" s="48">
        <v>405</v>
      </c>
      <c r="H5890" s="49">
        <v>95.013599999999997</v>
      </c>
      <c r="I5890" s="50">
        <v>3.2625476773851325</v>
      </c>
      <c r="J5890" s="51" t="str">
        <v>C1390</v>
      </c>
      <c r="Q5890" s="19" t="str">
        <v>6 x 80 - 6x80</v>
      </c>
      <c r="V5890" s="83"/>
      <c r="AA5890" t="str">
        <v>6 x 60 - 6x60</v>
      </c>
    </row>
    <row r="5891" spans="1:27" x14ac:dyDescent="0.2">
      <c r="A5891" s="45" t="str">
        <v>CLIPS IMPORTADOS742</v>
      </c>
      <c r="B5891" s="46" t="str">
        <v>CLIPS IMPORTADOS</v>
      </c>
      <c r="C5891" s="46">
        <v>742</v>
      </c>
      <c r="D5891" s="46" t="str">
        <v>Guardabarros</v>
      </c>
      <c r="E5891" s="47">
        <v>1000</v>
      </c>
      <c r="F5891" s="45" t="str">
        <v>IMPORTACION</v>
      </c>
      <c r="G5891" s="48">
        <v>405</v>
      </c>
      <c r="H5891" s="49">
        <v>95.013599999999997</v>
      </c>
      <c r="I5891" s="50">
        <v>3.2625476773851325</v>
      </c>
      <c r="J5891" s="51" t="str">
        <v>C1350</v>
      </c>
      <c r="Q5891" s="19" t="str">
        <v>6 x 90 - 6 x 90</v>
      </c>
      <c r="V5891" s="83"/>
      <c r="AA5891" t="str">
        <v>6 x 70 - 6 x 70</v>
      </c>
    </row>
    <row r="5892" spans="1:27" x14ac:dyDescent="0.2">
      <c r="A5892" s="45" t="str">
        <v>CLIPS IMPORTADOS955</v>
      </c>
      <c r="B5892" s="46" t="str">
        <v>CLIPS IMPORTADOS</v>
      </c>
      <c r="C5892" s="46">
        <v>955</v>
      </c>
      <c r="D5892" s="46" t="str">
        <v>Capó, manija</v>
      </c>
      <c r="E5892" s="47">
        <v>1000</v>
      </c>
      <c r="F5892" s="45" t="str">
        <v>IMPORTACION</v>
      </c>
      <c r="G5892" s="48">
        <v>405</v>
      </c>
      <c r="H5892" s="49">
        <v>95.013599999999997</v>
      </c>
      <c r="I5892" s="50">
        <v>3.2625476773851325</v>
      </c>
      <c r="J5892" s="51" t="str">
        <v>C0667</v>
      </c>
      <c r="Q5892" s="19" t="str">
        <v>6,5 X 20 (1/4) - 6,5 X 20 (1/4)</v>
      </c>
      <c r="V5892" s="83"/>
      <c r="AA5892" t="str">
        <v>6 x 70 - 6x70</v>
      </c>
    </row>
    <row r="5893" spans="1:27" x14ac:dyDescent="0.2">
      <c r="A5893" s="45" t="str">
        <v>PLASTICOS164</v>
      </c>
      <c r="B5893" s="46" t="str">
        <v>PLASTICOS</v>
      </c>
      <c r="C5893" s="46">
        <v>164</v>
      </c>
      <c r="D5893" s="46" t="str">
        <v>Precinto pasacable marcas varias</v>
      </c>
      <c r="E5893" s="47">
        <v>1054.31</v>
      </c>
      <c r="F5893" s="45" t="str">
        <v>FADER</v>
      </c>
      <c r="G5893" s="48">
        <v>426.99554999999998</v>
      </c>
      <c r="H5893" s="49">
        <v>99.75</v>
      </c>
      <c r="I5893" s="50">
        <v>3.2806571428571427</v>
      </c>
      <c r="J5893" s="51" t="str">
        <v>S-164</v>
      </c>
      <c r="Q5893" s="19" t="str">
        <v xml:space="preserve">60 -  UNIONES ORIENTABLES 00060 </v>
      </c>
      <c r="V5893" s="83"/>
      <c r="AA5893" t="str">
        <v>6 x 80 - 6 x 80</v>
      </c>
    </row>
    <row r="5894" spans="1:27" x14ac:dyDescent="0.2">
      <c r="A5894" s="45" t="str">
        <v>PLASTICOS242</v>
      </c>
      <c r="B5894" s="46" t="str">
        <v>PLASTICOS</v>
      </c>
      <c r="C5894" s="46">
        <v>242</v>
      </c>
      <c r="D5894" s="46" t="str">
        <v>TOPE DE CAPOT FORD FIESTA-ORION-POINTER-MONDEO-K</v>
      </c>
      <c r="E5894" s="47">
        <v>5145.16</v>
      </c>
      <c r="F5894" s="45" t="str">
        <v>FADER</v>
      </c>
      <c r="G5894" s="48">
        <v>2083.7898000000005</v>
      </c>
      <c r="H5894" s="49">
        <v>486.78</v>
      </c>
      <c r="I5894" s="50">
        <v>3.2807629730062873</v>
      </c>
      <c r="J5894" s="51" t="str">
        <v>S-058</v>
      </c>
      <c r="Q5894" s="19" t="str">
        <v>60 - 1,5 x 14 x 100 - Compresion</v>
      </c>
      <c r="V5894" s="83"/>
      <c r="AA5894" t="str">
        <v>6 x 80 - 6x80</v>
      </c>
    </row>
    <row r="5895" spans="1:27" x14ac:dyDescent="0.2">
      <c r="A5895" s="45" t="str">
        <v>CLIPS IMPORTADOS591</v>
      </c>
      <c r="B5895" s="46" t="str">
        <v>CLIPS IMPORTADOS</v>
      </c>
      <c r="C5895" s="46">
        <v>591</v>
      </c>
      <c r="D5895" s="46" t="str">
        <v>Guardabarros interior, asiento</v>
      </c>
      <c r="E5895" s="47">
        <v>1217.3900000000001</v>
      </c>
      <c r="F5895" s="45" t="str">
        <v>IMPORTACION</v>
      </c>
      <c r="G5895" s="48">
        <v>493.04295000000002</v>
      </c>
      <c r="H5895" s="49">
        <v>115.16800000000001</v>
      </c>
      <c r="I5895" s="50">
        <v>3.2810759065018056</v>
      </c>
      <c r="J5895" s="51" t="str">
        <v>C0532</v>
      </c>
      <c r="Q5895" s="19" t="str">
        <v>60 - ACERO CABEZA ANCHA PULGADA - 1/4" - L: 15.00 mm</v>
      </c>
      <c r="V5895" s="83"/>
      <c r="AA5895" t="str">
        <v>6 x 90 - 6 x 90</v>
      </c>
    </row>
    <row r="5896" spans="1:27" x14ac:dyDescent="0.2">
      <c r="A5896" s="45" t="str">
        <v>CLIPS IMPORTADOS592</v>
      </c>
      <c r="B5896" s="46" t="str">
        <v>CLIPS IMPORTADOS</v>
      </c>
      <c r="C5896" s="46">
        <v>592</v>
      </c>
      <c r="D5896" s="46" t="str">
        <v>Paragolpes delantero, rejilla, botaguas, spoiler</v>
      </c>
      <c r="E5896" s="47">
        <v>1217.3900000000001</v>
      </c>
      <c r="F5896" s="45" t="str">
        <v>IMPORTACION</v>
      </c>
      <c r="G5896" s="48">
        <v>493.04295000000002</v>
      </c>
      <c r="H5896" s="49">
        <v>115.16800000000001</v>
      </c>
      <c r="I5896" s="50">
        <v>3.2810759065018056</v>
      </c>
      <c r="J5896" s="51" t="str">
        <v>C0509</v>
      </c>
      <c r="Q5896" s="19" t="str">
        <v>60 - Aislante recto de 6,5 mnm</v>
      </c>
      <c r="V5896" s="83"/>
      <c r="AA5896" t="str">
        <v>6,5 X 20 (1/4) - 6,5 X 20 (1/4)</v>
      </c>
    </row>
    <row r="5897" spans="1:27" x14ac:dyDescent="0.2">
      <c r="A5897" s="45" t="str">
        <v>CLIPS IMPORTADOS694</v>
      </c>
      <c r="B5897" s="46" t="str">
        <v>CLIPS IMPORTADOS</v>
      </c>
      <c r="C5897" s="46">
        <v>694</v>
      </c>
      <c r="D5897" s="46" t="str">
        <v>Paragolpes delantero y trasero, botaguas</v>
      </c>
      <c r="E5897" s="47">
        <v>1217.3900000000001</v>
      </c>
      <c r="F5897" s="45" t="str">
        <v>IMPORTACION</v>
      </c>
      <c r="G5897" s="48">
        <v>493.04295000000002</v>
      </c>
      <c r="H5897" s="49">
        <v>115.16800000000001</v>
      </c>
      <c r="I5897" s="50">
        <v>3.2810759065018056</v>
      </c>
      <c r="J5897" s="51" t="str">
        <v>C0111</v>
      </c>
      <c r="Q5897" s="19" t="str">
        <v>60 - Grampa bagueta zocalo R11 roja</v>
      </c>
      <c r="V5897" s="83"/>
      <c r="AA5897" t="str">
        <v xml:space="preserve">60 -  UNIONES ORIENTABLES 00060 </v>
      </c>
    </row>
    <row r="5898" spans="1:27" x14ac:dyDescent="0.2">
      <c r="A5898" s="45" t="str">
        <v>CLIPS IMPORTADOS789</v>
      </c>
      <c r="B5898" s="46" t="str">
        <v>CLIPS IMPORTADOS</v>
      </c>
      <c r="C5898" s="46">
        <v>789</v>
      </c>
      <c r="D5898" s="46" t="str">
        <v>Faldón lateral</v>
      </c>
      <c r="E5898" s="47">
        <v>1217.3900000000001</v>
      </c>
      <c r="F5898" s="45" t="str">
        <v>IMPORTACION</v>
      </c>
      <c r="G5898" s="48">
        <v>493.04295000000002</v>
      </c>
      <c r="H5898" s="49">
        <v>115.16800000000001</v>
      </c>
      <c r="I5898" s="50">
        <v>3.2810759065018056</v>
      </c>
      <c r="J5898" s="51" t="str">
        <v>C0122</v>
      </c>
      <c r="Q5898" s="19" t="str">
        <v>60 - LONGVIE - Longvie Anafe 2010 bl</v>
      </c>
      <c r="V5898" s="83"/>
      <c r="AA5898" t="str">
        <v>60 - 1,5 x 14 x 100 - Compresion</v>
      </c>
    </row>
    <row r="5899" spans="1:27" x14ac:dyDescent="0.2">
      <c r="A5899" s="45" t="str">
        <v>CLIPS IMPORTADOS907</v>
      </c>
      <c r="B5899" s="46" t="str">
        <v>CLIPS IMPORTADOS</v>
      </c>
      <c r="C5899" s="46">
        <v>907</v>
      </c>
      <c r="D5899" s="46" t="str">
        <v>Faldón lateral</v>
      </c>
      <c r="E5899" s="47">
        <v>1217.3900000000001</v>
      </c>
      <c r="F5899" s="45" t="str">
        <v>IMPORTACION</v>
      </c>
      <c r="G5899" s="48">
        <v>493.04295000000002</v>
      </c>
      <c r="H5899" s="49">
        <v>115.16800000000001</v>
      </c>
      <c r="I5899" s="50">
        <v>3.2810759065018056</v>
      </c>
      <c r="J5899" s="51" t="str">
        <v>C0641</v>
      </c>
      <c r="Q5899" s="19" t="str">
        <v>60 - REGULABLES PLAST.  - 5/16 .</v>
      </c>
      <c r="V5899" s="83"/>
      <c r="AA5899" t="str">
        <v>60 - ACERO CABEZA ANCHA PULGADA - 1/4" - L: 15.00 mm</v>
      </c>
    </row>
    <row r="5900" spans="1:27" x14ac:dyDescent="0.2">
      <c r="A5900" s="45" t="str">
        <v>CLIPS IMPORTADOS929</v>
      </c>
      <c r="B5900" s="46" t="str">
        <v>CLIPS IMPORTADOS</v>
      </c>
      <c r="C5900" s="46">
        <v>929</v>
      </c>
      <c r="D5900" s="46" t="str">
        <v>Paragolpes trasero, pasarruedas, filtro de aire, limpiaparabrisas delantero, protector de capó</v>
      </c>
      <c r="E5900" s="47">
        <v>1217.3900000000001</v>
      </c>
      <c r="F5900" s="45" t="str">
        <v>IMPORTACION</v>
      </c>
      <c r="G5900" s="48">
        <v>493.04295000000002</v>
      </c>
      <c r="H5900" s="49">
        <v>115.16800000000001</v>
      </c>
      <c r="I5900" s="50">
        <v>3.2810759065018056</v>
      </c>
      <c r="J5900" s="51" t="str">
        <v>C0474</v>
      </c>
      <c r="Q5900" s="19" t="str">
        <v>60 - SAE 9.89 ID-10 - Conector macho</v>
      </c>
      <c r="V5900" s="83"/>
      <c r="AA5900" t="str">
        <v>60 - Aislante recto de 6,5 mnm</v>
      </c>
    </row>
    <row r="5901" spans="1:27" x14ac:dyDescent="0.2">
      <c r="A5901" s="45" t="str">
        <v>RESORTES LINEA FERRETERIA9</v>
      </c>
      <c r="B5901" s="46" t="str">
        <v>RESORTES LINEA FERRETERIA</v>
      </c>
      <c r="C5901" s="46">
        <v>9</v>
      </c>
      <c r="D5901" s="46" t="str">
        <v>1 x 8 x 40 - Expansión</v>
      </c>
      <c r="E5901" s="47">
        <v>1632.32</v>
      </c>
      <c r="F5901" s="45" t="str">
        <v>RESORTES</v>
      </c>
      <c r="G5901" s="48">
        <v>661.08960000000002</v>
      </c>
      <c r="H5901" s="49">
        <v>154</v>
      </c>
      <c r="I5901" s="50">
        <v>3.2927896103896108</v>
      </c>
      <c r="J5901" s="51" t="str">
        <v>9</v>
      </c>
      <c r="Q5901" s="19" t="str">
        <v>60 - SEEGER A 60</v>
      </c>
      <c r="V5901" s="83"/>
      <c r="AA5901" t="str">
        <v>60 - Grampa bagueta zocalo R11 roja</v>
      </c>
    </row>
    <row r="5902" spans="1:27" x14ac:dyDescent="0.2">
      <c r="A5902" s="45" t="str">
        <v>RESORTES LINEA PESADA172</v>
      </c>
      <c r="B5902" s="46" t="str">
        <v>RESORTES LINEA PESADA</v>
      </c>
      <c r="C5902" s="46">
        <v>172</v>
      </c>
      <c r="D5902" s="46" t="str">
        <v>2 x 20 x 150 - Espansión</v>
      </c>
      <c r="E5902" s="47">
        <v>7174.8</v>
      </c>
      <c r="F5902" s="45" t="str">
        <v>RESORTES</v>
      </c>
      <c r="G5902" s="48">
        <v>2905.7940000000003</v>
      </c>
      <c r="H5902" s="49">
        <v>676.8</v>
      </c>
      <c r="I5902" s="50">
        <v>3.2934308510638308</v>
      </c>
      <c r="J5902" s="51" t="str">
        <v>172</v>
      </c>
      <c r="Q5902" s="19" t="str">
        <v>60 - SEEGER I 60</v>
      </c>
      <c r="V5902" s="83"/>
      <c r="AA5902" t="str">
        <v>60 - LONGVIE - Longvie Anafe 2010 bl</v>
      </c>
    </row>
    <row r="5903" spans="1:27" x14ac:dyDescent="0.2">
      <c r="A5903" s="45" t="str">
        <v>CLIPS IMPORTADOS600</v>
      </c>
      <c r="B5903" s="46" t="str">
        <v>CLIPS IMPORTADOS</v>
      </c>
      <c r="C5903" s="46">
        <v>600</v>
      </c>
      <c r="D5903" s="46" t="str">
        <v>Moldura lateral</v>
      </c>
      <c r="E5903" s="47">
        <v>1282.6099999999999</v>
      </c>
      <c r="F5903" s="45" t="str">
        <v>IMPORTACION</v>
      </c>
      <c r="G5903" s="48">
        <v>519.45704999999998</v>
      </c>
      <c r="H5903" s="49">
        <v>120.9264</v>
      </c>
      <c r="I5903" s="50">
        <v>3.2956463601000276</v>
      </c>
      <c r="J5903" s="51" t="str">
        <v>C0078</v>
      </c>
      <c r="Q5903" s="19" t="str">
        <v>60 - TOPE PUERTA UNIVERSAL</v>
      </c>
      <c r="V5903" s="83"/>
      <c r="AA5903" t="str">
        <v>60 - REGULABLES PLAST.  - 5/16 .</v>
      </c>
    </row>
    <row r="5904" spans="1:27" x14ac:dyDescent="0.2">
      <c r="A5904" s="45" t="str">
        <v>CLIPS IMPORTADOS982</v>
      </c>
      <c r="B5904" s="46" t="str">
        <v>CLIPS IMPORTADOS</v>
      </c>
      <c r="C5904" s="46">
        <v>982</v>
      </c>
      <c r="D5904" s="46" t="str">
        <v>Sujetador expansible</v>
      </c>
      <c r="E5904" s="47">
        <v>1282.6099999999999</v>
      </c>
      <c r="F5904" s="45" t="str">
        <v>IMPORTACION</v>
      </c>
      <c r="G5904" s="48">
        <v>519.45704999999998</v>
      </c>
      <c r="H5904" s="49">
        <v>120.9264</v>
      </c>
      <c r="I5904" s="50">
        <v>3.2956463601000276</v>
      </c>
      <c r="J5904" s="51" t="str">
        <v>C1329</v>
      </c>
      <c r="Q5904" s="19" t="str">
        <v>600 - 10 Amper - Unipolar - Pulsador Corte 10A eje 22mm TER 6</v>
      </c>
      <c r="V5904" s="83"/>
      <c r="AA5904" t="str">
        <v>60 - SAE 9.89 ID-10 - Conector macho</v>
      </c>
    </row>
    <row r="5905" spans="1:27" x14ac:dyDescent="0.2">
      <c r="A5905" s="45" t="str">
        <v>CLIPS IMPORTADOS740</v>
      </c>
      <c r="B5905" s="46" t="str">
        <v>CLIPS IMPORTADOS</v>
      </c>
      <c r="C5905" s="46">
        <v>740</v>
      </c>
      <c r="D5905" s="46" t="str">
        <v>Casquillo para tornillo</v>
      </c>
      <c r="E5905" s="47">
        <v>1500</v>
      </c>
      <c r="F5905" s="45" t="str">
        <v>IMPORTACION</v>
      </c>
      <c r="G5905" s="48">
        <v>607.5</v>
      </c>
      <c r="H5905" s="49">
        <v>141.08080000000001</v>
      </c>
      <c r="I5905" s="50">
        <v>3.3060430618482455</v>
      </c>
      <c r="J5905" s="51" t="str">
        <v>C1341</v>
      </c>
      <c r="Q5905" s="19" t="str">
        <v>600 - Moldura lateral</v>
      </c>
      <c r="V5905" s="83"/>
      <c r="AA5905" t="str">
        <v>60 - SEEGER A 60</v>
      </c>
    </row>
    <row r="5906" spans="1:27" x14ac:dyDescent="0.2">
      <c r="A5906" s="45" t="str">
        <v>CLIPS IMPORTADOS508</v>
      </c>
      <c r="B5906" s="46" t="str">
        <v>CLIPS IMPORTADOS</v>
      </c>
      <c r="C5906" s="46">
        <v>508</v>
      </c>
      <c r="D5906" s="46" t="str">
        <v>Faldón lateral</v>
      </c>
      <c r="E5906" s="47">
        <v>891.3</v>
      </c>
      <c r="F5906" s="45" t="str">
        <v>IMPORTACION</v>
      </c>
      <c r="G5906" s="48">
        <v>360.97649999999999</v>
      </c>
      <c r="H5906" s="49">
        <v>83.496799999999993</v>
      </c>
      <c r="I5906" s="50">
        <v>3.3232375372469365</v>
      </c>
      <c r="J5906" s="51" t="str">
        <v>C0673</v>
      </c>
      <c r="Q5906" s="19" t="str">
        <v>600 - RESORTES LINEA RENAULT - RESORTE P/GATILLO DE REG. AUTOM. DE Z/ FRENO TRAS/IZQ-R TRAFFIC</v>
      </c>
      <c r="V5906" s="83"/>
      <c r="AA5906" t="str">
        <v>60 - SEEGER I 60</v>
      </c>
    </row>
    <row r="5907" spans="1:27" x14ac:dyDescent="0.2">
      <c r="A5907" s="45" t="str">
        <v>CLIPS IMPORTADOS515</v>
      </c>
      <c r="B5907" s="46" t="str">
        <v>CLIPS IMPORTADOS</v>
      </c>
      <c r="C5907" s="46">
        <v>515</v>
      </c>
      <c r="D5907" s="46" t="str">
        <v>Panel soporte de radiador</v>
      </c>
      <c r="E5907" s="47">
        <v>891.3</v>
      </c>
      <c r="F5907" s="45" t="str">
        <v>IMPORTACION</v>
      </c>
      <c r="G5907" s="48">
        <v>360.97649999999999</v>
      </c>
      <c r="H5907" s="49">
        <v>83.496799999999993</v>
      </c>
      <c r="I5907" s="50">
        <v>3.3232375372469365</v>
      </c>
      <c r="J5907" s="51" t="str">
        <v>C0002</v>
      </c>
      <c r="Q5907" s="19" t="str">
        <v>601 - Luz trasera</v>
      </c>
      <c r="V5907" s="83"/>
      <c r="AA5907" t="str">
        <v>60 - TOPE PUERTA UNIVERSAL</v>
      </c>
    </row>
    <row r="5908" spans="1:27" x14ac:dyDescent="0.2">
      <c r="A5908" s="45" t="str">
        <v>PLASTICOS195</v>
      </c>
      <c r="B5908" s="46" t="str">
        <v>PLASTICOS</v>
      </c>
      <c r="C5908" s="46">
        <v>195</v>
      </c>
      <c r="D5908" s="46" t="str">
        <v>HORQUILLA GUIA DE VIDRIO CLIO - MEGANE</v>
      </c>
      <c r="E5908" s="47">
        <v>2504.9899999999998</v>
      </c>
      <c r="F5908" s="45" t="str">
        <v>FADER</v>
      </c>
      <c r="G5908" s="48">
        <v>1014.5209500000001</v>
      </c>
      <c r="H5908" s="49">
        <v>234.41249999999999</v>
      </c>
      <c r="I5908" s="50">
        <v>3.327930251159815</v>
      </c>
      <c r="J5908" s="51" t="str">
        <v>S-145</v>
      </c>
      <c r="Q5908" s="19" t="str">
        <v>601 - RESORTES LINEA RENAULT - RESORTE P/GATILLO DE REG. AUTOM. DE Z/ FRENO TRAS/DER-R TRAFFIC</v>
      </c>
      <c r="V5908" s="83"/>
      <c r="AA5908" t="str">
        <v>600 - 10 Amper - Unipolar - Pulsador Corte 10A eje 22mm TER 6</v>
      </c>
    </row>
    <row r="5909" spans="1:27" x14ac:dyDescent="0.2">
      <c r="A5909" s="45" t="str">
        <v>RESORTES LINEA FERRETERIA39</v>
      </c>
      <c r="B5909" s="46" t="str">
        <v>RESORTES LINEA FERRETERIA</v>
      </c>
      <c r="C5909" s="46">
        <v>39</v>
      </c>
      <c r="D5909" s="46" t="str">
        <v>1,5 x 8 x 6 - Torsión</v>
      </c>
      <c r="E5909" s="47">
        <v>1657.84</v>
      </c>
      <c r="F5909" s="45" t="str">
        <v>RESORTES</v>
      </c>
      <c r="G5909" s="48">
        <v>671.42520000000002</v>
      </c>
      <c r="H5909" s="49">
        <v>155.1</v>
      </c>
      <c r="I5909" s="50">
        <v>3.3289825918762093</v>
      </c>
      <c r="J5909" s="51" t="str">
        <v>39</v>
      </c>
      <c r="Q5909" s="19" t="str">
        <v>602 - Motor</v>
      </c>
      <c r="V5909" s="83"/>
      <c r="AA5909" t="str">
        <v>600 - Moldura lateral</v>
      </c>
    </row>
    <row r="5910" spans="1:27" x14ac:dyDescent="0.2">
      <c r="A5910" s="45" t="str">
        <v>CLIPS IMPORTADOS888</v>
      </c>
      <c r="B5910" s="46" t="str">
        <v>CLIPS IMPORTADOS</v>
      </c>
      <c r="C5910" s="46">
        <v>888</v>
      </c>
      <c r="D5910" s="46" t="str">
        <v>Moldura lateral, faldón lateral, extensión guardabarros, panel trasero</v>
      </c>
      <c r="E5910" s="47">
        <v>1293.48</v>
      </c>
      <c r="F5910" s="45" t="str">
        <v>IMPORTACION</v>
      </c>
      <c r="G5910" s="48">
        <v>523.85940000000005</v>
      </c>
      <c r="H5910" s="49">
        <v>120.9264</v>
      </c>
      <c r="I5910" s="50">
        <v>3.3320515619418094</v>
      </c>
      <c r="J5910" s="51" t="str">
        <v>C1627</v>
      </c>
      <c r="Q5910" s="19" t="str">
        <v>603 - Sujetador</v>
      </c>
      <c r="V5910" s="83"/>
      <c r="AA5910" t="str">
        <v>600 - RESORTES LINEA RENAULT - RESORTE P/GATILLO DE REG. AUTOM. DE Z/ FRENO TRAS/IZQ-R TRAFFIC</v>
      </c>
    </row>
    <row r="5911" spans="1:27" x14ac:dyDescent="0.2">
      <c r="A5911" s="45" t="str">
        <v>CLIPS IMPORTADOS755</v>
      </c>
      <c r="B5911" s="46" t="str">
        <v>CLIPS IMPORTADOS</v>
      </c>
      <c r="C5911" s="46">
        <v>755</v>
      </c>
      <c r="D5911" s="46" t="str">
        <v>Rejilla, pasarruedas, paragolpes delantero y trasero, panel de puerta, asiento</v>
      </c>
      <c r="E5911" s="47">
        <v>1217.3900000000001</v>
      </c>
      <c r="F5911" s="45" t="str">
        <v>IMPORTACION</v>
      </c>
      <c r="G5911" s="48">
        <v>493.04295000000002</v>
      </c>
      <c r="H5911" s="49">
        <v>112.28879999999999</v>
      </c>
      <c r="I5911" s="50">
        <v>3.3908470835915967</v>
      </c>
      <c r="J5911" s="51" t="str">
        <v>C0929</v>
      </c>
      <c r="Q5911" s="19" t="str">
        <v>604 - Fijacion de piso, spoiler</v>
      </c>
      <c r="V5911" s="83"/>
      <c r="AA5911" t="str">
        <v>601 - Luz trasera</v>
      </c>
    </row>
    <row r="5912" spans="1:27" x14ac:dyDescent="0.2">
      <c r="A5912" s="45" t="str">
        <v>CLIPS IMPORTADOS799</v>
      </c>
      <c r="B5912" s="46" t="str">
        <v>CLIPS IMPORTADOS</v>
      </c>
      <c r="C5912" s="46">
        <v>799</v>
      </c>
      <c r="D5912" s="46" t="str">
        <v>Centro</v>
      </c>
      <c r="E5912" s="47">
        <v>1217.3900000000001</v>
      </c>
      <c r="F5912" s="45" t="str">
        <v>IMPORTACION</v>
      </c>
      <c r="G5912" s="48">
        <v>493.04295000000002</v>
      </c>
      <c r="H5912" s="49">
        <v>112.28879999999999</v>
      </c>
      <c r="I5912" s="50">
        <v>3.3908470835915967</v>
      </c>
      <c r="J5912" s="51" t="str">
        <v>C1949</v>
      </c>
      <c r="Q5912" s="19" t="str">
        <v>605 - Conjunto de levanta-ventanas</v>
      </c>
      <c r="V5912" s="83"/>
      <c r="AA5912" t="str">
        <v>601 - RESORTES LINEA RENAULT - RESORTE P/GATILLO DE REG. AUTOM. DE Z/ FRENO TRAS/DER-R TRAFFIC</v>
      </c>
    </row>
    <row r="5913" spans="1:27" x14ac:dyDescent="0.2">
      <c r="A5913" s="45" t="str">
        <v>CLIPS IMPORTADOS910</v>
      </c>
      <c r="B5913" s="46" t="str">
        <v>CLIPS IMPORTADOS</v>
      </c>
      <c r="C5913" s="46">
        <v>910</v>
      </c>
      <c r="D5913" s="46" t="str">
        <v>Panel de puerta, portón trasero</v>
      </c>
      <c r="E5913" s="47">
        <v>1217.3900000000001</v>
      </c>
      <c r="F5913" s="45" t="str">
        <v>IMPORTACION</v>
      </c>
      <c r="G5913" s="48">
        <v>493.04295000000002</v>
      </c>
      <c r="H5913" s="49">
        <v>112.28879999999999</v>
      </c>
      <c r="I5913" s="50">
        <v>3.3908470835915967</v>
      </c>
      <c r="J5913" s="51" t="str">
        <v>C0244</v>
      </c>
      <c r="Q5913" s="19" t="str">
        <v>606 - Moldura lateral, faldon lateral</v>
      </c>
      <c r="V5913" s="83"/>
      <c r="AA5913" t="str">
        <v>602 - Motor</v>
      </c>
    </row>
    <row r="5914" spans="1:27" x14ac:dyDescent="0.2">
      <c r="A5914" s="45" t="str">
        <v>CLIPS IMPORTADOS932</v>
      </c>
      <c r="B5914" s="46" t="str">
        <v>CLIPS IMPORTADOS</v>
      </c>
      <c r="C5914" s="46">
        <v>932</v>
      </c>
      <c r="D5914" s="46" t="str">
        <v>Panel de puerta</v>
      </c>
      <c r="E5914" s="47">
        <v>1217.3900000000001</v>
      </c>
      <c r="F5914" s="45" t="str">
        <v>IMPORTACION</v>
      </c>
      <c r="G5914" s="48">
        <v>493.04295000000002</v>
      </c>
      <c r="H5914" s="49">
        <v>112.28879999999999</v>
      </c>
      <c r="I5914" s="50">
        <v>3.3908470835915967</v>
      </c>
      <c r="J5914" s="51" t="str">
        <v>C0544</v>
      </c>
      <c r="Q5914" s="19" t="str">
        <v>606 - RESORTES LINEA RENAULT - RESORTE SUPERIOR P/Z DE FRENO TRAS IZQ/DER - RENAULT 19</v>
      </c>
      <c r="V5914" s="83"/>
      <c r="AA5914" t="str">
        <v>603 - Sujetador</v>
      </c>
    </row>
    <row r="5915" spans="1:27" x14ac:dyDescent="0.2">
      <c r="A5915" s="45" t="str">
        <v>CLIPS IMPORTADOS945</v>
      </c>
      <c r="B5915" s="46" t="str">
        <v>CLIPS IMPORTADOS</v>
      </c>
      <c r="C5915" s="46">
        <v>945</v>
      </c>
      <c r="D5915" s="46" t="str">
        <v>Casquillo para tornillo</v>
      </c>
      <c r="E5915" s="47">
        <v>1217.3900000000001</v>
      </c>
      <c r="F5915" s="45" t="str">
        <v>IMPORTACION</v>
      </c>
      <c r="G5915" s="48">
        <v>493.04295000000002</v>
      </c>
      <c r="H5915" s="49">
        <v>112.28879999999999</v>
      </c>
      <c r="I5915" s="50">
        <v>3.3908470835915967</v>
      </c>
      <c r="J5915" s="51" t="str">
        <v>C3011</v>
      </c>
      <c r="Q5915" s="19" t="str">
        <v>607 - Panel de puerta</v>
      </c>
      <c r="V5915" s="83"/>
      <c r="AA5915" t="str">
        <v>604 - Fijacion de piso, spoiler</v>
      </c>
    </row>
    <row r="5916" spans="1:27" x14ac:dyDescent="0.2">
      <c r="A5916" s="45" t="str">
        <v>CLIPS IMPORTADOS986</v>
      </c>
      <c r="B5916" s="46" t="str">
        <v>CLIPS IMPORTADOS</v>
      </c>
      <c r="C5916" s="46">
        <v>986</v>
      </c>
      <c r="D5916" s="46" t="str">
        <v>Soporte de varilla de capó, bandeja trasera</v>
      </c>
      <c r="E5916" s="47">
        <v>1217.3900000000001</v>
      </c>
      <c r="F5916" s="45" t="str">
        <v>IMPORTACION</v>
      </c>
      <c r="G5916" s="48">
        <v>493.04295000000002</v>
      </c>
      <c r="H5916" s="49">
        <v>112.28879999999999</v>
      </c>
      <c r="I5916" s="50">
        <v>3.3908470835915967</v>
      </c>
      <c r="J5916" s="51" t="str">
        <v>C0940</v>
      </c>
      <c r="Q5916" s="19" t="str">
        <v>607 - RESORTES LINEA RENAULT - RESORTE INFERIOR P/Z DE FRENO TRAS IZQ/DER - RENAULT 19</v>
      </c>
      <c r="V5916" s="83"/>
      <c r="AA5916" t="str">
        <v>605 - Conjunto de levanta-ventanas</v>
      </c>
    </row>
    <row r="5917" spans="1:27" x14ac:dyDescent="0.2">
      <c r="A5917" s="45" t="str">
        <v>TUERCAS RAPIDAS34</v>
      </c>
      <c r="B5917" s="46" t="str">
        <v>TUERCAS RAPIDAS</v>
      </c>
      <c r="C5917" s="46">
        <v>34</v>
      </c>
      <c r="D5917" s="46" t="str">
        <v>Aranlock 8x16</v>
      </c>
      <c r="E5917" s="47">
        <v>280.61</v>
      </c>
      <c r="F5917" s="45" t="str">
        <v>OTIA</v>
      </c>
      <c r="G5917" s="48">
        <v>113.64705000000001</v>
      </c>
      <c r="H5917" s="49">
        <v>25.876799999999999</v>
      </c>
      <c r="I5917" s="50">
        <v>3.3918510016694494</v>
      </c>
      <c r="J5917" s="51" t="str">
        <v>07508-15</v>
      </c>
      <c r="Q5917" s="19" t="str">
        <v>608 - Protector termico de soporte motor</v>
      </c>
      <c r="V5917" s="83"/>
      <c r="AA5917" t="str">
        <v>606 - Moldura lateral, faldon lateral</v>
      </c>
    </row>
    <row r="5918" spans="1:27" x14ac:dyDescent="0.2">
      <c r="A5918" s="45" t="str">
        <v>CLIPS IMPORTADOS718</v>
      </c>
      <c r="B5918" s="46" t="str">
        <v>CLIPS IMPORTADOS</v>
      </c>
      <c r="C5918" s="46">
        <v>718</v>
      </c>
      <c r="D5918" s="46" t="str">
        <v>Rejilla</v>
      </c>
      <c r="E5918" s="47">
        <v>1000</v>
      </c>
      <c r="F5918" s="45" t="str">
        <v>IMPORTACION</v>
      </c>
      <c r="G5918" s="48">
        <v>405</v>
      </c>
      <c r="H5918" s="49">
        <v>92.134399999999999</v>
      </c>
      <c r="I5918" s="50">
        <v>3.3957522923034178</v>
      </c>
      <c r="J5918" s="51" t="str">
        <v>C0015</v>
      </c>
      <c r="Q5918" s="19" t="str">
        <v>608 - RESORTES LINEA RENAULT - RESORTE P/ LEVA DE REG. AUTOM TRAS/IZQ/DER - R19</v>
      </c>
      <c r="V5918" s="83"/>
      <c r="AA5918" t="str">
        <v>606 - RESORTES LINEA RENAULT - RESORTE SUPERIOR P/Z DE FRENO TRAS IZQ/DER - RENAULT 19</v>
      </c>
    </row>
    <row r="5919" spans="1:27" x14ac:dyDescent="0.2">
      <c r="A5919" s="45" t="str">
        <v>CLIPS IMPORTADOS768</v>
      </c>
      <c r="B5919" s="46" t="str">
        <v>CLIPS IMPORTADOS</v>
      </c>
      <c r="C5919" s="46">
        <v>768</v>
      </c>
      <c r="D5919" s="46" t="str">
        <v>Faldón lateral</v>
      </c>
      <c r="E5919" s="47">
        <v>1000</v>
      </c>
      <c r="F5919" s="45" t="str">
        <v>IMPORTACION</v>
      </c>
      <c r="G5919" s="48">
        <v>405</v>
      </c>
      <c r="H5919" s="49">
        <v>92.134399999999999</v>
      </c>
      <c r="I5919" s="50">
        <v>3.3957522923034178</v>
      </c>
      <c r="J5919" s="51" t="str">
        <v>C0937</v>
      </c>
      <c r="Q5919" s="19" t="str">
        <v>609 - Fascia frontal</v>
      </c>
      <c r="V5919" s="83"/>
      <c r="AA5919" t="str">
        <v>607 - Panel de puerta</v>
      </c>
    </row>
    <row r="5920" spans="1:27" x14ac:dyDescent="0.2">
      <c r="A5920" s="45" t="str">
        <v>CLIPS IMPORTADOS916</v>
      </c>
      <c r="B5920" s="46" t="str">
        <v>CLIPS IMPORTADOS</v>
      </c>
      <c r="C5920" s="46">
        <v>916</v>
      </c>
      <c r="D5920" s="46" t="str">
        <v>Panel de puerta</v>
      </c>
      <c r="E5920" s="47">
        <v>1000</v>
      </c>
      <c r="F5920" s="45" t="str">
        <v>IMPORTACION</v>
      </c>
      <c r="G5920" s="48">
        <v>405</v>
      </c>
      <c r="H5920" s="49">
        <v>92.134399999999999</v>
      </c>
      <c r="I5920" s="50">
        <v>3.3957522923034178</v>
      </c>
      <c r="J5920" s="51" t="str">
        <v>C0624</v>
      </c>
      <c r="Q5920" s="19" t="str">
        <v>609 - RESORTES LINEA RENAULT - RESORTE P/COMANDO DE ACELERADOR - R18 2000 CC.</v>
      </c>
      <c r="V5920" s="83"/>
      <c r="AA5920" t="str">
        <v>607 - RESORTES LINEA RENAULT - RESORTE INFERIOR P/Z DE FRENO TRAS IZQ/DER - RENAULT 19</v>
      </c>
    </row>
    <row r="5921" spans="1:27" x14ac:dyDescent="0.2">
      <c r="A5921" s="45" t="str">
        <v>CLIPS IMPORTADOS927</v>
      </c>
      <c r="B5921" s="46" t="str">
        <v>CLIPS IMPORTADOS</v>
      </c>
      <c r="C5921" s="46">
        <v>927</v>
      </c>
      <c r="D5921" s="46" t="str">
        <v>Paragolpes delantero y trasero, rejilla, moldura lateral, faldón lateral, pasarruedas, spoiler</v>
      </c>
      <c r="E5921" s="47">
        <v>1000</v>
      </c>
      <c r="F5921" s="45" t="str">
        <v>IMPORTACION</v>
      </c>
      <c r="G5921" s="48">
        <v>405</v>
      </c>
      <c r="H5921" s="49">
        <v>92.134399999999999</v>
      </c>
      <c r="I5921" s="50">
        <v>3.3957522923034178</v>
      </c>
      <c r="J5921" s="51" t="str">
        <v>C0568</v>
      </c>
      <c r="Q5921" s="19" t="str">
        <v>60x72 - 60x72</v>
      </c>
      <c r="V5921" s="83"/>
      <c r="AA5921" t="str">
        <v>608 - Protector termico de soporte motor</v>
      </c>
    </row>
    <row r="5922" spans="1:27" x14ac:dyDescent="0.2">
      <c r="A5922" s="45" t="str">
        <v>CLIPS IMPORTADOS621</v>
      </c>
      <c r="B5922" s="46" t="str">
        <v>CLIPS IMPORTADOS</v>
      </c>
      <c r="C5922" s="46">
        <v>621</v>
      </c>
      <c r="D5922" s="46" t="str">
        <v>Panel trasero</v>
      </c>
      <c r="E5922" s="47">
        <v>782.61</v>
      </c>
      <c r="F5922" s="45" t="str">
        <v>IMPORTACION</v>
      </c>
      <c r="G5922" s="48">
        <v>316.95705000000004</v>
      </c>
      <c r="H5922" s="49">
        <v>71.98</v>
      </c>
      <c r="I5922" s="50">
        <v>3.4034044178938601</v>
      </c>
      <c r="J5922" s="51" t="str">
        <v>C0421</v>
      </c>
      <c r="Q5922" s="19" t="str">
        <v>61 - 1,5 x 16 x 100 - Compresion</v>
      </c>
      <c r="V5922" s="83"/>
      <c r="AA5922" t="str">
        <v>608 - RESORTES LINEA RENAULT - RESORTE P/ LEVA DE REG. AUTOM TRAS/IZQ/DER - R19</v>
      </c>
    </row>
    <row r="5923" spans="1:27" x14ac:dyDescent="0.2">
      <c r="A5923" s="45" t="str">
        <v>CLIPS IMPORTADOS885</v>
      </c>
      <c r="B5923" s="46" t="str">
        <v>CLIPS IMPORTADOS</v>
      </c>
      <c r="C5923" s="46">
        <v>885</v>
      </c>
      <c r="D5923" s="46" t="str">
        <v>Burlete de puerta</v>
      </c>
      <c r="E5923" s="47">
        <v>782.61</v>
      </c>
      <c r="F5923" s="45" t="str">
        <v>IMPORTACION</v>
      </c>
      <c r="G5923" s="48">
        <v>316.95705000000004</v>
      </c>
      <c r="H5923" s="49">
        <v>71.98</v>
      </c>
      <c r="I5923" s="50">
        <v>3.4034044178938601</v>
      </c>
      <c r="J5923" s="51" t="str">
        <v>C0152</v>
      </c>
      <c r="Q5923" s="19" t="str">
        <v>61 - ACERO CABEZA ANCHA PULGADA - 5/16" - L: 17.50 mm</v>
      </c>
      <c r="V5923" s="83"/>
      <c r="AA5923" t="str">
        <v>609 - Fascia frontal</v>
      </c>
    </row>
    <row r="5924" spans="1:27" x14ac:dyDescent="0.2">
      <c r="A5924" s="45" t="str">
        <v>CLIPS IMPORTADOS606</v>
      </c>
      <c r="B5924" s="46" t="str">
        <v>CLIPS IMPORTADOS</v>
      </c>
      <c r="C5924" s="46">
        <v>606</v>
      </c>
      <c r="D5924" s="46" t="str">
        <v>Moldura lateral, faldón lateral</v>
      </c>
      <c r="E5924" s="47">
        <v>1347.83</v>
      </c>
      <c r="F5924" s="45" t="str">
        <v>IMPORTACION</v>
      </c>
      <c r="G5924" s="48">
        <v>545.87115000000006</v>
      </c>
      <c r="H5924" s="49">
        <v>123.8056</v>
      </c>
      <c r="I5924" s="50">
        <v>3.4090990229844209</v>
      </c>
      <c r="J5924" s="51" t="str">
        <v>C3039</v>
      </c>
      <c r="Q5924" s="19" t="str">
        <v>61 - COCINA - SIRENA - -</v>
      </c>
      <c r="V5924" s="83"/>
      <c r="AA5924" t="str">
        <v>609 - RESORTES LINEA RENAULT - RESORTE P/COMANDO DE ACELERADOR - R18 2000 CC.</v>
      </c>
    </row>
    <row r="5925" spans="1:27" x14ac:dyDescent="0.2">
      <c r="A5925" s="45" t="str">
        <v>CLIPS IMPORTADOS680</v>
      </c>
      <c r="B5925" s="46" t="str">
        <v>CLIPS IMPORTADOS</v>
      </c>
      <c r="C5925" s="46">
        <v>680</v>
      </c>
      <c r="D5925" s="46" t="str">
        <v>Panel de rejilla de radiador</v>
      </c>
      <c r="E5925" s="47">
        <v>1347.83</v>
      </c>
      <c r="F5925" s="45" t="str">
        <v>IMPORTACION</v>
      </c>
      <c r="G5925" s="48">
        <v>545.87115000000006</v>
      </c>
      <c r="H5925" s="49">
        <v>123.8056</v>
      </c>
      <c r="I5925" s="50">
        <v>3.4090990229844209</v>
      </c>
      <c r="J5925" s="51" t="str">
        <v>C3003</v>
      </c>
      <c r="Q5925" s="19" t="str">
        <v>61 - grampa varilla cerradura FIAT 600 - PEUGEOT</v>
      </c>
      <c r="V5925" s="83"/>
      <c r="AA5925" t="str">
        <v>60x72 - 60x72</v>
      </c>
    </row>
    <row r="5926" spans="1:27" x14ac:dyDescent="0.2">
      <c r="A5926" s="45" t="str">
        <v>CLIPS IMPORTADOS845</v>
      </c>
      <c r="B5926" s="46" t="str">
        <v>CLIPS IMPORTADOS</v>
      </c>
      <c r="C5926" s="46">
        <v>845</v>
      </c>
      <c r="D5926" s="46" t="str">
        <v>Moldura lateral, faldón lateral</v>
      </c>
      <c r="E5926" s="47">
        <v>1347.83</v>
      </c>
      <c r="F5926" s="45" t="str">
        <v>IMPORTACION</v>
      </c>
      <c r="G5926" s="48">
        <v>545.87115000000006</v>
      </c>
      <c r="H5926" s="49">
        <v>123.8056</v>
      </c>
      <c r="I5926" s="50">
        <v>3.4090990229844209</v>
      </c>
      <c r="J5926" s="51" t="str">
        <v>C0360</v>
      </c>
      <c r="Q5926" s="19" t="str">
        <v>61 - LONGVIE - Longvie Anafe 2010 gris</v>
      </c>
      <c r="V5926" s="83"/>
      <c r="AA5926" t="str">
        <v>61 - 1,5 x 16 x 100 - Compresion</v>
      </c>
    </row>
    <row r="5927" spans="1:27" x14ac:dyDescent="0.2">
      <c r="A5927" s="45" t="str">
        <v>CLIPS IMPORTADOS572</v>
      </c>
      <c r="B5927" s="46" t="str">
        <v>CLIPS IMPORTADOS</v>
      </c>
      <c r="C5927" s="46">
        <v>572</v>
      </c>
      <c r="D5927" s="46" t="str">
        <v>Espejo exterior, freno</v>
      </c>
      <c r="E5927" s="47">
        <v>1130.43</v>
      </c>
      <c r="F5927" s="45" t="str">
        <v>IMPORTACION</v>
      </c>
      <c r="G5927" s="48">
        <v>457.82415000000003</v>
      </c>
      <c r="H5927" s="49">
        <v>103.6512</v>
      </c>
      <c r="I5927" s="50">
        <v>3.4169691233676023</v>
      </c>
      <c r="J5927" s="51" t="str">
        <v>C3006</v>
      </c>
      <c r="Q5927" s="19" t="str">
        <v>61 - Ojal de cobre 8,5 mm Cable: 10 - 16 mm</v>
      </c>
      <c r="V5927" s="83"/>
      <c r="AA5927" t="str">
        <v>61 - ACERO CABEZA ANCHA PULGADA - 5/16" - L: 17.50 mm</v>
      </c>
    </row>
    <row r="5928" spans="1:27" x14ac:dyDescent="0.2">
      <c r="A5928" s="45" t="str">
        <v>CLIPS IMPORTADOS696</v>
      </c>
      <c r="B5928" s="46" t="str">
        <v>CLIPS IMPORTADOS</v>
      </c>
      <c r="C5928" s="46">
        <v>696</v>
      </c>
      <c r="D5928" s="46" t="str">
        <v>Panel trasero</v>
      </c>
      <c r="E5928" s="47">
        <v>1130.43</v>
      </c>
      <c r="F5928" s="45" t="str">
        <v>IMPORTACION</v>
      </c>
      <c r="G5928" s="48">
        <v>457.82415000000003</v>
      </c>
      <c r="H5928" s="49">
        <v>103.6512</v>
      </c>
      <c r="I5928" s="50">
        <v>3.4169691233676023</v>
      </c>
      <c r="J5928" s="51" t="str">
        <v>C0063</v>
      </c>
      <c r="Q5928" s="19" t="str">
        <v>61 - REDUCCION 19 X 22</v>
      </c>
      <c r="V5928" s="83"/>
      <c r="AA5928" t="str">
        <v>61 - COCINA - SIRENA - -</v>
      </c>
    </row>
    <row r="5929" spans="1:27" x14ac:dyDescent="0.2">
      <c r="A5929" s="45" t="str">
        <v>CLIPS IMPORTADOS848</v>
      </c>
      <c r="B5929" s="46" t="str">
        <v>CLIPS IMPORTADOS</v>
      </c>
      <c r="C5929" s="46">
        <v>848</v>
      </c>
      <c r="D5929" s="46" t="str">
        <v>Panel de puerta</v>
      </c>
      <c r="E5929" s="47">
        <v>1130.43</v>
      </c>
      <c r="F5929" s="45" t="str">
        <v>IMPORTACION</v>
      </c>
      <c r="G5929" s="48">
        <v>457.82415000000003</v>
      </c>
      <c r="H5929" s="49">
        <v>103.6512</v>
      </c>
      <c r="I5929" s="50">
        <v>3.4169691233676023</v>
      </c>
      <c r="J5929" s="51" t="str">
        <v>C1109</v>
      </c>
      <c r="Q5929" s="19" t="str">
        <v>61 - REGULABLES PLAST.  - 3/8 .</v>
      </c>
      <c r="V5929" s="83"/>
      <c r="AA5929" t="str">
        <v>61 - grampa varilla cerradura FIAT 600 - PEUGEOT</v>
      </c>
    </row>
    <row r="5930" spans="1:27" x14ac:dyDescent="0.2">
      <c r="A5930" s="45" t="str">
        <v>CLIPS IMPORTADOS978</v>
      </c>
      <c r="B5930" s="46" t="str">
        <v>CLIPS IMPORTADOS</v>
      </c>
      <c r="C5930" s="46">
        <v>978</v>
      </c>
      <c r="D5930" s="46" t="str">
        <v>Panel de puerta</v>
      </c>
      <c r="E5930" s="47">
        <v>1130.43</v>
      </c>
      <c r="F5930" s="45" t="str">
        <v>IMPORTACION</v>
      </c>
      <c r="G5930" s="48">
        <v>457.82415000000003</v>
      </c>
      <c r="H5930" s="49">
        <v>103.6512</v>
      </c>
      <c r="I5930" s="50">
        <v>3.4169691233676023</v>
      </c>
      <c r="J5930" s="51" t="str">
        <v>C3209</v>
      </c>
      <c r="Q5930" s="19" t="str">
        <v>61 - TOPE PUERTA UNIVERSAL</v>
      </c>
      <c r="V5930" s="83"/>
      <c r="AA5930" t="str">
        <v>61 - LONGVIE - Longvie Anafe 2010 gris</v>
      </c>
    </row>
    <row r="5931" spans="1:27" x14ac:dyDescent="0.2">
      <c r="A5931" s="45" t="str">
        <v>CLIPS IMPORTADOS537</v>
      </c>
      <c r="B5931" s="46" t="str">
        <v>CLIPS IMPORTADOS</v>
      </c>
      <c r="C5931" s="46">
        <v>537</v>
      </c>
      <c r="D5931" s="46" t="str">
        <v>Faro</v>
      </c>
      <c r="E5931" s="47">
        <v>695.65</v>
      </c>
      <c r="F5931" s="45" t="str">
        <v>IMPORTACION</v>
      </c>
      <c r="G5931" s="48">
        <v>281.73824999999999</v>
      </c>
      <c r="H5931" s="49">
        <v>63.342399999999998</v>
      </c>
      <c r="I5931" s="50">
        <v>3.447861937659451</v>
      </c>
      <c r="J5931" s="51" t="str">
        <v>C0177</v>
      </c>
      <c r="Q5931" s="19" t="str">
        <v>610 - Cubierta de paragolpes</v>
      </c>
      <c r="V5931" s="83"/>
      <c r="AA5931" t="str">
        <v>61 - Ojal de cobre 8,5 mm Cable: 10 - 16 mm</v>
      </c>
    </row>
    <row r="5932" spans="1:27" x14ac:dyDescent="0.2">
      <c r="A5932" s="45" t="str">
        <v>CLIPS IMPORTADOS538</v>
      </c>
      <c r="B5932" s="46" t="str">
        <v>CLIPS IMPORTADOS</v>
      </c>
      <c r="C5932" s="46">
        <v>538</v>
      </c>
      <c r="D5932" s="46" t="str">
        <v>Casquillo para tornillo</v>
      </c>
      <c r="E5932" s="47">
        <v>695.65</v>
      </c>
      <c r="F5932" s="45" t="str">
        <v>IMPORTACION</v>
      </c>
      <c r="G5932" s="48">
        <v>281.73824999999999</v>
      </c>
      <c r="H5932" s="49">
        <v>63.342399999999998</v>
      </c>
      <c r="I5932" s="50">
        <v>3.447861937659451</v>
      </c>
      <c r="J5932" s="51" t="str">
        <v>C0466</v>
      </c>
      <c r="Q5932" s="19" t="str">
        <v>611 - Guardabarros y moldura lateral</v>
      </c>
      <c r="V5932" s="83"/>
      <c r="AA5932" t="str">
        <v>61 - REDUCCION 19 X 22</v>
      </c>
    </row>
    <row r="5933" spans="1:27" x14ac:dyDescent="0.2">
      <c r="A5933" s="45" t="str">
        <v>CLIPS IMPORTADOS567</v>
      </c>
      <c r="B5933" s="46" t="str">
        <v>CLIPS IMPORTADOS</v>
      </c>
      <c r="C5933" s="46">
        <v>567</v>
      </c>
      <c r="D5933" s="46" t="str">
        <v>Panel trasero</v>
      </c>
      <c r="E5933" s="47">
        <v>1043.48</v>
      </c>
      <c r="F5933" s="45" t="str">
        <v>IMPORTACION</v>
      </c>
      <c r="G5933" s="48">
        <v>422.60939999999999</v>
      </c>
      <c r="H5933" s="49">
        <v>95.013599999999997</v>
      </c>
      <c r="I5933" s="50">
        <v>3.4478832503978376</v>
      </c>
      <c r="J5933" s="51" t="str">
        <v>C3309</v>
      </c>
      <c r="Q5933" s="19" t="str">
        <v>612 - Panel de tablero</v>
      </c>
      <c r="V5933" s="83"/>
      <c r="AA5933" t="str">
        <v>61 - REGULABLES PLAST.  - 3/8 .</v>
      </c>
    </row>
    <row r="5934" spans="1:27" x14ac:dyDescent="0.2">
      <c r="A5934" s="45" t="str">
        <v>CLIPS IMPORTADOS568</v>
      </c>
      <c r="B5934" s="46" t="str">
        <v>CLIPS IMPORTADOS</v>
      </c>
      <c r="C5934" s="46">
        <v>568</v>
      </c>
      <c r="D5934" s="46" t="str">
        <v>Pilar, moldura lateral</v>
      </c>
      <c r="E5934" s="47">
        <v>1043.48</v>
      </c>
      <c r="F5934" s="45" t="str">
        <v>IMPORTACION</v>
      </c>
      <c r="G5934" s="48">
        <v>422.60939999999999</v>
      </c>
      <c r="H5934" s="49">
        <v>95.013599999999997</v>
      </c>
      <c r="I5934" s="50">
        <v>3.4478832503978376</v>
      </c>
      <c r="J5934" s="51" t="str">
        <v>C3510</v>
      </c>
      <c r="Q5934" s="19" t="str">
        <v>612 - RESORTES LINEA RENAULT - RESORTE P/GATILLO DE REG. AUTOM DE Z/ FRENO TRAS/IZQ -R 12/18</v>
      </c>
      <c r="V5934" s="83"/>
      <c r="AA5934" t="str">
        <v>61 - TOPE PUERTA UNIVERSAL</v>
      </c>
    </row>
    <row r="5935" spans="1:27" x14ac:dyDescent="0.2">
      <c r="A5935" s="45" t="str">
        <v>CONECTORES PLASTICOS MANGUERAS111</v>
      </c>
      <c r="B5935" s="46" t="str">
        <v>CONECTORES PLASTICOS MANGUERAS</v>
      </c>
      <c r="C5935" s="46">
        <v>111</v>
      </c>
      <c r="D5935" s="46" t="str">
        <v>T de 10 mm</v>
      </c>
      <c r="E5935" s="47">
        <v>1260</v>
      </c>
      <c r="F5935" s="45" t="str">
        <v>IMPORTACION</v>
      </c>
      <c r="G5935" s="48">
        <v>510.30000000000007</v>
      </c>
      <c r="H5935" s="49">
        <v>113.24039999999999</v>
      </c>
      <c r="I5935" s="50">
        <v>3.506342259476301</v>
      </c>
      <c r="J5935" s="51" t="str">
        <v>C0838</v>
      </c>
      <c r="Q5935" s="19" t="str">
        <v>613 - Faldon lateral</v>
      </c>
      <c r="V5935" s="83"/>
      <c r="AA5935" t="str">
        <v>610 - Cubierta de paragolpes</v>
      </c>
    </row>
    <row r="5936" spans="1:27" x14ac:dyDescent="0.2">
      <c r="A5936" s="45" t="str">
        <v>CLIPS IMPORTADOS712</v>
      </c>
      <c r="B5936" s="46" t="str">
        <v>CLIPS IMPORTADOS</v>
      </c>
      <c r="C5936" s="46">
        <v>712</v>
      </c>
      <c r="D5936" s="46" t="str">
        <v>Bandeja trasera</v>
      </c>
      <c r="E5936" s="47">
        <v>1217.3900000000001</v>
      </c>
      <c r="F5936" s="45" t="str">
        <v>IMPORTACION</v>
      </c>
      <c r="G5936" s="48">
        <v>493.04295000000002</v>
      </c>
      <c r="H5936" s="49">
        <v>109.4096</v>
      </c>
      <c r="I5936" s="50">
        <v>3.5063956910545331</v>
      </c>
      <c r="J5936" s="51" t="str">
        <v>C0119</v>
      </c>
      <c r="Q5936" s="19" t="str">
        <v>613 - RESORTES LINEA RENAULT - RESORTE P/GATILLO DE REG. AUTOM DE Z/ FRENO TRAS/DER -R 12/18</v>
      </c>
      <c r="V5936" s="83"/>
      <c r="AA5936" t="str">
        <v>611 - Guardabarros y moldura lateral</v>
      </c>
    </row>
    <row r="5937" spans="1:27" x14ac:dyDescent="0.2">
      <c r="A5937" s="45" t="str">
        <v>CLIPS IMPORTADOS726</v>
      </c>
      <c r="B5937" s="46" t="str">
        <v>CLIPS IMPORTADOS</v>
      </c>
      <c r="C5937" s="46">
        <v>726</v>
      </c>
      <c r="D5937" s="46" t="str">
        <v>Capó, fijación de piso</v>
      </c>
      <c r="E5937" s="47">
        <v>1217.3900000000001</v>
      </c>
      <c r="F5937" s="45" t="str">
        <v>IMPORTACION</v>
      </c>
      <c r="G5937" s="48">
        <v>493.04295000000002</v>
      </c>
      <c r="H5937" s="49">
        <v>109.4096</v>
      </c>
      <c r="I5937" s="50">
        <v>3.5063956910545331</v>
      </c>
      <c r="J5937" s="51" t="str">
        <v>C0619</v>
      </c>
      <c r="Q5937" s="19" t="str">
        <v>614 - Fascia</v>
      </c>
      <c r="V5937" s="83"/>
      <c r="AA5937" t="str">
        <v>612 - Panel de tablero</v>
      </c>
    </row>
    <row r="5938" spans="1:27" x14ac:dyDescent="0.2">
      <c r="A5938" s="45" t="str">
        <v>CLIPS IMPORTADOS901</v>
      </c>
      <c r="B5938" s="46" t="str">
        <v>CLIPS IMPORTADOS</v>
      </c>
      <c r="C5938" s="46">
        <v>901</v>
      </c>
      <c r="D5938" s="46" t="str">
        <v>Panel de puerta, moldura de parabrisas</v>
      </c>
      <c r="E5938" s="47">
        <v>1217.3900000000001</v>
      </c>
      <c r="F5938" s="45" t="str">
        <v>IMPORTACION</v>
      </c>
      <c r="G5938" s="48">
        <v>493.04295000000002</v>
      </c>
      <c r="H5938" s="49">
        <v>109.4096</v>
      </c>
      <c r="I5938" s="50">
        <v>3.5063956910545331</v>
      </c>
      <c r="J5938" s="51" t="str">
        <v>C1557</v>
      </c>
      <c r="Q5938" s="19" t="str">
        <v>615 - Puerta</v>
      </c>
      <c r="V5938" s="83"/>
      <c r="AA5938" t="str">
        <v>612 - RESORTES LINEA RENAULT - RESORTE P/GATILLO DE REG. AUTOM DE Z/ FRENO TRAS/IZQ -R 12/18</v>
      </c>
    </row>
    <row r="5939" spans="1:27" x14ac:dyDescent="0.2">
      <c r="A5939" s="45" t="str">
        <v>CLIPS IMPORTADOS908</v>
      </c>
      <c r="B5939" s="46" t="str">
        <v>CLIPS IMPORTADOS</v>
      </c>
      <c r="C5939" s="46">
        <v>908</v>
      </c>
      <c r="D5939" s="46" t="str">
        <v>Asiento</v>
      </c>
      <c r="E5939" s="47">
        <v>1217.3900000000001</v>
      </c>
      <c r="F5939" s="45" t="str">
        <v>IMPORTACION</v>
      </c>
      <c r="G5939" s="48">
        <v>493.04295000000002</v>
      </c>
      <c r="H5939" s="49">
        <v>109.4096</v>
      </c>
      <c r="I5939" s="50">
        <v>3.5063956910545331</v>
      </c>
      <c r="J5939" s="51" t="str">
        <v>C0869</v>
      </c>
      <c r="Q5939" s="19" t="str">
        <v>615 - RESORTES LINEA RENAULT - RESORTE P/PEDAL DE ACCIONAM. DE EMBRAGUE - R9/11</v>
      </c>
      <c r="V5939" s="83"/>
      <c r="AA5939" t="str">
        <v>613 - Faldon lateral</v>
      </c>
    </row>
    <row r="5940" spans="1:27" x14ac:dyDescent="0.2">
      <c r="A5940" s="45" t="str">
        <v>CLIPS IMPORTADOS956</v>
      </c>
      <c r="B5940" s="46" t="str">
        <v>CLIPS IMPORTADOS</v>
      </c>
      <c r="C5940" s="46">
        <v>956</v>
      </c>
      <c r="D5940" s="46" t="str">
        <v>Soporte radiador, paragolpes delantero</v>
      </c>
      <c r="E5940" s="47">
        <v>1282.6099999999999</v>
      </c>
      <c r="F5940" s="45" t="str">
        <v>IMPORTACION</v>
      </c>
      <c r="G5940" s="48">
        <v>519.45704999999998</v>
      </c>
      <c r="H5940" s="49">
        <v>115.16800000000001</v>
      </c>
      <c r="I5940" s="50">
        <v>3.5104286781050291</v>
      </c>
      <c r="J5940" s="51" t="str">
        <v>C0123</v>
      </c>
      <c r="Q5940" s="19" t="str">
        <v>616 - Panel de puerta</v>
      </c>
      <c r="V5940" s="83"/>
      <c r="AA5940" t="str">
        <v>613 - RESORTES LINEA RENAULT - RESORTE P/GATILLO DE REG. AUTOM DE Z/ FRENO TRAS/DER -R 12/18</v>
      </c>
    </row>
    <row r="5941" spans="1:27" x14ac:dyDescent="0.2">
      <c r="A5941" s="45" t="str">
        <v>CLIPS IMPORTADOS785</v>
      </c>
      <c r="B5941" s="46" t="str">
        <v>CLIPS IMPORTADOS</v>
      </c>
      <c r="C5941" s="46">
        <v>785</v>
      </c>
      <c r="D5941" s="46" t="str">
        <v>Paragolpes delantero y trasero</v>
      </c>
      <c r="E5941" s="47">
        <v>1347.83</v>
      </c>
      <c r="F5941" s="45" t="str">
        <v>IMPORTACION</v>
      </c>
      <c r="G5941" s="48">
        <v>545.87115000000006</v>
      </c>
      <c r="H5941" s="49">
        <v>120.9264</v>
      </c>
      <c r="I5941" s="50">
        <v>3.5140775711507173</v>
      </c>
      <c r="J5941" s="51" t="str">
        <v>C0116</v>
      </c>
      <c r="Q5941" s="19" t="str">
        <v>617 - Panel de puerta</v>
      </c>
      <c r="V5941" s="83"/>
      <c r="AA5941" t="str">
        <v>614 - Fascia</v>
      </c>
    </row>
    <row r="5942" spans="1:27" x14ac:dyDescent="0.2">
      <c r="A5942" s="45" t="str">
        <v>TUERCAS RAPIDAS NUEVAS96</v>
      </c>
      <c r="B5942" s="46" t="str">
        <v>TUERCAS RAPIDAS NUEVAS</v>
      </c>
      <c r="C5942" s="46">
        <v>96</v>
      </c>
      <c r="D5942" s="46" t="str">
        <v>Tuerca U de 5/16 (17 x 25)</v>
      </c>
      <c r="E5942" s="47">
        <v>1930</v>
      </c>
      <c r="F5942" s="45" t="str">
        <v>IMPORTACION</v>
      </c>
      <c r="G5942" s="48">
        <v>781.65000000000009</v>
      </c>
      <c r="H5942" s="49">
        <v>172.75200000000001</v>
      </c>
      <c r="I5942" s="50">
        <v>3.5246943595443181</v>
      </c>
      <c r="J5942" s="51" t="str">
        <v>H2051</v>
      </c>
      <c r="Q5942" s="19" t="str">
        <v>618 - Panel de puerta</v>
      </c>
      <c r="V5942" s="83"/>
      <c r="AA5942" t="str">
        <v>615 - Puerta</v>
      </c>
    </row>
    <row r="5943" spans="1:27" x14ac:dyDescent="0.2">
      <c r="A5943" s="45" t="str">
        <v>TUERCAS RAPIDAS NUEVAS97</v>
      </c>
      <c r="B5943" s="46" t="str">
        <v>TUERCAS RAPIDAS NUEVAS</v>
      </c>
      <c r="C5943" s="46">
        <v>97</v>
      </c>
      <c r="D5943" s="46" t="str">
        <v>Tuerca U de 5/16 (17 x 33)</v>
      </c>
      <c r="E5943" s="47">
        <v>1930</v>
      </c>
      <c r="F5943" s="45" t="str">
        <v>IMPORTACION</v>
      </c>
      <c r="G5943" s="48">
        <v>781.65000000000009</v>
      </c>
      <c r="H5943" s="49">
        <v>172.75200000000001</v>
      </c>
      <c r="I5943" s="50">
        <v>3.5246943595443181</v>
      </c>
      <c r="J5943" s="51" t="str">
        <v>H2122</v>
      </c>
      <c r="Q5943" s="19" t="str">
        <v>619 - Alfombra de baul y asiento trasero</v>
      </c>
      <c r="V5943" s="83"/>
      <c r="AA5943" t="str">
        <v>615 - RESORTES LINEA RENAULT - RESORTE P/PEDAL DE ACCIONAM. DE EMBRAGUE - R9/11</v>
      </c>
    </row>
    <row r="5944" spans="1:27" x14ac:dyDescent="0.2">
      <c r="A5944" s="45" t="str">
        <v>PLASTICOS196</v>
      </c>
      <c r="B5944" s="46" t="str">
        <v>PLASTICOS</v>
      </c>
      <c r="C5944" s="46">
        <v>196</v>
      </c>
      <c r="D5944" s="46" t="str">
        <v>REGULADOR CAPOT Y BAUL  PEUGEOT 306</v>
      </c>
      <c r="E5944" s="47">
        <v>1715.07</v>
      </c>
      <c r="F5944" s="45" t="str">
        <v>FADER</v>
      </c>
      <c r="G5944" s="48">
        <v>694.60334999999998</v>
      </c>
      <c r="H5944" s="49">
        <v>153.20320000000001</v>
      </c>
      <c r="I5944" s="50">
        <v>3.5338697233478147</v>
      </c>
      <c r="J5944" s="51" t="str">
        <v>F-572</v>
      </c>
      <c r="Q5944" s="19" t="str">
        <v>61x73 - 61x73</v>
      </c>
      <c r="V5944" s="83"/>
      <c r="AA5944" t="str">
        <v>616 - Panel de puerta</v>
      </c>
    </row>
    <row r="5945" spans="1:27" x14ac:dyDescent="0.2">
      <c r="A5945" s="45" t="str">
        <v>CLIPS IMPORTADOS928</v>
      </c>
      <c r="B5945" s="46" t="str">
        <v>CLIPS IMPORTADOS</v>
      </c>
      <c r="C5945" s="46">
        <v>928</v>
      </c>
      <c r="D5945" s="46" t="str">
        <v>Panel de puerta</v>
      </c>
      <c r="E5945" s="47">
        <v>1000</v>
      </c>
      <c r="F5945" s="45" t="str">
        <v>IMPORTACION</v>
      </c>
      <c r="G5945" s="48">
        <v>405</v>
      </c>
      <c r="H5945" s="49">
        <v>89.255200000000002</v>
      </c>
      <c r="I5945" s="50">
        <v>3.5375507533454629</v>
      </c>
      <c r="J5945" s="51" t="str">
        <v>C0037</v>
      </c>
      <c r="Q5945" s="19" t="str">
        <v xml:space="preserve">62 -  UNIONES ORIENTABLES 00062 </v>
      </c>
      <c r="V5945" s="83"/>
      <c r="AA5945" t="str">
        <v>617 - Panel de puerta</v>
      </c>
    </row>
    <row r="5946" spans="1:27" x14ac:dyDescent="0.2">
      <c r="A5946" s="45" t="str">
        <v>CLIPS IMPORTADOS528</v>
      </c>
      <c r="B5946" s="46" t="str">
        <v>CLIPS IMPORTADOS</v>
      </c>
      <c r="C5946" s="46">
        <v>528</v>
      </c>
      <c r="D5946" s="46" t="str">
        <v>Asiento, lámpara</v>
      </c>
      <c r="E5946" s="47">
        <v>1130.43</v>
      </c>
      <c r="F5946" s="45" t="str">
        <v>IMPORTACION</v>
      </c>
      <c r="G5946" s="48">
        <v>457.82415000000003</v>
      </c>
      <c r="H5946" s="49">
        <v>100.77200000000001</v>
      </c>
      <c r="I5946" s="50">
        <v>3.5431682411781047</v>
      </c>
      <c r="J5946" s="51" t="str">
        <v>C0038</v>
      </c>
      <c r="Q5946" s="19" t="str">
        <v>62 - 1,5 x 16 x 35 - Compresion</v>
      </c>
      <c r="V5946" s="83"/>
      <c r="AA5946" t="str">
        <v>618 - Panel de puerta</v>
      </c>
    </row>
    <row r="5947" spans="1:27" x14ac:dyDescent="0.2">
      <c r="A5947" s="45" t="str">
        <v>CLIPS IMPORTADOS530</v>
      </c>
      <c r="B5947" s="46" t="str">
        <v>CLIPS IMPORTADOS</v>
      </c>
      <c r="C5947" s="46">
        <v>530</v>
      </c>
      <c r="D5947" s="46" t="str">
        <v>Panel</v>
      </c>
      <c r="E5947" s="47">
        <v>1130.43</v>
      </c>
      <c r="F5947" s="45" t="str">
        <v>IMPORTACION</v>
      </c>
      <c r="G5947" s="48">
        <v>457.82415000000003</v>
      </c>
      <c r="H5947" s="49">
        <v>100.77200000000001</v>
      </c>
      <c r="I5947" s="50">
        <v>3.5431682411781047</v>
      </c>
      <c r="J5947" s="51" t="str">
        <v>C0170</v>
      </c>
      <c r="Q5947" s="19" t="str">
        <v>62 - 6 x 10 x 14 - AMOL DOWEN / 7" POWERTOL</v>
      </c>
      <c r="V5947" s="83"/>
      <c r="AA5947" t="str">
        <v>619 - Alfombra de baul y asiento trasero</v>
      </c>
    </row>
    <row r="5948" spans="1:27" x14ac:dyDescent="0.2">
      <c r="A5948" s="45" t="str">
        <v>CLIPS IMPORTADOS617</v>
      </c>
      <c r="B5948" s="46" t="str">
        <v>CLIPS IMPORTADOS</v>
      </c>
      <c r="C5948" s="46">
        <v>617</v>
      </c>
      <c r="D5948" s="46" t="str">
        <v>Panel de puerta</v>
      </c>
      <c r="E5948" s="47">
        <v>1130.43</v>
      </c>
      <c r="F5948" s="45" t="str">
        <v>IMPORTACION</v>
      </c>
      <c r="G5948" s="48">
        <v>457.82415000000003</v>
      </c>
      <c r="H5948" s="49">
        <v>100.77200000000001</v>
      </c>
      <c r="I5948" s="50">
        <v>3.5431682411781047</v>
      </c>
      <c r="J5948" s="51" t="str">
        <v>C0131</v>
      </c>
      <c r="Q5948" s="19" t="str">
        <v>62 - ACERO CABEZA ANCHA PULGADA - 5/16" - L: 17 mm</v>
      </c>
      <c r="V5948" s="83"/>
      <c r="AA5948" t="str">
        <v>61x73 - 61x73</v>
      </c>
    </row>
    <row r="5949" spans="1:27" x14ac:dyDescent="0.2">
      <c r="A5949" s="45" t="str">
        <v>CLIPS IMPORTADOS733</v>
      </c>
      <c r="B5949" s="46" t="str">
        <v>CLIPS IMPORTADOS</v>
      </c>
      <c r="C5949" s="46">
        <v>733</v>
      </c>
      <c r="D5949" s="46" t="str">
        <v>Interior del techo</v>
      </c>
      <c r="E5949" s="47">
        <v>1130.43</v>
      </c>
      <c r="F5949" s="45" t="str">
        <v>IMPORTACION</v>
      </c>
      <c r="G5949" s="48">
        <v>457.82415000000003</v>
      </c>
      <c r="H5949" s="49">
        <v>100.77200000000001</v>
      </c>
      <c r="I5949" s="50">
        <v>3.5431682411781047</v>
      </c>
      <c r="J5949" s="51" t="str">
        <v>C1007</v>
      </c>
      <c r="Q5949" s="19" t="str">
        <v>62 - Grampa tapizado Renault 21</v>
      </c>
      <c r="V5949" s="83"/>
      <c r="AA5949" t="str">
        <v xml:space="preserve">62 -  UNIONES ORIENTABLES 00062 </v>
      </c>
    </row>
    <row r="5950" spans="1:27" x14ac:dyDescent="0.2">
      <c r="A5950" s="45" t="str">
        <v>CLIPS IMPORTADOS835</v>
      </c>
      <c r="B5950" s="46" t="str">
        <v>CLIPS IMPORTADOS</v>
      </c>
      <c r="C5950" s="46">
        <v>835</v>
      </c>
      <c r="D5950" s="46" t="str">
        <v>Rejilla de radiador</v>
      </c>
      <c r="E5950" s="47">
        <v>1130.43</v>
      </c>
      <c r="F5950" s="45" t="str">
        <v>IMPORTACION</v>
      </c>
      <c r="G5950" s="48">
        <v>457.82415000000003</v>
      </c>
      <c r="H5950" s="49">
        <v>100.77200000000001</v>
      </c>
      <c r="I5950" s="50">
        <v>3.5431682411781047</v>
      </c>
      <c r="J5950" s="51" t="str">
        <v>C0410</v>
      </c>
      <c r="Q5950" s="19" t="str">
        <v>62 - Ojal de cobre 10 mm Cable: 10 - 16 mm</v>
      </c>
      <c r="V5950" s="83"/>
      <c r="AA5950" t="str">
        <v>62 - 1,5 x 16 x 35 - Compresion</v>
      </c>
    </row>
    <row r="5951" spans="1:27" x14ac:dyDescent="0.2">
      <c r="A5951" s="45" t="str">
        <v>CLIPS IMPORTADOS855</v>
      </c>
      <c r="B5951" s="46" t="str">
        <v>CLIPS IMPORTADOS</v>
      </c>
      <c r="C5951" s="46">
        <v>855</v>
      </c>
      <c r="D5951" s="46" t="str">
        <v>Faldón lateral</v>
      </c>
      <c r="E5951" s="47">
        <v>1130.43</v>
      </c>
      <c r="F5951" s="45" t="str">
        <v>IMPORTACION</v>
      </c>
      <c r="G5951" s="48">
        <v>457.82415000000003</v>
      </c>
      <c r="H5951" s="49">
        <v>100.77200000000001</v>
      </c>
      <c r="I5951" s="50">
        <v>3.5431682411781047</v>
      </c>
      <c r="J5951" s="51" t="str">
        <v>C0574</v>
      </c>
      <c r="Q5951" s="19" t="str">
        <v>62 - REDUCC  1/8 M a 1/4 H</v>
      </c>
      <c r="V5951" s="83"/>
      <c r="AA5951" t="str">
        <v>62 - 6 x 10 x 14 - AMOL DOWEN / 7" POWERTOL</v>
      </c>
    </row>
    <row r="5952" spans="1:27" x14ac:dyDescent="0.2">
      <c r="A5952" s="45" t="str">
        <v>CLIPS IMPORTADOS964</v>
      </c>
      <c r="B5952" s="46" t="str">
        <v>CLIPS IMPORTADOS</v>
      </c>
      <c r="C5952" s="46">
        <v>964</v>
      </c>
      <c r="D5952" s="46" t="str">
        <v>Panel de puerta</v>
      </c>
      <c r="E5952" s="47">
        <v>1130.43</v>
      </c>
      <c r="F5952" s="45" t="str">
        <v>IMPORTACION</v>
      </c>
      <c r="G5952" s="48">
        <v>457.82415000000003</v>
      </c>
      <c r="H5952" s="49">
        <v>100.77200000000001</v>
      </c>
      <c r="I5952" s="50">
        <v>3.5431682411781047</v>
      </c>
      <c r="J5952" s="51" t="str">
        <v>C0939</v>
      </c>
      <c r="Q5952" s="19" t="str">
        <v>62 - REDUCCION 19 X 25</v>
      </c>
      <c r="V5952" s="83"/>
      <c r="AA5952" t="str">
        <v>62 - ACERO CABEZA ANCHA PULGADA - 5/16" - L: 17 mm</v>
      </c>
    </row>
    <row r="5953" spans="1:27" x14ac:dyDescent="0.2">
      <c r="A5953" s="45" t="str">
        <v>CLIPS IMPORTADOS984</v>
      </c>
      <c r="B5953" s="46" t="str">
        <v>CLIPS IMPORTADOS</v>
      </c>
      <c r="C5953" s="46">
        <v>984</v>
      </c>
      <c r="D5953" s="46" t="str">
        <v>Cubierta de carrocería</v>
      </c>
      <c r="E5953" s="47">
        <v>1130.43</v>
      </c>
      <c r="F5953" s="45" t="str">
        <v>IMPORTACION</v>
      </c>
      <c r="G5953" s="48">
        <v>457.82415000000003</v>
      </c>
      <c r="H5953" s="49">
        <v>100.77200000000001</v>
      </c>
      <c r="I5953" s="50">
        <v>3.5431682411781047</v>
      </c>
      <c r="J5953" s="51" t="str">
        <v>C1297</v>
      </c>
      <c r="Q5953" s="19" t="str">
        <v>62 - SEEGER A 62</v>
      </c>
      <c r="V5953" s="83"/>
      <c r="AA5953" t="str">
        <v>62 - Grampa tapizado Renault 21</v>
      </c>
    </row>
    <row r="5954" spans="1:27" x14ac:dyDescent="0.2">
      <c r="A5954" s="45" t="str">
        <v>CLIPS IMPORTADOS679</v>
      </c>
      <c r="B5954" s="46" t="str">
        <v>CLIPS IMPORTADOS</v>
      </c>
      <c r="C5954" s="46">
        <v>679</v>
      </c>
      <c r="D5954" s="46" t="str">
        <v>Panel de puerta</v>
      </c>
      <c r="E5954" s="47">
        <v>1260.8699999999999</v>
      </c>
      <c r="F5954" s="45" t="str">
        <v>IMPORTACION</v>
      </c>
      <c r="G5954" s="48">
        <v>510.65234999999996</v>
      </c>
      <c r="H5954" s="49">
        <v>112.28879999999999</v>
      </c>
      <c r="I5954" s="50">
        <v>3.5476694915254239</v>
      </c>
      <c r="J5954" s="51" t="str">
        <v>C1655</v>
      </c>
      <c r="Q5954" s="19" t="str">
        <v>62 - SEEGER I 62</v>
      </c>
      <c r="V5954" s="83"/>
      <c r="AA5954" t="str">
        <v>62 - Ojal de cobre 10 mm Cable: 10 - 16 mm</v>
      </c>
    </row>
    <row r="5955" spans="1:27" x14ac:dyDescent="0.2">
      <c r="A5955" s="45" t="str">
        <v>CLIPS IMPORTADOS922</v>
      </c>
      <c r="B5955" s="46" t="str">
        <v>CLIPS IMPORTADOS</v>
      </c>
      <c r="C5955" s="46">
        <v>922</v>
      </c>
      <c r="D5955" s="46" t="str">
        <v>Piso, rejilla, panel de puerta</v>
      </c>
      <c r="E5955" s="47">
        <v>1260.8699999999999</v>
      </c>
      <c r="F5955" s="45" t="str">
        <v>IMPORTACION</v>
      </c>
      <c r="G5955" s="48">
        <v>510.65234999999996</v>
      </c>
      <c r="H5955" s="49">
        <v>112.28879999999999</v>
      </c>
      <c r="I5955" s="50">
        <v>3.5476694915254239</v>
      </c>
      <c r="J5955" s="51" t="str">
        <v>C1763</v>
      </c>
      <c r="Q5955" s="19" t="str">
        <v>62 - Tee rosca central 1/8 BSPT x 6 mm</v>
      </c>
      <c r="V5955" s="83"/>
      <c r="AA5955" t="str">
        <v>62 - REDUCC  1/8 M a 1/4 H</v>
      </c>
    </row>
    <row r="5956" spans="1:27" x14ac:dyDescent="0.2">
      <c r="A5956" s="45" t="str">
        <v>CLIPS IMPORTADOS503</v>
      </c>
      <c r="B5956" s="46" t="str">
        <v>CLIPS IMPORTADOS</v>
      </c>
      <c r="C5956" s="46">
        <v>503</v>
      </c>
      <c r="D5956" s="46" t="str">
        <v>Paragolpes delantero y trasero, parte frontal</v>
      </c>
      <c r="E5956" s="47">
        <v>1293.48</v>
      </c>
      <c r="F5956" s="45" t="str">
        <v>IMPORTACION</v>
      </c>
      <c r="G5956" s="48">
        <v>523.85940000000005</v>
      </c>
      <c r="H5956" s="49">
        <v>115.16800000000001</v>
      </c>
      <c r="I5956" s="50">
        <v>3.5486541400388996</v>
      </c>
      <c r="J5956" s="51" t="str">
        <v>C0141</v>
      </c>
      <c r="Q5956" s="19" t="str">
        <v>62 - TOPE PUERTA UNIVERSAL</v>
      </c>
      <c r="V5956" s="83"/>
      <c r="AA5956" t="str">
        <v>62 - REDUCCION 19 X 25</v>
      </c>
    </row>
    <row r="5957" spans="1:27" x14ac:dyDescent="0.2">
      <c r="A5957" s="45" t="str">
        <v>TUERCAS RAPIDAS NUEVAS92</v>
      </c>
      <c r="B5957" s="46" t="str">
        <v>TUERCAS RAPIDAS NUEVAS</v>
      </c>
      <c r="C5957" s="46">
        <v>92</v>
      </c>
      <c r="D5957" s="46" t="str">
        <v>Tuerca U de 6 mm (13 x 25)</v>
      </c>
      <c r="E5957" s="47">
        <v>1715</v>
      </c>
      <c r="F5957" s="45" t="str">
        <v>IMPORTACION</v>
      </c>
      <c r="G5957" s="48">
        <v>694.57500000000005</v>
      </c>
      <c r="H5957" s="49">
        <v>152.5976</v>
      </c>
      <c r="I5957" s="50">
        <v>3.5516770905964448</v>
      </c>
      <c r="J5957" s="51" t="str">
        <v>H2146</v>
      </c>
      <c r="Q5957" s="19" t="str">
        <v>620 - Techo interior</v>
      </c>
      <c r="V5957" s="83"/>
      <c r="AA5957" t="str">
        <v>62 - SEEGER A 62</v>
      </c>
    </row>
    <row r="5958" spans="1:27" x14ac:dyDescent="0.2">
      <c r="A5958" s="45" t="str">
        <v>RESORTES LINEA PESADA176</v>
      </c>
      <c r="B5958" s="46" t="str">
        <v>RESORTES LINEA PESADA</v>
      </c>
      <c r="C5958" s="46">
        <v>176</v>
      </c>
      <c r="D5958" s="46" t="str">
        <v>2,5 x 20 x 150 - Espansión</v>
      </c>
      <c r="E5958" s="47">
        <v>7623.24</v>
      </c>
      <c r="F5958" s="45" t="str">
        <v>RESORTES</v>
      </c>
      <c r="G5958" s="48">
        <v>3087.4122000000002</v>
      </c>
      <c r="H5958" s="49">
        <v>676.8</v>
      </c>
      <c r="I5958" s="50">
        <v>3.5617792553191494</v>
      </c>
      <c r="J5958" s="51" t="str">
        <v>176</v>
      </c>
      <c r="Q5958" s="19" t="str">
        <v>621 - Panel trasero</v>
      </c>
      <c r="V5958" s="83"/>
      <c r="AA5958" t="str">
        <v>62 - SEEGER I 62</v>
      </c>
    </row>
    <row r="5959" spans="1:27" x14ac:dyDescent="0.2">
      <c r="A5959" s="45" t="str">
        <v>CLIPS IMPORTADOS560</v>
      </c>
      <c r="B5959" s="46" t="str">
        <v>CLIPS IMPORTADOS</v>
      </c>
      <c r="C5959" s="46">
        <v>560</v>
      </c>
      <c r="D5959" s="46" t="str">
        <v>Rejilla p/botaguas</v>
      </c>
      <c r="E5959" s="47">
        <v>913.04</v>
      </c>
      <c r="F5959" s="45" t="str">
        <v>IMPORTACION</v>
      </c>
      <c r="G5959" s="48">
        <v>369.78120000000001</v>
      </c>
      <c r="H5959" s="49">
        <v>80.617599999999996</v>
      </c>
      <c r="I5959" s="50">
        <v>3.586854483388243</v>
      </c>
      <c r="J5959" s="51" t="str">
        <v>C3311</v>
      </c>
      <c r="Q5959" s="19" t="str">
        <v>622 - Pasarruedas, paragolpes trasero</v>
      </c>
      <c r="V5959" s="83"/>
      <c r="AA5959" t="str">
        <v>62 - Tee rosca central 1/8 BSPT x 6 mm</v>
      </c>
    </row>
    <row r="5960" spans="1:27" x14ac:dyDescent="0.2">
      <c r="A5960" s="45" t="str">
        <v>CLIPS IMPORTADOS905</v>
      </c>
      <c r="B5960" s="46" t="str">
        <v>CLIPS IMPORTADOS</v>
      </c>
      <c r="C5960" s="46">
        <v>905</v>
      </c>
      <c r="D5960" s="46" t="str">
        <v>Puerta delantera</v>
      </c>
      <c r="E5960" s="47">
        <v>913.04</v>
      </c>
      <c r="F5960" s="45" t="str">
        <v>IMPORTACION</v>
      </c>
      <c r="G5960" s="48">
        <v>369.78120000000001</v>
      </c>
      <c r="H5960" s="49">
        <v>80.617599999999996</v>
      </c>
      <c r="I5960" s="50">
        <v>3.586854483388243</v>
      </c>
      <c r="J5960" s="51" t="str">
        <v>C1003</v>
      </c>
      <c r="Q5960" s="19" t="str">
        <v>623 - Casquillo para tornillo</v>
      </c>
      <c r="V5960" s="83"/>
      <c r="AA5960" t="str">
        <v>62 - TOPE PUERTA UNIVERSAL</v>
      </c>
    </row>
    <row r="5961" spans="1:27" x14ac:dyDescent="0.2">
      <c r="A5961" s="45" t="str">
        <v>CLIPS IMPORTADOS959</v>
      </c>
      <c r="B5961" s="46" t="str">
        <v>CLIPS IMPORTADOS</v>
      </c>
      <c r="C5961" s="46">
        <v>959</v>
      </c>
      <c r="D5961" s="46" t="str">
        <v>Faldón lateral, manillar, panel de puerta, placa</v>
      </c>
      <c r="E5961" s="47">
        <v>913.04</v>
      </c>
      <c r="F5961" s="45" t="str">
        <v>IMPORTACION</v>
      </c>
      <c r="G5961" s="48">
        <v>369.78120000000001</v>
      </c>
      <c r="H5961" s="49">
        <v>80.617599999999996</v>
      </c>
      <c r="I5961" s="50">
        <v>3.586854483388243</v>
      </c>
      <c r="J5961" s="51" t="str">
        <v>C0633</v>
      </c>
      <c r="Q5961" s="19" t="str">
        <v>624 - Guardabarros</v>
      </c>
      <c r="V5961" s="83"/>
      <c r="AA5961" t="str">
        <v>620 - Techo interior</v>
      </c>
    </row>
    <row r="5962" spans="1:27" x14ac:dyDescent="0.2">
      <c r="A5962" s="45" t="str">
        <v>CLIPS IMPORTADOS969</v>
      </c>
      <c r="B5962" s="46" t="str">
        <v>CLIPS IMPORTADOS</v>
      </c>
      <c r="C5962" s="46">
        <v>969</v>
      </c>
      <c r="D5962" s="46" t="str">
        <v>Sujetador</v>
      </c>
      <c r="E5962" s="47">
        <v>913.04</v>
      </c>
      <c r="F5962" s="45" t="str">
        <v>IMPORTACION</v>
      </c>
      <c r="G5962" s="48">
        <v>369.78120000000001</v>
      </c>
      <c r="H5962" s="49">
        <v>80.617599999999996</v>
      </c>
      <c r="I5962" s="50">
        <v>3.586854483388243</v>
      </c>
      <c r="J5962" s="51" t="str">
        <v>C1110</v>
      </c>
      <c r="Q5962" s="19" t="str">
        <v>62x74 - 62x74</v>
      </c>
      <c r="V5962" s="83"/>
      <c r="AA5962" t="str">
        <v>621 - Panel trasero</v>
      </c>
    </row>
    <row r="5963" spans="1:27" x14ac:dyDescent="0.2">
      <c r="A5963" s="45" t="str">
        <v>CLIPS IMPORTADOS977</v>
      </c>
      <c r="B5963" s="46" t="str">
        <v>CLIPS IMPORTADOS</v>
      </c>
      <c r="C5963" s="46">
        <v>977</v>
      </c>
      <c r="D5963" s="46" t="str">
        <v>Clip guía de tubos y cables</v>
      </c>
      <c r="E5963" s="47">
        <v>913.04</v>
      </c>
      <c r="F5963" s="45" t="str">
        <v>IMPORTACION</v>
      </c>
      <c r="G5963" s="48">
        <v>369.78120000000001</v>
      </c>
      <c r="H5963" s="49">
        <v>80.617599999999996</v>
      </c>
      <c r="I5963" s="50">
        <v>3.586854483388243</v>
      </c>
      <c r="J5963" s="51" t="str">
        <v>C1437</v>
      </c>
      <c r="Q5963" s="19" t="str">
        <v>63 - 1,5 x 16 x 45 - Compresion</v>
      </c>
      <c r="V5963" s="83"/>
      <c r="AA5963" t="str">
        <v>622 - Pasarruedas, paragolpes trasero</v>
      </c>
    </row>
    <row r="5964" spans="1:27" x14ac:dyDescent="0.2">
      <c r="A5964" s="45" t="str">
        <v>CLIPS IMPORTADOS517</v>
      </c>
      <c r="B5964" s="46" t="str">
        <v>CLIPS IMPORTADOS</v>
      </c>
      <c r="C5964" s="46">
        <v>517</v>
      </c>
      <c r="D5964" s="46" t="str">
        <v>Sello de capó</v>
      </c>
      <c r="E5964" s="47">
        <v>1043.48</v>
      </c>
      <c r="F5964" s="45" t="str">
        <v>IMPORTACION</v>
      </c>
      <c r="G5964" s="48">
        <v>422.60939999999999</v>
      </c>
      <c r="H5964" s="49">
        <v>92.134399999999999</v>
      </c>
      <c r="I5964" s="50">
        <v>3.58687960197277</v>
      </c>
      <c r="J5964" s="51" t="str">
        <v>C0042</v>
      </c>
      <c r="Q5964" s="19" t="str">
        <v>63 - ACERO CABEZA ANCHA PULGADA - 3/8" - L: 19,8 mm</v>
      </c>
      <c r="V5964" s="83"/>
      <c r="AA5964" t="str">
        <v>623 - Casquillo para tornillo</v>
      </c>
    </row>
    <row r="5965" spans="1:27" x14ac:dyDescent="0.2">
      <c r="A5965" s="45" t="str">
        <v>CLIPS IMPORTADOS704</v>
      </c>
      <c r="B5965" s="46" t="str">
        <v>CLIPS IMPORTADOS</v>
      </c>
      <c r="C5965" s="46">
        <v>704</v>
      </c>
      <c r="D5965" s="46" t="str">
        <v>Pasarruedas</v>
      </c>
      <c r="E5965" s="47">
        <v>782.61</v>
      </c>
      <c r="F5965" s="45" t="str">
        <v>IMPORTACION</v>
      </c>
      <c r="G5965" s="48">
        <v>316.95705000000004</v>
      </c>
      <c r="H5965" s="49">
        <v>69.100800000000007</v>
      </c>
      <c r="I5965" s="50">
        <v>3.58687960197277</v>
      </c>
      <c r="J5965" s="51" t="str">
        <v>C3078</v>
      </c>
      <c r="Q5965" s="19" t="str">
        <v>63 - COCINA - VOLCAN - ANTIGUO</v>
      </c>
      <c r="V5965" s="83"/>
      <c r="AA5965" t="str">
        <v>624 - Guardabarros</v>
      </c>
    </row>
    <row r="5966" spans="1:27" x14ac:dyDescent="0.2">
      <c r="A5966" s="45" t="str">
        <v>CLIPS IMPORTADOS983</v>
      </c>
      <c r="B5966" s="46" t="str">
        <v>CLIPS IMPORTADOS</v>
      </c>
      <c r="C5966" s="46">
        <v>983</v>
      </c>
      <c r="D5966" s="46" t="str">
        <v>Panel de puerta</v>
      </c>
      <c r="E5966" s="47">
        <v>1043.48</v>
      </c>
      <c r="F5966" s="45" t="str">
        <v>IMPORTACION</v>
      </c>
      <c r="G5966" s="48">
        <v>422.60939999999999</v>
      </c>
      <c r="H5966" s="49">
        <v>92.134399999999999</v>
      </c>
      <c r="I5966" s="50">
        <v>3.58687960197277</v>
      </c>
      <c r="J5966" s="51" t="str">
        <v>C1325</v>
      </c>
      <c r="Q5966" s="19" t="str">
        <v>63 - Grampa paragolpe Ford Ka</v>
      </c>
      <c r="V5966" s="83"/>
      <c r="AA5966" t="str">
        <v>62x74 - 62x74</v>
      </c>
    </row>
    <row r="5967" spans="1:27" x14ac:dyDescent="0.2">
      <c r="A5967" s="45" t="str">
        <v>CLIPS IMPORTADOS521</v>
      </c>
      <c r="B5967" s="46" t="str">
        <v>CLIPS IMPORTADOS</v>
      </c>
      <c r="C5967" s="46">
        <v>521</v>
      </c>
      <c r="D5967" s="46" t="str">
        <v>Sujetador GM15975244</v>
      </c>
      <c r="E5967" s="47">
        <v>847.83</v>
      </c>
      <c r="F5967" s="45" t="str">
        <v>IMPORTACION</v>
      </c>
      <c r="G5967" s="48">
        <v>343.37115000000006</v>
      </c>
      <c r="H5967" s="49">
        <v>74.859200000000001</v>
      </c>
      <c r="I5967" s="50">
        <v>3.5868931273644398</v>
      </c>
      <c r="J5967" s="51" t="str">
        <v>C0368</v>
      </c>
      <c r="Q5967" s="19" t="str">
        <v>63 - Ojal de cobre 10 mm grande Cable: 16 - 25 mm</v>
      </c>
      <c r="V5967" s="83"/>
      <c r="AA5967" t="str">
        <v>63 - 1,5 x 16 x 45 - Compresion</v>
      </c>
    </row>
    <row r="5968" spans="1:27" x14ac:dyDescent="0.2">
      <c r="A5968" s="45" t="str">
        <v>CLIPS IMPORTADOS936</v>
      </c>
      <c r="B5968" s="46" t="str">
        <v>CLIPS IMPORTADOS</v>
      </c>
      <c r="C5968" s="46">
        <v>936</v>
      </c>
      <c r="D5968" s="46" t="str">
        <v>Asiento, apoyabrazos, protector contra salpicaduras</v>
      </c>
      <c r="E5968" s="47">
        <v>1282.6099999999999</v>
      </c>
      <c r="F5968" s="45" t="str">
        <v>IMPORTACION</v>
      </c>
      <c r="G5968" s="48">
        <v>519.45704999999998</v>
      </c>
      <c r="H5968" s="49">
        <v>112.28879999999999</v>
      </c>
      <c r="I5968" s="50">
        <v>3.6260806954923375</v>
      </c>
      <c r="J5968" s="51" t="str">
        <v>C0465</v>
      </c>
      <c r="Q5968" s="19" t="str">
        <v>63 - Park 6 x 18 negro c/arand</v>
      </c>
      <c r="V5968" s="83"/>
      <c r="AA5968" t="str">
        <v>63 - ACERO CABEZA ANCHA PULGADA - 3/8" - L: 19,8 mm</v>
      </c>
    </row>
    <row r="5969" spans="1:27" x14ac:dyDescent="0.2">
      <c r="A5969" s="45" t="str">
        <v>CLIPS IMPORTADOS953</v>
      </c>
      <c r="B5969" s="46" t="str">
        <v>CLIPS IMPORTADOS</v>
      </c>
      <c r="C5969" s="46">
        <v>953</v>
      </c>
      <c r="D5969" s="46" t="str">
        <v>Paragolpes delantero, faldón lateral, guardabarros, montaje motor</v>
      </c>
      <c r="E5969" s="47">
        <v>1282.6099999999999</v>
      </c>
      <c r="F5969" s="45" t="str">
        <v>IMPORTACION</v>
      </c>
      <c r="G5969" s="48">
        <v>519.45704999999998</v>
      </c>
      <c r="H5969" s="49">
        <v>112.28879999999999</v>
      </c>
      <c r="I5969" s="50">
        <v>3.6260806954923375</v>
      </c>
      <c r="J5969" s="51" t="str">
        <v>C0018</v>
      </c>
      <c r="Q5969" s="19" t="str">
        <v>63 - PERILLA C/TORNILLO  - 1/4 grande</v>
      </c>
      <c r="V5969" s="83"/>
      <c r="AA5969" t="str">
        <v>63 - COCINA - VOLCAN - ANTIGUO</v>
      </c>
    </row>
    <row r="5970" spans="1:27" x14ac:dyDescent="0.2">
      <c r="A5970" s="45" t="str">
        <v>TUERCAS RAPIDAS33</v>
      </c>
      <c r="B5970" s="46" t="str">
        <v>TUERCAS RAPIDAS</v>
      </c>
      <c r="C5970" s="46">
        <v>33</v>
      </c>
      <c r="D5970" s="46" t="str">
        <v>Aranlock 7x15</v>
      </c>
      <c r="E5970" s="47">
        <v>295.95999999999998</v>
      </c>
      <c r="F5970" s="45" t="str">
        <v>OTIA</v>
      </c>
      <c r="G5970" s="48">
        <v>119.8638</v>
      </c>
      <c r="H5970" s="49">
        <v>25.876799999999999</v>
      </c>
      <c r="I5970" s="50">
        <v>3.6320951585976626</v>
      </c>
      <c r="J5970" s="51" t="str">
        <v>07507-15</v>
      </c>
      <c r="Q5970" s="19" t="str">
        <v>63 - REDUCCION 19 X 28</v>
      </c>
      <c r="V5970" s="83"/>
      <c r="AA5970" t="str">
        <v>63 - Grampa paragolpe Ford Ka</v>
      </c>
    </row>
    <row r="5971" spans="1:27" x14ac:dyDescent="0.2">
      <c r="A5971" s="45" t="str">
        <v>CLIPS IMPORTADOS561</v>
      </c>
      <c r="B5971" s="46" t="str">
        <v>CLIPS IMPORTADOS</v>
      </c>
      <c r="C5971" s="46">
        <v>561</v>
      </c>
      <c r="D5971" s="46" t="str">
        <v>Techo</v>
      </c>
      <c r="E5971" s="47">
        <v>956.52</v>
      </c>
      <c r="F5971" s="45" t="str">
        <v>IMPORTACION</v>
      </c>
      <c r="G5971" s="48">
        <v>387.39060000000001</v>
      </c>
      <c r="H5971" s="49">
        <v>83.496799999999993</v>
      </c>
      <c r="I5971" s="50">
        <v>3.6395861877341416</v>
      </c>
      <c r="J5971" s="51" t="str">
        <v>C1890</v>
      </c>
      <c r="Q5971" s="19" t="str">
        <v>63 - SEEGER A 63</v>
      </c>
      <c r="V5971" s="83"/>
      <c r="AA5971" t="str">
        <v>63 - Ojal de cobre 10 mm grande Cable: 16 - 25 mm</v>
      </c>
    </row>
    <row r="5972" spans="1:27" x14ac:dyDescent="0.2">
      <c r="A5972" s="45" t="str">
        <v>SEEGER DIN 47280</v>
      </c>
      <c r="B5972" s="46" t="str">
        <v>SEEGER DIN 472</v>
      </c>
      <c r="C5972" s="46">
        <v>80</v>
      </c>
      <c r="D5972" s="46" t="str">
        <v>SEEGER I 80</v>
      </c>
      <c r="E5972" s="47">
        <v>7870.65</v>
      </c>
      <c r="F5972" s="45" t="str">
        <v>OTIA</v>
      </c>
      <c r="G5972" s="48">
        <v>3187.6132499999999</v>
      </c>
      <c r="H5972" s="49">
        <v>686.12819999999999</v>
      </c>
      <c r="I5972" s="50">
        <v>3.6457983362292934</v>
      </c>
      <c r="J5972" s="51" t="str">
        <v>0401080</v>
      </c>
      <c r="Q5972" s="19" t="str">
        <v>63 - SEEGER I 63</v>
      </c>
      <c r="V5972" s="83"/>
      <c r="AA5972" t="str">
        <v>63 - Park 6 x 18 negro c/arand</v>
      </c>
    </row>
    <row r="5973" spans="1:27" x14ac:dyDescent="0.2">
      <c r="A5973" s="45" t="str">
        <v>CLIPS IMPORTADOS614</v>
      </c>
      <c r="B5973" s="46" t="str">
        <v>CLIPS IMPORTADOS</v>
      </c>
      <c r="C5973" s="46">
        <v>614</v>
      </c>
      <c r="D5973" s="46" t="str">
        <v>Fascia</v>
      </c>
      <c r="E5973" s="47">
        <v>826.09</v>
      </c>
      <c r="F5973" s="45" t="str">
        <v>IMPORTACION</v>
      </c>
      <c r="G5973" s="48">
        <v>334.56645000000003</v>
      </c>
      <c r="H5973" s="49">
        <v>71.98</v>
      </c>
      <c r="I5973" s="50">
        <v>3.6480473742706305</v>
      </c>
      <c r="J5973" s="51" t="str">
        <v>C1840</v>
      </c>
      <c r="Q5973" s="19" t="str">
        <v>63 - Tee rosca central 1/8 BSPT x 8 mm</v>
      </c>
      <c r="V5973" s="83"/>
      <c r="AA5973" t="str">
        <v>63 - PERILLA C/TORNILLO  - 1/4 grande</v>
      </c>
    </row>
    <row r="5974" spans="1:27" x14ac:dyDescent="0.2">
      <c r="A5974" s="45" t="str">
        <v>CLIPS IMPORTADOS615</v>
      </c>
      <c r="B5974" s="46" t="str">
        <v>CLIPS IMPORTADOS</v>
      </c>
      <c r="C5974" s="46">
        <v>615</v>
      </c>
      <c r="D5974" s="46" t="str">
        <v>Puerta</v>
      </c>
      <c r="E5974" s="47">
        <v>826.09</v>
      </c>
      <c r="F5974" s="45" t="str">
        <v>IMPORTACION</v>
      </c>
      <c r="G5974" s="48">
        <v>334.56645000000003</v>
      </c>
      <c r="H5974" s="49">
        <v>71.98</v>
      </c>
      <c r="I5974" s="50">
        <v>3.6480473742706305</v>
      </c>
      <c r="J5974" s="51" t="str">
        <v>C3284</v>
      </c>
      <c r="Q5974" s="19" t="str">
        <v>63 - TOPE PUERTA UNIVERSAL</v>
      </c>
      <c r="V5974" s="83"/>
      <c r="AA5974" t="str">
        <v>63 - REDUCCION 19 X 28</v>
      </c>
    </row>
    <row r="5975" spans="1:27" x14ac:dyDescent="0.2">
      <c r="A5975" s="45" t="str">
        <v>CLIPS IMPORTADOS794</v>
      </c>
      <c r="B5975" s="46" t="str">
        <v>CLIPS IMPORTADOS</v>
      </c>
      <c r="C5975" s="46">
        <v>794</v>
      </c>
      <c r="D5975" s="46" t="str">
        <v>Rejilla, faro</v>
      </c>
      <c r="E5975" s="47">
        <v>1391.3</v>
      </c>
      <c r="F5975" s="45" t="str">
        <v>IMPORTACION</v>
      </c>
      <c r="G5975" s="48">
        <v>563.47649999999999</v>
      </c>
      <c r="H5975" s="49">
        <v>120.9264</v>
      </c>
      <c r="I5975" s="50">
        <v>3.6596648870718056</v>
      </c>
      <c r="J5975" s="51" t="str">
        <v>C0183</v>
      </c>
      <c r="Q5975" s="19" t="str">
        <v>631 - RESORTES LINEA RENAULT - RESORTE P/GATILLO IZQ - RENAULT TRAFFIC</v>
      </c>
      <c r="V5975" s="83"/>
      <c r="AA5975" t="str">
        <v>63 - SEEGER A 63</v>
      </c>
    </row>
    <row r="5976" spans="1:27" x14ac:dyDescent="0.2">
      <c r="A5976" s="45" t="str">
        <v>CLIPS IMPORTADOS990</v>
      </c>
      <c r="B5976" s="46" t="str">
        <v>CLIPS IMPORTADOS</v>
      </c>
      <c r="C5976" s="46">
        <v>990</v>
      </c>
      <c r="D5976" s="46" t="str">
        <v>Panel de puerta</v>
      </c>
      <c r="E5976" s="47">
        <v>695.65</v>
      </c>
      <c r="F5976" s="45" t="str">
        <v>IMPORTACION</v>
      </c>
      <c r="G5976" s="48">
        <v>281.73824999999999</v>
      </c>
      <c r="H5976" s="49">
        <v>60.463200000000001</v>
      </c>
      <c r="I5976" s="50">
        <v>3.6596648870718056</v>
      </c>
      <c r="J5976" s="51" t="str">
        <v>C3350</v>
      </c>
      <c r="Q5976" s="19" t="str">
        <v>632 - RESORTES LINEA RENAULT - RESORTE P/GATILLO DER - RENAULT TRAFFIC</v>
      </c>
      <c r="V5976" s="83"/>
      <c r="AA5976" t="str">
        <v>63 - SEEGER I 63</v>
      </c>
    </row>
    <row r="5977" spans="1:27" x14ac:dyDescent="0.2">
      <c r="A5977" s="45" t="str">
        <v>CLIPS IMPORTADOS594</v>
      </c>
      <c r="B5977" s="46" t="str">
        <v>CLIPS IMPORTADOS</v>
      </c>
      <c r="C5977" s="46">
        <v>594</v>
      </c>
      <c r="D5977" s="46" t="str">
        <v>Botaguas, panel de puerta</v>
      </c>
      <c r="E5977" s="47">
        <v>1065.22</v>
      </c>
      <c r="F5977" s="45" t="str">
        <v>IMPORTACION</v>
      </c>
      <c r="G5977" s="48">
        <v>431.41410000000008</v>
      </c>
      <c r="H5977" s="49">
        <v>92.134399999999999</v>
      </c>
      <c r="I5977" s="50">
        <v>3.6824432568074474</v>
      </c>
      <c r="J5977" s="51" t="str">
        <v>C0613</v>
      </c>
      <c r="Q5977" s="19" t="str">
        <v>633 - RESORTES LINEA RENAULT - RESORTE DE ACELERADOR - RENAULT 18-2000 CC.</v>
      </c>
      <c r="V5977" s="83"/>
      <c r="AA5977" t="str">
        <v>63 - Tee rosca central 1/8 BSPT x 8 mm</v>
      </c>
    </row>
    <row r="5978" spans="1:27" x14ac:dyDescent="0.2">
      <c r="A5978" s="45" t="str">
        <v>CLIPS IMPORTADOS758</v>
      </c>
      <c r="B5978" s="46" t="str">
        <v>CLIPS IMPORTADOS</v>
      </c>
      <c r="C5978" s="46">
        <v>758</v>
      </c>
      <c r="D5978" s="46" t="str">
        <v>Tapizado interior de puerta</v>
      </c>
      <c r="E5978" s="47">
        <v>1065.22</v>
      </c>
      <c r="F5978" s="45" t="str">
        <v>IMPORTACION</v>
      </c>
      <c r="G5978" s="48">
        <v>431.41410000000008</v>
      </c>
      <c r="H5978" s="49">
        <v>92.134399999999999</v>
      </c>
      <c r="I5978" s="50">
        <v>3.6824432568074474</v>
      </c>
      <c r="J5978" s="51" t="str">
        <v>C1416-A</v>
      </c>
      <c r="Q5978" s="19" t="str">
        <v>63x75 - 63x75</v>
      </c>
      <c r="V5978" s="83"/>
      <c r="AA5978" t="str">
        <v>63 - TOPE PUERTA UNIVERSAL</v>
      </c>
    </row>
    <row r="5979" spans="1:27" x14ac:dyDescent="0.2">
      <c r="A5979" s="45" t="str">
        <v>PLASTICOS143</v>
      </c>
      <c r="B5979" s="46" t="str">
        <v>PLASTICOS</v>
      </c>
      <c r="C5979" s="46">
        <v>143</v>
      </c>
      <c r="D5979" s="46" t="str">
        <v>Traba seguro manija PALIO-SIENA</v>
      </c>
      <c r="E5979" s="47">
        <v>1159.96</v>
      </c>
      <c r="F5979" s="45" t="str">
        <v>FADER</v>
      </c>
      <c r="G5979" s="48">
        <v>469.78380000000004</v>
      </c>
      <c r="H5979" s="49">
        <v>99.75</v>
      </c>
      <c r="I5979" s="50">
        <v>3.7096120300751885</v>
      </c>
      <c r="J5979" s="51" t="str">
        <v>S-164</v>
      </c>
      <c r="Q5979" s="19" t="str">
        <v>64 - 1,5 x 22 x 25 - Compresion</v>
      </c>
      <c r="V5979" s="83"/>
      <c r="AA5979" t="str">
        <v>631 - RESORTES LINEA RENAULT - RESORTE P/GATILLO IZQ - RENAULT TRAFFIC</v>
      </c>
    </row>
    <row r="5980" spans="1:27" x14ac:dyDescent="0.2">
      <c r="A5980" s="45" t="str">
        <v>CLIPS IMPORTADOS571</v>
      </c>
      <c r="B5980" s="46" t="str">
        <v>CLIPS IMPORTADOS</v>
      </c>
      <c r="C5980" s="46">
        <v>571</v>
      </c>
      <c r="D5980" s="46" t="str">
        <v>Casquillo para tornillo</v>
      </c>
      <c r="E5980" s="47">
        <v>1043.48</v>
      </c>
      <c r="F5980" s="45" t="str">
        <v>IMPORTACION</v>
      </c>
      <c r="G5980" s="48">
        <v>422.60939999999999</v>
      </c>
      <c r="H5980" s="49">
        <v>89.255200000000002</v>
      </c>
      <c r="I5980" s="50">
        <v>3.7348434601009242</v>
      </c>
      <c r="J5980" s="51" t="str">
        <v>C3002</v>
      </c>
      <c r="Q5980" s="19" t="str">
        <v>64 - ALUMINIO CABEZA ANCHA - M 5 x 0.8 - L: 13.00 mm</v>
      </c>
      <c r="V5980" s="83"/>
      <c r="AA5980" t="str">
        <v>632 - RESORTES LINEA RENAULT - RESORTE P/GATILLO DER - RENAULT TRAFFIC</v>
      </c>
    </row>
    <row r="5981" spans="1:27" x14ac:dyDescent="0.2">
      <c r="A5981" s="45" t="str">
        <v>CLIPS IMPORTADOS946</v>
      </c>
      <c r="B5981" s="46" t="str">
        <v>CLIPS IMPORTADOS</v>
      </c>
      <c r="C5981" s="46">
        <v>946</v>
      </c>
      <c r="D5981" s="46" t="str">
        <v>Fascia de paragolpes</v>
      </c>
      <c r="E5981" s="47">
        <v>1043.48</v>
      </c>
      <c r="F5981" s="45" t="str">
        <v>IMPORTACION</v>
      </c>
      <c r="G5981" s="48">
        <v>422.60939999999999</v>
      </c>
      <c r="H5981" s="49">
        <v>89.255200000000002</v>
      </c>
      <c r="I5981" s="50">
        <v>3.7348434601009242</v>
      </c>
      <c r="J5981" s="51" t="str">
        <v>C0642</v>
      </c>
      <c r="Q5981" s="19" t="str">
        <v>64 - Grampa tapizado Renault 19</v>
      </c>
      <c r="V5981" s="83"/>
      <c r="AA5981" t="str">
        <v>633 - RESORTES LINEA RENAULT - RESORTE DE ACELERADOR - RENAULT 18-2000 CC.</v>
      </c>
    </row>
    <row r="5982" spans="1:27" x14ac:dyDescent="0.2">
      <c r="A5982" s="45" t="str">
        <v>CLIPS IMPORTADOS935</v>
      </c>
      <c r="B5982" s="46" t="str">
        <v>CLIPS IMPORTADOS</v>
      </c>
      <c r="C5982" s="46">
        <v>935</v>
      </c>
      <c r="D5982" s="46" t="str">
        <v>Paragolpes delantero y trasero, tablero, aire acondicionado</v>
      </c>
      <c r="E5982" s="47">
        <v>1347.83</v>
      </c>
      <c r="F5982" s="45" t="str">
        <v>IMPORTACION</v>
      </c>
      <c r="G5982" s="48">
        <v>545.87115000000006</v>
      </c>
      <c r="H5982" s="49">
        <v>115.16800000000001</v>
      </c>
      <c r="I5982" s="50">
        <v>3.7397814497082527</v>
      </c>
      <c r="J5982" s="51" t="str">
        <v>C3363</v>
      </c>
      <c r="Q5982" s="19" t="str">
        <v>64 - Ojal de 1/4 bronce Cable: 0,8 - 2,5 mm</v>
      </c>
      <c r="V5982" s="83"/>
      <c r="AA5982" t="str">
        <v>63x75 - 63x75</v>
      </c>
    </row>
    <row r="5983" spans="1:27" x14ac:dyDescent="0.2">
      <c r="A5983" s="45" t="str">
        <v>PLASTICOS278</v>
      </c>
      <c r="B5983" s="46" t="str">
        <v>PLASTICOS</v>
      </c>
      <c r="C5983" s="46">
        <v>278</v>
      </c>
      <c r="D5983" s="46" t="str">
        <v>LEVA CERRADURA PUERTA RENAULT 9-11-18</v>
      </c>
      <c r="E5983" s="47">
        <v>3794.74</v>
      </c>
      <c r="F5983" s="45" t="str">
        <v>FADER</v>
      </c>
      <c r="G5983" s="48">
        <v>1536.8697</v>
      </c>
      <c r="H5983" s="49">
        <v>324.1875</v>
      </c>
      <c r="I5983" s="50">
        <v>3.7406815500289188</v>
      </c>
      <c r="J5983" s="51" t="str">
        <v>S-170</v>
      </c>
      <c r="Q5983" s="19" t="str">
        <v>64 - PERILLA C/TORNILLO  - 1/4 chica</v>
      </c>
      <c r="V5983" s="83"/>
      <c r="AA5983" t="str">
        <v>64 - 1,5 x 22 x 25 - Compresion</v>
      </c>
    </row>
    <row r="5984" spans="1:27" x14ac:dyDescent="0.2">
      <c r="A5984" s="45" t="str">
        <v>TUERCAS RAPIDAS NUEVAS81</v>
      </c>
      <c r="B5984" s="46" t="str">
        <v>TUERCAS RAPIDAS NUEVAS</v>
      </c>
      <c r="C5984" s="46">
        <v>81</v>
      </c>
      <c r="D5984" s="46" t="str">
        <v>M 6 con Tuerca de acero (28 x 19)</v>
      </c>
      <c r="E5984" s="47">
        <v>1350</v>
      </c>
      <c r="F5984" s="45" t="str">
        <v>IMPORTACION</v>
      </c>
      <c r="G5984" s="48">
        <v>546.75</v>
      </c>
      <c r="H5984" s="49">
        <v>115.16800000000001</v>
      </c>
      <c r="I5984" s="50">
        <v>3.7474124756876908</v>
      </c>
      <c r="J5984" s="51" t="str">
        <v>C0048</v>
      </c>
      <c r="Q5984" s="19" t="str">
        <v>64 - REDUCC  3/8 M a 1/8 H</v>
      </c>
      <c r="V5984" s="83"/>
      <c r="AA5984" t="str">
        <v>64 - ALUMINIO CABEZA ANCHA - M 5 x 0.8 - L: 13.00 mm</v>
      </c>
    </row>
    <row r="5985" spans="1:27" x14ac:dyDescent="0.2">
      <c r="A5985" s="45" t="str">
        <v>CLIPS IMPORTADOS769</v>
      </c>
      <c r="B5985" s="46" t="str">
        <v>CLIPS IMPORTADOS</v>
      </c>
      <c r="C5985" s="46">
        <v>769</v>
      </c>
      <c r="D5985" s="46" t="str">
        <v>Bajo piso, alfombra</v>
      </c>
      <c r="E5985" s="47">
        <v>1282.6099999999999</v>
      </c>
      <c r="F5985" s="45" t="str">
        <v>IMPORTACION</v>
      </c>
      <c r="G5985" s="48">
        <v>519.45704999999998</v>
      </c>
      <c r="H5985" s="49">
        <v>109.4096</v>
      </c>
      <c r="I5985" s="50">
        <v>3.7478196611631889</v>
      </c>
      <c r="J5985" s="51" t="str">
        <v>C1865</v>
      </c>
      <c r="Q5985" s="19" t="str">
        <v>64 - REDUCCION 19 X 32</v>
      </c>
      <c r="V5985" s="83"/>
      <c r="AA5985" t="str">
        <v>64 - Grampa tapizado Renault 19</v>
      </c>
    </row>
    <row r="5986" spans="1:27" x14ac:dyDescent="0.2">
      <c r="A5986" s="45" t="str">
        <v>CLIPS IMPORTADOS831</v>
      </c>
      <c r="B5986" s="46" t="str">
        <v>CLIPS IMPORTADOS</v>
      </c>
      <c r="C5986" s="46">
        <v>831</v>
      </c>
      <c r="D5986" s="46" t="str">
        <v>Faro, parte frontal, paragolpes trasero</v>
      </c>
      <c r="E5986" s="47">
        <v>1282.6099999999999</v>
      </c>
      <c r="F5986" s="45" t="str">
        <v>IMPORTACION</v>
      </c>
      <c r="G5986" s="48">
        <v>519.45704999999998</v>
      </c>
      <c r="H5986" s="49">
        <v>109.4096</v>
      </c>
      <c r="I5986" s="50">
        <v>3.7478196611631889</v>
      </c>
      <c r="J5986" s="51" t="str">
        <v>C1683</v>
      </c>
      <c r="Q5986" s="19" t="str">
        <v>64 - TOPE PUERTA UNIVERSAL</v>
      </c>
      <c r="V5986" s="83"/>
      <c r="AA5986" t="str">
        <v>64 - Ojal de 1/4 bronce Cable: 0,8 - 2,5 mm</v>
      </c>
    </row>
    <row r="5987" spans="1:27" x14ac:dyDescent="0.2">
      <c r="A5987" s="45" t="str">
        <v>TUERCAS RAPIDAS NUEVAS91</v>
      </c>
      <c r="B5987" s="46" t="str">
        <v>TUERCAS RAPIDAS NUEVAS</v>
      </c>
      <c r="C5987" s="46">
        <v>91</v>
      </c>
      <c r="D5987" s="46" t="str">
        <v>Tuerca U de 4 mm (13 x 23)</v>
      </c>
      <c r="E5987" s="47">
        <v>1420</v>
      </c>
      <c r="F5987" s="45" t="str">
        <v>IMPORTACION</v>
      </c>
      <c r="G5987" s="48">
        <v>575.1</v>
      </c>
      <c r="H5987" s="49">
        <v>120.9264</v>
      </c>
      <c r="I5987" s="50">
        <v>3.7557853371968406</v>
      </c>
      <c r="J5987" s="51" t="str">
        <v>H2255</v>
      </c>
      <c r="Q5987" s="19" t="str">
        <v>64x76 - 64x76</v>
      </c>
      <c r="V5987" s="83"/>
      <c r="AA5987" t="str">
        <v>64 - PERILLA C/TORNILLO  - 1/4 chica</v>
      </c>
    </row>
    <row r="5988" spans="1:27" x14ac:dyDescent="0.2">
      <c r="A5988" s="45" t="str">
        <v>CLIPS IMPORTADOS595</v>
      </c>
      <c r="B5988" s="46" t="str">
        <v>CLIPS IMPORTADOS</v>
      </c>
      <c r="C5988" s="46">
        <v>595</v>
      </c>
      <c r="D5988" s="46" t="str">
        <v>Asiento, paragolpes trasero, tapa motor, pasarruedas</v>
      </c>
      <c r="E5988" s="47">
        <v>1217.3900000000001</v>
      </c>
      <c r="F5988" s="45" t="str">
        <v>IMPORTACION</v>
      </c>
      <c r="G5988" s="48">
        <v>493.04295000000002</v>
      </c>
      <c r="H5988" s="49">
        <v>103.6512</v>
      </c>
      <c r="I5988" s="50">
        <v>3.7567510072242287</v>
      </c>
      <c r="J5988" s="51" t="str">
        <v>C1806</v>
      </c>
      <c r="Q5988" s="19" t="str">
        <v>65 - 1,75 x 16 x 100 - Compresion</v>
      </c>
      <c r="V5988" s="83"/>
      <c r="AA5988" t="str">
        <v>64 - REDUCC  3/8 M a 1/8 H</v>
      </c>
    </row>
    <row r="5989" spans="1:27" x14ac:dyDescent="0.2">
      <c r="A5989" s="45" t="str">
        <v>CLIPS IMPORTADOS599</v>
      </c>
      <c r="B5989" s="46" t="str">
        <v>CLIPS IMPORTADOS</v>
      </c>
      <c r="C5989" s="46">
        <v>599</v>
      </c>
      <c r="D5989" s="46" t="str">
        <v>Faldón lateral</v>
      </c>
      <c r="E5989" s="47">
        <v>1217.3900000000001</v>
      </c>
      <c r="F5989" s="45" t="str">
        <v>IMPORTACION</v>
      </c>
      <c r="G5989" s="48">
        <v>493.04295000000002</v>
      </c>
      <c r="H5989" s="49">
        <v>103.6512</v>
      </c>
      <c r="I5989" s="50">
        <v>3.7567510072242287</v>
      </c>
      <c r="J5989" s="51" t="str">
        <v>C1947</v>
      </c>
      <c r="Q5989" s="19" t="str">
        <v>65 - ALUMINIO CABEZA ANCHA - M 6 x 1.0 - L: 14.50 mm</v>
      </c>
      <c r="V5989" s="83"/>
      <c r="AA5989" t="str">
        <v>64 - REDUCCION 19 X 32</v>
      </c>
    </row>
    <row r="5990" spans="1:27" x14ac:dyDescent="0.2">
      <c r="A5990" s="45" t="str">
        <v>CLIPS IMPORTADOS695</v>
      </c>
      <c r="B5990" s="46" t="str">
        <v>CLIPS IMPORTADOS</v>
      </c>
      <c r="C5990" s="46">
        <v>695</v>
      </c>
      <c r="D5990" s="46" t="str">
        <v>Paragolpes delantero y trasero</v>
      </c>
      <c r="E5990" s="47">
        <v>1217.3900000000001</v>
      </c>
      <c r="F5990" s="45" t="str">
        <v>IMPORTACION</v>
      </c>
      <c r="G5990" s="48">
        <v>493.04295000000002</v>
      </c>
      <c r="H5990" s="49">
        <v>103.6512</v>
      </c>
      <c r="I5990" s="50">
        <v>3.7567510072242287</v>
      </c>
      <c r="J5990" s="51" t="str">
        <v>C0632</v>
      </c>
      <c r="Q5990" s="19" t="str">
        <v>65 - Grampa tapizado Peugeot 405 larga</v>
      </c>
      <c r="V5990" s="83"/>
      <c r="AA5990" t="str">
        <v>64 - TOPE PUERTA UNIVERSAL</v>
      </c>
    </row>
    <row r="5991" spans="1:27" x14ac:dyDescent="0.2">
      <c r="A5991" s="45" t="str">
        <v>CLIPS IMPORTADOS707</v>
      </c>
      <c r="B5991" s="46" t="str">
        <v>CLIPS IMPORTADOS</v>
      </c>
      <c r="C5991" s="46">
        <v>707</v>
      </c>
      <c r="D5991" s="46" t="str">
        <v>Protector de canto, moldura interior</v>
      </c>
      <c r="E5991" s="47">
        <v>1217.3900000000001</v>
      </c>
      <c r="F5991" s="45" t="str">
        <v>IMPORTACION</v>
      </c>
      <c r="G5991" s="48">
        <v>493.04295000000002</v>
      </c>
      <c r="H5991" s="49">
        <v>103.6512</v>
      </c>
      <c r="I5991" s="50">
        <v>3.7567510072242287</v>
      </c>
      <c r="J5991" s="51" t="str">
        <v>C1458</v>
      </c>
      <c r="Q5991" s="19" t="str">
        <v>65 - Ojal de 6,5 x 13 reforzado  Cable: 2,5 - 8 mm</v>
      </c>
      <c r="V5991" s="83"/>
      <c r="AA5991" t="str">
        <v>64x76 - 64x76</v>
      </c>
    </row>
    <row r="5992" spans="1:27" x14ac:dyDescent="0.2">
      <c r="A5992" s="45" t="str">
        <v>CLIPS IMPORTADOS796</v>
      </c>
      <c r="B5992" s="46" t="str">
        <v>CLIPS IMPORTADOS</v>
      </c>
      <c r="C5992" s="46">
        <v>796</v>
      </c>
      <c r="D5992" s="46" t="str">
        <v>Capó, rejilla botaguas</v>
      </c>
      <c r="E5992" s="47">
        <v>1217.3900000000001</v>
      </c>
      <c r="F5992" s="45" t="str">
        <v>IMPORTACION</v>
      </c>
      <c r="G5992" s="48">
        <v>493.04295000000002</v>
      </c>
      <c r="H5992" s="49">
        <v>103.6512</v>
      </c>
      <c r="I5992" s="50">
        <v>3.7567510072242287</v>
      </c>
      <c r="J5992" s="51" t="str">
        <v>C1402</v>
      </c>
      <c r="Q5992" s="19" t="str">
        <v>65 - PERILLA C/TORNILLO  - 5/16.</v>
      </c>
      <c r="V5992" s="83"/>
      <c r="AA5992" t="str">
        <v>65 - 1,75 x 16 x 100 - Compresion</v>
      </c>
    </row>
    <row r="5993" spans="1:27" x14ac:dyDescent="0.2">
      <c r="A5993" s="45" t="str">
        <v>CLIPS IMPORTADOS797</v>
      </c>
      <c r="B5993" s="46" t="str">
        <v>CLIPS IMPORTADOS</v>
      </c>
      <c r="C5993" s="46">
        <v>797</v>
      </c>
      <c r="D5993" s="46" t="str">
        <v>Moldura lateral, pasarruedas</v>
      </c>
      <c r="E5993" s="47">
        <v>1217.3900000000001</v>
      </c>
      <c r="F5993" s="45" t="str">
        <v>IMPORTACION</v>
      </c>
      <c r="G5993" s="48">
        <v>493.04295000000002</v>
      </c>
      <c r="H5993" s="49">
        <v>103.6512</v>
      </c>
      <c r="I5993" s="50">
        <v>3.7567510072242287</v>
      </c>
      <c r="J5993" s="51" t="str">
        <v>C1344</v>
      </c>
      <c r="Q5993" s="19" t="str">
        <v>65 - REDUCC  3/8 M a  1/4 H</v>
      </c>
      <c r="V5993" s="83"/>
      <c r="AA5993" t="str">
        <v>65 - ALUMINIO CABEZA ANCHA - M 6 x 1.0 - L: 14.50 mm</v>
      </c>
    </row>
    <row r="5994" spans="1:27" x14ac:dyDescent="0.2">
      <c r="A5994" s="45" t="str">
        <v>CLIPS IMPORTADOS806</v>
      </c>
      <c r="B5994" s="46" t="str">
        <v>CLIPS IMPORTADOS</v>
      </c>
      <c r="C5994" s="46">
        <v>806</v>
      </c>
      <c r="D5994" s="46" t="str">
        <v>Bandeja trasera, luz trasera, bomba de combustible</v>
      </c>
      <c r="E5994" s="47">
        <v>1217.3900000000001</v>
      </c>
      <c r="F5994" s="45" t="str">
        <v>IMPORTACION</v>
      </c>
      <c r="G5994" s="48">
        <v>493.04295000000002</v>
      </c>
      <c r="H5994" s="49">
        <v>103.6512</v>
      </c>
      <c r="I5994" s="50">
        <v>3.7567510072242287</v>
      </c>
      <c r="J5994" s="51" t="str">
        <v>C0339</v>
      </c>
      <c r="Q5994" s="19" t="str">
        <v>65 - REDUCCION 19 X 35</v>
      </c>
      <c r="V5994" s="83"/>
      <c r="AA5994" t="str">
        <v>65 - Grampa tapizado Peugeot 405 larga</v>
      </c>
    </row>
    <row r="5995" spans="1:27" x14ac:dyDescent="0.2">
      <c r="A5995" s="45" t="str">
        <v>CLIPS IMPORTADOS824</v>
      </c>
      <c r="B5995" s="46" t="str">
        <v>CLIPS IMPORTADOS</v>
      </c>
      <c r="C5995" s="46">
        <v>824</v>
      </c>
      <c r="D5995" s="46" t="str">
        <v>Paragolpes trasero, faldón lateral</v>
      </c>
      <c r="E5995" s="47">
        <v>1217.3900000000001</v>
      </c>
      <c r="F5995" s="45" t="str">
        <v>IMPORTACION</v>
      </c>
      <c r="G5995" s="48">
        <v>493.04295000000002</v>
      </c>
      <c r="H5995" s="49">
        <v>103.6512</v>
      </c>
      <c r="I5995" s="50">
        <v>3.7567510072242287</v>
      </c>
      <c r="J5995" s="51" t="str">
        <v>C3264</v>
      </c>
      <c r="Q5995" s="19" t="str">
        <v>65 - SEEGER A 65</v>
      </c>
      <c r="V5995" s="83"/>
      <c r="AA5995" t="str">
        <v>65 - Ojal de 6,5 x 13 reforzado  Cable: 2,5 - 8 mm</v>
      </c>
    </row>
    <row r="5996" spans="1:27" x14ac:dyDescent="0.2">
      <c r="A5996" s="45" t="str">
        <v>CLIPS IMPORTADOS976</v>
      </c>
      <c r="B5996" s="46" t="str">
        <v>CLIPS IMPORTADOS</v>
      </c>
      <c r="C5996" s="46">
        <v>976</v>
      </c>
      <c r="D5996" s="46" t="str">
        <v>Sujetador expansible</v>
      </c>
      <c r="E5996" s="47">
        <v>1217.3900000000001</v>
      </c>
      <c r="F5996" s="45" t="str">
        <v>IMPORTACION</v>
      </c>
      <c r="G5996" s="48">
        <v>493.04295000000002</v>
      </c>
      <c r="H5996" s="49">
        <v>103.6512</v>
      </c>
      <c r="I5996" s="50">
        <v>3.7567510072242287</v>
      </c>
      <c r="J5996" s="51" t="str">
        <v>C1426</v>
      </c>
      <c r="Q5996" s="19" t="str">
        <v>65 - SEEGER I 65</v>
      </c>
      <c r="V5996" s="83"/>
      <c r="AA5996" t="str">
        <v>65 - PERILLA C/TORNILLO  - 5/16.</v>
      </c>
    </row>
    <row r="5997" spans="1:27" x14ac:dyDescent="0.2">
      <c r="A5997" s="45" t="str">
        <v>CLIPS IMPORTADOS518</v>
      </c>
      <c r="B5997" s="46" t="str">
        <v>CLIPS IMPORTADOS</v>
      </c>
      <c r="C5997" s="46">
        <v>518</v>
      </c>
      <c r="D5997" s="46" t="str">
        <v>Panel cortafuego y torpedo, rejilla de ventilación</v>
      </c>
      <c r="E5997" s="47">
        <v>847.83</v>
      </c>
      <c r="F5997" s="45" t="str">
        <v>IMPORTACION</v>
      </c>
      <c r="G5997" s="48">
        <v>343.37115000000006</v>
      </c>
      <c r="H5997" s="49">
        <v>71.98</v>
      </c>
      <c r="I5997" s="50">
        <v>3.7703688524590167</v>
      </c>
      <c r="J5997" s="51" t="str">
        <v>C0103</v>
      </c>
      <c r="Q5997" s="19" t="str">
        <v>65 - Tee rosca central 1/4 BSPT x 6 mm</v>
      </c>
      <c r="V5997" s="83"/>
      <c r="AA5997" t="str">
        <v>65 - REDUCC  3/8 M a  1/4 H</v>
      </c>
    </row>
    <row r="5998" spans="1:27" x14ac:dyDescent="0.2">
      <c r="A5998" s="45" t="str">
        <v>CLIPS IMPORTADOS502</v>
      </c>
      <c r="B5998" s="46" t="str">
        <v>CLIPS IMPORTADOS</v>
      </c>
      <c r="C5998" s="46">
        <v>502</v>
      </c>
      <c r="D5998" s="46" t="str">
        <v>Panel inferior y aislante del cortafuego</v>
      </c>
      <c r="E5998" s="47">
        <v>1293.48</v>
      </c>
      <c r="F5998" s="45" t="str">
        <v>IMPORTACION</v>
      </c>
      <c r="G5998" s="48">
        <v>523.85940000000005</v>
      </c>
      <c r="H5998" s="49">
        <v>109.4096</v>
      </c>
      <c r="I5998" s="50">
        <v>3.7880569895146321</v>
      </c>
      <c r="J5998" s="51" t="str">
        <v>C3342</v>
      </c>
      <c r="Q5998" s="19" t="str">
        <v>65 - TOPE PUERTA UNIVERSAL</v>
      </c>
      <c r="V5998" s="83"/>
      <c r="AA5998" t="str">
        <v>65 - REDUCCION 19 X 35</v>
      </c>
    </row>
    <row r="5999" spans="1:27" x14ac:dyDescent="0.2">
      <c r="A5999" s="45" t="str">
        <v>CLIPS IMPORTADOS697</v>
      </c>
      <c r="B5999" s="46" t="str">
        <v>CLIPS IMPORTADOS</v>
      </c>
      <c r="C5999" s="46">
        <v>697</v>
      </c>
      <c r="D5999" s="46" t="str">
        <v>Botaguas</v>
      </c>
      <c r="E5999" s="47">
        <v>1130.43</v>
      </c>
      <c r="F5999" s="45" t="str">
        <v>IMPORTACION</v>
      </c>
      <c r="G5999" s="48">
        <v>457.82415000000003</v>
      </c>
      <c r="H5999" s="49">
        <v>95.013599999999997</v>
      </c>
      <c r="I5999" s="50">
        <v>3.8185117709464755</v>
      </c>
      <c r="J5999" s="51" t="str">
        <v>C0337</v>
      </c>
      <c r="Q5999" s="19" t="str">
        <v>650 - Sujetador</v>
      </c>
      <c r="V5999" s="83"/>
      <c r="AA5999" t="str">
        <v>65 - SEEGER A 65</v>
      </c>
    </row>
    <row r="6000" spans="1:27" x14ac:dyDescent="0.2">
      <c r="A6000" s="45" t="str">
        <v>CLIPS IMPORTADOS739</v>
      </c>
      <c r="B6000" s="46" t="str">
        <v>CLIPS IMPORTADOS</v>
      </c>
      <c r="C6000" s="46">
        <v>739</v>
      </c>
      <c r="D6000" s="46" t="str">
        <v>Paragolpes trasero</v>
      </c>
      <c r="E6000" s="47">
        <v>1130.43</v>
      </c>
      <c r="F6000" s="45" t="str">
        <v>IMPORTACION</v>
      </c>
      <c r="G6000" s="48">
        <v>457.82415000000003</v>
      </c>
      <c r="H6000" s="49">
        <v>95.013599999999997</v>
      </c>
      <c r="I6000" s="50">
        <v>3.8185117709464755</v>
      </c>
      <c r="J6000" s="51" t="str">
        <v>C1389</v>
      </c>
      <c r="Q6000" s="19" t="str">
        <v>651 - Panel de puerta</v>
      </c>
      <c r="V6000" s="83"/>
      <c r="AA6000" t="str">
        <v>65 - SEEGER I 65</v>
      </c>
    </row>
    <row r="6001" spans="1:27" x14ac:dyDescent="0.2">
      <c r="A6001" s="45" t="str">
        <v>CLIPS IMPORTADOS786</v>
      </c>
      <c r="B6001" s="46" t="str">
        <v>CLIPS IMPORTADOS</v>
      </c>
      <c r="C6001" s="46">
        <v>786</v>
      </c>
      <c r="D6001" s="46" t="str">
        <v>Faldón lateral, protector contra salpicaduras, pasarruedas</v>
      </c>
      <c r="E6001" s="47">
        <v>1130.43</v>
      </c>
      <c r="F6001" s="45" t="str">
        <v>IMPORTACION</v>
      </c>
      <c r="G6001" s="48">
        <v>457.82415000000003</v>
      </c>
      <c r="H6001" s="49">
        <v>95.013599999999997</v>
      </c>
      <c r="I6001" s="50">
        <v>3.8185117709464755</v>
      </c>
      <c r="J6001" s="51" t="str">
        <v>C0128</v>
      </c>
      <c r="Q6001" s="19" t="str">
        <v>658 - RESORTES LINEA DODGE - RESORTE P/COMANDO DE FRENO DE MANO - DODGE 1500</v>
      </c>
      <c r="V6001" s="83"/>
      <c r="AA6001" t="str">
        <v>65 - Tee rosca central 1/4 BSPT x 6 mm</v>
      </c>
    </row>
    <row r="6002" spans="1:27" x14ac:dyDescent="0.2">
      <c r="A6002" s="45" t="str">
        <v>CLIPS IMPORTADOS965</v>
      </c>
      <c r="B6002" s="46" t="str">
        <v>CLIPS IMPORTADOS</v>
      </c>
      <c r="C6002" s="46">
        <v>965</v>
      </c>
      <c r="D6002" s="46" t="str">
        <v>Paragolpes delantero, pasarruedas, fijación de piso, guardabarros</v>
      </c>
      <c r="E6002" s="47">
        <v>1130.43</v>
      </c>
      <c r="F6002" s="45" t="str">
        <v>IMPORTACION</v>
      </c>
      <c r="G6002" s="48">
        <v>457.82415000000003</v>
      </c>
      <c r="H6002" s="49">
        <v>95.013599999999997</v>
      </c>
      <c r="I6002" s="50">
        <v>3.8185117709464755</v>
      </c>
      <c r="J6002" s="51" t="str">
        <v>C0109</v>
      </c>
      <c r="Q6002" s="19" t="str">
        <v>659 - RESORTES LINEA DODGE - RESORTE PATIN SUPERIOR - DODGE 1500</v>
      </c>
      <c r="V6002" s="83"/>
      <c r="AA6002" t="str">
        <v>65 - TOPE PUERTA UNIVERSAL</v>
      </c>
    </row>
    <row r="6003" spans="1:27" x14ac:dyDescent="0.2">
      <c r="A6003" s="45" t="str">
        <v>CLIPS IMPORTADOS975</v>
      </c>
      <c r="B6003" s="46" t="str">
        <v>CLIPS IMPORTADOS</v>
      </c>
      <c r="C6003" s="46">
        <v>975</v>
      </c>
      <c r="D6003" s="46" t="str">
        <v>Faldón lateral</v>
      </c>
      <c r="E6003" s="47">
        <v>1130.43</v>
      </c>
      <c r="F6003" s="45" t="str">
        <v>IMPORTACION</v>
      </c>
      <c r="G6003" s="48">
        <v>457.82415000000003</v>
      </c>
      <c r="H6003" s="49">
        <v>95.013599999999997</v>
      </c>
      <c r="I6003" s="50">
        <v>3.8185117709464755</v>
      </c>
      <c r="J6003" s="51" t="str">
        <v>C0998</v>
      </c>
      <c r="Q6003" s="19" t="str">
        <v>65x77 - 65x77</v>
      </c>
      <c r="V6003" s="83"/>
      <c r="AA6003" t="str">
        <v>650 - Sujetador</v>
      </c>
    </row>
    <row r="6004" spans="1:27" x14ac:dyDescent="0.2">
      <c r="A6004" s="45" t="str">
        <v>CLIPS IMPORTADOS512</v>
      </c>
      <c r="B6004" s="46" t="str">
        <v>CLIPS IMPORTADOS</v>
      </c>
      <c r="C6004" s="46">
        <v>512</v>
      </c>
      <c r="D6004" s="46" t="str">
        <v>Faldón lateral</v>
      </c>
      <c r="E6004" s="47">
        <v>891.3</v>
      </c>
      <c r="F6004" s="45" t="str">
        <v>IMPORTACION</v>
      </c>
      <c r="G6004" s="48">
        <v>360.97649999999999</v>
      </c>
      <c r="H6004" s="49">
        <v>74.859200000000001</v>
      </c>
      <c r="I6004" s="50">
        <v>3.8220726376985059</v>
      </c>
      <c r="J6004" s="51" t="str">
        <v>C1782</v>
      </c>
      <c r="Q6004" s="19" t="str">
        <v>66 - 1,75 x 22 x 40 - Compresion</v>
      </c>
      <c r="V6004" s="83"/>
      <c r="AA6004" t="str">
        <v>651 - Panel de puerta</v>
      </c>
    </row>
    <row r="6005" spans="1:27" x14ac:dyDescent="0.2">
      <c r="A6005" s="45" t="str">
        <v>CLIPS IMPORTADOS736</v>
      </c>
      <c r="B6005" s="46" t="str">
        <v>CLIPS IMPORTADOS</v>
      </c>
      <c r="C6005" s="46">
        <v>736</v>
      </c>
      <c r="D6005" s="46" t="str">
        <v>Paragolpes trasero, guardabarros</v>
      </c>
      <c r="E6005" s="47">
        <v>1065.22</v>
      </c>
      <c r="F6005" s="45" t="str">
        <v>IMPORTACION</v>
      </c>
      <c r="G6005" s="48">
        <v>431.41410000000008</v>
      </c>
      <c r="H6005" s="49">
        <v>89.255200000000002</v>
      </c>
      <c r="I6005" s="50">
        <v>3.8334898134786553</v>
      </c>
      <c r="J6005" s="51" t="str">
        <v>C0344</v>
      </c>
      <c r="Q6005" s="19" t="str">
        <v>66 - ALUMINIO CABEZA ANCHA - M 8 x 1.25 - L: 17.00 mm</v>
      </c>
      <c r="V6005" s="83"/>
      <c r="AA6005" t="str">
        <v>658 - RESORTES LINEA DODGE - RESORTE P/COMANDO DE FRENO DE MANO - DODGE 1500</v>
      </c>
    </row>
    <row r="6006" spans="1:27" x14ac:dyDescent="0.2">
      <c r="A6006" s="45" t="str">
        <v>CLIPS IMPORTADOS893</v>
      </c>
      <c r="B6006" s="46" t="str">
        <v>CLIPS IMPORTADOS</v>
      </c>
      <c r="C6006" s="46">
        <v>893</v>
      </c>
      <c r="D6006" s="46" t="str">
        <v>Puerta corrediza y portón trasero</v>
      </c>
      <c r="E6006" s="47">
        <v>1000</v>
      </c>
      <c r="F6006" s="45" t="str">
        <v>IMPORTACION</v>
      </c>
      <c r="G6006" s="48">
        <v>405</v>
      </c>
      <c r="H6006" s="49">
        <v>83.496799999999993</v>
      </c>
      <c r="I6006" s="50">
        <v>3.8504852880589437</v>
      </c>
      <c r="J6006" s="51" t="str">
        <v>C0301</v>
      </c>
      <c r="Q6006" s="19" t="str">
        <v>66 - Grampa tapizado puerta Chevr. Corsa</v>
      </c>
      <c r="V6006" s="83"/>
      <c r="AA6006" t="str">
        <v>659 - RESORTES LINEA DODGE - RESORTE PATIN SUPERIOR - DODGE 1500</v>
      </c>
    </row>
    <row r="6007" spans="1:27" x14ac:dyDescent="0.2">
      <c r="A6007" s="45" t="str">
        <v>CLIPS IMPORTADOS951</v>
      </c>
      <c r="B6007" s="46" t="str">
        <v>CLIPS IMPORTADOS</v>
      </c>
      <c r="C6007" s="46">
        <v>951</v>
      </c>
      <c r="D6007" s="46" t="str">
        <v>Panel de puerta</v>
      </c>
      <c r="E6007" s="47">
        <v>1000</v>
      </c>
      <c r="F6007" s="45" t="str">
        <v>IMPORTACION</v>
      </c>
      <c r="G6007" s="48">
        <v>405</v>
      </c>
      <c r="H6007" s="49">
        <v>83.496799999999993</v>
      </c>
      <c r="I6007" s="50">
        <v>3.8504852880589437</v>
      </c>
      <c r="J6007" s="51" t="str">
        <v>C0981</v>
      </c>
      <c r="Q6007" s="19" t="str">
        <v>66 - Ojal de 8,5x 13 mm reforzado Cable: 2,5 - 8 mm</v>
      </c>
      <c r="V6007" s="83"/>
      <c r="AA6007" t="str">
        <v>65x77 - 65x77</v>
      </c>
    </row>
    <row r="6008" spans="1:27" x14ac:dyDescent="0.2">
      <c r="A6008" s="45" t="str">
        <v>CLIPS IMPORTADOS980</v>
      </c>
      <c r="B6008" s="46" t="str">
        <v>CLIPS IMPORTADOS</v>
      </c>
      <c r="C6008" s="46">
        <v>980</v>
      </c>
      <c r="D6008" s="46" t="str">
        <v>Moldura lateral, faldón lateral</v>
      </c>
      <c r="E6008" s="47">
        <v>1000</v>
      </c>
      <c r="F6008" s="45" t="str">
        <v>IMPORTACION</v>
      </c>
      <c r="G6008" s="48">
        <v>405</v>
      </c>
      <c r="H6008" s="49">
        <v>83.496799999999993</v>
      </c>
      <c r="I6008" s="50">
        <v>3.8504852880589437</v>
      </c>
      <c r="J6008" s="51" t="str">
        <v>C1256-A</v>
      </c>
      <c r="Q6008" s="19" t="str">
        <v>66 - PERILLA C/TORNILLO  - 3/8 .</v>
      </c>
      <c r="V6008" s="83"/>
      <c r="AA6008" t="str">
        <v>66 - 1,75 x 22 x 40 - Compresion</v>
      </c>
    </row>
    <row r="6009" spans="1:27" x14ac:dyDescent="0.2">
      <c r="A6009" s="45" t="str">
        <v>CLIPS IMPORTADOS847</v>
      </c>
      <c r="B6009" s="46" t="str">
        <v>CLIPS IMPORTADOS</v>
      </c>
      <c r="C6009" s="46">
        <v>847</v>
      </c>
      <c r="D6009" s="46" t="str">
        <v>Faldón lateral</v>
      </c>
      <c r="E6009" s="47">
        <v>1456.52</v>
      </c>
      <c r="F6009" s="45" t="str">
        <v>IMPORTACION</v>
      </c>
      <c r="G6009" s="48">
        <v>589.89059999999995</v>
      </c>
      <c r="H6009" s="49">
        <v>120.9264</v>
      </c>
      <c r="I6009" s="50">
        <v>3.8780960981224935</v>
      </c>
      <c r="J6009" s="51" t="str">
        <v>C1956</v>
      </c>
      <c r="Q6009" s="19" t="str">
        <v>66 - REDUCCION 22 X 28</v>
      </c>
      <c r="V6009" s="83"/>
      <c r="AA6009" t="str">
        <v>66 - ALUMINIO CABEZA ANCHA - M 8 x 1.25 - L: 17.00 mm</v>
      </c>
    </row>
    <row r="6010" spans="1:27" x14ac:dyDescent="0.2">
      <c r="A6010" s="45" t="str">
        <v>CONECTORES PLASTICOS MANGUERAS118</v>
      </c>
      <c r="B6010" s="46" t="str">
        <v>CONECTORES PLASTICOS MANGUERAS</v>
      </c>
      <c r="C6010" s="46">
        <v>118</v>
      </c>
      <c r="D6010" s="46" t="str">
        <v>Tubo de caja de cambios / Red de 5 a 6  mm</v>
      </c>
      <c r="E6010" s="47">
        <v>1260</v>
      </c>
      <c r="F6010" s="45" t="str">
        <v>IMPORTACION</v>
      </c>
      <c r="G6010" s="48">
        <v>510.30000000000007</v>
      </c>
      <c r="H6010" s="49">
        <v>104.5296</v>
      </c>
      <c r="I6010" s="50">
        <v>3.8818707810993258</v>
      </c>
      <c r="J6010" s="51" t="str">
        <v>C0440</v>
      </c>
      <c r="Q6010" s="19" t="str">
        <v>66 - TAPON PISO CHICO GOL ( 20 mm)</v>
      </c>
      <c r="V6010" s="83"/>
      <c r="AA6010" t="str">
        <v>66 - Grampa tapizado puerta Chevr. Corsa</v>
      </c>
    </row>
    <row r="6011" spans="1:27" x14ac:dyDescent="0.2">
      <c r="A6011" s="45" t="str">
        <v>CLIPS IMPORTADOS880</v>
      </c>
      <c r="B6011" s="46" t="str">
        <v>CLIPS IMPORTADOS</v>
      </c>
      <c r="C6011" s="46">
        <v>880</v>
      </c>
      <c r="D6011" s="46" t="str">
        <v>Panel de puerta</v>
      </c>
      <c r="E6011" s="47">
        <v>1391.3</v>
      </c>
      <c r="F6011" s="45" t="str">
        <v>IMPORTACION</v>
      </c>
      <c r="G6011" s="48">
        <v>563.47649999999999</v>
      </c>
      <c r="H6011" s="49">
        <v>115.16800000000001</v>
      </c>
      <c r="I6011" s="50">
        <v>3.8926481314253953</v>
      </c>
      <c r="J6011" s="51" t="str">
        <v>C0420</v>
      </c>
      <c r="Q6011" s="19" t="str">
        <v>66 - Tee rosca central 1/4 BSPT x 8 mm</v>
      </c>
      <c r="V6011" s="83"/>
      <c r="AA6011" t="str">
        <v>66 - Ojal de 8,5x 13 mm reforzado Cable: 2,5 - 8 mm</v>
      </c>
    </row>
    <row r="6012" spans="1:27" x14ac:dyDescent="0.2">
      <c r="A6012" s="45" t="str">
        <v>CLIPS IMPORTADOS603</v>
      </c>
      <c r="B6012" s="46" t="str">
        <v>CLIPS IMPORTADOS</v>
      </c>
      <c r="C6012" s="46">
        <v>603</v>
      </c>
      <c r="D6012" s="46" t="str">
        <v>Sujetador</v>
      </c>
      <c r="E6012" s="47">
        <v>1217.3900000000001</v>
      </c>
      <c r="F6012" s="45" t="str">
        <v>IMPORTACION</v>
      </c>
      <c r="G6012" s="48">
        <v>493.04295000000002</v>
      </c>
      <c r="H6012" s="49">
        <v>100.77200000000001</v>
      </c>
      <c r="I6012" s="50">
        <v>3.8926581788592065</v>
      </c>
      <c r="J6012" s="51" t="str">
        <v>C3272</v>
      </c>
      <c r="Q6012" s="19" t="str">
        <v>660 - RESORTES LINEA DODGE - RESORTE REGISTRO PATIN INFERIOR - DODGE 1500</v>
      </c>
      <c r="V6012" s="83"/>
      <c r="AA6012" t="str">
        <v>66 - PERILLA C/TORNILLO  - 3/8 .</v>
      </c>
    </row>
    <row r="6013" spans="1:27" x14ac:dyDescent="0.2">
      <c r="A6013" s="45" t="str">
        <v>CLIPS IMPORTADOS612</v>
      </c>
      <c r="B6013" s="46" t="str">
        <v>CLIPS IMPORTADOS</v>
      </c>
      <c r="C6013" s="46">
        <v>612</v>
      </c>
      <c r="D6013" s="46" t="str">
        <v>Panel de tablero</v>
      </c>
      <c r="E6013" s="47">
        <v>1217.3900000000001</v>
      </c>
      <c r="F6013" s="45" t="str">
        <v>IMPORTACION</v>
      </c>
      <c r="G6013" s="48">
        <v>493.04295000000002</v>
      </c>
      <c r="H6013" s="49">
        <v>100.77200000000001</v>
      </c>
      <c r="I6013" s="50">
        <v>3.8926581788592065</v>
      </c>
      <c r="J6013" s="51" t="str">
        <v>C0428</v>
      </c>
      <c r="Q6013" s="19" t="str">
        <v>664 - RESORTES LINEA DODGE - RESORTE P/COMANDO DE ACCIONAM DE EMBRAGUE - DODGE D100/D200/D400</v>
      </c>
      <c r="V6013" s="83"/>
      <c r="AA6013" t="str">
        <v>66 - REDUCCION 22 X 28</v>
      </c>
    </row>
    <row r="6014" spans="1:27" x14ac:dyDescent="0.2">
      <c r="A6014" s="45" t="str">
        <v>CLIPS IMPORTADOS675</v>
      </c>
      <c r="B6014" s="46" t="str">
        <v>CLIPS IMPORTADOS</v>
      </c>
      <c r="C6014" s="46">
        <v>675</v>
      </c>
      <c r="D6014" s="46" t="str">
        <v>Panel trasero</v>
      </c>
      <c r="E6014" s="47">
        <v>1217.3900000000001</v>
      </c>
      <c r="F6014" s="45" t="str">
        <v>IMPORTACION</v>
      </c>
      <c r="G6014" s="48">
        <v>493.04295000000002</v>
      </c>
      <c r="H6014" s="49">
        <v>100.77200000000001</v>
      </c>
      <c r="I6014" s="50">
        <v>3.8926581788592065</v>
      </c>
      <c r="J6014" s="51" t="str">
        <v>C3278</v>
      </c>
      <c r="Q6014" s="19" t="str">
        <v>665 - RESORTES LINEA DODGE - RESORTE SUPERIOR P/ZAP DE FRENO TRAS - VW GACEL/CARAT/SAVEIRO/SENDA</v>
      </c>
      <c r="V6014" s="83"/>
      <c r="AA6014" t="str">
        <v>66 - TAPON PISO CHICO GOL ( 20 mm)</v>
      </c>
    </row>
    <row r="6015" spans="1:27" x14ac:dyDescent="0.2">
      <c r="A6015" s="45" t="str">
        <v>CLIPS IMPORTADOS706</v>
      </c>
      <c r="B6015" s="46" t="str">
        <v>CLIPS IMPORTADOS</v>
      </c>
      <c r="C6015" s="46">
        <v>706</v>
      </c>
      <c r="D6015" s="46" t="str">
        <v>Pasarruedas</v>
      </c>
      <c r="E6015" s="47">
        <v>1217.3900000000001</v>
      </c>
      <c r="F6015" s="45" t="str">
        <v>IMPORTACION</v>
      </c>
      <c r="G6015" s="48">
        <v>493.04295000000002</v>
      </c>
      <c r="H6015" s="49">
        <v>100.77200000000001</v>
      </c>
      <c r="I6015" s="50">
        <v>3.8926581788592065</v>
      </c>
      <c r="J6015" s="51" t="str">
        <v>C1345</v>
      </c>
      <c r="Q6015" s="19" t="str">
        <v>666 - RESORTES LINEA DODGE - RESORTE INFERIOR P/ZAP DE FRENO TRAS - VW GACEL/CARAT/SAVEIRO/SENDA</v>
      </c>
      <c r="V6015" s="83"/>
      <c r="AA6015" t="str">
        <v>66 - Tee rosca central 1/4 BSPT x 8 mm</v>
      </c>
    </row>
    <row r="6016" spans="1:27" x14ac:dyDescent="0.2">
      <c r="A6016" s="45" t="str">
        <v>CLIPS IMPORTADOS708</v>
      </c>
      <c r="B6016" s="46" t="str">
        <v>CLIPS IMPORTADOS</v>
      </c>
      <c r="C6016" s="46">
        <v>708</v>
      </c>
      <c r="D6016" s="46" t="str">
        <v>Moldura de techo</v>
      </c>
      <c r="E6016" s="47">
        <v>1217.3900000000001</v>
      </c>
      <c r="F6016" s="45" t="str">
        <v>IMPORTACION</v>
      </c>
      <c r="G6016" s="48">
        <v>493.04295000000002</v>
      </c>
      <c r="H6016" s="49">
        <v>100.77200000000001</v>
      </c>
      <c r="I6016" s="50">
        <v>3.8926581788592065</v>
      </c>
      <c r="J6016" s="51" t="str">
        <v>C1616</v>
      </c>
      <c r="Q6016" s="19" t="str">
        <v>668 - RESORTES LINEA DODGE - RTE. P/GATILLO REG. AUTOM Z/FRENO - VWGACEL/CARAT/SAVEIRO/SENDA</v>
      </c>
      <c r="V6016" s="83"/>
      <c r="AA6016" t="str">
        <v>660 - RESORTES LINEA DODGE - RESORTE REGISTRO PATIN INFERIOR - DODGE 1500</v>
      </c>
    </row>
    <row r="6017" spans="1:27" x14ac:dyDescent="0.2">
      <c r="A6017" s="45" t="str">
        <v>CLIPS IMPORTADOS721</v>
      </c>
      <c r="B6017" s="46" t="str">
        <v>CLIPS IMPORTADOS</v>
      </c>
      <c r="C6017" s="46">
        <v>721</v>
      </c>
      <c r="D6017" s="46" t="str">
        <v>Fijación de piso, techo, pasarruedas, asiento, bandeja trasera, moldura lateral</v>
      </c>
      <c r="E6017" s="47">
        <v>1217.3900000000001</v>
      </c>
      <c r="F6017" s="45" t="str">
        <v>IMPORTACION</v>
      </c>
      <c r="G6017" s="48">
        <v>493.04295000000002</v>
      </c>
      <c r="H6017" s="49">
        <v>100.77200000000001</v>
      </c>
      <c r="I6017" s="50">
        <v>3.8926581788592065</v>
      </c>
      <c r="J6017" s="51" t="str">
        <v>C1934</v>
      </c>
      <c r="Q6017" s="19" t="str">
        <v>66x78 - 66x78</v>
      </c>
      <c r="V6017" s="83"/>
      <c r="AA6017" t="str">
        <v>664 - RESORTES LINEA DODGE - RESORTE P/COMANDO DE ACCIONAM DE EMBRAGUE - DODGE D100/D200/D400</v>
      </c>
    </row>
    <row r="6018" spans="1:27" x14ac:dyDescent="0.2">
      <c r="A6018" s="45" t="str">
        <v>CLIPS IMPORTADOS728</v>
      </c>
      <c r="B6018" s="46" t="str">
        <v>CLIPS IMPORTADOS</v>
      </c>
      <c r="C6018" s="46">
        <v>728</v>
      </c>
      <c r="D6018" s="46" t="str">
        <v>Paragolpes trasero</v>
      </c>
      <c r="E6018" s="47">
        <v>1217.3900000000001</v>
      </c>
      <c r="F6018" s="45" t="str">
        <v>IMPORTACION</v>
      </c>
      <c r="G6018" s="48">
        <v>493.04295000000002</v>
      </c>
      <c r="H6018" s="49">
        <v>100.77200000000001</v>
      </c>
      <c r="I6018" s="50">
        <v>3.8926581788592065</v>
      </c>
      <c r="J6018" s="51" t="str">
        <v>C0110</v>
      </c>
      <c r="Q6018" s="19" t="str">
        <v>67 - ALUMINIO CABEZA ANCHA - M 10 x 1.50 - L: 19,8 mm</v>
      </c>
      <c r="V6018" s="83"/>
      <c r="AA6018" t="str">
        <v>665 - RESORTES LINEA DODGE - RESORTE SUPERIOR P/ZAP DE FRENO TRAS - VW GACEL/CARAT/SAVEIRO/SENDA</v>
      </c>
    </row>
    <row r="6019" spans="1:27" x14ac:dyDescent="0.2">
      <c r="A6019" s="45" t="str">
        <v>CLIPS IMPORTADOS798</v>
      </c>
      <c r="B6019" s="46" t="str">
        <v>CLIPS IMPORTADOS</v>
      </c>
      <c r="C6019" s="46">
        <v>798</v>
      </c>
      <c r="D6019" s="46" t="str">
        <v>Moldura de puerta</v>
      </c>
      <c r="E6019" s="47">
        <v>1217.3900000000001</v>
      </c>
      <c r="F6019" s="45" t="str">
        <v>IMPORTACION</v>
      </c>
      <c r="G6019" s="48">
        <v>493.04295000000002</v>
      </c>
      <c r="H6019" s="49">
        <v>100.77200000000001</v>
      </c>
      <c r="I6019" s="50">
        <v>3.8926581788592065</v>
      </c>
      <c r="J6019" s="51" t="str">
        <v>C1360</v>
      </c>
      <c r="Q6019" s="19" t="str">
        <v>67 - Grampa tapizado Ford Ka</v>
      </c>
      <c r="V6019" s="83"/>
      <c r="AA6019" t="str">
        <v>666 - RESORTES LINEA DODGE - RESORTE INFERIOR P/ZAP DE FRENO TRAS - VW GACEL/CARAT/SAVEIRO/SENDA</v>
      </c>
    </row>
    <row r="6020" spans="1:27" x14ac:dyDescent="0.2">
      <c r="A6020" s="45" t="str">
        <v>CLIPS IMPORTADOS821</v>
      </c>
      <c r="B6020" s="46" t="str">
        <v>CLIPS IMPORTADOS</v>
      </c>
      <c r="C6020" s="46">
        <v>821</v>
      </c>
      <c r="D6020" s="46" t="str">
        <v>Panel de puerta</v>
      </c>
      <c r="E6020" s="47">
        <v>1217.3900000000001</v>
      </c>
      <c r="F6020" s="45" t="str">
        <v>IMPORTACION</v>
      </c>
      <c r="G6020" s="48">
        <v>493.04295000000002</v>
      </c>
      <c r="H6020" s="49">
        <v>100.77200000000001</v>
      </c>
      <c r="I6020" s="50">
        <v>3.8926581788592065</v>
      </c>
      <c r="J6020" s="51" t="str">
        <v>C1773</v>
      </c>
      <c r="Q6020" s="19" t="str">
        <v>67 - Ojal de 8,5x18 mm reforzado Cable: 2,5 - 6 mm</v>
      </c>
      <c r="V6020" s="83"/>
      <c r="AA6020" t="str">
        <v>668 - RESORTES LINEA DODGE - RTE. P/GATILLO REG. AUTOM Z/FRENO - VWGACEL/CARAT/SAVEIRO/SENDA</v>
      </c>
    </row>
    <row r="6021" spans="1:27" x14ac:dyDescent="0.2">
      <c r="A6021" s="45" t="str">
        <v>CLIPS IMPORTADOS889</v>
      </c>
      <c r="B6021" s="46" t="str">
        <v>CLIPS IMPORTADOS</v>
      </c>
      <c r="C6021" s="46">
        <v>889</v>
      </c>
      <c r="D6021" s="46" t="str">
        <v>Panel de revestimiento interior</v>
      </c>
      <c r="E6021" s="47">
        <v>1217.3900000000001</v>
      </c>
      <c r="F6021" s="45" t="str">
        <v>IMPORTACION</v>
      </c>
      <c r="G6021" s="48">
        <v>493.04295000000002</v>
      </c>
      <c r="H6021" s="49">
        <v>100.77200000000001</v>
      </c>
      <c r="I6021" s="50">
        <v>3.8926581788592065</v>
      </c>
      <c r="J6021" s="51" t="str">
        <v>C0017</v>
      </c>
      <c r="Q6021" s="19" t="str">
        <v>67 - REDUCCION 22 X 32</v>
      </c>
      <c r="V6021" s="83"/>
      <c r="AA6021" t="str">
        <v>66x78 - 66x78</v>
      </c>
    </row>
    <row r="6022" spans="1:27" x14ac:dyDescent="0.2">
      <c r="A6022" s="45" t="str">
        <v>CLIPS IMPORTADOS911</v>
      </c>
      <c r="B6022" s="46" t="str">
        <v>CLIPS IMPORTADOS</v>
      </c>
      <c r="C6022" s="46">
        <v>911</v>
      </c>
      <c r="D6022" s="46" t="str">
        <v>Protector contra salpicaduras</v>
      </c>
      <c r="E6022" s="47">
        <v>1217.3900000000001</v>
      </c>
      <c r="F6022" s="45" t="str">
        <v>IMPORTACION</v>
      </c>
      <c r="G6022" s="48">
        <v>493.04295000000002</v>
      </c>
      <c r="H6022" s="49">
        <v>100.77200000000001</v>
      </c>
      <c r="I6022" s="50">
        <v>3.8926581788592065</v>
      </c>
      <c r="J6022" s="51" t="str">
        <v>C1704</v>
      </c>
      <c r="Q6022" s="19" t="str">
        <v>67 - SEEGER A 67</v>
      </c>
      <c r="V6022" s="83"/>
      <c r="AA6022" t="str">
        <v>67 - ALUMINIO CABEZA ANCHA - M 10 x 1.50 - L: 19,8 mm</v>
      </c>
    </row>
    <row r="6023" spans="1:27" x14ac:dyDescent="0.2">
      <c r="A6023" s="45" t="str">
        <v>CLIPS IMPORTADOS952</v>
      </c>
      <c r="B6023" s="46" t="str">
        <v>CLIPS IMPORTADOS</v>
      </c>
      <c r="C6023" s="46">
        <v>952</v>
      </c>
      <c r="D6023" s="46" t="str">
        <v>Moldura lateral, paragolpes delantero y trasero</v>
      </c>
      <c r="E6023" s="47">
        <v>1217.3900000000001</v>
      </c>
      <c r="F6023" s="45" t="str">
        <v>IMPORTACION</v>
      </c>
      <c r="G6023" s="48">
        <v>493.04295000000002</v>
      </c>
      <c r="H6023" s="49">
        <v>100.77200000000001</v>
      </c>
      <c r="I6023" s="50">
        <v>3.8926581788592065</v>
      </c>
      <c r="J6023" s="51" t="str">
        <v>C0081</v>
      </c>
      <c r="Q6023" s="19" t="str">
        <v>67 - SEEGER I 67</v>
      </c>
      <c r="V6023" s="83"/>
      <c r="AA6023" t="str">
        <v>67 - Grampa tapizado Ford Ka</v>
      </c>
    </row>
    <row r="6024" spans="1:27" x14ac:dyDescent="0.2">
      <c r="A6024" s="45" t="str">
        <v>CLIPS IMPORTADOS730</v>
      </c>
      <c r="B6024" s="46" t="str">
        <v>CLIPS IMPORTADOS</v>
      </c>
      <c r="C6024" s="46">
        <v>730</v>
      </c>
      <c r="D6024" s="46" t="str">
        <v>Interior del techo</v>
      </c>
      <c r="E6024" s="47">
        <v>1043.48</v>
      </c>
      <c r="F6024" s="45" t="str">
        <v>IMPORTACION</v>
      </c>
      <c r="G6024" s="48">
        <v>422.60939999999999</v>
      </c>
      <c r="H6024" s="49">
        <v>86.376000000000005</v>
      </c>
      <c r="I6024" s="50">
        <v>3.8926715754376211</v>
      </c>
      <c r="J6024" s="51" t="str">
        <v>C1151</v>
      </c>
      <c r="Q6024" s="19" t="str">
        <v>67 - Tee rosca central 1/4 BSPT x 10 mm</v>
      </c>
      <c r="V6024" s="83"/>
      <c r="AA6024" t="str">
        <v>67 - Ojal de 8,5x18 mm reforzado Cable: 2,5 - 6 mm</v>
      </c>
    </row>
    <row r="6025" spans="1:27" x14ac:dyDescent="0.2">
      <c r="A6025" s="45" t="str">
        <v>CONECTORES PLASTICOS MANGUERAS119</v>
      </c>
      <c r="B6025" s="46" t="str">
        <v>CONECTORES PLASTICOS MANGUERAS</v>
      </c>
      <c r="C6025" s="46">
        <v>119</v>
      </c>
      <c r="D6025" s="46" t="str">
        <v>T Nylon blanca red de 5 a 7  mm</v>
      </c>
      <c r="E6025" s="47">
        <v>1374</v>
      </c>
      <c r="F6025" s="45" t="str">
        <v>IMPORTACION</v>
      </c>
      <c r="G6025" s="48">
        <v>556.47</v>
      </c>
      <c r="H6025" s="49">
        <v>113.24039999999999</v>
      </c>
      <c r="I6025" s="50">
        <v>3.9140589400955852</v>
      </c>
      <c r="J6025" s="51" t="str">
        <v>C0241</v>
      </c>
      <c r="Q6025" s="19" t="str">
        <v>675 - Panel trasero</v>
      </c>
      <c r="V6025" s="83"/>
      <c r="AA6025" t="str">
        <v>67 - REDUCCION 22 X 32</v>
      </c>
    </row>
    <row r="6026" spans="1:27" x14ac:dyDescent="0.2">
      <c r="A6026" s="45" t="str">
        <v>CONECTORES PLASTICOS MANGUERAS123</v>
      </c>
      <c r="B6026" s="46" t="str">
        <v>CONECTORES PLASTICOS MANGUERAS</v>
      </c>
      <c r="C6026" s="46">
        <v>123</v>
      </c>
      <c r="D6026" s="46" t="str">
        <v>Codo Nylon de 5 a 6 mm</v>
      </c>
      <c r="E6026" s="47">
        <v>1374</v>
      </c>
      <c r="F6026" s="45" t="str">
        <v>IMPORTACION</v>
      </c>
      <c r="G6026" s="48">
        <v>556.47</v>
      </c>
      <c r="H6026" s="49">
        <v>113.24039999999999</v>
      </c>
      <c r="I6026" s="50">
        <v>3.9140589400955852</v>
      </c>
      <c r="J6026" s="51" t="str">
        <v>C1086</v>
      </c>
      <c r="Q6026" s="19" t="str">
        <v>676 - Guardabarros</v>
      </c>
      <c r="V6026" s="83"/>
      <c r="AA6026" t="str">
        <v>67 - SEEGER A 67</v>
      </c>
    </row>
    <row r="6027" spans="1:27" x14ac:dyDescent="0.2">
      <c r="A6027" s="45" t="str">
        <v>CONECTORES PLASTICOS MANGUERAS124</v>
      </c>
      <c r="B6027" s="46" t="str">
        <v>CONECTORES PLASTICOS MANGUERAS</v>
      </c>
      <c r="C6027" s="46">
        <v>124</v>
      </c>
      <c r="D6027" s="46" t="str">
        <v>Codo Nylon de  6 mm</v>
      </c>
      <c r="E6027" s="47">
        <v>1374</v>
      </c>
      <c r="F6027" s="45" t="str">
        <v>IMPORTACION</v>
      </c>
      <c r="G6027" s="48">
        <v>556.47</v>
      </c>
      <c r="H6027" s="49">
        <v>113.24039999999999</v>
      </c>
      <c r="I6027" s="50">
        <v>3.9140589400955852</v>
      </c>
      <c r="J6027" s="51" t="str">
        <v>C0870</v>
      </c>
      <c r="Q6027" s="19" t="str">
        <v>677 - Moldura lateral, faldon lateral</v>
      </c>
      <c r="V6027" s="83"/>
      <c r="AA6027" t="str">
        <v>67 - SEEGER I 67</v>
      </c>
    </row>
    <row r="6028" spans="1:27" x14ac:dyDescent="0.2">
      <c r="A6028" s="45" t="str">
        <v>CLIPS IMPORTADOS713</v>
      </c>
      <c r="B6028" s="46" t="str">
        <v>CLIPS IMPORTADOS</v>
      </c>
      <c r="C6028" s="46">
        <v>713</v>
      </c>
      <c r="D6028" s="46" t="str">
        <v>Rejilla</v>
      </c>
      <c r="E6028" s="47">
        <v>630.42999999999995</v>
      </c>
      <c r="F6028" s="45" t="str">
        <v>IMPORTACION</v>
      </c>
      <c r="G6028" s="48">
        <v>255.32415000000003</v>
      </c>
      <c r="H6028" s="49">
        <v>51.825600000000001</v>
      </c>
      <c r="I6028" s="50">
        <v>3.9266028757988334</v>
      </c>
      <c r="J6028" s="51" t="str">
        <v>C1855</v>
      </c>
      <c r="Q6028" s="19" t="str">
        <v>678 - Moldura lateral, faldon lateral</v>
      </c>
      <c r="V6028" s="83"/>
      <c r="AA6028" t="str">
        <v>67 - Tee rosca central 1/4 BSPT x 10 mm</v>
      </c>
    </row>
    <row r="6029" spans="1:27" x14ac:dyDescent="0.2">
      <c r="A6029" s="45" t="str">
        <v>CLIPS IMPORTADOS513</v>
      </c>
      <c r="B6029" s="46" t="str">
        <v>CLIPS IMPORTADOS</v>
      </c>
      <c r="C6029" s="46">
        <v>513</v>
      </c>
      <c r="D6029" s="46" t="str">
        <v>Paragolpes delantero</v>
      </c>
      <c r="E6029" s="47">
        <v>1228.26</v>
      </c>
      <c r="F6029" s="45" t="str">
        <v>IMPORTACION</v>
      </c>
      <c r="G6029" s="48">
        <v>497.44529999999997</v>
      </c>
      <c r="H6029" s="49">
        <v>100.77200000000001</v>
      </c>
      <c r="I6029" s="50">
        <v>3.9363444210693439</v>
      </c>
      <c r="J6029" s="51" t="str">
        <v>C0168</v>
      </c>
      <c r="Q6029" s="19" t="str">
        <v>679 - Panel de puerta</v>
      </c>
      <c r="V6029" s="83"/>
      <c r="AA6029" t="str">
        <v>675 - Panel trasero</v>
      </c>
    </row>
    <row r="6030" spans="1:27" x14ac:dyDescent="0.2">
      <c r="A6030" s="45" t="str">
        <v>CLIPS IMPORTADOS807</v>
      </c>
      <c r="B6030" s="46" t="str">
        <v>CLIPS IMPORTADOS</v>
      </c>
      <c r="C6030" s="46">
        <v>807</v>
      </c>
      <c r="D6030" s="46" t="str">
        <v>Burlete de puerta</v>
      </c>
      <c r="E6030" s="47">
        <v>913.04</v>
      </c>
      <c r="F6030" s="45" t="str">
        <v>IMPORTACION</v>
      </c>
      <c r="G6030" s="48">
        <v>369.78120000000001</v>
      </c>
      <c r="H6030" s="49">
        <v>74.859200000000001</v>
      </c>
      <c r="I6030" s="50">
        <v>3.9396894436488772</v>
      </c>
      <c r="J6030" s="51" t="str">
        <v>C0246</v>
      </c>
      <c r="Q6030" s="19" t="str">
        <v>67x79 - 67x79</v>
      </c>
      <c r="V6030" s="83"/>
      <c r="AA6030" t="str">
        <v>676 - Guardabarros</v>
      </c>
    </row>
    <row r="6031" spans="1:27" x14ac:dyDescent="0.2">
      <c r="A6031" s="45" t="str">
        <v>CLIPS IMPORTADOS913</v>
      </c>
      <c r="B6031" s="46" t="str">
        <v>CLIPS IMPORTADOS</v>
      </c>
      <c r="C6031" s="46">
        <v>913</v>
      </c>
      <c r="D6031" s="46" t="str">
        <v>Faro, rejilla</v>
      </c>
      <c r="E6031" s="47">
        <v>913.04</v>
      </c>
      <c r="F6031" s="45" t="str">
        <v>IMPORTACION</v>
      </c>
      <c r="G6031" s="48">
        <v>369.78120000000001</v>
      </c>
      <c r="H6031" s="49">
        <v>74.859200000000001</v>
      </c>
      <c r="I6031" s="50">
        <v>3.9396894436488772</v>
      </c>
      <c r="J6031" s="51" t="str">
        <v>C0134</v>
      </c>
      <c r="Q6031" s="19" t="str">
        <v>68 - 2 x 16 x 100 - Compresion</v>
      </c>
      <c r="V6031" s="83"/>
      <c r="AA6031" t="str">
        <v>677 - Moldura lateral, faldon lateral</v>
      </c>
    </row>
    <row r="6032" spans="1:27" x14ac:dyDescent="0.2">
      <c r="A6032" s="45" t="str">
        <v>CLIPS IMPORTADOS970</v>
      </c>
      <c r="B6032" s="46" t="str">
        <v>CLIPS IMPORTADOS</v>
      </c>
      <c r="C6032" s="46">
        <v>970</v>
      </c>
      <c r="D6032" s="46" t="str">
        <v>Paragolpes delantero y trasero</v>
      </c>
      <c r="E6032" s="47">
        <v>913.04</v>
      </c>
      <c r="F6032" s="45" t="str">
        <v>IMPORTACION</v>
      </c>
      <c r="G6032" s="48">
        <v>369.78120000000001</v>
      </c>
      <c r="H6032" s="49">
        <v>74.859200000000001</v>
      </c>
      <c r="I6032" s="50">
        <v>3.9396894436488772</v>
      </c>
      <c r="J6032" s="51" t="str">
        <v>C0085</v>
      </c>
      <c r="Q6032" s="19" t="str">
        <v>68 - ACERO CABEZA ANCHA TREBOL- M 6 x 1.0 - L: 27.00 mm</v>
      </c>
      <c r="V6032" s="83"/>
      <c r="AA6032" t="str">
        <v>678 - Moldura lateral, faldon lateral</v>
      </c>
    </row>
    <row r="6033" spans="1:27" x14ac:dyDescent="0.2">
      <c r="A6033" s="45" t="str">
        <v>CLIPS IMPORTADOS604</v>
      </c>
      <c r="B6033" s="46" t="str">
        <v>CLIPS IMPORTADOS</v>
      </c>
      <c r="C6033" s="46">
        <v>604</v>
      </c>
      <c r="D6033" s="46" t="str">
        <v>Fijación de piso, spoiler</v>
      </c>
      <c r="E6033" s="47">
        <v>1130.43</v>
      </c>
      <c r="F6033" s="45" t="str">
        <v>IMPORTACION</v>
      </c>
      <c r="G6033" s="48">
        <v>457.82415000000003</v>
      </c>
      <c r="H6033" s="49">
        <v>92.134399999999999</v>
      </c>
      <c r="I6033" s="50">
        <v>3.9690902637885523</v>
      </c>
      <c r="J6033" s="51" t="str">
        <v>C0614</v>
      </c>
      <c r="Q6033" s="19" t="str">
        <v>68 - Ojal de 10,5x18 mm reforzado Cable: 2,5 - 6 mm</v>
      </c>
      <c r="V6033" s="83"/>
      <c r="AA6033" t="str">
        <v>679 - Panel de puerta</v>
      </c>
    </row>
    <row r="6034" spans="1:27" x14ac:dyDescent="0.2">
      <c r="A6034" s="45" t="str">
        <v>CLIPS IMPORTADOS725</v>
      </c>
      <c r="B6034" s="46" t="str">
        <v>CLIPS IMPORTADOS</v>
      </c>
      <c r="C6034" s="46">
        <v>725</v>
      </c>
      <c r="D6034" s="46" t="str">
        <v>Banda moldura panel trasero</v>
      </c>
      <c r="E6034" s="47">
        <v>1130.43</v>
      </c>
      <c r="F6034" s="45" t="str">
        <v>IMPORTACION</v>
      </c>
      <c r="G6034" s="48">
        <v>457.82415000000003</v>
      </c>
      <c r="H6034" s="49">
        <v>92.134399999999999</v>
      </c>
      <c r="I6034" s="50">
        <v>3.9690902637885523</v>
      </c>
      <c r="J6034" s="51" t="str">
        <v>C0356</v>
      </c>
      <c r="Q6034" s="19" t="str">
        <v>68 - REDUCC  1/2 M a  1/4 H</v>
      </c>
      <c r="V6034" s="83"/>
      <c r="AA6034" t="str">
        <v>67x79 - 67x79</v>
      </c>
    </row>
    <row r="6035" spans="1:27" x14ac:dyDescent="0.2">
      <c r="A6035" s="45" t="str">
        <v>CLIPS IMPORTADOS732</v>
      </c>
      <c r="B6035" s="46" t="str">
        <v>CLIPS IMPORTADOS</v>
      </c>
      <c r="C6035" s="46">
        <v>732</v>
      </c>
      <c r="D6035" s="46" t="str">
        <v>Capó y guardabarros delantero</v>
      </c>
      <c r="E6035" s="47">
        <v>1130.43</v>
      </c>
      <c r="F6035" s="45" t="str">
        <v>IMPORTACION</v>
      </c>
      <c r="G6035" s="48">
        <v>457.82415000000003</v>
      </c>
      <c r="H6035" s="49">
        <v>92.134399999999999</v>
      </c>
      <c r="I6035" s="50">
        <v>3.9690902637885523</v>
      </c>
      <c r="J6035" s="51" t="str">
        <v>C1004</v>
      </c>
      <c r="Q6035" s="19" t="str">
        <v>68 - REDUCCION 22 X 35</v>
      </c>
      <c r="V6035" s="83"/>
      <c r="AA6035" t="str">
        <v>68 - 2 x 16 x 100 - Compresion</v>
      </c>
    </row>
    <row r="6036" spans="1:27" x14ac:dyDescent="0.2">
      <c r="A6036" s="45" t="str">
        <v>CLIPS IMPORTADOS788</v>
      </c>
      <c r="B6036" s="46" t="str">
        <v>CLIPS IMPORTADOS</v>
      </c>
      <c r="C6036" s="46">
        <v>788</v>
      </c>
      <c r="D6036" s="46" t="str">
        <v>Tapa de pilar</v>
      </c>
      <c r="E6036" s="47">
        <v>1130.43</v>
      </c>
      <c r="F6036" s="45" t="str">
        <v>IMPORTACION</v>
      </c>
      <c r="G6036" s="48">
        <v>457.82415000000003</v>
      </c>
      <c r="H6036" s="49">
        <v>92.134399999999999</v>
      </c>
      <c r="I6036" s="50">
        <v>3.9690902637885523</v>
      </c>
      <c r="J6036" s="51" t="str">
        <v>C0072</v>
      </c>
      <c r="Q6036" s="19" t="str">
        <v>68 - SEEGER A 68</v>
      </c>
      <c r="V6036" s="83"/>
      <c r="AA6036" t="str">
        <v>68 - ACERO CABEZA ANCHA TREBOL- M 6 x 1.0 - L: 27.00 mm</v>
      </c>
    </row>
    <row r="6037" spans="1:27" x14ac:dyDescent="0.2">
      <c r="A6037" s="45" t="str">
        <v>CLIPS IMPORTADOS825</v>
      </c>
      <c r="B6037" s="46" t="str">
        <v>CLIPS IMPORTADOS</v>
      </c>
      <c r="C6037" s="46">
        <v>825</v>
      </c>
      <c r="D6037" s="46" t="str">
        <v>Faldón lateral, extensión guardabarros</v>
      </c>
      <c r="E6037" s="47">
        <v>1130.43</v>
      </c>
      <c r="F6037" s="45" t="str">
        <v>IMPORTACION</v>
      </c>
      <c r="G6037" s="48">
        <v>457.82415000000003</v>
      </c>
      <c r="H6037" s="49">
        <v>92.134399999999999</v>
      </c>
      <c r="I6037" s="50">
        <v>3.9690902637885523</v>
      </c>
      <c r="J6037" s="51" t="str">
        <v>C1741</v>
      </c>
      <c r="Q6037" s="19" t="str">
        <v>68 - SEEGER I 68</v>
      </c>
      <c r="V6037" s="83"/>
      <c r="AA6037" t="str">
        <v>68 - Ojal de 10,5x18 mm reforzado Cable: 2,5 - 6 mm</v>
      </c>
    </row>
    <row r="6038" spans="1:27" x14ac:dyDescent="0.2">
      <c r="A6038" s="45" t="str">
        <v>CLIPS IMPORTADOS834</v>
      </c>
      <c r="B6038" s="46" t="str">
        <v>CLIPS IMPORTADOS</v>
      </c>
      <c r="C6038" s="46">
        <v>834</v>
      </c>
      <c r="D6038" s="46" t="str">
        <v>Panel fascia de paragolpes trasero</v>
      </c>
      <c r="E6038" s="47">
        <v>1130.43</v>
      </c>
      <c r="F6038" s="45" t="str">
        <v>IMPORTACION</v>
      </c>
      <c r="G6038" s="48">
        <v>457.82415000000003</v>
      </c>
      <c r="H6038" s="49">
        <v>92.134399999999999</v>
      </c>
      <c r="I6038" s="50">
        <v>3.9690902637885523</v>
      </c>
      <c r="J6038" s="51" t="str">
        <v>C0040</v>
      </c>
      <c r="Q6038" s="19" t="str">
        <v>68 - Tee rosca central 1/4 BSPT x 12 mm</v>
      </c>
      <c r="V6038" s="83"/>
      <c r="AA6038" t="str">
        <v>68 - REDUCC  1/2 M a  1/4 H</v>
      </c>
    </row>
    <row r="6039" spans="1:27" x14ac:dyDescent="0.2">
      <c r="A6039" s="45" t="str">
        <v>CLIPS IMPORTADOS860</v>
      </c>
      <c r="B6039" s="46" t="str">
        <v>CLIPS IMPORTADOS</v>
      </c>
      <c r="C6039" s="46">
        <v>860</v>
      </c>
      <c r="D6039" s="46" t="str">
        <v>Panel trasero</v>
      </c>
      <c r="E6039" s="47">
        <v>1130.43</v>
      </c>
      <c r="F6039" s="45" t="str">
        <v>IMPORTACION</v>
      </c>
      <c r="G6039" s="48">
        <v>457.82415000000003</v>
      </c>
      <c r="H6039" s="49">
        <v>92.134399999999999</v>
      </c>
      <c r="I6039" s="50">
        <v>3.9690902637885523</v>
      </c>
      <c r="J6039" s="51" t="str">
        <v>C1699</v>
      </c>
      <c r="Q6039" s="19" t="str">
        <v>680 - Panel de rejilla de radiador</v>
      </c>
      <c r="V6039" s="83"/>
      <c r="AA6039" t="str">
        <v>68 - REDUCCION 22 X 35</v>
      </c>
    </row>
    <row r="6040" spans="1:27" x14ac:dyDescent="0.2">
      <c r="A6040" s="45" t="str">
        <v>CLIPS IMPORTADOS898</v>
      </c>
      <c r="B6040" s="46" t="str">
        <v>CLIPS IMPORTADOS</v>
      </c>
      <c r="C6040" s="46">
        <v>898</v>
      </c>
      <c r="D6040" s="46" t="str">
        <v>Panel de puerta, techo</v>
      </c>
      <c r="E6040" s="47">
        <v>1130.43</v>
      </c>
      <c r="F6040" s="45" t="str">
        <v>IMPORTACION</v>
      </c>
      <c r="G6040" s="48">
        <v>457.82415000000003</v>
      </c>
      <c r="H6040" s="49">
        <v>92.134399999999999</v>
      </c>
      <c r="I6040" s="50">
        <v>3.9690902637885523</v>
      </c>
      <c r="J6040" s="51" t="str">
        <v>C0256</v>
      </c>
      <c r="Q6040" s="19" t="str">
        <v>681 - Cubierta motor, forro pasarruedas</v>
      </c>
      <c r="V6040" s="83"/>
      <c r="AA6040" t="str">
        <v>68 - SEEGER A 68</v>
      </c>
    </row>
    <row r="6041" spans="1:27" x14ac:dyDescent="0.2">
      <c r="A6041" s="45" t="str">
        <v>CLIPS IMPORTADOS899</v>
      </c>
      <c r="B6041" s="46" t="str">
        <v>CLIPS IMPORTADOS</v>
      </c>
      <c r="C6041" s="46">
        <v>899</v>
      </c>
      <c r="D6041" s="46" t="str">
        <v>Interruptor, panel de puerta</v>
      </c>
      <c r="E6041" s="47">
        <v>1130.43</v>
      </c>
      <c r="F6041" s="45" t="str">
        <v>IMPORTACION</v>
      </c>
      <c r="G6041" s="48">
        <v>457.82415000000003</v>
      </c>
      <c r="H6041" s="49">
        <v>92.134399999999999</v>
      </c>
      <c r="I6041" s="50">
        <v>3.9690902637885523</v>
      </c>
      <c r="J6041" s="51" t="str">
        <v>C0011</v>
      </c>
      <c r="Q6041" s="19" t="str">
        <v>685 - RESORTES LINEA PEUGEOT - RESORTE INF.P/ZAPATAS DE FRENO TRAS.-PEUGEOT 404/504/505</v>
      </c>
      <c r="V6041" s="83"/>
      <c r="AA6041" t="str">
        <v>68 - SEEGER I 68</v>
      </c>
    </row>
    <row r="6042" spans="1:27" x14ac:dyDescent="0.2">
      <c r="A6042" s="45" t="str">
        <v>CLIPS IMPORTADOS900</v>
      </c>
      <c r="B6042" s="46" t="str">
        <v>CLIPS IMPORTADOS</v>
      </c>
      <c r="C6042" s="46">
        <v>900</v>
      </c>
      <c r="D6042" s="46" t="str">
        <v>Panel de puerta</v>
      </c>
      <c r="E6042" s="47">
        <v>1130.43</v>
      </c>
      <c r="F6042" s="45" t="str">
        <v>IMPORTACION</v>
      </c>
      <c r="G6042" s="48">
        <v>457.82415000000003</v>
      </c>
      <c r="H6042" s="49">
        <v>92.134399999999999</v>
      </c>
      <c r="I6042" s="50">
        <v>3.9690902637885523</v>
      </c>
      <c r="J6042" s="51" t="str">
        <v>C0960</v>
      </c>
      <c r="Q6042" s="19" t="str">
        <v>686 - RESORTES LINEA PEUGEOT - RESORTE SUPERIOR P/ZAP.TRAS. PEUGEOT 404/504/505</v>
      </c>
      <c r="V6042" s="83"/>
      <c r="AA6042" t="str">
        <v>68 - Tee rosca central 1/4 BSPT x 12 mm</v>
      </c>
    </row>
    <row r="6043" spans="1:27" x14ac:dyDescent="0.2">
      <c r="A6043" s="45" t="str">
        <v>CLIPS IMPORTADOS912</v>
      </c>
      <c r="B6043" s="46" t="str">
        <v>CLIPS IMPORTADOS</v>
      </c>
      <c r="C6043" s="46">
        <v>912</v>
      </c>
      <c r="D6043" s="46" t="str">
        <v>Manija de cierre de puerta</v>
      </c>
      <c r="E6043" s="47">
        <v>1130.43</v>
      </c>
      <c r="F6043" s="45" t="str">
        <v>IMPORTACION</v>
      </c>
      <c r="G6043" s="48">
        <v>457.82415000000003</v>
      </c>
      <c r="H6043" s="49">
        <v>92.134399999999999</v>
      </c>
      <c r="I6043" s="50">
        <v>3.9690902637885523</v>
      </c>
      <c r="J6043" s="51" t="str">
        <v>C0991</v>
      </c>
      <c r="Q6043" s="19" t="str">
        <v>687 - RESORTES LINEA PEUGEOT - RESORTE SUP.P/ZAP. DE FRENO TRAS- PEUGEOT 404/504/505</v>
      </c>
      <c r="V6043" s="83"/>
      <c r="AA6043" t="str">
        <v>680 - Panel de rejilla de radiador</v>
      </c>
    </row>
    <row r="6044" spans="1:27" x14ac:dyDescent="0.2">
      <c r="A6044" s="45" t="str">
        <v>CLIPS IMPORTADOS918</v>
      </c>
      <c r="B6044" s="46" t="str">
        <v>CLIPS IMPORTADOS</v>
      </c>
      <c r="C6044" s="46">
        <v>918</v>
      </c>
      <c r="D6044" s="46" t="str">
        <v>Paragolpes trasero</v>
      </c>
      <c r="E6044" s="47">
        <v>1130.43</v>
      </c>
      <c r="F6044" s="45" t="str">
        <v>IMPORTACION</v>
      </c>
      <c r="G6044" s="48">
        <v>457.82415000000003</v>
      </c>
      <c r="H6044" s="49">
        <v>92.134399999999999</v>
      </c>
      <c r="I6044" s="50">
        <v>3.9690902637885523</v>
      </c>
      <c r="J6044" s="51" t="str">
        <v>C0378</v>
      </c>
      <c r="Q6044" s="19" t="str">
        <v>68x80 - 68x80</v>
      </c>
      <c r="V6044" s="83"/>
      <c r="AA6044" t="str">
        <v>681 - Cubierta motor, forro pasarruedas</v>
      </c>
    </row>
    <row r="6045" spans="1:27" x14ac:dyDescent="0.2">
      <c r="A6045" s="45" t="str">
        <v>CLIPS IMPORTADOS941</v>
      </c>
      <c r="B6045" s="46" t="str">
        <v>CLIPS IMPORTADOS</v>
      </c>
      <c r="C6045" s="46">
        <v>941</v>
      </c>
      <c r="D6045" s="46" t="str">
        <v>Panel de puerta</v>
      </c>
      <c r="E6045" s="47">
        <v>1130.43</v>
      </c>
      <c r="F6045" s="45" t="str">
        <v>IMPORTACION</v>
      </c>
      <c r="G6045" s="48">
        <v>457.82415000000003</v>
      </c>
      <c r="H6045" s="49">
        <v>92.134399999999999</v>
      </c>
      <c r="I6045" s="50">
        <v>3.9690902637885523</v>
      </c>
      <c r="J6045" s="51" t="str">
        <v>C1830</v>
      </c>
      <c r="Q6045" s="19" t="str">
        <v>69 - 2 x 18 x 55 - Compresion</v>
      </c>
      <c r="V6045" s="83"/>
      <c r="AA6045" t="str">
        <v>685 - RESORTES LINEA PEUGEOT - RESORTE INF.P/ZAPATAS DE FRENO TRAS.-PEUGEOT 404/504/505</v>
      </c>
    </row>
    <row r="6046" spans="1:27" x14ac:dyDescent="0.2">
      <c r="A6046" s="45" t="str">
        <v>CLIPS IMPORTADOS717</v>
      </c>
      <c r="B6046" s="46" t="str">
        <v>CLIPS IMPORTADOS</v>
      </c>
      <c r="C6046" s="46">
        <v>717</v>
      </c>
      <c r="D6046" s="46" t="str">
        <v>Luz trasera</v>
      </c>
      <c r="E6046" s="47">
        <v>1413.04</v>
      </c>
      <c r="F6046" s="45" t="str">
        <v>IMPORTACION</v>
      </c>
      <c r="G6046" s="48">
        <v>572.28120000000001</v>
      </c>
      <c r="H6046" s="49">
        <v>115.16800000000001</v>
      </c>
      <c r="I6046" s="50">
        <v>3.9690990552931371</v>
      </c>
      <c r="J6046" s="51" t="str">
        <v>C3074</v>
      </c>
      <c r="Q6046" s="19" t="str">
        <v>69 - ACERO CABEZA ANCHA TREBOL- M 8 x 1.25 - L: 17.00 mm</v>
      </c>
      <c r="V6046" s="83"/>
      <c r="AA6046" t="str">
        <v>686 - RESORTES LINEA PEUGEOT - RESORTE SUPERIOR P/ZAP.TRAS. PEUGEOT 404/504/505</v>
      </c>
    </row>
    <row r="6047" spans="1:27" x14ac:dyDescent="0.2">
      <c r="A6047" s="45" t="str">
        <v>CLIPS IMPORTADOS954</v>
      </c>
      <c r="B6047" s="46" t="str">
        <v>CLIPS IMPORTADOS</v>
      </c>
      <c r="C6047" s="46">
        <v>954</v>
      </c>
      <c r="D6047" s="46" t="str">
        <v>Paragolpes delantero y trasero</v>
      </c>
      <c r="E6047" s="47">
        <v>1413.04</v>
      </c>
      <c r="F6047" s="45" t="str">
        <v>IMPORTACION</v>
      </c>
      <c r="G6047" s="48">
        <v>572.28120000000001</v>
      </c>
      <c r="H6047" s="49">
        <v>115.16800000000001</v>
      </c>
      <c r="I6047" s="50">
        <v>3.9690990552931371</v>
      </c>
      <c r="J6047" s="51" t="str">
        <v>C0115</v>
      </c>
      <c r="Q6047" s="19" t="str">
        <v>69 - Grampa pasacable omega grande</v>
      </c>
      <c r="V6047" s="83"/>
      <c r="AA6047" t="str">
        <v>687 - RESORTES LINEA PEUGEOT - RESORTE SUP.P/ZAP. DE FRENO TRAS- PEUGEOT 404/504/505</v>
      </c>
    </row>
    <row r="6048" spans="1:27" x14ac:dyDescent="0.2">
      <c r="A6048" s="45" t="str">
        <v>CLIPS IMPORTADOS763</v>
      </c>
      <c r="B6048" s="46" t="str">
        <v>CLIPS IMPORTADOS</v>
      </c>
      <c r="C6048" s="46">
        <v>763</v>
      </c>
      <c r="D6048" s="46" t="str">
        <v>Parte superior de faro, guardabarros</v>
      </c>
      <c r="E6048" s="47">
        <v>1347.83</v>
      </c>
      <c r="F6048" s="45" t="str">
        <v>IMPORTACION</v>
      </c>
      <c r="G6048" s="48">
        <v>545.87115000000006</v>
      </c>
      <c r="H6048" s="49">
        <v>109.4096</v>
      </c>
      <c r="I6048" s="50">
        <v>3.9892436312718456</v>
      </c>
      <c r="J6048" s="51" t="str">
        <v>C3638</v>
      </c>
      <c r="Q6048" s="19" t="str">
        <v>69 - Ojal de 13,5x18 mm reforzado Cable: 2,5 - 6 mm</v>
      </c>
      <c r="V6048" s="83"/>
      <c r="AA6048" t="str">
        <v>68x80 - 68x80</v>
      </c>
    </row>
    <row r="6049" spans="1:27" x14ac:dyDescent="0.2">
      <c r="A6049" s="45" t="str">
        <v>CLIPS IMPORTADOS890</v>
      </c>
      <c r="B6049" s="46" t="str">
        <v>CLIPS IMPORTADOS</v>
      </c>
      <c r="C6049" s="46">
        <v>890</v>
      </c>
      <c r="D6049" s="46" t="str">
        <v>Burlete de puerta</v>
      </c>
      <c r="E6049" s="47">
        <v>782.61</v>
      </c>
      <c r="F6049" s="45" t="str">
        <v>IMPORTACION</v>
      </c>
      <c r="G6049" s="48">
        <v>316.95705000000004</v>
      </c>
      <c r="H6049" s="49">
        <v>63.342399999999998</v>
      </c>
      <c r="I6049" s="50">
        <v>4.0038686566975681</v>
      </c>
      <c r="J6049" s="51" t="str">
        <v>C0155</v>
      </c>
      <c r="Q6049" s="19" t="str">
        <v>69 - REDUCCION 25 X 32</v>
      </c>
      <c r="V6049" s="83"/>
      <c r="AA6049" t="str">
        <v>69 - 2 x 18 x 55 - Compresion</v>
      </c>
    </row>
    <row r="6050" spans="1:27" x14ac:dyDescent="0.2">
      <c r="A6050" s="45" t="str">
        <v>CLIPS IMPORTADOS892</v>
      </c>
      <c r="B6050" s="46" t="str">
        <v>CLIPS IMPORTADOS</v>
      </c>
      <c r="C6050" s="46">
        <v>892</v>
      </c>
      <c r="D6050" s="46" t="str">
        <v>Burlete de puerta</v>
      </c>
      <c r="E6050" s="47">
        <v>782.61</v>
      </c>
      <c r="F6050" s="45" t="str">
        <v>IMPORTACION</v>
      </c>
      <c r="G6050" s="48">
        <v>316.95705000000004</v>
      </c>
      <c r="H6050" s="49">
        <v>63.342399999999998</v>
      </c>
      <c r="I6050" s="50">
        <v>4.0038686566975681</v>
      </c>
      <c r="J6050" s="51" t="str">
        <v>C0415</v>
      </c>
      <c r="Q6050" s="19" t="str">
        <v>690 - RESORTES LINEA PEUGEOT - CILINDRO MAESTRO DE EMBRAGUE PEUGEOT 404/504/505</v>
      </c>
      <c r="V6050" s="83"/>
      <c r="AA6050" t="str">
        <v>69 - ACERO CABEZA ANCHA TREBOL- M 8 x 1.25 - L: 17.00 mm</v>
      </c>
    </row>
    <row r="6051" spans="1:27" x14ac:dyDescent="0.2">
      <c r="A6051" s="45" t="str">
        <v>CLIPS IMPORTADOS619</v>
      </c>
      <c r="B6051" s="46" t="str">
        <v>CLIPS IMPORTADOS</v>
      </c>
      <c r="C6051" s="46">
        <v>619</v>
      </c>
      <c r="D6051" s="46" t="str">
        <v>Alfombra de baúl y asiento trasero</v>
      </c>
      <c r="E6051" s="47">
        <v>1000</v>
      </c>
      <c r="F6051" s="45" t="str">
        <v>IMPORTACION</v>
      </c>
      <c r="G6051" s="48">
        <v>405</v>
      </c>
      <c r="H6051" s="49">
        <v>80.617599999999996</v>
      </c>
      <c r="I6051" s="50">
        <v>4.0237169054896205</v>
      </c>
      <c r="J6051" s="51" t="str">
        <v>C0104</v>
      </c>
      <c r="Q6051" s="19" t="str">
        <v>694 - Paragolpes delantero y trasero, botaguas</v>
      </c>
      <c r="V6051" s="83"/>
      <c r="AA6051" t="str">
        <v>69 - Grampa pasacable omega grande</v>
      </c>
    </row>
    <row r="6052" spans="1:27" x14ac:dyDescent="0.2">
      <c r="A6052" s="45" t="str">
        <v>CLIPS IMPORTADOS716</v>
      </c>
      <c r="B6052" s="46" t="str">
        <v>CLIPS IMPORTADOS</v>
      </c>
      <c r="C6052" s="46">
        <v>716</v>
      </c>
      <c r="D6052" s="46" t="str">
        <v>Panel portón trasero</v>
      </c>
      <c r="E6052" s="47">
        <v>1500</v>
      </c>
      <c r="F6052" s="45" t="str">
        <v>IMPORTACION</v>
      </c>
      <c r="G6052" s="48">
        <v>607.5</v>
      </c>
      <c r="H6052" s="49">
        <v>120.9264</v>
      </c>
      <c r="I6052" s="50">
        <v>4.0237169054896205</v>
      </c>
      <c r="J6052" s="51" t="str">
        <v>C1615</v>
      </c>
      <c r="Q6052" s="19" t="str">
        <v>695 - Paragolpes delantero y trasero</v>
      </c>
      <c r="V6052" s="83"/>
      <c r="AA6052" t="str">
        <v>69 - Ojal de 13,5x18 mm reforzado Cable: 2,5 - 6 mm</v>
      </c>
    </row>
    <row r="6053" spans="1:27" x14ac:dyDescent="0.2">
      <c r="A6053" s="45" t="str">
        <v>CLIPS IMPORTADOS808</v>
      </c>
      <c r="B6053" s="46" t="str">
        <v>CLIPS IMPORTADOS</v>
      </c>
      <c r="C6053" s="46">
        <v>808</v>
      </c>
      <c r="D6053" s="46" t="str">
        <v>Aislante de capó</v>
      </c>
      <c r="E6053" s="47">
        <v>1000</v>
      </c>
      <c r="F6053" s="45" t="str">
        <v>IMPORTACION</v>
      </c>
      <c r="G6053" s="48">
        <v>405</v>
      </c>
      <c r="H6053" s="49">
        <v>80.617599999999996</v>
      </c>
      <c r="I6053" s="50">
        <v>4.0237169054896205</v>
      </c>
      <c r="J6053" s="51" t="str">
        <v>C0535</v>
      </c>
      <c r="Q6053" s="19" t="str">
        <v>696 - Panel trasero</v>
      </c>
      <c r="V6053" s="83"/>
      <c r="AA6053" t="str">
        <v>69 - REDUCCION 25 X 32</v>
      </c>
    </row>
    <row r="6054" spans="1:27" x14ac:dyDescent="0.2">
      <c r="A6054" s="45" t="str">
        <v>CLIPS IMPORTADOS837</v>
      </c>
      <c r="B6054" s="46" t="str">
        <v>CLIPS IMPORTADOS</v>
      </c>
      <c r="C6054" s="46">
        <v>837</v>
      </c>
      <c r="D6054" s="46" t="str">
        <v>Panel de puerta</v>
      </c>
      <c r="E6054" s="47">
        <v>1000</v>
      </c>
      <c r="F6054" s="45" t="str">
        <v>IMPORTACION</v>
      </c>
      <c r="G6054" s="48">
        <v>405</v>
      </c>
      <c r="H6054" s="49">
        <v>80.617599999999996</v>
      </c>
      <c r="I6054" s="50">
        <v>4.0237169054896205</v>
      </c>
      <c r="J6054" s="51" t="str">
        <v>C0631</v>
      </c>
      <c r="Q6054" s="19" t="str">
        <v>697 - Botaguas</v>
      </c>
      <c r="V6054" s="83"/>
      <c r="AA6054" t="str">
        <v>690 - RESORTES LINEA PEUGEOT - CILINDRO MAESTRO DE EMBRAGUE PEUGEOT 404/504/505</v>
      </c>
    </row>
    <row r="6055" spans="1:27" x14ac:dyDescent="0.2">
      <c r="A6055" s="45" t="str">
        <v>CLIPS IMPORTADOS891</v>
      </c>
      <c r="B6055" s="46" t="str">
        <v>CLIPS IMPORTADOS</v>
      </c>
      <c r="C6055" s="46">
        <v>891</v>
      </c>
      <c r="D6055" s="46" t="str">
        <v>Fascia de paragolpes</v>
      </c>
      <c r="E6055" s="47">
        <v>1000</v>
      </c>
      <c r="F6055" s="45" t="str">
        <v>IMPORTACION</v>
      </c>
      <c r="G6055" s="48">
        <v>405</v>
      </c>
      <c r="H6055" s="49">
        <v>80.617599999999996</v>
      </c>
      <c r="I6055" s="50">
        <v>4.0237169054896205</v>
      </c>
      <c r="J6055" s="51" t="str">
        <v>C0198</v>
      </c>
      <c r="Q6055" s="19" t="str">
        <v>698 - Limpiaparabrisas trasero</v>
      </c>
      <c r="V6055" s="83"/>
      <c r="AA6055" t="str">
        <v>694 - Paragolpes delantero y trasero, botaguas</v>
      </c>
    </row>
    <row r="6056" spans="1:27" x14ac:dyDescent="0.2">
      <c r="A6056" s="45" t="str">
        <v>CLIPS IMPORTADOS894</v>
      </c>
      <c r="B6056" s="46" t="str">
        <v>CLIPS IMPORTADOS</v>
      </c>
      <c r="C6056" s="46">
        <v>894</v>
      </c>
      <c r="D6056" s="46" t="str">
        <v>Cubierta de pasarruedas</v>
      </c>
      <c r="E6056" s="47">
        <v>1000</v>
      </c>
      <c r="F6056" s="45" t="str">
        <v>IMPORTACION</v>
      </c>
      <c r="G6056" s="48">
        <v>405</v>
      </c>
      <c r="H6056" s="49">
        <v>80.617599999999996</v>
      </c>
      <c r="I6056" s="50">
        <v>4.0237169054896205</v>
      </c>
      <c r="J6056" s="51" t="str">
        <v>C0528</v>
      </c>
      <c r="Q6056" s="19" t="str">
        <v>698 - RESORTES LINEA PEUGEOT - RESORTE P/COMANDO DE ACELERADOR PEUGEOT 504</v>
      </c>
      <c r="V6056" s="83"/>
      <c r="AA6056" t="str">
        <v>695 - Paragolpes delantero y trasero</v>
      </c>
    </row>
    <row r="6057" spans="1:27" x14ac:dyDescent="0.2">
      <c r="A6057" s="45" t="str">
        <v>CLIPS IMPORTADOS961</v>
      </c>
      <c r="B6057" s="46" t="str">
        <v>CLIPS IMPORTADOS</v>
      </c>
      <c r="C6057" s="46">
        <v>961</v>
      </c>
      <c r="D6057" s="46" t="str">
        <v>Spoiler trasero, moldura lateral</v>
      </c>
      <c r="E6057" s="47">
        <v>1000</v>
      </c>
      <c r="F6057" s="45" t="str">
        <v>IMPORTACION</v>
      </c>
      <c r="G6057" s="48">
        <v>405</v>
      </c>
      <c r="H6057" s="49">
        <v>80.617599999999996</v>
      </c>
      <c r="I6057" s="50">
        <v>4.0237169054896205</v>
      </c>
      <c r="J6057" s="51" t="str">
        <v>C0850</v>
      </c>
      <c r="Q6057" s="19" t="str">
        <v>699 - Sujetador expansible</v>
      </c>
      <c r="V6057" s="83"/>
      <c r="AA6057" t="str">
        <v>696 - Panel trasero</v>
      </c>
    </row>
    <row r="6058" spans="1:27" x14ac:dyDescent="0.2">
      <c r="A6058" s="45" t="str">
        <v>CLIPS IMPORTADOS973</v>
      </c>
      <c r="B6058" s="46" t="str">
        <v>CLIPS IMPORTADOS</v>
      </c>
      <c r="C6058" s="46">
        <v>973</v>
      </c>
      <c r="D6058" s="46" t="str">
        <v>Pasarruedas</v>
      </c>
      <c r="E6058" s="47">
        <v>1000</v>
      </c>
      <c r="F6058" s="45" t="str">
        <v>IMPORTACION</v>
      </c>
      <c r="G6058" s="48">
        <v>405</v>
      </c>
      <c r="H6058" s="49">
        <v>80.617599999999996</v>
      </c>
      <c r="I6058" s="50">
        <v>4.0237169054896205</v>
      </c>
      <c r="J6058" s="51" t="str">
        <v>C1714</v>
      </c>
      <c r="Q6058" s="19" t="str">
        <v>69x81 - 69x81</v>
      </c>
      <c r="V6058" s="83"/>
      <c r="AA6058" t="str">
        <v>697 - Botaguas</v>
      </c>
    </row>
    <row r="6059" spans="1:27" x14ac:dyDescent="0.2">
      <c r="A6059" s="45" t="str">
        <v>CLIPS IMPORTADOS988</v>
      </c>
      <c r="B6059" s="46" t="str">
        <v>CLIPS IMPORTADOS</v>
      </c>
      <c r="C6059" s="46">
        <v>988</v>
      </c>
      <c r="D6059" s="46" t="str">
        <v>Sujetador</v>
      </c>
      <c r="E6059" s="47">
        <v>1000</v>
      </c>
      <c r="F6059" s="45" t="str">
        <v>IMPORTACION</v>
      </c>
      <c r="G6059" s="48">
        <v>405</v>
      </c>
      <c r="H6059" s="49">
        <v>80.617599999999996</v>
      </c>
      <c r="I6059" s="50">
        <v>4.0237169054896205</v>
      </c>
      <c r="J6059" s="51" t="str">
        <v>C1619</v>
      </c>
      <c r="Q6059" s="19" t="str">
        <v>6x10 - 6x10</v>
      </c>
      <c r="V6059" s="83"/>
      <c r="AA6059" t="str">
        <v>698 - Limpiaparabrisas trasero</v>
      </c>
    </row>
    <row r="6060" spans="1:27" x14ac:dyDescent="0.2">
      <c r="A6060" s="45" t="str">
        <v>CLIPS IMPORTADOS507</v>
      </c>
      <c r="B6060" s="46" t="str">
        <v>CLIPS IMPORTADOS</v>
      </c>
      <c r="C6060" s="46">
        <v>507</v>
      </c>
      <c r="D6060" s="46" t="str">
        <v>Panel de puerta</v>
      </c>
      <c r="E6060" s="47">
        <v>1043.48</v>
      </c>
      <c r="F6060" s="45" t="str">
        <v>IMPORTACION</v>
      </c>
      <c r="G6060" s="48">
        <v>422.60939999999999</v>
      </c>
      <c r="H6060" s="49">
        <v>83.496799999999993</v>
      </c>
      <c r="I6060" s="50">
        <v>4.0613843883837468</v>
      </c>
      <c r="J6060" s="51" t="str">
        <v>C3382</v>
      </c>
      <c r="Q6060" s="19" t="str">
        <v>6x11 - 6x11</v>
      </c>
      <c r="V6060" s="83"/>
      <c r="AA6060" t="str">
        <v>698 - RESORTES LINEA PEUGEOT - RESORTE P/COMANDO DE ACELERADOR PEUGEOT 504</v>
      </c>
    </row>
    <row r="6061" spans="1:27" x14ac:dyDescent="0.2">
      <c r="A6061" s="45" t="str">
        <v>CLIPS IMPORTADOS563</v>
      </c>
      <c r="B6061" s="46" t="str">
        <v>CLIPS IMPORTADOS</v>
      </c>
      <c r="C6061" s="46">
        <v>563</v>
      </c>
      <c r="D6061" s="46" t="str">
        <v>Cubierta de carrocería</v>
      </c>
      <c r="E6061" s="47">
        <v>1043.48</v>
      </c>
      <c r="F6061" s="45" t="str">
        <v>IMPORTACION</v>
      </c>
      <c r="G6061" s="48">
        <v>422.60939999999999</v>
      </c>
      <c r="H6061" s="49">
        <v>83.496799999999993</v>
      </c>
      <c r="I6061" s="50">
        <v>4.0613843883837468</v>
      </c>
      <c r="J6061" s="51" t="str">
        <v>C0855</v>
      </c>
      <c r="Q6061" s="19" t="str">
        <v>6x14 - 6x14</v>
      </c>
      <c r="V6061" s="83"/>
      <c r="AA6061" t="str">
        <v>699 - Sujetador expansible</v>
      </c>
    </row>
    <row r="6062" spans="1:27" x14ac:dyDescent="0.2">
      <c r="A6062" s="45" t="str">
        <v>CLIPS IMPORTADOS565</v>
      </c>
      <c r="B6062" s="46" t="str">
        <v>CLIPS IMPORTADOS</v>
      </c>
      <c r="C6062" s="46">
        <v>565</v>
      </c>
      <c r="D6062" s="46" t="str">
        <v>Panel lateral trasero, interior</v>
      </c>
      <c r="E6062" s="47">
        <v>1043.48</v>
      </c>
      <c r="F6062" s="45" t="str">
        <v>IMPORTACION</v>
      </c>
      <c r="G6062" s="48">
        <v>422.60939999999999</v>
      </c>
      <c r="H6062" s="49">
        <v>83.496799999999993</v>
      </c>
      <c r="I6062" s="50">
        <v>4.0613843883837468</v>
      </c>
      <c r="J6062" s="51" t="str">
        <v>C3317</v>
      </c>
      <c r="Q6062" s="19" t="str">
        <v>6X8 - 6X8</v>
      </c>
      <c r="V6062" s="83"/>
      <c r="AA6062" t="str">
        <v>69x81 - 69x81</v>
      </c>
    </row>
    <row r="6063" spans="1:27" x14ac:dyDescent="0.2">
      <c r="A6063" s="45" t="str">
        <v>CLIPS IMPORTADOS623</v>
      </c>
      <c r="B6063" s="46" t="str">
        <v>CLIPS IMPORTADOS</v>
      </c>
      <c r="C6063" s="46">
        <v>623</v>
      </c>
      <c r="D6063" s="46" t="str">
        <v>Casquillo para tornillo</v>
      </c>
      <c r="E6063" s="47">
        <v>1043.48</v>
      </c>
      <c r="F6063" s="45" t="str">
        <v>IMPORTACION</v>
      </c>
      <c r="G6063" s="48">
        <v>422.60939999999999</v>
      </c>
      <c r="H6063" s="49">
        <v>83.496799999999993</v>
      </c>
      <c r="I6063" s="50">
        <v>4.0613843883837468</v>
      </c>
      <c r="J6063" s="51" t="str">
        <v>C1690</v>
      </c>
      <c r="Q6063" s="19" t="str">
        <v xml:space="preserve">7 -  UNIONES ORIENTABLES 00007 </v>
      </c>
      <c r="V6063" s="83"/>
      <c r="AA6063" t="str">
        <v>6x10 - 6x10</v>
      </c>
    </row>
    <row r="6064" spans="1:27" x14ac:dyDescent="0.2">
      <c r="A6064" s="45" t="str">
        <v>CLIPS IMPORTADOS624</v>
      </c>
      <c r="B6064" s="46" t="str">
        <v>CLIPS IMPORTADOS</v>
      </c>
      <c r="C6064" s="46">
        <v>624</v>
      </c>
      <c r="D6064" s="46" t="str">
        <v>Guardabarros</v>
      </c>
      <c r="E6064" s="47">
        <v>1043.48</v>
      </c>
      <c r="F6064" s="45" t="str">
        <v>IMPORTACION</v>
      </c>
      <c r="G6064" s="48">
        <v>422.60939999999999</v>
      </c>
      <c r="H6064" s="49">
        <v>83.496799999999993</v>
      </c>
      <c r="I6064" s="50">
        <v>4.0613843883837468</v>
      </c>
      <c r="J6064" s="51" t="str">
        <v>C3423</v>
      </c>
      <c r="Q6064" s="19" t="str">
        <v>7 - 0,8 x 10 x 50 - Expansion</v>
      </c>
      <c r="V6064" s="83"/>
      <c r="AA6064" t="str">
        <v>6x11 - 6x11</v>
      </c>
    </row>
    <row r="6065" spans="1:27" x14ac:dyDescent="0.2">
      <c r="A6065" s="45" t="str">
        <v>CLIPS IMPORTADOS650</v>
      </c>
      <c r="B6065" s="46" t="str">
        <v>CLIPS IMPORTADOS</v>
      </c>
      <c r="C6065" s="46">
        <v>650</v>
      </c>
      <c r="D6065" s="46" t="str">
        <v>Sujetador</v>
      </c>
      <c r="E6065" s="47">
        <v>1043.48</v>
      </c>
      <c r="F6065" s="45" t="str">
        <v>IMPORTACION</v>
      </c>
      <c r="G6065" s="48">
        <v>422.60939999999999</v>
      </c>
      <c r="H6065" s="49">
        <v>83.496799999999993</v>
      </c>
      <c r="I6065" s="50">
        <v>4.0613843883837468</v>
      </c>
      <c r="J6065" s="51" t="str">
        <v>C1303</v>
      </c>
      <c r="Q6065" s="19" t="str">
        <v>7 - 1/8 M x MANG 8</v>
      </c>
      <c r="V6065" s="83"/>
      <c r="AA6065" t="str">
        <v>6x14 - 6x14</v>
      </c>
    </row>
    <row r="6066" spans="1:27" x14ac:dyDescent="0.2">
      <c r="A6066" s="45" t="str">
        <v>CLIPS IMPORTADOS729</v>
      </c>
      <c r="B6066" s="46" t="str">
        <v>CLIPS IMPORTADOS</v>
      </c>
      <c r="C6066" s="46">
        <v>729</v>
      </c>
      <c r="D6066" s="46" t="str">
        <v>Puerta de compartimiento de equipaje</v>
      </c>
      <c r="E6066" s="47">
        <v>1043.48</v>
      </c>
      <c r="F6066" s="45" t="str">
        <v>IMPORTACION</v>
      </c>
      <c r="G6066" s="48">
        <v>422.60939999999999</v>
      </c>
      <c r="H6066" s="49">
        <v>83.496799999999993</v>
      </c>
      <c r="I6066" s="50">
        <v>4.0613843883837468</v>
      </c>
      <c r="J6066" s="51" t="str">
        <v>C0245</v>
      </c>
      <c r="Q6066" s="19" t="str">
        <v>7 - 14 x 10 x 8</v>
      </c>
      <c r="V6066" s="83"/>
      <c r="AA6066" t="str">
        <v>6X8 - 6X8</v>
      </c>
    </row>
    <row r="6067" spans="1:27" x14ac:dyDescent="0.2">
      <c r="A6067" s="45" t="str">
        <v>CLIPS IMPORTADOS920</v>
      </c>
      <c r="B6067" s="46" t="str">
        <v>CLIPS IMPORTADOS</v>
      </c>
      <c r="C6067" s="46">
        <v>920</v>
      </c>
      <c r="D6067" s="46" t="str">
        <v>Panel de puerta, baúl trasero</v>
      </c>
      <c r="E6067" s="47">
        <v>1043.48</v>
      </c>
      <c r="F6067" s="45" t="str">
        <v>IMPORTACION</v>
      </c>
      <c r="G6067" s="48">
        <v>422.60939999999999</v>
      </c>
      <c r="H6067" s="49">
        <v>83.496799999999993</v>
      </c>
      <c r="I6067" s="50">
        <v>4.0613843883837468</v>
      </c>
      <c r="J6067" s="51" t="str">
        <v>C0166</v>
      </c>
      <c r="Q6067" s="19" t="str">
        <v>7 - 22 x 1,5 FRES - EUROPA, SUPER EUROPA, SPAZIO, CAJA/ DODGE</v>
      </c>
      <c r="V6067" s="83"/>
      <c r="AA6067" t="str">
        <v xml:space="preserve">7 -  UNIONES ORIENTABLES 00007 </v>
      </c>
    </row>
    <row r="6068" spans="1:27" x14ac:dyDescent="0.2">
      <c r="A6068" s="45" t="str">
        <v>TUERCAS RAPIDAS32</v>
      </c>
      <c r="B6068" s="46" t="str">
        <v>TUERCAS RAPIDAS</v>
      </c>
      <c r="C6068" s="46">
        <v>32</v>
      </c>
      <c r="D6068" s="46" t="str">
        <v>Aranlock 6x15</v>
      </c>
      <c r="E6068" s="47">
        <v>295.95999999999998</v>
      </c>
      <c r="F6068" s="45" t="str">
        <v>OTIA</v>
      </c>
      <c r="G6068" s="48">
        <v>119.8638</v>
      </c>
      <c r="H6068" s="49">
        <v>23.608799999999999</v>
      </c>
      <c r="I6068" s="50">
        <v>4.0770814272644103</v>
      </c>
      <c r="J6068" s="51" t="str">
        <v>07506-15H</v>
      </c>
      <c r="Q6068" s="19" t="str">
        <v>7 - 25x49x7 - Esp. 40 - Gaveta de 40</v>
      </c>
      <c r="V6068" s="83"/>
      <c r="AA6068" t="str">
        <v>7 - 0,8 x 10 x 50 - Expansion</v>
      </c>
    </row>
    <row r="6069" spans="1:27" x14ac:dyDescent="0.2">
      <c r="A6069" s="45" t="str">
        <v>CLIPS IMPORTADOS609</v>
      </c>
      <c r="B6069" s="46" t="str">
        <v>CLIPS IMPORTADOS</v>
      </c>
      <c r="C6069" s="46">
        <v>609</v>
      </c>
      <c r="D6069" s="46" t="str">
        <v>Fascia frontal</v>
      </c>
      <c r="E6069" s="47">
        <v>760.87</v>
      </c>
      <c r="F6069" s="45" t="str">
        <v>IMPORTACION</v>
      </c>
      <c r="G6069" s="48">
        <v>308.15235000000007</v>
      </c>
      <c r="H6069" s="49">
        <v>60.463200000000001</v>
      </c>
      <c r="I6069" s="50">
        <v>4.096527309173184</v>
      </c>
      <c r="J6069" s="51" t="str">
        <v>C0021</v>
      </c>
      <c r="Q6069" s="19" t="str">
        <v>7 - 6 x 16 estanado</v>
      </c>
      <c r="V6069" s="83"/>
      <c r="AA6069" t="str">
        <v>7 - 1/8 M x MANG 8</v>
      </c>
    </row>
    <row r="6070" spans="1:27" x14ac:dyDescent="0.2">
      <c r="A6070" s="45" t="str">
        <v>CLIPS IMPORTADOS765</v>
      </c>
      <c r="B6070" s="46" t="str">
        <v>CLIPS IMPORTADOS</v>
      </c>
      <c r="C6070" s="46">
        <v>765</v>
      </c>
      <c r="D6070" s="46" t="str">
        <v>Panel de puerta</v>
      </c>
      <c r="E6070" s="47">
        <v>1565.22</v>
      </c>
      <c r="F6070" s="45" t="str">
        <v>IMPORTACION</v>
      </c>
      <c r="G6070" s="48">
        <v>633.91410000000008</v>
      </c>
      <c r="H6070" s="49">
        <v>123.8056</v>
      </c>
      <c r="I6070" s="50">
        <v>4.1202376952254189</v>
      </c>
      <c r="J6070" s="51" t="str">
        <v>C0918</v>
      </c>
      <c r="Q6070" s="19" t="str">
        <v>7 - 7 mm - 5 mm</v>
      </c>
      <c r="V6070" s="83"/>
      <c r="AA6070" t="str">
        <v>7 - 14 x 10 x 8</v>
      </c>
    </row>
    <row r="6071" spans="1:27" x14ac:dyDescent="0.2">
      <c r="A6071" s="45" t="str">
        <v>CLIPS IMPORTADOS511</v>
      </c>
      <c r="B6071" s="46" t="str">
        <v>CLIPS IMPORTADOS</v>
      </c>
      <c r="C6071" s="46">
        <v>511</v>
      </c>
      <c r="D6071" s="46" t="str">
        <v>Panel de puerta, faldón lateral</v>
      </c>
      <c r="E6071" s="47">
        <v>1130.43</v>
      </c>
      <c r="F6071" s="45" t="str">
        <v>IMPORTACION</v>
      </c>
      <c r="G6071" s="48">
        <v>457.82415000000003</v>
      </c>
      <c r="H6071" s="49">
        <v>89.255200000000002</v>
      </c>
      <c r="I6071" s="50">
        <v>4.1293834981043123</v>
      </c>
      <c r="J6071" s="51" t="str">
        <v>C1767</v>
      </c>
      <c r="Q6071" s="19" t="str">
        <v>7 - 8 X 1,25 CARDAN - 7 - 8 X 1,25 CARDAN</v>
      </c>
      <c r="V6071" s="83"/>
      <c r="AA6071" t="str">
        <v>7 - 22 x 1,5 FRES - EUROPA, SUPER EUROPA, SPAZIO, CAJA/ DODGE</v>
      </c>
    </row>
    <row r="6072" spans="1:27" x14ac:dyDescent="0.2">
      <c r="A6072" s="45" t="str">
        <v>CLIPS IMPORTADOS724</v>
      </c>
      <c r="B6072" s="46" t="str">
        <v>CLIPS IMPORTADOS</v>
      </c>
      <c r="C6072" s="46">
        <v>724</v>
      </c>
      <c r="D6072" s="46" t="str">
        <v>Panel de puerta</v>
      </c>
      <c r="E6072" s="47">
        <v>1130.43</v>
      </c>
      <c r="F6072" s="45" t="str">
        <v>IMPORTACION</v>
      </c>
      <c r="G6072" s="48">
        <v>457.82415000000003</v>
      </c>
      <c r="H6072" s="49">
        <v>89.255200000000002</v>
      </c>
      <c r="I6072" s="50">
        <v>4.1293834981043123</v>
      </c>
      <c r="J6072" s="51" t="str">
        <v>C0270</v>
      </c>
      <c r="Q6072" s="19" t="str">
        <v>7 - Chrysler</v>
      </c>
      <c r="V6072" s="83"/>
      <c r="AA6072" t="str">
        <v>7 - 25x49x7 - Esp. 40 - Gaveta de 40</v>
      </c>
    </row>
    <row r="6073" spans="1:27" x14ac:dyDescent="0.2">
      <c r="A6073" s="45" t="str">
        <v>CLIPS IMPORTADOS823</v>
      </c>
      <c r="B6073" s="46" t="str">
        <v>CLIPS IMPORTADOS</v>
      </c>
      <c r="C6073" s="46">
        <v>823</v>
      </c>
      <c r="D6073" s="46" t="str">
        <v>Panel de puerta</v>
      </c>
      <c r="E6073" s="47">
        <v>1130.43</v>
      </c>
      <c r="F6073" s="45" t="str">
        <v>IMPORTACION</v>
      </c>
      <c r="G6073" s="48">
        <v>457.82415000000003</v>
      </c>
      <c r="H6073" s="49">
        <v>89.255200000000002</v>
      </c>
      <c r="I6073" s="50">
        <v>4.1293834981043123</v>
      </c>
      <c r="J6073" s="51" t="str">
        <v>C3174</v>
      </c>
      <c r="Q6073" s="19" t="str">
        <v>7 - COCINA - COVENTRY - HORNO</v>
      </c>
      <c r="V6073" s="83"/>
      <c r="AA6073" t="str">
        <v>7 - 6 x 16 estanado</v>
      </c>
    </row>
    <row r="6074" spans="1:27" x14ac:dyDescent="0.2">
      <c r="A6074" s="45" t="str">
        <v>CLIPS IMPORTADOS972</v>
      </c>
      <c r="B6074" s="46" t="str">
        <v>CLIPS IMPORTADOS</v>
      </c>
      <c r="C6074" s="46">
        <v>972</v>
      </c>
      <c r="D6074" s="46" t="str">
        <v>Capó, pasarruedas, protector contra salpicaduras</v>
      </c>
      <c r="E6074" s="47">
        <v>1130.43</v>
      </c>
      <c r="F6074" s="45" t="str">
        <v>IMPORTACION</v>
      </c>
      <c r="G6074" s="48">
        <v>457.82415000000003</v>
      </c>
      <c r="H6074" s="49">
        <v>89.255200000000002</v>
      </c>
      <c r="I6074" s="50">
        <v>4.1293834981043123</v>
      </c>
      <c r="J6074" s="51" t="str">
        <v>C1713</v>
      </c>
      <c r="Q6074" s="19" t="str">
        <v>7 - CORSA 19 mm - 74</v>
      </c>
      <c r="V6074" s="83"/>
      <c r="AA6074" t="str">
        <v>7 - 7 mm - 5 mm</v>
      </c>
    </row>
    <row r="6075" spans="1:27" x14ac:dyDescent="0.2">
      <c r="A6075" s="45" t="str">
        <v>CLIPS IMPORTADOS737</v>
      </c>
      <c r="B6075" s="46" t="str">
        <v>CLIPS IMPORTADOS</v>
      </c>
      <c r="C6075" s="46">
        <v>737</v>
      </c>
      <c r="D6075" s="46" t="str">
        <v>Faldón lateral, pasarruedas</v>
      </c>
      <c r="E6075" s="47">
        <v>913.04</v>
      </c>
      <c r="F6075" s="45" t="str">
        <v>IMPORTACION</v>
      </c>
      <c r="G6075" s="48">
        <v>369.78120000000001</v>
      </c>
      <c r="H6075" s="49">
        <v>71.98</v>
      </c>
      <c r="I6075" s="50">
        <v>4.1372770213948318</v>
      </c>
      <c r="J6075" s="51" t="str">
        <v>C3743</v>
      </c>
      <c r="Q6075" s="19" t="str">
        <v>7 - Cuerda 1,78mm - 3,68 x 7,24</v>
      </c>
      <c r="V6075" s="83"/>
      <c r="AA6075" t="str">
        <v>7 - 8 X 1,25 CARDAN - 7 - 8 X 1,25 CARDAN</v>
      </c>
    </row>
    <row r="6076" spans="1:27" x14ac:dyDescent="0.2">
      <c r="A6076" s="45" t="str">
        <v>CLIPS IMPORTADOS773</v>
      </c>
      <c r="B6076" s="46" t="str">
        <v>CLIPS IMPORTADOS</v>
      </c>
      <c r="C6076" s="46">
        <v>773</v>
      </c>
      <c r="D6076" s="46" t="str">
        <v>Guardabarros, asiento</v>
      </c>
      <c r="E6076" s="47">
        <v>913.04</v>
      </c>
      <c r="F6076" s="45" t="str">
        <v>IMPORTACION</v>
      </c>
      <c r="G6076" s="48">
        <v>369.78120000000001</v>
      </c>
      <c r="H6076" s="49">
        <v>71.98</v>
      </c>
      <c r="I6076" s="50">
        <v>4.1372770213948318</v>
      </c>
      <c r="J6076" s="51" t="str">
        <v>C1810</v>
      </c>
      <c r="Q6076" s="19" t="str">
        <v>7 - Embutida Larga - 6 mm - 15 mm - 32 mm</v>
      </c>
      <c r="V6076" s="83"/>
      <c r="AA6076" t="str">
        <v>7 - Chrysler</v>
      </c>
    </row>
    <row r="6077" spans="1:27" x14ac:dyDescent="0.2">
      <c r="A6077" s="45" t="str">
        <v>CLIPS IMPORTADOS809</v>
      </c>
      <c r="B6077" s="46" t="str">
        <v>CLIPS IMPORTADOS</v>
      </c>
      <c r="C6077" s="46">
        <v>809</v>
      </c>
      <c r="D6077" s="46" t="str">
        <v>Guardabarros, faldón lateral, faro antiniebla, fijación de piso</v>
      </c>
      <c r="E6077" s="47">
        <v>913.04</v>
      </c>
      <c r="F6077" s="45" t="str">
        <v>IMPORTACION</v>
      </c>
      <c r="G6077" s="48">
        <v>369.78120000000001</v>
      </c>
      <c r="H6077" s="49">
        <v>71.98</v>
      </c>
      <c r="I6077" s="50">
        <v>4.1372770213948318</v>
      </c>
      <c r="J6077" s="51" t="str">
        <v>C0553</v>
      </c>
      <c r="Q6077" s="19" t="str">
        <v>7 - EXTERIORES CORTOS - 1" 1/8</v>
      </c>
      <c r="V6077" s="83"/>
      <c r="AA6077" t="str">
        <v>7 - COCINA - COVENTRY - HORNO</v>
      </c>
    </row>
    <row r="6078" spans="1:27" x14ac:dyDescent="0.2">
      <c r="A6078" s="45" t="str">
        <v>CLIPS IMPORTADOS820</v>
      </c>
      <c r="B6078" s="46" t="str">
        <v>CLIPS IMPORTADOS</v>
      </c>
      <c r="C6078" s="46">
        <v>820</v>
      </c>
      <c r="D6078" s="46" t="str">
        <v>Moldura lateral</v>
      </c>
      <c r="E6078" s="47">
        <v>913.04</v>
      </c>
      <c r="F6078" s="45" t="str">
        <v>IMPORTACION</v>
      </c>
      <c r="G6078" s="48">
        <v>369.78120000000001</v>
      </c>
      <c r="H6078" s="49">
        <v>71.98</v>
      </c>
      <c r="I6078" s="50">
        <v>4.1372770213948318</v>
      </c>
      <c r="J6078" s="51" t="str">
        <v>C0234</v>
      </c>
      <c r="Q6078" s="19" t="str">
        <v>7 - Fijacion patente FIAT</v>
      </c>
      <c r="V6078" s="83"/>
      <c r="AA6078" t="str">
        <v>7 - CORSA 19 mm - 74</v>
      </c>
    </row>
    <row r="6079" spans="1:27" x14ac:dyDescent="0.2">
      <c r="A6079" s="45" t="str">
        <v>CLIPS IMPORTADOS887</v>
      </c>
      <c r="B6079" s="46" t="str">
        <v>CLIPS IMPORTADOS</v>
      </c>
      <c r="C6079" s="46">
        <v>887</v>
      </c>
      <c r="D6079" s="46" t="str">
        <v>Faro delantero</v>
      </c>
      <c r="E6079" s="47">
        <v>913.04</v>
      </c>
      <c r="F6079" s="45" t="str">
        <v>IMPORTACION</v>
      </c>
      <c r="G6079" s="48">
        <v>369.78120000000001</v>
      </c>
      <c r="H6079" s="49">
        <v>71.98</v>
      </c>
      <c r="I6079" s="50">
        <v>4.1372770213948318</v>
      </c>
      <c r="J6079" s="51" t="str">
        <v>C0560</v>
      </c>
      <c r="Q6079" s="19" t="str">
        <v>7 - Niple plastico para unir manguera de 13 mm</v>
      </c>
      <c r="V6079" s="83"/>
      <c r="AA6079" t="str">
        <v>7 - Cuerda 1,78mm - 3,68 x 7,24</v>
      </c>
    </row>
    <row r="6080" spans="1:27" x14ac:dyDescent="0.2">
      <c r="A6080" s="45" t="str">
        <v>CLIPS IMPORTADOS934</v>
      </c>
      <c r="B6080" s="46" t="str">
        <v>CLIPS IMPORTADOS</v>
      </c>
      <c r="C6080" s="46">
        <v>934</v>
      </c>
      <c r="D6080" s="46" t="str">
        <v>Asiento, paragolpes delantero, motor, guardabarros</v>
      </c>
      <c r="E6080" s="47">
        <v>913.04</v>
      </c>
      <c r="F6080" s="45" t="str">
        <v>IMPORTACION</v>
      </c>
      <c r="G6080" s="48">
        <v>369.78120000000001</v>
      </c>
      <c r="H6080" s="49">
        <v>71.98</v>
      </c>
      <c r="I6080" s="50">
        <v>4.1372770213948318</v>
      </c>
      <c r="J6080" s="51" t="str">
        <v>C0582</v>
      </c>
      <c r="Q6080" s="19" t="str">
        <v>7 - RECTO PLAST 1/4 X 4 MM</v>
      </c>
      <c r="V6080" s="83"/>
      <c r="AA6080" t="str">
        <v>7 - Embutida Larga - 6 mm - 15 mm - 32 mm</v>
      </c>
    </row>
    <row r="6081" spans="1:27" x14ac:dyDescent="0.2">
      <c r="A6081" s="45" t="str">
        <v>CLIPS IMPORTADOS949</v>
      </c>
      <c r="B6081" s="46" t="str">
        <v>CLIPS IMPORTADOS</v>
      </c>
      <c r="C6081" s="46">
        <v>949</v>
      </c>
      <c r="D6081" s="46" t="str">
        <v>Pedal, freno, caja, panel</v>
      </c>
      <c r="E6081" s="47">
        <v>913.04</v>
      </c>
      <c r="F6081" s="45" t="str">
        <v>IMPORTACION</v>
      </c>
      <c r="G6081" s="48">
        <v>369.78120000000001</v>
      </c>
      <c r="H6081" s="49">
        <v>71.98</v>
      </c>
      <c r="I6081" s="50">
        <v>4.1372770213948318</v>
      </c>
      <c r="J6081" s="51" t="str">
        <v>C0575</v>
      </c>
      <c r="Q6081" s="19" t="str">
        <v>7 - RETENES SEGURIDAD DIN 6799 RS 7</v>
      </c>
      <c r="V6081" s="83"/>
      <c r="AA6081" t="str">
        <v>7 - EXTERIORES CORTOS - 1" 1/8</v>
      </c>
    </row>
    <row r="6082" spans="1:27" x14ac:dyDescent="0.2">
      <c r="A6082" s="45" t="str">
        <v>CLIPS IMPORTADOS957</v>
      </c>
      <c r="B6082" s="46" t="str">
        <v>CLIPS IMPORTADOS</v>
      </c>
      <c r="C6082" s="46">
        <v>957</v>
      </c>
      <c r="D6082" s="46" t="str">
        <v>Tapa de pilar central, alfombra</v>
      </c>
      <c r="E6082" s="47">
        <v>913.04</v>
      </c>
      <c r="F6082" s="45" t="str">
        <v>IMPORTACION</v>
      </c>
      <c r="G6082" s="48">
        <v>369.78120000000001</v>
      </c>
      <c r="H6082" s="49">
        <v>71.98</v>
      </c>
      <c r="I6082" s="50">
        <v>4.1372770213948318</v>
      </c>
      <c r="J6082" s="51" t="str">
        <v>C0187</v>
      </c>
      <c r="Q6082" s="19" t="str">
        <v>7 - SAE 7.89 ID-4 - Codo 90°</v>
      </c>
      <c r="V6082" s="83"/>
      <c r="AA6082" t="str">
        <v>7 - Fijacion patente FIAT</v>
      </c>
    </row>
    <row r="6083" spans="1:27" x14ac:dyDescent="0.2">
      <c r="A6083" s="45" t="str">
        <v>CLIPS IMPORTADOS958</v>
      </c>
      <c r="B6083" s="46" t="str">
        <v>CLIPS IMPORTADOS</v>
      </c>
      <c r="C6083" s="46">
        <v>958</v>
      </c>
      <c r="D6083" s="46" t="str">
        <v>Alfombra, piso delantero</v>
      </c>
      <c r="E6083" s="47">
        <v>913.04</v>
      </c>
      <c r="F6083" s="45" t="str">
        <v>IMPORTACION</v>
      </c>
      <c r="G6083" s="48">
        <v>369.78120000000001</v>
      </c>
      <c r="H6083" s="49">
        <v>71.98</v>
      </c>
      <c r="I6083" s="50">
        <v>4.1372770213948318</v>
      </c>
      <c r="J6083" s="51" t="str">
        <v>C0539</v>
      </c>
      <c r="Q6083" s="19" t="str">
        <v>7 - SEEGER A 7</v>
      </c>
      <c r="V6083" s="83"/>
      <c r="AA6083" t="str">
        <v>7 - Niple plastico para unir manguera de 13 mm</v>
      </c>
    </row>
    <row r="6084" spans="1:27" x14ac:dyDescent="0.2">
      <c r="A6084" s="45" t="str">
        <v>CLIPS IMPORTADOS536</v>
      </c>
      <c r="B6084" s="46" t="str">
        <v>CLIPS IMPORTADOS</v>
      </c>
      <c r="C6084" s="46">
        <v>536</v>
      </c>
      <c r="D6084" s="46" t="str">
        <v>Burlete</v>
      </c>
      <c r="E6084" s="47">
        <v>1065.22</v>
      </c>
      <c r="F6084" s="45" t="str">
        <v>IMPORTACION</v>
      </c>
      <c r="G6084" s="48">
        <v>431.41410000000008</v>
      </c>
      <c r="H6084" s="49">
        <v>83.496799999999993</v>
      </c>
      <c r="I6084" s="50">
        <v>4.1668339385461488</v>
      </c>
      <c r="J6084" s="51" t="str">
        <v>C0205</v>
      </c>
      <c r="Q6084" s="19" t="str">
        <v>7 - Terminal cobre estanado ojal - Cable 10 - Ojal: 3/16</v>
      </c>
      <c r="V6084" s="83"/>
      <c r="AA6084" t="str">
        <v>7 - RECTO PLAST 1/4 X 4 MM</v>
      </c>
    </row>
    <row r="6085" spans="1:27" x14ac:dyDescent="0.2">
      <c r="A6085" s="45" t="str">
        <v>RESORTES LINEA FERRETERIA75</v>
      </c>
      <c r="B6085" s="46" t="str">
        <v>RESORTES LINEA FERRETERIA</v>
      </c>
      <c r="C6085" s="46">
        <v>75</v>
      </c>
      <c r="D6085" s="46" t="str">
        <v>2,5 x 35 x 25 - Compresión</v>
      </c>
      <c r="E6085" s="47">
        <v>1660.4</v>
      </c>
      <c r="F6085" s="45" t="str">
        <v>RESORTES</v>
      </c>
      <c r="G6085" s="48">
        <v>672.4620000000001</v>
      </c>
      <c r="H6085" s="49">
        <v>130</v>
      </c>
      <c r="I6085" s="50">
        <v>4.1727846153846162</v>
      </c>
      <c r="J6085" s="51" t="str">
        <v>75</v>
      </c>
      <c r="Q6085" s="19" t="str">
        <v>7 - TOPE T NAFTA Y CAPOT 504 GR</v>
      </c>
      <c r="V6085" s="83"/>
      <c r="AA6085" t="str">
        <v>7 - RETENES SEGURIDAD DIN 6799 RS 7</v>
      </c>
    </row>
    <row r="6086" spans="1:27" x14ac:dyDescent="0.2">
      <c r="A6086" s="45" t="str">
        <v>CLIPS IMPORTADOS709</v>
      </c>
      <c r="B6086" s="46" t="str">
        <v>CLIPS IMPORTADOS</v>
      </c>
      <c r="C6086" s="46">
        <v>709</v>
      </c>
      <c r="D6086" s="46" t="str">
        <v>Spoiler</v>
      </c>
      <c r="E6086" s="47">
        <v>1217.3900000000001</v>
      </c>
      <c r="F6086" s="45" t="str">
        <v>IMPORTACION</v>
      </c>
      <c r="G6086" s="48">
        <v>493.04295000000002</v>
      </c>
      <c r="H6086" s="49">
        <v>95.013599999999997</v>
      </c>
      <c r="I6086" s="50">
        <v>4.1891829169718866</v>
      </c>
      <c r="J6086" s="51" t="str">
        <v>C1894</v>
      </c>
      <c r="Q6086" s="19" t="str">
        <v>7 - VIROLA 16 MM</v>
      </c>
      <c r="V6086" s="83"/>
      <c r="AA6086" t="str">
        <v>7 - SAE 7.89 ID-4 - Codo 90°</v>
      </c>
    </row>
    <row r="6087" spans="1:27" x14ac:dyDescent="0.2">
      <c r="A6087" s="45" t="str">
        <v>CLIPS IMPORTADOS790</v>
      </c>
      <c r="B6087" s="46" t="str">
        <v>CLIPS IMPORTADOS</v>
      </c>
      <c r="C6087" s="46">
        <v>790</v>
      </c>
      <c r="D6087" s="46" t="str">
        <v>Protector contra salpicaduras, fijación de piso</v>
      </c>
      <c r="E6087" s="47">
        <v>1217.3900000000001</v>
      </c>
      <c r="F6087" s="45" t="str">
        <v>IMPORTACION</v>
      </c>
      <c r="G6087" s="48">
        <v>493.04295000000002</v>
      </c>
      <c r="H6087" s="49">
        <v>95.013599999999997</v>
      </c>
      <c r="I6087" s="50">
        <v>4.1891829169718866</v>
      </c>
      <c r="J6087" s="51" t="str">
        <v>C0325</v>
      </c>
      <c r="Q6087" s="19" t="str">
        <v>7  X 20 - 7  X 20</v>
      </c>
      <c r="V6087" s="83"/>
      <c r="AA6087" t="str">
        <v>7 - SEEGER A 7</v>
      </c>
    </row>
    <row r="6088" spans="1:27" x14ac:dyDescent="0.2">
      <c r="A6088" s="45" t="str">
        <v>CLIPS IMPORTADOS792</v>
      </c>
      <c r="B6088" s="46" t="str">
        <v>CLIPS IMPORTADOS</v>
      </c>
      <c r="C6088" s="46">
        <v>792</v>
      </c>
      <c r="D6088" s="46" t="str">
        <v>Botaguas</v>
      </c>
      <c r="E6088" s="47">
        <v>1217.3900000000001</v>
      </c>
      <c r="F6088" s="45" t="str">
        <v>IMPORTACION</v>
      </c>
      <c r="G6088" s="48">
        <v>493.04295000000002</v>
      </c>
      <c r="H6088" s="49">
        <v>95.013599999999997</v>
      </c>
      <c r="I6088" s="50">
        <v>4.1891829169718866</v>
      </c>
      <c r="J6088" s="51" t="str">
        <v>C0107</v>
      </c>
      <c r="Q6088" s="19" t="str">
        <v>7 X 13 - 7 X 13</v>
      </c>
      <c r="V6088" s="83"/>
      <c r="AA6088" t="str">
        <v>7 - Terminal cobre estanado ojal - Cable 10 - Ojal: 3/16</v>
      </c>
    </row>
    <row r="6089" spans="1:27" x14ac:dyDescent="0.2">
      <c r="A6089" s="45" t="str">
        <v>CLIPS IMPORTADOS896</v>
      </c>
      <c r="B6089" s="46" t="str">
        <v>CLIPS IMPORTADOS</v>
      </c>
      <c r="C6089" s="46">
        <v>896</v>
      </c>
      <c r="D6089" s="46" t="str">
        <v>Botaguas, pasarruedas, paragolpes delantero</v>
      </c>
      <c r="E6089" s="47">
        <v>1217.3900000000001</v>
      </c>
      <c r="F6089" s="45" t="str">
        <v>IMPORTACION</v>
      </c>
      <c r="G6089" s="48">
        <v>493.04295000000002</v>
      </c>
      <c r="H6089" s="49">
        <v>95.013599999999997</v>
      </c>
      <c r="I6089" s="50">
        <v>4.1891829169718866</v>
      </c>
      <c r="J6089" s="51" t="str">
        <v>C0569</v>
      </c>
      <c r="Q6089" s="19" t="str">
        <v>7 X 15 - ARANLOCK 6 X 15</v>
      </c>
      <c r="V6089" s="83"/>
      <c r="AA6089" t="str">
        <v>7 - TOPE T NAFTA Y CAPOT 504 GR</v>
      </c>
    </row>
    <row r="6090" spans="1:27" x14ac:dyDescent="0.2">
      <c r="A6090" s="45" t="str">
        <v>CLIPS IMPORTADOS801</v>
      </c>
      <c r="B6090" s="46" t="str">
        <v>CLIPS IMPORTADOS</v>
      </c>
      <c r="C6090" s="46">
        <v>801</v>
      </c>
      <c r="D6090" s="46" t="str">
        <v>Capó</v>
      </c>
      <c r="E6090" s="47">
        <v>739.13</v>
      </c>
      <c r="F6090" s="45" t="str">
        <v>IMPORTACION</v>
      </c>
      <c r="G6090" s="48">
        <v>299.34764999999999</v>
      </c>
      <c r="H6090" s="49">
        <v>57.584000000000003</v>
      </c>
      <c r="I6090" s="50">
        <v>4.1984518268963598</v>
      </c>
      <c r="J6090" s="51" t="str">
        <v>C0065</v>
      </c>
      <c r="Q6090" s="19" t="str">
        <v>7 X 16 - 7 X 16</v>
      </c>
      <c r="V6090" s="83"/>
      <c r="AA6090" t="str">
        <v>7 - VIROLA 16 MM</v>
      </c>
    </row>
    <row r="6091" spans="1:27" x14ac:dyDescent="0.2">
      <c r="A6091" s="45" t="str">
        <v>CLIPS IMPORTADOS500</v>
      </c>
      <c r="B6091" s="46" t="str">
        <v>CLIPS IMPORTADOS</v>
      </c>
      <c r="C6091" s="46">
        <v>500</v>
      </c>
      <c r="D6091" s="46" t="str">
        <v>Sujetador expansible</v>
      </c>
      <c r="E6091" s="47">
        <v>1260.8699999999999</v>
      </c>
      <c r="F6091" s="45" t="str">
        <v>IMPORTACION</v>
      </c>
      <c r="G6091" s="48">
        <v>510.65234999999996</v>
      </c>
      <c r="H6091" s="49">
        <v>97.892799999999994</v>
      </c>
      <c r="I6091" s="50">
        <v>4.2164444167497503</v>
      </c>
      <c r="J6091" s="51" t="str">
        <v>C0071</v>
      </c>
      <c r="Q6091" s="19" t="str">
        <v>7 x 35 - 7 x 35</v>
      </c>
      <c r="V6091" s="83"/>
      <c r="AA6091" t="str">
        <v>7  X 20 - 7  X 20</v>
      </c>
    </row>
    <row r="6092" spans="1:27" x14ac:dyDescent="0.2">
      <c r="A6092" s="45" t="str">
        <v>CLIPS IMPORTADOS520</v>
      </c>
      <c r="B6092" s="46" t="str">
        <v>CLIPS IMPORTADOS</v>
      </c>
      <c r="C6092" s="46">
        <v>520</v>
      </c>
      <c r="D6092" s="46" t="str">
        <v>Moldura lateral</v>
      </c>
      <c r="E6092" s="47">
        <v>782.61</v>
      </c>
      <c r="F6092" s="45" t="str">
        <v>IMPORTACION</v>
      </c>
      <c r="G6092" s="48">
        <v>316.95705000000004</v>
      </c>
      <c r="H6092" s="49">
        <v>60.463200000000001</v>
      </c>
      <c r="I6092" s="50">
        <v>4.2421481165403092</v>
      </c>
      <c r="J6092" s="51" t="str">
        <v>C0309</v>
      </c>
      <c r="Q6092" s="19" t="str">
        <v>7 x 40 - 7 x 40</v>
      </c>
      <c r="V6092" s="83"/>
      <c r="AA6092" t="str">
        <v>7 X 13 - 7 X 13</v>
      </c>
    </row>
    <row r="6093" spans="1:27" x14ac:dyDescent="0.2">
      <c r="A6093" s="45" t="str">
        <v>CLIPS IMPORTADOS522</v>
      </c>
      <c r="B6093" s="46" t="str">
        <v>CLIPS IMPORTADOS</v>
      </c>
      <c r="C6093" s="46">
        <v>522</v>
      </c>
      <c r="D6093" s="46" t="str">
        <v>Deflector de radiador y borde de guardabarros</v>
      </c>
      <c r="E6093" s="47">
        <v>782.61</v>
      </c>
      <c r="F6093" s="45" t="str">
        <v>IMPORTACION</v>
      </c>
      <c r="G6093" s="48">
        <v>316.95705000000004</v>
      </c>
      <c r="H6093" s="49">
        <v>60.463200000000001</v>
      </c>
      <c r="I6093" s="50">
        <v>4.2421481165403092</v>
      </c>
      <c r="J6093" s="51" t="str">
        <v>C0242</v>
      </c>
      <c r="Q6093" s="19" t="str">
        <v>7 x 40 - 7x40</v>
      </c>
      <c r="V6093" s="83"/>
      <c r="AA6093" t="str">
        <v>7 X 15 - ARANLOCK 6 X 15</v>
      </c>
    </row>
    <row r="6094" spans="1:27" x14ac:dyDescent="0.2">
      <c r="A6094" s="45" t="str">
        <v>CLIPS IMPORTADOS651</v>
      </c>
      <c r="B6094" s="46" t="str">
        <v>CLIPS IMPORTADOS</v>
      </c>
      <c r="C6094" s="46">
        <v>651</v>
      </c>
      <c r="D6094" s="46" t="str">
        <v>Panel de puerta</v>
      </c>
      <c r="E6094" s="47">
        <v>1043.48</v>
      </c>
      <c r="F6094" s="45" t="str">
        <v>IMPORTACION</v>
      </c>
      <c r="G6094" s="48">
        <v>422.60939999999999</v>
      </c>
      <c r="H6094" s="49">
        <v>80.617599999999996</v>
      </c>
      <c r="I6094" s="50">
        <v>4.2421481165403092</v>
      </c>
      <c r="J6094" s="51" t="str">
        <v>C0843</v>
      </c>
      <c r="Q6094" s="19" t="str">
        <v>7 x 50 - 7 x 50</v>
      </c>
      <c r="V6094" s="83"/>
      <c r="AA6094" t="str">
        <v>7 X 16 - 7 X 16</v>
      </c>
    </row>
    <row r="6095" spans="1:27" x14ac:dyDescent="0.2">
      <c r="A6095" s="45" t="str">
        <v>CLIPS IMPORTADOS865</v>
      </c>
      <c r="B6095" s="46" t="str">
        <v>CLIPS IMPORTADOS</v>
      </c>
      <c r="C6095" s="46">
        <v>865</v>
      </c>
      <c r="D6095" s="46" t="str">
        <v>Fascia</v>
      </c>
      <c r="E6095" s="47">
        <v>1043.48</v>
      </c>
      <c r="F6095" s="45" t="str">
        <v>IMPORTACION</v>
      </c>
      <c r="G6095" s="48">
        <v>422.60939999999999</v>
      </c>
      <c r="H6095" s="49">
        <v>80.617599999999996</v>
      </c>
      <c r="I6095" s="50">
        <v>4.2421481165403092</v>
      </c>
      <c r="J6095" s="51" t="str">
        <v>C1379</v>
      </c>
      <c r="Q6095" s="19" t="str">
        <v>7 x 50 - 7x50</v>
      </c>
      <c r="V6095" s="83"/>
      <c r="AA6095" t="str">
        <v>7 x 35 - 7 x 35</v>
      </c>
    </row>
    <row r="6096" spans="1:27" x14ac:dyDescent="0.2">
      <c r="A6096" s="45" t="str">
        <v>CLIPS IMPORTADOS870</v>
      </c>
      <c r="B6096" s="46" t="str">
        <v>CLIPS IMPORTADOS</v>
      </c>
      <c r="C6096" s="46">
        <v>870</v>
      </c>
      <c r="D6096" s="46" t="str">
        <v>Botaguas</v>
      </c>
      <c r="E6096" s="47">
        <v>1043.48</v>
      </c>
      <c r="F6096" s="45" t="str">
        <v>IMPORTACION</v>
      </c>
      <c r="G6096" s="48">
        <v>422.60939999999999</v>
      </c>
      <c r="H6096" s="49">
        <v>80.617599999999996</v>
      </c>
      <c r="I6096" s="50">
        <v>4.2421481165403092</v>
      </c>
      <c r="J6096" s="51" t="str">
        <v>C0133</v>
      </c>
      <c r="Q6096" s="19" t="str">
        <v>7 x 60 - 7 x 60</v>
      </c>
      <c r="V6096" s="83"/>
      <c r="AA6096" t="str">
        <v>7 x 40 - 7 x 40</v>
      </c>
    </row>
    <row r="6097" spans="1:27" x14ac:dyDescent="0.2">
      <c r="A6097" s="45" t="str">
        <v>CLIPS IMPORTADOS937</v>
      </c>
      <c r="B6097" s="46" t="str">
        <v>CLIPS IMPORTADOS</v>
      </c>
      <c r="C6097" s="46">
        <v>937</v>
      </c>
      <c r="D6097" s="46" t="str">
        <v>Aislante de botaguas</v>
      </c>
      <c r="E6097" s="47">
        <v>1043.48</v>
      </c>
      <c r="F6097" s="45" t="str">
        <v>IMPORTACION</v>
      </c>
      <c r="G6097" s="48">
        <v>422.60939999999999</v>
      </c>
      <c r="H6097" s="49">
        <v>80.617599999999996</v>
      </c>
      <c r="I6097" s="50">
        <v>4.2421481165403092</v>
      </c>
      <c r="J6097" s="51" t="str">
        <v>C0643</v>
      </c>
      <c r="Q6097" s="19" t="str">
        <v>7 x 60 - 7x60</v>
      </c>
      <c r="V6097" s="83"/>
      <c r="AA6097" t="str">
        <v>7 x 40 - 7x40</v>
      </c>
    </row>
    <row r="6098" spans="1:27" x14ac:dyDescent="0.2">
      <c r="A6098" s="45" t="str">
        <v>CLIPS IMPORTADOS944</v>
      </c>
      <c r="B6098" s="46" t="str">
        <v>CLIPS IMPORTADOS</v>
      </c>
      <c r="C6098" s="46">
        <v>944</v>
      </c>
      <c r="D6098" s="46" t="str">
        <v>Faldón lateral</v>
      </c>
      <c r="E6098" s="47">
        <v>1043.48</v>
      </c>
      <c r="F6098" s="45" t="str">
        <v>IMPORTACION</v>
      </c>
      <c r="G6098" s="48">
        <v>422.60939999999999</v>
      </c>
      <c r="H6098" s="49">
        <v>80.617599999999996</v>
      </c>
      <c r="I6098" s="50">
        <v>4.2421481165403092</v>
      </c>
      <c r="J6098" s="51" t="str">
        <v>C3314</v>
      </c>
      <c r="Q6098" s="19" t="str">
        <v>7 x 70 - 7 x 70</v>
      </c>
      <c r="V6098" s="83"/>
      <c r="AA6098" t="str">
        <v>7 x 50 - 7 x 50</v>
      </c>
    </row>
    <row r="6099" spans="1:27" x14ac:dyDescent="0.2">
      <c r="A6099" s="45" t="str">
        <v>CLIPS IMPORTADOS962</v>
      </c>
      <c r="B6099" s="46" t="str">
        <v>CLIPS IMPORTADOS</v>
      </c>
      <c r="C6099" s="46">
        <v>962</v>
      </c>
      <c r="D6099" s="46" t="str">
        <v>Protector contra salpicaduras, pasarruedas</v>
      </c>
      <c r="E6099" s="47">
        <v>1043.48</v>
      </c>
      <c r="F6099" s="45" t="str">
        <v>IMPORTACION</v>
      </c>
      <c r="G6099" s="48">
        <v>422.60939999999999</v>
      </c>
      <c r="H6099" s="49">
        <v>80.617599999999996</v>
      </c>
      <c r="I6099" s="50">
        <v>4.2421481165403092</v>
      </c>
      <c r="J6099" s="51" t="str">
        <v>C0175</v>
      </c>
      <c r="Q6099" s="19" t="str">
        <v>7 x 8 x 40   combinados - 7 x 8 x 40   combinados</v>
      </c>
      <c r="V6099" s="83"/>
      <c r="AA6099" t="str">
        <v>7 x 50 - 7x50</v>
      </c>
    </row>
    <row r="6100" spans="1:27" x14ac:dyDescent="0.2">
      <c r="A6100" s="45" t="str">
        <v>TUERCAS RAPIDAS NUEVAS75</v>
      </c>
      <c r="B6100" s="46" t="str">
        <v>TUERCAS RAPIDAS NUEVAS</v>
      </c>
      <c r="C6100" s="46">
        <v>75</v>
      </c>
      <c r="D6100" s="46" t="str">
        <v>M 5 - 3/16- PARK 8/10 (25 x 18)</v>
      </c>
      <c r="E6100" s="47">
        <v>1350</v>
      </c>
      <c r="F6100" s="45" t="str">
        <v>IMPORTACION</v>
      </c>
      <c r="G6100" s="48">
        <v>546.75</v>
      </c>
      <c r="H6100" s="49">
        <v>103.6512</v>
      </c>
      <c r="I6100" s="50">
        <v>4.2749027507641006</v>
      </c>
      <c r="J6100" s="51" t="str">
        <v>C0366</v>
      </c>
      <c r="Q6100" s="19" t="str">
        <v>7 x 8 x 50 - 7 x 8 x 50</v>
      </c>
      <c r="V6100" s="83"/>
      <c r="AA6100" t="str">
        <v>7 x 60 - 7 x 60</v>
      </c>
    </row>
    <row r="6101" spans="1:27" x14ac:dyDescent="0.2">
      <c r="A6101" s="45" t="str">
        <v>CLIPS IMPORTADOS917</v>
      </c>
      <c r="B6101" s="46" t="str">
        <v>CLIPS IMPORTADOS</v>
      </c>
      <c r="C6101" s="46">
        <v>917</v>
      </c>
      <c r="D6101" s="46" t="str">
        <v>Tablero, protector contra salpicaduras, rejilla, pasarruedas</v>
      </c>
      <c r="E6101" s="47">
        <v>1130.43</v>
      </c>
      <c r="F6101" s="45" t="str">
        <v>IMPORTACION</v>
      </c>
      <c r="G6101" s="48">
        <v>457.82415000000003</v>
      </c>
      <c r="H6101" s="49">
        <v>86.376000000000005</v>
      </c>
      <c r="I6101" s="50">
        <v>4.3003629480411227</v>
      </c>
      <c r="J6101" s="51" t="str">
        <v>C0044</v>
      </c>
      <c r="Q6101" s="19" t="str">
        <v>7 x 8 x 60 - 7 x 8 x 60</v>
      </c>
      <c r="V6101" s="83"/>
      <c r="AA6101" t="str">
        <v>7 x 60 - 7x60</v>
      </c>
    </row>
    <row r="6102" spans="1:27" x14ac:dyDescent="0.2">
      <c r="A6102" s="45" t="str">
        <v>CLIPS IMPORTADOS968</v>
      </c>
      <c r="B6102" s="46" t="str">
        <v>CLIPS IMPORTADOS</v>
      </c>
      <c r="C6102" s="46">
        <v>968</v>
      </c>
      <c r="D6102" s="46" t="str">
        <v>Faro, pasarruedas, bomba de combustible, guardabarros</v>
      </c>
      <c r="E6102" s="47">
        <v>1130.43</v>
      </c>
      <c r="F6102" s="45" t="str">
        <v>IMPORTACION</v>
      </c>
      <c r="G6102" s="48">
        <v>457.82415000000003</v>
      </c>
      <c r="H6102" s="49">
        <v>86.376000000000005</v>
      </c>
      <c r="I6102" s="50">
        <v>4.3003629480411227</v>
      </c>
      <c r="J6102" s="51" t="str">
        <v>C0088</v>
      </c>
      <c r="Q6102" s="19" t="str">
        <v>7 x 80 - 7 x 80</v>
      </c>
      <c r="V6102" s="83"/>
      <c r="AA6102" t="str">
        <v>7 x 70 - 7 x 70</v>
      </c>
    </row>
    <row r="6103" spans="1:27" x14ac:dyDescent="0.2">
      <c r="A6103" s="45" t="str">
        <v>CLIPS IMPORTADOS771</v>
      </c>
      <c r="B6103" s="46" t="str">
        <v>CLIPS IMPORTADOS</v>
      </c>
      <c r="C6103" s="46">
        <v>771</v>
      </c>
      <c r="D6103" s="46" t="str">
        <v>Pilar, puerta, faldón lateral</v>
      </c>
      <c r="E6103" s="47">
        <v>913.04</v>
      </c>
      <c r="F6103" s="45" t="str">
        <v>IMPORTACION</v>
      </c>
      <c r="G6103" s="48">
        <v>369.78120000000001</v>
      </c>
      <c r="H6103" s="49">
        <v>69.100800000000007</v>
      </c>
      <c r="I6103" s="50">
        <v>4.3513302306196167</v>
      </c>
      <c r="J6103" s="51" t="str">
        <v>C3186</v>
      </c>
      <c r="Q6103" s="19" t="str">
        <v>7,5 x 15 x 1,5 - INYECTORES - CUMMING</v>
      </c>
      <c r="V6103" s="83"/>
      <c r="AA6103" t="str">
        <v>7 x 8 x 40   combinados - 7 x 8 x 40   combinados</v>
      </c>
    </row>
    <row r="6104" spans="1:27" x14ac:dyDescent="0.2">
      <c r="A6104" s="45" t="str">
        <v>CLIPS IMPORTADOS711</v>
      </c>
      <c r="B6104" s="46" t="str">
        <v>CLIPS IMPORTADOS</v>
      </c>
      <c r="C6104" s="46">
        <v>711</v>
      </c>
      <c r="D6104" s="46" t="str">
        <v>Panel de puerta</v>
      </c>
      <c r="E6104" s="47">
        <v>1217.3900000000001</v>
      </c>
      <c r="F6104" s="45" t="str">
        <v>IMPORTACION</v>
      </c>
      <c r="G6104" s="48">
        <v>493.04295000000002</v>
      </c>
      <c r="H6104" s="49">
        <v>92.134399999999999</v>
      </c>
      <c r="I6104" s="50">
        <v>4.3513448831272576</v>
      </c>
      <c r="J6104" s="51" t="str">
        <v>C1935</v>
      </c>
      <c r="Q6104" s="19" t="str">
        <v>7,5 x 15 x 2 - INYECTORES - CUMMING</v>
      </c>
      <c r="V6104" s="83"/>
      <c r="AA6104" t="str">
        <v>7 x 8 x 50 - 7 x 8 x 50</v>
      </c>
    </row>
    <row r="6105" spans="1:27" x14ac:dyDescent="0.2">
      <c r="A6105" s="45" t="str">
        <v>CLIPS IMPORTADOS720</v>
      </c>
      <c r="B6105" s="46" t="str">
        <v>CLIPS IMPORTADOS</v>
      </c>
      <c r="C6105" s="46">
        <v>720</v>
      </c>
      <c r="D6105" s="46" t="str">
        <v>Paragolpes delantero y trasero</v>
      </c>
      <c r="E6105" s="47">
        <v>1217.3900000000001</v>
      </c>
      <c r="F6105" s="45" t="str">
        <v>IMPORTACION</v>
      </c>
      <c r="G6105" s="48">
        <v>493.04295000000002</v>
      </c>
      <c r="H6105" s="49">
        <v>92.134399999999999</v>
      </c>
      <c r="I6105" s="50">
        <v>4.3513448831272576</v>
      </c>
      <c r="J6105" s="51" t="str">
        <v>C0666</v>
      </c>
      <c r="Q6105" s="19" t="str">
        <v xml:space="preserve">7,5 x 15 x 3 - INYECTORES - </v>
      </c>
      <c r="V6105" s="83"/>
      <c r="AA6105" t="str">
        <v>7 x 8 x 60 - 7 x 8 x 60</v>
      </c>
    </row>
    <row r="6106" spans="1:27" x14ac:dyDescent="0.2">
      <c r="A6106" s="45" t="str">
        <v>CLIPS IMPORTADOS741</v>
      </c>
      <c r="B6106" s="46" t="str">
        <v>CLIPS IMPORTADOS</v>
      </c>
      <c r="C6106" s="46">
        <v>741</v>
      </c>
      <c r="D6106" s="46" t="str">
        <v>Paragolpes trasero</v>
      </c>
      <c r="E6106" s="47">
        <v>1217.3900000000001</v>
      </c>
      <c r="F6106" s="45" t="str">
        <v>IMPORTACION</v>
      </c>
      <c r="G6106" s="48">
        <v>493.04295000000002</v>
      </c>
      <c r="H6106" s="49">
        <v>92.134399999999999</v>
      </c>
      <c r="I6106" s="50">
        <v>4.3513448831272576</v>
      </c>
      <c r="J6106" s="51" t="str">
        <v>C3485</v>
      </c>
      <c r="Q6106" s="19" t="str">
        <v>7/16 × 14 - 7/16 × 14</v>
      </c>
      <c r="V6106" s="83"/>
      <c r="AA6106" t="str">
        <v>7 x 80 - 7 x 80</v>
      </c>
    </row>
    <row r="6107" spans="1:27" x14ac:dyDescent="0.2">
      <c r="A6107" s="45" t="str">
        <v>CLIPS IMPORTADOS761</v>
      </c>
      <c r="B6107" s="46" t="str">
        <v>CLIPS IMPORTADOS</v>
      </c>
      <c r="C6107" s="46">
        <v>761</v>
      </c>
      <c r="D6107" s="46" t="str">
        <v>Techo</v>
      </c>
      <c r="E6107" s="47">
        <v>1217.3900000000001</v>
      </c>
      <c r="F6107" s="45" t="str">
        <v>IMPORTACION</v>
      </c>
      <c r="G6107" s="48">
        <v>493.04295000000002</v>
      </c>
      <c r="H6107" s="49">
        <v>92.134399999999999</v>
      </c>
      <c r="I6107" s="50">
        <v>4.3513448831272576</v>
      </c>
      <c r="J6107" s="51" t="str">
        <v>C1867</v>
      </c>
      <c r="Q6107" s="19" t="str">
        <v>7/16 X 2" - ESP. 7/16 X 2" NC-NC ESCAPE</v>
      </c>
      <c r="V6107" s="83"/>
      <c r="AA6107" t="str">
        <v>7,5 x 15 x 1,5 - INYECTORES - CUMMING</v>
      </c>
    </row>
    <row r="6108" spans="1:27" x14ac:dyDescent="0.2">
      <c r="A6108" t="str">
        <v>CLIPS IMPORTADOS791</v>
      </c>
      <c r="B6108" t="str">
        <v>CLIPS IMPORTADOS</v>
      </c>
      <c r="C6108">
        <v>791</v>
      </c>
      <c r="D6108" t="str">
        <v>Guardabarros</v>
      </c>
      <c r="E6108">
        <v>1217.3900000000001</v>
      </c>
      <c r="F6108" t="str">
        <v>IMPORTACION</v>
      </c>
      <c r="G6108">
        <v>493.04295000000002</v>
      </c>
      <c r="H6108">
        <v>92.134399999999999</v>
      </c>
      <c r="I6108">
        <v>4.3513448831272576</v>
      </c>
      <c r="J6108" t="str">
        <v>C1445</v>
      </c>
      <c r="Q6108" s="19" t="str">
        <v>7/16 X 48 - ESP. 7/16 X  1" 3/4  (44,5 MM) NC-NF</v>
      </c>
      <c r="V6108" s="83"/>
      <c r="AA6108" t="str">
        <v>7,5 x 15 x 2 - INYECTORES - CUMMING</v>
      </c>
    </row>
    <row r="6109" spans="1:27" x14ac:dyDescent="0.2">
      <c r="A6109" t="str">
        <v>CLIPS IMPORTADOS822</v>
      </c>
      <c r="B6109" t="str">
        <v>CLIPS IMPORTADOS</v>
      </c>
      <c r="C6109">
        <v>822</v>
      </c>
      <c r="D6109" t="str">
        <v>Panel de puerta</v>
      </c>
      <c r="E6109">
        <v>1217.3900000000001</v>
      </c>
      <c r="F6109" t="str">
        <v>IMPORTACION</v>
      </c>
      <c r="G6109">
        <v>493.04295000000002</v>
      </c>
      <c r="H6109">
        <v>92.134399999999999</v>
      </c>
      <c r="I6109">
        <v>4.3513448831272576</v>
      </c>
      <c r="J6109" t="str">
        <v>C3291</v>
      </c>
      <c r="Q6109" s="19" t="str">
        <v xml:space="preserve">70 -  UNIONES ORIENTABLES 00070 </v>
      </c>
      <c r="V6109" s="83"/>
      <c r="AA6109" t="str">
        <v xml:space="preserve">7,5 x 15 x 3 - INYECTORES - </v>
      </c>
    </row>
    <row r="6110" spans="1:27" x14ac:dyDescent="0.2">
      <c r="A6110" t="str">
        <v>CLIPS IMPORTADOS933</v>
      </c>
      <c r="B6110" t="str">
        <v>CLIPS IMPORTADOS</v>
      </c>
      <c r="C6110">
        <v>933</v>
      </c>
      <c r="D6110" t="str">
        <v>Paragolpes trasero, tapa de baúl y parte relacionada</v>
      </c>
      <c r="E6110">
        <v>1217.3900000000001</v>
      </c>
      <c r="F6110" t="str">
        <v>IMPORTACION</v>
      </c>
      <c r="G6110">
        <v>493.04295000000002</v>
      </c>
      <c r="H6110">
        <v>92.134399999999999</v>
      </c>
      <c r="I6110">
        <v>4.3513448831272576</v>
      </c>
      <c r="J6110" t="str">
        <v>C0510</v>
      </c>
      <c r="Q6110" s="19" t="str">
        <v>70 - 14 x 7 x 6 - AMOLADORA DE WALT</v>
      </c>
      <c r="V6110" s="83"/>
      <c r="AA6110" t="str">
        <v>7/16 × 14 - 7/16 × 14</v>
      </c>
    </row>
    <row r="6111" spans="1:27" x14ac:dyDescent="0.2">
      <c r="A6111" t="str">
        <v>CLIPS IMPORTADOS608</v>
      </c>
      <c r="B6111" t="str">
        <v>CLIPS IMPORTADOS</v>
      </c>
      <c r="C6111">
        <v>608</v>
      </c>
      <c r="D6111" t="str">
        <v>Protector térmico de soporte motor</v>
      </c>
      <c r="E6111">
        <v>760.87</v>
      </c>
      <c r="F6111" t="str">
        <v>IMPORTACION</v>
      </c>
      <c r="G6111">
        <v>308.15235000000007</v>
      </c>
      <c r="H6111">
        <v>57.584000000000003</v>
      </c>
      <c r="I6111">
        <v>4.3513536746318433</v>
      </c>
      <c r="J6111" t="str">
        <v>C0007</v>
      </c>
      <c r="Q6111" s="19" t="str">
        <v>70 - 2 x 30 x 100 - Compresion</v>
      </c>
      <c r="V6111" s="83"/>
      <c r="AA6111" t="str">
        <v>7/16 X 2" - ESP. 7/16 X 2" NC-NC ESCAPE</v>
      </c>
    </row>
    <row r="6112" spans="1:27" x14ac:dyDescent="0.2">
      <c r="A6112" t="str">
        <v>CLIPS IMPORTADOS534</v>
      </c>
      <c r="B6112" t="str">
        <v>CLIPS IMPORTADOS</v>
      </c>
      <c r="C6112">
        <v>534</v>
      </c>
      <c r="D6112" t="str">
        <v>Panel de puerta</v>
      </c>
      <c r="E6112">
        <v>1065.22</v>
      </c>
      <c r="F6112" t="str">
        <v>IMPORTACION</v>
      </c>
      <c r="G6112">
        <v>431.41410000000008</v>
      </c>
      <c r="H6112">
        <v>80.617599999999996</v>
      </c>
      <c r="I6112">
        <v>4.3513637220656545</v>
      </c>
      <c r="J6112" t="str">
        <v>C0147</v>
      </c>
      <c r="Q6112" s="19" t="str">
        <v>70 - Grampa pasacable omega chica</v>
      </c>
      <c r="V6112" s="83"/>
      <c r="AA6112" t="str">
        <v>7/16 X 48 - ESP. 7/16 X  1" 3/4  (44,5 MM) NC-NF</v>
      </c>
    </row>
    <row r="6113" spans="1:27" x14ac:dyDescent="0.2">
      <c r="A6113" t="str">
        <v>CLIPS IMPORTADOS757</v>
      </c>
      <c r="B6113" t="str">
        <v>CLIPS IMPORTADOS</v>
      </c>
      <c r="C6113">
        <v>757</v>
      </c>
      <c r="D6113" t="str">
        <v>Tapa interior de baúl</v>
      </c>
      <c r="E6113">
        <v>1065.22</v>
      </c>
      <c r="F6113" t="str">
        <v>IMPORTACION</v>
      </c>
      <c r="G6113">
        <v>431.41410000000008</v>
      </c>
      <c r="H6113">
        <v>80.617599999999996</v>
      </c>
      <c r="I6113">
        <v>4.3513637220656545</v>
      </c>
      <c r="J6113" t="str">
        <v>C0841</v>
      </c>
      <c r="Q6113" s="19" t="str">
        <v>70 - MABE - MABE   GRIS   6 / 8 mm</v>
      </c>
      <c r="V6113" s="83"/>
      <c r="AA6113" t="str">
        <v xml:space="preserve">70 -  UNIONES ORIENTABLES 00070 </v>
      </c>
    </row>
    <row r="6114" spans="1:27" x14ac:dyDescent="0.2">
      <c r="A6114" t="str">
        <v>CLIPS IMPORTADOS760</v>
      </c>
      <c r="B6114" t="str">
        <v>CLIPS IMPORTADOS</v>
      </c>
      <c r="C6114">
        <v>760</v>
      </c>
      <c r="D6114" t="str">
        <v>Baúl trasero, techo, panel de puerta, freno</v>
      </c>
      <c r="E6114">
        <v>1065.22</v>
      </c>
      <c r="F6114" t="str">
        <v>IMPORTACION</v>
      </c>
      <c r="G6114">
        <v>431.41410000000008</v>
      </c>
      <c r="H6114">
        <v>80.617599999999996</v>
      </c>
      <c r="I6114">
        <v>4.3513637220656545</v>
      </c>
      <c r="J6114" t="str">
        <v>C1831</v>
      </c>
      <c r="Q6114" s="19" t="str">
        <v>70 - Ojal de 8,5x18 mm reforzado Cable: 6 - 10 mm</v>
      </c>
      <c r="V6114" s="83"/>
      <c r="AA6114" t="str">
        <v>70 - 14 x 7 x 6 - AMOLADORA DE WALT</v>
      </c>
    </row>
    <row r="6115" spans="1:27" x14ac:dyDescent="0.2">
      <c r="A6115" t="str">
        <v>CONECTORES PLASTICOS MANGUERAS103</v>
      </c>
      <c r="B6115" t="str">
        <v>CONECTORES PLASTICOS MANGUERAS</v>
      </c>
      <c r="C6115">
        <v>103</v>
      </c>
      <c r="D6115" t="str">
        <v>T de 3.5 mm</v>
      </c>
      <c r="E6115">
        <v>845</v>
      </c>
      <c r="F6115" t="str">
        <v>IMPORTACION</v>
      </c>
      <c r="G6115">
        <v>342.22500000000002</v>
      </c>
      <c r="H6115">
        <v>63.879199999999997</v>
      </c>
      <c r="I6115">
        <v>4.3573776753622466</v>
      </c>
      <c r="J6115" t="str">
        <v>C0412</v>
      </c>
      <c r="Q6115" s="19" t="str">
        <v>70 - PERILLA C/TUERCA - 1/4.</v>
      </c>
      <c r="V6115" s="83"/>
      <c r="AA6115" t="str">
        <v>70 - 2 x 30 x 100 - Compresion</v>
      </c>
    </row>
    <row r="6116" spans="1:27" x14ac:dyDescent="0.2">
      <c r="A6116" t="str">
        <v>CLIPS IMPORTADOS501</v>
      </c>
      <c r="B6116" t="str">
        <v>CLIPS IMPORTADOS</v>
      </c>
      <c r="C6116">
        <v>501</v>
      </c>
      <c r="D6116" t="str">
        <v>Sujetador expansible</v>
      </c>
      <c r="E6116">
        <v>1228.26</v>
      </c>
      <c r="F6116" t="str">
        <v>IMPORTACION</v>
      </c>
      <c r="G6116">
        <v>497.44529999999997</v>
      </c>
      <c r="H6116">
        <v>92.134399999999999</v>
      </c>
      <c r="I6116">
        <v>4.3991267105445955</v>
      </c>
      <c r="J6116" t="str">
        <v>C0334</v>
      </c>
      <c r="Q6116" s="19" t="str">
        <v>70 - REDUCCION 25 X 35</v>
      </c>
      <c r="V6116" s="83"/>
      <c r="AA6116" t="str">
        <v>70 - Grampa pasacable omega chica</v>
      </c>
    </row>
    <row r="6117" spans="1:27" x14ac:dyDescent="0.2">
      <c r="A6117" t="str">
        <v>CLIPS IMPORTADOS593</v>
      </c>
      <c r="B6117" t="str">
        <v>CLIPS IMPORTADOS</v>
      </c>
      <c r="C6117">
        <v>593</v>
      </c>
      <c r="D6117" t="str">
        <v>Sujetador expansible</v>
      </c>
      <c r="E6117">
        <v>1000</v>
      </c>
      <c r="F6117" t="str">
        <v>IMPORTACION</v>
      </c>
      <c r="G6117">
        <v>405</v>
      </c>
      <c r="H6117">
        <v>74.859200000000001</v>
      </c>
      <c r="I6117">
        <v>4.4101566674503596</v>
      </c>
      <c r="J6117" t="str">
        <v>C0526</v>
      </c>
      <c r="Q6117" s="19" t="str">
        <v>70 - REDUCTOR DE 8 a 13 mm</v>
      </c>
      <c r="V6117" s="83"/>
      <c r="AA6117" t="str">
        <v>70 - MABE - MABE   GRIS   6 / 8 mm</v>
      </c>
    </row>
    <row r="6118" spans="1:27" x14ac:dyDescent="0.2">
      <c r="A6118" t="str">
        <v>CLIPS IMPORTADOS616</v>
      </c>
      <c r="B6118" t="str">
        <v>CLIPS IMPORTADOS</v>
      </c>
      <c r="C6118">
        <v>616</v>
      </c>
      <c r="D6118" t="str">
        <v>Panel de puerta</v>
      </c>
      <c r="E6118">
        <v>1000</v>
      </c>
      <c r="F6118" t="str">
        <v>IMPORTACION</v>
      </c>
      <c r="G6118">
        <v>405</v>
      </c>
      <c r="H6118">
        <v>74.859200000000001</v>
      </c>
      <c r="I6118">
        <v>4.4101566674503596</v>
      </c>
      <c r="J6118" t="str">
        <v>C0008</v>
      </c>
      <c r="Q6118" s="19" t="str">
        <v>70 - SEEGER A 70</v>
      </c>
      <c r="V6118" s="83"/>
      <c r="AA6118" t="str">
        <v>70 - Ojal de 8,5x18 mm reforzado Cable: 6 - 10 mm</v>
      </c>
    </row>
    <row r="6119" spans="1:27" x14ac:dyDescent="0.2">
      <c r="A6119" t="str">
        <v>CLIPS IMPORTADOS838</v>
      </c>
      <c r="B6119" t="str">
        <v>CLIPS IMPORTADOS</v>
      </c>
      <c r="C6119">
        <v>838</v>
      </c>
      <c r="D6119" t="str">
        <v>Cubierta superior de rejilla radiador</v>
      </c>
      <c r="E6119">
        <v>1000</v>
      </c>
      <c r="F6119" t="str">
        <v>IMPORTACION</v>
      </c>
      <c r="G6119">
        <v>405</v>
      </c>
      <c r="H6119">
        <v>74.859200000000001</v>
      </c>
      <c r="I6119">
        <v>4.4101566674503596</v>
      </c>
      <c r="J6119" t="str">
        <v>C0243</v>
      </c>
      <c r="Q6119" s="19" t="str">
        <v>70 - SEEGER I 70</v>
      </c>
      <c r="V6119" s="83"/>
      <c r="AA6119" t="str">
        <v>70 - PERILLA C/TUERCA - 1/4.</v>
      </c>
    </row>
    <row r="6120" spans="1:27" x14ac:dyDescent="0.2">
      <c r="A6120" t="str">
        <v>CLIPS IMPORTADOS903</v>
      </c>
      <c r="B6120" t="str">
        <v>CLIPS IMPORTADOS</v>
      </c>
      <c r="C6120">
        <v>903</v>
      </c>
      <c r="D6120" t="str">
        <v>Tapa de pilar</v>
      </c>
      <c r="E6120">
        <v>1000</v>
      </c>
      <c r="F6120" t="str">
        <v>IMPORTACION</v>
      </c>
      <c r="G6120">
        <v>405</v>
      </c>
      <c r="H6120">
        <v>74.859200000000001</v>
      </c>
      <c r="I6120">
        <v>4.4101566674503596</v>
      </c>
      <c r="J6120" t="str">
        <v>C0376</v>
      </c>
      <c r="Q6120" s="19" t="str">
        <v>700 - Llave torpedo a tecla - Unipolar - FICHA SALIDA LATERAL CON</v>
      </c>
      <c r="V6120" s="83"/>
      <c r="AA6120" t="str">
        <v>70 - REDUCCION 25 X 35</v>
      </c>
    </row>
    <row r="6121" spans="1:27" x14ac:dyDescent="0.2">
      <c r="A6121" t="str">
        <v>CLIPS IMPORTADOS906</v>
      </c>
      <c r="B6121" t="str">
        <v>CLIPS IMPORTADOS</v>
      </c>
      <c r="C6121">
        <v>906</v>
      </c>
      <c r="D6121" t="str">
        <v>Panel de puerta</v>
      </c>
      <c r="E6121">
        <v>1000</v>
      </c>
      <c r="F6121" t="str">
        <v>IMPORTACION</v>
      </c>
      <c r="G6121">
        <v>405</v>
      </c>
      <c r="H6121">
        <v>74.859200000000001</v>
      </c>
      <c r="I6121">
        <v>4.4101566674503596</v>
      </c>
      <c r="J6121" t="str">
        <v>C0129</v>
      </c>
      <c r="Q6121" s="19" t="str">
        <v>700 - Panel de puerta trasera</v>
      </c>
      <c r="V6121" s="83"/>
      <c r="AA6121" t="str">
        <v>70 - REDUCTOR DE 8 a 13 mm</v>
      </c>
    </row>
    <row r="6122" spans="1:27" x14ac:dyDescent="0.2">
      <c r="A6122" t="str">
        <v>CLIPS IMPORTADOS923</v>
      </c>
      <c r="B6122" t="str">
        <v>CLIPS IMPORTADOS</v>
      </c>
      <c r="C6122">
        <v>923</v>
      </c>
      <c r="D6122" t="str">
        <v>Filtro de aire, paragolpes delantero y trasero, panel de puerta</v>
      </c>
      <c r="E6122">
        <v>1347.83</v>
      </c>
      <c r="F6122" t="str">
        <v>IMPORTACION</v>
      </c>
      <c r="G6122">
        <v>545.87115000000006</v>
      </c>
      <c r="H6122">
        <v>100.77200000000001</v>
      </c>
      <c r="I6122">
        <v>4.4168930853808597</v>
      </c>
      <c r="J6122" t="str">
        <v>C0393</v>
      </c>
      <c r="Q6122" s="19" t="str">
        <v>700 - RESORTES LINEA PEUGEOT - RESORTE P/ COMANDO DE ACELERADOR PEUGEOT 404/504</v>
      </c>
      <c r="V6122" s="83"/>
      <c r="AA6122" t="str">
        <v>70 - SEEGER A 70</v>
      </c>
    </row>
    <row r="6123" spans="1:27" x14ac:dyDescent="0.2">
      <c r="A6123" t="str">
        <v>CLIPS IMPORTADOS504</v>
      </c>
      <c r="B6123" t="str">
        <v>CLIPS IMPORTADOS</v>
      </c>
      <c r="C6123">
        <v>504</v>
      </c>
      <c r="D6123" t="str">
        <v>Aire acondicionado</v>
      </c>
      <c r="E6123">
        <v>847.83</v>
      </c>
      <c r="F6123" t="str">
        <v>IMPORTACION</v>
      </c>
      <c r="G6123">
        <v>343.37115000000006</v>
      </c>
      <c r="H6123">
        <v>63.342399999999998</v>
      </c>
      <c r="I6123">
        <v>4.4208736959761561</v>
      </c>
      <c r="J6123" t="str">
        <v>C0429</v>
      </c>
      <c r="Q6123" s="19" t="str">
        <v>701 - Llave torpedo a tecla - Unipolar - Perilla Torpedo 2a 250v</v>
      </c>
      <c r="V6123" s="83"/>
      <c r="AA6123" t="str">
        <v>70 - SEEGER I 70</v>
      </c>
    </row>
    <row r="6124" spans="1:27" x14ac:dyDescent="0.2">
      <c r="A6124" t="str">
        <v>CLIPS IMPORTADOS767</v>
      </c>
      <c r="B6124" t="str">
        <v>CLIPS IMPORTADOS</v>
      </c>
      <c r="C6124">
        <v>767</v>
      </c>
      <c r="D6124" t="str">
        <v>Burlete de puertas delantero y trasero</v>
      </c>
      <c r="E6124">
        <v>847.83</v>
      </c>
      <c r="F6124" t="str">
        <v>IMPORTACION</v>
      </c>
      <c r="G6124">
        <v>343.37115000000006</v>
      </c>
      <c r="H6124">
        <v>63.342399999999998</v>
      </c>
      <c r="I6124">
        <v>4.4208736959761561</v>
      </c>
      <c r="J6124" t="str">
        <v>C1788</v>
      </c>
      <c r="Q6124" s="19" t="str">
        <v>701 - Soporte guardabarros</v>
      </c>
      <c r="V6124" s="83"/>
      <c r="AA6124" t="str">
        <v>700 - Llave torpedo a tecla - Unipolar - FICHA SALIDA LATERAL CON</v>
      </c>
    </row>
    <row r="6125" spans="1:27" x14ac:dyDescent="0.2">
      <c r="A6125" t="str">
        <v>CLIPS IMPORTADOS948</v>
      </c>
      <c r="B6125" t="str">
        <v>CLIPS IMPORTADOS</v>
      </c>
      <c r="C6125">
        <v>948</v>
      </c>
      <c r="D6125" t="str">
        <v>Burlete, asiento</v>
      </c>
      <c r="E6125">
        <v>847.83</v>
      </c>
      <c r="F6125" t="str">
        <v>IMPORTACION</v>
      </c>
      <c r="G6125">
        <v>343.37115000000006</v>
      </c>
      <c r="H6125">
        <v>63.342399999999998</v>
      </c>
      <c r="I6125">
        <v>4.4208736959761561</v>
      </c>
      <c r="J6125" t="str">
        <v>C0626</v>
      </c>
      <c r="Q6125" s="19" t="str">
        <v>702 - Bandeja trasera</v>
      </c>
      <c r="V6125" s="83"/>
      <c r="AA6125" t="str">
        <v>700 - Panel de puerta trasera</v>
      </c>
    </row>
    <row r="6126" spans="1:27" x14ac:dyDescent="0.2">
      <c r="A6126" t="str">
        <v>TUERCAS RAPIDAS NUEVAS78</v>
      </c>
      <c r="B6126" t="str">
        <v>TUERCAS RAPIDAS NUEVAS</v>
      </c>
      <c r="C6126">
        <v>78</v>
      </c>
      <c r="D6126" t="str">
        <v>M 6 - 1/4- PARK 12  (22 x 16)</v>
      </c>
      <c r="E6126">
        <v>1350</v>
      </c>
      <c r="F6126" t="str">
        <v>IMPORTACION</v>
      </c>
      <c r="G6126">
        <v>546.75</v>
      </c>
      <c r="H6126">
        <v>100.77200000000001</v>
      </c>
      <c r="I6126">
        <v>4.4256142579287898</v>
      </c>
      <c r="J6126" t="str">
        <v>C1100</v>
      </c>
      <c r="Q6126" s="19" t="str">
        <v>702 - RESORTES LINEA PEUGEOT - SEG.P/PERNO PASADOR DOBLE DE PASTILLAS F/DISCO-PEUGEOT 504 GR II/505</v>
      </c>
      <c r="V6126" s="83"/>
      <c r="AA6126" t="str">
        <v>700 - RESORTES LINEA PEUGEOT - RESORTE P/ COMANDO DE ACELERADOR PEUGEOT 404/504</v>
      </c>
    </row>
    <row r="6127" spans="1:27" x14ac:dyDescent="0.2">
      <c r="A6127" t="str">
        <v>CLIPS IMPORTADOS710</v>
      </c>
      <c r="B6127" t="str">
        <v>CLIPS IMPORTADOS</v>
      </c>
      <c r="C6127">
        <v>710</v>
      </c>
      <c r="D6127" t="str">
        <v>Moldura de puerta</v>
      </c>
      <c r="E6127">
        <v>1282.6099999999999</v>
      </c>
      <c r="F6127" t="str">
        <v>IMPORTACION</v>
      </c>
      <c r="G6127">
        <v>519.45704999999998</v>
      </c>
      <c r="H6127">
        <v>95.013599999999997</v>
      </c>
      <c r="I6127">
        <v>4.4671862764909447</v>
      </c>
      <c r="J6127" t="str">
        <v>C1899</v>
      </c>
      <c r="Q6127" s="19" t="str">
        <v>703 - Sujetador expansible</v>
      </c>
      <c r="V6127" s="83"/>
      <c r="AA6127" t="str">
        <v>701 - Llave torpedo a tecla - Unipolar - Perilla Torpedo 2a 250v</v>
      </c>
    </row>
    <row r="6128" spans="1:27" x14ac:dyDescent="0.2">
      <c r="A6128" t="str">
        <v>CONECTORES PLASTICOS MANGUERAS122</v>
      </c>
      <c r="B6128" t="str">
        <v>CONECTORES PLASTICOS MANGUERAS</v>
      </c>
      <c r="C6128">
        <v>122</v>
      </c>
      <c r="D6128" t="str">
        <v>Cruz de 5 mm</v>
      </c>
      <c r="E6128">
        <v>1374</v>
      </c>
      <c r="F6128" t="str">
        <v>IMPORTACION</v>
      </c>
      <c r="G6128">
        <v>556.47</v>
      </c>
      <c r="H6128">
        <v>101.626</v>
      </c>
      <c r="I6128">
        <v>4.4756656761065079</v>
      </c>
      <c r="J6128" t="str">
        <v>C0868</v>
      </c>
      <c r="Q6128" s="19" t="str">
        <v>704 - Pasarruedas</v>
      </c>
      <c r="V6128" s="83"/>
      <c r="AA6128" t="str">
        <v>701 - Soporte guardabarros</v>
      </c>
    </row>
    <row r="6129" spans="1:27" x14ac:dyDescent="0.2">
      <c r="A6129" t="str">
        <v>CLIPS IMPORTADOS703</v>
      </c>
      <c r="B6129" t="str">
        <v>CLIPS IMPORTADOS</v>
      </c>
      <c r="C6129">
        <v>703</v>
      </c>
      <c r="D6129" t="str">
        <v>Sujetador expansible</v>
      </c>
      <c r="E6129">
        <v>1130.43</v>
      </c>
      <c r="F6129" t="str">
        <v>IMPORTACION</v>
      </c>
      <c r="G6129">
        <v>457.82415000000003</v>
      </c>
      <c r="H6129">
        <v>83.496799999999993</v>
      </c>
      <c r="I6129">
        <v>4.4831340841804721</v>
      </c>
      <c r="J6129" t="str">
        <v>C0824</v>
      </c>
      <c r="Q6129" s="19" t="str">
        <v>705 - Faldon lateral</v>
      </c>
      <c r="V6129" s="83"/>
      <c r="AA6129" t="str">
        <v>702 - Bandeja trasera</v>
      </c>
    </row>
    <row r="6130" spans="1:27" x14ac:dyDescent="0.2">
      <c r="A6130" t="str">
        <v>CLIPS IMPORTADOS931</v>
      </c>
      <c r="B6130" t="str">
        <v>CLIPS IMPORTADOS</v>
      </c>
      <c r="C6130">
        <v>931</v>
      </c>
      <c r="D6130" t="str">
        <v>Tablero, ventilador</v>
      </c>
      <c r="E6130">
        <v>1130.43</v>
      </c>
      <c r="F6130" t="str">
        <v>IMPORTACION</v>
      </c>
      <c r="G6130">
        <v>457.82415000000003</v>
      </c>
      <c r="H6130">
        <v>83.496799999999993</v>
      </c>
      <c r="I6130">
        <v>4.4831340841804721</v>
      </c>
      <c r="J6130" t="str">
        <v>C0046</v>
      </c>
      <c r="Q6130" s="19" t="str">
        <v>706 - Pasarruedas</v>
      </c>
      <c r="V6130" s="83"/>
      <c r="AA6130" t="str">
        <v>702 - RESORTES LINEA PEUGEOT - SEG.P/PERNO PASADOR DOBLE DE PASTILLAS F/DISCO-PEUGEOT 504 GR II/505</v>
      </c>
    </row>
    <row r="6131" spans="1:27" x14ac:dyDescent="0.2">
      <c r="A6131" t="str">
        <v>CLIPS IMPORTADOS966</v>
      </c>
      <c r="B6131" t="str">
        <v>CLIPS IMPORTADOS</v>
      </c>
      <c r="C6131">
        <v>966</v>
      </c>
      <c r="D6131" t="str">
        <v>Panel respaldo, asiento trasero, botaguas</v>
      </c>
      <c r="E6131">
        <v>1130.43</v>
      </c>
      <c r="F6131" t="str">
        <v>IMPORTACION</v>
      </c>
      <c r="G6131">
        <v>457.82415000000003</v>
      </c>
      <c r="H6131">
        <v>83.496799999999993</v>
      </c>
      <c r="I6131">
        <v>4.4831340841804721</v>
      </c>
      <c r="J6131" t="str">
        <v>C0135</v>
      </c>
      <c r="Q6131" s="19" t="str">
        <v>706 - RESORTES LINEA PEUGEOT - RESORTE P/REGISTRO DE REG.AUT.DEZAP./FRENO TRAS./DER. PEUGEOT</v>
      </c>
      <c r="V6131" s="83"/>
      <c r="AA6131" t="str">
        <v>703 - Sujetador expansible</v>
      </c>
    </row>
    <row r="6132" spans="1:27" x14ac:dyDescent="0.2">
      <c r="A6132" t="str">
        <v>CLIPS IMPORTADOS939</v>
      </c>
      <c r="B6132" t="str">
        <v>CLIPS IMPORTADOS</v>
      </c>
      <c r="C6132">
        <v>939</v>
      </c>
      <c r="D6132" t="str">
        <v>Burlete y panel de tablero</v>
      </c>
      <c r="E6132">
        <v>826.09</v>
      </c>
      <c r="F6132" t="str">
        <v>IMPORTACION</v>
      </c>
      <c r="G6132">
        <v>334.56645000000003</v>
      </c>
      <c r="H6132">
        <v>60.463200000000001</v>
      </c>
      <c r="I6132">
        <v>4.5333897312745606</v>
      </c>
      <c r="J6132" t="str">
        <v>C0423</v>
      </c>
      <c r="Q6132" s="19" t="str">
        <v>707 - Protector de canto, moldura interior</v>
      </c>
      <c r="V6132" s="83"/>
      <c r="AA6132" t="str">
        <v>704 - Pasarruedas</v>
      </c>
    </row>
    <row r="6133" spans="1:27" x14ac:dyDescent="0.2">
      <c r="A6133" t="str">
        <v>CONECTORES PLASTICOS MANGUERAS120</v>
      </c>
      <c r="B6133" t="str">
        <v>CONECTORES PLASTICOS MANGUERAS</v>
      </c>
      <c r="C6133">
        <v>120</v>
      </c>
      <c r="D6133" t="str">
        <v>Codo de 3,5 a 4,5 mm</v>
      </c>
      <c r="E6133">
        <v>1167</v>
      </c>
      <c r="F6133" t="str">
        <v>IMPORTACION</v>
      </c>
      <c r="G6133">
        <v>472.63500000000005</v>
      </c>
      <c r="H6133">
        <v>84.204400000000007</v>
      </c>
      <c r="I6133">
        <v>4.6129489670373518</v>
      </c>
      <c r="J6133" t="str">
        <v>C0865</v>
      </c>
      <c r="Q6133" s="19" t="str">
        <v>707 - RESORTES LINEA PEUGEOT - RESORTE P/REGISTRO DE REG.AUT.DEZAP./FRENO TRAS./IZQ. PEUGEOT</v>
      </c>
      <c r="V6133" s="83"/>
      <c r="AA6133" t="str">
        <v>705 - Faldon lateral</v>
      </c>
    </row>
    <row r="6134" spans="1:27" x14ac:dyDescent="0.2">
      <c r="A6134" t="str">
        <v>CLIPS IMPORTADOS926</v>
      </c>
      <c r="B6134" t="str">
        <v>CLIPS IMPORTADOS</v>
      </c>
      <c r="C6134">
        <v>926</v>
      </c>
      <c r="D6134" t="str">
        <v>Fascia de paragolpes, rejilla</v>
      </c>
      <c r="E6134">
        <v>1000</v>
      </c>
      <c r="F6134" t="str">
        <v>IMPORTACION</v>
      </c>
      <c r="G6134">
        <v>405</v>
      </c>
      <c r="H6134">
        <v>71.98</v>
      </c>
      <c r="I6134">
        <v>4.6265629341483745</v>
      </c>
      <c r="J6134" t="str">
        <v>C0156</v>
      </c>
      <c r="Q6134" s="19" t="str">
        <v>708 - Moldura de techo</v>
      </c>
      <c r="V6134" s="83"/>
      <c r="AA6134" t="str">
        <v>706 - Pasarruedas</v>
      </c>
    </row>
    <row r="6135" spans="1:27" x14ac:dyDescent="0.2">
      <c r="A6135" t="str">
        <v>CLIPS IMPORTADOS938</v>
      </c>
      <c r="B6135" t="str">
        <v>CLIPS IMPORTADOS</v>
      </c>
      <c r="C6135">
        <v>938</v>
      </c>
      <c r="D6135" t="str">
        <v>Rejilla, interior</v>
      </c>
      <c r="E6135">
        <v>1000</v>
      </c>
      <c r="F6135" t="str">
        <v>IMPORTACION</v>
      </c>
      <c r="G6135">
        <v>405</v>
      </c>
      <c r="H6135">
        <v>71.98</v>
      </c>
      <c r="I6135">
        <v>4.6265629341483745</v>
      </c>
      <c r="J6135" t="str">
        <v>C3341</v>
      </c>
      <c r="Q6135" s="19" t="str">
        <v>708 - RESORTES LINEA PEUGEOT - RESORTE SUPERIOR P/ZAP.DE FRENO TRAS. PEUGEOT 504/PICK UP</v>
      </c>
      <c r="V6135" s="83"/>
      <c r="AA6135" t="str">
        <v>706 - RESORTES LINEA PEUGEOT - RESORTE P/REGISTRO DE REG.AUT.DEZAP./FRENO TRAS./DER. PEUGEOT</v>
      </c>
    </row>
    <row r="6136" spans="1:27" x14ac:dyDescent="0.2">
      <c r="A6136" t="str">
        <v>CLIPS IMPORTADOS947</v>
      </c>
      <c r="B6136" t="str">
        <v>CLIPS IMPORTADOS</v>
      </c>
      <c r="C6136">
        <v>947</v>
      </c>
      <c r="D6136" t="str">
        <v>Paneles laterales y respaldo de asiento</v>
      </c>
      <c r="E6136">
        <v>1000</v>
      </c>
      <c r="F6136" t="str">
        <v>IMPORTACION</v>
      </c>
      <c r="G6136">
        <v>405</v>
      </c>
      <c r="H6136">
        <v>71.98</v>
      </c>
      <c r="I6136">
        <v>4.6265629341483745</v>
      </c>
      <c r="J6136" t="str">
        <v>C0102</v>
      </c>
      <c r="Q6136" s="19" t="str">
        <v>709 - RESORTES LINEA PEUGEOT - RESORTE INFERIOR P/ZAP.DE FRENO TRAS. PEUGEOT 504/PICK UP</v>
      </c>
      <c r="V6136" s="83"/>
      <c r="AA6136" t="str">
        <v>707 - Protector de canto, moldura interior</v>
      </c>
    </row>
    <row r="6137" spans="1:27" x14ac:dyDescent="0.2">
      <c r="A6137" t="str">
        <v>CLIPS IMPORTADOS564</v>
      </c>
      <c r="B6137" t="str">
        <v>CLIPS IMPORTADOS</v>
      </c>
      <c r="C6137">
        <v>564</v>
      </c>
      <c r="D6137" t="str">
        <v>Techo</v>
      </c>
      <c r="E6137">
        <v>1043.48</v>
      </c>
      <c r="F6137" t="str">
        <v>IMPORTACION</v>
      </c>
      <c r="G6137">
        <v>422.60939999999999</v>
      </c>
      <c r="H6137">
        <v>74.859200000000001</v>
      </c>
      <c r="I6137">
        <v>4.6453902793511013</v>
      </c>
      <c r="J6137" t="str">
        <v>C3316</v>
      </c>
      <c r="Q6137" s="19" t="str">
        <v>709 - Spoiler</v>
      </c>
      <c r="V6137" s="83"/>
      <c r="AA6137" t="str">
        <v>707 - RESORTES LINEA PEUGEOT - RESORTE P/REGISTRO DE REG.AUT.DEZAP./FRENO TRAS./IZQ. PEUGEOT</v>
      </c>
    </row>
    <row r="6138" spans="1:27" x14ac:dyDescent="0.2">
      <c r="A6138" t="str">
        <v>PLASTICOS245</v>
      </c>
      <c r="B6138" t="str">
        <v>PLASTICOS</v>
      </c>
      <c r="C6138">
        <v>245</v>
      </c>
      <c r="D6138" t="str">
        <v>GRAMPA EXTREMO PARAGOLPE VOLKSWAGEN 1500</v>
      </c>
      <c r="E6138">
        <v>4220.22</v>
      </c>
      <c r="F6138" t="str">
        <v>FADER</v>
      </c>
      <c r="G6138">
        <v>1709.1891000000003</v>
      </c>
      <c r="H6138">
        <v>302.09089999999998</v>
      </c>
      <c r="I6138">
        <v>4.657863576824063</v>
      </c>
      <c r="J6138" t="str">
        <v>F-1011/I</v>
      </c>
      <c r="Q6138" s="19" t="str">
        <v>70x82 - 70x82</v>
      </c>
      <c r="V6138" s="83"/>
      <c r="AA6138" t="str">
        <v>708 - Moldura de techo</v>
      </c>
    </row>
    <row r="6139" spans="1:27" x14ac:dyDescent="0.2">
      <c r="A6139" t="str">
        <v>PLASTICOS246</v>
      </c>
      <c r="B6139" t="str">
        <v>PLASTICOS</v>
      </c>
      <c r="C6139">
        <v>246</v>
      </c>
      <c r="D6139" t="str">
        <v>GRAMPA EXTREMO PARAGOLPE VOLKSWAGEN 1500</v>
      </c>
      <c r="E6139">
        <v>4220.22</v>
      </c>
      <c r="F6139" t="str">
        <v>FADER</v>
      </c>
      <c r="G6139">
        <v>1709.1891000000003</v>
      </c>
      <c r="H6139">
        <v>302.09089999999998</v>
      </c>
      <c r="I6139">
        <v>4.657863576824063</v>
      </c>
      <c r="J6139" t="str">
        <v>F-1011/D</v>
      </c>
      <c r="Q6139" s="19" t="str">
        <v>71 - 2 x 20 x 30 - Compresion</v>
      </c>
      <c r="V6139" s="83"/>
      <c r="AA6139" t="str">
        <v>708 - RESORTES LINEA PEUGEOT - RESORTE SUPERIOR P/ZAP.DE FRENO TRAS. PEUGEOT 504/PICK UP</v>
      </c>
    </row>
    <row r="6140" spans="1:27" x14ac:dyDescent="0.2">
      <c r="A6140" t="str">
        <v>CLIPS IMPORTADOS618</v>
      </c>
      <c r="B6140" t="str">
        <v>CLIPS IMPORTADOS</v>
      </c>
      <c r="C6140">
        <v>618</v>
      </c>
      <c r="D6140" t="str">
        <v>Panel de puerta</v>
      </c>
      <c r="E6140">
        <v>1130.43</v>
      </c>
      <c r="F6140" t="str">
        <v>IMPORTACION</v>
      </c>
      <c r="G6140">
        <v>457.82415000000003</v>
      </c>
      <c r="H6140">
        <v>80.617599999999996</v>
      </c>
      <c r="I6140">
        <v>4.6789603014726318</v>
      </c>
      <c r="J6140" t="str">
        <v>C0151</v>
      </c>
      <c r="Q6140" s="19" t="str">
        <v>71 - MARTIRI - LÁGRIMA BLANCA  C / C</v>
      </c>
      <c r="V6140" s="83"/>
      <c r="AA6140" t="str">
        <v>709 - RESORTES LINEA PEUGEOT - RESORTE INFERIOR P/ZAP.DE FRENO TRAS. PEUGEOT 504/PICK UP</v>
      </c>
    </row>
    <row r="6141" spans="1:27" x14ac:dyDescent="0.2">
      <c r="A6141" t="str">
        <v>CLIPS IMPORTADOS787</v>
      </c>
      <c r="B6141" t="str">
        <v>CLIPS IMPORTADOS</v>
      </c>
      <c r="C6141">
        <v>787</v>
      </c>
      <c r="D6141" t="str">
        <v>Faldón lateral</v>
      </c>
      <c r="E6141">
        <v>1130.43</v>
      </c>
      <c r="F6141" t="str">
        <v>IMPORTACION</v>
      </c>
      <c r="G6141">
        <v>457.82415000000003</v>
      </c>
      <c r="H6141">
        <v>80.617599999999996</v>
      </c>
      <c r="I6141">
        <v>4.6789603014726318</v>
      </c>
      <c r="J6141" t="str">
        <v>C0142</v>
      </c>
      <c r="Q6141" s="19" t="str">
        <v>71 - Ojal de 10,5x18 mm reforzado Cable: 6 - 10 mm</v>
      </c>
      <c r="V6141" s="83"/>
      <c r="AA6141" t="str">
        <v>709 - Spoiler</v>
      </c>
    </row>
    <row r="6142" spans="1:27" x14ac:dyDescent="0.2">
      <c r="A6142" t="str">
        <v>CLIPS IMPORTADOS930</v>
      </c>
      <c r="B6142" t="str">
        <v>CLIPS IMPORTADOS</v>
      </c>
      <c r="C6142">
        <v>930</v>
      </c>
      <c r="D6142" t="str">
        <v>Separador de marco de puerta/paragolpes</v>
      </c>
      <c r="E6142">
        <v>1130.43</v>
      </c>
      <c r="F6142" t="str">
        <v>IMPORTACION</v>
      </c>
      <c r="G6142">
        <v>457.82415000000003</v>
      </c>
      <c r="H6142">
        <v>80.617599999999996</v>
      </c>
      <c r="I6142">
        <v>4.6789603014726318</v>
      </c>
      <c r="J6142" t="str">
        <v>C0101</v>
      </c>
      <c r="Q6142" s="19" t="str">
        <v>71 - Park 7 x 12 negro</v>
      </c>
      <c r="V6142" s="83"/>
      <c r="AA6142" t="str">
        <v>70x82 - 70x82</v>
      </c>
    </row>
    <row r="6143" spans="1:27" x14ac:dyDescent="0.2">
      <c r="A6143" t="str">
        <v>CLIPS IMPORTADOS967</v>
      </c>
      <c r="B6143" t="str">
        <v>CLIPS IMPORTADOS</v>
      </c>
      <c r="C6143">
        <v>967</v>
      </c>
      <c r="D6143" t="str">
        <v>Pasarruedas</v>
      </c>
      <c r="E6143">
        <v>1130.43</v>
      </c>
      <c r="F6143" t="str">
        <v>IMPORTACION</v>
      </c>
      <c r="G6143">
        <v>457.82415000000003</v>
      </c>
      <c r="H6143">
        <v>80.617599999999996</v>
      </c>
      <c r="I6143">
        <v>4.6789603014726318</v>
      </c>
      <c r="J6143" t="str">
        <v>C0164</v>
      </c>
      <c r="Q6143" s="19" t="str">
        <v>71 - PERILLA C/TUERCA - 5/16 .</v>
      </c>
      <c r="V6143" s="83"/>
      <c r="AA6143" t="str">
        <v>71 - 2 x 20 x 30 - Compresion</v>
      </c>
    </row>
    <row r="6144" spans="1:27" x14ac:dyDescent="0.2">
      <c r="A6144" t="str">
        <v>CLIPS IMPORTADOS800</v>
      </c>
      <c r="B6144" t="str">
        <v>CLIPS IMPORTADOS</v>
      </c>
      <c r="C6144">
        <v>800</v>
      </c>
      <c r="D6144" t="str">
        <v>Asiento</v>
      </c>
      <c r="E6144">
        <v>1217.3900000000001</v>
      </c>
      <c r="F6144" t="str">
        <v>IMPORTACION</v>
      </c>
      <c r="G6144">
        <v>493.04295000000002</v>
      </c>
      <c r="H6144">
        <v>86.376000000000005</v>
      </c>
      <c r="I6144">
        <v>4.708101208669075</v>
      </c>
      <c r="J6144" t="str">
        <v>C0064</v>
      </c>
      <c r="Q6144" s="19" t="str">
        <v>71 - REDUCC  1/8 H a  1/4 H</v>
      </c>
      <c r="V6144" s="83"/>
      <c r="AA6144" t="str">
        <v>71 - MARTIRI - LAGRIMA BLANCA  C / C</v>
      </c>
    </row>
    <row r="6145" spans="1:27" x14ac:dyDescent="0.2">
      <c r="A6145" t="str">
        <v>TUERCAS RAPIDAS NUEVAS93</v>
      </c>
      <c r="B6145" t="str">
        <v>TUERCAS RAPIDAS NUEVAS</v>
      </c>
      <c r="C6145">
        <v>93</v>
      </c>
      <c r="D6145" t="str">
        <v>Tuerca U de 6 mm (15 x 24)</v>
      </c>
      <c r="E6145">
        <v>1715</v>
      </c>
      <c r="F6145" t="str">
        <v>IMPORTACION</v>
      </c>
      <c r="G6145">
        <v>694.57500000000005</v>
      </c>
      <c r="H6145">
        <v>120.9264</v>
      </c>
      <c r="I6145">
        <v>4.7437829952764661</v>
      </c>
      <c r="J6145" t="str">
        <v>H2079</v>
      </c>
      <c r="Q6145" s="19" t="str">
        <v>71 - REDUCCION 25 X 38</v>
      </c>
      <c r="V6145" s="83"/>
      <c r="AA6145" t="str">
        <v>71 - Ojal de 10,5x18 mm reforzado Cable: 6 - 10 mm</v>
      </c>
    </row>
    <row r="6146" spans="1:27" x14ac:dyDescent="0.2">
      <c r="A6146" t="str">
        <v>CLIPS IMPORTADOS605</v>
      </c>
      <c r="B6146" t="str">
        <v>CLIPS IMPORTADOS</v>
      </c>
      <c r="C6146">
        <v>605</v>
      </c>
      <c r="D6146" t="str">
        <v>Conjunto de levanta-ventanas</v>
      </c>
      <c r="E6146">
        <v>1347.83</v>
      </c>
      <c r="F6146" t="str">
        <v>IMPORTACION</v>
      </c>
      <c r="G6146">
        <v>545.87115000000006</v>
      </c>
      <c r="H6146">
        <v>95.013599999999997</v>
      </c>
      <c r="I6146">
        <v>4.7451896360100037</v>
      </c>
      <c r="J6146" t="str">
        <v>C0310</v>
      </c>
      <c r="Q6146" s="19" t="str">
        <v>71 - REDUCTOR DE 8 a 16 mm</v>
      </c>
      <c r="V6146" s="83"/>
      <c r="AA6146" t="str">
        <v>71 - Park 7 x 12 negro</v>
      </c>
    </row>
    <row r="6147" spans="1:27" x14ac:dyDescent="0.2">
      <c r="A6147" t="str">
        <v>CONECTORES PLASTICOS MANGUERAS128</v>
      </c>
      <c r="B6147" t="str">
        <v>CONECTORES PLASTICOS MANGUERAS</v>
      </c>
      <c r="C6147">
        <v>128</v>
      </c>
      <c r="D6147" t="str">
        <v>Sistema de limpiaparabrisas y lavaparabrisas / bifurcacion 3 bocas en Y de 5 mm</v>
      </c>
      <c r="E6147">
        <v>1750</v>
      </c>
      <c r="F6147" t="str">
        <v>IMPORTACION</v>
      </c>
      <c r="G6147">
        <v>708.75000000000011</v>
      </c>
      <c r="H6147">
        <v>121.9512</v>
      </c>
      <c r="I6147">
        <v>4.8117509298801497</v>
      </c>
      <c r="J6147" t="str">
        <v>C0445</v>
      </c>
      <c r="Q6147" s="19" t="str">
        <v>71 - Soporte giratorio de cables de motor</v>
      </c>
      <c r="V6147" s="83"/>
      <c r="AA6147" t="str">
        <v>71 - PERILLA C/TUERCA - 5/16 .</v>
      </c>
    </row>
    <row r="6148" spans="1:27" x14ac:dyDescent="0.2">
      <c r="A6148" t="str">
        <v>CLIPS IMPORTADOS875</v>
      </c>
      <c r="B6148" t="str">
        <v>CLIPS IMPORTADOS</v>
      </c>
      <c r="C6148">
        <v>875</v>
      </c>
      <c r="D6148" t="str">
        <v>Clip guía de tubos y cables</v>
      </c>
      <c r="E6148">
        <v>1902.17</v>
      </c>
      <c r="F6148" t="str">
        <v>IMPORTACION</v>
      </c>
      <c r="G6148">
        <v>770.37885000000006</v>
      </c>
      <c r="H6148">
        <v>132.44319999999999</v>
      </c>
      <c r="I6148">
        <v>4.8166734872005517</v>
      </c>
      <c r="J6148" t="str">
        <v>C1008</v>
      </c>
      <c r="Q6148" s="19" t="str">
        <v>710 - Moldura de puerta</v>
      </c>
      <c r="V6148" s="83"/>
      <c r="AA6148" t="str">
        <v>71 - REDUCC  1/8 H a  1/4 H</v>
      </c>
    </row>
    <row r="6149" spans="1:27" x14ac:dyDescent="0.2">
      <c r="A6149" t="str">
        <v>CLIPS IMPORTADOS960</v>
      </c>
      <c r="B6149" t="str">
        <v>CLIPS IMPORTADOS</v>
      </c>
      <c r="C6149">
        <v>960</v>
      </c>
      <c r="D6149" t="str">
        <v>Botaguas, capó</v>
      </c>
      <c r="E6149">
        <v>913.04</v>
      </c>
      <c r="F6149" t="str">
        <v>IMPORTACION</v>
      </c>
      <c r="G6149">
        <v>369.78120000000001</v>
      </c>
      <c r="H6149">
        <v>63.342399999999998</v>
      </c>
      <c r="I6149">
        <v>4.8378147970395817</v>
      </c>
      <c r="J6149" t="str">
        <v>C0589</v>
      </c>
      <c r="Q6149" s="19" t="str">
        <v>710 - RESORTES LINEA PEUGEOT - RESORTE P/LEVA DE ACCIONAM DE REG. AUTOMATICA TRAS PEUGEOT 504/PICK UP</v>
      </c>
      <c r="V6149" s="83"/>
      <c r="AA6149" t="str">
        <v>71 - REDUCCION 25 X 38</v>
      </c>
    </row>
    <row r="6150" spans="1:27" x14ac:dyDescent="0.2">
      <c r="A6150" t="str">
        <v>PLASTICOS333</v>
      </c>
      <c r="B6150" t="str">
        <v>PLASTICOS</v>
      </c>
      <c r="C6150">
        <v>333</v>
      </c>
      <c r="D6150" t="str">
        <v>LEVA CERRADURA DE PUERTA CHEVROLET CORSA</v>
      </c>
      <c r="E6150">
        <v>2255.58</v>
      </c>
      <c r="F6150" t="str">
        <v>FADER</v>
      </c>
      <c r="G6150">
        <v>913.50990000000002</v>
      </c>
      <c r="H6150">
        <v>155.61000000000001</v>
      </c>
      <c r="I6150">
        <v>4.870508964719491</v>
      </c>
      <c r="J6150" t="str">
        <v>S-078</v>
      </c>
      <c r="Q6150" s="19" t="str">
        <v>711 - Panel de puerta</v>
      </c>
      <c r="V6150" s="83"/>
      <c r="AA6150" t="str">
        <v>71 - REDUCTOR DE 8 a 16 mm</v>
      </c>
    </row>
    <row r="6151" spans="1:27" x14ac:dyDescent="0.2">
      <c r="A6151" t="str">
        <v>CLIPS IMPORTADOS803</v>
      </c>
      <c r="B6151" t="str">
        <v>CLIPS IMPORTADOS</v>
      </c>
      <c r="C6151">
        <v>803</v>
      </c>
      <c r="D6151" t="str">
        <v>Panel de puerta, piso</v>
      </c>
      <c r="E6151">
        <v>1043.48</v>
      </c>
      <c r="F6151" t="str">
        <v>IMPORTACION</v>
      </c>
      <c r="G6151">
        <v>422.60939999999999</v>
      </c>
      <c r="H6151">
        <v>71.98</v>
      </c>
      <c r="I6151">
        <v>4.8712058905251459</v>
      </c>
      <c r="J6151" t="str">
        <v>C0625</v>
      </c>
      <c r="Q6151" s="19" t="str">
        <v>712 - Bandeja trasera</v>
      </c>
      <c r="V6151" s="83"/>
      <c r="AA6151" t="str">
        <v>71 - Soporte giratorio de cables de motor</v>
      </c>
    </row>
    <row r="6152" spans="1:27" x14ac:dyDescent="0.2">
      <c r="A6152" t="str">
        <v>CLIPS IMPORTADOS919</v>
      </c>
      <c r="B6152" t="str">
        <v>CLIPS IMPORTADOS</v>
      </c>
      <c r="C6152">
        <v>919</v>
      </c>
      <c r="D6152" t="str">
        <v>Moldura de puerta, moldura trasera</v>
      </c>
      <c r="E6152">
        <v>1043.48</v>
      </c>
      <c r="F6152" t="str">
        <v>IMPORTACION</v>
      </c>
      <c r="G6152">
        <v>422.60939999999999</v>
      </c>
      <c r="H6152">
        <v>71.98</v>
      </c>
      <c r="I6152">
        <v>4.8712058905251459</v>
      </c>
      <c r="J6152" t="str">
        <v>C1893</v>
      </c>
      <c r="Q6152" s="19" t="str">
        <v>713 - Rejilla</v>
      </c>
      <c r="V6152" s="83"/>
      <c r="AA6152" t="str">
        <v>710 - Moldura de puerta</v>
      </c>
    </row>
    <row r="6153" spans="1:27" x14ac:dyDescent="0.2">
      <c r="A6153" t="str">
        <v>CLIPS IMPORTADOS714</v>
      </c>
      <c r="B6153" t="str">
        <v>CLIPS IMPORTADOS</v>
      </c>
      <c r="C6153">
        <v>714</v>
      </c>
      <c r="D6153" t="str">
        <v>Guardabarros</v>
      </c>
      <c r="E6153">
        <v>1217.3900000000001</v>
      </c>
      <c r="F6153" t="str">
        <v>IMPORTACION</v>
      </c>
      <c r="G6153">
        <v>493.04295000000002</v>
      </c>
      <c r="H6153">
        <v>83.496799999999993</v>
      </c>
      <c r="I6153">
        <v>4.9049322848300783</v>
      </c>
      <c r="J6153" t="str">
        <v>C1780</v>
      </c>
      <c r="Q6153" s="19" t="str">
        <v>714 - Guardabarros</v>
      </c>
      <c r="V6153" s="83"/>
      <c r="AA6153" t="str">
        <v>710 - RESORTES LINEA PEUGEOT - RESORTE P/LEVA DE ACCIONAM DE REG. AUTOMATICA TRAS PEUGEOT 504/PICK UP</v>
      </c>
    </row>
    <row r="6154" spans="1:27" x14ac:dyDescent="0.2">
      <c r="A6154" t="str">
        <v>CLIPS IMPORTADOS909</v>
      </c>
      <c r="B6154" t="str">
        <v>CLIPS IMPORTADOS</v>
      </c>
      <c r="C6154">
        <v>909</v>
      </c>
      <c r="D6154" t="str">
        <v>Pasarruedas, bomba de combustible</v>
      </c>
      <c r="E6154">
        <v>1217.3900000000001</v>
      </c>
      <c r="F6154" t="str">
        <v>IMPORTACION</v>
      </c>
      <c r="G6154">
        <v>493.04295000000002</v>
      </c>
      <c r="H6154">
        <v>83.496799999999993</v>
      </c>
      <c r="I6154">
        <v>4.9049322848300783</v>
      </c>
      <c r="J6154" t="str">
        <v>C0090</v>
      </c>
      <c r="Q6154" s="19" t="str">
        <v>715 - Extension de guardabarros</v>
      </c>
      <c r="V6154" s="83"/>
      <c r="AA6154" t="str">
        <v>711 - Panel de puerta</v>
      </c>
    </row>
    <row r="6155" spans="1:27" x14ac:dyDescent="0.2">
      <c r="A6155" t="str">
        <v>CLIPS IMPORTADOS950</v>
      </c>
      <c r="B6155" t="str">
        <v>CLIPS IMPORTADOS</v>
      </c>
      <c r="C6155">
        <v>950</v>
      </c>
      <c r="D6155" t="str">
        <v>Panel inferior y aislante del cortafuego</v>
      </c>
      <c r="E6155">
        <v>1217.3900000000001</v>
      </c>
      <c r="F6155" t="str">
        <v>IMPORTACION</v>
      </c>
      <c r="G6155">
        <v>493.04295000000002</v>
      </c>
      <c r="H6155">
        <v>83.496799999999993</v>
      </c>
      <c r="I6155">
        <v>4.9049322848300783</v>
      </c>
      <c r="J6155" t="str">
        <v>C0105</v>
      </c>
      <c r="Q6155" s="19" t="str">
        <v>716 - Panel porton trasero</v>
      </c>
      <c r="V6155" s="83"/>
      <c r="AA6155" t="str">
        <v>712 - Bandeja trasera</v>
      </c>
    </row>
    <row r="6156" spans="1:27" x14ac:dyDescent="0.2">
      <c r="A6156" t="str">
        <v>PLASTICOS174</v>
      </c>
      <c r="B6156" t="str">
        <v>PLASTICOS</v>
      </c>
      <c r="C6156">
        <v>174</v>
      </c>
      <c r="D6156" t="str">
        <v>SEGURO SOPORTE DE PARAGOLPE  PEUGEOT 504/405</v>
      </c>
      <c r="E6156">
        <v>6316.27</v>
      </c>
      <c r="F6156" t="str">
        <v>FADER</v>
      </c>
      <c r="G6156">
        <v>2558.0893500000002</v>
      </c>
      <c r="H6156">
        <v>431.55840000000001</v>
      </c>
      <c r="I6156">
        <v>4.9275624110201539</v>
      </c>
      <c r="J6156" t="str">
        <v>F-1041</v>
      </c>
      <c r="Q6156" s="19" t="str">
        <v>717 - Luz trasera</v>
      </c>
      <c r="V6156" s="83"/>
      <c r="AA6156" t="str">
        <v>713 - Rejilla</v>
      </c>
    </row>
    <row r="6157" spans="1:27" x14ac:dyDescent="0.2">
      <c r="A6157" t="str">
        <v>CLIPS IMPORTADOS535</v>
      </c>
      <c r="B6157" t="str">
        <v>CLIPS IMPORTADOS</v>
      </c>
      <c r="C6157">
        <v>535</v>
      </c>
      <c r="D6157" t="str">
        <v>Sujetador</v>
      </c>
      <c r="E6157">
        <v>1065.22</v>
      </c>
      <c r="F6157" t="str">
        <v>IMPORTACION</v>
      </c>
      <c r="G6157">
        <v>431.41410000000008</v>
      </c>
      <c r="H6157">
        <v>71.98</v>
      </c>
      <c r="I6157">
        <v>4.993527368713532</v>
      </c>
      <c r="J6157" t="str">
        <v>C0167</v>
      </c>
      <c r="Q6157" s="19" t="str">
        <v>718 - Rejilla</v>
      </c>
      <c r="V6157" s="83"/>
      <c r="AA6157" t="str">
        <v>714 - Guardabarros</v>
      </c>
    </row>
    <row r="6158" spans="1:27" x14ac:dyDescent="0.2">
      <c r="A6158" t="str">
        <v>CLIPS IMPORTADOS974</v>
      </c>
      <c r="B6158" t="str">
        <v>CLIPS IMPORTADOS</v>
      </c>
      <c r="C6158">
        <v>974</v>
      </c>
      <c r="D6158" t="str">
        <v>Panel de puerta, capó</v>
      </c>
      <c r="E6158">
        <v>1065.22</v>
      </c>
      <c r="F6158" t="str">
        <v>IMPORTACION</v>
      </c>
      <c r="G6158">
        <v>431.41410000000008</v>
      </c>
      <c r="H6158">
        <v>71.98</v>
      </c>
      <c r="I6158">
        <v>4.993527368713532</v>
      </c>
      <c r="J6158" t="str">
        <v>C0371</v>
      </c>
      <c r="Q6158" s="19" t="str">
        <v>719 - Panel de puerta</v>
      </c>
      <c r="V6158" s="83"/>
      <c r="AA6158" t="str">
        <v>715 - Extension de guardabarros</v>
      </c>
    </row>
    <row r="6159" spans="1:27" x14ac:dyDescent="0.2">
      <c r="A6159" t="str">
        <v>TUERCAS RAPIDAS NUEVAS95</v>
      </c>
      <c r="B6159" t="str">
        <v>TUERCAS RAPIDAS NUEVAS</v>
      </c>
      <c r="C6159">
        <v>95</v>
      </c>
      <c r="D6159" t="str">
        <v>Tuerca U de 6 mm (16 x 19)</v>
      </c>
      <c r="E6159">
        <v>1715</v>
      </c>
      <c r="F6159" t="str">
        <v>IMPORTACION</v>
      </c>
      <c r="G6159">
        <v>694.57500000000005</v>
      </c>
      <c r="H6159">
        <v>115.16800000000001</v>
      </c>
      <c r="I6159">
        <v>5.0309721450402893</v>
      </c>
      <c r="J6159" t="str">
        <v>H1146</v>
      </c>
      <c r="Q6159" s="19" t="str">
        <v>71x83 - 71x83</v>
      </c>
      <c r="V6159" s="83"/>
      <c r="AA6159" t="str">
        <v>716 - Panel porton trasero</v>
      </c>
    </row>
    <row r="6160" spans="1:27" x14ac:dyDescent="0.2">
      <c r="A6160" t="str">
        <v>TUERCAS RAPIDAS NUEVAS76</v>
      </c>
      <c r="B6160" t="str">
        <v>TUERCAS RAPIDAS NUEVAS</v>
      </c>
      <c r="C6160">
        <v>76</v>
      </c>
      <c r="D6160" t="str">
        <v>M 5 - 3/16- PARK  8/10 (cuerpo GR)</v>
      </c>
      <c r="E6160">
        <v>1720</v>
      </c>
      <c r="F6160" t="str">
        <v>IMPORTACION</v>
      </c>
      <c r="G6160">
        <v>696.6</v>
      </c>
      <c r="H6160">
        <v>115.16800000000001</v>
      </c>
      <c r="I6160">
        <v>5.0485551542095024</v>
      </c>
      <c r="J6160" t="str">
        <v>C0049</v>
      </c>
      <c r="Q6160" s="19" t="str">
        <v xml:space="preserve">72 -  UNIONES ORIENTABLES 00072 </v>
      </c>
      <c r="V6160" s="83"/>
      <c r="AA6160" t="str">
        <v>717 - Luz trasera</v>
      </c>
    </row>
    <row r="6161" spans="1:27" x14ac:dyDescent="0.2">
      <c r="A6161" t="str">
        <v>CONECTORES PLASTICOS MANGUERAS116</v>
      </c>
      <c r="B6161" t="str">
        <v>CONECTORES PLASTICOS MANGUERAS</v>
      </c>
      <c r="C6161">
        <v>116</v>
      </c>
      <c r="D6161" t="str">
        <v>T Nylon blanca red de 3,5 a 6  mm</v>
      </c>
      <c r="E6161">
        <v>1260</v>
      </c>
      <c r="F6161" t="str">
        <v>IMPORTACION</v>
      </c>
      <c r="G6161">
        <v>510.30000000000007</v>
      </c>
      <c r="H6161">
        <v>84.204400000000007</v>
      </c>
      <c r="I6161">
        <v>5.0602533834336452</v>
      </c>
      <c r="J6161" t="str">
        <v>C0879</v>
      </c>
      <c r="Q6161" s="19" t="str">
        <v>72 - 2 x 25 x 35 - Compresion</v>
      </c>
      <c r="V6161" s="83"/>
      <c r="AA6161" t="str">
        <v>718 - Rejilla</v>
      </c>
    </row>
    <row r="6162" spans="1:27" x14ac:dyDescent="0.2">
      <c r="A6162" t="str">
        <v>CLIPS IMPORTADOS702</v>
      </c>
      <c r="B6162" t="str">
        <v>CLIPS IMPORTADOS</v>
      </c>
      <c r="C6162">
        <v>702</v>
      </c>
      <c r="D6162" t="str">
        <v>Bandeja trasera</v>
      </c>
      <c r="E6162">
        <v>1130.43</v>
      </c>
      <c r="F6162" t="str">
        <v>IMPORTACION</v>
      </c>
      <c r="G6162">
        <v>457.82415000000003</v>
      </c>
      <c r="H6162">
        <v>74.859200000000001</v>
      </c>
      <c r="I6162">
        <v>5.1158034015859108</v>
      </c>
      <c r="J6162" t="str">
        <v>C0390</v>
      </c>
      <c r="Q6162" s="19" t="str">
        <v>72 - Grampa pasacable de cerradura de Escord</v>
      </c>
      <c r="V6162" s="83"/>
      <c r="AA6162" t="str">
        <v>719 - Panel de puerta</v>
      </c>
    </row>
    <row r="6163" spans="1:27" x14ac:dyDescent="0.2">
      <c r="A6163" t="str">
        <v>CLIPS IMPORTADOS836</v>
      </c>
      <c r="B6163" t="str">
        <v>CLIPS IMPORTADOS</v>
      </c>
      <c r="C6163">
        <v>836</v>
      </c>
      <c r="D6163" t="str">
        <v>Montaje de faro, guardabarros</v>
      </c>
      <c r="E6163">
        <v>1130.43</v>
      </c>
      <c r="F6163" t="str">
        <v>IMPORTACION</v>
      </c>
      <c r="G6163">
        <v>457.82415000000003</v>
      </c>
      <c r="H6163">
        <v>74.859200000000001</v>
      </c>
      <c r="I6163">
        <v>5.1158034015859108</v>
      </c>
      <c r="J6163" t="str">
        <v>C0609</v>
      </c>
      <c r="Q6163" s="19" t="str">
        <v>72 - Ojal de 13,5x18 mm reforzado Cable: 6 - 10 mm</v>
      </c>
      <c r="V6163" s="83"/>
      <c r="AA6163" t="str">
        <v>71x83 - 71x83</v>
      </c>
    </row>
    <row r="6164" spans="1:27" x14ac:dyDescent="0.2">
      <c r="A6164" t="str">
        <v>CLIPS IMPORTADOS915</v>
      </c>
      <c r="B6164" t="str">
        <v>CLIPS IMPORTADOS</v>
      </c>
      <c r="C6164">
        <v>915</v>
      </c>
      <c r="D6164" t="str">
        <v>Moldura lateral</v>
      </c>
      <c r="E6164">
        <v>1130.43</v>
      </c>
      <c r="F6164" t="str">
        <v>IMPORTACION</v>
      </c>
      <c r="G6164">
        <v>457.82415000000003</v>
      </c>
      <c r="H6164">
        <v>74.859200000000001</v>
      </c>
      <c r="I6164">
        <v>5.1158034015859108</v>
      </c>
      <c r="J6164" t="str">
        <v>C1896</v>
      </c>
      <c r="Q6164" s="19" t="str">
        <v>72 - ORBIS - CONVECTA BLANCA / GRIS  8mm / 6mm</v>
      </c>
      <c r="V6164" s="83"/>
      <c r="AA6164" t="str">
        <v xml:space="preserve">72 -  UNIONES ORIENTABLES 00072 </v>
      </c>
    </row>
    <row r="6165" spans="1:27" x14ac:dyDescent="0.2">
      <c r="A6165" t="str">
        <v>CLIPS IMPORTADOS942</v>
      </c>
      <c r="B6165" t="str">
        <v>CLIPS IMPORTADOS</v>
      </c>
      <c r="C6165">
        <v>942</v>
      </c>
      <c r="D6165" t="str">
        <v>Fijación de piso, botaguas</v>
      </c>
      <c r="E6165">
        <v>1130.43</v>
      </c>
      <c r="F6165" t="str">
        <v>IMPORTACION</v>
      </c>
      <c r="G6165">
        <v>457.82415000000003</v>
      </c>
      <c r="H6165">
        <v>74.859200000000001</v>
      </c>
      <c r="I6165">
        <v>5.1158034015859108</v>
      </c>
      <c r="J6165" t="str">
        <v>C3410</v>
      </c>
      <c r="Q6165" s="19" t="str">
        <v>72 - PERILLA C/TUERCA - 3/8.</v>
      </c>
      <c r="V6165" s="83"/>
      <c r="AA6165" t="str">
        <v>72 - 2 x 25 x 35 - Compresion</v>
      </c>
    </row>
    <row r="6166" spans="1:27" x14ac:dyDescent="0.2">
      <c r="A6166" t="str">
        <v>CLIPS IMPORTADOS759</v>
      </c>
      <c r="B6166" t="str">
        <v>CLIPS IMPORTADOS</v>
      </c>
      <c r="C6166">
        <v>759</v>
      </c>
      <c r="D6166" t="str">
        <v>Panel de puerta</v>
      </c>
      <c r="E6166">
        <v>913.04</v>
      </c>
      <c r="F6166" t="str">
        <v>IMPORTACION</v>
      </c>
      <c r="G6166">
        <v>369.78120000000001</v>
      </c>
      <c r="H6166">
        <v>60.463200000000001</v>
      </c>
      <c r="I6166">
        <v>5.1158059778509903</v>
      </c>
      <c r="J6166" t="str">
        <v>C1643</v>
      </c>
      <c r="Q6166" s="19" t="str">
        <v>72 - REDUCCION 28 X 38</v>
      </c>
      <c r="V6166" s="83"/>
      <c r="AA6166" t="str">
        <v>72 - Grampa pasacable de cerradura de Escord</v>
      </c>
    </row>
    <row r="6167" spans="1:27" x14ac:dyDescent="0.2">
      <c r="A6167" t="str">
        <v>CLIPS IMPORTADOS772</v>
      </c>
      <c r="B6167" t="str">
        <v>CLIPS IMPORTADOS</v>
      </c>
      <c r="C6167">
        <v>772</v>
      </c>
      <c r="D6167" t="str">
        <v>Parabrisas, capó, faldón lateral</v>
      </c>
      <c r="E6167">
        <v>913.04</v>
      </c>
      <c r="F6167" t="str">
        <v>IMPORTACION</v>
      </c>
      <c r="G6167">
        <v>369.78120000000001</v>
      </c>
      <c r="H6167">
        <v>60.463200000000001</v>
      </c>
      <c r="I6167">
        <v>5.1158059778509903</v>
      </c>
      <c r="J6167" t="str">
        <v>C3184</v>
      </c>
      <c r="Q6167" s="19" t="str">
        <v>72 - REDUCTOR DE 8 a 19 mm</v>
      </c>
      <c r="V6167" s="83"/>
      <c r="AA6167" t="str">
        <v>72 - Ojal de 13,5x18 mm reforzado Cable: 6 - 10 mm</v>
      </c>
    </row>
    <row r="6168" spans="1:27" x14ac:dyDescent="0.2">
      <c r="A6168" t="str">
        <v>CLIPS IMPORTADOS610</v>
      </c>
      <c r="B6168" t="str">
        <v>CLIPS IMPORTADOS</v>
      </c>
      <c r="C6168">
        <v>610</v>
      </c>
      <c r="D6168" t="str">
        <v>Cubierta de paragolpes</v>
      </c>
      <c r="E6168">
        <v>1217.3900000000001</v>
      </c>
      <c r="F6168" t="str">
        <v>IMPORTACION</v>
      </c>
      <c r="G6168">
        <v>493.04295000000002</v>
      </c>
      <c r="H6168">
        <v>80.617599999999996</v>
      </c>
      <c r="I6168">
        <v>5.1158227235740092</v>
      </c>
      <c r="J6168" t="str">
        <v>C0186</v>
      </c>
      <c r="Q6168" s="19" t="str">
        <v>72 - SEEGER I 72</v>
      </c>
      <c r="V6168" s="83"/>
      <c r="AA6168" t="str">
        <v>72 - ORBIS - CONVECTA BLANCA / GRIS  8mm / 6mm</v>
      </c>
    </row>
    <row r="6169" spans="1:27" x14ac:dyDescent="0.2">
      <c r="A6169" t="str">
        <v>CLIPS IMPORTADOS529</v>
      </c>
      <c r="B6169" t="str">
        <v>CLIPS IMPORTADOS</v>
      </c>
      <c r="C6169">
        <v>529</v>
      </c>
      <c r="D6169" t="str">
        <v>Panel de puerta</v>
      </c>
      <c r="E6169">
        <v>978.26</v>
      </c>
      <c r="F6169" t="str">
        <v>IMPORTACION</v>
      </c>
      <c r="G6169">
        <v>396.19529999999997</v>
      </c>
      <c r="H6169">
        <v>63.342399999999998</v>
      </c>
      <c r="I6169">
        <v>5.2548198363181688</v>
      </c>
      <c r="J6169" t="str">
        <v>C0163</v>
      </c>
      <c r="Q6169" s="19" t="str">
        <v>720 - Paragolpes delantero y trasero</v>
      </c>
      <c r="V6169" s="83"/>
      <c r="AA6169" t="str">
        <v>72 - PERILLA C/TUERCA - 3/8.</v>
      </c>
    </row>
    <row r="6170" spans="1:27" x14ac:dyDescent="0.2">
      <c r="A6170" t="str">
        <v>CLIPS IMPORTADOS698</v>
      </c>
      <c r="B6170" t="str">
        <v>CLIPS IMPORTADOS</v>
      </c>
      <c r="C6170">
        <v>698</v>
      </c>
      <c r="D6170" t="str">
        <v>Limpiaparabrisas trasero</v>
      </c>
      <c r="E6170">
        <v>1130.43</v>
      </c>
      <c r="F6170" t="str">
        <v>IMPORTACION</v>
      </c>
      <c r="G6170">
        <v>457.82415000000003</v>
      </c>
      <c r="H6170">
        <v>71.98</v>
      </c>
      <c r="I6170">
        <v>5.3604355376493471</v>
      </c>
      <c r="J6170" t="str">
        <v>C0618</v>
      </c>
      <c r="Q6170" s="19" t="str">
        <v>721 - Fijacion de piso, techo, pasarruedas, asiento, bandeja trasera, moldura lateral</v>
      </c>
      <c r="V6170" s="83"/>
      <c r="AA6170" t="str">
        <v>72 - REDUCCION 28 X 38</v>
      </c>
    </row>
    <row r="6171" spans="1:27" x14ac:dyDescent="0.2">
      <c r="A6171" t="str">
        <v>CLIPS IMPORTADOS701</v>
      </c>
      <c r="B6171" t="str">
        <v>CLIPS IMPORTADOS</v>
      </c>
      <c r="C6171">
        <v>701</v>
      </c>
      <c r="D6171" t="str">
        <v>Soporte guardabarros</v>
      </c>
      <c r="E6171">
        <v>1130.43</v>
      </c>
      <c r="F6171" t="str">
        <v>IMPORTACION</v>
      </c>
      <c r="G6171">
        <v>457.82415000000003</v>
      </c>
      <c r="H6171">
        <v>71.98</v>
      </c>
      <c r="I6171">
        <v>5.3604355376493471</v>
      </c>
      <c r="J6171" t="str">
        <v>C0097</v>
      </c>
      <c r="Q6171" s="19" t="str">
        <v>722 - Bandeja trasera</v>
      </c>
      <c r="V6171" s="83"/>
      <c r="AA6171" t="str">
        <v>72 - REDUCTOR DE 8 a 19 mm</v>
      </c>
    </row>
    <row r="6172" spans="1:27" x14ac:dyDescent="0.2">
      <c r="A6172" t="str">
        <v>CLIPS IMPORTADOS904</v>
      </c>
      <c r="B6172" t="str">
        <v>CLIPS IMPORTADOS</v>
      </c>
      <c r="C6172">
        <v>904</v>
      </c>
      <c r="D6172" t="str">
        <v>Panel de puerta, piso</v>
      </c>
      <c r="E6172">
        <v>1000</v>
      </c>
      <c r="F6172" t="str">
        <v>IMPORTACION</v>
      </c>
      <c r="G6172">
        <v>405</v>
      </c>
      <c r="H6172">
        <v>63.342399999999998</v>
      </c>
      <c r="I6172">
        <v>5.3938215160776988</v>
      </c>
      <c r="J6172" t="str">
        <v>C0067</v>
      </c>
      <c r="Q6172" s="19" t="str">
        <v>723 - Fijacion de piso, paragolpes delantero</v>
      </c>
      <c r="V6172" s="83"/>
      <c r="AA6172" t="str">
        <v>72 - SEEGER I 72</v>
      </c>
    </row>
    <row r="6173" spans="1:27" x14ac:dyDescent="0.2">
      <c r="A6173" t="str">
        <v>CLIPS IMPORTADOS715</v>
      </c>
      <c r="B6173" t="str">
        <v>CLIPS IMPORTADOS</v>
      </c>
      <c r="C6173">
        <v>715</v>
      </c>
      <c r="D6173" t="str">
        <v>Extensión de guardabarros</v>
      </c>
      <c r="E6173">
        <v>1282.6099999999999</v>
      </c>
      <c r="F6173" t="str">
        <v>IMPORTACION</v>
      </c>
      <c r="G6173">
        <v>519.45704999999998</v>
      </c>
      <c r="H6173">
        <v>80.617599999999996</v>
      </c>
      <c r="I6173">
        <v>5.4434695401500415</v>
      </c>
      <c r="J6173" t="str">
        <v>C0695</v>
      </c>
      <c r="Q6173" s="19" t="str">
        <v>724 - Panel de puerta</v>
      </c>
      <c r="V6173" s="83"/>
      <c r="AA6173" t="str">
        <v>720 - Paragolpes delantero y trasero</v>
      </c>
    </row>
    <row r="6174" spans="1:27" x14ac:dyDescent="0.2">
      <c r="A6174" t="str">
        <v>CLIPS IMPORTADOS590</v>
      </c>
      <c r="B6174" t="str">
        <v>CLIPS IMPORTADOS</v>
      </c>
      <c r="C6174">
        <v>590</v>
      </c>
      <c r="D6174" t="str">
        <v>Fascia de paragolpes</v>
      </c>
      <c r="E6174">
        <v>1282.6099999999999</v>
      </c>
      <c r="F6174" t="str">
        <v>IMPORTACION</v>
      </c>
      <c r="G6174">
        <v>519.45704999999998</v>
      </c>
      <c r="H6174">
        <v>77.738399999999999</v>
      </c>
      <c r="I6174">
        <v>5.682116560155599</v>
      </c>
      <c r="J6174" t="str">
        <v>C0473</v>
      </c>
      <c r="Q6174" s="19" t="str">
        <v>725 - Banda moldura panel trasero</v>
      </c>
      <c r="V6174" s="83"/>
      <c r="AA6174" t="str">
        <v>721 - Fijacion de piso, techo, pasarruedas, asiento, bandeja trasera, moldura lateral</v>
      </c>
    </row>
    <row r="6175" spans="1:27" x14ac:dyDescent="0.2">
      <c r="A6175" t="str">
        <v>CLIPS IMPORTADOS895</v>
      </c>
      <c r="B6175" t="str">
        <v>CLIPS IMPORTADOS</v>
      </c>
      <c r="C6175">
        <v>895</v>
      </c>
      <c r="D6175" t="str">
        <v>Protector de guardabarros y paragolpes</v>
      </c>
      <c r="E6175">
        <v>1000</v>
      </c>
      <c r="F6175" t="str">
        <v>IMPORTACION</v>
      </c>
      <c r="G6175">
        <v>405</v>
      </c>
      <c r="H6175">
        <v>60.463200000000001</v>
      </c>
      <c r="I6175">
        <v>5.6982892073194931</v>
      </c>
      <c r="J6175" t="str">
        <v>C0414</v>
      </c>
      <c r="Q6175" s="19" t="str">
        <v>726 - Capo, fijacion de piso</v>
      </c>
      <c r="V6175" s="83"/>
      <c r="AA6175" t="str">
        <v>722 - Bandeja trasera</v>
      </c>
    </row>
    <row r="6176" spans="1:27" x14ac:dyDescent="0.2">
      <c r="A6176" t="str">
        <v>CLIPS IMPORTADOS532</v>
      </c>
      <c r="B6176" t="str">
        <v>CLIPS IMPORTADOS</v>
      </c>
      <c r="C6176">
        <v>532</v>
      </c>
      <c r="D6176" t="str">
        <v>Aislante de capó</v>
      </c>
      <c r="E6176">
        <v>1293.48</v>
      </c>
      <c r="F6176" t="str">
        <v>IMPORTACION</v>
      </c>
      <c r="G6176">
        <v>523.85940000000005</v>
      </c>
      <c r="H6176">
        <v>77.738399999999999</v>
      </c>
      <c r="I6176">
        <v>5.7387468741317038</v>
      </c>
      <c r="J6176" t="str">
        <v>C0001</v>
      </c>
      <c r="Q6176" s="19" t="str">
        <v>727 - Moldura lateral</v>
      </c>
      <c r="V6176" s="83"/>
      <c r="AA6176" t="str">
        <v>723 - Fijacion de piso, paragolpes delantero</v>
      </c>
    </row>
    <row r="6177" spans="1:27" x14ac:dyDescent="0.2">
      <c r="A6177" t="str">
        <v>CONECTORES PLASTICOS MANGUERAS129</v>
      </c>
      <c r="B6177" t="str">
        <v>CONECTORES PLASTICOS MANGUERAS</v>
      </c>
      <c r="C6177">
        <v>129</v>
      </c>
      <c r="D6177" t="str">
        <v>Eje delantero y centro del eje / Bifurcacion 3 bocas en Y de 6 mm</v>
      </c>
      <c r="E6177">
        <v>1950</v>
      </c>
      <c r="F6177" t="str">
        <v>IMPORTACION</v>
      </c>
      <c r="G6177">
        <v>789.75</v>
      </c>
      <c r="H6177">
        <v>116.14400000000001</v>
      </c>
      <c r="I6177">
        <v>5.7997485879597734</v>
      </c>
      <c r="J6177" t="str">
        <v>C0453</v>
      </c>
      <c r="Q6177" s="19" t="str">
        <v>728 - Paragolpes trasero</v>
      </c>
      <c r="V6177" s="83"/>
      <c r="AA6177" t="str">
        <v>724 - Panel de puerta</v>
      </c>
    </row>
    <row r="6178" spans="1:27" x14ac:dyDescent="0.2">
      <c r="A6178" t="str">
        <v>CLIPS IMPORTADOS611</v>
      </c>
      <c r="B6178" t="str">
        <v>CLIPS IMPORTADOS</v>
      </c>
      <c r="C6178">
        <v>611</v>
      </c>
      <c r="D6178" t="str">
        <v>Guardabarros y moldura lateral</v>
      </c>
      <c r="E6178">
        <v>1217.3900000000001</v>
      </c>
      <c r="F6178" t="str">
        <v>IMPORTACION</v>
      </c>
      <c r="G6178">
        <v>493.04295000000002</v>
      </c>
      <c r="H6178">
        <v>71.98</v>
      </c>
      <c r="I6178">
        <v>5.8497214504028898</v>
      </c>
      <c r="J6178" t="str">
        <v>C0300</v>
      </c>
      <c r="Q6178" s="19" t="str">
        <v>729 - Puerta de compartimiento de equipaje</v>
      </c>
      <c r="V6178" s="83"/>
      <c r="AA6178" t="str">
        <v>725 - Banda moldura panel trasero</v>
      </c>
    </row>
    <row r="6179" spans="1:27" x14ac:dyDescent="0.2">
      <c r="A6179" t="str">
        <v>TUERCAS RAPIDAS NUEVAS77</v>
      </c>
      <c r="B6179" t="str">
        <v>TUERCAS RAPIDAS NUEVAS</v>
      </c>
      <c r="C6179">
        <v>77</v>
      </c>
      <c r="D6179" t="str">
        <v>M 6 - 1/4- PARK 12 (20 x 20)</v>
      </c>
      <c r="E6179">
        <v>1350</v>
      </c>
      <c r="F6179" t="str">
        <v>IMPORTACION</v>
      </c>
      <c r="G6179">
        <v>546.75</v>
      </c>
      <c r="H6179">
        <v>74.859200000000001</v>
      </c>
      <c r="I6179">
        <v>6.3037115010579861</v>
      </c>
      <c r="J6179" t="str">
        <v>C0567</v>
      </c>
      <c r="Q6179" s="19" t="str">
        <v>72x84 - 72x84</v>
      </c>
      <c r="V6179" s="83"/>
      <c r="AA6179" t="str">
        <v>726 - Capo, fijacion de piso</v>
      </c>
    </row>
    <row r="6180" spans="1:27" x14ac:dyDescent="0.2">
      <c r="A6180" t="str">
        <v>CONECTORES PLASTICOS MANGUERAS11</v>
      </c>
      <c r="B6180" t="str">
        <v>CONECTORES PLASTICOS MANGUERAS</v>
      </c>
      <c r="C6180">
        <v>11</v>
      </c>
      <c r="D6180" t="str">
        <v>Niple plástico para unir manguera de 25 mm</v>
      </c>
      <c r="E6180">
        <v>1750.45</v>
      </c>
      <c r="F6180" t="str">
        <v>JorgeManguera</v>
      </c>
      <c r="G6180">
        <v>708.93225000000007</v>
      </c>
      <c r="H6180">
        <v>93.897499999999994</v>
      </c>
      <c r="I6180">
        <v>6.5500652307036944</v>
      </c>
      <c r="J6180" t="str">
        <v>3046</v>
      </c>
      <c r="Q6180" s="19" t="str">
        <v>73 - 2,5 x 15 x 30 - Compresion</v>
      </c>
      <c r="V6180" s="83"/>
      <c r="AA6180" t="str">
        <v>727 - Moldura lateral</v>
      </c>
    </row>
    <row r="6181" spans="1:27" x14ac:dyDescent="0.2">
      <c r="Q6181" s="19" t="str">
        <v>73 - Grampa varilla capot  SENDA - GOL -SAVERIO</v>
      </c>
      <c r="V6181" s="83"/>
      <c r="AA6181" t="str">
        <v>728 - Paragolpes trasero</v>
      </c>
    </row>
    <row r="6182" spans="1:27" x14ac:dyDescent="0.2">
      <c r="Q6182" s="19" t="str">
        <v>73 - Ojal de 8,5x18 mm reforzado Cable: 10 - 16 mm</v>
      </c>
      <c r="V6182" s="83"/>
      <c r="AA6182" t="str">
        <v>729 - Puerta de compartimiento de equipaje</v>
      </c>
    </row>
    <row r="6183" spans="1:27" x14ac:dyDescent="0.2">
      <c r="Q6183" s="19" t="str">
        <v>73 - ORBIS - KIT 2010  BLANCO / MARRÓN / NEGRO</v>
      </c>
      <c r="V6183" s="83"/>
      <c r="AA6183" t="str">
        <v>72x84 - 72x84</v>
      </c>
    </row>
    <row r="6184" spans="1:27" x14ac:dyDescent="0.2">
      <c r="Q6184" s="19" t="str">
        <v>730 - Interior del techo</v>
      </c>
      <c r="V6184" s="83"/>
      <c r="AA6184" t="str">
        <v>73 - 2,5 x 15 x 30 - Compresion</v>
      </c>
    </row>
    <row r="6185" spans="1:27" x14ac:dyDescent="0.2">
      <c r="Q6185" s="19" t="str">
        <v>731 - Tapa de baul, piso</v>
      </c>
      <c r="V6185" s="83"/>
      <c r="AA6185" t="str">
        <v>73 - Grampa varilla capot  SENDA - GOL -SAVERIO</v>
      </c>
    </row>
    <row r="6186" spans="1:27" x14ac:dyDescent="0.2">
      <c r="Q6186" s="19" t="str">
        <v>732 - Capo y guardabarros delantero</v>
      </c>
      <c r="V6186" s="83"/>
      <c r="AA6186" t="str">
        <v>73 - Ojal de 8,5x18 mm reforzado Cable: 10 - 16 mm</v>
      </c>
    </row>
    <row r="6187" spans="1:27" x14ac:dyDescent="0.2">
      <c r="Q6187" s="19" t="str">
        <v>733 - Interior del techo</v>
      </c>
      <c r="V6187" s="83"/>
      <c r="AA6187" t="str">
        <v>73 - ORBIS - KIT 2010  BLANCO / MARRON / NEGRO</v>
      </c>
    </row>
    <row r="6188" spans="1:27" x14ac:dyDescent="0.2">
      <c r="Q6188" s="19" t="str">
        <v>734 - Paragolpes delantero, panel de puerta</v>
      </c>
      <c r="V6188" s="83"/>
      <c r="AA6188" t="str">
        <v>730 - Interior del techo</v>
      </c>
    </row>
    <row r="6189" spans="1:27" x14ac:dyDescent="0.2">
      <c r="Q6189" s="19" t="str">
        <v>735 - Faldon lateral</v>
      </c>
      <c r="V6189" s="83"/>
      <c r="AA6189" t="str">
        <v>731 - Tapa de baul, piso</v>
      </c>
    </row>
    <row r="6190" spans="1:27" x14ac:dyDescent="0.2">
      <c r="Q6190" s="19" t="str">
        <v>736 - Paragolpes trasero, guardabarros</v>
      </c>
      <c r="V6190" s="83"/>
      <c r="AA6190" t="str">
        <v>732 - Capo y guardabarros delantero</v>
      </c>
    </row>
    <row r="6191" spans="1:27" x14ac:dyDescent="0.2">
      <c r="Q6191" s="19" t="str">
        <v>737 - Faldon lateral, pasarruedas</v>
      </c>
      <c r="V6191" s="83"/>
      <c r="AA6191" t="str">
        <v>733 - Interior del techo</v>
      </c>
    </row>
    <row r="6192" spans="1:27" x14ac:dyDescent="0.2">
      <c r="Q6192" s="19" t="str">
        <v>738 - Forro frontal, protector termico</v>
      </c>
      <c r="V6192" s="83"/>
      <c r="AA6192" t="str">
        <v>734 - Paragolpes delantero, panel de puerta</v>
      </c>
    </row>
    <row r="6193" spans="17:27" x14ac:dyDescent="0.2">
      <c r="Q6193" s="19" t="str">
        <v>739 - Paragolpes trasero</v>
      </c>
      <c r="V6193" s="83"/>
      <c r="AA6193" t="str">
        <v>735 - Faldon lateral</v>
      </c>
    </row>
    <row r="6194" spans="17:27" x14ac:dyDescent="0.2">
      <c r="Q6194" s="19" t="str">
        <v>73x85 - 73x85</v>
      </c>
      <c r="V6194" s="83"/>
      <c r="AA6194" t="str">
        <v>736 - Paragolpes trasero, guardabarros</v>
      </c>
    </row>
    <row r="6195" spans="17:27" x14ac:dyDescent="0.2">
      <c r="Q6195" s="19" t="str">
        <v xml:space="preserve">74 -  UNIONES ORIENTABLES 00074 </v>
      </c>
      <c r="V6195" s="83"/>
      <c r="AA6195" t="str">
        <v>737 - Faldon lateral, pasarruedas</v>
      </c>
    </row>
    <row r="6196" spans="17:27" x14ac:dyDescent="0.2">
      <c r="Q6196" s="19" t="str">
        <v>74 - 2,5 x 23 x 30 - Compresion</v>
      </c>
      <c r="V6196" s="83"/>
      <c r="AA6196" t="str">
        <v>738 - Forro frontal, protector termico</v>
      </c>
    </row>
    <row r="6197" spans="17:27" x14ac:dyDescent="0.2">
      <c r="Q6197" s="19" t="str">
        <v>74 - Grampa pasacable de zocalos Renault 12</v>
      </c>
      <c r="V6197" s="83"/>
      <c r="AA6197" t="str">
        <v>739 - Paragolpes trasero</v>
      </c>
    </row>
    <row r="6198" spans="17:27" x14ac:dyDescent="0.2">
      <c r="Q6198" s="19" t="str">
        <v>74 - Ojal de 10,5x18 mm reforzado Cable: 10 - 16 mm</v>
      </c>
      <c r="V6198" s="83"/>
      <c r="AA6198" t="str">
        <v>73x85 - 73x85</v>
      </c>
    </row>
    <row r="6199" spans="17:27" x14ac:dyDescent="0.2">
      <c r="Q6199" s="19" t="str">
        <v>74 - ORBIS - MARRÓN 88</v>
      </c>
      <c r="V6199" s="83"/>
      <c r="AA6199" t="str">
        <v xml:space="preserve">74 -  UNIONES ORIENTABLES 00074 </v>
      </c>
    </row>
    <row r="6200" spans="17:27" x14ac:dyDescent="0.2">
      <c r="Q6200" s="19" t="str">
        <v>74 - Park 8 x 15 neg hexag c/ar</v>
      </c>
      <c r="V6200" s="83"/>
      <c r="AA6200" t="str">
        <v>74 - 2,5 x 23 x 30 - Compresion</v>
      </c>
    </row>
    <row r="6201" spans="17:27" x14ac:dyDescent="0.2">
      <c r="Q6201" s="19" t="str">
        <v>74 - REDUCC  3/8 H a  1/4 H</v>
      </c>
      <c r="V6201" s="83"/>
      <c r="AA6201" t="str">
        <v>74 - Grampa pasacable de zocalos Renault 12</v>
      </c>
    </row>
    <row r="6202" spans="17:27" x14ac:dyDescent="0.2">
      <c r="Q6202" s="19" t="str">
        <v>740 - Casquillo para tornillo</v>
      </c>
      <c r="V6202" s="83"/>
      <c r="AA6202" t="str">
        <v>74 - Ojal de 10,5x18 mm reforzado Cable: 10 - 16 mm</v>
      </c>
    </row>
    <row r="6203" spans="17:27" x14ac:dyDescent="0.2">
      <c r="Q6203" s="19" t="str">
        <v>741 - Paragolpes trasero</v>
      </c>
      <c r="V6203" s="83"/>
      <c r="AA6203" t="str">
        <v>74 - ORBIS - MARRON 88</v>
      </c>
    </row>
    <row r="6204" spans="17:27" x14ac:dyDescent="0.2">
      <c r="Q6204" s="19" t="str">
        <v>742 - Guardabarros</v>
      </c>
      <c r="V6204" s="83"/>
      <c r="AA6204" t="str">
        <v>74 - Park 8 x 15 neg hexag c/ar</v>
      </c>
    </row>
    <row r="6205" spans="17:27" x14ac:dyDescent="0.2">
      <c r="Q6205" s="19" t="str">
        <v>74x86 - 74x86</v>
      </c>
      <c r="V6205" s="83"/>
      <c r="AA6205" t="str">
        <v>74 - REDUCC  3/8 H a  1/4 H</v>
      </c>
    </row>
    <row r="6206" spans="17:27" x14ac:dyDescent="0.2">
      <c r="Q6206" s="19" t="str">
        <v>75 - 2,5 x 35 x 25 - Compresion</v>
      </c>
      <c r="V6206" s="83"/>
      <c r="AA6206" t="str">
        <v>740 - Casquillo para tornillo</v>
      </c>
    </row>
    <row r="6207" spans="17:27" x14ac:dyDescent="0.2">
      <c r="Q6207" s="19" t="str">
        <v>75 - Grampa tapizado de GOL AB9</v>
      </c>
      <c r="V6207" s="83"/>
      <c r="AA6207" t="str">
        <v>741 - Paragolpes trasero</v>
      </c>
    </row>
    <row r="6208" spans="17:27" x14ac:dyDescent="0.2">
      <c r="Q6208" s="19" t="str">
        <v>75 - M 5 - 3/16- PARK 8/10 (25 x 18)</v>
      </c>
      <c r="V6208" s="83"/>
      <c r="AA6208" t="str">
        <v>742 - Guardabarros</v>
      </c>
    </row>
    <row r="6209" spans="17:27" x14ac:dyDescent="0.2">
      <c r="Q6209" s="19" t="str">
        <v>75 - Ojal de 13,5x18 mm reforzado Cable: 10 - 16 mm</v>
      </c>
      <c r="V6209" s="83"/>
      <c r="AA6209" t="str">
        <v>74x86 - 74x86</v>
      </c>
    </row>
    <row r="6210" spans="17:27" x14ac:dyDescent="0.2">
      <c r="Q6210" s="19" t="str">
        <v>75 - ORBIS - MERTIG 84  MARRÓN</v>
      </c>
      <c r="V6210" s="83"/>
      <c r="AA6210" t="str">
        <v>75 - 2,5 x 35 x 25 - Compresion</v>
      </c>
    </row>
    <row r="6211" spans="17:27" x14ac:dyDescent="0.2">
      <c r="Q6211" s="19" t="str">
        <v>75 - ORTOPEDICOS - 16 mm</v>
      </c>
      <c r="V6211" s="83"/>
      <c r="AA6211" t="str">
        <v>75 - Grampa tapizado de GOL AB9</v>
      </c>
    </row>
    <row r="6212" spans="17:27" x14ac:dyDescent="0.2">
      <c r="Q6212" s="19" t="str">
        <v>75 - Park 8 x 20 estanado  hexag c/ar</v>
      </c>
      <c r="V6212" s="83"/>
      <c r="AA6212" t="str">
        <v>75 - M 5 - 3/16- PARK 8/10 (25 x 18)</v>
      </c>
    </row>
    <row r="6213" spans="17:27" x14ac:dyDescent="0.2">
      <c r="Q6213" s="19" t="str">
        <v>75 - SEEGER A 75</v>
      </c>
      <c r="V6213" s="83"/>
      <c r="AA6213" t="str">
        <v>75 - Ojal de 13,5x18 mm reforzado Cable: 10 - 16 mm</v>
      </c>
    </row>
    <row r="6214" spans="17:27" x14ac:dyDescent="0.2">
      <c r="Q6214" s="19" t="str">
        <v>75 - SEEGER I 75</v>
      </c>
      <c r="V6214" s="83"/>
      <c r="AA6214" t="str">
        <v>75 - ORBIS - MERTIG 84  MARRON</v>
      </c>
    </row>
    <row r="6215" spans="17:27" x14ac:dyDescent="0.2">
      <c r="Q6215" s="19" t="str">
        <v>755 - Rejilla, pasarruedas, paragolpes delantero y trasero, panel de puerta, asiento</v>
      </c>
      <c r="V6215" s="83"/>
      <c r="AA6215" t="str">
        <v>75 - ORTOPEDICOS - 16 mm</v>
      </c>
    </row>
    <row r="6216" spans="17:27" x14ac:dyDescent="0.2">
      <c r="Q6216" s="19" t="str">
        <v>756 - Rejilla, bandeja trasera, interior, luz</v>
      </c>
      <c r="V6216" s="83"/>
      <c r="AA6216" t="str">
        <v>75 - Park 8 x 20 estanado  hexag c/ar</v>
      </c>
    </row>
    <row r="6217" spans="17:27" x14ac:dyDescent="0.2">
      <c r="Q6217" s="19" t="str">
        <v>757 - Tapa interior de baul</v>
      </c>
      <c r="V6217" s="83"/>
      <c r="AA6217" t="str">
        <v>75 - SEEGER A 75</v>
      </c>
    </row>
    <row r="6218" spans="17:27" x14ac:dyDescent="0.2">
      <c r="Q6218" s="19" t="str">
        <v>758 - Tapizado interior de puerta</v>
      </c>
      <c r="V6218" s="83"/>
      <c r="AA6218" t="str">
        <v>75 - SEEGER I 75</v>
      </c>
    </row>
    <row r="6219" spans="17:27" x14ac:dyDescent="0.2">
      <c r="Q6219" s="19" t="str">
        <v>759 - Panel de puerta</v>
      </c>
      <c r="V6219" s="83"/>
      <c r="AA6219" t="str">
        <v>755 - Rejilla, pasarruedas, paragolpes delantero y trasero, panel de puerta, asiento</v>
      </c>
    </row>
    <row r="6220" spans="17:27" x14ac:dyDescent="0.2">
      <c r="Q6220" s="19" t="str">
        <v>75x87 - 75x87</v>
      </c>
      <c r="V6220" s="83"/>
      <c r="AA6220" t="str">
        <v>756 - Rejilla, bandeja trasera, interior, luz</v>
      </c>
    </row>
    <row r="6221" spans="17:27" x14ac:dyDescent="0.2">
      <c r="Q6221" s="19" t="str">
        <v xml:space="preserve">76 -  UNIONES ORIENTABLES 00076 </v>
      </c>
      <c r="V6221" s="83"/>
      <c r="AA6221" t="str">
        <v>757 - Tapa interior de baul</v>
      </c>
    </row>
    <row r="6222" spans="17:27" x14ac:dyDescent="0.2">
      <c r="Q6222" s="19" t="str">
        <v>76 - COCINA - MABE/PATRICK - CORTO</v>
      </c>
      <c r="V6222" s="83"/>
      <c r="AA6222" t="str">
        <v>758 - Tapizado interior de puerta</v>
      </c>
    </row>
    <row r="6223" spans="17:27" x14ac:dyDescent="0.2">
      <c r="Q6223" s="19" t="str">
        <v xml:space="preserve">76 - Grampa paneles de tapizado DUNA Y UNO </v>
      </c>
      <c r="V6223" s="83"/>
      <c r="AA6223" t="str">
        <v>759 - Panel de puerta</v>
      </c>
    </row>
    <row r="6224" spans="17:27" x14ac:dyDescent="0.2">
      <c r="Q6224" s="19" t="str">
        <v>76 - M 5 - 3/16- PARK  8/10 (cuerpo GR)</v>
      </c>
      <c r="V6224" s="83"/>
      <c r="AA6224" t="str">
        <v>75x87 - 75x87</v>
      </c>
    </row>
    <row r="6225" spans="17:27" x14ac:dyDescent="0.2">
      <c r="Q6225" s="19" t="str">
        <v>76 - ORBIS - MODELO 388  2011  BLANCO / MARRÓN</v>
      </c>
      <c r="V6225" s="83"/>
      <c r="AA6225" t="str">
        <v xml:space="preserve">76 -  UNIONES ORIENTABLES 00076 </v>
      </c>
    </row>
    <row r="6226" spans="17:27" x14ac:dyDescent="0.2">
      <c r="Q6226" s="19" t="str">
        <v>76 - ORTOPEDICOS - 19 mm</v>
      </c>
      <c r="V6226" s="83"/>
      <c r="AA6226" t="str">
        <v>76 - COCINA - MABE/PATRICK - CORTO</v>
      </c>
    </row>
    <row r="6227" spans="17:27" x14ac:dyDescent="0.2">
      <c r="Q6227" s="19" t="str">
        <v>760 - Baul trasero, techo, panel de puerta, freno</v>
      </c>
      <c r="V6227" s="83"/>
      <c r="AA6227" t="str">
        <v xml:space="preserve">76 - Grampa paneles de tapizado DUNA Y UNO </v>
      </c>
    </row>
    <row r="6228" spans="17:27" x14ac:dyDescent="0.2">
      <c r="Q6228" s="19" t="str">
        <v>761 - Techo</v>
      </c>
      <c r="V6228" s="83"/>
      <c r="AA6228" t="str">
        <v>76 - M 5 - 3/16- PARK  8/10 (cuerpo GR)</v>
      </c>
    </row>
    <row r="6229" spans="17:27" x14ac:dyDescent="0.2">
      <c r="Q6229" s="19" t="str">
        <v>762 - Panel de puerta</v>
      </c>
      <c r="V6229" s="83"/>
      <c r="AA6229" t="str">
        <v>76 - ORBIS - MODELO 388  2011  BLANCO / MARRON</v>
      </c>
    </row>
    <row r="6230" spans="17:27" x14ac:dyDescent="0.2">
      <c r="Q6230" s="19" t="str">
        <v>763 - Parte superior de faro, guardabarros</v>
      </c>
      <c r="V6230" s="83"/>
      <c r="AA6230" t="str">
        <v>76 - ORTOPEDICOS - 19 mm</v>
      </c>
    </row>
    <row r="6231" spans="17:27" x14ac:dyDescent="0.2">
      <c r="Q6231" s="19" t="str">
        <v>764 - Panel de puerta</v>
      </c>
      <c r="V6231" s="83"/>
      <c r="AA6231" t="str">
        <v>760 - Baul trasero, techo, panel de puerta, freno</v>
      </c>
    </row>
    <row r="6232" spans="17:27" x14ac:dyDescent="0.2">
      <c r="Q6232" s="19" t="str">
        <v>765 - Panel de puerta</v>
      </c>
      <c r="V6232" s="83"/>
      <c r="AA6232" t="str">
        <v>761 - Techo</v>
      </c>
    </row>
    <row r="6233" spans="17:27" x14ac:dyDescent="0.2">
      <c r="Q6233" s="19" t="str">
        <v>766 - Panel de puerta</v>
      </c>
      <c r="V6233" s="83"/>
      <c r="AA6233" t="str">
        <v>762 - Panel de puerta</v>
      </c>
    </row>
    <row r="6234" spans="17:27" x14ac:dyDescent="0.2">
      <c r="Q6234" s="19" t="str">
        <v>767 - Burlete de puertas delantero y trasero</v>
      </c>
      <c r="V6234" s="83"/>
      <c r="AA6234" t="str">
        <v>763 - Parte superior de faro, guardabarros</v>
      </c>
    </row>
    <row r="6235" spans="17:27" x14ac:dyDescent="0.2">
      <c r="Q6235" s="19" t="str">
        <v>768 - Faldon lateral</v>
      </c>
      <c r="V6235" s="83"/>
      <c r="AA6235" t="str">
        <v>764 - Panel de puerta</v>
      </c>
    </row>
    <row r="6236" spans="17:27" x14ac:dyDescent="0.2">
      <c r="Q6236" s="19" t="str">
        <v>769 - Bajo piso, alfombra</v>
      </c>
      <c r="V6236" s="83"/>
      <c r="AA6236" t="str">
        <v>765 - Panel de puerta</v>
      </c>
    </row>
    <row r="6237" spans="17:27" x14ac:dyDescent="0.2">
      <c r="Q6237" s="19" t="str">
        <v>76x88 - 76x88</v>
      </c>
      <c r="V6237" s="83"/>
      <c r="AA6237" t="str">
        <v>766 - Panel de puerta</v>
      </c>
    </row>
    <row r="6238" spans="17:27" x14ac:dyDescent="0.2">
      <c r="Q6238" s="19" t="str">
        <v>77 - CUPLAS 1/8 x 1/8 HH</v>
      </c>
      <c r="V6238" s="83"/>
      <c r="AA6238" t="str">
        <v>767 - Burlete de puertas delantero y trasero</v>
      </c>
    </row>
    <row r="6239" spans="17:27" x14ac:dyDescent="0.2">
      <c r="Q6239" s="19" t="str">
        <v>77 - Grampa paneles laterales y baul VOLKSWAGEN</v>
      </c>
      <c r="V6239" s="83"/>
      <c r="AA6239" t="str">
        <v>768 - Faldon lateral</v>
      </c>
    </row>
    <row r="6240" spans="17:27" x14ac:dyDescent="0.2">
      <c r="Q6240" s="19" t="str">
        <v>77 - M 6 - 1/4- PARK 12 (20 x 20)</v>
      </c>
      <c r="V6240" s="83"/>
      <c r="AA6240" t="str">
        <v>769 - Bajo piso, alfombra</v>
      </c>
    </row>
    <row r="6241" spans="17:27" x14ac:dyDescent="0.2">
      <c r="Q6241" s="19" t="str">
        <v>77 - ORBIS - Orbis 388 ng</v>
      </c>
      <c r="V6241" s="83"/>
      <c r="AA6241" t="str">
        <v>76x88 - 76x88</v>
      </c>
    </row>
    <row r="6242" spans="17:27" x14ac:dyDescent="0.2">
      <c r="Q6242" s="19" t="str">
        <v>77 - ORTOPEDICOS - 22 mm</v>
      </c>
      <c r="V6242" s="83"/>
      <c r="AA6242" t="str">
        <v>77 - CUPLAS 1/8 x 1/8 HH</v>
      </c>
    </row>
    <row r="6243" spans="17:27" x14ac:dyDescent="0.2">
      <c r="Q6243" s="19" t="str">
        <v>77 - Reductor manguera 6 a 4 mm</v>
      </c>
      <c r="V6243" s="83"/>
      <c r="AA6243" t="str">
        <v>77 - Grampa paneles laterales y baul VOLKSWAGEN</v>
      </c>
    </row>
    <row r="6244" spans="17:27" x14ac:dyDescent="0.2">
      <c r="Q6244" s="19" t="str">
        <v>770 - Panel de puerta</v>
      </c>
      <c r="V6244" s="83"/>
      <c r="AA6244" t="str">
        <v>77 - M 6 - 1/4- PARK 12 (20 x 20)</v>
      </c>
    </row>
    <row r="6245" spans="17:27" x14ac:dyDescent="0.2">
      <c r="Q6245" s="19" t="str">
        <v>771 - Pilar, puerta, faldon lateral</v>
      </c>
      <c r="V6245" s="83"/>
      <c r="AA6245" t="str">
        <v>77 - ORBIS - Orbis 388 ng</v>
      </c>
    </row>
    <row r="6246" spans="17:27" x14ac:dyDescent="0.2">
      <c r="Q6246" s="19" t="str">
        <v>772 - Parabrisas, capo, faldon lateral</v>
      </c>
      <c r="V6246" s="83"/>
      <c r="AA6246" t="str">
        <v>77 - ORTOPEDICOS - 22 mm</v>
      </c>
    </row>
    <row r="6247" spans="17:27" x14ac:dyDescent="0.2">
      <c r="Q6247" s="19" t="str">
        <v>773 - Guardabarros, asiento</v>
      </c>
      <c r="V6247" s="83"/>
      <c r="AA6247" t="str">
        <v>77 - Reductor manguera 6 a 4 mm</v>
      </c>
    </row>
    <row r="6248" spans="17:27" x14ac:dyDescent="0.2">
      <c r="Q6248" s="19" t="str">
        <v>77x89 - 77x89</v>
      </c>
      <c r="V6248" s="83"/>
      <c r="AA6248" t="str">
        <v>770 - Panel de puerta</v>
      </c>
    </row>
    <row r="6249" spans="17:27" x14ac:dyDescent="0.2">
      <c r="Q6249" s="19" t="str">
        <v>78 - Clip tapizado panel GOL - SENDA</v>
      </c>
      <c r="V6249" s="83"/>
      <c r="AA6249" t="str">
        <v>771 - Pilar, puerta, faldon lateral</v>
      </c>
    </row>
    <row r="6250" spans="17:27" x14ac:dyDescent="0.2">
      <c r="Q6250" s="19" t="str">
        <v xml:space="preserve">78 - COCINA - VOLCAN - MODERNO </v>
      </c>
      <c r="V6250" s="83"/>
      <c r="AA6250" t="str">
        <v>772 - Parabrisas, capo, faldon lateral</v>
      </c>
    </row>
    <row r="6251" spans="17:27" x14ac:dyDescent="0.2">
      <c r="Q6251" s="19" t="str">
        <v>78 - CODO 16 Curva - 71</v>
      </c>
      <c r="V6251" s="83"/>
      <c r="AA6251" t="str">
        <v>773 - Guardabarros, asiento</v>
      </c>
    </row>
    <row r="6252" spans="17:27" x14ac:dyDescent="0.2">
      <c r="Q6252" s="19" t="str">
        <v>78 - CUPLAS 1/4 x 1/4 HH</v>
      </c>
      <c r="V6252" s="83"/>
      <c r="AA6252" t="str">
        <v>77x89 - 77x89</v>
      </c>
    </row>
    <row r="6253" spans="17:27" x14ac:dyDescent="0.2">
      <c r="Q6253" s="19" t="str">
        <v>78 - M 6 - 1/4- PARK 12  (22 x 16)</v>
      </c>
      <c r="V6253" s="83"/>
      <c r="AA6253" t="str">
        <v>78 - Clip tapizado panel GOL - SENDA</v>
      </c>
    </row>
    <row r="6254" spans="17:27" x14ac:dyDescent="0.2">
      <c r="Q6254" s="19" t="str">
        <v>78 - ORBIS - Orbis 84 Ng baquelita</v>
      </c>
      <c r="V6254" s="83"/>
      <c r="AA6254" t="str">
        <v xml:space="preserve">78 - COCINA - VOLCAN - MODERNO </v>
      </c>
    </row>
    <row r="6255" spans="17:27" x14ac:dyDescent="0.2">
      <c r="Q6255" s="19" t="str">
        <v>78 - ORTOPEDICOS - 25 mm</v>
      </c>
      <c r="V6255" s="83"/>
      <c r="AA6255" t="str">
        <v>78 - CODO 16 Curva - 71</v>
      </c>
    </row>
    <row r="6256" spans="17:27" x14ac:dyDescent="0.2">
      <c r="Q6256" s="19" t="str">
        <v>78 - REDUCTOR DE 10 a 13 mm</v>
      </c>
      <c r="V6256" s="83"/>
      <c r="AA6256" t="str">
        <v>78 - CUPLAS 1/4 x 1/4 HH</v>
      </c>
    </row>
    <row r="6257" spans="17:27" x14ac:dyDescent="0.2">
      <c r="Q6257" s="19" t="str">
        <v>78 - Reductor manguera 8 a 6 mm</v>
      </c>
      <c r="V6257" s="83"/>
      <c r="AA6257" t="str">
        <v>78 - M 6 - 1/4- PARK 12  (22 x 16)</v>
      </c>
    </row>
    <row r="6258" spans="17:27" x14ac:dyDescent="0.2">
      <c r="Q6258" s="19" t="str">
        <v>785 - Paragolpes delantero y trasero</v>
      </c>
      <c r="V6258" s="83"/>
      <c r="AA6258" t="str">
        <v>78 - ORBIS - Orbis 84 Ng baquelita</v>
      </c>
    </row>
    <row r="6259" spans="17:27" x14ac:dyDescent="0.2">
      <c r="Q6259" s="19" t="str">
        <v>786 - Faldon lateral, protector contra salpicaduras, pasarruedas</v>
      </c>
      <c r="V6259" s="83"/>
      <c r="AA6259" t="str">
        <v>78 - ORTOPEDICOS - 25 mm</v>
      </c>
    </row>
    <row r="6260" spans="17:27" x14ac:dyDescent="0.2">
      <c r="Q6260" s="19" t="str">
        <v>787 - Faldon lateral</v>
      </c>
      <c r="V6260" s="83"/>
      <c r="AA6260" t="str">
        <v>78 - REDUCTOR DE 10 a 13 mm</v>
      </c>
    </row>
    <row r="6261" spans="17:27" x14ac:dyDescent="0.2">
      <c r="Q6261" s="19" t="str">
        <v>788 - Tapa de pilar</v>
      </c>
      <c r="V6261" s="83"/>
      <c r="AA6261" t="str">
        <v>78 - Reductor manguera 8 a 6 mm</v>
      </c>
    </row>
    <row r="6262" spans="17:27" x14ac:dyDescent="0.2">
      <c r="Q6262" s="19" t="str">
        <v>789 - Faldon lateral</v>
      </c>
      <c r="V6262" s="83"/>
      <c r="AA6262" t="str">
        <v>785 - Paragolpes delantero y trasero</v>
      </c>
    </row>
    <row r="6263" spans="17:27" x14ac:dyDescent="0.2">
      <c r="Q6263" s="19" t="str">
        <v>78x90 - 78x90</v>
      </c>
      <c r="V6263" s="83"/>
      <c r="AA6263" t="str">
        <v>786 - Faldon lateral, protector contra salpicaduras, pasarruedas</v>
      </c>
    </row>
    <row r="6264" spans="17:27" x14ac:dyDescent="0.2">
      <c r="Q6264" s="19" t="str">
        <v>79 - CODO 19 Curva - 72</v>
      </c>
      <c r="V6264" s="83"/>
      <c r="AA6264" t="str">
        <v>787 - Faldon lateral</v>
      </c>
    </row>
    <row r="6265" spans="17:27" x14ac:dyDescent="0.2">
      <c r="Q6265" s="19" t="str">
        <v>79 - CUPLAS 3/8 x 3/8 HH</v>
      </c>
      <c r="V6265" s="83"/>
      <c r="AA6265" t="str">
        <v>788 - Tapa de pilar</v>
      </c>
    </row>
    <row r="6266" spans="17:27" x14ac:dyDescent="0.2">
      <c r="Q6266" s="19" t="str">
        <v>79 - Grampa tapizado Renault 18 - 11</v>
      </c>
      <c r="V6266" s="83"/>
      <c r="AA6266" t="str">
        <v>789 - Faldon lateral</v>
      </c>
    </row>
    <row r="6267" spans="17:27" x14ac:dyDescent="0.2">
      <c r="Q6267" s="19" t="str">
        <v>79 - M 6 - 1/4- PARK 12 (16 x 28)</v>
      </c>
      <c r="V6267" s="83"/>
      <c r="AA6267" t="str">
        <v>78x90 - 78x90</v>
      </c>
    </row>
    <row r="6268" spans="17:27" x14ac:dyDescent="0.2">
      <c r="Q6268" s="19" t="str">
        <v>79 - ORBIS - Orbis Kit ng</v>
      </c>
      <c r="V6268" s="83"/>
      <c r="AA6268" t="str">
        <v>79 - CODO 19 Curva - 72</v>
      </c>
    </row>
    <row r="6269" spans="17:27" x14ac:dyDescent="0.2">
      <c r="Q6269" s="19" t="str">
        <v>79 - REDUCTOR DE 10 a 16 mm</v>
      </c>
      <c r="V6269" s="83"/>
      <c r="AA6269" t="str">
        <v>79 - CUPLAS 3/8 x 3/8 HH</v>
      </c>
    </row>
    <row r="6270" spans="17:27" x14ac:dyDescent="0.2">
      <c r="Q6270" s="19" t="str">
        <v>79 - Reductor manguera 10 a 6 mm</v>
      </c>
      <c r="V6270" s="83"/>
      <c r="AA6270" t="str">
        <v>79 - Grampa tapizado Renault 18 - 11</v>
      </c>
    </row>
    <row r="6271" spans="17:27" x14ac:dyDescent="0.2">
      <c r="Q6271" s="19" t="str">
        <v>790 - Protector contra salpicaduras, fijacion de piso</v>
      </c>
      <c r="V6271" s="83"/>
      <c r="AA6271" t="str">
        <v>79 - M 6 - 1/4- PARK 12 (16 x 28)</v>
      </c>
    </row>
    <row r="6272" spans="17:27" x14ac:dyDescent="0.2">
      <c r="Q6272" s="19" t="str">
        <v>791 - Guardabarros</v>
      </c>
      <c r="V6272" s="83"/>
      <c r="AA6272" t="str">
        <v>79 - ORBIS - Orbis Kit ng</v>
      </c>
    </row>
    <row r="6273" spans="17:27" x14ac:dyDescent="0.2">
      <c r="Q6273" s="19" t="str">
        <v>792 - Botaguas</v>
      </c>
      <c r="V6273" s="83"/>
      <c r="AA6273" t="str">
        <v>79 - REDUCTOR DE 10 a 16 mm</v>
      </c>
    </row>
    <row r="6274" spans="17:27" x14ac:dyDescent="0.2">
      <c r="Q6274" s="19" t="str">
        <v>793 - Cubierta inferior</v>
      </c>
      <c r="V6274" s="83"/>
      <c r="AA6274" t="str">
        <v>79 - Reductor manguera 10 a 6 mm</v>
      </c>
    </row>
    <row r="6275" spans="17:27" x14ac:dyDescent="0.2">
      <c r="Q6275" s="19" t="str">
        <v>793 - UNIVERSALES - RESORTE DE EMBRAGUE UNIVERSAL CORTO</v>
      </c>
      <c r="V6275" s="83"/>
      <c r="AA6275" t="str">
        <v>790 - Protector contra salpicaduras, fijacion de piso</v>
      </c>
    </row>
    <row r="6276" spans="17:27" x14ac:dyDescent="0.2">
      <c r="Q6276" s="19" t="str">
        <v>794 - Rejilla, faro</v>
      </c>
      <c r="V6276" s="83"/>
      <c r="AA6276" t="str">
        <v>791 - Guardabarros</v>
      </c>
    </row>
    <row r="6277" spans="17:27" x14ac:dyDescent="0.2">
      <c r="Q6277" s="19" t="str">
        <v>794 - UNIVERSALES - RESORTE DE EMBRAGUE UNIVERSAL MEDIANO</v>
      </c>
      <c r="V6277" s="83"/>
      <c r="AA6277" t="str">
        <v>792 - Botaguas</v>
      </c>
    </row>
    <row r="6278" spans="17:27" x14ac:dyDescent="0.2">
      <c r="Q6278" s="19" t="str">
        <v>795 - Rejilla, panel trasero, luz trasera</v>
      </c>
      <c r="V6278" s="83"/>
      <c r="AA6278" t="str">
        <v>793 - Cubierta inferior</v>
      </c>
    </row>
    <row r="6279" spans="17:27" x14ac:dyDescent="0.2">
      <c r="Q6279" s="19" t="str">
        <v>795 - UNIVERSALES - RESORTE ACELERADOR UNIVERSAL REFORZADO LARGO</v>
      </c>
      <c r="V6279" s="83"/>
      <c r="AA6279" t="str">
        <v>793 - UNIVERSALES - RESORTE DE EMBRAGUE UNIVERSAL CORTO</v>
      </c>
    </row>
    <row r="6280" spans="17:27" x14ac:dyDescent="0.2">
      <c r="Q6280" s="19" t="str">
        <v>796 - Capo, rejilla botaguas</v>
      </c>
      <c r="V6280" s="83"/>
      <c r="AA6280" t="str">
        <v>794 - Rejilla, faro</v>
      </c>
    </row>
    <row r="6281" spans="17:27" x14ac:dyDescent="0.2">
      <c r="Q6281" s="19" t="str">
        <v>796 - UNIVERSALES - RESORTE ACELERADOR UNIVERSAL CORTO</v>
      </c>
      <c r="V6281" s="83"/>
      <c r="AA6281" t="str">
        <v>794 - UNIVERSALES - RESORTE DE EMBRAGUE UNIVERSAL MEDIANO</v>
      </c>
    </row>
    <row r="6282" spans="17:27" x14ac:dyDescent="0.2">
      <c r="Q6282" s="19" t="str">
        <v>797 - Moldura lateral, pasarruedas</v>
      </c>
      <c r="V6282" s="83"/>
      <c r="AA6282" t="str">
        <v>795 - Rejilla, panel trasero, luz trasera</v>
      </c>
    </row>
    <row r="6283" spans="17:27" x14ac:dyDescent="0.2">
      <c r="Q6283" s="19" t="str">
        <v>797 - UNIVERSALES - RESORTE ACELERADOR UNIVERSAL MEDIANO</v>
      </c>
      <c r="V6283" s="83"/>
      <c r="AA6283" t="str">
        <v>795 - UNIVERSALES - RESORTE ACELERADOR UNIVERSAL REFORZADO LARGO</v>
      </c>
    </row>
    <row r="6284" spans="17:27" x14ac:dyDescent="0.2">
      <c r="Q6284" s="19" t="str">
        <v>798 - Moldura de puerta</v>
      </c>
      <c r="V6284" s="83"/>
      <c r="AA6284" t="str">
        <v>796 - Capo, rejilla botaguas</v>
      </c>
    </row>
    <row r="6285" spans="17:27" x14ac:dyDescent="0.2">
      <c r="Q6285" s="19" t="str">
        <v>799 - Centro</v>
      </c>
      <c r="V6285" s="83"/>
      <c r="AA6285" t="str">
        <v>796 - UNIVERSALES - RESORTE ACELERADOR UNIVERSAL CORTO</v>
      </c>
    </row>
    <row r="6286" spans="17:27" x14ac:dyDescent="0.2">
      <c r="Q6286" s="19" t="str">
        <v>79x91 - 79x91</v>
      </c>
      <c r="V6286" s="83"/>
      <c r="AA6286" t="str">
        <v>797 - Moldura lateral, pasarruedas</v>
      </c>
    </row>
    <row r="6287" spans="17:27" x14ac:dyDescent="0.2">
      <c r="Q6287" s="19" t="str">
        <v>7X10 - 7X10</v>
      </c>
      <c r="V6287" s="83"/>
      <c r="AA6287" t="str">
        <v>797 - UNIVERSALES - RESORTE ACELERADOR UNIVERSAL MEDIANO</v>
      </c>
    </row>
    <row r="6288" spans="17:27" x14ac:dyDescent="0.2">
      <c r="Q6288" s="19" t="str">
        <v>7x12 - 7x12</v>
      </c>
      <c r="V6288" s="83"/>
      <c r="AA6288" t="str">
        <v>798 - Moldura de puerta</v>
      </c>
    </row>
    <row r="6289" spans="17:27" x14ac:dyDescent="0.2">
      <c r="Q6289" s="19" t="str">
        <v>7x15 - 7x15</v>
      </c>
      <c r="V6289" s="83"/>
      <c r="AA6289" t="str">
        <v>799 - Centro</v>
      </c>
    </row>
    <row r="6290" spans="17:27" x14ac:dyDescent="0.2">
      <c r="Q6290" s="19" t="str">
        <v>8 -  17 x 11 x 7 - HITACHI PULIDORA 100</v>
      </c>
      <c r="V6290" s="83"/>
      <c r="AA6290" t="str">
        <v>79x91 - 79x91</v>
      </c>
    </row>
    <row r="6291" spans="17:27" x14ac:dyDescent="0.2">
      <c r="Q6291" s="19" t="str">
        <v>8 - 0,8 x 10 x 100 - Expansion</v>
      </c>
      <c r="V6291" s="83"/>
      <c r="AA6291" t="str">
        <v>7X10 - 7X10</v>
      </c>
    </row>
    <row r="6292" spans="17:27" x14ac:dyDescent="0.2">
      <c r="Q6292" s="19" t="str">
        <v>8 - 1/8 M x MANG 10</v>
      </c>
      <c r="V6292" s="83"/>
      <c r="AA6292" t="str">
        <v>7x12 - 7x12</v>
      </c>
    </row>
    <row r="6293" spans="17:27" x14ac:dyDescent="0.2">
      <c r="Q6293" s="19" t="str">
        <v>8 - 10 X 1 R - 8 - 10 X 1 R</v>
      </c>
      <c r="V6293" s="83"/>
      <c r="AA6293" t="str">
        <v>7x15 - 7x15</v>
      </c>
    </row>
    <row r="6294" spans="17:27" x14ac:dyDescent="0.2">
      <c r="Q6294" s="19" t="str">
        <v>8 - 16 x 11 x 12</v>
      </c>
      <c r="V6294" s="83"/>
      <c r="AA6294" t="str">
        <v>8 -  17 x 11 x 7 - HITACHI PULIDORA 100</v>
      </c>
    </row>
    <row r="6295" spans="17:27" x14ac:dyDescent="0.2">
      <c r="Q6295" s="19" t="str">
        <v>8 - 22 x 1,5 EMB EX 12mm - EXAGONO TODOS LOS MODELOS DE CAJAS FIAT</v>
      </c>
      <c r="V6295" s="83"/>
      <c r="AA6295" t="str">
        <v>8 - 0,8 x 10 x 100 - Expansion</v>
      </c>
    </row>
    <row r="6296" spans="17:27" x14ac:dyDescent="0.2">
      <c r="Q6296" s="19" t="str">
        <v>8 - 8 mm (5/16) - 5 mm</v>
      </c>
      <c r="V6296" s="83"/>
      <c r="AA6296" t="str">
        <v>8 - 1/8 M x MANG 10</v>
      </c>
    </row>
    <row r="6297" spans="17:27" x14ac:dyDescent="0.2">
      <c r="Q6297" s="19" t="str">
        <v>8 - Cuerda 1,78mm - 4,47 x 8,03</v>
      </c>
      <c r="V6297" s="83"/>
      <c r="AA6297" t="str">
        <v>8 - 10 X 1 R - 8 - 10 X 1 R</v>
      </c>
    </row>
    <row r="6298" spans="17:27" x14ac:dyDescent="0.2">
      <c r="Q6298" s="19" t="str">
        <v>8 - Embutida Larga - R 1/4 - 15 mm - 32 mm</v>
      </c>
      <c r="V6298" s="83"/>
      <c r="AA6298" t="str">
        <v>8 - 16 x 11 x 12</v>
      </c>
    </row>
    <row r="6299" spans="17:27" x14ac:dyDescent="0.2">
      <c r="Q6299" s="19" t="str">
        <v>8 - EXTERIORES CORTOS - 1" 1/4</v>
      </c>
      <c r="V6299" s="83"/>
      <c r="AA6299" t="str">
        <v>8 - 22 x 1,5 EMB EX 12mm - EXAGONO TODOS LOS MODELOS DE CAJAS FIAT</v>
      </c>
    </row>
    <row r="6300" spans="17:27" x14ac:dyDescent="0.2">
      <c r="Q6300" s="19" t="str">
        <v>8 - Niple plastico para unir manguera de16 mm</v>
      </c>
      <c r="V6300" s="83"/>
      <c r="AA6300" t="str">
        <v>8 - 8 mm (5/16) - 5 mm</v>
      </c>
    </row>
    <row r="6301" spans="17:27" x14ac:dyDescent="0.2">
      <c r="Q6301" s="19" t="str">
        <v>8 - PORTABULBOS DE 45 mm</v>
      </c>
      <c r="V6301" s="83"/>
      <c r="AA6301" t="str">
        <v>8 - Cuerda 1,78mm - 4,47 x 8,03</v>
      </c>
    </row>
    <row r="6302" spans="17:27" x14ac:dyDescent="0.2">
      <c r="Q6302" s="19" t="str">
        <v>8 - Recta Plastica R 1/4 BSPT x 6 mm</v>
      </c>
      <c r="V6302" s="83"/>
      <c r="AA6302" t="str">
        <v>8 - Embutida Larga - R 1/4 - 15 mm - 32 mm</v>
      </c>
    </row>
    <row r="6303" spans="17:27" x14ac:dyDescent="0.2">
      <c r="Q6303" s="19" t="str">
        <v>8 - Registro faro 125</v>
      </c>
      <c r="V6303" s="83"/>
      <c r="AA6303" t="str">
        <v>8 - EXTERIORES CORTOS - 1" 1/4</v>
      </c>
    </row>
    <row r="6304" spans="17:27" x14ac:dyDescent="0.2">
      <c r="Q6304" s="19" t="str">
        <v>8 - RETENES SEGURIDAD DIN 6799 RS 8</v>
      </c>
      <c r="V6304" s="83"/>
      <c r="AA6304" t="str">
        <v>8 - Niple plastico para unir manguera de16 mm</v>
      </c>
    </row>
    <row r="6305" spans="17:27" x14ac:dyDescent="0.2">
      <c r="Q6305" s="19" t="str">
        <v>8 - SAE 7.89 ID-6 - Espiga recta para manguera</v>
      </c>
      <c r="V6305" s="83"/>
      <c r="AA6305" t="str">
        <v>8 - PORTABULBOS DE 45 mm</v>
      </c>
    </row>
    <row r="6306" spans="17:27" x14ac:dyDescent="0.2">
      <c r="Q6306" s="19" t="str">
        <v>8 - SEEGER A 8</v>
      </c>
      <c r="V6306" s="83"/>
      <c r="AA6306" t="str">
        <v>8 - Recta Plastica R 1/4 BSPT x 6 mm</v>
      </c>
    </row>
    <row r="6307" spans="17:27" x14ac:dyDescent="0.2">
      <c r="Q6307" s="19" t="str">
        <v>8 - SEEGER I 8</v>
      </c>
      <c r="V6307" s="83"/>
      <c r="AA6307" t="str">
        <v>8 - Registro faro 125</v>
      </c>
    </row>
    <row r="6308" spans="17:27" x14ac:dyDescent="0.2">
      <c r="Q6308" s="19" t="str">
        <v>8 - Terminal cobre estanado ojal - Cable 10 - Ojal: 1/4</v>
      </c>
      <c r="V6308" s="83"/>
      <c r="AA6308" t="str">
        <v>8 - RETENES SEGURIDAD DIN 6799 RS 8</v>
      </c>
    </row>
    <row r="6309" spans="17:27" x14ac:dyDescent="0.2">
      <c r="Q6309" s="19" t="str">
        <v>8 - TOPE CAPOT 206-207-307-405 PATNER-M/N-ZSARA</v>
      </c>
      <c r="V6309" s="83"/>
      <c r="AA6309" t="str">
        <v>8 - SAE 7.89 ID-6 - Espiga recta para manguera</v>
      </c>
    </row>
    <row r="6310" spans="17:27" x14ac:dyDescent="0.2">
      <c r="Q6310" s="19" t="str">
        <v>8 - VIROLA 1/4</v>
      </c>
      <c r="V6310" s="83"/>
      <c r="AA6310" t="str">
        <v>8 - SEEGER A 8</v>
      </c>
    </row>
    <row r="6311" spans="17:27" x14ac:dyDescent="0.2">
      <c r="Q6311" s="19" t="str">
        <v>8 x  40 - 8 x  40</v>
      </c>
      <c r="V6311" s="83"/>
      <c r="AA6311" t="str">
        <v>8 - SEEGER I 8</v>
      </c>
    </row>
    <row r="6312" spans="17:27" x14ac:dyDescent="0.2">
      <c r="Q6312" s="19" t="str">
        <v>8 X 10 X 45 - 8 X 10 X 45</v>
      </c>
      <c r="V6312" s="83"/>
      <c r="AA6312" t="str">
        <v>8 - Terminal cobre estanado ojal - Cable 10 - Ojal: 1/4</v>
      </c>
    </row>
    <row r="6313" spans="17:27" x14ac:dyDescent="0.2">
      <c r="Q6313" s="19" t="str">
        <v>8 x 10 x 50 - 8 x 10 x 50</v>
      </c>
      <c r="V6313" s="83"/>
      <c r="AA6313" t="str">
        <v>8 - TOPE CAPOT 206-207-307-405 PATNER-M/N-ZSARA</v>
      </c>
    </row>
    <row r="6314" spans="17:27" x14ac:dyDescent="0.2">
      <c r="Q6314" s="19" t="str">
        <v>8 x 100 - 8 x 100</v>
      </c>
      <c r="V6314" s="83"/>
      <c r="AA6314" t="str">
        <v>8 - VIROLA 1/4</v>
      </c>
    </row>
    <row r="6315" spans="17:27" x14ac:dyDescent="0.2">
      <c r="Q6315" s="19" t="str">
        <v>8 x 13 x 2,5 - INYECTORES - POLO</v>
      </c>
      <c r="V6315" s="83"/>
      <c r="AA6315" t="str">
        <v>8 x  40 - 8 x  40</v>
      </c>
    </row>
    <row r="6316" spans="17:27" x14ac:dyDescent="0.2">
      <c r="Q6316" s="19" t="str">
        <v>8 X 15 - ARANI LOCK 7 X 15</v>
      </c>
      <c r="V6316" s="83"/>
      <c r="AA6316" t="str">
        <v>8 X 10 X 45 - 8 X 10 X 45</v>
      </c>
    </row>
    <row r="6317" spans="17:27" x14ac:dyDescent="0.2">
      <c r="Q6317" s="19" t="str">
        <v>8 X 16 (5/16) - 8 X 16 (5/16)</v>
      </c>
      <c r="V6317" s="83"/>
      <c r="AA6317" t="str">
        <v>8 x 10 x 50 - 8 x 10 x 50</v>
      </c>
    </row>
    <row r="6318" spans="17:27" x14ac:dyDescent="0.2">
      <c r="Q6318" s="19" t="str">
        <v>8 X 20 - 8 X 20</v>
      </c>
      <c r="V6318" s="83"/>
      <c r="AA6318" t="str">
        <v>8 x 100 - 8 x 100</v>
      </c>
    </row>
    <row r="6319" spans="17:27" x14ac:dyDescent="0.2">
      <c r="Q6319" s="19" t="str">
        <v>8 x 25 - 8 x 25</v>
      </c>
      <c r="V6319" s="83"/>
      <c r="AA6319" t="str">
        <v>8 x 13 x 2,5 - INYECTORES - POLO</v>
      </c>
    </row>
    <row r="6320" spans="17:27" x14ac:dyDescent="0.2">
      <c r="Q6320" s="19" t="str">
        <v>8 x 30 - 8 x 30</v>
      </c>
      <c r="V6320" s="83"/>
      <c r="AA6320" t="str">
        <v>8 X 15 - ARANI LOCK 7 X 15</v>
      </c>
    </row>
    <row r="6321" spans="17:27" x14ac:dyDescent="0.2">
      <c r="Q6321" s="19" t="str">
        <v>8 x 35 - 8 x 35</v>
      </c>
      <c r="V6321" s="83"/>
      <c r="AA6321" t="str">
        <v>8 X 16 (5/16) - 8 X 16 (5/16)</v>
      </c>
    </row>
    <row r="6322" spans="17:27" x14ac:dyDescent="0.2">
      <c r="Q6322" s="19" t="str">
        <v>8 x 40 - 8 x 40</v>
      </c>
      <c r="V6322" s="83"/>
      <c r="AA6322" t="str">
        <v>8 X 20 - 8 X 20</v>
      </c>
    </row>
    <row r="6323" spans="17:27" x14ac:dyDescent="0.2">
      <c r="Q6323" s="19" t="str">
        <v>8 x 40 - 8x40</v>
      </c>
      <c r="V6323" s="83"/>
      <c r="AA6323" t="str">
        <v>8 x 25 - 8 x 25</v>
      </c>
    </row>
    <row r="6324" spans="17:27" x14ac:dyDescent="0.2">
      <c r="Q6324" s="19" t="str">
        <v>8 x 45 - 8 x 45</v>
      </c>
      <c r="V6324" s="83"/>
      <c r="AA6324" t="str">
        <v>8 x 30 - 8 x 30</v>
      </c>
    </row>
    <row r="6325" spans="17:27" x14ac:dyDescent="0.2">
      <c r="Q6325" s="19" t="str">
        <v>8 x 50 - 8 x 50</v>
      </c>
      <c r="V6325" s="83"/>
      <c r="AA6325" t="str">
        <v>8 x 35 - 8 x 35</v>
      </c>
    </row>
    <row r="6326" spans="17:27" x14ac:dyDescent="0.2">
      <c r="Q6326" s="19" t="str">
        <v>8 x 50 - 8x50</v>
      </c>
      <c r="V6326" s="83"/>
      <c r="AA6326" t="str">
        <v>8 x 40 - 8 x 40</v>
      </c>
    </row>
    <row r="6327" spans="17:27" x14ac:dyDescent="0.2">
      <c r="Q6327" s="19" t="str">
        <v>8 x 60 - 8 x 60</v>
      </c>
      <c r="V6327" s="83"/>
      <c r="AA6327" t="str">
        <v>8 x 40 - 8x40</v>
      </c>
    </row>
    <row r="6328" spans="17:27" x14ac:dyDescent="0.2">
      <c r="Q6328" s="19" t="str">
        <v>8 x 60 - 8x60</v>
      </c>
      <c r="V6328" s="83"/>
      <c r="AA6328" t="str">
        <v>8 x 45 - 8 x 45</v>
      </c>
    </row>
    <row r="6329" spans="17:27" x14ac:dyDescent="0.2">
      <c r="Q6329" s="19" t="str">
        <v>8 x 60 (5/16) 2,5 - LINEA FINA DE 2,5 mm</v>
      </c>
      <c r="V6329" s="83"/>
      <c r="AA6329" t="str">
        <v>8 x 50 - 8 x 50</v>
      </c>
    </row>
    <row r="6330" spans="17:27" x14ac:dyDescent="0.2">
      <c r="Q6330" s="19" t="str">
        <v>8 x 60 (5/16) 4 - LINEA GRUESA DE 4 mm</v>
      </c>
      <c r="V6330" s="83"/>
      <c r="AA6330" t="str">
        <v>8 x 50 - 8x50</v>
      </c>
    </row>
    <row r="6331" spans="17:27" x14ac:dyDescent="0.2">
      <c r="Q6331" s="19" t="str">
        <v>8 x 70 - 8 x 70</v>
      </c>
      <c r="V6331" s="83"/>
      <c r="AA6331" t="str">
        <v>8 x 60 - 8 x 60</v>
      </c>
    </row>
    <row r="6332" spans="17:27" x14ac:dyDescent="0.2">
      <c r="Q6332" s="19" t="str">
        <v>8 x 70 - 8x70</v>
      </c>
      <c r="V6332" s="83"/>
      <c r="AA6332" t="str">
        <v>8 x 60 - 8x60</v>
      </c>
    </row>
    <row r="6333" spans="17:27" x14ac:dyDescent="0.2">
      <c r="Q6333" s="19" t="str">
        <v>8 x 80 - 8 x 80</v>
      </c>
      <c r="V6333" s="83"/>
      <c r="AA6333" t="str">
        <v>8 x 60 (5/16) 2,5 - LINEA FINA DE 2,5 mm</v>
      </c>
    </row>
    <row r="6334" spans="17:27" x14ac:dyDescent="0.2">
      <c r="Q6334" s="19" t="str">
        <v>8 x 80 - 8x80</v>
      </c>
      <c r="V6334" s="83"/>
      <c r="AA6334" t="str">
        <v>8 x 60 (5/16) 4 - LINEA GRUESA DE 4 mm</v>
      </c>
    </row>
    <row r="6335" spans="17:27" x14ac:dyDescent="0.2">
      <c r="Q6335" s="19" t="str">
        <v>8 x 9 x 40 - 8 x 9 x 40</v>
      </c>
      <c r="V6335" s="83"/>
      <c r="AA6335" t="str">
        <v>8 x 70 - 8 x 70</v>
      </c>
    </row>
    <row r="6336" spans="17:27" x14ac:dyDescent="0.2">
      <c r="Q6336" s="19" t="str">
        <v>8 x 9 x 50 - 8 x 9 x 50</v>
      </c>
      <c r="V6336" s="83"/>
      <c r="AA6336" t="str">
        <v>8 x 70 - 8x70</v>
      </c>
    </row>
    <row r="6337" spans="17:27" x14ac:dyDescent="0.2">
      <c r="Q6337" s="19" t="str">
        <v>8 x 9 x 60 - 8 x 9 x 60</v>
      </c>
      <c r="V6337" s="83"/>
      <c r="AA6337" t="str">
        <v>8 x 80 - 8 x 80</v>
      </c>
    </row>
    <row r="6338" spans="17:27" x14ac:dyDescent="0.2">
      <c r="Q6338" s="19" t="str">
        <v>8 x 9 x 80 - 8 x 9 x 80</v>
      </c>
      <c r="V6338" s="83"/>
      <c r="AA6338" t="str">
        <v>8 x 80 - 8x80</v>
      </c>
    </row>
    <row r="6339" spans="17:27" x14ac:dyDescent="0.2">
      <c r="Q6339" s="19" t="str">
        <v>8 x 90 - 8 x 90</v>
      </c>
      <c r="V6339" s="83"/>
      <c r="AA6339" t="str">
        <v>8 x 9 x 40 - 8 x 9 x 40</v>
      </c>
    </row>
    <row r="6340" spans="17:27" x14ac:dyDescent="0.2">
      <c r="Q6340" s="19" t="str">
        <v xml:space="preserve">80 -  Union orientable 8 mm x 6,7 mm doble </v>
      </c>
      <c r="V6340" s="83"/>
      <c r="AA6340" t="str">
        <v>8 x 9 x 50 - 8 x 9 x 50</v>
      </c>
    </row>
    <row r="6341" spans="17:27" x14ac:dyDescent="0.2">
      <c r="Q6341" s="19" t="str">
        <v>80 - Acelerador Pata corta 1mm</v>
      </c>
      <c r="V6341" s="83"/>
      <c r="AA6341" t="str">
        <v>8 x 9 x 60 - 8 x 9 x 60</v>
      </c>
    </row>
    <row r="6342" spans="17:27" x14ac:dyDescent="0.2">
      <c r="Q6342" s="19" t="str">
        <v>80 - CODO a 90° 16 16mm - 58</v>
      </c>
      <c r="V6342" s="83"/>
      <c r="AA6342" t="str">
        <v>8 x 9 x 80 - 8 x 9 x 80</v>
      </c>
    </row>
    <row r="6343" spans="17:27" x14ac:dyDescent="0.2">
      <c r="Q6343" s="19" t="str">
        <v>80 - Grampa manta capot CLIO</v>
      </c>
      <c r="V6343" s="83"/>
      <c r="AA6343" t="str">
        <v>8 x 90 - 8 x 90</v>
      </c>
    </row>
    <row r="6344" spans="17:27" x14ac:dyDescent="0.2">
      <c r="Q6344" s="19" t="str">
        <v>80 - M 6 - 1/4- PARK 12 (cuerpo Grande)</v>
      </c>
      <c r="V6344" s="83"/>
      <c r="AA6344" t="str">
        <v xml:space="preserve">80 -  Union orientable 8 mm x 6,7 mm doble </v>
      </c>
    </row>
    <row r="6345" spans="17:27" x14ac:dyDescent="0.2">
      <c r="Q6345" s="19" t="str">
        <v>80 - ORBIS - Orbis Kit mrr</v>
      </c>
      <c r="V6345" s="83"/>
      <c r="AA6345" t="str">
        <v>80 - Acelerador Pata corta 1mm</v>
      </c>
    </row>
    <row r="6346" spans="17:27" x14ac:dyDescent="0.2">
      <c r="Q6346" s="19" t="str">
        <v>80 - PREAISLADOS OJAL Ø 4 MM ROJA</v>
      </c>
      <c r="V6346" s="83"/>
      <c r="AA6346" t="str">
        <v>80 - CODO a 90° 16 16mm - 58</v>
      </c>
    </row>
    <row r="6347" spans="17:27" x14ac:dyDescent="0.2">
      <c r="Q6347" s="19" t="str">
        <v>80 - REDUCTOR DE 10 a 19 mm</v>
      </c>
      <c r="V6347" s="83"/>
      <c r="AA6347" t="str">
        <v>80 - Grampa manta capot CLIO</v>
      </c>
    </row>
    <row r="6348" spans="17:27" x14ac:dyDescent="0.2">
      <c r="Q6348" s="19" t="str">
        <v>80 - Reductor manguera 10 a 8 mm</v>
      </c>
      <c r="V6348" s="83"/>
      <c r="AA6348" t="str">
        <v>80 - M 6 - 1/4- PARK 12 (cuerpo Grande)</v>
      </c>
    </row>
    <row r="6349" spans="17:27" x14ac:dyDescent="0.2">
      <c r="Q6349" s="19" t="str">
        <v>80 - REGATONES BLANCOS -  EXTERIORES CORTOS - 1/2 camp.</v>
      </c>
      <c r="V6349" s="83"/>
      <c r="AA6349" t="str">
        <v>80 - ORBIS - Orbis Kit mrr</v>
      </c>
    </row>
    <row r="6350" spans="17:27" x14ac:dyDescent="0.2">
      <c r="Q6350" s="19" t="str">
        <v>80 - SEEGER I 80</v>
      </c>
      <c r="V6350" s="83"/>
      <c r="AA6350" t="str">
        <v>80 - PREAISLADOS OJAL Ø 4 MM ROJA</v>
      </c>
    </row>
    <row r="6351" spans="17:27" x14ac:dyDescent="0.2">
      <c r="Q6351" s="19" t="str">
        <v>80 - TERMOTANQUE - ECOTERMO - LARGO PARA VIROLA</v>
      </c>
      <c r="V6351" s="83"/>
      <c r="AA6351" t="str">
        <v>80 - REDUCTOR DE 10 a 19 mm</v>
      </c>
    </row>
    <row r="6352" spans="17:27" x14ac:dyDescent="0.2">
      <c r="Q6352" s="19" t="str">
        <v>800 - Asiento</v>
      </c>
      <c r="V6352" s="83"/>
      <c r="AA6352" t="str">
        <v>80 - Reductor manguera 10 a 8 mm</v>
      </c>
    </row>
    <row r="6353" spans="17:27" x14ac:dyDescent="0.2">
      <c r="Q6353" s="19" t="str">
        <v>800 - EXPANSION - 0,8 x 8 L.: 195 mm</v>
      </c>
      <c r="V6353" s="83"/>
      <c r="AA6353" t="str">
        <v>80 - REGATONES BLANCOS -  EXTERIORES CORTOS - 1/2 camp.</v>
      </c>
    </row>
    <row r="6354" spans="17:27" x14ac:dyDescent="0.2">
      <c r="Q6354" s="19" t="str">
        <v>801 - Capo</v>
      </c>
      <c r="V6354" s="83"/>
      <c r="AA6354" t="str">
        <v>80 - SEEGER I 80</v>
      </c>
    </row>
    <row r="6355" spans="17:27" x14ac:dyDescent="0.2">
      <c r="Q6355" s="19" t="str">
        <v>801 - EXPANSION - 0,8 x 10 L.: 195 mm</v>
      </c>
      <c r="V6355" s="83"/>
      <c r="AA6355" t="str">
        <v>80 - TERMOTANQUE - ECOTERMO - LARGO PARA VIROLA</v>
      </c>
    </row>
    <row r="6356" spans="17:27" x14ac:dyDescent="0.2">
      <c r="Q6356" s="19" t="str">
        <v>802 - Faldon lateral, moldura lateral</v>
      </c>
      <c r="V6356" s="83"/>
      <c r="AA6356" t="str">
        <v>800 - Asiento</v>
      </c>
    </row>
    <row r="6357" spans="17:27" x14ac:dyDescent="0.2">
      <c r="Q6357" s="19" t="str">
        <v>803 - EXPANSION - 1 x 11 L.: 195 mm</v>
      </c>
      <c r="V6357" s="83"/>
      <c r="AA6357" t="str">
        <v>800 - EXPANSION - 0,8 x 8 L.: 195 mm</v>
      </c>
    </row>
    <row r="6358" spans="17:27" x14ac:dyDescent="0.2">
      <c r="Q6358" s="19" t="str">
        <v>803 - Panel de puerta, piso</v>
      </c>
      <c r="V6358" s="83"/>
      <c r="AA6358" t="str">
        <v>801 - Capo</v>
      </c>
    </row>
    <row r="6359" spans="17:27" x14ac:dyDescent="0.2">
      <c r="Q6359" s="19" t="str">
        <v>804 - Moldura canaleta de techo</v>
      </c>
      <c r="V6359" s="83"/>
      <c r="AA6359" t="str">
        <v>801 - EXPANSION - 0,8 x 10 L.: 195 mm</v>
      </c>
    </row>
    <row r="6360" spans="17:27" x14ac:dyDescent="0.2">
      <c r="Q6360" s="19" t="str">
        <v>805 - Capo</v>
      </c>
      <c r="V6360" s="83"/>
      <c r="AA6360" t="str">
        <v>802 - Faldon lateral, moldura lateral</v>
      </c>
    </row>
    <row r="6361" spans="17:27" x14ac:dyDescent="0.2">
      <c r="Q6361" s="19" t="str">
        <v>805 - EXPANSION - 1 x 14 L.: 195 mm</v>
      </c>
      <c r="V6361" s="83"/>
      <c r="AA6361" t="str">
        <v>803 - EXPANSION - 1 x 11 L.: 195 mm</v>
      </c>
    </row>
    <row r="6362" spans="17:27" x14ac:dyDescent="0.2">
      <c r="Q6362" s="19" t="str">
        <v>806 - Bandeja trasera, luz trasera, bomba de combustible</v>
      </c>
      <c r="V6362" s="83"/>
      <c r="AA6362" t="str">
        <v>803 - Panel de puerta, piso</v>
      </c>
    </row>
    <row r="6363" spans="17:27" x14ac:dyDescent="0.2">
      <c r="Q6363" s="19" t="str">
        <v>807 - Burlete de puerta</v>
      </c>
      <c r="V6363" s="83"/>
      <c r="AA6363" t="str">
        <v>804 - Moldura canaleta de techo</v>
      </c>
    </row>
    <row r="6364" spans="17:27" x14ac:dyDescent="0.2">
      <c r="Q6364" s="19" t="str">
        <v>807 - EXPANSION - 1,25 x 14 L.: 195 mm</v>
      </c>
      <c r="V6364" s="83"/>
      <c r="AA6364" t="str">
        <v>805 - Capo</v>
      </c>
    </row>
    <row r="6365" spans="17:27" x14ac:dyDescent="0.2">
      <c r="Q6365" s="19" t="str">
        <v>808 - Aislante de capo</v>
      </c>
      <c r="V6365" s="83"/>
      <c r="AA6365" t="str">
        <v>805 - EXPANSION - 1 x 14 L.: 195 mm</v>
      </c>
    </row>
    <row r="6366" spans="17:27" x14ac:dyDescent="0.2">
      <c r="Q6366" s="19" t="str">
        <v>808 - EXPANSION - 1,25 x 16 L.: 195 mm</v>
      </c>
      <c r="V6366" s="83"/>
      <c r="AA6366" t="str">
        <v>806 - Bandeja trasera, luz trasera, bomba de combustible</v>
      </c>
    </row>
    <row r="6367" spans="17:27" x14ac:dyDescent="0.2">
      <c r="Q6367" s="19" t="str">
        <v>809 - EXPANSION - 1,5 x 15 L.: 196 mm</v>
      </c>
      <c r="V6367" s="83"/>
      <c r="AA6367" t="str">
        <v>807 - Burlete de puerta</v>
      </c>
    </row>
    <row r="6368" spans="17:27" x14ac:dyDescent="0.2">
      <c r="Q6368" s="19" t="str">
        <v>809 - Guardabarros, faldon lateral, faro antiniebla, fijacion de piso</v>
      </c>
      <c r="V6368" s="83"/>
      <c r="AA6368" t="str">
        <v>807 - EXPANSION - 1,25 x 14 L.: 195 mm</v>
      </c>
    </row>
    <row r="6369" spans="17:27" x14ac:dyDescent="0.2">
      <c r="Q6369" s="19" t="str">
        <v>80x92 - 80x92</v>
      </c>
      <c r="V6369" s="83"/>
      <c r="AA6369" t="str">
        <v>808 - Aislante de capo</v>
      </c>
    </row>
    <row r="6370" spans="17:27" x14ac:dyDescent="0.2">
      <c r="Q6370" s="19" t="str">
        <v>81 - 15 x 4,5 x 4,5 - SINGER</v>
      </c>
      <c r="V6370" s="83"/>
      <c r="AA6370" t="str">
        <v>808 - EXPANSION - 1,25 x 16 L.: 195 mm</v>
      </c>
    </row>
    <row r="6371" spans="17:27" x14ac:dyDescent="0.2">
      <c r="Q6371" s="19" t="str">
        <v>81 - Acelerador Pata Larga 1mm</v>
      </c>
      <c r="V6371" s="83"/>
      <c r="AA6371" t="str">
        <v>809 - EXPANSION - 1,5 x 15 L.: 196 mm</v>
      </c>
    </row>
    <row r="6372" spans="17:27" x14ac:dyDescent="0.2">
      <c r="Q6372" s="19" t="str">
        <v>81 - CODO a 90° 19 19mm - 59</v>
      </c>
      <c r="V6372" s="83"/>
      <c r="AA6372" t="str">
        <v>809 - Guardabarros, faldon lateral, faro antiniebla, fijacion de piso</v>
      </c>
    </row>
    <row r="6373" spans="17:27" x14ac:dyDescent="0.2">
      <c r="Q6373" s="19" t="str">
        <v>81 - Grampa fijacion patente FORD-VOLKSWAGEN</v>
      </c>
      <c r="V6373" s="83"/>
      <c r="AA6373" t="str">
        <v>80x92 - 80x92</v>
      </c>
    </row>
    <row r="6374" spans="17:27" x14ac:dyDescent="0.2">
      <c r="Q6374" s="19" t="str">
        <v>81 - M 6 con Tuerca de acero (28 x 19)</v>
      </c>
      <c r="V6374" s="83"/>
      <c r="AA6374" t="str">
        <v>81 - 15 x 4,5 x 4,5 - SINGER</v>
      </c>
    </row>
    <row r="6375" spans="17:27" x14ac:dyDescent="0.2">
      <c r="Q6375" s="19" t="str">
        <v>81 - ORBIS - ORBIS - VOLCAN   BLANCA / MARRÓN / GRIS</v>
      </c>
      <c r="V6375" s="83"/>
      <c r="AA6375" t="str">
        <v>81 - Acelerador Pata Larga 1mm</v>
      </c>
    </row>
    <row r="6376" spans="17:27" x14ac:dyDescent="0.2">
      <c r="Q6376" s="19" t="str">
        <v>81 - Park 7 x 20 negro c/arand</v>
      </c>
      <c r="V6376" s="83"/>
      <c r="AA6376" t="str">
        <v>81 - CODO a 90° 19 19mm - 59</v>
      </c>
    </row>
    <row r="6377" spans="17:27" x14ac:dyDescent="0.2">
      <c r="Q6377" s="19" t="str">
        <v>81 - PREAISLADOS OJAL Ø 5 MM ROJA</v>
      </c>
      <c r="V6377" s="83"/>
      <c r="AA6377" t="str">
        <v>81 - Grampa fijacion patente FORD-VOLKSWAGEN</v>
      </c>
    </row>
    <row r="6378" spans="17:27" x14ac:dyDescent="0.2">
      <c r="Q6378" s="19" t="str">
        <v>81 - Reductor manguera 12 a 10 mm</v>
      </c>
      <c r="V6378" s="83"/>
      <c r="AA6378" t="str">
        <v>81 - M 6 con Tuerca de acero (28 x 19)</v>
      </c>
    </row>
    <row r="6379" spans="17:27" x14ac:dyDescent="0.2">
      <c r="Q6379" s="19" t="str">
        <v>81 - REGATONES BLANCOS -  EXTERIORES CORTOS - 5/8 "</v>
      </c>
      <c r="V6379" s="83"/>
      <c r="AA6379" t="str">
        <v>81 - ORBIS - ORBIS - VOLCAN   BLANCA / MARRON / GRIS</v>
      </c>
    </row>
    <row r="6380" spans="17:27" x14ac:dyDescent="0.2">
      <c r="Q6380" s="19" t="str">
        <v xml:space="preserve">81 - TERMOTANQUE - ECOTERMO - CORTO  </v>
      </c>
      <c r="V6380" s="83"/>
      <c r="AA6380" t="str">
        <v>81 - Park 7 x 20 negro c/arand</v>
      </c>
    </row>
    <row r="6381" spans="17:27" x14ac:dyDescent="0.2">
      <c r="Q6381" s="19" t="str">
        <v>810 - EXPANSION - 1,5 x 17 L.: 195 mm</v>
      </c>
      <c r="V6381" s="83"/>
      <c r="AA6381" t="str">
        <v>81 - PREAISLADOS OJAL Ø 5 MM ROJA</v>
      </c>
    </row>
    <row r="6382" spans="17:27" x14ac:dyDescent="0.2">
      <c r="Q6382" s="19" t="str">
        <v>812 - EXPANSION - 1,5 x 20 L.: 195 mm</v>
      </c>
      <c r="V6382" s="83"/>
      <c r="AA6382" t="str">
        <v>81 - Reductor manguera 12 a 10 mm</v>
      </c>
    </row>
    <row r="6383" spans="17:27" x14ac:dyDescent="0.2">
      <c r="Q6383" s="19" t="str">
        <v>813 - EXPANSION - 1,75 x 14 L.: 196 mm</v>
      </c>
      <c r="V6383" s="83"/>
      <c r="AA6383" t="str">
        <v>81 - REGATONES BLANCOS -  EXTERIORES CORTOS - 5/8 "</v>
      </c>
    </row>
    <row r="6384" spans="17:27" x14ac:dyDescent="0.2">
      <c r="Q6384" s="19" t="str">
        <v>814 - EXPANSION - 1,75 x 16 L.: 195 mm</v>
      </c>
      <c r="V6384" s="83"/>
      <c r="AA6384" t="str">
        <v xml:space="preserve">81 - TERMOTANQUE - ECOTERMO - CORTO  </v>
      </c>
    </row>
    <row r="6385" spans="17:27" x14ac:dyDescent="0.2">
      <c r="Q6385" s="19" t="str">
        <v>815 - EXPANSION - 1,75 x 18 L.: 195 mm</v>
      </c>
      <c r="V6385" s="83"/>
      <c r="AA6385" t="str">
        <v>810 - EXPANSION - 1,5 x 17 L.: 195 mm</v>
      </c>
    </row>
    <row r="6386" spans="17:27" x14ac:dyDescent="0.2">
      <c r="Q6386" s="19" t="str">
        <v>816 - EXPANSION - 1,75 x 20 L.: 195 mm</v>
      </c>
      <c r="V6386" s="83"/>
      <c r="AA6386" t="str">
        <v>812 - EXPANSION - 1,5 x 20 L.: 195 mm</v>
      </c>
    </row>
    <row r="6387" spans="17:27" x14ac:dyDescent="0.2">
      <c r="Q6387" s="19" t="str">
        <v>818 - EXPANSION - 1,75 x 24 L.: 195 mm</v>
      </c>
      <c r="V6387" s="83"/>
      <c r="AA6387" t="str">
        <v>813 - EXPANSION - 1,75 x 14 L.: 196 mm</v>
      </c>
    </row>
    <row r="6388" spans="17:27" x14ac:dyDescent="0.2">
      <c r="Q6388" s="19" t="str">
        <v>81x94 - 81x94</v>
      </c>
      <c r="V6388" s="83"/>
      <c r="AA6388" t="str">
        <v>814 - EXPANSION - 1,75 x 16 L.: 195 mm</v>
      </c>
    </row>
    <row r="6389" spans="17:27" x14ac:dyDescent="0.2">
      <c r="Q6389" s="19" t="str">
        <v>82 - 18 x 8 x 6 - BORD SCHEFER</v>
      </c>
      <c r="V6389" s="83"/>
      <c r="AA6389" t="str">
        <v>815 - EXPANSION - 1,75 x 18 L.: 195 mm</v>
      </c>
    </row>
    <row r="6390" spans="17:27" x14ac:dyDescent="0.2">
      <c r="Q6390" s="19" t="str">
        <v>82 - CODO a 90° 16mm - CORSA - 17</v>
      </c>
      <c r="V6390" s="83"/>
      <c r="AA6390" t="str">
        <v>816 - EXPANSION - 1,75 x 20 L.: 195 mm</v>
      </c>
    </row>
    <row r="6391" spans="17:27" x14ac:dyDescent="0.2">
      <c r="Q6391" s="19" t="str">
        <v>82 - embrague Chevrol.y FORD x  x  - Expansion</v>
      </c>
      <c r="V6391" s="83"/>
      <c r="AA6391" t="str">
        <v>818 - EXPANSION - 1,75 x 24 L.: 195 mm</v>
      </c>
    </row>
    <row r="6392" spans="17:27" x14ac:dyDescent="0.2">
      <c r="Q6392" s="19" t="str">
        <v>82 - ENTR ROS 1/8 MM</v>
      </c>
      <c r="V6392" s="83"/>
      <c r="AA6392" t="str">
        <v>81x94 - 81x94</v>
      </c>
    </row>
    <row r="6393" spans="17:27" x14ac:dyDescent="0.2">
      <c r="Q6393" s="19" t="str">
        <v>82 - PARK 6 (11 x 17 mm)</v>
      </c>
      <c r="V6393" s="83"/>
      <c r="AA6393" t="str">
        <v>82 - 18 x 8 x 6 - BORD SCHEFER</v>
      </c>
    </row>
    <row r="6394" spans="17:27" x14ac:dyDescent="0.2">
      <c r="Q6394" s="19" t="str">
        <v>82 - PREAISLADOS OJAL Ø 8 MM ROJA</v>
      </c>
      <c r="V6394" s="83"/>
      <c r="AA6394" t="str">
        <v>82 - CODO a 90° 16mm - CORSA - 17</v>
      </c>
    </row>
    <row r="6395" spans="17:27" x14ac:dyDescent="0.2">
      <c r="Q6395" s="19" t="str">
        <v>82 - REGATONES BLANCOS -  EXTERIORES CORTOS - 3/4 "</v>
      </c>
      <c r="V6395" s="83"/>
      <c r="AA6395" t="str">
        <v>82 - embrague Chevrol.y FORD x  x  - Expansion</v>
      </c>
    </row>
    <row r="6396" spans="17:27" x14ac:dyDescent="0.2">
      <c r="Q6396" s="19" t="str">
        <v>82 - SEEGER I 82</v>
      </c>
      <c r="V6396" s="83"/>
      <c r="AA6396" t="str">
        <v>82 - ENTR ROS 1/8 MM</v>
      </c>
    </row>
    <row r="6397" spans="17:27" x14ac:dyDescent="0.2">
      <c r="Q6397" s="19" t="str">
        <v>82 - TERMOTANQUE - EITAR - PILOTO MACHO-HEMBRA</v>
      </c>
      <c r="V6397" s="83"/>
      <c r="AA6397" t="str">
        <v>82 - PARK 6 (11 x 17 mm)</v>
      </c>
    </row>
    <row r="6398" spans="17:27" x14ac:dyDescent="0.2">
      <c r="Q6398" s="19" t="str">
        <v>82 - Tuerca autorroscante optica ESCORD</v>
      </c>
      <c r="V6398" s="83"/>
      <c r="AA6398" t="str">
        <v>82 - PREAISLADOS OJAL Ø 8 MM ROJA</v>
      </c>
    </row>
    <row r="6399" spans="17:27" x14ac:dyDescent="0.2">
      <c r="Q6399" s="19" t="str">
        <v>820 - EXPANSION - 2 x 18 L.: 195 mm</v>
      </c>
      <c r="V6399" s="83"/>
      <c r="AA6399" t="str">
        <v>82 - REGATONES BLANCOS -  EXTERIORES CORTOS - 3/4 "</v>
      </c>
    </row>
    <row r="6400" spans="17:27" x14ac:dyDescent="0.2">
      <c r="Q6400" s="19" t="str">
        <v>820 - Moldura lateral</v>
      </c>
      <c r="V6400" s="83"/>
      <c r="AA6400" t="str">
        <v>82 - SEEGER I 82</v>
      </c>
    </row>
    <row r="6401" spans="17:27" x14ac:dyDescent="0.2">
      <c r="Q6401" s="19" t="str">
        <v>821 - Panel de puerta</v>
      </c>
      <c r="V6401" s="83"/>
      <c r="AA6401" t="str">
        <v>82 - TERMOTANQUE - EITAR - PILOTO MACHO-HEMBRA</v>
      </c>
    </row>
    <row r="6402" spans="17:27" x14ac:dyDescent="0.2">
      <c r="Q6402" s="19" t="str">
        <v>822 - EXPANSION - 2 x 20 L.: 195 mm</v>
      </c>
      <c r="V6402" s="83"/>
      <c r="AA6402" t="str">
        <v>82 - Tuerca autorroscante optica ESCORD</v>
      </c>
    </row>
    <row r="6403" spans="17:27" x14ac:dyDescent="0.2">
      <c r="Q6403" s="19" t="str">
        <v>822 - Panel de puerta</v>
      </c>
      <c r="V6403" s="83"/>
      <c r="AA6403" t="str">
        <v>820 - EXPANSION - 2 x 18 L.: 195 mm</v>
      </c>
    </row>
    <row r="6404" spans="17:27" x14ac:dyDescent="0.2">
      <c r="Q6404" s="19" t="str">
        <v>823 - Panel de puerta</v>
      </c>
      <c r="V6404" s="83"/>
      <c r="AA6404" t="str">
        <v>820 - Moldura lateral</v>
      </c>
    </row>
    <row r="6405" spans="17:27" x14ac:dyDescent="0.2">
      <c r="Q6405" s="19" t="str">
        <v>824 - EXPANSION - 2 x 24 L.: 195 mm</v>
      </c>
      <c r="V6405" s="83"/>
      <c r="AA6405" t="str">
        <v>821 - Panel de puerta</v>
      </c>
    </row>
    <row r="6406" spans="17:27" x14ac:dyDescent="0.2">
      <c r="Q6406" s="19" t="str">
        <v>824 - Paragolpes trasero, faldon lateral</v>
      </c>
      <c r="V6406" s="83"/>
      <c r="AA6406" t="str">
        <v>822 - EXPANSION - 2 x 20 L.: 195 mm</v>
      </c>
    </row>
    <row r="6407" spans="17:27" x14ac:dyDescent="0.2">
      <c r="Q6407" s="19" t="str">
        <v>825 - Faldon lateral, extension guardabarros</v>
      </c>
      <c r="V6407" s="83"/>
      <c r="AA6407" t="str">
        <v>822 - Panel de puerta</v>
      </c>
    </row>
    <row r="6408" spans="17:27" x14ac:dyDescent="0.2">
      <c r="Q6408" s="19" t="str">
        <v>828 - EXPANSION - 2,5 x 24 L.: 195 mm</v>
      </c>
      <c r="V6408" s="83"/>
      <c r="AA6408" t="str">
        <v>823 - Panel de puerta</v>
      </c>
    </row>
    <row r="6409" spans="17:27" x14ac:dyDescent="0.2">
      <c r="Q6409" s="19" t="str">
        <v>82x95 - 82x95</v>
      </c>
      <c r="V6409" s="83"/>
      <c r="AA6409" t="str">
        <v>824 - EXPANSION - 2 x 24 L.: 195 mm</v>
      </c>
    </row>
    <row r="6410" spans="17:27" x14ac:dyDescent="0.2">
      <c r="Q6410" s="19" t="str">
        <v>83 - acelerador falcon/ F100 x  x  - Expansion</v>
      </c>
      <c r="V6410" s="83"/>
      <c r="AA6410" t="str">
        <v>824 - Paragolpes trasero, faldon lateral</v>
      </c>
    </row>
    <row r="6411" spans="17:27" x14ac:dyDescent="0.2">
      <c r="Q6411" s="19" t="str">
        <v>83 - CODO a 90° 19mm - CORSA</v>
      </c>
      <c r="V6411" s="83"/>
      <c r="AA6411" t="str">
        <v>825 - Faldon lateral, extension guardabarros</v>
      </c>
    </row>
    <row r="6412" spans="17:27" x14ac:dyDescent="0.2">
      <c r="Q6412" s="19" t="str">
        <v>83 - ENTR ROS 1/4 MM</v>
      </c>
      <c r="V6412" s="83"/>
      <c r="AA6412" t="str">
        <v>828 - EXPANSION - 2,5 x 24 L.: 195 mm</v>
      </c>
    </row>
    <row r="6413" spans="17:27" x14ac:dyDescent="0.2">
      <c r="Q6413" s="19" t="str">
        <v>83 - PARK 6 (11 x 25 mm)</v>
      </c>
      <c r="V6413" s="83"/>
      <c r="AA6413" t="str">
        <v>82x95 - 82x95</v>
      </c>
    </row>
    <row r="6414" spans="17:27" x14ac:dyDescent="0.2">
      <c r="Q6414" s="19" t="str">
        <v>83 - Park 8 x 20 negro c/arand</v>
      </c>
      <c r="V6414" s="83"/>
      <c r="AA6414" t="str">
        <v>83 - acelerador falcon/ F100 x  x  - Expansion</v>
      </c>
    </row>
    <row r="6415" spans="17:27" x14ac:dyDescent="0.2">
      <c r="Q6415" s="19" t="str">
        <v>83 - PREAISLADOS OJAL Ø 8 MM ROJA</v>
      </c>
      <c r="V6415" s="83"/>
      <c r="AA6415" t="str">
        <v>83 - CODO a 90° 19mm - CORSA</v>
      </c>
    </row>
    <row r="6416" spans="17:27" x14ac:dyDescent="0.2">
      <c r="Q6416" s="19" t="str">
        <v>83 - REGATONES BLANCOS -  EXTERIORES CORTOS - 7/8 "</v>
      </c>
      <c r="V6416" s="83"/>
      <c r="AA6416" t="str">
        <v>83 - ENTR ROS 1/4 MM</v>
      </c>
    </row>
    <row r="6417" spans="17:27" x14ac:dyDescent="0.2">
      <c r="Q6417" s="19" t="str">
        <v>83 - TERMOTANQUE - EITAR - PILOTO ROSCA MACHO-MACHO PARA PESTAÑA</v>
      </c>
      <c r="V6417" s="83"/>
      <c r="AA6417" t="str">
        <v>83 - PARK 6 (11 x 25 mm)</v>
      </c>
    </row>
    <row r="6418" spans="17:27" x14ac:dyDescent="0.2">
      <c r="Q6418" s="19" t="str">
        <v>830 - Paragolpes delantero y trasero, guardabarros</v>
      </c>
      <c r="V6418" s="83"/>
      <c r="AA6418" t="str">
        <v>83 - Park 8 x 20 negro c/arand</v>
      </c>
    </row>
    <row r="6419" spans="17:27" x14ac:dyDescent="0.2">
      <c r="Q6419" s="19" t="str">
        <v>831 - Faro, parte frontal, paragolpes trasero</v>
      </c>
      <c r="V6419" s="83"/>
      <c r="AA6419" t="str">
        <v>83 - PREAISLADOS OJAL Ø 8 MM ROJA</v>
      </c>
    </row>
    <row r="6420" spans="17:27" x14ac:dyDescent="0.2">
      <c r="Q6420" s="19" t="str">
        <v>832 - Panel de puerta</v>
      </c>
      <c r="V6420" s="83"/>
      <c r="AA6420" t="str">
        <v>83 - REGATONES BLANCOS -  EXTERIORES CORTOS - 7/8 "</v>
      </c>
    </row>
    <row r="6421" spans="17:27" x14ac:dyDescent="0.2">
      <c r="Q6421" s="19" t="str">
        <v>833 - Panel de puerta</v>
      </c>
      <c r="V6421" s="83"/>
      <c r="AA6421" t="str">
        <v>83 - TERMOTANQUE - EITAR - PILOTO ROSCA MACHO-MACHO PARA PESTANA</v>
      </c>
    </row>
    <row r="6422" spans="17:27" x14ac:dyDescent="0.2">
      <c r="Q6422" s="19" t="str">
        <v>834 - Panel fascia de paragolpes trasero</v>
      </c>
      <c r="V6422" s="83"/>
      <c r="AA6422" t="str">
        <v>830 - Paragolpes delantero y trasero, guardabarros</v>
      </c>
    </row>
    <row r="6423" spans="17:27" x14ac:dyDescent="0.2">
      <c r="Q6423" s="19" t="str">
        <v>835 - Rejilla de radiador</v>
      </c>
      <c r="V6423" s="83"/>
      <c r="AA6423" t="str">
        <v>831 - Faro, parte frontal, paragolpes trasero</v>
      </c>
    </row>
    <row r="6424" spans="17:27" x14ac:dyDescent="0.2">
      <c r="Q6424" s="19" t="str">
        <v>836 - Montaje de faro, guardabarros</v>
      </c>
      <c r="V6424" s="83"/>
      <c r="AA6424" t="str">
        <v>832 - Panel de puerta</v>
      </c>
    </row>
    <row r="6425" spans="17:27" x14ac:dyDescent="0.2">
      <c r="Q6425" s="19" t="str">
        <v>837 - Panel de puerta</v>
      </c>
      <c r="V6425" s="83"/>
      <c r="AA6425" t="str">
        <v>833 - Panel de puerta</v>
      </c>
    </row>
    <row r="6426" spans="17:27" x14ac:dyDescent="0.2">
      <c r="Q6426" s="19" t="str">
        <v>838 - Cubierta superior de rejilla radiador</v>
      </c>
      <c r="V6426" s="83"/>
      <c r="AA6426" t="str">
        <v>834 - Panel fascia de paragolpes trasero</v>
      </c>
    </row>
    <row r="6427" spans="17:27" x14ac:dyDescent="0.2">
      <c r="Q6427" s="19" t="str">
        <v>83x96 - 83x96</v>
      </c>
      <c r="V6427" s="83"/>
      <c r="AA6427" t="str">
        <v>835 - Rejilla de radiador</v>
      </c>
    </row>
    <row r="6428" spans="17:27" x14ac:dyDescent="0.2">
      <c r="Q6428" s="19" t="str">
        <v>84 - Acelerador Pata corta 1,25mm</v>
      </c>
      <c r="V6428" s="83"/>
      <c r="AA6428" t="str">
        <v>836 - Montaje de faro, guardabarros</v>
      </c>
    </row>
    <row r="6429" spans="17:27" x14ac:dyDescent="0.2">
      <c r="Q6429" s="19" t="str">
        <v>84 - ENTR ROS 3/8 MM</v>
      </c>
      <c r="V6429" s="83"/>
      <c r="AA6429" t="str">
        <v>837 - Panel de puerta</v>
      </c>
    </row>
    <row r="6430" spans="17:27" x14ac:dyDescent="0.2">
      <c r="Q6430" s="19" t="str">
        <v>84 - PARK 6 (16 x 19 mm)</v>
      </c>
      <c r="V6430" s="83"/>
      <c r="AA6430" t="str">
        <v>838 - Cubierta superior de rejilla radiador</v>
      </c>
    </row>
    <row r="6431" spans="17:27" x14ac:dyDescent="0.2">
      <c r="Q6431" s="19" t="str">
        <v>84 - PREAISLADOS OJAL Ø 10 MM ROJA</v>
      </c>
      <c r="V6431" s="83"/>
      <c r="AA6431" t="str">
        <v>83x96 - 83x96</v>
      </c>
    </row>
    <row r="6432" spans="17:27" x14ac:dyDescent="0.2">
      <c r="Q6432" s="19" t="str">
        <v>84 - REGATONES BLANCOS -  EXTERIORES CORTOS - 1"</v>
      </c>
      <c r="V6432" s="83"/>
      <c r="AA6432" t="str">
        <v>84 - Acelerador Pata corta 1,25mm</v>
      </c>
    </row>
    <row r="6433" spans="17:27" x14ac:dyDescent="0.2">
      <c r="Q6433" s="19" t="str">
        <v>84 - TERMOTANQUE - EITAR - PILOTO ROSCA MACHO-MACHO PARA VIROLA</v>
      </c>
      <c r="V6433" s="83"/>
      <c r="AA6433" t="str">
        <v>84 - ENTR ROS 3/8 MM</v>
      </c>
    </row>
    <row r="6434" spans="17:27" x14ac:dyDescent="0.2">
      <c r="Q6434" s="19" t="str">
        <v>84 - Tuerca autorroscante FIAT - PEUGEOT</v>
      </c>
      <c r="V6434" s="83"/>
      <c r="AA6434" t="str">
        <v>84 - PARK 6 (16 x 19 mm)</v>
      </c>
    </row>
    <row r="6435" spans="17:27" x14ac:dyDescent="0.2">
      <c r="Q6435" s="19" t="str">
        <v>840 - COMPRESION - 0,8 x 8 L.: 195 mm</v>
      </c>
      <c r="V6435" s="83"/>
      <c r="AA6435" t="str">
        <v>84 - PREAISLADOS OJAL Ø 10 MM ROJA</v>
      </c>
    </row>
    <row r="6436" spans="17:27" x14ac:dyDescent="0.2">
      <c r="Q6436" s="19" t="str">
        <v>842 - COMPRESION - 0,8 x 10 L.: 195 mm</v>
      </c>
      <c r="V6436" s="83"/>
      <c r="AA6436" t="str">
        <v>84 - REGATONES BLANCOS -  EXTERIORES CORTOS - 1"</v>
      </c>
    </row>
    <row r="6437" spans="17:27" x14ac:dyDescent="0.2">
      <c r="Q6437" s="19" t="str">
        <v>844 - COMPRESION - 1 x 12 L.: 195 mm</v>
      </c>
      <c r="V6437" s="83"/>
      <c r="AA6437" t="str">
        <v>84 - TERMOTANQUE - EITAR - PILOTO ROSCA MACHO-MACHO PARA VIROLA</v>
      </c>
    </row>
    <row r="6438" spans="17:27" x14ac:dyDescent="0.2">
      <c r="Q6438" s="19" t="str">
        <v>845 - Moldura lateral, faldon lateral</v>
      </c>
      <c r="V6438" s="83"/>
      <c r="AA6438" t="str">
        <v>84 - Tuerca autorroscante FIAT - PEUGEOT</v>
      </c>
    </row>
    <row r="6439" spans="17:27" x14ac:dyDescent="0.2">
      <c r="Q6439" s="19" t="str">
        <v>846 - COMPRESION - 1 x 14 L.: 195 mm</v>
      </c>
      <c r="V6439" s="83"/>
      <c r="AA6439" t="str">
        <v>840 - COMPRESION - 0,8 x 8 L.: 195 mm</v>
      </c>
    </row>
    <row r="6440" spans="17:27" x14ac:dyDescent="0.2">
      <c r="Q6440" s="19" t="str">
        <v>846 - Faldon lateral</v>
      </c>
      <c r="V6440" s="83"/>
      <c r="AA6440" t="str">
        <v>842 - COMPRESION - 0,8 x 10 L.: 195 mm</v>
      </c>
    </row>
    <row r="6441" spans="17:27" x14ac:dyDescent="0.2">
      <c r="Q6441" s="19" t="str">
        <v>847 - COMPRESION - 1,25 x 14 L.: 196 mm</v>
      </c>
      <c r="V6441" s="83"/>
      <c r="AA6441" t="str">
        <v>844 - COMPRESION - 1 x 12 L.: 195 mm</v>
      </c>
    </row>
    <row r="6442" spans="17:27" x14ac:dyDescent="0.2">
      <c r="Q6442" s="19" t="str">
        <v>847 - Faldon lateral</v>
      </c>
      <c r="V6442" s="83"/>
      <c r="AA6442" t="str">
        <v>845 - Moldura lateral, faldon lateral</v>
      </c>
    </row>
    <row r="6443" spans="17:27" x14ac:dyDescent="0.2">
      <c r="Q6443" s="19" t="str">
        <v>848 - COMPRESION - 1,25 x 16 L.: 195 mm</v>
      </c>
      <c r="V6443" s="83"/>
      <c r="AA6443" t="str">
        <v>846 - COMPRESION - 1 x 14 L.: 195 mm</v>
      </c>
    </row>
    <row r="6444" spans="17:27" x14ac:dyDescent="0.2">
      <c r="Q6444" s="19" t="str">
        <v>848 - Panel de puerta</v>
      </c>
      <c r="V6444" s="83"/>
      <c r="AA6444" t="str">
        <v>846 - Faldon lateral</v>
      </c>
    </row>
    <row r="6445" spans="17:27" x14ac:dyDescent="0.2">
      <c r="Q6445" s="19" t="str">
        <v>84x97 - 84x97</v>
      </c>
      <c r="V6445" s="83"/>
      <c r="AA6445" t="str">
        <v>847 - COMPRESION - 1,25 x 14 L.: 196 mm</v>
      </c>
    </row>
    <row r="6446" spans="17:27" x14ac:dyDescent="0.2">
      <c r="Q6446" s="19" t="str">
        <v>85 - Boton estriado tapizado FORD ORION</v>
      </c>
      <c r="V6446" s="83"/>
      <c r="AA6446" t="str">
        <v>847 - Faldon lateral</v>
      </c>
    </row>
    <row r="6447" spans="17:27" x14ac:dyDescent="0.2">
      <c r="Q6447" s="19" t="str">
        <v>85 - Embrague Taunus x  x  - Expansion</v>
      </c>
      <c r="V6447" s="83"/>
      <c r="AA6447" t="str">
        <v>848 - COMPRESION - 1,25 x 16 L.: 195 mm</v>
      </c>
    </row>
    <row r="6448" spans="17:27" x14ac:dyDescent="0.2">
      <c r="Q6448" s="19" t="str">
        <v>85 - Ø pico 6,4 mm -  Ø CAÑO PRINCIPAL 6,4 mm</v>
      </c>
      <c r="V6448" s="83"/>
      <c r="AA6448" t="str">
        <v>848 - Panel de puerta</v>
      </c>
    </row>
    <row r="6449" spans="17:27" x14ac:dyDescent="0.2">
      <c r="Q6449" s="19" t="str">
        <v>85 - PARK 6 (11 x 24 mm)</v>
      </c>
      <c r="V6449" s="83"/>
      <c r="AA6449" t="str">
        <v>84x97 - 84x97</v>
      </c>
    </row>
    <row r="6450" spans="17:27" x14ac:dyDescent="0.2">
      <c r="Q6450" s="19" t="str">
        <v>85 - PREAISLADOS HORQUILLA Ø 3 MM ROJA</v>
      </c>
      <c r="V6450" s="83"/>
      <c r="AA6450" t="str">
        <v>85 - Boton estriado tapizado FORD ORION</v>
      </c>
    </row>
    <row r="6451" spans="17:27" x14ac:dyDescent="0.2">
      <c r="Q6451" s="19" t="str">
        <v>85 - REGATONES BLANCOS -  EXTERIORES CORTOS - 1" 1/4</v>
      </c>
      <c r="V6451" s="83"/>
      <c r="AA6451" t="str">
        <v>85 - Embrague Taunus x  x  - Expansion</v>
      </c>
    </row>
    <row r="6452" spans="17:27" x14ac:dyDescent="0.2">
      <c r="Q6452" s="19" t="str">
        <v>85 - SEEGER I 85</v>
      </c>
      <c r="V6452" s="83"/>
      <c r="AA6452" t="str">
        <v>85 - Ø pico 6,4 mm -  Ø CANO PRINCIPAL 6,4 mm</v>
      </c>
    </row>
    <row r="6453" spans="17:27" x14ac:dyDescent="0.2">
      <c r="Q6453" s="19" t="str">
        <v>850 - COMPRESION - 1,5 x 14 L.: 195 mm</v>
      </c>
      <c r="V6453" s="83"/>
      <c r="AA6453" t="str">
        <v>85 - PARK 6 (11 x 24 mm)</v>
      </c>
    </row>
    <row r="6454" spans="17:27" x14ac:dyDescent="0.2">
      <c r="Q6454" s="19" t="str">
        <v>850 - Unipolar - Ojo De Buey Neon con Aro 10 Mm</v>
      </c>
      <c r="V6454" s="83"/>
      <c r="AA6454" t="str">
        <v>85 - PREAISLADOS HORQUILLA Ø 3 MM ROJA</v>
      </c>
    </row>
    <row r="6455" spans="17:27" x14ac:dyDescent="0.2">
      <c r="Q6455" s="19" t="str">
        <v>852 - COMPRESION - 1,5 x 16 L.: 195 mm</v>
      </c>
      <c r="V6455" s="83"/>
      <c r="AA6455" t="str">
        <v>85 - REGATONES BLANCOS -  EXTERIORES CORTOS - 1" 1/4</v>
      </c>
    </row>
    <row r="6456" spans="17:27" x14ac:dyDescent="0.2">
      <c r="Q6456" s="19" t="str">
        <v>854 - COMPRESION - 1,5 x 19 L.: 195 mm</v>
      </c>
      <c r="V6456" s="83"/>
      <c r="AA6456" t="str">
        <v>85 - SEEGER I 85</v>
      </c>
    </row>
    <row r="6457" spans="17:27" x14ac:dyDescent="0.2">
      <c r="Q6457" s="19" t="str">
        <v>855 - Faldon lateral</v>
      </c>
      <c r="V6457" s="83"/>
      <c r="AA6457" t="str">
        <v>850 - COMPRESION - 1,5 x 14 L.: 195 mm</v>
      </c>
    </row>
    <row r="6458" spans="17:27" x14ac:dyDescent="0.2">
      <c r="Q6458" s="19" t="str">
        <v>856 - COMPRESION - 1,5 x 22 L.: 195 mm</v>
      </c>
      <c r="V6458" s="83"/>
      <c r="AA6458" t="str">
        <v>850 - Unipolar - Ojo De Buey Neon con Aro 10 Mm</v>
      </c>
    </row>
    <row r="6459" spans="17:27" x14ac:dyDescent="0.2">
      <c r="Q6459" s="19" t="str">
        <v>858 - COMPRESION - 1,75 x 18 L.: 195 mm</v>
      </c>
      <c r="V6459" s="83"/>
      <c r="AA6459" t="str">
        <v>852 - COMPRESION - 1,5 x 16 L.: 195 mm</v>
      </c>
    </row>
    <row r="6460" spans="17:27" x14ac:dyDescent="0.2">
      <c r="Q6460" s="19" t="str">
        <v>85x98 - 85x98</v>
      </c>
      <c r="V6460" s="83"/>
      <c r="AA6460" t="str">
        <v>854 - COMPRESION - 1,5 x 19 L.: 195 mm</v>
      </c>
    </row>
    <row r="6461" spans="17:27" x14ac:dyDescent="0.2">
      <c r="Q6461" s="19" t="str">
        <v>86 - Acelerador Pata Larga 1,25mm</v>
      </c>
      <c r="V6461" s="83"/>
      <c r="AA6461" t="str">
        <v>855 - Faldon lateral</v>
      </c>
    </row>
    <row r="6462" spans="17:27" x14ac:dyDescent="0.2">
      <c r="Q6462" s="19" t="str">
        <v>86 - Bifurcacion R 1/8 mang 6 mm</v>
      </c>
      <c r="V6462" s="83"/>
      <c r="AA6462" t="str">
        <v>856 - COMPRESION - 1,5 x 22 L.: 195 mm</v>
      </c>
    </row>
    <row r="6463" spans="17:27" x14ac:dyDescent="0.2">
      <c r="Q6463" s="19" t="str">
        <v>86 - Grampa tapizado puerta PALIO- SIENA buje B</v>
      </c>
      <c r="V6463" s="83"/>
      <c r="AA6463" t="str">
        <v>858 - COMPRESION - 1,75 x 18 L.: 195 mm</v>
      </c>
    </row>
    <row r="6464" spans="17:27" x14ac:dyDescent="0.2">
      <c r="Q6464" s="19" t="str">
        <v>86 - Ø pico 6,4 mm -  Ø CAÑO PRINCIPAL 8 mm</v>
      </c>
      <c r="V6464" s="83"/>
      <c r="AA6464" t="str">
        <v>85x98 - 85x98</v>
      </c>
    </row>
    <row r="6465" spans="17:27" x14ac:dyDescent="0.2">
      <c r="Q6465" s="19" t="str">
        <v>86 - PARK 6 (16 x 27 mm)</v>
      </c>
      <c r="V6465" s="83"/>
      <c r="AA6465" t="str">
        <v>86 - Acelerador Pata Larga 1,25mm</v>
      </c>
    </row>
    <row r="6466" spans="17:27" x14ac:dyDescent="0.2">
      <c r="Q6466" s="19" t="str">
        <v>86 - PREAISLADOS HORQUILLA Ø 4 MM ROJA</v>
      </c>
      <c r="V6466" s="83"/>
      <c r="AA6466" t="str">
        <v>86 - Bifurcacion R 1/8 mang 6 mm</v>
      </c>
    </row>
    <row r="6467" spans="17:27" x14ac:dyDescent="0.2">
      <c r="Q6467" s="19" t="str">
        <v>86 - REGATONES BLANCOS -  EXTERIORES CORTOS - 1" 1/2</v>
      </c>
      <c r="V6467" s="83"/>
      <c r="AA6467" t="str">
        <v>86 - Grampa tapizado puerta PALIO- SIENA buje B</v>
      </c>
    </row>
    <row r="6468" spans="17:27" x14ac:dyDescent="0.2">
      <c r="Q6468" s="19" t="str">
        <v>86 - TERMOTANQUE - ESKABE - ACQUAPIU PILOTO</v>
      </c>
      <c r="V6468" s="83"/>
      <c r="AA6468" t="str">
        <v>86 - Ø pico 6,4 mm -  Ø CANO PRINCIPAL 8 mm</v>
      </c>
    </row>
    <row r="6469" spans="17:27" x14ac:dyDescent="0.2">
      <c r="Q6469" s="19" t="str">
        <v>860 - COMPRESION - 1,75 x 22 L.: 195 mm</v>
      </c>
      <c r="V6469" s="83"/>
      <c r="AA6469" t="str">
        <v>86 - PARK 6 (16 x 27 mm)</v>
      </c>
    </row>
    <row r="6470" spans="17:27" x14ac:dyDescent="0.2">
      <c r="Q6470" s="19" t="str">
        <v>860 - Panel trasero</v>
      </c>
      <c r="V6470" s="83"/>
      <c r="AA6470" t="str">
        <v>86 - PREAISLADOS HORQUILLA Ø 4 MM ROJA</v>
      </c>
    </row>
    <row r="6471" spans="17:27" x14ac:dyDescent="0.2">
      <c r="Q6471" s="19" t="str">
        <v>860 - Unipolar - O.BUEY CHATITO ROJO A/ROS</v>
      </c>
      <c r="V6471" s="83"/>
      <c r="AA6471" t="str">
        <v>86 - REGATONES BLANCOS -  EXTERIORES CORTOS - 1" 1/2</v>
      </c>
    </row>
    <row r="6472" spans="17:27" x14ac:dyDescent="0.2">
      <c r="Q6472" s="19" t="str">
        <v>862 - COMPRESION - 1,75 x 25 L.: 195 mm</v>
      </c>
      <c r="V6472" s="83"/>
      <c r="AA6472" t="str">
        <v>86 - TERMOTANQUE - ESKABE - ACQUAPIU PILOTO</v>
      </c>
    </row>
    <row r="6473" spans="17:27" x14ac:dyDescent="0.2">
      <c r="Q6473" s="19" t="str">
        <v>864 - COMPRESION - 1,75 x 28 L.: 195 mm</v>
      </c>
      <c r="V6473" s="83"/>
      <c r="AA6473" t="str">
        <v>860 - COMPRESION - 1,75 x 22 L.: 195 mm</v>
      </c>
    </row>
    <row r="6474" spans="17:27" x14ac:dyDescent="0.2">
      <c r="Q6474" s="19" t="str">
        <v>865 - Fascia</v>
      </c>
      <c r="V6474" s="83"/>
      <c r="AA6474" t="str">
        <v>860 - Panel trasero</v>
      </c>
    </row>
    <row r="6475" spans="17:27" x14ac:dyDescent="0.2">
      <c r="Q6475" s="19" t="str">
        <v>866 - COMPRESION - 2 x 20 L.: 195 mm</v>
      </c>
      <c r="V6475" s="83"/>
      <c r="AA6475" t="str">
        <v>860 - Unipolar - O.BUEY CHATITO ROJO A/ROS</v>
      </c>
    </row>
    <row r="6476" spans="17:27" x14ac:dyDescent="0.2">
      <c r="Q6476" s="19" t="str">
        <v>868 - COMPRESION - 2 x 24 L.: 195 mm</v>
      </c>
      <c r="V6476" s="83"/>
      <c r="AA6476" t="str">
        <v>862 - COMPRESION - 1,75 x 25 L.: 195 mm</v>
      </c>
    </row>
    <row r="6477" spans="17:27" x14ac:dyDescent="0.2">
      <c r="Q6477" s="19" t="str">
        <v>86x99 - 86x99</v>
      </c>
      <c r="V6477" s="83"/>
      <c r="AA6477" t="str">
        <v>864 - COMPRESION - 1,75 x 28 L.: 195 mm</v>
      </c>
    </row>
    <row r="6478" spans="17:27" x14ac:dyDescent="0.2">
      <c r="Q6478" s="19" t="str">
        <v>87 - Bifurcacion R 1/8 mang 8 mm</v>
      </c>
      <c r="V6478" s="83"/>
      <c r="AA6478" t="str">
        <v>865 - Fascia</v>
      </c>
    </row>
    <row r="6479" spans="17:27" x14ac:dyDescent="0.2">
      <c r="Q6479" s="19" t="str">
        <v>87 - Embrague Univ. Corto x  x  - Expansion</v>
      </c>
      <c r="V6479" s="83"/>
      <c r="AA6479" t="str">
        <v>866 - COMPRESION - 2 x 20 L.: 195 mm</v>
      </c>
    </row>
    <row r="6480" spans="17:27" x14ac:dyDescent="0.2">
      <c r="Q6480" s="19" t="str">
        <v>87 - Ø pico 6,4 mm -  Ø CAÑO PRINCIPAL 10 mm</v>
      </c>
      <c r="V6480" s="83"/>
      <c r="AA6480" t="str">
        <v>868 - COMPRESION - 2 x 24 L.: 195 mm</v>
      </c>
    </row>
    <row r="6481" spans="17:27" x14ac:dyDescent="0.2">
      <c r="Q6481" s="19" t="str">
        <v>87 - PARK 8  (11 x 18 )</v>
      </c>
      <c r="V6481" s="83"/>
      <c r="AA6481" t="str">
        <v>86x99 - 86x99</v>
      </c>
    </row>
    <row r="6482" spans="17:27" x14ac:dyDescent="0.2">
      <c r="Q6482" s="19" t="str">
        <v>87 - Park 8 x 20 negro c/arand</v>
      </c>
      <c r="V6482" s="83"/>
      <c r="AA6482" t="str">
        <v>87 - Bifurcacion R 1/8 mang 8 mm</v>
      </c>
    </row>
    <row r="6483" spans="17:27" x14ac:dyDescent="0.2">
      <c r="Q6483" s="19" t="str">
        <v>87 - PREAISLADOS HORQUILLA Ø 5 MM ROJA</v>
      </c>
      <c r="V6483" s="83"/>
      <c r="AA6483" t="str">
        <v>87 - Embrague Univ. Corto x  x  - Expansion</v>
      </c>
    </row>
    <row r="6484" spans="17:27" x14ac:dyDescent="0.2">
      <c r="Q6484" s="19" t="str">
        <v xml:space="preserve">87 - REGATONES BLANCOS -  EXTERIORES CORTOS - 2" </v>
      </c>
      <c r="V6484" s="83"/>
      <c r="AA6484" t="str">
        <v>87 - Ø pico 6,4 mm -  Ø CANO PRINCIPAL 10 mm</v>
      </c>
    </row>
    <row r="6485" spans="17:27" x14ac:dyDescent="0.2">
      <c r="Q6485" s="19" t="str">
        <v>87 - Tueca apoya brazo R- 18 -  Fuego - Break</v>
      </c>
      <c r="V6485" s="83"/>
      <c r="AA6485" t="str">
        <v>87 - PARK 8  (11 x 18 )</v>
      </c>
    </row>
    <row r="6486" spans="17:27" x14ac:dyDescent="0.2">
      <c r="Q6486" s="19" t="str">
        <v>870 - Botaguas</v>
      </c>
      <c r="V6486" s="83"/>
      <c r="AA6486" t="str">
        <v>87 - Park 8 x 20 negro c/arand</v>
      </c>
    </row>
    <row r="6487" spans="17:27" x14ac:dyDescent="0.2">
      <c r="Q6487" s="19" t="str">
        <v>870 - COMPRESION - 2 x 30 L.: 195 mm</v>
      </c>
      <c r="V6487" s="83"/>
      <c r="AA6487" t="str">
        <v>87 - PREAISLADOS HORQUILLA Ø 5 MM ROJA</v>
      </c>
    </row>
    <row r="6488" spans="17:27" x14ac:dyDescent="0.2">
      <c r="Q6488" s="19" t="str">
        <v>872 - COMPRESION - 2 x 35 L.: 195 mm</v>
      </c>
      <c r="V6488" s="83"/>
      <c r="AA6488" t="str">
        <v xml:space="preserve">87 - REGATONES BLANCOS -  EXTERIORES CORTOS - 2" </v>
      </c>
    </row>
    <row r="6489" spans="17:27" x14ac:dyDescent="0.2">
      <c r="Q6489" s="19" t="str">
        <v>875 - Clip guia de tubos y cables</v>
      </c>
      <c r="V6489" s="83"/>
      <c r="AA6489" t="str">
        <v>87 - Tueca apoya brazo R- 18 -  Fuego - Break</v>
      </c>
    </row>
    <row r="6490" spans="17:27" x14ac:dyDescent="0.2">
      <c r="Q6490" s="19" t="str">
        <v>876 - Faldon lateral, moldura lateral</v>
      </c>
      <c r="V6490" s="83"/>
      <c r="AA6490" t="str">
        <v>870 - Botaguas</v>
      </c>
    </row>
    <row r="6491" spans="17:27" x14ac:dyDescent="0.2">
      <c r="Q6491" s="19" t="str">
        <v>87x100 - 87x100</v>
      </c>
      <c r="V6491" s="83"/>
      <c r="AA6491" t="str">
        <v>870 - COMPRESION - 2 x 30 L.: 195 mm</v>
      </c>
    </row>
    <row r="6492" spans="17:27" x14ac:dyDescent="0.2">
      <c r="Q6492" s="19" t="str">
        <v>88 - Embrague Univ. Largo x  x  - Expansion</v>
      </c>
      <c r="V6492" s="83"/>
      <c r="AA6492" t="str">
        <v>872 - COMPRESION - 2 x 35 L.: 195 mm</v>
      </c>
    </row>
    <row r="6493" spans="17:27" x14ac:dyDescent="0.2">
      <c r="Q6493" s="19" t="str">
        <v>88 - Grampa tapizado Pick-up Ford mod. Nuevo</v>
      </c>
      <c r="V6493" s="83"/>
      <c r="AA6493" t="str">
        <v>875 - Clip guia de tubos y cables</v>
      </c>
    </row>
    <row r="6494" spans="17:27" x14ac:dyDescent="0.2">
      <c r="Q6494" s="19" t="str">
        <v>88 - Ø pico 6,4 mm -  Ø CAÑO PRINCIPAL 13 mm</v>
      </c>
      <c r="V6494" s="83"/>
      <c r="AA6494" t="str">
        <v>876 - Faldon lateral, moldura lateral</v>
      </c>
    </row>
    <row r="6495" spans="17:27" x14ac:dyDescent="0.2">
      <c r="Q6495" s="19" t="str">
        <v>88 - PARK 8  (15 x 26 mm)</v>
      </c>
      <c r="V6495" s="83"/>
      <c r="AA6495" t="str">
        <v>87x100 - 87x100</v>
      </c>
    </row>
    <row r="6496" spans="17:27" x14ac:dyDescent="0.2">
      <c r="Q6496" s="19" t="str">
        <v>88 - PREAISLADOS PALA HEMBRA ROJA</v>
      </c>
      <c r="V6496" s="83"/>
      <c r="AA6496" t="str">
        <v>88 - Embrague Univ. Largo x  x  - Expansion</v>
      </c>
    </row>
    <row r="6497" spans="17:27" x14ac:dyDescent="0.2">
      <c r="Q6497" s="19" t="str">
        <v>88 - SEEGER A 88</v>
      </c>
      <c r="V6497" s="83"/>
      <c r="AA6497" t="str">
        <v>88 - Grampa tapizado Pick-up Ford mod. Nuevo</v>
      </c>
    </row>
    <row r="6498" spans="17:27" x14ac:dyDescent="0.2">
      <c r="Q6498" s="19" t="str">
        <v>880 - Panel de puerta</v>
      </c>
      <c r="V6498" s="83"/>
      <c r="AA6498" t="str">
        <v>88 - Ø pico 6,4 mm -  Ø CANO PRINCIPAL 13 mm</v>
      </c>
    </row>
    <row r="6499" spans="17:27" x14ac:dyDescent="0.2">
      <c r="Q6499" s="19" t="str">
        <v>885 - Burlete de puerta</v>
      </c>
      <c r="V6499" s="83"/>
      <c r="AA6499" t="str">
        <v>88 - PARK 8  (15 x 26 mm)</v>
      </c>
    </row>
    <row r="6500" spans="17:27" x14ac:dyDescent="0.2">
      <c r="Q6500" s="19" t="str">
        <v>886 - Faldon lateral</v>
      </c>
      <c r="V6500" s="83"/>
      <c r="AA6500" t="str">
        <v>88 - PREAISLADOS PALA HEMBRA ROJA</v>
      </c>
    </row>
    <row r="6501" spans="17:27" x14ac:dyDescent="0.2">
      <c r="Q6501" s="19" t="str">
        <v>887 - Faro delantero</v>
      </c>
      <c r="V6501" s="83"/>
      <c r="AA6501" t="str">
        <v>88 - SEEGER A 88</v>
      </c>
    </row>
    <row r="6502" spans="17:27" x14ac:dyDescent="0.2">
      <c r="Q6502" s="19" t="str">
        <v>888 - Moldura lateral, faldon lateral, extension guardabarros, panel trasero</v>
      </c>
      <c r="V6502" s="83"/>
      <c r="AA6502" t="str">
        <v>880 - Panel de puerta</v>
      </c>
    </row>
    <row r="6503" spans="17:27" x14ac:dyDescent="0.2">
      <c r="Q6503" s="19" t="str">
        <v>889 - Panel de revestimiento interior</v>
      </c>
      <c r="V6503" s="83"/>
      <c r="AA6503" t="str">
        <v>885 - Burlete de puerta</v>
      </c>
    </row>
    <row r="6504" spans="17:27" x14ac:dyDescent="0.2">
      <c r="Q6504" s="19" t="str">
        <v>88x101 - 88x101</v>
      </c>
      <c r="V6504" s="83"/>
      <c r="AA6504" t="str">
        <v>886 - Faldon lateral</v>
      </c>
    </row>
    <row r="6505" spans="17:27" x14ac:dyDescent="0.2">
      <c r="Q6505" s="19" t="str">
        <v>89 - 19 x 18 x 7 - AMOL MAKITA / SENSIT 350</v>
      </c>
      <c r="V6505" s="83"/>
      <c r="AA6505" t="str">
        <v>887 - Faro delantero</v>
      </c>
    </row>
    <row r="6506" spans="17:27" x14ac:dyDescent="0.2">
      <c r="Q6506" s="19" t="str">
        <v>89 - Bifurcacion R 1/4 mang 6 mm</v>
      </c>
      <c r="V6506" s="83"/>
      <c r="AA6506" t="str">
        <v>888 - Moldura lateral, faldon lateral, extension guardabarros, panel trasero</v>
      </c>
    </row>
    <row r="6507" spans="17:27" x14ac:dyDescent="0.2">
      <c r="Q6507" s="19" t="str">
        <v>89 - Chupete guardabarro Renault 18</v>
      </c>
      <c r="V6507" s="83"/>
      <c r="AA6507" t="str">
        <v>889 - Panel de revestimiento interior</v>
      </c>
    </row>
    <row r="6508" spans="17:27" x14ac:dyDescent="0.2">
      <c r="Q6508" s="19" t="str">
        <v>89 - Embrague  Dodge x  x  - Expansion</v>
      </c>
      <c r="V6508" s="83"/>
      <c r="AA6508" t="str">
        <v>88x101 - 88x101</v>
      </c>
    </row>
    <row r="6509" spans="17:27" x14ac:dyDescent="0.2">
      <c r="Q6509" s="19" t="str">
        <v>89 - Ø pico 6,4 mm -  Ø CAÑO PRINCIPAL 16 mm</v>
      </c>
      <c r="V6509" s="83"/>
      <c r="AA6509" t="str">
        <v>89 - 19 x 18 x 7 - AMOL MAKITA / SENSIT 350</v>
      </c>
    </row>
    <row r="6510" spans="17:27" x14ac:dyDescent="0.2">
      <c r="Q6510" s="19" t="str">
        <v>89 - PARK 10/12  (16 x 20 mm)</v>
      </c>
      <c r="V6510" s="83"/>
      <c r="AA6510" t="str">
        <v>89 - Bifurcacion R 1/4 mang 6 mm</v>
      </c>
    </row>
    <row r="6511" spans="17:27" x14ac:dyDescent="0.2">
      <c r="Q6511" s="19" t="str">
        <v>89 - PREAISLADOS PALA MACHO 6.3 ROJA</v>
      </c>
      <c r="V6511" s="83"/>
      <c r="AA6511" t="str">
        <v>89 - Chupete guardabarro Renault 18</v>
      </c>
    </row>
    <row r="6512" spans="17:27" x14ac:dyDescent="0.2">
      <c r="Q6512" s="19" t="str">
        <v>89 - SEEGER I 89</v>
      </c>
      <c r="V6512" s="83"/>
      <c r="AA6512" t="str">
        <v>89 - Embrague  Dodge x  x  - Expansion</v>
      </c>
    </row>
    <row r="6513" spans="17:27" x14ac:dyDescent="0.2">
      <c r="Q6513" s="19" t="str">
        <v>890 - Burlete de puerta</v>
      </c>
      <c r="V6513" s="83"/>
      <c r="AA6513" t="str">
        <v>89 - Ø pico 6,4 mm -  Ø CANO PRINCIPAL 16 mm</v>
      </c>
    </row>
    <row r="6514" spans="17:27" x14ac:dyDescent="0.2">
      <c r="Q6514" s="19" t="str">
        <v>891 - Fascia de paragolpes</v>
      </c>
      <c r="V6514" s="83"/>
      <c r="AA6514" t="str">
        <v>89 - PARK 10/12  (16 x 20 mm)</v>
      </c>
    </row>
    <row r="6515" spans="17:27" x14ac:dyDescent="0.2">
      <c r="Q6515" s="19" t="str">
        <v>892 - Burlete de puerta</v>
      </c>
      <c r="V6515" s="83"/>
      <c r="AA6515" t="str">
        <v>89 - PREAISLADOS PALA MACHO 6.3 ROJA</v>
      </c>
    </row>
    <row r="6516" spans="17:27" x14ac:dyDescent="0.2">
      <c r="Q6516" s="19" t="str">
        <v>893 - Puerta corrediza y porton trasero</v>
      </c>
      <c r="V6516" s="83"/>
      <c r="AA6516" t="str">
        <v>89 - SEEGER I 89</v>
      </c>
    </row>
    <row r="6517" spans="17:27" x14ac:dyDescent="0.2">
      <c r="Q6517" s="19" t="str">
        <v>894 - Cubierta de pasarruedas</v>
      </c>
      <c r="V6517" s="83"/>
      <c r="AA6517" t="str">
        <v>890 - Burlete de puerta</v>
      </c>
    </row>
    <row r="6518" spans="17:27" x14ac:dyDescent="0.2">
      <c r="Q6518" s="19" t="str">
        <v>895 - Protector de guardabarros y paragolpes</v>
      </c>
      <c r="V6518" s="83"/>
      <c r="AA6518" t="str">
        <v>891 - Fascia de paragolpes</v>
      </c>
    </row>
    <row r="6519" spans="17:27" x14ac:dyDescent="0.2">
      <c r="Q6519" s="19" t="str">
        <v>896 - Botaguas, pasarruedas, paragolpes delantero</v>
      </c>
      <c r="V6519" s="83"/>
      <c r="AA6519" t="str">
        <v>892 - Burlete de puerta</v>
      </c>
    </row>
    <row r="6520" spans="17:27" x14ac:dyDescent="0.2">
      <c r="Q6520" s="19" t="str">
        <v>897 - Panel de puerta, faldon lateral, baul trasero</v>
      </c>
      <c r="V6520" s="83"/>
      <c r="AA6520" t="str">
        <v>893 - Puerta corrediza y porton trasero</v>
      </c>
    </row>
    <row r="6521" spans="17:27" x14ac:dyDescent="0.2">
      <c r="Q6521" s="19" t="str">
        <v>898 - Panel de puerta, techo</v>
      </c>
      <c r="V6521" s="83"/>
      <c r="AA6521" t="str">
        <v>894 - Cubierta de pasarruedas</v>
      </c>
    </row>
    <row r="6522" spans="17:27" x14ac:dyDescent="0.2">
      <c r="Q6522" s="19" t="str">
        <v>899 - Interruptor, panel de puerta</v>
      </c>
      <c r="V6522" s="83"/>
      <c r="AA6522" t="str">
        <v>895 - Protector de guardabarros y paragolpes</v>
      </c>
    </row>
    <row r="6523" spans="17:27" x14ac:dyDescent="0.2">
      <c r="Q6523" s="19" t="str">
        <v>89x102 - 89x102</v>
      </c>
      <c r="V6523" s="83"/>
      <c r="AA6523" t="str">
        <v>896 - Botaguas, pasarruedas, paragolpes delantero</v>
      </c>
    </row>
    <row r="6524" spans="17:27" x14ac:dyDescent="0.2">
      <c r="Q6524" s="19" t="str">
        <v>8X11 - 8X11</v>
      </c>
      <c r="V6524" s="83"/>
      <c r="AA6524" t="str">
        <v>897 - Panel de puerta, faldon lateral, baul trasero</v>
      </c>
    </row>
    <row r="6525" spans="17:27" x14ac:dyDescent="0.2">
      <c r="Q6525" s="19" t="str">
        <v>8x13 - 8x13</v>
      </c>
      <c r="V6525" s="83"/>
      <c r="AA6525" t="str">
        <v>898 - Panel de puerta, techo</v>
      </c>
    </row>
    <row r="6526" spans="17:27" x14ac:dyDescent="0.2">
      <c r="Q6526" s="19" t="str">
        <v>8x16 - 8x16</v>
      </c>
      <c r="V6526" s="83"/>
      <c r="AA6526" t="str">
        <v>899 - Interruptor, panel de puerta</v>
      </c>
    </row>
    <row r="6527" spans="17:27" x14ac:dyDescent="0.2">
      <c r="Q6527" s="19" t="str">
        <v>8X1X11 - 8X1X11</v>
      </c>
      <c r="V6527" s="83"/>
      <c r="AA6527" t="str">
        <v>89x102 - 89x102</v>
      </c>
    </row>
    <row r="6528" spans="17:27" x14ac:dyDescent="0.2">
      <c r="Q6528" s="19" t="str">
        <v>9 -  22 x 16 x 6,3 - AMOLADORA BOSCH 1331 6 Y 7"</v>
      </c>
      <c r="V6528" s="83"/>
      <c r="AA6528" t="str">
        <v>8X11 - 8X11</v>
      </c>
    </row>
    <row r="6529" spans="17:27" x14ac:dyDescent="0.2">
      <c r="Q6529" s="19" t="str">
        <v>9 - 1 x 8 x 40 - Expansion</v>
      </c>
      <c r="V6529" s="83"/>
      <c r="AA6529" t="str">
        <v>8x13 - 8x13</v>
      </c>
    </row>
    <row r="6530" spans="17:27" x14ac:dyDescent="0.2">
      <c r="Q6530" s="19" t="str">
        <v>9 - 1/8 M x MANG 12</v>
      </c>
      <c r="V6530" s="83"/>
      <c r="AA6530" t="str">
        <v>8x16 - 8x16</v>
      </c>
    </row>
    <row r="6531" spans="17:27" x14ac:dyDescent="0.2">
      <c r="Q6531" s="19" t="str">
        <v>9 - 10 X 1   67° - 9 - 10 X 1   67°</v>
      </c>
      <c r="V6531" s="83"/>
      <c r="AA6531" t="str">
        <v>8X1X11 - 8X1X11</v>
      </c>
    </row>
    <row r="6532" spans="17:27" x14ac:dyDescent="0.2">
      <c r="Q6532" s="19" t="str">
        <v>9 - 17 x 11 x 10</v>
      </c>
      <c r="V6532" s="83"/>
      <c r="AA6532" t="str">
        <v>9 -  22 x 16 x 6,3 - AMOLADORA BOSCH 1331 6 Y 7"</v>
      </c>
    </row>
    <row r="6533" spans="17:27" x14ac:dyDescent="0.2">
      <c r="Q6533" s="19" t="str">
        <v>9 - 18  x 1,5 EMB CUADR 10mm - PEUGEOT / INDENOR</v>
      </c>
      <c r="V6533" s="83"/>
      <c r="AA6533" t="str">
        <v>9 - 1 x 8 x 40 - Expansion</v>
      </c>
    </row>
    <row r="6534" spans="17:27" x14ac:dyDescent="0.2">
      <c r="Q6534" s="19" t="str">
        <v>9 - 6 x 18 negro c/arand</v>
      </c>
      <c r="V6534" s="83"/>
      <c r="AA6534" t="str">
        <v>9 - 1/8 M x MANG 12</v>
      </c>
    </row>
    <row r="6535" spans="17:27" x14ac:dyDescent="0.2">
      <c r="Q6535" s="19" t="str">
        <v>9 - 9 mm (3/8) - 5 mm</v>
      </c>
      <c r="V6535" s="83"/>
      <c r="AA6535" t="str">
        <v>9 - 10 X 1   67° - 9 - 10 X 1   67°</v>
      </c>
    </row>
    <row r="6536" spans="17:27" x14ac:dyDescent="0.2">
      <c r="Q6536" s="19" t="str">
        <v>9 - ANTIVIBRADOR PARRILLA 504</v>
      </c>
      <c r="V6536" s="83"/>
      <c r="AA6536" t="str">
        <v>9 - 17 x 11 x 10</v>
      </c>
    </row>
    <row r="6537" spans="17:27" x14ac:dyDescent="0.2">
      <c r="Q6537" s="19" t="str">
        <v>9 - COCINA - COVENTRY - CORTO</v>
      </c>
      <c r="V6537" s="83"/>
      <c r="AA6537" t="str">
        <v>9 - 18  x 1,5 EMB CUADR 10mm - PEUGEOT / INDENOR</v>
      </c>
    </row>
    <row r="6538" spans="17:27" x14ac:dyDescent="0.2">
      <c r="Q6538" s="19" t="str">
        <v>9 - CORSA 6 mm</v>
      </c>
      <c r="V6538" s="83"/>
      <c r="AA6538" t="str">
        <v>9 - 6 x 18 negro c/arand</v>
      </c>
    </row>
    <row r="6539" spans="17:27" x14ac:dyDescent="0.2">
      <c r="Q6539" s="19" t="str">
        <v>9 - Cuerda 1,78mm - 5,28 x 8,84</v>
      </c>
      <c r="V6539" s="83"/>
      <c r="AA6539" t="str">
        <v>9 - 9 mm (3/8) - 5 mm</v>
      </c>
    </row>
    <row r="6540" spans="17:27" x14ac:dyDescent="0.2">
      <c r="Q6540" s="19" t="str">
        <v>9 - EXTERIORES CORTOS - 1" 1/2</v>
      </c>
      <c r="V6540" s="83"/>
      <c r="AA6540" t="str">
        <v>9 - ANTIVIBRADOR PARRILLA 504</v>
      </c>
    </row>
    <row r="6541" spans="17:27" x14ac:dyDescent="0.2">
      <c r="Q6541" s="19" t="str">
        <v>9 - L naftero de bronce para cable hasta 50 mm2 (+) y (-)</v>
      </c>
      <c r="V6541" s="83"/>
      <c r="AA6541" t="str">
        <v>9 - COCINA - COVENTRY - CORTO</v>
      </c>
    </row>
    <row r="6542" spans="17:27" x14ac:dyDescent="0.2">
      <c r="Q6542" s="19" t="str">
        <v>9 - Niple plastico para unir manguera de 19 mm</v>
      </c>
      <c r="V6542" s="83"/>
      <c r="AA6542" t="str">
        <v>9 - CORSA 6 mm</v>
      </c>
    </row>
    <row r="6543" spans="17:27" x14ac:dyDescent="0.2">
      <c r="Q6543" s="19" t="str">
        <v>9 - Recta Plastica R 1/4 BSPT x 8 mm</v>
      </c>
      <c r="V6543" s="83"/>
      <c r="AA6543" t="str">
        <v>9 - Cuerda 1,78mm - 5,28 x 8,84</v>
      </c>
    </row>
    <row r="6544" spans="17:27" x14ac:dyDescent="0.2">
      <c r="Q6544" s="19" t="str">
        <v>9 - Reten embutida - 5 mm - 15 mm - 22 mm</v>
      </c>
      <c r="V6544" s="83"/>
      <c r="AA6544" t="str">
        <v>9 - EXTERIORES CORTOS - 1" 1/2</v>
      </c>
    </row>
    <row r="6545" spans="17:27" x14ac:dyDescent="0.2">
      <c r="Q6545" s="19" t="str">
        <v>9 - RETENES SEGURIDAD DIN 6799 RS 9</v>
      </c>
      <c r="V6545" s="83"/>
      <c r="AA6545" t="str">
        <v>9 - L naftero de bronce para cable hasta 50 mm2 (+) y (-)</v>
      </c>
    </row>
    <row r="6546" spans="17:27" x14ac:dyDescent="0.2">
      <c r="Q6546" s="19" t="str">
        <v>9 - SAE 7.89 ID-6 - Espiga codo 90° para manguera</v>
      </c>
      <c r="V6546" s="83"/>
      <c r="AA6546" t="str">
        <v>9 - Niple plastico para unir manguera de 19 mm</v>
      </c>
    </row>
    <row r="6547" spans="17:27" x14ac:dyDescent="0.2">
      <c r="Q6547" s="19" t="str">
        <v>9 - SEEGER  I 9</v>
      </c>
      <c r="V6547" s="83"/>
      <c r="AA6547" t="str">
        <v>9 - Recta Plastica R 1/4 BSPT x 8 mm</v>
      </c>
    </row>
    <row r="6548" spans="17:27" x14ac:dyDescent="0.2">
      <c r="Q6548" s="19" t="str">
        <v>9 - SEEGER A 9</v>
      </c>
      <c r="V6548" s="83"/>
      <c r="AA6548" t="str">
        <v>9 - Reten embutida - 5 mm - 15 mm - 22 mm</v>
      </c>
    </row>
    <row r="6549" spans="17:27" x14ac:dyDescent="0.2">
      <c r="Q6549" s="19" t="str">
        <v>9 - Terminal cobre estanado ojal - Cable 10 - Ojal: 5/16</v>
      </c>
      <c r="V6549" s="83"/>
      <c r="AA6549" t="str">
        <v>9 - RETENES SEGURIDAD DIN 6799 RS 9</v>
      </c>
    </row>
    <row r="6550" spans="17:27" x14ac:dyDescent="0.2">
      <c r="Q6550" s="19" t="str">
        <v>9 - Tuerca autorroscante FIAT</v>
      </c>
      <c r="V6550" s="83"/>
      <c r="AA6550" t="str">
        <v>9 - SAE 7.89 ID-6 - Espiga codo 90° para manguera</v>
      </c>
    </row>
    <row r="6551" spans="17:27" x14ac:dyDescent="0.2">
      <c r="Q6551" s="19" t="str">
        <v>9 - VIROLA 3/8</v>
      </c>
      <c r="V6551" s="83"/>
      <c r="AA6551" t="str">
        <v>9 - SEEGER  I 9</v>
      </c>
    </row>
    <row r="6552" spans="17:27" x14ac:dyDescent="0.2">
      <c r="Q6552" s="19" t="str">
        <v>9 CH - Reten embutida chica - 5 mm - 11 mm - 18 mm</v>
      </c>
      <c r="V6552" s="83"/>
      <c r="AA6552" t="str">
        <v>9 - SEEGER A 9</v>
      </c>
    </row>
    <row r="6553" spans="17:27" x14ac:dyDescent="0.2">
      <c r="Q6553" s="19" t="str">
        <v>9 X 18 - ARAN LOCK 8 X 15 (5/16X15 )</v>
      </c>
      <c r="V6553" s="83"/>
      <c r="AA6553" t="str">
        <v>9 - Terminal cobre estanado ojal - Cable 10 - Ojal: 5/16</v>
      </c>
    </row>
    <row r="6554" spans="17:27" x14ac:dyDescent="0.2">
      <c r="Q6554" s="19" t="str">
        <v>9,5 - ARANLOCK 9.52X 18 (3/8 X 18)</v>
      </c>
      <c r="V6554" s="83"/>
      <c r="AA6554" t="str">
        <v>9 - Tuerca autorroscante FIAT</v>
      </c>
    </row>
    <row r="6555" spans="17:27" x14ac:dyDescent="0.2">
      <c r="Q6555" s="19" t="str">
        <v>9,5 X 20 (3/8) - 9,5 X 20 (3/8)</v>
      </c>
      <c r="V6555" s="83"/>
      <c r="AA6555" t="str">
        <v>9 - VIROLA 3/8</v>
      </c>
    </row>
    <row r="6556" spans="17:27" x14ac:dyDescent="0.2">
      <c r="Q6556" s="19" t="str">
        <v>90 - Bifurcacion R 1/4 mang 8 mm</v>
      </c>
      <c r="V6556" s="83"/>
      <c r="AA6556" t="str">
        <v>9 CH - Reten embutida chica - 5 mm - 11 mm - 18 mm</v>
      </c>
    </row>
    <row r="6557" spans="17:27" x14ac:dyDescent="0.2">
      <c r="Q6557" s="19" t="str">
        <v>90 - DAUCO - P.Dauco Mrr diam8 v/L baquelita</v>
      </c>
      <c r="V6557" s="83"/>
      <c r="AA6557" t="str">
        <v>9 X 18 - ARAN LOCK 8 X 15 (5/16X15 )</v>
      </c>
    </row>
    <row r="6558" spans="17:27" x14ac:dyDescent="0.2">
      <c r="Q6558" s="19" t="str">
        <v>90 - Ø pico 6,4 mm -  Ø CAÑO PRINCIPAL 19 mm</v>
      </c>
      <c r="V6558" s="83"/>
      <c r="AA6558" t="str">
        <v>9,5 - ARANLOCK 9.52X 18 (3/8 X 18)</v>
      </c>
    </row>
    <row r="6559" spans="17:27" x14ac:dyDescent="0.2">
      <c r="Q6559" s="19" t="str">
        <v>90 - PARK 10/12  (16 x 25 mm)</v>
      </c>
      <c r="V6559" s="83"/>
      <c r="AA6559" t="str">
        <v>9,5 X 20 (3/8) - 9,5 X 20 (3/8)</v>
      </c>
    </row>
    <row r="6560" spans="17:27" x14ac:dyDescent="0.2">
      <c r="Q6560" s="19" t="str">
        <v>90 - Park 8 x 20 exag estan c/arand</v>
      </c>
      <c r="V6560" s="83"/>
      <c r="AA6560" t="str">
        <v>90 - Bifurcacion R 1/4 mang 8 mm</v>
      </c>
    </row>
    <row r="6561" spans="17:27" x14ac:dyDescent="0.2">
      <c r="Q6561" s="19" t="str">
        <v>90 - PICO/ACOPLE bronce</v>
      </c>
      <c r="V6561" s="83"/>
      <c r="AA6561" t="str">
        <v>90 - DAUCO - P.Dauco Mrr diam8 v/L baquelita</v>
      </c>
    </row>
    <row r="6562" spans="17:27" x14ac:dyDescent="0.2">
      <c r="Q6562" s="19" t="str">
        <v>90 - PREAISLADOS PALA HEMBRA 6.3 ROJA</v>
      </c>
      <c r="V6562" s="83"/>
      <c r="AA6562" t="str">
        <v>90 - Ø pico 6,4 mm -  Ø CANO PRINCIPAL 19 mm</v>
      </c>
    </row>
    <row r="6563" spans="17:27" x14ac:dyDescent="0.2">
      <c r="Q6563" s="19" t="str">
        <v>90 - R12 Mod. 1971 en adelante</v>
      </c>
      <c r="V6563" s="83"/>
      <c r="AA6563" t="str">
        <v>90 - PARK 10/12  (16 x 25 mm)</v>
      </c>
    </row>
    <row r="6564" spans="17:27" x14ac:dyDescent="0.2">
      <c r="Q6564" s="19" t="str">
        <v>90 - REGATONES BLANCOS - INTERIORES  - 5/8 .</v>
      </c>
      <c r="V6564" s="83"/>
      <c r="AA6564" t="str">
        <v>90 - Park 8 x 20 exag estan c/arand</v>
      </c>
    </row>
    <row r="6565" spans="17:27" x14ac:dyDescent="0.2">
      <c r="Q6565" s="19" t="str">
        <v>900 - Panel de puerta</v>
      </c>
      <c r="V6565" s="83"/>
      <c r="AA6565" t="str">
        <v>90 - PICO/ACOPLE bronce</v>
      </c>
    </row>
    <row r="6566" spans="17:27" x14ac:dyDescent="0.2">
      <c r="Q6566" s="19" t="str">
        <v>900 - Unipolar - PORTAFUSIBLE Fuse REDONDO S/FU</v>
      </c>
      <c r="V6566" s="83"/>
      <c r="AA6566" t="str">
        <v>90 - PREAISLADOS PALA HEMBRA 6.3 ROJA</v>
      </c>
    </row>
    <row r="6567" spans="17:27" x14ac:dyDescent="0.2">
      <c r="Q6567" s="19" t="str">
        <v>901 - Panel de puerta, moldura de parabrisas</v>
      </c>
      <c r="V6567" s="83"/>
      <c r="AA6567" t="str">
        <v>90 - R12 Mod. 1971 en adelante</v>
      </c>
    </row>
    <row r="6568" spans="17:27" x14ac:dyDescent="0.2">
      <c r="Q6568" s="19" t="str">
        <v>901 - Unipolar - PORTAFUSIBLE RECTANGULAR S/FUS + Tapa</v>
      </c>
      <c r="V6568" s="83"/>
      <c r="AA6568" t="str">
        <v>90 - REGATONES BLANCOS - INTERIORES  - 5/8 .</v>
      </c>
    </row>
    <row r="6569" spans="17:27" x14ac:dyDescent="0.2">
      <c r="Q6569" s="19" t="str">
        <v>902 - Panel de puerta</v>
      </c>
      <c r="V6569" s="83"/>
      <c r="AA6569" t="str">
        <v>900 - Panel de puerta</v>
      </c>
    </row>
    <row r="6570" spans="17:27" x14ac:dyDescent="0.2">
      <c r="Q6570" s="19" t="str">
        <v>903 - Tapa de pilar</v>
      </c>
      <c r="V6570" s="83"/>
      <c r="AA6570" t="str">
        <v>900 - Unipolar - PORTAFUSIBLE Fuse REDONDO S/FU</v>
      </c>
    </row>
    <row r="6571" spans="17:27" x14ac:dyDescent="0.2">
      <c r="Q6571" s="19" t="str">
        <v>904 - Panel de puerta, piso</v>
      </c>
      <c r="V6571" s="83"/>
      <c r="AA6571" t="str">
        <v>901 - Panel de puerta, moldura de parabrisas</v>
      </c>
    </row>
    <row r="6572" spans="17:27" x14ac:dyDescent="0.2">
      <c r="Q6572" s="19" t="str">
        <v>905 - Puerta delantera</v>
      </c>
      <c r="V6572" s="83"/>
      <c r="AA6572" t="str">
        <v>901 - Unipolar - PORTAFUSIBLE RECTANGULAR S/FUS + Tapa</v>
      </c>
    </row>
    <row r="6573" spans="17:27" x14ac:dyDescent="0.2">
      <c r="Q6573" s="19" t="str">
        <v>906 - Panel de puerta</v>
      </c>
      <c r="V6573" s="83"/>
      <c r="AA6573" t="str">
        <v>902 - Panel de puerta</v>
      </c>
    </row>
    <row r="6574" spans="17:27" x14ac:dyDescent="0.2">
      <c r="Q6574" s="19" t="str">
        <v>907 - Faldon lateral</v>
      </c>
      <c r="V6574" s="83"/>
      <c r="AA6574" t="str">
        <v>903 - Tapa de pilar</v>
      </c>
    </row>
    <row r="6575" spans="17:27" x14ac:dyDescent="0.2">
      <c r="Q6575" s="19" t="str">
        <v>908 - Asiento</v>
      </c>
      <c r="V6575" s="83"/>
      <c r="AA6575" t="str">
        <v>904 - Panel de puerta, piso</v>
      </c>
    </row>
    <row r="6576" spans="17:27" x14ac:dyDescent="0.2">
      <c r="Q6576" s="19" t="str">
        <v>909 - Pasarruedas, bomba de combustible</v>
      </c>
      <c r="V6576" s="83"/>
      <c r="AA6576" t="str">
        <v>905 - Puerta delantera</v>
      </c>
    </row>
    <row r="6577" spans="17:27" x14ac:dyDescent="0.2">
      <c r="Q6577" s="19" t="str">
        <v>90x103 - 90x103</v>
      </c>
      <c r="V6577" s="83"/>
      <c r="AA6577" t="str">
        <v>906 - Panel de puerta</v>
      </c>
    </row>
    <row r="6578" spans="17:27" x14ac:dyDescent="0.2">
      <c r="Q6578" s="19" t="str">
        <v>91 - 0,5 x 3,5 x 12 - Compresion</v>
      </c>
      <c r="V6578" s="83"/>
      <c r="AA6578" t="str">
        <v>907 - Faldon lateral</v>
      </c>
    </row>
    <row r="6579" spans="17:27" x14ac:dyDescent="0.2">
      <c r="Q6579" s="19" t="str">
        <v>91 - Bifurcacion R 1/4 mang 10 mm</v>
      </c>
      <c r="V6579" s="83"/>
      <c r="AA6579" t="str">
        <v>908 - Asiento</v>
      </c>
    </row>
    <row r="6580" spans="17:27" x14ac:dyDescent="0.2">
      <c r="Q6580" s="19" t="str">
        <v>91 - Grampa baguet lateral R 19 - RN - RT -Coupe</v>
      </c>
      <c r="V6580" s="83"/>
      <c r="AA6580" t="str">
        <v>909 - Pasarruedas, bomba de combustible</v>
      </c>
    </row>
    <row r="6581" spans="17:27" x14ac:dyDescent="0.2">
      <c r="Q6581" s="19" t="str">
        <v>91 - ORO AZUL - CHANFLEADA 88 C / C</v>
      </c>
      <c r="V6581" s="83"/>
      <c r="AA6581" t="str">
        <v>90x103 - 90x103</v>
      </c>
    </row>
    <row r="6582" spans="17:27" x14ac:dyDescent="0.2">
      <c r="Q6582" s="19" t="str">
        <v>91 - PICO/MANG bronce</v>
      </c>
      <c r="V6582" s="83"/>
      <c r="AA6582" t="str">
        <v>91 - 0,5 x 3,5 x 12 - Compresion</v>
      </c>
    </row>
    <row r="6583" spans="17:27" x14ac:dyDescent="0.2">
      <c r="Q6583" s="19" t="str">
        <v>91 - PREAISLADOS PALA HEMBRA 2.8 ROJA</v>
      </c>
      <c r="V6583" s="83"/>
      <c r="AA6583" t="str">
        <v>91 - Bifurcacion R 1/4 mang 10 mm</v>
      </c>
    </row>
    <row r="6584" spans="17:27" x14ac:dyDescent="0.2">
      <c r="Q6584" s="19" t="str">
        <v>91 - R12 Pivote Acelerador R12</v>
      </c>
      <c r="V6584" s="83"/>
      <c r="AA6584" t="str">
        <v>91 - Grampa baguet lateral R 19 - RN - RT -Coupe</v>
      </c>
    </row>
    <row r="6585" spans="17:27" x14ac:dyDescent="0.2">
      <c r="Q6585" s="19" t="str">
        <v>91 - REGATONES BLANCOS - INTERIORES  - 3/4 .</v>
      </c>
      <c r="V6585" s="83"/>
      <c r="AA6585" t="str">
        <v>91 - ORO AZUL - CHANFLEADA 88 C / C</v>
      </c>
    </row>
    <row r="6586" spans="17:27" x14ac:dyDescent="0.2">
      <c r="Q6586" s="19" t="str">
        <v xml:space="preserve">91 - Terminal de bronce estanado para cable de 70 mm2 , </v>
      </c>
      <c r="V6586" s="83"/>
      <c r="AA6586" t="str">
        <v>91 - PICO/MANG bronce</v>
      </c>
    </row>
    <row r="6587" spans="17:27" x14ac:dyDescent="0.2">
      <c r="Q6587" s="19" t="str">
        <v>91 - Tuerca U de 4 mm (13 x 23)</v>
      </c>
      <c r="V6587" s="83"/>
      <c r="AA6587" t="str">
        <v>91 - PREAISLADOS PALA HEMBRA 2.8 ROJA</v>
      </c>
    </row>
    <row r="6588" spans="17:27" x14ac:dyDescent="0.2">
      <c r="Q6588" s="19" t="str">
        <v>910 - Panel de puerta, porton trasero</v>
      </c>
      <c r="V6588" s="83"/>
      <c r="AA6588" t="str">
        <v>91 - R12 Pivote Acelerador R12</v>
      </c>
    </row>
    <row r="6589" spans="17:27" x14ac:dyDescent="0.2">
      <c r="Q6589" s="19" t="str">
        <v>911 - Protector contra salpicaduras</v>
      </c>
      <c r="V6589" s="83"/>
      <c r="AA6589" t="str">
        <v>91 - REGATONES BLANCOS - INTERIORES  - 3/4 .</v>
      </c>
    </row>
    <row r="6590" spans="17:27" x14ac:dyDescent="0.2">
      <c r="Q6590" s="19" t="str">
        <v>912 - Manija de cierre de puerta</v>
      </c>
      <c r="V6590" s="83"/>
      <c r="AA6590" t="str">
        <v xml:space="preserve">91 - Terminal de bronce estanado para cable de 70 mm2 , </v>
      </c>
    </row>
    <row r="6591" spans="17:27" x14ac:dyDescent="0.2">
      <c r="Q6591" s="19" t="str">
        <v>913 - Faro, rejilla</v>
      </c>
      <c r="V6591" s="83"/>
      <c r="AA6591" t="str">
        <v>91 - Tuerca U de 4 mm (13 x 23)</v>
      </c>
    </row>
    <row r="6592" spans="17:27" x14ac:dyDescent="0.2">
      <c r="Q6592" s="19" t="str">
        <v>914 - Panel de puerta</v>
      </c>
      <c r="V6592" s="83"/>
      <c r="AA6592" t="str">
        <v>910 - Panel de puerta, porton trasero</v>
      </c>
    </row>
    <row r="6593" spans="17:27" x14ac:dyDescent="0.2">
      <c r="Q6593" s="19" t="str">
        <v>915 - Moldura lateral</v>
      </c>
      <c r="V6593" s="83"/>
      <c r="AA6593" t="str">
        <v>911 - Protector contra salpicaduras</v>
      </c>
    </row>
    <row r="6594" spans="17:27" x14ac:dyDescent="0.2">
      <c r="Q6594" s="19" t="str">
        <v>916 - Panel de puerta</v>
      </c>
      <c r="V6594" s="83"/>
      <c r="AA6594" t="str">
        <v>912 - Manija de cierre de puerta</v>
      </c>
    </row>
    <row r="6595" spans="17:27" x14ac:dyDescent="0.2">
      <c r="Q6595" s="19" t="str">
        <v>917 - Tablero, protector contra salpicaduras, rejilla, pasarruedas</v>
      </c>
      <c r="V6595" s="83"/>
      <c r="AA6595" t="str">
        <v>913 - Faro, rejilla</v>
      </c>
    </row>
    <row r="6596" spans="17:27" x14ac:dyDescent="0.2">
      <c r="Q6596" s="19" t="str">
        <v>918 - Paragolpes trasero</v>
      </c>
      <c r="V6596" s="83"/>
      <c r="AA6596" t="str">
        <v>914 - Panel de puerta</v>
      </c>
    </row>
    <row r="6597" spans="17:27" x14ac:dyDescent="0.2">
      <c r="Q6597" s="19" t="str">
        <v>919 - Moldura de puerta, moldura trasera</v>
      </c>
      <c r="V6597" s="83"/>
      <c r="AA6597" t="str">
        <v>915 - Moldura lateral</v>
      </c>
    </row>
    <row r="6598" spans="17:27" x14ac:dyDescent="0.2">
      <c r="Q6598" s="19" t="str">
        <v>91x104 - 91x104</v>
      </c>
      <c r="V6598" s="83"/>
      <c r="AA6598" t="str">
        <v>916 - Panel de puerta</v>
      </c>
    </row>
    <row r="6599" spans="17:27" x14ac:dyDescent="0.2">
      <c r="Q6599" s="19" t="str">
        <v>92 - 0,5 x 3,5 x 16 - Compresion</v>
      </c>
      <c r="V6599" s="83"/>
      <c r="AA6599" t="str">
        <v>917 - Tablero, protector contra salpicaduras, rejilla, pasarruedas</v>
      </c>
    </row>
    <row r="6600" spans="17:27" x14ac:dyDescent="0.2">
      <c r="Q6600" s="19" t="str">
        <v>92 - Bifurcacion R 1/4 mang 12 mm</v>
      </c>
      <c r="V6600" s="83"/>
      <c r="AA6600" t="str">
        <v>918 - Paragolpes trasero</v>
      </c>
    </row>
    <row r="6601" spans="17:27" x14ac:dyDescent="0.2">
      <c r="Q6601" s="19" t="str">
        <v>92 - Grampa varilla cerradura Renault  todos</v>
      </c>
      <c r="V6601" s="83"/>
      <c r="AA6601" t="str">
        <v>919 - Moldura de puerta, moldura trasera</v>
      </c>
    </row>
    <row r="6602" spans="17:27" x14ac:dyDescent="0.2">
      <c r="Q6602" s="19" t="str">
        <v>92 - ORO AZUL - Oro azul 86 v/c</v>
      </c>
      <c r="V6602" s="83"/>
      <c r="AA6602" t="str">
        <v>91x104 - 91x104</v>
      </c>
    </row>
    <row r="6603" spans="17:27" x14ac:dyDescent="0.2">
      <c r="Q6603" s="19" t="str">
        <v>92 - Park 8 x 16 neg</v>
      </c>
      <c r="V6603" s="83"/>
      <c r="AA6603" t="str">
        <v>92 - 0,5 x 3,5 x 16 - Compresion</v>
      </c>
    </row>
    <row r="6604" spans="17:27" x14ac:dyDescent="0.2">
      <c r="Q6604" s="19" t="str">
        <v>92 - PICO MICHELIN C/RET.</v>
      </c>
      <c r="V6604" s="83"/>
      <c r="AA6604" t="str">
        <v>92 - Bifurcacion R 1/4 mang 12 mm</v>
      </c>
    </row>
    <row r="6605" spans="17:27" x14ac:dyDescent="0.2">
      <c r="Q6605" s="19" t="str">
        <v>92 - REGATONES BLANCOS - INTERIORES  - 7/8 .</v>
      </c>
      <c r="V6605" s="83"/>
      <c r="AA6605" t="str">
        <v>92 - Grampa varilla cerradura Renault  todos</v>
      </c>
    </row>
    <row r="6606" spans="17:27" x14ac:dyDescent="0.2">
      <c r="Q6606" s="19" t="str">
        <v>92 - Trafic Diesel</v>
      </c>
      <c r="V6606" s="83"/>
      <c r="AA6606" t="str">
        <v>92 - ORO AZUL - Oro azul 86 v/c</v>
      </c>
    </row>
    <row r="6607" spans="17:27" x14ac:dyDescent="0.2">
      <c r="Q6607" s="19" t="str">
        <v>92 - Tuerca U de 6 mm (13 x 25)</v>
      </c>
      <c r="V6607" s="83"/>
      <c r="AA6607" t="str">
        <v>92 - Park 8 x 16 neg</v>
      </c>
    </row>
    <row r="6608" spans="17:27" x14ac:dyDescent="0.2">
      <c r="Q6608" s="19" t="str">
        <v>920 - Panel de puerta, baul trasero</v>
      </c>
      <c r="V6608" s="83"/>
      <c r="AA6608" t="str">
        <v>92 - PICO MICHELIN C/RET.</v>
      </c>
    </row>
    <row r="6609" spans="17:27" x14ac:dyDescent="0.2">
      <c r="Q6609" s="19" t="str">
        <v>921 - Alfombra, tapete, pasarruedas</v>
      </c>
      <c r="V6609" s="83"/>
      <c r="AA6609" t="str">
        <v>92 - REGATONES BLANCOS - INTERIORES  - 7/8 .</v>
      </c>
    </row>
    <row r="6610" spans="17:27" x14ac:dyDescent="0.2">
      <c r="Q6610" s="19" t="str">
        <v>922 - Piso, rejilla, panel de puerta</v>
      </c>
      <c r="V6610" s="83"/>
      <c r="AA6610" t="str">
        <v>92 - Trafic Diesel</v>
      </c>
    </row>
    <row r="6611" spans="17:27" x14ac:dyDescent="0.2">
      <c r="Q6611" s="19" t="str">
        <v>923 - Filtro de aire, paragolpes delantero y trasero, panel de puerta</v>
      </c>
      <c r="V6611" s="83"/>
      <c r="AA6611" t="str">
        <v>92 - Tuerca U de 6 mm (13 x 25)</v>
      </c>
    </row>
    <row r="6612" spans="17:27" x14ac:dyDescent="0.2">
      <c r="Q6612" s="19" t="str">
        <v>924 - Paragolpes delantero</v>
      </c>
      <c r="V6612" s="83"/>
      <c r="AA6612" t="str">
        <v>920 - Panel de puerta, baul trasero</v>
      </c>
    </row>
    <row r="6613" spans="17:27" x14ac:dyDescent="0.2">
      <c r="Q6613" s="19" t="str">
        <v>925 - Paragolpes trasero</v>
      </c>
      <c r="V6613" s="83"/>
      <c r="AA6613" t="str">
        <v>921 - Alfombra, tapete, pasarruedas</v>
      </c>
    </row>
    <row r="6614" spans="17:27" x14ac:dyDescent="0.2">
      <c r="Q6614" s="19" t="str">
        <v>926 - Fascia de paragolpes, rejilla</v>
      </c>
      <c r="V6614" s="83"/>
      <c r="AA6614" t="str">
        <v>922 - Piso, rejilla, panel de puerta</v>
      </c>
    </row>
    <row r="6615" spans="17:27" x14ac:dyDescent="0.2">
      <c r="Q6615" s="19" t="str">
        <v>927 - Paragolpes delantero y trasero, rejilla, moldura lateral, faldon lateral, pasarruedas, spoiler</v>
      </c>
      <c r="V6615" s="83"/>
      <c r="AA6615" t="str">
        <v>923 - Filtro de aire, paragolpes delantero y trasero, panel de puerta</v>
      </c>
    </row>
    <row r="6616" spans="17:27" x14ac:dyDescent="0.2">
      <c r="Q6616" s="19" t="str">
        <v>928 - Panel de puerta</v>
      </c>
      <c r="V6616" s="83"/>
      <c r="AA6616" t="str">
        <v>924 - Paragolpes delantero</v>
      </c>
    </row>
    <row r="6617" spans="17:27" x14ac:dyDescent="0.2">
      <c r="Q6617" s="19" t="str">
        <v>929 - Paragolpes trasero, pasarruedas, filtro de aire, limpiaparabrisas delantero, protector de capo</v>
      </c>
      <c r="V6617" s="83"/>
      <c r="AA6617" t="str">
        <v>925 - Paragolpes trasero</v>
      </c>
    </row>
    <row r="6618" spans="17:27" x14ac:dyDescent="0.2">
      <c r="Q6618" s="19" t="str">
        <v>92x105 - 92x105</v>
      </c>
      <c r="V6618" s="83"/>
      <c r="AA6618" t="str">
        <v>926 - Fascia de paragolpes, rejilla</v>
      </c>
    </row>
    <row r="6619" spans="17:27" x14ac:dyDescent="0.2">
      <c r="Q6619" s="19" t="str">
        <v>93 - 0,5 x 3,5 x 25 - Compresion</v>
      </c>
      <c r="V6619" s="83"/>
      <c r="AA6619" t="str">
        <v>927 - Paragolpes delantero y trasero, rejilla, moldura lateral, faldon lateral, pasarruedas, spoiler</v>
      </c>
    </row>
    <row r="6620" spans="17:27" x14ac:dyDescent="0.2">
      <c r="Q6620" s="19" t="str">
        <v>93 - ACOPLE RAPIDO</v>
      </c>
      <c r="V6620" s="83"/>
      <c r="AA6620" t="str">
        <v>928 - Panel de puerta</v>
      </c>
    </row>
    <row r="6621" spans="17:27" x14ac:dyDescent="0.2">
      <c r="Q6621" s="19" t="str">
        <v>93 - Grampa moldura techo DUNA - UNO - TIPO</v>
      </c>
      <c r="V6621" s="83"/>
      <c r="AA6621" t="str">
        <v>929 - Paragolpes trasero, pasarruedas, filtro de aire, limpiaparabrisas delantero, protector de capo</v>
      </c>
    </row>
    <row r="6622" spans="17:27" x14ac:dyDescent="0.2">
      <c r="Q6622" s="19" t="str">
        <v>93 - Park 12 x 18 dorado</v>
      </c>
      <c r="V6622" s="83"/>
      <c r="AA6622" t="str">
        <v>92x105 - 92x105</v>
      </c>
    </row>
    <row r="6623" spans="17:27" x14ac:dyDescent="0.2">
      <c r="Q6623" s="19" t="str">
        <v>93 - REGATONES BLANCOS - INTERIORES  - 1"</v>
      </c>
      <c r="V6623" s="83"/>
      <c r="AA6623" t="str">
        <v>93 - 0,5 x 3,5 x 25 - Compresion</v>
      </c>
    </row>
    <row r="6624" spans="17:27" x14ac:dyDescent="0.2">
      <c r="Q6624" s="19" t="str">
        <v>93 - Rotula Acelerador R9 - R11 - R12</v>
      </c>
      <c r="V6624" s="83"/>
      <c r="AA6624" t="str">
        <v>93 - ACOPLE RAPIDO</v>
      </c>
    </row>
    <row r="6625" spans="17:27" x14ac:dyDescent="0.2">
      <c r="Q6625" s="19" t="str">
        <v>93 - Terminal cobre estanado ojal - Cable 70 - Ojal: 10mm</v>
      </c>
      <c r="V6625" s="83"/>
      <c r="AA6625" t="str">
        <v>93 - Grampa moldura techo DUNA - UNO - TIPO</v>
      </c>
    </row>
    <row r="6626" spans="17:27" x14ac:dyDescent="0.2">
      <c r="Q6626" s="19" t="str">
        <v>93 - Tuerca U de 6 mm (15 x 24)</v>
      </c>
      <c r="V6626" s="83"/>
      <c r="AA6626" t="str">
        <v>93 - Park 12 x 18 dorado</v>
      </c>
    </row>
    <row r="6627" spans="17:27" x14ac:dyDescent="0.2">
      <c r="Q6627" s="19" t="str">
        <v>930 - Separador de marco de puerta/paragolpes</v>
      </c>
      <c r="V6627" s="83"/>
      <c r="AA6627" t="str">
        <v>93 - REGATONES BLANCOS - INTERIORES  - 1"</v>
      </c>
    </row>
    <row r="6628" spans="17:27" x14ac:dyDescent="0.2">
      <c r="Q6628" s="19" t="str">
        <v>931 - Tablero, ventilador</v>
      </c>
      <c r="V6628" s="83"/>
      <c r="AA6628" t="str">
        <v>93 - Rotula Acelerador R9 - R11 - R12</v>
      </c>
    </row>
    <row r="6629" spans="17:27" x14ac:dyDescent="0.2">
      <c r="Q6629" s="19" t="str">
        <v>932 - Panel de puerta</v>
      </c>
      <c r="V6629" s="83"/>
      <c r="AA6629" t="str">
        <v>93 - Terminal cobre estanado ojal - Cable 70 - Ojal: 10mm</v>
      </c>
    </row>
    <row r="6630" spans="17:27" x14ac:dyDescent="0.2">
      <c r="Q6630" s="19" t="str">
        <v>933 - Paragolpes trasero, tapa de baul y parte relacionada</v>
      </c>
      <c r="V6630" s="83"/>
      <c r="AA6630" t="str">
        <v>93 - Tuerca U de 6 mm (15 x 24)</v>
      </c>
    </row>
    <row r="6631" spans="17:27" x14ac:dyDescent="0.2">
      <c r="Q6631" s="19" t="str">
        <v>934 - Asiento, paragolpes delantero, motor, guardabarros</v>
      </c>
      <c r="V6631" s="83"/>
      <c r="AA6631" t="str">
        <v>930 - Separador de marco de puerta/paragolpes</v>
      </c>
    </row>
    <row r="6632" spans="17:27" x14ac:dyDescent="0.2">
      <c r="Q6632" s="19" t="str">
        <v>935 - Paragolpes delantero y trasero, tablero, aire acondicionado</v>
      </c>
      <c r="V6632" s="83"/>
      <c r="AA6632" t="str">
        <v>931 - Tablero, ventilador</v>
      </c>
    </row>
    <row r="6633" spans="17:27" x14ac:dyDescent="0.2">
      <c r="Q6633" s="19" t="str">
        <v>936 - Asiento, apoyabrazos, protector contra salpicaduras</v>
      </c>
      <c r="V6633" s="83"/>
      <c r="AA6633" t="str">
        <v>932 - Panel de puerta</v>
      </c>
    </row>
    <row r="6634" spans="17:27" x14ac:dyDescent="0.2">
      <c r="Q6634" s="19" t="str">
        <v>937 - Aislante de botaguas</v>
      </c>
      <c r="V6634" s="83"/>
      <c r="AA6634" t="str">
        <v>933 - Paragolpes trasero, tapa de baul y parte relacionada</v>
      </c>
    </row>
    <row r="6635" spans="17:27" x14ac:dyDescent="0.2">
      <c r="Q6635" s="19" t="str">
        <v>938 - Rejilla, interior</v>
      </c>
      <c r="V6635" s="83"/>
      <c r="AA6635" t="str">
        <v>934 - Asiento, paragolpes delantero, motor, guardabarros</v>
      </c>
    </row>
    <row r="6636" spans="17:27" x14ac:dyDescent="0.2">
      <c r="Q6636" s="19" t="str">
        <v>939 - Burlete y panel de tablero</v>
      </c>
      <c r="V6636" s="83"/>
      <c r="AA6636" t="str">
        <v>935 - Paragolpes delantero y trasero, tablero, aire acondicionado</v>
      </c>
    </row>
    <row r="6637" spans="17:27" x14ac:dyDescent="0.2">
      <c r="Q6637" s="19" t="str">
        <v>93x103 - 93x103</v>
      </c>
      <c r="V6637" s="83"/>
      <c r="AA6637" t="str">
        <v>936 - Asiento, apoyabrazos, protector contra salpicaduras</v>
      </c>
    </row>
    <row r="6638" spans="17:27" x14ac:dyDescent="0.2">
      <c r="Q6638" s="19" t="str">
        <v>94 - 0,5 x 4,5 x 9 - Compresion</v>
      </c>
      <c r="V6638" s="83"/>
      <c r="AA6638" t="str">
        <v>937 - Aislante de botaguas</v>
      </c>
    </row>
    <row r="6639" spans="17:27" x14ac:dyDescent="0.2">
      <c r="Q6639" s="19" t="str">
        <v>94 - 14 x 10 x 6 - AMOL DE WALT 474</v>
      </c>
      <c r="V6639" s="83"/>
      <c r="AA6639" t="str">
        <v>938 - Rejilla, interior</v>
      </c>
    </row>
    <row r="6640" spans="17:27" x14ac:dyDescent="0.2">
      <c r="Q6640" s="19" t="str">
        <v>94 - Grampa varilla capot Peugeot 504</v>
      </c>
      <c r="V6640" s="83"/>
      <c r="AA6640" t="str">
        <v>939 - Burlete y panel de tablero</v>
      </c>
    </row>
    <row r="6641" spans="17:27" x14ac:dyDescent="0.2">
      <c r="Q6641" s="19" t="str">
        <v>94 - REGATONES BLANCOS - INTERIORES  - 1" 1/4</v>
      </c>
      <c r="V6641" s="83"/>
      <c r="AA6641" t="str">
        <v>93x103 - 93x103</v>
      </c>
    </row>
    <row r="6642" spans="17:27" x14ac:dyDescent="0.2">
      <c r="Q6642" s="19" t="str">
        <v>94 - Rotula Acelerador Pata Larga R12</v>
      </c>
      <c r="V6642" s="83"/>
      <c r="AA6642" t="str">
        <v>94 - 0,5 x 4,5 x 9 - Compresion</v>
      </c>
    </row>
    <row r="6643" spans="17:27" x14ac:dyDescent="0.2">
      <c r="Q6643" s="19" t="str">
        <v>94 - Terminal cobre estanado ojal - Cable 70 - Ojal: 11mm</v>
      </c>
      <c r="V6643" s="83"/>
      <c r="AA6643" t="str">
        <v>94 - 14 x 10 x 6 - AMOL DE WALT 474</v>
      </c>
    </row>
    <row r="6644" spans="17:27" x14ac:dyDescent="0.2">
      <c r="Q6644" s="19" t="str">
        <v>94 - Tuerca U de 6 mm (15 x 30)</v>
      </c>
      <c r="V6644" s="83"/>
      <c r="AA6644" t="str">
        <v>94 - Grampa varilla capot Peugeot 504</v>
      </c>
    </row>
    <row r="6645" spans="17:27" x14ac:dyDescent="0.2">
      <c r="Q6645" s="19" t="str">
        <v>940 - Bandeja trasera, tapa de baul</v>
      </c>
      <c r="V6645" s="83"/>
      <c r="AA6645" t="str">
        <v>94 - REGATONES BLANCOS - INTERIORES  - 1" 1/4</v>
      </c>
    </row>
    <row r="6646" spans="17:27" x14ac:dyDescent="0.2">
      <c r="Q6646" s="19" t="str">
        <v>941 - Panel de puerta</v>
      </c>
      <c r="V6646" s="83"/>
      <c r="AA6646" t="str">
        <v>94 - Rotula Acelerador Pata Larga R12</v>
      </c>
    </row>
    <row r="6647" spans="17:27" x14ac:dyDescent="0.2">
      <c r="Q6647" s="19" t="str">
        <v>942 - Fijacion de piso, botaguas</v>
      </c>
      <c r="V6647" s="83"/>
      <c r="AA6647" t="str">
        <v>94 - Terminal cobre estanado ojal - Cable 70 - Ojal: 11mm</v>
      </c>
    </row>
    <row r="6648" spans="17:27" x14ac:dyDescent="0.2">
      <c r="Q6648" s="19" t="str">
        <v>943 - Moldura lateral</v>
      </c>
      <c r="V6648" s="83"/>
      <c r="AA6648" t="str">
        <v>94 - Tuerca U de 6 mm (15 x 30)</v>
      </c>
    </row>
    <row r="6649" spans="17:27" x14ac:dyDescent="0.2">
      <c r="Q6649" s="19" t="str">
        <v>944 - Faldon lateral</v>
      </c>
      <c r="V6649" s="83"/>
      <c r="AA6649" t="str">
        <v>940 - Bandeja trasera, tapa de baul</v>
      </c>
    </row>
    <row r="6650" spans="17:27" x14ac:dyDescent="0.2">
      <c r="Q6650" s="19" t="str">
        <v>945 - Casquillo para tornillo</v>
      </c>
      <c r="V6650" s="83"/>
      <c r="AA6650" t="str">
        <v>941 - Panel de puerta</v>
      </c>
    </row>
    <row r="6651" spans="17:27" x14ac:dyDescent="0.2">
      <c r="Q6651" s="19" t="str">
        <v>946 - Fascia de paragolpes</v>
      </c>
      <c r="V6651" s="83"/>
      <c r="AA6651" t="str">
        <v>942 - Fijacion de piso, botaguas</v>
      </c>
    </row>
    <row r="6652" spans="17:27" x14ac:dyDescent="0.2">
      <c r="Q6652" s="19" t="str">
        <v>947 - Paneles laterales y respaldo de asiento</v>
      </c>
      <c r="V6652" s="83"/>
      <c r="AA6652" t="str">
        <v>943 - Moldura lateral</v>
      </c>
    </row>
    <row r="6653" spans="17:27" x14ac:dyDescent="0.2">
      <c r="Q6653" s="19" t="str">
        <v>948 - Burlete, asiento</v>
      </c>
      <c r="V6653" s="83"/>
      <c r="AA6653" t="str">
        <v>944 - Faldon lateral</v>
      </c>
    </row>
    <row r="6654" spans="17:27" x14ac:dyDescent="0.2">
      <c r="Q6654" s="19" t="str">
        <v>949 - Pedal, freno, caja, panel</v>
      </c>
      <c r="V6654" s="83"/>
      <c r="AA6654" t="str">
        <v>945 - Casquillo para tornillo</v>
      </c>
    </row>
    <row r="6655" spans="17:27" x14ac:dyDescent="0.2">
      <c r="Q6655" s="19" t="str">
        <v>94x106 - 94x106</v>
      </c>
      <c r="V6655" s="83"/>
      <c r="AA6655" t="str">
        <v>946 - Fascia de paragolpes</v>
      </c>
    </row>
    <row r="6656" spans="17:27" x14ac:dyDescent="0.2">
      <c r="Q6656" s="19" t="str">
        <v>95 - 0,5 x 4,5 x 14 - Compresion</v>
      </c>
      <c r="V6656" s="83"/>
      <c r="AA6656" t="str">
        <v>947 - Paneles laterales y respaldo de asiento</v>
      </c>
    </row>
    <row r="6657" spans="17:27" x14ac:dyDescent="0.2">
      <c r="Q6657" s="19" t="str">
        <v>95 - Grampa varilla capot Peugeot 205 - 306 - 406</v>
      </c>
      <c r="V6657" s="83"/>
      <c r="AA6657" t="str">
        <v>948 - Burlete, asiento</v>
      </c>
    </row>
    <row r="6658" spans="17:27" x14ac:dyDescent="0.2">
      <c r="Q6658" s="19" t="str">
        <v>95 - Milimetricos 10x1,5 - M 6</v>
      </c>
      <c r="V6658" s="83"/>
      <c r="AA6658" t="str">
        <v>949 - Pedal, freno, caja, panel</v>
      </c>
    </row>
    <row r="6659" spans="17:27" x14ac:dyDescent="0.2">
      <c r="Q6659" s="19" t="str">
        <v>95 - REGATONES BLANCOS - INTERIORES  - 1" 1/2</v>
      </c>
      <c r="V6659" s="83"/>
      <c r="AA6659" t="str">
        <v>94x106 - 94x106</v>
      </c>
    </row>
    <row r="6660" spans="17:27" x14ac:dyDescent="0.2">
      <c r="Q6660" s="19" t="str">
        <v>95 - SEEGER I 95</v>
      </c>
      <c r="V6660" s="83"/>
      <c r="AA6660" t="str">
        <v>95 - 0,5 x 4,5 x 14 - Compresion</v>
      </c>
    </row>
    <row r="6661" spans="17:27" x14ac:dyDescent="0.2">
      <c r="Q6661" s="19" t="str">
        <v>95 - Terminal cobre estanado ojal - Cable 95 - Ojal: 11mm</v>
      </c>
      <c r="V6661" s="83"/>
      <c r="AA6661" t="str">
        <v>95 - Grampa varilla capot Peugeot 205 - 306 - 406</v>
      </c>
    </row>
    <row r="6662" spans="17:27" x14ac:dyDescent="0.2">
      <c r="Q6662" s="19" t="str">
        <v>95 - Tuerca U de 6 mm (16 x 19)</v>
      </c>
      <c r="V6662" s="83"/>
      <c r="AA6662" t="str">
        <v>95 - Milimetricos 10x1,5 - M 6</v>
      </c>
    </row>
    <row r="6663" spans="17:27" x14ac:dyDescent="0.2">
      <c r="Q6663" s="19" t="str">
        <v>95 - Varilla Roscada 2 Punteras y Tuerca. R11 Kangoo</v>
      </c>
      <c r="V6663" s="83"/>
      <c r="AA6663" t="str">
        <v>95 - REGATONES BLANCOS - INTERIORES  - 1" 1/2</v>
      </c>
    </row>
    <row r="6664" spans="17:27" x14ac:dyDescent="0.2">
      <c r="Q6664" s="19" t="str">
        <v>950 - Panel inferior y aislante del cortafuego</v>
      </c>
      <c r="V6664" s="83"/>
      <c r="AA6664" t="str">
        <v>95 - SEEGER I 95</v>
      </c>
    </row>
    <row r="6665" spans="17:27" x14ac:dyDescent="0.2">
      <c r="Q6665" s="19" t="str">
        <v>951 - Panel de puerta</v>
      </c>
      <c r="V6665" s="83"/>
      <c r="AA6665" t="str">
        <v>95 - Terminal cobre estanado ojal - Cable 95 - Ojal: 11mm</v>
      </c>
    </row>
    <row r="6666" spans="17:27" x14ac:dyDescent="0.2">
      <c r="Q6666" s="19" t="str">
        <v>952 - Moldura lateral, paragolpes delantero y trasero</v>
      </c>
      <c r="V6666" s="83"/>
      <c r="AA6666" t="str">
        <v>95 - Tuerca U de 6 mm (16 x 19)</v>
      </c>
    </row>
    <row r="6667" spans="17:27" x14ac:dyDescent="0.2">
      <c r="Q6667" s="19" t="str">
        <v>953 - Paragolpes delantero, faldon lateral, guardabarros, montaje motor</v>
      </c>
      <c r="V6667" s="83"/>
      <c r="AA6667" t="str">
        <v>95 - Varilla Roscada 2 Punteras y Tuerca. R11 Kangoo</v>
      </c>
    </row>
    <row r="6668" spans="17:27" x14ac:dyDescent="0.2">
      <c r="Q6668" s="19" t="str">
        <v>954 - Paragolpes delantero y trasero</v>
      </c>
      <c r="V6668" s="83"/>
      <c r="AA6668" t="str">
        <v>950 - Panel inferior y aislante del cortafuego</v>
      </c>
    </row>
    <row r="6669" spans="17:27" x14ac:dyDescent="0.2">
      <c r="Q6669" s="19" t="str">
        <v>955 - Capo, manija</v>
      </c>
      <c r="V6669" s="83"/>
      <c r="AA6669" t="str">
        <v>951 - Panel de puerta</v>
      </c>
    </row>
    <row r="6670" spans="17:27" x14ac:dyDescent="0.2">
      <c r="Q6670" s="19" t="str">
        <v>956 - Soporte radiador, paragolpes delantero</v>
      </c>
      <c r="V6670" s="83"/>
      <c r="AA6670" t="str">
        <v>952 - Moldura lateral, paragolpes delantero y trasero</v>
      </c>
    </row>
    <row r="6671" spans="17:27" x14ac:dyDescent="0.2">
      <c r="Q6671" s="19" t="str">
        <v>957 - Tapa de pilar central, alfombra</v>
      </c>
      <c r="V6671" s="83"/>
      <c r="AA6671" t="str">
        <v>953 - Paragolpes delantero, faldon lateral, guardabarros, montaje motor</v>
      </c>
    </row>
    <row r="6672" spans="17:27" x14ac:dyDescent="0.2">
      <c r="Q6672" s="19" t="str">
        <v>958 - Alfombra, piso delantero</v>
      </c>
      <c r="V6672" s="83"/>
      <c r="AA6672" t="str">
        <v>954 - Paragolpes delantero y trasero</v>
      </c>
    </row>
    <row r="6673" spans="17:27" x14ac:dyDescent="0.2">
      <c r="Q6673" s="19" t="str">
        <v>959 - Faldon lateral, manillar, panel de puerta, placa</v>
      </c>
      <c r="V6673" s="83"/>
      <c r="AA6673" t="str">
        <v>955 - Capo, manija</v>
      </c>
    </row>
    <row r="6674" spans="17:27" x14ac:dyDescent="0.2">
      <c r="Q6674" s="19" t="str">
        <v>95x107 - 95x107</v>
      </c>
      <c r="V6674" s="83"/>
      <c r="AA6674" t="str">
        <v>956 - Soporte radiador, paragolpes delantero</v>
      </c>
    </row>
    <row r="6675" spans="17:27" x14ac:dyDescent="0.2">
      <c r="Q6675" s="19" t="str">
        <v>96 - 0,5 x 6 x 15 - Compresion</v>
      </c>
      <c r="V6675" s="83"/>
      <c r="AA6675" t="str">
        <v>957 - Tapa de pilar central, alfombra</v>
      </c>
    </row>
    <row r="6676" spans="17:27" x14ac:dyDescent="0.2">
      <c r="Q6676" s="19" t="str">
        <v>96 - Milimetricos 10x1,5 - M 8</v>
      </c>
      <c r="V6676" s="83"/>
      <c r="AA6676" t="str">
        <v>958 - Alfombra, piso delantero</v>
      </c>
    </row>
    <row r="6677" spans="17:27" x14ac:dyDescent="0.2">
      <c r="Q6677" s="19" t="str">
        <v>96 - Park 10 x 16 neg hexag</v>
      </c>
      <c r="V6677" s="83"/>
      <c r="AA6677" t="str">
        <v>959 - Faldon lateral, manillar, panel de puerta, placa</v>
      </c>
    </row>
    <row r="6678" spans="17:27" x14ac:dyDescent="0.2">
      <c r="Q6678" s="19" t="str">
        <v>96 - Terminal cobre estanado ojal - Cable 95 - Ojal: 13mm</v>
      </c>
      <c r="V6678" s="83"/>
      <c r="AA6678" t="str">
        <v>95x107 - 95x107</v>
      </c>
    </row>
    <row r="6679" spans="17:27" x14ac:dyDescent="0.2">
      <c r="Q6679" s="19" t="str">
        <v>96 - TERMOTANQUE - PILOTO ANALIZADOR - MACHO-MACHO 1/8</v>
      </c>
      <c r="V6679" s="83"/>
      <c r="AA6679" t="str">
        <v>96 - 0,5 x 6 x 15 - Compresion</v>
      </c>
    </row>
    <row r="6680" spans="17:27" x14ac:dyDescent="0.2">
      <c r="Q6680" s="19" t="str">
        <v>96 - Tope cap3,01ot Pick -up - Camion Ford</v>
      </c>
      <c r="V6680" s="83"/>
      <c r="AA6680" t="str">
        <v>96 - Milimetricos 10x1,5 - M 8</v>
      </c>
    </row>
    <row r="6681" spans="17:27" x14ac:dyDescent="0.2">
      <c r="Q6681" s="19" t="str">
        <v>96 - Tuerca U de 5/16 (17 x 25)</v>
      </c>
      <c r="V6681" s="83"/>
      <c r="AA6681" t="str">
        <v>96 - Park 10 x 16 neg hexag</v>
      </c>
    </row>
    <row r="6682" spans="17:27" x14ac:dyDescent="0.2">
      <c r="Q6682" s="19" t="str">
        <v>96 - UNION PLASTICA 4 MM</v>
      </c>
      <c r="V6682" s="83"/>
      <c r="AA6682" t="str">
        <v>96 - Terminal cobre estanado ojal - Cable 95 - Ojal: 13mm</v>
      </c>
    </row>
    <row r="6683" spans="17:27" x14ac:dyDescent="0.2">
      <c r="Q6683" s="19" t="str">
        <v>960 - Botaguas, capo</v>
      </c>
      <c r="V6683" s="83"/>
      <c r="AA6683" t="str">
        <v>96 - TERMOTANQUE - PILOTO ANALIZADOR - MACHO-MACHO 1/8</v>
      </c>
    </row>
    <row r="6684" spans="17:27" x14ac:dyDescent="0.2">
      <c r="Q6684" s="19" t="str">
        <v>961 - Spoiler trasero, moldura lateral</v>
      </c>
      <c r="V6684" s="83"/>
      <c r="AA6684" t="str">
        <v>96 - Tope cap3,01ot Pick -up - Camion Ford</v>
      </c>
    </row>
    <row r="6685" spans="17:27" x14ac:dyDescent="0.2">
      <c r="Q6685" s="19" t="str">
        <v>962 - Protector contra salpicaduras, pasarruedas</v>
      </c>
      <c r="V6685" s="83"/>
      <c r="AA6685" t="str">
        <v>96 - Tuerca U de 5/16 (17 x 25)</v>
      </c>
    </row>
    <row r="6686" spans="17:27" x14ac:dyDescent="0.2">
      <c r="Q6686" s="19" t="str">
        <v>963 - Panel de puerta</v>
      </c>
      <c r="V6686" s="83"/>
      <c r="AA6686" t="str">
        <v>96 - UNION PLASTICA 4 MM</v>
      </c>
    </row>
    <row r="6687" spans="17:27" x14ac:dyDescent="0.2">
      <c r="Q6687" s="19" t="str">
        <v>964 - Panel de puerta</v>
      </c>
      <c r="V6687" s="83"/>
      <c r="AA6687" t="str">
        <v>960 - Botaguas, capo</v>
      </c>
    </row>
    <row r="6688" spans="17:27" x14ac:dyDescent="0.2">
      <c r="Q6688" s="19" t="str">
        <v>965 - Paragolpes delantero, pasarruedas, fijacion de piso, guardabarros</v>
      </c>
      <c r="V6688" s="83"/>
      <c r="AA6688" t="str">
        <v>961 - Spoiler trasero, moldura lateral</v>
      </c>
    </row>
    <row r="6689" spans="17:27" x14ac:dyDescent="0.2">
      <c r="Q6689" s="19" t="str">
        <v>966 - Panel respaldo, asiento trasero, botaguas</v>
      </c>
      <c r="V6689" s="83"/>
      <c r="AA6689" t="str">
        <v>962 - Protector contra salpicaduras, pasarruedas</v>
      </c>
    </row>
    <row r="6690" spans="17:27" x14ac:dyDescent="0.2">
      <c r="Q6690" s="19" t="str">
        <v>967 - Pasarruedas</v>
      </c>
      <c r="V6690" s="83"/>
      <c r="AA6690" t="str">
        <v>963 - Panel de puerta</v>
      </c>
    </row>
    <row r="6691" spans="17:27" x14ac:dyDescent="0.2">
      <c r="Q6691" s="19" t="str">
        <v>968 - Faro, pasarruedas, bomba de combustible, guardabarros</v>
      </c>
      <c r="V6691" s="83"/>
      <c r="AA6691" t="str">
        <v>964 - Panel de puerta</v>
      </c>
    </row>
    <row r="6692" spans="17:27" x14ac:dyDescent="0.2">
      <c r="Q6692" s="19" t="str">
        <v>969 - Sujetador</v>
      </c>
      <c r="V6692" s="83"/>
      <c r="AA6692" t="str">
        <v>965 - Paragolpes delantero, pasarruedas, fijacion de piso, guardabarros</v>
      </c>
    </row>
    <row r="6693" spans="17:27" x14ac:dyDescent="0.2">
      <c r="Q6693" s="19" t="str">
        <v>96x108 - 96x108</v>
      </c>
      <c r="V6693" s="83"/>
      <c r="AA6693" t="str">
        <v>966 - Panel respaldo, asiento trasero, botaguas</v>
      </c>
    </row>
    <row r="6694" spans="17:27" x14ac:dyDescent="0.2">
      <c r="Q6694" s="19" t="str">
        <v>97 - 0,5 x 7 x 6 - Compresion</v>
      </c>
      <c r="V6694" s="83"/>
      <c r="AA6694" t="str">
        <v>967 - Pasarruedas</v>
      </c>
    </row>
    <row r="6695" spans="17:27" x14ac:dyDescent="0.2">
      <c r="Q6695" s="19" t="str">
        <v>97 - Grampa tapizado Renault Express</v>
      </c>
      <c r="V6695" s="83"/>
      <c r="AA6695" t="str">
        <v>968 - Faro, pasarruedas, bomba de combustible, guardabarros</v>
      </c>
    </row>
    <row r="6696" spans="17:27" x14ac:dyDescent="0.2">
      <c r="Q6696" s="19" t="str">
        <v>97 - Milimetricos 12x1,5 - M 6</v>
      </c>
      <c r="V6696" s="83"/>
      <c r="AA6696" t="str">
        <v>969 - Sujetador</v>
      </c>
    </row>
    <row r="6697" spans="17:27" x14ac:dyDescent="0.2">
      <c r="Q6697" s="19" t="str">
        <v>97 - TERMOTANQUE - PILOTO ANALIZADOR - MACHO-HEMBRA CORTO 1/8 P/CABEZAL BIGAS GAS ENVASADO</v>
      </c>
      <c r="V6697" s="83"/>
      <c r="AA6697" t="str">
        <v>96x108 - 96x108</v>
      </c>
    </row>
    <row r="6698" spans="17:27" x14ac:dyDescent="0.2">
      <c r="Q6698" s="19" t="str">
        <v>97 - Tuerca U de 5/16 (17 x 33)</v>
      </c>
      <c r="V6698" s="83"/>
      <c r="AA6698" t="str">
        <v>97 - 0,5 x 7 x 6 - Compresion</v>
      </c>
    </row>
    <row r="6699" spans="17:27" x14ac:dyDescent="0.2">
      <c r="Q6699" s="19" t="str">
        <v xml:space="preserve">97 - Union doble plastica 6 mm </v>
      </c>
      <c r="V6699" s="83"/>
      <c r="AA6699" t="str">
        <v>97 - Grampa tapizado Renault Express</v>
      </c>
    </row>
    <row r="6700" spans="17:27" x14ac:dyDescent="0.2">
      <c r="Q6700" s="19" t="str">
        <v>970 - Paragolpes delantero y trasero</v>
      </c>
      <c r="V6700" s="83"/>
      <c r="AA6700" t="str">
        <v>97 - Milimetricos 12x1,5 - M 6</v>
      </c>
    </row>
    <row r="6701" spans="17:27" x14ac:dyDescent="0.2">
      <c r="Q6701" s="19" t="str">
        <v>971 - Tablero, paragolpes delantero, molduras laterales</v>
      </c>
      <c r="V6701" s="83"/>
      <c r="AA6701" t="str">
        <v>97 - TERMOTANQUE - PILOTO ANALIZADOR - MACHO-HEMBRA CORTO 1/8 P/CABEZAL BIGAS GAS ENVASADO</v>
      </c>
    </row>
    <row r="6702" spans="17:27" x14ac:dyDescent="0.2">
      <c r="Q6702" s="19" t="str">
        <v>972 - Capo, pasarruedas, protector contra salpicaduras</v>
      </c>
      <c r="V6702" s="83"/>
      <c r="AA6702" t="str">
        <v>97 - Tuerca U de 5/16 (17 x 33)</v>
      </c>
    </row>
    <row r="6703" spans="17:27" x14ac:dyDescent="0.2">
      <c r="Q6703" s="19" t="str">
        <v>973 - Pasarruedas</v>
      </c>
      <c r="V6703" s="83"/>
      <c r="AA6703" t="str">
        <v xml:space="preserve">97 - Union doble plastica 6 mm </v>
      </c>
    </row>
    <row r="6704" spans="17:27" x14ac:dyDescent="0.2">
      <c r="Q6704" s="19" t="str">
        <v>974 - Panel de puerta, capo</v>
      </c>
      <c r="V6704" s="83"/>
      <c r="AA6704" t="str">
        <v>970 - Paragolpes delantero y trasero</v>
      </c>
    </row>
    <row r="6705" spans="17:27" x14ac:dyDescent="0.2">
      <c r="Q6705" s="19" t="str">
        <v>975 - Faldon lateral</v>
      </c>
      <c r="V6705" s="83"/>
      <c r="AA6705" t="str">
        <v>971 - Tablero, paragolpes delantero, molduras laterales</v>
      </c>
    </row>
    <row r="6706" spans="17:27" x14ac:dyDescent="0.2">
      <c r="Q6706" s="19" t="str">
        <v>976 - Sujetador expansible</v>
      </c>
      <c r="V6706" s="83"/>
      <c r="AA6706" t="str">
        <v>972 - Capo, pasarruedas, protector contra salpicaduras</v>
      </c>
    </row>
    <row r="6707" spans="17:27" x14ac:dyDescent="0.2">
      <c r="Q6707" s="19" t="str">
        <v>977 - Clip guia de tubos y cables</v>
      </c>
      <c r="V6707" s="83"/>
      <c r="AA6707" t="str">
        <v>973 - Pasarruedas</v>
      </c>
    </row>
    <row r="6708" spans="17:27" x14ac:dyDescent="0.2">
      <c r="Q6708" s="19" t="str">
        <v>978 - Panel de puerta</v>
      </c>
      <c r="V6708" s="83"/>
      <c r="AA6708" t="str">
        <v>974 - Panel de puerta, capo</v>
      </c>
    </row>
    <row r="6709" spans="17:27" x14ac:dyDescent="0.2">
      <c r="Q6709" s="19" t="str">
        <v>979 - Panel de puerta</v>
      </c>
      <c r="V6709" s="83"/>
      <c r="AA6709" t="str">
        <v>975 - Faldon lateral</v>
      </c>
    </row>
    <row r="6710" spans="17:27" x14ac:dyDescent="0.2">
      <c r="Q6710" s="19" t="str">
        <v>97x109 - 97x109</v>
      </c>
      <c r="V6710" s="83"/>
      <c r="AA6710" t="str">
        <v>976 - Sujetador expansible</v>
      </c>
    </row>
    <row r="6711" spans="17:27" x14ac:dyDescent="0.2">
      <c r="Q6711" s="19" t="str">
        <v>98 - 0,5 x 7,5 x 20 - Compresion</v>
      </c>
      <c r="V6711" s="83"/>
      <c r="AA6711" t="str">
        <v>977 - Clip guia de tubos y cables</v>
      </c>
    </row>
    <row r="6712" spans="17:27" x14ac:dyDescent="0.2">
      <c r="Q6712" s="19" t="str">
        <v>98 - Chapita U de 15 x 25</v>
      </c>
      <c r="V6712" s="83"/>
      <c r="AA6712" t="str">
        <v>978 - Panel de puerta</v>
      </c>
    </row>
    <row r="6713" spans="17:27" x14ac:dyDescent="0.2">
      <c r="Q6713" s="19" t="str">
        <v>98 - Grampa tapizado peugeot405 corta</v>
      </c>
      <c r="V6713" s="83"/>
      <c r="AA6713" t="str">
        <v>979 - Panel de puerta</v>
      </c>
    </row>
    <row r="6714" spans="17:27" x14ac:dyDescent="0.2">
      <c r="Q6714" s="19" t="str">
        <v>98 - Milimetricos 12x1,5 - M 8</v>
      </c>
      <c r="V6714" s="83"/>
      <c r="AA6714" t="str">
        <v>97x109 - 97x109</v>
      </c>
    </row>
    <row r="6715" spans="17:27" x14ac:dyDescent="0.2">
      <c r="Q6715" s="19" t="str">
        <v>98 - TERMOTANQUE - PILOTO ANALIZADOR - MACHO-HEMBRA LARGO 1/8 P/CABEZAL BIGAS GAS NATURAL</v>
      </c>
      <c r="V6715" s="83"/>
      <c r="AA6715" t="str">
        <v>98 - 0,5 x 7,5 x 20 - Compresion</v>
      </c>
    </row>
    <row r="6716" spans="17:27" x14ac:dyDescent="0.2">
      <c r="Q6716" s="19" t="str">
        <v xml:space="preserve">98 - Union doble plastica 8 mm </v>
      </c>
      <c r="V6716" s="83"/>
      <c r="AA6716" t="str">
        <v>98 - Chapita U de 15 x 25</v>
      </c>
    </row>
    <row r="6717" spans="17:27" x14ac:dyDescent="0.2">
      <c r="Q6717" s="19" t="str">
        <v>980 - Moldura lateral, faldon lateral</v>
      </c>
      <c r="V6717" s="83"/>
      <c r="AA6717" t="str">
        <v>98 - Grampa tapizado peugeot405 corta</v>
      </c>
    </row>
    <row r="6718" spans="17:27" x14ac:dyDescent="0.2">
      <c r="Q6718" s="19" t="str">
        <v>981 - Moldura lateral de puerta</v>
      </c>
      <c r="V6718" s="83"/>
      <c r="AA6718" t="str">
        <v>98 - Milimetricos 12x1,5 - M 8</v>
      </c>
    </row>
    <row r="6719" spans="17:27" x14ac:dyDescent="0.2">
      <c r="Q6719" s="19" t="str">
        <v>982 - Sujetador expansible</v>
      </c>
      <c r="V6719" s="83"/>
      <c r="AA6719" t="str">
        <v>98 - TERMOTANQUE - PILOTO ANALIZADOR - MACHO-HEMBRA LARGO 1/8 P/CABEZAL BIGAS GAS NATURAL</v>
      </c>
    </row>
    <row r="6720" spans="17:27" x14ac:dyDescent="0.2">
      <c r="Q6720" s="19" t="str">
        <v>983 - Panel de puerta</v>
      </c>
      <c r="V6720" s="83"/>
      <c r="AA6720" t="str">
        <v xml:space="preserve">98 - Union doble plastica 8 mm </v>
      </c>
    </row>
    <row r="6721" spans="17:27" x14ac:dyDescent="0.2">
      <c r="Q6721" s="19" t="str">
        <v>984 - Cubierta de carroceria</v>
      </c>
      <c r="V6721" s="83"/>
      <c r="AA6721" t="str">
        <v>980 - Moldura lateral, faldon lateral</v>
      </c>
    </row>
    <row r="6722" spans="17:27" x14ac:dyDescent="0.2">
      <c r="Q6722" s="19" t="str">
        <v>985 - Sujetador</v>
      </c>
      <c r="V6722" s="83"/>
      <c r="AA6722" t="str">
        <v>981 - Moldura lateral de puerta</v>
      </c>
    </row>
    <row r="6723" spans="17:27" x14ac:dyDescent="0.2">
      <c r="Q6723" s="19" t="str">
        <v>986 - Soporte de varilla de capo, bandeja trasera</v>
      </c>
      <c r="V6723" s="83"/>
      <c r="AA6723" t="str">
        <v>982 - Sujetador expansible</v>
      </c>
    </row>
    <row r="6724" spans="17:27" x14ac:dyDescent="0.2">
      <c r="Q6724" s="19" t="str">
        <v>987 - Sujetador</v>
      </c>
      <c r="V6724" s="83"/>
      <c r="AA6724" t="str">
        <v>983 - Panel de puerta</v>
      </c>
    </row>
    <row r="6725" spans="17:27" x14ac:dyDescent="0.2">
      <c r="Q6725" s="19" t="str">
        <v>988 - Sujetador</v>
      </c>
      <c r="V6725" s="83"/>
      <c r="AA6725" t="str">
        <v>984 - Cubierta de carroceria</v>
      </c>
    </row>
    <row r="6726" spans="17:27" x14ac:dyDescent="0.2">
      <c r="Q6726" s="19" t="str">
        <v>989 - Sujetador</v>
      </c>
      <c r="V6726" s="83"/>
      <c r="AA6726" t="str">
        <v>985 - Sujetador</v>
      </c>
    </row>
    <row r="6727" spans="17:27" x14ac:dyDescent="0.2">
      <c r="Q6727" s="19" t="str">
        <v>98x110 - 98x110</v>
      </c>
      <c r="V6727" s="83"/>
      <c r="AA6727" t="str">
        <v>986 - Soporte de varilla de capo, bandeja trasera</v>
      </c>
    </row>
    <row r="6728" spans="17:27" x14ac:dyDescent="0.2">
      <c r="Q6728" s="19" t="str">
        <v>99 - 0,8 x 7 x 15 - Compresion</v>
      </c>
      <c r="V6728" s="83"/>
      <c r="AA6728" t="str">
        <v>987 - Sujetador</v>
      </c>
    </row>
    <row r="6729" spans="17:27" x14ac:dyDescent="0.2">
      <c r="Q6729" s="19" t="str">
        <v>99 - Grampa manta capot DUNA - 147 gasoleros</v>
      </c>
      <c r="V6729" s="83"/>
      <c r="AA6729" t="str">
        <v>988 - Sujetador</v>
      </c>
    </row>
    <row r="6730" spans="17:27" x14ac:dyDescent="0.2">
      <c r="Q6730" s="19" t="str">
        <v>99 - Park 10 x 18 neg hexag</v>
      </c>
      <c r="V6730" s="83"/>
      <c r="AA6730" t="str">
        <v>989 - Sujetador</v>
      </c>
    </row>
    <row r="6731" spans="17:27" x14ac:dyDescent="0.2">
      <c r="Q6731" s="19" t="str">
        <v>99 - TERMOTANQUE - PILOTO ANALIZADOR - MACHO-MACHO 1/8 x 5/16 SEÑORIAL</v>
      </c>
      <c r="V6731" s="83"/>
      <c r="AA6731" t="str">
        <v>98x110 - 98x110</v>
      </c>
    </row>
    <row r="6732" spans="17:27" x14ac:dyDescent="0.2">
      <c r="Q6732" s="19" t="str">
        <v>99 - Tuerca y tornilo PL de 8 mm</v>
      </c>
      <c r="V6732" s="83"/>
      <c r="AA6732" t="str">
        <v>99 - 0,8 x 7 x 15 - Compresion</v>
      </c>
    </row>
    <row r="6733" spans="17:27" x14ac:dyDescent="0.2">
      <c r="Q6733" s="19" t="str">
        <v xml:space="preserve">99 - Union doble plastica 10 mm </v>
      </c>
      <c r="V6733" s="83"/>
      <c r="AA6733" t="str">
        <v>99 - Grampa manta capot DUNA - 147 gasoleros</v>
      </c>
    </row>
    <row r="6734" spans="17:27" x14ac:dyDescent="0.2">
      <c r="Q6734" s="19" t="str">
        <v>990 - Panel de puerta</v>
      </c>
      <c r="V6734" s="83"/>
      <c r="AA6734" t="str">
        <v>99 - Park 10 x 18 neg hexag</v>
      </c>
    </row>
    <row r="6735" spans="17:27" x14ac:dyDescent="0.2">
      <c r="Q6735" s="19" t="str">
        <v>99x111 - 99x111</v>
      </c>
      <c r="V6735" s="83"/>
      <c r="AA6735" t="str">
        <v>99 - TERMOTANQUE - PILOTO ANALIZADOR - MACHO-MACHO 1/8 x 5/16 SENORIAL</v>
      </c>
    </row>
    <row r="6736" spans="17:27" x14ac:dyDescent="0.2">
      <c r="Q6736" s="19" t="str">
        <v>9X12 - 9X12</v>
      </c>
      <c r="V6736" s="83"/>
      <c r="AA6736" t="str">
        <v>99 - Tuerca y tornilo PL de 8 mm</v>
      </c>
    </row>
    <row r="6737" spans="17:27" x14ac:dyDescent="0.2">
      <c r="Q6737" s="19" t="str">
        <v>9x14 - 9x14</v>
      </c>
      <c r="V6737" s="83"/>
      <c r="AA6737" t="str">
        <v xml:space="preserve">99 - Union doble plastica 10 mm </v>
      </c>
    </row>
    <row r="6738" spans="17:27" x14ac:dyDescent="0.2">
      <c r="Q6738" s="19" t="str">
        <v>9x17 - 9x17</v>
      </c>
      <c r="V6738" s="83"/>
      <c r="AA6738" t="str">
        <v>990 - Panel de puerta</v>
      </c>
    </row>
    <row r="6739" spans="17:27" x14ac:dyDescent="0.2">
      <c r="Q6739" s="19" t="str">
        <v>ALF 2,5 X 130 - Tipo ALF 2,5 X 130</v>
      </c>
      <c r="V6739" s="83"/>
      <c r="AA6739" t="str">
        <v>99x111 - 99x111</v>
      </c>
    </row>
    <row r="6740" spans="17:27" x14ac:dyDescent="0.2">
      <c r="Q6740" s="19" t="str">
        <v>ALF 2,5 X 80 - Tipo ALF 2,5 X 80</v>
      </c>
      <c r="V6740" s="83"/>
      <c r="AA6740" t="str">
        <v>9X12 - 9X12</v>
      </c>
    </row>
    <row r="6741" spans="17:27" x14ac:dyDescent="0.2">
      <c r="Q6741" s="19" t="str">
        <v>ALF 3 X 110 - Tipo ALF 3 X 110</v>
      </c>
      <c r="V6741" s="83"/>
      <c r="AA6741" t="str">
        <v>9x14 - 9x14</v>
      </c>
    </row>
    <row r="6742" spans="17:27" x14ac:dyDescent="0.2">
      <c r="Q6742" s="19" t="str">
        <v>ALF 3,5 X 120 - Tipo ALF 3,5 X 120</v>
      </c>
      <c r="V6742" s="83"/>
      <c r="AA6742" t="str">
        <v>9x17 - 9x17</v>
      </c>
    </row>
    <row r="6743" spans="17:27" x14ac:dyDescent="0.2">
      <c r="Q6743" s="19" t="str">
        <v>ALF 3,5 X 150 - Tipo ALF 3,5 X 150</v>
      </c>
      <c r="V6743" s="83"/>
      <c r="AA6743" t="str">
        <v>ALF 2,5 X 130 - Tipo ALF 2,5 X 130</v>
      </c>
    </row>
    <row r="6744" spans="17:27" x14ac:dyDescent="0.2">
      <c r="Q6744" s="19" t="str">
        <v>ALF 4 X 130 - Tipo ALF 4 X 130</v>
      </c>
      <c r="V6744" s="83"/>
      <c r="AA6744" t="str">
        <v>ALF 2,5 X 80 - Tipo ALF 2,5 X 80</v>
      </c>
    </row>
    <row r="6745" spans="17:27" x14ac:dyDescent="0.2">
      <c r="Q6745" s="19" t="str">
        <v>ALF 4,5 X 130 - Tipo ALF 4,5 X 130</v>
      </c>
      <c r="V6745" s="83"/>
      <c r="AA6745" t="str">
        <v>ALF 3 X 110 - Tipo ALF 3 X 110</v>
      </c>
    </row>
    <row r="6746" spans="17:27" x14ac:dyDescent="0.2">
      <c r="Q6746" s="19" t="str">
        <v>ALF 5 X 120 - Tipo ALF 5 X 120</v>
      </c>
      <c r="V6746" s="83"/>
      <c r="AA6746" t="str">
        <v>ALF 3,5 X 120 - Tipo ALF 3,5 X 120</v>
      </c>
    </row>
    <row r="6747" spans="17:27" x14ac:dyDescent="0.2">
      <c r="Q6747" s="19" t="str">
        <v>ALF 5 X 200 - Tipo ALF 5 X 200</v>
      </c>
      <c r="V6747" s="83"/>
      <c r="AA6747" t="str">
        <v>ALF 3,5 X 150 - Tipo ALF 3,5 X 150</v>
      </c>
    </row>
    <row r="6748" spans="17:27" x14ac:dyDescent="0.2">
      <c r="Q6748" s="19" t="str">
        <v>ALF 6 X 200 - Tipo ALF 6 X 200</v>
      </c>
      <c r="V6748" s="83"/>
      <c r="AA6748" t="str">
        <v>ALF 4 X 130 - Tipo ALF 4 X 130</v>
      </c>
    </row>
    <row r="6749" spans="17:27" x14ac:dyDescent="0.2">
      <c r="Q6749" s="19" t="str">
        <v xml:space="preserve">ALF 7 X 175 - </v>
      </c>
      <c r="V6749" s="83"/>
      <c r="AA6749" t="str">
        <v>ALF 4,5 X 130 - Tipo ALF 4,5 X 130</v>
      </c>
    </row>
    <row r="6750" spans="17:27" x14ac:dyDescent="0.2">
      <c r="Q6750" s="19" t="str">
        <v>ALF 8 x 220 - Tipo ALF 6 X 200</v>
      </c>
      <c r="V6750" s="83"/>
      <c r="AA6750" t="str">
        <v>ALF 5 X 120 - Tipo ALF 5 X 120</v>
      </c>
    </row>
    <row r="6751" spans="17:27" x14ac:dyDescent="0.2">
      <c r="Q6751" s="19" t="str">
        <v>Arand. Tapa - 10x20 - Arand. Tapa - 10x20</v>
      </c>
      <c r="V6751" s="83"/>
      <c r="AA6751" t="str">
        <v>ALF 5 X 200 - Tipo ALF 5 X 200</v>
      </c>
    </row>
    <row r="6752" spans="17:27" x14ac:dyDescent="0.2">
      <c r="Q6752" s="19" t="str">
        <v>Arand. Tapa - 11x22 - Arand. Tapa - 11x22</v>
      </c>
      <c r="V6752" s="83"/>
      <c r="AA6752" t="str">
        <v>ALF 6 X 200 - Tipo ALF 6 X 200</v>
      </c>
    </row>
    <row r="6753" spans="17:27" x14ac:dyDescent="0.2">
      <c r="Q6753" s="19" t="str">
        <v>Arand. Tapa - 12x24 - Arand. Tapa - 12x24</v>
      </c>
      <c r="V6753" s="83"/>
      <c r="AA6753" t="str">
        <v xml:space="preserve">ALF 7 X 175 - </v>
      </c>
    </row>
    <row r="6754" spans="17:27" x14ac:dyDescent="0.2">
      <c r="Q6754" s="19" t="str">
        <v>Arand. Tapa - 13x24 - Arand. Tapa - 13x24</v>
      </c>
      <c r="V6754" s="83"/>
      <c r="AA6754" t="str">
        <v>ALF 8 x 220 - Tipo ALF 6 X 200</v>
      </c>
    </row>
    <row r="6755" spans="17:27" x14ac:dyDescent="0.2">
      <c r="Q6755" s="19" t="str">
        <v>Arand. Tapa - 14x26 - Arand. Tapa - 14x26</v>
      </c>
      <c r="V6755" s="83"/>
      <c r="AA6755" t="str">
        <v>Arand. Tapa - 10x20 - Arand. Tapa - 10x20</v>
      </c>
    </row>
    <row r="6756" spans="17:27" x14ac:dyDescent="0.2">
      <c r="Q6756" s="19" t="str">
        <v>Arand. Tapa - 8x18 - Arand. Tapa - 8x18</v>
      </c>
      <c r="V6756" s="83"/>
      <c r="AA6756" t="str">
        <v>Arand. Tapa - 11x22 - Arand. Tapa - 11x22</v>
      </c>
    </row>
    <row r="6757" spans="17:27" x14ac:dyDescent="0.2">
      <c r="Q6757" s="19" t="str">
        <v>BUJIA - BUJIA</v>
      </c>
      <c r="V6757" s="83"/>
      <c r="AA6757" t="str">
        <v>Arand. Tapa - 12x24 - Arand. Tapa - 12x24</v>
      </c>
    </row>
    <row r="6758" spans="17:27" x14ac:dyDescent="0.2">
      <c r="Q6758" s="19" t="str">
        <v>Calisuar - Kit 7 medidas con mango de Bronce</v>
      </c>
      <c r="V6758" s="83"/>
      <c r="AA6758" t="str">
        <v>Arand. Tapa - 13x24 - Arand. Tapa - 13x24</v>
      </c>
    </row>
    <row r="6759" spans="17:27" x14ac:dyDescent="0.2">
      <c r="Q6759" s="19" t="str">
        <v>ch - Gaveta ch</v>
      </c>
      <c r="V6759" s="83"/>
      <c r="AA6759" t="str">
        <v>Arand. Tapa - 14x26 - Arand. Tapa - 14x26</v>
      </c>
    </row>
    <row r="6760" spans="17:27" x14ac:dyDescent="0.2">
      <c r="Q6760" s="19" t="str">
        <v>Chav-ALF 4,5x150 - Chaveta Alfiler  4,5x150</v>
      </c>
      <c r="V6760" s="83"/>
      <c r="AA6760" t="str">
        <v>Arand. Tapa - 8x18 - Arand. Tapa - 8x18</v>
      </c>
    </row>
    <row r="6761" spans="17:27" x14ac:dyDescent="0.2">
      <c r="Q6761" s="19" t="str">
        <v>Chav-ALF 4x150 - Chaveta Alfiler 4x150</v>
      </c>
      <c r="V6761" s="83"/>
      <c r="AA6761" t="str">
        <v>BUJIA - BUJIA</v>
      </c>
    </row>
    <row r="6762" spans="17:27" x14ac:dyDescent="0.2">
      <c r="Q6762" s="19" t="str">
        <v>Chav-ALF 5x150 - Chaveta Alfiler  5x150</v>
      </c>
      <c r="V6762" s="83"/>
      <c r="AA6762" t="str">
        <v>Calisuar - Kit 7 medidas con mango de Bronce</v>
      </c>
    </row>
    <row r="6763" spans="17:27" x14ac:dyDescent="0.2">
      <c r="Q6763" s="19" t="str">
        <v>Chav-R 4,5x120 - Chaveta "R" 4,5x120</v>
      </c>
      <c r="V6763" s="83"/>
      <c r="AA6763" t="str">
        <v>ch - Gaveta ch</v>
      </c>
    </row>
    <row r="6764" spans="17:27" x14ac:dyDescent="0.2">
      <c r="Q6764" s="19" t="str">
        <v>Chav-R 4x120 - Chaveta "R" 4x120</v>
      </c>
      <c r="V6764" s="83"/>
      <c r="AA6764" t="str">
        <v>Chav-ALF 4,5x150 - Chaveta Alfiler  4,5x150</v>
      </c>
    </row>
    <row r="6765" spans="17:27" x14ac:dyDescent="0.2">
      <c r="Q6765" s="19" t="str">
        <v>Chav-R 5x120 - Chaveta "R" 5x120</v>
      </c>
      <c r="V6765" s="83"/>
      <c r="AA6765" t="str">
        <v>Chav-ALF 4x150 - Chaveta Alfiler 4x150</v>
      </c>
    </row>
    <row r="6766" spans="17:27" x14ac:dyDescent="0.2">
      <c r="Q6766" s="19" t="str">
        <v xml:space="preserve">Chav-TRB 2,5x50 - </v>
      </c>
      <c r="V6766" s="83"/>
      <c r="AA6766" t="str">
        <v>Chav-ALF 5x150 - Chaveta Alfiler  5x150</v>
      </c>
    </row>
    <row r="6767" spans="17:27" x14ac:dyDescent="0.2">
      <c r="Q6767" s="19" t="str">
        <v>Chav-TRB 3,5x95 - Chaveta Traba 3,5x95</v>
      </c>
      <c r="V6767" s="83"/>
      <c r="AA6767" t="str">
        <v>Chav-R 4,5x120 - Chaveta "R" 4,5x120</v>
      </c>
    </row>
    <row r="6768" spans="17:27" x14ac:dyDescent="0.2">
      <c r="Q6768" s="19" t="str">
        <v>Chav-TRB 3x95 - Chaveta Traba 3x95</v>
      </c>
      <c r="V6768" s="83"/>
      <c r="AA6768" t="str">
        <v>Chav-R 4x120 - Chaveta "R" 4x120</v>
      </c>
    </row>
    <row r="6769" spans="17:27" x14ac:dyDescent="0.2">
      <c r="Q6769" s="19" t="str">
        <v>ESP. 1/2 X 55 W-NF - ESP. 1/2 X 55 W-NF</v>
      </c>
      <c r="V6769" s="83"/>
      <c r="AA6769" t="str">
        <v>Chav-R 5x120 - Chaveta "R" 5x120</v>
      </c>
    </row>
    <row r="6770" spans="17:27" x14ac:dyDescent="0.2">
      <c r="Q6770" s="19" t="str">
        <v xml:space="preserve">ESP. 5/16 X 1.3/8 (34.9)  - ESP. 5/16 X 1.3/8 (34.9) </v>
      </c>
      <c r="V6770" s="83"/>
      <c r="AA6770" t="str">
        <v xml:space="preserve">Chav-TRB 2,5x50 - </v>
      </c>
    </row>
    <row r="6771" spans="17:27" x14ac:dyDescent="0.2">
      <c r="Q6771" s="19" t="str">
        <v>Gancho - 3,5x55 AC - 3,5 mm - ABIERTA C - 20 mm - 55 mm</v>
      </c>
      <c r="V6771" s="83"/>
      <c r="AA6771" t="str">
        <v>Chav-TRB 3,5x95 - Chaveta Traba 3,5x95</v>
      </c>
    </row>
    <row r="6772" spans="17:27" x14ac:dyDescent="0.2">
      <c r="Q6772" s="19" t="str">
        <v>Gancho - 3,5x80 AL - 3,5 mm - ABIERTA L - 20 mm - 80 mm</v>
      </c>
      <c r="V6772" s="83"/>
      <c r="AA6772" t="str">
        <v>Chav-TRB 3x95 - Chaveta Traba 3x95</v>
      </c>
    </row>
    <row r="6773" spans="17:27" x14ac:dyDescent="0.2">
      <c r="Q6773" s="19" t="str">
        <v>Gancho - 3x55 AC - 3 mm - ABIERTA CORTA - 20 mm - 55 mm</v>
      </c>
      <c r="V6773" s="83"/>
      <c r="AA6773" t="str">
        <v>ESP. 1/2 X 55 W-NF - ESP. 1/2 X 55 W-NF</v>
      </c>
    </row>
    <row r="6774" spans="17:27" x14ac:dyDescent="0.2">
      <c r="Q6774" s="19" t="str">
        <v>Gancho - 3x80 AL - 3 mm - ABIERTA LARGA - 20 mm - 80 mm</v>
      </c>
      <c r="V6774" s="83"/>
      <c r="AA6774" t="str">
        <v xml:space="preserve">ESP. 5/16 X 1.3/8 (34.9)  - ESP. 5/16 X 1.3/8 (34.9) </v>
      </c>
    </row>
    <row r="6775" spans="17:27" x14ac:dyDescent="0.2">
      <c r="Q6775" s="19" t="str">
        <v>Gancho - 4x55 AC - 4 mm - ABIERTA C - 25 mm - 55 mm</v>
      </c>
      <c r="V6775" s="83"/>
      <c r="AA6775" t="str">
        <v>Gancho - 3,5x55 AC - 3,5 mm - ABIERTA C - 20 mm - 55 mm</v>
      </c>
    </row>
    <row r="6776" spans="17:27" x14ac:dyDescent="0.2">
      <c r="Q6776" s="19" t="str">
        <v>Gancho - 4x80 AL - 4 mm - ABIERTA L - 25 mm - 80 mm</v>
      </c>
      <c r="V6776" s="83"/>
      <c r="AA6776" t="str">
        <v>Gancho - 3,5x80 AL - 3,5 mm - ABIERTA L - 20 mm - 80 mm</v>
      </c>
    </row>
    <row r="6777" spans="17:27" x14ac:dyDescent="0.2">
      <c r="Q6777" s="19" t="str">
        <v>Gancho - 5x100 A - 5 mm - ABIERTA - 32 mm - 100 mm</v>
      </c>
      <c r="V6777" s="83"/>
      <c r="AA6777" t="str">
        <v>Gancho - 3x55 AC - 3 mm - ABIERTA CORTA - 20 mm - 55 mm</v>
      </c>
    </row>
    <row r="6778" spans="17:27" x14ac:dyDescent="0.2">
      <c r="Q6778" s="19" t="str">
        <v>Gancho - 5x100 C - 5 mm - CERRADA - 25 mm - 100 mm</v>
      </c>
      <c r="V6778" s="83"/>
      <c r="AA6778" t="str">
        <v>Gancho - 3x80 AL - 3 mm - ABIERTA LARGA - 20 mm - 80 mm</v>
      </c>
    </row>
    <row r="6779" spans="17:27" x14ac:dyDescent="0.2">
      <c r="Q6779" s="19" t="str">
        <v>Gancho - 5x65 AC - 5 mm - ABIERTA C - 25 mm - 65 mm</v>
      </c>
      <c r="V6779" s="83"/>
      <c r="AA6779" t="str">
        <v>Gancho - 4x55 AC - 4 mm - ABIERTA C - 25 mm - 55 mm</v>
      </c>
    </row>
    <row r="6780" spans="17:27" x14ac:dyDescent="0.2">
      <c r="Q6780" s="19" t="str">
        <v>Gancho - 6x100 A - 6 mm - ABIERTA - 32 mm - 100 mm</v>
      </c>
      <c r="V6780" s="83"/>
      <c r="AA6780" t="str">
        <v>Gancho - 4x80 AL - 4 mm - ABIERTA L - 25 mm - 80 mm</v>
      </c>
    </row>
    <row r="6781" spans="17:27" x14ac:dyDescent="0.2">
      <c r="Q6781" s="19" t="str">
        <v>Gancho - 6x95 A - 6 mm - ABIERTA - 25 mm - 95 mm</v>
      </c>
      <c r="V6781" s="83"/>
      <c r="AA6781" t="str">
        <v>Gancho - 5x100 A - 5 mm - ABIERTA - 32 mm - 100 mm</v>
      </c>
    </row>
    <row r="6782" spans="17:27" x14ac:dyDescent="0.2">
      <c r="Q6782" s="19" t="str">
        <v>Gancho - 6x95 C - 6 mm - CERRADA - 25 mm - 95 mm</v>
      </c>
      <c r="V6782" s="83"/>
      <c r="AA6782" t="str">
        <v>Gancho - 5x100 C - 5 mm - CERRADA - 25 mm - 100 mm</v>
      </c>
    </row>
    <row r="6783" spans="17:27" x14ac:dyDescent="0.2">
      <c r="Q6783" s="19" t="str">
        <v xml:space="preserve">Gancho - 8x110 A - 8 mm - ABIERTA - 32 mm - </v>
      </c>
      <c r="V6783" s="83"/>
      <c r="AA6783" t="str">
        <v>Gancho - 5x65 AC - 5 mm - ABIERTA C - 25 mm - 65 mm</v>
      </c>
    </row>
    <row r="6784" spans="17:27" x14ac:dyDescent="0.2">
      <c r="Q6784" s="19" t="str">
        <v xml:space="preserve">Gancho - 8x90 C - 8 mm - CERRADA/SOLD - 32 mm - </v>
      </c>
      <c r="V6784" s="83"/>
      <c r="AA6784" t="str">
        <v>Gancho - 6x100 A - 6 mm - ABIERTA - 32 mm - 100 mm</v>
      </c>
    </row>
    <row r="6785" spans="17:27" x14ac:dyDescent="0.2">
      <c r="Q6785" s="19" t="str">
        <v>Gancho - M1 - Gancho - M1</v>
      </c>
      <c r="V6785" s="83"/>
      <c r="AA6785" t="str">
        <v>Gancho - 6x95 A - 6 mm - ABIERTA - 25 mm - 95 mm</v>
      </c>
    </row>
    <row r="6786" spans="17:27" x14ac:dyDescent="0.2">
      <c r="Q6786" s="19" t="str">
        <v>Gancho - M2 - Gancho - M2</v>
      </c>
      <c r="V6786" s="83"/>
      <c r="AA6786" t="str">
        <v>Gancho - 6x95 C - 6 mm - CERRADA - 25 mm - 95 mm</v>
      </c>
    </row>
    <row r="6787" spans="17:27" x14ac:dyDescent="0.2">
      <c r="Q6787" s="19" t="str">
        <v>gr - Gaveta gr</v>
      </c>
      <c r="V6787" s="83"/>
      <c r="AA6787" t="str">
        <v xml:space="preserve">Gancho - 8x110 A - 8 mm - ABIERTA - 32 mm - </v>
      </c>
    </row>
    <row r="6788" spans="17:27" x14ac:dyDescent="0.2">
      <c r="Q6788" s="19" t="str">
        <v>me - Gaveta me</v>
      </c>
      <c r="V6788" s="83"/>
      <c r="AA6788" t="str">
        <v xml:space="preserve">Gancho - 8x90 C - 8 mm - CERRADA/SOLD - 32 mm - </v>
      </c>
    </row>
    <row r="6789" spans="17:27" x14ac:dyDescent="0.2">
      <c r="Q6789" s="19" t="str">
        <v>Mueble P/Gav chica - Mueble Para gavetas Chicas</v>
      </c>
      <c r="V6789" s="83"/>
      <c r="AA6789" t="str">
        <v>Gancho - M1 - Gancho - M1</v>
      </c>
    </row>
    <row r="6790" spans="17:27" x14ac:dyDescent="0.2">
      <c r="Q6790" s="19" t="str">
        <v>Mueble P/Gav grande - Mueble Para gavetas Grandes</v>
      </c>
      <c r="V6790" s="83"/>
      <c r="AA6790" t="str">
        <v>Gancho - M2 - Gancho - M2</v>
      </c>
    </row>
    <row r="6791" spans="17:27" x14ac:dyDescent="0.2">
      <c r="Q6791" s="19" t="str">
        <v>Mueble P/Gav mediana - Mueble Para gavetas Mediana</v>
      </c>
      <c r="V6791" s="83"/>
      <c r="AA6791" t="str">
        <v>gr - Gaveta gr</v>
      </c>
    </row>
    <row r="6792" spans="17:27" x14ac:dyDescent="0.2">
      <c r="Q6792" s="19" t="str">
        <v>R 1,5 X 30 - Tipo R 1,5 X 30</v>
      </c>
      <c r="V6792" s="83"/>
      <c r="AA6792" t="str">
        <v>me - Gaveta me</v>
      </c>
    </row>
    <row r="6793" spans="17:27" x14ac:dyDescent="0.2">
      <c r="Q6793" s="19" t="str">
        <v>R 2 X 50 - Tipo R 2 X 50</v>
      </c>
      <c r="V6793" s="83"/>
      <c r="AA6793" t="str">
        <v>Mueble P/Gav chica - Mueble Para gavetas Chicas</v>
      </c>
    </row>
    <row r="6794" spans="17:27" x14ac:dyDescent="0.2">
      <c r="Q6794" s="19" t="str">
        <v>R 2,5 X 50 - Tipo R 2,5 X 50</v>
      </c>
      <c r="V6794" s="83"/>
      <c r="AA6794" t="str">
        <v>Mueble P/Gav grande - Mueble Para gavetas Grandes</v>
      </c>
    </row>
    <row r="6795" spans="17:27" x14ac:dyDescent="0.2">
      <c r="Q6795" s="19" t="str">
        <v>R 3 X 60 - Tipo R 3 X 60</v>
      </c>
      <c r="V6795" s="83"/>
      <c r="AA6795" t="str">
        <v>Mueble P/Gav mediana - Mueble Para gavetas Mediana</v>
      </c>
    </row>
    <row r="6796" spans="17:27" x14ac:dyDescent="0.2">
      <c r="Q6796" s="19" t="str">
        <v>R 3 X 90 - Tipo R 3 X 90</v>
      </c>
      <c r="V6796" s="83"/>
      <c r="AA6796" t="str">
        <v>R 1,5 X 30 - Tipo R 1,5 X 30</v>
      </c>
    </row>
    <row r="6797" spans="17:27" x14ac:dyDescent="0.2">
      <c r="Q6797" s="19" t="str">
        <v>R 3,5 X 60 - Tipo R 3,5 X 60</v>
      </c>
      <c r="V6797" s="83"/>
      <c r="AA6797" t="str">
        <v>R 2 X 50 - Tipo R 2 X 50</v>
      </c>
    </row>
    <row r="6798" spans="17:27" x14ac:dyDescent="0.2">
      <c r="Q6798" s="19" t="str">
        <v>R 3,5 X 90 - Tipo R 3,5 X 90</v>
      </c>
      <c r="V6798" s="83"/>
      <c r="AA6798" t="str">
        <v>R 2,5 X 50 - Tipo R 2,5 X 50</v>
      </c>
    </row>
    <row r="6799" spans="17:27" x14ac:dyDescent="0.2">
      <c r="Q6799" s="19" t="str">
        <v>R 4 X 100 - Tipo R 4 X 100</v>
      </c>
      <c r="V6799" s="83"/>
      <c r="AA6799" t="str">
        <v>R 3 X 60 - Tipo R 3 X 60</v>
      </c>
    </row>
    <row r="6800" spans="17:27" x14ac:dyDescent="0.2">
      <c r="Q6800" s="19" t="str">
        <v>R 4,5 X 100 - Tipo R 4,5 X 100</v>
      </c>
      <c r="V6800" s="83"/>
      <c r="AA6800" t="str">
        <v>R 3 X 90 - Tipo R 3 X 90</v>
      </c>
    </row>
    <row r="6801" spans="17:27" x14ac:dyDescent="0.2">
      <c r="Q6801" s="19" t="str">
        <v>R 5 X 100 - Tipo R 5 X 100</v>
      </c>
      <c r="V6801" s="83"/>
      <c r="AA6801" t="str">
        <v>R 3,5 X 60 - Tipo R 3,5 X 60</v>
      </c>
    </row>
    <row r="6802" spans="17:27" x14ac:dyDescent="0.2">
      <c r="Q6802" s="19" t="str">
        <v>R 6 X 130 - Tipo R 6 X 130</v>
      </c>
      <c r="V6802" s="83"/>
      <c r="AA6802" t="str">
        <v>R 3,5 X 90 - Tipo R 3,5 X 90</v>
      </c>
    </row>
    <row r="6803" spans="17:27" x14ac:dyDescent="0.2">
      <c r="Q6803" s="19" t="str">
        <v>R 7 x 170 - Tipo R 7 x 170</v>
      </c>
      <c r="V6803" s="83"/>
      <c r="AA6803" t="str">
        <v>R 4 X 100 - Tipo R 4 X 100</v>
      </c>
    </row>
    <row r="6804" spans="17:27" x14ac:dyDescent="0.2">
      <c r="Q6804" s="19" t="str">
        <v>R 8 x 180 - Tipo R 8 x 180</v>
      </c>
      <c r="V6804" s="83"/>
      <c r="AA6804" t="str">
        <v>R 4,5 X 100 - Tipo R 4,5 X 100</v>
      </c>
    </row>
    <row r="6805" spans="17:27" x14ac:dyDescent="0.2">
      <c r="Q6805" s="19" t="str">
        <v>TRF 4 X 90 - Tipo TRF 4 X 90</v>
      </c>
      <c r="V6805" s="83"/>
      <c r="AA6805" t="str">
        <v>R 5 X 100 - Tipo R 5 X 100</v>
      </c>
    </row>
    <row r="6806" spans="17:27" x14ac:dyDescent="0.2">
      <c r="Q6806" s="19" t="str">
        <v>TRF 4,5 X 90 - Tipo TRF 4,5 X 90</v>
      </c>
      <c r="V6806" s="83"/>
      <c r="AA6806" t="str">
        <v>R 6 X 130 - Tipo R 6 X 130</v>
      </c>
    </row>
    <row r="6807" spans="17:27" x14ac:dyDescent="0.2">
      <c r="Q6807" s="19" t="str">
        <v>TRF 5 X 90 - Tipo TRF 5 X 90</v>
      </c>
      <c r="V6807" s="83"/>
      <c r="AA6807" t="str">
        <v>R 7 x 170 - Tipo R 7 x 170</v>
      </c>
    </row>
    <row r="6808" spans="17:27" x14ac:dyDescent="0.2">
      <c r="Q6808" s="19" t="str">
        <v>TRG 4 X 90 - Tipo TRG 4 X 90</v>
      </c>
      <c r="V6808" s="83"/>
      <c r="AA6808" t="str">
        <v>R 8 x 180 - Tipo R 8 x 180</v>
      </c>
    </row>
    <row r="6809" spans="17:27" x14ac:dyDescent="0.2">
      <c r="Q6809" s="19" t="str">
        <v>TRG 4,5 X 90 - Tipo TRG 4,5 X 90</v>
      </c>
      <c r="V6809" s="83"/>
      <c r="AA6809" t="str">
        <v>TRF 4 X 90 - Tipo TRF 4 X 90</v>
      </c>
    </row>
    <row r="6810" spans="17:27" x14ac:dyDescent="0.2">
      <c r="Q6810" s="19" t="str">
        <v>TRG 5 X 90 - Tipo TRG 5 X 90</v>
      </c>
      <c r="V6810" s="83"/>
      <c r="AA6810" t="str">
        <v>TRF 4,5 X 90 - Tipo TRF 4,5 X 90</v>
      </c>
    </row>
    <row r="6811" spans="17:27" x14ac:dyDescent="0.2">
      <c r="Q6811" s="19" t="str">
        <v>Varilla Ø10 - Varilla Taeda 10mm</v>
      </c>
      <c r="V6811" s="83"/>
      <c r="AA6811" t="str">
        <v>TRF 5 X 90 - Tipo TRF 5 X 90</v>
      </c>
    </row>
    <row r="6812" spans="17:27" x14ac:dyDescent="0.2">
      <c r="Q6812" s="19" t="str">
        <v>Varilla Ø12 - Varilla Guatambu/Lijado 12mm</v>
      </c>
      <c r="V6812" s="83"/>
      <c r="AA6812" t="str">
        <v>TRG 4 X 90 - Tipo TRG 4 X 90</v>
      </c>
    </row>
    <row r="6813" spans="17:27" x14ac:dyDescent="0.2">
      <c r="Q6813" s="19" t="str">
        <v>Varilla Ø4 - Varilla Estriada 4mm</v>
      </c>
      <c r="V6813" s="83"/>
      <c r="AA6813" t="str">
        <v>TRG 4,5 X 90 - Tipo TRG 4,5 X 90</v>
      </c>
    </row>
    <row r="6814" spans="17:27" x14ac:dyDescent="0.2">
      <c r="Q6814" s="19" t="str">
        <v>Varilla Ø6 - Varilla Guatambu/Lijado 6mm</v>
      </c>
      <c r="V6814" s="83"/>
      <c r="AA6814" t="str">
        <v>TRG 5 X 90 - Tipo TRG 5 X 90</v>
      </c>
    </row>
    <row r="6815" spans="17:27" x14ac:dyDescent="0.2">
      <c r="Q6815" s="19" t="str">
        <v>Varilla Ø8 - Varilla Taeda 8mm</v>
      </c>
      <c r="V6815" s="83"/>
      <c r="AA6815" t="str">
        <v>Varilla Ø10 - Varilla Taeda 10mm</v>
      </c>
    </row>
    <row r="6816" spans="17:27" x14ac:dyDescent="0.2">
      <c r="Q6816" s="19" t="str">
        <v>Varios Ch - Gastos Varios Exhibidor Chico</v>
      </c>
      <c r="V6816" s="83"/>
      <c r="AA6816" t="str">
        <v>Varilla Ø12 - Varilla Guatambu/Lijado 12mm</v>
      </c>
    </row>
    <row r="6817" spans="17:27" x14ac:dyDescent="0.2">
      <c r="Q6817" s="19" t="str">
        <v>Varios Gr - Gastos Varios Exhibidor Grande</v>
      </c>
      <c r="V6817" s="83"/>
      <c r="AA6817" t="str">
        <v>Varilla Ø4 - Varilla Estriada 4mm</v>
      </c>
    </row>
    <row r="6818" spans="17:27" x14ac:dyDescent="0.2">
      <c r="V6818" s="83"/>
      <c r="AA6818" t="str">
        <v>Varilla Ø6 - Varilla Guatambu/Lijado 6mm</v>
      </c>
    </row>
    <row r="6819" spans="17:27" x14ac:dyDescent="0.2">
      <c r="V6819" s="83"/>
      <c r="AA6819" t="str">
        <v>Varilla Ø8 - Varilla Taeda 8mm</v>
      </c>
    </row>
    <row r="6820" spans="17:27" x14ac:dyDescent="0.2">
      <c r="V6820" s="83"/>
      <c r="AA6820" t="str">
        <v>Varios Ch - Gastos Varios Exhibidor Chico</v>
      </c>
    </row>
    <row r="6821" spans="17:27" x14ac:dyDescent="0.2">
      <c r="V6821" s="83"/>
      <c r="AA6821" t="str">
        <v>Varios Gr - Gastos Varios Exhibidor Grande</v>
      </c>
    </row>
  </sheetData>
  <autoFilter ref="L1:Y2995" xr:uid="{EDE641F2-76D3-4CB7-B80A-BDFCA022A765}"/>
  <mergeCells count="2">
    <mergeCell ref="AF1:AN1"/>
    <mergeCell ref="AQ2:AR2"/>
  </mergeCells>
  <phoneticPr fontId="14" type="noConversion"/>
  <conditionalFormatting sqref="I3527:I6107 I2:I3517">
    <cfRule type="expression" dxfId="18" priority="7">
      <formula>IF(AND(I2&lt;&gt;0,I2&lt;0.7),TRUE,FALSE)</formula>
    </cfRule>
  </conditionalFormatting>
  <conditionalFormatting sqref="Q2:Q3517">
    <cfRule type="expression" dxfId="17" priority="6">
      <formula>IF(AND(Q2&lt;&gt;0,Q2&lt;0.7),TRUE,FALSE)</formula>
    </cfRule>
  </conditionalFormatting>
  <conditionalFormatting sqref="I3527:I6107">
    <cfRule type="expression" dxfId="16" priority="4">
      <formula>IF(AND(I3527&lt;&gt;0,I3527&lt;0.7),TRUE,FALSE)</formula>
    </cfRule>
  </conditionalFormatting>
  <conditionalFormatting sqref="M2:M3517">
    <cfRule type="cellIs" dxfId="15" priority="1" operator="equal">
      <formula>0</formula>
    </cfRule>
  </conditionalFormatting>
  <dataValidations count="10">
    <dataValidation type="list" allowBlank="1" showInputMessage="1" sqref="E3522" xr:uid="{080BD386-2074-4249-BCE1-5671C3E4F9C0}">
      <formula1>_xlfn.ANCHORARRAY(T3523)</formula1>
    </dataValidation>
    <dataValidation type="list" allowBlank="1" showInputMessage="1" sqref="E3523" xr:uid="{88DB23C2-C723-4A78-A190-539A4EBD3649}">
      <formula1>_xlfn.ANCHORARRAY(V3523)</formula1>
    </dataValidation>
    <dataValidation type="list" allowBlank="1" showInputMessage="1" sqref="G3524" xr:uid="{9607C65E-416A-4182-9F37-68E2753F69D9}">
      <formula1>_xlfn.ANCHORARRAY(AA3523)</formula1>
    </dataValidation>
    <dataValidation type="list" allowBlank="1" showInputMessage="1" showErrorMessage="1" sqref="C3523" xr:uid="{17EC791B-95FB-488E-B6EE-762B5D9C0849}">
      <formula1>"ID,Producto,Numero,Descripción,Precio,Fabrica,VENTA NETA,COSTO,% GANANCIA,Codigo"</formula1>
    </dataValidation>
    <dataValidation type="list" allowBlank="1" showInputMessage="1" showErrorMessage="1" sqref="J3524 AC3:AC6" xr:uid="{D329CB61-997F-475A-A09F-73D9D8D45C0E}">
      <formula1>"SI,NO"</formula1>
    </dataValidation>
    <dataValidation type="list" allowBlank="1" showInputMessage="1" showErrorMessage="1" sqref="M3522" xr:uid="{00C19D50-A105-4978-BC81-49519744C23B}">
      <formula1>"0,1"</formula1>
    </dataValidation>
    <dataValidation type="list" allowBlank="1" showInputMessage="1" showErrorMessage="1" sqref="M3525 AM2" xr:uid="{62B69FE3-6E2C-477F-A0F7-E347E9F00686}">
      <formula1>"1,-1"</formula1>
    </dataValidation>
    <dataValidation type="list" allowBlank="1" showInputMessage="1" sqref="AI2" xr:uid="{79D5F557-7108-481E-BA34-E29F015E0AF5}">
      <formula1>_xlfn.ANCHORARRAY(AT2)</formula1>
    </dataValidation>
    <dataValidation type="list" allowBlank="1" showInputMessage="1" showErrorMessage="1" sqref="AK2" xr:uid="{16DF0257-C26E-4BC8-8C7C-894DB1090511}">
      <formula1>"Proveedor,Producto,Numero,VENTA NETA,COSTO,% GANANCIA,Aumento,Nueva venta,Nueva Ganancia"</formula1>
    </dataValidation>
    <dataValidation type="list" allowBlank="1" showInputMessage="1" sqref="AG2" xr:uid="{6BF9F2F6-4DC3-4714-A9E3-85C7BF3A2727}">
      <formula1>_xlfn.ANCHORARRAY(O3519)</formula1>
    </dataValidation>
  </dataValidations>
  <pageMargins left="0.15748031496062992" right="0.15748031496062992" top="0.74803149606299213" bottom="0.74803149606299213" header="0.35433070866141736" footer="0.31496062992125984"/>
  <pageSetup paperSize="9" orientation="portrait" horizontalDpi="4294967292" r:id="rId1"/>
  <drawing r:id="rId2"/>
  <legacyDrawing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A39DC-32B9-4618-9C34-F35D25F46B6B}">
  <sheetPr codeName="Hoja5">
    <tabColor theme="5" tint="0.39997558519241921"/>
  </sheetPr>
  <dimension ref="A1:L3518"/>
  <sheetViews>
    <sheetView zoomScaleNormal="100" workbookViewId="0">
      <pane ySplit="1" topLeftCell="A2" activePane="bottomLeft" state="frozen"/>
      <selection pane="bottomLeft" activeCell="B28" sqref="B28"/>
    </sheetView>
  </sheetViews>
  <sheetFormatPr baseColWidth="10" defaultRowHeight="12.75" x14ac:dyDescent="0.2"/>
  <cols>
    <col min="1" max="1" width="15.5703125" bestFit="1" customWidth="1"/>
    <col min="2" max="2" width="51.42578125" customWidth="1"/>
    <col min="3" max="3" width="20" customWidth="1"/>
    <col min="4" max="4" width="51.85546875" customWidth="1"/>
    <col min="5" max="11" width="14.42578125" style="9" customWidth="1"/>
    <col min="12" max="12" width="30.5703125" style="9" customWidth="1"/>
  </cols>
  <sheetData>
    <row r="1" spans="1:12" x14ac:dyDescent="0.2">
      <c r="A1" t="s">
        <v>4612</v>
      </c>
      <c r="B1" t="s">
        <v>5259</v>
      </c>
      <c r="C1" t="s">
        <v>4701</v>
      </c>
      <c r="D1" t="s">
        <v>3</v>
      </c>
      <c r="E1" s="9" t="s">
        <v>4609</v>
      </c>
      <c r="F1" t="s">
        <v>6348</v>
      </c>
      <c r="G1"/>
      <c r="H1"/>
      <c r="I1"/>
      <c r="J1"/>
      <c r="K1"/>
      <c r="L1"/>
    </row>
    <row r="2" spans="1:12" x14ac:dyDescent="0.2">
      <c r="A2" t="s">
        <v>4135</v>
      </c>
      <c r="B2" s="10" t="s">
        <v>4</v>
      </c>
      <c r="C2" t="s">
        <v>4238</v>
      </c>
      <c r="D2" t="s">
        <v>6</v>
      </c>
      <c r="E2" s="9">
        <v>243.39</v>
      </c>
      <c r="F2" s="10" t="str">
        <f>+_01_CODIGOS_Y_COSTOS_xlsm[[#This Row],[FABRICA]]&amp;_01_CODIGOS_Y_COSTOS_xlsm[[#This Row],[CODIGO]]</f>
        <v>FADERS-001</v>
      </c>
      <c r="G2"/>
      <c r="H2"/>
      <c r="I2"/>
      <c r="J2"/>
      <c r="K2"/>
      <c r="L2"/>
    </row>
    <row r="3" spans="1:12" x14ac:dyDescent="0.2">
      <c r="A3" t="s">
        <v>4135</v>
      </c>
      <c r="B3" s="10" t="s">
        <v>7</v>
      </c>
      <c r="C3" t="s">
        <v>4239</v>
      </c>
      <c r="D3" t="s">
        <v>8</v>
      </c>
      <c r="E3" s="9">
        <v>129.67500000000001</v>
      </c>
      <c r="F3" s="10" t="str">
        <f>+_01_CODIGOS_Y_COSTOS_xlsm[[#This Row],[FABRICA]]&amp;_01_CODIGOS_Y_COSTOS_xlsm[[#This Row],[CODIGO]]</f>
        <v>FADERS-002</v>
      </c>
      <c r="G3"/>
      <c r="H3"/>
      <c r="I3"/>
      <c r="J3"/>
      <c r="K3"/>
      <c r="L3"/>
    </row>
    <row r="4" spans="1:12" x14ac:dyDescent="0.2">
      <c r="A4" t="s">
        <v>4135</v>
      </c>
      <c r="B4" s="10" t="s">
        <v>9</v>
      </c>
      <c r="C4" t="s">
        <v>4240</v>
      </c>
      <c r="D4" t="s">
        <v>10</v>
      </c>
      <c r="E4" s="9">
        <v>141.64500000000001</v>
      </c>
      <c r="F4" s="10" t="str">
        <f>+_01_CODIGOS_Y_COSTOS_xlsm[[#This Row],[FABRICA]]&amp;_01_CODIGOS_Y_COSTOS_xlsm[[#This Row],[CODIGO]]</f>
        <v>FADERS-050</v>
      </c>
      <c r="G4"/>
      <c r="H4"/>
      <c r="I4"/>
      <c r="J4"/>
      <c r="K4"/>
      <c r="L4"/>
    </row>
    <row r="5" spans="1:12" x14ac:dyDescent="0.2">
      <c r="A5" t="s">
        <v>4135</v>
      </c>
      <c r="B5" s="10" t="s">
        <v>11</v>
      </c>
      <c r="C5" t="s">
        <v>4895</v>
      </c>
      <c r="D5" t="s">
        <v>12</v>
      </c>
      <c r="E5" s="9">
        <v>140.25649999999999</v>
      </c>
      <c r="F5" s="10" t="str">
        <f>+_01_CODIGOS_Y_COSTOS_xlsm[[#This Row],[FABRICA]]&amp;_01_CODIGOS_Y_COSTOS_xlsm[[#This Row],[CODIGO]]</f>
        <v>FADERF-994</v>
      </c>
      <c r="G5"/>
      <c r="H5"/>
      <c r="I5"/>
      <c r="J5"/>
      <c r="K5"/>
      <c r="L5"/>
    </row>
    <row r="6" spans="1:12" x14ac:dyDescent="0.2">
      <c r="A6" t="s">
        <v>4135</v>
      </c>
      <c r="B6" s="10" t="s">
        <v>13</v>
      </c>
      <c r="C6" t="s">
        <v>4896</v>
      </c>
      <c r="D6" t="s">
        <v>14</v>
      </c>
      <c r="E6" s="9">
        <v>170.46559999999999</v>
      </c>
      <c r="F6" s="10" t="str">
        <f>+_01_CODIGOS_Y_COSTOS_xlsm[[#This Row],[FABRICA]]&amp;_01_CODIGOS_Y_COSTOS_xlsm[[#This Row],[CODIGO]]</f>
        <v>FADERF-978</v>
      </c>
      <c r="G6"/>
      <c r="H6"/>
      <c r="I6"/>
      <c r="J6"/>
      <c r="K6"/>
      <c r="L6"/>
    </row>
    <row r="7" spans="1:12" x14ac:dyDescent="0.2">
      <c r="A7" t="s">
        <v>4135</v>
      </c>
      <c r="B7" s="10" t="s">
        <v>15</v>
      </c>
      <c r="C7" t="s">
        <v>4897</v>
      </c>
      <c r="D7" t="s">
        <v>16</v>
      </c>
      <c r="E7" s="9">
        <v>203.91130000000001</v>
      </c>
      <c r="F7" s="10" t="str">
        <f>+_01_CODIGOS_Y_COSTOS_xlsm[[#This Row],[FABRICA]]&amp;_01_CODIGOS_Y_COSTOS_xlsm[[#This Row],[CODIGO]]</f>
        <v>FADERF-993</v>
      </c>
      <c r="G7"/>
      <c r="H7"/>
      <c r="I7"/>
      <c r="J7"/>
      <c r="K7"/>
      <c r="L7"/>
    </row>
    <row r="8" spans="1:12" x14ac:dyDescent="0.2">
      <c r="A8" t="s">
        <v>4135</v>
      </c>
      <c r="B8" s="10" t="s">
        <v>17</v>
      </c>
      <c r="C8" t="s">
        <v>4898</v>
      </c>
      <c r="D8" t="s">
        <v>18</v>
      </c>
      <c r="E8" s="9">
        <v>137.0198</v>
      </c>
      <c r="F8" s="10" t="str">
        <f>+_01_CODIGOS_Y_COSTOS_xlsm[[#This Row],[FABRICA]]&amp;_01_CODIGOS_Y_COSTOS_xlsm[[#This Row],[CODIGO]]</f>
        <v>FADERF-977</v>
      </c>
      <c r="G8"/>
      <c r="H8"/>
      <c r="I8"/>
      <c r="J8"/>
      <c r="K8"/>
      <c r="L8"/>
    </row>
    <row r="9" spans="1:12" x14ac:dyDescent="0.2">
      <c r="A9" t="s">
        <v>4135</v>
      </c>
      <c r="B9" s="10" t="s">
        <v>19</v>
      </c>
      <c r="C9" t="s">
        <v>4899</v>
      </c>
      <c r="D9" t="s">
        <v>20</v>
      </c>
      <c r="E9" s="9">
        <v>151.0454</v>
      </c>
      <c r="F9" s="10" t="str">
        <f>+_01_CODIGOS_Y_COSTOS_xlsm[[#This Row],[FABRICA]]&amp;_01_CODIGOS_Y_COSTOS_xlsm[[#This Row],[CODIGO]]</f>
        <v>FADERF-979</v>
      </c>
      <c r="G9"/>
      <c r="H9"/>
      <c r="I9"/>
      <c r="J9"/>
      <c r="K9"/>
      <c r="L9"/>
    </row>
    <row r="10" spans="1:12" x14ac:dyDescent="0.2">
      <c r="A10" t="s">
        <v>4135</v>
      </c>
      <c r="B10" s="10" t="s">
        <v>21</v>
      </c>
      <c r="C10" t="s">
        <v>4900</v>
      </c>
      <c r="D10" t="s">
        <v>22</v>
      </c>
      <c r="E10" s="9">
        <v>153.20320000000001</v>
      </c>
      <c r="F10" s="10" t="str">
        <f>+_01_CODIGOS_Y_COSTOS_xlsm[[#This Row],[FABRICA]]&amp;_01_CODIGOS_Y_COSTOS_xlsm[[#This Row],[CODIGO]]</f>
        <v>FADERF-566</v>
      </c>
      <c r="G10"/>
      <c r="H10"/>
      <c r="I10"/>
      <c r="J10"/>
      <c r="K10"/>
      <c r="L10"/>
    </row>
    <row r="11" spans="1:12" x14ac:dyDescent="0.2">
      <c r="A11" t="s">
        <v>4135</v>
      </c>
      <c r="B11" s="10" t="s">
        <v>23</v>
      </c>
      <c r="C11" t="s">
        <v>4901</v>
      </c>
      <c r="D11" t="s">
        <v>24</v>
      </c>
      <c r="E11" s="9">
        <v>178.01779999999999</v>
      </c>
      <c r="F11" s="10" t="str">
        <f>+_01_CODIGOS_Y_COSTOS_xlsm[[#This Row],[FABRICA]]&amp;_01_CODIGOS_Y_COSTOS_xlsm[[#This Row],[CODIGO]]</f>
        <v>FADERF-798/80</v>
      </c>
      <c r="G11"/>
      <c r="H11"/>
      <c r="I11"/>
      <c r="J11"/>
      <c r="K11"/>
      <c r="L11"/>
    </row>
    <row r="12" spans="1:12" x14ac:dyDescent="0.2">
      <c r="A12" t="s">
        <v>4135</v>
      </c>
      <c r="B12" s="10" t="s">
        <v>25</v>
      </c>
      <c r="C12" t="s">
        <v>4241</v>
      </c>
      <c r="D12" t="s">
        <v>26</v>
      </c>
      <c r="E12" s="9">
        <v>189.52500000000001</v>
      </c>
      <c r="F12" s="10" t="str">
        <f>+_01_CODIGOS_Y_COSTOS_xlsm[[#This Row],[FABRICA]]&amp;_01_CODIGOS_Y_COSTOS_xlsm[[#This Row],[CODIGO]]</f>
        <v>FADERS-066</v>
      </c>
      <c r="G12"/>
      <c r="H12"/>
      <c r="I12"/>
      <c r="J12"/>
      <c r="K12"/>
      <c r="L12"/>
    </row>
    <row r="13" spans="1:12" x14ac:dyDescent="0.2">
      <c r="A13" t="s">
        <v>4135</v>
      </c>
      <c r="B13" s="10" t="s">
        <v>27</v>
      </c>
      <c r="C13" t="s">
        <v>4242</v>
      </c>
      <c r="D13" t="s">
        <v>28</v>
      </c>
      <c r="E13" s="9">
        <v>204.48750000000001</v>
      </c>
      <c r="F13" s="10" t="str">
        <f>+_01_CODIGOS_Y_COSTOS_xlsm[[#This Row],[FABRICA]]&amp;_01_CODIGOS_Y_COSTOS_xlsm[[#This Row],[CODIGO]]</f>
        <v>FADERS-067</v>
      </c>
      <c r="G13"/>
      <c r="H13"/>
      <c r="I13"/>
      <c r="J13"/>
      <c r="K13"/>
      <c r="L13"/>
    </row>
    <row r="14" spans="1:12" x14ac:dyDescent="0.2">
      <c r="A14" t="s">
        <v>4135</v>
      </c>
      <c r="B14" s="10" t="s">
        <v>29</v>
      </c>
      <c r="C14" t="s">
        <v>4243</v>
      </c>
      <c r="D14" t="s">
        <v>30</v>
      </c>
      <c r="E14" s="9">
        <v>244.38749999999999</v>
      </c>
      <c r="F14" s="10" t="str">
        <f>+_01_CODIGOS_Y_COSTOS_xlsm[[#This Row],[FABRICA]]&amp;_01_CODIGOS_Y_COSTOS_xlsm[[#This Row],[CODIGO]]</f>
        <v>FADERS-105</v>
      </c>
      <c r="G14"/>
      <c r="H14"/>
      <c r="I14"/>
      <c r="J14"/>
      <c r="K14"/>
      <c r="L14"/>
    </row>
    <row r="15" spans="1:12" x14ac:dyDescent="0.2">
      <c r="A15" t="s">
        <v>4135</v>
      </c>
      <c r="B15" s="10" t="s">
        <v>31</v>
      </c>
      <c r="C15" t="s">
        <v>6032</v>
      </c>
      <c r="D15" t="s">
        <v>32</v>
      </c>
      <c r="E15" s="9">
        <v>140.25649999999999</v>
      </c>
      <c r="F15" s="10" t="str">
        <f>+_01_CODIGOS_Y_COSTOS_xlsm[[#This Row],[FABRICA]]&amp;_01_CODIGOS_Y_COSTOS_xlsm[[#This Row],[CODIGO]]</f>
        <v>FADERF-740/Ve</v>
      </c>
      <c r="G15"/>
      <c r="H15"/>
      <c r="I15"/>
      <c r="J15"/>
      <c r="K15"/>
      <c r="L15"/>
    </row>
    <row r="16" spans="1:12" x14ac:dyDescent="0.2">
      <c r="A16" t="s">
        <v>4135</v>
      </c>
      <c r="B16" s="10" t="s">
        <v>33</v>
      </c>
      <c r="C16" t="s">
        <v>4885</v>
      </c>
      <c r="D16" t="s">
        <v>34</v>
      </c>
      <c r="E16" s="9">
        <v>187.72790000000001</v>
      </c>
      <c r="F16" s="10" t="str">
        <f>+_01_CODIGOS_Y_COSTOS_xlsm[[#This Row],[FABRICA]]&amp;_01_CODIGOS_Y_COSTOS_xlsm[[#This Row],[CODIGO]]</f>
        <v>FADERF-002</v>
      </c>
      <c r="G16"/>
      <c r="H16"/>
      <c r="I16"/>
      <c r="J16"/>
      <c r="K16"/>
      <c r="L16"/>
    </row>
    <row r="17" spans="1:12" x14ac:dyDescent="0.2">
      <c r="A17" t="s">
        <v>4135</v>
      </c>
      <c r="B17" s="10" t="s">
        <v>35</v>
      </c>
      <c r="C17" t="s">
        <v>6061</v>
      </c>
      <c r="D17" t="s">
        <v>36</v>
      </c>
      <c r="E17" s="9">
        <v>200.6747</v>
      </c>
      <c r="F17" s="10" t="str">
        <f>+_01_CODIGOS_Y_COSTOS_xlsm[[#This Row],[FABRICA]]&amp;_01_CODIGOS_Y_COSTOS_xlsm[[#This Row],[CODIGO]]</f>
        <v>FADERF-1022/N</v>
      </c>
      <c r="G17"/>
      <c r="H17"/>
      <c r="I17"/>
      <c r="J17"/>
      <c r="K17"/>
      <c r="L17"/>
    </row>
    <row r="18" spans="1:12" x14ac:dyDescent="0.2">
      <c r="A18" t="s">
        <v>4135</v>
      </c>
      <c r="B18" s="10" t="s">
        <v>37</v>
      </c>
      <c r="C18" t="s">
        <v>4902</v>
      </c>
      <c r="D18" t="s">
        <v>38</v>
      </c>
      <c r="E18" s="9">
        <v>172.6234</v>
      </c>
      <c r="F18" s="10" t="str">
        <f>+_01_CODIGOS_Y_COSTOS_xlsm[[#This Row],[FABRICA]]&amp;_01_CODIGOS_Y_COSTOS_xlsm[[#This Row],[CODIGO]]</f>
        <v>FADERF-1026</v>
      </c>
      <c r="G18"/>
      <c r="H18"/>
      <c r="I18"/>
      <c r="J18"/>
      <c r="K18"/>
      <c r="L18"/>
    </row>
    <row r="19" spans="1:12" x14ac:dyDescent="0.2">
      <c r="A19" t="s">
        <v>4135</v>
      </c>
      <c r="B19" s="10" t="s">
        <v>39</v>
      </c>
      <c r="C19" t="s">
        <v>4886</v>
      </c>
      <c r="D19" t="s">
        <v>40</v>
      </c>
      <c r="E19" s="9">
        <v>204.99019999999999</v>
      </c>
      <c r="F19" s="10" t="str">
        <f>+_01_CODIGOS_Y_COSTOS_xlsm[[#This Row],[FABRICA]]&amp;_01_CODIGOS_Y_COSTOS_xlsm[[#This Row],[CODIGO]]</f>
        <v>FADERF-005</v>
      </c>
      <c r="G19"/>
      <c r="H19"/>
      <c r="I19"/>
      <c r="J19"/>
      <c r="K19"/>
      <c r="L19"/>
    </row>
    <row r="20" spans="1:12" x14ac:dyDescent="0.2">
      <c r="A20" t="s">
        <v>4135</v>
      </c>
      <c r="B20" s="10" t="s">
        <v>41</v>
      </c>
      <c r="C20" t="s">
        <v>4903</v>
      </c>
      <c r="D20" t="s">
        <v>42</v>
      </c>
      <c r="E20" s="9">
        <v>151.0454</v>
      </c>
      <c r="F20" s="10" t="str">
        <f>+_01_CODIGOS_Y_COSTOS_xlsm[[#This Row],[FABRICA]]&amp;_01_CODIGOS_Y_COSTOS_xlsm[[#This Row],[CODIGO]]</f>
        <v>FADERF-001</v>
      </c>
      <c r="G20"/>
      <c r="H20"/>
      <c r="I20"/>
      <c r="J20"/>
      <c r="K20"/>
      <c r="L20"/>
    </row>
    <row r="21" spans="1:12" x14ac:dyDescent="0.2">
      <c r="A21" t="s">
        <v>4135</v>
      </c>
      <c r="B21" s="10" t="s">
        <v>43</v>
      </c>
      <c r="C21" t="s">
        <v>4904</v>
      </c>
      <c r="D21" t="s">
        <v>44</v>
      </c>
      <c r="E21" s="9">
        <v>159.67660000000001</v>
      </c>
      <c r="F21" s="10" t="str">
        <f>+_01_CODIGOS_Y_COSTOS_xlsm[[#This Row],[FABRICA]]&amp;_01_CODIGOS_Y_COSTOS_xlsm[[#This Row],[CODIGO]]</f>
        <v>FADERF-003</v>
      </c>
      <c r="G21"/>
      <c r="H21"/>
      <c r="I21"/>
      <c r="J21"/>
      <c r="K21"/>
      <c r="L21"/>
    </row>
    <row r="22" spans="1:12" x14ac:dyDescent="0.2">
      <c r="A22" t="s">
        <v>4135</v>
      </c>
      <c r="B22" s="10" t="s">
        <v>45</v>
      </c>
      <c r="C22" t="s">
        <v>10303</v>
      </c>
      <c r="D22" t="s">
        <v>46</v>
      </c>
      <c r="E22" s="9">
        <v>156.43989999999999</v>
      </c>
      <c r="F22" s="10" t="str">
        <f>+_01_CODIGOS_Y_COSTOS_xlsm[[#This Row],[FABRICA]]&amp;_01_CODIGOS_Y_COSTOS_xlsm[[#This Row],[CODIGO]]</f>
        <v>FADERF-996/Ne</v>
      </c>
      <c r="G22"/>
      <c r="H22"/>
      <c r="I22"/>
      <c r="J22"/>
      <c r="K22"/>
      <c r="L22"/>
    </row>
    <row r="23" spans="1:12" x14ac:dyDescent="0.2">
      <c r="A23" t="s">
        <v>4135</v>
      </c>
      <c r="B23" s="10" t="s">
        <v>47</v>
      </c>
      <c r="C23" t="s">
        <v>4905</v>
      </c>
      <c r="D23" t="s">
        <v>48</v>
      </c>
      <c r="E23" s="9">
        <v>192.04349999999999</v>
      </c>
      <c r="F23" s="10" t="str">
        <f>+_01_CODIGOS_Y_COSTOS_xlsm[[#This Row],[FABRICA]]&amp;_01_CODIGOS_Y_COSTOS_xlsm[[#This Row],[CODIGO]]</f>
        <v>FADERF-1004</v>
      </c>
      <c r="G23"/>
      <c r="H23"/>
      <c r="I23"/>
      <c r="J23"/>
      <c r="K23"/>
      <c r="L23"/>
    </row>
    <row r="24" spans="1:12" x14ac:dyDescent="0.2">
      <c r="A24" t="s">
        <v>4135</v>
      </c>
      <c r="B24" s="10" t="s">
        <v>49</v>
      </c>
      <c r="C24" t="s">
        <v>4906</v>
      </c>
      <c r="D24" t="s">
        <v>50</v>
      </c>
      <c r="E24" s="9">
        <v>153.20320000000001</v>
      </c>
      <c r="F24" s="10" t="str">
        <f>+_01_CODIGOS_Y_COSTOS_xlsm[[#This Row],[FABRICA]]&amp;_01_CODIGOS_Y_COSTOS_xlsm[[#This Row],[CODIGO]]</f>
        <v>FADERF-0013/P</v>
      </c>
      <c r="G24"/>
      <c r="H24"/>
      <c r="I24"/>
      <c r="J24"/>
      <c r="K24"/>
      <c r="L24"/>
    </row>
    <row r="25" spans="1:12" x14ac:dyDescent="0.2">
      <c r="A25" t="s">
        <v>4135</v>
      </c>
      <c r="B25" s="10" t="s">
        <v>51</v>
      </c>
      <c r="C25" t="s">
        <v>4907</v>
      </c>
      <c r="D25" t="s">
        <v>52</v>
      </c>
      <c r="E25" s="9">
        <v>119.75749999999999</v>
      </c>
      <c r="F25" s="10" t="str">
        <f>+_01_CODIGOS_Y_COSTOS_xlsm[[#This Row],[FABRICA]]&amp;_01_CODIGOS_Y_COSTOS_xlsm[[#This Row],[CODIGO]]</f>
        <v>FADERF-0014/Bl</v>
      </c>
      <c r="G25"/>
      <c r="H25"/>
      <c r="I25"/>
      <c r="J25"/>
      <c r="K25"/>
      <c r="L25"/>
    </row>
    <row r="26" spans="1:12" x14ac:dyDescent="0.2">
      <c r="A26" t="s">
        <v>4135</v>
      </c>
      <c r="B26" s="10" t="s">
        <v>53</v>
      </c>
      <c r="C26" t="s">
        <v>4908</v>
      </c>
      <c r="D26" t="s">
        <v>54</v>
      </c>
      <c r="E26" s="9">
        <v>134.86199999999999</v>
      </c>
      <c r="F26" s="10" t="str">
        <f>+_01_CODIGOS_Y_COSTOS_xlsm[[#This Row],[FABRICA]]&amp;_01_CODIGOS_Y_COSTOS_xlsm[[#This Row],[CODIGO]]</f>
        <v>FADERF-110</v>
      </c>
      <c r="G26"/>
      <c r="H26"/>
      <c r="I26"/>
      <c r="J26"/>
      <c r="K26"/>
      <c r="L26"/>
    </row>
    <row r="27" spans="1:12" x14ac:dyDescent="0.2">
      <c r="A27" t="s">
        <v>4135</v>
      </c>
      <c r="B27" s="10" t="s">
        <v>55</v>
      </c>
      <c r="C27" t="s">
        <v>4909</v>
      </c>
      <c r="D27" t="s">
        <v>56</v>
      </c>
      <c r="E27" s="9">
        <v>183.41229999999999</v>
      </c>
      <c r="F27" s="10" t="str">
        <f>+_01_CODIGOS_Y_COSTOS_xlsm[[#This Row],[FABRICA]]&amp;_01_CODIGOS_Y_COSTOS_xlsm[[#This Row],[CODIGO]]</f>
        <v>FADERF-995</v>
      </c>
      <c r="G27"/>
      <c r="H27"/>
      <c r="I27"/>
      <c r="J27"/>
      <c r="K27"/>
      <c r="L27"/>
    </row>
    <row r="28" spans="1:12" x14ac:dyDescent="0.2">
      <c r="A28" t="s">
        <v>4135</v>
      </c>
      <c r="B28" s="10" t="s">
        <v>57</v>
      </c>
      <c r="C28" t="s">
        <v>4910</v>
      </c>
      <c r="D28" t="s">
        <v>58</v>
      </c>
      <c r="E28" s="9">
        <v>180.1756</v>
      </c>
      <c r="F28" s="10" t="str">
        <f>+_01_CODIGOS_Y_COSTOS_xlsm[[#This Row],[FABRICA]]&amp;_01_CODIGOS_Y_COSTOS_xlsm[[#This Row],[CODIGO]]</f>
        <v>FADERF-036</v>
      </c>
      <c r="G28"/>
      <c r="H28"/>
      <c r="I28"/>
      <c r="J28"/>
      <c r="K28"/>
      <c r="L28"/>
    </row>
    <row r="29" spans="1:12" x14ac:dyDescent="0.2">
      <c r="A29" t="s">
        <v>4135</v>
      </c>
      <c r="B29" s="10" t="s">
        <v>59</v>
      </c>
      <c r="C29" t="s">
        <v>4911</v>
      </c>
      <c r="D29" t="s">
        <v>60</v>
      </c>
      <c r="E29" s="9">
        <v>180.1756</v>
      </c>
      <c r="F29" s="10" t="str">
        <f>+_01_CODIGOS_Y_COSTOS_xlsm[[#This Row],[FABRICA]]&amp;_01_CODIGOS_Y_COSTOS_xlsm[[#This Row],[CODIGO]]</f>
        <v>FADERF-037</v>
      </c>
      <c r="G29"/>
      <c r="H29"/>
      <c r="I29"/>
      <c r="J29"/>
      <c r="K29"/>
      <c r="L29"/>
    </row>
    <row r="30" spans="1:12" x14ac:dyDescent="0.2">
      <c r="A30" t="s">
        <v>4135</v>
      </c>
      <c r="B30" s="10" t="s">
        <v>61</v>
      </c>
      <c r="C30" t="s">
        <v>4912</v>
      </c>
      <c r="D30" t="s">
        <v>62</v>
      </c>
      <c r="E30" s="9">
        <v>180.1756</v>
      </c>
      <c r="F30" s="10" t="str">
        <f>+_01_CODIGOS_Y_COSTOS_xlsm[[#This Row],[FABRICA]]&amp;_01_CODIGOS_Y_COSTOS_xlsm[[#This Row],[CODIGO]]</f>
        <v>FADERF-030</v>
      </c>
      <c r="G30"/>
      <c r="H30"/>
      <c r="I30"/>
      <c r="J30"/>
      <c r="K30"/>
      <c r="L30"/>
    </row>
    <row r="31" spans="1:12" x14ac:dyDescent="0.2">
      <c r="A31" t="s">
        <v>4135</v>
      </c>
      <c r="B31" s="10" t="s">
        <v>63</v>
      </c>
      <c r="C31" t="s">
        <v>6016</v>
      </c>
      <c r="D31" t="s">
        <v>64</v>
      </c>
      <c r="E31" s="9">
        <v>157.60499999999999</v>
      </c>
      <c r="F31" s="10" t="str">
        <f>+_01_CODIGOS_Y_COSTOS_xlsm[[#This Row],[FABRICA]]&amp;_01_CODIGOS_Y_COSTOS_xlsm[[#This Row],[CODIGO]]</f>
        <v>FADERS-024 Gr</v>
      </c>
      <c r="G31"/>
      <c r="H31"/>
      <c r="I31"/>
      <c r="J31"/>
      <c r="K31"/>
      <c r="L31"/>
    </row>
    <row r="32" spans="1:12" x14ac:dyDescent="0.2">
      <c r="A32" t="s">
        <v>4135</v>
      </c>
      <c r="B32" s="10" t="s">
        <v>65</v>
      </c>
      <c r="C32" t="s">
        <v>4913</v>
      </c>
      <c r="D32" t="s">
        <v>66</v>
      </c>
      <c r="E32" s="9">
        <v>127.30970000000001</v>
      </c>
      <c r="F32" s="10" t="str">
        <f>+_01_CODIGOS_Y_COSTOS_xlsm[[#This Row],[FABRICA]]&amp;_01_CODIGOS_Y_COSTOS_xlsm[[#This Row],[CODIGO]]</f>
        <v>FADERF-044</v>
      </c>
      <c r="G32"/>
      <c r="H32"/>
      <c r="I32"/>
      <c r="J32"/>
      <c r="K32"/>
      <c r="L32"/>
    </row>
    <row r="33" spans="1:12" x14ac:dyDescent="0.2">
      <c r="A33" t="s">
        <v>4135</v>
      </c>
      <c r="B33" s="10" t="s">
        <v>67</v>
      </c>
      <c r="C33" t="s">
        <v>4914</v>
      </c>
      <c r="D33" t="s">
        <v>68</v>
      </c>
      <c r="E33" s="9">
        <v>183.41229999999999</v>
      </c>
      <c r="F33" s="10" t="str">
        <f>+_01_CODIGOS_Y_COSTOS_xlsm[[#This Row],[FABRICA]]&amp;_01_CODIGOS_Y_COSTOS_xlsm[[#This Row],[CODIGO]]</f>
        <v>FADERF-1023</v>
      </c>
      <c r="G33"/>
      <c r="H33"/>
      <c r="I33"/>
      <c r="J33"/>
      <c r="K33"/>
      <c r="L33"/>
    </row>
    <row r="34" spans="1:12" x14ac:dyDescent="0.2">
      <c r="A34" t="s">
        <v>4135</v>
      </c>
      <c r="B34" s="10" t="s">
        <v>69</v>
      </c>
      <c r="C34" t="s">
        <v>4915</v>
      </c>
      <c r="D34" t="s">
        <v>70</v>
      </c>
      <c r="E34" s="9">
        <v>131.62530000000001</v>
      </c>
      <c r="F34" s="10" t="str">
        <f>+_01_CODIGOS_Y_COSTOS_xlsm[[#This Row],[FABRICA]]&amp;_01_CODIGOS_Y_COSTOS_xlsm[[#This Row],[CODIGO]]</f>
        <v>FADERF-232</v>
      </c>
      <c r="G34"/>
      <c r="H34"/>
      <c r="I34"/>
      <c r="J34"/>
      <c r="K34"/>
      <c r="L34"/>
    </row>
    <row r="35" spans="1:12" x14ac:dyDescent="0.2">
      <c r="A35" t="s">
        <v>4135</v>
      </c>
      <c r="B35" s="10" t="s">
        <v>71</v>
      </c>
      <c r="C35" t="s">
        <v>4916</v>
      </c>
      <c r="D35" t="s">
        <v>72</v>
      </c>
      <c r="E35" s="9">
        <v>153.20320000000001</v>
      </c>
      <c r="F35" s="10" t="str">
        <f>+_01_CODIGOS_Y_COSTOS_xlsm[[#This Row],[FABRICA]]&amp;_01_CODIGOS_Y_COSTOS_xlsm[[#This Row],[CODIGO]]</f>
        <v>FADERF-0012/D</v>
      </c>
      <c r="G35"/>
      <c r="H35"/>
      <c r="I35"/>
      <c r="J35"/>
      <c r="K35"/>
      <c r="L35"/>
    </row>
    <row r="36" spans="1:12" x14ac:dyDescent="0.2">
      <c r="A36" t="s">
        <v>4135</v>
      </c>
      <c r="B36" s="10" t="s">
        <v>73</v>
      </c>
      <c r="C36" t="s">
        <v>4917</v>
      </c>
      <c r="D36" t="s">
        <v>74</v>
      </c>
      <c r="E36" s="9">
        <v>180.1756</v>
      </c>
      <c r="F36" s="10" t="str">
        <f>+_01_CODIGOS_Y_COSTOS_xlsm[[#This Row],[FABRICA]]&amp;_01_CODIGOS_Y_COSTOS_xlsm[[#This Row],[CODIGO]]</f>
        <v>FADERF-028</v>
      </c>
      <c r="G36"/>
      <c r="H36"/>
      <c r="I36"/>
      <c r="J36"/>
      <c r="K36"/>
      <c r="L36"/>
    </row>
    <row r="37" spans="1:12" x14ac:dyDescent="0.2">
      <c r="A37" t="s">
        <v>4135</v>
      </c>
      <c r="B37" s="10" t="s">
        <v>75</v>
      </c>
      <c r="C37" t="s">
        <v>4918</v>
      </c>
      <c r="D37" t="s">
        <v>76</v>
      </c>
      <c r="E37" s="9">
        <v>168.30779999999999</v>
      </c>
      <c r="F37" s="10" t="str">
        <f>+_01_CODIGOS_Y_COSTOS_xlsm[[#This Row],[FABRICA]]&amp;_01_CODIGOS_Y_COSTOS_xlsm[[#This Row],[CODIGO]]</f>
        <v>FADERF-042</v>
      </c>
      <c r="G37"/>
      <c r="H37"/>
      <c r="I37"/>
      <c r="J37"/>
      <c r="K37"/>
      <c r="L37"/>
    </row>
    <row r="38" spans="1:12" x14ac:dyDescent="0.2">
      <c r="A38" t="s">
        <v>4135</v>
      </c>
      <c r="B38" s="10" t="s">
        <v>77</v>
      </c>
      <c r="C38" t="s">
        <v>4919</v>
      </c>
      <c r="D38" t="s">
        <v>78</v>
      </c>
      <c r="E38" s="9">
        <v>156.43989999999999</v>
      </c>
      <c r="F38" s="10" t="str">
        <f>+_01_CODIGOS_Y_COSTOS_xlsm[[#This Row],[FABRICA]]&amp;_01_CODIGOS_Y_COSTOS_xlsm[[#This Row],[CODIGO]]</f>
        <v>FADERF-997</v>
      </c>
      <c r="G38"/>
      <c r="H38"/>
      <c r="I38"/>
      <c r="J38"/>
      <c r="K38"/>
      <c r="L38"/>
    </row>
    <row r="39" spans="1:12" x14ac:dyDescent="0.2">
      <c r="A39" t="s">
        <v>4135</v>
      </c>
      <c r="B39" s="10" t="s">
        <v>79</v>
      </c>
      <c r="C39" t="s">
        <v>4245</v>
      </c>
      <c r="D39" t="s">
        <v>80</v>
      </c>
      <c r="E39" s="9">
        <v>167.58</v>
      </c>
      <c r="F39" s="10" t="str">
        <f>+_01_CODIGOS_Y_COSTOS_xlsm[[#This Row],[FABRICA]]&amp;_01_CODIGOS_Y_COSTOS_xlsm[[#This Row],[CODIGO]]</f>
        <v>FADERS-003</v>
      </c>
      <c r="G39"/>
      <c r="H39"/>
      <c r="I39"/>
      <c r="J39"/>
      <c r="K39"/>
      <c r="L39"/>
    </row>
    <row r="40" spans="1:12" x14ac:dyDescent="0.2">
      <c r="A40" t="s">
        <v>4135</v>
      </c>
      <c r="B40" s="10" t="s">
        <v>81</v>
      </c>
      <c r="C40" t="s">
        <v>4920</v>
      </c>
      <c r="D40" t="s">
        <v>82</v>
      </c>
      <c r="E40" s="9">
        <v>140.25649999999999</v>
      </c>
      <c r="F40" s="10" t="str">
        <f>+_01_CODIGOS_Y_COSTOS_xlsm[[#This Row],[FABRICA]]&amp;_01_CODIGOS_Y_COSTOS_xlsm[[#This Row],[CODIGO]]</f>
        <v>FADERF-798</v>
      </c>
      <c r="G40"/>
      <c r="H40"/>
      <c r="I40"/>
      <c r="J40"/>
      <c r="K40"/>
      <c r="L40"/>
    </row>
    <row r="41" spans="1:12" x14ac:dyDescent="0.2">
      <c r="A41" t="s">
        <v>4135</v>
      </c>
      <c r="B41" s="10" t="s">
        <v>83</v>
      </c>
      <c r="C41" t="s">
        <v>4921</v>
      </c>
      <c r="D41" t="s">
        <v>84</v>
      </c>
      <c r="E41" s="9">
        <v>151.0454</v>
      </c>
      <c r="F41" s="10" t="str">
        <f>+_01_CODIGOS_Y_COSTOS_xlsm[[#This Row],[FABRICA]]&amp;_01_CODIGOS_Y_COSTOS_xlsm[[#This Row],[CODIGO]]</f>
        <v>FADERF-016</v>
      </c>
      <c r="G41"/>
      <c r="H41"/>
      <c r="I41"/>
      <c r="J41"/>
      <c r="K41"/>
      <c r="L41"/>
    </row>
    <row r="42" spans="1:12" x14ac:dyDescent="0.2">
      <c r="A42" t="s">
        <v>4135</v>
      </c>
      <c r="B42" s="10" t="s">
        <v>85</v>
      </c>
      <c r="C42" t="s">
        <v>4922</v>
      </c>
      <c r="D42" t="s">
        <v>86</v>
      </c>
      <c r="E42" s="9">
        <v>146.72989999999999</v>
      </c>
      <c r="F42" s="10" t="str">
        <f>+_01_CODIGOS_Y_COSTOS_xlsm[[#This Row],[FABRICA]]&amp;_01_CODIGOS_Y_COSTOS_xlsm[[#This Row],[CODIGO]]</f>
        <v>FADERF-027</v>
      </c>
      <c r="G42"/>
      <c r="H42"/>
      <c r="I42"/>
      <c r="J42"/>
      <c r="K42"/>
      <c r="L42"/>
    </row>
    <row r="43" spans="1:12" x14ac:dyDescent="0.2">
      <c r="A43" t="s">
        <v>4135</v>
      </c>
      <c r="B43" s="10" t="s">
        <v>87</v>
      </c>
      <c r="C43" t="s">
        <v>4246</v>
      </c>
      <c r="D43" t="s">
        <v>88</v>
      </c>
      <c r="E43" s="9">
        <v>129.67500000000001</v>
      </c>
      <c r="F43" s="10" t="str">
        <f>+_01_CODIGOS_Y_COSTOS_xlsm[[#This Row],[FABRICA]]&amp;_01_CODIGOS_Y_COSTOS_xlsm[[#This Row],[CODIGO]]</f>
        <v>FADERS-010</v>
      </c>
      <c r="G43"/>
      <c r="H43"/>
      <c r="I43"/>
      <c r="J43"/>
      <c r="K43"/>
      <c r="L43"/>
    </row>
    <row r="44" spans="1:12" x14ac:dyDescent="0.2">
      <c r="A44" t="s">
        <v>4135</v>
      </c>
      <c r="B44" s="10" t="s">
        <v>89</v>
      </c>
      <c r="C44" t="s">
        <v>4247</v>
      </c>
      <c r="D44" t="s">
        <v>90</v>
      </c>
      <c r="E44" s="9">
        <v>135.66</v>
      </c>
      <c r="F44" s="10" t="str">
        <f>+_01_CODIGOS_Y_COSTOS_xlsm[[#This Row],[FABRICA]]&amp;_01_CODIGOS_Y_COSTOS_xlsm[[#This Row],[CODIGO]]</f>
        <v>FADERS-016</v>
      </c>
      <c r="G44"/>
      <c r="H44"/>
      <c r="I44"/>
      <c r="J44"/>
      <c r="K44"/>
      <c r="L44"/>
    </row>
    <row r="45" spans="1:12" x14ac:dyDescent="0.2">
      <c r="A45" t="s">
        <v>4135</v>
      </c>
      <c r="B45" s="10" t="s">
        <v>91</v>
      </c>
      <c r="C45" t="s">
        <v>4248</v>
      </c>
      <c r="D45" t="s">
        <v>92</v>
      </c>
      <c r="E45" s="9">
        <v>161.595</v>
      </c>
      <c r="F45" s="10" t="str">
        <f>+_01_CODIGOS_Y_COSTOS_xlsm[[#This Row],[FABRICA]]&amp;_01_CODIGOS_Y_COSTOS_xlsm[[#This Row],[CODIGO]]</f>
        <v>FADERS-022</v>
      </c>
      <c r="G45"/>
      <c r="H45"/>
      <c r="I45"/>
      <c r="J45"/>
      <c r="K45"/>
      <c r="L45"/>
    </row>
    <row r="46" spans="1:12" x14ac:dyDescent="0.2">
      <c r="A46" t="s">
        <v>4135</v>
      </c>
      <c r="B46" s="10" t="s">
        <v>93</v>
      </c>
      <c r="C46" t="s">
        <v>4249</v>
      </c>
      <c r="D46" t="s">
        <v>94</v>
      </c>
      <c r="E46" s="9">
        <v>157.60499999999999</v>
      </c>
      <c r="F46" s="10" t="str">
        <f>+_01_CODIGOS_Y_COSTOS_xlsm[[#This Row],[FABRICA]]&amp;_01_CODIGOS_Y_COSTOS_xlsm[[#This Row],[CODIGO]]</f>
        <v>FADERS-023</v>
      </c>
      <c r="G46"/>
      <c r="H46"/>
      <c r="I46"/>
      <c r="J46"/>
      <c r="K46"/>
      <c r="L46"/>
    </row>
    <row r="47" spans="1:12" x14ac:dyDescent="0.2">
      <c r="A47" t="s">
        <v>4135</v>
      </c>
      <c r="B47" s="10" t="s">
        <v>95</v>
      </c>
      <c r="C47" t="s">
        <v>4244</v>
      </c>
      <c r="D47" t="s">
        <v>96</v>
      </c>
      <c r="E47" s="9">
        <v>157.60499999999999</v>
      </c>
      <c r="F47" s="10" t="str">
        <f>+_01_CODIGOS_Y_COSTOS_xlsm[[#This Row],[FABRICA]]&amp;_01_CODIGOS_Y_COSTOS_xlsm[[#This Row],[CODIGO]]</f>
        <v>FADERS-024</v>
      </c>
      <c r="G47"/>
      <c r="H47"/>
      <c r="I47"/>
      <c r="J47"/>
      <c r="K47"/>
      <c r="L47"/>
    </row>
    <row r="48" spans="1:12" x14ac:dyDescent="0.2">
      <c r="A48" t="s">
        <v>4135</v>
      </c>
      <c r="B48" s="10" t="s">
        <v>97</v>
      </c>
      <c r="C48" t="s">
        <v>9040</v>
      </c>
      <c r="D48" t="s">
        <v>98</v>
      </c>
      <c r="E48" s="9">
        <v>127.68</v>
      </c>
      <c r="F48" s="10" t="str">
        <f>+_01_CODIGOS_Y_COSTOS_xlsm[[#This Row],[FABRICA]]&amp;_01_CODIGOS_Y_COSTOS_xlsm[[#This Row],[CODIGO]]</f>
        <v>FADERS-076/A</v>
      </c>
      <c r="G48"/>
      <c r="H48"/>
      <c r="I48"/>
      <c r="J48"/>
      <c r="K48"/>
      <c r="L48"/>
    </row>
    <row r="49" spans="1:12" x14ac:dyDescent="0.2">
      <c r="A49" t="s">
        <v>4135</v>
      </c>
      <c r="B49" s="10" t="s">
        <v>99</v>
      </c>
      <c r="C49" t="s">
        <v>4250</v>
      </c>
      <c r="D49" t="s">
        <v>100</v>
      </c>
      <c r="E49" s="9">
        <v>170.57249999999999</v>
      </c>
      <c r="F49" s="10" t="str">
        <f>+_01_CODIGOS_Y_COSTOS_xlsm[[#This Row],[FABRICA]]&amp;_01_CODIGOS_Y_COSTOS_xlsm[[#This Row],[CODIGO]]</f>
        <v>FADERS-028</v>
      </c>
      <c r="G49"/>
      <c r="H49"/>
      <c r="I49"/>
      <c r="J49"/>
      <c r="K49"/>
      <c r="L49"/>
    </row>
    <row r="50" spans="1:12" x14ac:dyDescent="0.2">
      <c r="A50" t="s">
        <v>4135</v>
      </c>
      <c r="B50" s="10" t="s">
        <v>101</v>
      </c>
      <c r="C50" t="s">
        <v>4251</v>
      </c>
      <c r="D50" t="s">
        <v>102</v>
      </c>
      <c r="E50" s="9">
        <v>159.6</v>
      </c>
      <c r="F50" s="10" t="str">
        <f>+_01_CODIGOS_Y_COSTOS_xlsm[[#This Row],[FABRICA]]&amp;_01_CODIGOS_Y_COSTOS_xlsm[[#This Row],[CODIGO]]</f>
        <v>FADERS-040</v>
      </c>
      <c r="G50"/>
      <c r="H50"/>
      <c r="I50"/>
      <c r="J50"/>
      <c r="K50"/>
      <c r="L50"/>
    </row>
    <row r="51" spans="1:12" x14ac:dyDescent="0.2">
      <c r="A51" t="s">
        <v>4135</v>
      </c>
      <c r="B51" s="10" t="s">
        <v>103</v>
      </c>
      <c r="C51" t="s">
        <v>4252</v>
      </c>
      <c r="D51" t="s">
        <v>104</v>
      </c>
      <c r="E51" s="9">
        <v>204.48750000000001</v>
      </c>
      <c r="F51" s="10" t="str">
        <f>+_01_CODIGOS_Y_COSTOS_xlsm[[#This Row],[FABRICA]]&amp;_01_CODIGOS_Y_COSTOS_xlsm[[#This Row],[CODIGO]]</f>
        <v>FADERS-043</v>
      </c>
      <c r="G51"/>
      <c r="H51"/>
      <c r="I51"/>
      <c r="J51"/>
      <c r="K51"/>
      <c r="L51"/>
    </row>
    <row r="52" spans="1:12" x14ac:dyDescent="0.2">
      <c r="A52" t="s">
        <v>4135</v>
      </c>
      <c r="B52" s="10" t="s">
        <v>105</v>
      </c>
      <c r="C52" t="s">
        <v>4253</v>
      </c>
      <c r="D52" t="s">
        <v>106</v>
      </c>
      <c r="E52" s="9">
        <v>199.5</v>
      </c>
      <c r="F52" s="10" t="str">
        <f>+_01_CODIGOS_Y_COSTOS_xlsm[[#This Row],[FABRICA]]&amp;_01_CODIGOS_Y_COSTOS_xlsm[[#This Row],[CODIGO]]</f>
        <v>FADERS-045</v>
      </c>
      <c r="G52"/>
      <c r="H52"/>
      <c r="I52"/>
      <c r="J52"/>
      <c r="K52"/>
      <c r="L52"/>
    </row>
    <row r="53" spans="1:12" x14ac:dyDescent="0.2">
      <c r="A53" t="s">
        <v>4135</v>
      </c>
      <c r="B53" s="10" t="s">
        <v>107</v>
      </c>
      <c r="C53" t="s">
        <v>4254</v>
      </c>
      <c r="D53" t="s">
        <v>108</v>
      </c>
      <c r="E53" s="9">
        <v>137.655</v>
      </c>
      <c r="F53" s="10" t="str">
        <f>+_01_CODIGOS_Y_COSTOS_xlsm[[#This Row],[FABRICA]]&amp;_01_CODIGOS_Y_COSTOS_xlsm[[#This Row],[CODIGO]]</f>
        <v>FADERS-048</v>
      </c>
      <c r="G53"/>
      <c r="H53"/>
      <c r="I53"/>
      <c r="J53"/>
      <c r="K53"/>
      <c r="L53"/>
    </row>
    <row r="54" spans="1:12" x14ac:dyDescent="0.2">
      <c r="A54" t="s">
        <v>4135</v>
      </c>
      <c r="B54" s="10" t="s">
        <v>109</v>
      </c>
      <c r="C54" t="s">
        <v>4255</v>
      </c>
      <c r="D54" t="s">
        <v>110</v>
      </c>
      <c r="E54" s="9">
        <v>237.405</v>
      </c>
      <c r="F54" s="10" t="str">
        <f>+_01_CODIGOS_Y_COSTOS_xlsm[[#This Row],[FABRICA]]&amp;_01_CODIGOS_Y_COSTOS_xlsm[[#This Row],[CODIGO]]</f>
        <v>FADERS-027</v>
      </c>
      <c r="G54"/>
      <c r="H54"/>
      <c r="I54"/>
      <c r="J54"/>
      <c r="K54"/>
      <c r="L54"/>
    </row>
    <row r="55" spans="1:12" x14ac:dyDescent="0.2">
      <c r="A55" t="s">
        <v>4135</v>
      </c>
      <c r="B55" s="10" t="s">
        <v>111</v>
      </c>
      <c r="C55" t="s">
        <v>4256</v>
      </c>
      <c r="D55" t="s">
        <v>112</v>
      </c>
      <c r="E55" s="9">
        <v>154.61250000000001</v>
      </c>
      <c r="F55" s="10" t="str">
        <f>+_01_CODIGOS_Y_COSTOS_xlsm[[#This Row],[FABRICA]]&amp;_01_CODIGOS_Y_COSTOS_xlsm[[#This Row],[CODIGO]]</f>
        <v>FADERS-068</v>
      </c>
      <c r="G55"/>
      <c r="H55"/>
      <c r="I55"/>
      <c r="J55"/>
      <c r="K55"/>
      <c r="L55"/>
    </row>
    <row r="56" spans="1:12" x14ac:dyDescent="0.2">
      <c r="A56" t="s">
        <v>4135</v>
      </c>
      <c r="B56" s="10" t="s">
        <v>113</v>
      </c>
      <c r="C56" t="s">
        <v>4257</v>
      </c>
      <c r="D56" t="s">
        <v>114</v>
      </c>
      <c r="E56" s="9">
        <v>154.61250000000001</v>
      </c>
      <c r="F56" s="10" t="str">
        <f>+_01_CODIGOS_Y_COSTOS_xlsm[[#This Row],[FABRICA]]&amp;_01_CODIGOS_Y_COSTOS_xlsm[[#This Row],[CODIGO]]</f>
        <v>FADERS-069</v>
      </c>
      <c r="G56"/>
      <c r="H56"/>
      <c r="I56"/>
      <c r="J56"/>
      <c r="K56"/>
      <c r="L56"/>
    </row>
    <row r="57" spans="1:12" x14ac:dyDescent="0.2">
      <c r="A57" t="s">
        <v>4135</v>
      </c>
      <c r="B57" s="10" t="s">
        <v>115</v>
      </c>
      <c r="C57" t="s">
        <v>4258</v>
      </c>
      <c r="D57" t="s">
        <v>116</v>
      </c>
      <c r="E57" s="9">
        <v>118.7025</v>
      </c>
      <c r="F57" s="10" t="str">
        <f>+_01_CODIGOS_Y_COSTOS_xlsm[[#This Row],[FABRICA]]&amp;_01_CODIGOS_Y_COSTOS_xlsm[[#This Row],[CODIGO]]</f>
        <v>FADERS-119</v>
      </c>
      <c r="G57"/>
      <c r="H57"/>
      <c r="I57"/>
      <c r="J57"/>
      <c r="K57"/>
      <c r="L57"/>
    </row>
    <row r="58" spans="1:12" x14ac:dyDescent="0.2">
      <c r="A58" t="s">
        <v>4135</v>
      </c>
      <c r="B58" s="10" t="s">
        <v>117</v>
      </c>
      <c r="C58" t="s">
        <v>4259</v>
      </c>
      <c r="D58" t="s">
        <v>118</v>
      </c>
      <c r="E58" s="9">
        <v>399</v>
      </c>
      <c r="F58" s="10" t="str">
        <f>+_01_CODIGOS_Y_COSTOS_xlsm[[#This Row],[FABRICA]]&amp;_01_CODIGOS_Y_COSTOS_xlsm[[#This Row],[CODIGO]]</f>
        <v>FADERS-121</v>
      </c>
      <c r="G58"/>
      <c r="H58"/>
      <c r="I58"/>
      <c r="J58"/>
      <c r="K58"/>
      <c r="L58"/>
    </row>
    <row r="59" spans="1:12" x14ac:dyDescent="0.2">
      <c r="A59" t="s">
        <v>4135</v>
      </c>
      <c r="B59" s="10" t="s">
        <v>119</v>
      </c>
      <c r="C59" t="s">
        <v>4260</v>
      </c>
      <c r="D59" t="s">
        <v>120</v>
      </c>
      <c r="E59" s="9">
        <v>159.6</v>
      </c>
      <c r="F59" s="10" t="str">
        <f>+_01_CODIGOS_Y_COSTOS_xlsm[[#This Row],[FABRICA]]&amp;_01_CODIGOS_Y_COSTOS_xlsm[[#This Row],[CODIGO]]</f>
        <v>FADERS-009</v>
      </c>
      <c r="G59"/>
      <c r="H59"/>
      <c r="I59"/>
      <c r="J59"/>
      <c r="K59"/>
      <c r="L59"/>
    </row>
    <row r="60" spans="1:12" x14ac:dyDescent="0.2">
      <c r="A60" t="s">
        <v>4135</v>
      </c>
      <c r="B60" s="10" t="s">
        <v>121</v>
      </c>
      <c r="C60" t="s">
        <v>4261</v>
      </c>
      <c r="D60" t="s">
        <v>120</v>
      </c>
      <c r="E60" s="9">
        <v>149.625</v>
      </c>
      <c r="F60" s="10" t="str">
        <f>+_01_CODIGOS_Y_COSTOS_xlsm[[#This Row],[FABRICA]]&amp;_01_CODIGOS_Y_COSTOS_xlsm[[#This Row],[CODIGO]]</f>
        <v>FADERS-015</v>
      </c>
      <c r="G60"/>
      <c r="H60"/>
      <c r="I60"/>
      <c r="J60"/>
      <c r="K60"/>
      <c r="L60"/>
    </row>
    <row r="61" spans="1:12" x14ac:dyDescent="0.2">
      <c r="A61" t="s">
        <v>4135</v>
      </c>
      <c r="B61" s="10" t="s">
        <v>122</v>
      </c>
      <c r="C61" t="s">
        <v>4262</v>
      </c>
      <c r="D61" t="s">
        <v>123</v>
      </c>
      <c r="E61" s="9">
        <v>149.625</v>
      </c>
      <c r="F61" s="10" t="str">
        <f>+_01_CODIGOS_Y_COSTOS_xlsm[[#This Row],[FABRICA]]&amp;_01_CODIGOS_Y_COSTOS_xlsm[[#This Row],[CODIGO]]</f>
        <v>FADERS-014</v>
      </c>
      <c r="G61"/>
      <c r="H61"/>
      <c r="I61"/>
      <c r="J61"/>
      <c r="K61"/>
      <c r="L61"/>
    </row>
    <row r="62" spans="1:12" x14ac:dyDescent="0.2">
      <c r="A62" t="s">
        <v>4135</v>
      </c>
      <c r="B62" s="10" t="s">
        <v>124</v>
      </c>
      <c r="C62" t="s">
        <v>4263</v>
      </c>
      <c r="D62" t="s">
        <v>125</v>
      </c>
      <c r="E62" s="9">
        <v>211.47</v>
      </c>
      <c r="F62" s="10" t="str">
        <f>+_01_CODIGOS_Y_COSTOS_xlsm[[#This Row],[FABRICA]]&amp;_01_CODIGOS_Y_COSTOS_xlsm[[#This Row],[CODIGO]]</f>
        <v>FADERS-131</v>
      </c>
      <c r="G62"/>
      <c r="H62"/>
      <c r="I62"/>
      <c r="J62"/>
      <c r="K62"/>
      <c r="L62"/>
    </row>
    <row r="63" spans="1:12" x14ac:dyDescent="0.2">
      <c r="A63" t="s">
        <v>4135</v>
      </c>
      <c r="B63" s="10" t="s">
        <v>126</v>
      </c>
      <c r="C63" t="s">
        <v>4264</v>
      </c>
      <c r="D63" t="s">
        <v>127</v>
      </c>
      <c r="E63" s="9">
        <v>215.46</v>
      </c>
      <c r="F63" s="10" t="str">
        <f>+_01_CODIGOS_Y_COSTOS_xlsm[[#This Row],[FABRICA]]&amp;_01_CODIGOS_Y_COSTOS_xlsm[[#This Row],[CODIGO]]</f>
        <v>FADERS-038</v>
      </c>
      <c r="G63"/>
      <c r="H63"/>
      <c r="I63"/>
      <c r="J63"/>
      <c r="K63"/>
      <c r="L63"/>
    </row>
    <row r="64" spans="1:12" x14ac:dyDescent="0.2">
      <c r="A64" t="s">
        <v>4135</v>
      </c>
      <c r="B64" s="10" t="s">
        <v>128</v>
      </c>
      <c r="C64" t="s">
        <v>4265</v>
      </c>
      <c r="D64" t="s">
        <v>129</v>
      </c>
      <c r="E64" s="9">
        <v>221.44499999999999</v>
      </c>
      <c r="F64" s="10" t="str">
        <f>+_01_CODIGOS_Y_COSTOS_xlsm[[#This Row],[FABRICA]]&amp;_01_CODIGOS_Y_COSTOS_xlsm[[#This Row],[CODIGO]]</f>
        <v>FADERS-084</v>
      </c>
      <c r="G64"/>
      <c r="H64"/>
      <c r="I64"/>
      <c r="J64"/>
      <c r="K64"/>
      <c r="L64"/>
    </row>
    <row r="65" spans="1:12" x14ac:dyDescent="0.2">
      <c r="A65" t="s">
        <v>4135</v>
      </c>
      <c r="B65" s="10" t="s">
        <v>130</v>
      </c>
      <c r="C65" t="s">
        <v>4266</v>
      </c>
      <c r="D65" t="s">
        <v>131</v>
      </c>
      <c r="E65" s="9">
        <v>253.36500000000001</v>
      </c>
      <c r="F65" s="10" t="str">
        <f>+_01_CODIGOS_Y_COSTOS_xlsm[[#This Row],[FABRICA]]&amp;_01_CODIGOS_Y_COSTOS_xlsm[[#This Row],[CODIGO]]</f>
        <v>FADERS-035</v>
      </c>
      <c r="G65"/>
      <c r="H65"/>
      <c r="I65"/>
      <c r="J65"/>
      <c r="K65"/>
      <c r="L65"/>
    </row>
    <row r="66" spans="1:12" x14ac:dyDescent="0.2">
      <c r="A66" t="s">
        <v>4135</v>
      </c>
      <c r="B66" s="10" t="s">
        <v>132</v>
      </c>
      <c r="C66" t="s">
        <v>4267</v>
      </c>
      <c r="D66" t="s">
        <v>133</v>
      </c>
      <c r="E66" s="9">
        <v>215.46</v>
      </c>
      <c r="F66" s="10" t="str">
        <f>+_01_CODIGOS_Y_COSTOS_xlsm[[#This Row],[FABRICA]]&amp;_01_CODIGOS_Y_COSTOS_xlsm[[#This Row],[CODIGO]]</f>
        <v>FADERS-036</v>
      </c>
      <c r="G66"/>
      <c r="H66"/>
      <c r="I66"/>
      <c r="J66"/>
      <c r="K66"/>
      <c r="L66"/>
    </row>
    <row r="67" spans="1:12" x14ac:dyDescent="0.2">
      <c r="A67" t="s">
        <v>4135</v>
      </c>
      <c r="B67" s="10" t="s">
        <v>134</v>
      </c>
      <c r="C67" t="s">
        <v>4268</v>
      </c>
      <c r="D67" t="s">
        <v>135</v>
      </c>
      <c r="E67" s="9">
        <v>179.55</v>
      </c>
      <c r="F67" s="10" t="str">
        <f>+_01_CODIGOS_Y_COSTOS_xlsm[[#This Row],[FABRICA]]&amp;_01_CODIGOS_Y_COSTOS_xlsm[[#This Row],[CODIGO]]</f>
        <v>FADERS-079</v>
      </c>
      <c r="G67"/>
      <c r="H67"/>
      <c r="I67"/>
      <c r="J67"/>
      <c r="K67"/>
      <c r="L67"/>
    </row>
    <row r="68" spans="1:12" x14ac:dyDescent="0.2">
      <c r="A68" t="s">
        <v>4135</v>
      </c>
      <c r="B68" s="10" t="s">
        <v>136</v>
      </c>
      <c r="C68" t="s">
        <v>4269</v>
      </c>
      <c r="D68" t="s">
        <v>137</v>
      </c>
      <c r="E68" s="9">
        <v>289.27499999999998</v>
      </c>
      <c r="F68" s="10" t="str">
        <f>+_01_CODIGOS_Y_COSTOS_xlsm[[#This Row],[FABRICA]]&amp;_01_CODIGOS_Y_COSTOS_xlsm[[#This Row],[CODIGO]]</f>
        <v>FADERS-083</v>
      </c>
      <c r="G68"/>
      <c r="H68"/>
      <c r="I68"/>
      <c r="J68"/>
      <c r="K68"/>
      <c r="L68"/>
    </row>
    <row r="69" spans="1:12" x14ac:dyDescent="0.2">
      <c r="A69" t="s">
        <v>4135</v>
      </c>
      <c r="B69" s="10" t="s">
        <v>138</v>
      </c>
      <c r="C69" t="s">
        <v>4270</v>
      </c>
      <c r="D69" t="s">
        <v>139</v>
      </c>
      <c r="E69" s="9">
        <v>137.655</v>
      </c>
      <c r="F69" s="10" t="str">
        <f>+_01_CODIGOS_Y_COSTOS_xlsm[[#This Row],[FABRICA]]&amp;_01_CODIGOS_Y_COSTOS_xlsm[[#This Row],[CODIGO]]</f>
        <v>FADERS-047</v>
      </c>
      <c r="G69"/>
      <c r="H69"/>
      <c r="I69"/>
      <c r="J69"/>
      <c r="K69"/>
      <c r="L69"/>
    </row>
    <row r="70" spans="1:12" x14ac:dyDescent="0.2">
      <c r="A70" t="s">
        <v>4135</v>
      </c>
      <c r="B70" s="10" t="s">
        <v>140</v>
      </c>
      <c r="C70" t="s">
        <v>4271</v>
      </c>
      <c r="D70" t="s">
        <v>141</v>
      </c>
      <c r="E70" s="9">
        <v>137.655</v>
      </c>
      <c r="F70" s="10" t="str">
        <f>+_01_CODIGOS_Y_COSTOS_xlsm[[#This Row],[FABRICA]]&amp;_01_CODIGOS_Y_COSTOS_xlsm[[#This Row],[CODIGO]]</f>
        <v>FADERS-049</v>
      </c>
      <c r="G70"/>
      <c r="H70"/>
      <c r="I70"/>
      <c r="J70"/>
      <c r="K70"/>
      <c r="L70"/>
    </row>
    <row r="71" spans="1:12" x14ac:dyDescent="0.2">
      <c r="A71" t="s">
        <v>4135</v>
      </c>
      <c r="B71" s="10" t="s">
        <v>142</v>
      </c>
      <c r="C71" t="s">
        <v>4272</v>
      </c>
      <c r="D71" t="s">
        <v>143</v>
      </c>
      <c r="E71" s="9">
        <v>299.25</v>
      </c>
      <c r="F71" s="10" t="str">
        <f>+_01_CODIGOS_Y_COSTOS_xlsm[[#This Row],[FABRICA]]&amp;_01_CODIGOS_Y_COSTOS_xlsm[[#This Row],[CODIGO]]</f>
        <v>FADERS-114</v>
      </c>
      <c r="G71"/>
      <c r="H71"/>
      <c r="I71"/>
      <c r="J71"/>
      <c r="K71"/>
      <c r="L71"/>
    </row>
    <row r="72" spans="1:12" x14ac:dyDescent="0.2">
      <c r="A72" t="s">
        <v>4135</v>
      </c>
      <c r="B72" s="10" t="s">
        <v>144</v>
      </c>
      <c r="C72" t="s">
        <v>4273</v>
      </c>
      <c r="D72" t="s">
        <v>145</v>
      </c>
      <c r="E72" s="9">
        <v>215.46</v>
      </c>
      <c r="F72" s="10" t="str">
        <f>+_01_CODIGOS_Y_COSTOS_xlsm[[#This Row],[FABRICA]]&amp;_01_CODIGOS_Y_COSTOS_xlsm[[#This Row],[CODIGO]]</f>
        <v>FADERS-116</v>
      </c>
      <c r="G72"/>
      <c r="H72"/>
      <c r="I72"/>
      <c r="J72"/>
      <c r="K72"/>
      <c r="L72"/>
    </row>
    <row r="73" spans="1:12" x14ac:dyDescent="0.2">
      <c r="A73" t="s">
        <v>4135</v>
      </c>
      <c r="B73" s="10" t="s">
        <v>146</v>
      </c>
      <c r="C73" t="s">
        <v>4274</v>
      </c>
      <c r="D73" t="s">
        <v>147</v>
      </c>
      <c r="E73" s="9">
        <v>431.91750000000002</v>
      </c>
      <c r="F73" s="10" t="str">
        <f>+_01_CODIGOS_Y_COSTOS_xlsm[[#This Row],[FABRICA]]&amp;_01_CODIGOS_Y_COSTOS_xlsm[[#This Row],[CODIGO]]</f>
        <v>FADERS-106</v>
      </c>
      <c r="G73"/>
      <c r="H73"/>
      <c r="I73"/>
      <c r="J73"/>
      <c r="K73"/>
      <c r="L73"/>
    </row>
    <row r="74" spans="1:12" x14ac:dyDescent="0.2">
      <c r="A74" t="s">
        <v>4135</v>
      </c>
      <c r="B74" s="10" t="s">
        <v>148</v>
      </c>
      <c r="C74" t="s">
        <v>4275</v>
      </c>
      <c r="D74" t="s">
        <v>149</v>
      </c>
      <c r="E74" s="9">
        <v>164.58750000000001</v>
      </c>
      <c r="F74" s="10" t="str">
        <f>+_01_CODIGOS_Y_COSTOS_xlsm[[#This Row],[FABRICA]]&amp;_01_CODIGOS_Y_COSTOS_xlsm[[#This Row],[CODIGO]]</f>
        <v>FADERS-013</v>
      </c>
      <c r="G74"/>
      <c r="H74"/>
      <c r="I74"/>
      <c r="J74"/>
      <c r="K74"/>
      <c r="L74"/>
    </row>
    <row r="75" spans="1:12" x14ac:dyDescent="0.2">
      <c r="A75" t="s">
        <v>4135</v>
      </c>
      <c r="B75" s="10" t="s">
        <v>150</v>
      </c>
      <c r="C75" t="s">
        <v>4276</v>
      </c>
      <c r="D75" t="s">
        <v>151</v>
      </c>
      <c r="E75" s="9">
        <v>194.51249999999999</v>
      </c>
      <c r="F75" s="10" t="str">
        <f>+_01_CODIGOS_Y_COSTOS_xlsm[[#This Row],[FABRICA]]&amp;_01_CODIGOS_Y_COSTOS_xlsm[[#This Row],[CODIGO]]</f>
        <v>FADERS-108</v>
      </c>
      <c r="G75"/>
      <c r="H75"/>
      <c r="I75"/>
      <c r="J75"/>
      <c r="K75"/>
      <c r="L75"/>
    </row>
    <row r="76" spans="1:12" x14ac:dyDescent="0.2">
      <c r="A76" t="s">
        <v>4135</v>
      </c>
      <c r="B76" s="10" t="s">
        <v>152</v>
      </c>
      <c r="C76" t="s">
        <v>4277</v>
      </c>
      <c r="D76" t="s">
        <v>153</v>
      </c>
      <c r="E76" s="9">
        <v>153.61500000000001</v>
      </c>
      <c r="F76" s="10" t="str">
        <f>+_01_CODIGOS_Y_COSTOS_xlsm[[#This Row],[FABRICA]]&amp;_01_CODIGOS_Y_COSTOS_xlsm[[#This Row],[CODIGO]]</f>
        <v>FADERS-110</v>
      </c>
      <c r="G76"/>
      <c r="H76"/>
      <c r="I76"/>
      <c r="J76"/>
      <c r="K76"/>
      <c r="L76"/>
    </row>
    <row r="77" spans="1:12" x14ac:dyDescent="0.2">
      <c r="A77" t="s">
        <v>4135</v>
      </c>
      <c r="B77" s="10" t="s">
        <v>154</v>
      </c>
      <c r="C77" t="s">
        <v>4278</v>
      </c>
      <c r="D77" t="s">
        <v>155</v>
      </c>
      <c r="E77" s="9">
        <v>196.50749999999999</v>
      </c>
      <c r="F77" s="10" t="str">
        <f>+_01_CODIGOS_Y_COSTOS_xlsm[[#This Row],[FABRICA]]&amp;_01_CODIGOS_Y_COSTOS_xlsm[[#This Row],[CODIGO]]</f>
        <v>FADERS-042</v>
      </c>
      <c r="G77"/>
      <c r="H77"/>
      <c r="I77"/>
      <c r="J77"/>
      <c r="K77"/>
      <c r="L77"/>
    </row>
    <row r="78" spans="1:12" x14ac:dyDescent="0.2">
      <c r="A78" t="s">
        <v>4135</v>
      </c>
      <c r="B78" s="10" t="s">
        <v>156</v>
      </c>
      <c r="C78" t="s">
        <v>4887</v>
      </c>
      <c r="D78" t="s">
        <v>157</v>
      </c>
      <c r="E78" s="9">
        <v>192.04349999999999</v>
      </c>
      <c r="F78" s="10" t="str">
        <f>+_01_CODIGOS_Y_COSTOS_xlsm[[#This Row],[FABRICA]]&amp;_01_CODIGOS_Y_COSTOS_xlsm[[#This Row],[CODIGO]]</f>
        <v>FADERF-0015</v>
      </c>
      <c r="G78"/>
      <c r="H78"/>
      <c r="I78"/>
      <c r="J78"/>
      <c r="K78"/>
      <c r="L78"/>
    </row>
    <row r="79" spans="1:12" x14ac:dyDescent="0.2">
      <c r="A79" t="s">
        <v>4135</v>
      </c>
      <c r="B79" s="10" t="s">
        <v>158</v>
      </c>
      <c r="C79" t="s">
        <v>4279</v>
      </c>
      <c r="D79" t="s">
        <v>159</v>
      </c>
      <c r="E79" s="9">
        <v>131.66999999999999</v>
      </c>
      <c r="F79" s="10" t="str">
        <f>+_01_CODIGOS_Y_COSTOS_xlsm[[#This Row],[FABRICA]]&amp;_01_CODIGOS_Y_COSTOS_xlsm[[#This Row],[CODIGO]]</f>
        <v>FADERS-006</v>
      </c>
      <c r="G79"/>
      <c r="H79"/>
      <c r="I79"/>
      <c r="J79"/>
      <c r="K79"/>
      <c r="L79"/>
    </row>
    <row r="80" spans="1:12" x14ac:dyDescent="0.2">
      <c r="A80" t="s">
        <v>4135</v>
      </c>
      <c r="B80" s="10" t="s">
        <v>160</v>
      </c>
      <c r="C80" t="s">
        <v>4280</v>
      </c>
      <c r="D80" t="s">
        <v>161</v>
      </c>
      <c r="E80" s="9">
        <v>155.61000000000001</v>
      </c>
      <c r="F80" s="10" t="str">
        <f>+_01_CODIGOS_Y_COSTOS_xlsm[[#This Row],[FABRICA]]&amp;_01_CODIGOS_Y_COSTOS_xlsm[[#This Row],[CODIGO]]</f>
        <v>FADERS-077</v>
      </c>
      <c r="G80"/>
      <c r="H80"/>
      <c r="I80"/>
      <c r="J80"/>
      <c r="K80"/>
      <c r="L80"/>
    </row>
    <row r="81" spans="1:12" x14ac:dyDescent="0.2">
      <c r="A81" t="s">
        <v>4135</v>
      </c>
      <c r="B81" s="10" t="s">
        <v>162</v>
      </c>
      <c r="C81" t="s">
        <v>4281</v>
      </c>
      <c r="D81" t="s">
        <v>163</v>
      </c>
      <c r="E81" s="9">
        <v>187.53</v>
      </c>
      <c r="F81" s="10" t="str">
        <f>+_01_CODIGOS_Y_COSTOS_xlsm[[#This Row],[FABRICA]]&amp;_01_CODIGOS_Y_COSTOS_xlsm[[#This Row],[CODIGO]]</f>
        <v>FADERS-052</v>
      </c>
      <c r="G81"/>
      <c r="H81"/>
      <c r="I81"/>
      <c r="J81"/>
      <c r="K81"/>
      <c r="L81"/>
    </row>
    <row r="82" spans="1:12" x14ac:dyDescent="0.2">
      <c r="A82" t="s">
        <v>4135</v>
      </c>
      <c r="B82" s="10" t="s">
        <v>164</v>
      </c>
      <c r="C82" t="s">
        <v>4282</v>
      </c>
      <c r="D82" t="s">
        <v>165</v>
      </c>
      <c r="E82" s="9">
        <v>194.51249999999999</v>
      </c>
      <c r="F82" s="10" t="str">
        <f>+_01_CODIGOS_Y_COSTOS_xlsm[[#This Row],[FABRICA]]&amp;_01_CODIGOS_Y_COSTOS_xlsm[[#This Row],[CODIGO]]</f>
        <v>FADERS-111</v>
      </c>
      <c r="G82"/>
      <c r="H82"/>
      <c r="I82"/>
      <c r="J82"/>
      <c r="K82"/>
      <c r="L82"/>
    </row>
    <row r="83" spans="1:12" x14ac:dyDescent="0.2">
      <c r="A83" t="s">
        <v>4135</v>
      </c>
      <c r="B83" s="10" t="s">
        <v>166</v>
      </c>
      <c r="C83" t="s">
        <v>4283</v>
      </c>
      <c r="D83" t="s">
        <v>167</v>
      </c>
      <c r="E83" s="9">
        <v>179.55</v>
      </c>
      <c r="F83" s="10" t="str">
        <f>+_01_CODIGOS_Y_COSTOS_xlsm[[#This Row],[FABRICA]]&amp;_01_CODIGOS_Y_COSTOS_xlsm[[#This Row],[CODIGO]]</f>
        <v>FADERS-127</v>
      </c>
      <c r="G83"/>
      <c r="H83"/>
      <c r="I83"/>
      <c r="J83"/>
      <c r="K83"/>
      <c r="L83"/>
    </row>
    <row r="84" spans="1:12" x14ac:dyDescent="0.2">
      <c r="A84" t="s">
        <v>4135</v>
      </c>
      <c r="B84" s="10" t="s">
        <v>168</v>
      </c>
      <c r="C84" t="s">
        <v>4284</v>
      </c>
      <c r="D84" t="s">
        <v>169</v>
      </c>
      <c r="E84" s="9">
        <v>204.48750000000001</v>
      </c>
      <c r="F84" s="10" t="str">
        <f>+_01_CODIGOS_Y_COSTOS_xlsm[[#This Row],[FABRICA]]&amp;_01_CODIGOS_Y_COSTOS_xlsm[[#This Row],[CODIGO]]</f>
        <v>FADERS-044</v>
      </c>
      <c r="G84"/>
      <c r="H84"/>
      <c r="I84"/>
      <c r="J84"/>
      <c r="K84"/>
      <c r="L84"/>
    </row>
    <row r="85" spans="1:12" x14ac:dyDescent="0.2">
      <c r="A85" t="s">
        <v>4135</v>
      </c>
      <c r="B85" s="10" t="s">
        <v>170</v>
      </c>
      <c r="C85" t="s">
        <v>9041</v>
      </c>
      <c r="D85" t="s">
        <v>171</v>
      </c>
      <c r="E85" s="9">
        <v>144.63749999999999</v>
      </c>
      <c r="F85" s="10" t="str">
        <f>+_01_CODIGOS_Y_COSTOS_xlsm[[#This Row],[FABRICA]]&amp;_01_CODIGOS_Y_COSTOS_xlsm[[#This Row],[CODIGO]]</f>
        <v>FADERS-076/B</v>
      </c>
      <c r="G85"/>
      <c r="H85"/>
      <c r="I85"/>
      <c r="J85"/>
      <c r="K85"/>
      <c r="L85"/>
    </row>
    <row r="86" spans="1:12" x14ac:dyDescent="0.2">
      <c r="A86" t="s">
        <v>4135</v>
      </c>
      <c r="B86" s="10" t="s">
        <v>172</v>
      </c>
      <c r="C86" t="s">
        <v>4285</v>
      </c>
      <c r="D86" t="s">
        <v>173</v>
      </c>
      <c r="E86" s="9">
        <v>183.54</v>
      </c>
      <c r="F86" s="10" t="str">
        <f>+_01_CODIGOS_Y_COSTOS_xlsm[[#This Row],[FABRICA]]&amp;_01_CODIGOS_Y_COSTOS_xlsm[[#This Row],[CODIGO]]</f>
        <v>FADERS-005</v>
      </c>
      <c r="G86"/>
      <c r="H86"/>
      <c r="I86"/>
      <c r="J86"/>
      <c r="K86"/>
      <c r="L86"/>
    </row>
    <row r="87" spans="1:12" x14ac:dyDescent="0.2">
      <c r="A87" t="s">
        <v>4135</v>
      </c>
      <c r="B87" s="10" t="s">
        <v>174</v>
      </c>
      <c r="C87" t="s">
        <v>4286</v>
      </c>
      <c r="D87" t="s">
        <v>175</v>
      </c>
      <c r="E87" s="9">
        <v>239.4</v>
      </c>
      <c r="F87" s="10" t="str">
        <f>+_01_CODIGOS_Y_COSTOS_xlsm[[#This Row],[FABRICA]]&amp;_01_CODIGOS_Y_COSTOS_xlsm[[#This Row],[CODIGO]]</f>
        <v>FADERS-026</v>
      </c>
      <c r="G87"/>
      <c r="H87"/>
      <c r="I87"/>
      <c r="J87"/>
      <c r="K87"/>
      <c r="L87"/>
    </row>
    <row r="88" spans="1:12" x14ac:dyDescent="0.2">
      <c r="A88" t="s">
        <v>4135</v>
      </c>
      <c r="B88" s="10" t="s">
        <v>176</v>
      </c>
      <c r="C88" t="s">
        <v>4287</v>
      </c>
      <c r="D88" t="s">
        <v>177</v>
      </c>
      <c r="E88" s="9">
        <v>169.57499999999999</v>
      </c>
      <c r="F88" s="10" t="str">
        <f>+_01_CODIGOS_Y_COSTOS_xlsm[[#This Row],[FABRICA]]&amp;_01_CODIGOS_Y_COSTOS_xlsm[[#This Row],[CODIGO]]</f>
        <v>FADERS-011</v>
      </c>
      <c r="G88"/>
      <c r="H88"/>
      <c r="I88"/>
      <c r="J88"/>
      <c r="K88"/>
      <c r="L88"/>
    </row>
    <row r="89" spans="1:12" x14ac:dyDescent="0.2">
      <c r="A89" t="s">
        <v>4135</v>
      </c>
      <c r="B89" s="10" t="s">
        <v>178</v>
      </c>
      <c r="C89" t="s">
        <v>4288</v>
      </c>
      <c r="D89" t="s">
        <v>179</v>
      </c>
      <c r="E89" s="9">
        <v>91.77</v>
      </c>
      <c r="F89" s="10" t="str">
        <f>+_01_CODIGOS_Y_COSTOS_xlsm[[#This Row],[FABRICA]]&amp;_01_CODIGOS_Y_COSTOS_xlsm[[#This Row],[CODIGO]]</f>
        <v>FADERS-075</v>
      </c>
      <c r="G89"/>
      <c r="H89"/>
      <c r="I89"/>
      <c r="J89"/>
      <c r="K89"/>
      <c r="L89"/>
    </row>
    <row r="90" spans="1:12" x14ac:dyDescent="0.2">
      <c r="A90" t="s">
        <v>4135</v>
      </c>
      <c r="B90" s="10" t="s">
        <v>180</v>
      </c>
      <c r="C90" t="s">
        <v>4289</v>
      </c>
      <c r="D90" t="s">
        <v>181</v>
      </c>
      <c r="E90" s="9">
        <v>194.51249999999999</v>
      </c>
      <c r="F90" s="10" t="str">
        <f>+_01_CODIGOS_Y_COSTOS_xlsm[[#This Row],[FABRICA]]&amp;_01_CODIGOS_Y_COSTOS_xlsm[[#This Row],[CODIGO]]</f>
        <v>FADERS-070</v>
      </c>
      <c r="G90"/>
      <c r="H90"/>
      <c r="I90"/>
      <c r="J90"/>
      <c r="K90"/>
      <c r="L90"/>
    </row>
    <row r="91" spans="1:12" x14ac:dyDescent="0.2">
      <c r="A91" t="s">
        <v>4135</v>
      </c>
      <c r="B91" s="10" t="s">
        <v>182</v>
      </c>
      <c r="C91" t="s">
        <v>4290</v>
      </c>
      <c r="D91" t="s">
        <v>183</v>
      </c>
      <c r="E91" s="9">
        <v>161.595</v>
      </c>
      <c r="F91" s="10" t="str">
        <f>+_01_CODIGOS_Y_COSTOS_xlsm[[#This Row],[FABRICA]]&amp;_01_CODIGOS_Y_COSTOS_xlsm[[#This Row],[CODIGO]]</f>
        <v>FADERS-021</v>
      </c>
      <c r="G91"/>
      <c r="H91"/>
      <c r="I91"/>
      <c r="J91"/>
      <c r="K91"/>
      <c r="L91"/>
    </row>
    <row r="92" spans="1:12" x14ac:dyDescent="0.2">
      <c r="A92" t="s">
        <v>4135</v>
      </c>
      <c r="B92" s="10" t="s">
        <v>184</v>
      </c>
      <c r="C92" t="s">
        <v>4291</v>
      </c>
      <c r="D92" t="s">
        <v>185</v>
      </c>
      <c r="E92" s="9">
        <v>119.7</v>
      </c>
      <c r="F92" s="10" t="str">
        <f>+_01_CODIGOS_Y_COSTOS_xlsm[[#This Row],[FABRICA]]&amp;_01_CODIGOS_Y_COSTOS_xlsm[[#This Row],[CODIGO]]</f>
        <v>FADERS-071</v>
      </c>
      <c r="G92"/>
      <c r="H92"/>
      <c r="I92"/>
      <c r="J92"/>
      <c r="K92"/>
      <c r="L92"/>
    </row>
    <row r="93" spans="1:12" x14ac:dyDescent="0.2">
      <c r="A93" t="s">
        <v>4135</v>
      </c>
      <c r="B93" s="10" t="s">
        <v>186</v>
      </c>
      <c r="C93" t="s">
        <v>4292</v>
      </c>
      <c r="D93" t="s">
        <v>187</v>
      </c>
      <c r="E93" s="9">
        <v>249.375</v>
      </c>
      <c r="F93" s="10" t="str">
        <f>+_01_CODIGOS_Y_COSTOS_xlsm[[#This Row],[FABRICA]]&amp;_01_CODIGOS_Y_COSTOS_xlsm[[#This Row],[CODIGO]]</f>
        <v>FADERS-072</v>
      </c>
      <c r="G93"/>
      <c r="H93"/>
      <c r="I93"/>
      <c r="J93"/>
      <c r="K93"/>
      <c r="L93"/>
    </row>
    <row r="94" spans="1:12" x14ac:dyDescent="0.2">
      <c r="A94" t="s">
        <v>4135</v>
      </c>
      <c r="B94" s="10" t="s">
        <v>188</v>
      </c>
      <c r="C94" t="s">
        <v>4923</v>
      </c>
      <c r="D94" t="s">
        <v>189</v>
      </c>
      <c r="E94" s="9">
        <v>168.30779999999999</v>
      </c>
      <c r="F94" s="10" t="str">
        <f>+_01_CODIGOS_Y_COSTOS_xlsm[[#This Row],[FABRICA]]&amp;_01_CODIGOS_Y_COSTOS_xlsm[[#This Row],[CODIGO]]</f>
        <v>FADERF-059</v>
      </c>
      <c r="G94"/>
      <c r="H94"/>
      <c r="I94"/>
      <c r="J94"/>
      <c r="K94"/>
      <c r="L94"/>
    </row>
    <row r="95" spans="1:12" x14ac:dyDescent="0.2">
      <c r="A95" t="s">
        <v>4135</v>
      </c>
      <c r="B95" s="10" t="s">
        <v>190</v>
      </c>
      <c r="C95" t="s">
        <v>4293</v>
      </c>
      <c r="D95" t="s">
        <v>191</v>
      </c>
      <c r="E95" s="9">
        <v>259.35000000000002</v>
      </c>
      <c r="F95" s="10" t="str">
        <f>+_01_CODIGOS_Y_COSTOS_xlsm[[#This Row],[FABRICA]]&amp;_01_CODIGOS_Y_COSTOS_xlsm[[#This Row],[CODIGO]]</f>
        <v>FADERS-082</v>
      </c>
      <c r="G95"/>
      <c r="H95"/>
      <c r="I95"/>
      <c r="J95"/>
      <c r="K95"/>
      <c r="L95"/>
    </row>
    <row r="96" spans="1:12" x14ac:dyDescent="0.2">
      <c r="A96" t="s">
        <v>4135</v>
      </c>
      <c r="B96" s="10" t="s">
        <v>192</v>
      </c>
      <c r="C96" t="s">
        <v>4294</v>
      </c>
      <c r="D96" t="s">
        <v>193</v>
      </c>
      <c r="E96" s="9">
        <v>215.46</v>
      </c>
      <c r="F96" s="10" t="str">
        <f>+_01_CODIGOS_Y_COSTOS_xlsm[[#This Row],[FABRICA]]&amp;_01_CODIGOS_Y_COSTOS_xlsm[[#This Row],[CODIGO]]</f>
        <v>FADERS-037</v>
      </c>
      <c r="G96"/>
      <c r="H96"/>
      <c r="I96"/>
      <c r="J96"/>
      <c r="K96"/>
      <c r="L96"/>
    </row>
    <row r="97" spans="1:12" x14ac:dyDescent="0.2">
      <c r="A97" t="s">
        <v>4135</v>
      </c>
      <c r="B97" s="10" t="s">
        <v>194</v>
      </c>
      <c r="C97" t="s">
        <v>4295</v>
      </c>
      <c r="D97" t="s">
        <v>195</v>
      </c>
      <c r="E97" s="9">
        <v>167.58</v>
      </c>
      <c r="F97" s="10" t="str">
        <f>+_01_CODIGOS_Y_COSTOS_xlsm[[#This Row],[FABRICA]]&amp;_01_CODIGOS_Y_COSTOS_xlsm[[#This Row],[CODIGO]]</f>
        <v>FADERS-012</v>
      </c>
      <c r="G97"/>
      <c r="H97"/>
      <c r="I97"/>
      <c r="J97"/>
      <c r="K97"/>
      <c r="L97"/>
    </row>
    <row r="98" spans="1:12" x14ac:dyDescent="0.2">
      <c r="A98" t="s">
        <v>4135</v>
      </c>
      <c r="B98" s="10" t="s">
        <v>196</v>
      </c>
      <c r="C98" t="s">
        <v>4924</v>
      </c>
      <c r="D98" t="s">
        <v>197</v>
      </c>
      <c r="E98" s="9">
        <v>180.1756</v>
      </c>
      <c r="F98" s="10" t="str">
        <f>+_01_CODIGOS_Y_COSTOS_xlsm[[#This Row],[FABRICA]]&amp;_01_CODIGOS_Y_COSTOS_xlsm[[#This Row],[CODIGO]]</f>
        <v>FADERF-029</v>
      </c>
      <c r="G98"/>
      <c r="H98"/>
      <c r="I98"/>
      <c r="J98"/>
      <c r="K98"/>
      <c r="L98"/>
    </row>
    <row r="99" spans="1:12" x14ac:dyDescent="0.2">
      <c r="A99" t="s">
        <v>4135</v>
      </c>
      <c r="B99" s="10" t="s">
        <v>198</v>
      </c>
      <c r="C99" t="s">
        <v>7004</v>
      </c>
      <c r="D99" t="s">
        <v>199</v>
      </c>
      <c r="E99" s="9">
        <v>172.6234</v>
      </c>
      <c r="F99" s="10" t="str">
        <f>+_01_CODIGOS_Y_COSTOS_xlsm[[#This Row],[FABRICA]]&amp;_01_CODIGOS_Y_COSTOS_xlsm[[#This Row],[CODIGO]]</f>
        <v>FADERF-799</v>
      </c>
      <c r="G99"/>
      <c r="H99"/>
      <c r="I99"/>
      <c r="J99"/>
      <c r="K99"/>
      <c r="L99"/>
    </row>
    <row r="100" spans="1:12" x14ac:dyDescent="0.2">
      <c r="A100" t="s">
        <v>4135</v>
      </c>
      <c r="B100" s="10" t="s">
        <v>200</v>
      </c>
      <c r="C100" t="s">
        <v>4925</v>
      </c>
      <c r="D100" t="s">
        <v>201</v>
      </c>
      <c r="E100" s="9">
        <v>280.51299999999998</v>
      </c>
      <c r="F100" s="10" t="str">
        <f>+_01_CODIGOS_Y_COSTOS_xlsm[[#This Row],[FABRICA]]&amp;_01_CODIGOS_Y_COSTOS_xlsm[[#This Row],[CODIGO]]</f>
        <v>FADERF-200</v>
      </c>
      <c r="G100"/>
      <c r="H100"/>
      <c r="I100"/>
      <c r="J100"/>
      <c r="K100"/>
      <c r="L100"/>
    </row>
    <row r="101" spans="1:12" x14ac:dyDescent="0.2">
      <c r="A101" t="s">
        <v>4135</v>
      </c>
      <c r="B101" s="10" t="s">
        <v>202</v>
      </c>
      <c r="C101" t="s">
        <v>4926</v>
      </c>
      <c r="D101" t="s">
        <v>203</v>
      </c>
      <c r="E101" s="9">
        <v>215.7792</v>
      </c>
      <c r="F101" s="10" t="str">
        <f>+_01_CODIGOS_Y_COSTOS_xlsm[[#This Row],[FABRICA]]&amp;_01_CODIGOS_Y_COSTOS_xlsm[[#This Row],[CODIGO]]</f>
        <v>FADERF-043</v>
      </c>
      <c r="G101"/>
      <c r="H101"/>
      <c r="I101"/>
      <c r="J101"/>
      <c r="K101"/>
      <c r="L101"/>
    </row>
    <row r="102" spans="1:12" x14ac:dyDescent="0.2">
      <c r="A102" t="s">
        <v>4135</v>
      </c>
      <c r="B102" s="10" t="s">
        <v>204</v>
      </c>
      <c r="C102" t="s">
        <v>4927</v>
      </c>
      <c r="D102" t="s">
        <v>205</v>
      </c>
      <c r="E102" s="9">
        <v>269.72399999999999</v>
      </c>
      <c r="F102" s="10" t="str">
        <f>+_01_CODIGOS_Y_COSTOS_xlsm[[#This Row],[FABRICA]]&amp;_01_CODIGOS_Y_COSTOS_xlsm[[#This Row],[CODIGO]]</f>
        <v>FADERF-469/H</v>
      </c>
      <c r="G102"/>
      <c r="H102"/>
      <c r="I102"/>
      <c r="J102"/>
      <c r="K102"/>
      <c r="L102"/>
    </row>
    <row r="103" spans="1:12" x14ac:dyDescent="0.2">
      <c r="A103" t="s">
        <v>4135</v>
      </c>
      <c r="B103" s="10" t="s">
        <v>206</v>
      </c>
      <c r="C103" t="s">
        <v>4928</v>
      </c>
      <c r="D103" t="s">
        <v>207</v>
      </c>
      <c r="E103" s="9">
        <v>201.75360000000001</v>
      </c>
      <c r="F103" s="10" t="str">
        <f>+_01_CODIGOS_Y_COSTOS_xlsm[[#This Row],[FABRICA]]&amp;_01_CODIGOS_Y_COSTOS_xlsm[[#This Row],[CODIGO]]</f>
        <v>FADERF-999/R</v>
      </c>
      <c r="G103"/>
      <c r="H103"/>
      <c r="I103"/>
      <c r="J103"/>
      <c r="K103"/>
      <c r="L103"/>
    </row>
    <row r="104" spans="1:12" x14ac:dyDescent="0.2">
      <c r="A104" t="s">
        <v>4135</v>
      </c>
      <c r="B104" s="10" t="s">
        <v>208</v>
      </c>
      <c r="C104" t="s">
        <v>4929</v>
      </c>
      <c r="D104" t="s">
        <v>209</v>
      </c>
      <c r="E104" s="9">
        <v>201.75360000000001</v>
      </c>
      <c r="F104" s="10" t="str">
        <f>+_01_CODIGOS_Y_COSTOS_xlsm[[#This Row],[FABRICA]]&amp;_01_CODIGOS_Y_COSTOS_xlsm[[#This Row],[CODIGO]]</f>
        <v>FADERF-999/V</v>
      </c>
      <c r="G104"/>
      <c r="H104"/>
      <c r="I104"/>
      <c r="J104"/>
      <c r="K104"/>
      <c r="L104"/>
    </row>
    <row r="105" spans="1:12" x14ac:dyDescent="0.2">
      <c r="A105" t="s">
        <v>4135</v>
      </c>
      <c r="B105" s="10" t="s">
        <v>210</v>
      </c>
      <c r="C105" t="s">
        <v>4930</v>
      </c>
      <c r="D105" t="s">
        <v>211</v>
      </c>
      <c r="E105" s="9">
        <v>183.41229999999999</v>
      </c>
      <c r="F105" s="10" t="str">
        <f>+_01_CODIGOS_Y_COSTOS_xlsm[[#This Row],[FABRICA]]&amp;_01_CODIGOS_Y_COSTOS_xlsm[[#This Row],[CODIGO]]</f>
        <v>FADERF-1025</v>
      </c>
      <c r="G105"/>
      <c r="H105"/>
      <c r="I105"/>
      <c r="J105"/>
      <c r="K105"/>
      <c r="L105"/>
    </row>
    <row r="106" spans="1:12" x14ac:dyDescent="0.2">
      <c r="A106" t="s">
        <v>4135</v>
      </c>
      <c r="B106" s="10" t="s">
        <v>212</v>
      </c>
      <c r="C106" t="s">
        <v>4931</v>
      </c>
      <c r="D106" t="s">
        <v>213</v>
      </c>
      <c r="E106" s="9">
        <v>153.20320000000001</v>
      </c>
      <c r="F106" s="10" t="str">
        <f>+_01_CODIGOS_Y_COSTOS_xlsm[[#This Row],[FABRICA]]&amp;_01_CODIGOS_Y_COSTOS_xlsm[[#This Row],[CODIGO]]</f>
        <v>FADERF-120/Nat</v>
      </c>
      <c r="G106"/>
      <c r="H106"/>
      <c r="I106"/>
      <c r="J106"/>
      <c r="K106"/>
      <c r="L106"/>
    </row>
    <row r="107" spans="1:12" x14ac:dyDescent="0.2">
      <c r="A107" t="s">
        <v>4135</v>
      </c>
      <c r="B107" s="10" t="s">
        <v>214</v>
      </c>
      <c r="C107" t="s">
        <v>4916</v>
      </c>
      <c r="D107" t="s">
        <v>215</v>
      </c>
      <c r="E107" s="9">
        <v>153.20320000000001</v>
      </c>
      <c r="F107" s="10" t="str">
        <f>+_01_CODIGOS_Y_COSTOS_xlsm[[#This Row],[FABRICA]]&amp;_01_CODIGOS_Y_COSTOS_xlsm[[#This Row],[CODIGO]]</f>
        <v>FADERF-0012/D</v>
      </c>
      <c r="G107"/>
      <c r="H107"/>
      <c r="I107"/>
      <c r="J107"/>
      <c r="K107"/>
      <c r="L107"/>
    </row>
    <row r="108" spans="1:12" x14ac:dyDescent="0.2">
      <c r="A108" t="s">
        <v>4135</v>
      </c>
      <c r="B108" s="10" t="s">
        <v>216</v>
      </c>
      <c r="C108" t="s">
        <v>4932</v>
      </c>
      <c r="D108" t="s">
        <v>217</v>
      </c>
      <c r="E108" s="9">
        <v>183.41229999999999</v>
      </c>
      <c r="F108" s="10" t="str">
        <f>+_01_CODIGOS_Y_COSTOS_xlsm[[#This Row],[FABRICA]]&amp;_01_CODIGOS_Y_COSTOS_xlsm[[#This Row],[CODIGO]]</f>
        <v>FADERF-451</v>
      </c>
      <c r="G108"/>
      <c r="H108"/>
      <c r="I108"/>
      <c r="J108"/>
      <c r="K108"/>
      <c r="L108"/>
    </row>
    <row r="109" spans="1:12" x14ac:dyDescent="0.2">
      <c r="A109" t="s">
        <v>4135</v>
      </c>
      <c r="B109" s="10" t="s">
        <v>218</v>
      </c>
      <c r="C109" t="s">
        <v>4296</v>
      </c>
      <c r="D109" t="s">
        <v>219</v>
      </c>
      <c r="E109" s="9">
        <v>123.69</v>
      </c>
      <c r="F109" s="10" t="str">
        <f>+_01_CODIGOS_Y_COSTOS_xlsm[[#This Row],[FABRICA]]&amp;_01_CODIGOS_Y_COSTOS_xlsm[[#This Row],[CODIGO]]</f>
        <v>FADERS-104</v>
      </c>
      <c r="G109"/>
      <c r="H109"/>
      <c r="I109"/>
      <c r="J109"/>
      <c r="K109"/>
      <c r="L109"/>
    </row>
    <row r="110" spans="1:12" x14ac:dyDescent="0.2">
      <c r="A110" t="s">
        <v>4135</v>
      </c>
      <c r="B110" s="10" t="s">
        <v>220</v>
      </c>
      <c r="C110" t="s">
        <v>4297</v>
      </c>
      <c r="D110" t="s">
        <v>221</v>
      </c>
      <c r="E110" s="9">
        <v>189.52500000000001</v>
      </c>
      <c r="F110" s="10" t="str">
        <f>+_01_CODIGOS_Y_COSTOS_xlsm[[#This Row],[FABRICA]]&amp;_01_CODIGOS_Y_COSTOS_xlsm[[#This Row],[CODIGO]]</f>
        <v>FADERS-103</v>
      </c>
      <c r="G110"/>
      <c r="H110"/>
      <c r="I110"/>
      <c r="J110"/>
      <c r="K110"/>
      <c r="L110"/>
    </row>
    <row r="111" spans="1:12" x14ac:dyDescent="0.2">
      <c r="A111" t="s">
        <v>4135</v>
      </c>
      <c r="B111" s="10" t="s">
        <v>222</v>
      </c>
      <c r="C111" t="s">
        <v>4298</v>
      </c>
      <c r="D111" t="s">
        <v>223</v>
      </c>
      <c r="E111" s="9">
        <v>173.565</v>
      </c>
      <c r="F111" s="10" t="str">
        <f>+_01_CODIGOS_Y_COSTOS_xlsm[[#This Row],[FABRICA]]&amp;_01_CODIGOS_Y_COSTOS_xlsm[[#This Row],[CODIGO]]</f>
        <v>FADERS-199</v>
      </c>
      <c r="G111"/>
      <c r="H111"/>
      <c r="I111"/>
      <c r="J111"/>
      <c r="K111"/>
      <c r="L111"/>
    </row>
    <row r="112" spans="1:12" x14ac:dyDescent="0.2">
      <c r="A112" t="s">
        <v>4135</v>
      </c>
      <c r="B112" s="10" t="s">
        <v>224</v>
      </c>
      <c r="C112" t="s">
        <v>4299</v>
      </c>
      <c r="D112" t="s">
        <v>225</v>
      </c>
      <c r="E112" s="9">
        <v>151.62</v>
      </c>
      <c r="F112" s="10" t="str">
        <f>+_01_CODIGOS_Y_COSTOS_xlsm[[#This Row],[FABRICA]]&amp;_01_CODIGOS_Y_COSTOS_xlsm[[#This Row],[CODIGO]]</f>
        <v>FADERS-137</v>
      </c>
      <c r="G112"/>
      <c r="H112"/>
      <c r="I112"/>
      <c r="J112"/>
      <c r="K112"/>
      <c r="L112"/>
    </row>
    <row r="113" spans="1:12" x14ac:dyDescent="0.2">
      <c r="A113" t="s">
        <v>4135</v>
      </c>
      <c r="B113" s="10" t="s">
        <v>226</v>
      </c>
      <c r="C113" t="s">
        <v>4933</v>
      </c>
      <c r="D113" t="s">
        <v>227</v>
      </c>
      <c r="E113" s="9">
        <v>161.83439999999999</v>
      </c>
      <c r="F113" s="10" t="str">
        <f>+_01_CODIGOS_Y_COSTOS_xlsm[[#This Row],[FABRICA]]&amp;_01_CODIGOS_Y_COSTOS_xlsm[[#This Row],[CODIGO]]</f>
        <v>FADERF-720</v>
      </c>
      <c r="G113"/>
      <c r="H113"/>
      <c r="I113"/>
      <c r="J113"/>
      <c r="K113"/>
      <c r="L113"/>
    </row>
    <row r="114" spans="1:12" x14ac:dyDescent="0.2">
      <c r="A114" t="s">
        <v>4135</v>
      </c>
      <c r="B114" s="10" t="s">
        <v>228</v>
      </c>
      <c r="C114" t="s">
        <v>4300</v>
      </c>
      <c r="D114" t="s">
        <v>229</v>
      </c>
      <c r="E114" s="9">
        <v>259.35000000000002</v>
      </c>
      <c r="F114" s="10" t="str">
        <f>+_01_CODIGOS_Y_COSTOS_xlsm[[#This Row],[FABRICA]]&amp;_01_CODIGOS_Y_COSTOS_xlsm[[#This Row],[CODIGO]]</f>
        <v>FADERS-125</v>
      </c>
      <c r="G114"/>
      <c r="H114"/>
      <c r="I114"/>
      <c r="J114"/>
      <c r="K114"/>
      <c r="L114"/>
    </row>
    <row r="115" spans="1:12" x14ac:dyDescent="0.2">
      <c r="A115" t="s">
        <v>4135</v>
      </c>
      <c r="B115" s="10" t="s">
        <v>230</v>
      </c>
      <c r="C115" t="s">
        <v>4934</v>
      </c>
      <c r="D115" t="s">
        <v>231</v>
      </c>
      <c r="E115" s="9">
        <v>151.0454</v>
      </c>
      <c r="F115" s="10" t="str">
        <f>+_01_CODIGOS_Y_COSTOS_xlsm[[#This Row],[FABRICA]]&amp;_01_CODIGOS_Y_COSTOS_xlsm[[#This Row],[CODIGO]]</f>
        <v>FADERF-1005</v>
      </c>
      <c r="G115"/>
      <c r="H115"/>
      <c r="I115"/>
      <c r="J115"/>
      <c r="K115"/>
      <c r="L115"/>
    </row>
    <row r="116" spans="1:12" x14ac:dyDescent="0.2">
      <c r="A116" t="s">
        <v>4135</v>
      </c>
      <c r="B116" s="10" t="s">
        <v>232</v>
      </c>
      <c r="C116" t="s">
        <v>4935</v>
      </c>
      <c r="D116" t="s">
        <v>233</v>
      </c>
      <c r="E116" s="9">
        <v>248.14609999999999</v>
      </c>
      <c r="F116" s="10" t="str">
        <f>+_01_CODIGOS_Y_COSTOS_xlsm[[#This Row],[FABRICA]]&amp;_01_CODIGOS_Y_COSTOS_xlsm[[#This Row],[CODIGO]]</f>
        <v>FADERF-721</v>
      </c>
      <c r="G116"/>
      <c r="H116"/>
      <c r="I116"/>
      <c r="J116"/>
      <c r="K116"/>
      <c r="L116"/>
    </row>
    <row r="117" spans="1:12" x14ac:dyDescent="0.2">
      <c r="A117" t="s">
        <v>4135</v>
      </c>
      <c r="B117" s="10" t="s">
        <v>234</v>
      </c>
      <c r="C117" t="s">
        <v>4301</v>
      </c>
      <c r="D117" t="s">
        <v>235</v>
      </c>
      <c r="E117" s="9">
        <v>149.625</v>
      </c>
      <c r="F117" s="10" t="str">
        <f>+_01_CODIGOS_Y_COSTOS_xlsm[[#This Row],[FABRICA]]&amp;_01_CODIGOS_Y_COSTOS_xlsm[[#This Row],[CODIGO]]</f>
        <v>FADERS-123</v>
      </c>
      <c r="G117"/>
      <c r="H117"/>
      <c r="I117"/>
      <c r="J117"/>
      <c r="K117"/>
      <c r="L117"/>
    </row>
    <row r="118" spans="1:12" x14ac:dyDescent="0.2">
      <c r="A118" t="s">
        <v>4135</v>
      </c>
      <c r="B118" s="10" t="s">
        <v>236</v>
      </c>
      <c r="C118" t="s">
        <v>4936</v>
      </c>
      <c r="D118" t="s">
        <v>237</v>
      </c>
      <c r="E118" s="9">
        <v>134.86199999999999</v>
      </c>
      <c r="F118" s="10" t="str">
        <f>+_01_CODIGOS_Y_COSTOS_xlsm[[#This Row],[FABRICA]]&amp;_01_CODIGOS_Y_COSTOS_xlsm[[#This Row],[CODIGO]]</f>
        <v>FADERF-017</v>
      </c>
      <c r="G118"/>
      <c r="H118"/>
      <c r="I118"/>
      <c r="J118"/>
      <c r="K118"/>
      <c r="L118"/>
    </row>
    <row r="119" spans="1:12" x14ac:dyDescent="0.2">
      <c r="A119" t="s">
        <v>4135</v>
      </c>
      <c r="B119" s="10" t="s">
        <v>238</v>
      </c>
      <c r="C119" t="s">
        <v>4937</v>
      </c>
      <c r="D119" t="s">
        <v>239</v>
      </c>
      <c r="E119" s="9">
        <v>152.50299999999999</v>
      </c>
      <c r="F119" s="10" t="str">
        <f>+_01_CODIGOS_Y_COSTOS_xlsm[[#This Row],[FABRICA]]&amp;_01_CODIGOS_Y_COSTOS_xlsm[[#This Row],[CODIGO]]</f>
        <v>FADERF-009/S</v>
      </c>
      <c r="G119"/>
      <c r="H119"/>
      <c r="I119"/>
      <c r="J119"/>
      <c r="K119"/>
      <c r="L119"/>
    </row>
    <row r="120" spans="1:12" x14ac:dyDescent="0.2">
      <c r="A120" t="s">
        <v>4135</v>
      </c>
      <c r="B120" s="10" t="s">
        <v>240</v>
      </c>
      <c r="C120" t="s">
        <v>4302</v>
      </c>
      <c r="D120" t="s">
        <v>241</v>
      </c>
      <c r="E120" s="9">
        <v>299.25</v>
      </c>
      <c r="F120" s="10" t="str">
        <f>+_01_CODIGOS_Y_COSTOS_xlsm[[#This Row],[FABRICA]]&amp;_01_CODIGOS_Y_COSTOS_xlsm[[#This Row],[CODIGO]]</f>
        <v>FADERS-163</v>
      </c>
      <c r="G120"/>
      <c r="H120"/>
      <c r="I120"/>
      <c r="J120"/>
      <c r="K120"/>
      <c r="L120"/>
    </row>
    <row r="121" spans="1:12" x14ac:dyDescent="0.2">
      <c r="A121" t="s">
        <v>4135</v>
      </c>
      <c r="B121" s="10" t="s">
        <v>242</v>
      </c>
      <c r="C121" t="s">
        <v>4938</v>
      </c>
      <c r="D121" t="s">
        <v>243</v>
      </c>
      <c r="E121" s="9">
        <v>129.4675</v>
      </c>
      <c r="F121" s="10" t="str">
        <f>+_01_CODIGOS_Y_COSTOS_xlsm[[#This Row],[FABRICA]]&amp;_01_CODIGOS_Y_COSTOS_xlsm[[#This Row],[CODIGO]]</f>
        <v>FADERF-899</v>
      </c>
      <c r="G121"/>
      <c r="H121"/>
      <c r="I121"/>
      <c r="J121"/>
      <c r="K121"/>
      <c r="L121"/>
    </row>
    <row r="122" spans="1:12" x14ac:dyDescent="0.2">
      <c r="A122" t="s">
        <v>4135</v>
      </c>
      <c r="B122" s="10" t="s">
        <v>244</v>
      </c>
      <c r="C122" t="s">
        <v>4303</v>
      </c>
      <c r="D122" t="s">
        <v>245</v>
      </c>
      <c r="E122" s="9">
        <v>211.47</v>
      </c>
      <c r="F122" s="10" t="str">
        <f>+_01_CODIGOS_Y_COSTOS_xlsm[[#This Row],[FABRICA]]&amp;_01_CODIGOS_Y_COSTOS_xlsm[[#This Row],[CODIGO]]</f>
        <v>FADERS-132</v>
      </c>
      <c r="G122"/>
      <c r="H122"/>
      <c r="I122"/>
      <c r="J122"/>
      <c r="K122"/>
      <c r="L122"/>
    </row>
    <row r="123" spans="1:12" x14ac:dyDescent="0.2">
      <c r="A123" t="s">
        <v>4135</v>
      </c>
      <c r="B123" s="10" t="s">
        <v>246</v>
      </c>
      <c r="C123" t="s">
        <v>4263</v>
      </c>
      <c r="D123" t="s">
        <v>247</v>
      </c>
      <c r="E123" s="9">
        <v>211.47</v>
      </c>
      <c r="F123" s="10" t="str">
        <f>+_01_CODIGOS_Y_COSTOS_xlsm[[#This Row],[FABRICA]]&amp;_01_CODIGOS_Y_COSTOS_xlsm[[#This Row],[CODIGO]]</f>
        <v>FADERS-131</v>
      </c>
      <c r="G123"/>
      <c r="H123"/>
      <c r="I123"/>
      <c r="J123"/>
      <c r="K123"/>
      <c r="L123"/>
    </row>
    <row r="124" spans="1:12" x14ac:dyDescent="0.2">
      <c r="A124" t="s">
        <v>4135</v>
      </c>
      <c r="B124" s="10" t="s">
        <v>248</v>
      </c>
      <c r="C124" t="s">
        <v>4304</v>
      </c>
      <c r="D124" t="s">
        <v>249</v>
      </c>
      <c r="E124" s="9">
        <v>0</v>
      </c>
      <c r="F124" s="10" t="str">
        <f>+_01_CODIGOS_Y_COSTOS_xlsm[[#This Row],[FABRICA]]&amp;_01_CODIGOS_Y_COSTOS_xlsm[[#This Row],[CODIGO]]</f>
        <v>FADERS-124</v>
      </c>
      <c r="G124"/>
      <c r="H124"/>
      <c r="I124"/>
      <c r="J124"/>
      <c r="K124"/>
      <c r="L124"/>
    </row>
    <row r="125" spans="1:12" x14ac:dyDescent="0.2">
      <c r="A125" t="s">
        <v>4135</v>
      </c>
      <c r="B125" s="10" t="s">
        <v>250</v>
      </c>
      <c r="C125" t="s">
        <v>4939</v>
      </c>
      <c r="D125" t="s">
        <v>251</v>
      </c>
      <c r="E125" s="9">
        <v>149.9665</v>
      </c>
      <c r="F125" s="10" t="str">
        <f>+_01_CODIGOS_Y_COSTOS_xlsm[[#This Row],[FABRICA]]&amp;_01_CODIGOS_Y_COSTOS_xlsm[[#This Row],[CODIGO]]</f>
        <v>FADERF-038</v>
      </c>
      <c r="G125"/>
      <c r="H125"/>
      <c r="I125"/>
      <c r="J125"/>
      <c r="K125"/>
      <c r="L125"/>
    </row>
    <row r="126" spans="1:12" x14ac:dyDescent="0.2">
      <c r="A126" t="s">
        <v>4135</v>
      </c>
      <c r="B126" s="10" t="s">
        <v>252</v>
      </c>
      <c r="C126" t="s">
        <v>7005</v>
      </c>
      <c r="D126" t="s">
        <v>253</v>
      </c>
      <c r="E126" s="9">
        <v>364.08749999999998</v>
      </c>
      <c r="F126" s="10" t="str">
        <f>+_01_CODIGOS_Y_COSTOS_xlsm[[#This Row],[FABRICA]]&amp;_01_CODIGOS_Y_COSTOS_xlsm[[#This Row],[CODIGO]]</f>
        <v>FADERS-122</v>
      </c>
      <c r="G126"/>
      <c r="H126"/>
      <c r="I126"/>
      <c r="J126"/>
      <c r="K126"/>
      <c r="L126"/>
    </row>
    <row r="127" spans="1:12" x14ac:dyDescent="0.2">
      <c r="A127" t="s">
        <v>4135</v>
      </c>
      <c r="B127" s="10" t="s">
        <v>254</v>
      </c>
      <c r="C127" t="s">
        <v>4305</v>
      </c>
      <c r="D127" t="s">
        <v>255</v>
      </c>
      <c r="E127" s="9">
        <v>249.375</v>
      </c>
      <c r="F127" s="10" t="str">
        <f>+_01_CODIGOS_Y_COSTOS_xlsm[[#This Row],[FABRICA]]&amp;_01_CODIGOS_Y_COSTOS_xlsm[[#This Row],[CODIGO]]</f>
        <v>FADERS-189</v>
      </c>
      <c r="G127"/>
      <c r="H127"/>
      <c r="I127"/>
      <c r="J127"/>
      <c r="K127"/>
      <c r="L127"/>
    </row>
    <row r="128" spans="1:12" x14ac:dyDescent="0.2">
      <c r="A128" t="s">
        <v>4135</v>
      </c>
      <c r="B128" s="10" t="s">
        <v>256</v>
      </c>
      <c r="C128" t="s">
        <v>7006</v>
      </c>
      <c r="D128" t="s">
        <v>257</v>
      </c>
      <c r="E128" s="9">
        <v>204.48750000000001</v>
      </c>
      <c r="F128" s="10" t="str">
        <f>+_01_CODIGOS_Y_COSTOS_xlsm[[#This Row],[FABRICA]]&amp;_01_CODIGOS_Y_COSTOS_xlsm[[#This Row],[CODIGO]]</f>
        <v>FADERS-173</v>
      </c>
      <c r="G128"/>
      <c r="H128"/>
      <c r="I128"/>
      <c r="J128"/>
      <c r="K128"/>
      <c r="L128"/>
    </row>
    <row r="129" spans="1:12" x14ac:dyDescent="0.2">
      <c r="A129" t="s">
        <v>4135</v>
      </c>
      <c r="B129" s="10" t="s">
        <v>258</v>
      </c>
      <c r="C129" t="s">
        <v>4306</v>
      </c>
      <c r="D129" t="s">
        <v>259</v>
      </c>
      <c r="E129" s="9">
        <v>204.48750000000001</v>
      </c>
      <c r="F129" s="10" t="str">
        <f>+_01_CODIGOS_Y_COSTOS_xlsm[[#This Row],[FABRICA]]&amp;_01_CODIGOS_Y_COSTOS_xlsm[[#This Row],[CODIGO]]</f>
        <v>FADERS-174</v>
      </c>
      <c r="G129"/>
      <c r="H129"/>
      <c r="I129"/>
      <c r="J129"/>
      <c r="K129"/>
      <c r="L129"/>
    </row>
    <row r="130" spans="1:12" x14ac:dyDescent="0.2">
      <c r="A130" t="s">
        <v>4135</v>
      </c>
      <c r="B130" s="10" t="s">
        <v>260</v>
      </c>
      <c r="C130" t="s">
        <v>4940</v>
      </c>
      <c r="D130" t="s">
        <v>261</v>
      </c>
      <c r="E130" s="9">
        <v>203.91130000000001</v>
      </c>
      <c r="F130" s="10" t="str">
        <f>+_01_CODIGOS_Y_COSTOS_xlsm[[#This Row],[FABRICA]]&amp;_01_CODIGOS_Y_COSTOS_xlsm[[#This Row],[CODIGO]]</f>
        <v>FADERF-235</v>
      </c>
      <c r="G130"/>
      <c r="H130"/>
      <c r="I130"/>
      <c r="J130"/>
      <c r="K130"/>
      <c r="L130"/>
    </row>
    <row r="131" spans="1:12" x14ac:dyDescent="0.2">
      <c r="A131" t="s">
        <v>4135</v>
      </c>
      <c r="B131" s="10" t="s">
        <v>262</v>
      </c>
      <c r="C131" t="s">
        <v>4941</v>
      </c>
      <c r="D131" t="s">
        <v>263</v>
      </c>
      <c r="E131" s="9">
        <v>161.83439999999999</v>
      </c>
      <c r="F131" s="10" t="str">
        <f>+_01_CODIGOS_Y_COSTOS_xlsm[[#This Row],[FABRICA]]&amp;_01_CODIGOS_Y_COSTOS_xlsm[[#This Row],[CODIGO]]</f>
        <v>FADERF-320</v>
      </c>
      <c r="G131"/>
      <c r="H131"/>
      <c r="I131"/>
      <c r="J131"/>
      <c r="K131"/>
      <c r="L131"/>
    </row>
    <row r="132" spans="1:12" x14ac:dyDescent="0.2">
      <c r="A132" t="s">
        <v>4135</v>
      </c>
      <c r="B132" s="10" t="s">
        <v>264</v>
      </c>
      <c r="C132" t="s">
        <v>4307</v>
      </c>
      <c r="D132" t="s">
        <v>265</v>
      </c>
      <c r="E132" s="9">
        <v>0</v>
      </c>
      <c r="F132" s="10" t="str">
        <f>+_01_CODIGOS_Y_COSTOS_xlsm[[#This Row],[FABRICA]]&amp;_01_CODIGOS_Y_COSTOS_xlsm[[#This Row],[CODIGO]]</f>
        <v>FADERS-188</v>
      </c>
      <c r="G132"/>
      <c r="H132"/>
      <c r="I132"/>
      <c r="J132"/>
      <c r="K132"/>
      <c r="L132"/>
    </row>
    <row r="133" spans="1:12" x14ac:dyDescent="0.2">
      <c r="A133" t="s">
        <v>4135</v>
      </c>
      <c r="B133" s="10" t="s">
        <v>266</v>
      </c>
      <c r="C133" t="s">
        <v>4308</v>
      </c>
      <c r="D133" t="s">
        <v>267</v>
      </c>
      <c r="E133" s="9">
        <v>204.48750000000001</v>
      </c>
      <c r="F133" s="10" t="str">
        <f>+_01_CODIGOS_Y_COSTOS_xlsm[[#This Row],[FABRICA]]&amp;_01_CODIGOS_Y_COSTOS_xlsm[[#This Row],[CODIGO]]</f>
        <v>FADERS-134</v>
      </c>
      <c r="G133"/>
      <c r="H133"/>
      <c r="I133"/>
      <c r="J133"/>
      <c r="K133"/>
      <c r="L133"/>
    </row>
    <row r="134" spans="1:12" x14ac:dyDescent="0.2">
      <c r="A134" t="s">
        <v>4135</v>
      </c>
      <c r="B134" s="10" t="s">
        <v>268</v>
      </c>
      <c r="C134" t="s">
        <v>4309</v>
      </c>
      <c r="D134" t="s">
        <v>269</v>
      </c>
      <c r="E134" s="9">
        <v>177.55500000000001</v>
      </c>
      <c r="F134" s="10" t="str">
        <f>+_01_CODIGOS_Y_COSTOS_xlsm[[#This Row],[FABRICA]]&amp;_01_CODIGOS_Y_COSTOS_xlsm[[#This Row],[CODIGO]]</f>
        <v>FADERS-200</v>
      </c>
      <c r="G134"/>
      <c r="H134"/>
      <c r="I134"/>
      <c r="J134"/>
      <c r="K134"/>
      <c r="L134"/>
    </row>
    <row r="135" spans="1:12" x14ac:dyDescent="0.2">
      <c r="A135" t="s">
        <v>4135</v>
      </c>
      <c r="B135" s="10" t="s">
        <v>270</v>
      </c>
      <c r="C135" t="s">
        <v>4310</v>
      </c>
      <c r="D135" t="s">
        <v>271</v>
      </c>
      <c r="E135" s="9">
        <v>0</v>
      </c>
      <c r="F135" s="10" t="str">
        <f>+_01_CODIGOS_Y_COSTOS_xlsm[[#This Row],[FABRICA]]&amp;_01_CODIGOS_Y_COSTOS_xlsm[[#This Row],[CODIGO]]</f>
        <v>FADERS-115</v>
      </c>
      <c r="G135"/>
      <c r="H135"/>
      <c r="I135"/>
      <c r="J135"/>
      <c r="K135"/>
      <c r="L135"/>
    </row>
    <row r="136" spans="1:12" x14ac:dyDescent="0.2">
      <c r="A136" t="s">
        <v>4135</v>
      </c>
      <c r="B136" s="10" t="s">
        <v>272</v>
      </c>
      <c r="C136" t="s">
        <v>4311</v>
      </c>
      <c r="D136" t="s">
        <v>273</v>
      </c>
      <c r="E136" s="9">
        <v>124.6875</v>
      </c>
      <c r="F136" s="10" t="str">
        <f>+_01_CODIGOS_Y_COSTOS_xlsm[[#This Row],[FABRICA]]&amp;_01_CODIGOS_Y_COSTOS_xlsm[[#This Row],[CODIGO]]</f>
        <v>FADERS-197</v>
      </c>
      <c r="G136"/>
      <c r="H136"/>
      <c r="I136"/>
      <c r="J136"/>
      <c r="K136"/>
      <c r="L136"/>
    </row>
    <row r="137" spans="1:12" x14ac:dyDescent="0.2">
      <c r="A137" t="s">
        <v>4135</v>
      </c>
      <c r="B137" s="10" t="s">
        <v>274</v>
      </c>
      <c r="C137" t="s">
        <v>4942</v>
      </c>
      <c r="D137" t="s">
        <v>275</v>
      </c>
      <c r="E137" s="9">
        <v>215.7792</v>
      </c>
      <c r="F137" s="10" t="str">
        <f>+_01_CODIGOS_Y_COSTOS_xlsm[[#This Row],[FABRICA]]&amp;_01_CODIGOS_Y_COSTOS_xlsm[[#This Row],[CODIGO]]</f>
        <v>FADERF-1076</v>
      </c>
      <c r="G137"/>
      <c r="H137"/>
      <c r="I137"/>
      <c r="J137"/>
      <c r="K137"/>
      <c r="L137"/>
    </row>
    <row r="138" spans="1:12" x14ac:dyDescent="0.2">
      <c r="A138" t="s">
        <v>4135</v>
      </c>
      <c r="B138" s="10" t="s">
        <v>276</v>
      </c>
      <c r="C138" t="s">
        <v>4312</v>
      </c>
      <c r="D138" t="s">
        <v>277</v>
      </c>
      <c r="E138" s="9">
        <v>201.495</v>
      </c>
      <c r="F138" s="10" t="str">
        <f>+_01_CODIGOS_Y_COSTOS_xlsm[[#This Row],[FABRICA]]&amp;_01_CODIGOS_Y_COSTOS_xlsm[[#This Row],[CODIGO]]</f>
        <v>FADERS-198</v>
      </c>
      <c r="G138"/>
      <c r="H138"/>
      <c r="I138"/>
      <c r="J138"/>
      <c r="K138"/>
      <c r="L138"/>
    </row>
    <row r="139" spans="1:12" x14ac:dyDescent="0.2">
      <c r="A139" t="s">
        <v>4135</v>
      </c>
      <c r="B139" s="10" t="s">
        <v>278</v>
      </c>
      <c r="C139" t="s">
        <v>4943</v>
      </c>
      <c r="D139" t="s">
        <v>279</v>
      </c>
      <c r="E139" s="9">
        <v>201.75360000000001</v>
      </c>
      <c r="F139" s="10" t="str">
        <f>+_01_CODIGOS_Y_COSTOS_xlsm[[#This Row],[FABRICA]]&amp;_01_CODIGOS_Y_COSTOS_xlsm[[#This Row],[CODIGO]]</f>
        <v>FADERF-737/A</v>
      </c>
      <c r="G139"/>
      <c r="H139"/>
      <c r="I139"/>
      <c r="J139"/>
      <c r="K139"/>
      <c r="L139"/>
    </row>
    <row r="140" spans="1:12" x14ac:dyDescent="0.2">
      <c r="A140" t="s">
        <v>4135</v>
      </c>
      <c r="B140" s="10" t="s">
        <v>280</v>
      </c>
      <c r="C140" t="s">
        <v>4944</v>
      </c>
      <c r="D140" t="s">
        <v>281</v>
      </c>
      <c r="E140" s="9">
        <v>204.99019999999999</v>
      </c>
      <c r="F140" s="10" t="str">
        <f>+_01_CODIGOS_Y_COSTOS_xlsm[[#This Row],[FABRICA]]&amp;_01_CODIGOS_Y_COSTOS_xlsm[[#This Row],[CODIGO]]</f>
        <v>FADERF-1053</v>
      </c>
      <c r="G140"/>
      <c r="H140"/>
      <c r="I140"/>
      <c r="J140"/>
      <c r="K140"/>
      <c r="L140"/>
    </row>
    <row r="141" spans="1:12" x14ac:dyDescent="0.2">
      <c r="A141" t="s">
        <v>4135</v>
      </c>
      <c r="B141" s="10" t="s">
        <v>282</v>
      </c>
      <c r="C141" t="s">
        <v>4313</v>
      </c>
      <c r="D141" t="s">
        <v>283</v>
      </c>
      <c r="E141" s="9">
        <v>99.75</v>
      </c>
      <c r="F141" s="10" t="str">
        <f>+_01_CODIGOS_Y_COSTOS_xlsm[[#This Row],[FABRICA]]&amp;_01_CODIGOS_Y_COSTOS_xlsm[[#This Row],[CODIGO]]</f>
        <v>FADERS-164</v>
      </c>
      <c r="G141"/>
      <c r="H141"/>
      <c r="I141"/>
      <c r="J141"/>
      <c r="K141"/>
      <c r="L141"/>
    </row>
    <row r="142" spans="1:12" x14ac:dyDescent="0.2">
      <c r="A142" t="s">
        <v>4135</v>
      </c>
      <c r="B142" s="10" t="s">
        <v>284</v>
      </c>
      <c r="C142" t="s">
        <v>4945</v>
      </c>
      <c r="D142" t="s">
        <v>285</v>
      </c>
      <c r="E142" s="9">
        <v>145.65100000000001</v>
      </c>
      <c r="F142" s="10" t="str">
        <f>+_01_CODIGOS_Y_COSTOS_xlsm[[#This Row],[FABRICA]]&amp;_01_CODIGOS_Y_COSTOS_xlsm[[#This Row],[CODIGO]]</f>
        <v>FADERF-032</v>
      </c>
      <c r="G142"/>
      <c r="H142"/>
      <c r="I142"/>
      <c r="J142"/>
      <c r="K142"/>
      <c r="L142"/>
    </row>
    <row r="143" spans="1:12" x14ac:dyDescent="0.2">
      <c r="A143" t="s">
        <v>4135</v>
      </c>
      <c r="B143" s="10" t="s">
        <v>286</v>
      </c>
      <c r="C143" t="s">
        <v>4946</v>
      </c>
      <c r="D143" t="s">
        <v>287</v>
      </c>
      <c r="E143" s="9">
        <v>151.0454</v>
      </c>
      <c r="F143" s="10" t="str">
        <f>+_01_CODIGOS_Y_COSTOS_xlsm[[#This Row],[FABRICA]]&amp;_01_CODIGOS_Y_COSTOS_xlsm[[#This Row],[CODIGO]]</f>
        <v>FADERF-018</v>
      </c>
      <c r="G143"/>
      <c r="H143"/>
      <c r="I143"/>
      <c r="J143"/>
      <c r="K143"/>
      <c r="L143"/>
    </row>
    <row r="144" spans="1:12" x14ac:dyDescent="0.2">
      <c r="A144" t="s">
        <v>4135</v>
      </c>
      <c r="B144" s="10" t="s">
        <v>288</v>
      </c>
      <c r="C144" t="s">
        <v>4314</v>
      </c>
      <c r="D144" t="s">
        <v>289</v>
      </c>
      <c r="E144" s="9">
        <v>0</v>
      </c>
      <c r="F144" s="10" t="str">
        <f>+_01_CODIGOS_Y_COSTOS_xlsm[[#This Row],[FABRICA]]&amp;_01_CODIGOS_Y_COSTOS_xlsm[[#This Row],[CODIGO]]</f>
        <v>FADERS-146</v>
      </c>
      <c r="G144"/>
      <c r="H144"/>
      <c r="I144"/>
      <c r="J144"/>
      <c r="K144"/>
      <c r="L144"/>
    </row>
    <row r="145" spans="1:12" x14ac:dyDescent="0.2">
      <c r="A145" t="s">
        <v>4135</v>
      </c>
      <c r="B145" s="10" t="s">
        <v>290</v>
      </c>
      <c r="C145" t="s">
        <v>7007</v>
      </c>
      <c r="D145" t="s">
        <v>291</v>
      </c>
      <c r="E145" s="9">
        <v>161.83439999999999</v>
      </c>
      <c r="F145" s="10" t="str">
        <f>+_01_CODIGOS_Y_COSTOS_xlsm[[#This Row],[FABRICA]]&amp;_01_CODIGOS_Y_COSTOS_xlsm[[#This Row],[CODIGO]]</f>
        <v>FADERF-1057</v>
      </c>
      <c r="G145"/>
      <c r="H145"/>
      <c r="I145"/>
      <c r="J145"/>
      <c r="K145"/>
      <c r="L145"/>
    </row>
    <row r="146" spans="1:12" x14ac:dyDescent="0.2">
      <c r="A146" t="s">
        <v>4135</v>
      </c>
      <c r="B146" s="10" t="s">
        <v>292</v>
      </c>
      <c r="C146" t="s">
        <v>4315</v>
      </c>
      <c r="D146" t="s">
        <v>293</v>
      </c>
      <c r="E146" s="9">
        <v>156.60749999999999</v>
      </c>
      <c r="F146" s="10" t="str">
        <f>+_01_CODIGOS_Y_COSTOS_xlsm[[#This Row],[FABRICA]]&amp;_01_CODIGOS_Y_COSTOS_xlsm[[#This Row],[CODIGO]]</f>
        <v>FADERS-195</v>
      </c>
      <c r="G146"/>
      <c r="H146"/>
      <c r="I146"/>
      <c r="J146"/>
      <c r="K146"/>
      <c r="L146"/>
    </row>
    <row r="147" spans="1:12" x14ac:dyDescent="0.2">
      <c r="A147" t="s">
        <v>4135</v>
      </c>
      <c r="B147" s="10" t="s">
        <v>294</v>
      </c>
      <c r="C147" t="s">
        <v>4888</v>
      </c>
      <c r="D147" t="s">
        <v>295</v>
      </c>
      <c r="E147" s="9">
        <v>230.8837</v>
      </c>
      <c r="F147" s="10" t="str">
        <f>+_01_CODIGOS_Y_COSTOS_xlsm[[#This Row],[FABRICA]]&amp;_01_CODIGOS_Y_COSTOS_xlsm[[#This Row],[CODIGO]]</f>
        <v>FADERF-1077</v>
      </c>
      <c r="G147"/>
      <c r="H147"/>
      <c r="I147"/>
      <c r="J147"/>
      <c r="K147"/>
      <c r="L147"/>
    </row>
    <row r="148" spans="1:12" x14ac:dyDescent="0.2">
      <c r="A148" t="s">
        <v>4135</v>
      </c>
      <c r="B148" s="10" t="s">
        <v>296</v>
      </c>
      <c r="C148" t="s">
        <v>4947</v>
      </c>
      <c r="D148" t="s">
        <v>297</v>
      </c>
      <c r="E148" s="9">
        <v>187.72790000000001</v>
      </c>
      <c r="F148" s="10" t="str">
        <f>+_01_CODIGOS_Y_COSTOS_xlsm[[#This Row],[FABRICA]]&amp;_01_CODIGOS_Y_COSTOS_xlsm[[#This Row],[CODIGO]]</f>
        <v>FADERF-674/A</v>
      </c>
      <c r="G148"/>
      <c r="H148"/>
      <c r="I148"/>
      <c r="J148"/>
      <c r="K148"/>
      <c r="L148"/>
    </row>
    <row r="149" spans="1:12" x14ac:dyDescent="0.2">
      <c r="A149" t="s">
        <v>4135</v>
      </c>
      <c r="B149" s="10" t="s">
        <v>298</v>
      </c>
      <c r="C149" t="s">
        <v>4889</v>
      </c>
      <c r="D149" t="s">
        <v>299</v>
      </c>
      <c r="E149" s="9">
        <v>226.56819999999999</v>
      </c>
      <c r="F149" s="10" t="str">
        <f>+_01_CODIGOS_Y_COSTOS_xlsm[[#This Row],[FABRICA]]&amp;_01_CODIGOS_Y_COSTOS_xlsm[[#This Row],[CODIGO]]</f>
        <v>FADERF-1074</v>
      </c>
      <c r="G149"/>
      <c r="H149"/>
      <c r="I149"/>
      <c r="J149"/>
      <c r="K149"/>
      <c r="L149"/>
    </row>
    <row r="150" spans="1:12" x14ac:dyDescent="0.2">
      <c r="A150" t="s">
        <v>4135</v>
      </c>
      <c r="B150" s="10" t="s">
        <v>300</v>
      </c>
      <c r="C150" t="s">
        <v>4948</v>
      </c>
      <c r="D150" t="s">
        <v>301</v>
      </c>
      <c r="E150" s="9">
        <v>231.96260000000001</v>
      </c>
      <c r="F150" s="10" t="str">
        <f>+_01_CODIGOS_Y_COSTOS_xlsm[[#This Row],[FABRICA]]&amp;_01_CODIGOS_Y_COSTOS_xlsm[[#This Row],[CODIGO]]</f>
        <v>FADERF-1073</v>
      </c>
      <c r="G150"/>
      <c r="H150"/>
      <c r="I150"/>
      <c r="J150"/>
      <c r="K150"/>
      <c r="L150"/>
    </row>
    <row r="151" spans="1:12" x14ac:dyDescent="0.2">
      <c r="A151" t="s">
        <v>4135</v>
      </c>
      <c r="B151" s="10" t="s">
        <v>302</v>
      </c>
      <c r="C151" t="s">
        <v>4316</v>
      </c>
      <c r="D151" t="s">
        <v>303</v>
      </c>
      <c r="E151" s="9">
        <v>174.5625</v>
      </c>
      <c r="F151" s="10" t="str">
        <f>+_01_CODIGOS_Y_COSTOS_xlsm[[#This Row],[FABRICA]]&amp;_01_CODIGOS_Y_COSTOS_xlsm[[#This Row],[CODIGO]]</f>
        <v>FADERS-167</v>
      </c>
      <c r="G151"/>
      <c r="H151"/>
      <c r="I151"/>
      <c r="J151"/>
      <c r="K151"/>
      <c r="L151"/>
    </row>
    <row r="152" spans="1:12" x14ac:dyDescent="0.2">
      <c r="A152" t="s">
        <v>4135</v>
      </c>
      <c r="B152" s="10" t="s">
        <v>304</v>
      </c>
      <c r="C152" t="s">
        <v>4317</v>
      </c>
      <c r="D152" t="s">
        <v>305</v>
      </c>
      <c r="E152" s="9">
        <v>221.44499999999999</v>
      </c>
      <c r="F152" s="10" t="str">
        <f>+_01_CODIGOS_Y_COSTOS_xlsm[[#This Row],[FABRICA]]&amp;_01_CODIGOS_Y_COSTOS_xlsm[[#This Row],[CODIGO]]</f>
        <v>FADERS-017</v>
      </c>
      <c r="G152"/>
      <c r="H152"/>
      <c r="I152"/>
      <c r="J152"/>
      <c r="K152"/>
      <c r="L152"/>
    </row>
    <row r="153" spans="1:12" x14ac:dyDescent="0.2">
      <c r="A153" t="s">
        <v>4135</v>
      </c>
      <c r="B153" s="10" t="s">
        <v>306</v>
      </c>
      <c r="C153" t="s">
        <v>4949</v>
      </c>
      <c r="D153" t="s">
        <v>307</v>
      </c>
      <c r="E153" s="9">
        <v>199.5958</v>
      </c>
      <c r="F153" s="10" t="str">
        <f>+_01_CODIGOS_Y_COSTOS_xlsm[[#This Row],[FABRICA]]&amp;_01_CODIGOS_Y_COSTOS_xlsm[[#This Row],[CODIGO]]</f>
        <v>FADERF-1056</v>
      </c>
      <c r="G153"/>
      <c r="H153"/>
      <c r="I153"/>
      <c r="J153"/>
      <c r="K153"/>
      <c r="L153"/>
    </row>
    <row r="154" spans="1:12" x14ac:dyDescent="0.2">
      <c r="A154" t="s">
        <v>4135</v>
      </c>
      <c r="B154" s="10" t="s">
        <v>308</v>
      </c>
      <c r="C154" t="s">
        <v>4890</v>
      </c>
      <c r="D154" t="s">
        <v>309</v>
      </c>
      <c r="E154" s="9">
        <v>237.3571</v>
      </c>
      <c r="F154" s="10" t="str">
        <f>+_01_CODIGOS_Y_COSTOS_xlsm[[#This Row],[FABRICA]]&amp;_01_CODIGOS_Y_COSTOS_xlsm[[#This Row],[CODIGO]]</f>
        <v>FADERF-1078</v>
      </c>
      <c r="G154"/>
      <c r="H154"/>
      <c r="I154"/>
      <c r="J154"/>
      <c r="K154"/>
      <c r="L154"/>
    </row>
    <row r="155" spans="1:12" x14ac:dyDescent="0.2">
      <c r="A155" t="s">
        <v>4135</v>
      </c>
      <c r="B155" s="10" t="s">
        <v>310</v>
      </c>
      <c r="C155" t="s">
        <v>4950</v>
      </c>
      <c r="D155" t="s">
        <v>311</v>
      </c>
      <c r="E155" s="9">
        <v>231.96260000000001</v>
      </c>
      <c r="F155" s="10" t="str">
        <f>+_01_CODIGOS_Y_COSTOS_xlsm[[#This Row],[FABRICA]]&amp;_01_CODIGOS_Y_COSTOS_xlsm[[#This Row],[CODIGO]]</f>
        <v>FADERF-1072</v>
      </c>
      <c r="G155"/>
      <c r="H155"/>
      <c r="I155"/>
      <c r="J155"/>
      <c r="K155"/>
      <c r="L155"/>
    </row>
    <row r="156" spans="1:12" x14ac:dyDescent="0.2">
      <c r="A156" t="s">
        <v>4135</v>
      </c>
      <c r="B156" s="10" t="s">
        <v>312</v>
      </c>
      <c r="C156" t="s">
        <v>4951</v>
      </c>
      <c r="D156" t="s">
        <v>313</v>
      </c>
      <c r="E156" s="9">
        <v>180.1756</v>
      </c>
      <c r="F156" s="10" t="str">
        <f>+_01_CODIGOS_Y_COSTOS_xlsm[[#This Row],[FABRICA]]&amp;_01_CODIGOS_Y_COSTOS_xlsm[[#This Row],[CODIGO]]</f>
        <v>FADERF-1075</v>
      </c>
      <c r="G156"/>
      <c r="H156"/>
      <c r="I156"/>
      <c r="J156"/>
      <c r="K156"/>
      <c r="L156"/>
    </row>
    <row r="157" spans="1:12" x14ac:dyDescent="0.2">
      <c r="A157" t="s">
        <v>4135</v>
      </c>
      <c r="B157" s="10" t="s">
        <v>314</v>
      </c>
      <c r="C157" t="s">
        <v>7008</v>
      </c>
      <c r="D157" t="s">
        <v>315</v>
      </c>
      <c r="E157" s="9">
        <v>0</v>
      </c>
      <c r="F157" s="10" t="str">
        <f>+_01_CODIGOS_Y_COSTOS_xlsm[[#This Row],[FABRICA]]&amp;_01_CODIGOS_Y_COSTOS_xlsm[[#This Row],[CODIGO]]</f>
        <v>FADERS-193</v>
      </c>
      <c r="G157"/>
      <c r="H157"/>
      <c r="I157"/>
      <c r="J157"/>
      <c r="K157"/>
      <c r="L157"/>
    </row>
    <row r="158" spans="1:12" x14ac:dyDescent="0.2">
      <c r="A158" t="s">
        <v>4135</v>
      </c>
      <c r="B158" s="10" t="s">
        <v>316</v>
      </c>
      <c r="C158" t="s">
        <v>4318</v>
      </c>
      <c r="D158" t="s">
        <v>317</v>
      </c>
      <c r="E158" s="9">
        <v>215.46</v>
      </c>
      <c r="F158" s="10" t="str">
        <f>+_01_CODIGOS_Y_COSTOS_xlsm[[#This Row],[FABRICA]]&amp;_01_CODIGOS_Y_COSTOS_xlsm[[#This Row],[CODIGO]]</f>
        <v>FADERS-073</v>
      </c>
      <c r="G158"/>
      <c r="H158"/>
      <c r="I158"/>
      <c r="J158"/>
      <c r="K158"/>
      <c r="L158"/>
    </row>
    <row r="159" spans="1:12" x14ac:dyDescent="0.2">
      <c r="A159" t="s">
        <v>4135</v>
      </c>
      <c r="B159" s="10" t="s">
        <v>318</v>
      </c>
      <c r="C159" t="s">
        <v>4319</v>
      </c>
      <c r="D159" t="s">
        <v>319</v>
      </c>
      <c r="E159" s="9">
        <v>239.4</v>
      </c>
      <c r="F159" s="10" t="str">
        <f>+_01_CODIGOS_Y_COSTOS_xlsm[[#This Row],[FABRICA]]&amp;_01_CODIGOS_Y_COSTOS_xlsm[[#This Row],[CODIGO]]</f>
        <v>FADERS-138</v>
      </c>
      <c r="G159"/>
      <c r="H159"/>
      <c r="I159"/>
      <c r="J159"/>
      <c r="K159"/>
      <c r="L159"/>
    </row>
    <row r="160" spans="1:12" x14ac:dyDescent="0.2">
      <c r="A160" t="s">
        <v>4135</v>
      </c>
      <c r="B160" s="10" t="s">
        <v>320</v>
      </c>
      <c r="C160" t="s">
        <v>4320</v>
      </c>
      <c r="D160" t="s">
        <v>321</v>
      </c>
      <c r="E160" s="9">
        <v>239.4</v>
      </c>
      <c r="F160" s="10" t="str">
        <f>+_01_CODIGOS_Y_COSTOS_xlsm[[#This Row],[FABRICA]]&amp;_01_CODIGOS_Y_COSTOS_xlsm[[#This Row],[CODIGO]]</f>
        <v>FADERS-165</v>
      </c>
      <c r="G160"/>
      <c r="H160"/>
      <c r="I160"/>
      <c r="J160"/>
      <c r="K160"/>
      <c r="L160"/>
    </row>
    <row r="161" spans="1:12" x14ac:dyDescent="0.2">
      <c r="A161" t="s">
        <v>4135</v>
      </c>
      <c r="B161" s="10" t="s">
        <v>322</v>
      </c>
      <c r="C161" t="s">
        <v>4321</v>
      </c>
      <c r="D161" t="s">
        <v>323</v>
      </c>
      <c r="E161" s="9">
        <v>339.15</v>
      </c>
      <c r="F161" s="10" t="str">
        <f>+_01_CODIGOS_Y_COSTOS_xlsm[[#This Row],[FABRICA]]&amp;_01_CODIGOS_Y_COSTOS_xlsm[[#This Row],[CODIGO]]</f>
        <v>FADERS-196</v>
      </c>
      <c r="G161"/>
      <c r="H161"/>
      <c r="I161"/>
      <c r="J161"/>
      <c r="K161"/>
      <c r="L161"/>
    </row>
    <row r="162" spans="1:12" x14ac:dyDescent="0.2">
      <c r="A162" t="s">
        <v>4135</v>
      </c>
      <c r="B162" s="10" t="s">
        <v>324</v>
      </c>
      <c r="C162" t="s">
        <v>4313</v>
      </c>
      <c r="D162" t="s">
        <v>325</v>
      </c>
      <c r="E162" s="9">
        <v>99.75</v>
      </c>
      <c r="F162" s="10" t="str">
        <f>+_01_CODIGOS_Y_COSTOS_xlsm[[#This Row],[FABRICA]]&amp;_01_CODIGOS_Y_COSTOS_xlsm[[#This Row],[CODIGO]]</f>
        <v>FADERS-164</v>
      </c>
      <c r="G162"/>
      <c r="H162"/>
      <c r="I162"/>
      <c r="J162"/>
      <c r="K162"/>
      <c r="L162"/>
    </row>
    <row r="163" spans="1:12" x14ac:dyDescent="0.2">
      <c r="A163" t="s">
        <v>4135</v>
      </c>
      <c r="B163" s="10" t="s">
        <v>326</v>
      </c>
      <c r="C163" t="s">
        <v>4952</v>
      </c>
      <c r="D163" t="s">
        <v>327</v>
      </c>
      <c r="E163" s="9">
        <v>138.0933</v>
      </c>
      <c r="F163" s="10" t="str">
        <f>+_01_CODIGOS_Y_COSTOS_xlsm[[#This Row],[FABRICA]]&amp;_01_CODIGOS_Y_COSTOS_xlsm[[#This Row],[CODIGO]]</f>
        <v>FADERF-880/A</v>
      </c>
      <c r="G163"/>
      <c r="H163"/>
      <c r="I163"/>
      <c r="J163"/>
      <c r="K163"/>
      <c r="L163"/>
    </row>
    <row r="164" spans="1:12" x14ac:dyDescent="0.2">
      <c r="A164" t="s">
        <v>4135</v>
      </c>
      <c r="B164" s="10" t="s">
        <v>328</v>
      </c>
      <c r="C164" t="s">
        <v>4953</v>
      </c>
      <c r="D164" t="s">
        <v>329</v>
      </c>
      <c r="E164" s="9">
        <v>131.62530000000001</v>
      </c>
      <c r="F164" s="10" t="str">
        <f>+_01_CODIGOS_Y_COSTOS_xlsm[[#This Row],[FABRICA]]&amp;_01_CODIGOS_Y_COSTOS_xlsm[[#This Row],[CODIGO]]</f>
        <v>FADERF-076</v>
      </c>
      <c r="G164"/>
      <c r="H164"/>
      <c r="I164"/>
      <c r="J164"/>
      <c r="K164"/>
      <c r="L164"/>
    </row>
    <row r="165" spans="1:12" x14ac:dyDescent="0.2">
      <c r="A165" t="s">
        <v>4135</v>
      </c>
      <c r="B165" s="10" t="s">
        <v>330</v>
      </c>
      <c r="C165" t="s">
        <v>4954</v>
      </c>
      <c r="D165" t="s">
        <v>331</v>
      </c>
      <c r="E165" s="9">
        <v>180.1756</v>
      </c>
      <c r="F165" s="10" t="str">
        <f>+_01_CODIGOS_Y_COSTOS_xlsm[[#This Row],[FABRICA]]&amp;_01_CODIGOS_Y_COSTOS_xlsm[[#This Row],[CODIGO]]</f>
        <v>FADERF-031</v>
      </c>
      <c r="G165"/>
      <c r="H165"/>
      <c r="I165"/>
      <c r="J165"/>
      <c r="K165"/>
      <c r="L165"/>
    </row>
    <row r="166" spans="1:12" x14ac:dyDescent="0.2">
      <c r="A166" t="s">
        <v>4135</v>
      </c>
      <c r="B166" s="10" t="s">
        <v>332</v>
      </c>
      <c r="C166" t="s">
        <v>4955</v>
      </c>
      <c r="D166" t="s">
        <v>333</v>
      </c>
      <c r="E166" s="9">
        <v>199.5958</v>
      </c>
      <c r="F166" s="10" t="str">
        <f>+_01_CODIGOS_Y_COSTOS_xlsm[[#This Row],[FABRICA]]&amp;_01_CODIGOS_Y_COSTOS_xlsm[[#This Row],[CODIGO]]</f>
        <v>FADERF-992</v>
      </c>
      <c r="G166"/>
      <c r="H166"/>
      <c r="I166"/>
      <c r="J166"/>
      <c r="K166"/>
      <c r="L166"/>
    </row>
    <row r="167" spans="1:12" x14ac:dyDescent="0.2">
      <c r="A167" t="s">
        <v>4135</v>
      </c>
      <c r="B167" s="10" t="s">
        <v>334</v>
      </c>
      <c r="C167" t="s">
        <v>4956</v>
      </c>
      <c r="D167" t="s">
        <v>335</v>
      </c>
      <c r="E167" s="9">
        <v>155.36099999999999</v>
      </c>
      <c r="F167" s="10" t="str">
        <f>+_01_CODIGOS_Y_COSTOS_xlsm[[#This Row],[FABRICA]]&amp;_01_CODIGOS_Y_COSTOS_xlsm[[#This Row],[CODIGO]]</f>
        <v>FADERF-318</v>
      </c>
      <c r="G167"/>
      <c r="H167"/>
      <c r="I167"/>
      <c r="J167"/>
      <c r="K167"/>
      <c r="L167"/>
    </row>
    <row r="168" spans="1:12" x14ac:dyDescent="0.2">
      <c r="A168" t="s">
        <v>4135</v>
      </c>
      <c r="B168" s="10" t="s">
        <v>336</v>
      </c>
      <c r="C168" t="s">
        <v>4957</v>
      </c>
      <c r="D168" t="s">
        <v>337</v>
      </c>
      <c r="E168" s="9">
        <v>284.82850000000002</v>
      </c>
      <c r="F168" s="10" t="str">
        <f>+_01_CODIGOS_Y_COSTOS_xlsm[[#This Row],[FABRICA]]&amp;_01_CODIGOS_Y_COSTOS_xlsm[[#This Row],[CODIGO]]</f>
        <v>FADERF-1040</v>
      </c>
      <c r="G168"/>
      <c r="H168"/>
      <c r="I168"/>
      <c r="J168"/>
      <c r="K168"/>
      <c r="L168"/>
    </row>
    <row r="169" spans="1:12" x14ac:dyDescent="0.2">
      <c r="A169" t="s">
        <v>4135</v>
      </c>
      <c r="B169" s="10" t="s">
        <v>338</v>
      </c>
      <c r="C169" t="s">
        <v>4958</v>
      </c>
      <c r="D169" t="s">
        <v>339</v>
      </c>
      <c r="E169" s="9">
        <v>284.82850000000002</v>
      </c>
      <c r="F169" s="10" t="str">
        <f>+_01_CODIGOS_Y_COSTOS_xlsm[[#This Row],[FABRICA]]&amp;_01_CODIGOS_Y_COSTOS_xlsm[[#This Row],[CODIGO]]</f>
        <v>FADERF-1039</v>
      </c>
      <c r="G169"/>
      <c r="H169"/>
      <c r="I169"/>
      <c r="J169"/>
      <c r="K169"/>
      <c r="L169"/>
    </row>
    <row r="170" spans="1:12" x14ac:dyDescent="0.2">
      <c r="A170" t="s">
        <v>4135</v>
      </c>
      <c r="B170" s="10" t="s">
        <v>340</v>
      </c>
      <c r="C170" t="s">
        <v>7009</v>
      </c>
      <c r="D170" t="s">
        <v>341</v>
      </c>
      <c r="E170" s="9">
        <v>163.9922</v>
      </c>
      <c r="F170" s="10" t="str">
        <f>+_01_CODIGOS_Y_COSTOS_xlsm[[#This Row],[FABRICA]]&amp;_01_CODIGOS_Y_COSTOS_xlsm[[#This Row],[CODIGO]]</f>
        <v>FADERF-318/A</v>
      </c>
      <c r="G170"/>
      <c r="H170"/>
      <c r="I170"/>
      <c r="J170"/>
      <c r="K170"/>
      <c r="L170"/>
    </row>
    <row r="171" spans="1:12" x14ac:dyDescent="0.2">
      <c r="A171" t="s">
        <v>4135</v>
      </c>
      <c r="B171" s="10" t="s">
        <v>342</v>
      </c>
      <c r="C171" t="s">
        <v>7010</v>
      </c>
      <c r="D171" t="s">
        <v>343</v>
      </c>
      <c r="E171" s="9">
        <v>269.72399999999999</v>
      </c>
      <c r="F171" s="10" t="str">
        <f>+_01_CODIGOS_Y_COSTOS_xlsm[[#This Row],[FABRICA]]&amp;_01_CODIGOS_Y_COSTOS_xlsm[[#This Row],[CODIGO]]</f>
        <v>FADERF-818/A</v>
      </c>
      <c r="G171"/>
      <c r="H171"/>
      <c r="I171"/>
      <c r="J171"/>
      <c r="K171"/>
      <c r="L171"/>
    </row>
    <row r="172" spans="1:12" x14ac:dyDescent="0.2">
      <c r="A172" t="s">
        <v>4135</v>
      </c>
      <c r="B172" s="10" t="s">
        <v>344</v>
      </c>
      <c r="C172" t="s">
        <v>7011</v>
      </c>
      <c r="D172" t="s">
        <v>345</v>
      </c>
      <c r="E172" s="9">
        <v>431.55840000000001</v>
      </c>
      <c r="F172" s="10" t="str">
        <f>+_01_CODIGOS_Y_COSTOS_xlsm[[#This Row],[FABRICA]]&amp;_01_CODIGOS_Y_COSTOS_xlsm[[#This Row],[CODIGO]]</f>
        <v>FADERF-1041</v>
      </c>
      <c r="G172"/>
      <c r="H172"/>
      <c r="I172"/>
      <c r="J172"/>
      <c r="K172"/>
      <c r="L172"/>
    </row>
    <row r="173" spans="1:12" x14ac:dyDescent="0.2">
      <c r="A173" t="s">
        <v>4135</v>
      </c>
      <c r="B173" s="10" t="s">
        <v>346</v>
      </c>
      <c r="C173" t="s">
        <v>7012</v>
      </c>
      <c r="D173" t="s">
        <v>347</v>
      </c>
      <c r="E173" s="9">
        <v>0</v>
      </c>
      <c r="F173" s="10" t="str">
        <f>+_01_CODIGOS_Y_COSTOS_xlsm[[#This Row],[FABRICA]]&amp;_01_CODIGOS_Y_COSTOS_xlsm[[#This Row],[CODIGO]]</f>
        <v>FADERF-5048/L</v>
      </c>
      <c r="G173"/>
      <c r="H173"/>
      <c r="I173"/>
      <c r="J173"/>
      <c r="K173"/>
      <c r="L173"/>
    </row>
    <row r="174" spans="1:12" x14ac:dyDescent="0.2">
      <c r="A174" t="s">
        <v>4135</v>
      </c>
      <c r="B174" s="10" t="s">
        <v>348</v>
      </c>
      <c r="C174" t="s">
        <v>4938</v>
      </c>
      <c r="D174" t="s">
        <v>349</v>
      </c>
      <c r="E174" s="9">
        <v>129.4675</v>
      </c>
      <c r="F174" s="10" t="str">
        <f>+_01_CODIGOS_Y_COSTOS_xlsm[[#This Row],[FABRICA]]&amp;_01_CODIGOS_Y_COSTOS_xlsm[[#This Row],[CODIGO]]</f>
        <v>FADERF-899</v>
      </c>
      <c r="G174"/>
      <c r="H174"/>
      <c r="I174"/>
      <c r="J174"/>
      <c r="K174"/>
      <c r="L174"/>
    </row>
    <row r="175" spans="1:12" x14ac:dyDescent="0.2">
      <c r="A175" t="s">
        <v>4135</v>
      </c>
      <c r="B175" s="10" t="s">
        <v>350</v>
      </c>
      <c r="C175" t="s">
        <v>7013</v>
      </c>
      <c r="D175" t="s">
        <v>351</v>
      </c>
      <c r="E175" s="9">
        <v>0</v>
      </c>
      <c r="F175" s="10" t="str">
        <f>+_01_CODIGOS_Y_COSTOS_xlsm[[#This Row],[FABRICA]]&amp;_01_CODIGOS_Y_COSTOS_xlsm[[#This Row],[CODIGO]]</f>
        <v>FADERS-033</v>
      </c>
      <c r="G175"/>
      <c r="H175"/>
      <c r="I175"/>
      <c r="J175"/>
      <c r="K175"/>
      <c r="L175"/>
    </row>
    <row r="176" spans="1:12" x14ac:dyDescent="0.2">
      <c r="A176" t="s">
        <v>4135</v>
      </c>
      <c r="B176" s="10" t="s">
        <v>352</v>
      </c>
      <c r="C176" t="s">
        <v>4959</v>
      </c>
      <c r="D176" t="s">
        <v>353</v>
      </c>
      <c r="E176" s="9">
        <v>183.41229999999999</v>
      </c>
      <c r="F176" s="10" t="str">
        <f>+_01_CODIGOS_Y_COSTOS_xlsm[[#This Row],[FABRICA]]&amp;_01_CODIGOS_Y_COSTOS_xlsm[[#This Row],[CODIGO]]</f>
        <v>FADERF-314</v>
      </c>
      <c r="G176"/>
      <c r="H176"/>
      <c r="I176"/>
      <c r="J176"/>
      <c r="K176"/>
      <c r="L176"/>
    </row>
    <row r="177" spans="1:12" x14ac:dyDescent="0.2">
      <c r="A177" t="s">
        <v>4135</v>
      </c>
      <c r="B177" s="10" t="s">
        <v>354</v>
      </c>
      <c r="C177" t="s">
        <v>4960</v>
      </c>
      <c r="D177" t="s">
        <v>355</v>
      </c>
      <c r="E177" s="9">
        <v>183.41229999999999</v>
      </c>
      <c r="F177" s="10" t="str">
        <f>+_01_CODIGOS_Y_COSTOS_xlsm[[#This Row],[FABRICA]]&amp;_01_CODIGOS_Y_COSTOS_xlsm[[#This Row],[CODIGO]]</f>
        <v>FADERF-315</v>
      </c>
      <c r="G177"/>
      <c r="H177"/>
      <c r="I177"/>
      <c r="J177"/>
      <c r="K177"/>
      <c r="L177"/>
    </row>
    <row r="178" spans="1:12" x14ac:dyDescent="0.2">
      <c r="A178" t="s">
        <v>4135</v>
      </c>
      <c r="B178" s="10" t="s">
        <v>356</v>
      </c>
      <c r="C178" t="s">
        <v>4961</v>
      </c>
      <c r="D178" t="s">
        <v>357</v>
      </c>
      <c r="E178" s="9">
        <v>183.41229999999999</v>
      </c>
      <c r="F178" s="10" t="str">
        <f>+_01_CODIGOS_Y_COSTOS_xlsm[[#This Row],[FABRICA]]&amp;_01_CODIGOS_Y_COSTOS_xlsm[[#This Row],[CODIGO]]</f>
        <v>FADERF-316</v>
      </c>
      <c r="G178"/>
      <c r="H178"/>
      <c r="I178"/>
      <c r="J178"/>
      <c r="K178"/>
      <c r="L178"/>
    </row>
    <row r="179" spans="1:12" x14ac:dyDescent="0.2">
      <c r="A179" t="s">
        <v>4135</v>
      </c>
      <c r="B179" s="10" t="s">
        <v>358</v>
      </c>
      <c r="C179" t="s">
        <v>4962</v>
      </c>
      <c r="D179" t="s">
        <v>359</v>
      </c>
      <c r="E179" s="9">
        <v>183.41229999999999</v>
      </c>
      <c r="F179" s="10" t="str">
        <f>+_01_CODIGOS_Y_COSTOS_xlsm[[#This Row],[FABRICA]]&amp;_01_CODIGOS_Y_COSTOS_xlsm[[#This Row],[CODIGO]]</f>
        <v>FADERF-319</v>
      </c>
      <c r="G179"/>
      <c r="H179"/>
      <c r="I179"/>
      <c r="J179"/>
      <c r="K179"/>
      <c r="L179"/>
    </row>
    <row r="180" spans="1:12" x14ac:dyDescent="0.2">
      <c r="A180" t="s">
        <v>4135</v>
      </c>
      <c r="B180" s="10" t="s">
        <v>360</v>
      </c>
      <c r="C180" t="s">
        <v>4963</v>
      </c>
      <c r="D180" t="s">
        <v>361</v>
      </c>
      <c r="E180" s="9">
        <v>231.96260000000001</v>
      </c>
      <c r="F180" s="10" t="str">
        <f>+_01_CODIGOS_Y_COSTOS_xlsm[[#This Row],[FABRICA]]&amp;_01_CODIGOS_Y_COSTOS_xlsm[[#This Row],[CODIGO]]</f>
        <v>FADERF-1034</v>
      </c>
      <c r="G180"/>
      <c r="H180"/>
      <c r="I180"/>
      <c r="J180"/>
      <c r="K180"/>
      <c r="L180"/>
    </row>
    <row r="181" spans="1:12" x14ac:dyDescent="0.2">
      <c r="A181" t="s">
        <v>4135</v>
      </c>
      <c r="B181" s="10" t="s">
        <v>362</v>
      </c>
      <c r="C181" t="s">
        <v>4964</v>
      </c>
      <c r="D181" t="s">
        <v>363</v>
      </c>
      <c r="E181" s="9">
        <v>231.96260000000001</v>
      </c>
      <c r="F181" s="10" t="str">
        <f>+_01_CODIGOS_Y_COSTOS_xlsm[[#This Row],[FABRICA]]&amp;_01_CODIGOS_Y_COSTOS_xlsm[[#This Row],[CODIGO]]</f>
        <v>FADERF-1035</v>
      </c>
      <c r="G181"/>
      <c r="H181"/>
      <c r="I181"/>
      <c r="J181"/>
      <c r="K181"/>
      <c r="L181"/>
    </row>
    <row r="182" spans="1:12" x14ac:dyDescent="0.2">
      <c r="A182" t="s">
        <v>4135</v>
      </c>
      <c r="B182" s="10" t="s">
        <v>364</v>
      </c>
      <c r="C182" t="s">
        <v>4322</v>
      </c>
      <c r="D182" t="s">
        <v>365</v>
      </c>
      <c r="E182" s="9">
        <v>113.715</v>
      </c>
      <c r="F182" s="10" t="str">
        <f>+_01_CODIGOS_Y_COSTOS_xlsm[[#This Row],[FABRICA]]&amp;_01_CODIGOS_Y_COSTOS_xlsm[[#This Row],[CODIGO]]</f>
        <v>FADERS-178</v>
      </c>
      <c r="G182"/>
      <c r="H182"/>
      <c r="I182"/>
      <c r="J182"/>
      <c r="K182"/>
      <c r="L182"/>
    </row>
    <row r="183" spans="1:12" x14ac:dyDescent="0.2">
      <c r="A183" t="s">
        <v>4135</v>
      </c>
      <c r="B183" s="10" t="s">
        <v>366</v>
      </c>
      <c r="C183" t="s">
        <v>4323</v>
      </c>
      <c r="D183" t="s">
        <v>367</v>
      </c>
      <c r="E183" s="9">
        <v>113.715</v>
      </c>
      <c r="F183" s="10" t="str">
        <f>+_01_CODIGOS_Y_COSTOS_xlsm[[#This Row],[FABRICA]]&amp;_01_CODIGOS_Y_COSTOS_xlsm[[#This Row],[CODIGO]]</f>
        <v>FADERS-177</v>
      </c>
      <c r="G183"/>
      <c r="H183"/>
      <c r="I183"/>
      <c r="J183"/>
      <c r="K183"/>
      <c r="L183"/>
    </row>
    <row r="184" spans="1:12" x14ac:dyDescent="0.2">
      <c r="A184" t="s">
        <v>4135</v>
      </c>
      <c r="B184" s="10" t="s">
        <v>368</v>
      </c>
      <c r="C184" t="s">
        <v>7014</v>
      </c>
      <c r="D184" t="s">
        <v>369</v>
      </c>
      <c r="E184" s="9">
        <v>0</v>
      </c>
      <c r="F184" s="10" t="str">
        <f>+_01_CODIGOS_Y_COSTOS_xlsm[[#This Row],[FABRICA]]&amp;_01_CODIGOS_Y_COSTOS_xlsm[[#This Row],[CODIGO]]</f>
        <v>FADERS-175</v>
      </c>
      <c r="G184"/>
      <c r="H184"/>
      <c r="I184"/>
      <c r="J184"/>
      <c r="K184"/>
      <c r="L184"/>
    </row>
    <row r="185" spans="1:12" x14ac:dyDescent="0.2">
      <c r="A185" t="s">
        <v>4135</v>
      </c>
      <c r="B185" s="10" t="s">
        <v>370</v>
      </c>
      <c r="C185" t="s">
        <v>4324</v>
      </c>
      <c r="D185" t="s">
        <v>371</v>
      </c>
      <c r="E185" s="9">
        <v>191.52</v>
      </c>
      <c r="F185" s="10" t="str">
        <f>+_01_CODIGOS_Y_COSTOS_xlsm[[#This Row],[FABRICA]]&amp;_01_CODIGOS_Y_COSTOS_xlsm[[#This Row],[CODIGO]]</f>
        <v>FADERS-148</v>
      </c>
      <c r="G185"/>
      <c r="H185"/>
      <c r="I185"/>
      <c r="J185"/>
      <c r="K185"/>
      <c r="L185"/>
    </row>
    <row r="186" spans="1:12" x14ac:dyDescent="0.2">
      <c r="A186" t="s">
        <v>4135</v>
      </c>
      <c r="B186" s="10" t="s">
        <v>372</v>
      </c>
      <c r="C186" t="s">
        <v>4325</v>
      </c>
      <c r="D186" t="s">
        <v>373</v>
      </c>
      <c r="E186" s="9">
        <v>154.61250000000001</v>
      </c>
      <c r="F186" s="10" t="str">
        <f>+_01_CODIGOS_Y_COSTOS_xlsm[[#This Row],[FABRICA]]&amp;_01_CODIGOS_Y_COSTOS_xlsm[[#This Row],[CODIGO]]</f>
        <v>FADERS-081</v>
      </c>
      <c r="G186"/>
      <c r="H186"/>
      <c r="I186"/>
      <c r="J186"/>
      <c r="K186"/>
      <c r="L186"/>
    </row>
    <row r="187" spans="1:12" x14ac:dyDescent="0.2">
      <c r="A187" t="s">
        <v>4135</v>
      </c>
      <c r="B187" s="10" t="s">
        <v>374</v>
      </c>
      <c r="C187" t="s">
        <v>6062</v>
      </c>
      <c r="D187" t="s">
        <v>375</v>
      </c>
      <c r="E187" s="9">
        <v>463.92529999999999</v>
      </c>
      <c r="F187" s="10" t="str">
        <f>+_01_CODIGOS_Y_COSTOS_xlsm[[#This Row],[FABRICA]]&amp;_01_CODIGOS_Y_COSTOS_xlsm[[#This Row],[CODIGO]]</f>
        <v>FADERF-317CR</v>
      </c>
      <c r="G187"/>
      <c r="H187"/>
      <c r="I187"/>
      <c r="J187"/>
      <c r="K187"/>
      <c r="L187"/>
    </row>
    <row r="188" spans="1:12" x14ac:dyDescent="0.2">
      <c r="A188" t="s">
        <v>4135</v>
      </c>
      <c r="B188" s="10" t="s">
        <v>376</v>
      </c>
      <c r="C188" t="s">
        <v>4326</v>
      </c>
      <c r="D188" t="s">
        <v>377</v>
      </c>
      <c r="E188" s="9">
        <v>99.75</v>
      </c>
      <c r="F188" s="10" t="str">
        <f>+_01_CODIGOS_Y_COSTOS_xlsm[[#This Row],[FABRICA]]&amp;_01_CODIGOS_Y_COSTOS_xlsm[[#This Row],[CODIGO]]</f>
        <v>FADERS-101</v>
      </c>
      <c r="G188"/>
      <c r="H188"/>
      <c r="I188"/>
      <c r="J188"/>
      <c r="K188"/>
      <c r="L188"/>
    </row>
    <row r="189" spans="1:12" x14ac:dyDescent="0.2">
      <c r="A189" t="s">
        <v>4135</v>
      </c>
      <c r="B189" s="10" t="s">
        <v>378</v>
      </c>
      <c r="C189" t="s">
        <v>6387</v>
      </c>
      <c r="D189" t="s">
        <v>379</v>
      </c>
      <c r="E189" s="9">
        <v>204.99019999999999</v>
      </c>
      <c r="F189" s="10" t="str">
        <f>+_01_CODIGOS_Y_COSTOS_xlsm[[#This Row],[FABRICA]]&amp;_01_CODIGOS_Y_COSTOS_xlsm[[#This Row],[CODIGO]]</f>
        <v>FADERF-1058</v>
      </c>
      <c r="G189"/>
      <c r="H189"/>
      <c r="I189"/>
      <c r="J189"/>
      <c r="K189"/>
      <c r="L189"/>
    </row>
    <row r="190" spans="1:12" x14ac:dyDescent="0.2">
      <c r="A190" t="s">
        <v>4135</v>
      </c>
      <c r="B190" s="10" t="s">
        <v>380</v>
      </c>
      <c r="C190" t="s">
        <v>4965</v>
      </c>
      <c r="D190" t="s">
        <v>381</v>
      </c>
      <c r="E190" s="9">
        <v>453.13630000000001</v>
      </c>
      <c r="F190" s="10" t="str">
        <f>+_01_CODIGOS_Y_COSTOS_xlsm[[#This Row],[FABRICA]]&amp;_01_CODIGOS_Y_COSTOS_xlsm[[#This Row],[CODIGO]]</f>
        <v>FADERF-1084</v>
      </c>
      <c r="G190"/>
      <c r="H190"/>
      <c r="I190"/>
      <c r="J190"/>
      <c r="K190"/>
      <c r="L190"/>
    </row>
    <row r="191" spans="1:12" x14ac:dyDescent="0.2">
      <c r="A191" t="s">
        <v>4135</v>
      </c>
      <c r="B191" s="10" t="s">
        <v>382</v>
      </c>
      <c r="C191" t="s">
        <v>4966</v>
      </c>
      <c r="D191" t="s">
        <v>383</v>
      </c>
      <c r="E191" s="9">
        <v>226.56819999999999</v>
      </c>
      <c r="F191" s="10" t="str">
        <f>+_01_CODIGOS_Y_COSTOS_xlsm[[#This Row],[FABRICA]]&amp;_01_CODIGOS_Y_COSTOS_xlsm[[#This Row],[CODIGO]]</f>
        <v>FADERF-9001</v>
      </c>
      <c r="G191"/>
      <c r="H191"/>
      <c r="I191"/>
      <c r="J191"/>
      <c r="K191"/>
      <c r="L191"/>
    </row>
    <row r="192" spans="1:12" x14ac:dyDescent="0.2">
      <c r="A192" t="s">
        <v>4135</v>
      </c>
      <c r="B192" s="10" t="s">
        <v>384</v>
      </c>
      <c r="C192" t="s">
        <v>4327</v>
      </c>
      <c r="D192" t="s">
        <v>385</v>
      </c>
      <c r="E192" s="9">
        <v>319.2</v>
      </c>
      <c r="F192" s="10" t="str">
        <f>+_01_CODIGOS_Y_COSTOS_xlsm[[#This Row],[FABRICA]]&amp;_01_CODIGOS_Y_COSTOS_xlsm[[#This Row],[CODIGO]]</f>
        <v>FADERS-046</v>
      </c>
      <c r="G192"/>
      <c r="H192"/>
      <c r="I192"/>
      <c r="J192"/>
      <c r="K192"/>
      <c r="L192"/>
    </row>
    <row r="193" spans="1:12" x14ac:dyDescent="0.2">
      <c r="A193" t="s">
        <v>4135</v>
      </c>
      <c r="B193" s="10" t="s">
        <v>386</v>
      </c>
      <c r="C193" t="s">
        <v>4328</v>
      </c>
      <c r="D193" t="s">
        <v>387</v>
      </c>
      <c r="E193" s="9">
        <v>234.41249999999999</v>
      </c>
      <c r="F193" s="10" t="str">
        <f>+_01_CODIGOS_Y_COSTOS_xlsm[[#This Row],[FABRICA]]&amp;_01_CODIGOS_Y_COSTOS_xlsm[[#This Row],[CODIGO]]</f>
        <v>FADERS-145</v>
      </c>
      <c r="G193"/>
      <c r="H193"/>
      <c r="I193"/>
      <c r="J193"/>
      <c r="K193"/>
      <c r="L193"/>
    </row>
    <row r="194" spans="1:12" x14ac:dyDescent="0.2">
      <c r="A194" t="s">
        <v>4135</v>
      </c>
      <c r="B194" s="10" t="s">
        <v>388</v>
      </c>
      <c r="C194" t="s">
        <v>4967</v>
      </c>
      <c r="D194" t="s">
        <v>389</v>
      </c>
      <c r="E194" s="9">
        <v>153.20320000000001</v>
      </c>
      <c r="F194" s="10" t="str">
        <f>+_01_CODIGOS_Y_COSTOS_xlsm[[#This Row],[FABRICA]]&amp;_01_CODIGOS_Y_COSTOS_xlsm[[#This Row],[CODIGO]]</f>
        <v>FADERF-572</v>
      </c>
      <c r="G194"/>
      <c r="H194"/>
      <c r="I194"/>
      <c r="J194"/>
      <c r="K194"/>
      <c r="L194"/>
    </row>
    <row r="195" spans="1:12" x14ac:dyDescent="0.2">
      <c r="A195" t="s">
        <v>4135</v>
      </c>
      <c r="B195" s="10" t="s">
        <v>390</v>
      </c>
      <c r="C195" t="s">
        <v>4968</v>
      </c>
      <c r="D195" t="s">
        <v>391</v>
      </c>
      <c r="E195" s="9">
        <v>539.44799999999998</v>
      </c>
      <c r="F195" s="10" t="str">
        <f>+_01_CODIGOS_Y_COSTOS_xlsm[[#This Row],[FABRICA]]&amp;_01_CODIGOS_Y_COSTOS_xlsm[[#This Row],[CODIGO]]</f>
        <v>FADERF-1049</v>
      </c>
      <c r="G195"/>
      <c r="H195"/>
      <c r="I195"/>
      <c r="J195"/>
      <c r="K195"/>
      <c r="L195"/>
    </row>
    <row r="196" spans="1:12" x14ac:dyDescent="0.2">
      <c r="A196" t="s">
        <v>4135</v>
      </c>
      <c r="B196" s="10" t="s">
        <v>392</v>
      </c>
      <c r="C196" t="s">
        <v>4969</v>
      </c>
      <c r="D196" t="s">
        <v>393</v>
      </c>
      <c r="E196" s="9">
        <v>539.44799999999998</v>
      </c>
      <c r="F196" s="10" t="str">
        <f>+_01_CODIGOS_Y_COSTOS_xlsm[[#This Row],[FABRICA]]&amp;_01_CODIGOS_Y_COSTOS_xlsm[[#This Row],[CODIGO]]</f>
        <v>FADERF-1051</v>
      </c>
      <c r="G196"/>
      <c r="H196"/>
      <c r="I196"/>
      <c r="J196"/>
      <c r="K196"/>
      <c r="L196"/>
    </row>
    <row r="197" spans="1:12" x14ac:dyDescent="0.2">
      <c r="A197" t="s">
        <v>4135</v>
      </c>
      <c r="B197" s="10" t="s">
        <v>394</v>
      </c>
      <c r="C197" t="s">
        <v>4970</v>
      </c>
      <c r="D197" t="s">
        <v>395</v>
      </c>
      <c r="E197" s="9">
        <v>539.44799999999998</v>
      </c>
      <c r="F197" s="10" t="str">
        <f>+_01_CODIGOS_Y_COSTOS_xlsm[[#This Row],[FABRICA]]&amp;_01_CODIGOS_Y_COSTOS_xlsm[[#This Row],[CODIGO]]</f>
        <v>FADERF-219/A</v>
      </c>
      <c r="G197"/>
      <c r="H197"/>
      <c r="I197"/>
      <c r="J197"/>
      <c r="K197"/>
      <c r="L197"/>
    </row>
    <row r="198" spans="1:12" x14ac:dyDescent="0.2">
      <c r="A198" t="s">
        <v>4135</v>
      </c>
      <c r="B198" s="10" t="s">
        <v>396</v>
      </c>
      <c r="C198" t="s">
        <v>4971</v>
      </c>
      <c r="D198" t="s">
        <v>397</v>
      </c>
      <c r="E198" s="9">
        <v>539.44799999999998</v>
      </c>
      <c r="F198" s="10" t="str">
        <f>+_01_CODIGOS_Y_COSTOS_xlsm[[#This Row],[FABRICA]]&amp;_01_CODIGOS_Y_COSTOS_xlsm[[#This Row],[CODIGO]]</f>
        <v>FADERF-514/A</v>
      </c>
      <c r="G198"/>
      <c r="H198"/>
      <c r="I198"/>
      <c r="J198"/>
      <c r="K198"/>
      <c r="L198"/>
    </row>
    <row r="199" spans="1:12" x14ac:dyDescent="0.2">
      <c r="A199" t="s">
        <v>4135</v>
      </c>
      <c r="B199" s="10" t="s">
        <v>398</v>
      </c>
      <c r="C199" t="s">
        <v>4972</v>
      </c>
      <c r="D199" t="s">
        <v>399</v>
      </c>
      <c r="E199" s="9">
        <v>199.5958</v>
      </c>
      <c r="F199" s="10" t="str">
        <f>+_01_CODIGOS_Y_COSTOS_xlsm[[#This Row],[FABRICA]]&amp;_01_CODIGOS_Y_COSTOS_xlsm[[#This Row],[CODIGO]]</f>
        <v>FADERF-1090</v>
      </c>
      <c r="G199"/>
      <c r="H199"/>
      <c r="I199"/>
      <c r="J199"/>
      <c r="K199"/>
      <c r="L199"/>
    </row>
    <row r="200" spans="1:12" x14ac:dyDescent="0.2">
      <c r="A200" t="s">
        <v>4135</v>
      </c>
      <c r="B200" s="10" t="s">
        <v>400</v>
      </c>
      <c r="C200" t="s">
        <v>4329</v>
      </c>
      <c r="D200" t="s">
        <v>401</v>
      </c>
      <c r="E200" s="9">
        <v>167.58</v>
      </c>
      <c r="F200" s="10" t="str">
        <f>+_01_CODIGOS_Y_COSTOS_xlsm[[#This Row],[FABRICA]]&amp;_01_CODIGOS_Y_COSTOS_xlsm[[#This Row],[CODIGO]]</f>
        <v>FADERS-208</v>
      </c>
      <c r="G200"/>
      <c r="H200"/>
      <c r="I200"/>
      <c r="J200"/>
      <c r="K200"/>
      <c r="L200"/>
    </row>
    <row r="201" spans="1:12" x14ac:dyDescent="0.2">
      <c r="A201" t="s">
        <v>4135</v>
      </c>
      <c r="B201" s="10" t="s">
        <v>402</v>
      </c>
      <c r="C201" t="s">
        <v>4330</v>
      </c>
      <c r="D201" t="s">
        <v>403</v>
      </c>
      <c r="E201" s="9">
        <v>167.58</v>
      </c>
      <c r="F201" s="10" t="str">
        <f>+_01_CODIGOS_Y_COSTOS_xlsm[[#This Row],[FABRICA]]&amp;_01_CODIGOS_Y_COSTOS_xlsm[[#This Row],[CODIGO]]</f>
        <v>FADERS-207</v>
      </c>
      <c r="G201"/>
      <c r="H201"/>
      <c r="I201"/>
      <c r="J201"/>
      <c r="K201"/>
      <c r="L201"/>
    </row>
    <row r="202" spans="1:12" x14ac:dyDescent="0.2">
      <c r="A202" t="s">
        <v>4135</v>
      </c>
      <c r="B202" s="10" t="s">
        <v>404</v>
      </c>
      <c r="C202" t="s">
        <v>9042</v>
      </c>
      <c r="D202" t="s">
        <v>405</v>
      </c>
      <c r="E202" s="9">
        <v>215.7792</v>
      </c>
      <c r="F202" s="10" t="str">
        <f>+_01_CODIGOS_Y_COSTOS_xlsm[[#This Row],[FABRICA]]&amp;_01_CODIGOS_Y_COSTOS_xlsm[[#This Row],[CODIGO]]</f>
        <v>FADERF-1067 N/G</v>
      </c>
      <c r="G202"/>
      <c r="H202"/>
      <c r="I202"/>
      <c r="J202"/>
      <c r="K202"/>
      <c r="L202"/>
    </row>
    <row r="203" spans="1:12" x14ac:dyDescent="0.2">
      <c r="A203" t="s">
        <v>4135</v>
      </c>
      <c r="B203" s="10" t="s">
        <v>406</v>
      </c>
      <c r="C203" t="s">
        <v>4973</v>
      </c>
      <c r="D203" t="s">
        <v>407</v>
      </c>
      <c r="E203" s="9">
        <v>215.7792</v>
      </c>
      <c r="F203" s="10" t="str">
        <f>+_01_CODIGOS_Y_COSTOS_xlsm[[#This Row],[FABRICA]]&amp;_01_CODIGOS_Y_COSTOS_xlsm[[#This Row],[CODIGO]]</f>
        <v>FADERF-1093</v>
      </c>
      <c r="G203"/>
      <c r="H203"/>
      <c r="I203"/>
      <c r="J203"/>
      <c r="K203"/>
      <c r="L203"/>
    </row>
    <row r="204" spans="1:12" x14ac:dyDescent="0.2">
      <c r="A204" t="s">
        <v>4135</v>
      </c>
      <c r="B204" s="10" t="s">
        <v>408</v>
      </c>
      <c r="C204" t="s">
        <v>4331</v>
      </c>
      <c r="D204" t="s">
        <v>409</v>
      </c>
      <c r="E204" s="9">
        <v>170.57249999999999</v>
      </c>
      <c r="F204" s="10" t="str">
        <f>+_01_CODIGOS_Y_COSTOS_xlsm[[#This Row],[FABRICA]]&amp;_01_CODIGOS_Y_COSTOS_xlsm[[#This Row],[CODIGO]]</f>
        <v>FADERS-133</v>
      </c>
      <c r="G204"/>
      <c r="H204"/>
      <c r="I204"/>
      <c r="J204"/>
      <c r="K204"/>
      <c r="L204"/>
    </row>
    <row r="205" spans="1:12" x14ac:dyDescent="0.2">
      <c r="A205" t="s">
        <v>4135</v>
      </c>
      <c r="B205" s="10" t="s">
        <v>410</v>
      </c>
      <c r="C205" t="s">
        <v>4332</v>
      </c>
      <c r="D205" t="s">
        <v>411</v>
      </c>
      <c r="E205" s="9">
        <v>173.565</v>
      </c>
      <c r="F205" s="10" t="str">
        <f>+_01_CODIGOS_Y_COSTOS_xlsm[[#This Row],[FABRICA]]&amp;_01_CODIGOS_Y_COSTOS_xlsm[[#This Row],[CODIGO]]</f>
        <v>FADERS-140</v>
      </c>
      <c r="G205"/>
      <c r="H205"/>
      <c r="I205"/>
      <c r="J205"/>
      <c r="K205"/>
      <c r="L205"/>
    </row>
    <row r="206" spans="1:12" x14ac:dyDescent="0.2">
      <c r="A206" t="s">
        <v>4135</v>
      </c>
      <c r="B206" s="10" t="s">
        <v>412</v>
      </c>
      <c r="C206" t="s">
        <v>4974</v>
      </c>
      <c r="D206" t="s">
        <v>413</v>
      </c>
      <c r="E206" s="9">
        <v>296.69639999999998</v>
      </c>
      <c r="F206" s="10" t="str">
        <f>+_01_CODIGOS_Y_COSTOS_xlsm[[#This Row],[FABRICA]]&amp;_01_CODIGOS_Y_COSTOS_xlsm[[#This Row],[CODIGO]]</f>
        <v>FADERF-1086</v>
      </c>
      <c r="G206"/>
      <c r="H206"/>
      <c r="I206"/>
      <c r="J206"/>
      <c r="K206"/>
      <c r="L206"/>
    </row>
    <row r="207" spans="1:12" x14ac:dyDescent="0.2">
      <c r="A207" t="s">
        <v>4135</v>
      </c>
      <c r="B207" s="10" t="s">
        <v>414</v>
      </c>
      <c r="C207" t="s">
        <v>4975</v>
      </c>
      <c r="D207" t="s">
        <v>415</v>
      </c>
      <c r="E207" s="9">
        <v>183.41229999999999</v>
      </c>
      <c r="F207" s="10" t="str">
        <f>+_01_CODIGOS_Y_COSTOS_xlsm[[#This Row],[FABRICA]]&amp;_01_CODIGOS_Y_COSTOS_xlsm[[#This Row],[CODIGO]]</f>
        <v>FADERF-1062/V</v>
      </c>
      <c r="G207"/>
      <c r="H207"/>
      <c r="I207"/>
      <c r="J207"/>
      <c r="K207"/>
      <c r="L207"/>
    </row>
    <row r="208" spans="1:12" x14ac:dyDescent="0.2">
      <c r="A208" t="s">
        <v>4135</v>
      </c>
      <c r="B208" s="10" t="s">
        <v>416</v>
      </c>
      <c r="C208" t="s">
        <v>4976</v>
      </c>
      <c r="D208" t="s">
        <v>417</v>
      </c>
      <c r="E208" s="9">
        <v>180.1756</v>
      </c>
      <c r="F208" s="10" t="str">
        <f>+_01_CODIGOS_Y_COSTOS_xlsm[[#This Row],[FABRICA]]&amp;_01_CODIGOS_Y_COSTOS_xlsm[[#This Row],[CODIGO]]</f>
        <v>FADERF-322</v>
      </c>
      <c r="G208"/>
      <c r="H208"/>
      <c r="I208"/>
      <c r="J208"/>
      <c r="K208"/>
      <c r="L208"/>
    </row>
    <row r="209" spans="1:12" x14ac:dyDescent="0.2">
      <c r="A209" t="s">
        <v>4135</v>
      </c>
      <c r="B209" s="10" t="s">
        <v>418</v>
      </c>
      <c r="C209" t="s">
        <v>4977</v>
      </c>
      <c r="D209" t="s">
        <v>419</v>
      </c>
      <c r="E209" s="9">
        <v>204.99019999999999</v>
      </c>
      <c r="F209" s="10" t="str">
        <f>+_01_CODIGOS_Y_COSTOS_xlsm[[#This Row],[FABRICA]]&amp;_01_CODIGOS_Y_COSTOS_xlsm[[#This Row],[CODIGO]]</f>
        <v>FADERF-1064</v>
      </c>
      <c r="G209"/>
      <c r="H209"/>
      <c r="I209"/>
      <c r="J209"/>
      <c r="K209"/>
      <c r="L209"/>
    </row>
    <row r="210" spans="1:12" x14ac:dyDescent="0.2">
      <c r="A210" t="s">
        <v>4135</v>
      </c>
      <c r="B210" s="10" t="s">
        <v>420</v>
      </c>
      <c r="C210" t="s">
        <v>4978</v>
      </c>
      <c r="D210" t="s">
        <v>421</v>
      </c>
      <c r="E210" s="9">
        <v>0</v>
      </c>
      <c r="F210" s="10" t="str">
        <f>+_01_CODIGOS_Y_COSTOS_xlsm[[#This Row],[FABRICA]]&amp;_01_CODIGOS_Y_COSTOS_xlsm[[#This Row],[CODIGO]]</f>
        <v>FADERF-1094</v>
      </c>
      <c r="G210"/>
      <c r="H210"/>
      <c r="I210"/>
      <c r="J210"/>
      <c r="K210"/>
      <c r="L210"/>
    </row>
    <row r="211" spans="1:12" x14ac:dyDescent="0.2">
      <c r="A211" t="s">
        <v>4135</v>
      </c>
      <c r="B211" s="10" t="s">
        <v>422</v>
      </c>
      <c r="C211" t="s">
        <v>7015</v>
      </c>
      <c r="D211" t="s">
        <v>423</v>
      </c>
      <c r="E211" s="9">
        <v>323.66879999999998</v>
      </c>
      <c r="F211" s="10" t="str">
        <f>+_01_CODIGOS_Y_COSTOS_xlsm[[#This Row],[FABRICA]]&amp;_01_CODIGOS_Y_COSTOS_xlsm[[#This Row],[CODIGO]]</f>
        <v>FADERF-1068</v>
      </c>
      <c r="G211"/>
      <c r="H211"/>
      <c r="I211"/>
      <c r="J211"/>
      <c r="K211"/>
      <c r="L211"/>
    </row>
    <row r="212" spans="1:12" x14ac:dyDescent="0.2">
      <c r="A212" t="s">
        <v>4135</v>
      </c>
      <c r="B212" s="10" t="s">
        <v>424</v>
      </c>
      <c r="C212" t="s">
        <v>7016</v>
      </c>
      <c r="D212" t="s">
        <v>425</v>
      </c>
      <c r="E212" s="9">
        <v>174.5625</v>
      </c>
      <c r="F212" s="10" t="str">
        <f>+_01_CODIGOS_Y_COSTOS_xlsm[[#This Row],[FABRICA]]&amp;_01_CODIGOS_Y_COSTOS_xlsm[[#This Row],[CODIGO]]</f>
        <v>FADERS-008</v>
      </c>
      <c r="G212"/>
      <c r="H212"/>
      <c r="I212"/>
      <c r="J212"/>
      <c r="K212"/>
      <c r="L212"/>
    </row>
    <row r="213" spans="1:12" x14ac:dyDescent="0.2">
      <c r="A213" t="s">
        <v>4135</v>
      </c>
      <c r="B213" s="10" t="s">
        <v>426</v>
      </c>
      <c r="C213" t="s">
        <v>4333</v>
      </c>
      <c r="D213" t="s">
        <v>427</v>
      </c>
      <c r="E213" s="9">
        <v>237.405</v>
      </c>
      <c r="F213" s="10" t="str">
        <f>+_01_CODIGOS_Y_COSTOS_xlsm[[#This Row],[FABRICA]]&amp;_01_CODIGOS_Y_COSTOS_xlsm[[#This Row],[CODIGO]]</f>
        <v>FADERS-056</v>
      </c>
      <c r="G213"/>
      <c r="H213"/>
      <c r="I213"/>
      <c r="J213"/>
      <c r="K213"/>
      <c r="L213"/>
    </row>
    <row r="214" spans="1:12" x14ac:dyDescent="0.2">
      <c r="A214" t="s">
        <v>4135</v>
      </c>
      <c r="B214" s="10" t="s">
        <v>428</v>
      </c>
      <c r="C214" t="s">
        <v>4334</v>
      </c>
      <c r="D214" t="s">
        <v>429</v>
      </c>
      <c r="E214" s="9">
        <v>0</v>
      </c>
      <c r="F214" s="10" t="str">
        <f>+_01_CODIGOS_Y_COSTOS_xlsm[[#This Row],[FABRICA]]&amp;_01_CODIGOS_Y_COSTOS_xlsm[[#This Row],[CODIGO]]</f>
        <v>FADERS-183</v>
      </c>
      <c r="G214"/>
      <c r="H214"/>
      <c r="I214"/>
      <c r="J214"/>
      <c r="K214"/>
      <c r="L214"/>
    </row>
    <row r="215" spans="1:12" x14ac:dyDescent="0.2">
      <c r="A215" t="s">
        <v>4135</v>
      </c>
      <c r="B215" s="10" t="s">
        <v>430</v>
      </c>
      <c r="C215" t="s">
        <v>4979</v>
      </c>
      <c r="D215" t="s">
        <v>431</v>
      </c>
      <c r="E215" s="9">
        <v>72.286000000000001</v>
      </c>
      <c r="F215" s="10" t="str">
        <f>+_01_CODIGOS_Y_COSTOS_xlsm[[#This Row],[FABRICA]]&amp;_01_CODIGOS_Y_COSTOS_xlsm[[#This Row],[CODIGO]]</f>
        <v>FADERF-280</v>
      </c>
      <c r="G215"/>
      <c r="H215"/>
      <c r="I215"/>
      <c r="J215"/>
      <c r="K215"/>
      <c r="L215"/>
    </row>
    <row r="216" spans="1:12" x14ac:dyDescent="0.2">
      <c r="A216" t="s">
        <v>4135</v>
      </c>
      <c r="B216" s="10" t="s">
        <v>432</v>
      </c>
      <c r="C216" t="s">
        <v>4335</v>
      </c>
      <c r="D216" t="s">
        <v>433</v>
      </c>
      <c r="E216" s="9">
        <v>0</v>
      </c>
      <c r="F216" s="10" t="str">
        <f>+_01_CODIGOS_Y_COSTOS_xlsm[[#This Row],[FABRICA]]&amp;_01_CODIGOS_Y_COSTOS_xlsm[[#This Row],[CODIGO]]</f>
        <v>FADERS-212</v>
      </c>
      <c r="G216"/>
      <c r="H216"/>
      <c r="I216"/>
      <c r="J216"/>
      <c r="K216"/>
      <c r="L216"/>
    </row>
    <row r="217" spans="1:12" x14ac:dyDescent="0.2">
      <c r="A217" t="s">
        <v>4135</v>
      </c>
      <c r="B217" s="10" t="s">
        <v>434</v>
      </c>
      <c r="C217" t="s">
        <v>4980</v>
      </c>
      <c r="D217" t="s">
        <v>435</v>
      </c>
      <c r="E217" s="9">
        <v>151.0454</v>
      </c>
      <c r="F217" s="10" t="str">
        <f>+_01_CODIGOS_Y_COSTOS_xlsm[[#This Row],[FABRICA]]&amp;_01_CODIGOS_Y_COSTOS_xlsm[[#This Row],[CODIGO]]</f>
        <v>FADERF-1024</v>
      </c>
      <c r="G217"/>
      <c r="H217"/>
      <c r="I217"/>
      <c r="J217"/>
      <c r="K217"/>
      <c r="L217"/>
    </row>
    <row r="218" spans="1:12" x14ac:dyDescent="0.2">
      <c r="A218" t="s">
        <v>4135</v>
      </c>
      <c r="B218" s="10" t="s">
        <v>436</v>
      </c>
      <c r="C218" t="s">
        <v>4981</v>
      </c>
      <c r="D218" t="s">
        <v>437</v>
      </c>
      <c r="E218" s="9">
        <v>237.3571</v>
      </c>
      <c r="F218" s="10" t="str">
        <f>+_01_CODIGOS_Y_COSTOS_xlsm[[#This Row],[FABRICA]]&amp;_01_CODIGOS_Y_COSTOS_xlsm[[#This Row],[CODIGO]]</f>
        <v>FADERF-1060</v>
      </c>
      <c r="G218"/>
      <c r="H218"/>
      <c r="I218"/>
      <c r="J218"/>
      <c r="K218"/>
      <c r="L218"/>
    </row>
    <row r="219" spans="1:12" x14ac:dyDescent="0.2">
      <c r="A219" t="s">
        <v>4135</v>
      </c>
      <c r="B219" s="10" t="s">
        <v>438</v>
      </c>
      <c r="C219" t="s">
        <v>4982</v>
      </c>
      <c r="D219" t="s">
        <v>439</v>
      </c>
      <c r="E219" s="9">
        <v>404.58600000000001</v>
      </c>
      <c r="F219" s="10" t="str">
        <f>+_01_CODIGOS_Y_COSTOS_xlsm[[#This Row],[FABRICA]]&amp;_01_CODIGOS_Y_COSTOS_xlsm[[#This Row],[CODIGO]]</f>
        <v>FADERF-1087</v>
      </c>
      <c r="G219"/>
      <c r="H219"/>
      <c r="I219"/>
      <c r="J219"/>
      <c r="K219"/>
      <c r="L219"/>
    </row>
    <row r="220" spans="1:12" x14ac:dyDescent="0.2">
      <c r="A220" t="s">
        <v>4135</v>
      </c>
      <c r="B220" s="10" t="s">
        <v>440</v>
      </c>
      <c r="C220" t="s">
        <v>4983</v>
      </c>
      <c r="D220" t="s">
        <v>441</v>
      </c>
      <c r="E220" s="9">
        <v>118.6786</v>
      </c>
      <c r="F220" s="10" t="str">
        <f>+_01_CODIGOS_Y_COSTOS_xlsm[[#This Row],[FABRICA]]&amp;_01_CODIGOS_Y_COSTOS_xlsm[[#This Row],[CODIGO]]</f>
        <v>FADERF-466</v>
      </c>
      <c r="G220"/>
      <c r="H220"/>
      <c r="I220"/>
      <c r="J220"/>
      <c r="K220"/>
      <c r="L220"/>
    </row>
    <row r="221" spans="1:12" x14ac:dyDescent="0.2">
      <c r="A221" t="s">
        <v>4135</v>
      </c>
      <c r="B221" s="10" t="s">
        <v>442</v>
      </c>
      <c r="C221" t="s">
        <v>4984</v>
      </c>
      <c r="D221" t="s">
        <v>443</v>
      </c>
      <c r="E221" s="9">
        <v>264.3295</v>
      </c>
      <c r="F221" s="10" t="str">
        <f>+_01_CODIGOS_Y_COSTOS_xlsm[[#This Row],[FABRICA]]&amp;_01_CODIGOS_Y_COSTOS_xlsm[[#This Row],[CODIGO]]</f>
        <v>FADERF-1085</v>
      </c>
      <c r="G221"/>
      <c r="H221"/>
      <c r="I221"/>
      <c r="J221"/>
      <c r="K221"/>
      <c r="L221"/>
    </row>
    <row r="222" spans="1:12" x14ac:dyDescent="0.2">
      <c r="A222" t="s">
        <v>4135</v>
      </c>
      <c r="B222" s="10" t="s">
        <v>444</v>
      </c>
      <c r="C222" t="s">
        <v>4336</v>
      </c>
      <c r="D222" t="s">
        <v>445</v>
      </c>
      <c r="E222" s="9">
        <v>139.65</v>
      </c>
      <c r="F222" s="10" t="str">
        <f>+_01_CODIGOS_Y_COSTOS_xlsm[[#This Row],[FABRICA]]&amp;_01_CODIGOS_Y_COSTOS_xlsm[[#This Row],[CODIGO]]</f>
        <v>FADERS-004</v>
      </c>
      <c r="G222"/>
      <c r="H222"/>
      <c r="I222"/>
      <c r="J222"/>
      <c r="K222"/>
      <c r="L222"/>
    </row>
    <row r="223" spans="1:12" x14ac:dyDescent="0.2">
      <c r="A223" t="s">
        <v>4135</v>
      </c>
      <c r="B223" s="10" t="s">
        <v>446</v>
      </c>
      <c r="C223" t="s">
        <v>4337</v>
      </c>
      <c r="D223" t="s">
        <v>447</v>
      </c>
      <c r="E223" s="9">
        <v>242.39250000000001</v>
      </c>
      <c r="F223" s="10" t="str">
        <f>+_01_CODIGOS_Y_COSTOS_xlsm[[#This Row],[FABRICA]]&amp;_01_CODIGOS_Y_COSTOS_xlsm[[#This Row],[CODIGO]]</f>
        <v>FADERS-087</v>
      </c>
      <c r="G223"/>
      <c r="H223"/>
      <c r="I223"/>
      <c r="J223"/>
      <c r="K223"/>
      <c r="L223"/>
    </row>
    <row r="224" spans="1:12" x14ac:dyDescent="0.2">
      <c r="A224" t="s">
        <v>4135</v>
      </c>
      <c r="B224" s="10" t="s">
        <v>448</v>
      </c>
      <c r="C224" t="s">
        <v>4338</v>
      </c>
      <c r="D224" t="s">
        <v>449</v>
      </c>
      <c r="E224" s="9">
        <v>237.405</v>
      </c>
      <c r="F224" s="10" t="str">
        <f>+_01_CODIGOS_Y_COSTOS_xlsm[[#This Row],[FABRICA]]&amp;_01_CODIGOS_Y_COSTOS_xlsm[[#This Row],[CODIGO]]</f>
        <v>FADERS-032</v>
      </c>
      <c r="G224"/>
      <c r="H224"/>
      <c r="I224"/>
      <c r="J224"/>
      <c r="K224"/>
      <c r="L224"/>
    </row>
    <row r="225" spans="1:12" x14ac:dyDescent="0.2">
      <c r="A225" t="s">
        <v>4135</v>
      </c>
      <c r="B225" s="10" t="s">
        <v>450</v>
      </c>
      <c r="C225" t="s">
        <v>4985</v>
      </c>
      <c r="D225" t="s">
        <v>451</v>
      </c>
      <c r="E225" s="9">
        <v>237.3571</v>
      </c>
      <c r="F225" s="10" t="str">
        <f>+_01_CODIGOS_Y_COSTOS_xlsm[[#This Row],[FABRICA]]&amp;_01_CODIGOS_Y_COSTOS_xlsm[[#This Row],[CODIGO]]</f>
        <v>FADERF-1091</v>
      </c>
      <c r="G225"/>
      <c r="H225"/>
      <c r="I225"/>
      <c r="J225"/>
      <c r="K225"/>
      <c r="L225"/>
    </row>
    <row r="226" spans="1:12" x14ac:dyDescent="0.2">
      <c r="A226" t="s">
        <v>4135</v>
      </c>
      <c r="B226" s="10" t="s">
        <v>452</v>
      </c>
      <c r="C226" t="s">
        <v>7017</v>
      </c>
      <c r="D226" t="s">
        <v>453</v>
      </c>
      <c r="E226" s="9">
        <v>249.375</v>
      </c>
      <c r="F226" s="10" t="str">
        <f>+_01_CODIGOS_Y_COSTOS_xlsm[[#This Row],[FABRICA]]&amp;_01_CODIGOS_Y_COSTOS_xlsm[[#This Row],[CODIGO]]</f>
        <v>FADERS-039</v>
      </c>
      <c r="G226"/>
      <c r="H226"/>
      <c r="I226"/>
      <c r="J226"/>
      <c r="K226"/>
      <c r="L226"/>
    </row>
    <row r="227" spans="1:12" x14ac:dyDescent="0.2">
      <c r="A227" t="s">
        <v>4135</v>
      </c>
      <c r="B227" s="10" t="s">
        <v>454</v>
      </c>
      <c r="C227" t="s">
        <v>4339</v>
      </c>
      <c r="D227" t="s">
        <v>455</v>
      </c>
      <c r="E227" s="9">
        <v>0</v>
      </c>
      <c r="F227" s="10" t="str">
        <f>+_01_CODIGOS_Y_COSTOS_xlsm[[#This Row],[FABRICA]]&amp;_01_CODIGOS_Y_COSTOS_xlsm[[#This Row],[CODIGO]]</f>
        <v>FADERS-214</v>
      </c>
      <c r="G227"/>
      <c r="H227"/>
      <c r="I227"/>
      <c r="J227"/>
      <c r="K227"/>
      <c r="L227"/>
    </row>
    <row r="228" spans="1:12" x14ac:dyDescent="0.2">
      <c r="A228" t="s">
        <v>4135</v>
      </c>
      <c r="B228" s="10" t="s">
        <v>456</v>
      </c>
      <c r="C228" t="s">
        <v>7018</v>
      </c>
      <c r="D228" t="s">
        <v>457</v>
      </c>
      <c r="E228" s="9">
        <v>0</v>
      </c>
      <c r="F228" s="10" t="str">
        <f>+_01_CODIGOS_Y_COSTOS_xlsm[[#This Row],[FABRICA]]&amp;_01_CODIGOS_Y_COSTOS_xlsm[[#This Row],[CODIGO]]</f>
        <v>FADERS-185</v>
      </c>
      <c r="G228"/>
      <c r="H228"/>
      <c r="I228"/>
      <c r="J228"/>
      <c r="K228"/>
      <c r="L228"/>
    </row>
    <row r="229" spans="1:12" x14ac:dyDescent="0.2">
      <c r="A229" t="s">
        <v>4135</v>
      </c>
      <c r="B229" s="10" t="s">
        <v>458</v>
      </c>
      <c r="C229" t="s">
        <v>4986</v>
      </c>
      <c r="D229" t="s">
        <v>459</v>
      </c>
      <c r="E229" s="9">
        <v>485.50319999999999</v>
      </c>
      <c r="F229" s="10" t="str">
        <f>+_01_CODIGOS_Y_COSTOS_xlsm[[#This Row],[FABRICA]]&amp;_01_CODIGOS_Y_COSTOS_xlsm[[#This Row],[CODIGO]]</f>
        <v>FADERF-1092</v>
      </c>
      <c r="G229"/>
      <c r="H229"/>
      <c r="I229"/>
      <c r="J229"/>
      <c r="K229"/>
      <c r="L229"/>
    </row>
    <row r="230" spans="1:12" x14ac:dyDescent="0.2">
      <c r="A230" t="s">
        <v>4135</v>
      </c>
      <c r="B230" s="10" t="s">
        <v>460</v>
      </c>
      <c r="C230" t="s">
        <v>7019</v>
      </c>
      <c r="D230" t="s">
        <v>461</v>
      </c>
      <c r="E230" s="9">
        <v>441.89850000000001</v>
      </c>
      <c r="F230" s="10" t="str">
        <f>+_01_CODIGOS_Y_COSTOS_xlsm[[#This Row],[FABRICA]]&amp;_01_CODIGOS_Y_COSTOS_xlsm[[#This Row],[CODIGO]]</f>
        <v>FADERF-1088</v>
      </c>
      <c r="G230"/>
      <c r="H230"/>
      <c r="I230"/>
      <c r="J230"/>
      <c r="K230"/>
      <c r="L230"/>
    </row>
    <row r="231" spans="1:12" x14ac:dyDescent="0.2">
      <c r="A231" t="s">
        <v>4135</v>
      </c>
      <c r="B231" s="10" t="s">
        <v>462</v>
      </c>
      <c r="C231" t="s">
        <v>7020</v>
      </c>
      <c r="D231" t="s">
        <v>463</v>
      </c>
      <c r="E231" s="9">
        <v>306.26159999999999</v>
      </c>
      <c r="F231" s="10" t="str">
        <f>+_01_CODIGOS_Y_COSTOS_xlsm[[#This Row],[FABRICA]]&amp;_01_CODIGOS_Y_COSTOS_xlsm[[#This Row],[CODIGO]]</f>
        <v>FADERF-1070</v>
      </c>
      <c r="G231"/>
      <c r="H231"/>
      <c r="I231"/>
      <c r="J231"/>
      <c r="K231"/>
      <c r="L231"/>
    </row>
    <row r="232" spans="1:12" x14ac:dyDescent="0.2">
      <c r="A232" t="s">
        <v>4135</v>
      </c>
      <c r="B232" s="10" t="s">
        <v>464</v>
      </c>
      <c r="C232" t="s">
        <v>7021</v>
      </c>
      <c r="D232" t="s">
        <v>465</v>
      </c>
      <c r="E232" s="9">
        <v>894.96429999999998</v>
      </c>
      <c r="F232" s="10" t="str">
        <f>+_01_CODIGOS_Y_COSTOS_xlsm[[#This Row],[FABRICA]]&amp;_01_CODIGOS_Y_COSTOS_xlsm[[#This Row],[CODIGO]]</f>
        <v>FADERF-1089</v>
      </c>
      <c r="G232"/>
      <c r="H232"/>
      <c r="I232"/>
      <c r="J232"/>
      <c r="K232"/>
      <c r="L232"/>
    </row>
    <row r="233" spans="1:12" x14ac:dyDescent="0.2">
      <c r="A233" t="s">
        <v>4135</v>
      </c>
      <c r="B233" s="10" t="s">
        <v>466</v>
      </c>
      <c r="C233" t="s">
        <v>4340</v>
      </c>
      <c r="D233" t="s">
        <v>467</v>
      </c>
      <c r="E233" s="9">
        <v>199.5</v>
      </c>
      <c r="F233" s="10" t="str">
        <f>+_01_CODIGOS_Y_COSTOS_xlsm[[#This Row],[FABRICA]]&amp;_01_CODIGOS_Y_COSTOS_xlsm[[#This Row],[CODIGO]]</f>
        <v>FADERS-213</v>
      </c>
      <c r="G233"/>
      <c r="H233"/>
      <c r="I233"/>
      <c r="J233"/>
      <c r="K233"/>
      <c r="L233"/>
    </row>
    <row r="234" spans="1:12" x14ac:dyDescent="0.2">
      <c r="A234" t="s">
        <v>4135</v>
      </c>
      <c r="B234" s="10" t="s">
        <v>468</v>
      </c>
      <c r="C234" t="s">
        <v>4987</v>
      </c>
      <c r="D234" t="s">
        <v>469</v>
      </c>
      <c r="E234" s="9">
        <v>504.34070000000003</v>
      </c>
      <c r="F234" s="10" t="str">
        <f>+_01_CODIGOS_Y_COSTOS_xlsm[[#This Row],[FABRICA]]&amp;_01_CODIGOS_Y_COSTOS_xlsm[[#This Row],[CODIGO]]</f>
        <v>FADERF-1066</v>
      </c>
      <c r="G234"/>
      <c r="H234"/>
      <c r="I234"/>
      <c r="J234"/>
      <c r="K234"/>
      <c r="L234"/>
    </row>
    <row r="235" spans="1:12" x14ac:dyDescent="0.2">
      <c r="A235" t="s">
        <v>4135</v>
      </c>
      <c r="B235" s="10" t="s">
        <v>470</v>
      </c>
      <c r="C235" t="s">
        <v>7022</v>
      </c>
      <c r="D235" t="s">
        <v>471</v>
      </c>
      <c r="E235" s="9">
        <v>476.40690000000001</v>
      </c>
      <c r="F235" s="10" t="str">
        <f>+_01_CODIGOS_Y_COSTOS_xlsm[[#This Row],[FABRICA]]&amp;_01_CODIGOS_Y_COSTOS_xlsm[[#This Row],[CODIGO]]</f>
        <v>FADERF-1065/R</v>
      </c>
      <c r="G235"/>
      <c r="H235"/>
      <c r="I235"/>
      <c r="J235"/>
      <c r="K235"/>
      <c r="L235"/>
    </row>
    <row r="236" spans="1:12" x14ac:dyDescent="0.2">
      <c r="A236" t="s">
        <v>4135</v>
      </c>
      <c r="B236" s="10" t="s">
        <v>472</v>
      </c>
      <c r="C236" t="s">
        <v>7023</v>
      </c>
      <c r="D236" t="s">
        <v>473</v>
      </c>
      <c r="E236" s="9">
        <v>0</v>
      </c>
      <c r="F236" s="10" t="str">
        <f>+_01_CODIGOS_Y_COSTOS_xlsm[[#This Row],[FABRICA]]&amp;_01_CODIGOS_Y_COSTOS_xlsm[[#This Row],[CODIGO]]</f>
        <v>FADERS-186</v>
      </c>
      <c r="G236"/>
      <c r="H236"/>
      <c r="I236"/>
      <c r="J236"/>
      <c r="K236"/>
      <c r="L236"/>
    </row>
    <row r="237" spans="1:12" x14ac:dyDescent="0.2">
      <c r="A237" t="s">
        <v>4135</v>
      </c>
      <c r="B237" s="10" t="s">
        <v>474</v>
      </c>
      <c r="C237" t="s">
        <v>4341</v>
      </c>
      <c r="D237" t="s">
        <v>475</v>
      </c>
      <c r="E237" s="9">
        <v>324.1875</v>
      </c>
      <c r="F237" s="10" t="str">
        <f>+_01_CODIGOS_Y_COSTOS_xlsm[[#This Row],[FABRICA]]&amp;_01_CODIGOS_Y_COSTOS_xlsm[[#This Row],[CODIGO]]</f>
        <v>FADERS-053</v>
      </c>
      <c r="G237"/>
      <c r="H237"/>
      <c r="I237"/>
      <c r="J237"/>
      <c r="K237"/>
      <c r="L237"/>
    </row>
    <row r="238" spans="1:12" x14ac:dyDescent="0.2">
      <c r="A238" t="s">
        <v>4135</v>
      </c>
      <c r="B238" s="10" t="s">
        <v>476</v>
      </c>
      <c r="C238" t="s">
        <v>7024</v>
      </c>
      <c r="D238" t="s">
        <v>477</v>
      </c>
      <c r="E238" s="9">
        <v>324.1875</v>
      </c>
      <c r="F238" s="10" t="str">
        <f>+_01_CODIGOS_Y_COSTOS_xlsm[[#This Row],[FABRICA]]&amp;_01_CODIGOS_Y_COSTOS_xlsm[[#This Row],[CODIGO]]</f>
        <v>FADERS-054</v>
      </c>
      <c r="G238"/>
      <c r="H238"/>
      <c r="I238"/>
      <c r="J238"/>
      <c r="K238"/>
      <c r="L238"/>
    </row>
    <row r="239" spans="1:12" x14ac:dyDescent="0.2">
      <c r="A239" t="s">
        <v>4135</v>
      </c>
      <c r="B239" s="10" t="s">
        <v>478</v>
      </c>
      <c r="C239" t="s">
        <v>4342</v>
      </c>
      <c r="D239" t="s">
        <v>479</v>
      </c>
      <c r="E239" s="9">
        <v>486.78</v>
      </c>
      <c r="F239" s="10" t="str">
        <f>+_01_CODIGOS_Y_COSTOS_xlsm[[#This Row],[FABRICA]]&amp;_01_CODIGOS_Y_COSTOS_xlsm[[#This Row],[CODIGO]]</f>
        <v>FADERS-057</v>
      </c>
      <c r="G239"/>
      <c r="H239"/>
      <c r="I239"/>
      <c r="J239"/>
      <c r="K239"/>
      <c r="L239"/>
    </row>
    <row r="240" spans="1:12" x14ac:dyDescent="0.2">
      <c r="A240" t="s">
        <v>4135</v>
      </c>
      <c r="B240" s="10" t="s">
        <v>480</v>
      </c>
      <c r="C240" t="s">
        <v>4343</v>
      </c>
      <c r="D240" t="s">
        <v>481</v>
      </c>
      <c r="E240" s="9">
        <v>486.78</v>
      </c>
      <c r="F240" s="10" t="str">
        <f>+_01_CODIGOS_Y_COSTOS_xlsm[[#This Row],[FABRICA]]&amp;_01_CODIGOS_Y_COSTOS_xlsm[[#This Row],[CODIGO]]</f>
        <v>FADERS-058</v>
      </c>
      <c r="G240"/>
      <c r="H240"/>
      <c r="I240"/>
      <c r="J240"/>
      <c r="K240"/>
      <c r="L240"/>
    </row>
    <row r="241" spans="1:12" x14ac:dyDescent="0.2">
      <c r="A241" t="s">
        <v>4135</v>
      </c>
      <c r="B241" s="10" t="s">
        <v>482</v>
      </c>
      <c r="C241" t="s">
        <v>4988</v>
      </c>
      <c r="D241" t="s">
        <v>483</v>
      </c>
      <c r="E241" s="9">
        <v>306.26159999999999</v>
      </c>
      <c r="F241" s="10" t="str">
        <f>+_01_CODIGOS_Y_COSTOS_xlsm[[#This Row],[FABRICA]]&amp;_01_CODIGOS_Y_COSTOS_xlsm[[#This Row],[CODIGO]]</f>
        <v>FADERF-1037</v>
      </c>
      <c r="G241"/>
      <c r="H241"/>
      <c r="I241"/>
      <c r="J241"/>
      <c r="K241"/>
      <c r="L241"/>
    </row>
    <row r="242" spans="1:12" x14ac:dyDescent="0.2">
      <c r="A242" t="s">
        <v>4135</v>
      </c>
      <c r="B242" s="10" t="s">
        <v>484</v>
      </c>
      <c r="C242" t="s">
        <v>4610</v>
      </c>
      <c r="D242" t="s">
        <v>485</v>
      </c>
      <c r="E242" s="9">
        <v>0</v>
      </c>
      <c r="F242" s="10" t="str">
        <f>+_01_CODIGOS_Y_COSTOS_xlsm[[#This Row],[FABRICA]]&amp;_01_CODIGOS_Y_COSTOS_xlsm[[#This Row],[CODIGO]]</f>
        <v>FADERS-034</v>
      </c>
      <c r="G242"/>
      <c r="H242"/>
      <c r="I242"/>
      <c r="J242"/>
      <c r="K242"/>
      <c r="L242"/>
    </row>
    <row r="243" spans="1:12" x14ac:dyDescent="0.2">
      <c r="A243" t="s">
        <v>4135</v>
      </c>
      <c r="B243" s="10" t="s">
        <v>486</v>
      </c>
      <c r="C243" t="s">
        <v>4989</v>
      </c>
      <c r="D243" t="s">
        <v>487</v>
      </c>
      <c r="E243" s="9">
        <v>302.09089999999998</v>
      </c>
      <c r="F243" s="10" t="str">
        <f>+_01_CODIGOS_Y_COSTOS_xlsm[[#This Row],[FABRICA]]&amp;_01_CODIGOS_Y_COSTOS_xlsm[[#This Row],[CODIGO]]</f>
        <v>FADERF-1011/I</v>
      </c>
      <c r="G243"/>
      <c r="H243"/>
      <c r="I243"/>
      <c r="J243"/>
      <c r="K243"/>
      <c r="L243"/>
    </row>
    <row r="244" spans="1:12" x14ac:dyDescent="0.2">
      <c r="A244" t="s">
        <v>4135</v>
      </c>
      <c r="B244" s="10" t="s">
        <v>488</v>
      </c>
      <c r="C244" t="s">
        <v>4990</v>
      </c>
      <c r="D244" t="s">
        <v>487</v>
      </c>
      <c r="E244" s="9">
        <v>302.09089999999998</v>
      </c>
      <c r="F244" s="10" t="str">
        <f>+_01_CODIGOS_Y_COSTOS_xlsm[[#This Row],[FABRICA]]&amp;_01_CODIGOS_Y_COSTOS_xlsm[[#This Row],[CODIGO]]</f>
        <v>FADERF-1011/D</v>
      </c>
      <c r="G244"/>
      <c r="H244"/>
      <c r="I244"/>
      <c r="J244"/>
      <c r="K244"/>
      <c r="L244"/>
    </row>
    <row r="245" spans="1:12" x14ac:dyDescent="0.2">
      <c r="A245" t="s">
        <v>4135</v>
      </c>
      <c r="B245" s="10" t="s">
        <v>489</v>
      </c>
      <c r="C245" t="s">
        <v>4991</v>
      </c>
      <c r="D245" t="s">
        <v>490</v>
      </c>
      <c r="E245" s="9">
        <v>117.5997</v>
      </c>
      <c r="F245" s="10" t="str">
        <f>+_01_CODIGOS_Y_COSTOS_xlsm[[#This Row],[FABRICA]]&amp;_01_CODIGOS_Y_COSTOS_xlsm[[#This Row],[CODIGO]]</f>
        <v>FADERF-1128</v>
      </c>
      <c r="G245"/>
      <c r="H245"/>
      <c r="I245"/>
      <c r="J245"/>
      <c r="K245"/>
      <c r="L245"/>
    </row>
    <row r="246" spans="1:12" x14ac:dyDescent="0.2">
      <c r="A246" t="s">
        <v>4135</v>
      </c>
      <c r="B246" s="10" t="s">
        <v>491</v>
      </c>
      <c r="C246" t="s">
        <v>4992</v>
      </c>
      <c r="D246" t="s">
        <v>492</v>
      </c>
      <c r="E246" s="9">
        <v>157.5188</v>
      </c>
      <c r="F246" s="10" t="str">
        <f>+_01_CODIGOS_Y_COSTOS_xlsm[[#This Row],[FABRICA]]&amp;_01_CODIGOS_Y_COSTOS_xlsm[[#This Row],[CODIGO]]</f>
        <v>FADERF-1124</v>
      </c>
      <c r="G246"/>
      <c r="H246"/>
      <c r="I246"/>
      <c r="J246"/>
      <c r="K246"/>
      <c r="L246"/>
    </row>
    <row r="247" spans="1:12" x14ac:dyDescent="0.2">
      <c r="A247" t="s">
        <v>4135</v>
      </c>
      <c r="B247" s="10" t="s">
        <v>493</v>
      </c>
      <c r="C247" t="s">
        <v>4344</v>
      </c>
      <c r="D247" t="s">
        <v>494</v>
      </c>
      <c r="E247" s="9">
        <v>217.45500000000001</v>
      </c>
      <c r="F247" s="10" t="str">
        <f>+_01_CODIGOS_Y_COSTOS_xlsm[[#This Row],[FABRICA]]&amp;_01_CODIGOS_Y_COSTOS_xlsm[[#This Row],[CODIGO]]</f>
        <v>FADERS-117</v>
      </c>
      <c r="G247"/>
      <c r="H247"/>
      <c r="I247"/>
      <c r="J247"/>
      <c r="K247"/>
      <c r="L247"/>
    </row>
    <row r="248" spans="1:12" x14ac:dyDescent="0.2">
      <c r="A248" t="s">
        <v>4135</v>
      </c>
      <c r="B248" s="10" t="s">
        <v>495</v>
      </c>
      <c r="C248" t="s">
        <v>4993</v>
      </c>
      <c r="D248" t="s">
        <v>496</v>
      </c>
      <c r="E248" s="9">
        <v>161.83439999999999</v>
      </c>
      <c r="F248" s="10" t="str">
        <f>+_01_CODIGOS_Y_COSTOS_xlsm[[#This Row],[FABRICA]]&amp;_01_CODIGOS_Y_COSTOS_xlsm[[#This Row],[CODIGO]]</f>
        <v>FADERF-1116</v>
      </c>
      <c r="G248"/>
      <c r="H248"/>
      <c r="I248"/>
      <c r="J248"/>
      <c r="K248"/>
      <c r="L248"/>
    </row>
    <row r="249" spans="1:12" x14ac:dyDescent="0.2">
      <c r="A249" t="s">
        <v>4135</v>
      </c>
      <c r="B249" s="10" t="s">
        <v>497</v>
      </c>
      <c r="C249" t="s">
        <v>4994</v>
      </c>
      <c r="D249" t="s">
        <v>498</v>
      </c>
      <c r="E249" s="9">
        <v>203.91130000000001</v>
      </c>
      <c r="F249" s="10" t="str">
        <f>+_01_CODIGOS_Y_COSTOS_xlsm[[#This Row],[FABRICA]]&amp;_01_CODIGOS_Y_COSTOS_xlsm[[#This Row],[CODIGO]]</f>
        <v>FADERF-1114</v>
      </c>
      <c r="G249"/>
      <c r="H249"/>
      <c r="I249"/>
      <c r="J249"/>
      <c r="K249"/>
      <c r="L249"/>
    </row>
    <row r="250" spans="1:12" x14ac:dyDescent="0.2">
      <c r="A250" t="s">
        <v>4135</v>
      </c>
      <c r="B250" s="10" t="s">
        <v>499</v>
      </c>
      <c r="C250" t="s">
        <v>4995</v>
      </c>
      <c r="D250" t="s">
        <v>500</v>
      </c>
      <c r="E250" s="9">
        <v>258.935</v>
      </c>
      <c r="F250" s="10" t="str">
        <f>+_01_CODIGOS_Y_COSTOS_xlsm[[#This Row],[FABRICA]]&amp;_01_CODIGOS_Y_COSTOS_xlsm[[#This Row],[CODIGO]]</f>
        <v>FADERF-1103</v>
      </c>
      <c r="G250"/>
      <c r="H250"/>
      <c r="I250"/>
      <c r="J250"/>
      <c r="K250"/>
      <c r="L250"/>
    </row>
    <row r="251" spans="1:12" x14ac:dyDescent="0.2">
      <c r="A251" t="s">
        <v>4135</v>
      </c>
      <c r="B251" s="10" t="s">
        <v>501</v>
      </c>
      <c r="C251" t="s">
        <v>4996</v>
      </c>
      <c r="D251" t="s">
        <v>502</v>
      </c>
      <c r="E251" s="9">
        <v>329.06330000000003</v>
      </c>
      <c r="F251" s="10" t="str">
        <f>+_01_CODIGOS_Y_COSTOS_xlsm[[#This Row],[FABRICA]]&amp;_01_CODIGOS_Y_COSTOS_xlsm[[#This Row],[CODIGO]]</f>
        <v>FADERF-1107</v>
      </c>
      <c r="G251"/>
      <c r="H251"/>
      <c r="I251"/>
      <c r="J251"/>
      <c r="K251"/>
      <c r="L251"/>
    </row>
    <row r="252" spans="1:12" x14ac:dyDescent="0.2">
      <c r="A252" t="s">
        <v>4135</v>
      </c>
      <c r="B252" s="10" t="s">
        <v>503</v>
      </c>
      <c r="C252" t="s">
        <v>4997</v>
      </c>
      <c r="D252" t="s">
        <v>504</v>
      </c>
      <c r="E252" s="9">
        <v>206.06909999999999</v>
      </c>
      <c r="F252" s="10" t="str">
        <f>+_01_CODIGOS_Y_COSTOS_xlsm[[#This Row],[FABRICA]]&amp;_01_CODIGOS_Y_COSTOS_xlsm[[#This Row],[CODIGO]]</f>
        <v>FADERF-1112</v>
      </c>
      <c r="G252"/>
      <c r="H252"/>
      <c r="I252"/>
      <c r="J252"/>
      <c r="K252"/>
      <c r="L252"/>
    </row>
    <row r="253" spans="1:12" x14ac:dyDescent="0.2">
      <c r="A253" t="s">
        <v>4135</v>
      </c>
      <c r="B253" s="10" t="s">
        <v>505</v>
      </c>
      <c r="C253" t="s">
        <v>4345</v>
      </c>
      <c r="D253" t="s">
        <v>506</v>
      </c>
      <c r="E253" s="9">
        <v>214.46250000000001</v>
      </c>
      <c r="F253" s="10" t="str">
        <f>+_01_CODIGOS_Y_COSTOS_xlsm[[#This Row],[FABRICA]]&amp;_01_CODIGOS_Y_COSTOS_xlsm[[#This Row],[CODIGO]]</f>
        <v>FADERS-290</v>
      </c>
      <c r="G253"/>
      <c r="H253"/>
      <c r="I253"/>
      <c r="J253"/>
      <c r="K253"/>
      <c r="L253"/>
    </row>
    <row r="254" spans="1:12" x14ac:dyDescent="0.2">
      <c r="A254" t="s">
        <v>4135</v>
      </c>
      <c r="B254" s="10" t="s">
        <v>507</v>
      </c>
      <c r="C254" t="s">
        <v>4998</v>
      </c>
      <c r="D254" t="s">
        <v>508</v>
      </c>
      <c r="E254" s="9">
        <v>203.91130000000001</v>
      </c>
      <c r="F254" s="10" t="str">
        <f>+_01_CODIGOS_Y_COSTOS_xlsm[[#This Row],[FABRICA]]&amp;_01_CODIGOS_Y_COSTOS_xlsm[[#This Row],[CODIGO]]</f>
        <v>FADERF-1118</v>
      </c>
      <c r="G254"/>
      <c r="H254"/>
      <c r="I254"/>
      <c r="J254"/>
      <c r="K254"/>
      <c r="L254"/>
    </row>
    <row r="255" spans="1:12" x14ac:dyDescent="0.2">
      <c r="A255" t="s">
        <v>4135</v>
      </c>
      <c r="B255" s="10" t="s">
        <v>509</v>
      </c>
      <c r="C255" t="s">
        <v>4999</v>
      </c>
      <c r="D255" t="s">
        <v>510</v>
      </c>
      <c r="E255" s="9">
        <v>329.06330000000003</v>
      </c>
      <c r="F255" s="10" t="str">
        <f>+_01_CODIGOS_Y_COSTOS_xlsm[[#This Row],[FABRICA]]&amp;_01_CODIGOS_Y_COSTOS_xlsm[[#This Row],[CODIGO]]</f>
        <v>FADERF-1108</v>
      </c>
      <c r="G255"/>
      <c r="H255"/>
      <c r="I255"/>
      <c r="J255"/>
      <c r="K255"/>
      <c r="L255"/>
    </row>
    <row r="256" spans="1:12" x14ac:dyDescent="0.2">
      <c r="A256" t="s">
        <v>4135</v>
      </c>
      <c r="B256" s="10" t="s">
        <v>511</v>
      </c>
      <c r="C256" t="s">
        <v>5000</v>
      </c>
      <c r="D256" t="s">
        <v>512</v>
      </c>
      <c r="E256" s="9">
        <v>221.1737</v>
      </c>
      <c r="F256" s="10" t="str">
        <f>+_01_CODIGOS_Y_COSTOS_xlsm[[#This Row],[FABRICA]]&amp;_01_CODIGOS_Y_COSTOS_xlsm[[#This Row],[CODIGO]]</f>
        <v>FADERF-1121</v>
      </c>
      <c r="G256"/>
      <c r="H256"/>
      <c r="I256"/>
      <c r="J256"/>
      <c r="K256"/>
      <c r="L256"/>
    </row>
    <row r="257" spans="1:12" x14ac:dyDescent="0.2">
      <c r="A257" t="s">
        <v>4135</v>
      </c>
      <c r="B257" s="10" t="s">
        <v>513</v>
      </c>
      <c r="C257" t="s">
        <v>5001</v>
      </c>
      <c r="D257" t="s">
        <v>514</v>
      </c>
      <c r="E257" s="9">
        <v>203.91130000000001</v>
      </c>
      <c r="F257" s="10" t="str">
        <f>+_01_CODIGOS_Y_COSTOS_xlsm[[#This Row],[FABRICA]]&amp;_01_CODIGOS_Y_COSTOS_xlsm[[#This Row],[CODIGO]]</f>
        <v>FADERF-1131</v>
      </c>
      <c r="G257"/>
      <c r="H257"/>
      <c r="I257"/>
      <c r="J257"/>
      <c r="K257"/>
      <c r="L257"/>
    </row>
    <row r="258" spans="1:12" x14ac:dyDescent="0.2">
      <c r="A258" t="s">
        <v>4135</v>
      </c>
      <c r="B258" s="10" t="s">
        <v>515</v>
      </c>
      <c r="C258" t="s">
        <v>4346</v>
      </c>
      <c r="D258" t="s">
        <v>516</v>
      </c>
      <c r="E258" s="9">
        <v>0</v>
      </c>
      <c r="F258" s="10" t="str">
        <f>+_01_CODIGOS_Y_COSTOS_xlsm[[#This Row],[FABRICA]]&amp;_01_CODIGOS_Y_COSTOS_xlsm[[#This Row],[CODIGO]]</f>
        <v>FADERS-260</v>
      </c>
      <c r="G258"/>
      <c r="H258"/>
      <c r="I258"/>
      <c r="J258"/>
      <c r="K258"/>
      <c r="L258"/>
    </row>
    <row r="259" spans="1:12" x14ac:dyDescent="0.2">
      <c r="A259" t="s">
        <v>4135</v>
      </c>
      <c r="B259" s="10" t="s">
        <v>517</v>
      </c>
      <c r="C259" t="s">
        <v>5002</v>
      </c>
      <c r="D259" t="s">
        <v>518</v>
      </c>
      <c r="E259" s="9">
        <v>329.06330000000003</v>
      </c>
      <c r="F259" s="10" t="str">
        <f>+_01_CODIGOS_Y_COSTOS_xlsm[[#This Row],[FABRICA]]&amp;_01_CODIGOS_Y_COSTOS_xlsm[[#This Row],[CODIGO]]</f>
        <v>FADERF-1109</v>
      </c>
      <c r="G259"/>
      <c r="H259"/>
      <c r="I259"/>
      <c r="J259"/>
      <c r="K259"/>
      <c r="L259"/>
    </row>
    <row r="260" spans="1:12" x14ac:dyDescent="0.2">
      <c r="A260" t="s">
        <v>4135</v>
      </c>
      <c r="B260" s="10" t="s">
        <v>519</v>
      </c>
      <c r="C260" t="s">
        <v>5003</v>
      </c>
      <c r="D260" t="s">
        <v>520</v>
      </c>
      <c r="E260" s="9">
        <v>204.99019999999999</v>
      </c>
      <c r="F260" s="10" t="str">
        <f>+_01_CODIGOS_Y_COSTOS_xlsm[[#This Row],[FABRICA]]&amp;_01_CODIGOS_Y_COSTOS_xlsm[[#This Row],[CODIGO]]</f>
        <v>FADERF-1113</v>
      </c>
      <c r="G260"/>
      <c r="H260"/>
      <c r="I260"/>
      <c r="J260"/>
      <c r="K260"/>
      <c r="L260"/>
    </row>
    <row r="261" spans="1:12" x14ac:dyDescent="0.2">
      <c r="A261" t="s">
        <v>4135</v>
      </c>
      <c r="B261" s="10" t="s">
        <v>521</v>
      </c>
      <c r="C261" t="s">
        <v>4891</v>
      </c>
      <c r="D261" t="s">
        <v>522</v>
      </c>
      <c r="E261" s="9">
        <v>221.1737</v>
      </c>
      <c r="F261" s="10" t="str">
        <f>+_01_CODIGOS_Y_COSTOS_xlsm[[#This Row],[FABRICA]]&amp;_01_CODIGOS_Y_COSTOS_xlsm[[#This Row],[CODIGO]]</f>
        <v>FADERF-1117</v>
      </c>
      <c r="G261"/>
      <c r="H261"/>
      <c r="I261"/>
      <c r="J261"/>
      <c r="K261"/>
      <c r="L261"/>
    </row>
    <row r="262" spans="1:12" x14ac:dyDescent="0.2">
      <c r="A262" t="s">
        <v>4135</v>
      </c>
      <c r="B262" s="10" t="s">
        <v>523</v>
      </c>
      <c r="C262" t="s">
        <v>5004</v>
      </c>
      <c r="D262" t="s">
        <v>524</v>
      </c>
      <c r="E262" s="9">
        <v>183.41229999999999</v>
      </c>
      <c r="F262" s="10" t="str">
        <f>+_01_CODIGOS_Y_COSTOS_xlsm[[#This Row],[FABRICA]]&amp;_01_CODIGOS_Y_COSTOS_xlsm[[#This Row],[CODIGO]]</f>
        <v>FADERF-1122</v>
      </c>
      <c r="G262"/>
      <c r="H262"/>
      <c r="I262"/>
      <c r="J262"/>
      <c r="K262"/>
      <c r="L262"/>
    </row>
    <row r="263" spans="1:12" x14ac:dyDescent="0.2">
      <c r="A263" t="s">
        <v>4135</v>
      </c>
      <c r="B263" s="10" t="s">
        <v>525</v>
      </c>
      <c r="C263" t="s">
        <v>5005</v>
      </c>
      <c r="D263" t="s">
        <v>526</v>
      </c>
      <c r="E263" s="9">
        <v>199.5958</v>
      </c>
      <c r="F263" s="10" t="str">
        <f>+_01_CODIGOS_Y_COSTOS_xlsm[[#This Row],[FABRICA]]&amp;_01_CODIGOS_Y_COSTOS_xlsm[[#This Row],[CODIGO]]</f>
        <v>FADERF-1120</v>
      </c>
      <c r="G263"/>
      <c r="H263"/>
      <c r="I263"/>
      <c r="J263"/>
      <c r="K263"/>
      <c r="L263"/>
    </row>
    <row r="264" spans="1:12" x14ac:dyDescent="0.2">
      <c r="A264" t="s">
        <v>4135</v>
      </c>
      <c r="B264" s="10" t="s">
        <v>527</v>
      </c>
      <c r="C264" t="s">
        <v>5006</v>
      </c>
      <c r="D264" t="s">
        <v>528</v>
      </c>
      <c r="E264" s="9">
        <v>192.04349999999999</v>
      </c>
      <c r="F264" s="10" t="str">
        <f>+_01_CODIGOS_Y_COSTOS_xlsm[[#This Row],[FABRICA]]&amp;_01_CODIGOS_Y_COSTOS_xlsm[[#This Row],[CODIGO]]</f>
        <v>FADERF-1129</v>
      </c>
      <c r="G264"/>
      <c r="H264"/>
      <c r="I264"/>
      <c r="J264"/>
      <c r="K264"/>
      <c r="L264"/>
    </row>
    <row r="265" spans="1:12" x14ac:dyDescent="0.2">
      <c r="A265" t="s">
        <v>4135</v>
      </c>
      <c r="B265" s="10" t="s">
        <v>529</v>
      </c>
      <c r="C265" t="s">
        <v>5007</v>
      </c>
      <c r="D265" t="s">
        <v>530</v>
      </c>
      <c r="E265" s="9">
        <v>183.41229999999999</v>
      </c>
      <c r="F265" s="10" t="str">
        <f>+_01_CODIGOS_Y_COSTOS_xlsm[[#This Row],[FABRICA]]&amp;_01_CODIGOS_Y_COSTOS_xlsm[[#This Row],[CODIGO]]</f>
        <v>FADERF-722</v>
      </c>
      <c r="G265"/>
      <c r="H265"/>
      <c r="I265"/>
      <c r="J265"/>
      <c r="K265"/>
      <c r="L265"/>
    </row>
    <row r="266" spans="1:12" x14ac:dyDescent="0.2">
      <c r="A266" t="s">
        <v>4135</v>
      </c>
      <c r="B266" s="10" t="s">
        <v>531</v>
      </c>
      <c r="C266" t="s">
        <v>5008</v>
      </c>
      <c r="D266" t="s">
        <v>532</v>
      </c>
      <c r="E266" s="9">
        <v>329.06330000000003</v>
      </c>
      <c r="F266" s="10" t="str">
        <f>+_01_CODIGOS_Y_COSTOS_xlsm[[#This Row],[FABRICA]]&amp;_01_CODIGOS_Y_COSTOS_xlsm[[#This Row],[CODIGO]]</f>
        <v>FADERF-1111</v>
      </c>
      <c r="G266"/>
      <c r="H266"/>
      <c r="I266"/>
      <c r="J266"/>
      <c r="K266"/>
      <c r="L266"/>
    </row>
    <row r="267" spans="1:12" x14ac:dyDescent="0.2">
      <c r="A267" t="s">
        <v>4135</v>
      </c>
      <c r="B267" s="10" t="s">
        <v>533</v>
      </c>
      <c r="C267" t="s">
        <v>5009</v>
      </c>
      <c r="D267" t="s">
        <v>534</v>
      </c>
      <c r="E267" s="9">
        <v>188.80680000000001</v>
      </c>
      <c r="F267" s="10" t="str">
        <f>+_01_CODIGOS_Y_COSTOS_xlsm[[#This Row],[FABRICA]]&amp;_01_CODIGOS_Y_COSTOS_xlsm[[#This Row],[CODIGO]]</f>
        <v>FADERF-1134</v>
      </c>
      <c r="G267"/>
      <c r="H267"/>
      <c r="I267"/>
      <c r="J267"/>
      <c r="K267"/>
      <c r="L267"/>
    </row>
    <row r="268" spans="1:12" x14ac:dyDescent="0.2">
      <c r="A268" t="s">
        <v>4135</v>
      </c>
      <c r="B268" s="10" t="s">
        <v>535</v>
      </c>
      <c r="C268" t="s">
        <v>5010</v>
      </c>
      <c r="D268" t="s">
        <v>536</v>
      </c>
      <c r="E268" s="9">
        <v>231.96260000000001</v>
      </c>
      <c r="F268" s="10" t="str">
        <f>+_01_CODIGOS_Y_COSTOS_xlsm[[#This Row],[FABRICA]]&amp;_01_CODIGOS_Y_COSTOS_xlsm[[#This Row],[CODIGO]]</f>
        <v>FADERF-1123</v>
      </c>
      <c r="G268"/>
      <c r="H268"/>
      <c r="I268"/>
      <c r="J268"/>
      <c r="K268"/>
      <c r="L268"/>
    </row>
    <row r="269" spans="1:12" x14ac:dyDescent="0.2">
      <c r="A269" t="s">
        <v>4135</v>
      </c>
      <c r="B269" s="10" t="s">
        <v>537</v>
      </c>
      <c r="C269" t="s">
        <v>5011</v>
      </c>
      <c r="D269" t="s">
        <v>538</v>
      </c>
      <c r="E269" s="9">
        <v>0</v>
      </c>
      <c r="F269" s="10" t="str">
        <f>+_01_CODIGOS_Y_COSTOS_xlsm[[#This Row],[FABRICA]]&amp;_01_CODIGOS_Y_COSTOS_xlsm[[#This Row],[CODIGO]]</f>
        <v>FADERF-1130</v>
      </c>
      <c r="G269"/>
      <c r="H269"/>
      <c r="I269"/>
      <c r="J269"/>
      <c r="K269"/>
      <c r="L269"/>
    </row>
    <row r="270" spans="1:12" x14ac:dyDescent="0.2">
      <c r="A270" t="s">
        <v>4135</v>
      </c>
      <c r="B270" s="10" t="s">
        <v>539</v>
      </c>
      <c r="C270" t="s">
        <v>5012</v>
      </c>
      <c r="D270" t="s">
        <v>540</v>
      </c>
      <c r="E270" s="9">
        <v>0</v>
      </c>
      <c r="F270" s="10" t="str">
        <f>+_01_CODIGOS_Y_COSTOS_xlsm[[#This Row],[FABRICA]]&amp;_01_CODIGOS_Y_COSTOS_xlsm[[#This Row],[CODIGO]]</f>
        <v>FADERF-1132</v>
      </c>
      <c r="G270"/>
      <c r="H270"/>
      <c r="I270"/>
      <c r="J270"/>
      <c r="K270"/>
      <c r="L270"/>
    </row>
    <row r="271" spans="1:12" x14ac:dyDescent="0.2">
      <c r="A271" t="s">
        <v>4135</v>
      </c>
      <c r="B271" s="10" t="s">
        <v>541</v>
      </c>
      <c r="C271" t="s">
        <v>5013</v>
      </c>
      <c r="D271" t="s">
        <v>542</v>
      </c>
      <c r="E271" s="9">
        <v>231.96260000000001</v>
      </c>
      <c r="F271" s="10" t="str">
        <f>+_01_CODIGOS_Y_COSTOS_xlsm[[#This Row],[FABRICA]]&amp;_01_CODIGOS_Y_COSTOS_xlsm[[#This Row],[CODIGO]]</f>
        <v>FADERF-1127</v>
      </c>
      <c r="G271"/>
      <c r="H271"/>
      <c r="I271"/>
      <c r="J271"/>
      <c r="K271"/>
      <c r="L271"/>
    </row>
    <row r="272" spans="1:12" x14ac:dyDescent="0.2">
      <c r="A272" t="s">
        <v>4135</v>
      </c>
      <c r="B272" s="10" t="s">
        <v>543</v>
      </c>
      <c r="C272" t="s">
        <v>5014</v>
      </c>
      <c r="D272" t="s">
        <v>544</v>
      </c>
      <c r="E272" s="9">
        <v>485.50319999999999</v>
      </c>
      <c r="F272" s="10" t="str">
        <f>+_01_CODIGOS_Y_COSTOS_xlsm[[#This Row],[FABRICA]]&amp;_01_CODIGOS_Y_COSTOS_xlsm[[#This Row],[CODIGO]]</f>
        <v>FADERF-1110</v>
      </c>
      <c r="G272"/>
      <c r="H272"/>
      <c r="I272"/>
      <c r="J272"/>
      <c r="K272"/>
      <c r="L272"/>
    </row>
    <row r="273" spans="1:12" x14ac:dyDescent="0.2">
      <c r="A273" t="s">
        <v>4135</v>
      </c>
      <c r="B273" s="10" t="s">
        <v>545</v>
      </c>
      <c r="C273" t="s">
        <v>5015</v>
      </c>
      <c r="D273" t="s">
        <v>546</v>
      </c>
      <c r="E273" s="9">
        <v>323.66879999999998</v>
      </c>
      <c r="F273" s="10" t="str">
        <f>+_01_CODIGOS_Y_COSTOS_xlsm[[#This Row],[FABRICA]]&amp;_01_CODIGOS_Y_COSTOS_xlsm[[#This Row],[CODIGO]]</f>
        <v>FADERF-1135</v>
      </c>
      <c r="G273"/>
      <c r="H273"/>
      <c r="I273"/>
      <c r="J273"/>
      <c r="K273"/>
      <c r="L273"/>
    </row>
    <row r="274" spans="1:12" x14ac:dyDescent="0.2">
      <c r="A274" t="s">
        <v>4135</v>
      </c>
      <c r="B274" s="10" t="s">
        <v>547</v>
      </c>
      <c r="C274" t="s">
        <v>5016</v>
      </c>
      <c r="D274" t="s">
        <v>548</v>
      </c>
      <c r="E274" s="9">
        <v>307.48540000000003</v>
      </c>
      <c r="F274" s="10" t="str">
        <f>+_01_CODIGOS_Y_COSTOS_xlsm[[#This Row],[FABRICA]]&amp;_01_CODIGOS_Y_COSTOS_xlsm[[#This Row],[CODIGO]]</f>
        <v>FADERF-1119</v>
      </c>
      <c r="G274"/>
      <c r="H274"/>
      <c r="I274"/>
      <c r="J274"/>
      <c r="K274"/>
      <c r="L274"/>
    </row>
    <row r="275" spans="1:12" x14ac:dyDescent="0.2">
      <c r="A275" t="s">
        <v>4135</v>
      </c>
      <c r="B275" s="10" t="s">
        <v>549</v>
      </c>
      <c r="C275" t="s">
        <v>7025</v>
      </c>
      <c r="D275" t="s">
        <v>550</v>
      </c>
      <c r="E275" s="9">
        <v>324.1875</v>
      </c>
      <c r="F275" s="10" t="str">
        <f>+_01_CODIGOS_Y_COSTOS_xlsm[[#This Row],[FABRICA]]&amp;_01_CODIGOS_Y_COSTOS_xlsm[[#This Row],[CODIGO]]</f>
        <v>FADERS-170</v>
      </c>
      <c r="G275"/>
      <c r="H275"/>
      <c r="I275"/>
      <c r="J275"/>
      <c r="K275"/>
      <c r="L275"/>
    </row>
    <row r="276" spans="1:12" x14ac:dyDescent="0.2">
      <c r="A276" t="s">
        <v>4135</v>
      </c>
      <c r="B276" s="10" t="s">
        <v>551</v>
      </c>
      <c r="C276" t="s">
        <v>5017</v>
      </c>
      <c r="D276" t="s">
        <v>552</v>
      </c>
      <c r="E276" s="9">
        <v>485.50319999999999</v>
      </c>
      <c r="F276" s="10" t="str">
        <f>+_01_CODIGOS_Y_COSTOS_xlsm[[#This Row],[FABRICA]]&amp;_01_CODIGOS_Y_COSTOS_xlsm[[#This Row],[CODIGO]]</f>
        <v>FADERF-1105</v>
      </c>
      <c r="G276"/>
      <c r="H276"/>
      <c r="I276"/>
      <c r="J276"/>
      <c r="K276"/>
      <c r="L276"/>
    </row>
    <row r="277" spans="1:12" x14ac:dyDescent="0.2">
      <c r="A277" t="s">
        <v>4135</v>
      </c>
      <c r="B277" s="10" t="s">
        <v>553</v>
      </c>
      <c r="C277" t="s">
        <v>4347</v>
      </c>
      <c r="D277" t="s">
        <v>554</v>
      </c>
      <c r="E277" s="9">
        <v>134.66249999999999</v>
      </c>
      <c r="F277" s="10" t="str">
        <f>+_01_CODIGOS_Y_COSTOS_xlsm[[#This Row],[FABRICA]]&amp;_01_CODIGOS_Y_COSTOS_xlsm[[#This Row],[CODIGO]]</f>
        <v>FADERS-019</v>
      </c>
      <c r="G277"/>
      <c r="H277"/>
      <c r="I277"/>
      <c r="J277"/>
      <c r="K277"/>
      <c r="L277"/>
    </row>
    <row r="278" spans="1:12" x14ac:dyDescent="0.2">
      <c r="A278" t="s">
        <v>4135</v>
      </c>
      <c r="B278" s="10" t="s">
        <v>555</v>
      </c>
      <c r="C278" t="s">
        <v>5018</v>
      </c>
      <c r="D278" t="s">
        <v>556</v>
      </c>
      <c r="E278" s="9">
        <v>237.3571</v>
      </c>
      <c r="F278" s="10" t="str">
        <f>+_01_CODIGOS_Y_COSTOS_xlsm[[#This Row],[FABRICA]]&amp;_01_CODIGOS_Y_COSTOS_xlsm[[#This Row],[CODIGO]]</f>
        <v>FADERF-034</v>
      </c>
      <c r="G278"/>
      <c r="H278"/>
      <c r="I278"/>
      <c r="J278"/>
      <c r="K278"/>
      <c r="L278"/>
    </row>
    <row r="279" spans="1:12" x14ac:dyDescent="0.2">
      <c r="A279" t="s">
        <v>4135</v>
      </c>
      <c r="B279" s="10" t="s">
        <v>557</v>
      </c>
      <c r="C279" t="s">
        <v>5019</v>
      </c>
      <c r="D279" t="s">
        <v>558</v>
      </c>
      <c r="E279" s="9">
        <v>215.7792</v>
      </c>
      <c r="F279" s="10" t="str">
        <f>+_01_CODIGOS_Y_COSTOS_xlsm[[#This Row],[FABRICA]]&amp;_01_CODIGOS_Y_COSTOS_xlsm[[#This Row],[CODIGO]]</f>
        <v>FADERF-046</v>
      </c>
      <c r="G279"/>
      <c r="H279"/>
      <c r="I279"/>
      <c r="J279"/>
      <c r="K279"/>
      <c r="L279"/>
    </row>
    <row r="280" spans="1:12" x14ac:dyDescent="0.2">
      <c r="A280" t="s">
        <v>4135</v>
      </c>
      <c r="B280" s="10" t="s">
        <v>559</v>
      </c>
      <c r="C280" t="s">
        <v>5020</v>
      </c>
      <c r="D280" t="s">
        <v>560</v>
      </c>
      <c r="E280" s="9">
        <v>176.93889999999999</v>
      </c>
      <c r="F280" s="10" t="str">
        <f>+_01_CODIGOS_Y_COSTOS_xlsm[[#This Row],[FABRICA]]&amp;_01_CODIGOS_Y_COSTOS_xlsm[[#This Row],[CODIGO]]</f>
        <v>FADERF-1054</v>
      </c>
      <c r="G280"/>
      <c r="H280"/>
      <c r="I280"/>
      <c r="J280"/>
      <c r="K280"/>
      <c r="L280"/>
    </row>
    <row r="281" spans="1:12" x14ac:dyDescent="0.2">
      <c r="A281" t="s">
        <v>4135</v>
      </c>
      <c r="B281" s="10" t="s">
        <v>561</v>
      </c>
      <c r="C281" t="s">
        <v>5021</v>
      </c>
      <c r="D281" t="s">
        <v>562</v>
      </c>
      <c r="E281" s="9">
        <v>176.93889999999999</v>
      </c>
      <c r="F281" s="10" t="str">
        <f>+_01_CODIGOS_Y_COSTOS_xlsm[[#This Row],[FABRICA]]&amp;_01_CODIGOS_Y_COSTOS_xlsm[[#This Row],[CODIGO]]</f>
        <v>FADERF-1098</v>
      </c>
      <c r="G281"/>
      <c r="H281"/>
      <c r="I281"/>
      <c r="J281"/>
      <c r="K281"/>
      <c r="L281"/>
    </row>
    <row r="282" spans="1:12" x14ac:dyDescent="0.2">
      <c r="A282" t="s">
        <v>4135</v>
      </c>
      <c r="B282" s="10" t="s">
        <v>563</v>
      </c>
      <c r="C282" t="s">
        <v>4892</v>
      </c>
      <c r="D282" t="s">
        <v>564</v>
      </c>
      <c r="E282" s="9">
        <v>223.33150000000001</v>
      </c>
      <c r="F282" s="10" t="str">
        <f>+_01_CODIGOS_Y_COSTOS_xlsm[[#This Row],[FABRICA]]&amp;_01_CODIGOS_Y_COSTOS_xlsm[[#This Row],[CODIGO]]</f>
        <v>FADERF-1146</v>
      </c>
      <c r="G282"/>
      <c r="H282"/>
      <c r="I282"/>
      <c r="J282"/>
      <c r="K282"/>
      <c r="L282"/>
    </row>
    <row r="283" spans="1:12" x14ac:dyDescent="0.2">
      <c r="A283" t="s">
        <v>4135</v>
      </c>
      <c r="B283" s="10" t="s">
        <v>565</v>
      </c>
      <c r="C283" t="s">
        <v>4348</v>
      </c>
      <c r="D283" t="s">
        <v>566</v>
      </c>
      <c r="E283" s="9">
        <v>163.59</v>
      </c>
      <c r="F283" s="10" t="str">
        <f>+_01_CODIGOS_Y_COSTOS_xlsm[[#This Row],[FABRICA]]&amp;_01_CODIGOS_Y_COSTOS_xlsm[[#This Row],[CODIGO]]</f>
        <v>FADERS-224</v>
      </c>
      <c r="G283"/>
      <c r="H283"/>
      <c r="I283"/>
      <c r="J283"/>
      <c r="K283"/>
      <c r="L283"/>
    </row>
    <row r="284" spans="1:12" x14ac:dyDescent="0.2">
      <c r="A284" t="s">
        <v>4135</v>
      </c>
      <c r="B284" s="10" t="s">
        <v>567</v>
      </c>
      <c r="C284" t="s">
        <v>7026</v>
      </c>
      <c r="D284" t="s">
        <v>568</v>
      </c>
      <c r="E284" s="9">
        <v>0</v>
      </c>
      <c r="F284" s="10" t="str">
        <f>+_01_CODIGOS_Y_COSTOS_xlsm[[#This Row],[FABRICA]]&amp;_01_CODIGOS_Y_COSTOS_xlsm[[#This Row],[CODIGO]]</f>
        <v>FADERF-1136</v>
      </c>
      <c r="G284"/>
      <c r="H284"/>
      <c r="I284"/>
      <c r="J284"/>
      <c r="K284"/>
      <c r="L284"/>
    </row>
    <row r="285" spans="1:12" x14ac:dyDescent="0.2">
      <c r="A285" t="s">
        <v>4135</v>
      </c>
      <c r="B285" s="10" t="s">
        <v>569</v>
      </c>
      <c r="C285" t="s">
        <v>4349</v>
      </c>
      <c r="D285" t="s">
        <v>570</v>
      </c>
      <c r="E285" s="9">
        <v>453.86250000000001</v>
      </c>
      <c r="F285" s="10" t="str">
        <f>+_01_CODIGOS_Y_COSTOS_xlsm[[#This Row],[FABRICA]]&amp;_01_CODIGOS_Y_COSTOS_xlsm[[#This Row],[CODIGO]]</f>
        <v>FADERS-296</v>
      </c>
      <c r="G285"/>
      <c r="H285"/>
      <c r="I285"/>
      <c r="J285"/>
      <c r="K285"/>
      <c r="L285"/>
    </row>
    <row r="286" spans="1:12" x14ac:dyDescent="0.2">
      <c r="A286" t="s">
        <v>4135</v>
      </c>
      <c r="B286" s="10" t="s">
        <v>571</v>
      </c>
      <c r="C286" t="s">
        <v>4893</v>
      </c>
      <c r="D286" t="s">
        <v>572</v>
      </c>
      <c r="E286" s="9">
        <v>231.96260000000001</v>
      </c>
      <c r="F286" s="10" t="str">
        <f>+_01_CODIGOS_Y_COSTOS_xlsm[[#This Row],[FABRICA]]&amp;_01_CODIGOS_Y_COSTOS_xlsm[[#This Row],[CODIGO]]</f>
        <v>FADERF-1150</v>
      </c>
      <c r="G286"/>
      <c r="H286"/>
      <c r="I286"/>
      <c r="J286"/>
      <c r="K286"/>
      <c r="L286"/>
    </row>
    <row r="287" spans="1:12" x14ac:dyDescent="0.2">
      <c r="A287" t="s">
        <v>4135</v>
      </c>
      <c r="B287" s="10" t="s">
        <v>573</v>
      </c>
      <c r="C287" t="s">
        <v>5022</v>
      </c>
      <c r="D287" t="s">
        <v>574</v>
      </c>
      <c r="E287" s="9">
        <v>182.33340000000001</v>
      </c>
      <c r="F287" s="10" t="str">
        <f>+_01_CODIGOS_Y_COSTOS_xlsm[[#This Row],[FABRICA]]&amp;_01_CODIGOS_Y_COSTOS_xlsm[[#This Row],[CODIGO]]</f>
        <v>FADERF-1082</v>
      </c>
      <c r="G287"/>
      <c r="H287"/>
      <c r="I287"/>
      <c r="J287"/>
      <c r="K287"/>
      <c r="L287"/>
    </row>
    <row r="288" spans="1:12" x14ac:dyDescent="0.2">
      <c r="A288" t="s">
        <v>4135</v>
      </c>
      <c r="B288" s="10" t="s">
        <v>575</v>
      </c>
      <c r="C288" t="s">
        <v>9050</v>
      </c>
      <c r="D288" t="s">
        <v>576</v>
      </c>
      <c r="E288" s="9">
        <v>175.86</v>
      </c>
      <c r="F288" s="10" t="str">
        <f>+_01_CODIGOS_Y_COSTOS_xlsm[[#This Row],[FABRICA]]&amp;_01_CODIGOS_Y_COSTOS_xlsm[[#This Row],[CODIGO]]</f>
        <v>FADERF-1145</v>
      </c>
      <c r="G288"/>
      <c r="H288"/>
      <c r="I288"/>
      <c r="J288"/>
      <c r="K288"/>
      <c r="L288"/>
    </row>
    <row r="289" spans="1:12" x14ac:dyDescent="0.2">
      <c r="A289" t="s">
        <v>4135</v>
      </c>
      <c r="B289" s="10" t="s">
        <v>577</v>
      </c>
      <c r="C289" t="s">
        <v>5023</v>
      </c>
      <c r="D289" t="s">
        <v>578</v>
      </c>
      <c r="E289" s="9">
        <v>185.5701</v>
      </c>
      <c r="F289" s="10" t="str">
        <f>+_01_CODIGOS_Y_COSTOS_xlsm[[#This Row],[FABRICA]]&amp;_01_CODIGOS_Y_COSTOS_xlsm[[#This Row],[CODIGO]]</f>
        <v>FADERF-1147</v>
      </c>
      <c r="G289"/>
      <c r="H289"/>
      <c r="I289"/>
      <c r="J289"/>
      <c r="K289"/>
      <c r="L289"/>
    </row>
    <row r="290" spans="1:12" x14ac:dyDescent="0.2">
      <c r="A290" t="s">
        <v>4135</v>
      </c>
      <c r="B290" s="10" t="s">
        <v>579</v>
      </c>
      <c r="C290" t="s">
        <v>5024</v>
      </c>
      <c r="D290" t="s">
        <v>580</v>
      </c>
      <c r="E290" s="9">
        <v>199.5958</v>
      </c>
      <c r="F290" s="10" t="str">
        <f>+_01_CODIGOS_Y_COSTOS_xlsm[[#This Row],[FABRICA]]&amp;_01_CODIGOS_Y_COSTOS_xlsm[[#This Row],[CODIGO]]</f>
        <v>FADERF-1102</v>
      </c>
      <c r="G290"/>
      <c r="H290"/>
      <c r="I290"/>
      <c r="J290"/>
      <c r="K290"/>
      <c r="L290"/>
    </row>
    <row r="291" spans="1:12" x14ac:dyDescent="0.2">
      <c r="A291" t="s">
        <v>4135</v>
      </c>
      <c r="B291" s="10" t="s">
        <v>581</v>
      </c>
      <c r="C291" t="s">
        <v>5025</v>
      </c>
      <c r="D291" t="s">
        <v>582</v>
      </c>
      <c r="E291" s="9">
        <v>215.7792</v>
      </c>
      <c r="F291" s="10" t="str">
        <f>+_01_CODIGOS_Y_COSTOS_xlsm[[#This Row],[FABRICA]]&amp;_01_CODIGOS_Y_COSTOS_xlsm[[#This Row],[CODIGO]]</f>
        <v>FADERF-1100</v>
      </c>
      <c r="G291"/>
      <c r="H291"/>
      <c r="I291"/>
      <c r="J291"/>
      <c r="K291"/>
      <c r="L291"/>
    </row>
    <row r="292" spans="1:12" x14ac:dyDescent="0.2">
      <c r="A292" t="s">
        <v>4135</v>
      </c>
      <c r="B292" s="10" t="s">
        <v>583</v>
      </c>
      <c r="C292" t="s">
        <v>5026</v>
      </c>
      <c r="D292" t="s">
        <v>584</v>
      </c>
      <c r="E292" s="9">
        <v>269.72399999999999</v>
      </c>
      <c r="F292" s="10" t="str">
        <f>+_01_CODIGOS_Y_COSTOS_xlsm[[#This Row],[FABRICA]]&amp;_01_CODIGOS_Y_COSTOS_xlsm[[#This Row],[CODIGO]]</f>
        <v>FADERF-1096</v>
      </c>
      <c r="G292"/>
      <c r="H292"/>
      <c r="I292"/>
      <c r="J292"/>
      <c r="K292"/>
      <c r="L292"/>
    </row>
    <row r="293" spans="1:12" x14ac:dyDescent="0.2">
      <c r="A293" t="s">
        <v>4135</v>
      </c>
      <c r="B293" s="10" t="s">
        <v>585</v>
      </c>
      <c r="C293" t="s">
        <v>5027</v>
      </c>
      <c r="D293" t="s">
        <v>586</v>
      </c>
      <c r="E293" s="9">
        <v>170.46559999999999</v>
      </c>
      <c r="F293" s="10" t="str">
        <f>+_01_CODIGOS_Y_COSTOS_xlsm[[#This Row],[FABRICA]]&amp;_01_CODIGOS_Y_COSTOS_xlsm[[#This Row],[CODIGO]]</f>
        <v>FADERF-1081</v>
      </c>
      <c r="G293"/>
      <c r="H293"/>
      <c r="I293"/>
      <c r="J293"/>
      <c r="K293"/>
      <c r="L293"/>
    </row>
    <row r="294" spans="1:12" x14ac:dyDescent="0.2">
      <c r="A294" t="s">
        <v>4135</v>
      </c>
      <c r="B294" s="10" t="s">
        <v>587</v>
      </c>
      <c r="C294" t="s">
        <v>5028</v>
      </c>
      <c r="D294" t="s">
        <v>588</v>
      </c>
      <c r="E294" s="9">
        <v>182.33340000000001</v>
      </c>
      <c r="F294" s="10" t="str">
        <f>+_01_CODIGOS_Y_COSTOS_xlsm[[#This Row],[FABRICA]]&amp;_01_CODIGOS_Y_COSTOS_xlsm[[#This Row],[CODIGO]]</f>
        <v>FADERF-1083</v>
      </c>
      <c r="G294"/>
      <c r="H294"/>
      <c r="I294"/>
      <c r="J294"/>
      <c r="K294"/>
      <c r="L294"/>
    </row>
    <row r="295" spans="1:12" x14ac:dyDescent="0.2">
      <c r="A295" t="s">
        <v>4135</v>
      </c>
      <c r="B295" s="10" t="s">
        <v>589</v>
      </c>
      <c r="C295" t="s">
        <v>5029</v>
      </c>
      <c r="D295" t="s">
        <v>590</v>
      </c>
      <c r="E295" s="9">
        <v>213.74440000000001</v>
      </c>
      <c r="F295" s="10" t="str">
        <f>+_01_CODIGOS_Y_COSTOS_xlsm[[#This Row],[FABRICA]]&amp;_01_CODIGOS_Y_COSTOS_xlsm[[#This Row],[CODIGO]]</f>
        <v>FADERF-1143</v>
      </c>
      <c r="G295"/>
      <c r="H295"/>
      <c r="I295"/>
      <c r="J295"/>
      <c r="K295"/>
      <c r="L295"/>
    </row>
    <row r="296" spans="1:12" x14ac:dyDescent="0.2">
      <c r="A296" t="s">
        <v>4135</v>
      </c>
      <c r="B296" s="10" t="s">
        <v>591</v>
      </c>
      <c r="C296" t="s">
        <v>4350</v>
      </c>
      <c r="D296" t="s">
        <v>592</v>
      </c>
      <c r="E296" s="9">
        <v>193.51499999999999</v>
      </c>
      <c r="F296" s="10" t="str">
        <f>+_01_CODIGOS_Y_COSTOS_xlsm[[#This Row],[FABRICA]]&amp;_01_CODIGOS_Y_COSTOS_xlsm[[#This Row],[CODIGO]]</f>
        <v>FADERS-297</v>
      </c>
      <c r="G296"/>
      <c r="H296"/>
      <c r="I296"/>
      <c r="J296"/>
      <c r="K296"/>
      <c r="L296"/>
    </row>
    <row r="297" spans="1:12" x14ac:dyDescent="0.2">
      <c r="A297" t="s">
        <v>4135</v>
      </c>
      <c r="B297" s="10" t="s">
        <v>593</v>
      </c>
      <c r="C297" t="s">
        <v>4351</v>
      </c>
      <c r="D297" t="s">
        <v>594</v>
      </c>
      <c r="E297" s="9">
        <v>0</v>
      </c>
      <c r="F297" s="10" t="str">
        <f>+_01_CODIGOS_Y_COSTOS_xlsm[[#This Row],[FABRICA]]&amp;_01_CODIGOS_Y_COSTOS_xlsm[[#This Row],[CODIGO]]</f>
        <v>FADERS-295</v>
      </c>
      <c r="G297"/>
      <c r="H297"/>
      <c r="I297"/>
      <c r="J297"/>
      <c r="K297"/>
      <c r="L297"/>
    </row>
    <row r="298" spans="1:12" x14ac:dyDescent="0.2">
      <c r="A298" t="s">
        <v>4135</v>
      </c>
      <c r="B298" s="10" t="s">
        <v>595</v>
      </c>
      <c r="C298" t="s">
        <v>5030</v>
      </c>
      <c r="D298" t="s">
        <v>596</v>
      </c>
      <c r="E298" s="9">
        <v>237.3571</v>
      </c>
      <c r="F298" s="10" t="str">
        <f>+_01_CODIGOS_Y_COSTOS_xlsm[[#This Row],[FABRICA]]&amp;_01_CODIGOS_Y_COSTOS_xlsm[[#This Row],[CODIGO]]</f>
        <v>FADERF-1141</v>
      </c>
      <c r="G298"/>
      <c r="H298"/>
      <c r="I298"/>
      <c r="J298"/>
      <c r="K298"/>
      <c r="L298"/>
    </row>
    <row r="299" spans="1:12" x14ac:dyDescent="0.2">
      <c r="A299" t="s">
        <v>4135</v>
      </c>
      <c r="B299" s="10" t="s">
        <v>597</v>
      </c>
      <c r="C299" t="s">
        <v>5031</v>
      </c>
      <c r="D299" t="s">
        <v>598</v>
      </c>
      <c r="E299" s="9">
        <v>188.80680000000001</v>
      </c>
      <c r="F299" s="10" t="str">
        <f>+_01_CODIGOS_Y_COSTOS_xlsm[[#This Row],[FABRICA]]&amp;_01_CODIGOS_Y_COSTOS_xlsm[[#This Row],[CODIGO]]</f>
        <v>FADERF-1149</v>
      </c>
      <c r="G299"/>
      <c r="H299"/>
      <c r="I299"/>
      <c r="J299"/>
      <c r="K299"/>
      <c r="L299"/>
    </row>
    <row r="300" spans="1:12" x14ac:dyDescent="0.2">
      <c r="A300" t="s">
        <v>4135</v>
      </c>
      <c r="B300" s="10" t="s">
        <v>599</v>
      </c>
      <c r="C300" t="s">
        <v>5032</v>
      </c>
      <c r="D300" t="s">
        <v>600</v>
      </c>
      <c r="E300" s="9">
        <v>221.1737</v>
      </c>
      <c r="F300" s="10" t="str">
        <f>+_01_CODIGOS_Y_COSTOS_xlsm[[#This Row],[FABRICA]]&amp;_01_CODIGOS_Y_COSTOS_xlsm[[#This Row],[CODIGO]]</f>
        <v>FADERF-1106</v>
      </c>
      <c r="G300"/>
      <c r="H300"/>
      <c r="I300"/>
      <c r="J300"/>
      <c r="K300"/>
      <c r="L300"/>
    </row>
    <row r="301" spans="1:12" x14ac:dyDescent="0.2">
      <c r="A301" t="s">
        <v>4135</v>
      </c>
      <c r="B301" s="10" t="s">
        <v>601</v>
      </c>
      <c r="C301" t="s">
        <v>5033</v>
      </c>
      <c r="D301" t="s">
        <v>602</v>
      </c>
      <c r="E301" s="9">
        <v>215.7792</v>
      </c>
      <c r="F301" s="10" t="str">
        <f>+_01_CODIGOS_Y_COSTOS_xlsm[[#This Row],[FABRICA]]&amp;_01_CODIGOS_Y_COSTOS_xlsm[[#This Row],[CODIGO]]</f>
        <v>FADERF-1063/G</v>
      </c>
      <c r="G301"/>
      <c r="H301"/>
      <c r="I301"/>
      <c r="J301"/>
      <c r="K301"/>
      <c r="L301"/>
    </row>
    <row r="302" spans="1:12" x14ac:dyDescent="0.2">
      <c r="A302" t="s">
        <v>4135</v>
      </c>
      <c r="B302" s="10" t="s">
        <v>603</v>
      </c>
      <c r="C302" t="s">
        <v>4352</v>
      </c>
      <c r="D302" t="s">
        <v>604</v>
      </c>
      <c r="E302" s="9">
        <v>138.6525</v>
      </c>
      <c r="F302" s="10" t="str">
        <f>+_01_CODIGOS_Y_COSTOS_xlsm[[#This Row],[FABRICA]]&amp;_01_CODIGOS_Y_COSTOS_xlsm[[#This Row],[CODIGO]]</f>
        <v>FADERS-298</v>
      </c>
      <c r="G302"/>
      <c r="H302"/>
      <c r="I302"/>
      <c r="J302"/>
      <c r="K302"/>
      <c r="L302"/>
    </row>
    <row r="303" spans="1:12" x14ac:dyDescent="0.2">
      <c r="A303" t="s">
        <v>4135</v>
      </c>
      <c r="B303" s="10" t="s">
        <v>605</v>
      </c>
      <c r="C303" t="s">
        <v>4894</v>
      </c>
      <c r="D303" t="s">
        <v>606</v>
      </c>
      <c r="E303" s="9">
        <v>204.99019999999999</v>
      </c>
      <c r="F303" s="10" t="str">
        <f>+_01_CODIGOS_Y_COSTOS_xlsm[[#This Row],[FABRICA]]&amp;_01_CODIGOS_Y_COSTOS_xlsm[[#This Row],[CODIGO]]</f>
        <v>FADERF-1099</v>
      </c>
      <c r="G303"/>
      <c r="H303"/>
      <c r="I303"/>
      <c r="J303"/>
      <c r="K303"/>
      <c r="L303"/>
    </row>
    <row r="304" spans="1:12" x14ac:dyDescent="0.2">
      <c r="A304" t="s">
        <v>4135</v>
      </c>
      <c r="B304" s="10" t="s">
        <v>607</v>
      </c>
      <c r="C304" t="s">
        <v>5034</v>
      </c>
      <c r="D304" t="s">
        <v>608</v>
      </c>
      <c r="E304" s="9">
        <v>167.22890000000001</v>
      </c>
      <c r="F304" s="10" t="str">
        <f>+_01_CODIGOS_Y_COSTOS_xlsm[[#This Row],[FABRICA]]&amp;_01_CODIGOS_Y_COSTOS_xlsm[[#This Row],[CODIGO]]</f>
        <v>FADERF-1080</v>
      </c>
      <c r="G304"/>
      <c r="H304"/>
      <c r="I304"/>
      <c r="J304"/>
      <c r="K304"/>
      <c r="L304"/>
    </row>
    <row r="305" spans="1:12" x14ac:dyDescent="0.2">
      <c r="A305" t="s">
        <v>4135</v>
      </c>
      <c r="B305" s="10" t="s">
        <v>609</v>
      </c>
      <c r="C305" t="s">
        <v>5035</v>
      </c>
      <c r="D305" t="s">
        <v>610</v>
      </c>
      <c r="E305" s="9">
        <v>168.30779999999999</v>
      </c>
      <c r="F305" s="10" t="str">
        <f>+_01_CODIGOS_Y_COSTOS_xlsm[[#This Row],[FABRICA]]&amp;_01_CODIGOS_Y_COSTOS_xlsm[[#This Row],[CODIGO]]</f>
        <v>FADERF-058</v>
      </c>
      <c r="G305"/>
      <c r="H305"/>
      <c r="I305"/>
      <c r="J305"/>
      <c r="K305"/>
      <c r="L305"/>
    </row>
    <row r="306" spans="1:12" x14ac:dyDescent="0.2">
      <c r="A306" t="s">
        <v>4135</v>
      </c>
      <c r="B306" s="10" t="s">
        <v>611</v>
      </c>
      <c r="C306" t="s">
        <v>4923</v>
      </c>
      <c r="D306" t="s">
        <v>612</v>
      </c>
      <c r="E306" s="9">
        <v>168.30779999999999</v>
      </c>
      <c r="F306" s="10" t="str">
        <f>+_01_CODIGOS_Y_COSTOS_xlsm[[#This Row],[FABRICA]]&amp;_01_CODIGOS_Y_COSTOS_xlsm[[#This Row],[CODIGO]]</f>
        <v>FADERF-059</v>
      </c>
      <c r="G306"/>
      <c r="H306"/>
      <c r="I306"/>
      <c r="J306"/>
      <c r="K306"/>
      <c r="L306"/>
    </row>
    <row r="307" spans="1:12" x14ac:dyDescent="0.2">
      <c r="A307" t="s">
        <v>4135</v>
      </c>
      <c r="B307" s="10" t="s">
        <v>613</v>
      </c>
      <c r="C307" t="s">
        <v>4353</v>
      </c>
      <c r="D307" t="s">
        <v>614</v>
      </c>
      <c r="E307" s="9">
        <v>155.61000000000001</v>
      </c>
      <c r="F307" s="10" t="str">
        <f>+_01_CODIGOS_Y_COSTOS_xlsm[[#This Row],[FABRICA]]&amp;_01_CODIGOS_Y_COSTOS_xlsm[[#This Row],[CODIGO]]</f>
        <v>FADERS-352</v>
      </c>
      <c r="G307"/>
      <c r="H307"/>
      <c r="I307"/>
      <c r="J307"/>
      <c r="K307"/>
      <c r="L307"/>
    </row>
    <row r="308" spans="1:12" x14ac:dyDescent="0.2">
      <c r="A308" t="s">
        <v>4135</v>
      </c>
      <c r="B308" s="10" t="s">
        <v>615</v>
      </c>
      <c r="C308" t="s">
        <v>4354</v>
      </c>
      <c r="D308" t="s">
        <v>616</v>
      </c>
      <c r="E308" s="9">
        <v>155.61000000000001</v>
      </c>
      <c r="F308" s="10" t="str">
        <f>+_01_CODIGOS_Y_COSTOS_xlsm[[#This Row],[FABRICA]]&amp;_01_CODIGOS_Y_COSTOS_xlsm[[#This Row],[CODIGO]]</f>
        <v>FADERS-355</v>
      </c>
      <c r="G308"/>
      <c r="H308"/>
      <c r="I308"/>
      <c r="J308"/>
      <c r="K308"/>
      <c r="L308"/>
    </row>
    <row r="309" spans="1:12" x14ac:dyDescent="0.2">
      <c r="A309" t="s">
        <v>4135</v>
      </c>
      <c r="B309" s="10" t="s">
        <v>617</v>
      </c>
      <c r="C309" t="s">
        <v>4355</v>
      </c>
      <c r="D309" t="s">
        <v>618</v>
      </c>
      <c r="E309" s="9">
        <v>134.66249999999999</v>
      </c>
      <c r="F309" s="10" t="str">
        <f>+_01_CODIGOS_Y_COSTOS_xlsm[[#This Row],[FABRICA]]&amp;_01_CODIGOS_Y_COSTOS_xlsm[[#This Row],[CODIGO]]</f>
        <v>FADERS-347</v>
      </c>
      <c r="G309"/>
      <c r="H309"/>
      <c r="I309"/>
      <c r="J309"/>
      <c r="K309"/>
      <c r="L309"/>
    </row>
    <row r="310" spans="1:12" x14ac:dyDescent="0.2">
      <c r="A310" t="s">
        <v>4135</v>
      </c>
      <c r="B310" s="10" t="s">
        <v>619</v>
      </c>
      <c r="C310" t="s">
        <v>4356</v>
      </c>
      <c r="D310" t="s">
        <v>620</v>
      </c>
      <c r="E310" s="9">
        <v>124.6875</v>
      </c>
      <c r="F310" s="10" t="str">
        <f>+_01_CODIGOS_Y_COSTOS_xlsm[[#This Row],[FABRICA]]&amp;_01_CODIGOS_Y_COSTOS_xlsm[[#This Row],[CODIGO]]</f>
        <v>FADERS-136</v>
      </c>
      <c r="G310"/>
      <c r="H310"/>
      <c r="I310"/>
      <c r="J310"/>
      <c r="K310"/>
      <c r="L310"/>
    </row>
    <row r="311" spans="1:12" x14ac:dyDescent="0.2">
      <c r="A311" t="s">
        <v>4135</v>
      </c>
      <c r="B311" s="10" t="s">
        <v>621</v>
      </c>
      <c r="C311" t="s">
        <v>5036</v>
      </c>
      <c r="D311" t="s">
        <v>622</v>
      </c>
      <c r="E311" s="9">
        <v>134.86199999999999</v>
      </c>
      <c r="F311" s="10" t="str">
        <f>+_01_CODIGOS_Y_COSTOS_xlsm[[#This Row],[FABRICA]]&amp;_01_CODIGOS_Y_COSTOS_xlsm[[#This Row],[CODIGO]]</f>
        <v>FADERF-1126</v>
      </c>
      <c r="G311"/>
      <c r="H311"/>
      <c r="I311"/>
      <c r="J311"/>
      <c r="K311"/>
      <c r="L311"/>
    </row>
    <row r="312" spans="1:12" x14ac:dyDescent="0.2">
      <c r="A312" t="s">
        <v>4135</v>
      </c>
      <c r="B312" s="10" t="s">
        <v>623</v>
      </c>
      <c r="C312" t="s">
        <v>5037</v>
      </c>
      <c r="D312" t="s">
        <v>624</v>
      </c>
      <c r="E312" s="9">
        <v>183.41229999999999</v>
      </c>
      <c r="F312" s="10" t="str">
        <f>+_01_CODIGOS_Y_COSTOS_xlsm[[#This Row],[FABRICA]]&amp;_01_CODIGOS_Y_COSTOS_xlsm[[#This Row],[CODIGO]]</f>
        <v>FADERF-319/A</v>
      </c>
      <c r="G312"/>
      <c r="H312"/>
      <c r="I312"/>
      <c r="J312"/>
      <c r="K312"/>
      <c r="L312"/>
    </row>
    <row r="313" spans="1:12" x14ac:dyDescent="0.2">
      <c r="A313" t="s">
        <v>4135</v>
      </c>
      <c r="B313" s="10" t="s">
        <v>625</v>
      </c>
      <c r="C313" t="s">
        <v>5038</v>
      </c>
      <c r="D313" t="s">
        <v>626</v>
      </c>
      <c r="E313" s="9">
        <v>183.41229999999999</v>
      </c>
      <c r="F313" s="10" t="str">
        <f>+_01_CODIGOS_Y_COSTOS_xlsm[[#This Row],[FABRICA]]&amp;_01_CODIGOS_Y_COSTOS_xlsm[[#This Row],[CODIGO]]</f>
        <v>FADERF-1059</v>
      </c>
      <c r="G313"/>
      <c r="H313"/>
      <c r="I313"/>
      <c r="J313"/>
      <c r="K313"/>
      <c r="L313"/>
    </row>
    <row r="314" spans="1:12" x14ac:dyDescent="0.2">
      <c r="A314" t="s">
        <v>4135</v>
      </c>
      <c r="B314" s="10" t="s">
        <v>627</v>
      </c>
      <c r="C314" t="s">
        <v>5039</v>
      </c>
      <c r="D314" t="s">
        <v>628</v>
      </c>
      <c r="E314" s="9">
        <v>221.1737</v>
      </c>
      <c r="F314" s="10" t="str">
        <f>+_01_CODIGOS_Y_COSTOS_xlsm[[#This Row],[FABRICA]]&amp;_01_CODIGOS_Y_COSTOS_xlsm[[#This Row],[CODIGO]]</f>
        <v>FADERF-1158</v>
      </c>
      <c r="G314"/>
      <c r="H314"/>
      <c r="I314"/>
      <c r="J314"/>
      <c r="K314"/>
      <c r="L314"/>
    </row>
    <row r="315" spans="1:12" x14ac:dyDescent="0.2">
      <c r="A315" t="s">
        <v>4135</v>
      </c>
      <c r="B315" s="10" t="s">
        <v>629</v>
      </c>
      <c r="C315" t="s">
        <v>4247</v>
      </c>
      <c r="D315" t="s">
        <v>630</v>
      </c>
      <c r="E315" s="9">
        <v>135.66</v>
      </c>
      <c r="F315" s="10" t="str">
        <f>+_01_CODIGOS_Y_COSTOS_xlsm[[#This Row],[FABRICA]]&amp;_01_CODIGOS_Y_COSTOS_xlsm[[#This Row],[CODIGO]]</f>
        <v>FADERS-016</v>
      </c>
      <c r="G315"/>
      <c r="H315"/>
      <c r="I315"/>
      <c r="J315"/>
      <c r="K315"/>
      <c r="L315"/>
    </row>
    <row r="316" spans="1:12" x14ac:dyDescent="0.2">
      <c r="A316" t="s">
        <v>4135</v>
      </c>
      <c r="B316" s="10" t="s">
        <v>631</v>
      </c>
      <c r="C316" t="s">
        <v>4357</v>
      </c>
      <c r="D316" t="s">
        <v>632</v>
      </c>
      <c r="E316" s="9">
        <v>214.46250000000001</v>
      </c>
      <c r="F316" s="10" t="str">
        <f>+_01_CODIGOS_Y_COSTOS_xlsm[[#This Row],[FABRICA]]&amp;_01_CODIGOS_Y_COSTOS_xlsm[[#This Row],[CODIGO]]</f>
        <v>FADERS-291</v>
      </c>
      <c r="G316"/>
      <c r="H316"/>
      <c r="I316"/>
      <c r="J316"/>
      <c r="K316"/>
      <c r="L316"/>
    </row>
    <row r="317" spans="1:12" x14ac:dyDescent="0.2">
      <c r="A317" t="s">
        <v>4135</v>
      </c>
      <c r="B317" s="10" t="s">
        <v>633</v>
      </c>
      <c r="C317" t="s">
        <v>4358</v>
      </c>
      <c r="D317" t="s">
        <v>634</v>
      </c>
      <c r="E317" s="9">
        <v>237.405</v>
      </c>
      <c r="F317" s="10" t="str">
        <f>+_01_CODIGOS_Y_COSTOS_xlsm[[#This Row],[FABRICA]]&amp;_01_CODIGOS_Y_COSTOS_xlsm[[#This Row],[CODIGO]]</f>
        <v>FADERS-348</v>
      </c>
      <c r="G317"/>
      <c r="H317"/>
      <c r="I317"/>
      <c r="J317"/>
      <c r="K317"/>
      <c r="L317"/>
    </row>
    <row r="318" spans="1:12" x14ac:dyDescent="0.2">
      <c r="A318" t="s">
        <v>4135</v>
      </c>
      <c r="B318" s="10" t="s">
        <v>635</v>
      </c>
      <c r="C318" t="s">
        <v>5040</v>
      </c>
      <c r="D318" t="s">
        <v>636</v>
      </c>
      <c r="E318" s="9">
        <v>183.41229999999999</v>
      </c>
      <c r="F318" s="10" t="str">
        <f>+_01_CODIGOS_Y_COSTOS_xlsm[[#This Row],[FABRICA]]&amp;_01_CODIGOS_Y_COSTOS_xlsm[[#This Row],[CODIGO]]</f>
        <v>FADERF-1101</v>
      </c>
      <c r="G318"/>
      <c r="H318"/>
      <c r="I318"/>
      <c r="J318"/>
      <c r="K318"/>
      <c r="L318"/>
    </row>
    <row r="319" spans="1:12" x14ac:dyDescent="0.2">
      <c r="A319" t="s">
        <v>4135</v>
      </c>
      <c r="B319" s="10" t="s">
        <v>637</v>
      </c>
      <c r="C319" t="s">
        <v>5015</v>
      </c>
      <c r="D319" t="s">
        <v>638</v>
      </c>
      <c r="E319" s="9">
        <v>323.66879999999998</v>
      </c>
      <c r="F319" s="10" t="str">
        <f>+_01_CODIGOS_Y_COSTOS_xlsm[[#This Row],[FABRICA]]&amp;_01_CODIGOS_Y_COSTOS_xlsm[[#This Row],[CODIGO]]</f>
        <v>FADERF-1135</v>
      </c>
      <c r="G319"/>
      <c r="H319"/>
      <c r="I319"/>
      <c r="J319"/>
      <c r="K319"/>
      <c r="L319"/>
    </row>
    <row r="320" spans="1:12" x14ac:dyDescent="0.2">
      <c r="A320" t="s">
        <v>4135</v>
      </c>
      <c r="B320" s="10" t="s">
        <v>639</v>
      </c>
      <c r="C320" t="s">
        <v>4359</v>
      </c>
      <c r="D320" t="s">
        <v>640</v>
      </c>
      <c r="E320" s="9">
        <v>173.565</v>
      </c>
      <c r="F320" s="10" t="str">
        <f>+_01_CODIGOS_Y_COSTOS_xlsm[[#This Row],[FABRICA]]&amp;_01_CODIGOS_Y_COSTOS_xlsm[[#This Row],[CODIGO]]</f>
        <v>FADERS-141</v>
      </c>
      <c r="G320"/>
      <c r="H320"/>
      <c r="I320"/>
      <c r="J320"/>
      <c r="K320"/>
      <c r="L320"/>
    </row>
    <row r="321" spans="1:12" x14ac:dyDescent="0.2">
      <c r="A321" t="s">
        <v>4135</v>
      </c>
      <c r="B321" s="10" t="s">
        <v>641</v>
      </c>
      <c r="C321" t="s">
        <v>4283</v>
      </c>
      <c r="D321" t="s">
        <v>642</v>
      </c>
      <c r="E321" s="9">
        <v>179.55</v>
      </c>
      <c r="F321" s="10" t="str">
        <f>+_01_CODIGOS_Y_COSTOS_xlsm[[#This Row],[FABRICA]]&amp;_01_CODIGOS_Y_COSTOS_xlsm[[#This Row],[CODIGO]]</f>
        <v>FADERS-127</v>
      </c>
      <c r="G321"/>
      <c r="H321"/>
      <c r="I321"/>
      <c r="J321"/>
      <c r="K321"/>
      <c r="L321"/>
    </row>
    <row r="322" spans="1:12" x14ac:dyDescent="0.2">
      <c r="A322" t="s">
        <v>4135</v>
      </c>
      <c r="B322" s="10" t="s">
        <v>643</v>
      </c>
      <c r="C322" t="s">
        <v>4360</v>
      </c>
      <c r="D322" t="s">
        <v>644</v>
      </c>
      <c r="E322" s="9">
        <v>354.11250000000001</v>
      </c>
      <c r="F322" s="10" t="str">
        <f>+_01_CODIGOS_Y_COSTOS_xlsm[[#This Row],[FABRICA]]&amp;_01_CODIGOS_Y_COSTOS_xlsm[[#This Row],[CODIGO]]</f>
        <v>FADERS-314</v>
      </c>
      <c r="G322"/>
      <c r="H322"/>
      <c r="I322"/>
      <c r="J322"/>
      <c r="K322"/>
      <c r="L322"/>
    </row>
    <row r="323" spans="1:12" x14ac:dyDescent="0.2">
      <c r="A323" t="s">
        <v>4135</v>
      </c>
      <c r="B323" s="10" t="s">
        <v>645</v>
      </c>
      <c r="C323" t="s">
        <v>4361</v>
      </c>
      <c r="D323" t="s">
        <v>646</v>
      </c>
      <c r="E323" s="9">
        <v>374.0625</v>
      </c>
      <c r="F323" s="10" t="str">
        <f>+_01_CODIGOS_Y_COSTOS_xlsm[[#This Row],[FABRICA]]&amp;_01_CODIGOS_Y_COSTOS_xlsm[[#This Row],[CODIGO]]</f>
        <v>FADERS-315</v>
      </c>
      <c r="G323"/>
      <c r="H323"/>
      <c r="I323"/>
      <c r="J323"/>
      <c r="K323"/>
      <c r="L323"/>
    </row>
    <row r="324" spans="1:12" x14ac:dyDescent="0.2">
      <c r="A324" t="s">
        <v>4135</v>
      </c>
      <c r="B324" s="10" t="s">
        <v>647</v>
      </c>
      <c r="C324" t="s">
        <v>4362</v>
      </c>
      <c r="D324" t="s">
        <v>648</v>
      </c>
      <c r="E324" s="9">
        <v>141.64500000000001</v>
      </c>
      <c r="F324" s="10" t="str">
        <f>+_01_CODIGOS_Y_COSTOS_xlsm[[#This Row],[FABRICA]]&amp;_01_CODIGOS_Y_COSTOS_xlsm[[#This Row],[CODIGO]]</f>
        <v>FADERS-353</v>
      </c>
      <c r="G324"/>
      <c r="H324"/>
      <c r="I324"/>
      <c r="J324"/>
      <c r="K324"/>
      <c r="L324"/>
    </row>
    <row r="325" spans="1:12" x14ac:dyDescent="0.2">
      <c r="A325" t="s">
        <v>4135</v>
      </c>
      <c r="B325" s="10" t="s">
        <v>649</v>
      </c>
      <c r="C325" t="s">
        <v>5041</v>
      </c>
      <c r="D325" t="s">
        <v>650</v>
      </c>
      <c r="E325" s="9">
        <v>215.7792</v>
      </c>
      <c r="F325" s="10" t="str">
        <f>+_01_CODIGOS_Y_COSTOS_xlsm[[#This Row],[FABRICA]]&amp;_01_CODIGOS_Y_COSTOS_xlsm[[#This Row],[CODIGO]]</f>
        <v>FADERF-1095</v>
      </c>
      <c r="G325"/>
      <c r="H325"/>
      <c r="I325"/>
      <c r="J325"/>
      <c r="K325"/>
      <c r="L325"/>
    </row>
    <row r="326" spans="1:12" x14ac:dyDescent="0.2">
      <c r="A326" t="s">
        <v>4135</v>
      </c>
      <c r="B326" s="10" t="s">
        <v>651</v>
      </c>
      <c r="C326" t="s">
        <v>5011</v>
      </c>
      <c r="D326" t="s">
        <v>652</v>
      </c>
      <c r="E326" s="9">
        <v>0</v>
      </c>
      <c r="F326" s="10" t="str">
        <f>+_01_CODIGOS_Y_COSTOS_xlsm[[#This Row],[FABRICA]]&amp;_01_CODIGOS_Y_COSTOS_xlsm[[#This Row],[CODIGO]]</f>
        <v>FADERF-1130</v>
      </c>
      <c r="G326"/>
      <c r="H326"/>
      <c r="I326"/>
      <c r="J326"/>
      <c r="K326"/>
      <c r="L326"/>
    </row>
    <row r="327" spans="1:12" x14ac:dyDescent="0.2">
      <c r="A327" t="s">
        <v>4135</v>
      </c>
      <c r="B327" s="10" t="s">
        <v>653</v>
      </c>
      <c r="C327" t="s">
        <v>4363</v>
      </c>
      <c r="D327" t="s">
        <v>654</v>
      </c>
      <c r="E327" s="9">
        <v>194.51249999999999</v>
      </c>
      <c r="F327" s="10" t="str">
        <f>+_01_CODIGOS_Y_COSTOS_xlsm[[#This Row],[FABRICA]]&amp;_01_CODIGOS_Y_COSTOS_xlsm[[#This Row],[CODIGO]]</f>
        <v>FADERS-051</v>
      </c>
      <c r="G327"/>
      <c r="H327"/>
      <c r="I327"/>
      <c r="J327"/>
      <c r="K327"/>
      <c r="L327"/>
    </row>
    <row r="328" spans="1:12" x14ac:dyDescent="0.2">
      <c r="A328" t="s">
        <v>4135</v>
      </c>
      <c r="B328" s="10" t="s">
        <v>655</v>
      </c>
      <c r="C328" t="s">
        <v>4364</v>
      </c>
      <c r="D328" t="s">
        <v>656</v>
      </c>
      <c r="E328" s="9">
        <v>151.62</v>
      </c>
      <c r="F328" s="10" t="str">
        <f>+_01_CODIGOS_Y_COSTOS_xlsm[[#This Row],[FABRICA]]&amp;_01_CODIGOS_Y_COSTOS_xlsm[[#This Row],[CODIGO]]</f>
        <v>FADERS-080</v>
      </c>
      <c r="G328"/>
      <c r="H328"/>
      <c r="I328"/>
      <c r="J328"/>
      <c r="K328"/>
      <c r="L328"/>
    </row>
    <row r="329" spans="1:12" x14ac:dyDescent="0.2">
      <c r="A329" t="s">
        <v>4135</v>
      </c>
      <c r="B329" s="10" t="s">
        <v>657</v>
      </c>
      <c r="C329" t="s">
        <v>4365</v>
      </c>
      <c r="D329" t="s">
        <v>658</v>
      </c>
      <c r="E329" s="9">
        <v>140.64750000000001</v>
      </c>
      <c r="F329" s="10" t="str">
        <f>+_01_CODIGOS_Y_COSTOS_xlsm[[#This Row],[FABRICA]]&amp;_01_CODIGOS_Y_COSTOS_xlsm[[#This Row],[CODIGO]]</f>
        <v>FADERS-194</v>
      </c>
      <c r="G329"/>
      <c r="H329"/>
      <c r="I329"/>
      <c r="J329"/>
      <c r="K329"/>
      <c r="L329"/>
    </row>
    <row r="330" spans="1:12" x14ac:dyDescent="0.2">
      <c r="A330" t="s">
        <v>4135</v>
      </c>
      <c r="B330" s="10" t="s">
        <v>659</v>
      </c>
      <c r="C330" t="s">
        <v>4366</v>
      </c>
      <c r="D330" t="s">
        <v>660</v>
      </c>
      <c r="E330" s="9">
        <v>155.61000000000001</v>
      </c>
      <c r="F330" s="10" t="str">
        <f>+_01_CODIGOS_Y_COSTOS_xlsm[[#This Row],[FABRICA]]&amp;_01_CODIGOS_Y_COSTOS_xlsm[[#This Row],[CODIGO]]</f>
        <v>FADERS-078</v>
      </c>
      <c r="G330"/>
      <c r="H330"/>
      <c r="I330"/>
      <c r="J330"/>
      <c r="K330"/>
      <c r="L330"/>
    </row>
    <row r="331" spans="1:12" x14ac:dyDescent="0.2">
      <c r="A331" t="s">
        <v>4135</v>
      </c>
      <c r="B331" s="10" t="s">
        <v>661</v>
      </c>
      <c r="C331" t="s">
        <v>5042</v>
      </c>
      <c r="D331" t="s">
        <v>662</v>
      </c>
      <c r="E331" s="9">
        <v>269.72399999999999</v>
      </c>
      <c r="F331" s="10" t="str">
        <f>+_01_CODIGOS_Y_COSTOS_xlsm[[#This Row],[FABRICA]]&amp;_01_CODIGOS_Y_COSTOS_xlsm[[#This Row],[CODIGO]]</f>
        <v>FADERF-1157</v>
      </c>
      <c r="G331"/>
      <c r="H331"/>
      <c r="I331"/>
      <c r="J331"/>
      <c r="K331"/>
      <c r="L331"/>
    </row>
    <row r="332" spans="1:12" x14ac:dyDescent="0.2">
      <c r="A332" t="s">
        <v>4135</v>
      </c>
      <c r="B332" s="10" t="s">
        <v>663</v>
      </c>
      <c r="C332" t="s">
        <v>4367</v>
      </c>
      <c r="D332" t="s">
        <v>664</v>
      </c>
      <c r="E332" s="9">
        <v>183.54</v>
      </c>
      <c r="F332" s="10" t="str">
        <f>+_01_CODIGOS_Y_COSTOS_xlsm[[#This Row],[FABRICA]]&amp;_01_CODIGOS_Y_COSTOS_xlsm[[#This Row],[CODIGO]]</f>
        <v>FADERS-356</v>
      </c>
      <c r="G332"/>
      <c r="H332"/>
      <c r="I332"/>
      <c r="J332"/>
      <c r="K332"/>
      <c r="L332"/>
    </row>
    <row r="333" spans="1:12" x14ac:dyDescent="0.2">
      <c r="A333" t="s">
        <v>4135</v>
      </c>
      <c r="B333" s="10" t="s">
        <v>665</v>
      </c>
      <c r="C333" t="s">
        <v>5043</v>
      </c>
      <c r="D333" t="s">
        <v>666</v>
      </c>
      <c r="E333" s="9">
        <v>377.61360000000002</v>
      </c>
      <c r="F333" s="10" t="str">
        <f>+_01_CODIGOS_Y_COSTOS_xlsm[[#This Row],[FABRICA]]&amp;_01_CODIGOS_Y_COSTOS_xlsm[[#This Row],[CODIGO]]</f>
        <v>FADERF-1115</v>
      </c>
      <c r="G333"/>
      <c r="H333"/>
      <c r="I333"/>
      <c r="J333"/>
      <c r="K333"/>
      <c r="L333"/>
    </row>
    <row r="334" spans="1:12" x14ac:dyDescent="0.2">
      <c r="A334" t="s">
        <v>4135</v>
      </c>
      <c r="B334" s="10" t="s">
        <v>667</v>
      </c>
      <c r="C334" t="s">
        <v>4368</v>
      </c>
      <c r="D334" t="s">
        <v>668</v>
      </c>
      <c r="E334" s="9">
        <v>538.65</v>
      </c>
      <c r="F334" s="10" t="str">
        <f>+_01_CODIGOS_Y_COSTOS_xlsm[[#This Row],[FABRICA]]&amp;_01_CODIGOS_Y_COSTOS_xlsm[[#This Row],[CODIGO]]</f>
        <v>FADERS-063</v>
      </c>
      <c r="G334"/>
      <c r="H334"/>
      <c r="I334"/>
      <c r="J334"/>
      <c r="K334"/>
      <c r="L334"/>
    </row>
    <row r="335" spans="1:12" x14ac:dyDescent="0.2">
      <c r="A335" t="s">
        <v>4135</v>
      </c>
      <c r="B335" s="10" t="s">
        <v>669</v>
      </c>
      <c r="C335" t="s">
        <v>4369</v>
      </c>
      <c r="D335" t="s">
        <v>670</v>
      </c>
      <c r="E335" s="9">
        <v>177.55500000000001</v>
      </c>
      <c r="F335" s="10" t="str">
        <f>+_01_CODIGOS_Y_COSTOS_xlsm[[#This Row],[FABRICA]]&amp;_01_CODIGOS_Y_COSTOS_xlsm[[#This Row],[CODIGO]]</f>
        <v>FADERS-313</v>
      </c>
      <c r="G335"/>
      <c r="H335"/>
      <c r="I335"/>
      <c r="J335"/>
      <c r="K335"/>
      <c r="L335"/>
    </row>
    <row r="336" spans="1:12" x14ac:dyDescent="0.2">
      <c r="A336" t="s">
        <v>4135</v>
      </c>
      <c r="B336" s="10" t="s">
        <v>671</v>
      </c>
      <c r="C336" t="s">
        <v>4370</v>
      </c>
      <c r="D336" t="s">
        <v>672</v>
      </c>
      <c r="E336" s="9">
        <v>538.65</v>
      </c>
      <c r="F336" s="10" t="str">
        <f>+_01_CODIGOS_Y_COSTOS_xlsm[[#This Row],[FABRICA]]&amp;_01_CODIGOS_Y_COSTOS_xlsm[[#This Row],[CODIGO]]</f>
        <v>FADERS-062</v>
      </c>
      <c r="G336"/>
      <c r="H336"/>
      <c r="I336"/>
      <c r="J336"/>
      <c r="K336"/>
      <c r="L336"/>
    </row>
    <row r="337" spans="1:12" x14ac:dyDescent="0.2">
      <c r="A337" t="s">
        <v>4135</v>
      </c>
      <c r="B337" s="10" t="s">
        <v>673</v>
      </c>
      <c r="C337" t="s">
        <v>5044</v>
      </c>
      <c r="D337" t="s">
        <v>674</v>
      </c>
      <c r="E337" s="9">
        <v>176.93889999999999</v>
      </c>
      <c r="F337" s="10" t="str">
        <f>+_01_CODIGOS_Y_COSTOS_xlsm[[#This Row],[FABRICA]]&amp;_01_CODIGOS_Y_COSTOS_xlsm[[#This Row],[CODIGO]]</f>
        <v>FADERF-1097</v>
      </c>
      <c r="G337"/>
      <c r="H337"/>
      <c r="I337"/>
      <c r="J337"/>
      <c r="K337"/>
      <c r="L337"/>
    </row>
    <row r="338" spans="1:12" x14ac:dyDescent="0.2">
      <c r="A338" t="s">
        <v>4135</v>
      </c>
      <c r="B338" s="10" t="s">
        <v>675</v>
      </c>
      <c r="C338" t="s">
        <v>5045</v>
      </c>
      <c r="D338" t="s">
        <v>676</v>
      </c>
      <c r="E338" s="9">
        <v>299.93310000000002</v>
      </c>
      <c r="F338" s="10" t="str">
        <f>+_01_CODIGOS_Y_COSTOS_xlsm[[#This Row],[FABRICA]]&amp;_01_CODIGOS_Y_COSTOS_xlsm[[#This Row],[CODIGO]]</f>
        <v>FADERF-1155</v>
      </c>
      <c r="G338"/>
      <c r="H338"/>
      <c r="I338"/>
      <c r="J338"/>
      <c r="K338"/>
      <c r="L338"/>
    </row>
    <row r="339" spans="1:12" x14ac:dyDescent="0.2">
      <c r="A339" t="s">
        <v>4135</v>
      </c>
      <c r="B339" s="10" t="s">
        <v>677</v>
      </c>
      <c r="C339" t="s">
        <v>5046</v>
      </c>
      <c r="D339" t="s">
        <v>678</v>
      </c>
      <c r="E339" s="9">
        <v>299.93310000000002</v>
      </c>
      <c r="F339" s="10" t="str">
        <f>+_01_CODIGOS_Y_COSTOS_xlsm[[#This Row],[FABRICA]]&amp;_01_CODIGOS_Y_COSTOS_xlsm[[#This Row],[CODIGO]]</f>
        <v>FADERF-1156</v>
      </c>
      <c r="G339"/>
      <c r="H339"/>
      <c r="I339"/>
      <c r="J339"/>
      <c r="K339"/>
      <c r="L339"/>
    </row>
    <row r="340" spans="1:12" x14ac:dyDescent="0.2">
      <c r="A340" t="s">
        <v>4135</v>
      </c>
      <c r="B340" s="10" t="s">
        <v>679</v>
      </c>
      <c r="C340" t="s">
        <v>4371</v>
      </c>
      <c r="D340" t="s">
        <v>680</v>
      </c>
      <c r="E340" s="9">
        <v>0</v>
      </c>
      <c r="F340" s="10" t="str">
        <f>+_01_CODIGOS_Y_COSTOS_xlsm[[#This Row],[FABRICA]]&amp;_01_CODIGOS_Y_COSTOS_xlsm[[#This Row],[CODIGO]]</f>
        <v>FADERS-041</v>
      </c>
      <c r="G340"/>
      <c r="H340"/>
      <c r="I340"/>
      <c r="J340"/>
      <c r="K340"/>
      <c r="L340"/>
    </row>
    <row r="341" spans="1:12" x14ac:dyDescent="0.2">
      <c r="A341" t="s">
        <v>4135</v>
      </c>
      <c r="B341" s="10" t="s">
        <v>681</v>
      </c>
      <c r="C341" t="s">
        <v>5047</v>
      </c>
      <c r="D341" t="s">
        <v>682</v>
      </c>
      <c r="E341" s="9">
        <v>140.25649999999999</v>
      </c>
      <c r="F341" s="10" t="str">
        <f>+_01_CODIGOS_Y_COSTOS_xlsm[[#This Row],[FABRICA]]&amp;_01_CODIGOS_Y_COSTOS_xlsm[[#This Row],[CODIGO]]</f>
        <v>FADERF-1079</v>
      </c>
      <c r="G341"/>
      <c r="H341"/>
      <c r="I341"/>
      <c r="J341"/>
      <c r="K341"/>
      <c r="L341"/>
    </row>
    <row r="342" spans="1:12" x14ac:dyDescent="0.2">
      <c r="A342" t="s">
        <v>4135</v>
      </c>
      <c r="B342" s="10" t="s">
        <v>683</v>
      </c>
      <c r="C342" t="s">
        <v>7027</v>
      </c>
      <c r="D342" t="s">
        <v>684</v>
      </c>
      <c r="E342" s="9">
        <v>733.16250000000002</v>
      </c>
      <c r="F342" s="10" t="str">
        <f>+_01_CODIGOS_Y_COSTOS_xlsm[[#This Row],[FABRICA]]&amp;_01_CODIGOS_Y_COSTOS_xlsm[[#This Row],[CODIGO]]</f>
        <v>FADERS-126</v>
      </c>
      <c r="G342"/>
      <c r="H342"/>
      <c r="I342"/>
      <c r="J342"/>
      <c r="K342"/>
      <c r="L342"/>
    </row>
    <row r="343" spans="1:12" x14ac:dyDescent="0.2">
      <c r="A343" t="s">
        <v>4135</v>
      </c>
      <c r="B343" s="10" t="s">
        <v>685</v>
      </c>
      <c r="C343" t="s">
        <v>5048</v>
      </c>
      <c r="D343" t="s">
        <v>686</v>
      </c>
      <c r="E343" s="9">
        <v>138.0933</v>
      </c>
      <c r="F343" s="10" t="str">
        <f>+_01_CODIGOS_Y_COSTOS_xlsm[[#This Row],[FABRICA]]&amp;_01_CODIGOS_Y_COSTOS_xlsm[[#This Row],[CODIGO]]</f>
        <v>FADERF-1163</v>
      </c>
      <c r="G343"/>
      <c r="H343"/>
      <c r="I343"/>
      <c r="J343"/>
      <c r="K343"/>
      <c r="L343"/>
    </row>
    <row r="344" spans="1:12" x14ac:dyDescent="0.2">
      <c r="A344" t="s">
        <v>4135</v>
      </c>
      <c r="B344" s="10" t="s">
        <v>687</v>
      </c>
      <c r="C344" t="s">
        <v>4372</v>
      </c>
      <c r="D344" t="s">
        <v>688</v>
      </c>
      <c r="E344" s="9">
        <v>307.23</v>
      </c>
      <c r="F344" s="10" t="str">
        <f>+_01_CODIGOS_Y_COSTOS_xlsm[[#This Row],[FABRICA]]&amp;_01_CODIGOS_Y_COSTOS_xlsm[[#This Row],[CODIGO]]</f>
        <v>FADERS-358</v>
      </c>
      <c r="G344"/>
      <c r="H344"/>
      <c r="I344"/>
      <c r="J344"/>
      <c r="K344"/>
      <c r="L344"/>
    </row>
    <row r="345" spans="1:12" x14ac:dyDescent="0.2">
      <c r="A345" t="s">
        <v>4135</v>
      </c>
      <c r="B345" s="10" t="s">
        <v>689</v>
      </c>
      <c r="C345" t="s">
        <v>5049</v>
      </c>
      <c r="D345" t="s">
        <v>690</v>
      </c>
      <c r="E345" s="9">
        <v>159.67660000000001</v>
      </c>
      <c r="F345" s="10" t="str">
        <f>+_01_CODIGOS_Y_COSTOS_xlsm[[#This Row],[FABRICA]]&amp;_01_CODIGOS_Y_COSTOS_xlsm[[#This Row],[CODIGO]]</f>
        <v>FADERF-1148</v>
      </c>
      <c r="G345"/>
      <c r="H345"/>
      <c r="I345"/>
      <c r="J345"/>
      <c r="K345"/>
      <c r="L345"/>
    </row>
    <row r="346" spans="1:12" x14ac:dyDescent="0.2">
      <c r="A346" t="s">
        <v>4135</v>
      </c>
      <c r="B346" s="10" t="s">
        <v>691</v>
      </c>
      <c r="C346" t="s">
        <v>4373</v>
      </c>
      <c r="D346" t="s">
        <v>692</v>
      </c>
      <c r="E346" s="9">
        <v>314.21249999999998</v>
      </c>
      <c r="F346" s="10" t="str">
        <f>+_01_CODIGOS_Y_COSTOS_xlsm[[#This Row],[FABRICA]]&amp;_01_CODIGOS_Y_COSTOS_xlsm[[#This Row],[CODIGO]]</f>
        <v>FADERS-359</v>
      </c>
      <c r="G346"/>
      <c r="H346"/>
      <c r="I346"/>
      <c r="J346"/>
      <c r="K346"/>
      <c r="L346"/>
    </row>
    <row r="347" spans="1:12" x14ac:dyDescent="0.2">
      <c r="A347" t="s">
        <v>4135</v>
      </c>
      <c r="B347" s="10" t="s">
        <v>693</v>
      </c>
      <c r="C347" t="s">
        <v>5050</v>
      </c>
      <c r="D347" t="s">
        <v>694</v>
      </c>
      <c r="E347" s="9">
        <v>312.87979999999999</v>
      </c>
      <c r="F347" s="10" t="str">
        <f>+_01_CODIGOS_Y_COSTOS_xlsm[[#This Row],[FABRICA]]&amp;_01_CODIGOS_Y_COSTOS_xlsm[[#This Row],[CODIGO]]</f>
        <v>FADERF-1151</v>
      </c>
      <c r="G347"/>
      <c r="H347"/>
      <c r="I347"/>
      <c r="J347"/>
      <c r="K347"/>
      <c r="L347"/>
    </row>
    <row r="348" spans="1:12" x14ac:dyDescent="0.2">
      <c r="A348" t="s">
        <v>4135</v>
      </c>
      <c r="B348" s="10" t="s">
        <v>695</v>
      </c>
      <c r="C348" t="s">
        <v>5051</v>
      </c>
      <c r="D348" t="s">
        <v>696</v>
      </c>
      <c r="E348" s="9">
        <v>312.87979999999999</v>
      </c>
      <c r="F348" s="10" t="str">
        <f>+_01_CODIGOS_Y_COSTOS_xlsm[[#This Row],[FABRICA]]&amp;_01_CODIGOS_Y_COSTOS_xlsm[[#This Row],[CODIGO]]</f>
        <v>FADERF-1152</v>
      </c>
      <c r="G348"/>
      <c r="H348"/>
      <c r="I348"/>
      <c r="J348"/>
      <c r="K348"/>
      <c r="L348"/>
    </row>
    <row r="349" spans="1:12" x14ac:dyDescent="0.2">
      <c r="A349" t="s">
        <v>4135</v>
      </c>
      <c r="B349" s="10" t="s">
        <v>697</v>
      </c>
      <c r="C349" t="s">
        <v>4374</v>
      </c>
      <c r="D349" t="s">
        <v>698</v>
      </c>
      <c r="E349" s="9">
        <v>194.51249999999999</v>
      </c>
      <c r="F349" s="10" t="str">
        <f>+_01_CODIGOS_Y_COSTOS_xlsm[[#This Row],[FABRICA]]&amp;_01_CODIGOS_Y_COSTOS_xlsm[[#This Row],[CODIGO]]</f>
        <v>FADERS-285</v>
      </c>
      <c r="G349"/>
      <c r="H349"/>
      <c r="I349"/>
      <c r="J349"/>
      <c r="K349"/>
      <c r="L349"/>
    </row>
    <row r="350" spans="1:12" x14ac:dyDescent="0.2">
      <c r="A350" t="s">
        <v>4135</v>
      </c>
      <c r="B350" s="10" t="s">
        <v>699</v>
      </c>
      <c r="C350" t="s">
        <v>4375</v>
      </c>
      <c r="D350" t="s">
        <v>700</v>
      </c>
      <c r="E350" s="9">
        <v>194.51249999999999</v>
      </c>
      <c r="F350" s="10" t="str">
        <f>+_01_CODIGOS_Y_COSTOS_xlsm[[#This Row],[FABRICA]]&amp;_01_CODIGOS_Y_COSTOS_xlsm[[#This Row],[CODIGO]]</f>
        <v>FADERS-284</v>
      </c>
      <c r="G350"/>
      <c r="H350"/>
      <c r="I350"/>
      <c r="J350"/>
      <c r="K350"/>
      <c r="L350"/>
    </row>
    <row r="351" spans="1:12" x14ac:dyDescent="0.2">
      <c r="A351" t="s">
        <v>4135</v>
      </c>
      <c r="B351" s="10" t="s">
        <v>701</v>
      </c>
      <c r="C351" t="s">
        <v>4376</v>
      </c>
      <c r="D351" t="s">
        <v>702</v>
      </c>
      <c r="E351" s="9">
        <v>194.51249999999999</v>
      </c>
      <c r="F351" s="10" t="str">
        <f>+_01_CODIGOS_Y_COSTOS_xlsm[[#This Row],[FABRICA]]&amp;_01_CODIGOS_Y_COSTOS_xlsm[[#This Row],[CODIGO]]</f>
        <v>FADERS-361</v>
      </c>
      <c r="G351"/>
      <c r="H351"/>
      <c r="I351"/>
      <c r="J351"/>
      <c r="K351"/>
      <c r="L351"/>
    </row>
    <row r="352" spans="1:12" x14ac:dyDescent="0.2">
      <c r="A352" t="s">
        <v>4135</v>
      </c>
      <c r="B352" s="10" t="s">
        <v>703</v>
      </c>
      <c r="C352" t="s">
        <v>5052</v>
      </c>
      <c r="D352" t="s">
        <v>704</v>
      </c>
      <c r="E352" s="9">
        <v>263.25060000000002</v>
      </c>
      <c r="F352" s="10" t="str">
        <f>+_01_CODIGOS_Y_COSTOS_xlsm[[#This Row],[FABRICA]]&amp;_01_CODIGOS_Y_COSTOS_xlsm[[#This Row],[CODIGO]]</f>
        <v>FADERF-1161</v>
      </c>
      <c r="G352"/>
      <c r="H352"/>
      <c r="I352"/>
      <c r="J352"/>
      <c r="K352"/>
      <c r="L352"/>
    </row>
    <row r="353" spans="1:12" x14ac:dyDescent="0.2">
      <c r="A353" t="s">
        <v>4135</v>
      </c>
      <c r="B353" s="10" t="s">
        <v>705</v>
      </c>
      <c r="C353" t="s">
        <v>5053</v>
      </c>
      <c r="D353" t="s">
        <v>706</v>
      </c>
      <c r="E353" s="9">
        <v>192.04349999999999</v>
      </c>
      <c r="F353" s="10" t="str">
        <f>+_01_CODIGOS_Y_COSTOS_xlsm[[#This Row],[FABRICA]]&amp;_01_CODIGOS_Y_COSTOS_xlsm[[#This Row],[CODIGO]]</f>
        <v>FADERF-1164</v>
      </c>
      <c r="G353"/>
      <c r="H353"/>
      <c r="I353"/>
      <c r="J353"/>
      <c r="K353"/>
      <c r="L353"/>
    </row>
    <row r="354" spans="1:12" x14ac:dyDescent="0.2">
      <c r="A354" t="s">
        <v>4135</v>
      </c>
      <c r="B354" s="10" t="s">
        <v>707</v>
      </c>
      <c r="C354" t="s">
        <v>5054</v>
      </c>
      <c r="D354" t="s">
        <v>708</v>
      </c>
      <c r="E354" s="9">
        <v>235.19929999999999</v>
      </c>
      <c r="F354" s="10" t="str">
        <f>+_01_CODIGOS_Y_COSTOS_xlsm[[#This Row],[FABRICA]]&amp;_01_CODIGOS_Y_COSTOS_xlsm[[#This Row],[CODIGO]]</f>
        <v>FADERF-1166</v>
      </c>
      <c r="G354"/>
      <c r="H354"/>
      <c r="I354"/>
      <c r="J354"/>
      <c r="K354"/>
      <c r="L354"/>
    </row>
    <row r="355" spans="1:12" x14ac:dyDescent="0.2">
      <c r="A355" t="s">
        <v>4135</v>
      </c>
      <c r="B355" s="10" t="s">
        <v>709</v>
      </c>
      <c r="C355" t="s">
        <v>4377</v>
      </c>
      <c r="D355" t="s">
        <v>710</v>
      </c>
      <c r="E355" s="9">
        <v>276.3075</v>
      </c>
      <c r="F355" s="10" t="str">
        <f>+_01_CODIGOS_Y_COSTOS_xlsm[[#This Row],[FABRICA]]&amp;_01_CODIGOS_Y_COSTOS_xlsm[[#This Row],[CODIGO]]</f>
        <v>FADERS-357</v>
      </c>
      <c r="G355"/>
      <c r="H355"/>
      <c r="I355"/>
      <c r="J355"/>
      <c r="K355"/>
      <c r="L355"/>
    </row>
    <row r="356" spans="1:12" x14ac:dyDescent="0.2">
      <c r="A356" t="s">
        <v>4135</v>
      </c>
      <c r="B356" s="10" t="s">
        <v>711</v>
      </c>
      <c r="C356" t="s">
        <v>4378</v>
      </c>
      <c r="D356" t="s">
        <v>712</v>
      </c>
      <c r="E356" s="9">
        <v>242.39250000000001</v>
      </c>
      <c r="F356" s="10" t="str">
        <f>+_01_CODIGOS_Y_COSTOS_xlsm[[#This Row],[FABRICA]]&amp;_01_CODIGOS_Y_COSTOS_xlsm[[#This Row],[CODIGO]]</f>
        <v>FADERS-142</v>
      </c>
      <c r="G356"/>
      <c r="H356"/>
      <c r="I356"/>
      <c r="J356"/>
      <c r="K356"/>
      <c r="L356"/>
    </row>
    <row r="357" spans="1:12" x14ac:dyDescent="0.2">
      <c r="A357" t="s">
        <v>4135</v>
      </c>
      <c r="B357" s="10" t="s">
        <v>713</v>
      </c>
      <c r="C357" t="s">
        <v>5055</v>
      </c>
      <c r="D357" t="s">
        <v>714</v>
      </c>
      <c r="E357" s="9">
        <v>215.7792</v>
      </c>
      <c r="F357" s="10" t="str">
        <f>+_01_CODIGOS_Y_COSTOS_xlsm[[#This Row],[FABRICA]]&amp;_01_CODIGOS_Y_COSTOS_xlsm[[#This Row],[CODIGO]]</f>
        <v>FADERF-1160</v>
      </c>
      <c r="G357"/>
      <c r="H357"/>
      <c r="I357"/>
      <c r="J357"/>
      <c r="K357"/>
      <c r="L357"/>
    </row>
    <row r="358" spans="1:12" x14ac:dyDescent="0.2">
      <c r="A358" t="s">
        <v>4135</v>
      </c>
      <c r="B358" s="10" t="s">
        <v>715</v>
      </c>
      <c r="C358" t="s">
        <v>5056</v>
      </c>
      <c r="D358" t="s">
        <v>716</v>
      </c>
      <c r="E358" s="9">
        <v>192.04349999999999</v>
      </c>
      <c r="F358" s="10" t="str">
        <f>+_01_CODIGOS_Y_COSTOS_xlsm[[#This Row],[FABRICA]]&amp;_01_CODIGOS_Y_COSTOS_xlsm[[#This Row],[CODIGO]]</f>
        <v>FADERF-1165</v>
      </c>
      <c r="G358"/>
      <c r="H358"/>
      <c r="I358"/>
      <c r="J358"/>
      <c r="K358"/>
      <c r="L358"/>
    </row>
    <row r="359" spans="1:12" x14ac:dyDescent="0.2">
      <c r="A359" t="s">
        <v>4135</v>
      </c>
      <c r="B359" s="10" t="s">
        <v>717</v>
      </c>
      <c r="C359" t="s">
        <v>5057</v>
      </c>
      <c r="D359" t="s">
        <v>718</v>
      </c>
      <c r="E359" s="9">
        <v>253.54060000000001</v>
      </c>
      <c r="F359" s="10" t="str">
        <f>+_01_CODIGOS_Y_COSTOS_xlsm[[#This Row],[FABRICA]]&amp;_01_CODIGOS_Y_COSTOS_xlsm[[#This Row],[CODIGO]]</f>
        <v>FADERF-1142</v>
      </c>
      <c r="G359"/>
      <c r="H359"/>
      <c r="I359"/>
      <c r="J359"/>
      <c r="K359"/>
      <c r="L359"/>
    </row>
    <row r="360" spans="1:12" x14ac:dyDescent="0.2">
      <c r="A360" t="s">
        <v>4135</v>
      </c>
      <c r="B360" s="10" t="s">
        <v>719</v>
      </c>
      <c r="C360" t="s">
        <v>4379</v>
      </c>
      <c r="D360" t="s">
        <v>720</v>
      </c>
      <c r="E360" s="9">
        <v>164.58750000000001</v>
      </c>
      <c r="F360" s="10" t="str">
        <f>+_01_CODIGOS_Y_COSTOS_xlsm[[#This Row],[FABRICA]]&amp;_01_CODIGOS_Y_COSTOS_xlsm[[#This Row],[CODIGO]]</f>
        <v>FADERS-100</v>
      </c>
      <c r="G360"/>
      <c r="H360"/>
      <c r="I360"/>
      <c r="J360"/>
      <c r="K360"/>
      <c r="L360"/>
    </row>
    <row r="361" spans="1:12" x14ac:dyDescent="0.2">
      <c r="A361" t="s">
        <v>4135</v>
      </c>
      <c r="B361" s="10" t="s">
        <v>721</v>
      </c>
      <c r="C361" t="s">
        <v>4380</v>
      </c>
      <c r="D361" t="s">
        <v>722</v>
      </c>
      <c r="E361" s="9">
        <v>107.73</v>
      </c>
      <c r="F361" s="10" t="str">
        <f>+_01_CODIGOS_Y_COSTOS_xlsm[[#This Row],[FABRICA]]&amp;_01_CODIGOS_Y_COSTOS_xlsm[[#This Row],[CODIGO]]</f>
        <v>FADERS-360</v>
      </c>
      <c r="G361"/>
      <c r="H361"/>
      <c r="I361"/>
      <c r="J361"/>
      <c r="K361"/>
      <c r="L361"/>
    </row>
    <row r="362" spans="1:12" x14ac:dyDescent="0.2">
      <c r="A362" t="s">
        <v>4135</v>
      </c>
      <c r="B362" s="10" t="s">
        <v>723</v>
      </c>
      <c r="C362" t="s">
        <v>5058</v>
      </c>
      <c r="D362" t="s">
        <v>724</v>
      </c>
      <c r="E362" s="9">
        <v>323.66879999999998</v>
      </c>
      <c r="F362" s="10" t="str">
        <f>+_01_CODIGOS_Y_COSTOS_xlsm[[#This Row],[FABRICA]]&amp;_01_CODIGOS_Y_COSTOS_xlsm[[#This Row],[CODIGO]]</f>
        <v>FADERF-1162</v>
      </c>
      <c r="G362"/>
      <c r="H362"/>
      <c r="I362"/>
      <c r="J362"/>
      <c r="K362"/>
      <c r="L362"/>
    </row>
    <row r="363" spans="1:12" x14ac:dyDescent="0.2">
      <c r="A363" t="s">
        <v>4135</v>
      </c>
      <c r="B363" s="10" t="s">
        <v>725</v>
      </c>
      <c r="C363" t="s">
        <v>5059</v>
      </c>
      <c r="D363" t="s">
        <v>726</v>
      </c>
      <c r="E363" s="9">
        <v>377.61360000000002</v>
      </c>
      <c r="F363" s="10" t="str">
        <f>+_01_CODIGOS_Y_COSTOS_xlsm[[#This Row],[FABRICA]]&amp;_01_CODIGOS_Y_COSTOS_xlsm[[#This Row],[CODIGO]]</f>
        <v>FADERF-1159</v>
      </c>
      <c r="G363"/>
      <c r="H363"/>
      <c r="I363"/>
      <c r="J363"/>
      <c r="K363"/>
      <c r="L363"/>
    </row>
    <row r="364" spans="1:12" x14ac:dyDescent="0.2">
      <c r="A364" t="s">
        <v>4135</v>
      </c>
      <c r="B364" s="10" t="s">
        <v>727</v>
      </c>
      <c r="C364" t="s">
        <v>4381</v>
      </c>
      <c r="D364" t="s">
        <v>728</v>
      </c>
      <c r="E364" s="9">
        <v>205.48500000000001</v>
      </c>
      <c r="F364" s="10" t="str">
        <f>+_01_CODIGOS_Y_COSTOS_xlsm[[#This Row],[FABRICA]]&amp;_01_CODIGOS_Y_COSTOS_xlsm[[#This Row],[CODIGO]]</f>
        <v>FADERS-364</v>
      </c>
      <c r="G364"/>
      <c r="H364"/>
      <c r="I364"/>
      <c r="J364"/>
      <c r="K364"/>
      <c r="L364"/>
    </row>
    <row r="365" spans="1:12" x14ac:dyDescent="0.2">
      <c r="A365" t="s">
        <v>4135</v>
      </c>
      <c r="B365" s="10" t="s">
        <v>729</v>
      </c>
      <c r="C365" t="s">
        <v>5060</v>
      </c>
      <c r="D365" t="s">
        <v>730</v>
      </c>
      <c r="E365" s="9">
        <v>399.19150000000002</v>
      </c>
      <c r="F365" s="10" t="str">
        <f>+_01_CODIGOS_Y_COSTOS_xlsm[[#This Row],[FABRICA]]&amp;_01_CODIGOS_Y_COSTOS_xlsm[[#This Row],[CODIGO]]</f>
        <v>FADERF-1104</v>
      </c>
      <c r="G365"/>
      <c r="H365"/>
      <c r="I365"/>
      <c r="J365"/>
      <c r="K365"/>
      <c r="L365"/>
    </row>
    <row r="366" spans="1:12" x14ac:dyDescent="0.2">
      <c r="A366" t="s">
        <v>4135</v>
      </c>
      <c r="B366" s="10" t="s">
        <v>731</v>
      </c>
      <c r="C366" t="s">
        <v>4382</v>
      </c>
      <c r="D366" t="s">
        <v>732</v>
      </c>
      <c r="E366" s="9">
        <v>269.32499999999999</v>
      </c>
      <c r="F366" s="10" t="str">
        <f>+_01_CODIGOS_Y_COSTOS_xlsm[[#This Row],[FABRICA]]&amp;_01_CODIGOS_Y_COSTOS_xlsm[[#This Row],[CODIGO]]</f>
        <v>FADERS-211</v>
      </c>
      <c r="G366"/>
      <c r="H366"/>
      <c r="I366"/>
      <c r="J366"/>
      <c r="K366"/>
      <c r="L366"/>
    </row>
    <row r="367" spans="1:12" x14ac:dyDescent="0.2">
      <c r="A367" t="s">
        <v>4135</v>
      </c>
      <c r="B367" s="10" t="s">
        <v>733</v>
      </c>
      <c r="C367" t="s">
        <v>4383</v>
      </c>
      <c r="D367" t="s">
        <v>734</v>
      </c>
      <c r="E367" s="9">
        <v>179.55</v>
      </c>
      <c r="F367" s="10" t="str">
        <f>+_01_CODIGOS_Y_COSTOS_xlsm[[#This Row],[FABRICA]]&amp;_01_CODIGOS_Y_COSTOS_xlsm[[#This Row],[CODIGO]]</f>
        <v>FADERS-030</v>
      </c>
      <c r="G367"/>
      <c r="H367"/>
      <c r="I367"/>
      <c r="J367"/>
      <c r="K367"/>
      <c r="L367"/>
    </row>
    <row r="368" spans="1:12" x14ac:dyDescent="0.2">
      <c r="A368" t="s">
        <v>4135</v>
      </c>
      <c r="B368" s="10" t="s">
        <v>735</v>
      </c>
      <c r="C368" t="s">
        <v>4384</v>
      </c>
      <c r="D368" t="s">
        <v>736</v>
      </c>
      <c r="E368" s="9">
        <v>138.6525</v>
      </c>
      <c r="F368" s="10" t="str">
        <f>+_01_CODIGOS_Y_COSTOS_xlsm[[#This Row],[FABRICA]]&amp;_01_CODIGOS_Y_COSTOS_xlsm[[#This Row],[CODIGO]]</f>
        <v>FADERS-365</v>
      </c>
      <c r="G368"/>
      <c r="H368"/>
      <c r="I368"/>
      <c r="J368"/>
      <c r="K368"/>
      <c r="L368"/>
    </row>
    <row r="369" spans="1:12" x14ac:dyDescent="0.2">
      <c r="A369" t="s">
        <v>4135</v>
      </c>
      <c r="B369" s="10" t="s">
        <v>737</v>
      </c>
      <c r="C369" t="s">
        <v>4385</v>
      </c>
      <c r="D369" t="s">
        <v>738</v>
      </c>
      <c r="E369" s="9">
        <v>189.52500000000001</v>
      </c>
      <c r="F369" s="10" t="str">
        <f>+_01_CODIGOS_Y_COSTOS_xlsm[[#This Row],[FABRICA]]&amp;_01_CODIGOS_Y_COSTOS_xlsm[[#This Row],[CODIGO]]</f>
        <v>FADERS-366</v>
      </c>
      <c r="G369"/>
      <c r="H369"/>
      <c r="I369"/>
      <c r="J369"/>
      <c r="K369"/>
      <c r="L369"/>
    </row>
    <row r="370" spans="1:12" x14ac:dyDescent="0.2">
      <c r="A370" t="s">
        <v>4135</v>
      </c>
      <c r="B370" s="10" t="s">
        <v>739</v>
      </c>
      <c r="C370" t="s">
        <v>4386</v>
      </c>
      <c r="D370" t="s">
        <v>740</v>
      </c>
      <c r="E370" s="9">
        <v>313.21499999999997</v>
      </c>
      <c r="F370" s="10" t="str">
        <f>+_01_CODIGOS_Y_COSTOS_xlsm[[#This Row],[FABRICA]]&amp;_01_CODIGOS_Y_COSTOS_xlsm[[#This Row],[CODIGO]]</f>
        <v>FADERS-368</v>
      </c>
      <c r="G370"/>
      <c r="H370"/>
      <c r="I370"/>
      <c r="J370"/>
      <c r="K370"/>
      <c r="L370"/>
    </row>
    <row r="371" spans="1:12" x14ac:dyDescent="0.2">
      <c r="A371" t="s">
        <v>4135</v>
      </c>
      <c r="B371" s="10" t="s">
        <v>741</v>
      </c>
      <c r="C371" t="s">
        <v>5061</v>
      </c>
      <c r="D371" t="s">
        <v>742</v>
      </c>
      <c r="E371" s="9">
        <v>329.06330000000003</v>
      </c>
      <c r="F371" s="10" t="str">
        <f>+_01_CODIGOS_Y_COSTOS_xlsm[[#This Row],[FABRICA]]&amp;_01_CODIGOS_Y_COSTOS_xlsm[[#This Row],[CODIGO]]</f>
        <v>FADERF-1171</v>
      </c>
      <c r="G371"/>
      <c r="H371"/>
      <c r="I371"/>
      <c r="J371"/>
      <c r="K371"/>
      <c r="L371"/>
    </row>
    <row r="372" spans="1:12" x14ac:dyDescent="0.2">
      <c r="A372" t="s">
        <v>4135</v>
      </c>
      <c r="B372" s="10" t="s">
        <v>743</v>
      </c>
      <c r="C372" t="s">
        <v>4387</v>
      </c>
      <c r="D372" t="s">
        <v>744</v>
      </c>
      <c r="E372" s="9">
        <v>281.29500000000002</v>
      </c>
      <c r="F372" s="10" t="str">
        <f>+_01_CODIGOS_Y_COSTOS_xlsm[[#This Row],[FABRICA]]&amp;_01_CODIGOS_Y_COSTOS_xlsm[[#This Row],[CODIGO]]</f>
        <v>FADERS-363</v>
      </c>
      <c r="G372"/>
      <c r="H372"/>
      <c r="I372"/>
      <c r="J372"/>
      <c r="K372"/>
      <c r="L372"/>
    </row>
    <row r="373" spans="1:12" x14ac:dyDescent="0.2">
      <c r="A373" t="s">
        <v>4135</v>
      </c>
      <c r="B373" s="10" t="s">
        <v>745</v>
      </c>
      <c r="C373" t="s">
        <v>5062</v>
      </c>
      <c r="D373" t="s">
        <v>746</v>
      </c>
      <c r="E373" s="9">
        <v>323.66879999999998</v>
      </c>
      <c r="F373" s="10" t="str">
        <f>+_01_CODIGOS_Y_COSTOS_xlsm[[#This Row],[FABRICA]]&amp;_01_CODIGOS_Y_COSTOS_xlsm[[#This Row],[CODIGO]]</f>
        <v>FADERF-1167</v>
      </c>
      <c r="G373"/>
      <c r="H373"/>
      <c r="I373"/>
      <c r="J373"/>
      <c r="K373"/>
      <c r="L373"/>
    </row>
    <row r="374" spans="1:12" x14ac:dyDescent="0.2">
      <c r="A374" t="s">
        <v>4135</v>
      </c>
      <c r="B374" s="10" t="s">
        <v>747</v>
      </c>
      <c r="C374" t="s">
        <v>4388</v>
      </c>
      <c r="D374" t="s">
        <v>748</v>
      </c>
      <c r="E374" s="9">
        <v>313.21499999999997</v>
      </c>
      <c r="F374" s="10" t="str">
        <f>+_01_CODIGOS_Y_COSTOS_xlsm[[#This Row],[FABRICA]]&amp;_01_CODIGOS_Y_COSTOS_xlsm[[#This Row],[CODIGO]]</f>
        <v>FADERS-367</v>
      </c>
      <c r="G374"/>
      <c r="H374"/>
      <c r="I374"/>
      <c r="J374"/>
      <c r="K374"/>
      <c r="L374"/>
    </row>
    <row r="375" spans="1:12" x14ac:dyDescent="0.2">
      <c r="A375" t="s">
        <v>4135</v>
      </c>
      <c r="B375" s="10" t="s">
        <v>749</v>
      </c>
      <c r="C375" t="s">
        <v>5063</v>
      </c>
      <c r="D375" t="s">
        <v>750</v>
      </c>
      <c r="E375" s="9">
        <v>311.80090000000001</v>
      </c>
      <c r="F375" s="10" t="str">
        <f>+_01_CODIGOS_Y_COSTOS_xlsm[[#This Row],[FABRICA]]&amp;_01_CODIGOS_Y_COSTOS_xlsm[[#This Row],[CODIGO]]</f>
        <v>FADERF-1170</v>
      </c>
      <c r="G375"/>
      <c r="H375"/>
      <c r="I375"/>
      <c r="J375"/>
      <c r="K375"/>
      <c r="L375"/>
    </row>
    <row r="376" spans="1:12" x14ac:dyDescent="0.2">
      <c r="A376" t="s">
        <v>4135</v>
      </c>
      <c r="B376" s="10" t="s">
        <v>751</v>
      </c>
      <c r="C376" t="s">
        <v>5064</v>
      </c>
      <c r="D376" t="s">
        <v>752</v>
      </c>
      <c r="E376" s="9">
        <v>315.0376</v>
      </c>
      <c r="F376" s="10" t="str">
        <f>+_01_CODIGOS_Y_COSTOS_xlsm[[#This Row],[FABRICA]]&amp;_01_CODIGOS_Y_COSTOS_xlsm[[#This Row],[CODIGO]]</f>
        <v>FADERF-1169</v>
      </c>
      <c r="G376"/>
      <c r="H376"/>
      <c r="I376"/>
      <c r="J376"/>
      <c r="K376"/>
      <c r="L376"/>
    </row>
    <row r="377" spans="1:12" x14ac:dyDescent="0.2">
      <c r="A377" t="s">
        <v>4135</v>
      </c>
      <c r="B377" s="10" t="s">
        <v>753</v>
      </c>
      <c r="C377" t="s">
        <v>4389</v>
      </c>
      <c r="D377" t="s">
        <v>754</v>
      </c>
      <c r="E377" s="9">
        <v>384.03750000000002</v>
      </c>
      <c r="F377" s="10" t="str">
        <f>+_01_CODIGOS_Y_COSTOS_xlsm[[#This Row],[FABRICA]]&amp;_01_CODIGOS_Y_COSTOS_xlsm[[#This Row],[CODIGO]]</f>
        <v>FADERS-375</v>
      </c>
      <c r="G377"/>
      <c r="H377"/>
      <c r="I377"/>
      <c r="J377"/>
      <c r="K377"/>
      <c r="L377"/>
    </row>
    <row r="378" spans="1:12" x14ac:dyDescent="0.2">
      <c r="A378" t="s">
        <v>4135</v>
      </c>
      <c r="B378" s="10" t="s">
        <v>755</v>
      </c>
      <c r="C378" t="s">
        <v>4390</v>
      </c>
      <c r="D378" t="s">
        <v>756</v>
      </c>
      <c r="E378" s="9">
        <v>239.4</v>
      </c>
      <c r="F378" s="10" t="str">
        <f>+_01_CODIGOS_Y_COSTOS_xlsm[[#This Row],[FABRICA]]&amp;_01_CODIGOS_Y_COSTOS_xlsm[[#This Row],[CODIGO]]</f>
        <v>FADERS-376</v>
      </c>
      <c r="G378"/>
      <c r="H378"/>
      <c r="I378"/>
      <c r="J378"/>
      <c r="K378"/>
      <c r="L378"/>
    </row>
    <row r="379" spans="1:12" x14ac:dyDescent="0.2">
      <c r="A379" t="s">
        <v>4135</v>
      </c>
      <c r="B379" s="10" t="s">
        <v>757</v>
      </c>
      <c r="C379" t="s">
        <v>5065</v>
      </c>
      <c r="D379" t="s">
        <v>758</v>
      </c>
      <c r="E379" s="9">
        <v>182.33340000000001</v>
      </c>
      <c r="F379" s="10" t="str">
        <f>+_01_CODIGOS_Y_COSTOS_xlsm[[#This Row],[FABRICA]]&amp;_01_CODIGOS_Y_COSTOS_xlsm[[#This Row],[CODIGO]]</f>
        <v>FADERF-1176</v>
      </c>
      <c r="G379"/>
      <c r="H379"/>
      <c r="I379"/>
      <c r="J379"/>
      <c r="K379"/>
      <c r="L379"/>
    </row>
    <row r="380" spans="1:12" x14ac:dyDescent="0.2">
      <c r="A380" t="s">
        <v>4135</v>
      </c>
      <c r="B380" s="10" t="s">
        <v>759</v>
      </c>
      <c r="C380" t="s">
        <v>5066</v>
      </c>
      <c r="D380" t="s">
        <v>758</v>
      </c>
      <c r="E380" s="9">
        <v>182.33340000000001</v>
      </c>
      <c r="F380" s="10" t="str">
        <f>+_01_CODIGOS_Y_COSTOS_xlsm[[#This Row],[FABRICA]]&amp;_01_CODIGOS_Y_COSTOS_xlsm[[#This Row],[CODIGO]]</f>
        <v>FADERF-1175</v>
      </c>
      <c r="G380"/>
      <c r="H380"/>
      <c r="I380"/>
      <c r="J380"/>
      <c r="K380"/>
      <c r="L380"/>
    </row>
    <row r="381" spans="1:12" x14ac:dyDescent="0.2">
      <c r="A381" t="s">
        <v>4135</v>
      </c>
      <c r="B381" s="10" t="s">
        <v>760</v>
      </c>
      <c r="C381" t="s">
        <v>4391</v>
      </c>
      <c r="D381" t="s">
        <v>761</v>
      </c>
      <c r="E381" s="9">
        <v>246.38249999999999</v>
      </c>
      <c r="F381" s="10" t="str">
        <f>+_01_CODIGOS_Y_COSTOS_xlsm[[#This Row],[FABRICA]]&amp;_01_CODIGOS_Y_COSTOS_xlsm[[#This Row],[CODIGO]]</f>
        <v>FADERS-378</v>
      </c>
      <c r="G381"/>
      <c r="H381"/>
      <c r="I381"/>
      <c r="J381"/>
      <c r="K381"/>
      <c r="L381"/>
    </row>
    <row r="382" spans="1:12" x14ac:dyDescent="0.2">
      <c r="A382" t="s">
        <v>4135</v>
      </c>
      <c r="B382" s="10" t="s">
        <v>762</v>
      </c>
      <c r="C382" t="s">
        <v>4392</v>
      </c>
      <c r="D382" t="s">
        <v>763</v>
      </c>
      <c r="E382" s="9">
        <v>311.22000000000003</v>
      </c>
      <c r="F382" s="10" t="str">
        <f>+_01_CODIGOS_Y_COSTOS_xlsm[[#This Row],[FABRICA]]&amp;_01_CODIGOS_Y_COSTOS_xlsm[[#This Row],[CODIGO]]</f>
        <v>FADERS-369</v>
      </c>
      <c r="G382"/>
      <c r="H382"/>
      <c r="I382"/>
      <c r="J382"/>
      <c r="K382"/>
      <c r="L382"/>
    </row>
    <row r="383" spans="1:12" x14ac:dyDescent="0.2">
      <c r="A383" t="s">
        <v>4135</v>
      </c>
      <c r="B383" s="10" t="s">
        <v>764</v>
      </c>
      <c r="C383" t="s">
        <v>4393</v>
      </c>
      <c r="D383" t="s">
        <v>765</v>
      </c>
      <c r="E383" s="9">
        <v>199.5</v>
      </c>
      <c r="F383" s="10" t="str">
        <f>+_01_CODIGOS_Y_COSTOS_xlsm[[#This Row],[FABRICA]]&amp;_01_CODIGOS_Y_COSTOS_xlsm[[#This Row],[CODIGO]]</f>
        <v>FADERS-373</v>
      </c>
      <c r="G383"/>
      <c r="H383"/>
      <c r="I383"/>
      <c r="J383"/>
      <c r="K383"/>
      <c r="L383"/>
    </row>
    <row r="384" spans="1:12" x14ac:dyDescent="0.2">
      <c r="A384" t="s">
        <v>4135</v>
      </c>
      <c r="B384" s="10" t="s">
        <v>766</v>
      </c>
      <c r="C384" t="s">
        <v>5067</v>
      </c>
      <c r="D384" t="s">
        <v>767</v>
      </c>
      <c r="E384" s="9">
        <v>215.7792</v>
      </c>
      <c r="F384" s="10" t="str">
        <f>+_01_CODIGOS_Y_COSTOS_xlsm[[#This Row],[FABRICA]]&amp;_01_CODIGOS_Y_COSTOS_xlsm[[#This Row],[CODIGO]]</f>
        <v>FADERF-1174</v>
      </c>
      <c r="G384"/>
      <c r="H384"/>
      <c r="I384"/>
      <c r="J384"/>
      <c r="K384"/>
      <c r="L384"/>
    </row>
    <row r="385" spans="1:12" x14ac:dyDescent="0.2">
      <c r="A385" t="s">
        <v>4135</v>
      </c>
      <c r="B385" s="10" t="s">
        <v>768</v>
      </c>
      <c r="C385" t="s">
        <v>4394</v>
      </c>
      <c r="D385" t="s">
        <v>769</v>
      </c>
      <c r="E385" s="9">
        <v>303.24</v>
      </c>
      <c r="F385" s="10" t="str">
        <f>+_01_CODIGOS_Y_COSTOS_xlsm[[#This Row],[FABRICA]]&amp;_01_CODIGOS_Y_COSTOS_xlsm[[#This Row],[CODIGO]]</f>
        <v>FADERS-377</v>
      </c>
      <c r="G385"/>
      <c r="H385"/>
      <c r="I385"/>
      <c r="J385"/>
      <c r="K385"/>
      <c r="L385"/>
    </row>
    <row r="386" spans="1:12" x14ac:dyDescent="0.2">
      <c r="A386" t="s">
        <v>4135</v>
      </c>
      <c r="B386" s="10" t="s">
        <v>770</v>
      </c>
      <c r="C386" t="s">
        <v>5068</v>
      </c>
      <c r="D386" t="s">
        <v>771</v>
      </c>
      <c r="E386" s="9">
        <v>198.51689999999999</v>
      </c>
      <c r="F386" s="10" t="str">
        <f>+_01_CODIGOS_Y_COSTOS_xlsm[[#This Row],[FABRICA]]&amp;_01_CODIGOS_Y_COSTOS_xlsm[[#This Row],[CODIGO]]</f>
        <v>FADERF-1173</v>
      </c>
      <c r="G386"/>
      <c r="H386"/>
      <c r="I386"/>
      <c r="J386"/>
      <c r="K386"/>
      <c r="L386"/>
    </row>
    <row r="387" spans="1:12" x14ac:dyDescent="0.2">
      <c r="A387" t="s">
        <v>4135</v>
      </c>
      <c r="B387" s="10" t="s">
        <v>772</v>
      </c>
      <c r="C387" t="s">
        <v>4395</v>
      </c>
      <c r="D387" t="s">
        <v>773</v>
      </c>
      <c r="E387" s="9">
        <v>187.53</v>
      </c>
      <c r="F387" s="10" t="str">
        <f>+_01_CODIGOS_Y_COSTOS_xlsm[[#This Row],[FABRICA]]&amp;_01_CODIGOS_Y_COSTOS_xlsm[[#This Row],[CODIGO]]</f>
        <v>FADERS-370</v>
      </c>
      <c r="G387"/>
      <c r="H387"/>
      <c r="I387"/>
      <c r="J387"/>
      <c r="K387"/>
      <c r="L387"/>
    </row>
    <row r="388" spans="1:12" x14ac:dyDescent="0.2">
      <c r="A388" t="s">
        <v>4135</v>
      </c>
      <c r="B388" s="10" t="s">
        <v>774</v>
      </c>
      <c r="C388" t="s">
        <v>4396</v>
      </c>
      <c r="D388" t="s">
        <v>775</v>
      </c>
      <c r="E388" s="9">
        <v>483.78750000000002</v>
      </c>
      <c r="F388" s="10" t="str">
        <f>+_01_CODIGOS_Y_COSTOS_xlsm[[#This Row],[FABRICA]]&amp;_01_CODIGOS_Y_COSTOS_xlsm[[#This Row],[CODIGO]]</f>
        <v>FADERS-372</v>
      </c>
      <c r="G388"/>
      <c r="H388"/>
      <c r="I388"/>
      <c r="J388"/>
      <c r="K388"/>
      <c r="L388"/>
    </row>
    <row r="389" spans="1:12" x14ac:dyDescent="0.2">
      <c r="A389" t="s">
        <v>4135</v>
      </c>
      <c r="B389" s="10" t="s">
        <v>776</v>
      </c>
      <c r="C389" t="s">
        <v>4397</v>
      </c>
      <c r="D389" t="s">
        <v>777</v>
      </c>
      <c r="E389" s="9">
        <v>420.94499999999999</v>
      </c>
      <c r="F389" s="10" t="str">
        <f>+_01_CODIGOS_Y_COSTOS_xlsm[[#This Row],[FABRICA]]&amp;_01_CODIGOS_Y_COSTOS_xlsm[[#This Row],[CODIGO]]</f>
        <v>FADERS-371</v>
      </c>
      <c r="G389"/>
      <c r="H389"/>
      <c r="I389"/>
      <c r="J389"/>
      <c r="K389"/>
      <c r="L389"/>
    </row>
    <row r="390" spans="1:12" x14ac:dyDescent="0.2">
      <c r="A390" t="s">
        <v>4135</v>
      </c>
      <c r="B390" s="10" t="s">
        <v>778</v>
      </c>
      <c r="C390" t="s">
        <v>6008</v>
      </c>
      <c r="D390" t="s">
        <v>6009</v>
      </c>
      <c r="E390" s="9">
        <v>151.62</v>
      </c>
      <c r="F390" s="10" t="str">
        <f>+_01_CODIGOS_Y_COSTOS_xlsm[[#This Row],[FABRICA]]&amp;_01_CODIGOS_Y_COSTOS_xlsm[[#This Row],[CODIGO]]</f>
        <v>FADERS-379</v>
      </c>
      <c r="G390"/>
      <c r="H390"/>
      <c r="I390"/>
      <c r="J390"/>
      <c r="K390"/>
      <c r="L390"/>
    </row>
    <row r="391" spans="1:12" x14ac:dyDescent="0.2">
      <c r="A391" t="s">
        <v>4135</v>
      </c>
      <c r="B391" s="10" t="s">
        <v>779</v>
      </c>
      <c r="C391" t="s">
        <v>5304</v>
      </c>
      <c r="D391" t="s">
        <v>780</v>
      </c>
      <c r="E391" s="9">
        <v>420.94499999999999</v>
      </c>
      <c r="F391" s="10" t="str">
        <f>+_01_CODIGOS_Y_COSTOS_xlsm[[#This Row],[FABRICA]]&amp;_01_CODIGOS_Y_COSTOS_xlsm[[#This Row],[CODIGO]]</f>
        <v>FADERS-374</v>
      </c>
      <c r="G391"/>
      <c r="H391"/>
      <c r="I391"/>
      <c r="J391"/>
      <c r="K391"/>
      <c r="L391"/>
    </row>
    <row r="392" spans="1:12" x14ac:dyDescent="0.2">
      <c r="A392" t="s">
        <v>4135</v>
      </c>
      <c r="B392" s="10" t="s">
        <v>781</v>
      </c>
      <c r="C392" t="s">
        <v>5308</v>
      </c>
      <c r="D392" t="s">
        <v>782</v>
      </c>
      <c r="E392" s="9">
        <v>231.96260000000001</v>
      </c>
      <c r="F392" s="10" t="str">
        <f>+_01_CODIGOS_Y_COSTOS_xlsm[[#This Row],[FABRICA]]&amp;_01_CODIGOS_Y_COSTOS_xlsm[[#This Row],[CODIGO]]</f>
        <v>FADERF-1177</v>
      </c>
      <c r="G392"/>
      <c r="H392"/>
      <c r="I392"/>
      <c r="J392"/>
      <c r="K392"/>
      <c r="L392"/>
    </row>
    <row r="393" spans="1:12" x14ac:dyDescent="0.2">
      <c r="A393" t="s">
        <v>4135</v>
      </c>
      <c r="B393" s="10" t="s">
        <v>783</v>
      </c>
      <c r="C393" t="s">
        <v>5309</v>
      </c>
      <c r="D393" t="s">
        <v>784</v>
      </c>
      <c r="E393" s="9">
        <v>285.9074</v>
      </c>
      <c r="F393" s="10" t="str">
        <f>+_01_CODIGOS_Y_COSTOS_xlsm[[#This Row],[FABRICA]]&amp;_01_CODIGOS_Y_COSTOS_xlsm[[#This Row],[CODIGO]]</f>
        <v>FADERF-1179</v>
      </c>
      <c r="G393"/>
      <c r="H393"/>
      <c r="I393"/>
      <c r="J393"/>
      <c r="K393"/>
      <c r="L393"/>
    </row>
    <row r="394" spans="1:12" x14ac:dyDescent="0.2">
      <c r="A394" t="s">
        <v>4135</v>
      </c>
      <c r="B394" s="10" t="s">
        <v>785</v>
      </c>
      <c r="C394" t="s">
        <v>5305</v>
      </c>
      <c r="D394" t="s">
        <v>786</v>
      </c>
      <c r="E394" s="9">
        <v>231.96260000000001</v>
      </c>
      <c r="F394" s="10" t="str">
        <f>+_01_CODIGOS_Y_COSTOS_xlsm[[#This Row],[FABRICA]]&amp;_01_CODIGOS_Y_COSTOS_xlsm[[#This Row],[CODIGO]]</f>
        <v>FADERF-1178</v>
      </c>
      <c r="G394"/>
      <c r="H394"/>
      <c r="I394"/>
      <c r="J394"/>
      <c r="K394"/>
      <c r="L394"/>
    </row>
    <row r="395" spans="1:12" x14ac:dyDescent="0.2">
      <c r="A395" t="s">
        <v>4135</v>
      </c>
      <c r="B395" s="10" t="s">
        <v>787</v>
      </c>
      <c r="C395" t="s">
        <v>6010</v>
      </c>
      <c r="D395" t="s">
        <v>788</v>
      </c>
      <c r="E395" s="9">
        <v>0</v>
      </c>
      <c r="F395" s="10" t="str">
        <f>+_01_CODIGOS_Y_COSTOS_xlsm[[#This Row],[FABRICA]]&amp;_01_CODIGOS_Y_COSTOS_xlsm[[#This Row],[CODIGO]]</f>
        <v>FADER0</v>
      </c>
      <c r="G395"/>
      <c r="H395"/>
      <c r="I395"/>
      <c r="J395"/>
      <c r="K395"/>
      <c r="L395"/>
    </row>
    <row r="396" spans="1:12" x14ac:dyDescent="0.2">
      <c r="A396" t="s">
        <v>4135</v>
      </c>
      <c r="B396" s="10" t="s">
        <v>789</v>
      </c>
      <c r="C396" t="s">
        <v>5310</v>
      </c>
      <c r="D396" t="s">
        <v>790</v>
      </c>
      <c r="E396" s="9">
        <v>269.72399999999999</v>
      </c>
      <c r="F396" s="10" t="str">
        <f>+_01_CODIGOS_Y_COSTOS_xlsm[[#This Row],[FABRICA]]&amp;_01_CODIGOS_Y_COSTOS_xlsm[[#This Row],[CODIGO]]</f>
        <v>FADERF-1153</v>
      </c>
      <c r="G396"/>
      <c r="H396"/>
      <c r="I396"/>
      <c r="J396"/>
      <c r="K396"/>
      <c r="L396"/>
    </row>
    <row r="397" spans="1:12" x14ac:dyDescent="0.2">
      <c r="A397" t="s">
        <v>4135</v>
      </c>
      <c r="B397" s="10" t="s">
        <v>791</v>
      </c>
      <c r="C397" t="s">
        <v>5311</v>
      </c>
      <c r="D397" t="s">
        <v>792</v>
      </c>
      <c r="E397" s="9">
        <v>180.54750000000001</v>
      </c>
      <c r="F397" s="10" t="str">
        <f>+_01_CODIGOS_Y_COSTOS_xlsm[[#This Row],[FABRICA]]&amp;_01_CODIGOS_Y_COSTOS_xlsm[[#This Row],[CODIGO]]</f>
        <v>FADERS-350</v>
      </c>
      <c r="G397"/>
      <c r="H397"/>
      <c r="I397"/>
      <c r="J397"/>
      <c r="K397"/>
      <c r="L397"/>
    </row>
    <row r="398" spans="1:12" x14ac:dyDescent="0.2">
      <c r="A398" t="s">
        <v>4135</v>
      </c>
      <c r="B398" s="10" t="s">
        <v>793</v>
      </c>
      <c r="C398" t="s">
        <v>5306</v>
      </c>
      <c r="D398" t="s">
        <v>794</v>
      </c>
      <c r="E398" s="9">
        <v>233.04150000000001</v>
      </c>
      <c r="F398" s="10" t="str">
        <f>+_01_CODIGOS_Y_COSTOS_xlsm[[#This Row],[FABRICA]]&amp;_01_CODIGOS_Y_COSTOS_xlsm[[#This Row],[CODIGO]]</f>
        <v>FADERF-1180</v>
      </c>
      <c r="G398"/>
      <c r="H398"/>
      <c r="I398"/>
      <c r="J398"/>
      <c r="K398"/>
      <c r="L398"/>
    </row>
    <row r="399" spans="1:12" x14ac:dyDescent="0.2">
      <c r="A399" t="s">
        <v>4135</v>
      </c>
      <c r="B399" s="10" t="s">
        <v>795</v>
      </c>
      <c r="C399" t="s">
        <v>5307</v>
      </c>
      <c r="D399" t="s">
        <v>796</v>
      </c>
      <c r="E399" s="9">
        <v>503.73750000000001</v>
      </c>
      <c r="F399" s="10" t="str">
        <f>+_01_CODIGOS_Y_COSTOS_xlsm[[#This Row],[FABRICA]]&amp;_01_CODIGOS_Y_COSTOS_xlsm[[#This Row],[CODIGO]]</f>
        <v>FADERS-380</v>
      </c>
      <c r="G399"/>
      <c r="H399"/>
      <c r="I399"/>
      <c r="J399"/>
      <c r="K399"/>
      <c r="L399"/>
    </row>
    <row r="400" spans="1:12" x14ac:dyDescent="0.2">
      <c r="A400" t="s">
        <v>5187</v>
      </c>
      <c r="B400" s="10" t="s">
        <v>797</v>
      </c>
      <c r="C400" t="s">
        <v>7028</v>
      </c>
      <c r="D400" t="s">
        <v>7029</v>
      </c>
      <c r="E400" s="9">
        <v>253.8</v>
      </c>
      <c r="F400" s="10" t="str">
        <f>+_01_CODIGOS_Y_COSTOS_xlsm[[#This Row],[FABRICA]]&amp;_01_CODIGOS_Y_COSTOS_xlsm[[#This Row],[CODIGO]]</f>
        <v>RESORTES1</v>
      </c>
      <c r="G400"/>
      <c r="H400"/>
      <c r="I400"/>
      <c r="J400"/>
      <c r="K400"/>
      <c r="L400"/>
    </row>
    <row r="401" spans="1:12" x14ac:dyDescent="0.2">
      <c r="A401" t="s">
        <v>5187</v>
      </c>
      <c r="B401" s="10" t="s">
        <v>799</v>
      </c>
      <c r="C401" t="s">
        <v>7030</v>
      </c>
      <c r="D401" t="s">
        <v>7031</v>
      </c>
      <c r="E401" s="9">
        <v>324.3</v>
      </c>
      <c r="F401" s="10" t="str">
        <f>+_01_CODIGOS_Y_COSTOS_xlsm[[#This Row],[FABRICA]]&amp;_01_CODIGOS_Y_COSTOS_xlsm[[#This Row],[CODIGO]]</f>
        <v>RESORTES2</v>
      </c>
      <c r="G401"/>
      <c r="H401"/>
      <c r="I401"/>
      <c r="J401"/>
      <c r="K401"/>
      <c r="L401"/>
    </row>
    <row r="402" spans="1:12" x14ac:dyDescent="0.2">
      <c r="A402" t="s">
        <v>5187</v>
      </c>
      <c r="B402" s="10" t="s">
        <v>800</v>
      </c>
      <c r="C402" t="s">
        <v>7032</v>
      </c>
      <c r="D402" t="s">
        <v>4618</v>
      </c>
      <c r="E402" s="9">
        <v>253.8</v>
      </c>
      <c r="F402" s="10" t="str">
        <f>+_01_CODIGOS_Y_COSTOS_xlsm[[#This Row],[FABRICA]]&amp;_01_CODIGOS_Y_COSTOS_xlsm[[#This Row],[CODIGO]]</f>
        <v>RESORTES3</v>
      </c>
      <c r="G402"/>
      <c r="H402"/>
      <c r="I402"/>
      <c r="J402"/>
      <c r="K402"/>
      <c r="L402"/>
    </row>
    <row r="403" spans="1:12" x14ac:dyDescent="0.2">
      <c r="A403" t="s">
        <v>5187</v>
      </c>
      <c r="B403" s="10" t="s">
        <v>801</v>
      </c>
      <c r="C403" t="s">
        <v>7033</v>
      </c>
      <c r="D403" t="s">
        <v>7034</v>
      </c>
      <c r="E403" s="9">
        <v>197.4</v>
      </c>
      <c r="F403" s="10" t="str">
        <f>+_01_CODIGOS_Y_COSTOS_xlsm[[#This Row],[FABRICA]]&amp;_01_CODIGOS_Y_COSTOS_xlsm[[#This Row],[CODIGO]]</f>
        <v>RESORTES4</v>
      </c>
      <c r="G403"/>
      <c r="H403"/>
      <c r="I403"/>
      <c r="J403"/>
      <c r="K403"/>
      <c r="L403"/>
    </row>
    <row r="404" spans="1:12" x14ac:dyDescent="0.2">
      <c r="A404" t="s">
        <v>5187</v>
      </c>
      <c r="B404" s="10" t="s">
        <v>802</v>
      </c>
      <c r="C404" t="s">
        <v>7035</v>
      </c>
      <c r="D404" t="s">
        <v>4619</v>
      </c>
      <c r="E404" s="9">
        <v>253.8</v>
      </c>
      <c r="F404" s="10" t="str">
        <f>+_01_CODIGOS_Y_COSTOS_xlsm[[#This Row],[FABRICA]]&amp;_01_CODIGOS_Y_COSTOS_xlsm[[#This Row],[CODIGO]]</f>
        <v>RESORTES5</v>
      </c>
      <c r="G404"/>
      <c r="H404"/>
      <c r="I404"/>
      <c r="J404"/>
      <c r="K404"/>
      <c r="L404"/>
    </row>
    <row r="405" spans="1:12" x14ac:dyDescent="0.2">
      <c r="A405" t="s">
        <v>5187</v>
      </c>
      <c r="B405" s="10" t="s">
        <v>803</v>
      </c>
      <c r="C405" t="s">
        <v>7036</v>
      </c>
      <c r="D405" t="s">
        <v>7037</v>
      </c>
      <c r="E405" s="9">
        <v>253.8</v>
      </c>
      <c r="F405" s="10" t="str">
        <f>+_01_CODIGOS_Y_COSTOS_xlsm[[#This Row],[FABRICA]]&amp;_01_CODIGOS_Y_COSTOS_xlsm[[#This Row],[CODIGO]]</f>
        <v>RESORTES6</v>
      </c>
      <c r="G405"/>
      <c r="H405"/>
      <c r="I405"/>
      <c r="J405"/>
      <c r="K405"/>
      <c r="L405"/>
    </row>
    <row r="406" spans="1:12" x14ac:dyDescent="0.2">
      <c r="A406" t="s">
        <v>5187</v>
      </c>
      <c r="B406" s="10" t="s">
        <v>804</v>
      </c>
      <c r="C406" t="s">
        <v>6011</v>
      </c>
      <c r="D406" t="s">
        <v>4620</v>
      </c>
      <c r="E406" s="9">
        <v>310.2</v>
      </c>
      <c r="F406" s="10" t="str">
        <f>+_01_CODIGOS_Y_COSTOS_xlsm[[#This Row],[FABRICA]]&amp;_01_CODIGOS_Y_COSTOS_xlsm[[#This Row],[CODIGO]]</f>
        <v>RESORTES7</v>
      </c>
      <c r="G406"/>
      <c r="H406"/>
      <c r="I406"/>
      <c r="J406"/>
      <c r="K406"/>
      <c r="L406"/>
    </row>
    <row r="407" spans="1:12" x14ac:dyDescent="0.2">
      <c r="A407" t="s">
        <v>5187</v>
      </c>
      <c r="B407" s="10" t="s">
        <v>805</v>
      </c>
      <c r="C407" t="s">
        <v>7038</v>
      </c>
      <c r="D407" t="s">
        <v>4621</v>
      </c>
      <c r="E407" s="9">
        <v>423</v>
      </c>
      <c r="F407" s="10" t="str">
        <f>+_01_CODIGOS_Y_COSTOS_xlsm[[#This Row],[FABRICA]]&amp;_01_CODIGOS_Y_COSTOS_xlsm[[#This Row],[CODIGO]]</f>
        <v>RESORTES8</v>
      </c>
      <c r="G407"/>
      <c r="H407"/>
      <c r="I407"/>
      <c r="J407"/>
      <c r="K407"/>
      <c r="L407"/>
    </row>
    <row r="408" spans="1:12" x14ac:dyDescent="0.2">
      <c r="A408" t="s">
        <v>5187</v>
      </c>
      <c r="B408" s="10" t="s">
        <v>806</v>
      </c>
      <c r="C408" t="s">
        <v>7039</v>
      </c>
      <c r="D408" t="s">
        <v>7040</v>
      </c>
      <c r="E408" s="9">
        <v>154</v>
      </c>
      <c r="F408" s="10" t="str">
        <f>+_01_CODIGOS_Y_COSTOS_xlsm[[#This Row],[FABRICA]]&amp;_01_CODIGOS_Y_COSTOS_xlsm[[#This Row],[CODIGO]]</f>
        <v>RESORTES9</v>
      </c>
      <c r="G408"/>
      <c r="H408"/>
      <c r="I408"/>
      <c r="J408"/>
      <c r="K408"/>
      <c r="L408"/>
    </row>
    <row r="409" spans="1:12" x14ac:dyDescent="0.2">
      <c r="A409" t="s">
        <v>5187</v>
      </c>
      <c r="B409" s="10" t="s">
        <v>807</v>
      </c>
      <c r="C409" t="s">
        <v>7041</v>
      </c>
      <c r="D409" t="s">
        <v>4622</v>
      </c>
      <c r="E409" s="9">
        <v>350</v>
      </c>
      <c r="F409" s="10" t="str">
        <f>+_01_CODIGOS_Y_COSTOS_xlsm[[#This Row],[FABRICA]]&amp;_01_CODIGOS_Y_COSTOS_xlsm[[#This Row],[CODIGO]]</f>
        <v>RESORTES10</v>
      </c>
      <c r="G409"/>
      <c r="H409"/>
      <c r="I409"/>
      <c r="J409"/>
      <c r="K409"/>
      <c r="L409"/>
    </row>
    <row r="410" spans="1:12" x14ac:dyDescent="0.2">
      <c r="A410" t="s">
        <v>5187</v>
      </c>
      <c r="B410" s="10" t="s">
        <v>808</v>
      </c>
      <c r="C410" t="s">
        <v>7042</v>
      </c>
      <c r="D410" t="s">
        <v>4623</v>
      </c>
      <c r="E410" s="9">
        <v>451.2</v>
      </c>
      <c r="F410" s="10" t="str">
        <f>+_01_CODIGOS_Y_COSTOS_xlsm[[#This Row],[FABRICA]]&amp;_01_CODIGOS_Y_COSTOS_xlsm[[#This Row],[CODIGO]]</f>
        <v>RESORTES11</v>
      </c>
      <c r="G410"/>
      <c r="H410"/>
      <c r="I410"/>
      <c r="J410"/>
      <c r="K410"/>
      <c r="L410"/>
    </row>
    <row r="411" spans="1:12" x14ac:dyDescent="0.2">
      <c r="A411" t="s">
        <v>5187</v>
      </c>
      <c r="B411" s="10" t="s">
        <v>809</v>
      </c>
      <c r="C411" t="s">
        <v>7043</v>
      </c>
      <c r="D411" t="s">
        <v>4624</v>
      </c>
      <c r="E411" s="9">
        <v>451.2</v>
      </c>
      <c r="F411" s="10" t="str">
        <f>+_01_CODIGOS_Y_COSTOS_xlsm[[#This Row],[FABRICA]]&amp;_01_CODIGOS_Y_COSTOS_xlsm[[#This Row],[CODIGO]]</f>
        <v>RESORTES12</v>
      </c>
      <c r="G411"/>
      <c r="H411"/>
      <c r="I411"/>
      <c r="J411"/>
      <c r="K411"/>
      <c r="L411"/>
    </row>
    <row r="412" spans="1:12" x14ac:dyDescent="0.2">
      <c r="A412" t="s">
        <v>5187</v>
      </c>
      <c r="B412" s="10" t="s">
        <v>810</v>
      </c>
      <c r="C412" t="s">
        <v>7044</v>
      </c>
      <c r="D412" t="s">
        <v>7045</v>
      </c>
      <c r="E412" s="9">
        <v>451.2</v>
      </c>
      <c r="F412" s="10" t="str">
        <f>+_01_CODIGOS_Y_COSTOS_xlsm[[#This Row],[FABRICA]]&amp;_01_CODIGOS_Y_COSTOS_xlsm[[#This Row],[CODIGO]]</f>
        <v>RESORTES13</v>
      </c>
      <c r="G412"/>
      <c r="H412"/>
      <c r="I412"/>
      <c r="J412"/>
      <c r="K412"/>
      <c r="L412"/>
    </row>
    <row r="413" spans="1:12" x14ac:dyDescent="0.2">
      <c r="A413" t="s">
        <v>5187</v>
      </c>
      <c r="B413" s="10" t="s">
        <v>811</v>
      </c>
      <c r="C413" t="s">
        <v>7046</v>
      </c>
      <c r="D413" t="s">
        <v>4625</v>
      </c>
      <c r="E413" s="9">
        <v>549.9</v>
      </c>
      <c r="F413" s="10" t="str">
        <f>+_01_CODIGOS_Y_COSTOS_xlsm[[#This Row],[FABRICA]]&amp;_01_CODIGOS_Y_COSTOS_xlsm[[#This Row],[CODIGO]]</f>
        <v>RESORTES14</v>
      </c>
      <c r="G413"/>
      <c r="H413"/>
      <c r="I413"/>
      <c r="J413"/>
      <c r="K413"/>
      <c r="L413"/>
    </row>
    <row r="414" spans="1:12" x14ac:dyDescent="0.2">
      <c r="A414" t="s">
        <v>5187</v>
      </c>
      <c r="B414" s="10" t="s">
        <v>812</v>
      </c>
      <c r="C414" t="s">
        <v>7047</v>
      </c>
      <c r="D414" t="s">
        <v>4626</v>
      </c>
      <c r="E414" s="9">
        <v>315</v>
      </c>
      <c r="F414" s="10" t="str">
        <f>+_01_CODIGOS_Y_COSTOS_xlsm[[#This Row],[FABRICA]]&amp;_01_CODIGOS_Y_COSTOS_xlsm[[#This Row],[CODIGO]]</f>
        <v>RESORTES15</v>
      </c>
      <c r="G414"/>
      <c r="H414"/>
      <c r="I414"/>
      <c r="J414"/>
      <c r="K414"/>
      <c r="L414"/>
    </row>
    <row r="415" spans="1:12" x14ac:dyDescent="0.2">
      <c r="A415" t="s">
        <v>5187</v>
      </c>
      <c r="B415" s="10" t="s">
        <v>813</v>
      </c>
      <c r="C415" t="s">
        <v>7048</v>
      </c>
      <c r="D415" t="s">
        <v>4627</v>
      </c>
      <c r="E415" s="9">
        <v>423</v>
      </c>
      <c r="F415" s="10" t="str">
        <f>+_01_CODIGOS_Y_COSTOS_xlsm[[#This Row],[FABRICA]]&amp;_01_CODIGOS_Y_COSTOS_xlsm[[#This Row],[CODIGO]]</f>
        <v>RESORTES16</v>
      </c>
      <c r="G415"/>
      <c r="H415"/>
      <c r="I415"/>
      <c r="J415"/>
      <c r="K415"/>
      <c r="L415"/>
    </row>
    <row r="416" spans="1:12" x14ac:dyDescent="0.2">
      <c r="A416" t="s">
        <v>5187</v>
      </c>
      <c r="B416" s="10" t="s">
        <v>814</v>
      </c>
      <c r="C416" t="s">
        <v>7049</v>
      </c>
      <c r="D416" t="s">
        <v>4628</v>
      </c>
      <c r="E416" s="9">
        <v>465.3</v>
      </c>
      <c r="F416" s="10" t="str">
        <f>+_01_CODIGOS_Y_COSTOS_xlsm[[#This Row],[FABRICA]]&amp;_01_CODIGOS_Y_COSTOS_xlsm[[#This Row],[CODIGO]]</f>
        <v>RESORTES17</v>
      </c>
      <c r="G416"/>
      <c r="H416"/>
      <c r="I416"/>
      <c r="J416"/>
      <c r="K416"/>
      <c r="L416"/>
    </row>
    <row r="417" spans="1:12" x14ac:dyDescent="0.2">
      <c r="A417" t="s">
        <v>5187</v>
      </c>
      <c r="B417" s="10" t="s">
        <v>815</v>
      </c>
      <c r="C417" t="s">
        <v>7050</v>
      </c>
      <c r="D417" t="s">
        <v>7051</v>
      </c>
      <c r="E417" s="9">
        <v>423</v>
      </c>
      <c r="F417" s="10" t="str">
        <f>+_01_CODIGOS_Y_COSTOS_xlsm[[#This Row],[FABRICA]]&amp;_01_CODIGOS_Y_COSTOS_xlsm[[#This Row],[CODIGO]]</f>
        <v>RESORTES18</v>
      </c>
      <c r="G417"/>
      <c r="H417"/>
      <c r="I417"/>
      <c r="J417"/>
      <c r="K417"/>
      <c r="L417"/>
    </row>
    <row r="418" spans="1:12" x14ac:dyDescent="0.2">
      <c r="A418" t="s">
        <v>5187</v>
      </c>
      <c r="B418" s="10" t="s">
        <v>816</v>
      </c>
      <c r="C418" t="s">
        <v>7052</v>
      </c>
      <c r="D418" t="s">
        <v>7053</v>
      </c>
      <c r="E418" s="9">
        <v>423</v>
      </c>
      <c r="F418" s="10" t="str">
        <f>+_01_CODIGOS_Y_COSTOS_xlsm[[#This Row],[FABRICA]]&amp;_01_CODIGOS_Y_COSTOS_xlsm[[#This Row],[CODIGO]]</f>
        <v>RESORTES19</v>
      </c>
      <c r="G418"/>
      <c r="H418"/>
      <c r="I418"/>
      <c r="J418"/>
      <c r="K418"/>
      <c r="L418"/>
    </row>
    <row r="419" spans="1:12" x14ac:dyDescent="0.2">
      <c r="A419" t="s">
        <v>5187</v>
      </c>
      <c r="B419" s="10" t="s">
        <v>817</v>
      </c>
      <c r="C419" t="s">
        <v>7054</v>
      </c>
      <c r="D419" t="s">
        <v>4629</v>
      </c>
      <c r="E419" s="9">
        <v>493.5</v>
      </c>
      <c r="F419" s="10" t="str">
        <f>+_01_CODIGOS_Y_COSTOS_xlsm[[#This Row],[FABRICA]]&amp;_01_CODIGOS_Y_COSTOS_xlsm[[#This Row],[CODIGO]]</f>
        <v>RESORTES20</v>
      </c>
      <c r="G419"/>
      <c r="H419"/>
      <c r="I419"/>
      <c r="J419"/>
      <c r="K419"/>
      <c r="L419"/>
    </row>
    <row r="420" spans="1:12" x14ac:dyDescent="0.2">
      <c r="A420" t="s">
        <v>5187</v>
      </c>
      <c r="B420" s="10" t="s">
        <v>818</v>
      </c>
      <c r="C420" t="s">
        <v>7055</v>
      </c>
      <c r="D420" t="s">
        <v>4630</v>
      </c>
      <c r="E420" s="9">
        <v>634.5</v>
      </c>
      <c r="F420" s="10" t="str">
        <f>+_01_CODIGOS_Y_COSTOS_xlsm[[#This Row],[FABRICA]]&amp;_01_CODIGOS_Y_COSTOS_xlsm[[#This Row],[CODIGO]]</f>
        <v>RESORTES21</v>
      </c>
      <c r="G420"/>
      <c r="H420"/>
      <c r="I420"/>
      <c r="J420"/>
      <c r="K420"/>
      <c r="L420"/>
    </row>
    <row r="421" spans="1:12" x14ac:dyDescent="0.2">
      <c r="A421" t="s">
        <v>5187</v>
      </c>
      <c r="B421" s="10" t="s">
        <v>819</v>
      </c>
      <c r="C421" t="s">
        <v>7056</v>
      </c>
      <c r="D421" t="s">
        <v>7057</v>
      </c>
      <c r="E421" s="9">
        <v>451.2</v>
      </c>
      <c r="F421" s="10" t="str">
        <f>+_01_CODIGOS_Y_COSTOS_xlsm[[#This Row],[FABRICA]]&amp;_01_CODIGOS_Y_COSTOS_xlsm[[#This Row],[CODIGO]]</f>
        <v>RESORTES22</v>
      </c>
      <c r="G421"/>
      <c r="H421"/>
      <c r="I421"/>
      <c r="J421"/>
      <c r="K421"/>
      <c r="L421"/>
    </row>
    <row r="422" spans="1:12" x14ac:dyDescent="0.2">
      <c r="A422" t="s">
        <v>5187</v>
      </c>
      <c r="B422" s="10" t="s">
        <v>820</v>
      </c>
      <c r="C422" t="s">
        <v>7058</v>
      </c>
      <c r="D422" t="s">
        <v>7059</v>
      </c>
      <c r="E422" s="9">
        <v>493.5</v>
      </c>
      <c r="F422" s="10" t="str">
        <f>+_01_CODIGOS_Y_COSTOS_xlsm[[#This Row],[FABRICA]]&amp;_01_CODIGOS_Y_COSTOS_xlsm[[#This Row],[CODIGO]]</f>
        <v>RESORTES23</v>
      </c>
      <c r="G422"/>
      <c r="H422"/>
      <c r="I422"/>
      <c r="J422"/>
      <c r="K422"/>
      <c r="L422"/>
    </row>
    <row r="423" spans="1:12" x14ac:dyDescent="0.2">
      <c r="A423" t="s">
        <v>5187</v>
      </c>
      <c r="B423" s="10" t="s">
        <v>821</v>
      </c>
      <c r="C423" t="s">
        <v>7060</v>
      </c>
      <c r="D423" t="s">
        <v>7061</v>
      </c>
      <c r="E423" s="9">
        <v>493.5</v>
      </c>
      <c r="F423" s="10" t="str">
        <f>+_01_CODIGOS_Y_COSTOS_xlsm[[#This Row],[FABRICA]]&amp;_01_CODIGOS_Y_COSTOS_xlsm[[#This Row],[CODIGO]]</f>
        <v>RESORTES24</v>
      </c>
      <c r="G423"/>
      <c r="H423"/>
      <c r="I423"/>
      <c r="J423"/>
      <c r="K423"/>
      <c r="L423"/>
    </row>
    <row r="424" spans="1:12" x14ac:dyDescent="0.2">
      <c r="A424" t="s">
        <v>5187</v>
      </c>
      <c r="B424" s="10" t="s">
        <v>822</v>
      </c>
      <c r="C424" t="s">
        <v>7062</v>
      </c>
      <c r="D424" t="s">
        <v>7063</v>
      </c>
      <c r="E424" s="9">
        <v>493.5</v>
      </c>
      <c r="F424" s="10" t="str">
        <f>+_01_CODIGOS_Y_COSTOS_xlsm[[#This Row],[FABRICA]]&amp;_01_CODIGOS_Y_COSTOS_xlsm[[#This Row],[CODIGO]]</f>
        <v>RESORTES25</v>
      </c>
      <c r="G424"/>
      <c r="H424"/>
      <c r="I424"/>
      <c r="J424"/>
      <c r="K424"/>
      <c r="L424"/>
    </row>
    <row r="425" spans="1:12" x14ac:dyDescent="0.2">
      <c r="A425" t="s">
        <v>5187</v>
      </c>
      <c r="B425" s="10" t="s">
        <v>823</v>
      </c>
      <c r="C425" t="s">
        <v>7064</v>
      </c>
      <c r="D425" t="s">
        <v>4631</v>
      </c>
      <c r="E425" s="9">
        <v>648.6</v>
      </c>
      <c r="F425" s="10" t="str">
        <f>+_01_CODIGOS_Y_COSTOS_xlsm[[#This Row],[FABRICA]]&amp;_01_CODIGOS_Y_COSTOS_xlsm[[#This Row],[CODIGO]]</f>
        <v>RESORTES26</v>
      </c>
      <c r="G425"/>
      <c r="H425"/>
      <c r="I425"/>
      <c r="J425"/>
      <c r="K425"/>
      <c r="L425"/>
    </row>
    <row r="426" spans="1:12" x14ac:dyDescent="0.2">
      <c r="A426" t="s">
        <v>5187</v>
      </c>
      <c r="B426" s="10" t="s">
        <v>824</v>
      </c>
      <c r="C426" t="s">
        <v>7065</v>
      </c>
      <c r="D426" t="s">
        <v>7066</v>
      </c>
      <c r="E426" s="9">
        <v>0</v>
      </c>
      <c r="F426" s="10" t="str">
        <f>+_01_CODIGOS_Y_COSTOS_xlsm[[#This Row],[FABRICA]]&amp;_01_CODIGOS_Y_COSTOS_xlsm[[#This Row],[CODIGO]]</f>
        <v>RESORTES27</v>
      </c>
      <c r="G426"/>
      <c r="H426"/>
      <c r="I426"/>
      <c r="J426"/>
      <c r="K426"/>
      <c r="L426"/>
    </row>
    <row r="427" spans="1:12" x14ac:dyDescent="0.2">
      <c r="A427" t="s">
        <v>5187</v>
      </c>
      <c r="B427" s="10" t="s">
        <v>825</v>
      </c>
      <c r="C427" t="s">
        <v>7067</v>
      </c>
      <c r="D427" t="s">
        <v>7068</v>
      </c>
      <c r="E427" s="9">
        <v>0</v>
      </c>
      <c r="F427" s="10" t="str">
        <f>+_01_CODIGOS_Y_COSTOS_xlsm[[#This Row],[FABRICA]]&amp;_01_CODIGOS_Y_COSTOS_xlsm[[#This Row],[CODIGO]]</f>
        <v>RESORTES28</v>
      </c>
      <c r="G427"/>
      <c r="H427"/>
      <c r="I427"/>
      <c r="J427"/>
      <c r="K427"/>
      <c r="L427"/>
    </row>
    <row r="428" spans="1:12" x14ac:dyDescent="0.2">
      <c r="A428" t="s">
        <v>5187</v>
      </c>
      <c r="B428" s="10" t="s">
        <v>826</v>
      </c>
      <c r="C428" t="s">
        <v>7069</v>
      </c>
      <c r="D428" t="s">
        <v>7070</v>
      </c>
      <c r="E428" s="9">
        <v>253.8</v>
      </c>
      <c r="F428" s="10" t="str">
        <f>+_01_CODIGOS_Y_COSTOS_xlsm[[#This Row],[FABRICA]]&amp;_01_CODIGOS_Y_COSTOS_xlsm[[#This Row],[CODIGO]]</f>
        <v>RESORTES30</v>
      </c>
      <c r="G428"/>
      <c r="H428"/>
      <c r="I428"/>
      <c r="J428"/>
      <c r="K428"/>
      <c r="L428"/>
    </row>
    <row r="429" spans="1:12" x14ac:dyDescent="0.2">
      <c r="A429" t="s">
        <v>5187</v>
      </c>
      <c r="B429" s="10" t="s">
        <v>827</v>
      </c>
      <c r="C429" t="s">
        <v>7071</v>
      </c>
      <c r="D429" t="s">
        <v>7072</v>
      </c>
      <c r="E429" s="9">
        <v>0</v>
      </c>
      <c r="F429" s="10" t="str">
        <f>+_01_CODIGOS_Y_COSTOS_xlsm[[#This Row],[FABRICA]]&amp;_01_CODIGOS_Y_COSTOS_xlsm[[#This Row],[CODIGO]]</f>
        <v>RESORTES31</v>
      </c>
      <c r="G429"/>
      <c r="H429"/>
      <c r="I429"/>
      <c r="J429"/>
      <c r="K429"/>
      <c r="L429"/>
    </row>
    <row r="430" spans="1:12" x14ac:dyDescent="0.2">
      <c r="A430" t="s">
        <v>5187</v>
      </c>
      <c r="B430" s="10" t="s">
        <v>828</v>
      </c>
      <c r="C430" t="s">
        <v>7073</v>
      </c>
      <c r="D430" t="s">
        <v>7074</v>
      </c>
      <c r="E430" s="9">
        <v>0</v>
      </c>
      <c r="F430" s="10" t="str">
        <f>+_01_CODIGOS_Y_COSTOS_xlsm[[#This Row],[FABRICA]]&amp;_01_CODIGOS_Y_COSTOS_xlsm[[#This Row],[CODIGO]]</f>
        <v>RESORTES32</v>
      </c>
      <c r="G430"/>
      <c r="H430"/>
      <c r="I430"/>
      <c r="J430"/>
      <c r="K430"/>
      <c r="L430"/>
    </row>
    <row r="431" spans="1:12" x14ac:dyDescent="0.2">
      <c r="A431" t="s">
        <v>5187</v>
      </c>
      <c r="B431" s="10" t="s">
        <v>829</v>
      </c>
      <c r="C431" t="s">
        <v>7075</v>
      </c>
      <c r="D431" t="s">
        <v>4632</v>
      </c>
      <c r="E431" s="9">
        <v>266</v>
      </c>
      <c r="F431" s="10" t="str">
        <f>+_01_CODIGOS_Y_COSTOS_xlsm[[#This Row],[FABRICA]]&amp;_01_CODIGOS_Y_COSTOS_xlsm[[#This Row],[CODIGO]]</f>
        <v>RESORTES33</v>
      </c>
      <c r="G431"/>
      <c r="H431"/>
      <c r="I431"/>
      <c r="J431"/>
      <c r="K431"/>
      <c r="L431"/>
    </row>
    <row r="432" spans="1:12" x14ac:dyDescent="0.2">
      <c r="A432" t="s">
        <v>5187</v>
      </c>
      <c r="B432" s="10" t="s">
        <v>830</v>
      </c>
      <c r="C432" t="s">
        <v>7076</v>
      </c>
      <c r="D432" t="s">
        <v>7077</v>
      </c>
      <c r="E432" s="9">
        <v>282</v>
      </c>
      <c r="F432" s="10" t="str">
        <f>+_01_CODIGOS_Y_COSTOS_xlsm[[#This Row],[FABRICA]]&amp;_01_CODIGOS_Y_COSTOS_xlsm[[#This Row],[CODIGO]]</f>
        <v>RESORTES34</v>
      </c>
      <c r="G432"/>
      <c r="H432"/>
      <c r="I432"/>
      <c r="J432"/>
      <c r="K432"/>
      <c r="L432"/>
    </row>
    <row r="433" spans="1:12" x14ac:dyDescent="0.2">
      <c r="A433" t="s">
        <v>5187</v>
      </c>
      <c r="B433" s="10" t="s">
        <v>831</v>
      </c>
      <c r="C433" t="s">
        <v>7078</v>
      </c>
      <c r="D433" t="s">
        <v>832</v>
      </c>
      <c r="E433" s="9">
        <v>0</v>
      </c>
      <c r="F433" s="10" t="str">
        <f>+_01_CODIGOS_Y_COSTOS_xlsm[[#This Row],[FABRICA]]&amp;_01_CODIGOS_Y_COSTOS_xlsm[[#This Row],[CODIGO]]</f>
        <v>RESORTES38</v>
      </c>
      <c r="G433"/>
      <c r="H433"/>
      <c r="I433"/>
      <c r="J433"/>
      <c r="K433"/>
      <c r="L433"/>
    </row>
    <row r="434" spans="1:12" x14ac:dyDescent="0.2">
      <c r="A434" t="s">
        <v>5187</v>
      </c>
      <c r="B434" s="10" t="s">
        <v>833</v>
      </c>
      <c r="C434" t="s">
        <v>7079</v>
      </c>
      <c r="D434" t="s">
        <v>834</v>
      </c>
      <c r="E434" s="9">
        <v>155.1</v>
      </c>
      <c r="F434" s="10" t="str">
        <f>+_01_CODIGOS_Y_COSTOS_xlsm[[#This Row],[FABRICA]]&amp;_01_CODIGOS_Y_COSTOS_xlsm[[#This Row],[CODIGO]]</f>
        <v>RESORTES39</v>
      </c>
      <c r="G434"/>
      <c r="H434"/>
      <c r="I434"/>
      <c r="J434"/>
      <c r="K434"/>
      <c r="L434"/>
    </row>
    <row r="435" spans="1:12" x14ac:dyDescent="0.2">
      <c r="A435" t="s">
        <v>5187</v>
      </c>
      <c r="B435" s="10" t="s">
        <v>835</v>
      </c>
      <c r="C435" t="s">
        <v>7080</v>
      </c>
      <c r="D435" t="s">
        <v>4633</v>
      </c>
      <c r="E435" s="9">
        <v>451.2</v>
      </c>
      <c r="F435" s="10" t="str">
        <f>+_01_CODIGOS_Y_COSTOS_xlsm[[#This Row],[FABRICA]]&amp;_01_CODIGOS_Y_COSTOS_xlsm[[#This Row],[CODIGO]]</f>
        <v>RESORTES80</v>
      </c>
      <c r="G435"/>
      <c r="H435"/>
      <c r="I435"/>
      <c r="J435"/>
      <c r="K435"/>
      <c r="L435"/>
    </row>
    <row r="436" spans="1:12" x14ac:dyDescent="0.2">
      <c r="A436" t="s">
        <v>5187</v>
      </c>
      <c r="B436" s="10" t="s">
        <v>836</v>
      </c>
      <c r="C436" t="s">
        <v>7081</v>
      </c>
      <c r="D436" t="s">
        <v>7082</v>
      </c>
      <c r="E436" s="9">
        <v>451.2</v>
      </c>
      <c r="F436" s="10" t="str">
        <f>+_01_CODIGOS_Y_COSTOS_xlsm[[#This Row],[FABRICA]]&amp;_01_CODIGOS_Y_COSTOS_xlsm[[#This Row],[CODIGO]]</f>
        <v>RESORTES81</v>
      </c>
      <c r="G436"/>
      <c r="H436"/>
      <c r="I436"/>
      <c r="J436"/>
      <c r="K436"/>
      <c r="L436"/>
    </row>
    <row r="437" spans="1:12" x14ac:dyDescent="0.2">
      <c r="A437" t="s">
        <v>5187</v>
      </c>
      <c r="B437" s="10" t="s">
        <v>837</v>
      </c>
      <c r="C437" t="s">
        <v>7083</v>
      </c>
      <c r="D437" t="s">
        <v>7084</v>
      </c>
      <c r="E437" s="9">
        <v>705</v>
      </c>
      <c r="F437" s="10" t="str">
        <f>+_01_CODIGOS_Y_COSTOS_xlsm[[#This Row],[FABRICA]]&amp;_01_CODIGOS_Y_COSTOS_xlsm[[#This Row],[CODIGO]]</f>
        <v>RESORTES82</v>
      </c>
      <c r="G437"/>
      <c r="H437"/>
      <c r="I437"/>
      <c r="J437"/>
      <c r="K437"/>
      <c r="L437"/>
    </row>
    <row r="438" spans="1:12" x14ac:dyDescent="0.2">
      <c r="A438" t="s">
        <v>5187</v>
      </c>
      <c r="B438" s="10" t="s">
        <v>838</v>
      </c>
      <c r="C438" t="s">
        <v>7085</v>
      </c>
      <c r="D438" t="s">
        <v>7086</v>
      </c>
      <c r="E438" s="9">
        <v>0</v>
      </c>
      <c r="F438" s="10" t="str">
        <f>+_01_CODIGOS_Y_COSTOS_xlsm[[#This Row],[FABRICA]]&amp;_01_CODIGOS_Y_COSTOS_xlsm[[#This Row],[CODIGO]]</f>
        <v>RESORTES83</v>
      </c>
      <c r="G438"/>
      <c r="H438"/>
      <c r="I438"/>
      <c r="J438"/>
      <c r="K438"/>
      <c r="L438"/>
    </row>
    <row r="439" spans="1:12" x14ac:dyDescent="0.2">
      <c r="A439" t="s">
        <v>5187</v>
      </c>
      <c r="B439" s="10" t="s">
        <v>839</v>
      </c>
      <c r="C439" t="s">
        <v>7087</v>
      </c>
      <c r="D439" t="s">
        <v>7088</v>
      </c>
      <c r="E439" s="9">
        <v>377</v>
      </c>
      <c r="F439" s="10" t="str">
        <f>+_01_CODIGOS_Y_COSTOS_xlsm[[#This Row],[FABRICA]]&amp;_01_CODIGOS_Y_COSTOS_xlsm[[#This Row],[CODIGO]]</f>
        <v>RESORTES84</v>
      </c>
      <c r="G439"/>
      <c r="H439"/>
      <c r="I439"/>
      <c r="J439"/>
      <c r="K439"/>
      <c r="L439"/>
    </row>
    <row r="440" spans="1:12" x14ac:dyDescent="0.2">
      <c r="A440" t="s">
        <v>5187</v>
      </c>
      <c r="B440" s="10" t="s">
        <v>840</v>
      </c>
      <c r="C440" t="s">
        <v>7089</v>
      </c>
      <c r="D440" t="s">
        <v>7090</v>
      </c>
      <c r="E440" s="9">
        <v>0</v>
      </c>
      <c r="F440" s="10" t="str">
        <f>+_01_CODIGOS_Y_COSTOS_xlsm[[#This Row],[FABRICA]]&amp;_01_CODIGOS_Y_COSTOS_xlsm[[#This Row],[CODIGO]]</f>
        <v>RESORTES85</v>
      </c>
      <c r="G440"/>
      <c r="H440"/>
      <c r="I440"/>
      <c r="J440"/>
      <c r="K440"/>
      <c r="L440"/>
    </row>
    <row r="441" spans="1:12" x14ac:dyDescent="0.2">
      <c r="A441" t="s">
        <v>5187</v>
      </c>
      <c r="B441" s="10" t="s">
        <v>841</v>
      </c>
      <c r="C441" t="s">
        <v>7091</v>
      </c>
      <c r="D441" t="s">
        <v>7092</v>
      </c>
      <c r="E441" s="9">
        <v>549.9</v>
      </c>
      <c r="F441" s="10" t="str">
        <f>+_01_CODIGOS_Y_COSTOS_xlsm[[#This Row],[FABRICA]]&amp;_01_CODIGOS_Y_COSTOS_xlsm[[#This Row],[CODIGO]]</f>
        <v>RESORTES86</v>
      </c>
      <c r="G441"/>
      <c r="H441"/>
      <c r="I441"/>
      <c r="J441"/>
      <c r="K441"/>
      <c r="L441"/>
    </row>
    <row r="442" spans="1:12" x14ac:dyDescent="0.2">
      <c r="A442" t="s">
        <v>5187</v>
      </c>
      <c r="B442" s="10" t="s">
        <v>842</v>
      </c>
      <c r="C442" t="s">
        <v>7093</v>
      </c>
      <c r="D442" t="s">
        <v>7094</v>
      </c>
      <c r="E442" s="9">
        <v>0</v>
      </c>
      <c r="F442" s="10" t="str">
        <f>+_01_CODIGOS_Y_COSTOS_xlsm[[#This Row],[FABRICA]]&amp;_01_CODIGOS_Y_COSTOS_xlsm[[#This Row],[CODIGO]]</f>
        <v>RESORTES87</v>
      </c>
      <c r="G442"/>
      <c r="H442"/>
      <c r="I442"/>
      <c r="J442"/>
      <c r="K442"/>
      <c r="L442"/>
    </row>
    <row r="443" spans="1:12" x14ac:dyDescent="0.2">
      <c r="A443" t="s">
        <v>5187</v>
      </c>
      <c r="B443" s="10" t="s">
        <v>843</v>
      </c>
      <c r="C443" t="s">
        <v>7095</v>
      </c>
      <c r="D443" t="s">
        <v>7096</v>
      </c>
      <c r="E443" s="9">
        <v>0</v>
      </c>
      <c r="F443" s="10" t="str">
        <f>+_01_CODIGOS_Y_COSTOS_xlsm[[#This Row],[FABRICA]]&amp;_01_CODIGOS_Y_COSTOS_xlsm[[#This Row],[CODIGO]]</f>
        <v>RESORTES88</v>
      </c>
      <c r="G443"/>
      <c r="H443"/>
      <c r="I443"/>
      <c r="J443"/>
      <c r="K443"/>
      <c r="L443"/>
    </row>
    <row r="444" spans="1:12" x14ac:dyDescent="0.2">
      <c r="A444" t="s">
        <v>5187</v>
      </c>
      <c r="B444" s="10" t="s">
        <v>844</v>
      </c>
      <c r="C444" t="s">
        <v>7097</v>
      </c>
      <c r="D444" t="s">
        <v>7098</v>
      </c>
      <c r="E444" s="9">
        <v>0</v>
      </c>
      <c r="F444" s="10" t="str">
        <f>+_01_CODIGOS_Y_COSTOS_xlsm[[#This Row],[FABRICA]]&amp;_01_CODIGOS_Y_COSTOS_xlsm[[#This Row],[CODIGO]]</f>
        <v>RESORTES89</v>
      </c>
      <c r="G444"/>
      <c r="H444"/>
      <c r="I444"/>
      <c r="J444"/>
      <c r="K444"/>
      <c r="L444"/>
    </row>
    <row r="445" spans="1:12" x14ac:dyDescent="0.2">
      <c r="A445" t="s">
        <v>5187</v>
      </c>
      <c r="B445" s="10" t="s">
        <v>845</v>
      </c>
      <c r="C445" t="s">
        <v>7099</v>
      </c>
      <c r="D445" t="s">
        <v>7100</v>
      </c>
      <c r="E445" s="9">
        <v>0</v>
      </c>
      <c r="F445" s="10" t="str">
        <f>+_01_CODIGOS_Y_COSTOS_xlsm[[#This Row],[FABRICA]]&amp;_01_CODIGOS_Y_COSTOS_xlsm[[#This Row],[CODIGO]]</f>
        <v>RESORTES35</v>
      </c>
      <c r="G445"/>
      <c r="H445"/>
      <c r="I445"/>
      <c r="J445"/>
      <c r="K445"/>
      <c r="L445"/>
    </row>
    <row r="446" spans="1:12" x14ac:dyDescent="0.2">
      <c r="A446" t="s">
        <v>5187</v>
      </c>
      <c r="B446" s="10" t="s">
        <v>846</v>
      </c>
      <c r="C446" t="s">
        <v>7101</v>
      </c>
      <c r="D446" t="s">
        <v>7102</v>
      </c>
      <c r="E446" s="9">
        <v>0</v>
      </c>
      <c r="F446" s="10" t="str">
        <f>+_01_CODIGOS_Y_COSTOS_xlsm[[#This Row],[FABRICA]]&amp;_01_CODIGOS_Y_COSTOS_xlsm[[#This Row],[CODIGO]]</f>
        <v>RESORTES36</v>
      </c>
      <c r="G446"/>
      <c r="H446"/>
      <c r="I446"/>
      <c r="J446"/>
      <c r="K446"/>
      <c r="L446"/>
    </row>
    <row r="447" spans="1:12" x14ac:dyDescent="0.2">
      <c r="A447" t="s">
        <v>5187</v>
      </c>
      <c r="B447" s="10" t="s">
        <v>847</v>
      </c>
      <c r="C447" t="s">
        <v>7103</v>
      </c>
      <c r="D447" t="s">
        <v>7104</v>
      </c>
      <c r="E447" s="9">
        <v>0</v>
      </c>
      <c r="F447" s="10" t="str">
        <f>+_01_CODIGOS_Y_COSTOS_xlsm[[#This Row],[FABRICA]]&amp;_01_CODIGOS_Y_COSTOS_xlsm[[#This Row],[CODIGO]]</f>
        <v>RESORTES37</v>
      </c>
      <c r="G447"/>
      <c r="H447"/>
      <c r="I447"/>
      <c r="J447"/>
      <c r="K447"/>
      <c r="L447"/>
    </row>
    <row r="448" spans="1:12" x14ac:dyDescent="0.2">
      <c r="A448" t="s">
        <v>5187</v>
      </c>
      <c r="B448" s="10" t="s">
        <v>848</v>
      </c>
      <c r="C448" t="s">
        <v>7105</v>
      </c>
      <c r="D448" t="s">
        <v>7106</v>
      </c>
      <c r="E448" s="9">
        <v>0</v>
      </c>
      <c r="F448" s="10" t="str">
        <f>+_01_CODIGOS_Y_COSTOS_xlsm[[#This Row],[FABRICA]]&amp;_01_CODIGOS_Y_COSTOS_xlsm[[#This Row],[CODIGO]]</f>
        <v>RESORTES40</v>
      </c>
      <c r="G448"/>
      <c r="H448"/>
      <c r="I448"/>
      <c r="J448"/>
      <c r="K448"/>
      <c r="L448"/>
    </row>
    <row r="449" spans="1:12" x14ac:dyDescent="0.2">
      <c r="A449" t="s">
        <v>5187</v>
      </c>
      <c r="B449" s="10" t="s">
        <v>849</v>
      </c>
      <c r="C449" t="s">
        <v>7107</v>
      </c>
      <c r="D449" t="s">
        <v>7031</v>
      </c>
      <c r="E449" s="9">
        <v>0</v>
      </c>
      <c r="F449" s="10" t="str">
        <f>+_01_CODIGOS_Y_COSTOS_xlsm[[#This Row],[FABRICA]]&amp;_01_CODIGOS_Y_COSTOS_xlsm[[#This Row],[CODIGO]]</f>
        <v>RESORTES41</v>
      </c>
      <c r="G449"/>
      <c r="H449"/>
      <c r="I449"/>
      <c r="J449"/>
      <c r="K449"/>
      <c r="L449"/>
    </row>
    <row r="450" spans="1:12" x14ac:dyDescent="0.2">
      <c r="A450" t="s">
        <v>5187</v>
      </c>
      <c r="B450" s="10" t="s">
        <v>850</v>
      </c>
      <c r="C450" t="s">
        <v>7108</v>
      </c>
      <c r="D450" t="s">
        <v>7034</v>
      </c>
      <c r="E450" s="9">
        <v>0</v>
      </c>
      <c r="F450" s="10" t="str">
        <f>+_01_CODIGOS_Y_COSTOS_xlsm[[#This Row],[FABRICA]]&amp;_01_CODIGOS_Y_COSTOS_xlsm[[#This Row],[CODIGO]]</f>
        <v>RESORTES42</v>
      </c>
      <c r="G450"/>
      <c r="H450"/>
      <c r="I450"/>
      <c r="J450"/>
      <c r="K450"/>
      <c r="L450"/>
    </row>
    <row r="451" spans="1:12" x14ac:dyDescent="0.2">
      <c r="A451" t="s">
        <v>5187</v>
      </c>
      <c r="B451" s="10" t="s">
        <v>851</v>
      </c>
      <c r="C451" t="s">
        <v>7109</v>
      </c>
      <c r="D451" t="s">
        <v>7110</v>
      </c>
      <c r="E451" s="9">
        <v>183.3</v>
      </c>
      <c r="F451" s="10" t="str">
        <f>+_01_CODIGOS_Y_COSTOS_xlsm[[#This Row],[FABRICA]]&amp;_01_CODIGOS_Y_COSTOS_xlsm[[#This Row],[CODIGO]]</f>
        <v>RESORTES43</v>
      </c>
      <c r="G451"/>
      <c r="H451"/>
      <c r="I451"/>
      <c r="J451"/>
      <c r="K451"/>
      <c r="L451"/>
    </row>
    <row r="452" spans="1:12" x14ac:dyDescent="0.2">
      <c r="A452" t="s">
        <v>5187</v>
      </c>
      <c r="B452" s="10" t="s">
        <v>852</v>
      </c>
      <c r="C452" t="s">
        <v>7111</v>
      </c>
      <c r="D452" t="s">
        <v>7112</v>
      </c>
      <c r="E452" s="9">
        <v>169.2</v>
      </c>
      <c r="F452" s="10" t="str">
        <f>+_01_CODIGOS_Y_COSTOS_xlsm[[#This Row],[FABRICA]]&amp;_01_CODIGOS_Y_COSTOS_xlsm[[#This Row],[CODIGO]]</f>
        <v>RESORTES44</v>
      </c>
      <c r="G452"/>
      <c r="H452"/>
      <c r="I452"/>
      <c r="J452"/>
      <c r="K452"/>
      <c r="L452"/>
    </row>
    <row r="453" spans="1:12" x14ac:dyDescent="0.2">
      <c r="A453" t="s">
        <v>5187</v>
      </c>
      <c r="B453" s="10" t="s">
        <v>853</v>
      </c>
      <c r="C453" t="s">
        <v>7113</v>
      </c>
      <c r="D453" t="s">
        <v>7114</v>
      </c>
      <c r="E453" s="9">
        <v>169.2</v>
      </c>
      <c r="F453" s="10" t="str">
        <f>+_01_CODIGOS_Y_COSTOS_xlsm[[#This Row],[FABRICA]]&amp;_01_CODIGOS_Y_COSTOS_xlsm[[#This Row],[CODIGO]]</f>
        <v>RESORTES45</v>
      </c>
      <c r="G453"/>
      <c r="H453"/>
      <c r="I453"/>
      <c r="J453"/>
      <c r="K453"/>
      <c r="L453"/>
    </row>
    <row r="454" spans="1:12" x14ac:dyDescent="0.2">
      <c r="A454" t="s">
        <v>5187</v>
      </c>
      <c r="B454" s="10" t="s">
        <v>854</v>
      </c>
      <c r="C454" t="s">
        <v>7115</v>
      </c>
      <c r="D454" t="s">
        <v>7116</v>
      </c>
      <c r="E454" s="9">
        <v>211.5</v>
      </c>
      <c r="F454" s="10" t="str">
        <f>+_01_CODIGOS_Y_COSTOS_xlsm[[#This Row],[FABRICA]]&amp;_01_CODIGOS_Y_COSTOS_xlsm[[#This Row],[CODIGO]]</f>
        <v>RESORTES46</v>
      </c>
      <c r="G454"/>
      <c r="H454"/>
      <c r="I454"/>
      <c r="J454"/>
      <c r="K454"/>
      <c r="L454"/>
    </row>
    <row r="455" spans="1:12" x14ac:dyDescent="0.2">
      <c r="A455" t="s">
        <v>5187</v>
      </c>
      <c r="B455" s="10" t="s">
        <v>855</v>
      </c>
      <c r="C455" t="s">
        <v>7117</v>
      </c>
      <c r="D455" t="s">
        <v>7118</v>
      </c>
      <c r="E455" s="9">
        <v>0</v>
      </c>
      <c r="F455" s="10" t="str">
        <f>+_01_CODIGOS_Y_COSTOS_xlsm[[#This Row],[FABRICA]]&amp;_01_CODIGOS_Y_COSTOS_xlsm[[#This Row],[CODIGO]]</f>
        <v>RESORTES47</v>
      </c>
      <c r="G455"/>
      <c r="H455"/>
      <c r="I455"/>
      <c r="J455"/>
      <c r="K455"/>
      <c r="L455"/>
    </row>
    <row r="456" spans="1:12" x14ac:dyDescent="0.2">
      <c r="A456" t="s">
        <v>5187</v>
      </c>
      <c r="B456" s="10" t="s">
        <v>856</v>
      </c>
      <c r="C456" t="s">
        <v>7119</v>
      </c>
      <c r="D456" t="s">
        <v>7120</v>
      </c>
      <c r="E456" s="9">
        <v>225.6</v>
      </c>
      <c r="F456" s="10" t="str">
        <f>+_01_CODIGOS_Y_COSTOS_xlsm[[#This Row],[FABRICA]]&amp;_01_CODIGOS_Y_COSTOS_xlsm[[#This Row],[CODIGO]]</f>
        <v>RESORTES48</v>
      </c>
      <c r="G456"/>
      <c r="H456"/>
      <c r="I456"/>
      <c r="J456"/>
      <c r="K456"/>
      <c r="L456"/>
    </row>
    <row r="457" spans="1:12" x14ac:dyDescent="0.2">
      <c r="A457" t="s">
        <v>5187</v>
      </c>
      <c r="B457" s="10" t="s">
        <v>857</v>
      </c>
      <c r="C457" t="s">
        <v>7121</v>
      </c>
      <c r="D457" t="s">
        <v>4634</v>
      </c>
      <c r="E457" s="9">
        <v>225.6</v>
      </c>
      <c r="F457" s="10" t="str">
        <f>+_01_CODIGOS_Y_COSTOS_xlsm[[#This Row],[FABRICA]]&amp;_01_CODIGOS_Y_COSTOS_xlsm[[#This Row],[CODIGO]]</f>
        <v>RESORTES50</v>
      </c>
      <c r="G457"/>
      <c r="H457"/>
      <c r="I457"/>
      <c r="J457"/>
      <c r="K457"/>
      <c r="L457"/>
    </row>
    <row r="458" spans="1:12" x14ac:dyDescent="0.2">
      <c r="A458" t="s">
        <v>5187</v>
      </c>
      <c r="B458" s="10" t="s">
        <v>858</v>
      </c>
      <c r="C458" t="s">
        <v>7122</v>
      </c>
      <c r="D458" t="s">
        <v>7123</v>
      </c>
      <c r="E458" s="9">
        <v>225.6</v>
      </c>
      <c r="F458" s="10" t="str">
        <f>+_01_CODIGOS_Y_COSTOS_xlsm[[#This Row],[FABRICA]]&amp;_01_CODIGOS_Y_COSTOS_xlsm[[#This Row],[CODIGO]]</f>
        <v>RESORTES51</v>
      </c>
      <c r="G458"/>
      <c r="H458"/>
      <c r="I458"/>
      <c r="J458"/>
      <c r="K458"/>
      <c r="L458"/>
    </row>
    <row r="459" spans="1:12" x14ac:dyDescent="0.2">
      <c r="A459" t="s">
        <v>5187</v>
      </c>
      <c r="B459" s="10" t="s">
        <v>859</v>
      </c>
      <c r="C459" t="s">
        <v>7124</v>
      </c>
      <c r="D459" t="s">
        <v>7045</v>
      </c>
      <c r="E459" s="9">
        <v>310.2</v>
      </c>
      <c r="F459" s="10" t="str">
        <f>+_01_CODIGOS_Y_COSTOS_xlsm[[#This Row],[FABRICA]]&amp;_01_CODIGOS_Y_COSTOS_xlsm[[#This Row],[CODIGO]]</f>
        <v>RESORTES52</v>
      </c>
      <c r="G459"/>
      <c r="H459"/>
      <c r="I459"/>
      <c r="J459"/>
      <c r="K459"/>
      <c r="L459"/>
    </row>
    <row r="460" spans="1:12" x14ac:dyDescent="0.2">
      <c r="A460" t="s">
        <v>5187</v>
      </c>
      <c r="B460" s="10" t="s">
        <v>860</v>
      </c>
      <c r="C460" t="s">
        <v>7125</v>
      </c>
      <c r="D460" t="s">
        <v>7126</v>
      </c>
      <c r="E460" s="9">
        <v>0</v>
      </c>
      <c r="F460" s="10" t="str">
        <f>+_01_CODIGOS_Y_COSTOS_xlsm[[#This Row],[FABRICA]]&amp;_01_CODIGOS_Y_COSTOS_xlsm[[#This Row],[CODIGO]]</f>
        <v>RESORTES53</v>
      </c>
      <c r="G460"/>
      <c r="H460"/>
      <c r="I460"/>
      <c r="J460"/>
      <c r="K460"/>
      <c r="L460"/>
    </row>
    <row r="461" spans="1:12" x14ac:dyDescent="0.2">
      <c r="A461" t="s">
        <v>5187</v>
      </c>
      <c r="B461" s="10" t="s">
        <v>861</v>
      </c>
      <c r="C461" t="s">
        <v>7127</v>
      </c>
      <c r="D461" t="s">
        <v>4635</v>
      </c>
      <c r="E461" s="9">
        <v>211.5</v>
      </c>
      <c r="F461" s="10" t="str">
        <f>+_01_CODIGOS_Y_COSTOS_xlsm[[#This Row],[FABRICA]]&amp;_01_CODIGOS_Y_COSTOS_xlsm[[#This Row],[CODIGO]]</f>
        <v>RESORTES55</v>
      </c>
      <c r="G461"/>
      <c r="H461"/>
      <c r="I461"/>
      <c r="J461"/>
      <c r="K461"/>
      <c r="L461"/>
    </row>
    <row r="462" spans="1:12" x14ac:dyDescent="0.2">
      <c r="A462" t="s">
        <v>5187</v>
      </c>
      <c r="B462" s="10" t="s">
        <v>862</v>
      </c>
      <c r="C462" t="s">
        <v>7128</v>
      </c>
      <c r="D462" t="s">
        <v>7129</v>
      </c>
      <c r="E462" s="9">
        <v>184</v>
      </c>
      <c r="F462" s="10" t="str">
        <f>+_01_CODIGOS_Y_COSTOS_xlsm[[#This Row],[FABRICA]]&amp;_01_CODIGOS_Y_COSTOS_xlsm[[#This Row],[CODIGO]]</f>
        <v>RESORTES56</v>
      </c>
      <c r="G462"/>
      <c r="H462"/>
      <c r="I462"/>
      <c r="J462"/>
      <c r="K462"/>
      <c r="L462"/>
    </row>
    <row r="463" spans="1:12" x14ac:dyDescent="0.2">
      <c r="A463" t="s">
        <v>5187</v>
      </c>
      <c r="B463" s="10" t="s">
        <v>863</v>
      </c>
      <c r="C463" t="s">
        <v>7130</v>
      </c>
      <c r="D463" t="s">
        <v>4628</v>
      </c>
      <c r="E463" s="9">
        <v>352.5</v>
      </c>
      <c r="F463" s="10" t="str">
        <f>+_01_CODIGOS_Y_COSTOS_xlsm[[#This Row],[FABRICA]]&amp;_01_CODIGOS_Y_COSTOS_xlsm[[#This Row],[CODIGO]]</f>
        <v>RESORTES57</v>
      </c>
      <c r="G463"/>
      <c r="H463"/>
      <c r="I463"/>
      <c r="J463"/>
      <c r="K463"/>
      <c r="L463"/>
    </row>
    <row r="464" spans="1:12" x14ac:dyDescent="0.2">
      <c r="A464" t="s">
        <v>5187</v>
      </c>
      <c r="B464" s="10" t="s">
        <v>864</v>
      </c>
      <c r="C464" t="s">
        <v>7131</v>
      </c>
      <c r="D464" t="s">
        <v>4636</v>
      </c>
      <c r="E464" s="9">
        <v>0</v>
      </c>
      <c r="F464" s="10" t="str">
        <f>+_01_CODIGOS_Y_COSTOS_xlsm[[#This Row],[FABRICA]]&amp;_01_CODIGOS_Y_COSTOS_xlsm[[#This Row],[CODIGO]]</f>
        <v>RESORTES58</v>
      </c>
      <c r="G464"/>
      <c r="H464"/>
      <c r="I464"/>
      <c r="J464"/>
      <c r="K464"/>
      <c r="L464"/>
    </row>
    <row r="465" spans="1:12" x14ac:dyDescent="0.2">
      <c r="A465" t="s">
        <v>5187</v>
      </c>
      <c r="B465" s="10" t="s">
        <v>865</v>
      </c>
      <c r="C465" t="s">
        <v>7132</v>
      </c>
      <c r="D465" t="s">
        <v>7133</v>
      </c>
      <c r="E465" s="9">
        <v>211.5</v>
      </c>
      <c r="F465" s="10" t="str">
        <f>+_01_CODIGOS_Y_COSTOS_xlsm[[#This Row],[FABRICA]]&amp;_01_CODIGOS_Y_COSTOS_xlsm[[#This Row],[CODIGO]]</f>
        <v>RESORTES59</v>
      </c>
      <c r="G465"/>
      <c r="H465"/>
      <c r="I465"/>
      <c r="J465"/>
      <c r="K465"/>
      <c r="L465"/>
    </row>
    <row r="466" spans="1:12" x14ac:dyDescent="0.2">
      <c r="A466" t="s">
        <v>5187</v>
      </c>
      <c r="B466" s="10" t="s">
        <v>866</v>
      </c>
      <c r="C466" t="s">
        <v>7134</v>
      </c>
      <c r="D466" t="s">
        <v>4629</v>
      </c>
      <c r="E466" s="9">
        <v>282</v>
      </c>
      <c r="F466" s="10" t="str">
        <f>+_01_CODIGOS_Y_COSTOS_xlsm[[#This Row],[FABRICA]]&amp;_01_CODIGOS_Y_COSTOS_xlsm[[#This Row],[CODIGO]]</f>
        <v>RESORTES60</v>
      </c>
      <c r="G466"/>
      <c r="H466"/>
      <c r="I466"/>
      <c r="J466"/>
      <c r="K466"/>
      <c r="L466"/>
    </row>
    <row r="467" spans="1:12" x14ac:dyDescent="0.2">
      <c r="A467" t="s">
        <v>5187</v>
      </c>
      <c r="B467" s="10" t="s">
        <v>867</v>
      </c>
      <c r="C467" t="s">
        <v>7135</v>
      </c>
      <c r="D467" t="s">
        <v>4637</v>
      </c>
      <c r="E467" s="9">
        <v>239.7</v>
      </c>
      <c r="F467" s="10" t="str">
        <f>+_01_CODIGOS_Y_COSTOS_xlsm[[#This Row],[FABRICA]]&amp;_01_CODIGOS_Y_COSTOS_xlsm[[#This Row],[CODIGO]]</f>
        <v>RESORTES61</v>
      </c>
      <c r="G467"/>
      <c r="H467"/>
      <c r="I467"/>
      <c r="J467"/>
      <c r="K467"/>
      <c r="L467"/>
    </row>
    <row r="468" spans="1:12" x14ac:dyDescent="0.2">
      <c r="A468" t="s">
        <v>5187</v>
      </c>
      <c r="B468" s="10" t="s">
        <v>868</v>
      </c>
      <c r="C468" t="s">
        <v>7136</v>
      </c>
      <c r="D468" t="s">
        <v>7137</v>
      </c>
      <c r="E468" s="9">
        <v>197.4</v>
      </c>
      <c r="F468" s="10" t="str">
        <f>+_01_CODIGOS_Y_COSTOS_xlsm[[#This Row],[FABRICA]]&amp;_01_CODIGOS_Y_COSTOS_xlsm[[#This Row],[CODIGO]]</f>
        <v>RESORTES62</v>
      </c>
      <c r="G468"/>
      <c r="H468"/>
      <c r="I468"/>
      <c r="J468"/>
      <c r="K468"/>
      <c r="L468"/>
    </row>
    <row r="469" spans="1:12" x14ac:dyDescent="0.2">
      <c r="A469" t="s">
        <v>5187</v>
      </c>
      <c r="B469" s="10" t="s">
        <v>869</v>
      </c>
      <c r="C469" t="s">
        <v>7138</v>
      </c>
      <c r="D469" t="s">
        <v>7139</v>
      </c>
      <c r="E469" s="9">
        <v>197.4</v>
      </c>
      <c r="F469" s="10" t="str">
        <f>+_01_CODIGOS_Y_COSTOS_xlsm[[#This Row],[FABRICA]]&amp;_01_CODIGOS_Y_COSTOS_xlsm[[#This Row],[CODIGO]]</f>
        <v>RESORTES63</v>
      </c>
      <c r="G469"/>
      <c r="H469"/>
      <c r="I469"/>
      <c r="J469"/>
      <c r="K469"/>
      <c r="L469"/>
    </row>
    <row r="470" spans="1:12" x14ac:dyDescent="0.2">
      <c r="A470" t="s">
        <v>5187</v>
      </c>
      <c r="B470" s="10" t="s">
        <v>870</v>
      </c>
      <c r="C470" t="s">
        <v>7140</v>
      </c>
      <c r="D470" t="s">
        <v>4638</v>
      </c>
      <c r="E470" s="9">
        <v>225.6</v>
      </c>
      <c r="F470" s="10" t="str">
        <f>+_01_CODIGOS_Y_COSTOS_xlsm[[#This Row],[FABRICA]]&amp;_01_CODIGOS_Y_COSTOS_xlsm[[#This Row],[CODIGO]]</f>
        <v>RESORTES64</v>
      </c>
      <c r="G470"/>
      <c r="H470"/>
      <c r="I470"/>
      <c r="J470"/>
      <c r="K470"/>
      <c r="L470"/>
    </row>
    <row r="471" spans="1:12" x14ac:dyDescent="0.2">
      <c r="A471" t="s">
        <v>5187</v>
      </c>
      <c r="B471" s="10" t="s">
        <v>871</v>
      </c>
      <c r="C471" t="s">
        <v>7141</v>
      </c>
      <c r="D471" t="s">
        <v>7061</v>
      </c>
      <c r="E471" s="9">
        <v>352.5</v>
      </c>
      <c r="F471" s="10" t="str">
        <f>+_01_CODIGOS_Y_COSTOS_xlsm[[#This Row],[FABRICA]]&amp;_01_CODIGOS_Y_COSTOS_xlsm[[#This Row],[CODIGO]]</f>
        <v>RESORTES65</v>
      </c>
      <c r="G471"/>
      <c r="H471"/>
      <c r="I471"/>
      <c r="J471"/>
      <c r="K471"/>
      <c r="L471"/>
    </row>
    <row r="472" spans="1:12" x14ac:dyDescent="0.2">
      <c r="A472" t="s">
        <v>5187</v>
      </c>
      <c r="B472" s="10" t="s">
        <v>872</v>
      </c>
      <c r="C472" t="s">
        <v>7142</v>
      </c>
      <c r="D472" t="s">
        <v>7143</v>
      </c>
      <c r="E472" s="9">
        <v>239.7</v>
      </c>
      <c r="F472" s="10" t="str">
        <f>+_01_CODIGOS_Y_COSTOS_xlsm[[#This Row],[FABRICA]]&amp;_01_CODIGOS_Y_COSTOS_xlsm[[#This Row],[CODIGO]]</f>
        <v>RESORTES66</v>
      </c>
      <c r="G472"/>
      <c r="H472"/>
      <c r="I472"/>
      <c r="J472"/>
      <c r="K472"/>
      <c r="L472"/>
    </row>
    <row r="473" spans="1:12" x14ac:dyDescent="0.2">
      <c r="A473" t="s">
        <v>5187</v>
      </c>
      <c r="B473" s="10" t="s">
        <v>873</v>
      </c>
      <c r="C473" t="s">
        <v>7144</v>
      </c>
      <c r="D473" t="s">
        <v>7145</v>
      </c>
      <c r="E473" s="9">
        <v>423</v>
      </c>
      <c r="F473" s="10" t="str">
        <f>+_01_CODIGOS_Y_COSTOS_xlsm[[#This Row],[FABRICA]]&amp;_01_CODIGOS_Y_COSTOS_xlsm[[#This Row],[CODIGO]]</f>
        <v>RESORTES68</v>
      </c>
      <c r="G473"/>
      <c r="H473"/>
      <c r="I473"/>
      <c r="J473"/>
      <c r="K473"/>
      <c r="L473"/>
    </row>
    <row r="474" spans="1:12" x14ac:dyDescent="0.2">
      <c r="A474" t="s">
        <v>5187</v>
      </c>
      <c r="B474" s="10" t="s">
        <v>874</v>
      </c>
      <c r="C474" t="s">
        <v>7146</v>
      </c>
      <c r="D474" t="s">
        <v>7147</v>
      </c>
      <c r="E474" s="9">
        <v>352.5</v>
      </c>
      <c r="F474" s="10" t="str">
        <f>+_01_CODIGOS_Y_COSTOS_xlsm[[#This Row],[FABRICA]]&amp;_01_CODIGOS_Y_COSTOS_xlsm[[#This Row],[CODIGO]]</f>
        <v>RESORTES69</v>
      </c>
      <c r="G474"/>
      <c r="H474"/>
      <c r="I474"/>
      <c r="J474"/>
      <c r="K474"/>
      <c r="L474"/>
    </row>
    <row r="475" spans="1:12" x14ac:dyDescent="0.2">
      <c r="A475" t="s">
        <v>5187</v>
      </c>
      <c r="B475" s="10" t="s">
        <v>875</v>
      </c>
      <c r="C475" t="s">
        <v>7148</v>
      </c>
      <c r="D475" t="s">
        <v>7149</v>
      </c>
      <c r="E475" s="9">
        <v>423</v>
      </c>
      <c r="F475" s="10" t="str">
        <f>+_01_CODIGOS_Y_COSTOS_xlsm[[#This Row],[FABRICA]]&amp;_01_CODIGOS_Y_COSTOS_xlsm[[#This Row],[CODIGO]]</f>
        <v>RESORTES70</v>
      </c>
      <c r="G475"/>
      <c r="H475"/>
      <c r="I475"/>
      <c r="J475"/>
      <c r="K475"/>
      <c r="L475"/>
    </row>
    <row r="476" spans="1:12" x14ac:dyDescent="0.2">
      <c r="A476" t="s">
        <v>5187</v>
      </c>
      <c r="B476" s="10" t="s">
        <v>876</v>
      </c>
      <c r="C476" t="s">
        <v>7150</v>
      </c>
      <c r="D476" t="s">
        <v>7151</v>
      </c>
      <c r="E476" s="9">
        <v>310.2</v>
      </c>
      <c r="F476" s="10" t="str">
        <f>+_01_CODIGOS_Y_COSTOS_xlsm[[#This Row],[FABRICA]]&amp;_01_CODIGOS_Y_COSTOS_xlsm[[#This Row],[CODIGO]]</f>
        <v>RESORTES71</v>
      </c>
      <c r="G476"/>
      <c r="H476"/>
      <c r="I476"/>
      <c r="J476"/>
      <c r="K476"/>
      <c r="L476"/>
    </row>
    <row r="477" spans="1:12" x14ac:dyDescent="0.2">
      <c r="A477" t="s">
        <v>5187</v>
      </c>
      <c r="B477" s="10" t="s">
        <v>877</v>
      </c>
      <c r="C477" t="s">
        <v>7152</v>
      </c>
      <c r="D477" t="s">
        <v>7153</v>
      </c>
      <c r="E477" s="9">
        <v>324.3</v>
      </c>
      <c r="F477" s="10" t="str">
        <f>+_01_CODIGOS_Y_COSTOS_xlsm[[#This Row],[FABRICA]]&amp;_01_CODIGOS_Y_COSTOS_xlsm[[#This Row],[CODIGO]]</f>
        <v>RESORTES72</v>
      </c>
      <c r="G477"/>
      <c r="H477"/>
      <c r="I477"/>
      <c r="J477"/>
      <c r="K477"/>
      <c r="L477"/>
    </row>
    <row r="478" spans="1:12" x14ac:dyDescent="0.2">
      <c r="A478" t="s">
        <v>5187</v>
      </c>
      <c r="B478" s="10" t="s">
        <v>878</v>
      </c>
      <c r="C478" t="s">
        <v>7154</v>
      </c>
      <c r="D478" t="s">
        <v>4639</v>
      </c>
      <c r="E478" s="9">
        <v>267.89999999999998</v>
      </c>
      <c r="F478" s="10" t="str">
        <f>+_01_CODIGOS_Y_COSTOS_xlsm[[#This Row],[FABRICA]]&amp;_01_CODIGOS_Y_COSTOS_xlsm[[#This Row],[CODIGO]]</f>
        <v>RESORTES73</v>
      </c>
      <c r="G478"/>
      <c r="H478"/>
      <c r="I478"/>
      <c r="J478"/>
      <c r="K478"/>
      <c r="L478"/>
    </row>
    <row r="479" spans="1:12" x14ac:dyDescent="0.2">
      <c r="A479" t="s">
        <v>5187</v>
      </c>
      <c r="B479" s="10" t="s">
        <v>879</v>
      </c>
      <c r="C479" t="s">
        <v>7155</v>
      </c>
      <c r="D479" t="s">
        <v>7156</v>
      </c>
      <c r="E479" s="9">
        <v>282</v>
      </c>
      <c r="F479" s="10" t="str">
        <f>+_01_CODIGOS_Y_COSTOS_xlsm[[#This Row],[FABRICA]]&amp;_01_CODIGOS_Y_COSTOS_xlsm[[#This Row],[CODIGO]]</f>
        <v>RESORTES74</v>
      </c>
      <c r="G479"/>
      <c r="H479"/>
      <c r="I479"/>
      <c r="J479"/>
      <c r="K479"/>
      <c r="L479"/>
    </row>
    <row r="480" spans="1:12" x14ac:dyDescent="0.2">
      <c r="A480" t="s">
        <v>5187</v>
      </c>
      <c r="B480" s="10" t="s">
        <v>880</v>
      </c>
      <c r="C480" t="s">
        <v>7157</v>
      </c>
      <c r="D480" t="s">
        <v>7158</v>
      </c>
      <c r="E480" s="9">
        <v>130</v>
      </c>
      <c r="F480" s="10" t="str">
        <f>+_01_CODIGOS_Y_COSTOS_xlsm[[#This Row],[FABRICA]]&amp;_01_CODIGOS_Y_COSTOS_xlsm[[#This Row],[CODIGO]]</f>
        <v>RESORTES75</v>
      </c>
      <c r="G480"/>
      <c r="H480"/>
      <c r="I480"/>
      <c r="J480"/>
      <c r="K480"/>
      <c r="L480"/>
    </row>
    <row r="481" spans="1:12" x14ac:dyDescent="0.2">
      <c r="A481" t="s">
        <v>5187</v>
      </c>
      <c r="B481" s="10" t="s">
        <v>881</v>
      </c>
      <c r="C481" t="s">
        <v>7159</v>
      </c>
      <c r="D481" t="s">
        <v>7160</v>
      </c>
      <c r="E481" s="9">
        <v>0</v>
      </c>
      <c r="F481" s="10" t="str">
        <f>+_01_CODIGOS_Y_COSTOS_xlsm[[#This Row],[FABRICA]]&amp;_01_CODIGOS_Y_COSTOS_xlsm[[#This Row],[CODIGO]]</f>
        <v>RESORTES91</v>
      </c>
      <c r="G481"/>
      <c r="H481"/>
      <c r="I481"/>
      <c r="J481"/>
      <c r="K481"/>
      <c r="L481"/>
    </row>
    <row r="482" spans="1:12" x14ac:dyDescent="0.2">
      <c r="A482" t="s">
        <v>5187</v>
      </c>
      <c r="B482" s="10" t="s">
        <v>882</v>
      </c>
      <c r="C482" t="s">
        <v>7161</v>
      </c>
      <c r="D482" t="s">
        <v>7162</v>
      </c>
      <c r="E482" s="9">
        <v>0</v>
      </c>
      <c r="F482" s="10" t="str">
        <f>+_01_CODIGOS_Y_COSTOS_xlsm[[#This Row],[FABRICA]]&amp;_01_CODIGOS_Y_COSTOS_xlsm[[#This Row],[CODIGO]]</f>
        <v>RESORTES92</v>
      </c>
      <c r="G482"/>
      <c r="H482"/>
      <c r="I482"/>
      <c r="J482"/>
      <c r="K482"/>
      <c r="L482"/>
    </row>
    <row r="483" spans="1:12" x14ac:dyDescent="0.2">
      <c r="A483" t="s">
        <v>5187</v>
      </c>
      <c r="B483" s="10" t="s">
        <v>883</v>
      </c>
      <c r="C483" t="s">
        <v>7163</v>
      </c>
      <c r="D483" t="s">
        <v>7164</v>
      </c>
      <c r="E483" s="9">
        <v>0</v>
      </c>
      <c r="F483" s="10" t="str">
        <f>+_01_CODIGOS_Y_COSTOS_xlsm[[#This Row],[FABRICA]]&amp;_01_CODIGOS_Y_COSTOS_xlsm[[#This Row],[CODIGO]]</f>
        <v>RESORTES93</v>
      </c>
      <c r="G483"/>
      <c r="H483"/>
      <c r="I483"/>
      <c r="J483"/>
      <c r="K483"/>
      <c r="L483"/>
    </row>
    <row r="484" spans="1:12" x14ac:dyDescent="0.2">
      <c r="A484" t="s">
        <v>5187</v>
      </c>
      <c r="B484" s="10" t="s">
        <v>884</v>
      </c>
      <c r="C484" t="s">
        <v>7165</v>
      </c>
      <c r="D484" t="s">
        <v>7166</v>
      </c>
      <c r="E484" s="9">
        <v>0</v>
      </c>
      <c r="F484" s="10" t="str">
        <f>+_01_CODIGOS_Y_COSTOS_xlsm[[#This Row],[FABRICA]]&amp;_01_CODIGOS_Y_COSTOS_xlsm[[#This Row],[CODIGO]]</f>
        <v>RESORTES94</v>
      </c>
      <c r="G484"/>
      <c r="H484"/>
      <c r="I484"/>
      <c r="J484"/>
      <c r="K484"/>
      <c r="L484"/>
    </row>
    <row r="485" spans="1:12" x14ac:dyDescent="0.2">
      <c r="A485" t="s">
        <v>5187</v>
      </c>
      <c r="B485" s="10" t="s">
        <v>885</v>
      </c>
      <c r="C485" t="s">
        <v>7167</v>
      </c>
      <c r="D485" t="s">
        <v>7168</v>
      </c>
      <c r="E485" s="9">
        <v>0</v>
      </c>
      <c r="F485" s="10" t="str">
        <f>+_01_CODIGOS_Y_COSTOS_xlsm[[#This Row],[FABRICA]]&amp;_01_CODIGOS_Y_COSTOS_xlsm[[#This Row],[CODIGO]]</f>
        <v>RESORTES95</v>
      </c>
      <c r="G485"/>
      <c r="H485"/>
      <c r="I485"/>
      <c r="J485"/>
      <c r="K485"/>
      <c r="L485"/>
    </row>
    <row r="486" spans="1:12" x14ac:dyDescent="0.2">
      <c r="A486" t="s">
        <v>5187</v>
      </c>
      <c r="B486" s="10" t="s">
        <v>886</v>
      </c>
      <c r="C486" t="s">
        <v>7169</v>
      </c>
      <c r="D486" t="s">
        <v>7170</v>
      </c>
      <c r="E486" s="9">
        <v>0</v>
      </c>
      <c r="F486" s="10" t="str">
        <f>+_01_CODIGOS_Y_COSTOS_xlsm[[#This Row],[FABRICA]]&amp;_01_CODIGOS_Y_COSTOS_xlsm[[#This Row],[CODIGO]]</f>
        <v>RESORTES96</v>
      </c>
      <c r="G486"/>
      <c r="H486"/>
      <c r="I486"/>
      <c r="J486"/>
      <c r="K486"/>
      <c r="L486"/>
    </row>
    <row r="487" spans="1:12" x14ac:dyDescent="0.2">
      <c r="A487" t="s">
        <v>5187</v>
      </c>
      <c r="B487" s="10" t="s">
        <v>887</v>
      </c>
      <c r="C487" t="s">
        <v>7171</v>
      </c>
      <c r="D487" t="s">
        <v>7172</v>
      </c>
      <c r="E487" s="9">
        <v>0</v>
      </c>
      <c r="F487" s="10" t="str">
        <f>+_01_CODIGOS_Y_COSTOS_xlsm[[#This Row],[FABRICA]]&amp;_01_CODIGOS_Y_COSTOS_xlsm[[#This Row],[CODIGO]]</f>
        <v>RESORTES97</v>
      </c>
      <c r="G487"/>
      <c r="H487"/>
      <c r="I487"/>
      <c r="J487"/>
      <c r="K487"/>
      <c r="L487"/>
    </row>
    <row r="488" spans="1:12" x14ac:dyDescent="0.2">
      <c r="A488" t="s">
        <v>5187</v>
      </c>
      <c r="B488" s="10" t="s">
        <v>888</v>
      </c>
      <c r="C488" t="s">
        <v>7173</v>
      </c>
      <c r="D488" t="s">
        <v>7174</v>
      </c>
      <c r="E488" s="9">
        <v>0</v>
      </c>
      <c r="F488" s="10" t="str">
        <f>+_01_CODIGOS_Y_COSTOS_xlsm[[#This Row],[FABRICA]]&amp;_01_CODIGOS_Y_COSTOS_xlsm[[#This Row],[CODIGO]]</f>
        <v>RESORTES98</v>
      </c>
      <c r="G488"/>
      <c r="H488"/>
      <c r="I488"/>
      <c r="J488"/>
      <c r="K488"/>
      <c r="L488"/>
    </row>
    <row r="489" spans="1:12" x14ac:dyDescent="0.2">
      <c r="A489" t="s">
        <v>5187</v>
      </c>
      <c r="B489" s="10" t="s">
        <v>889</v>
      </c>
      <c r="C489" t="s">
        <v>7175</v>
      </c>
      <c r="D489" t="s">
        <v>7176</v>
      </c>
      <c r="E489" s="9">
        <v>225.6</v>
      </c>
      <c r="F489" s="10" t="str">
        <f>+_01_CODIGOS_Y_COSTOS_xlsm[[#This Row],[FABRICA]]&amp;_01_CODIGOS_Y_COSTOS_xlsm[[#This Row],[CODIGO]]</f>
        <v>RESORTES99</v>
      </c>
      <c r="G489"/>
      <c r="H489"/>
      <c r="I489"/>
      <c r="J489"/>
      <c r="K489"/>
      <c r="L489"/>
    </row>
    <row r="490" spans="1:12" x14ac:dyDescent="0.2">
      <c r="A490" t="s">
        <v>5187</v>
      </c>
      <c r="B490" s="10" t="s">
        <v>890</v>
      </c>
      <c r="C490" t="s">
        <v>6012</v>
      </c>
      <c r="D490" t="s">
        <v>7177</v>
      </c>
      <c r="E490" s="9">
        <v>282</v>
      </c>
      <c r="F490" s="10" t="str">
        <f>+_01_CODIGOS_Y_COSTOS_xlsm[[#This Row],[FABRICA]]&amp;_01_CODIGOS_Y_COSTOS_xlsm[[#This Row],[CODIGO]]</f>
        <v>RESORTES100</v>
      </c>
      <c r="G490"/>
      <c r="H490"/>
      <c r="I490"/>
      <c r="J490"/>
      <c r="K490"/>
      <c r="L490"/>
    </row>
    <row r="491" spans="1:12" x14ac:dyDescent="0.2">
      <c r="A491" t="s">
        <v>5187</v>
      </c>
      <c r="B491" s="10" t="s">
        <v>891</v>
      </c>
      <c r="C491" t="s">
        <v>7178</v>
      </c>
      <c r="D491" t="s">
        <v>7179</v>
      </c>
      <c r="E491" s="9">
        <v>0</v>
      </c>
      <c r="F491" s="10" t="str">
        <f>+_01_CODIGOS_Y_COSTOS_xlsm[[#This Row],[FABRICA]]&amp;_01_CODIGOS_Y_COSTOS_xlsm[[#This Row],[CODIGO]]</f>
        <v>RESORTES101</v>
      </c>
      <c r="G491"/>
      <c r="H491"/>
      <c r="I491"/>
      <c r="J491"/>
      <c r="K491"/>
      <c r="L491"/>
    </row>
    <row r="492" spans="1:12" x14ac:dyDescent="0.2">
      <c r="A492" t="s">
        <v>5187</v>
      </c>
      <c r="B492" s="10" t="s">
        <v>892</v>
      </c>
      <c r="C492" t="s">
        <v>7180</v>
      </c>
      <c r="D492" t="s">
        <v>7181</v>
      </c>
      <c r="E492" s="9">
        <v>0</v>
      </c>
      <c r="F492" s="10" t="str">
        <f>+_01_CODIGOS_Y_COSTOS_xlsm[[#This Row],[FABRICA]]&amp;_01_CODIGOS_Y_COSTOS_xlsm[[#This Row],[CODIGO]]</f>
        <v>RESORTES102</v>
      </c>
      <c r="G492"/>
      <c r="H492"/>
      <c r="I492"/>
      <c r="J492"/>
      <c r="K492"/>
      <c r="L492"/>
    </row>
    <row r="493" spans="1:12" x14ac:dyDescent="0.2">
      <c r="A493" t="s">
        <v>5187</v>
      </c>
      <c r="B493" s="10" t="s">
        <v>893</v>
      </c>
      <c r="C493" t="s">
        <v>7182</v>
      </c>
      <c r="D493" t="s">
        <v>7183</v>
      </c>
      <c r="E493" s="9">
        <v>211.5</v>
      </c>
      <c r="F493" s="10" t="str">
        <f>+_01_CODIGOS_Y_COSTOS_xlsm[[#This Row],[FABRICA]]&amp;_01_CODIGOS_Y_COSTOS_xlsm[[#This Row],[CODIGO]]</f>
        <v>RESORTES103</v>
      </c>
      <c r="G493"/>
      <c r="H493"/>
      <c r="I493"/>
      <c r="J493"/>
      <c r="K493"/>
      <c r="L493"/>
    </row>
    <row r="494" spans="1:12" x14ac:dyDescent="0.2">
      <c r="A494" t="s">
        <v>5187</v>
      </c>
      <c r="B494" s="10" t="s">
        <v>894</v>
      </c>
      <c r="C494" t="s">
        <v>7184</v>
      </c>
      <c r="D494" t="s">
        <v>7185</v>
      </c>
      <c r="E494" s="9">
        <v>0</v>
      </c>
      <c r="F494" s="10" t="str">
        <f>+_01_CODIGOS_Y_COSTOS_xlsm[[#This Row],[FABRICA]]&amp;_01_CODIGOS_Y_COSTOS_xlsm[[#This Row],[CODIGO]]</f>
        <v>RESORTES269</v>
      </c>
      <c r="G494"/>
      <c r="H494"/>
      <c r="I494"/>
      <c r="J494"/>
      <c r="K494"/>
      <c r="L494"/>
    </row>
    <row r="495" spans="1:12" x14ac:dyDescent="0.2">
      <c r="A495" t="s">
        <v>5187</v>
      </c>
      <c r="B495" s="10" t="s">
        <v>896</v>
      </c>
      <c r="C495" t="s">
        <v>7186</v>
      </c>
      <c r="D495" t="s">
        <v>7187</v>
      </c>
      <c r="E495" s="9">
        <v>0</v>
      </c>
      <c r="F495" s="10" t="str">
        <f>+_01_CODIGOS_Y_COSTOS_xlsm[[#This Row],[FABRICA]]&amp;_01_CODIGOS_Y_COSTOS_xlsm[[#This Row],[CODIGO]]</f>
        <v>RESORTES270</v>
      </c>
      <c r="G495"/>
      <c r="H495"/>
      <c r="I495"/>
      <c r="J495"/>
      <c r="K495"/>
      <c r="L495"/>
    </row>
    <row r="496" spans="1:12" x14ac:dyDescent="0.2">
      <c r="A496" t="s">
        <v>5187</v>
      </c>
      <c r="B496" s="10" t="s">
        <v>897</v>
      </c>
      <c r="C496" t="s">
        <v>7188</v>
      </c>
      <c r="D496" t="s">
        <v>7189</v>
      </c>
      <c r="E496" s="9">
        <v>0</v>
      </c>
      <c r="F496" s="10" t="str">
        <f>+_01_CODIGOS_Y_COSTOS_xlsm[[#This Row],[FABRICA]]&amp;_01_CODIGOS_Y_COSTOS_xlsm[[#This Row],[CODIGO]]</f>
        <v>RESORTES271</v>
      </c>
      <c r="G496"/>
      <c r="H496"/>
      <c r="I496"/>
      <c r="J496"/>
      <c r="K496"/>
      <c r="L496"/>
    </row>
    <row r="497" spans="1:12" x14ac:dyDescent="0.2">
      <c r="A497" t="s">
        <v>5187</v>
      </c>
      <c r="B497" s="10" t="s">
        <v>898</v>
      </c>
      <c r="C497" t="s">
        <v>7190</v>
      </c>
      <c r="D497" t="s">
        <v>7191</v>
      </c>
      <c r="E497" s="9">
        <v>0</v>
      </c>
      <c r="F497" s="10" t="str">
        <f>+_01_CODIGOS_Y_COSTOS_xlsm[[#This Row],[FABRICA]]&amp;_01_CODIGOS_Y_COSTOS_xlsm[[#This Row],[CODIGO]]</f>
        <v>RESORTES272</v>
      </c>
      <c r="G497"/>
      <c r="H497"/>
      <c r="I497"/>
      <c r="J497"/>
      <c r="K497"/>
      <c r="L497"/>
    </row>
    <row r="498" spans="1:12" x14ac:dyDescent="0.2">
      <c r="A498" t="s">
        <v>5187</v>
      </c>
      <c r="B498" s="10" t="s">
        <v>899</v>
      </c>
      <c r="C498" t="s">
        <v>7192</v>
      </c>
      <c r="D498" t="s">
        <v>7193</v>
      </c>
      <c r="E498" s="9">
        <v>282</v>
      </c>
      <c r="F498" s="10" t="str">
        <f>+_01_CODIGOS_Y_COSTOS_xlsm[[#This Row],[FABRICA]]&amp;_01_CODIGOS_Y_COSTOS_xlsm[[#This Row],[CODIGO]]</f>
        <v>RESORTES273</v>
      </c>
      <c r="G498"/>
      <c r="H498"/>
      <c r="I498"/>
      <c r="J498"/>
      <c r="K498"/>
      <c r="L498"/>
    </row>
    <row r="499" spans="1:12" x14ac:dyDescent="0.2">
      <c r="A499" t="s">
        <v>5187</v>
      </c>
      <c r="B499" s="10" t="s">
        <v>900</v>
      </c>
      <c r="C499" t="s">
        <v>7194</v>
      </c>
      <c r="D499" t="s">
        <v>4647</v>
      </c>
      <c r="E499" s="9">
        <v>310.2</v>
      </c>
      <c r="F499" s="10" t="str">
        <f>+_01_CODIGOS_Y_COSTOS_xlsm[[#This Row],[FABRICA]]&amp;_01_CODIGOS_Y_COSTOS_xlsm[[#This Row],[CODIGO]]</f>
        <v>RESORTES274</v>
      </c>
      <c r="G499"/>
      <c r="H499"/>
      <c r="I499"/>
      <c r="J499"/>
      <c r="K499"/>
      <c r="L499"/>
    </row>
    <row r="500" spans="1:12" x14ac:dyDescent="0.2">
      <c r="A500" t="s">
        <v>5187</v>
      </c>
      <c r="B500" s="10" t="s">
        <v>901</v>
      </c>
      <c r="C500" t="s">
        <v>7195</v>
      </c>
      <c r="D500" t="s">
        <v>7196</v>
      </c>
      <c r="E500" s="9">
        <v>380.7</v>
      </c>
      <c r="F500" s="10" t="str">
        <f>+_01_CODIGOS_Y_COSTOS_xlsm[[#This Row],[FABRICA]]&amp;_01_CODIGOS_Y_COSTOS_xlsm[[#This Row],[CODIGO]]</f>
        <v>RESORTES275</v>
      </c>
      <c r="G500"/>
      <c r="H500"/>
      <c r="I500"/>
      <c r="J500"/>
      <c r="K500"/>
      <c r="L500"/>
    </row>
    <row r="501" spans="1:12" x14ac:dyDescent="0.2">
      <c r="A501" t="s">
        <v>5187</v>
      </c>
      <c r="B501" s="10" t="s">
        <v>902</v>
      </c>
      <c r="C501" t="s">
        <v>7197</v>
      </c>
      <c r="D501" t="s">
        <v>7198</v>
      </c>
      <c r="E501" s="9">
        <v>394.8</v>
      </c>
      <c r="F501" s="10" t="str">
        <f>+_01_CODIGOS_Y_COSTOS_xlsm[[#This Row],[FABRICA]]&amp;_01_CODIGOS_Y_COSTOS_xlsm[[#This Row],[CODIGO]]</f>
        <v>RESORTES276</v>
      </c>
      <c r="G501"/>
      <c r="H501"/>
      <c r="I501"/>
      <c r="J501"/>
      <c r="K501"/>
      <c r="L501"/>
    </row>
    <row r="502" spans="1:12" x14ac:dyDescent="0.2">
      <c r="A502" t="s">
        <v>5187</v>
      </c>
      <c r="B502" s="10" t="s">
        <v>903</v>
      </c>
      <c r="C502" t="s">
        <v>7199</v>
      </c>
      <c r="D502" t="s">
        <v>7200</v>
      </c>
      <c r="E502" s="9">
        <v>451.2</v>
      </c>
      <c r="F502" s="10" t="str">
        <f>+_01_CODIGOS_Y_COSTOS_xlsm[[#This Row],[FABRICA]]&amp;_01_CODIGOS_Y_COSTOS_xlsm[[#This Row],[CODIGO]]</f>
        <v>RESORTES277</v>
      </c>
      <c r="G502"/>
      <c r="H502"/>
      <c r="I502"/>
      <c r="J502"/>
      <c r="K502"/>
      <c r="L502"/>
    </row>
    <row r="503" spans="1:12" x14ac:dyDescent="0.2">
      <c r="A503" t="s">
        <v>5187</v>
      </c>
      <c r="B503" s="10" t="s">
        <v>904</v>
      </c>
      <c r="C503" t="s">
        <v>7201</v>
      </c>
      <c r="D503" t="s">
        <v>7202</v>
      </c>
      <c r="E503" s="9">
        <v>197.4</v>
      </c>
      <c r="F503" s="10" t="str">
        <f>+_01_CODIGOS_Y_COSTOS_xlsm[[#This Row],[FABRICA]]&amp;_01_CODIGOS_Y_COSTOS_xlsm[[#This Row],[CODIGO]]</f>
        <v>RESORTES278</v>
      </c>
      <c r="G503"/>
      <c r="H503"/>
      <c r="I503"/>
      <c r="J503"/>
      <c r="K503"/>
      <c r="L503"/>
    </row>
    <row r="504" spans="1:12" x14ac:dyDescent="0.2">
      <c r="A504" t="s">
        <v>5187</v>
      </c>
      <c r="B504" s="10" t="s">
        <v>905</v>
      </c>
      <c r="C504" t="s">
        <v>7203</v>
      </c>
      <c r="D504" t="s">
        <v>7204</v>
      </c>
      <c r="E504" s="9">
        <v>451.2</v>
      </c>
      <c r="F504" s="10" t="str">
        <f>+_01_CODIGOS_Y_COSTOS_xlsm[[#This Row],[FABRICA]]&amp;_01_CODIGOS_Y_COSTOS_xlsm[[#This Row],[CODIGO]]</f>
        <v>RESORTES279</v>
      </c>
      <c r="G504"/>
      <c r="H504"/>
      <c r="I504"/>
      <c r="J504"/>
      <c r="K504"/>
      <c r="L504"/>
    </row>
    <row r="505" spans="1:12" x14ac:dyDescent="0.2">
      <c r="A505" t="s">
        <v>5187</v>
      </c>
      <c r="B505" s="10" t="s">
        <v>906</v>
      </c>
      <c r="C505" t="s">
        <v>7205</v>
      </c>
      <c r="D505" t="s">
        <v>4648</v>
      </c>
      <c r="E505" s="9">
        <v>592.20000000000005</v>
      </c>
      <c r="F505" s="10" t="str">
        <f>+_01_CODIGOS_Y_COSTOS_xlsm[[#This Row],[FABRICA]]&amp;_01_CODIGOS_Y_COSTOS_xlsm[[#This Row],[CODIGO]]</f>
        <v>RESORTES280</v>
      </c>
      <c r="G505"/>
      <c r="H505"/>
      <c r="I505"/>
      <c r="J505"/>
      <c r="K505"/>
      <c r="L505"/>
    </row>
    <row r="506" spans="1:12" x14ac:dyDescent="0.2">
      <c r="A506" t="s">
        <v>5187</v>
      </c>
      <c r="B506" s="10" t="s">
        <v>907</v>
      </c>
      <c r="C506" t="s">
        <v>7206</v>
      </c>
      <c r="D506" t="s">
        <v>7207</v>
      </c>
      <c r="E506" s="9">
        <v>380.7</v>
      </c>
      <c r="F506" s="10" t="str">
        <f>+_01_CODIGOS_Y_COSTOS_xlsm[[#This Row],[FABRICA]]&amp;_01_CODIGOS_Y_COSTOS_xlsm[[#This Row],[CODIGO]]</f>
        <v>RESORTES281</v>
      </c>
      <c r="G506"/>
      <c r="H506"/>
      <c r="I506"/>
      <c r="J506"/>
      <c r="K506"/>
      <c r="L506"/>
    </row>
    <row r="507" spans="1:12" x14ac:dyDescent="0.2">
      <c r="A507" t="s">
        <v>5187</v>
      </c>
      <c r="B507" s="10" t="s">
        <v>908</v>
      </c>
      <c r="C507" t="s">
        <v>7208</v>
      </c>
      <c r="D507" t="s">
        <v>7209</v>
      </c>
      <c r="E507" s="9">
        <v>493.5</v>
      </c>
      <c r="F507" s="10" t="str">
        <f>+_01_CODIGOS_Y_COSTOS_xlsm[[#This Row],[FABRICA]]&amp;_01_CODIGOS_Y_COSTOS_xlsm[[#This Row],[CODIGO]]</f>
        <v>RESORTES282</v>
      </c>
      <c r="G507"/>
      <c r="H507"/>
      <c r="I507"/>
      <c r="J507"/>
      <c r="K507"/>
      <c r="L507"/>
    </row>
    <row r="508" spans="1:12" x14ac:dyDescent="0.2">
      <c r="A508" t="s">
        <v>5187</v>
      </c>
      <c r="B508" s="10" t="s">
        <v>909</v>
      </c>
      <c r="C508" t="s">
        <v>7210</v>
      </c>
      <c r="D508" t="s">
        <v>7211</v>
      </c>
      <c r="E508" s="9">
        <v>282</v>
      </c>
      <c r="F508" s="10" t="str">
        <f>+_01_CODIGOS_Y_COSTOS_xlsm[[#This Row],[FABRICA]]&amp;_01_CODIGOS_Y_COSTOS_xlsm[[#This Row],[CODIGO]]</f>
        <v>RESORTES283</v>
      </c>
      <c r="G508"/>
      <c r="H508"/>
      <c r="I508"/>
      <c r="J508"/>
      <c r="K508"/>
      <c r="L508"/>
    </row>
    <row r="509" spans="1:12" x14ac:dyDescent="0.2">
      <c r="A509" t="s">
        <v>5187</v>
      </c>
      <c r="B509" s="10" t="s">
        <v>910</v>
      </c>
      <c r="C509" t="s">
        <v>7212</v>
      </c>
      <c r="D509" t="s">
        <v>7213</v>
      </c>
      <c r="E509" s="9">
        <v>282</v>
      </c>
      <c r="F509" s="10" t="str">
        <f>+_01_CODIGOS_Y_COSTOS_xlsm[[#This Row],[FABRICA]]&amp;_01_CODIGOS_Y_COSTOS_xlsm[[#This Row],[CODIGO]]</f>
        <v>RESORTES284</v>
      </c>
      <c r="G509"/>
      <c r="H509"/>
      <c r="I509"/>
      <c r="J509"/>
      <c r="K509"/>
      <c r="L509"/>
    </row>
    <row r="510" spans="1:12" x14ac:dyDescent="0.2">
      <c r="A510" t="s">
        <v>5187</v>
      </c>
      <c r="B510" s="10" t="s">
        <v>911</v>
      </c>
      <c r="C510" t="s">
        <v>7214</v>
      </c>
      <c r="D510" t="s">
        <v>7215</v>
      </c>
      <c r="E510" s="9">
        <v>620.4</v>
      </c>
      <c r="F510" s="10" t="str">
        <f>+_01_CODIGOS_Y_COSTOS_xlsm[[#This Row],[FABRICA]]&amp;_01_CODIGOS_Y_COSTOS_xlsm[[#This Row],[CODIGO]]</f>
        <v>RESORTES285</v>
      </c>
      <c r="G510"/>
      <c r="H510"/>
      <c r="I510"/>
      <c r="J510"/>
      <c r="K510"/>
      <c r="L510"/>
    </row>
    <row r="511" spans="1:12" x14ac:dyDescent="0.2">
      <c r="A511" t="s">
        <v>5187</v>
      </c>
      <c r="B511" s="10" t="s">
        <v>912</v>
      </c>
      <c r="C511" t="s">
        <v>7216</v>
      </c>
      <c r="D511" t="s">
        <v>7217</v>
      </c>
      <c r="E511" s="9">
        <v>352.5</v>
      </c>
      <c r="F511" s="10" t="str">
        <f>+_01_CODIGOS_Y_COSTOS_xlsm[[#This Row],[FABRICA]]&amp;_01_CODIGOS_Y_COSTOS_xlsm[[#This Row],[CODIGO]]</f>
        <v>RESORTES286</v>
      </c>
      <c r="G511"/>
      <c r="H511"/>
      <c r="I511"/>
      <c r="J511"/>
      <c r="K511"/>
      <c r="L511"/>
    </row>
    <row r="512" spans="1:12" x14ac:dyDescent="0.2">
      <c r="A512" t="s">
        <v>5187</v>
      </c>
      <c r="B512" s="10" t="s">
        <v>913</v>
      </c>
      <c r="C512" t="s">
        <v>7218</v>
      </c>
      <c r="D512" t="s">
        <v>7219</v>
      </c>
      <c r="E512" s="9">
        <v>549.9</v>
      </c>
      <c r="F512" s="10" t="str">
        <f>+_01_CODIGOS_Y_COSTOS_xlsm[[#This Row],[FABRICA]]&amp;_01_CODIGOS_Y_COSTOS_xlsm[[#This Row],[CODIGO]]</f>
        <v>RESORTES287</v>
      </c>
      <c r="G512"/>
      <c r="H512"/>
      <c r="I512"/>
      <c r="J512"/>
      <c r="K512"/>
      <c r="L512"/>
    </row>
    <row r="513" spans="1:12" x14ac:dyDescent="0.2">
      <c r="A513" t="s">
        <v>5187</v>
      </c>
      <c r="B513" s="10" t="s">
        <v>914</v>
      </c>
      <c r="C513" t="s">
        <v>7220</v>
      </c>
      <c r="D513" t="s">
        <v>7221</v>
      </c>
      <c r="E513" s="9">
        <v>0</v>
      </c>
      <c r="F513" s="10" t="str">
        <f>+_01_CODIGOS_Y_COSTOS_xlsm[[#This Row],[FABRICA]]&amp;_01_CODIGOS_Y_COSTOS_xlsm[[#This Row],[CODIGO]]</f>
        <v>RESORTES288</v>
      </c>
      <c r="G513"/>
      <c r="H513"/>
      <c r="I513"/>
      <c r="J513"/>
      <c r="K513"/>
      <c r="L513"/>
    </row>
    <row r="514" spans="1:12" x14ac:dyDescent="0.2">
      <c r="A514" t="s">
        <v>5187</v>
      </c>
      <c r="B514" s="10" t="s">
        <v>915</v>
      </c>
      <c r="C514" t="s">
        <v>7222</v>
      </c>
      <c r="D514" t="s">
        <v>916</v>
      </c>
      <c r="E514" s="9">
        <v>0</v>
      </c>
      <c r="F514" s="10" t="str">
        <f>+_01_CODIGOS_Y_COSTOS_xlsm[[#This Row],[FABRICA]]&amp;_01_CODIGOS_Y_COSTOS_xlsm[[#This Row],[CODIGO]]</f>
        <v>RESORTES289</v>
      </c>
      <c r="G514"/>
      <c r="H514"/>
      <c r="I514"/>
      <c r="J514"/>
      <c r="K514"/>
      <c r="L514"/>
    </row>
    <row r="515" spans="1:12" x14ac:dyDescent="0.2">
      <c r="A515" t="s">
        <v>5187</v>
      </c>
      <c r="B515" s="10" t="s">
        <v>917</v>
      </c>
      <c r="C515" t="s">
        <v>7223</v>
      </c>
      <c r="D515" t="s">
        <v>918</v>
      </c>
      <c r="E515" s="9">
        <v>0</v>
      </c>
      <c r="F515" s="10" t="str">
        <f>+_01_CODIGOS_Y_COSTOS_xlsm[[#This Row],[FABRICA]]&amp;_01_CODIGOS_Y_COSTOS_xlsm[[#This Row],[CODIGO]]</f>
        <v>RESORTES290</v>
      </c>
      <c r="G515"/>
      <c r="H515"/>
      <c r="I515"/>
      <c r="J515"/>
      <c r="K515"/>
      <c r="L515"/>
    </row>
    <row r="516" spans="1:12" x14ac:dyDescent="0.2">
      <c r="A516" t="s">
        <v>5187</v>
      </c>
      <c r="B516" s="10" t="s">
        <v>919</v>
      </c>
      <c r="C516" t="s">
        <v>7224</v>
      </c>
      <c r="D516" t="s">
        <v>920</v>
      </c>
      <c r="E516" s="9">
        <v>0</v>
      </c>
      <c r="F516" s="10" t="str">
        <f>+_01_CODIGOS_Y_COSTOS_xlsm[[#This Row],[FABRICA]]&amp;_01_CODIGOS_Y_COSTOS_xlsm[[#This Row],[CODIGO]]</f>
        <v>RESORTES291</v>
      </c>
      <c r="G516"/>
      <c r="H516"/>
      <c r="I516"/>
      <c r="J516"/>
      <c r="K516"/>
      <c r="L516"/>
    </row>
    <row r="517" spans="1:12" x14ac:dyDescent="0.2">
      <c r="A517" t="s">
        <v>5187</v>
      </c>
      <c r="B517" s="10" t="s">
        <v>921</v>
      </c>
      <c r="C517" t="s">
        <v>7225</v>
      </c>
      <c r="D517" t="s">
        <v>922</v>
      </c>
      <c r="E517" s="9">
        <v>0</v>
      </c>
      <c r="F517" s="10" t="str">
        <f>+_01_CODIGOS_Y_COSTOS_xlsm[[#This Row],[FABRICA]]&amp;_01_CODIGOS_Y_COSTOS_xlsm[[#This Row],[CODIGO]]</f>
        <v>RESORTES292</v>
      </c>
      <c r="G517"/>
      <c r="H517"/>
      <c r="I517"/>
      <c r="J517"/>
      <c r="K517"/>
      <c r="L517"/>
    </row>
    <row r="518" spans="1:12" x14ac:dyDescent="0.2">
      <c r="A518" t="s">
        <v>5187</v>
      </c>
      <c r="B518" s="10" t="s">
        <v>923</v>
      </c>
      <c r="C518" t="s">
        <v>7226</v>
      </c>
      <c r="D518" t="s">
        <v>924</v>
      </c>
      <c r="E518" s="9">
        <v>0</v>
      </c>
      <c r="F518" s="10" t="str">
        <f>+_01_CODIGOS_Y_COSTOS_xlsm[[#This Row],[FABRICA]]&amp;_01_CODIGOS_Y_COSTOS_xlsm[[#This Row],[CODIGO]]</f>
        <v>RESORTES293</v>
      </c>
      <c r="G518"/>
      <c r="H518"/>
      <c r="I518"/>
      <c r="J518"/>
      <c r="K518"/>
      <c r="L518"/>
    </row>
    <row r="519" spans="1:12" x14ac:dyDescent="0.2">
      <c r="A519" t="s">
        <v>5187</v>
      </c>
      <c r="B519" s="10" t="s">
        <v>925</v>
      </c>
      <c r="C519" t="s">
        <v>7227</v>
      </c>
      <c r="D519" t="s">
        <v>926</v>
      </c>
      <c r="E519" s="9">
        <v>0</v>
      </c>
      <c r="F519" s="10" t="str">
        <f>+_01_CODIGOS_Y_COSTOS_xlsm[[#This Row],[FABRICA]]&amp;_01_CODIGOS_Y_COSTOS_xlsm[[#This Row],[CODIGO]]</f>
        <v>RESORTES294</v>
      </c>
      <c r="G519"/>
      <c r="H519"/>
      <c r="I519"/>
      <c r="J519"/>
      <c r="K519"/>
      <c r="L519"/>
    </row>
    <row r="520" spans="1:12" x14ac:dyDescent="0.2">
      <c r="A520" t="s">
        <v>5187</v>
      </c>
      <c r="B520" s="10" t="s">
        <v>927</v>
      </c>
      <c r="C520" t="s">
        <v>7228</v>
      </c>
      <c r="D520" t="s">
        <v>928</v>
      </c>
      <c r="E520" s="9">
        <v>0</v>
      </c>
      <c r="F520" s="10" t="str">
        <f>+_01_CODIGOS_Y_COSTOS_xlsm[[#This Row],[FABRICA]]&amp;_01_CODIGOS_Y_COSTOS_xlsm[[#This Row],[CODIGO]]</f>
        <v>RESORTES295</v>
      </c>
      <c r="G520"/>
      <c r="H520"/>
      <c r="I520"/>
      <c r="J520"/>
      <c r="K520"/>
      <c r="L520"/>
    </row>
    <row r="521" spans="1:12" x14ac:dyDescent="0.2">
      <c r="A521" t="s">
        <v>5187</v>
      </c>
      <c r="B521" s="10" t="s">
        <v>929</v>
      </c>
      <c r="C521" t="s">
        <v>7229</v>
      </c>
      <c r="D521" t="s">
        <v>930</v>
      </c>
      <c r="E521" s="9">
        <v>0</v>
      </c>
      <c r="F521" s="10" t="str">
        <f>+_01_CODIGOS_Y_COSTOS_xlsm[[#This Row],[FABRICA]]&amp;_01_CODIGOS_Y_COSTOS_xlsm[[#This Row],[CODIGO]]</f>
        <v>RESORTES296</v>
      </c>
      <c r="G521"/>
      <c r="H521"/>
      <c r="I521"/>
      <c r="J521"/>
      <c r="K521"/>
      <c r="L521"/>
    </row>
    <row r="522" spans="1:12" x14ac:dyDescent="0.2">
      <c r="A522" t="s">
        <v>5187</v>
      </c>
      <c r="B522" s="10" t="s">
        <v>931</v>
      </c>
      <c r="C522" t="s">
        <v>7230</v>
      </c>
      <c r="D522" t="s">
        <v>932</v>
      </c>
      <c r="E522" s="9">
        <v>0</v>
      </c>
      <c r="F522" s="10" t="str">
        <f>+_01_CODIGOS_Y_COSTOS_xlsm[[#This Row],[FABRICA]]&amp;_01_CODIGOS_Y_COSTOS_xlsm[[#This Row],[CODIGO]]</f>
        <v>RESORTES297</v>
      </c>
      <c r="G522"/>
      <c r="H522"/>
      <c r="I522"/>
      <c r="J522"/>
      <c r="K522"/>
      <c r="L522"/>
    </row>
    <row r="523" spans="1:12" x14ac:dyDescent="0.2">
      <c r="A523" t="s">
        <v>5187</v>
      </c>
      <c r="B523" s="10" t="s">
        <v>933</v>
      </c>
      <c r="C523" t="s">
        <v>7231</v>
      </c>
      <c r="D523" t="s">
        <v>932</v>
      </c>
      <c r="E523" s="9">
        <v>0</v>
      </c>
      <c r="F523" s="10" t="str">
        <f>+_01_CODIGOS_Y_COSTOS_xlsm[[#This Row],[FABRICA]]&amp;_01_CODIGOS_Y_COSTOS_xlsm[[#This Row],[CODIGO]]</f>
        <v>RESORTES298</v>
      </c>
      <c r="G523"/>
      <c r="H523"/>
      <c r="I523"/>
      <c r="J523"/>
      <c r="K523"/>
      <c r="L523"/>
    </row>
    <row r="524" spans="1:12" x14ac:dyDescent="0.2">
      <c r="A524" t="s">
        <v>5187</v>
      </c>
      <c r="B524" s="10" t="s">
        <v>934</v>
      </c>
      <c r="C524" t="s">
        <v>7232</v>
      </c>
      <c r="D524" t="s">
        <v>935</v>
      </c>
      <c r="E524" s="9">
        <v>0</v>
      </c>
      <c r="F524" s="10" t="str">
        <f>+_01_CODIGOS_Y_COSTOS_xlsm[[#This Row],[FABRICA]]&amp;_01_CODIGOS_Y_COSTOS_xlsm[[#This Row],[CODIGO]]</f>
        <v>RESORTES299</v>
      </c>
      <c r="G524"/>
      <c r="H524"/>
      <c r="I524"/>
      <c r="J524"/>
      <c r="K524"/>
      <c r="L524"/>
    </row>
    <row r="525" spans="1:12" x14ac:dyDescent="0.2">
      <c r="A525" t="s">
        <v>5187</v>
      </c>
      <c r="B525" s="10" t="s">
        <v>936</v>
      </c>
      <c r="C525" t="s">
        <v>7233</v>
      </c>
      <c r="D525" t="s">
        <v>7234</v>
      </c>
      <c r="E525" s="9">
        <v>0</v>
      </c>
      <c r="F525" s="10" t="str">
        <f>+_01_CODIGOS_Y_COSTOS_xlsm[[#This Row],[FABRICA]]&amp;_01_CODIGOS_Y_COSTOS_xlsm[[#This Row],[CODIGO]]</f>
        <v>RESORTES300</v>
      </c>
      <c r="G525"/>
      <c r="H525"/>
      <c r="I525"/>
      <c r="J525"/>
      <c r="K525"/>
      <c r="L525"/>
    </row>
    <row r="526" spans="1:12" x14ac:dyDescent="0.2">
      <c r="A526" t="s">
        <v>5187</v>
      </c>
      <c r="B526" s="10" t="s">
        <v>937</v>
      </c>
      <c r="C526" t="s">
        <v>7235</v>
      </c>
      <c r="D526" t="s">
        <v>7236</v>
      </c>
      <c r="E526" s="9">
        <v>0</v>
      </c>
      <c r="F526" s="10" t="str">
        <f>+_01_CODIGOS_Y_COSTOS_xlsm[[#This Row],[FABRICA]]&amp;_01_CODIGOS_Y_COSTOS_xlsm[[#This Row],[CODIGO]]</f>
        <v>RESORTES302</v>
      </c>
      <c r="G526"/>
      <c r="H526"/>
      <c r="I526"/>
      <c r="J526"/>
      <c r="K526"/>
      <c r="L526"/>
    </row>
    <row r="527" spans="1:12" x14ac:dyDescent="0.2">
      <c r="A527" t="s">
        <v>5187</v>
      </c>
      <c r="B527" s="10" t="s">
        <v>938</v>
      </c>
      <c r="C527" t="s">
        <v>7237</v>
      </c>
      <c r="D527" t="s">
        <v>7238</v>
      </c>
      <c r="E527" s="9">
        <v>0</v>
      </c>
      <c r="F527" s="10" t="str">
        <f>+_01_CODIGOS_Y_COSTOS_xlsm[[#This Row],[FABRICA]]&amp;_01_CODIGOS_Y_COSTOS_xlsm[[#This Row],[CODIGO]]</f>
        <v>RESORTES303</v>
      </c>
      <c r="G527"/>
      <c r="H527"/>
      <c r="I527"/>
      <c r="J527"/>
      <c r="K527"/>
      <c r="L527"/>
    </row>
    <row r="528" spans="1:12" x14ac:dyDescent="0.2">
      <c r="A528" t="s">
        <v>5187</v>
      </c>
      <c r="B528" s="10" t="s">
        <v>939</v>
      </c>
      <c r="C528" t="s">
        <v>7239</v>
      </c>
      <c r="D528" t="s">
        <v>7240</v>
      </c>
      <c r="E528" s="9">
        <v>0</v>
      </c>
      <c r="F528" s="10" t="str">
        <f>+_01_CODIGOS_Y_COSTOS_xlsm[[#This Row],[FABRICA]]&amp;_01_CODIGOS_Y_COSTOS_xlsm[[#This Row],[CODIGO]]</f>
        <v>RESORTES304</v>
      </c>
      <c r="G528"/>
      <c r="H528"/>
      <c r="I528"/>
      <c r="J528"/>
      <c r="K528"/>
      <c r="L528"/>
    </row>
    <row r="529" spans="1:12" x14ac:dyDescent="0.2">
      <c r="A529" t="s">
        <v>5187</v>
      </c>
      <c r="B529" s="10" t="s">
        <v>940</v>
      </c>
      <c r="C529" t="s">
        <v>7241</v>
      </c>
      <c r="D529" t="s">
        <v>7242</v>
      </c>
      <c r="E529" s="9">
        <v>0</v>
      </c>
      <c r="F529" s="10" t="str">
        <f>+_01_CODIGOS_Y_COSTOS_xlsm[[#This Row],[FABRICA]]&amp;_01_CODIGOS_Y_COSTOS_xlsm[[#This Row],[CODIGO]]</f>
        <v>RESORTES305</v>
      </c>
      <c r="G529"/>
      <c r="H529"/>
      <c r="I529"/>
      <c r="J529"/>
      <c r="K529"/>
      <c r="L529"/>
    </row>
    <row r="530" spans="1:12" x14ac:dyDescent="0.2">
      <c r="A530" t="s">
        <v>5187</v>
      </c>
      <c r="B530" s="10" t="s">
        <v>941</v>
      </c>
      <c r="C530" t="s">
        <v>7243</v>
      </c>
      <c r="D530" t="s">
        <v>7244</v>
      </c>
      <c r="E530" s="9">
        <v>0</v>
      </c>
      <c r="F530" s="10" t="str">
        <f>+_01_CODIGOS_Y_COSTOS_xlsm[[#This Row],[FABRICA]]&amp;_01_CODIGOS_Y_COSTOS_xlsm[[#This Row],[CODIGO]]</f>
        <v>RESORTES306</v>
      </c>
      <c r="G530"/>
      <c r="H530"/>
      <c r="I530"/>
      <c r="J530"/>
      <c r="K530"/>
      <c r="L530"/>
    </row>
    <row r="531" spans="1:12" x14ac:dyDescent="0.2">
      <c r="A531" t="s">
        <v>5187</v>
      </c>
      <c r="B531" s="10" t="s">
        <v>942</v>
      </c>
      <c r="C531" t="s">
        <v>7245</v>
      </c>
      <c r="D531" t="s">
        <v>7246</v>
      </c>
      <c r="E531" s="9">
        <v>0</v>
      </c>
      <c r="F531" s="10" t="str">
        <f>+_01_CODIGOS_Y_COSTOS_xlsm[[#This Row],[FABRICA]]&amp;_01_CODIGOS_Y_COSTOS_xlsm[[#This Row],[CODIGO]]</f>
        <v>RESORTES308</v>
      </c>
      <c r="G531"/>
      <c r="H531"/>
      <c r="I531"/>
      <c r="J531"/>
      <c r="K531"/>
      <c r="L531"/>
    </row>
    <row r="532" spans="1:12" x14ac:dyDescent="0.2">
      <c r="A532" t="s">
        <v>5187</v>
      </c>
      <c r="B532" s="10" t="s">
        <v>943</v>
      </c>
      <c r="C532" t="s">
        <v>7247</v>
      </c>
      <c r="D532" t="s">
        <v>7248</v>
      </c>
      <c r="E532" s="9">
        <v>0</v>
      </c>
      <c r="F532" s="10" t="str">
        <f>+_01_CODIGOS_Y_COSTOS_xlsm[[#This Row],[FABRICA]]&amp;_01_CODIGOS_Y_COSTOS_xlsm[[#This Row],[CODIGO]]</f>
        <v>RESORTES309</v>
      </c>
      <c r="G532"/>
      <c r="H532"/>
      <c r="I532"/>
      <c r="J532"/>
      <c r="K532"/>
      <c r="L532"/>
    </row>
    <row r="533" spans="1:12" x14ac:dyDescent="0.2">
      <c r="A533" t="s">
        <v>5187</v>
      </c>
      <c r="B533" s="10" t="s">
        <v>944</v>
      </c>
      <c r="C533" t="s">
        <v>7249</v>
      </c>
      <c r="D533" t="s">
        <v>7250</v>
      </c>
      <c r="E533" s="9">
        <v>0</v>
      </c>
      <c r="F533" s="10" t="str">
        <f>+_01_CODIGOS_Y_COSTOS_xlsm[[#This Row],[FABRICA]]&amp;_01_CODIGOS_Y_COSTOS_xlsm[[#This Row],[CODIGO]]</f>
        <v>RESORTES310</v>
      </c>
      <c r="G533"/>
      <c r="H533"/>
      <c r="I533"/>
      <c r="J533"/>
      <c r="K533"/>
      <c r="L533"/>
    </row>
    <row r="534" spans="1:12" x14ac:dyDescent="0.2">
      <c r="A534" t="s">
        <v>5187</v>
      </c>
      <c r="B534" s="10" t="s">
        <v>945</v>
      </c>
      <c r="C534" t="s">
        <v>7251</v>
      </c>
      <c r="D534" t="s">
        <v>7252</v>
      </c>
      <c r="E534" s="9">
        <v>0</v>
      </c>
      <c r="F534" s="10" t="str">
        <f>+_01_CODIGOS_Y_COSTOS_xlsm[[#This Row],[FABRICA]]&amp;_01_CODIGOS_Y_COSTOS_xlsm[[#This Row],[CODIGO]]</f>
        <v>RESORTES312</v>
      </c>
      <c r="G534"/>
      <c r="H534"/>
      <c r="I534"/>
      <c r="J534"/>
      <c r="K534"/>
      <c r="L534"/>
    </row>
    <row r="535" spans="1:12" x14ac:dyDescent="0.2">
      <c r="A535" t="s">
        <v>5187</v>
      </c>
      <c r="B535" s="10" t="s">
        <v>946</v>
      </c>
      <c r="C535" t="s">
        <v>7253</v>
      </c>
      <c r="D535" t="s">
        <v>7254</v>
      </c>
      <c r="E535" s="9">
        <v>0</v>
      </c>
      <c r="F535" s="10" t="str">
        <f>+_01_CODIGOS_Y_COSTOS_xlsm[[#This Row],[FABRICA]]&amp;_01_CODIGOS_Y_COSTOS_xlsm[[#This Row],[CODIGO]]</f>
        <v>RESORTES313</v>
      </c>
      <c r="G535"/>
      <c r="H535"/>
      <c r="I535"/>
      <c r="J535"/>
      <c r="K535"/>
      <c r="L535"/>
    </row>
    <row r="536" spans="1:12" x14ac:dyDescent="0.2">
      <c r="A536" t="s">
        <v>5187</v>
      </c>
      <c r="B536" s="10" t="s">
        <v>947</v>
      </c>
      <c r="C536" t="s">
        <v>7255</v>
      </c>
      <c r="D536" t="s">
        <v>7256</v>
      </c>
      <c r="E536" s="9">
        <v>0</v>
      </c>
      <c r="F536" s="10" t="str">
        <f>+_01_CODIGOS_Y_COSTOS_xlsm[[#This Row],[FABRICA]]&amp;_01_CODIGOS_Y_COSTOS_xlsm[[#This Row],[CODIGO]]</f>
        <v>RESORTES316</v>
      </c>
      <c r="G536"/>
      <c r="H536"/>
      <c r="I536"/>
      <c r="J536"/>
      <c r="K536"/>
      <c r="L536"/>
    </row>
    <row r="537" spans="1:12" x14ac:dyDescent="0.2">
      <c r="A537" t="s">
        <v>5187</v>
      </c>
      <c r="B537" s="10" t="s">
        <v>948</v>
      </c>
      <c r="C537" t="s">
        <v>7257</v>
      </c>
      <c r="D537" t="s">
        <v>7258</v>
      </c>
      <c r="E537" s="9">
        <v>0</v>
      </c>
      <c r="F537" s="10" t="str">
        <f>+_01_CODIGOS_Y_COSTOS_xlsm[[#This Row],[FABRICA]]&amp;_01_CODIGOS_Y_COSTOS_xlsm[[#This Row],[CODIGO]]</f>
        <v>RESORTES317</v>
      </c>
      <c r="G537"/>
      <c r="H537"/>
      <c r="I537"/>
      <c r="J537"/>
      <c r="K537"/>
      <c r="L537"/>
    </row>
    <row r="538" spans="1:12" x14ac:dyDescent="0.2">
      <c r="A538" t="s">
        <v>5187</v>
      </c>
      <c r="B538" s="10" t="s">
        <v>949</v>
      </c>
      <c r="C538" t="s">
        <v>7259</v>
      </c>
      <c r="D538" t="s">
        <v>7260</v>
      </c>
      <c r="E538" s="9">
        <v>0</v>
      </c>
      <c r="F538" s="10" t="str">
        <f>+_01_CODIGOS_Y_COSTOS_xlsm[[#This Row],[FABRICA]]&amp;_01_CODIGOS_Y_COSTOS_xlsm[[#This Row],[CODIGO]]</f>
        <v>RESORTES318</v>
      </c>
      <c r="G538"/>
      <c r="H538"/>
      <c r="I538"/>
      <c r="J538"/>
      <c r="K538"/>
      <c r="L538"/>
    </row>
    <row r="539" spans="1:12" x14ac:dyDescent="0.2">
      <c r="A539" t="s">
        <v>5187</v>
      </c>
      <c r="B539" s="10" t="s">
        <v>950</v>
      </c>
      <c r="C539" t="s">
        <v>7261</v>
      </c>
      <c r="D539" t="s">
        <v>7262</v>
      </c>
      <c r="E539" s="9">
        <v>0</v>
      </c>
      <c r="F539" s="10" t="str">
        <f>+_01_CODIGOS_Y_COSTOS_xlsm[[#This Row],[FABRICA]]&amp;_01_CODIGOS_Y_COSTOS_xlsm[[#This Row],[CODIGO]]</f>
        <v>RESORTES320</v>
      </c>
      <c r="G539"/>
      <c r="H539"/>
      <c r="I539"/>
      <c r="J539"/>
      <c r="K539"/>
      <c r="L539"/>
    </row>
    <row r="540" spans="1:12" x14ac:dyDescent="0.2">
      <c r="A540" t="s">
        <v>5187</v>
      </c>
      <c r="B540" s="10" t="s">
        <v>951</v>
      </c>
      <c r="C540" t="s">
        <v>7263</v>
      </c>
      <c r="D540" t="s">
        <v>7264</v>
      </c>
      <c r="E540" s="9">
        <v>169.2</v>
      </c>
      <c r="F540" s="10" t="str">
        <f>+_01_CODIGOS_Y_COSTOS_xlsm[[#This Row],[FABRICA]]&amp;_01_CODIGOS_Y_COSTOS_xlsm[[#This Row],[CODIGO]]</f>
        <v>RESORTES322</v>
      </c>
      <c r="G540"/>
      <c r="H540"/>
      <c r="I540"/>
      <c r="J540"/>
      <c r="K540"/>
      <c r="L540"/>
    </row>
    <row r="541" spans="1:12" x14ac:dyDescent="0.2">
      <c r="A541" t="s">
        <v>5187</v>
      </c>
      <c r="B541" s="10" t="s">
        <v>952</v>
      </c>
      <c r="C541" t="s">
        <v>7265</v>
      </c>
      <c r="D541" t="s">
        <v>7266</v>
      </c>
      <c r="E541" s="9">
        <v>169.2</v>
      </c>
      <c r="F541" s="10" t="str">
        <f>+_01_CODIGOS_Y_COSTOS_xlsm[[#This Row],[FABRICA]]&amp;_01_CODIGOS_Y_COSTOS_xlsm[[#This Row],[CODIGO]]</f>
        <v>RESORTES324</v>
      </c>
      <c r="G541"/>
      <c r="H541"/>
      <c r="I541"/>
      <c r="J541"/>
      <c r="K541"/>
      <c r="L541"/>
    </row>
    <row r="542" spans="1:12" x14ac:dyDescent="0.2">
      <c r="A542" t="s">
        <v>5187</v>
      </c>
      <c r="B542" s="10" t="s">
        <v>953</v>
      </c>
      <c r="C542" t="s">
        <v>7267</v>
      </c>
      <c r="D542" t="s">
        <v>7268</v>
      </c>
      <c r="E542" s="9">
        <v>211.5</v>
      </c>
      <c r="F542" s="10" t="str">
        <f>+_01_CODIGOS_Y_COSTOS_xlsm[[#This Row],[FABRICA]]&amp;_01_CODIGOS_Y_COSTOS_xlsm[[#This Row],[CODIGO]]</f>
        <v>RESORTES326</v>
      </c>
      <c r="G542"/>
      <c r="H542"/>
      <c r="I542"/>
      <c r="J542"/>
      <c r="K542"/>
      <c r="L542"/>
    </row>
    <row r="543" spans="1:12" x14ac:dyDescent="0.2">
      <c r="A543" t="s">
        <v>5187</v>
      </c>
      <c r="B543" s="10" t="s">
        <v>954</v>
      </c>
      <c r="C543" t="s">
        <v>7269</v>
      </c>
      <c r="D543" t="s">
        <v>7270</v>
      </c>
      <c r="E543" s="9">
        <v>197.4</v>
      </c>
      <c r="F543" s="10" t="str">
        <f>+_01_CODIGOS_Y_COSTOS_xlsm[[#This Row],[FABRICA]]&amp;_01_CODIGOS_Y_COSTOS_xlsm[[#This Row],[CODIGO]]</f>
        <v>RESORTES327</v>
      </c>
      <c r="G543"/>
      <c r="H543"/>
      <c r="I543"/>
      <c r="J543"/>
      <c r="K543"/>
      <c r="L543"/>
    </row>
    <row r="544" spans="1:12" x14ac:dyDescent="0.2">
      <c r="A544" t="s">
        <v>5187</v>
      </c>
      <c r="B544" s="10" t="s">
        <v>955</v>
      </c>
      <c r="C544" t="s">
        <v>7271</v>
      </c>
      <c r="D544" t="s">
        <v>7272</v>
      </c>
      <c r="E544" s="9">
        <v>225.6</v>
      </c>
      <c r="F544" s="10" t="str">
        <f>+_01_CODIGOS_Y_COSTOS_xlsm[[#This Row],[FABRICA]]&amp;_01_CODIGOS_Y_COSTOS_xlsm[[#This Row],[CODIGO]]</f>
        <v>RESORTES328</v>
      </c>
      <c r="G544"/>
      <c r="H544"/>
      <c r="I544"/>
      <c r="J544"/>
      <c r="K544"/>
      <c r="L544"/>
    </row>
    <row r="545" spans="1:12" x14ac:dyDescent="0.2">
      <c r="A545" t="s">
        <v>5187</v>
      </c>
      <c r="B545" s="10" t="s">
        <v>956</v>
      </c>
      <c r="C545" t="s">
        <v>7273</v>
      </c>
      <c r="D545" t="s">
        <v>7274</v>
      </c>
      <c r="E545" s="9">
        <v>169.2</v>
      </c>
      <c r="F545" s="10" t="str">
        <f>+_01_CODIGOS_Y_COSTOS_xlsm[[#This Row],[FABRICA]]&amp;_01_CODIGOS_Y_COSTOS_xlsm[[#This Row],[CODIGO]]</f>
        <v>RESORTES330</v>
      </c>
      <c r="G545"/>
      <c r="H545"/>
      <c r="I545"/>
      <c r="J545"/>
      <c r="K545"/>
      <c r="L545"/>
    </row>
    <row r="546" spans="1:12" x14ac:dyDescent="0.2">
      <c r="A546" t="s">
        <v>5187</v>
      </c>
      <c r="B546" s="10" t="s">
        <v>957</v>
      </c>
      <c r="C546" t="s">
        <v>7275</v>
      </c>
      <c r="D546" t="s">
        <v>7276</v>
      </c>
      <c r="E546" s="9">
        <v>225.6</v>
      </c>
      <c r="F546" s="10" t="str">
        <f>+_01_CODIGOS_Y_COSTOS_xlsm[[#This Row],[FABRICA]]&amp;_01_CODIGOS_Y_COSTOS_xlsm[[#This Row],[CODIGO]]</f>
        <v>RESORTES332</v>
      </c>
      <c r="G546"/>
      <c r="H546"/>
      <c r="I546"/>
      <c r="J546"/>
      <c r="K546"/>
      <c r="L546"/>
    </row>
    <row r="547" spans="1:12" x14ac:dyDescent="0.2">
      <c r="A547" t="s">
        <v>5187</v>
      </c>
      <c r="B547" s="10" t="s">
        <v>958</v>
      </c>
      <c r="C547" t="s">
        <v>7277</v>
      </c>
      <c r="D547" t="s">
        <v>7278</v>
      </c>
      <c r="E547" s="9">
        <v>211.5</v>
      </c>
      <c r="F547" s="10" t="str">
        <f>+_01_CODIGOS_Y_COSTOS_xlsm[[#This Row],[FABRICA]]&amp;_01_CODIGOS_Y_COSTOS_xlsm[[#This Row],[CODIGO]]</f>
        <v>RESORTES334</v>
      </c>
      <c r="G547"/>
      <c r="H547"/>
      <c r="I547"/>
      <c r="J547"/>
      <c r="K547"/>
      <c r="L547"/>
    </row>
    <row r="548" spans="1:12" x14ac:dyDescent="0.2">
      <c r="A548" t="s">
        <v>5187</v>
      </c>
      <c r="B548" s="10" t="s">
        <v>959</v>
      </c>
      <c r="C548" t="s">
        <v>7279</v>
      </c>
      <c r="D548" t="s">
        <v>7280</v>
      </c>
      <c r="E548" s="9">
        <v>0</v>
      </c>
      <c r="F548" s="10" t="str">
        <f>+_01_CODIGOS_Y_COSTOS_xlsm[[#This Row],[FABRICA]]&amp;_01_CODIGOS_Y_COSTOS_xlsm[[#This Row],[CODIGO]]</f>
        <v>RESORTES336</v>
      </c>
      <c r="G548"/>
      <c r="H548"/>
      <c r="I548"/>
      <c r="J548"/>
      <c r="K548"/>
      <c r="L548"/>
    </row>
    <row r="549" spans="1:12" x14ac:dyDescent="0.2">
      <c r="A549" t="s">
        <v>5187</v>
      </c>
      <c r="B549" s="10" t="s">
        <v>960</v>
      </c>
      <c r="C549" t="s">
        <v>7281</v>
      </c>
      <c r="D549" t="s">
        <v>7282</v>
      </c>
      <c r="E549" s="9">
        <v>0</v>
      </c>
      <c r="F549" s="10" t="str">
        <f>+_01_CODIGOS_Y_COSTOS_xlsm[[#This Row],[FABRICA]]&amp;_01_CODIGOS_Y_COSTOS_xlsm[[#This Row],[CODIGO]]</f>
        <v>RESORTES338</v>
      </c>
      <c r="G549"/>
      <c r="H549"/>
      <c r="I549"/>
      <c r="J549"/>
      <c r="K549"/>
      <c r="L549"/>
    </row>
    <row r="550" spans="1:12" x14ac:dyDescent="0.2">
      <c r="A550" t="s">
        <v>5187</v>
      </c>
      <c r="B550" s="10" t="s">
        <v>961</v>
      </c>
      <c r="C550" t="s">
        <v>7283</v>
      </c>
      <c r="D550" t="s">
        <v>7284</v>
      </c>
      <c r="E550" s="9">
        <v>0</v>
      </c>
      <c r="F550" s="10" t="str">
        <f>+_01_CODIGOS_Y_COSTOS_xlsm[[#This Row],[FABRICA]]&amp;_01_CODIGOS_Y_COSTOS_xlsm[[#This Row],[CODIGO]]</f>
        <v>RESORTES340</v>
      </c>
      <c r="G550"/>
      <c r="H550"/>
      <c r="I550"/>
      <c r="J550"/>
      <c r="K550"/>
      <c r="L550"/>
    </row>
    <row r="551" spans="1:12" x14ac:dyDescent="0.2">
      <c r="A551" t="s">
        <v>5187</v>
      </c>
      <c r="B551" s="10" t="s">
        <v>962</v>
      </c>
      <c r="C551" t="s">
        <v>7285</v>
      </c>
      <c r="D551" t="s">
        <v>7286</v>
      </c>
      <c r="E551" s="9">
        <v>282</v>
      </c>
      <c r="F551" s="10" t="str">
        <f>+_01_CODIGOS_Y_COSTOS_xlsm[[#This Row],[FABRICA]]&amp;_01_CODIGOS_Y_COSTOS_xlsm[[#This Row],[CODIGO]]</f>
        <v>RESORTES341</v>
      </c>
      <c r="G551"/>
      <c r="H551"/>
      <c r="I551"/>
      <c r="J551"/>
      <c r="K551"/>
      <c r="L551"/>
    </row>
    <row r="552" spans="1:12" x14ac:dyDescent="0.2">
      <c r="A552" t="s">
        <v>5187</v>
      </c>
      <c r="B552" s="10" t="s">
        <v>963</v>
      </c>
      <c r="C552" t="s">
        <v>7287</v>
      </c>
      <c r="D552" t="s">
        <v>7177</v>
      </c>
      <c r="E552" s="9">
        <v>282</v>
      </c>
      <c r="F552" s="10" t="str">
        <f>+_01_CODIGOS_Y_COSTOS_xlsm[[#This Row],[FABRICA]]&amp;_01_CODIGOS_Y_COSTOS_xlsm[[#This Row],[CODIGO]]</f>
        <v>RESORTES342</v>
      </c>
      <c r="G552"/>
      <c r="H552"/>
      <c r="I552"/>
      <c r="J552"/>
      <c r="K552"/>
      <c r="L552"/>
    </row>
    <row r="553" spans="1:12" x14ac:dyDescent="0.2">
      <c r="A553" t="s">
        <v>5187</v>
      </c>
      <c r="B553" s="10" t="s">
        <v>964</v>
      </c>
      <c r="C553" t="s">
        <v>7288</v>
      </c>
      <c r="D553" t="s">
        <v>7289</v>
      </c>
      <c r="E553" s="9">
        <v>0</v>
      </c>
      <c r="F553" s="10" t="str">
        <f>+_01_CODIGOS_Y_COSTOS_xlsm[[#This Row],[FABRICA]]&amp;_01_CODIGOS_Y_COSTOS_xlsm[[#This Row],[CODIGO]]</f>
        <v>RESORTES343</v>
      </c>
      <c r="G553"/>
      <c r="H553"/>
      <c r="I553"/>
      <c r="J553"/>
      <c r="K553"/>
      <c r="L553"/>
    </row>
    <row r="554" spans="1:12" x14ac:dyDescent="0.2">
      <c r="A554" t="s">
        <v>5187</v>
      </c>
      <c r="B554" s="10" t="s">
        <v>965</v>
      </c>
      <c r="C554" t="s">
        <v>7290</v>
      </c>
      <c r="D554" t="s">
        <v>7291</v>
      </c>
      <c r="E554" s="9">
        <v>0</v>
      </c>
      <c r="F554" s="10" t="str">
        <f>+_01_CODIGOS_Y_COSTOS_xlsm[[#This Row],[FABRICA]]&amp;_01_CODIGOS_Y_COSTOS_xlsm[[#This Row],[CODIGO]]</f>
        <v>RESORTES344</v>
      </c>
      <c r="G554"/>
      <c r="H554"/>
      <c r="I554"/>
      <c r="J554"/>
      <c r="K554"/>
      <c r="L554"/>
    </row>
    <row r="555" spans="1:12" x14ac:dyDescent="0.2">
      <c r="A555" t="s">
        <v>5187</v>
      </c>
      <c r="B555" s="10" t="s">
        <v>966</v>
      </c>
      <c r="C555" t="s">
        <v>7292</v>
      </c>
      <c r="D555" t="s">
        <v>7293</v>
      </c>
      <c r="E555" s="9">
        <v>0</v>
      </c>
      <c r="F555" s="10" t="str">
        <f>+_01_CODIGOS_Y_COSTOS_xlsm[[#This Row],[FABRICA]]&amp;_01_CODIGOS_Y_COSTOS_xlsm[[#This Row],[CODIGO]]</f>
        <v>RESORTES346</v>
      </c>
      <c r="G555"/>
      <c r="H555"/>
      <c r="I555"/>
      <c r="J555"/>
      <c r="K555"/>
      <c r="L555"/>
    </row>
    <row r="556" spans="1:12" x14ac:dyDescent="0.2">
      <c r="A556" t="s">
        <v>5187</v>
      </c>
      <c r="B556" s="10" t="s">
        <v>967</v>
      </c>
      <c r="C556" t="s">
        <v>7294</v>
      </c>
      <c r="D556" t="s">
        <v>7074</v>
      </c>
      <c r="E556" s="9">
        <v>0</v>
      </c>
      <c r="F556" s="10" t="str">
        <f>+_01_CODIGOS_Y_COSTOS_xlsm[[#This Row],[FABRICA]]&amp;_01_CODIGOS_Y_COSTOS_xlsm[[#This Row],[CODIGO]]</f>
        <v>RESORTES348</v>
      </c>
      <c r="G556"/>
      <c r="H556"/>
      <c r="I556"/>
      <c r="J556"/>
      <c r="K556"/>
      <c r="L556"/>
    </row>
    <row r="557" spans="1:12" x14ac:dyDescent="0.2">
      <c r="A557" t="s">
        <v>5187</v>
      </c>
      <c r="B557" s="10" t="s">
        <v>968</v>
      </c>
      <c r="C557" t="s">
        <v>7295</v>
      </c>
      <c r="D557" t="s">
        <v>7296</v>
      </c>
      <c r="E557" s="9">
        <v>282</v>
      </c>
      <c r="F557" s="10" t="str">
        <f>+_01_CODIGOS_Y_COSTOS_xlsm[[#This Row],[FABRICA]]&amp;_01_CODIGOS_Y_COSTOS_xlsm[[#This Row],[CODIGO]]</f>
        <v>RESORTES349</v>
      </c>
      <c r="G557"/>
      <c r="H557"/>
      <c r="I557"/>
      <c r="J557"/>
      <c r="K557"/>
      <c r="L557"/>
    </row>
    <row r="558" spans="1:12" x14ac:dyDescent="0.2">
      <c r="A558" t="s">
        <v>5187</v>
      </c>
      <c r="B558" s="10" t="s">
        <v>969</v>
      </c>
      <c r="C558" t="s">
        <v>7297</v>
      </c>
      <c r="D558" t="s">
        <v>7298</v>
      </c>
      <c r="E558" s="9">
        <v>338.4</v>
      </c>
      <c r="F558" s="10" t="str">
        <f>+_01_CODIGOS_Y_COSTOS_xlsm[[#This Row],[FABRICA]]&amp;_01_CODIGOS_Y_COSTOS_xlsm[[#This Row],[CODIGO]]</f>
        <v>RESORTES350</v>
      </c>
      <c r="G558"/>
      <c r="H558"/>
      <c r="I558"/>
      <c r="J558"/>
      <c r="K558"/>
      <c r="L558"/>
    </row>
    <row r="559" spans="1:12" x14ac:dyDescent="0.2">
      <c r="A559" t="s">
        <v>5187</v>
      </c>
      <c r="B559" s="10" t="s">
        <v>970</v>
      </c>
      <c r="C559" t="s">
        <v>7299</v>
      </c>
      <c r="D559" t="s">
        <v>7300</v>
      </c>
      <c r="E559" s="9">
        <v>0</v>
      </c>
      <c r="F559" s="10" t="str">
        <f>+_01_CODIGOS_Y_COSTOS_xlsm[[#This Row],[FABRICA]]&amp;_01_CODIGOS_Y_COSTOS_xlsm[[#This Row],[CODIGO]]</f>
        <v>RESORTES352</v>
      </c>
      <c r="G559"/>
      <c r="H559"/>
      <c r="I559"/>
      <c r="J559"/>
      <c r="K559"/>
      <c r="L559"/>
    </row>
    <row r="560" spans="1:12" x14ac:dyDescent="0.2">
      <c r="A560" t="s">
        <v>5187</v>
      </c>
      <c r="B560" s="10" t="s">
        <v>971</v>
      </c>
      <c r="C560" t="s">
        <v>7301</v>
      </c>
      <c r="D560" t="s">
        <v>7300</v>
      </c>
      <c r="E560" s="9">
        <v>0</v>
      </c>
      <c r="F560" s="10" t="str">
        <f>+_01_CODIGOS_Y_COSTOS_xlsm[[#This Row],[FABRICA]]&amp;_01_CODIGOS_Y_COSTOS_xlsm[[#This Row],[CODIGO]]</f>
        <v>RESORTES353</v>
      </c>
      <c r="G560"/>
      <c r="H560"/>
      <c r="I560"/>
      <c r="J560"/>
      <c r="K560"/>
      <c r="L560"/>
    </row>
    <row r="561" spans="1:12" x14ac:dyDescent="0.2">
      <c r="A561" t="s">
        <v>5187</v>
      </c>
      <c r="B561" s="10" t="s">
        <v>972</v>
      </c>
      <c r="C561" t="s">
        <v>7302</v>
      </c>
      <c r="D561" t="s">
        <v>7303</v>
      </c>
      <c r="E561" s="9">
        <v>0</v>
      </c>
      <c r="F561" s="10" t="str">
        <f>+_01_CODIGOS_Y_COSTOS_xlsm[[#This Row],[FABRICA]]&amp;_01_CODIGOS_Y_COSTOS_xlsm[[#This Row],[CODIGO]]</f>
        <v>RESORTES354</v>
      </c>
      <c r="G561"/>
      <c r="H561"/>
      <c r="I561"/>
      <c r="J561"/>
      <c r="K561"/>
      <c r="L561"/>
    </row>
    <row r="562" spans="1:12" x14ac:dyDescent="0.2">
      <c r="A562" t="s">
        <v>5187</v>
      </c>
      <c r="B562" s="10" t="s">
        <v>973</v>
      </c>
      <c r="C562" t="s">
        <v>7304</v>
      </c>
      <c r="D562" t="s">
        <v>7305</v>
      </c>
      <c r="E562" s="9">
        <v>0</v>
      </c>
      <c r="F562" s="10" t="str">
        <f>+_01_CODIGOS_Y_COSTOS_xlsm[[#This Row],[FABRICA]]&amp;_01_CODIGOS_Y_COSTOS_xlsm[[#This Row],[CODIGO]]</f>
        <v>RESORTES355</v>
      </c>
      <c r="G562"/>
      <c r="H562"/>
      <c r="I562"/>
      <c r="J562"/>
      <c r="K562"/>
      <c r="L562"/>
    </row>
    <row r="563" spans="1:12" x14ac:dyDescent="0.2">
      <c r="A563" t="s">
        <v>5187</v>
      </c>
      <c r="B563" s="10" t="s">
        <v>974</v>
      </c>
      <c r="C563" t="s">
        <v>7306</v>
      </c>
      <c r="D563" t="s">
        <v>7307</v>
      </c>
      <c r="E563" s="9">
        <v>0</v>
      </c>
      <c r="F563" s="10" t="str">
        <f>+_01_CODIGOS_Y_COSTOS_xlsm[[#This Row],[FABRICA]]&amp;_01_CODIGOS_Y_COSTOS_xlsm[[#This Row],[CODIGO]]</f>
        <v>RESORTES356</v>
      </c>
      <c r="G563"/>
      <c r="H563"/>
      <c r="I563"/>
      <c r="J563"/>
      <c r="K563"/>
      <c r="L563"/>
    </row>
    <row r="564" spans="1:12" x14ac:dyDescent="0.2">
      <c r="A564" t="s">
        <v>5187</v>
      </c>
      <c r="B564" s="10" t="s">
        <v>975</v>
      </c>
      <c r="C564" t="s">
        <v>7308</v>
      </c>
      <c r="D564" t="s">
        <v>7309</v>
      </c>
      <c r="E564" s="9">
        <v>0</v>
      </c>
      <c r="F564" s="10" t="str">
        <f>+_01_CODIGOS_Y_COSTOS_xlsm[[#This Row],[FABRICA]]&amp;_01_CODIGOS_Y_COSTOS_xlsm[[#This Row],[CODIGO]]</f>
        <v>RESORTES358</v>
      </c>
      <c r="G564"/>
      <c r="H564"/>
      <c r="I564"/>
      <c r="J564"/>
      <c r="K564"/>
      <c r="L564"/>
    </row>
    <row r="565" spans="1:12" x14ac:dyDescent="0.2">
      <c r="A565" t="s">
        <v>5187</v>
      </c>
      <c r="B565" s="10" t="s">
        <v>976</v>
      </c>
      <c r="C565" t="s">
        <v>7310</v>
      </c>
      <c r="D565" t="s">
        <v>7311</v>
      </c>
      <c r="E565" s="9">
        <v>0</v>
      </c>
      <c r="F565" s="10" t="str">
        <f>+_01_CODIGOS_Y_COSTOS_xlsm[[#This Row],[FABRICA]]&amp;_01_CODIGOS_Y_COSTOS_xlsm[[#This Row],[CODIGO]]</f>
        <v>RESORTES360</v>
      </c>
      <c r="G565"/>
      <c r="H565"/>
      <c r="I565"/>
      <c r="J565"/>
      <c r="K565"/>
      <c r="L565"/>
    </row>
    <row r="566" spans="1:12" x14ac:dyDescent="0.2">
      <c r="A566" t="s">
        <v>5187</v>
      </c>
      <c r="B566" s="10" t="s">
        <v>977</v>
      </c>
      <c r="C566" t="s">
        <v>7312</v>
      </c>
      <c r="D566" t="s">
        <v>7313</v>
      </c>
      <c r="E566" s="9">
        <v>225.6</v>
      </c>
      <c r="F566" s="10" t="str">
        <f>+_01_CODIGOS_Y_COSTOS_xlsm[[#This Row],[FABRICA]]&amp;_01_CODIGOS_Y_COSTOS_xlsm[[#This Row],[CODIGO]]</f>
        <v>RESORTES362</v>
      </c>
      <c r="G566"/>
      <c r="H566"/>
      <c r="I566"/>
      <c r="J566"/>
      <c r="K566"/>
      <c r="L566"/>
    </row>
    <row r="567" spans="1:12" x14ac:dyDescent="0.2">
      <c r="A567" t="s">
        <v>5187</v>
      </c>
      <c r="B567" s="10" t="s">
        <v>978</v>
      </c>
      <c r="C567" t="s">
        <v>7314</v>
      </c>
      <c r="D567" t="s">
        <v>7315</v>
      </c>
      <c r="E567" s="9">
        <v>0</v>
      </c>
      <c r="F567" s="10" t="str">
        <f>+_01_CODIGOS_Y_COSTOS_xlsm[[#This Row],[FABRICA]]&amp;_01_CODIGOS_Y_COSTOS_xlsm[[#This Row],[CODIGO]]</f>
        <v>RESORTES364</v>
      </c>
      <c r="G567"/>
      <c r="H567"/>
      <c r="I567"/>
      <c r="J567"/>
      <c r="K567"/>
      <c r="L567"/>
    </row>
    <row r="568" spans="1:12" x14ac:dyDescent="0.2">
      <c r="A568" t="s">
        <v>5187</v>
      </c>
      <c r="B568" s="10" t="s">
        <v>979</v>
      </c>
      <c r="C568" t="s">
        <v>7316</v>
      </c>
      <c r="D568" t="s">
        <v>7317</v>
      </c>
      <c r="E568" s="9">
        <v>197.4</v>
      </c>
      <c r="F568" s="10" t="str">
        <f>+_01_CODIGOS_Y_COSTOS_xlsm[[#This Row],[FABRICA]]&amp;_01_CODIGOS_Y_COSTOS_xlsm[[#This Row],[CODIGO]]</f>
        <v>RESORTES365</v>
      </c>
      <c r="G568"/>
      <c r="H568"/>
      <c r="I568"/>
      <c r="J568"/>
      <c r="K568"/>
      <c r="L568"/>
    </row>
    <row r="569" spans="1:12" x14ac:dyDescent="0.2">
      <c r="A569" t="s">
        <v>5187</v>
      </c>
      <c r="B569" s="10" t="s">
        <v>980</v>
      </c>
      <c r="C569" t="s">
        <v>7318</v>
      </c>
      <c r="D569" t="s">
        <v>7319</v>
      </c>
      <c r="E569" s="9">
        <v>0</v>
      </c>
      <c r="F569" s="10" t="str">
        <f>+_01_CODIGOS_Y_COSTOS_xlsm[[#This Row],[FABRICA]]&amp;_01_CODIGOS_Y_COSTOS_xlsm[[#This Row],[CODIGO]]</f>
        <v>RESORTES366</v>
      </c>
      <c r="G569"/>
      <c r="H569"/>
      <c r="I569"/>
      <c r="J569"/>
      <c r="K569"/>
      <c r="L569"/>
    </row>
    <row r="570" spans="1:12" x14ac:dyDescent="0.2">
      <c r="A570" t="s">
        <v>5187</v>
      </c>
      <c r="B570" s="10" t="s">
        <v>981</v>
      </c>
      <c r="C570" t="s">
        <v>7320</v>
      </c>
      <c r="D570" t="s">
        <v>7321</v>
      </c>
      <c r="E570" s="9">
        <v>197.4</v>
      </c>
      <c r="F570" s="10" t="str">
        <f>+_01_CODIGOS_Y_COSTOS_xlsm[[#This Row],[FABRICA]]&amp;_01_CODIGOS_Y_COSTOS_xlsm[[#This Row],[CODIGO]]</f>
        <v>RESORTES367</v>
      </c>
      <c r="G570"/>
      <c r="H570"/>
      <c r="I570"/>
      <c r="J570"/>
      <c r="K570"/>
      <c r="L570"/>
    </row>
    <row r="571" spans="1:12" x14ac:dyDescent="0.2">
      <c r="A571" t="s">
        <v>5187</v>
      </c>
      <c r="B571" s="10" t="s">
        <v>982</v>
      </c>
      <c r="C571" t="s">
        <v>7322</v>
      </c>
      <c r="D571" t="s">
        <v>7323</v>
      </c>
      <c r="E571" s="9">
        <v>253.8</v>
      </c>
      <c r="F571" s="10" t="str">
        <f>+_01_CODIGOS_Y_COSTOS_xlsm[[#This Row],[FABRICA]]&amp;_01_CODIGOS_Y_COSTOS_xlsm[[#This Row],[CODIGO]]</f>
        <v>RESORTES368</v>
      </c>
      <c r="G571"/>
      <c r="H571"/>
      <c r="I571"/>
      <c r="J571"/>
      <c r="K571"/>
      <c r="L571"/>
    </row>
    <row r="572" spans="1:12" x14ac:dyDescent="0.2">
      <c r="A572" t="s">
        <v>5187</v>
      </c>
      <c r="B572" s="10" t="s">
        <v>983</v>
      </c>
      <c r="C572" t="s">
        <v>7324</v>
      </c>
      <c r="D572" t="s">
        <v>7325</v>
      </c>
      <c r="E572" s="9">
        <v>225.6</v>
      </c>
      <c r="F572" s="10" t="str">
        <f>+_01_CODIGOS_Y_COSTOS_xlsm[[#This Row],[FABRICA]]&amp;_01_CODIGOS_Y_COSTOS_xlsm[[#This Row],[CODIGO]]</f>
        <v>RESORTES370</v>
      </c>
      <c r="G572"/>
      <c r="H572"/>
      <c r="I572"/>
      <c r="J572"/>
      <c r="K572"/>
      <c r="L572"/>
    </row>
    <row r="573" spans="1:12" x14ac:dyDescent="0.2">
      <c r="A573" t="s">
        <v>5187</v>
      </c>
      <c r="B573" s="10" t="s">
        <v>984</v>
      </c>
      <c r="C573" t="s">
        <v>7326</v>
      </c>
      <c r="D573" t="s">
        <v>7327</v>
      </c>
      <c r="E573" s="9">
        <v>253.8</v>
      </c>
      <c r="F573" s="10" t="str">
        <f>+_01_CODIGOS_Y_COSTOS_xlsm[[#This Row],[FABRICA]]&amp;_01_CODIGOS_Y_COSTOS_xlsm[[#This Row],[CODIGO]]</f>
        <v>RESORTES371</v>
      </c>
      <c r="G573"/>
      <c r="H573"/>
      <c r="I573"/>
      <c r="J573"/>
      <c r="K573"/>
      <c r="L573"/>
    </row>
    <row r="574" spans="1:12" x14ac:dyDescent="0.2">
      <c r="A574" t="s">
        <v>5187</v>
      </c>
      <c r="B574" s="10" t="s">
        <v>985</v>
      </c>
      <c r="C574" t="s">
        <v>7328</v>
      </c>
      <c r="D574" t="s">
        <v>7329</v>
      </c>
      <c r="E574" s="9">
        <v>282</v>
      </c>
      <c r="F574" s="10" t="str">
        <f>+_01_CODIGOS_Y_COSTOS_xlsm[[#This Row],[FABRICA]]&amp;_01_CODIGOS_Y_COSTOS_xlsm[[#This Row],[CODIGO]]</f>
        <v>RESORTES372</v>
      </c>
      <c r="G574"/>
      <c r="H574"/>
      <c r="I574"/>
      <c r="J574"/>
      <c r="K574"/>
      <c r="L574"/>
    </row>
    <row r="575" spans="1:12" x14ac:dyDescent="0.2">
      <c r="A575" t="s">
        <v>5187</v>
      </c>
      <c r="B575" s="10" t="s">
        <v>986</v>
      </c>
      <c r="C575" t="s">
        <v>7330</v>
      </c>
      <c r="D575" t="s">
        <v>7331</v>
      </c>
      <c r="E575" s="9">
        <v>211.5</v>
      </c>
      <c r="F575" s="10" t="str">
        <f>+_01_CODIGOS_Y_COSTOS_xlsm[[#This Row],[FABRICA]]&amp;_01_CODIGOS_Y_COSTOS_xlsm[[#This Row],[CODIGO]]</f>
        <v>RESORTES374</v>
      </c>
      <c r="G575"/>
      <c r="H575"/>
      <c r="I575"/>
      <c r="J575"/>
      <c r="K575"/>
      <c r="L575"/>
    </row>
    <row r="576" spans="1:12" x14ac:dyDescent="0.2">
      <c r="A576" t="s">
        <v>5187</v>
      </c>
      <c r="B576" s="10" t="s">
        <v>987</v>
      </c>
      <c r="C576" t="s">
        <v>7332</v>
      </c>
      <c r="D576" t="s">
        <v>7333</v>
      </c>
      <c r="E576" s="9">
        <v>253.8</v>
      </c>
      <c r="F576" s="10" t="str">
        <f>+_01_CODIGOS_Y_COSTOS_xlsm[[#This Row],[FABRICA]]&amp;_01_CODIGOS_Y_COSTOS_xlsm[[#This Row],[CODIGO]]</f>
        <v>RESORTES375</v>
      </c>
      <c r="G576"/>
      <c r="H576"/>
      <c r="I576"/>
      <c r="J576"/>
      <c r="K576"/>
      <c r="L576"/>
    </row>
    <row r="577" spans="1:12" x14ac:dyDescent="0.2">
      <c r="A577" t="s">
        <v>5187</v>
      </c>
      <c r="B577" s="10" t="s">
        <v>988</v>
      </c>
      <c r="C577" t="s">
        <v>7334</v>
      </c>
      <c r="D577" t="s">
        <v>7335</v>
      </c>
      <c r="E577" s="9">
        <v>0</v>
      </c>
      <c r="F577" s="10" t="str">
        <f>+_01_CODIGOS_Y_COSTOS_xlsm[[#This Row],[FABRICA]]&amp;_01_CODIGOS_Y_COSTOS_xlsm[[#This Row],[CODIGO]]</f>
        <v>RESORTES376</v>
      </c>
      <c r="G577"/>
      <c r="H577"/>
      <c r="I577"/>
      <c r="J577"/>
      <c r="K577"/>
      <c r="L577"/>
    </row>
    <row r="578" spans="1:12" x14ac:dyDescent="0.2">
      <c r="A578" t="s">
        <v>5187</v>
      </c>
      <c r="B578" s="10" t="s">
        <v>989</v>
      </c>
      <c r="C578" t="s">
        <v>7336</v>
      </c>
      <c r="D578" t="s">
        <v>7337</v>
      </c>
      <c r="E578" s="9">
        <v>225.6</v>
      </c>
      <c r="F578" s="10" t="str">
        <f>+_01_CODIGOS_Y_COSTOS_xlsm[[#This Row],[FABRICA]]&amp;_01_CODIGOS_Y_COSTOS_xlsm[[#This Row],[CODIGO]]</f>
        <v>RESORTES377</v>
      </c>
      <c r="G578"/>
      <c r="H578"/>
      <c r="I578"/>
      <c r="J578"/>
      <c r="K578"/>
      <c r="L578"/>
    </row>
    <row r="579" spans="1:12" x14ac:dyDescent="0.2">
      <c r="A579" t="s">
        <v>5187</v>
      </c>
      <c r="B579" s="10" t="s">
        <v>990</v>
      </c>
      <c r="C579" t="s">
        <v>7338</v>
      </c>
      <c r="D579" t="s">
        <v>7339</v>
      </c>
      <c r="E579" s="9">
        <v>239.7</v>
      </c>
      <c r="F579" s="10" t="str">
        <f>+_01_CODIGOS_Y_COSTOS_xlsm[[#This Row],[FABRICA]]&amp;_01_CODIGOS_Y_COSTOS_xlsm[[#This Row],[CODIGO]]</f>
        <v>RESORTES378</v>
      </c>
      <c r="G579"/>
      <c r="H579"/>
      <c r="I579"/>
      <c r="J579"/>
      <c r="K579"/>
      <c r="L579"/>
    </row>
    <row r="580" spans="1:12" x14ac:dyDescent="0.2">
      <c r="A580" t="s">
        <v>5187</v>
      </c>
      <c r="B580" s="10" t="s">
        <v>991</v>
      </c>
      <c r="C580" t="s">
        <v>7340</v>
      </c>
      <c r="D580" t="s">
        <v>7341</v>
      </c>
      <c r="E580" s="9">
        <v>0</v>
      </c>
      <c r="F580" s="10" t="str">
        <f>+_01_CODIGOS_Y_COSTOS_xlsm[[#This Row],[FABRICA]]&amp;_01_CODIGOS_Y_COSTOS_xlsm[[#This Row],[CODIGO]]</f>
        <v>RESORTES380</v>
      </c>
      <c r="G580"/>
      <c r="H580"/>
      <c r="I580"/>
      <c r="J580"/>
      <c r="K580"/>
      <c r="L580"/>
    </row>
    <row r="581" spans="1:12" x14ac:dyDescent="0.2">
      <c r="A581" t="s">
        <v>5187</v>
      </c>
      <c r="B581" s="10" t="s">
        <v>992</v>
      </c>
      <c r="C581" t="s">
        <v>7342</v>
      </c>
      <c r="D581" t="s">
        <v>7343</v>
      </c>
      <c r="E581" s="9">
        <v>0</v>
      </c>
      <c r="F581" s="10" t="str">
        <f>+_01_CODIGOS_Y_COSTOS_xlsm[[#This Row],[FABRICA]]&amp;_01_CODIGOS_Y_COSTOS_xlsm[[#This Row],[CODIGO]]</f>
        <v>RESORTES381</v>
      </c>
      <c r="G581"/>
      <c r="H581"/>
      <c r="I581"/>
      <c r="J581"/>
      <c r="K581"/>
      <c r="L581"/>
    </row>
    <row r="582" spans="1:12" x14ac:dyDescent="0.2">
      <c r="A582" t="s">
        <v>5187</v>
      </c>
      <c r="B582" s="10" t="s">
        <v>993</v>
      </c>
      <c r="C582" t="s">
        <v>7344</v>
      </c>
      <c r="D582" t="s">
        <v>7345</v>
      </c>
      <c r="E582" s="9">
        <v>0</v>
      </c>
      <c r="F582" s="10" t="str">
        <f>+_01_CODIGOS_Y_COSTOS_xlsm[[#This Row],[FABRICA]]&amp;_01_CODIGOS_Y_COSTOS_xlsm[[#This Row],[CODIGO]]</f>
        <v>RESORTES382</v>
      </c>
      <c r="G582"/>
      <c r="H582"/>
      <c r="I582"/>
      <c r="J582"/>
      <c r="K582"/>
      <c r="L582"/>
    </row>
    <row r="583" spans="1:12" x14ac:dyDescent="0.2">
      <c r="A583" t="s">
        <v>5187</v>
      </c>
      <c r="B583" s="10" t="s">
        <v>994</v>
      </c>
      <c r="C583" t="s">
        <v>7346</v>
      </c>
      <c r="D583" t="s">
        <v>7347</v>
      </c>
      <c r="E583" s="9">
        <v>310.2</v>
      </c>
      <c r="F583" s="10" t="str">
        <f>+_01_CODIGOS_Y_COSTOS_xlsm[[#This Row],[FABRICA]]&amp;_01_CODIGOS_Y_COSTOS_xlsm[[#This Row],[CODIGO]]</f>
        <v>RESORTES383</v>
      </c>
      <c r="G583"/>
      <c r="H583"/>
      <c r="I583"/>
      <c r="J583"/>
      <c r="K583"/>
      <c r="L583"/>
    </row>
    <row r="584" spans="1:12" x14ac:dyDescent="0.2">
      <c r="A584" t="s">
        <v>5187</v>
      </c>
      <c r="B584" s="10" t="s">
        <v>995</v>
      </c>
      <c r="C584" t="s">
        <v>7348</v>
      </c>
      <c r="D584" t="s">
        <v>7349</v>
      </c>
      <c r="E584" s="9">
        <v>0</v>
      </c>
      <c r="F584" s="10" t="str">
        <f>+_01_CODIGOS_Y_COSTOS_xlsm[[#This Row],[FABRICA]]&amp;_01_CODIGOS_Y_COSTOS_xlsm[[#This Row],[CODIGO]]</f>
        <v>RESORTES384</v>
      </c>
      <c r="G584"/>
      <c r="H584"/>
      <c r="I584"/>
      <c r="J584"/>
      <c r="K584"/>
      <c r="L584"/>
    </row>
    <row r="585" spans="1:12" x14ac:dyDescent="0.2">
      <c r="A585" t="s">
        <v>5187</v>
      </c>
      <c r="B585" s="10" t="s">
        <v>996</v>
      </c>
      <c r="C585" t="s">
        <v>7350</v>
      </c>
      <c r="D585" t="s">
        <v>7351</v>
      </c>
      <c r="E585" s="9">
        <v>0</v>
      </c>
      <c r="F585" s="10" t="str">
        <f>+_01_CODIGOS_Y_COSTOS_xlsm[[#This Row],[FABRICA]]&amp;_01_CODIGOS_Y_COSTOS_xlsm[[#This Row],[CODIGO]]</f>
        <v>RESORTES385</v>
      </c>
      <c r="G585"/>
      <c r="H585"/>
      <c r="I585"/>
      <c r="J585"/>
      <c r="K585"/>
      <c r="L585"/>
    </row>
    <row r="586" spans="1:12" x14ac:dyDescent="0.2">
      <c r="A586" t="s">
        <v>5187</v>
      </c>
      <c r="B586" s="10" t="s">
        <v>997</v>
      </c>
      <c r="C586" t="s">
        <v>7352</v>
      </c>
      <c r="D586" t="s">
        <v>4640</v>
      </c>
      <c r="E586" s="9">
        <v>352.5</v>
      </c>
      <c r="F586" s="10" t="str">
        <f>+_01_CODIGOS_Y_COSTOS_xlsm[[#This Row],[FABRICA]]&amp;_01_CODIGOS_Y_COSTOS_xlsm[[#This Row],[CODIGO]]</f>
        <v>RESORTES386</v>
      </c>
      <c r="G586"/>
      <c r="H586"/>
      <c r="I586"/>
      <c r="J586"/>
      <c r="K586"/>
      <c r="L586"/>
    </row>
    <row r="587" spans="1:12" x14ac:dyDescent="0.2">
      <c r="A587" t="s">
        <v>5187</v>
      </c>
      <c r="B587" s="10" t="s">
        <v>998</v>
      </c>
      <c r="C587" t="s">
        <v>7353</v>
      </c>
      <c r="D587" t="s">
        <v>7354</v>
      </c>
      <c r="E587" s="9">
        <v>352.5</v>
      </c>
      <c r="F587" s="10" t="str">
        <f>+_01_CODIGOS_Y_COSTOS_xlsm[[#This Row],[FABRICA]]&amp;_01_CODIGOS_Y_COSTOS_xlsm[[#This Row],[CODIGO]]</f>
        <v>RESORTES387</v>
      </c>
      <c r="G587"/>
      <c r="H587"/>
      <c r="I587"/>
      <c r="J587"/>
      <c r="K587"/>
      <c r="L587"/>
    </row>
    <row r="588" spans="1:12" x14ac:dyDescent="0.2">
      <c r="A588" t="s">
        <v>5187</v>
      </c>
      <c r="B588" s="10" t="s">
        <v>999</v>
      </c>
      <c r="C588" t="s">
        <v>7355</v>
      </c>
      <c r="D588" t="s">
        <v>7356</v>
      </c>
      <c r="E588" s="9">
        <v>0</v>
      </c>
      <c r="F588" s="10" t="str">
        <f>+_01_CODIGOS_Y_COSTOS_xlsm[[#This Row],[FABRICA]]&amp;_01_CODIGOS_Y_COSTOS_xlsm[[#This Row],[CODIGO]]</f>
        <v>RESORTES388</v>
      </c>
      <c r="G588"/>
      <c r="H588"/>
      <c r="I588"/>
      <c r="J588"/>
      <c r="K588"/>
      <c r="L588"/>
    </row>
    <row r="589" spans="1:12" x14ac:dyDescent="0.2">
      <c r="A589" t="s">
        <v>5187</v>
      </c>
      <c r="B589" s="10" t="s">
        <v>1000</v>
      </c>
      <c r="C589" t="s">
        <v>7357</v>
      </c>
      <c r="D589" t="s">
        <v>7358</v>
      </c>
      <c r="E589" s="9">
        <v>408.9</v>
      </c>
      <c r="F589" s="10" t="str">
        <f>+_01_CODIGOS_Y_COSTOS_xlsm[[#This Row],[FABRICA]]&amp;_01_CODIGOS_Y_COSTOS_xlsm[[#This Row],[CODIGO]]</f>
        <v>RESORTES389</v>
      </c>
      <c r="G589"/>
      <c r="H589"/>
      <c r="I589"/>
      <c r="J589"/>
      <c r="K589"/>
      <c r="L589"/>
    </row>
    <row r="590" spans="1:12" x14ac:dyDescent="0.2">
      <c r="A590" t="s">
        <v>5187</v>
      </c>
      <c r="B590" s="10" t="s">
        <v>1001</v>
      </c>
      <c r="C590" t="s">
        <v>7359</v>
      </c>
      <c r="D590" t="s">
        <v>1002</v>
      </c>
      <c r="E590" s="9">
        <v>0</v>
      </c>
      <c r="F590" s="10" t="str">
        <f>+_01_CODIGOS_Y_COSTOS_xlsm[[#This Row],[FABRICA]]&amp;_01_CODIGOS_Y_COSTOS_xlsm[[#This Row],[CODIGO]]</f>
        <v>RESORTES393</v>
      </c>
      <c r="G590"/>
      <c r="H590"/>
      <c r="I590"/>
      <c r="J590"/>
      <c r="K590"/>
      <c r="L590"/>
    </row>
    <row r="591" spans="1:12" x14ac:dyDescent="0.2">
      <c r="A591" t="s">
        <v>5187</v>
      </c>
      <c r="B591" s="10" t="s">
        <v>1003</v>
      </c>
      <c r="C591" t="s">
        <v>7360</v>
      </c>
      <c r="D591" t="s">
        <v>1004</v>
      </c>
      <c r="E591" s="9">
        <v>0</v>
      </c>
      <c r="F591" s="10" t="str">
        <f>+_01_CODIGOS_Y_COSTOS_xlsm[[#This Row],[FABRICA]]&amp;_01_CODIGOS_Y_COSTOS_xlsm[[#This Row],[CODIGO]]</f>
        <v>RESORTES394</v>
      </c>
      <c r="G591"/>
      <c r="H591"/>
      <c r="I591"/>
      <c r="J591"/>
      <c r="K591"/>
      <c r="L591"/>
    </row>
    <row r="592" spans="1:12" x14ac:dyDescent="0.2">
      <c r="A592" t="s">
        <v>5187</v>
      </c>
      <c r="B592" s="10" t="s">
        <v>1005</v>
      </c>
      <c r="C592" t="s">
        <v>7361</v>
      </c>
      <c r="D592" t="s">
        <v>1006</v>
      </c>
      <c r="E592" s="9">
        <v>0</v>
      </c>
      <c r="F592" s="10" t="str">
        <f>+_01_CODIGOS_Y_COSTOS_xlsm[[#This Row],[FABRICA]]&amp;_01_CODIGOS_Y_COSTOS_xlsm[[#This Row],[CODIGO]]</f>
        <v>RESORTES395</v>
      </c>
      <c r="G592"/>
      <c r="H592"/>
      <c r="I592"/>
      <c r="J592"/>
      <c r="K592"/>
      <c r="L592"/>
    </row>
    <row r="593" spans="1:12" x14ac:dyDescent="0.2">
      <c r="A593" t="s">
        <v>5187</v>
      </c>
      <c r="B593" s="10" t="s">
        <v>1007</v>
      </c>
      <c r="C593" t="s">
        <v>7362</v>
      </c>
      <c r="D593" t="s">
        <v>1008</v>
      </c>
      <c r="E593" s="9">
        <v>0</v>
      </c>
      <c r="F593" s="10" t="str">
        <f>+_01_CODIGOS_Y_COSTOS_xlsm[[#This Row],[FABRICA]]&amp;_01_CODIGOS_Y_COSTOS_xlsm[[#This Row],[CODIGO]]</f>
        <v>RESORTES396</v>
      </c>
      <c r="G593"/>
      <c r="H593"/>
      <c r="I593"/>
      <c r="J593"/>
      <c r="K593"/>
      <c r="L593"/>
    </row>
    <row r="594" spans="1:12" x14ac:dyDescent="0.2">
      <c r="A594" t="s">
        <v>5187</v>
      </c>
      <c r="B594" s="10" t="s">
        <v>1009</v>
      </c>
      <c r="C594" t="s">
        <v>7363</v>
      </c>
      <c r="D594" t="s">
        <v>1010</v>
      </c>
      <c r="E594" s="9">
        <v>0</v>
      </c>
      <c r="F594" s="10" t="str">
        <f>+_01_CODIGOS_Y_COSTOS_xlsm[[#This Row],[FABRICA]]&amp;_01_CODIGOS_Y_COSTOS_xlsm[[#This Row],[CODIGO]]</f>
        <v>RESORTES397</v>
      </c>
      <c r="G594"/>
      <c r="H594"/>
      <c r="I594"/>
      <c r="J594"/>
      <c r="K594"/>
      <c r="L594"/>
    </row>
    <row r="595" spans="1:12" x14ac:dyDescent="0.2">
      <c r="A595" t="s">
        <v>5187</v>
      </c>
      <c r="B595" s="10" t="s">
        <v>1011</v>
      </c>
      <c r="C595" t="s">
        <v>7364</v>
      </c>
      <c r="D595" t="s">
        <v>1012</v>
      </c>
      <c r="E595" s="9">
        <v>0</v>
      </c>
      <c r="F595" s="10" t="str">
        <f>+_01_CODIGOS_Y_COSTOS_xlsm[[#This Row],[FABRICA]]&amp;_01_CODIGOS_Y_COSTOS_xlsm[[#This Row],[CODIGO]]</f>
        <v>RESORTES398</v>
      </c>
      <c r="G595"/>
      <c r="H595"/>
      <c r="I595"/>
      <c r="J595"/>
      <c r="K595"/>
      <c r="L595"/>
    </row>
    <row r="596" spans="1:12" x14ac:dyDescent="0.2">
      <c r="A596" t="s">
        <v>5187</v>
      </c>
      <c r="B596" s="10" t="s">
        <v>1013</v>
      </c>
      <c r="C596" t="s">
        <v>7365</v>
      </c>
      <c r="D596" t="s">
        <v>1014</v>
      </c>
      <c r="E596" s="9">
        <v>0</v>
      </c>
      <c r="F596" s="10" t="str">
        <f>+_01_CODIGOS_Y_COSTOS_xlsm[[#This Row],[FABRICA]]&amp;_01_CODIGOS_Y_COSTOS_xlsm[[#This Row],[CODIGO]]</f>
        <v>RESORTES399</v>
      </c>
      <c r="G596"/>
      <c r="H596"/>
      <c r="I596"/>
      <c r="J596"/>
      <c r="K596"/>
      <c r="L596"/>
    </row>
    <row r="597" spans="1:12" x14ac:dyDescent="0.2">
      <c r="A597" t="s">
        <v>5187</v>
      </c>
      <c r="B597" s="10" t="s">
        <v>1015</v>
      </c>
      <c r="C597" t="s">
        <v>7366</v>
      </c>
      <c r="D597" t="s">
        <v>1016</v>
      </c>
      <c r="E597" s="9">
        <v>0</v>
      </c>
      <c r="F597" s="10" t="str">
        <f>+_01_CODIGOS_Y_COSTOS_xlsm[[#This Row],[FABRICA]]&amp;_01_CODIGOS_Y_COSTOS_xlsm[[#This Row],[CODIGO]]</f>
        <v>RESORTES400</v>
      </c>
      <c r="G597"/>
      <c r="H597"/>
      <c r="I597"/>
      <c r="J597"/>
      <c r="K597"/>
      <c r="L597"/>
    </row>
    <row r="598" spans="1:12" x14ac:dyDescent="0.2">
      <c r="A598" t="s">
        <v>5187</v>
      </c>
      <c r="B598" s="10" t="s">
        <v>1017</v>
      </c>
      <c r="C598" t="s">
        <v>7367</v>
      </c>
      <c r="D598" t="s">
        <v>1018</v>
      </c>
      <c r="E598" s="9">
        <v>0</v>
      </c>
      <c r="F598" s="10" t="str">
        <f>+_01_CODIGOS_Y_COSTOS_xlsm[[#This Row],[FABRICA]]&amp;_01_CODIGOS_Y_COSTOS_xlsm[[#This Row],[CODIGO]]</f>
        <v>RESORTES401</v>
      </c>
      <c r="G598"/>
      <c r="H598"/>
      <c r="I598"/>
      <c r="J598"/>
      <c r="K598"/>
      <c r="L598"/>
    </row>
    <row r="599" spans="1:12" x14ac:dyDescent="0.2">
      <c r="A599" t="s">
        <v>5187</v>
      </c>
      <c r="B599" s="10" t="s">
        <v>1019</v>
      </c>
      <c r="C599" t="s">
        <v>7368</v>
      </c>
      <c r="D599" t="s">
        <v>1020</v>
      </c>
      <c r="E599" s="9">
        <v>0</v>
      </c>
      <c r="F599" s="10" t="str">
        <f>+_01_CODIGOS_Y_COSTOS_xlsm[[#This Row],[FABRICA]]&amp;_01_CODIGOS_Y_COSTOS_xlsm[[#This Row],[CODIGO]]</f>
        <v>RESORTES402</v>
      </c>
      <c r="G599"/>
      <c r="H599"/>
      <c r="I599"/>
      <c r="J599"/>
      <c r="K599"/>
      <c r="L599"/>
    </row>
    <row r="600" spans="1:12" x14ac:dyDescent="0.2">
      <c r="A600" t="s">
        <v>5187</v>
      </c>
      <c r="B600" s="10" t="s">
        <v>1021</v>
      </c>
      <c r="C600" t="s">
        <v>7369</v>
      </c>
      <c r="D600" t="s">
        <v>1022</v>
      </c>
      <c r="E600" s="9">
        <v>0</v>
      </c>
      <c r="F600" s="10" t="str">
        <f>+_01_CODIGOS_Y_COSTOS_xlsm[[#This Row],[FABRICA]]&amp;_01_CODIGOS_Y_COSTOS_xlsm[[#This Row],[CODIGO]]</f>
        <v>RESORTES403</v>
      </c>
      <c r="G600"/>
      <c r="H600"/>
      <c r="I600"/>
      <c r="J600"/>
      <c r="K600"/>
      <c r="L600"/>
    </row>
    <row r="601" spans="1:12" x14ac:dyDescent="0.2">
      <c r="A601" t="s">
        <v>5187</v>
      </c>
      <c r="B601" s="10" t="s">
        <v>1023</v>
      </c>
      <c r="C601" t="s">
        <v>7370</v>
      </c>
      <c r="D601" t="s">
        <v>1020</v>
      </c>
      <c r="E601" s="9">
        <v>0</v>
      </c>
      <c r="F601" s="10" t="str">
        <f>+_01_CODIGOS_Y_COSTOS_xlsm[[#This Row],[FABRICA]]&amp;_01_CODIGOS_Y_COSTOS_xlsm[[#This Row],[CODIGO]]</f>
        <v>RESORTES404</v>
      </c>
      <c r="G601"/>
      <c r="H601"/>
      <c r="I601"/>
      <c r="J601"/>
      <c r="K601"/>
      <c r="L601"/>
    </row>
    <row r="602" spans="1:12" x14ac:dyDescent="0.2">
      <c r="A602" t="s">
        <v>5187</v>
      </c>
      <c r="B602" s="10" t="s">
        <v>1024</v>
      </c>
      <c r="C602" t="s">
        <v>7371</v>
      </c>
      <c r="D602" t="s">
        <v>1025</v>
      </c>
      <c r="E602" s="9">
        <v>0</v>
      </c>
      <c r="F602" s="10" t="str">
        <f>+_01_CODIGOS_Y_COSTOS_xlsm[[#This Row],[FABRICA]]&amp;_01_CODIGOS_Y_COSTOS_xlsm[[#This Row],[CODIGO]]</f>
        <v>RESORTES405</v>
      </c>
      <c r="G602"/>
      <c r="H602"/>
      <c r="I602"/>
      <c r="J602"/>
      <c r="K602"/>
      <c r="L602"/>
    </row>
    <row r="603" spans="1:12" x14ac:dyDescent="0.2">
      <c r="A603" t="s">
        <v>5187</v>
      </c>
      <c r="B603" s="10" t="s">
        <v>1026</v>
      </c>
      <c r="C603" t="s">
        <v>7372</v>
      </c>
      <c r="D603" t="s">
        <v>1027</v>
      </c>
      <c r="E603" s="9">
        <v>0</v>
      </c>
      <c r="F603" s="10" t="str">
        <f>+_01_CODIGOS_Y_COSTOS_xlsm[[#This Row],[FABRICA]]&amp;_01_CODIGOS_Y_COSTOS_xlsm[[#This Row],[CODIGO]]</f>
        <v>RESORTES407</v>
      </c>
      <c r="G603"/>
      <c r="H603"/>
      <c r="I603"/>
      <c r="J603"/>
      <c r="K603"/>
      <c r="L603"/>
    </row>
    <row r="604" spans="1:12" x14ac:dyDescent="0.2">
      <c r="A604" t="s">
        <v>5187</v>
      </c>
      <c r="B604" s="10" t="s">
        <v>1028</v>
      </c>
      <c r="C604" t="s">
        <v>7373</v>
      </c>
      <c r="D604" t="s">
        <v>834</v>
      </c>
      <c r="E604" s="9">
        <v>0</v>
      </c>
      <c r="F604" s="10" t="str">
        <f>+_01_CODIGOS_Y_COSTOS_xlsm[[#This Row],[FABRICA]]&amp;_01_CODIGOS_Y_COSTOS_xlsm[[#This Row],[CODIGO]]</f>
        <v>RESORTES408</v>
      </c>
      <c r="G604"/>
      <c r="H604"/>
      <c r="I604"/>
      <c r="J604"/>
      <c r="K604"/>
      <c r="L604"/>
    </row>
    <row r="605" spans="1:12" x14ac:dyDescent="0.2">
      <c r="A605" t="s">
        <v>5187</v>
      </c>
      <c r="B605" s="10" t="s">
        <v>1029</v>
      </c>
      <c r="C605" t="s">
        <v>7374</v>
      </c>
      <c r="D605" t="s">
        <v>1030</v>
      </c>
      <c r="E605" s="9">
        <v>0</v>
      </c>
      <c r="F605" s="10" t="str">
        <f>+_01_CODIGOS_Y_COSTOS_xlsm[[#This Row],[FABRICA]]&amp;_01_CODIGOS_Y_COSTOS_xlsm[[#This Row],[CODIGO]]</f>
        <v>RESORTES410</v>
      </c>
      <c r="G605"/>
      <c r="H605"/>
      <c r="I605"/>
      <c r="J605"/>
      <c r="K605"/>
      <c r="L605"/>
    </row>
    <row r="606" spans="1:12" x14ac:dyDescent="0.2">
      <c r="A606" t="s">
        <v>5187</v>
      </c>
      <c r="B606" s="10" t="s">
        <v>1031</v>
      </c>
      <c r="C606" t="s">
        <v>7375</v>
      </c>
      <c r="D606" t="s">
        <v>1032</v>
      </c>
      <c r="E606" s="9">
        <v>0</v>
      </c>
      <c r="F606" s="10" t="str">
        <f>+_01_CODIGOS_Y_COSTOS_xlsm[[#This Row],[FABRICA]]&amp;_01_CODIGOS_Y_COSTOS_xlsm[[#This Row],[CODIGO]]</f>
        <v>RESORTES411</v>
      </c>
      <c r="G606"/>
      <c r="H606"/>
      <c r="I606"/>
      <c r="J606"/>
      <c r="K606"/>
      <c r="L606"/>
    </row>
    <row r="607" spans="1:12" x14ac:dyDescent="0.2">
      <c r="A607" t="s">
        <v>5187</v>
      </c>
      <c r="B607" s="10" t="s">
        <v>1033</v>
      </c>
      <c r="C607" t="s">
        <v>7376</v>
      </c>
      <c r="D607" t="s">
        <v>7377</v>
      </c>
      <c r="E607" s="9">
        <v>0</v>
      </c>
      <c r="F607" s="10" t="str">
        <f>+_01_CODIGOS_Y_COSTOS_xlsm[[#This Row],[FABRICA]]&amp;_01_CODIGOS_Y_COSTOS_xlsm[[#This Row],[CODIGO]]</f>
        <v>RESORTES110</v>
      </c>
      <c r="G607"/>
      <c r="H607"/>
      <c r="I607"/>
      <c r="J607"/>
      <c r="K607"/>
      <c r="L607"/>
    </row>
    <row r="608" spans="1:12" x14ac:dyDescent="0.2">
      <c r="A608" t="s">
        <v>5187</v>
      </c>
      <c r="B608" s="10" t="s">
        <v>1035</v>
      </c>
      <c r="C608" t="s">
        <v>7378</v>
      </c>
      <c r="D608" t="s">
        <v>7379</v>
      </c>
      <c r="E608" s="9">
        <v>0</v>
      </c>
      <c r="F608" s="10" t="str">
        <f>+_01_CODIGOS_Y_COSTOS_xlsm[[#This Row],[FABRICA]]&amp;_01_CODIGOS_Y_COSTOS_xlsm[[#This Row],[CODIGO]]</f>
        <v>RESORTES112</v>
      </c>
      <c r="G608"/>
      <c r="H608"/>
      <c r="I608"/>
      <c r="J608"/>
      <c r="K608"/>
      <c r="L608"/>
    </row>
    <row r="609" spans="1:12" x14ac:dyDescent="0.2">
      <c r="A609" t="s">
        <v>5187</v>
      </c>
      <c r="B609" s="10" t="s">
        <v>1036</v>
      </c>
      <c r="C609" t="s">
        <v>7380</v>
      </c>
      <c r="D609" t="s">
        <v>7381</v>
      </c>
      <c r="E609" s="9">
        <v>366.6</v>
      </c>
      <c r="F609" s="10" t="str">
        <f>+_01_CODIGOS_Y_COSTOS_xlsm[[#This Row],[FABRICA]]&amp;_01_CODIGOS_Y_COSTOS_xlsm[[#This Row],[CODIGO]]</f>
        <v>RESORTES114</v>
      </c>
      <c r="G609"/>
      <c r="H609"/>
      <c r="I609"/>
      <c r="J609"/>
      <c r="K609"/>
      <c r="L609"/>
    </row>
    <row r="610" spans="1:12" x14ac:dyDescent="0.2">
      <c r="A610" t="s">
        <v>5187</v>
      </c>
      <c r="B610" s="10" t="s">
        <v>1037</v>
      </c>
      <c r="C610" t="s">
        <v>7382</v>
      </c>
      <c r="D610" t="s">
        <v>7383</v>
      </c>
      <c r="E610" s="9">
        <v>423</v>
      </c>
      <c r="F610" s="10" t="str">
        <f>+_01_CODIGOS_Y_COSTOS_xlsm[[#This Row],[FABRICA]]&amp;_01_CODIGOS_Y_COSTOS_xlsm[[#This Row],[CODIGO]]</f>
        <v>RESORTES116</v>
      </c>
      <c r="G610"/>
      <c r="H610"/>
      <c r="I610"/>
      <c r="J610"/>
      <c r="K610"/>
      <c r="L610"/>
    </row>
    <row r="611" spans="1:12" x14ac:dyDescent="0.2">
      <c r="A611" t="s">
        <v>5187</v>
      </c>
      <c r="B611" s="10" t="s">
        <v>1038</v>
      </c>
      <c r="C611" t="s">
        <v>7384</v>
      </c>
      <c r="D611" t="s">
        <v>7385</v>
      </c>
      <c r="E611" s="9">
        <v>324.3</v>
      </c>
      <c r="F611" s="10" t="str">
        <f>+_01_CODIGOS_Y_COSTOS_xlsm[[#This Row],[FABRICA]]&amp;_01_CODIGOS_Y_COSTOS_xlsm[[#This Row],[CODIGO]]</f>
        <v>RESORTES118</v>
      </c>
      <c r="G611"/>
      <c r="H611"/>
      <c r="I611"/>
      <c r="J611"/>
      <c r="K611"/>
      <c r="L611"/>
    </row>
    <row r="612" spans="1:12" x14ac:dyDescent="0.2">
      <c r="A612" t="s">
        <v>5187</v>
      </c>
      <c r="B612" s="10" t="s">
        <v>1039</v>
      </c>
      <c r="C612" t="s">
        <v>7386</v>
      </c>
      <c r="D612" t="s">
        <v>7149</v>
      </c>
      <c r="E612" s="9">
        <v>507.6</v>
      </c>
      <c r="F612" s="10" t="str">
        <f>+_01_CODIGOS_Y_COSTOS_xlsm[[#This Row],[FABRICA]]&amp;_01_CODIGOS_Y_COSTOS_xlsm[[#This Row],[CODIGO]]</f>
        <v>RESORTES120</v>
      </c>
      <c r="G612"/>
      <c r="H612"/>
      <c r="I612"/>
      <c r="J612"/>
      <c r="K612"/>
      <c r="L612"/>
    </row>
    <row r="613" spans="1:12" x14ac:dyDescent="0.2">
      <c r="A613" t="s">
        <v>5187</v>
      </c>
      <c r="B613" s="10" t="s">
        <v>1040</v>
      </c>
      <c r="C613" t="s">
        <v>7387</v>
      </c>
      <c r="D613" t="s">
        <v>7388</v>
      </c>
      <c r="E613" s="9">
        <v>0</v>
      </c>
      <c r="F613" s="10" t="str">
        <f>+_01_CODIGOS_Y_COSTOS_xlsm[[#This Row],[FABRICA]]&amp;_01_CODIGOS_Y_COSTOS_xlsm[[#This Row],[CODIGO]]</f>
        <v>RESORTES122</v>
      </c>
      <c r="G613"/>
      <c r="H613"/>
      <c r="I613"/>
      <c r="J613"/>
      <c r="K613"/>
      <c r="L613"/>
    </row>
    <row r="614" spans="1:12" x14ac:dyDescent="0.2">
      <c r="A614" t="s">
        <v>5187</v>
      </c>
      <c r="B614" s="10" t="s">
        <v>1041</v>
      </c>
      <c r="C614" t="s">
        <v>7389</v>
      </c>
      <c r="D614" t="s">
        <v>7390</v>
      </c>
      <c r="E614" s="9">
        <v>0</v>
      </c>
      <c r="F614" s="10" t="str">
        <f>+_01_CODIGOS_Y_COSTOS_xlsm[[#This Row],[FABRICA]]&amp;_01_CODIGOS_Y_COSTOS_xlsm[[#This Row],[CODIGO]]</f>
        <v>RESORTES124</v>
      </c>
      <c r="G614"/>
      <c r="H614"/>
      <c r="I614"/>
      <c r="J614"/>
      <c r="K614"/>
      <c r="L614"/>
    </row>
    <row r="615" spans="1:12" x14ac:dyDescent="0.2">
      <c r="A615" t="s">
        <v>5187</v>
      </c>
      <c r="B615" s="10" t="s">
        <v>1042</v>
      </c>
      <c r="C615" t="s">
        <v>7391</v>
      </c>
      <c r="D615" t="s">
        <v>7392</v>
      </c>
      <c r="E615" s="9">
        <v>0</v>
      </c>
      <c r="F615" s="10" t="str">
        <f>+_01_CODIGOS_Y_COSTOS_xlsm[[#This Row],[FABRICA]]&amp;_01_CODIGOS_Y_COSTOS_xlsm[[#This Row],[CODIGO]]</f>
        <v>RESORTES125</v>
      </c>
      <c r="G615"/>
      <c r="H615"/>
      <c r="I615"/>
      <c r="J615"/>
      <c r="K615"/>
      <c r="L615"/>
    </row>
    <row r="616" spans="1:12" x14ac:dyDescent="0.2">
      <c r="A616" t="s">
        <v>5187</v>
      </c>
      <c r="B616" s="10" t="s">
        <v>1043</v>
      </c>
      <c r="C616" t="s">
        <v>7393</v>
      </c>
      <c r="D616" t="s">
        <v>7394</v>
      </c>
      <c r="E616" s="9">
        <v>423</v>
      </c>
      <c r="F616" s="10" t="str">
        <f>+_01_CODIGOS_Y_COSTOS_xlsm[[#This Row],[FABRICA]]&amp;_01_CODIGOS_Y_COSTOS_xlsm[[#This Row],[CODIGO]]</f>
        <v>RESORTES126</v>
      </c>
      <c r="G616"/>
      <c r="H616"/>
      <c r="I616"/>
      <c r="J616"/>
      <c r="K616"/>
      <c r="L616"/>
    </row>
    <row r="617" spans="1:12" x14ac:dyDescent="0.2">
      <c r="A617" t="s">
        <v>5187</v>
      </c>
      <c r="B617" s="10" t="s">
        <v>1044</v>
      </c>
      <c r="C617" t="s">
        <v>7395</v>
      </c>
      <c r="D617" t="s">
        <v>7396</v>
      </c>
      <c r="E617" s="9">
        <v>423</v>
      </c>
      <c r="F617" s="10" t="str">
        <f>+_01_CODIGOS_Y_COSTOS_xlsm[[#This Row],[FABRICA]]&amp;_01_CODIGOS_Y_COSTOS_xlsm[[#This Row],[CODIGO]]</f>
        <v>RESORTES128</v>
      </c>
      <c r="G617"/>
      <c r="H617"/>
      <c r="I617"/>
      <c r="J617"/>
      <c r="K617"/>
      <c r="L617"/>
    </row>
    <row r="618" spans="1:12" x14ac:dyDescent="0.2">
      <c r="A618" t="s">
        <v>5187</v>
      </c>
      <c r="B618" s="10" t="s">
        <v>1045</v>
      </c>
      <c r="C618" t="s">
        <v>7397</v>
      </c>
      <c r="D618" t="s">
        <v>7398</v>
      </c>
      <c r="E618" s="9">
        <v>0</v>
      </c>
      <c r="F618" s="10" t="str">
        <f>+_01_CODIGOS_Y_COSTOS_xlsm[[#This Row],[FABRICA]]&amp;_01_CODIGOS_Y_COSTOS_xlsm[[#This Row],[CODIGO]]</f>
        <v>RESORTES130</v>
      </c>
      <c r="G618"/>
      <c r="H618"/>
      <c r="I618"/>
      <c r="J618"/>
      <c r="K618"/>
      <c r="L618"/>
    </row>
    <row r="619" spans="1:12" x14ac:dyDescent="0.2">
      <c r="A619" t="s">
        <v>5187</v>
      </c>
      <c r="B619" s="10" t="s">
        <v>1046</v>
      </c>
      <c r="C619" t="s">
        <v>7399</v>
      </c>
      <c r="D619" t="s">
        <v>7400</v>
      </c>
      <c r="E619" s="9">
        <v>0</v>
      </c>
      <c r="F619" s="10" t="str">
        <f>+_01_CODIGOS_Y_COSTOS_xlsm[[#This Row],[FABRICA]]&amp;_01_CODIGOS_Y_COSTOS_xlsm[[#This Row],[CODIGO]]</f>
        <v>RESORTES132</v>
      </c>
      <c r="G619"/>
      <c r="H619"/>
      <c r="I619"/>
      <c r="J619"/>
      <c r="K619"/>
      <c r="L619"/>
    </row>
    <row r="620" spans="1:12" x14ac:dyDescent="0.2">
      <c r="A620" t="s">
        <v>5187</v>
      </c>
      <c r="B620" s="10" t="s">
        <v>1047</v>
      </c>
      <c r="C620" t="s">
        <v>7401</v>
      </c>
      <c r="D620" t="s">
        <v>7402</v>
      </c>
      <c r="E620" s="9">
        <v>0</v>
      </c>
      <c r="F620" s="10" t="str">
        <f>+_01_CODIGOS_Y_COSTOS_xlsm[[#This Row],[FABRICA]]&amp;_01_CODIGOS_Y_COSTOS_xlsm[[#This Row],[CODIGO]]</f>
        <v>RESORTES134</v>
      </c>
      <c r="G620"/>
      <c r="H620"/>
      <c r="I620"/>
      <c r="J620"/>
      <c r="K620"/>
      <c r="L620"/>
    </row>
    <row r="621" spans="1:12" x14ac:dyDescent="0.2">
      <c r="A621" t="s">
        <v>5187</v>
      </c>
      <c r="B621" s="10" t="s">
        <v>1048</v>
      </c>
      <c r="C621" t="s">
        <v>7403</v>
      </c>
      <c r="D621" t="s">
        <v>7404</v>
      </c>
      <c r="E621" s="9">
        <v>676.8</v>
      </c>
      <c r="F621" s="10" t="str">
        <f>+_01_CODIGOS_Y_COSTOS_xlsm[[#This Row],[FABRICA]]&amp;_01_CODIGOS_Y_COSTOS_xlsm[[#This Row],[CODIGO]]</f>
        <v>RESORTES136</v>
      </c>
      <c r="G621"/>
      <c r="H621"/>
      <c r="I621"/>
      <c r="J621"/>
      <c r="K621"/>
      <c r="L621"/>
    </row>
    <row r="622" spans="1:12" x14ac:dyDescent="0.2">
      <c r="A622" t="s">
        <v>5187</v>
      </c>
      <c r="B622" s="10" t="s">
        <v>1049</v>
      </c>
      <c r="C622" t="s">
        <v>7405</v>
      </c>
      <c r="D622" t="s">
        <v>7406</v>
      </c>
      <c r="E622" s="9">
        <v>0</v>
      </c>
      <c r="F622" s="10" t="str">
        <f>+_01_CODIGOS_Y_COSTOS_xlsm[[#This Row],[FABRICA]]&amp;_01_CODIGOS_Y_COSTOS_xlsm[[#This Row],[CODIGO]]</f>
        <v>RESORTES138</v>
      </c>
      <c r="G622"/>
      <c r="H622"/>
      <c r="I622"/>
      <c r="J622"/>
      <c r="K622"/>
      <c r="L622"/>
    </row>
    <row r="623" spans="1:12" x14ac:dyDescent="0.2">
      <c r="A623" t="s">
        <v>5187</v>
      </c>
      <c r="B623" s="10" t="s">
        <v>1050</v>
      </c>
      <c r="C623" t="s">
        <v>7407</v>
      </c>
      <c r="D623" t="s">
        <v>7408</v>
      </c>
      <c r="E623" s="9">
        <v>0</v>
      </c>
      <c r="F623" s="10" t="str">
        <f>+_01_CODIGOS_Y_COSTOS_xlsm[[#This Row],[FABRICA]]&amp;_01_CODIGOS_Y_COSTOS_xlsm[[#This Row],[CODIGO]]</f>
        <v>RESORTES140</v>
      </c>
      <c r="G623"/>
      <c r="H623"/>
      <c r="I623"/>
      <c r="J623"/>
      <c r="K623"/>
      <c r="L623"/>
    </row>
    <row r="624" spans="1:12" x14ac:dyDescent="0.2">
      <c r="A624" t="s">
        <v>5187</v>
      </c>
      <c r="B624" s="10" t="s">
        <v>1051</v>
      </c>
      <c r="C624" t="s">
        <v>7409</v>
      </c>
      <c r="D624" t="s">
        <v>7410</v>
      </c>
      <c r="E624" s="9">
        <v>0</v>
      </c>
      <c r="F624" s="10" t="str">
        <f>+_01_CODIGOS_Y_COSTOS_xlsm[[#This Row],[FABRICA]]&amp;_01_CODIGOS_Y_COSTOS_xlsm[[#This Row],[CODIGO]]</f>
        <v>RESORTES145</v>
      </c>
      <c r="G624"/>
      <c r="H624"/>
      <c r="I624"/>
      <c r="J624"/>
      <c r="K624"/>
      <c r="L624"/>
    </row>
    <row r="625" spans="1:12" x14ac:dyDescent="0.2">
      <c r="A625" t="s">
        <v>5187</v>
      </c>
      <c r="B625" s="10" t="s">
        <v>1052</v>
      </c>
      <c r="C625" t="s">
        <v>7411</v>
      </c>
      <c r="D625" t="s">
        <v>7412</v>
      </c>
      <c r="E625" s="9">
        <v>1692</v>
      </c>
      <c r="F625" s="10" t="str">
        <f>+_01_CODIGOS_Y_COSTOS_xlsm[[#This Row],[FABRICA]]&amp;_01_CODIGOS_Y_COSTOS_xlsm[[#This Row],[CODIGO]]</f>
        <v>RESORTES146</v>
      </c>
      <c r="G625"/>
      <c r="H625"/>
      <c r="I625"/>
      <c r="J625"/>
      <c r="K625"/>
      <c r="L625"/>
    </row>
    <row r="626" spans="1:12" x14ac:dyDescent="0.2">
      <c r="A626" t="s">
        <v>5187</v>
      </c>
      <c r="B626" s="10" t="s">
        <v>1053</v>
      </c>
      <c r="C626" t="s">
        <v>7413</v>
      </c>
      <c r="D626" t="s">
        <v>7414</v>
      </c>
      <c r="E626" s="9">
        <v>0</v>
      </c>
      <c r="F626" s="10" t="str">
        <f>+_01_CODIGOS_Y_COSTOS_xlsm[[#This Row],[FABRICA]]&amp;_01_CODIGOS_Y_COSTOS_xlsm[[#This Row],[CODIGO]]</f>
        <v>RESORTES149</v>
      </c>
      <c r="G626"/>
      <c r="H626"/>
      <c r="I626"/>
      <c r="J626"/>
      <c r="K626"/>
      <c r="L626"/>
    </row>
    <row r="627" spans="1:12" x14ac:dyDescent="0.2">
      <c r="A627" t="s">
        <v>5187</v>
      </c>
      <c r="B627" s="10" t="s">
        <v>1054</v>
      </c>
      <c r="C627" t="s">
        <v>7415</v>
      </c>
      <c r="D627" t="s">
        <v>7416</v>
      </c>
      <c r="E627" s="9">
        <v>0</v>
      </c>
      <c r="F627" s="10" t="str">
        <f>+_01_CODIGOS_Y_COSTOS_xlsm[[#This Row],[FABRICA]]&amp;_01_CODIGOS_Y_COSTOS_xlsm[[#This Row],[CODIGO]]</f>
        <v>RESORTES151</v>
      </c>
      <c r="G627"/>
      <c r="H627"/>
      <c r="I627"/>
      <c r="J627"/>
      <c r="K627"/>
      <c r="L627"/>
    </row>
    <row r="628" spans="1:12" x14ac:dyDescent="0.2">
      <c r="A628" t="s">
        <v>5187</v>
      </c>
      <c r="B628" s="10" t="s">
        <v>1055</v>
      </c>
      <c r="C628" t="s">
        <v>7417</v>
      </c>
      <c r="D628" t="s">
        <v>7418</v>
      </c>
      <c r="E628" s="9">
        <v>0</v>
      </c>
      <c r="F628" s="10" t="str">
        <f>+_01_CODIGOS_Y_COSTOS_xlsm[[#This Row],[FABRICA]]&amp;_01_CODIGOS_Y_COSTOS_xlsm[[#This Row],[CODIGO]]</f>
        <v>RESORTES153</v>
      </c>
      <c r="G628"/>
      <c r="H628"/>
      <c r="I628"/>
      <c r="J628"/>
      <c r="K628"/>
      <c r="L628"/>
    </row>
    <row r="629" spans="1:12" x14ac:dyDescent="0.2">
      <c r="A629" t="s">
        <v>5187</v>
      </c>
      <c r="B629" s="10" t="s">
        <v>1056</v>
      </c>
      <c r="C629" t="s">
        <v>7419</v>
      </c>
      <c r="D629" t="s">
        <v>7420</v>
      </c>
      <c r="E629" s="9">
        <v>0</v>
      </c>
      <c r="F629" s="10" t="str">
        <f>+_01_CODIGOS_Y_COSTOS_xlsm[[#This Row],[FABRICA]]&amp;_01_CODIGOS_Y_COSTOS_xlsm[[#This Row],[CODIGO]]</f>
        <v>RESORTES157</v>
      </c>
      <c r="G629"/>
      <c r="H629"/>
      <c r="I629"/>
      <c r="J629"/>
      <c r="K629"/>
      <c r="L629"/>
    </row>
    <row r="630" spans="1:12" x14ac:dyDescent="0.2">
      <c r="A630" t="s">
        <v>5187</v>
      </c>
      <c r="B630" s="10" t="s">
        <v>1057</v>
      </c>
      <c r="C630" t="s">
        <v>7421</v>
      </c>
      <c r="D630" t="s">
        <v>7422</v>
      </c>
      <c r="E630" s="9">
        <v>0</v>
      </c>
      <c r="F630" s="10" t="str">
        <f>+_01_CODIGOS_Y_COSTOS_xlsm[[#This Row],[FABRICA]]&amp;_01_CODIGOS_Y_COSTOS_xlsm[[#This Row],[CODIGO]]</f>
        <v>RESORTES161</v>
      </c>
      <c r="G630"/>
      <c r="H630"/>
      <c r="I630"/>
      <c r="J630"/>
      <c r="K630"/>
      <c r="L630"/>
    </row>
    <row r="631" spans="1:12" x14ac:dyDescent="0.2">
      <c r="A631" t="s">
        <v>5187</v>
      </c>
      <c r="B631" s="10" t="s">
        <v>1058</v>
      </c>
      <c r="C631" t="s">
        <v>7423</v>
      </c>
      <c r="D631" t="s">
        <v>7424</v>
      </c>
      <c r="E631" s="9">
        <v>0</v>
      </c>
      <c r="F631" s="10" t="str">
        <f>+_01_CODIGOS_Y_COSTOS_xlsm[[#This Row],[FABRICA]]&amp;_01_CODIGOS_Y_COSTOS_xlsm[[#This Row],[CODIGO]]</f>
        <v>RESORTES163</v>
      </c>
      <c r="G631"/>
      <c r="H631"/>
      <c r="I631"/>
      <c r="J631"/>
      <c r="K631"/>
      <c r="L631"/>
    </row>
    <row r="632" spans="1:12" x14ac:dyDescent="0.2">
      <c r="A632" t="s">
        <v>5187</v>
      </c>
      <c r="B632" s="10" t="s">
        <v>1059</v>
      </c>
      <c r="C632" t="s">
        <v>7425</v>
      </c>
      <c r="D632" t="s">
        <v>7426</v>
      </c>
      <c r="E632" s="9">
        <v>0</v>
      </c>
      <c r="F632" s="10" t="str">
        <f>+_01_CODIGOS_Y_COSTOS_xlsm[[#This Row],[FABRICA]]&amp;_01_CODIGOS_Y_COSTOS_xlsm[[#This Row],[CODIGO]]</f>
        <v>RESORTES165</v>
      </c>
      <c r="G632"/>
      <c r="H632"/>
      <c r="I632"/>
      <c r="J632"/>
      <c r="K632"/>
      <c r="L632"/>
    </row>
    <row r="633" spans="1:12" x14ac:dyDescent="0.2">
      <c r="A633" t="s">
        <v>5187</v>
      </c>
      <c r="B633" s="10" t="s">
        <v>1060</v>
      </c>
      <c r="C633" t="s">
        <v>7427</v>
      </c>
      <c r="D633" t="s">
        <v>4641</v>
      </c>
      <c r="E633" s="9">
        <v>0</v>
      </c>
      <c r="F633" s="10" t="str">
        <f>+_01_CODIGOS_Y_COSTOS_xlsm[[#This Row],[FABRICA]]&amp;_01_CODIGOS_Y_COSTOS_xlsm[[#This Row],[CODIGO]]</f>
        <v>RESORTES167</v>
      </c>
      <c r="G633"/>
      <c r="H633"/>
      <c r="I633"/>
      <c r="J633"/>
      <c r="K633"/>
      <c r="L633"/>
    </row>
    <row r="634" spans="1:12" x14ac:dyDescent="0.2">
      <c r="A634" t="s">
        <v>5187</v>
      </c>
      <c r="B634" s="10" t="s">
        <v>1061</v>
      </c>
      <c r="C634" t="s">
        <v>7428</v>
      </c>
      <c r="D634" t="s">
        <v>4642</v>
      </c>
      <c r="E634" s="9">
        <v>0</v>
      </c>
      <c r="F634" s="10" t="str">
        <f>+_01_CODIGOS_Y_COSTOS_xlsm[[#This Row],[FABRICA]]&amp;_01_CODIGOS_Y_COSTOS_xlsm[[#This Row],[CODIGO]]</f>
        <v>RESORTES169</v>
      </c>
      <c r="G634"/>
      <c r="H634"/>
      <c r="I634"/>
      <c r="J634"/>
      <c r="K634"/>
      <c r="L634"/>
    </row>
    <row r="635" spans="1:12" x14ac:dyDescent="0.2">
      <c r="A635" t="s">
        <v>5187</v>
      </c>
      <c r="B635" s="10" t="s">
        <v>1062</v>
      </c>
      <c r="C635" t="s">
        <v>7429</v>
      </c>
      <c r="D635" t="s">
        <v>7381</v>
      </c>
      <c r="E635" s="9">
        <v>0</v>
      </c>
      <c r="F635" s="10" t="str">
        <f>+_01_CODIGOS_Y_COSTOS_xlsm[[#This Row],[FABRICA]]&amp;_01_CODIGOS_Y_COSTOS_xlsm[[#This Row],[CODIGO]]</f>
        <v>RESORTES170</v>
      </c>
      <c r="G635"/>
      <c r="H635"/>
      <c r="I635"/>
      <c r="J635"/>
      <c r="K635"/>
      <c r="L635"/>
    </row>
    <row r="636" spans="1:12" x14ac:dyDescent="0.2">
      <c r="A636" t="s">
        <v>5187</v>
      </c>
      <c r="B636" s="10" t="s">
        <v>1063</v>
      </c>
      <c r="C636" t="s">
        <v>7430</v>
      </c>
      <c r="D636" t="s">
        <v>7431</v>
      </c>
      <c r="E636" s="9">
        <v>676.8</v>
      </c>
      <c r="F636" s="10" t="str">
        <f>+_01_CODIGOS_Y_COSTOS_xlsm[[#This Row],[FABRICA]]&amp;_01_CODIGOS_Y_COSTOS_xlsm[[#This Row],[CODIGO]]</f>
        <v>RESORTES172</v>
      </c>
      <c r="G636"/>
      <c r="H636"/>
      <c r="I636"/>
      <c r="J636"/>
      <c r="K636"/>
      <c r="L636"/>
    </row>
    <row r="637" spans="1:12" x14ac:dyDescent="0.2">
      <c r="A637" t="s">
        <v>5187</v>
      </c>
      <c r="B637" s="10" t="s">
        <v>1064</v>
      </c>
      <c r="C637" t="s">
        <v>7432</v>
      </c>
      <c r="D637" t="s">
        <v>7433</v>
      </c>
      <c r="E637" s="9">
        <v>0</v>
      </c>
      <c r="F637" s="10" t="str">
        <f>+_01_CODIGOS_Y_COSTOS_xlsm[[#This Row],[FABRICA]]&amp;_01_CODIGOS_Y_COSTOS_xlsm[[#This Row],[CODIGO]]</f>
        <v>RESORTES174</v>
      </c>
      <c r="G637"/>
      <c r="H637"/>
      <c r="I637"/>
      <c r="J637"/>
      <c r="K637"/>
      <c r="L637"/>
    </row>
    <row r="638" spans="1:12" x14ac:dyDescent="0.2">
      <c r="A638" t="s">
        <v>5187</v>
      </c>
      <c r="B638" s="10" t="s">
        <v>1065</v>
      </c>
      <c r="C638" t="s">
        <v>7434</v>
      </c>
      <c r="D638" t="s">
        <v>7435</v>
      </c>
      <c r="E638" s="9">
        <v>676.8</v>
      </c>
      <c r="F638" s="10" t="str">
        <f>+_01_CODIGOS_Y_COSTOS_xlsm[[#This Row],[FABRICA]]&amp;_01_CODIGOS_Y_COSTOS_xlsm[[#This Row],[CODIGO]]</f>
        <v>RESORTES176</v>
      </c>
      <c r="G638"/>
      <c r="H638"/>
      <c r="I638"/>
      <c r="J638"/>
      <c r="K638"/>
      <c r="L638"/>
    </row>
    <row r="639" spans="1:12" x14ac:dyDescent="0.2">
      <c r="A639" t="s">
        <v>5187</v>
      </c>
      <c r="B639" s="10" t="s">
        <v>1066</v>
      </c>
      <c r="C639" t="s">
        <v>7436</v>
      </c>
      <c r="D639" t="s">
        <v>4643</v>
      </c>
      <c r="E639" s="9">
        <v>0</v>
      </c>
      <c r="F639" s="10" t="str">
        <f>+_01_CODIGOS_Y_COSTOS_xlsm[[#This Row],[FABRICA]]&amp;_01_CODIGOS_Y_COSTOS_xlsm[[#This Row],[CODIGO]]</f>
        <v>RESORTES178</v>
      </c>
      <c r="G639"/>
      <c r="H639"/>
      <c r="I639"/>
      <c r="J639"/>
      <c r="K639"/>
      <c r="L639"/>
    </row>
    <row r="640" spans="1:12" x14ac:dyDescent="0.2">
      <c r="A640" t="s">
        <v>5187</v>
      </c>
      <c r="B640" s="10" t="s">
        <v>1067</v>
      </c>
      <c r="C640" t="s">
        <v>7437</v>
      </c>
      <c r="D640" t="s">
        <v>7438</v>
      </c>
      <c r="E640" s="9">
        <v>0</v>
      </c>
      <c r="F640" s="10" t="str">
        <f>+_01_CODIGOS_Y_COSTOS_xlsm[[#This Row],[FABRICA]]&amp;_01_CODIGOS_Y_COSTOS_xlsm[[#This Row],[CODIGO]]</f>
        <v>RESORTES179</v>
      </c>
      <c r="G640"/>
      <c r="H640"/>
      <c r="I640"/>
      <c r="J640"/>
      <c r="K640"/>
      <c r="L640"/>
    </row>
    <row r="641" spans="1:12" x14ac:dyDescent="0.2">
      <c r="A641" t="s">
        <v>5187</v>
      </c>
      <c r="B641" s="10" t="s">
        <v>1068</v>
      </c>
      <c r="C641" t="s">
        <v>7439</v>
      </c>
      <c r="D641" t="s">
        <v>7440</v>
      </c>
      <c r="E641" s="9">
        <v>0</v>
      </c>
      <c r="F641" s="10" t="str">
        <f>+_01_CODIGOS_Y_COSTOS_xlsm[[#This Row],[FABRICA]]&amp;_01_CODIGOS_Y_COSTOS_xlsm[[#This Row],[CODIGO]]</f>
        <v>RESORTES180</v>
      </c>
      <c r="G641"/>
      <c r="H641"/>
      <c r="I641"/>
      <c r="J641"/>
      <c r="K641"/>
      <c r="L641"/>
    </row>
    <row r="642" spans="1:12" x14ac:dyDescent="0.2">
      <c r="A642" t="s">
        <v>5187</v>
      </c>
      <c r="B642" s="10" t="s">
        <v>1069</v>
      </c>
      <c r="C642" t="s">
        <v>7441</v>
      </c>
      <c r="D642" t="s">
        <v>7442</v>
      </c>
      <c r="E642" s="9">
        <v>0</v>
      </c>
      <c r="F642" s="10" t="str">
        <f>+_01_CODIGOS_Y_COSTOS_xlsm[[#This Row],[FABRICA]]&amp;_01_CODIGOS_Y_COSTOS_xlsm[[#This Row],[CODIGO]]</f>
        <v>RESORTES182</v>
      </c>
      <c r="G642"/>
      <c r="H642"/>
      <c r="I642"/>
      <c r="J642"/>
      <c r="K642"/>
      <c r="L642"/>
    </row>
    <row r="643" spans="1:12" x14ac:dyDescent="0.2">
      <c r="A643" t="s">
        <v>5187</v>
      </c>
      <c r="B643" s="10" t="s">
        <v>1070</v>
      </c>
      <c r="C643" t="s">
        <v>7443</v>
      </c>
      <c r="D643" t="s">
        <v>7444</v>
      </c>
      <c r="E643" s="9">
        <v>0</v>
      </c>
      <c r="F643" s="10" t="str">
        <f>+_01_CODIGOS_Y_COSTOS_xlsm[[#This Row],[FABRICA]]&amp;_01_CODIGOS_Y_COSTOS_xlsm[[#This Row],[CODIGO]]</f>
        <v>RESORTES184</v>
      </c>
      <c r="G643"/>
      <c r="H643"/>
      <c r="I643"/>
      <c r="J643"/>
      <c r="K643"/>
      <c r="L643"/>
    </row>
    <row r="644" spans="1:12" x14ac:dyDescent="0.2">
      <c r="A644" t="s">
        <v>5187</v>
      </c>
      <c r="B644" s="10" t="s">
        <v>1071</v>
      </c>
      <c r="C644" t="s">
        <v>7445</v>
      </c>
      <c r="D644" t="s">
        <v>7446</v>
      </c>
      <c r="E644" s="9">
        <v>0</v>
      </c>
      <c r="F644" s="10" t="str">
        <f>+_01_CODIGOS_Y_COSTOS_xlsm[[#This Row],[FABRICA]]&amp;_01_CODIGOS_Y_COSTOS_xlsm[[#This Row],[CODIGO]]</f>
        <v>RESORTES188</v>
      </c>
      <c r="G644"/>
      <c r="H644"/>
      <c r="I644"/>
      <c r="J644"/>
      <c r="K644"/>
      <c r="L644"/>
    </row>
    <row r="645" spans="1:12" x14ac:dyDescent="0.2">
      <c r="A645" t="s">
        <v>5187</v>
      </c>
      <c r="B645" s="10" t="s">
        <v>1072</v>
      </c>
      <c r="C645" t="s">
        <v>7447</v>
      </c>
      <c r="D645" t="s">
        <v>7448</v>
      </c>
      <c r="E645" s="9">
        <v>0</v>
      </c>
      <c r="F645" s="10" t="str">
        <f>+_01_CODIGOS_Y_COSTOS_xlsm[[#This Row],[FABRICA]]&amp;_01_CODIGOS_Y_COSTOS_xlsm[[#This Row],[CODIGO]]</f>
        <v>RESORTES190</v>
      </c>
      <c r="G645"/>
      <c r="H645"/>
      <c r="I645"/>
      <c r="J645"/>
      <c r="K645"/>
      <c r="L645"/>
    </row>
    <row r="646" spans="1:12" x14ac:dyDescent="0.2">
      <c r="A646" t="s">
        <v>5187</v>
      </c>
      <c r="B646" s="10" t="s">
        <v>1073</v>
      </c>
      <c r="C646" t="s">
        <v>7449</v>
      </c>
      <c r="D646" t="s">
        <v>4644</v>
      </c>
      <c r="E646" s="9">
        <v>0</v>
      </c>
      <c r="F646" s="10" t="str">
        <f>+_01_CODIGOS_Y_COSTOS_xlsm[[#This Row],[FABRICA]]&amp;_01_CODIGOS_Y_COSTOS_xlsm[[#This Row],[CODIGO]]</f>
        <v>RESORTES194</v>
      </c>
      <c r="G646"/>
      <c r="H646"/>
      <c r="I646"/>
      <c r="J646"/>
      <c r="K646"/>
      <c r="L646"/>
    </row>
    <row r="647" spans="1:12" x14ac:dyDescent="0.2">
      <c r="A647" t="s">
        <v>5187</v>
      </c>
      <c r="B647" s="10" t="s">
        <v>1074</v>
      </c>
      <c r="C647" t="s">
        <v>7450</v>
      </c>
      <c r="D647" t="s">
        <v>4645</v>
      </c>
      <c r="E647" s="9">
        <v>0</v>
      </c>
      <c r="F647" s="10" t="str">
        <f>+_01_CODIGOS_Y_COSTOS_xlsm[[#This Row],[FABRICA]]&amp;_01_CODIGOS_Y_COSTOS_xlsm[[#This Row],[CODIGO]]</f>
        <v>RESORTES196</v>
      </c>
      <c r="G647"/>
      <c r="H647"/>
      <c r="I647"/>
      <c r="J647"/>
      <c r="K647"/>
      <c r="L647"/>
    </row>
    <row r="648" spans="1:12" x14ac:dyDescent="0.2">
      <c r="A648" t="s">
        <v>5187</v>
      </c>
      <c r="B648" s="10" t="s">
        <v>1075</v>
      </c>
      <c r="C648" t="s">
        <v>7451</v>
      </c>
      <c r="D648" t="s">
        <v>4646</v>
      </c>
      <c r="E648" s="9">
        <v>0</v>
      </c>
      <c r="F648" s="10" t="str">
        <f>+_01_CODIGOS_Y_COSTOS_xlsm[[#This Row],[FABRICA]]&amp;_01_CODIGOS_Y_COSTOS_xlsm[[#This Row],[CODIGO]]</f>
        <v>RESORTES198</v>
      </c>
      <c r="G648"/>
      <c r="H648"/>
      <c r="I648"/>
      <c r="J648"/>
      <c r="K648"/>
      <c r="L648"/>
    </row>
    <row r="649" spans="1:12" x14ac:dyDescent="0.2">
      <c r="A649" t="s">
        <v>6640</v>
      </c>
      <c r="B649" s="10" t="s">
        <v>5546</v>
      </c>
      <c r="C649" t="s">
        <v>7452</v>
      </c>
      <c r="D649" t="s">
        <v>5547</v>
      </c>
      <c r="E649" s="9">
        <v>1042.5</v>
      </c>
      <c r="F649" s="10" t="str">
        <f>+_01_CODIGOS_Y_COSTOS_xlsm[[#This Row],[FABRICA]]&amp;_01_CODIGOS_Y_COSTOS_xlsm[[#This Row],[CODIGO]]</f>
        <v>ResortesGenerales2100</v>
      </c>
      <c r="G649"/>
      <c r="H649"/>
      <c r="I649"/>
      <c r="J649"/>
      <c r="K649"/>
      <c r="L649"/>
    </row>
    <row r="650" spans="1:12" x14ac:dyDescent="0.2">
      <c r="A650" t="s">
        <v>6640</v>
      </c>
      <c r="B650" s="10" t="s">
        <v>5548</v>
      </c>
      <c r="C650" t="s">
        <v>7453</v>
      </c>
      <c r="D650" t="s">
        <v>5549</v>
      </c>
      <c r="E650" s="9">
        <v>1153.7</v>
      </c>
      <c r="F650" s="10" t="str">
        <f>+_01_CODIGOS_Y_COSTOS_xlsm[[#This Row],[FABRICA]]&amp;_01_CODIGOS_Y_COSTOS_xlsm[[#This Row],[CODIGO]]</f>
        <v>ResortesGenerales2101</v>
      </c>
      <c r="G650"/>
      <c r="H650"/>
      <c r="I650"/>
      <c r="J650"/>
      <c r="K650"/>
      <c r="L650"/>
    </row>
    <row r="651" spans="1:12" x14ac:dyDescent="0.2">
      <c r="A651" t="s">
        <v>6640</v>
      </c>
      <c r="B651" s="10" t="s">
        <v>5550</v>
      </c>
      <c r="C651" t="s">
        <v>7454</v>
      </c>
      <c r="D651" t="s">
        <v>5551</v>
      </c>
      <c r="E651" s="9">
        <v>764.5</v>
      </c>
      <c r="F651" s="10" t="str">
        <f>+_01_CODIGOS_Y_COSTOS_xlsm[[#This Row],[FABRICA]]&amp;_01_CODIGOS_Y_COSTOS_xlsm[[#This Row],[CODIGO]]</f>
        <v>ResortesGenerales2102</v>
      </c>
      <c r="G651"/>
      <c r="H651"/>
      <c r="I651"/>
      <c r="J651"/>
      <c r="K651"/>
      <c r="L651"/>
    </row>
    <row r="652" spans="1:12" x14ac:dyDescent="0.2">
      <c r="A652" t="s">
        <v>6640</v>
      </c>
      <c r="B652" s="10" t="s">
        <v>5552</v>
      </c>
      <c r="C652" t="s">
        <v>7455</v>
      </c>
      <c r="D652" t="s">
        <v>5553</v>
      </c>
      <c r="E652" s="9">
        <v>1292.7</v>
      </c>
      <c r="F652" s="10" t="str">
        <f>+_01_CODIGOS_Y_COSTOS_xlsm[[#This Row],[FABRICA]]&amp;_01_CODIGOS_Y_COSTOS_xlsm[[#This Row],[CODIGO]]</f>
        <v>ResortesGenerales2105</v>
      </c>
      <c r="G652"/>
      <c r="H652"/>
      <c r="I652"/>
      <c r="J652"/>
      <c r="K652"/>
      <c r="L652"/>
    </row>
    <row r="653" spans="1:12" x14ac:dyDescent="0.2">
      <c r="A653" t="s">
        <v>6640</v>
      </c>
      <c r="B653" s="10" t="s">
        <v>5554</v>
      </c>
      <c r="C653" t="s">
        <v>7456</v>
      </c>
      <c r="D653" t="s">
        <v>5555</v>
      </c>
      <c r="E653" s="9">
        <v>417</v>
      </c>
      <c r="F653" s="10" t="str">
        <f>+_01_CODIGOS_Y_COSTOS_xlsm[[#This Row],[FABRICA]]&amp;_01_CODIGOS_Y_COSTOS_xlsm[[#This Row],[CODIGO]]</f>
        <v>ResortesGenerales2106</v>
      </c>
      <c r="G653"/>
      <c r="H653"/>
      <c r="I653"/>
      <c r="J653"/>
      <c r="K653"/>
      <c r="L653"/>
    </row>
    <row r="654" spans="1:12" x14ac:dyDescent="0.2">
      <c r="A654" t="s">
        <v>6640</v>
      </c>
      <c r="B654" s="10" t="s">
        <v>5556</v>
      </c>
      <c r="C654" t="s">
        <v>7457</v>
      </c>
      <c r="D654" t="s">
        <v>5557</v>
      </c>
      <c r="E654" s="9">
        <v>903.5</v>
      </c>
      <c r="F654" s="10" t="str">
        <f>+_01_CODIGOS_Y_COSTOS_xlsm[[#This Row],[FABRICA]]&amp;_01_CODIGOS_Y_COSTOS_xlsm[[#This Row],[CODIGO]]</f>
        <v>ResortesGenerales2109</v>
      </c>
      <c r="G654"/>
      <c r="H654"/>
      <c r="I654"/>
      <c r="J654"/>
      <c r="K654"/>
      <c r="L654"/>
    </row>
    <row r="655" spans="1:12" x14ac:dyDescent="0.2">
      <c r="A655" t="s">
        <v>6640</v>
      </c>
      <c r="B655" s="10" t="s">
        <v>5558</v>
      </c>
      <c r="C655" t="s">
        <v>7458</v>
      </c>
      <c r="D655" t="s">
        <v>5559</v>
      </c>
      <c r="E655" s="9">
        <v>305.8</v>
      </c>
      <c r="F655" s="10" t="str">
        <f>+_01_CODIGOS_Y_COSTOS_xlsm[[#This Row],[FABRICA]]&amp;_01_CODIGOS_Y_COSTOS_xlsm[[#This Row],[CODIGO]]</f>
        <v>ResortesGenerales2115</v>
      </c>
      <c r="G655"/>
      <c r="H655"/>
      <c r="I655"/>
      <c r="J655"/>
      <c r="K655"/>
      <c r="L655"/>
    </row>
    <row r="656" spans="1:12" x14ac:dyDescent="0.2">
      <c r="A656" t="s">
        <v>6640</v>
      </c>
      <c r="B656" s="10" t="s">
        <v>5560</v>
      </c>
      <c r="C656" t="s">
        <v>7459</v>
      </c>
      <c r="D656" t="s">
        <v>5561</v>
      </c>
      <c r="E656" s="9">
        <v>194.6</v>
      </c>
      <c r="F656" s="10" t="str">
        <f>+_01_CODIGOS_Y_COSTOS_xlsm[[#This Row],[FABRICA]]&amp;_01_CODIGOS_Y_COSTOS_xlsm[[#This Row],[CODIGO]]</f>
        <v>ResortesGenerales2116</v>
      </c>
      <c r="G656"/>
      <c r="H656"/>
      <c r="I656"/>
      <c r="J656"/>
      <c r="K656"/>
      <c r="L656"/>
    </row>
    <row r="657" spans="1:12" x14ac:dyDescent="0.2">
      <c r="A657" t="s">
        <v>6640</v>
      </c>
      <c r="B657" s="10" t="s">
        <v>5562</v>
      </c>
      <c r="C657" t="s">
        <v>7460</v>
      </c>
      <c r="D657" t="s">
        <v>5563</v>
      </c>
      <c r="E657" s="9">
        <v>1668</v>
      </c>
      <c r="F657" s="10" t="str">
        <f>+_01_CODIGOS_Y_COSTOS_xlsm[[#This Row],[FABRICA]]&amp;_01_CODIGOS_Y_COSTOS_xlsm[[#This Row],[CODIGO]]</f>
        <v>ResortesGenerales2121</v>
      </c>
      <c r="G657"/>
      <c r="H657"/>
      <c r="I657"/>
      <c r="J657"/>
      <c r="K657"/>
      <c r="L657"/>
    </row>
    <row r="658" spans="1:12" x14ac:dyDescent="0.2">
      <c r="A658" t="s">
        <v>6640</v>
      </c>
      <c r="B658" s="10" t="s">
        <v>5564</v>
      </c>
      <c r="C658" t="s">
        <v>7461</v>
      </c>
      <c r="D658" t="s">
        <v>5565</v>
      </c>
      <c r="E658" s="9">
        <v>0</v>
      </c>
      <c r="F658" s="10" t="str">
        <f>+_01_CODIGOS_Y_COSTOS_xlsm[[#This Row],[FABRICA]]&amp;_01_CODIGOS_Y_COSTOS_xlsm[[#This Row],[CODIGO]]</f>
        <v>ResortesGenerales2122</v>
      </c>
      <c r="G658"/>
      <c r="H658"/>
      <c r="I658"/>
      <c r="J658"/>
      <c r="K658"/>
      <c r="L658"/>
    </row>
    <row r="659" spans="1:12" x14ac:dyDescent="0.2">
      <c r="A659" t="s">
        <v>6640</v>
      </c>
      <c r="B659" s="10" t="s">
        <v>5566</v>
      </c>
      <c r="C659" t="s">
        <v>7462</v>
      </c>
      <c r="D659" t="s">
        <v>5567</v>
      </c>
      <c r="E659" s="9">
        <v>1932.1</v>
      </c>
      <c r="F659" s="10" t="str">
        <f>+_01_CODIGOS_Y_COSTOS_xlsm[[#This Row],[FABRICA]]&amp;_01_CODIGOS_Y_COSTOS_xlsm[[#This Row],[CODIGO]]</f>
        <v>ResortesGenerales2130</v>
      </c>
      <c r="G659"/>
      <c r="H659"/>
      <c r="I659"/>
      <c r="J659"/>
      <c r="K659"/>
      <c r="L659"/>
    </row>
    <row r="660" spans="1:12" x14ac:dyDescent="0.2">
      <c r="A660" t="s">
        <v>6640</v>
      </c>
      <c r="B660" s="10" t="s">
        <v>5568</v>
      </c>
      <c r="C660" t="s">
        <v>7463</v>
      </c>
      <c r="D660" t="s">
        <v>5569</v>
      </c>
      <c r="E660" s="9">
        <v>847.9</v>
      </c>
      <c r="F660" s="10" t="str">
        <f>+_01_CODIGOS_Y_COSTOS_xlsm[[#This Row],[FABRICA]]&amp;_01_CODIGOS_Y_COSTOS_xlsm[[#This Row],[CODIGO]]</f>
        <v>ResortesGenerales2141</v>
      </c>
      <c r="G660"/>
      <c r="H660"/>
      <c r="I660"/>
      <c r="J660"/>
      <c r="K660"/>
      <c r="L660"/>
    </row>
    <row r="661" spans="1:12" x14ac:dyDescent="0.2">
      <c r="A661" t="s">
        <v>6640</v>
      </c>
      <c r="B661" s="10" t="s">
        <v>5570</v>
      </c>
      <c r="C661" t="s">
        <v>7464</v>
      </c>
      <c r="D661" t="s">
        <v>5571</v>
      </c>
      <c r="E661" s="9">
        <v>847.9</v>
      </c>
      <c r="F661" s="10" t="str">
        <f>+_01_CODIGOS_Y_COSTOS_xlsm[[#This Row],[FABRICA]]&amp;_01_CODIGOS_Y_COSTOS_xlsm[[#This Row],[CODIGO]]</f>
        <v>ResortesGenerales2142</v>
      </c>
      <c r="G661"/>
      <c r="H661"/>
      <c r="I661"/>
      <c r="J661"/>
      <c r="K661"/>
      <c r="L661"/>
    </row>
    <row r="662" spans="1:12" x14ac:dyDescent="0.2">
      <c r="A662" t="s">
        <v>6640</v>
      </c>
      <c r="B662" s="10" t="s">
        <v>5572</v>
      </c>
      <c r="C662" t="s">
        <v>7465</v>
      </c>
      <c r="D662" t="s">
        <v>5573</v>
      </c>
      <c r="E662" s="9">
        <v>514.29999999999995</v>
      </c>
      <c r="F662" s="10" t="str">
        <f>+_01_CODIGOS_Y_COSTOS_xlsm[[#This Row],[FABRICA]]&amp;_01_CODIGOS_Y_COSTOS_xlsm[[#This Row],[CODIGO]]</f>
        <v>ResortesGenerales2143</v>
      </c>
      <c r="G662"/>
      <c r="H662"/>
      <c r="I662"/>
      <c r="J662"/>
      <c r="K662"/>
      <c r="L662"/>
    </row>
    <row r="663" spans="1:12" x14ac:dyDescent="0.2">
      <c r="A663" t="s">
        <v>6640</v>
      </c>
      <c r="B663" s="10" t="s">
        <v>5574</v>
      </c>
      <c r="C663" t="s">
        <v>7466</v>
      </c>
      <c r="D663" t="s">
        <v>5575</v>
      </c>
      <c r="E663" s="9">
        <v>1014.7</v>
      </c>
      <c r="F663" s="10" t="str">
        <f>+_01_CODIGOS_Y_COSTOS_xlsm[[#This Row],[FABRICA]]&amp;_01_CODIGOS_Y_COSTOS_xlsm[[#This Row],[CODIGO]]</f>
        <v>ResortesGenerales2144</v>
      </c>
      <c r="G663"/>
      <c r="H663"/>
      <c r="I663"/>
      <c r="J663"/>
      <c r="K663"/>
      <c r="L663"/>
    </row>
    <row r="664" spans="1:12" x14ac:dyDescent="0.2">
      <c r="A664" t="s">
        <v>6640</v>
      </c>
      <c r="B664" s="10" t="s">
        <v>5576</v>
      </c>
      <c r="C664" t="s">
        <v>7467</v>
      </c>
      <c r="D664" t="s">
        <v>5577</v>
      </c>
      <c r="E664" s="9">
        <v>1779.2</v>
      </c>
      <c r="F664" s="10" t="str">
        <f>+_01_CODIGOS_Y_COSTOS_xlsm[[#This Row],[FABRICA]]&amp;_01_CODIGOS_Y_COSTOS_xlsm[[#This Row],[CODIGO]]</f>
        <v>ResortesGenerales2202</v>
      </c>
      <c r="G664"/>
      <c r="H664"/>
      <c r="I664"/>
      <c r="J664"/>
      <c r="K664"/>
      <c r="L664"/>
    </row>
    <row r="665" spans="1:12" x14ac:dyDescent="0.2">
      <c r="A665" t="s">
        <v>6640</v>
      </c>
      <c r="B665" s="10" t="s">
        <v>5578</v>
      </c>
      <c r="C665" t="s">
        <v>7468</v>
      </c>
      <c r="D665" t="s">
        <v>5579</v>
      </c>
      <c r="E665" s="9">
        <v>1626.3</v>
      </c>
      <c r="F665" s="10" t="str">
        <f>+_01_CODIGOS_Y_COSTOS_xlsm[[#This Row],[FABRICA]]&amp;_01_CODIGOS_Y_COSTOS_xlsm[[#This Row],[CODIGO]]</f>
        <v>ResortesGenerales2203</v>
      </c>
      <c r="G665"/>
      <c r="H665"/>
      <c r="I665"/>
      <c r="J665"/>
      <c r="K665"/>
      <c r="L665"/>
    </row>
    <row r="666" spans="1:12" x14ac:dyDescent="0.2">
      <c r="A666" t="s">
        <v>6640</v>
      </c>
      <c r="B666" s="10" t="s">
        <v>5580</v>
      </c>
      <c r="C666" t="s">
        <v>7469</v>
      </c>
      <c r="D666" t="s">
        <v>5581</v>
      </c>
      <c r="E666" s="9">
        <v>986.9</v>
      </c>
      <c r="F666" s="10" t="str">
        <f>+_01_CODIGOS_Y_COSTOS_xlsm[[#This Row],[FABRICA]]&amp;_01_CODIGOS_Y_COSTOS_xlsm[[#This Row],[CODIGO]]</f>
        <v>ResortesGenerales2207</v>
      </c>
      <c r="G666"/>
      <c r="H666"/>
      <c r="I666"/>
      <c r="J666"/>
      <c r="K666"/>
      <c r="L666"/>
    </row>
    <row r="667" spans="1:12" x14ac:dyDescent="0.2">
      <c r="A667" t="s">
        <v>6640</v>
      </c>
      <c r="B667" s="10" t="s">
        <v>5582</v>
      </c>
      <c r="C667" t="s">
        <v>7470</v>
      </c>
      <c r="D667" t="s">
        <v>5583</v>
      </c>
      <c r="E667" s="9">
        <v>389.2</v>
      </c>
      <c r="F667" s="10" t="str">
        <f>+_01_CODIGOS_Y_COSTOS_xlsm[[#This Row],[FABRICA]]&amp;_01_CODIGOS_Y_COSTOS_xlsm[[#This Row],[CODIGO]]</f>
        <v>ResortesGenerales2208</v>
      </c>
      <c r="G667"/>
      <c r="H667"/>
      <c r="I667"/>
      <c r="J667"/>
      <c r="K667"/>
      <c r="L667"/>
    </row>
    <row r="668" spans="1:12" x14ac:dyDescent="0.2">
      <c r="A668" t="s">
        <v>6640</v>
      </c>
      <c r="B668" s="10" t="s">
        <v>5584</v>
      </c>
      <c r="C668" t="s">
        <v>7471</v>
      </c>
      <c r="D668" t="s">
        <v>5585</v>
      </c>
      <c r="E668" s="9">
        <v>389.2</v>
      </c>
      <c r="F668" s="10" t="str">
        <f>+_01_CODIGOS_Y_COSTOS_xlsm[[#This Row],[FABRICA]]&amp;_01_CODIGOS_Y_COSTOS_xlsm[[#This Row],[CODIGO]]</f>
        <v>ResortesGenerales2209</v>
      </c>
      <c r="G668"/>
      <c r="H668"/>
      <c r="I668"/>
      <c r="J668"/>
      <c r="K668"/>
      <c r="L668"/>
    </row>
    <row r="669" spans="1:12" x14ac:dyDescent="0.2">
      <c r="A669" t="s">
        <v>6640</v>
      </c>
      <c r="B669" s="10" t="s">
        <v>5586</v>
      </c>
      <c r="C669" t="s">
        <v>7472</v>
      </c>
      <c r="D669" t="s">
        <v>5587</v>
      </c>
      <c r="E669" s="9">
        <v>931.3</v>
      </c>
      <c r="F669" s="10" t="str">
        <f>+_01_CODIGOS_Y_COSTOS_xlsm[[#This Row],[FABRICA]]&amp;_01_CODIGOS_Y_COSTOS_xlsm[[#This Row],[CODIGO]]</f>
        <v>ResortesGenerales2211</v>
      </c>
      <c r="G669"/>
      <c r="H669"/>
      <c r="I669"/>
      <c r="J669"/>
      <c r="K669"/>
      <c r="L669"/>
    </row>
    <row r="670" spans="1:12" x14ac:dyDescent="0.2">
      <c r="A670" t="s">
        <v>6640</v>
      </c>
      <c r="B670" s="10" t="s">
        <v>5588</v>
      </c>
      <c r="C670" t="s">
        <v>7473</v>
      </c>
      <c r="D670" t="s">
        <v>5589</v>
      </c>
      <c r="E670" s="9">
        <v>986.9</v>
      </c>
      <c r="F670" s="10" t="str">
        <f>+_01_CODIGOS_Y_COSTOS_xlsm[[#This Row],[FABRICA]]&amp;_01_CODIGOS_Y_COSTOS_xlsm[[#This Row],[CODIGO]]</f>
        <v>ResortesGenerales2212</v>
      </c>
      <c r="G670"/>
      <c r="H670"/>
      <c r="I670"/>
      <c r="J670"/>
      <c r="K670"/>
      <c r="L670"/>
    </row>
    <row r="671" spans="1:12" x14ac:dyDescent="0.2">
      <c r="A671" t="s">
        <v>6640</v>
      </c>
      <c r="B671" s="10" t="s">
        <v>5590</v>
      </c>
      <c r="C671" t="s">
        <v>7474</v>
      </c>
      <c r="D671" t="s">
        <v>5591</v>
      </c>
      <c r="E671" s="9">
        <v>722.8</v>
      </c>
      <c r="F671" s="10" t="str">
        <f>+_01_CODIGOS_Y_COSTOS_xlsm[[#This Row],[FABRICA]]&amp;_01_CODIGOS_Y_COSTOS_xlsm[[#This Row],[CODIGO]]</f>
        <v>ResortesGenerales2215</v>
      </c>
      <c r="G671"/>
      <c r="H671"/>
      <c r="I671"/>
      <c r="J671"/>
      <c r="K671"/>
      <c r="L671"/>
    </row>
    <row r="672" spans="1:12" x14ac:dyDescent="0.2">
      <c r="A672" t="s">
        <v>6640</v>
      </c>
      <c r="B672" s="10" t="s">
        <v>5592</v>
      </c>
      <c r="C672" t="s">
        <v>7475</v>
      </c>
      <c r="D672" t="s">
        <v>5593</v>
      </c>
      <c r="E672" s="9">
        <v>1223.2</v>
      </c>
      <c r="F672" s="10" t="str">
        <f>+_01_CODIGOS_Y_COSTOS_xlsm[[#This Row],[FABRICA]]&amp;_01_CODIGOS_Y_COSTOS_xlsm[[#This Row],[CODIGO]]</f>
        <v>ResortesGenerales2224</v>
      </c>
      <c r="G672"/>
      <c r="H672"/>
      <c r="I672"/>
      <c r="J672"/>
      <c r="K672"/>
      <c r="L672"/>
    </row>
    <row r="673" spans="1:12" x14ac:dyDescent="0.2">
      <c r="A673" t="s">
        <v>6640</v>
      </c>
      <c r="B673" s="10" t="s">
        <v>5594</v>
      </c>
      <c r="C673" t="s">
        <v>7476</v>
      </c>
      <c r="D673" t="s">
        <v>5595</v>
      </c>
      <c r="E673" s="9">
        <v>556</v>
      </c>
      <c r="F673" s="10" t="str">
        <f>+_01_CODIGOS_Y_COSTOS_xlsm[[#This Row],[FABRICA]]&amp;_01_CODIGOS_Y_COSTOS_xlsm[[#This Row],[CODIGO]]</f>
        <v>ResortesGenerales2229</v>
      </c>
      <c r="G673"/>
      <c r="H673"/>
      <c r="I673"/>
      <c r="J673"/>
      <c r="K673"/>
      <c r="L673"/>
    </row>
    <row r="674" spans="1:12" x14ac:dyDescent="0.2">
      <c r="A674" t="s">
        <v>6640</v>
      </c>
      <c r="B674" s="10" t="s">
        <v>5596</v>
      </c>
      <c r="C674" t="s">
        <v>7477</v>
      </c>
      <c r="D674" t="s">
        <v>5597</v>
      </c>
      <c r="E674" s="9">
        <v>1668</v>
      </c>
      <c r="F674" s="10" t="str">
        <f>+_01_CODIGOS_Y_COSTOS_xlsm[[#This Row],[FABRICA]]&amp;_01_CODIGOS_Y_COSTOS_xlsm[[#This Row],[CODIGO]]</f>
        <v>ResortesGenerales2235</v>
      </c>
      <c r="G674"/>
      <c r="H674"/>
      <c r="I674"/>
      <c r="J674"/>
      <c r="K674"/>
      <c r="L674"/>
    </row>
    <row r="675" spans="1:12" x14ac:dyDescent="0.2">
      <c r="A675" t="s">
        <v>6640</v>
      </c>
      <c r="B675" s="10" t="s">
        <v>5598</v>
      </c>
      <c r="C675" t="s">
        <v>7478</v>
      </c>
      <c r="D675" t="s">
        <v>5599</v>
      </c>
      <c r="E675" s="9">
        <v>861.8</v>
      </c>
      <c r="F675" s="10" t="str">
        <f>+_01_CODIGOS_Y_COSTOS_xlsm[[#This Row],[FABRICA]]&amp;_01_CODIGOS_Y_COSTOS_xlsm[[#This Row],[CODIGO]]</f>
        <v>ResortesGenerales2236</v>
      </c>
      <c r="G675"/>
      <c r="H675"/>
      <c r="I675"/>
      <c r="J675"/>
      <c r="K675"/>
      <c r="L675"/>
    </row>
    <row r="676" spans="1:12" x14ac:dyDescent="0.2">
      <c r="A676" t="s">
        <v>6640</v>
      </c>
      <c r="B676" s="10" t="s">
        <v>5600</v>
      </c>
      <c r="C676" t="s">
        <v>7479</v>
      </c>
      <c r="D676" t="s">
        <v>5601</v>
      </c>
      <c r="E676" s="9">
        <v>917.4</v>
      </c>
      <c r="F676" s="10" t="str">
        <f>+_01_CODIGOS_Y_COSTOS_xlsm[[#This Row],[FABRICA]]&amp;_01_CODIGOS_Y_COSTOS_xlsm[[#This Row],[CODIGO]]</f>
        <v>ResortesGenerales2237</v>
      </c>
      <c r="G676"/>
      <c r="H676"/>
      <c r="I676"/>
      <c r="J676"/>
      <c r="K676"/>
      <c r="L676"/>
    </row>
    <row r="677" spans="1:12" x14ac:dyDescent="0.2">
      <c r="A677" t="s">
        <v>6640</v>
      </c>
      <c r="B677" s="10" t="s">
        <v>5602</v>
      </c>
      <c r="C677" t="s">
        <v>6010</v>
      </c>
      <c r="D677" t="s">
        <v>5561</v>
      </c>
      <c r="E677" s="9">
        <v>0</v>
      </c>
      <c r="F677" s="10" t="str">
        <f>+_01_CODIGOS_Y_COSTOS_xlsm[[#This Row],[FABRICA]]&amp;_01_CODIGOS_Y_COSTOS_xlsm[[#This Row],[CODIGO]]</f>
        <v>ResortesGenerales0</v>
      </c>
      <c r="G677"/>
      <c r="H677"/>
      <c r="I677"/>
      <c r="J677"/>
      <c r="K677"/>
      <c r="L677"/>
    </row>
    <row r="678" spans="1:12" x14ac:dyDescent="0.2">
      <c r="A678" t="s">
        <v>6640</v>
      </c>
      <c r="B678" s="10" t="s">
        <v>5603</v>
      </c>
      <c r="C678" t="s">
        <v>7480</v>
      </c>
      <c r="D678" t="s">
        <v>5604</v>
      </c>
      <c r="E678" s="9">
        <v>2098.9</v>
      </c>
      <c r="F678" s="10" t="str">
        <f>+_01_CODIGOS_Y_COSTOS_xlsm[[#This Row],[FABRICA]]&amp;_01_CODIGOS_Y_COSTOS_xlsm[[#This Row],[CODIGO]]</f>
        <v>ResortesGenerales2239</v>
      </c>
      <c r="G678"/>
      <c r="H678"/>
      <c r="I678"/>
      <c r="J678"/>
      <c r="K678"/>
      <c r="L678"/>
    </row>
    <row r="679" spans="1:12" x14ac:dyDescent="0.2">
      <c r="A679" t="s">
        <v>6640</v>
      </c>
      <c r="B679" s="10" t="s">
        <v>5605</v>
      </c>
      <c r="C679" t="s">
        <v>7481</v>
      </c>
      <c r="D679" t="s">
        <v>5606</v>
      </c>
      <c r="E679" s="9">
        <v>542.1</v>
      </c>
      <c r="F679" s="10" t="str">
        <f>+_01_CODIGOS_Y_COSTOS_xlsm[[#This Row],[FABRICA]]&amp;_01_CODIGOS_Y_COSTOS_xlsm[[#This Row],[CODIGO]]</f>
        <v>ResortesGenerales2241</v>
      </c>
      <c r="G679"/>
      <c r="H679"/>
      <c r="I679"/>
      <c r="J679"/>
      <c r="K679"/>
      <c r="L679"/>
    </row>
    <row r="680" spans="1:12" x14ac:dyDescent="0.2">
      <c r="A680" t="s">
        <v>6640</v>
      </c>
      <c r="B680" s="10" t="s">
        <v>5607</v>
      </c>
      <c r="C680" t="s">
        <v>7482</v>
      </c>
      <c r="D680" t="s">
        <v>5608</v>
      </c>
      <c r="E680" s="9">
        <v>542.1</v>
      </c>
      <c r="F680" s="10" t="str">
        <f>+_01_CODIGOS_Y_COSTOS_xlsm[[#This Row],[FABRICA]]&amp;_01_CODIGOS_Y_COSTOS_xlsm[[#This Row],[CODIGO]]</f>
        <v>ResortesGenerales2242</v>
      </c>
      <c r="G680"/>
      <c r="H680"/>
      <c r="I680"/>
      <c r="J680"/>
      <c r="K680"/>
      <c r="L680"/>
    </row>
    <row r="681" spans="1:12" x14ac:dyDescent="0.2">
      <c r="A681" t="s">
        <v>6640</v>
      </c>
      <c r="B681" s="10" t="s">
        <v>5609</v>
      </c>
      <c r="C681" t="s">
        <v>7483</v>
      </c>
      <c r="D681" t="s">
        <v>5610</v>
      </c>
      <c r="E681" s="9">
        <v>1084.2</v>
      </c>
      <c r="F681" s="10" t="str">
        <f>+_01_CODIGOS_Y_COSTOS_xlsm[[#This Row],[FABRICA]]&amp;_01_CODIGOS_Y_COSTOS_xlsm[[#This Row],[CODIGO]]</f>
        <v>ResortesGenerales2244</v>
      </c>
      <c r="G681"/>
      <c r="H681"/>
      <c r="I681"/>
      <c r="J681"/>
      <c r="K681"/>
      <c r="L681"/>
    </row>
    <row r="682" spans="1:12" x14ac:dyDescent="0.2">
      <c r="A682" t="s">
        <v>6640</v>
      </c>
      <c r="B682" s="10" t="s">
        <v>5611</v>
      </c>
      <c r="C682" t="s">
        <v>7484</v>
      </c>
      <c r="D682" t="s">
        <v>5612</v>
      </c>
      <c r="E682" s="9">
        <v>973</v>
      </c>
      <c r="F682" s="10" t="str">
        <f>+_01_CODIGOS_Y_COSTOS_xlsm[[#This Row],[FABRICA]]&amp;_01_CODIGOS_Y_COSTOS_xlsm[[#This Row],[CODIGO]]</f>
        <v>ResortesGenerales2245</v>
      </c>
      <c r="G682"/>
      <c r="H682"/>
      <c r="I682"/>
      <c r="J682"/>
      <c r="K682"/>
      <c r="L682"/>
    </row>
    <row r="683" spans="1:12" x14ac:dyDescent="0.2">
      <c r="A683" t="s">
        <v>6640</v>
      </c>
      <c r="B683" s="10" t="s">
        <v>5613</v>
      </c>
      <c r="C683" t="s">
        <v>7485</v>
      </c>
      <c r="D683" t="s">
        <v>5614</v>
      </c>
      <c r="E683" s="9">
        <v>1751.4</v>
      </c>
      <c r="F683" s="10" t="str">
        <f>+_01_CODIGOS_Y_COSTOS_xlsm[[#This Row],[FABRICA]]&amp;_01_CODIGOS_Y_COSTOS_xlsm[[#This Row],[CODIGO]]</f>
        <v>ResortesGenerales2249</v>
      </c>
      <c r="G683"/>
      <c r="H683"/>
      <c r="I683"/>
      <c r="J683"/>
      <c r="K683"/>
      <c r="L683"/>
    </row>
    <row r="684" spans="1:12" x14ac:dyDescent="0.2">
      <c r="A684" t="s">
        <v>6640</v>
      </c>
      <c r="B684" s="10" t="s">
        <v>5615</v>
      </c>
      <c r="C684" t="s">
        <v>7486</v>
      </c>
      <c r="D684" t="s">
        <v>5616</v>
      </c>
      <c r="E684" s="9">
        <v>430.9</v>
      </c>
      <c r="F684" s="10" t="str">
        <f>+_01_CODIGOS_Y_COSTOS_xlsm[[#This Row],[FABRICA]]&amp;_01_CODIGOS_Y_COSTOS_xlsm[[#This Row],[CODIGO]]</f>
        <v>ResortesGenerales2265</v>
      </c>
      <c r="G684"/>
      <c r="H684"/>
      <c r="I684"/>
      <c r="J684"/>
      <c r="K684"/>
      <c r="L684"/>
    </row>
    <row r="685" spans="1:12" x14ac:dyDescent="0.2">
      <c r="A685" t="s">
        <v>6640</v>
      </c>
      <c r="B685" s="10" t="s">
        <v>5617</v>
      </c>
      <c r="C685" t="s">
        <v>7487</v>
      </c>
      <c r="D685" t="s">
        <v>5618</v>
      </c>
      <c r="E685" s="9">
        <v>569.9</v>
      </c>
      <c r="F685" s="10" t="str">
        <f>+_01_CODIGOS_Y_COSTOS_xlsm[[#This Row],[FABRICA]]&amp;_01_CODIGOS_Y_COSTOS_xlsm[[#This Row],[CODIGO]]</f>
        <v>ResortesGenerales2266</v>
      </c>
      <c r="G685"/>
      <c r="H685"/>
      <c r="I685"/>
      <c r="J685"/>
      <c r="K685"/>
      <c r="L685"/>
    </row>
    <row r="686" spans="1:12" x14ac:dyDescent="0.2">
      <c r="A686" t="s">
        <v>6640</v>
      </c>
      <c r="B686" s="10" t="s">
        <v>5619</v>
      </c>
      <c r="C686" t="s">
        <v>7488</v>
      </c>
      <c r="D686" t="s">
        <v>5620</v>
      </c>
      <c r="E686" s="9">
        <v>569.9</v>
      </c>
      <c r="F686" s="10" t="str">
        <f>+_01_CODIGOS_Y_COSTOS_xlsm[[#This Row],[FABRICA]]&amp;_01_CODIGOS_Y_COSTOS_xlsm[[#This Row],[CODIGO]]</f>
        <v>ResortesGenerales2267</v>
      </c>
      <c r="G686"/>
      <c r="H686"/>
      <c r="I686"/>
      <c r="J686"/>
      <c r="K686"/>
      <c r="L686"/>
    </row>
    <row r="687" spans="1:12" x14ac:dyDescent="0.2">
      <c r="A687" t="s">
        <v>6640</v>
      </c>
      <c r="B687" s="10" t="s">
        <v>5621</v>
      </c>
      <c r="C687" t="s">
        <v>7489</v>
      </c>
      <c r="D687" t="s">
        <v>5622</v>
      </c>
      <c r="E687" s="9">
        <v>333.6</v>
      </c>
      <c r="F687" s="10" t="str">
        <f>+_01_CODIGOS_Y_COSTOS_xlsm[[#This Row],[FABRICA]]&amp;_01_CODIGOS_Y_COSTOS_xlsm[[#This Row],[CODIGO]]</f>
        <v>ResortesGenerales2268</v>
      </c>
      <c r="G687"/>
      <c r="H687"/>
      <c r="I687"/>
      <c r="J687"/>
      <c r="K687"/>
      <c r="L687"/>
    </row>
    <row r="688" spans="1:12" x14ac:dyDescent="0.2">
      <c r="A688" t="s">
        <v>6640</v>
      </c>
      <c r="B688" s="10" t="s">
        <v>5623</v>
      </c>
      <c r="C688" t="s">
        <v>7490</v>
      </c>
      <c r="D688" t="s">
        <v>5624</v>
      </c>
      <c r="E688" s="9">
        <v>500.4</v>
      </c>
      <c r="F688" s="10" t="str">
        <f>+_01_CODIGOS_Y_COSTOS_xlsm[[#This Row],[FABRICA]]&amp;_01_CODIGOS_Y_COSTOS_xlsm[[#This Row],[CODIGO]]</f>
        <v>ResortesGenerales2269</v>
      </c>
      <c r="G688"/>
      <c r="H688"/>
      <c r="I688"/>
      <c r="J688"/>
      <c r="K688"/>
      <c r="L688"/>
    </row>
    <row r="689" spans="1:12" x14ac:dyDescent="0.2">
      <c r="A689" t="s">
        <v>6640</v>
      </c>
      <c r="B689" s="10" t="s">
        <v>5625</v>
      </c>
      <c r="C689" t="s">
        <v>7491</v>
      </c>
      <c r="D689" t="s">
        <v>5626</v>
      </c>
      <c r="E689" s="9">
        <v>569.9</v>
      </c>
      <c r="F689" s="10" t="str">
        <f>+_01_CODIGOS_Y_COSTOS_xlsm[[#This Row],[FABRICA]]&amp;_01_CODIGOS_Y_COSTOS_xlsm[[#This Row],[CODIGO]]</f>
        <v>ResortesGenerales2278</v>
      </c>
      <c r="G689"/>
      <c r="H689"/>
      <c r="I689"/>
      <c r="J689"/>
      <c r="K689"/>
      <c r="L689"/>
    </row>
    <row r="690" spans="1:12" x14ac:dyDescent="0.2">
      <c r="A690" t="s">
        <v>6640</v>
      </c>
      <c r="B690" s="10" t="s">
        <v>5627</v>
      </c>
      <c r="C690" t="s">
        <v>7492</v>
      </c>
      <c r="D690" t="s">
        <v>5628</v>
      </c>
      <c r="E690" s="9">
        <v>569.9</v>
      </c>
      <c r="F690" s="10" t="str">
        <f>+_01_CODIGOS_Y_COSTOS_xlsm[[#This Row],[FABRICA]]&amp;_01_CODIGOS_Y_COSTOS_xlsm[[#This Row],[CODIGO]]</f>
        <v>ResortesGenerales2279</v>
      </c>
      <c r="G690"/>
      <c r="H690"/>
      <c r="I690"/>
      <c r="J690"/>
      <c r="K690"/>
      <c r="L690"/>
    </row>
    <row r="691" spans="1:12" x14ac:dyDescent="0.2">
      <c r="A691" t="s">
        <v>6640</v>
      </c>
      <c r="B691" s="10" t="s">
        <v>5629</v>
      </c>
      <c r="C691" t="s">
        <v>7493</v>
      </c>
      <c r="D691" t="s">
        <v>5630</v>
      </c>
      <c r="E691" s="9">
        <v>458.7</v>
      </c>
      <c r="F691" s="10" t="str">
        <f>+_01_CODIGOS_Y_COSTOS_xlsm[[#This Row],[FABRICA]]&amp;_01_CODIGOS_Y_COSTOS_xlsm[[#This Row],[CODIGO]]</f>
        <v>ResortesGenerales2280</v>
      </c>
      <c r="G691"/>
      <c r="H691"/>
      <c r="I691"/>
      <c r="J691"/>
      <c r="K691"/>
      <c r="L691"/>
    </row>
    <row r="692" spans="1:12" x14ac:dyDescent="0.2">
      <c r="A692" t="s">
        <v>6640</v>
      </c>
      <c r="B692" s="10" t="s">
        <v>5631</v>
      </c>
      <c r="C692" t="s">
        <v>7494</v>
      </c>
      <c r="D692" t="s">
        <v>5632</v>
      </c>
      <c r="E692" s="9">
        <v>361.4</v>
      </c>
      <c r="F692" s="10" t="str">
        <f>+_01_CODIGOS_Y_COSTOS_xlsm[[#This Row],[FABRICA]]&amp;_01_CODIGOS_Y_COSTOS_xlsm[[#This Row],[CODIGO]]</f>
        <v>ResortesGenerales22004</v>
      </c>
      <c r="G692"/>
      <c r="H692"/>
      <c r="I692"/>
      <c r="J692"/>
      <c r="K692"/>
      <c r="L692"/>
    </row>
    <row r="693" spans="1:12" x14ac:dyDescent="0.2">
      <c r="A693" t="s">
        <v>6640</v>
      </c>
      <c r="B693" s="10" t="s">
        <v>5633</v>
      </c>
      <c r="C693" t="s">
        <v>7495</v>
      </c>
      <c r="D693" t="s">
        <v>5634</v>
      </c>
      <c r="E693" s="9">
        <v>430.9</v>
      </c>
      <c r="F693" s="10" t="str">
        <f>+_01_CODIGOS_Y_COSTOS_xlsm[[#This Row],[FABRICA]]&amp;_01_CODIGOS_Y_COSTOS_xlsm[[#This Row],[CODIGO]]</f>
        <v>ResortesGenerales22010</v>
      </c>
      <c r="G693"/>
      <c r="H693"/>
      <c r="I693"/>
      <c r="J693"/>
      <c r="K693"/>
      <c r="L693"/>
    </row>
    <row r="694" spans="1:12" x14ac:dyDescent="0.2">
      <c r="A694" t="s">
        <v>6640</v>
      </c>
      <c r="B694" s="10" t="s">
        <v>5635</v>
      </c>
      <c r="C694" t="s">
        <v>7496</v>
      </c>
      <c r="D694" t="s">
        <v>5636</v>
      </c>
      <c r="E694" s="9">
        <v>1223.2</v>
      </c>
      <c r="F694" s="10" t="str">
        <f>+_01_CODIGOS_Y_COSTOS_xlsm[[#This Row],[FABRICA]]&amp;_01_CODIGOS_Y_COSTOS_xlsm[[#This Row],[CODIGO]]</f>
        <v>ResortesGenerales2319</v>
      </c>
      <c r="G694"/>
      <c r="H694"/>
      <c r="I694"/>
      <c r="J694"/>
      <c r="K694"/>
      <c r="L694"/>
    </row>
    <row r="695" spans="1:12" x14ac:dyDescent="0.2">
      <c r="A695" t="s">
        <v>6640</v>
      </c>
      <c r="B695" s="10" t="s">
        <v>5637</v>
      </c>
      <c r="C695" t="s">
        <v>7497</v>
      </c>
      <c r="D695" t="s">
        <v>5638</v>
      </c>
      <c r="E695" s="9">
        <v>1501.2</v>
      </c>
      <c r="F695" s="10" t="str">
        <f>+_01_CODIGOS_Y_COSTOS_xlsm[[#This Row],[FABRICA]]&amp;_01_CODIGOS_Y_COSTOS_xlsm[[#This Row],[CODIGO]]</f>
        <v>ResortesGenerales2321</v>
      </c>
      <c r="G695"/>
      <c r="H695"/>
      <c r="I695"/>
      <c r="J695"/>
      <c r="K695"/>
      <c r="L695"/>
    </row>
    <row r="696" spans="1:12" x14ac:dyDescent="0.2">
      <c r="A696" t="s">
        <v>6640</v>
      </c>
      <c r="B696" s="10" t="s">
        <v>5639</v>
      </c>
      <c r="C696" t="s">
        <v>7498</v>
      </c>
      <c r="D696" t="s">
        <v>5640</v>
      </c>
      <c r="E696" s="9">
        <v>1376.1</v>
      </c>
      <c r="F696" s="10" t="str">
        <f>+_01_CODIGOS_Y_COSTOS_xlsm[[#This Row],[FABRICA]]&amp;_01_CODIGOS_Y_COSTOS_xlsm[[#This Row],[CODIGO]]</f>
        <v>ResortesGenerales2324</v>
      </c>
      <c r="G696"/>
      <c r="H696"/>
      <c r="I696"/>
      <c r="J696"/>
      <c r="K696"/>
      <c r="L696"/>
    </row>
    <row r="697" spans="1:12" x14ac:dyDescent="0.2">
      <c r="A697" t="s">
        <v>6640</v>
      </c>
      <c r="B697" s="10" t="s">
        <v>5641</v>
      </c>
      <c r="C697" t="s">
        <v>7499</v>
      </c>
      <c r="D697" t="s">
        <v>5642</v>
      </c>
      <c r="E697" s="9">
        <v>611.6</v>
      </c>
      <c r="F697" s="10" t="str">
        <f>+_01_CODIGOS_Y_COSTOS_xlsm[[#This Row],[FABRICA]]&amp;_01_CODIGOS_Y_COSTOS_xlsm[[#This Row],[CODIGO]]</f>
        <v>ResortesGenerales2336</v>
      </c>
      <c r="G697"/>
      <c r="H697"/>
      <c r="I697"/>
      <c r="J697"/>
      <c r="K697"/>
      <c r="L697"/>
    </row>
    <row r="698" spans="1:12" x14ac:dyDescent="0.2">
      <c r="A698" t="s">
        <v>6640</v>
      </c>
      <c r="B698" s="10" t="s">
        <v>5643</v>
      </c>
      <c r="C698" t="s">
        <v>7500</v>
      </c>
      <c r="D698" t="s">
        <v>5644</v>
      </c>
      <c r="E698" s="9">
        <v>1417.8</v>
      </c>
      <c r="F698" s="10" t="str">
        <f>+_01_CODIGOS_Y_COSTOS_xlsm[[#This Row],[FABRICA]]&amp;_01_CODIGOS_Y_COSTOS_xlsm[[#This Row],[CODIGO]]</f>
        <v>ResortesGenerales2332</v>
      </c>
      <c r="G698"/>
      <c r="H698"/>
      <c r="I698"/>
      <c r="J698"/>
      <c r="K698"/>
      <c r="L698"/>
    </row>
    <row r="699" spans="1:12" x14ac:dyDescent="0.2">
      <c r="A699" t="s">
        <v>6640</v>
      </c>
      <c r="B699" s="10" t="s">
        <v>5645</v>
      </c>
      <c r="C699" t="s">
        <v>7501</v>
      </c>
      <c r="D699" t="s">
        <v>5646</v>
      </c>
      <c r="E699" s="9">
        <v>1112</v>
      </c>
      <c r="F699" s="10" t="str">
        <f>+_01_CODIGOS_Y_COSTOS_xlsm[[#This Row],[FABRICA]]&amp;_01_CODIGOS_Y_COSTOS_xlsm[[#This Row],[CODIGO]]</f>
        <v>ResortesGenerales2510</v>
      </c>
      <c r="G699"/>
      <c r="H699"/>
      <c r="I699"/>
      <c r="J699"/>
      <c r="K699"/>
      <c r="L699"/>
    </row>
    <row r="700" spans="1:12" x14ac:dyDescent="0.2">
      <c r="A700" t="s">
        <v>6640</v>
      </c>
      <c r="B700" s="10" t="s">
        <v>5647</v>
      </c>
      <c r="C700" t="s">
        <v>7502</v>
      </c>
      <c r="D700" t="s">
        <v>5648</v>
      </c>
      <c r="E700" s="9">
        <v>708.9</v>
      </c>
      <c r="F700" s="10" t="str">
        <f>+_01_CODIGOS_Y_COSTOS_xlsm[[#This Row],[FABRICA]]&amp;_01_CODIGOS_Y_COSTOS_xlsm[[#This Row],[CODIGO]]</f>
        <v>ResortesGenerales2543</v>
      </c>
      <c r="G700"/>
      <c r="H700"/>
      <c r="I700"/>
      <c r="J700"/>
      <c r="K700"/>
      <c r="L700"/>
    </row>
    <row r="701" spans="1:12" x14ac:dyDescent="0.2">
      <c r="A701" t="s">
        <v>6640</v>
      </c>
      <c r="B701" s="10" t="s">
        <v>5649</v>
      </c>
      <c r="C701" t="s">
        <v>7503</v>
      </c>
      <c r="D701" t="s">
        <v>5646</v>
      </c>
      <c r="E701" s="9">
        <v>528.20000000000005</v>
      </c>
      <c r="F701" s="10" t="str">
        <f>+_01_CODIGOS_Y_COSTOS_xlsm[[#This Row],[FABRICA]]&amp;_01_CODIGOS_Y_COSTOS_xlsm[[#This Row],[CODIGO]]</f>
        <v>ResortesGenerales2504</v>
      </c>
      <c r="G701"/>
      <c r="H701"/>
      <c r="I701"/>
      <c r="J701"/>
      <c r="K701"/>
      <c r="L701"/>
    </row>
    <row r="702" spans="1:12" x14ac:dyDescent="0.2">
      <c r="A702" t="s">
        <v>6640</v>
      </c>
      <c r="B702" s="10" t="s">
        <v>5650</v>
      </c>
      <c r="C702" t="s">
        <v>7504</v>
      </c>
      <c r="D702" t="s">
        <v>5651</v>
      </c>
      <c r="E702" s="9">
        <v>778.4</v>
      </c>
      <c r="F702" s="10" t="str">
        <f>+_01_CODIGOS_Y_COSTOS_xlsm[[#This Row],[FABRICA]]&amp;_01_CODIGOS_Y_COSTOS_xlsm[[#This Row],[CODIGO]]</f>
        <v>ResortesGenerales2511</v>
      </c>
      <c r="G702"/>
      <c r="H702"/>
      <c r="I702"/>
      <c r="J702"/>
      <c r="K702"/>
      <c r="L702"/>
    </row>
    <row r="703" spans="1:12" x14ac:dyDescent="0.2">
      <c r="A703" t="s">
        <v>6640</v>
      </c>
      <c r="B703" s="10" t="s">
        <v>5652</v>
      </c>
      <c r="C703" t="s">
        <v>7505</v>
      </c>
      <c r="D703" t="s">
        <v>5653</v>
      </c>
      <c r="E703" s="9">
        <v>389.2</v>
      </c>
      <c r="F703" s="10" t="str">
        <f>+_01_CODIGOS_Y_COSTOS_xlsm[[#This Row],[FABRICA]]&amp;_01_CODIGOS_Y_COSTOS_xlsm[[#This Row],[CODIGO]]</f>
        <v>ResortesGenerales2512</v>
      </c>
      <c r="G703"/>
      <c r="H703"/>
      <c r="I703"/>
      <c r="J703"/>
      <c r="K703"/>
      <c r="L703"/>
    </row>
    <row r="704" spans="1:12" x14ac:dyDescent="0.2">
      <c r="A704" t="s">
        <v>6640</v>
      </c>
      <c r="B704" s="10" t="s">
        <v>5654</v>
      </c>
      <c r="C704" t="s">
        <v>7506</v>
      </c>
      <c r="D704" t="s">
        <v>5655</v>
      </c>
      <c r="E704" s="9">
        <v>500.4</v>
      </c>
      <c r="F704" s="10" t="str">
        <f>+_01_CODIGOS_Y_COSTOS_xlsm[[#This Row],[FABRICA]]&amp;_01_CODIGOS_Y_COSTOS_xlsm[[#This Row],[CODIGO]]</f>
        <v>ResortesGenerales2517</v>
      </c>
      <c r="G704"/>
      <c r="H704"/>
      <c r="I704"/>
      <c r="J704"/>
      <c r="K704"/>
      <c r="L704"/>
    </row>
    <row r="705" spans="1:12" x14ac:dyDescent="0.2">
      <c r="A705" t="s">
        <v>6640</v>
      </c>
      <c r="B705" s="10" t="s">
        <v>5656</v>
      </c>
      <c r="C705" t="s">
        <v>7507</v>
      </c>
      <c r="D705" t="s">
        <v>5657</v>
      </c>
      <c r="E705" s="9">
        <v>778.4</v>
      </c>
      <c r="F705" s="10" t="str">
        <f>+_01_CODIGOS_Y_COSTOS_xlsm[[#This Row],[FABRICA]]&amp;_01_CODIGOS_Y_COSTOS_xlsm[[#This Row],[CODIGO]]</f>
        <v>ResortesGenerales2518</v>
      </c>
      <c r="G705"/>
      <c r="H705"/>
      <c r="I705"/>
      <c r="J705"/>
      <c r="K705"/>
      <c r="L705"/>
    </row>
    <row r="706" spans="1:12" x14ac:dyDescent="0.2">
      <c r="A706" t="s">
        <v>6640</v>
      </c>
      <c r="B706" s="10" t="s">
        <v>5658</v>
      </c>
      <c r="C706" t="s">
        <v>7508</v>
      </c>
      <c r="D706" t="s">
        <v>5659</v>
      </c>
      <c r="E706" s="9">
        <v>347.5</v>
      </c>
      <c r="F706" s="10" t="str">
        <f>+_01_CODIGOS_Y_COSTOS_xlsm[[#This Row],[FABRICA]]&amp;_01_CODIGOS_Y_COSTOS_xlsm[[#This Row],[CODIGO]]</f>
        <v>ResortesGenerales2522</v>
      </c>
      <c r="G706"/>
      <c r="H706"/>
      <c r="I706"/>
      <c r="J706"/>
      <c r="K706"/>
      <c r="L706"/>
    </row>
    <row r="707" spans="1:12" x14ac:dyDescent="0.2">
      <c r="A707" t="s">
        <v>6640</v>
      </c>
      <c r="B707" s="10" t="s">
        <v>5660</v>
      </c>
      <c r="C707" t="s">
        <v>7509</v>
      </c>
      <c r="D707" t="s">
        <v>5661</v>
      </c>
      <c r="E707" s="9">
        <v>291.89999999999998</v>
      </c>
      <c r="F707" s="10" t="str">
        <f>+_01_CODIGOS_Y_COSTOS_xlsm[[#This Row],[FABRICA]]&amp;_01_CODIGOS_Y_COSTOS_xlsm[[#This Row],[CODIGO]]</f>
        <v>ResortesGenerales2541</v>
      </c>
      <c r="G707"/>
      <c r="H707"/>
      <c r="I707"/>
      <c r="J707"/>
      <c r="K707"/>
      <c r="L707"/>
    </row>
    <row r="708" spans="1:12" x14ac:dyDescent="0.2">
      <c r="A708" t="s">
        <v>6640</v>
      </c>
      <c r="B708" s="10" t="s">
        <v>5662</v>
      </c>
      <c r="C708" t="s">
        <v>7510</v>
      </c>
      <c r="D708" t="s">
        <v>5663</v>
      </c>
      <c r="E708" s="9">
        <v>889.6</v>
      </c>
      <c r="F708" s="10" t="str">
        <f>+_01_CODIGOS_Y_COSTOS_xlsm[[#This Row],[FABRICA]]&amp;_01_CODIGOS_Y_COSTOS_xlsm[[#This Row],[CODIGO]]</f>
        <v>ResortesGenerales2526</v>
      </c>
      <c r="G708"/>
      <c r="H708"/>
      <c r="I708"/>
      <c r="J708"/>
      <c r="K708"/>
      <c r="L708"/>
    </row>
    <row r="709" spans="1:12" x14ac:dyDescent="0.2">
      <c r="A709" t="s">
        <v>6640</v>
      </c>
      <c r="B709" s="10" t="s">
        <v>5664</v>
      </c>
      <c r="C709" t="s">
        <v>7511</v>
      </c>
      <c r="D709" t="s">
        <v>5665</v>
      </c>
      <c r="E709" s="9">
        <v>444.8</v>
      </c>
      <c r="F709" s="10" t="str">
        <f>+_01_CODIGOS_Y_COSTOS_xlsm[[#This Row],[FABRICA]]&amp;_01_CODIGOS_Y_COSTOS_xlsm[[#This Row],[CODIGO]]</f>
        <v>ResortesGenerales2527</v>
      </c>
      <c r="G709"/>
      <c r="H709"/>
      <c r="I709"/>
      <c r="J709"/>
      <c r="K709"/>
      <c r="L709"/>
    </row>
    <row r="710" spans="1:12" x14ac:dyDescent="0.2">
      <c r="A710" t="s">
        <v>6640</v>
      </c>
      <c r="B710" s="10" t="s">
        <v>5666</v>
      </c>
      <c r="C710" t="s">
        <v>7512</v>
      </c>
      <c r="D710" t="s">
        <v>5667</v>
      </c>
      <c r="E710" s="9">
        <v>333.6</v>
      </c>
      <c r="F710" s="10" t="str">
        <f>+_01_CODIGOS_Y_COSTOS_xlsm[[#This Row],[FABRICA]]&amp;_01_CODIGOS_Y_COSTOS_xlsm[[#This Row],[CODIGO]]</f>
        <v>ResortesGenerales2528</v>
      </c>
      <c r="G710"/>
      <c r="H710"/>
      <c r="I710"/>
      <c r="J710"/>
      <c r="K710"/>
      <c r="L710"/>
    </row>
    <row r="711" spans="1:12" x14ac:dyDescent="0.2">
      <c r="A711" t="s">
        <v>6640</v>
      </c>
      <c r="B711" s="10" t="s">
        <v>5668</v>
      </c>
      <c r="C711" t="s">
        <v>7513</v>
      </c>
      <c r="D711" t="s">
        <v>5669</v>
      </c>
      <c r="E711" s="9">
        <v>333.6</v>
      </c>
      <c r="F711" s="10" t="str">
        <f>+_01_CODIGOS_Y_COSTOS_xlsm[[#This Row],[FABRICA]]&amp;_01_CODIGOS_Y_COSTOS_xlsm[[#This Row],[CODIGO]]</f>
        <v>ResortesGenerales2529</v>
      </c>
      <c r="G711"/>
      <c r="H711"/>
      <c r="I711"/>
      <c r="J711"/>
      <c r="K711"/>
      <c r="L711"/>
    </row>
    <row r="712" spans="1:12" x14ac:dyDescent="0.2">
      <c r="A712" t="s">
        <v>6640</v>
      </c>
      <c r="B712" s="10" t="s">
        <v>5670</v>
      </c>
      <c r="C712" t="s">
        <v>7514</v>
      </c>
      <c r="D712" t="s">
        <v>5671</v>
      </c>
      <c r="E712" s="9">
        <v>542.1</v>
      </c>
      <c r="F712" s="10" t="str">
        <f>+_01_CODIGOS_Y_COSTOS_xlsm[[#This Row],[FABRICA]]&amp;_01_CODIGOS_Y_COSTOS_xlsm[[#This Row],[CODIGO]]</f>
        <v>ResortesGenerales2534</v>
      </c>
      <c r="G712"/>
      <c r="H712"/>
      <c r="I712"/>
      <c r="J712"/>
      <c r="K712"/>
      <c r="L712"/>
    </row>
    <row r="713" spans="1:12" x14ac:dyDescent="0.2">
      <c r="A713" t="s">
        <v>6640</v>
      </c>
      <c r="B713" s="10" t="s">
        <v>5672</v>
      </c>
      <c r="C713" t="s">
        <v>7515</v>
      </c>
      <c r="D713" t="s">
        <v>5673</v>
      </c>
      <c r="E713" s="9">
        <v>361.4</v>
      </c>
      <c r="F713" s="10" t="str">
        <f>+_01_CODIGOS_Y_COSTOS_xlsm[[#This Row],[FABRICA]]&amp;_01_CODIGOS_Y_COSTOS_xlsm[[#This Row],[CODIGO]]</f>
        <v>ResortesGenerales2535</v>
      </c>
      <c r="G713"/>
      <c r="H713"/>
      <c r="I713"/>
      <c r="J713"/>
      <c r="K713"/>
      <c r="L713"/>
    </row>
    <row r="714" spans="1:12" x14ac:dyDescent="0.2">
      <c r="A714" t="s">
        <v>6640</v>
      </c>
      <c r="B714" s="10" t="s">
        <v>5674</v>
      </c>
      <c r="C714" t="s">
        <v>7516</v>
      </c>
      <c r="D714" t="s">
        <v>5675</v>
      </c>
      <c r="E714" s="9">
        <v>500.4</v>
      </c>
      <c r="F714" s="10" t="str">
        <f>+_01_CODIGOS_Y_COSTOS_xlsm[[#This Row],[FABRICA]]&amp;_01_CODIGOS_Y_COSTOS_xlsm[[#This Row],[CODIGO]]</f>
        <v>ResortesGenerales2536</v>
      </c>
      <c r="G714"/>
      <c r="H714"/>
      <c r="I714"/>
      <c r="J714"/>
      <c r="K714"/>
      <c r="L714"/>
    </row>
    <row r="715" spans="1:12" x14ac:dyDescent="0.2">
      <c r="A715" t="s">
        <v>6640</v>
      </c>
      <c r="B715" s="10" t="s">
        <v>5676</v>
      </c>
      <c r="C715" t="s">
        <v>7517</v>
      </c>
      <c r="D715" t="s">
        <v>5677</v>
      </c>
      <c r="E715" s="9">
        <v>1098.0999999999999</v>
      </c>
      <c r="F715" s="10" t="str">
        <f>+_01_CODIGOS_Y_COSTOS_xlsm[[#This Row],[FABRICA]]&amp;_01_CODIGOS_Y_COSTOS_xlsm[[#This Row],[CODIGO]]</f>
        <v>ResortesGenerales2537</v>
      </c>
      <c r="G715"/>
      <c r="H715"/>
      <c r="I715"/>
      <c r="J715"/>
      <c r="K715"/>
      <c r="L715"/>
    </row>
    <row r="716" spans="1:12" x14ac:dyDescent="0.2">
      <c r="A716" t="s">
        <v>6640</v>
      </c>
      <c r="B716" s="10" t="s">
        <v>5678</v>
      </c>
      <c r="C716" t="s">
        <v>7508</v>
      </c>
      <c r="D716" t="s">
        <v>5679</v>
      </c>
      <c r="E716" s="9">
        <v>347.5</v>
      </c>
      <c r="F716" s="10" t="str">
        <f>+_01_CODIGOS_Y_COSTOS_xlsm[[#This Row],[FABRICA]]&amp;_01_CODIGOS_Y_COSTOS_xlsm[[#This Row],[CODIGO]]</f>
        <v>ResortesGenerales2522</v>
      </c>
      <c r="G716"/>
      <c r="H716"/>
      <c r="I716"/>
      <c r="J716"/>
      <c r="K716"/>
      <c r="L716"/>
    </row>
    <row r="717" spans="1:12" x14ac:dyDescent="0.2">
      <c r="A717" t="s">
        <v>6640</v>
      </c>
      <c r="B717" s="10" t="s">
        <v>5680</v>
      </c>
      <c r="C717" t="s">
        <v>7518</v>
      </c>
      <c r="D717" t="s">
        <v>5681</v>
      </c>
      <c r="E717" s="9">
        <v>347.5</v>
      </c>
      <c r="F717" s="10" t="str">
        <f>+_01_CODIGOS_Y_COSTOS_xlsm[[#This Row],[FABRICA]]&amp;_01_CODIGOS_Y_COSTOS_xlsm[[#This Row],[CODIGO]]</f>
        <v>ResortesGenerales2523</v>
      </c>
      <c r="G717"/>
      <c r="H717"/>
      <c r="I717"/>
      <c r="J717"/>
      <c r="K717"/>
      <c r="L717"/>
    </row>
    <row r="718" spans="1:12" x14ac:dyDescent="0.2">
      <c r="A718" t="s">
        <v>6640</v>
      </c>
      <c r="B718" s="10" t="s">
        <v>5682</v>
      </c>
      <c r="C718" t="s">
        <v>7502</v>
      </c>
      <c r="D718" t="s">
        <v>5683</v>
      </c>
      <c r="E718" s="9">
        <v>708.9</v>
      </c>
      <c r="F718" s="10" t="str">
        <f>+_01_CODIGOS_Y_COSTOS_xlsm[[#This Row],[FABRICA]]&amp;_01_CODIGOS_Y_COSTOS_xlsm[[#This Row],[CODIGO]]</f>
        <v>ResortesGenerales2543</v>
      </c>
      <c r="G718"/>
      <c r="H718"/>
      <c r="I718"/>
      <c r="J718"/>
      <c r="K718"/>
      <c r="L718"/>
    </row>
    <row r="719" spans="1:12" x14ac:dyDescent="0.2">
      <c r="A719" t="s">
        <v>6640</v>
      </c>
      <c r="B719" s="10" t="s">
        <v>5684</v>
      </c>
      <c r="C719" t="s">
        <v>7519</v>
      </c>
      <c r="D719" t="s">
        <v>5685</v>
      </c>
      <c r="E719" s="9">
        <v>458.7</v>
      </c>
      <c r="F719" s="10" t="str">
        <f>+_01_CODIGOS_Y_COSTOS_xlsm[[#This Row],[FABRICA]]&amp;_01_CODIGOS_Y_COSTOS_xlsm[[#This Row],[CODIGO]]</f>
        <v>ResortesGenerales2559</v>
      </c>
      <c r="G719"/>
      <c r="H719"/>
      <c r="I719"/>
      <c r="J719"/>
      <c r="K719"/>
      <c r="L719"/>
    </row>
    <row r="720" spans="1:12" x14ac:dyDescent="0.2">
      <c r="A720" t="s">
        <v>6640</v>
      </c>
      <c r="B720" s="10" t="s">
        <v>5686</v>
      </c>
      <c r="C720" t="s">
        <v>7520</v>
      </c>
      <c r="D720" t="s">
        <v>5687</v>
      </c>
      <c r="E720" s="9">
        <v>458.7</v>
      </c>
      <c r="F720" s="10" t="str">
        <f>+_01_CODIGOS_Y_COSTOS_xlsm[[#This Row],[FABRICA]]&amp;_01_CODIGOS_Y_COSTOS_xlsm[[#This Row],[CODIGO]]</f>
        <v>ResortesGenerales2560</v>
      </c>
      <c r="G720"/>
      <c r="H720"/>
      <c r="I720"/>
      <c r="J720"/>
      <c r="K720"/>
      <c r="L720"/>
    </row>
    <row r="721" spans="1:12" x14ac:dyDescent="0.2">
      <c r="A721" t="s">
        <v>6640</v>
      </c>
      <c r="B721" s="10" t="s">
        <v>5688</v>
      </c>
      <c r="C721" t="s">
        <v>7521</v>
      </c>
      <c r="D721" t="s">
        <v>5689</v>
      </c>
      <c r="E721" s="9">
        <v>2085</v>
      </c>
      <c r="F721" s="10" t="str">
        <f>+_01_CODIGOS_Y_COSTOS_xlsm[[#This Row],[FABRICA]]&amp;_01_CODIGOS_Y_COSTOS_xlsm[[#This Row],[CODIGO]]</f>
        <v>ResortesGenerales2561</v>
      </c>
      <c r="G721"/>
      <c r="H721"/>
      <c r="I721"/>
      <c r="J721"/>
      <c r="K721"/>
      <c r="L721"/>
    </row>
    <row r="722" spans="1:12" x14ac:dyDescent="0.2">
      <c r="A722" t="s">
        <v>6640</v>
      </c>
      <c r="B722" s="10" t="s">
        <v>5690</v>
      </c>
      <c r="C722" t="s">
        <v>7522</v>
      </c>
      <c r="D722" t="s">
        <v>5691</v>
      </c>
      <c r="E722" s="9">
        <v>625.5</v>
      </c>
      <c r="F722" s="10" t="str">
        <f>+_01_CODIGOS_Y_COSTOS_xlsm[[#This Row],[FABRICA]]&amp;_01_CODIGOS_Y_COSTOS_xlsm[[#This Row],[CODIGO]]</f>
        <v>ResortesGenerales2615</v>
      </c>
      <c r="G722"/>
      <c r="H722"/>
      <c r="I722"/>
      <c r="J722"/>
      <c r="K722"/>
      <c r="L722"/>
    </row>
    <row r="723" spans="1:12" x14ac:dyDescent="0.2">
      <c r="A723" t="s">
        <v>6640</v>
      </c>
      <c r="B723" s="10" t="s">
        <v>5692</v>
      </c>
      <c r="C723" t="s">
        <v>7523</v>
      </c>
      <c r="D723" t="s">
        <v>5693</v>
      </c>
      <c r="E723" s="9">
        <v>653.29999999999995</v>
      </c>
      <c r="F723" s="10" t="str">
        <f>+_01_CODIGOS_Y_COSTOS_xlsm[[#This Row],[FABRICA]]&amp;_01_CODIGOS_Y_COSTOS_xlsm[[#This Row],[CODIGO]]</f>
        <v>ResortesGenerales2616</v>
      </c>
      <c r="G723"/>
      <c r="H723"/>
      <c r="I723"/>
      <c r="J723"/>
      <c r="K723"/>
      <c r="L723"/>
    </row>
    <row r="724" spans="1:12" x14ac:dyDescent="0.2">
      <c r="A724" t="s">
        <v>6640</v>
      </c>
      <c r="B724" s="10" t="s">
        <v>5694</v>
      </c>
      <c r="C724" t="s">
        <v>7524</v>
      </c>
      <c r="D724" t="s">
        <v>5695</v>
      </c>
      <c r="E724" s="9">
        <v>542.1</v>
      </c>
      <c r="F724" s="10" t="str">
        <f>+_01_CODIGOS_Y_COSTOS_xlsm[[#This Row],[FABRICA]]&amp;_01_CODIGOS_Y_COSTOS_xlsm[[#This Row],[CODIGO]]</f>
        <v>ResortesGenerales2617</v>
      </c>
      <c r="G724"/>
      <c r="H724"/>
      <c r="I724"/>
      <c r="J724"/>
      <c r="K724"/>
      <c r="L724"/>
    </row>
    <row r="725" spans="1:12" x14ac:dyDescent="0.2">
      <c r="A725" t="s">
        <v>6640</v>
      </c>
      <c r="B725" s="10" t="s">
        <v>5696</v>
      </c>
      <c r="C725" t="s">
        <v>7525</v>
      </c>
      <c r="D725" t="s">
        <v>5697</v>
      </c>
      <c r="E725" s="9">
        <v>1042.5</v>
      </c>
      <c r="F725" s="10" t="str">
        <f>+_01_CODIGOS_Y_COSTOS_xlsm[[#This Row],[FABRICA]]&amp;_01_CODIGOS_Y_COSTOS_xlsm[[#This Row],[CODIGO]]</f>
        <v>ResortesGenerales2622</v>
      </c>
      <c r="G725"/>
      <c r="H725"/>
      <c r="I725"/>
      <c r="J725"/>
      <c r="K725"/>
      <c r="L725"/>
    </row>
    <row r="726" spans="1:12" x14ac:dyDescent="0.2">
      <c r="A726" t="s">
        <v>6640</v>
      </c>
      <c r="B726" s="10" t="s">
        <v>5698</v>
      </c>
      <c r="C726" t="s">
        <v>7526</v>
      </c>
      <c r="D726" t="s">
        <v>5699</v>
      </c>
      <c r="E726" s="9">
        <v>708.9</v>
      </c>
      <c r="F726" s="10" t="str">
        <f>+_01_CODIGOS_Y_COSTOS_xlsm[[#This Row],[FABRICA]]&amp;_01_CODIGOS_Y_COSTOS_xlsm[[#This Row],[CODIGO]]</f>
        <v>ResortesGenerales2623</v>
      </c>
      <c r="G726"/>
      <c r="H726"/>
      <c r="I726"/>
      <c r="J726"/>
      <c r="K726"/>
      <c r="L726"/>
    </row>
    <row r="727" spans="1:12" x14ac:dyDescent="0.2">
      <c r="A727" t="s">
        <v>6640</v>
      </c>
      <c r="B727" s="10" t="s">
        <v>5700</v>
      </c>
      <c r="C727" t="s">
        <v>7527</v>
      </c>
      <c r="D727" t="s">
        <v>5701</v>
      </c>
      <c r="E727" s="9">
        <v>903.5</v>
      </c>
      <c r="F727" s="10" t="str">
        <f>+_01_CODIGOS_Y_COSTOS_xlsm[[#This Row],[FABRICA]]&amp;_01_CODIGOS_Y_COSTOS_xlsm[[#This Row],[CODIGO]]</f>
        <v>ResortesGenerales2624</v>
      </c>
      <c r="G727"/>
      <c r="H727"/>
      <c r="I727"/>
      <c r="J727"/>
      <c r="K727"/>
      <c r="L727"/>
    </row>
    <row r="728" spans="1:12" x14ac:dyDescent="0.2">
      <c r="A728" t="s">
        <v>6640</v>
      </c>
      <c r="B728" s="10" t="s">
        <v>5702</v>
      </c>
      <c r="C728" t="s">
        <v>7528</v>
      </c>
      <c r="D728" t="s">
        <v>5703</v>
      </c>
      <c r="E728" s="9">
        <v>347.5</v>
      </c>
      <c r="F728" s="10" t="str">
        <f>+_01_CODIGOS_Y_COSTOS_xlsm[[#This Row],[FABRICA]]&amp;_01_CODIGOS_Y_COSTOS_xlsm[[#This Row],[CODIGO]]</f>
        <v>ResortesGenerales2626</v>
      </c>
      <c r="G728"/>
      <c r="H728"/>
      <c r="I728"/>
      <c r="J728"/>
      <c r="K728"/>
      <c r="L728"/>
    </row>
    <row r="729" spans="1:12" x14ac:dyDescent="0.2">
      <c r="A729" t="s">
        <v>6640</v>
      </c>
      <c r="B729" s="10" t="s">
        <v>5704</v>
      </c>
      <c r="C729" t="s">
        <v>7529</v>
      </c>
      <c r="D729" t="s">
        <v>5705</v>
      </c>
      <c r="E729" s="9">
        <v>319.7</v>
      </c>
      <c r="F729" s="10" t="str">
        <f>+_01_CODIGOS_Y_COSTOS_xlsm[[#This Row],[FABRICA]]&amp;_01_CODIGOS_Y_COSTOS_xlsm[[#This Row],[CODIGO]]</f>
        <v>ResortesGenerales2700</v>
      </c>
      <c r="G729"/>
      <c r="H729"/>
      <c r="I729"/>
      <c r="J729"/>
      <c r="K729"/>
      <c r="L729"/>
    </row>
    <row r="730" spans="1:12" x14ac:dyDescent="0.2">
      <c r="A730" t="s">
        <v>6640</v>
      </c>
      <c r="B730" s="10" t="s">
        <v>5706</v>
      </c>
      <c r="C730" t="s">
        <v>7530</v>
      </c>
      <c r="D730" t="s">
        <v>5707</v>
      </c>
      <c r="E730" s="9">
        <v>1320.5</v>
      </c>
      <c r="F730" s="10" t="str">
        <f>+_01_CODIGOS_Y_COSTOS_xlsm[[#This Row],[FABRICA]]&amp;_01_CODIGOS_Y_COSTOS_xlsm[[#This Row],[CODIGO]]</f>
        <v>ResortesGenerales2701</v>
      </c>
      <c r="G730"/>
      <c r="H730"/>
      <c r="I730"/>
      <c r="J730"/>
      <c r="K730"/>
      <c r="L730"/>
    </row>
    <row r="731" spans="1:12" x14ac:dyDescent="0.2">
      <c r="A731" t="s">
        <v>6640</v>
      </c>
      <c r="B731" s="10" t="s">
        <v>5708</v>
      </c>
      <c r="C731" t="s">
        <v>7531</v>
      </c>
      <c r="D731" t="s">
        <v>5709</v>
      </c>
      <c r="E731" s="9">
        <v>1153.7</v>
      </c>
      <c r="F731" s="10" t="str">
        <f>+_01_CODIGOS_Y_COSTOS_xlsm[[#This Row],[FABRICA]]&amp;_01_CODIGOS_Y_COSTOS_xlsm[[#This Row],[CODIGO]]</f>
        <v>ResortesGenerales2702</v>
      </c>
      <c r="G731"/>
      <c r="H731"/>
      <c r="I731"/>
      <c r="J731"/>
      <c r="K731"/>
      <c r="L731"/>
    </row>
    <row r="732" spans="1:12" x14ac:dyDescent="0.2">
      <c r="A732" t="s">
        <v>6640</v>
      </c>
      <c r="B732" s="10" t="s">
        <v>5710</v>
      </c>
      <c r="C732" t="s">
        <v>7532</v>
      </c>
      <c r="D732" t="s">
        <v>5711</v>
      </c>
      <c r="E732" s="9">
        <v>0</v>
      </c>
      <c r="F732" s="10" t="str">
        <f>+_01_CODIGOS_Y_COSTOS_xlsm[[#This Row],[FABRICA]]&amp;_01_CODIGOS_Y_COSTOS_xlsm[[#This Row],[CODIGO]]</f>
        <v>ResortesGenerales2704</v>
      </c>
      <c r="G732"/>
      <c r="H732"/>
      <c r="I732"/>
      <c r="J732"/>
      <c r="K732"/>
      <c r="L732"/>
    </row>
    <row r="733" spans="1:12" x14ac:dyDescent="0.2">
      <c r="A733" t="s">
        <v>6640</v>
      </c>
      <c r="B733" s="10" t="s">
        <v>5712</v>
      </c>
      <c r="C733" t="s">
        <v>7533</v>
      </c>
      <c r="D733" t="s">
        <v>5713</v>
      </c>
      <c r="E733" s="9">
        <v>1723.6</v>
      </c>
      <c r="F733" s="10" t="str">
        <f>+_01_CODIGOS_Y_COSTOS_xlsm[[#This Row],[FABRICA]]&amp;_01_CODIGOS_Y_COSTOS_xlsm[[#This Row],[CODIGO]]</f>
        <v>ResortesGenerales2713</v>
      </c>
      <c r="G733"/>
      <c r="H733"/>
      <c r="I733"/>
      <c r="J733"/>
      <c r="K733"/>
      <c r="L733"/>
    </row>
    <row r="734" spans="1:12" x14ac:dyDescent="0.2">
      <c r="A734" t="s">
        <v>6640</v>
      </c>
      <c r="B734" s="10" t="s">
        <v>5714</v>
      </c>
      <c r="C734" t="s">
        <v>7534</v>
      </c>
      <c r="D734" t="s">
        <v>5715</v>
      </c>
      <c r="E734" s="9">
        <v>1153.7</v>
      </c>
      <c r="F734" s="10" t="str">
        <f>+_01_CODIGOS_Y_COSTOS_xlsm[[#This Row],[FABRICA]]&amp;_01_CODIGOS_Y_COSTOS_xlsm[[#This Row],[CODIGO]]</f>
        <v>ResortesGenerales2715</v>
      </c>
      <c r="G734"/>
      <c r="H734"/>
      <c r="I734"/>
      <c r="J734"/>
      <c r="K734"/>
      <c r="L734"/>
    </row>
    <row r="735" spans="1:12" x14ac:dyDescent="0.2">
      <c r="A735" t="s">
        <v>6640</v>
      </c>
      <c r="B735" s="10" t="s">
        <v>5716</v>
      </c>
      <c r="C735" t="s">
        <v>7535</v>
      </c>
      <c r="D735" t="s">
        <v>5717</v>
      </c>
      <c r="E735" s="9">
        <v>611.6</v>
      </c>
      <c r="F735" s="10" t="str">
        <f>+_01_CODIGOS_Y_COSTOS_xlsm[[#This Row],[FABRICA]]&amp;_01_CODIGOS_Y_COSTOS_xlsm[[#This Row],[CODIGO]]</f>
        <v>ResortesGenerales2717</v>
      </c>
      <c r="G735"/>
      <c r="H735"/>
      <c r="I735"/>
      <c r="J735"/>
      <c r="K735"/>
      <c r="L735"/>
    </row>
    <row r="736" spans="1:12" x14ac:dyDescent="0.2">
      <c r="A736" t="s">
        <v>6640</v>
      </c>
      <c r="B736" s="10" t="s">
        <v>5718</v>
      </c>
      <c r="C736" t="s">
        <v>7536</v>
      </c>
      <c r="D736" t="s">
        <v>5719</v>
      </c>
      <c r="E736" s="9">
        <v>389.2</v>
      </c>
      <c r="F736" s="10" t="str">
        <f>+_01_CODIGOS_Y_COSTOS_xlsm[[#This Row],[FABRICA]]&amp;_01_CODIGOS_Y_COSTOS_xlsm[[#This Row],[CODIGO]]</f>
        <v>ResortesGenerales2721</v>
      </c>
      <c r="G736"/>
      <c r="H736"/>
      <c r="I736"/>
      <c r="J736"/>
      <c r="K736"/>
      <c r="L736"/>
    </row>
    <row r="737" spans="1:12" x14ac:dyDescent="0.2">
      <c r="A737" t="s">
        <v>6640</v>
      </c>
      <c r="B737" s="10" t="s">
        <v>5720</v>
      </c>
      <c r="C737" t="s">
        <v>7537</v>
      </c>
      <c r="D737" t="s">
        <v>5721</v>
      </c>
      <c r="E737" s="9">
        <v>389.2</v>
      </c>
      <c r="F737" s="10" t="str">
        <f>+_01_CODIGOS_Y_COSTOS_xlsm[[#This Row],[FABRICA]]&amp;_01_CODIGOS_Y_COSTOS_xlsm[[#This Row],[CODIGO]]</f>
        <v>ResortesGenerales2722</v>
      </c>
      <c r="G737"/>
      <c r="H737"/>
      <c r="I737"/>
      <c r="J737"/>
      <c r="K737"/>
      <c r="L737"/>
    </row>
    <row r="738" spans="1:12" x14ac:dyDescent="0.2">
      <c r="A738" t="s">
        <v>6640</v>
      </c>
      <c r="B738" s="10" t="s">
        <v>5722</v>
      </c>
      <c r="C738" t="s">
        <v>7538</v>
      </c>
      <c r="D738" t="s">
        <v>5723</v>
      </c>
      <c r="E738" s="9">
        <v>736.7</v>
      </c>
      <c r="F738" s="10" t="str">
        <f>+_01_CODIGOS_Y_COSTOS_xlsm[[#This Row],[FABRICA]]&amp;_01_CODIGOS_Y_COSTOS_xlsm[[#This Row],[CODIGO]]</f>
        <v>ResortesGenerales2723</v>
      </c>
      <c r="G738"/>
      <c r="H738"/>
      <c r="I738"/>
      <c r="J738"/>
      <c r="K738"/>
      <c r="L738"/>
    </row>
    <row r="739" spans="1:12" x14ac:dyDescent="0.2">
      <c r="A739" t="s">
        <v>6640</v>
      </c>
      <c r="B739" s="10" t="s">
        <v>5724</v>
      </c>
      <c r="C739" t="s">
        <v>7539</v>
      </c>
      <c r="D739" t="s">
        <v>5725</v>
      </c>
      <c r="E739" s="9">
        <v>389.2</v>
      </c>
      <c r="F739" s="10" t="str">
        <f>+_01_CODIGOS_Y_COSTOS_xlsm[[#This Row],[FABRICA]]&amp;_01_CODIGOS_Y_COSTOS_xlsm[[#This Row],[CODIGO]]</f>
        <v>ResortesGenerales2724</v>
      </c>
      <c r="G739"/>
      <c r="H739"/>
      <c r="I739"/>
      <c r="J739"/>
      <c r="K739"/>
      <c r="L739"/>
    </row>
    <row r="740" spans="1:12" x14ac:dyDescent="0.2">
      <c r="A740" t="s">
        <v>6640</v>
      </c>
      <c r="B740" s="10" t="s">
        <v>5726</v>
      </c>
      <c r="C740" t="s">
        <v>7540</v>
      </c>
      <c r="D740" t="s">
        <v>5727</v>
      </c>
      <c r="E740" s="9">
        <v>500.4</v>
      </c>
      <c r="F740" s="10" t="str">
        <f>+_01_CODIGOS_Y_COSTOS_xlsm[[#This Row],[FABRICA]]&amp;_01_CODIGOS_Y_COSTOS_xlsm[[#This Row],[CODIGO]]</f>
        <v>ResortesGenerales2725</v>
      </c>
      <c r="G740"/>
      <c r="H740"/>
      <c r="I740"/>
      <c r="J740"/>
      <c r="K740"/>
      <c r="L740"/>
    </row>
    <row r="741" spans="1:12" x14ac:dyDescent="0.2">
      <c r="A741" t="s">
        <v>6640</v>
      </c>
      <c r="B741" s="10" t="s">
        <v>5728</v>
      </c>
      <c r="C741" t="s">
        <v>6010</v>
      </c>
      <c r="D741" t="s">
        <v>5729</v>
      </c>
      <c r="E741" s="9">
        <v>0</v>
      </c>
      <c r="F741" s="10" t="str">
        <f>+_01_CODIGOS_Y_COSTOS_xlsm[[#This Row],[FABRICA]]&amp;_01_CODIGOS_Y_COSTOS_xlsm[[#This Row],[CODIGO]]</f>
        <v>ResortesGenerales0</v>
      </c>
      <c r="G741"/>
      <c r="H741"/>
      <c r="I741"/>
      <c r="J741"/>
      <c r="K741"/>
      <c r="L741"/>
    </row>
    <row r="742" spans="1:12" x14ac:dyDescent="0.2">
      <c r="A742" t="s">
        <v>6640</v>
      </c>
      <c r="B742" s="10" t="s">
        <v>5730</v>
      </c>
      <c r="C742" t="s">
        <v>6010</v>
      </c>
      <c r="D742" t="s">
        <v>5731</v>
      </c>
      <c r="E742" s="9">
        <v>0</v>
      </c>
      <c r="F742" s="10" t="str">
        <f>+_01_CODIGOS_Y_COSTOS_xlsm[[#This Row],[FABRICA]]&amp;_01_CODIGOS_Y_COSTOS_xlsm[[#This Row],[CODIGO]]</f>
        <v>ResortesGenerales0</v>
      </c>
      <c r="G742"/>
      <c r="H742"/>
      <c r="I742"/>
      <c r="J742"/>
      <c r="K742"/>
      <c r="L742"/>
    </row>
    <row r="743" spans="1:12" x14ac:dyDescent="0.2">
      <c r="A743" t="s">
        <v>6640</v>
      </c>
      <c r="B743" s="10" t="s">
        <v>5732</v>
      </c>
      <c r="C743" t="s">
        <v>6010</v>
      </c>
      <c r="D743" t="s">
        <v>5733</v>
      </c>
      <c r="E743" s="9">
        <v>0</v>
      </c>
      <c r="F743" s="10" t="str">
        <f>+_01_CODIGOS_Y_COSTOS_xlsm[[#This Row],[FABRICA]]&amp;_01_CODIGOS_Y_COSTOS_xlsm[[#This Row],[CODIGO]]</f>
        <v>ResortesGenerales0</v>
      </c>
      <c r="G743"/>
      <c r="H743"/>
      <c r="I743"/>
      <c r="J743"/>
      <c r="K743"/>
      <c r="L743"/>
    </row>
    <row r="744" spans="1:12" x14ac:dyDescent="0.2">
      <c r="A744" t="s">
        <v>6640</v>
      </c>
      <c r="B744" s="10" t="s">
        <v>5734</v>
      </c>
      <c r="C744" t="s">
        <v>6010</v>
      </c>
      <c r="D744" t="s">
        <v>5735</v>
      </c>
      <c r="E744" s="9">
        <v>0</v>
      </c>
      <c r="F744" s="10" t="str">
        <f>+_01_CODIGOS_Y_COSTOS_xlsm[[#This Row],[FABRICA]]&amp;_01_CODIGOS_Y_COSTOS_xlsm[[#This Row],[CODIGO]]</f>
        <v>ResortesGenerales0</v>
      </c>
      <c r="G744"/>
      <c r="H744"/>
      <c r="I744"/>
      <c r="J744"/>
      <c r="K744"/>
      <c r="L744"/>
    </row>
    <row r="745" spans="1:12" x14ac:dyDescent="0.2">
      <c r="A745" t="s">
        <v>6640</v>
      </c>
      <c r="B745" s="10" t="s">
        <v>5736</v>
      </c>
      <c r="C745" t="s">
        <v>6010</v>
      </c>
      <c r="D745" t="s">
        <v>5737</v>
      </c>
      <c r="E745" s="9">
        <v>0</v>
      </c>
      <c r="F745" s="10" t="str">
        <f>+_01_CODIGOS_Y_COSTOS_xlsm[[#This Row],[FABRICA]]&amp;_01_CODIGOS_Y_COSTOS_xlsm[[#This Row],[CODIGO]]</f>
        <v>ResortesGenerales0</v>
      </c>
      <c r="G745"/>
      <c r="H745"/>
      <c r="I745"/>
      <c r="J745"/>
      <c r="K745"/>
      <c r="L745"/>
    </row>
    <row r="746" spans="1:12" x14ac:dyDescent="0.2">
      <c r="A746" t="s">
        <v>5187</v>
      </c>
      <c r="B746" s="10" t="s">
        <v>1076</v>
      </c>
      <c r="C746" t="s">
        <v>7541</v>
      </c>
      <c r="D746" t="s">
        <v>1078</v>
      </c>
      <c r="E746" s="9">
        <v>0</v>
      </c>
      <c r="F746" s="10" t="str">
        <f>+_01_CODIGOS_Y_COSTOS_xlsm[[#This Row],[FABRICA]]&amp;_01_CODIGOS_Y_COSTOS_xlsm[[#This Row],[CODIGO]]</f>
        <v>RESORTES200</v>
      </c>
      <c r="G746"/>
      <c r="H746"/>
      <c r="I746"/>
      <c r="J746"/>
      <c r="K746"/>
      <c r="L746"/>
    </row>
    <row r="747" spans="1:12" x14ac:dyDescent="0.2">
      <c r="A747" t="s">
        <v>5187</v>
      </c>
      <c r="B747" s="10" t="s">
        <v>1079</v>
      </c>
      <c r="C747" t="s">
        <v>7542</v>
      </c>
      <c r="D747" t="s">
        <v>1080</v>
      </c>
      <c r="E747" s="9">
        <v>0</v>
      </c>
      <c r="F747" s="10" t="str">
        <f>+_01_CODIGOS_Y_COSTOS_xlsm[[#This Row],[FABRICA]]&amp;_01_CODIGOS_Y_COSTOS_xlsm[[#This Row],[CODIGO]]</f>
        <v>RESORTES203</v>
      </c>
      <c r="G747"/>
      <c r="H747"/>
      <c r="I747"/>
      <c r="J747"/>
      <c r="K747"/>
      <c r="L747"/>
    </row>
    <row r="748" spans="1:12" x14ac:dyDescent="0.2">
      <c r="A748" t="s">
        <v>5187</v>
      </c>
      <c r="B748" s="10" t="s">
        <v>1081</v>
      </c>
      <c r="C748" t="s">
        <v>7543</v>
      </c>
      <c r="D748" t="s">
        <v>1082</v>
      </c>
      <c r="E748" s="9">
        <v>0</v>
      </c>
      <c r="F748" s="10" t="str">
        <f>+_01_CODIGOS_Y_COSTOS_xlsm[[#This Row],[FABRICA]]&amp;_01_CODIGOS_Y_COSTOS_xlsm[[#This Row],[CODIGO]]</f>
        <v>RESORTES205</v>
      </c>
      <c r="G748"/>
      <c r="H748"/>
      <c r="I748"/>
      <c r="J748"/>
      <c r="K748"/>
      <c r="L748"/>
    </row>
    <row r="749" spans="1:12" x14ac:dyDescent="0.2">
      <c r="A749" t="s">
        <v>5187</v>
      </c>
      <c r="B749" s="10" t="s">
        <v>1083</v>
      </c>
      <c r="C749" t="s">
        <v>7544</v>
      </c>
      <c r="D749" t="s">
        <v>1084</v>
      </c>
      <c r="E749" s="9">
        <v>0</v>
      </c>
      <c r="F749" s="10" t="str">
        <f>+_01_CODIGOS_Y_COSTOS_xlsm[[#This Row],[FABRICA]]&amp;_01_CODIGOS_Y_COSTOS_xlsm[[#This Row],[CODIGO]]</f>
        <v>RESORTES208</v>
      </c>
      <c r="G749"/>
      <c r="H749"/>
      <c r="I749"/>
      <c r="J749"/>
      <c r="K749"/>
      <c r="L749"/>
    </row>
    <row r="750" spans="1:12" x14ac:dyDescent="0.2">
      <c r="A750" t="s">
        <v>5187</v>
      </c>
      <c r="B750" s="10" t="s">
        <v>1085</v>
      </c>
      <c r="C750" t="s">
        <v>7545</v>
      </c>
      <c r="D750" t="s">
        <v>1086</v>
      </c>
      <c r="E750" s="9">
        <v>0</v>
      </c>
      <c r="F750" s="10" t="str">
        <f>+_01_CODIGOS_Y_COSTOS_xlsm[[#This Row],[FABRICA]]&amp;_01_CODIGOS_Y_COSTOS_xlsm[[#This Row],[CODIGO]]</f>
        <v>RESORTES210</v>
      </c>
      <c r="G750"/>
      <c r="H750"/>
      <c r="I750"/>
      <c r="J750"/>
      <c r="K750"/>
      <c r="L750"/>
    </row>
    <row r="751" spans="1:12" x14ac:dyDescent="0.2">
      <c r="A751" t="s">
        <v>5187</v>
      </c>
      <c r="B751" s="10" t="s">
        <v>1087</v>
      </c>
      <c r="C751" t="s">
        <v>7546</v>
      </c>
      <c r="D751" t="s">
        <v>1088</v>
      </c>
      <c r="E751" s="9">
        <v>0</v>
      </c>
      <c r="F751" s="10" t="str">
        <f>+_01_CODIGOS_Y_COSTOS_xlsm[[#This Row],[FABRICA]]&amp;_01_CODIGOS_Y_COSTOS_xlsm[[#This Row],[CODIGO]]</f>
        <v>RESORTES211</v>
      </c>
      <c r="G751"/>
      <c r="H751"/>
      <c r="I751"/>
      <c r="J751"/>
      <c r="K751"/>
      <c r="L751"/>
    </row>
    <row r="752" spans="1:12" x14ac:dyDescent="0.2">
      <c r="A752" t="s">
        <v>5187</v>
      </c>
      <c r="B752" s="10" t="s">
        <v>1089</v>
      </c>
      <c r="C752" t="s">
        <v>7547</v>
      </c>
      <c r="D752" t="s">
        <v>1090</v>
      </c>
      <c r="E752" s="9">
        <v>0</v>
      </c>
      <c r="F752" s="10" t="str">
        <f>+_01_CODIGOS_Y_COSTOS_xlsm[[#This Row],[FABRICA]]&amp;_01_CODIGOS_Y_COSTOS_xlsm[[#This Row],[CODIGO]]</f>
        <v>RESORTES214</v>
      </c>
      <c r="G752"/>
      <c r="H752"/>
      <c r="I752"/>
      <c r="J752"/>
      <c r="K752"/>
      <c r="L752"/>
    </row>
    <row r="753" spans="1:12" x14ac:dyDescent="0.2">
      <c r="A753" t="s">
        <v>5187</v>
      </c>
      <c r="B753" s="10" t="s">
        <v>1091</v>
      </c>
      <c r="C753" t="s">
        <v>7548</v>
      </c>
      <c r="D753" t="s">
        <v>1092</v>
      </c>
      <c r="E753" s="9">
        <v>0</v>
      </c>
      <c r="F753" s="10" t="str">
        <f>+_01_CODIGOS_Y_COSTOS_xlsm[[#This Row],[FABRICA]]&amp;_01_CODIGOS_Y_COSTOS_xlsm[[#This Row],[CODIGO]]</f>
        <v>RESORTES216</v>
      </c>
      <c r="G753"/>
      <c r="H753"/>
      <c r="I753"/>
      <c r="J753"/>
      <c r="K753"/>
      <c r="L753"/>
    </row>
    <row r="754" spans="1:12" x14ac:dyDescent="0.2">
      <c r="A754" t="s">
        <v>5187</v>
      </c>
      <c r="B754" s="10" t="s">
        <v>1093</v>
      </c>
      <c r="C754" t="s">
        <v>7549</v>
      </c>
      <c r="D754" t="s">
        <v>1094</v>
      </c>
      <c r="E754" s="9">
        <v>0</v>
      </c>
      <c r="F754" s="10" t="str">
        <f>+_01_CODIGOS_Y_COSTOS_xlsm[[#This Row],[FABRICA]]&amp;_01_CODIGOS_Y_COSTOS_xlsm[[#This Row],[CODIGO]]</f>
        <v>RESORTES219</v>
      </c>
      <c r="G754"/>
      <c r="H754"/>
      <c r="I754"/>
      <c r="J754"/>
      <c r="K754"/>
      <c r="L754"/>
    </row>
    <row r="755" spans="1:12" x14ac:dyDescent="0.2">
      <c r="A755" t="s">
        <v>5187</v>
      </c>
      <c r="B755" s="10" t="s">
        <v>1095</v>
      </c>
      <c r="C755" t="s">
        <v>7550</v>
      </c>
      <c r="D755" t="s">
        <v>1096</v>
      </c>
      <c r="E755" s="9">
        <v>0</v>
      </c>
      <c r="F755" s="10" t="str">
        <f>+_01_CODIGOS_Y_COSTOS_xlsm[[#This Row],[FABRICA]]&amp;_01_CODIGOS_Y_COSTOS_xlsm[[#This Row],[CODIGO]]</f>
        <v>RESORTES220</v>
      </c>
      <c r="G755"/>
      <c r="H755"/>
      <c r="I755"/>
      <c r="J755"/>
      <c r="K755"/>
      <c r="L755"/>
    </row>
    <row r="756" spans="1:12" x14ac:dyDescent="0.2">
      <c r="A756" t="s">
        <v>5187</v>
      </c>
      <c r="B756" s="10" t="s">
        <v>1097</v>
      </c>
      <c r="C756" t="s">
        <v>7551</v>
      </c>
      <c r="D756" t="s">
        <v>1098</v>
      </c>
      <c r="E756" s="9">
        <v>0</v>
      </c>
      <c r="F756" s="10" t="str">
        <f>+_01_CODIGOS_Y_COSTOS_xlsm[[#This Row],[FABRICA]]&amp;_01_CODIGOS_Y_COSTOS_xlsm[[#This Row],[CODIGO]]</f>
        <v>RESORTES221</v>
      </c>
      <c r="G756"/>
      <c r="H756"/>
      <c r="I756"/>
      <c r="J756"/>
      <c r="K756"/>
      <c r="L756"/>
    </row>
    <row r="757" spans="1:12" x14ac:dyDescent="0.2">
      <c r="A757" t="s">
        <v>5187</v>
      </c>
      <c r="B757" s="10" t="s">
        <v>1099</v>
      </c>
      <c r="C757" t="s">
        <v>7552</v>
      </c>
      <c r="D757" t="s">
        <v>1100</v>
      </c>
      <c r="E757" s="9">
        <v>0</v>
      </c>
      <c r="F757" s="10" t="str">
        <f>+_01_CODIGOS_Y_COSTOS_xlsm[[#This Row],[FABRICA]]&amp;_01_CODIGOS_Y_COSTOS_xlsm[[#This Row],[CODIGO]]</f>
        <v>RESORTES223</v>
      </c>
      <c r="G757"/>
      <c r="H757"/>
      <c r="I757"/>
      <c r="J757"/>
      <c r="K757"/>
      <c r="L757"/>
    </row>
    <row r="758" spans="1:12" x14ac:dyDescent="0.2">
      <c r="A758" t="s">
        <v>5187</v>
      </c>
      <c r="B758" s="10" t="s">
        <v>1101</v>
      </c>
      <c r="C758" t="s">
        <v>7553</v>
      </c>
      <c r="D758" t="s">
        <v>1102</v>
      </c>
      <c r="E758" s="9">
        <v>0</v>
      </c>
      <c r="F758" s="10" t="str">
        <f>+_01_CODIGOS_Y_COSTOS_xlsm[[#This Row],[FABRICA]]&amp;_01_CODIGOS_Y_COSTOS_xlsm[[#This Row],[CODIGO]]</f>
        <v>RESORTES224</v>
      </c>
      <c r="G758"/>
      <c r="H758"/>
      <c r="I758"/>
      <c r="J758"/>
      <c r="K758"/>
      <c r="L758"/>
    </row>
    <row r="759" spans="1:12" x14ac:dyDescent="0.2">
      <c r="A759" t="s">
        <v>5187</v>
      </c>
      <c r="B759" s="10" t="s">
        <v>1103</v>
      </c>
      <c r="C759" t="s">
        <v>7554</v>
      </c>
      <c r="D759" t="s">
        <v>1104</v>
      </c>
      <c r="E759" s="9">
        <v>0</v>
      </c>
      <c r="F759" s="10" t="str">
        <f>+_01_CODIGOS_Y_COSTOS_xlsm[[#This Row],[FABRICA]]&amp;_01_CODIGOS_Y_COSTOS_xlsm[[#This Row],[CODIGO]]</f>
        <v>RESORTES232</v>
      </c>
      <c r="G759"/>
      <c r="H759"/>
      <c r="I759"/>
      <c r="J759"/>
      <c r="K759"/>
      <c r="L759"/>
    </row>
    <row r="760" spans="1:12" x14ac:dyDescent="0.2">
      <c r="A760" t="s">
        <v>5187</v>
      </c>
      <c r="B760" s="10" t="s">
        <v>1105</v>
      </c>
      <c r="C760" t="s">
        <v>7555</v>
      </c>
      <c r="D760" t="s">
        <v>1106</v>
      </c>
      <c r="E760" s="9">
        <v>0</v>
      </c>
      <c r="F760" s="10" t="str">
        <f>+_01_CODIGOS_Y_COSTOS_xlsm[[#This Row],[FABRICA]]&amp;_01_CODIGOS_Y_COSTOS_xlsm[[#This Row],[CODIGO]]</f>
        <v>RESORTES233</v>
      </c>
      <c r="G760"/>
      <c r="H760"/>
      <c r="I760"/>
      <c r="J760"/>
      <c r="K760"/>
      <c r="L760"/>
    </row>
    <row r="761" spans="1:12" x14ac:dyDescent="0.2">
      <c r="A761" t="s">
        <v>5187</v>
      </c>
      <c r="B761" s="10" t="s">
        <v>1107</v>
      </c>
      <c r="C761" t="s">
        <v>7556</v>
      </c>
      <c r="D761" t="s">
        <v>1108</v>
      </c>
      <c r="E761" s="9">
        <v>0</v>
      </c>
      <c r="F761" s="10" t="str">
        <f>+_01_CODIGOS_Y_COSTOS_xlsm[[#This Row],[FABRICA]]&amp;_01_CODIGOS_Y_COSTOS_xlsm[[#This Row],[CODIGO]]</f>
        <v>RESORTES234</v>
      </c>
      <c r="G761"/>
      <c r="H761"/>
      <c r="I761"/>
      <c r="J761"/>
      <c r="K761"/>
      <c r="L761"/>
    </row>
    <row r="762" spans="1:12" x14ac:dyDescent="0.2">
      <c r="A762" t="s">
        <v>5187</v>
      </c>
      <c r="B762" s="10" t="s">
        <v>1109</v>
      </c>
      <c r="C762" t="s">
        <v>7557</v>
      </c>
      <c r="D762" t="s">
        <v>1110</v>
      </c>
      <c r="E762" s="9">
        <v>0</v>
      </c>
      <c r="F762" s="10" t="str">
        <f>+_01_CODIGOS_Y_COSTOS_xlsm[[#This Row],[FABRICA]]&amp;_01_CODIGOS_Y_COSTOS_xlsm[[#This Row],[CODIGO]]</f>
        <v>RESORTES235</v>
      </c>
      <c r="G762"/>
      <c r="H762"/>
      <c r="I762"/>
      <c r="J762"/>
      <c r="K762"/>
      <c r="L762"/>
    </row>
    <row r="763" spans="1:12" x14ac:dyDescent="0.2">
      <c r="A763" t="s">
        <v>5187</v>
      </c>
      <c r="B763" s="10" t="s">
        <v>1111</v>
      </c>
      <c r="C763" t="s">
        <v>7558</v>
      </c>
      <c r="D763" t="s">
        <v>1112</v>
      </c>
      <c r="E763" s="9">
        <v>0</v>
      </c>
      <c r="F763" s="10" t="str">
        <f>+_01_CODIGOS_Y_COSTOS_xlsm[[#This Row],[FABRICA]]&amp;_01_CODIGOS_Y_COSTOS_xlsm[[#This Row],[CODIGO]]</f>
        <v>RESORTES236</v>
      </c>
      <c r="G763"/>
      <c r="H763"/>
      <c r="I763"/>
      <c r="J763"/>
      <c r="K763"/>
      <c r="L763"/>
    </row>
    <row r="764" spans="1:12" x14ac:dyDescent="0.2">
      <c r="A764" t="s">
        <v>5187</v>
      </c>
      <c r="B764" s="10" t="s">
        <v>1113</v>
      </c>
      <c r="C764" t="s">
        <v>7559</v>
      </c>
      <c r="D764" t="s">
        <v>1114</v>
      </c>
      <c r="E764" s="9">
        <v>0</v>
      </c>
      <c r="F764" s="10" t="str">
        <f>+_01_CODIGOS_Y_COSTOS_xlsm[[#This Row],[FABRICA]]&amp;_01_CODIGOS_Y_COSTOS_xlsm[[#This Row],[CODIGO]]</f>
        <v>RESORTES238</v>
      </c>
      <c r="G764"/>
      <c r="H764"/>
      <c r="I764"/>
      <c r="J764"/>
      <c r="K764"/>
      <c r="L764"/>
    </row>
    <row r="765" spans="1:12" x14ac:dyDescent="0.2">
      <c r="A765" t="s">
        <v>5187</v>
      </c>
      <c r="B765" s="10" t="s">
        <v>1115</v>
      </c>
      <c r="C765" t="s">
        <v>7560</v>
      </c>
      <c r="D765" t="s">
        <v>1116</v>
      </c>
      <c r="E765" s="9">
        <v>0</v>
      </c>
      <c r="F765" s="10" t="str">
        <f>+_01_CODIGOS_Y_COSTOS_xlsm[[#This Row],[FABRICA]]&amp;_01_CODIGOS_Y_COSTOS_xlsm[[#This Row],[CODIGO]]</f>
        <v>RESORTES239</v>
      </c>
      <c r="G765"/>
      <c r="H765"/>
      <c r="I765"/>
      <c r="J765"/>
      <c r="K765"/>
      <c r="L765"/>
    </row>
    <row r="766" spans="1:12" x14ac:dyDescent="0.2">
      <c r="A766" t="s">
        <v>5187</v>
      </c>
      <c r="B766" s="10" t="s">
        <v>1117</v>
      </c>
      <c r="C766" t="s">
        <v>7561</v>
      </c>
      <c r="D766" t="s">
        <v>1118</v>
      </c>
      <c r="E766" s="9">
        <v>0</v>
      </c>
      <c r="F766" s="10" t="str">
        <f>+_01_CODIGOS_Y_COSTOS_xlsm[[#This Row],[FABRICA]]&amp;_01_CODIGOS_Y_COSTOS_xlsm[[#This Row],[CODIGO]]</f>
        <v>RESORTES240</v>
      </c>
      <c r="G766"/>
      <c r="H766"/>
      <c r="I766"/>
      <c r="J766"/>
      <c r="K766"/>
      <c r="L766"/>
    </row>
    <row r="767" spans="1:12" x14ac:dyDescent="0.2">
      <c r="A767" t="s">
        <v>5187</v>
      </c>
      <c r="B767" s="10" t="s">
        <v>1119</v>
      </c>
      <c r="C767" t="s">
        <v>7562</v>
      </c>
      <c r="D767" t="s">
        <v>1120</v>
      </c>
      <c r="E767" s="9">
        <v>0</v>
      </c>
      <c r="F767" s="10" t="str">
        <f>+_01_CODIGOS_Y_COSTOS_xlsm[[#This Row],[FABRICA]]&amp;_01_CODIGOS_Y_COSTOS_xlsm[[#This Row],[CODIGO]]</f>
        <v>RESORTES242</v>
      </c>
      <c r="G767"/>
      <c r="H767"/>
      <c r="I767"/>
      <c r="J767"/>
      <c r="K767"/>
      <c r="L767"/>
    </row>
    <row r="768" spans="1:12" x14ac:dyDescent="0.2">
      <c r="A768" t="s">
        <v>5187</v>
      </c>
      <c r="B768" s="10" t="s">
        <v>1121</v>
      </c>
      <c r="C768" t="s">
        <v>7563</v>
      </c>
      <c r="D768" t="s">
        <v>1120</v>
      </c>
      <c r="E768" s="9">
        <v>0</v>
      </c>
      <c r="F768" s="10" t="str">
        <f>+_01_CODIGOS_Y_COSTOS_xlsm[[#This Row],[FABRICA]]&amp;_01_CODIGOS_Y_COSTOS_xlsm[[#This Row],[CODIGO]]</f>
        <v>RESORTES243</v>
      </c>
      <c r="G768"/>
      <c r="H768"/>
      <c r="I768"/>
      <c r="J768"/>
      <c r="K768"/>
      <c r="L768"/>
    </row>
    <row r="769" spans="1:12" x14ac:dyDescent="0.2">
      <c r="A769" t="s">
        <v>5187</v>
      </c>
      <c r="B769" s="10" t="s">
        <v>1122</v>
      </c>
      <c r="C769" t="s">
        <v>7564</v>
      </c>
      <c r="D769" t="s">
        <v>1123</v>
      </c>
      <c r="E769" s="9">
        <v>0</v>
      </c>
      <c r="F769" s="10" t="str">
        <f>+_01_CODIGOS_Y_COSTOS_xlsm[[#This Row],[FABRICA]]&amp;_01_CODIGOS_Y_COSTOS_xlsm[[#This Row],[CODIGO]]</f>
        <v>RESORTES245</v>
      </c>
      <c r="G769"/>
      <c r="H769"/>
      <c r="I769"/>
      <c r="J769"/>
      <c r="K769"/>
      <c r="L769"/>
    </row>
    <row r="770" spans="1:12" x14ac:dyDescent="0.2">
      <c r="A770" t="s">
        <v>5187</v>
      </c>
      <c r="B770" s="10" t="s">
        <v>1124</v>
      </c>
      <c r="C770" t="s">
        <v>7565</v>
      </c>
      <c r="D770" t="s">
        <v>1125</v>
      </c>
      <c r="E770" s="9">
        <v>0</v>
      </c>
      <c r="F770" s="10" t="str">
        <f>+_01_CODIGOS_Y_COSTOS_xlsm[[#This Row],[FABRICA]]&amp;_01_CODIGOS_Y_COSTOS_xlsm[[#This Row],[CODIGO]]</f>
        <v>RESORTES246</v>
      </c>
      <c r="G770"/>
      <c r="H770"/>
      <c r="I770"/>
      <c r="J770"/>
      <c r="K770"/>
      <c r="L770"/>
    </row>
    <row r="771" spans="1:12" x14ac:dyDescent="0.2">
      <c r="A771" t="s">
        <v>5187</v>
      </c>
      <c r="B771" s="10" t="s">
        <v>1126</v>
      </c>
      <c r="C771" t="s">
        <v>7566</v>
      </c>
      <c r="D771" t="s">
        <v>1127</v>
      </c>
      <c r="E771" s="9">
        <v>0</v>
      </c>
      <c r="F771" s="10" t="str">
        <f>+_01_CODIGOS_Y_COSTOS_xlsm[[#This Row],[FABRICA]]&amp;_01_CODIGOS_Y_COSTOS_xlsm[[#This Row],[CODIGO]]</f>
        <v>RESORTES247</v>
      </c>
      <c r="G771"/>
      <c r="H771"/>
      <c r="I771"/>
      <c r="J771"/>
      <c r="K771"/>
      <c r="L771"/>
    </row>
    <row r="772" spans="1:12" x14ac:dyDescent="0.2">
      <c r="A772" t="s">
        <v>5187</v>
      </c>
      <c r="B772" s="10" t="s">
        <v>1128</v>
      </c>
      <c r="C772" t="s">
        <v>7567</v>
      </c>
      <c r="D772" t="s">
        <v>1129</v>
      </c>
      <c r="E772" s="9">
        <v>0</v>
      </c>
      <c r="F772" s="10" t="str">
        <f>+_01_CODIGOS_Y_COSTOS_xlsm[[#This Row],[FABRICA]]&amp;_01_CODIGOS_Y_COSTOS_xlsm[[#This Row],[CODIGO]]</f>
        <v>RESORTES248</v>
      </c>
      <c r="G772"/>
      <c r="H772"/>
      <c r="I772"/>
      <c r="J772"/>
      <c r="K772"/>
      <c r="L772"/>
    </row>
    <row r="773" spans="1:12" x14ac:dyDescent="0.2">
      <c r="A773" t="s">
        <v>5187</v>
      </c>
      <c r="B773" s="10" t="s">
        <v>1130</v>
      </c>
      <c r="C773" t="s">
        <v>7568</v>
      </c>
      <c r="D773" t="s">
        <v>1132</v>
      </c>
      <c r="E773" s="9">
        <v>747.3</v>
      </c>
      <c r="F773" s="10" t="str">
        <f>+_01_CODIGOS_Y_COSTOS_xlsm[[#This Row],[FABRICA]]&amp;_01_CODIGOS_Y_COSTOS_xlsm[[#This Row],[CODIGO]]</f>
        <v>RESORTES800</v>
      </c>
      <c r="G773"/>
      <c r="H773"/>
      <c r="I773"/>
      <c r="J773"/>
      <c r="K773"/>
      <c r="L773"/>
    </row>
    <row r="774" spans="1:12" x14ac:dyDescent="0.2">
      <c r="A774" t="s">
        <v>5187</v>
      </c>
      <c r="B774" s="10" t="s">
        <v>1133</v>
      </c>
      <c r="C774" t="s">
        <v>7569</v>
      </c>
      <c r="D774" t="s">
        <v>1134</v>
      </c>
      <c r="E774" s="9">
        <v>747.3</v>
      </c>
      <c r="F774" s="10" t="str">
        <f>+_01_CODIGOS_Y_COSTOS_xlsm[[#This Row],[FABRICA]]&amp;_01_CODIGOS_Y_COSTOS_xlsm[[#This Row],[CODIGO]]</f>
        <v>RESORTES801</v>
      </c>
      <c r="G774"/>
      <c r="H774"/>
      <c r="I774"/>
      <c r="J774"/>
      <c r="K774"/>
      <c r="L774"/>
    </row>
    <row r="775" spans="1:12" x14ac:dyDescent="0.2">
      <c r="A775" t="s">
        <v>5187</v>
      </c>
      <c r="B775" s="10" t="s">
        <v>1135</v>
      </c>
      <c r="C775" t="s">
        <v>6013</v>
      </c>
      <c r="D775" t="s">
        <v>1136</v>
      </c>
      <c r="E775" s="9">
        <v>747.3</v>
      </c>
      <c r="F775" s="10" t="str">
        <f>+_01_CODIGOS_Y_COSTOS_xlsm[[#This Row],[FABRICA]]&amp;_01_CODIGOS_Y_COSTOS_xlsm[[#This Row],[CODIGO]]</f>
        <v>RESORTES803</v>
      </c>
      <c r="G775"/>
      <c r="H775"/>
      <c r="I775"/>
      <c r="J775"/>
      <c r="K775"/>
      <c r="L775"/>
    </row>
    <row r="776" spans="1:12" x14ac:dyDescent="0.2">
      <c r="A776" t="s">
        <v>5187</v>
      </c>
      <c r="B776" s="10" t="s">
        <v>1137</v>
      </c>
      <c r="C776" t="s">
        <v>6014</v>
      </c>
      <c r="D776" t="s">
        <v>1138</v>
      </c>
      <c r="E776" s="9">
        <v>775.5</v>
      </c>
      <c r="F776" s="10" t="str">
        <f>+_01_CODIGOS_Y_COSTOS_xlsm[[#This Row],[FABRICA]]&amp;_01_CODIGOS_Y_COSTOS_xlsm[[#This Row],[CODIGO]]</f>
        <v>RESORTES805</v>
      </c>
      <c r="G776"/>
      <c r="H776"/>
      <c r="I776"/>
      <c r="J776"/>
      <c r="K776"/>
      <c r="L776"/>
    </row>
    <row r="777" spans="1:12" x14ac:dyDescent="0.2">
      <c r="A777" t="s">
        <v>5187</v>
      </c>
      <c r="B777" s="10" t="s">
        <v>1139</v>
      </c>
      <c r="C777" t="s">
        <v>6015</v>
      </c>
      <c r="D777" t="s">
        <v>1140</v>
      </c>
      <c r="E777" s="9">
        <v>888.3</v>
      </c>
      <c r="F777" s="10" t="str">
        <f>+_01_CODIGOS_Y_COSTOS_xlsm[[#This Row],[FABRICA]]&amp;_01_CODIGOS_Y_COSTOS_xlsm[[#This Row],[CODIGO]]</f>
        <v>RESORTES807</v>
      </c>
      <c r="G777"/>
      <c r="H777"/>
      <c r="I777"/>
      <c r="J777"/>
      <c r="K777"/>
      <c r="L777"/>
    </row>
    <row r="778" spans="1:12" x14ac:dyDescent="0.2">
      <c r="A778" t="s">
        <v>5187</v>
      </c>
      <c r="B778" s="10" t="s">
        <v>1141</v>
      </c>
      <c r="C778" t="s">
        <v>7570</v>
      </c>
      <c r="D778" t="s">
        <v>1142</v>
      </c>
      <c r="E778" s="9">
        <v>1099.8</v>
      </c>
      <c r="F778" s="10" t="str">
        <f>+_01_CODIGOS_Y_COSTOS_xlsm[[#This Row],[FABRICA]]&amp;_01_CODIGOS_Y_COSTOS_xlsm[[#This Row],[CODIGO]]</f>
        <v>RESORTES808</v>
      </c>
      <c r="G778"/>
      <c r="H778"/>
      <c r="I778"/>
      <c r="J778"/>
      <c r="K778"/>
      <c r="L778"/>
    </row>
    <row r="779" spans="1:12" x14ac:dyDescent="0.2">
      <c r="A779" t="s">
        <v>5187</v>
      </c>
      <c r="B779" s="10" t="s">
        <v>1143</v>
      </c>
      <c r="C779" t="s">
        <v>7571</v>
      </c>
      <c r="D779" t="s">
        <v>1144</v>
      </c>
      <c r="E779" s="9">
        <v>1057.5</v>
      </c>
      <c r="F779" s="10" t="str">
        <f>+_01_CODIGOS_Y_COSTOS_xlsm[[#This Row],[FABRICA]]&amp;_01_CODIGOS_Y_COSTOS_xlsm[[#This Row],[CODIGO]]</f>
        <v>RESORTES809</v>
      </c>
      <c r="G779"/>
      <c r="H779"/>
      <c r="I779"/>
      <c r="J779"/>
      <c r="K779"/>
      <c r="L779"/>
    </row>
    <row r="780" spans="1:12" x14ac:dyDescent="0.2">
      <c r="A780" t="s">
        <v>5187</v>
      </c>
      <c r="B780" s="10" t="s">
        <v>1145</v>
      </c>
      <c r="C780" t="s">
        <v>7572</v>
      </c>
      <c r="D780" t="s">
        <v>1146</v>
      </c>
      <c r="E780" s="9">
        <v>1198.5</v>
      </c>
      <c r="F780" s="10" t="str">
        <f>+_01_CODIGOS_Y_COSTOS_xlsm[[#This Row],[FABRICA]]&amp;_01_CODIGOS_Y_COSTOS_xlsm[[#This Row],[CODIGO]]</f>
        <v>RESORTES810</v>
      </c>
      <c r="G780"/>
      <c r="H780"/>
      <c r="I780"/>
      <c r="J780"/>
      <c r="K780"/>
      <c r="L780"/>
    </row>
    <row r="781" spans="1:12" x14ac:dyDescent="0.2">
      <c r="A781" t="s">
        <v>5187</v>
      </c>
      <c r="B781" s="10" t="s">
        <v>1147</v>
      </c>
      <c r="C781" t="s">
        <v>7573</v>
      </c>
      <c r="D781" t="s">
        <v>1148</v>
      </c>
      <c r="E781" s="9">
        <v>1480.5</v>
      </c>
      <c r="F781" s="10" t="str">
        <f>+_01_CODIGOS_Y_COSTOS_xlsm[[#This Row],[FABRICA]]&amp;_01_CODIGOS_Y_COSTOS_xlsm[[#This Row],[CODIGO]]</f>
        <v>RESORTES812</v>
      </c>
      <c r="G781"/>
      <c r="H781"/>
      <c r="I781"/>
      <c r="J781"/>
      <c r="K781"/>
      <c r="L781"/>
    </row>
    <row r="782" spans="1:12" x14ac:dyDescent="0.2">
      <c r="A782" t="s">
        <v>5187</v>
      </c>
      <c r="B782" s="10" t="s">
        <v>1149</v>
      </c>
      <c r="C782" t="s">
        <v>7574</v>
      </c>
      <c r="D782" t="s">
        <v>1150</v>
      </c>
      <c r="E782" s="9">
        <v>731</v>
      </c>
      <c r="F782" s="10" t="str">
        <f>+_01_CODIGOS_Y_COSTOS_xlsm[[#This Row],[FABRICA]]&amp;_01_CODIGOS_Y_COSTOS_xlsm[[#This Row],[CODIGO]]</f>
        <v>RESORTES813</v>
      </c>
      <c r="G782"/>
      <c r="H782"/>
      <c r="I782"/>
      <c r="J782"/>
      <c r="K782"/>
      <c r="L782"/>
    </row>
    <row r="783" spans="1:12" x14ac:dyDescent="0.2">
      <c r="A783" t="s">
        <v>5187</v>
      </c>
      <c r="B783" s="10" t="s">
        <v>1151</v>
      </c>
      <c r="C783" t="s">
        <v>7575</v>
      </c>
      <c r="D783" t="s">
        <v>1152</v>
      </c>
      <c r="E783" s="9">
        <v>1297.2</v>
      </c>
      <c r="F783" s="10" t="str">
        <f>+_01_CODIGOS_Y_COSTOS_xlsm[[#This Row],[FABRICA]]&amp;_01_CODIGOS_Y_COSTOS_xlsm[[#This Row],[CODIGO]]</f>
        <v>RESORTES814</v>
      </c>
      <c r="G783"/>
      <c r="H783"/>
      <c r="I783"/>
      <c r="J783"/>
      <c r="K783"/>
      <c r="L783"/>
    </row>
    <row r="784" spans="1:12" x14ac:dyDescent="0.2">
      <c r="A784" t="s">
        <v>5187</v>
      </c>
      <c r="B784" s="10" t="s">
        <v>1153</v>
      </c>
      <c r="C784" t="s">
        <v>7576</v>
      </c>
      <c r="D784" t="s">
        <v>1154</v>
      </c>
      <c r="E784" s="9">
        <v>1381.8</v>
      </c>
      <c r="F784" s="10" t="str">
        <f>+_01_CODIGOS_Y_COSTOS_xlsm[[#This Row],[FABRICA]]&amp;_01_CODIGOS_Y_COSTOS_xlsm[[#This Row],[CODIGO]]</f>
        <v>RESORTES815</v>
      </c>
      <c r="G784"/>
      <c r="H784"/>
      <c r="I784"/>
      <c r="J784"/>
      <c r="K784"/>
      <c r="L784"/>
    </row>
    <row r="785" spans="1:12" x14ac:dyDescent="0.2">
      <c r="A785" t="s">
        <v>5187</v>
      </c>
      <c r="B785" s="10" t="s">
        <v>1155</v>
      </c>
      <c r="C785" t="s">
        <v>7577</v>
      </c>
      <c r="D785" t="s">
        <v>1156</v>
      </c>
      <c r="E785" s="9">
        <v>1762.5</v>
      </c>
      <c r="F785" s="10" t="str">
        <f>+_01_CODIGOS_Y_COSTOS_xlsm[[#This Row],[FABRICA]]&amp;_01_CODIGOS_Y_COSTOS_xlsm[[#This Row],[CODIGO]]</f>
        <v>RESORTES816</v>
      </c>
      <c r="G785"/>
      <c r="H785"/>
      <c r="I785"/>
      <c r="J785"/>
      <c r="K785"/>
      <c r="L785"/>
    </row>
    <row r="786" spans="1:12" x14ac:dyDescent="0.2">
      <c r="A786" t="s">
        <v>5187</v>
      </c>
      <c r="B786" s="10" t="s">
        <v>1157</v>
      </c>
      <c r="C786" t="s">
        <v>7578</v>
      </c>
      <c r="D786" t="s">
        <v>1158</v>
      </c>
      <c r="E786" s="9">
        <v>2030.4</v>
      </c>
      <c r="F786" s="10" t="str">
        <f>+_01_CODIGOS_Y_COSTOS_xlsm[[#This Row],[FABRICA]]&amp;_01_CODIGOS_Y_COSTOS_xlsm[[#This Row],[CODIGO]]</f>
        <v>RESORTES818</v>
      </c>
      <c r="G786"/>
      <c r="H786"/>
      <c r="I786"/>
      <c r="J786"/>
      <c r="K786"/>
      <c r="L786"/>
    </row>
    <row r="787" spans="1:12" x14ac:dyDescent="0.2">
      <c r="A787" t="s">
        <v>5187</v>
      </c>
      <c r="B787" s="10" t="s">
        <v>1159</v>
      </c>
      <c r="C787" t="s">
        <v>7579</v>
      </c>
      <c r="D787" t="s">
        <v>1160</v>
      </c>
      <c r="E787" s="9">
        <v>1150</v>
      </c>
      <c r="F787" s="10" t="str">
        <f>+_01_CODIGOS_Y_COSTOS_xlsm[[#This Row],[FABRICA]]&amp;_01_CODIGOS_Y_COSTOS_xlsm[[#This Row],[CODIGO]]</f>
        <v>RESORTES820</v>
      </c>
      <c r="G787"/>
      <c r="H787"/>
      <c r="I787"/>
      <c r="J787"/>
      <c r="K787"/>
      <c r="L787"/>
    </row>
    <row r="788" spans="1:12" x14ac:dyDescent="0.2">
      <c r="A788" t="s">
        <v>5187</v>
      </c>
      <c r="B788" s="10" t="s">
        <v>1161</v>
      </c>
      <c r="C788" t="s">
        <v>7580</v>
      </c>
      <c r="D788" t="s">
        <v>1162</v>
      </c>
      <c r="E788" s="9">
        <v>1762.5</v>
      </c>
      <c r="F788" s="10" t="str">
        <f>+_01_CODIGOS_Y_COSTOS_xlsm[[#This Row],[FABRICA]]&amp;_01_CODIGOS_Y_COSTOS_xlsm[[#This Row],[CODIGO]]</f>
        <v>RESORTES822</v>
      </c>
      <c r="G788"/>
      <c r="H788"/>
      <c r="I788"/>
      <c r="J788"/>
      <c r="K788"/>
      <c r="L788"/>
    </row>
    <row r="789" spans="1:12" x14ac:dyDescent="0.2">
      <c r="A789" t="s">
        <v>5187</v>
      </c>
      <c r="B789" s="10" t="s">
        <v>1163</v>
      </c>
      <c r="C789" t="s">
        <v>7581</v>
      </c>
      <c r="D789" t="s">
        <v>1164</v>
      </c>
      <c r="E789" s="9">
        <v>2030.4</v>
      </c>
      <c r="F789" s="10" t="str">
        <f>+_01_CODIGOS_Y_COSTOS_xlsm[[#This Row],[FABRICA]]&amp;_01_CODIGOS_Y_COSTOS_xlsm[[#This Row],[CODIGO]]</f>
        <v>RESORTES824</v>
      </c>
      <c r="G789"/>
      <c r="H789"/>
      <c r="I789"/>
      <c r="J789"/>
      <c r="K789"/>
      <c r="L789"/>
    </row>
    <row r="790" spans="1:12" x14ac:dyDescent="0.2">
      <c r="A790" t="s">
        <v>5187</v>
      </c>
      <c r="B790" s="10" t="s">
        <v>1165</v>
      </c>
      <c r="C790" t="s">
        <v>7582</v>
      </c>
      <c r="D790" t="s">
        <v>1166</v>
      </c>
      <c r="E790" s="9">
        <v>1463</v>
      </c>
      <c r="F790" s="10" t="str">
        <f>+_01_CODIGOS_Y_COSTOS_xlsm[[#This Row],[FABRICA]]&amp;_01_CODIGOS_Y_COSTOS_xlsm[[#This Row],[CODIGO]]</f>
        <v>RESORTES828</v>
      </c>
      <c r="G790"/>
      <c r="H790"/>
      <c r="I790"/>
      <c r="J790"/>
      <c r="K790"/>
      <c r="L790"/>
    </row>
    <row r="791" spans="1:12" x14ac:dyDescent="0.2">
      <c r="A791" t="s">
        <v>5187</v>
      </c>
      <c r="B791" s="10" t="s">
        <v>1167</v>
      </c>
      <c r="C791" t="s">
        <v>7583</v>
      </c>
      <c r="D791" t="s">
        <v>1168</v>
      </c>
      <c r="E791" s="9">
        <v>451.2</v>
      </c>
      <c r="F791" s="10" t="str">
        <f>+_01_CODIGOS_Y_COSTOS_xlsm[[#This Row],[FABRICA]]&amp;_01_CODIGOS_Y_COSTOS_xlsm[[#This Row],[CODIGO]]</f>
        <v>RESORTES840</v>
      </c>
      <c r="G791"/>
      <c r="H791"/>
      <c r="I791"/>
      <c r="J791"/>
      <c r="K791"/>
      <c r="L791"/>
    </row>
    <row r="792" spans="1:12" x14ac:dyDescent="0.2">
      <c r="A792" t="s">
        <v>5187</v>
      </c>
      <c r="B792" s="10" t="s">
        <v>1169</v>
      </c>
      <c r="C792" t="s">
        <v>7584</v>
      </c>
      <c r="D792" t="s">
        <v>1170</v>
      </c>
      <c r="E792" s="9">
        <v>451.2</v>
      </c>
      <c r="F792" s="10" t="str">
        <f>+_01_CODIGOS_Y_COSTOS_xlsm[[#This Row],[FABRICA]]&amp;_01_CODIGOS_Y_COSTOS_xlsm[[#This Row],[CODIGO]]</f>
        <v>RESORTES842</v>
      </c>
      <c r="G792"/>
      <c r="H792"/>
      <c r="I792"/>
      <c r="J792"/>
      <c r="K792"/>
      <c r="L792"/>
    </row>
    <row r="793" spans="1:12" x14ac:dyDescent="0.2">
      <c r="A793" t="s">
        <v>5187</v>
      </c>
      <c r="B793" s="10" t="s">
        <v>1171</v>
      </c>
      <c r="C793" t="s">
        <v>7585</v>
      </c>
      <c r="D793" t="s">
        <v>1172</v>
      </c>
      <c r="E793" s="9">
        <v>479.4</v>
      </c>
      <c r="F793" s="10" t="str">
        <f>+_01_CODIGOS_Y_COSTOS_xlsm[[#This Row],[FABRICA]]&amp;_01_CODIGOS_Y_COSTOS_xlsm[[#This Row],[CODIGO]]</f>
        <v>RESORTES844</v>
      </c>
      <c r="G793"/>
      <c r="H793"/>
      <c r="I793"/>
      <c r="J793"/>
      <c r="K793"/>
      <c r="L793"/>
    </row>
    <row r="794" spans="1:12" x14ac:dyDescent="0.2">
      <c r="A794" t="s">
        <v>5187</v>
      </c>
      <c r="B794" s="10" t="s">
        <v>1173</v>
      </c>
      <c r="C794" t="s">
        <v>7586</v>
      </c>
      <c r="D794" t="s">
        <v>1174</v>
      </c>
      <c r="E794" s="9">
        <v>479.4</v>
      </c>
      <c r="F794" s="10" t="str">
        <f>+_01_CODIGOS_Y_COSTOS_xlsm[[#This Row],[FABRICA]]&amp;_01_CODIGOS_Y_COSTOS_xlsm[[#This Row],[CODIGO]]</f>
        <v>RESORTES846</v>
      </c>
      <c r="G794"/>
      <c r="H794"/>
      <c r="I794"/>
      <c r="J794"/>
      <c r="K794"/>
      <c r="L794"/>
    </row>
    <row r="795" spans="1:12" x14ac:dyDescent="0.2">
      <c r="A795" t="s">
        <v>5187</v>
      </c>
      <c r="B795" s="10" t="s">
        <v>1175</v>
      </c>
      <c r="C795" t="s">
        <v>7587</v>
      </c>
      <c r="D795" t="s">
        <v>1176</v>
      </c>
      <c r="E795" s="9">
        <v>592.20000000000005</v>
      </c>
      <c r="F795" s="10" t="str">
        <f>+_01_CODIGOS_Y_COSTOS_xlsm[[#This Row],[FABRICA]]&amp;_01_CODIGOS_Y_COSTOS_xlsm[[#This Row],[CODIGO]]</f>
        <v>RESORTES847</v>
      </c>
      <c r="G795"/>
      <c r="H795"/>
      <c r="I795"/>
      <c r="J795"/>
      <c r="K795"/>
      <c r="L795"/>
    </row>
    <row r="796" spans="1:12" x14ac:dyDescent="0.2">
      <c r="A796" t="s">
        <v>5187</v>
      </c>
      <c r="B796" s="10" t="s">
        <v>1177</v>
      </c>
      <c r="C796" t="s">
        <v>7588</v>
      </c>
      <c r="D796" t="s">
        <v>1178</v>
      </c>
      <c r="E796" s="9">
        <v>592.20000000000005</v>
      </c>
      <c r="F796" s="10" t="str">
        <f>+_01_CODIGOS_Y_COSTOS_xlsm[[#This Row],[FABRICA]]&amp;_01_CODIGOS_Y_COSTOS_xlsm[[#This Row],[CODIGO]]</f>
        <v>RESORTES848</v>
      </c>
      <c r="G796"/>
      <c r="H796"/>
      <c r="I796"/>
      <c r="J796"/>
      <c r="K796"/>
      <c r="L796"/>
    </row>
    <row r="797" spans="1:12" x14ac:dyDescent="0.2">
      <c r="A797" t="s">
        <v>5187</v>
      </c>
      <c r="B797" s="10" t="s">
        <v>1179</v>
      </c>
      <c r="C797" t="s">
        <v>7589</v>
      </c>
      <c r="D797" t="s">
        <v>1180</v>
      </c>
      <c r="E797" s="9">
        <v>592.20000000000005</v>
      </c>
      <c r="F797" s="10" t="str">
        <f>+_01_CODIGOS_Y_COSTOS_xlsm[[#This Row],[FABRICA]]&amp;_01_CODIGOS_Y_COSTOS_xlsm[[#This Row],[CODIGO]]</f>
        <v>RESORTES850</v>
      </c>
      <c r="G797"/>
      <c r="H797"/>
      <c r="I797"/>
      <c r="J797"/>
      <c r="K797"/>
      <c r="L797"/>
    </row>
    <row r="798" spans="1:12" x14ac:dyDescent="0.2">
      <c r="A798" t="s">
        <v>5187</v>
      </c>
      <c r="B798" s="10" t="s">
        <v>1181</v>
      </c>
      <c r="C798" t="s">
        <v>7590</v>
      </c>
      <c r="D798" t="s">
        <v>1182</v>
      </c>
      <c r="E798" s="9">
        <v>592.20000000000005</v>
      </c>
      <c r="F798" s="10" t="str">
        <f>+_01_CODIGOS_Y_COSTOS_xlsm[[#This Row],[FABRICA]]&amp;_01_CODIGOS_Y_COSTOS_xlsm[[#This Row],[CODIGO]]</f>
        <v>RESORTES852</v>
      </c>
      <c r="G798"/>
      <c r="H798"/>
      <c r="I798"/>
      <c r="J798"/>
      <c r="K798"/>
      <c r="L798"/>
    </row>
    <row r="799" spans="1:12" x14ac:dyDescent="0.2">
      <c r="A799" t="s">
        <v>5187</v>
      </c>
      <c r="B799" s="10" t="s">
        <v>1183</v>
      </c>
      <c r="C799" t="s">
        <v>7591</v>
      </c>
      <c r="D799" t="s">
        <v>1184</v>
      </c>
      <c r="E799" s="9">
        <v>606.29999999999995</v>
      </c>
      <c r="F799" s="10" t="str">
        <f>+_01_CODIGOS_Y_COSTOS_xlsm[[#This Row],[FABRICA]]&amp;_01_CODIGOS_Y_COSTOS_xlsm[[#This Row],[CODIGO]]</f>
        <v>RESORTES854</v>
      </c>
      <c r="G799"/>
      <c r="H799"/>
      <c r="I799"/>
      <c r="J799"/>
      <c r="K799"/>
      <c r="L799"/>
    </row>
    <row r="800" spans="1:12" x14ac:dyDescent="0.2">
      <c r="A800" t="s">
        <v>5187</v>
      </c>
      <c r="B800" s="10" t="s">
        <v>1185</v>
      </c>
      <c r="C800" t="s">
        <v>7592</v>
      </c>
      <c r="D800" t="s">
        <v>1186</v>
      </c>
      <c r="E800" s="9">
        <v>597</v>
      </c>
      <c r="F800" s="10" t="str">
        <f>+_01_CODIGOS_Y_COSTOS_xlsm[[#This Row],[FABRICA]]&amp;_01_CODIGOS_Y_COSTOS_xlsm[[#This Row],[CODIGO]]</f>
        <v>RESORTES856</v>
      </c>
      <c r="G800"/>
      <c r="H800"/>
      <c r="I800"/>
      <c r="J800"/>
      <c r="K800"/>
      <c r="L800"/>
    </row>
    <row r="801" spans="1:12" x14ac:dyDescent="0.2">
      <c r="A801" t="s">
        <v>5187</v>
      </c>
      <c r="B801" s="10" t="s">
        <v>1187</v>
      </c>
      <c r="C801" t="s">
        <v>7593</v>
      </c>
      <c r="D801" t="s">
        <v>1188</v>
      </c>
      <c r="E801" s="9">
        <v>441</v>
      </c>
      <c r="F801" s="10" t="str">
        <f>+_01_CODIGOS_Y_COSTOS_xlsm[[#This Row],[FABRICA]]&amp;_01_CODIGOS_Y_COSTOS_xlsm[[#This Row],[CODIGO]]</f>
        <v>RESORTES858</v>
      </c>
      <c r="G801"/>
      <c r="H801"/>
      <c r="I801"/>
      <c r="J801"/>
      <c r="K801"/>
      <c r="L801"/>
    </row>
    <row r="802" spans="1:12" x14ac:dyDescent="0.2">
      <c r="A802" t="s">
        <v>5187</v>
      </c>
      <c r="B802" s="10" t="s">
        <v>1189</v>
      </c>
      <c r="C802" t="s">
        <v>7594</v>
      </c>
      <c r="D802" t="s">
        <v>1190</v>
      </c>
      <c r="E802" s="9">
        <v>676.8</v>
      </c>
      <c r="F802" s="10" t="str">
        <f>+_01_CODIGOS_Y_COSTOS_xlsm[[#This Row],[FABRICA]]&amp;_01_CODIGOS_Y_COSTOS_xlsm[[#This Row],[CODIGO]]</f>
        <v>RESORTES860</v>
      </c>
      <c r="G802"/>
      <c r="H802"/>
      <c r="I802"/>
      <c r="J802"/>
      <c r="K802"/>
      <c r="L802"/>
    </row>
    <row r="803" spans="1:12" x14ac:dyDescent="0.2">
      <c r="A803" t="s">
        <v>5187</v>
      </c>
      <c r="B803" s="10" t="s">
        <v>1191</v>
      </c>
      <c r="C803" t="s">
        <v>7595</v>
      </c>
      <c r="D803" t="s">
        <v>1192</v>
      </c>
      <c r="E803" s="9">
        <v>775.5</v>
      </c>
      <c r="F803" s="10" t="str">
        <f>+_01_CODIGOS_Y_COSTOS_xlsm[[#This Row],[FABRICA]]&amp;_01_CODIGOS_Y_COSTOS_xlsm[[#This Row],[CODIGO]]</f>
        <v>RESORTES862</v>
      </c>
      <c r="G803"/>
      <c r="H803"/>
      <c r="I803"/>
      <c r="J803"/>
      <c r="K803"/>
      <c r="L803"/>
    </row>
    <row r="804" spans="1:12" x14ac:dyDescent="0.2">
      <c r="A804" t="s">
        <v>5187</v>
      </c>
      <c r="B804" s="10" t="s">
        <v>1193</v>
      </c>
      <c r="C804" t="s">
        <v>7596</v>
      </c>
      <c r="D804" t="s">
        <v>1194</v>
      </c>
      <c r="E804" s="9">
        <v>803.7</v>
      </c>
      <c r="F804" s="10" t="str">
        <f>+_01_CODIGOS_Y_COSTOS_xlsm[[#This Row],[FABRICA]]&amp;_01_CODIGOS_Y_COSTOS_xlsm[[#This Row],[CODIGO]]</f>
        <v>RESORTES864</v>
      </c>
      <c r="G804"/>
      <c r="H804"/>
      <c r="I804"/>
      <c r="J804"/>
      <c r="K804"/>
      <c r="L804"/>
    </row>
    <row r="805" spans="1:12" x14ac:dyDescent="0.2">
      <c r="A805" t="s">
        <v>5187</v>
      </c>
      <c r="B805" s="10" t="s">
        <v>1195</v>
      </c>
      <c r="C805" t="s">
        <v>7597</v>
      </c>
      <c r="D805" t="s">
        <v>1196</v>
      </c>
      <c r="E805" s="9">
        <v>944.7</v>
      </c>
      <c r="F805" s="10" t="str">
        <f>+_01_CODIGOS_Y_COSTOS_xlsm[[#This Row],[FABRICA]]&amp;_01_CODIGOS_Y_COSTOS_xlsm[[#This Row],[CODIGO]]</f>
        <v>RESORTES866</v>
      </c>
      <c r="G805"/>
      <c r="H805"/>
      <c r="I805"/>
      <c r="J805"/>
      <c r="K805"/>
      <c r="L805"/>
    </row>
    <row r="806" spans="1:12" x14ac:dyDescent="0.2">
      <c r="A806" t="s">
        <v>5187</v>
      </c>
      <c r="B806" s="10" t="s">
        <v>1197</v>
      </c>
      <c r="C806" t="s">
        <v>7598</v>
      </c>
      <c r="D806" t="s">
        <v>1198</v>
      </c>
      <c r="E806" s="9">
        <v>944.7</v>
      </c>
      <c r="F806" s="10" t="str">
        <f>+_01_CODIGOS_Y_COSTOS_xlsm[[#This Row],[FABRICA]]&amp;_01_CODIGOS_Y_COSTOS_xlsm[[#This Row],[CODIGO]]</f>
        <v>RESORTES868</v>
      </c>
      <c r="G806"/>
      <c r="H806"/>
      <c r="I806"/>
      <c r="J806"/>
      <c r="K806"/>
      <c r="L806"/>
    </row>
    <row r="807" spans="1:12" x14ac:dyDescent="0.2">
      <c r="A807" t="s">
        <v>5187</v>
      </c>
      <c r="B807" s="10" t="s">
        <v>1199</v>
      </c>
      <c r="C807" t="s">
        <v>7599</v>
      </c>
      <c r="D807" t="s">
        <v>1200</v>
      </c>
      <c r="E807" s="9">
        <v>1071.5999999999999</v>
      </c>
      <c r="F807" s="10" t="str">
        <f>+_01_CODIGOS_Y_COSTOS_xlsm[[#This Row],[FABRICA]]&amp;_01_CODIGOS_Y_COSTOS_xlsm[[#This Row],[CODIGO]]</f>
        <v>RESORTES870</v>
      </c>
      <c r="G807"/>
      <c r="H807"/>
      <c r="I807"/>
      <c r="J807"/>
      <c r="K807"/>
      <c r="L807"/>
    </row>
    <row r="808" spans="1:12" x14ac:dyDescent="0.2">
      <c r="A808" t="s">
        <v>5187</v>
      </c>
      <c r="B808" s="10" t="s">
        <v>1201</v>
      </c>
      <c r="C808" t="s">
        <v>7600</v>
      </c>
      <c r="D808" t="s">
        <v>1202</v>
      </c>
      <c r="E808" s="9">
        <v>1099.8</v>
      </c>
      <c r="F808" s="10" t="str">
        <f>+_01_CODIGOS_Y_COSTOS_xlsm[[#This Row],[FABRICA]]&amp;_01_CODIGOS_Y_COSTOS_xlsm[[#This Row],[CODIGO]]</f>
        <v>RESORTES872</v>
      </c>
      <c r="G808"/>
      <c r="H808"/>
      <c r="I808"/>
      <c r="J808"/>
      <c r="K808"/>
      <c r="L808"/>
    </row>
    <row r="809" spans="1:12" x14ac:dyDescent="0.2">
      <c r="A809" t="s">
        <v>4136</v>
      </c>
      <c r="B809" s="10" t="s">
        <v>1203</v>
      </c>
      <c r="C809" t="s">
        <v>7601</v>
      </c>
      <c r="D809" t="s">
        <v>7602</v>
      </c>
      <c r="E809" s="9">
        <v>10.772600000000001</v>
      </c>
      <c r="F809" s="10" t="str">
        <f>+_01_CODIGOS_Y_COSTOS_xlsm[[#This Row],[FABRICA]]&amp;_01_CODIGOS_Y_COSTOS_xlsm[[#This Row],[CODIGO]]</f>
        <v>OTIA0403004</v>
      </c>
      <c r="G809"/>
      <c r="H809"/>
      <c r="I809"/>
      <c r="J809"/>
      <c r="K809"/>
      <c r="L809"/>
    </row>
    <row r="810" spans="1:12" x14ac:dyDescent="0.2">
      <c r="A810" t="s">
        <v>4136</v>
      </c>
      <c r="B810" s="10" t="s">
        <v>1206</v>
      </c>
      <c r="C810" t="s">
        <v>6650</v>
      </c>
      <c r="D810" t="s">
        <v>7603</v>
      </c>
      <c r="E810" s="9">
        <v>10.772600000000001</v>
      </c>
      <c r="F810" s="10" t="str">
        <f>+_01_CODIGOS_Y_COSTOS_xlsm[[#This Row],[FABRICA]]&amp;_01_CODIGOS_Y_COSTOS_xlsm[[#This Row],[CODIGO]]</f>
        <v>OTIA0403005</v>
      </c>
      <c r="G810"/>
      <c r="H810"/>
      <c r="I810"/>
      <c r="J810"/>
      <c r="K810"/>
      <c r="L810"/>
    </row>
    <row r="811" spans="1:12" x14ac:dyDescent="0.2">
      <c r="A811" t="s">
        <v>4136</v>
      </c>
      <c r="B811" s="10" t="s">
        <v>1208</v>
      </c>
      <c r="C811" t="s">
        <v>7604</v>
      </c>
      <c r="D811" t="s">
        <v>7605</v>
      </c>
      <c r="E811" s="9">
        <v>14.4109</v>
      </c>
      <c r="F811" s="10" t="str">
        <f>+_01_CODIGOS_Y_COSTOS_xlsm[[#This Row],[FABRICA]]&amp;_01_CODIGOS_Y_COSTOS_xlsm[[#This Row],[CODIGO]]</f>
        <v>OTIA0403006</v>
      </c>
      <c r="G811"/>
      <c r="H811"/>
      <c r="I811"/>
      <c r="J811"/>
      <c r="K811"/>
      <c r="L811"/>
    </row>
    <row r="812" spans="1:12" x14ac:dyDescent="0.2">
      <c r="A812" t="s">
        <v>4136</v>
      </c>
      <c r="B812" s="10" t="s">
        <v>1210</v>
      </c>
      <c r="C812" t="s">
        <v>6651</v>
      </c>
      <c r="D812" t="s">
        <v>7606</v>
      </c>
      <c r="E812" s="9">
        <v>17.948799999999999</v>
      </c>
      <c r="F812" s="10" t="str">
        <f>+_01_CODIGOS_Y_COSTOS_xlsm[[#This Row],[FABRICA]]&amp;_01_CODIGOS_Y_COSTOS_xlsm[[#This Row],[CODIGO]]</f>
        <v>OTIA0403007</v>
      </c>
      <c r="G812"/>
      <c r="H812"/>
      <c r="I812"/>
      <c r="J812"/>
      <c r="K812"/>
      <c r="L812"/>
    </row>
    <row r="813" spans="1:12" x14ac:dyDescent="0.2">
      <c r="A813" t="s">
        <v>4136</v>
      </c>
      <c r="B813" s="10" t="s">
        <v>1212</v>
      </c>
      <c r="C813" t="s">
        <v>7607</v>
      </c>
      <c r="D813" t="s">
        <v>7608</v>
      </c>
      <c r="E813" s="9">
        <v>23.938199999999998</v>
      </c>
      <c r="F813" s="10" t="str">
        <f>+_01_CODIGOS_Y_COSTOS_xlsm[[#This Row],[FABRICA]]&amp;_01_CODIGOS_Y_COSTOS_xlsm[[#This Row],[CODIGO]]</f>
        <v>OTIA0403008N</v>
      </c>
      <c r="G813"/>
      <c r="H813"/>
      <c r="I813"/>
      <c r="J813"/>
      <c r="K813"/>
      <c r="L813"/>
    </row>
    <row r="814" spans="1:12" x14ac:dyDescent="0.2">
      <c r="A814" t="s">
        <v>4136</v>
      </c>
      <c r="B814" s="10" t="s">
        <v>1214</v>
      </c>
      <c r="C814" t="s">
        <v>6652</v>
      </c>
      <c r="D814" t="s">
        <v>7609</v>
      </c>
      <c r="E814" s="9">
        <v>21.591200000000001</v>
      </c>
      <c r="F814" s="10" t="str">
        <f>+_01_CODIGOS_Y_COSTOS_xlsm[[#This Row],[FABRICA]]&amp;_01_CODIGOS_Y_COSTOS_xlsm[[#This Row],[CODIGO]]</f>
        <v>OTIA0403009</v>
      </c>
      <c r="G814"/>
      <c r="H814"/>
      <c r="I814"/>
      <c r="J814"/>
      <c r="K814"/>
      <c r="L814"/>
    </row>
    <row r="815" spans="1:12" x14ac:dyDescent="0.2">
      <c r="A815" t="s">
        <v>4136</v>
      </c>
      <c r="B815" s="10" t="s">
        <v>1216</v>
      </c>
      <c r="C815" t="s">
        <v>8944</v>
      </c>
      <c r="D815" t="s">
        <v>7610</v>
      </c>
      <c r="E815" s="9">
        <v>30.834</v>
      </c>
      <c r="F815" s="10" t="str">
        <f>+_01_CODIGOS_Y_COSTOS_xlsm[[#This Row],[FABRICA]]&amp;_01_CODIGOS_Y_COSTOS_xlsm[[#This Row],[CODIGO]]</f>
        <v>OTIA0403010NH</v>
      </c>
      <c r="G815"/>
      <c r="H815"/>
      <c r="I815"/>
      <c r="J815"/>
      <c r="K815"/>
      <c r="L815"/>
    </row>
    <row r="816" spans="1:12" x14ac:dyDescent="0.2">
      <c r="A816" t="s">
        <v>4136</v>
      </c>
      <c r="B816" s="10" t="s">
        <v>1218</v>
      </c>
      <c r="C816" t="s">
        <v>6653</v>
      </c>
      <c r="D816" t="s">
        <v>7611</v>
      </c>
      <c r="E816" s="9">
        <v>25.179300000000001</v>
      </c>
      <c r="F816" s="10" t="str">
        <f>+_01_CODIGOS_Y_COSTOS_xlsm[[#This Row],[FABRICA]]&amp;_01_CODIGOS_Y_COSTOS_xlsm[[#This Row],[CODIGO]]</f>
        <v>OTIA0403011</v>
      </c>
      <c r="G816"/>
      <c r="H816"/>
      <c r="I816"/>
      <c r="J816"/>
      <c r="K816"/>
      <c r="L816"/>
    </row>
    <row r="817" spans="1:12" x14ac:dyDescent="0.2">
      <c r="A817" t="s">
        <v>4136</v>
      </c>
      <c r="B817" s="10" t="s">
        <v>1220</v>
      </c>
      <c r="C817" t="s">
        <v>7612</v>
      </c>
      <c r="D817" t="s">
        <v>7613</v>
      </c>
      <c r="E817" s="9">
        <v>39.636000000000003</v>
      </c>
      <c r="F817" s="10" t="str">
        <f>+_01_CODIGOS_Y_COSTOS_xlsm[[#This Row],[FABRICA]]&amp;_01_CODIGOS_Y_COSTOS_xlsm[[#This Row],[CODIGO]]</f>
        <v>OTIA0403012N</v>
      </c>
      <c r="G817"/>
      <c r="H817"/>
      <c r="I817"/>
      <c r="J817"/>
      <c r="K817"/>
      <c r="L817"/>
    </row>
    <row r="818" spans="1:12" x14ac:dyDescent="0.2">
      <c r="A818" t="s">
        <v>4136</v>
      </c>
      <c r="B818" s="10" t="s">
        <v>1222</v>
      </c>
      <c r="C818" t="s">
        <v>6654</v>
      </c>
      <c r="D818" t="s">
        <v>7614</v>
      </c>
      <c r="E818" s="9">
        <v>32.522599999999997</v>
      </c>
      <c r="F818" s="10" t="str">
        <f>+_01_CODIGOS_Y_COSTOS_xlsm[[#This Row],[FABRICA]]&amp;_01_CODIGOS_Y_COSTOS_xlsm[[#This Row],[CODIGO]]</f>
        <v>OTIA0403013</v>
      </c>
      <c r="G818"/>
      <c r="H818"/>
      <c r="I818"/>
      <c r="J818"/>
      <c r="K818"/>
      <c r="L818"/>
    </row>
    <row r="819" spans="1:12" x14ac:dyDescent="0.2">
      <c r="A819" t="s">
        <v>4136</v>
      </c>
      <c r="B819" s="10" t="s">
        <v>1224</v>
      </c>
      <c r="C819" t="s">
        <v>7615</v>
      </c>
      <c r="D819" t="s">
        <v>7616</v>
      </c>
      <c r="E819" s="9">
        <v>37.280299999999997</v>
      </c>
      <c r="F819" s="10" t="str">
        <f>+_01_CODIGOS_Y_COSTOS_xlsm[[#This Row],[FABRICA]]&amp;_01_CODIGOS_Y_COSTOS_xlsm[[#This Row],[CODIGO]]</f>
        <v>OTIA0403014</v>
      </c>
      <c r="G819"/>
      <c r="H819"/>
      <c r="I819"/>
      <c r="J819"/>
      <c r="K819"/>
      <c r="L819"/>
    </row>
    <row r="820" spans="1:12" x14ac:dyDescent="0.2">
      <c r="A820" t="s">
        <v>4136</v>
      </c>
      <c r="B820" s="10" t="s">
        <v>1226</v>
      </c>
      <c r="C820" t="s">
        <v>8945</v>
      </c>
      <c r="D820" t="s">
        <v>7617</v>
      </c>
      <c r="E820" s="9">
        <v>44.479799999999997</v>
      </c>
      <c r="F820" s="10" t="str">
        <f>+_01_CODIGOS_Y_COSTOS_xlsm[[#This Row],[FABRICA]]&amp;_01_CODIGOS_Y_COSTOS_xlsm[[#This Row],[CODIGO]]</f>
        <v>OTIA0403015NH</v>
      </c>
      <c r="G820"/>
      <c r="H820"/>
      <c r="I820"/>
      <c r="J820"/>
      <c r="K820"/>
      <c r="L820"/>
    </row>
    <row r="821" spans="1:12" x14ac:dyDescent="0.2">
      <c r="A821" t="s">
        <v>4136</v>
      </c>
      <c r="B821" s="10" t="s">
        <v>1228</v>
      </c>
      <c r="C821" t="s">
        <v>6655</v>
      </c>
      <c r="D821" t="s">
        <v>7618</v>
      </c>
      <c r="E821" s="9">
        <v>53.783999999999999</v>
      </c>
      <c r="F821" s="10" t="str">
        <f>+_01_CODIGOS_Y_COSTOS_xlsm[[#This Row],[FABRICA]]&amp;_01_CODIGOS_Y_COSTOS_xlsm[[#This Row],[CODIGO]]</f>
        <v>OTIA0403016N</v>
      </c>
      <c r="G821"/>
      <c r="H821"/>
      <c r="I821"/>
      <c r="J821"/>
      <c r="K821"/>
      <c r="L821"/>
    </row>
    <row r="822" spans="1:12" x14ac:dyDescent="0.2">
      <c r="A822" t="s">
        <v>4136</v>
      </c>
      <c r="B822" s="10" t="s">
        <v>1230</v>
      </c>
      <c r="C822" t="s">
        <v>7619</v>
      </c>
      <c r="D822" t="s">
        <v>7620</v>
      </c>
      <c r="E822" s="9">
        <v>79.352999999999994</v>
      </c>
      <c r="F822" s="10" t="str">
        <f>+_01_CODIGOS_Y_COSTOS_xlsm[[#This Row],[FABRICA]]&amp;_01_CODIGOS_Y_COSTOS_xlsm[[#This Row],[CODIGO]]</f>
        <v>OTIA0403017NH</v>
      </c>
      <c r="G822"/>
      <c r="H822"/>
      <c r="I822"/>
      <c r="J822"/>
      <c r="K822"/>
      <c r="L822"/>
    </row>
    <row r="823" spans="1:12" x14ac:dyDescent="0.2">
      <c r="A823" t="s">
        <v>4136</v>
      </c>
      <c r="B823" s="10" t="s">
        <v>1232</v>
      </c>
      <c r="C823" t="s">
        <v>7621</v>
      </c>
      <c r="D823" t="s">
        <v>7622</v>
      </c>
      <c r="E823" s="9">
        <v>87.2316</v>
      </c>
      <c r="F823" s="10" t="str">
        <f>+_01_CODIGOS_Y_COSTOS_xlsm[[#This Row],[FABRICA]]&amp;_01_CODIGOS_Y_COSTOS_xlsm[[#This Row],[CODIGO]]</f>
        <v>OTIA0403018NH</v>
      </c>
      <c r="G823"/>
      <c r="H823"/>
      <c r="I823"/>
      <c r="J823"/>
      <c r="K823"/>
      <c r="L823"/>
    </row>
    <row r="824" spans="1:12" x14ac:dyDescent="0.2">
      <c r="A824" t="s">
        <v>4136</v>
      </c>
      <c r="B824" s="10" t="s">
        <v>1234</v>
      </c>
      <c r="C824" t="s">
        <v>7623</v>
      </c>
      <c r="D824" t="s">
        <v>7624</v>
      </c>
      <c r="E824" s="9">
        <v>107.352</v>
      </c>
      <c r="F824" s="10" t="str">
        <f>+_01_CODIGOS_Y_COSTOS_xlsm[[#This Row],[FABRICA]]&amp;_01_CODIGOS_Y_COSTOS_xlsm[[#This Row],[CODIGO]]</f>
        <v>OTIA0403019NH</v>
      </c>
      <c r="G824"/>
      <c r="H824"/>
      <c r="I824"/>
      <c r="J824"/>
      <c r="K824"/>
      <c r="L824"/>
    </row>
    <row r="825" spans="1:12" x14ac:dyDescent="0.2">
      <c r="A825" t="s">
        <v>4136</v>
      </c>
      <c r="B825" s="10" t="s">
        <v>1236</v>
      </c>
      <c r="C825" t="s">
        <v>6656</v>
      </c>
      <c r="D825" t="s">
        <v>7625</v>
      </c>
      <c r="E825" s="9">
        <v>89.802000000000007</v>
      </c>
      <c r="F825" s="10" t="str">
        <f>+_01_CODIGOS_Y_COSTOS_xlsm[[#This Row],[FABRICA]]&amp;_01_CODIGOS_Y_COSTOS_xlsm[[#This Row],[CODIGO]]</f>
        <v>OTIA0403020NH</v>
      </c>
      <c r="G825"/>
      <c r="H825"/>
      <c r="I825"/>
      <c r="J825"/>
      <c r="K825"/>
      <c r="L825"/>
    </row>
    <row r="826" spans="1:12" x14ac:dyDescent="0.2">
      <c r="A826" t="s">
        <v>4136</v>
      </c>
      <c r="B826" s="10" t="s">
        <v>1238</v>
      </c>
      <c r="C826" t="s">
        <v>6657</v>
      </c>
      <c r="D826" t="s">
        <v>7626</v>
      </c>
      <c r="E826" s="9">
        <v>89.2102</v>
      </c>
      <c r="F826" s="10" t="str">
        <f>+_01_CODIGOS_Y_COSTOS_xlsm[[#This Row],[FABRICA]]&amp;_01_CODIGOS_Y_COSTOS_xlsm[[#This Row],[CODIGO]]</f>
        <v>OTIA0403021</v>
      </c>
      <c r="G826"/>
      <c r="H826"/>
      <c r="I826"/>
      <c r="J826"/>
      <c r="K826"/>
      <c r="L826"/>
    </row>
    <row r="827" spans="1:12" x14ac:dyDescent="0.2">
      <c r="A827" t="s">
        <v>4136</v>
      </c>
      <c r="B827" s="10" t="s">
        <v>1240</v>
      </c>
      <c r="C827" t="s">
        <v>6658</v>
      </c>
      <c r="D827" t="s">
        <v>7627</v>
      </c>
      <c r="E827" s="9">
        <v>97.400300000000001</v>
      </c>
      <c r="F827" s="10" t="str">
        <f>+_01_CODIGOS_Y_COSTOS_xlsm[[#This Row],[FABRICA]]&amp;_01_CODIGOS_Y_COSTOS_xlsm[[#This Row],[CODIGO]]</f>
        <v>OTIA0403022N</v>
      </c>
      <c r="G827"/>
      <c r="H827"/>
      <c r="I827"/>
      <c r="J827"/>
      <c r="K827"/>
      <c r="L827"/>
    </row>
    <row r="828" spans="1:12" x14ac:dyDescent="0.2">
      <c r="A828" t="s">
        <v>4136</v>
      </c>
      <c r="B828" s="10" t="s">
        <v>1242</v>
      </c>
      <c r="C828" t="s">
        <v>6659</v>
      </c>
      <c r="D828" t="s">
        <v>7628</v>
      </c>
      <c r="E828" s="9">
        <v>127.71</v>
      </c>
      <c r="F828" s="10" t="str">
        <f>+_01_CODIGOS_Y_COSTOS_xlsm[[#This Row],[FABRICA]]&amp;_01_CODIGOS_Y_COSTOS_xlsm[[#This Row],[CODIGO]]</f>
        <v>OTIA0403023N</v>
      </c>
      <c r="G828"/>
      <c r="H828"/>
      <c r="I828"/>
      <c r="J828"/>
      <c r="K828"/>
      <c r="L828"/>
    </row>
    <row r="829" spans="1:12" x14ac:dyDescent="0.2">
      <c r="A829" t="s">
        <v>4136</v>
      </c>
      <c r="B829" s="10" t="s">
        <v>1244</v>
      </c>
      <c r="C829" t="s">
        <v>6660</v>
      </c>
      <c r="D829" t="s">
        <v>7629</v>
      </c>
      <c r="E829" s="9">
        <v>156.85919999999999</v>
      </c>
      <c r="F829" s="10" t="str">
        <f>+_01_CODIGOS_Y_COSTOS_xlsm[[#This Row],[FABRICA]]&amp;_01_CODIGOS_Y_COSTOS_xlsm[[#This Row],[CODIGO]]</f>
        <v>OTIA0403024N</v>
      </c>
      <c r="G829"/>
      <c r="H829"/>
      <c r="I829"/>
      <c r="J829"/>
      <c r="K829"/>
      <c r="L829"/>
    </row>
    <row r="830" spans="1:12" x14ac:dyDescent="0.2">
      <c r="A830" t="s">
        <v>4136</v>
      </c>
      <c r="B830" s="10" t="s">
        <v>1246</v>
      </c>
      <c r="C830" t="s">
        <v>6661</v>
      </c>
      <c r="D830" t="s">
        <v>7630</v>
      </c>
      <c r="E830" s="9">
        <v>114.858</v>
      </c>
      <c r="F830" s="10" t="str">
        <f>+_01_CODIGOS_Y_COSTOS_xlsm[[#This Row],[FABRICA]]&amp;_01_CODIGOS_Y_COSTOS_xlsm[[#This Row],[CODIGO]]</f>
        <v>OTIA0403025NH</v>
      </c>
      <c r="G830"/>
      <c r="H830"/>
      <c r="I830"/>
      <c r="J830"/>
      <c r="K830"/>
      <c r="L830"/>
    </row>
    <row r="831" spans="1:12" x14ac:dyDescent="0.2">
      <c r="A831" t="s">
        <v>4136</v>
      </c>
      <c r="B831" s="10" t="s">
        <v>1248</v>
      </c>
      <c r="C831" t="s">
        <v>6662</v>
      </c>
      <c r="D831" t="s">
        <v>7631</v>
      </c>
      <c r="E831" s="9">
        <v>114.9485</v>
      </c>
      <c r="F831" s="10" t="str">
        <f>+_01_CODIGOS_Y_COSTOS_xlsm[[#This Row],[FABRICA]]&amp;_01_CODIGOS_Y_COSTOS_xlsm[[#This Row],[CODIGO]]</f>
        <v>OTIA0403026</v>
      </c>
      <c r="G831"/>
      <c r="H831"/>
      <c r="I831"/>
      <c r="J831"/>
      <c r="K831"/>
      <c r="L831"/>
    </row>
    <row r="832" spans="1:12" x14ac:dyDescent="0.2">
      <c r="A832" t="s">
        <v>4136</v>
      </c>
      <c r="B832" s="10" t="s">
        <v>1250</v>
      </c>
      <c r="C832" t="s">
        <v>6663</v>
      </c>
      <c r="D832" t="s">
        <v>7632</v>
      </c>
      <c r="E832" s="9">
        <v>114.9485</v>
      </c>
      <c r="F832" s="10" t="str">
        <f>+_01_CODIGOS_Y_COSTOS_xlsm[[#This Row],[FABRICA]]&amp;_01_CODIGOS_Y_COSTOS_xlsm[[#This Row],[CODIGO]]</f>
        <v>OTIA0403027</v>
      </c>
      <c r="G832"/>
      <c r="H832"/>
      <c r="I832"/>
      <c r="J832"/>
      <c r="K832"/>
      <c r="L832"/>
    </row>
    <row r="833" spans="1:12" x14ac:dyDescent="0.2">
      <c r="A833" t="s">
        <v>4136</v>
      </c>
      <c r="B833" s="10" t="s">
        <v>1252</v>
      </c>
      <c r="C833" t="s">
        <v>6664</v>
      </c>
      <c r="D833" t="s">
        <v>7633</v>
      </c>
      <c r="E833" s="9">
        <v>126.4563</v>
      </c>
      <c r="F833" s="10" t="str">
        <f>+_01_CODIGOS_Y_COSTOS_xlsm[[#This Row],[FABRICA]]&amp;_01_CODIGOS_Y_COSTOS_xlsm[[#This Row],[CODIGO]]</f>
        <v>OTIA0403028</v>
      </c>
      <c r="G833"/>
      <c r="H833"/>
      <c r="I833"/>
      <c r="J833"/>
      <c r="K833"/>
      <c r="L833"/>
    </row>
    <row r="834" spans="1:12" x14ac:dyDescent="0.2">
      <c r="A834" t="s">
        <v>4136</v>
      </c>
      <c r="B834" s="10" t="s">
        <v>1254</v>
      </c>
      <c r="C834" t="s">
        <v>6665</v>
      </c>
      <c r="D834" t="s">
        <v>7634</v>
      </c>
      <c r="E834" s="9">
        <v>134.946</v>
      </c>
      <c r="F834" s="10" t="str">
        <f>+_01_CODIGOS_Y_COSTOS_xlsm[[#This Row],[FABRICA]]&amp;_01_CODIGOS_Y_COSTOS_xlsm[[#This Row],[CODIGO]]</f>
        <v>OTIA0403029</v>
      </c>
      <c r="G834"/>
      <c r="H834"/>
      <c r="I834"/>
      <c r="J834"/>
      <c r="K834"/>
      <c r="L834"/>
    </row>
    <row r="835" spans="1:12" x14ac:dyDescent="0.2">
      <c r="A835" t="s">
        <v>4136</v>
      </c>
      <c r="B835" s="10" t="s">
        <v>1256</v>
      </c>
      <c r="C835" t="s">
        <v>6666</v>
      </c>
      <c r="D835" t="s">
        <v>7635</v>
      </c>
      <c r="E835" s="9">
        <v>134.946</v>
      </c>
      <c r="F835" s="10" t="str">
        <f>+_01_CODIGOS_Y_COSTOS_xlsm[[#This Row],[FABRICA]]&amp;_01_CODIGOS_Y_COSTOS_xlsm[[#This Row],[CODIGO]]</f>
        <v>OTIA0403030</v>
      </c>
      <c r="G835"/>
      <c r="H835"/>
      <c r="I835"/>
      <c r="J835"/>
      <c r="K835"/>
      <c r="L835"/>
    </row>
    <row r="836" spans="1:12" x14ac:dyDescent="0.2">
      <c r="A836" t="s">
        <v>4136</v>
      </c>
      <c r="B836" s="10" t="s">
        <v>1258</v>
      </c>
      <c r="C836" t="s">
        <v>6667</v>
      </c>
      <c r="D836" t="s">
        <v>7636</v>
      </c>
      <c r="E836" s="9">
        <v>183.14099999999999</v>
      </c>
      <c r="F836" s="10" t="str">
        <f>+_01_CODIGOS_Y_COSTOS_xlsm[[#This Row],[FABRICA]]&amp;_01_CODIGOS_Y_COSTOS_xlsm[[#This Row],[CODIGO]]</f>
        <v>OTIA0403031</v>
      </c>
      <c r="G836"/>
      <c r="H836"/>
      <c r="I836"/>
      <c r="J836"/>
      <c r="K836"/>
      <c r="L836"/>
    </row>
    <row r="837" spans="1:12" x14ac:dyDescent="0.2">
      <c r="A837" t="s">
        <v>4136</v>
      </c>
      <c r="B837" s="10" t="s">
        <v>1260</v>
      </c>
      <c r="C837" t="s">
        <v>6668</v>
      </c>
      <c r="D837" t="s">
        <v>4869</v>
      </c>
      <c r="E837" s="9">
        <v>183.14099999999999</v>
      </c>
      <c r="F837" s="10" t="str">
        <f>+_01_CODIGOS_Y_COSTOS_xlsm[[#This Row],[FABRICA]]&amp;_01_CODIGOS_Y_COSTOS_xlsm[[#This Row],[CODIGO]]</f>
        <v>OTIA0403032</v>
      </c>
      <c r="G837"/>
      <c r="H837"/>
      <c r="I837"/>
      <c r="J837"/>
      <c r="K837"/>
      <c r="L837"/>
    </row>
    <row r="838" spans="1:12" x14ac:dyDescent="0.2">
      <c r="A838" t="s">
        <v>4136</v>
      </c>
      <c r="B838" s="10" t="s">
        <v>1262</v>
      </c>
      <c r="C838" t="s">
        <v>6669</v>
      </c>
      <c r="D838" t="s">
        <v>7637</v>
      </c>
      <c r="E838" s="9">
        <v>208.0385</v>
      </c>
      <c r="F838" s="10" t="str">
        <f>+_01_CODIGOS_Y_COSTOS_xlsm[[#This Row],[FABRICA]]&amp;_01_CODIGOS_Y_COSTOS_xlsm[[#This Row],[CODIGO]]</f>
        <v>OTIA0403033</v>
      </c>
      <c r="G838"/>
      <c r="H838"/>
      <c r="I838"/>
      <c r="J838"/>
      <c r="K838"/>
      <c r="L838"/>
    </row>
    <row r="839" spans="1:12" x14ac:dyDescent="0.2">
      <c r="A839" t="s">
        <v>4136</v>
      </c>
      <c r="B839" s="10" t="s">
        <v>1264</v>
      </c>
      <c r="C839" t="s">
        <v>6670</v>
      </c>
      <c r="D839" t="s">
        <v>7638</v>
      </c>
      <c r="E839" s="9">
        <v>194.108</v>
      </c>
      <c r="F839" s="10" t="str">
        <f>+_01_CODIGOS_Y_COSTOS_xlsm[[#This Row],[FABRICA]]&amp;_01_CODIGOS_Y_COSTOS_xlsm[[#This Row],[CODIGO]]</f>
        <v>OTIA0403034</v>
      </c>
      <c r="G839"/>
      <c r="H839"/>
      <c r="I839"/>
      <c r="J839"/>
      <c r="K839"/>
      <c r="L839"/>
    </row>
    <row r="840" spans="1:12" x14ac:dyDescent="0.2">
      <c r="A840" t="s">
        <v>4136</v>
      </c>
      <c r="B840" s="10" t="s">
        <v>1266</v>
      </c>
      <c r="C840" t="s">
        <v>6671</v>
      </c>
      <c r="D840" t="s">
        <v>4870</v>
      </c>
      <c r="E840" s="9">
        <v>194.108</v>
      </c>
      <c r="F840" s="10" t="str">
        <f>+_01_CODIGOS_Y_COSTOS_xlsm[[#This Row],[FABRICA]]&amp;_01_CODIGOS_Y_COSTOS_xlsm[[#This Row],[CODIGO]]</f>
        <v>OTIA0403035</v>
      </c>
      <c r="G840"/>
      <c r="H840"/>
      <c r="I840"/>
      <c r="J840"/>
      <c r="K840"/>
      <c r="L840"/>
    </row>
    <row r="841" spans="1:12" x14ac:dyDescent="0.2">
      <c r="A841" t="s">
        <v>4136</v>
      </c>
      <c r="B841" s="10" t="s">
        <v>1268</v>
      </c>
      <c r="C841" t="s">
        <v>7639</v>
      </c>
      <c r="D841" t="s">
        <v>7640</v>
      </c>
      <c r="E841" s="9">
        <v>250.27279999999999</v>
      </c>
      <c r="F841" s="10" t="str">
        <f>+_01_CODIGOS_Y_COSTOS_xlsm[[#This Row],[FABRICA]]&amp;_01_CODIGOS_Y_COSTOS_xlsm[[#This Row],[CODIGO]]</f>
        <v>OTIA0403036</v>
      </c>
      <c r="G841"/>
      <c r="H841"/>
      <c r="I841"/>
      <c r="J841"/>
      <c r="K841"/>
      <c r="L841"/>
    </row>
    <row r="842" spans="1:12" x14ac:dyDescent="0.2">
      <c r="A842" t="s">
        <v>4136</v>
      </c>
      <c r="B842" s="10" t="s">
        <v>1270</v>
      </c>
      <c r="C842" t="s">
        <v>7641</v>
      </c>
      <c r="D842" t="s">
        <v>7642</v>
      </c>
      <c r="E842" s="9">
        <v>250.27279999999999</v>
      </c>
      <c r="F842" s="10" t="str">
        <f>+_01_CODIGOS_Y_COSTOS_xlsm[[#This Row],[FABRICA]]&amp;_01_CODIGOS_Y_COSTOS_xlsm[[#This Row],[CODIGO]]</f>
        <v>OTIA0403037</v>
      </c>
      <c r="G842"/>
      <c r="H842"/>
      <c r="I842"/>
      <c r="J842"/>
      <c r="K842"/>
      <c r="L842"/>
    </row>
    <row r="843" spans="1:12" x14ac:dyDescent="0.2">
      <c r="A843" t="s">
        <v>4136</v>
      </c>
      <c r="B843" s="10" t="s">
        <v>1272</v>
      </c>
      <c r="C843" t="s">
        <v>7643</v>
      </c>
      <c r="D843" t="s">
        <v>7644</v>
      </c>
      <c r="E843" s="9">
        <v>250.93279999999999</v>
      </c>
      <c r="F843" s="10" t="str">
        <f>+_01_CODIGOS_Y_COSTOS_xlsm[[#This Row],[FABRICA]]&amp;_01_CODIGOS_Y_COSTOS_xlsm[[#This Row],[CODIGO]]</f>
        <v>OTIA0403038</v>
      </c>
      <c r="G843"/>
      <c r="H843"/>
      <c r="I843"/>
      <c r="J843"/>
      <c r="K843"/>
      <c r="L843"/>
    </row>
    <row r="844" spans="1:12" x14ac:dyDescent="0.2">
      <c r="A844" t="s">
        <v>4136</v>
      </c>
      <c r="B844" s="10" t="s">
        <v>1274</v>
      </c>
      <c r="C844" t="s">
        <v>7645</v>
      </c>
      <c r="D844" t="s">
        <v>7646</v>
      </c>
      <c r="E844" s="9">
        <v>250.93279999999999</v>
      </c>
      <c r="F844" s="10" t="str">
        <f>+_01_CODIGOS_Y_COSTOS_xlsm[[#This Row],[FABRICA]]&amp;_01_CODIGOS_Y_COSTOS_xlsm[[#This Row],[CODIGO]]</f>
        <v>OTIA0403039</v>
      </c>
      <c r="G844"/>
      <c r="H844"/>
      <c r="I844"/>
      <c r="J844"/>
      <c r="K844"/>
      <c r="L844"/>
    </row>
    <row r="845" spans="1:12" x14ac:dyDescent="0.2">
      <c r="A845" t="s">
        <v>4136</v>
      </c>
      <c r="B845" s="10" t="s">
        <v>1276</v>
      </c>
      <c r="C845" t="s">
        <v>7647</v>
      </c>
      <c r="D845" t="s">
        <v>7648</v>
      </c>
      <c r="E845" s="9">
        <v>256.86419999999998</v>
      </c>
      <c r="F845" s="10" t="str">
        <f>+_01_CODIGOS_Y_COSTOS_xlsm[[#This Row],[FABRICA]]&amp;_01_CODIGOS_Y_COSTOS_xlsm[[#This Row],[CODIGO]]</f>
        <v>OTIA0403040</v>
      </c>
      <c r="G845"/>
      <c r="H845"/>
      <c r="I845"/>
      <c r="J845"/>
      <c r="K845"/>
      <c r="L845"/>
    </row>
    <row r="846" spans="1:12" x14ac:dyDescent="0.2">
      <c r="A846" t="s">
        <v>4136</v>
      </c>
      <c r="B846" s="10" t="s">
        <v>1278</v>
      </c>
      <c r="C846" t="s">
        <v>7649</v>
      </c>
      <c r="D846" t="s">
        <v>7650</v>
      </c>
      <c r="E846" s="9">
        <v>311.95960000000002</v>
      </c>
      <c r="F846" s="10" t="str">
        <f>+_01_CODIGOS_Y_COSTOS_xlsm[[#This Row],[FABRICA]]&amp;_01_CODIGOS_Y_COSTOS_xlsm[[#This Row],[CODIGO]]</f>
        <v>OTIA0403041</v>
      </c>
      <c r="G846"/>
      <c r="H846"/>
      <c r="I846"/>
      <c r="J846"/>
      <c r="K846"/>
      <c r="L846"/>
    </row>
    <row r="847" spans="1:12" x14ac:dyDescent="0.2">
      <c r="A847" t="s">
        <v>4136</v>
      </c>
      <c r="B847" s="10" t="s">
        <v>1280</v>
      </c>
      <c r="C847" t="s">
        <v>7651</v>
      </c>
      <c r="D847" t="s">
        <v>7652</v>
      </c>
      <c r="E847" s="9">
        <v>311.95960000000002</v>
      </c>
      <c r="F847" s="10" t="str">
        <f>+_01_CODIGOS_Y_COSTOS_xlsm[[#This Row],[FABRICA]]&amp;_01_CODIGOS_Y_COSTOS_xlsm[[#This Row],[CODIGO]]</f>
        <v>OTIA0403042</v>
      </c>
      <c r="G847"/>
      <c r="H847"/>
      <c r="I847"/>
      <c r="J847"/>
      <c r="K847"/>
      <c r="L847"/>
    </row>
    <row r="848" spans="1:12" x14ac:dyDescent="0.2">
      <c r="A848" t="s">
        <v>4136</v>
      </c>
      <c r="B848" s="10" t="s">
        <v>1282</v>
      </c>
      <c r="C848" t="s">
        <v>7653</v>
      </c>
      <c r="D848" t="s">
        <v>7654</v>
      </c>
      <c r="E848" s="9">
        <v>342.04700000000003</v>
      </c>
      <c r="F848" s="10" t="str">
        <f>+_01_CODIGOS_Y_COSTOS_xlsm[[#This Row],[FABRICA]]&amp;_01_CODIGOS_Y_COSTOS_xlsm[[#This Row],[CODIGO]]</f>
        <v>OTIA0403044</v>
      </c>
      <c r="G848"/>
      <c r="H848"/>
      <c r="I848"/>
      <c r="J848"/>
      <c r="K848"/>
      <c r="L848"/>
    </row>
    <row r="849" spans="1:12" x14ac:dyDescent="0.2">
      <c r="A849" t="s">
        <v>4136</v>
      </c>
      <c r="B849" s="10" t="s">
        <v>1284</v>
      </c>
      <c r="C849" t="s">
        <v>7655</v>
      </c>
      <c r="D849" t="s">
        <v>7656</v>
      </c>
      <c r="E849" s="9">
        <v>342.04700000000003</v>
      </c>
      <c r="F849" s="10" t="str">
        <f>+_01_CODIGOS_Y_COSTOS_xlsm[[#This Row],[FABRICA]]&amp;_01_CODIGOS_Y_COSTOS_xlsm[[#This Row],[CODIGO]]</f>
        <v>OTIA0403045</v>
      </c>
      <c r="G849"/>
      <c r="H849"/>
      <c r="I849"/>
      <c r="J849"/>
      <c r="K849"/>
      <c r="L849"/>
    </row>
    <row r="850" spans="1:12" x14ac:dyDescent="0.2">
      <c r="A850" t="s">
        <v>4136</v>
      </c>
      <c r="B850" s="10" t="s">
        <v>1286</v>
      </c>
      <c r="C850" t="s">
        <v>7657</v>
      </c>
      <c r="D850" t="s">
        <v>7658</v>
      </c>
      <c r="E850" s="9">
        <v>373.14940000000001</v>
      </c>
      <c r="F850" s="10" t="str">
        <f>+_01_CODIGOS_Y_COSTOS_xlsm[[#This Row],[FABRICA]]&amp;_01_CODIGOS_Y_COSTOS_xlsm[[#This Row],[CODIGO]]</f>
        <v>OTIA0403046</v>
      </c>
      <c r="G850"/>
      <c r="H850"/>
      <c r="I850"/>
      <c r="J850"/>
      <c r="K850"/>
      <c r="L850"/>
    </row>
    <row r="851" spans="1:12" x14ac:dyDescent="0.2">
      <c r="A851" t="s">
        <v>4136</v>
      </c>
      <c r="B851" s="10" t="s">
        <v>1288</v>
      </c>
      <c r="C851" t="s">
        <v>7659</v>
      </c>
      <c r="D851" t="s">
        <v>7660</v>
      </c>
      <c r="E851" s="9">
        <v>373.14940000000001</v>
      </c>
      <c r="F851" s="10" t="str">
        <f>+_01_CODIGOS_Y_COSTOS_xlsm[[#This Row],[FABRICA]]&amp;_01_CODIGOS_Y_COSTOS_xlsm[[#This Row],[CODIGO]]</f>
        <v>OTIA0403047</v>
      </c>
      <c r="G851"/>
      <c r="H851"/>
      <c r="I851"/>
      <c r="J851"/>
      <c r="K851"/>
      <c r="L851"/>
    </row>
    <row r="852" spans="1:12" x14ac:dyDescent="0.2">
      <c r="A852" t="s">
        <v>4136</v>
      </c>
      <c r="B852" s="10" t="s">
        <v>1290</v>
      </c>
      <c r="C852" t="s">
        <v>7661</v>
      </c>
      <c r="D852" t="s">
        <v>7662</v>
      </c>
      <c r="E852" s="9">
        <v>373.14940000000001</v>
      </c>
      <c r="F852" s="10" t="str">
        <f>+_01_CODIGOS_Y_COSTOS_xlsm[[#This Row],[FABRICA]]&amp;_01_CODIGOS_Y_COSTOS_xlsm[[#This Row],[CODIGO]]</f>
        <v>OTIA0403048</v>
      </c>
      <c r="G852"/>
      <c r="H852"/>
      <c r="I852"/>
      <c r="J852"/>
      <c r="K852"/>
      <c r="L852"/>
    </row>
    <row r="853" spans="1:12" x14ac:dyDescent="0.2">
      <c r="A853" t="s">
        <v>4136</v>
      </c>
      <c r="B853" s="10" t="s">
        <v>1292</v>
      </c>
      <c r="C853" t="s">
        <v>7663</v>
      </c>
      <c r="D853" t="s">
        <v>7664</v>
      </c>
      <c r="E853" s="9">
        <v>378.30680000000001</v>
      </c>
      <c r="F853" s="10" t="str">
        <f>+_01_CODIGOS_Y_COSTOS_xlsm[[#This Row],[FABRICA]]&amp;_01_CODIGOS_Y_COSTOS_xlsm[[#This Row],[CODIGO]]</f>
        <v>OTIA0403050</v>
      </c>
      <c r="G853"/>
      <c r="H853"/>
      <c r="I853"/>
      <c r="J853"/>
      <c r="K853"/>
      <c r="L853"/>
    </row>
    <row r="854" spans="1:12" x14ac:dyDescent="0.2">
      <c r="A854" t="s">
        <v>4136</v>
      </c>
      <c r="B854" s="10" t="s">
        <v>1294</v>
      </c>
      <c r="C854" t="s">
        <v>7665</v>
      </c>
      <c r="D854" t="s">
        <v>7666</v>
      </c>
      <c r="E854" s="9">
        <v>421.25240000000002</v>
      </c>
      <c r="F854" s="10" t="str">
        <f>+_01_CODIGOS_Y_COSTOS_xlsm[[#This Row],[FABRICA]]&amp;_01_CODIGOS_Y_COSTOS_xlsm[[#This Row],[CODIGO]]</f>
        <v>OTIA0403052</v>
      </c>
      <c r="G854"/>
      <c r="H854"/>
      <c r="I854"/>
      <c r="J854"/>
      <c r="K854"/>
      <c r="L854"/>
    </row>
    <row r="855" spans="1:12" x14ac:dyDescent="0.2">
      <c r="A855" t="s">
        <v>4136</v>
      </c>
      <c r="B855" s="10" t="s">
        <v>1296</v>
      </c>
      <c r="C855" t="s">
        <v>7667</v>
      </c>
      <c r="D855" t="s">
        <v>7668</v>
      </c>
      <c r="E855" s="9">
        <v>464.07560000000001</v>
      </c>
      <c r="F855" s="10" t="str">
        <f>+_01_CODIGOS_Y_COSTOS_xlsm[[#This Row],[FABRICA]]&amp;_01_CODIGOS_Y_COSTOS_xlsm[[#This Row],[CODIGO]]</f>
        <v>OTIA0403054</v>
      </c>
      <c r="G855"/>
      <c r="H855"/>
      <c r="I855"/>
      <c r="J855"/>
      <c r="K855"/>
      <c r="L855"/>
    </row>
    <row r="856" spans="1:12" x14ac:dyDescent="0.2">
      <c r="A856" t="s">
        <v>4136</v>
      </c>
      <c r="B856" s="10" t="s">
        <v>1298</v>
      </c>
      <c r="C856" t="s">
        <v>7669</v>
      </c>
      <c r="D856" t="s">
        <v>7670</v>
      </c>
      <c r="E856" s="9">
        <v>496.11369999999999</v>
      </c>
      <c r="F856" s="10" t="str">
        <f>+_01_CODIGOS_Y_COSTOS_xlsm[[#This Row],[FABRICA]]&amp;_01_CODIGOS_Y_COSTOS_xlsm[[#This Row],[CODIGO]]</f>
        <v>OTIA0403055</v>
      </c>
      <c r="G856"/>
      <c r="H856"/>
      <c r="I856"/>
      <c r="J856"/>
      <c r="K856"/>
      <c r="L856"/>
    </row>
    <row r="857" spans="1:12" x14ac:dyDescent="0.2">
      <c r="A857" t="s">
        <v>4136</v>
      </c>
      <c r="B857" s="10" t="s">
        <v>1300</v>
      </c>
      <c r="C857" t="s">
        <v>7671</v>
      </c>
      <c r="D857" t="s">
        <v>7672</v>
      </c>
      <c r="E857" s="9">
        <v>497.80959999999999</v>
      </c>
      <c r="F857" s="10" t="str">
        <f>+_01_CODIGOS_Y_COSTOS_xlsm[[#This Row],[FABRICA]]&amp;_01_CODIGOS_Y_COSTOS_xlsm[[#This Row],[CODIGO]]</f>
        <v>OTIA0403056</v>
      </c>
      <c r="G857"/>
      <c r="H857"/>
      <c r="I857"/>
      <c r="J857"/>
      <c r="K857"/>
      <c r="L857"/>
    </row>
    <row r="858" spans="1:12" x14ac:dyDescent="0.2">
      <c r="A858" t="s">
        <v>4136</v>
      </c>
      <c r="B858" s="10" t="s">
        <v>1302</v>
      </c>
      <c r="C858" t="s">
        <v>7673</v>
      </c>
      <c r="D858" t="s">
        <v>7674</v>
      </c>
      <c r="E858" s="9">
        <v>529.55939999999998</v>
      </c>
      <c r="F858" s="10" t="str">
        <f>+_01_CODIGOS_Y_COSTOS_xlsm[[#This Row],[FABRICA]]&amp;_01_CODIGOS_Y_COSTOS_xlsm[[#This Row],[CODIGO]]</f>
        <v>OTIA0403057</v>
      </c>
      <c r="G858"/>
      <c r="H858"/>
      <c r="I858"/>
      <c r="J858"/>
      <c r="K858"/>
      <c r="L858"/>
    </row>
    <row r="859" spans="1:12" x14ac:dyDescent="0.2">
      <c r="A859" t="s">
        <v>4136</v>
      </c>
      <c r="B859" s="10" t="s">
        <v>1304</v>
      </c>
      <c r="C859" t="s">
        <v>7675</v>
      </c>
      <c r="D859" t="s">
        <v>7676</v>
      </c>
      <c r="E859" s="9">
        <v>529.53020000000004</v>
      </c>
      <c r="F859" s="10" t="str">
        <f>+_01_CODIGOS_Y_COSTOS_xlsm[[#This Row],[FABRICA]]&amp;_01_CODIGOS_Y_COSTOS_xlsm[[#This Row],[CODIGO]]</f>
        <v>OTIA0403058</v>
      </c>
      <c r="G859"/>
      <c r="H859"/>
      <c r="I859"/>
      <c r="J859"/>
      <c r="K859"/>
      <c r="L859"/>
    </row>
    <row r="860" spans="1:12" x14ac:dyDescent="0.2">
      <c r="A860" t="s">
        <v>4136</v>
      </c>
      <c r="B860" s="10" t="s">
        <v>1306</v>
      </c>
      <c r="C860" t="s">
        <v>7677</v>
      </c>
      <c r="D860" t="s">
        <v>7678</v>
      </c>
      <c r="E860" s="9">
        <v>536.64369999999997</v>
      </c>
      <c r="F860" s="10" t="str">
        <f>+_01_CODIGOS_Y_COSTOS_xlsm[[#This Row],[FABRICA]]&amp;_01_CODIGOS_Y_COSTOS_xlsm[[#This Row],[CODIGO]]</f>
        <v>OTIA0403060</v>
      </c>
      <c r="G860"/>
      <c r="H860"/>
      <c r="I860"/>
      <c r="J860"/>
      <c r="K860"/>
      <c r="L860"/>
    </row>
    <row r="861" spans="1:12" x14ac:dyDescent="0.2">
      <c r="A861" t="s">
        <v>4136</v>
      </c>
      <c r="B861" s="10" t="s">
        <v>1308</v>
      </c>
      <c r="C861" t="s">
        <v>7679</v>
      </c>
      <c r="D861" t="s">
        <v>7680</v>
      </c>
      <c r="E861" s="9">
        <v>557.19479999999999</v>
      </c>
      <c r="F861" s="10" t="str">
        <f>+_01_CODIGOS_Y_COSTOS_xlsm[[#This Row],[FABRICA]]&amp;_01_CODIGOS_Y_COSTOS_xlsm[[#This Row],[CODIGO]]</f>
        <v>OTIA0403062</v>
      </c>
      <c r="G861"/>
      <c r="H861"/>
      <c r="I861"/>
      <c r="J861"/>
      <c r="K861"/>
      <c r="L861"/>
    </row>
    <row r="862" spans="1:12" x14ac:dyDescent="0.2">
      <c r="A862" t="s">
        <v>4136</v>
      </c>
      <c r="B862" s="10" t="s">
        <v>1310</v>
      </c>
      <c r="C862" t="s">
        <v>7681</v>
      </c>
      <c r="D862" t="s">
        <v>7682</v>
      </c>
      <c r="E862" s="9">
        <v>623.88580000000002</v>
      </c>
      <c r="F862" s="10" t="str">
        <f>+_01_CODIGOS_Y_COSTOS_xlsm[[#This Row],[FABRICA]]&amp;_01_CODIGOS_Y_COSTOS_xlsm[[#This Row],[CODIGO]]</f>
        <v>OTIA0403063</v>
      </c>
      <c r="G862"/>
      <c r="H862"/>
      <c r="I862"/>
      <c r="J862"/>
      <c r="K862"/>
      <c r="L862"/>
    </row>
    <row r="863" spans="1:12" x14ac:dyDescent="0.2">
      <c r="A863" t="s">
        <v>4136</v>
      </c>
      <c r="B863" s="10" t="s">
        <v>1312</v>
      </c>
      <c r="C863" t="s">
        <v>7683</v>
      </c>
      <c r="D863" t="s">
        <v>7684</v>
      </c>
      <c r="E863" s="9">
        <v>651.54629999999997</v>
      </c>
      <c r="F863" s="10" t="str">
        <f>+_01_CODIGOS_Y_COSTOS_xlsm[[#This Row],[FABRICA]]&amp;_01_CODIGOS_Y_COSTOS_xlsm[[#This Row],[CODIGO]]</f>
        <v>OTIA0403065</v>
      </c>
      <c r="G863"/>
      <c r="H863"/>
      <c r="I863"/>
      <c r="J863"/>
      <c r="K863"/>
      <c r="L863"/>
    </row>
    <row r="864" spans="1:12" x14ac:dyDescent="0.2">
      <c r="A864" t="s">
        <v>4136</v>
      </c>
      <c r="B864" s="10" t="s">
        <v>1314</v>
      </c>
      <c r="C864" t="s">
        <v>7685</v>
      </c>
      <c r="D864" t="s">
        <v>7686</v>
      </c>
      <c r="E864" s="9">
        <v>773.96339999999998</v>
      </c>
      <c r="F864" s="10" t="str">
        <f>+_01_CODIGOS_Y_COSTOS_xlsm[[#This Row],[FABRICA]]&amp;_01_CODIGOS_Y_COSTOS_xlsm[[#This Row],[CODIGO]]</f>
        <v>OTIA0403067</v>
      </c>
      <c r="G864"/>
      <c r="H864"/>
      <c r="I864"/>
      <c r="J864"/>
      <c r="K864"/>
      <c r="L864"/>
    </row>
    <row r="865" spans="1:12" x14ac:dyDescent="0.2">
      <c r="A865" t="s">
        <v>4136</v>
      </c>
      <c r="B865" s="10" t="s">
        <v>1316</v>
      </c>
      <c r="C865" t="s">
        <v>7687</v>
      </c>
      <c r="D865" t="s">
        <v>7688</v>
      </c>
      <c r="E865" s="9">
        <v>773.96339999999998</v>
      </c>
      <c r="F865" s="10" t="str">
        <f>+_01_CODIGOS_Y_COSTOS_xlsm[[#This Row],[FABRICA]]&amp;_01_CODIGOS_Y_COSTOS_xlsm[[#This Row],[CODIGO]]</f>
        <v>OTIA0403068</v>
      </c>
      <c r="G865"/>
      <c r="H865"/>
      <c r="I865"/>
      <c r="J865"/>
      <c r="K865"/>
      <c r="L865"/>
    </row>
    <row r="866" spans="1:12" x14ac:dyDescent="0.2">
      <c r="A866" t="s">
        <v>4136</v>
      </c>
      <c r="B866" s="10" t="s">
        <v>1318</v>
      </c>
      <c r="C866" t="s">
        <v>7689</v>
      </c>
      <c r="D866" t="s">
        <v>7690</v>
      </c>
      <c r="E866" s="9">
        <v>786.39020000000005</v>
      </c>
      <c r="F866" s="10" t="str">
        <f>+_01_CODIGOS_Y_COSTOS_xlsm[[#This Row],[FABRICA]]&amp;_01_CODIGOS_Y_COSTOS_xlsm[[#This Row],[CODIGO]]</f>
        <v>OTIA0403070</v>
      </c>
      <c r="G866"/>
      <c r="H866"/>
      <c r="I866"/>
      <c r="J866"/>
      <c r="K866"/>
      <c r="L866"/>
    </row>
    <row r="867" spans="1:12" x14ac:dyDescent="0.2">
      <c r="A867" t="s">
        <v>4136</v>
      </c>
      <c r="B867" s="10" t="s">
        <v>1320</v>
      </c>
      <c r="C867" t="s">
        <v>7691</v>
      </c>
      <c r="D867" t="s">
        <v>7692</v>
      </c>
      <c r="E867" s="9">
        <v>869.3759</v>
      </c>
      <c r="F867" s="10" t="str">
        <f>+_01_CODIGOS_Y_COSTOS_xlsm[[#This Row],[FABRICA]]&amp;_01_CODIGOS_Y_COSTOS_xlsm[[#This Row],[CODIGO]]</f>
        <v>OTIA0403075</v>
      </c>
      <c r="G867"/>
      <c r="H867"/>
      <c r="I867"/>
      <c r="J867"/>
      <c r="K867"/>
      <c r="L867"/>
    </row>
    <row r="868" spans="1:12" x14ac:dyDescent="0.2">
      <c r="A868" t="s">
        <v>4136</v>
      </c>
      <c r="B868" s="10" t="s">
        <v>1322</v>
      </c>
      <c r="C868" t="s">
        <v>7693</v>
      </c>
      <c r="D868" t="s">
        <v>7694</v>
      </c>
      <c r="E868" s="9">
        <v>1240.1944000000001</v>
      </c>
      <c r="F868" s="10" t="str">
        <f>+_01_CODIGOS_Y_COSTOS_xlsm[[#This Row],[FABRICA]]&amp;_01_CODIGOS_Y_COSTOS_xlsm[[#This Row],[CODIGO]]</f>
        <v>OTIA0403088</v>
      </c>
      <c r="G868"/>
      <c r="H868"/>
      <c r="I868"/>
      <c r="J868"/>
      <c r="K868"/>
      <c r="L868"/>
    </row>
    <row r="869" spans="1:12" x14ac:dyDescent="0.2">
      <c r="A869" t="s">
        <v>4136</v>
      </c>
      <c r="B869" s="10" t="s">
        <v>1324</v>
      </c>
      <c r="C869" t="s">
        <v>7695</v>
      </c>
      <c r="D869" t="s">
        <v>7696</v>
      </c>
      <c r="E869" s="9">
        <v>3510.0635000000002</v>
      </c>
      <c r="F869" s="10" t="str">
        <f>+_01_CODIGOS_Y_COSTOS_xlsm[[#This Row],[FABRICA]]&amp;_01_CODIGOS_Y_COSTOS_xlsm[[#This Row],[CODIGO]]</f>
        <v>OTIA0403105</v>
      </c>
      <c r="G869"/>
      <c r="H869"/>
      <c r="I869"/>
      <c r="J869"/>
      <c r="K869"/>
      <c r="L869"/>
    </row>
    <row r="870" spans="1:12" x14ac:dyDescent="0.2">
      <c r="A870" t="s">
        <v>4136</v>
      </c>
      <c r="B870" s="10" t="s">
        <v>1326</v>
      </c>
      <c r="C870" t="s">
        <v>7697</v>
      </c>
      <c r="D870" t="s">
        <v>7698</v>
      </c>
      <c r="E870" s="9">
        <v>17.948799999999999</v>
      </c>
      <c r="F870" s="10" t="str">
        <f>+_01_CODIGOS_Y_COSTOS_xlsm[[#This Row],[FABRICA]]&amp;_01_CODIGOS_Y_COSTOS_xlsm[[#This Row],[CODIGO]]</f>
        <v>OTIA0401008</v>
      </c>
      <c r="G870"/>
      <c r="H870"/>
      <c r="I870"/>
      <c r="J870"/>
      <c r="K870"/>
      <c r="L870"/>
    </row>
    <row r="871" spans="1:12" x14ac:dyDescent="0.2">
      <c r="A871" t="s">
        <v>4136</v>
      </c>
      <c r="B871" s="10" t="s">
        <v>1329</v>
      </c>
      <c r="C871" t="s">
        <v>7699</v>
      </c>
      <c r="D871" t="s">
        <v>7700</v>
      </c>
      <c r="E871" s="9">
        <v>17.948799999999999</v>
      </c>
      <c r="F871" s="10" t="str">
        <f>+_01_CODIGOS_Y_COSTOS_xlsm[[#This Row],[FABRICA]]&amp;_01_CODIGOS_Y_COSTOS_xlsm[[#This Row],[CODIGO]]</f>
        <v>OTIA0401009</v>
      </c>
      <c r="G871"/>
      <c r="H871"/>
      <c r="I871"/>
      <c r="J871"/>
      <c r="K871"/>
      <c r="L871"/>
    </row>
    <row r="872" spans="1:12" x14ac:dyDescent="0.2">
      <c r="A872" t="s">
        <v>4136</v>
      </c>
      <c r="B872" s="10" t="s">
        <v>1331</v>
      </c>
      <c r="C872" t="s">
        <v>7701</v>
      </c>
      <c r="D872" t="s">
        <v>7702</v>
      </c>
      <c r="E872" s="9">
        <v>21.591200000000001</v>
      </c>
      <c r="F872" s="10" t="str">
        <f>+_01_CODIGOS_Y_COSTOS_xlsm[[#This Row],[FABRICA]]&amp;_01_CODIGOS_Y_COSTOS_xlsm[[#This Row],[CODIGO]]</f>
        <v>OTIA0401010</v>
      </c>
      <c r="G872"/>
      <c r="H872"/>
      <c r="I872"/>
      <c r="J872"/>
      <c r="K872"/>
      <c r="L872"/>
    </row>
    <row r="873" spans="1:12" x14ac:dyDescent="0.2">
      <c r="A873" t="s">
        <v>4136</v>
      </c>
      <c r="B873" s="10" t="s">
        <v>1333</v>
      </c>
      <c r="C873" t="s">
        <v>6672</v>
      </c>
      <c r="D873" t="s">
        <v>7703</v>
      </c>
      <c r="E873" s="9">
        <v>21.720700000000001</v>
      </c>
      <c r="F873" s="10" t="str">
        <f>+_01_CODIGOS_Y_COSTOS_xlsm[[#This Row],[FABRICA]]&amp;_01_CODIGOS_Y_COSTOS_xlsm[[#This Row],[CODIGO]]</f>
        <v>OTIA0401011</v>
      </c>
      <c r="G873"/>
      <c r="H873"/>
      <c r="I873"/>
      <c r="J873"/>
      <c r="K873"/>
      <c r="L873"/>
    </row>
    <row r="874" spans="1:12" x14ac:dyDescent="0.2">
      <c r="A874" t="s">
        <v>4136</v>
      </c>
      <c r="B874" s="10" t="s">
        <v>1335</v>
      </c>
      <c r="C874" t="s">
        <v>6673</v>
      </c>
      <c r="D874" t="s">
        <v>7704</v>
      </c>
      <c r="E874" s="9">
        <v>21.720700000000001</v>
      </c>
      <c r="F874" s="10" t="str">
        <f>+_01_CODIGOS_Y_COSTOS_xlsm[[#This Row],[FABRICA]]&amp;_01_CODIGOS_Y_COSTOS_xlsm[[#This Row],[CODIGO]]</f>
        <v>OTIA0401012</v>
      </c>
      <c r="G874"/>
      <c r="H874"/>
      <c r="I874"/>
      <c r="J874"/>
      <c r="K874"/>
      <c r="L874"/>
    </row>
    <row r="875" spans="1:12" x14ac:dyDescent="0.2">
      <c r="A875" t="s">
        <v>4136</v>
      </c>
      <c r="B875" s="10" t="s">
        <v>1337</v>
      </c>
      <c r="C875" t="s">
        <v>6674</v>
      </c>
      <c r="D875" t="s">
        <v>7705</v>
      </c>
      <c r="E875" s="9">
        <v>34.538400000000003</v>
      </c>
      <c r="F875" s="10" t="str">
        <f>+_01_CODIGOS_Y_COSTOS_xlsm[[#This Row],[FABRICA]]&amp;_01_CODIGOS_Y_COSTOS_xlsm[[#This Row],[CODIGO]]</f>
        <v>OTIA0401013NH</v>
      </c>
      <c r="G875"/>
      <c r="H875"/>
      <c r="I875"/>
      <c r="J875"/>
      <c r="K875"/>
      <c r="L875"/>
    </row>
    <row r="876" spans="1:12" x14ac:dyDescent="0.2">
      <c r="A876" t="s">
        <v>4136</v>
      </c>
      <c r="B876" s="10" t="s">
        <v>1339</v>
      </c>
      <c r="C876" t="s">
        <v>6675</v>
      </c>
      <c r="D876" t="s">
        <v>4871</v>
      </c>
      <c r="E876" s="9">
        <v>25.179300000000001</v>
      </c>
      <c r="F876" s="10" t="str">
        <f>+_01_CODIGOS_Y_COSTOS_xlsm[[#This Row],[FABRICA]]&amp;_01_CODIGOS_Y_COSTOS_xlsm[[#This Row],[CODIGO]]</f>
        <v>OTIA0401014</v>
      </c>
      <c r="G876"/>
      <c r="H876"/>
      <c r="I876"/>
      <c r="J876"/>
      <c r="K876"/>
      <c r="L876"/>
    </row>
    <row r="877" spans="1:12" x14ac:dyDescent="0.2">
      <c r="A877" t="s">
        <v>4136</v>
      </c>
      <c r="B877" s="10" t="s">
        <v>1341</v>
      </c>
      <c r="C877" t="s">
        <v>6676</v>
      </c>
      <c r="D877" t="s">
        <v>7706</v>
      </c>
      <c r="E877" s="9">
        <v>30.179300000000001</v>
      </c>
      <c r="F877" s="10" t="str">
        <f>+_01_CODIGOS_Y_COSTOS_xlsm[[#This Row],[FABRICA]]&amp;_01_CODIGOS_Y_COSTOS_xlsm[[#This Row],[CODIGO]]</f>
        <v>OTIA0401015</v>
      </c>
      <c r="G877"/>
      <c r="H877"/>
      <c r="I877"/>
      <c r="J877"/>
      <c r="K877"/>
      <c r="L877"/>
    </row>
    <row r="878" spans="1:12" x14ac:dyDescent="0.2">
      <c r="A878" t="s">
        <v>4136</v>
      </c>
      <c r="B878" s="10" t="s">
        <v>1343</v>
      </c>
      <c r="C878" t="s">
        <v>6677</v>
      </c>
      <c r="D878" t="s">
        <v>7707</v>
      </c>
      <c r="E878" s="9">
        <v>34.502499999999998</v>
      </c>
      <c r="F878" s="10" t="str">
        <f>+_01_CODIGOS_Y_COSTOS_xlsm[[#This Row],[FABRICA]]&amp;_01_CODIGOS_Y_COSTOS_xlsm[[#This Row],[CODIGO]]</f>
        <v>OTIA0401016</v>
      </c>
      <c r="G878"/>
      <c r="H878"/>
      <c r="I878"/>
      <c r="J878"/>
      <c r="K878"/>
      <c r="L878"/>
    </row>
    <row r="879" spans="1:12" x14ac:dyDescent="0.2">
      <c r="A879" t="s">
        <v>4136</v>
      </c>
      <c r="B879" s="10" t="s">
        <v>1345</v>
      </c>
      <c r="C879" t="s">
        <v>6678</v>
      </c>
      <c r="D879" t="s">
        <v>7708</v>
      </c>
      <c r="E879" s="9">
        <v>39.022100000000002</v>
      </c>
      <c r="F879" s="10" t="str">
        <f>+_01_CODIGOS_Y_COSTOS_xlsm[[#This Row],[FABRICA]]&amp;_01_CODIGOS_Y_COSTOS_xlsm[[#This Row],[CODIGO]]</f>
        <v>OTIA0401017</v>
      </c>
      <c r="G879"/>
      <c r="H879"/>
      <c r="I879"/>
      <c r="J879"/>
      <c r="K879"/>
      <c r="L879"/>
    </row>
    <row r="880" spans="1:12" x14ac:dyDescent="0.2">
      <c r="A880" t="s">
        <v>4136</v>
      </c>
      <c r="B880" s="10" t="s">
        <v>1347</v>
      </c>
      <c r="C880" t="s">
        <v>6679</v>
      </c>
      <c r="D880" t="s">
        <v>7709</v>
      </c>
      <c r="E880" s="9">
        <v>46.345199999999998</v>
      </c>
      <c r="F880" s="10" t="str">
        <f>+_01_CODIGOS_Y_COSTOS_xlsm[[#This Row],[FABRICA]]&amp;_01_CODIGOS_Y_COSTOS_xlsm[[#This Row],[CODIGO]]</f>
        <v>OTIA0401018</v>
      </c>
      <c r="G880"/>
      <c r="H880"/>
      <c r="I880"/>
      <c r="J880"/>
      <c r="K880"/>
      <c r="L880"/>
    </row>
    <row r="881" spans="1:12" x14ac:dyDescent="0.2">
      <c r="A881" t="s">
        <v>4136</v>
      </c>
      <c r="B881" s="10" t="s">
        <v>1349</v>
      </c>
      <c r="C881" t="s">
        <v>6680</v>
      </c>
      <c r="D881" t="s">
        <v>7710</v>
      </c>
      <c r="E881" s="9">
        <v>51.724699999999999</v>
      </c>
      <c r="F881" s="10" t="str">
        <f>+_01_CODIGOS_Y_COSTOS_xlsm[[#This Row],[FABRICA]]&amp;_01_CODIGOS_Y_COSTOS_xlsm[[#This Row],[CODIGO]]</f>
        <v>OTIA0401019</v>
      </c>
      <c r="G881"/>
      <c r="H881"/>
      <c r="I881"/>
      <c r="J881"/>
      <c r="K881"/>
      <c r="L881"/>
    </row>
    <row r="882" spans="1:12" x14ac:dyDescent="0.2">
      <c r="A882" t="s">
        <v>4136</v>
      </c>
      <c r="B882" s="10" t="s">
        <v>1351</v>
      </c>
      <c r="C882" t="s">
        <v>6681</v>
      </c>
      <c r="D882" t="s">
        <v>7711</v>
      </c>
      <c r="E882" s="9">
        <v>51.724699999999999</v>
      </c>
      <c r="F882" s="10" t="str">
        <f>+_01_CODIGOS_Y_COSTOS_xlsm[[#This Row],[FABRICA]]&amp;_01_CODIGOS_Y_COSTOS_xlsm[[#This Row],[CODIGO]]</f>
        <v>OTIA0401020</v>
      </c>
      <c r="G882"/>
      <c r="H882"/>
      <c r="I882"/>
      <c r="J882"/>
      <c r="K882"/>
      <c r="L882"/>
    </row>
    <row r="883" spans="1:12" x14ac:dyDescent="0.2">
      <c r="A883" t="s">
        <v>4136</v>
      </c>
      <c r="B883" s="10" t="s">
        <v>1353</v>
      </c>
      <c r="C883" t="s">
        <v>6682</v>
      </c>
      <c r="D883" t="s">
        <v>4872</v>
      </c>
      <c r="E883" s="9">
        <v>62.552500000000002</v>
      </c>
      <c r="F883" s="10" t="str">
        <f>+_01_CODIGOS_Y_COSTOS_xlsm[[#This Row],[FABRICA]]&amp;_01_CODIGOS_Y_COSTOS_xlsm[[#This Row],[CODIGO]]</f>
        <v>OTIA0401021</v>
      </c>
      <c r="G883"/>
      <c r="H883"/>
      <c r="I883"/>
      <c r="J883"/>
      <c r="K883"/>
      <c r="L883"/>
    </row>
    <row r="884" spans="1:12" x14ac:dyDescent="0.2">
      <c r="A884" t="s">
        <v>4136</v>
      </c>
      <c r="B884" s="10" t="s">
        <v>1355</v>
      </c>
      <c r="C884" t="s">
        <v>7712</v>
      </c>
      <c r="D884" t="s">
        <v>7713</v>
      </c>
      <c r="E884" s="9">
        <v>70.447299999999998</v>
      </c>
      <c r="F884" s="10" t="str">
        <f>+_01_CODIGOS_Y_COSTOS_xlsm[[#This Row],[FABRICA]]&amp;_01_CODIGOS_Y_COSTOS_xlsm[[#This Row],[CODIGO]]</f>
        <v>OTIA0401022</v>
      </c>
      <c r="G884"/>
      <c r="H884"/>
      <c r="I884"/>
      <c r="J884"/>
      <c r="K884"/>
      <c r="L884"/>
    </row>
    <row r="885" spans="1:12" x14ac:dyDescent="0.2">
      <c r="A885" t="s">
        <v>4136</v>
      </c>
      <c r="B885" s="10" t="s">
        <v>1357</v>
      </c>
      <c r="C885" t="s">
        <v>6683</v>
      </c>
      <c r="D885" t="s">
        <v>7714</v>
      </c>
      <c r="E885" s="9">
        <v>127.65600000000001</v>
      </c>
      <c r="F885" s="10" t="str">
        <f>+_01_CODIGOS_Y_COSTOS_xlsm[[#This Row],[FABRICA]]&amp;_01_CODIGOS_Y_COSTOS_xlsm[[#This Row],[CODIGO]]</f>
        <v>OTIA0401023N</v>
      </c>
      <c r="G885"/>
      <c r="H885"/>
      <c r="I885"/>
      <c r="J885"/>
      <c r="K885"/>
      <c r="L885"/>
    </row>
    <row r="886" spans="1:12" x14ac:dyDescent="0.2">
      <c r="A886" t="s">
        <v>4136</v>
      </c>
      <c r="B886" s="10" t="s">
        <v>1359</v>
      </c>
      <c r="C886" t="s">
        <v>6684</v>
      </c>
      <c r="D886" t="s">
        <v>7715</v>
      </c>
      <c r="E886" s="9">
        <v>92.070300000000003</v>
      </c>
      <c r="F886" s="10" t="str">
        <f>+_01_CODIGOS_Y_COSTOS_xlsm[[#This Row],[FABRICA]]&amp;_01_CODIGOS_Y_COSTOS_xlsm[[#This Row],[CODIGO]]</f>
        <v>OTIA0401024</v>
      </c>
      <c r="G886"/>
      <c r="H886"/>
      <c r="I886"/>
      <c r="J886"/>
      <c r="K886"/>
      <c r="L886"/>
    </row>
    <row r="887" spans="1:12" x14ac:dyDescent="0.2">
      <c r="A887" t="s">
        <v>4136</v>
      </c>
      <c r="B887" s="10" t="s">
        <v>1361</v>
      </c>
      <c r="C887" t="s">
        <v>6685</v>
      </c>
      <c r="D887" t="s">
        <v>4873</v>
      </c>
      <c r="E887" s="9">
        <v>97.713800000000006</v>
      </c>
      <c r="F887" s="10" t="str">
        <f>+_01_CODIGOS_Y_COSTOS_xlsm[[#This Row],[FABRICA]]&amp;_01_CODIGOS_Y_COSTOS_xlsm[[#This Row],[CODIGO]]</f>
        <v>OTIA0401025</v>
      </c>
      <c r="G887"/>
      <c r="H887"/>
      <c r="I887"/>
      <c r="J887"/>
      <c r="K887"/>
      <c r="L887"/>
    </row>
    <row r="888" spans="1:12" x14ac:dyDescent="0.2">
      <c r="A888" t="s">
        <v>4136</v>
      </c>
      <c r="B888" s="10" t="s">
        <v>1363</v>
      </c>
      <c r="C888" t="s">
        <v>6686</v>
      </c>
      <c r="D888" t="s">
        <v>7716</v>
      </c>
      <c r="E888" s="9">
        <v>148.75380000000001</v>
      </c>
      <c r="F888" s="10" t="str">
        <f>+_01_CODIGOS_Y_COSTOS_xlsm[[#This Row],[FABRICA]]&amp;_01_CODIGOS_Y_COSTOS_xlsm[[#This Row],[CODIGO]]</f>
        <v>OTIA0401026N</v>
      </c>
      <c r="G888"/>
      <c r="H888"/>
      <c r="I888"/>
      <c r="J888"/>
      <c r="K888"/>
      <c r="L888"/>
    </row>
    <row r="889" spans="1:12" x14ac:dyDescent="0.2">
      <c r="A889" t="s">
        <v>4136</v>
      </c>
      <c r="B889" s="10" t="s">
        <v>1365</v>
      </c>
      <c r="C889" t="s">
        <v>6687</v>
      </c>
      <c r="D889" t="s">
        <v>7717</v>
      </c>
      <c r="E889" s="9">
        <v>106.7072</v>
      </c>
      <c r="F889" s="10" t="str">
        <f>+_01_CODIGOS_Y_COSTOS_xlsm[[#This Row],[FABRICA]]&amp;_01_CODIGOS_Y_COSTOS_xlsm[[#This Row],[CODIGO]]</f>
        <v>OTIA0401027</v>
      </c>
      <c r="G889"/>
      <c r="H889"/>
      <c r="I889"/>
      <c r="J889"/>
      <c r="K889"/>
      <c r="L889"/>
    </row>
    <row r="890" spans="1:12" x14ac:dyDescent="0.2">
      <c r="A890" t="s">
        <v>4136</v>
      </c>
      <c r="B890" s="10" t="s">
        <v>1367</v>
      </c>
      <c r="C890" t="s">
        <v>8946</v>
      </c>
      <c r="D890" t="s">
        <v>7718</v>
      </c>
      <c r="E890" s="9">
        <v>107.59269999999999</v>
      </c>
      <c r="F890" s="10" t="str">
        <f>+_01_CODIGOS_Y_COSTOS_xlsm[[#This Row],[FABRICA]]&amp;_01_CODIGOS_Y_COSTOS_xlsm[[#This Row],[CODIGO]]</f>
        <v>OTIA0401028</v>
      </c>
      <c r="G890"/>
      <c r="H890"/>
      <c r="I890"/>
      <c r="J890"/>
      <c r="K890"/>
      <c r="L890"/>
    </row>
    <row r="891" spans="1:12" x14ac:dyDescent="0.2">
      <c r="A891" t="s">
        <v>4136</v>
      </c>
      <c r="B891" s="10" t="s">
        <v>1369</v>
      </c>
      <c r="C891" t="s">
        <v>7719</v>
      </c>
      <c r="D891" t="s">
        <v>7720</v>
      </c>
      <c r="E891" s="9">
        <v>115.0446</v>
      </c>
      <c r="F891" s="10" t="str">
        <f>+_01_CODIGOS_Y_COSTOS_xlsm[[#This Row],[FABRICA]]&amp;_01_CODIGOS_Y_COSTOS_xlsm[[#This Row],[CODIGO]]</f>
        <v>OTIA0401029</v>
      </c>
      <c r="G891"/>
      <c r="H891"/>
      <c r="I891"/>
      <c r="J891"/>
      <c r="K891"/>
      <c r="L891"/>
    </row>
    <row r="892" spans="1:12" x14ac:dyDescent="0.2">
      <c r="A892" t="s">
        <v>4136</v>
      </c>
      <c r="B892" s="10" t="s">
        <v>1371</v>
      </c>
      <c r="C892" t="s">
        <v>6688</v>
      </c>
      <c r="D892" t="s">
        <v>7721</v>
      </c>
      <c r="E892" s="9">
        <v>154.251</v>
      </c>
      <c r="F892" s="10" t="str">
        <f>+_01_CODIGOS_Y_COSTOS_xlsm[[#This Row],[FABRICA]]&amp;_01_CODIGOS_Y_COSTOS_xlsm[[#This Row],[CODIGO]]</f>
        <v>OTIA0401030NH</v>
      </c>
      <c r="G892"/>
      <c r="H892"/>
      <c r="I892"/>
      <c r="J892"/>
      <c r="K892"/>
      <c r="L892"/>
    </row>
    <row r="893" spans="1:12" x14ac:dyDescent="0.2">
      <c r="A893" t="s">
        <v>4136</v>
      </c>
      <c r="B893" s="10" t="s">
        <v>1373</v>
      </c>
      <c r="C893" t="s">
        <v>6689</v>
      </c>
      <c r="D893" t="s">
        <v>7722</v>
      </c>
      <c r="E893" s="9">
        <v>130.1781</v>
      </c>
      <c r="F893" s="10" t="str">
        <f>+_01_CODIGOS_Y_COSTOS_xlsm[[#This Row],[FABRICA]]&amp;_01_CODIGOS_Y_COSTOS_xlsm[[#This Row],[CODIGO]]</f>
        <v>OTIA0401031</v>
      </c>
      <c r="G893"/>
      <c r="H893"/>
      <c r="I893"/>
      <c r="J893"/>
      <c r="K893"/>
      <c r="L893"/>
    </row>
    <row r="894" spans="1:12" x14ac:dyDescent="0.2">
      <c r="A894" t="s">
        <v>4136</v>
      </c>
      <c r="B894" s="10" t="s">
        <v>1375</v>
      </c>
      <c r="C894" t="s">
        <v>8947</v>
      </c>
      <c r="D894" t="s">
        <v>7723</v>
      </c>
      <c r="E894" s="9">
        <v>170.1</v>
      </c>
      <c r="F894" s="10" t="str">
        <f>+_01_CODIGOS_Y_COSTOS_xlsm[[#This Row],[FABRICA]]&amp;_01_CODIGOS_Y_COSTOS_xlsm[[#This Row],[CODIGO]]</f>
        <v>OTIA0401032NH</v>
      </c>
      <c r="G894"/>
      <c r="H894"/>
      <c r="I894"/>
      <c r="J894"/>
      <c r="K894"/>
      <c r="L894"/>
    </row>
    <row r="895" spans="1:12" x14ac:dyDescent="0.2">
      <c r="A895" t="s">
        <v>4136</v>
      </c>
      <c r="B895" s="10" t="s">
        <v>1377</v>
      </c>
      <c r="C895" t="s">
        <v>6690</v>
      </c>
      <c r="D895" t="s">
        <v>7724</v>
      </c>
      <c r="E895" s="9">
        <v>150.93389999999999</v>
      </c>
      <c r="F895" s="10" t="str">
        <f>+_01_CODIGOS_Y_COSTOS_xlsm[[#This Row],[FABRICA]]&amp;_01_CODIGOS_Y_COSTOS_xlsm[[#This Row],[CODIGO]]</f>
        <v>OTIA0401033</v>
      </c>
      <c r="G895"/>
      <c r="H895"/>
      <c r="I895"/>
      <c r="J895"/>
      <c r="K895"/>
      <c r="L895"/>
    </row>
    <row r="896" spans="1:12" x14ac:dyDescent="0.2">
      <c r="A896" t="s">
        <v>4136</v>
      </c>
      <c r="B896" s="10" t="s">
        <v>1379</v>
      </c>
      <c r="C896" t="s">
        <v>6691</v>
      </c>
      <c r="D896" t="s">
        <v>7725</v>
      </c>
      <c r="E896" s="9">
        <v>144.32159999999999</v>
      </c>
      <c r="F896" s="10" t="str">
        <f>+_01_CODIGOS_Y_COSTOS_xlsm[[#This Row],[FABRICA]]&amp;_01_CODIGOS_Y_COSTOS_xlsm[[#This Row],[CODIGO]]</f>
        <v>OTIA0401034</v>
      </c>
      <c r="G896"/>
      <c r="H896"/>
      <c r="I896"/>
      <c r="J896"/>
      <c r="K896"/>
      <c r="L896"/>
    </row>
    <row r="897" spans="1:12" x14ac:dyDescent="0.2">
      <c r="A897" t="s">
        <v>4136</v>
      </c>
      <c r="B897" s="10" t="s">
        <v>1381</v>
      </c>
      <c r="C897" t="s">
        <v>6692</v>
      </c>
      <c r="D897" t="s">
        <v>7726</v>
      </c>
      <c r="E897" s="9">
        <v>252.55799999999999</v>
      </c>
      <c r="F897" s="10" t="str">
        <f>+_01_CODIGOS_Y_COSTOS_xlsm[[#This Row],[FABRICA]]&amp;_01_CODIGOS_Y_COSTOS_xlsm[[#This Row],[CODIGO]]</f>
        <v>OTIA0401035NH</v>
      </c>
      <c r="G897"/>
      <c r="H897"/>
      <c r="I897"/>
      <c r="J897"/>
      <c r="K897"/>
      <c r="L897"/>
    </row>
    <row r="898" spans="1:12" x14ac:dyDescent="0.2">
      <c r="A898" t="s">
        <v>4136</v>
      </c>
      <c r="B898" s="10" t="s">
        <v>1383</v>
      </c>
      <c r="C898" t="s">
        <v>7727</v>
      </c>
      <c r="D898" t="s">
        <v>7728</v>
      </c>
      <c r="E898" s="9">
        <v>167.47319999999999</v>
      </c>
      <c r="F898" s="10" t="str">
        <f>+_01_CODIGOS_Y_COSTOS_xlsm[[#This Row],[FABRICA]]&amp;_01_CODIGOS_Y_COSTOS_xlsm[[#This Row],[CODIGO]]</f>
        <v>OTIA0401036</v>
      </c>
      <c r="G898"/>
      <c r="H898"/>
      <c r="I898"/>
      <c r="J898"/>
      <c r="K898"/>
      <c r="L898"/>
    </row>
    <row r="899" spans="1:12" x14ac:dyDescent="0.2">
      <c r="A899" t="s">
        <v>4136</v>
      </c>
      <c r="B899" s="10" t="s">
        <v>1385</v>
      </c>
      <c r="C899" t="s">
        <v>7729</v>
      </c>
      <c r="D899" t="s">
        <v>7730</v>
      </c>
      <c r="E899" s="9">
        <v>172.6797</v>
      </c>
      <c r="F899" s="10" t="str">
        <f>+_01_CODIGOS_Y_COSTOS_xlsm[[#This Row],[FABRICA]]&amp;_01_CODIGOS_Y_COSTOS_xlsm[[#This Row],[CODIGO]]</f>
        <v>OTIA0401037</v>
      </c>
      <c r="G899"/>
      <c r="H899"/>
      <c r="I899"/>
      <c r="J899"/>
      <c r="K899"/>
      <c r="L899"/>
    </row>
    <row r="900" spans="1:12" x14ac:dyDescent="0.2">
      <c r="A900" t="s">
        <v>4136</v>
      </c>
      <c r="B900" s="10" t="s">
        <v>1387</v>
      </c>
      <c r="C900" t="s">
        <v>7731</v>
      </c>
      <c r="D900" t="s">
        <v>7732</v>
      </c>
      <c r="E900" s="9">
        <v>181.24270000000001</v>
      </c>
      <c r="F900" s="10" t="str">
        <f>+_01_CODIGOS_Y_COSTOS_xlsm[[#This Row],[FABRICA]]&amp;_01_CODIGOS_Y_COSTOS_xlsm[[#This Row],[CODIGO]]</f>
        <v>OTIA0401038</v>
      </c>
      <c r="G900"/>
      <c r="H900"/>
      <c r="I900"/>
      <c r="J900"/>
      <c r="K900"/>
      <c r="L900"/>
    </row>
    <row r="901" spans="1:12" x14ac:dyDescent="0.2">
      <c r="A901" t="s">
        <v>4136</v>
      </c>
      <c r="B901" s="10" t="s">
        <v>1389</v>
      </c>
      <c r="C901" t="s">
        <v>7733</v>
      </c>
      <c r="D901" t="s">
        <v>7734</v>
      </c>
      <c r="E901" s="9">
        <v>189.3963</v>
      </c>
      <c r="F901" s="10" t="str">
        <f>+_01_CODIGOS_Y_COSTOS_xlsm[[#This Row],[FABRICA]]&amp;_01_CODIGOS_Y_COSTOS_xlsm[[#This Row],[CODIGO]]</f>
        <v>OTIA0401039</v>
      </c>
      <c r="G901"/>
      <c r="H901"/>
      <c r="I901"/>
      <c r="J901"/>
      <c r="K901"/>
      <c r="L901"/>
    </row>
    <row r="902" spans="1:12" x14ac:dyDescent="0.2">
      <c r="A902" t="s">
        <v>4136</v>
      </c>
      <c r="B902" s="10" t="s">
        <v>1391</v>
      </c>
      <c r="C902" t="s">
        <v>7735</v>
      </c>
      <c r="D902" t="s">
        <v>7736</v>
      </c>
      <c r="E902" s="9">
        <v>216.95660000000001</v>
      </c>
      <c r="F902" s="10" t="str">
        <f>+_01_CODIGOS_Y_COSTOS_xlsm[[#This Row],[FABRICA]]&amp;_01_CODIGOS_Y_COSTOS_xlsm[[#This Row],[CODIGO]]</f>
        <v>OTIA0401040</v>
      </c>
      <c r="G902"/>
      <c r="H902"/>
      <c r="I902"/>
      <c r="J902"/>
      <c r="K902"/>
      <c r="L902"/>
    </row>
    <row r="903" spans="1:12" x14ac:dyDescent="0.2">
      <c r="A903" t="s">
        <v>4136</v>
      </c>
      <c r="B903" s="10" t="s">
        <v>1393</v>
      </c>
      <c r="C903" t="s">
        <v>7737</v>
      </c>
      <c r="D903" t="s">
        <v>7738</v>
      </c>
      <c r="E903" s="9">
        <v>234.15350000000001</v>
      </c>
      <c r="F903" s="10" t="str">
        <f>+_01_CODIGOS_Y_COSTOS_xlsm[[#This Row],[FABRICA]]&amp;_01_CODIGOS_Y_COSTOS_xlsm[[#This Row],[CODIGO]]</f>
        <v>OTIA0401041</v>
      </c>
      <c r="G903"/>
      <c r="H903"/>
      <c r="I903"/>
      <c r="J903"/>
      <c r="K903"/>
      <c r="L903"/>
    </row>
    <row r="904" spans="1:12" x14ac:dyDescent="0.2">
      <c r="A904" t="s">
        <v>4136</v>
      </c>
      <c r="B904" s="10" t="s">
        <v>1395</v>
      </c>
      <c r="C904" t="s">
        <v>7739</v>
      </c>
      <c r="D904" t="s">
        <v>7740</v>
      </c>
      <c r="E904" s="9">
        <v>241.30879999999999</v>
      </c>
      <c r="F904" s="10" t="str">
        <f>+_01_CODIGOS_Y_COSTOS_xlsm[[#This Row],[FABRICA]]&amp;_01_CODIGOS_Y_COSTOS_xlsm[[#This Row],[CODIGO]]</f>
        <v>OTIA0401042</v>
      </c>
      <c r="G904"/>
      <c r="H904"/>
      <c r="I904"/>
      <c r="J904"/>
      <c r="K904"/>
      <c r="L904"/>
    </row>
    <row r="905" spans="1:12" x14ac:dyDescent="0.2">
      <c r="A905" t="s">
        <v>4136</v>
      </c>
      <c r="B905" s="10" t="s">
        <v>1397</v>
      </c>
      <c r="C905" t="s">
        <v>7741</v>
      </c>
      <c r="D905" t="s">
        <v>7742</v>
      </c>
      <c r="E905" s="9">
        <v>249.70050000000001</v>
      </c>
      <c r="F905" s="10" t="str">
        <f>+_01_CODIGOS_Y_COSTOS_xlsm[[#This Row],[FABRICA]]&amp;_01_CODIGOS_Y_COSTOS_xlsm[[#This Row],[CODIGO]]</f>
        <v>OTIA0401043</v>
      </c>
      <c r="G905"/>
      <c r="H905"/>
      <c r="I905"/>
      <c r="J905"/>
      <c r="K905"/>
      <c r="L905"/>
    </row>
    <row r="906" spans="1:12" x14ac:dyDescent="0.2">
      <c r="A906" t="s">
        <v>4136</v>
      </c>
      <c r="B906" s="10" t="s">
        <v>1399</v>
      </c>
      <c r="C906" t="s">
        <v>7743</v>
      </c>
      <c r="D906" t="s">
        <v>7744</v>
      </c>
      <c r="E906" s="9">
        <v>265.66109999999998</v>
      </c>
      <c r="F906" s="10" t="str">
        <f>+_01_CODIGOS_Y_COSTOS_xlsm[[#This Row],[FABRICA]]&amp;_01_CODIGOS_Y_COSTOS_xlsm[[#This Row],[CODIGO]]</f>
        <v>OTIA0401044</v>
      </c>
      <c r="G906"/>
      <c r="H906"/>
      <c r="I906"/>
      <c r="J906"/>
      <c r="K906"/>
      <c r="L906"/>
    </row>
    <row r="907" spans="1:12" x14ac:dyDescent="0.2">
      <c r="A907" t="s">
        <v>4136</v>
      </c>
      <c r="B907" s="10" t="s">
        <v>1401</v>
      </c>
      <c r="C907" t="s">
        <v>7745</v>
      </c>
      <c r="D907" t="s">
        <v>7746</v>
      </c>
      <c r="E907" s="9">
        <v>248.55600000000001</v>
      </c>
      <c r="F907" s="10" t="str">
        <f>+_01_CODIGOS_Y_COSTOS_xlsm[[#This Row],[FABRICA]]&amp;_01_CODIGOS_Y_COSTOS_xlsm[[#This Row],[CODIGO]]</f>
        <v>OTIA0401045</v>
      </c>
      <c r="G907"/>
      <c r="H907"/>
      <c r="I907"/>
      <c r="J907"/>
      <c r="K907"/>
      <c r="L907"/>
    </row>
    <row r="908" spans="1:12" x14ac:dyDescent="0.2">
      <c r="A908" t="s">
        <v>4136</v>
      </c>
      <c r="B908" s="10" t="s">
        <v>1403</v>
      </c>
      <c r="C908" t="s">
        <v>7747</v>
      </c>
      <c r="D908" t="s">
        <v>7748</v>
      </c>
      <c r="E908" s="9">
        <v>274.51650000000001</v>
      </c>
      <c r="F908" s="10" t="str">
        <f>+_01_CODIGOS_Y_COSTOS_xlsm[[#This Row],[FABRICA]]&amp;_01_CODIGOS_Y_COSTOS_xlsm[[#This Row],[CODIGO]]</f>
        <v>OTIA0401046</v>
      </c>
      <c r="G908"/>
      <c r="H908"/>
      <c r="I908"/>
      <c r="J908"/>
      <c r="K908"/>
      <c r="L908"/>
    </row>
    <row r="909" spans="1:12" x14ac:dyDescent="0.2">
      <c r="A909" t="s">
        <v>4136</v>
      </c>
      <c r="B909" s="10" t="s">
        <v>1405</v>
      </c>
      <c r="C909" t="s">
        <v>7749</v>
      </c>
      <c r="D909" t="s">
        <v>7750</v>
      </c>
      <c r="E909" s="9">
        <v>256.8057</v>
      </c>
      <c r="F909" s="10" t="str">
        <f>+_01_CODIGOS_Y_COSTOS_xlsm[[#This Row],[FABRICA]]&amp;_01_CODIGOS_Y_COSTOS_xlsm[[#This Row],[CODIGO]]</f>
        <v>OTIA0401047</v>
      </c>
      <c r="G909"/>
      <c r="H909"/>
      <c r="I909"/>
      <c r="J909"/>
      <c r="K909"/>
      <c r="L909"/>
    </row>
    <row r="910" spans="1:12" x14ac:dyDescent="0.2">
      <c r="A910" t="s">
        <v>4136</v>
      </c>
      <c r="B910" s="10" t="s">
        <v>1407</v>
      </c>
      <c r="C910" t="s">
        <v>7751</v>
      </c>
      <c r="D910" t="s">
        <v>7752</v>
      </c>
      <c r="E910" s="9">
        <v>295.40589999999997</v>
      </c>
      <c r="F910" s="10" t="str">
        <f>+_01_CODIGOS_Y_COSTOS_xlsm[[#This Row],[FABRICA]]&amp;_01_CODIGOS_Y_COSTOS_xlsm[[#This Row],[CODIGO]]</f>
        <v>OTIA0401048</v>
      </c>
      <c r="G910"/>
      <c r="H910"/>
      <c r="I910"/>
      <c r="J910"/>
      <c r="K910"/>
      <c r="L910"/>
    </row>
    <row r="911" spans="1:12" x14ac:dyDescent="0.2">
      <c r="A911" t="s">
        <v>4136</v>
      </c>
      <c r="B911" s="10" t="s">
        <v>1409</v>
      </c>
      <c r="C911" t="s">
        <v>7753</v>
      </c>
      <c r="D911" t="s">
        <v>7754</v>
      </c>
      <c r="E911" s="9">
        <v>282.28500000000003</v>
      </c>
      <c r="F911" s="10" t="str">
        <f>+_01_CODIGOS_Y_COSTOS_xlsm[[#This Row],[FABRICA]]&amp;_01_CODIGOS_Y_COSTOS_xlsm[[#This Row],[CODIGO]]</f>
        <v>OTIA0401050</v>
      </c>
      <c r="G911"/>
      <c r="H911"/>
      <c r="I911"/>
      <c r="J911"/>
      <c r="K911"/>
      <c r="L911"/>
    </row>
    <row r="912" spans="1:12" x14ac:dyDescent="0.2">
      <c r="A912" t="s">
        <v>4136</v>
      </c>
      <c r="B912" s="10" t="s">
        <v>1411</v>
      </c>
      <c r="C912" t="s">
        <v>7755</v>
      </c>
      <c r="D912" t="s">
        <v>7756</v>
      </c>
      <c r="E912" s="9">
        <v>325.27609999999999</v>
      </c>
      <c r="F912" s="10" t="str">
        <f>+_01_CODIGOS_Y_COSTOS_xlsm[[#This Row],[FABRICA]]&amp;_01_CODIGOS_Y_COSTOS_xlsm[[#This Row],[CODIGO]]</f>
        <v>OTIA0401051</v>
      </c>
      <c r="G912"/>
      <c r="H912"/>
      <c r="I912"/>
      <c r="J912"/>
      <c r="K912"/>
      <c r="L912"/>
    </row>
    <row r="913" spans="1:12" x14ac:dyDescent="0.2">
      <c r="A913" t="s">
        <v>4136</v>
      </c>
      <c r="B913" s="10" t="s">
        <v>1413</v>
      </c>
      <c r="C913" t="s">
        <v>7757</v>
      </c>
      <c r="D913" t="s">
        <v>7758</v>
      </c>
      <c r="E913" s="9">
        <v>295.1678</v>
      </c>
      <c r="F913" s="10" t="str">
        <f>+_01_CODIGOS_Y_COSTOS_xlsm[[#This Row],[FABRICA]]&amp;_01_CODIGOS_Y_COSTOS_xlsm[[#This Row],[CODIGO]]</f>
        <v>OTIA0401052</v>
      </c>
      <c r="G913"/>
      <c r="H913"/>
      <c r="I913"/>
      <c r="J913"/>
      <c r="K913"/>
      <c r="L913"/>
    </row>
    <row r="914" spans="1:12" x14ac:dyDescent="0.2">
      <c r="A914" t="s">
        <v>4136</v>
      </c>
      <c r="B914" s="10" t="s">
        <v>1415</v>
      </c>
      <c r="C914" t="s">
        <v>7759</v>
      </c>
      <c r="D914" t="s">
        <v>7760</v>
      </c>
      <c r="E914" s="9">
        <v>356.65</v>
      </c>
      <c r="F914" s="10" t="str">
        <f>+_01_CODIGOS_Y_COSTOS_xlsm[[#This Row],[FABRICA]]&amp;_01_CODIGOS_Y_COSTOS_xlsm[[#This Row],[CODIGO]]</f>
        <v>OTIA0401053</v>
      </c>
      <c r="G914"/>
      <c r="H914"/>
      <c r="I914"/>
      <c r="J914"/>
      <c r="K914"/>
      <c r="L914"/>
    </row>
    <row r="915" spans="1:12" x14ac:dyDescent="0.2">
      <c r="A915" t="s">
        <v>4136</v>
      </c>
      <c r="B915" s="10" t="s">
        <v>1417</v>
      </c>
      <c r="C915" t="s">
        <v>7761</v>
      </c>
      <c r="D915" t="s">
        <v>7762</v>
      </c>
      <c r="E915" s="9">
        <v>356.65</v>
      </c>
      <c r="F915" s="10" t="str">
        <f>+_01_CODIGOS_Y_COSTOS_xlsm[[#This Row],[FABRICA]]&amp;_01_CODIGOS_Y_COSTOS_xlsm[[#This Row],[CODIGO]]</f>
        <v>OTIA0401054</v>
      </c>
      <c r="G915"/>
      <c r="H915"/>
      <c r="I915"/>
      <c r="J915"/>
      <c r="K915"/>
      <c r="L915"/>
    </row>
    <row r="916" spans="1:12" x14ac:dyDescent="0.2">
      <c r="A916" t="s">
        <v>4136</v>
      </c>
      <c r="B916" s="10" t="s">
        <v>1419</v>
      </c>
      <c r="C916" t="s">
        <v>7763</v>
      </c>
      <c r="D916" t="s">
        <v>7764</v>
      </c>
      <c r="E916" s="9">
        <v>341.58330000000001</v>
      </c>
      <c r="F916" s="10" t="str">
        <f>+_01_CODIGOS_Y_COSTOS_xlsm[[#This Row],[FABRICA]]&amp;_01_CODIGOS_Y_COSTOS_xlsm[[#This Row],[CODIGO]]</f>
        <v>OTIA0401055</v>
      </c>
      <c r="G916"/>
      <c r="H916"/>
      <c r="I916"/>
      <c r="J916"/>
      <c r="K916"/>
      <c r="L916"/>
    </row>
    <row r="917" spans="1:12" x14ac:dyDescent="0.2">
      <c r="A917" t="s">
        <v>4136</v>
      </c>
      <c r="B917" s="10" t="s">
        <v>1421</v>
      </c>
      <c r="C917" t="s">
        <v>7765</v>
      </c>
      <c r="D917" t="s">
        <v>7766</v>
      </c>
      <c r="E917" s="9">
        <v>388.21600000000001</v>
      </c>
      <c r="F917" s="10" t="str">
        <f>+_01_CODIGOS_Y_COSTOS_xlsm[[#This Row],[FABRICA]]&amp;_01_CODIGOS_Y_COSTOS_xlsm[[#This Row],[CODIGO]]</f>
        <v>OTIA0401056</v>
      </c>
      <c r="G917"/>
      <c r="H917"/>
      <c r="I917"/>
      <c r="J917"/>
      <c r="K917"/>
      <c r="L917"/>
    </row>
    <row r="918" spans="1:12" x14ac:dyDescent="0.2">
      <c r="A918" t="s">
        <v>4136</v>
      </c>
      <c r="B918" s="10" t="s">
        <v>1423</v>
      </c>
      <c r="C918" t="s">
        <v>7767</v>
      </c>
      <c r="D918" t="s">
        <v>7768</v>
      </c>
      <c r="E918" s="9">
        <v>388.21600000000001</v>
      </c>
      <c r="F918" s="10" t="str">
        <f>+_01_CODIGOS_Y_COSTOS_xlsm[[#This Row],[FABRICA]]&amp;_01_CODIGOS_Y_COSTOS_xlsm[[#This Row],[CODIGO]]</f>
        <v>OTIA0401057</v>
      </c>
      <c r="G918"/>
      <c r="H918"/>
      <c r="I918"/>
      <c r="J918"/>
      <c r="K918"/>
      <c r="L918"/>
    </row>
    <row r="919" spans="1:12" x14ac:dyDescent="0.2">
      <c r="A919" t="s">
        <v>4136</v>
      </c>
      <c r="B919" s="10" t="s">
        <v>1425</v>
      </c>
      <c r="C919" t="s">
        <v>7769</v>
      </c>
      <c r="D919" t="s">
        <v>7770</v>
      </c>
      <c r="E919" s="9">
        <v>430.73849999999999</v>
      </c>
      <c r="F919" s="10" t="str">
        <f>+_01_CODIGOS_Y_COSTOS_xlsm[[#This Row],[FABRICA]]&amp;_01_CODIGOS_Y_COSTOS_xlsm[[#This Row],[CODIGO]]</f>
        <v>OTIA0401058</v>
      </c>
      <c r="G919"/>
      <c r="H919"/>
      <c r="I919"/>
      <c r="J919"/>
      <c r="K919"/>
      <c r="L919"/>
    </row>
    <row r="920" spans="1:12" x14ac:dyDescent="0.2">
      <c r="A920" t="s">
        <v>4136</v>
      </c>
      <c r="B920" s="10" t="s">
        <v>1427</v>
      </c>
      <c r="C920" t="s">
        <v>7771</v>
      </c>
      <c r="D920" t="s">
        <v>7772</v>
      </c>
      <c r="E920" s="9">
        <v>414.9325</v>
      </c>
      <c r="F920" s="10" t="str">
        <f>+_01_CODIGOS_Y_COSTOS_xlsm[[#This Row],[FABRICA]]&amp;_01_CODIGOS_Y_COSTOS_xlsm[[#This Row],[CODIGO]]</f>
        <v>OTIA0401060</v>
      </c>
      <c r="G920"/>
      <c r="H920"/>
      <c r="I920"/>
      <c r="J920"/>
      <c r="K920"/>
      <c r="L920"/>
    </row>
    <row r="921" spans="1:12" x14ac:dyDescent="0.2">
      <c r="A921" t="s">
        <v>4136</v>
      </c>
      <c r="B921" s="10" t="s">
        <v>1429</v>
      </c>
      <c r="C921" t="s">
        <v>7773</v>
      </c>
      <c r="D921" t="s">
        <v>7774</v>
      </c>
      <c r="E921" s="9">
        <v>414.9325</v>
      </c>
      <c r="F921" s="10" t="str">
        <f>+_01_CODIGOS_Y_COSTOS_xlsm[[#This Row],[FABRICA]]&amp;_01_CODIGOS_Y_COSTOS_xlsm[[#This Row],[CODIGO]]</f>
        <v>OTIA0401062</v>
      </c>
      <c r="G921"/>
      <c r="H921"/>
      <c r="I921"/>
      <c r="J921"/>
      <c r="K921"/>
      <c r="L921"/>
    </row>
    <row r="922" spans="1:12" x14ac:dyDescent="0.2">
      <c r="A922" t="s">
        <v>4136</v>
      </c>
      <c r="B922" s="10" t="s">
        <v>1431</v>
      </c>
      <c r="C922" t="s">
        <v>7775</v>
      </c>
      <c r="D922" t="s">
        <v>7776</v>
      </c>
      <c r="E922" s="9">
        <v>434.69</v>
      </c>
      <c r="F922" s="10" t="str">
        <f>+_01_CODIGOS_Y_COSTOS_xlsm[[#This Row],[FABRICA]]&amp;_01_CODIGOS_Y_COSTOS_xlsm[[#This Row],[CODIGO]]</f>
        <v>OTIA0401063</v>
      </c>
      <c r="G922"/>
      <c r="H922"/>
      <c r="I922"/>
      <c r="J922"/>
      <c r="K922"/>
      <c r="L922"/>
    </row>
    <row r="923" spans="1:12" x14ac:dyDescent="0.2">
      <c r="A923" t="s">
        <v>4136</v>
      </c>
      <c r="B923" s="10" t="s">
        <v>1433</v>
      </c>
      <c r="C923" t="s">
        <v>7777</v>
      </c>
      <c r="D923" t="s">
        <v>7778</v>
      </c>
      <c r="E923" s="9">
        <v>520.91290000000004</v>
      </c>
      <c r="F923" s="10" t="str">
        <f>+_01_CODIGOS_Y_COSTOS_xlsm[[#This Row],[FABRICA]]&amp;_01_CODIGOS_Y_COSTOS_xlsm[[#This Row],[CODIGO]]</f>
        <v>OTIA0401065</v>
      </c>
      <c r="G923"/>
      <c r="H923"/>
      <c r="I923"/>
      <c r="J923"/>
      <c r="K923"/>
      <c r="L923"/>
    </row>
    <row r="924" spans="1:12" x14ac:dyDescent="0.2">
      <c r="A924" t="s">
        <v>4136</v>
      </c>
      <c r="B924" s="10" t="s">
        <v>1435</v>
      </c>
      <c r="C924" t="s">
        <v>7779</v>
      </c>
      <c r="D924" t="s">
        <v>7780</v>
      </c>
      <c r="E924" s="9">
        <v>585.47349999999994</v>
      </c>
      <c r="F924" s="10" t="str">
        <f>+_01_CODIGOS_Y_COSTOS_xlsm[[#This Row],[FABRICA]]&amp;_01_CODIGOS_Y_COSTOS_xlsm[[#This Row],[CODIGO]]</f>
        <v>OTIA0401067</v>
      </c>
      <c r="G924"/>
      <c r="H924"/>
      <c r="I924"/>
      <c r="J924"/>
      <c r="K924"/>
      <c r="L924"/>
    </row>
    <row r="925" spans="1:12" x14ac:dyDescent="0.2">
      <c r="A925" t="s">
        <v>4136</v>
      </c>
      <c r="B925" s="10" t="s">
        <v>1437</v>
      </c>
      <c r="C925" t="s">
        <v>7781</v>
      </c>
      <c r="D925" t="s">
        <v>7782</v>
      </c>
      <c r="E925" s="9">
        <v>620.96600000000001</v>
      </c>
      <c r="F925" s="10" t="str">
        <f>+_01_CODIGOS_Y_COSTOS_xlsm[[#This Row],[FABRICA]]&amp;_01_CODIGOS_Y_COSTOS_xlsm[[#This Row],[CODIGO]]</f>
        <v>OTIA0401068</v>
      </c>
      <c r="G925"/>
      <c r="H925"/>
      <c r="I925"/>
      <c r="J925"/>
      <c r="K925"/>
      <c r="L925"/>
    </row>
    <row r="926" spans="1:12" x14ac:dyDescent="0.2">
      <c r="A926" t="s">
        <v>4136</v>
      </c>
      <c r="B926" s="10" t="s">
        <v>1439</v>
      </c>
      <c r="C926" t="s">
        <v>7783</v>
      </c>
      <c r="D926" t="s">
        <v>7784</v>
      </c>
      <c r="E926" s="9">
        <v>620.96600000000001</v>
      </c>
      <c r="F926" s="10" t="str">
        <f>+_01_CODIGOS_Y_COSTOS_xlsm[[#This Row],[FABRICA]]&amp;_01_CODIGOS_Y_COSTOS_xlsm[[#This Row],[CODIGO]]</f>
        <v>OTIA0401070</v>
      </c>
      <c r="G926"/>
      <c r="H926"/>
      <c r="I926"/>
      <c r="J926"/>
      <c r="K926"/>
      <c r="L926"/>
    </row>
    <row r="927" spans="1:12" x14ac:dyDescent="0.2">
      <c r="A927" t="s">
        <v>4136</v>
      </c>
      <c r="B927" s="10" t="s">
        <v>4616</v>
      </c>
      <c r="C927" t="s">
        <v>7785</v>
      </c>
      <c r="D927" t="s">
        <v>7786</v>
      </c>
      <c r="E927" s="9">
        <v>603.58500000000004</v>
      </c>
      <c r="F927" s="10" t="str">
        <f>+_01_CODIGOS_Y_COSTOS_xlsm[[#This Row],[FABRICA]]&amp;_01_CODIGOS_Y_COSTOS_xlsm[[#This Row],[CODIGO]]</f>
        <v>OTIA0401072</v>
      </c>
      <c r="G927"/>
      <c r="H927"/>
      <c r="I927"/>
      <c r="J927"/>
      <c r="K927"/>
      <c r="L927"/>
    </row>
    <row r="928" spans="1:12" x14ac:dyDescent="0.2">
      <c r="A928" t="s">
        <v>4136</v>
      </c>
      <c r="B928" s="10" t="s">
        <v>1441</v>
      </c>
      <c r="C928" t="s">
        <v>7787</v>
      </c>
      <c r="D928" t="s">
        <v>7788</v>
      </c>
      <c r="E928" s="9">
        <v>618.50580000000002</v>
      </c>
      <c r="F928" s="10" t="str">
        <f>+_01_CODIGOS_Y_COSTOS_xlsm[[#This Row],[FABRICA]]&amp;_01_CODIGOS_Y_COSTOS_xlsm[[#This Row],[CODIGO]]</f>
        <v>OTIA0401075</v>
      </c>
      <c r="G928"/>
      <c r="H928"/>
      <c r="I928"/>
      <c r="J928"/>
      <c r="K928"/>
      <c r="L928"/>
    </row>
    <row r="929" spans="1:12" x14ac:dyDescent="0.2">
      <c r="A929" t="s">
        <v>4136</v>
      </c>
      <c r="B929" s="10" t="s">
        <v>1443</v>
      </c>
      <c r="C929" t="s">
        <v>7789</v>
      </c>
      <c r="D929" t="s">
        <v>7790</v>
      </c>
      <c r="E929" s="9">
        <v>686.12819999999999</v>
      </c>
      <c r="F929" s="10" t="str">
        <f>+_01_CODIGOS_Y_COSTOS_xlsm[[#This Row],[FABRICA]]&amp;_01_CODIGOS_Y_COSTOS_xlsm[[#This Row],[CODIGO]]</f>
        <v>OTIA0401080</v>
      </c>
      <c r="G929"/>
      <c r="H929"/>
      <c r="I929"/>
      <c r="J929"/>
      <c r="K929"/>
      <c r="L929"/>
    </row>
    <row r="930" spans="1:12" x14ac:dyDescent="0.2">
      <c r="A930" t="s">
        <v>4136</v>
      </c>
      <c r="B930" s="10" t="s">
        <v>5738</v>
      </c>
      <c r="C930" t="s">
        <v>7791</v>
      </c>
      <c r="D930" t="s">
        <v>7792</v>
      </c>
      <c r="E930" s="9">
        <v>720.827</v>
      </c>
      <c r="F930" s="10" t="str">
        <f>+_01_CODIGOS_Y_COSTOS_xlsm[[#This Row],[FABRICA]]&amp;_01_CODIGOS_Y_COSTOS_xlsm[[#This Row],[CODIGO]]</f>
        <v>OTIA0401082</v>
      </c>
      <c r="G930"/>
      <c r="H930"/>
      <c r="I930"/>
      <c r="J930"/>
      <c r="K930"/>
      <c r="L930"/>
    </row>
    <row r="931" spans="1:12" x14ac:dyDescent="0.2">
      <c r="A931" t="s">
        <v>4136</v>
      </c>
      <c r="B931" s="10" t="s">
        <v>5740</v>
      </c>
      <c r="C931" t="s">
        <v>7793</v>
      </c>
      <c r="D931" t="s">
        <v>7794</v>
      </c>
      <c r="E931" s="9">
        <v>844.97770000000003</v>
      </c>
      <c r="F931" s="10" t="str">
        <f>+_01_CODIGOS_Y_COSTOS_xlsm[[#This Row],[FABRICA]]&amp;_01_CODIGOS_Y_COSTOS_xlsm[[#This Row],[CODIGO]]</f>
        <v>OTIA0401085</v>
      </c>
      <c r="G931"/>
      <c r="H931"/>
      <c r="I931"/>
      <c r="J931"/>
      <c r="K931"/>
      <c r="L931"/>
    </row>
    <row r="932" spans="1:12" x14ac:dyDescent="0.2">
      <c r="A932" t="s">
        <v>4136</v>
      </c>
      <c r="B932" s="10" t="s">
        <v>5742</v>
      </c>
      <c r="C932" t="s">
        <v>7795</v>
      </c>
      <c r="D932" t="s">
        <v>7796</v>
      </c>
      <c r="E932" s="9">
        <v>977.26520000000005</v>
      </c>
      <c r="F932" s="10" t="str">
        <f>+_01_CODIGOS_Y_COSTOS_xlsm[[#This Row],[FABRICA]]&amp;_01_CODIGOS_Y_COSTOS_xlsm[[#This Row],[CODIGO]]</f>
        <v>OTIA0401087</v>
      </c>
      <c r="G932"/>
      <c r="H932"/>
      <c r="I932"/>
      <c r="J932"/>
      <c r="K932"/>
      <c r="L932"/>
    </row>
    <row r="933" spans="1:12" x14ac:dyDescent="0.2">
      <c r="A933" t="s">
        <v>4136</v>
      </c>
      <c r="B933" s="10" t="s">
        <v>1445</v>
      </c>
      <c r="C933" t="s">
        <v>7797</v>
      </c>
      <c r="D933" t="s">
        <v>7798</v>
      </c>
      <c r="E933" s="9">
        <v>977.26520000000005</v>
      </c>
      <c r="F933" s="10" t="str">
        <f>+_01_CODIGOS_Y_COSTOS_xlsm[[#This Row],[FABRICA]]&amp;_01_CODIGOS_Y_COSTOS_xlsm[[#This Row],[CODIGO]]</f>
        <v>OTIA0401095</v>
      </c>
      <c r="G933"/>
      <c r="H933"/>
      <c r="I933"/>
      <c r="J933"/>
      <c r="K933"/>
      <c r="L933"/>
    </row>
    <row r="934" spans="1:12" x14ac:dyDescent="0.2">
      <c r="A934" t="s">
        <v>4136</v>
      </c>
      <c r="B934" s="10" t="s">
        <v>1447</v>
      </c>
      <c r="C934" t="s">
        <v>7799</v>
      </c>
      <c r="D934" t="s">
        <v>7800</v>
      </c>
      <c r="E934" s="9">
        <v>1122.9527</v>
      </c>
      <c r="F934" s="10" t="str">
        <f>+_01_CODIGOS_Y_COSTOS_xlsm[[#This Row],[FABRICA]]&amp;_01_CODIGOS_Y_COSTOS_xlsm[[#This Row],[CODIGO]]</f>
        <v>OTIA0401100</v>
      </c>
      <c r="G934"/>
      <c r="H934"/>
      <c r="I934"/>
      <c r="J934"/>
      <c r="K934"/>
      <c r="L934"/>
    </row>
    <row r="935" spans="1:12" x14ac:dyDescent="0.2">
      <c r="A935" t="s">
        <v>4136</v>
      </c>
      <c r="B935" s="10" t="s">
        <v>1449</v>
      </c>
      <c r="C935" t="s">
        <v>7801</v>
      </c>
      <c r="D935" t="s">
        <v>7802</v>
      </c>
      <c r="E935" s="9">
        <v>1994.0201999999999</v>
      </c>
      <c r="F935" s="10" t="str">
        <f>+_01_CODIGOS_Y_COSTOS_xlsm[[#This Row],[FABRICA]]&amp;_01_CODIGOS_Y_COSTOS_xlsm[[#This Row],[CODIGO]]</f>
        <v>OTIA0401105</v>
      </c>
      <c r="G935"/>
      <c r="H935"/>
      <c r="I935"/>
      <c r="J935"/>
      <c r="K935"/>
      <c r="L935"/>
    </row>
    <row r="936" spans="1:12" x14ac:dyDescent="0.2">
      <c r="A936" t="s">
        <v>4761</v>
      </c>
      <c r="B936" s="10" t="s">
        <v>1451</v>
      </c>
      <c r="C936" t="s">
        <v>7035</v>
      </c>
      <c r="D936" t="s">
        <v>1453</v>
      </c>
      <c r="E936" s="9">
        <v>13.0914</v>
      </c>
      <c r="F936" s="10" t="str">
        <f>+_01_CODIGOS_Y_COSTOS_xlsm[[#This Row],[FABRICA]]&amp;_01_CODIGOS_Y_COSTOS_xlsm[[#This Row],[CODIGO]]</f>
        <v>OVNISA5</v>
      </c>
      <c r="G936"/>
      <c r="H936"/>
      <c r="I936"/>
      <c r="J936"/>
      <c r="K936"/>
      <c r="L936"/>
    </row>
    <row r="937" spans="1:12" x14ac:dyDescent="0.2">
      <c r="A937" t="s">
        <v>4761</v>
      </c>
      <c r="B937" s="10" t="s">
        <v>1454</v>
      </c>
      <c r="C937" t="s">
        <v>7036</v>
      </c>
      <c r="D937" t="s">
        <v>1455</v>
      </c>
      <c r="E937" s="9">
        <v>11.5763</v>
      </c>
      <c r="F937" s="10" t="str">
        <f>+_01_CODIGOS_Y_COSTOS_xlsm[[#This Row],[FABRICA]]&amp;_01_CODIGOS_Y_COSTOS_xlsm[[#This Row],[CODIGO]]</f>
        <v>OVNISA6</v>
      </c>
      <c r="G937">
        <v>6</v>
      </c>
      <c r="H937"/>
      <c r="I937"/>
      <c r="J937"/>
      <c r="K937"/>
      <c r="L937"/>
    </row>
    <row r="938" spans="1:12" x14ac:dyDescent="0.2">
      <c r="A938" t="s">
        <v>4761</v>
      </c>
      <c r="B938" s="10" t="s">
        <v>1456</v>
      </c>
      <c r="C938" t="s">
        <v>6011</v>
      </c>
      <c r="D938" t="s">
        <v>1457</v>
      </c>
      <c r="E938" s="9">
        <v>11.5763</v>
      </c>
      <c r="F938" s="10" t="str">
        <f>+_01_CODIGOS_Y_COSTOS_xlsm[[#This Row],[FABRICA]]&amp;_01_CODIGOS_Y_COSTOS_xlsm[[#This Row],[CODIGO]]</f>
        <v>OVNISA7</v>
      </c>
      <c r="G938">
        <v>7</v>
      </c>
      <c r="H938"/>
      <c r="I938"/>
      <c r="J938"/>
      <c r="K938"/>
      <c r="L938"/>
    </row>
    <row r="939" spans="1:12" x14ac:dyDescent="0.2">
      <c r="A939" t="s">
        <v>4761</v>
      </c>
      <c r="B939" s="10" t="s">
        <v>1458</v>
      </c>
      <c r="C939" t="s">
        <v>7038</v>
      </c>
      <c r="D939" t="s">
        <v>1459</v>
      </c>
      <c r="E939" s="9">
        <v>11.5763</v>
      </c>
      <c r="F939" s="10" t="str">
        <f>+_01_CODIGOS_Y_COSTOS_xlsm[[#This Row],[FABRICA]]&amp;_01_CODIGOS_Y_COSTOS_xlsm[[#This Row],[CODIGO]]</f>
        <v>OVNISA8</v>
      </c>
      <c r="G939">
        <v>8</v>
      </c>
      <c r="H939"/>
      <c r="I939"/>
      <c r="J939"/>
      <c r="K939"/>
      <c r="L939"/>
    </row>
    <row r="940" spans="1:12" x14ac:dyDescent="0.2">
      <c r="A940" t="s">
        <v>4761</v>
      </c>
      <c r="B940" s="10" t="s">
        <v>1460</v>
      </c>
      <c r="C940" t="s">
        <v>7039</v>
      </c>
      <c r="D940" t="s">
        <v>1461</v>
      </c>
      <c r="E940" s="9">
        <v>11.5763</v>
      </c>
      <c r="F940" s="10" t="str">
        <f>+_01_CODIGOS_Y_COSTOS_xlsm[[#This Row],[FABRICA]]&amp;_01_CODIGOS_Y_COSTOS_xlsm[[#This Row],[CODIGO]]</f>
        <v>OVNISA9</v>
      </c>
      <c r="G940">
        <v>9</v>
      </c>
      <c r="H940"/>
      <c r="I940"/>
      <c r="J940"/>
      <c r="K940"/>
      <c r="L940"/>
    </row>
    <row r="941" spans="1:12" x14ac:dyDescent="0.2">
      <c r="A941" t="s">
        <v>4761</v>
      </c>
      <c r="B941" s="10" t="s">
        <v>1462</v>
      </c>
      <c r="C941" t="s">
        <v>7041</v>
      </c>
      <c r="D941" t="s">
        <v>1463</v>
      </c>
      <c r="E941" s="9">
        <v>11.5763</v>
      </c>
      <c r="F941" s="10" t="str">
        <f>+_01_CODIGOS_Y_COSTOS_xlsm[[#This Row],[FABRICA]]&amp;_01_CODIGOS_Y_COSTOS_xlsm[[#This Row],[CODIGO]]</f>
        <v>OVNISA10</v>
      </c>
      <c r="G941">
        <v>10</v>
      </c>
      <c r="H941"/>
      <c r="I941"/>
      <c r="J941"/>
      <c r="K941"/>
      <c r="L941"/>
    </row>
    <row r="942" spans="1:12" x14ac:dyDescent="0.2">
      <c r="A942" t="s">
        <v>4761</v>
      </c>
      <c r="B942" s="10" t="s">
        <v>1464</v>
      </c>
      <c r="C942" t="s">
        <v>7042</v>
      </c>
      <c r="D942" t="s">
        <v>1465</v>
      </c>
      <c r="E942" s="9">
        <v>11.8535</v>
      </c>
      <c r="F942" s="10" t="str">
        <f>+_01_CODIGOS_Y_COSTOS_xlsm[[#This Row],[FABRICA]]&amp;_01_CODIGOS_Y_COSTOS_xlsm[[#This Row],[CODIGO]]</f>
        <v>OVNISA11</v>
      </c>
      <c r="G942">
        <v>11</v>
      </c>
      <c r="H942"/>
      <c r="I942"/>
      <c r="J942"/>
      <c r="K942"/>
      <c r="L942"/>
    </row>
    <row r="943" spans="1:12" x14ac:dyDescent="0.2">
      <c r="A943" t="s">
        <v>4761</v>
      </c>
      <c r="B943" s="10" t="s">
        <v>1466</v>
      </c>
      <c r="C943" t="s">
        <v>7043</v>
      </c>
      <c r="D943" t="s">
        <v>1467</v>
      </c>
      <c r="E943" s="9">
        <v>12.5543</v>
      </c>
      <c r="F943" s="10" t="str">
        <f>+_01_CODIGOS_Y_COSTOS_xlsm[[#This Row],[FABRICA]]&amp;_01_CODIGOS_Y_COSTOS_xlsm[[#This Row],[CODIGO]]</f>
        <v>OVNISA12</v>
      </c>
      <c r="G943">
        <v>12</v>
      </c>
      <c r="H943"/>
      <c r="I943"/>
      <c r="J943"/>
      <c r="K943"/>
      <c r="L943"/>
    </row>
    <row r="944" spans="1:12" x14ac:dyDescent="0.2">
      <c r="A944" t="s">
        <v>4761</v>
      </c>
      <c r="B944" s="10" t="s">
        <v>1468</v>
      </c>
      <c r="C944" t="s">
        <v>7044</v>
      </c>
      <c r="D944" t="s">
        <v>1469</v>
      </c>
      <c r="E944" s="9">
        <v>14.9231</v>
      </c>
      <c r="F944" s="10" t="str">
        <f>+_01_CODIGOS_Y_COSTOS_xlsm[[#This Row],[FABRICA]]&amp;_01_CODIGOS_Y_COSTOS_xlsm[[#This Row],[CODIGO]]</f>
        <v>OVNISA13</v>
      </c>
      <c r="G944">
        <v>13</v>
      </c>
      <c r="H944"/>
      <c r="I944"/>
      <c r="J944"/>
      <c r="K944"/>
      <c r="L944"/>
    </row>
    <row r="945" spans="1:12" x14ac:dyDescent="0.2">
      <c r="A945" t="s">
        <v>4761</v>
      </c>
      <c r="B945" s="10" t="s">
        <v>1470</v>
      </c>
      <c r="C945" t="s">
        <v>7046</v>
      </c>
      <c r="D945" t="s">
        <v>1471</v>
      </c>
      <c r="E945" s="9">
        <v>16.342199999999998</v>
      </c>
      <c r="F945" s="10" t="str">
        <f>+_01_CODIGOS_Y_COSTOS_xlsm[[#This Row],[FABRICA]]&amp;_01_CODIGOS_Y_COSTOS_xlsm[[#This Row],[CODIGO]]</f>
        <v>OVNISA14</v>
      </c>
      <c r="G945">
        <v>14</v>
      </c>
      <c r="H945"/>
      <c r="I945"/>
      <c r="J945"/>
      <c r="K945"/>
      <c r="L945"/>
    </row>
    <row r="946" spans="1:12" x14ac:dyDescent="0.2">
      <c r="A946" t="s">
        <v>4761</v>
      </c>
      <c r="B946" s="10" t="s">
        <v>1472</v>
      </c>
      <c r="C946" t="s">
        <v>7047</v>
      </c>
      <c r="D946" t="s">
        <v>1473</v>
      </c>
      <c r="E946" s="9">
        <v>18.051100000000002</v>
      </c>
      <c r="F946" s="10" t="str">
        <f>+_01_CODIGOS_Y_COSTOS_xlsm[[#This Row],[FABRICA]]&amp;_01_CODIGOS_Y_COSTOS_xlsm[[#This Row],[CODIGO]]</f>
        <v>OVNISA15</v>
      </c>
      <c r="G946">
        <v>15</v>
      </c>
      <c r="H946"/>
      <c r="I946"/>
      <c r="J946"/>
      <c r="K946"/>
      <c r="L946"/>
    </row>
    <row r="947" spans="1:12" x14ac:dyDescent="0.2">
      <c r="A947" t="s">
        <v>4761</v>
      </c>
      <c r="B947" s="10" t="s">
        <v>1474</v>
      </c>
      <c r="C947" t="s">
        <v>7048</v>
      </c>
      <c r="D947" t="s">
        <v>1475</v>
      </c>
      <c r="E947" s="9">
        <v>19.033899999999999</v>
      </c>
      <c r="F947" s="10" t="str">
        <f>+_01_CODIGOS_Y_COSTOS_xlsm[[#This Row],[FABRICA]]&amp;_01_CODIGOS_Y_COSTOS_xlsm[[#This Row],[CODIGO]]</f>
        <v>OVNISA16</v>
      </c>
      <c r="G947">
        <v>16</v>
      </c>
      <c r="H947"/>
      <c r="I947"/>
      <c r="J947"/>
      <c r="K947"/>
      <c r="L947"/>
    </row>
    <row r="948" spans="1:12" x14ac:dyDescent="0.2">
      <c r="A948" t="s">
        <v>4761</v>
      </c>
      <c r="B948" s="10" t="s">
        <v>1476</v>
      </c>
      <c r="C948" t="s">
        <v>7049</v>
      </c>
      <c r="D948" t="s">
        <v>1477</v>
      </c>
      <c r="E948" s="9">
        <v>20.955400000000001</v>
      </c>
      <c r="F948" s="10" t="str">
        <f>+_01_CODIGOS_Y_COSTOS_xlsm[[#This Row],[FABRICA]]&amp;_01_CODIGOS_Y_COSTOS_xlsm[[#This Row],[CODIGO]]</f>
        <v>OVNISA17</v>
      </c>
      <c r="G948">
        <v>17</v>
      </c>
      <c r="H948"/>
      <c r="I948"/>
      <c r="J948"/>
      <c r="K948"/>
      <c r="L948"/>
    </row>
    <row r="949" spans="1:12" x14ac:dyDescent="0.2">
      <c r="A949" t="s">
        <v>4761</v>
      </c>
      <c r="B949" s="10" t="s">
        <v>1478</v>
      </c>
      <c r="C949" t="s">
        <v>7050</v>
      </c>
      <c r="D949" t="s">
        <v>1479</v>
      </c>
      <c r="E949" s="9">
        <v>21.848400000000002</v>
      </c>
      <c r="F949" s="10" t="str">
        <f>+_01_CODIGOS_Y_COSTOS_xlsm[[#This Row],[FABRICA]]&amp;_01_CODIGOS_Y_COSTOS_xlsm[[#This Row],[CODIGO]]</f>
        <v>OVNISA18</v>
      </c>
      <c r="G949">
        <v>18</v>
      </c>
      <c r="H949"/>
      <c r="I949"/>
      <c r="J949"/>
      <c r="K949"/>
      <c r="L949"/>
    </row>
    <row r="950" spans="1:12" x14ac:dyDescent="0.2">
      <c r="A950" t="s">
        <v>4761</v>
      </c>
      <c r="B950" s="10" t="s">
        <v>1480</v>
      </c>
      <c r="C950" t="s">
        <v>7052</v>
      </c>
      <c r="D950" t="s">
        <v>1481</v>
      </c>
      <c r="E950" s="9">
        <v>23.458100000000002</v>
      </c>
      <c r="F950" s="10" t="str">
        <f>+_01_CODIGOS_Y_COSTOS_xlsm[[#This Row],[FABRICA]]&amp;_01_CODIGOS_Y_COSTOS_xlsm[[#This Row],[CODIGO]]</f>
        <v>OVNISA19</v>
      </c>
      <c r="G950">
        <v>19</v>
      </c>
      <c r="H950"/>
      <c r="I950"/>
      <c r="J950"/>
      <c r="K950"/>
      <c r="L950"/>
    </row>
    <row r="951" spans="1:12" x14ac:dyDescent="0.2">
      <c r="A951" t="s">
        <v>4761</v>
      </c>
      <c r="B951" s="10" t="s">
        <v>1482</v>
      </c>
      <c r="C951" t="s">
        <v>7054</v>
      </c>
      <c r="D951" t="s">
        <v>1483</v>
      </c>
      <c r="E951" s="9">
        <v>25.066099999999999</v>
      </c>
      <c r="F951" s="10" t="str">
        <f>+_01_CODIGOS_Y_COSTOS_xlsm[[#This Row],[FABRICA]]&amp;_01_CODIGOS_Y_COSTOS_xlsm[[#This Row],[CODIGO]]</f>
        <v>OVNISA20</v>
      </c>
      <c r="G951">
        <v>20</v>
      </c>
      <c r="H951"/>
      <c r="I951"/>
      <c r="J951"/>
      <c r="K951"/>
      <c r="L951"/>
    </row>
    <row r="952" spans="1:12" x14ac:dyDescent="0.2">
      <c r="A952" t="s">
        <v>4761</v>
      </c>
      <c r="B952" s="10" t="s">
        <v>1484</v>
      </c>
      <c r="C952" t="s">
        <v>7055</v>
      </c>
      <c r="D952" t="s">
        <v>1485</v>
      </c>
      <c r="E952" s="9">
        <v>28.238199999999999</v>
      </c>
      <c r="F952" s="10" t="str">
        <f>+_01_CODIGOS_Y_COSTOS_xlsm[[#This Row],[FABRICA]]&amp;_01_CODIGOS_Y_COSTOS_xlsm[[#This Row],[CODIGO]]</f>
        <v>OVNISA21</v>
      </c>
      <c r="G952">
        <v>21</v>
      </c>
      <c r="H952"/>
      <c r="I952"/>
      <c r="J952"/>
      <c r="K952"/>
      <c r="L952"/>
    </row>
    <row r="953" spans="1:12" x14ac:dyDescent="0.2">
      <c r="A953" t="s">
        <v>4761</v>
      </c>
      <c r="B953" s="10" t="s">
        <v>1486</v>
      </c>
      <c r="C953" t="s">
        <v>7056</v>
      </c>
      <c r="D953" t="s">
        <v>1487</v>
      </c>
      <c r="E953" s="9">
        <v>31.514199999999999</v>
      </c>
      <c r="F953" s="10" t="str">
        <f>+_01_CODIGOS_Y_COSTOS_xlsm[[#This Row],[FABRICA]]&amp;_01_CODIGOS_Y_COSTOS_xlsm[[#This Row],[CODIGO]]</f>
        <v>OVNISA22</v>
      </c>
      <c r="G953">
        <v>22</v>
      </c>
      <c r="H953"/>
      <c r="I953"/>
      <c r="J953"/>
      <c r="K953"/>
      <c r="L953"/>
    </row>
    <row r="954" spans="1:12" x14ac:dyDescent="0.2">
      <c r="A954" t="s">
        <v>4761</v>
      </c>
      <c r="B954" s="10" t="s">
        <v>1488</v>
      </c>
      <c r="C954" t="s">
        <v>7058</v>
      </c>
      <c r="D954" t="s">
        <v>1489</v>
      </c>
      <c r="E954" s="9">
        <v>33.511299999999999</v>
      </c>
      <c r="F954" s="10" t="str">
        <f>+_01_CODIGOS_Y_COSTOS_xlsm[[#This Row],[FABRICA]]&amp;_01_CODIGOS_Y_COSTOS_xlsm[[#This Row],[CODIGO]]</f>
        <v>OVNISA23</v>
      </c>
      <c r="G954">
        <v>23</v>
      </c>
      <c r="H954"/>
      <c r="I954"/>
      <c r="J954"/>
      <c r="K954"/>
      <c r="L954"/>
    </row>
    <row r="955" spans="1:12" x14ac:dyDescent="0.2">
      <c r="A955" t="s">
        <v>4761</v>
      </c>
      <c r="B955" s="10" t="s">
        <v>1490</v>
      </c>
      <c r="C955" t="s">
        <v>7060</v>
      </c>
      <c r="D955" t="s">
        <v>1491</v>
      </c>
      <c r="E955" s="9">
        <v>35.023299999999999</v>
      </c>
      <c r="F955" s="10" t="str">
        <f>+_01_CODIGOS_Y_COSTOS_xlsm[[#This Row],[FABRICA]]&amp;_01_CODIGOS_Y_COSTOS_xlsm[[#This Row],[CODIGO]]</f>
        <v>OVNISA24</v>
      </c>
      <c r="G955">
        <v>24</v>
      </c>
      <c r="H955"/>
      <c r="I955"/>
      <c r="J955"/>
      <c r="K955"/>
      <c r="L955"/>
    </row>
    <row r="956" spans="1:12" x14ac:dyDescent="0.2">
      <c r="A956" t="s">
        <v>4761</v>
      </c>
      <c r="B956" s="10" t="s">
        <v>1492</v>
      </c>
      <c r="C956" t="s">
        <v>7062</v>
      </c>
      <c r="D956" t="s">
        <v>1493</v>
      </c>
      <c r="E956" s="9">
        <v>36.5747</v>
      </c>
      <c r="F956" s="10" t="str">
        <f>+_01_CODIGOS_Y_COSTOS_xlsm[[#This Row],[FABRICA]]&amp;_01_CODIGOS_Y_COSTOS_xlsm[[#This Row],[CODIGO]]</f>
        <v>OVNISA25</v>
      </c>
      <c r="G956">
        <v>25</v>
      </c>
      <c r="H956"/>
      <c r="I956"/>
      <c r="J956"/>
      <c r="K956"/>
      <c r="L956"/>
    </row>
    <row r="957" spans="1:12" x14ac:dyDescent="0.2">
      <c r="A957" t="s">
        <v>4761</v>
      </c>
      <c r="B957" s="10" t="s">
        <v>1494</v>
      </c>
      <c r="C957" t="s">
        <v>7064</v>
      </c>
      <c r="D957" t="s">
        <v>1495</v>
      </c>
      <c r="E957" s="9">
        <v>40.345199999999998</v>
      </c>
      <c r="F957" s="10" t="str">
        <f>+_01_CODIGOS_Y_COSTOS_xlsm[[#This Row],[FABRICA]]&amp;_01_CODIGOS_Y_COSTOS_xlsm[[#This Row],[CODIGO]]</f>
        <v>OVNISA26</v>
      </c>
      <c r="G957">
        <v>26</v>
      </c>
      <c r="H957"/>
      <c r="I957"/>
      <c r="J957"/>
      <c r="K957"/>
      <c r="L957"/>
    </row>
    <row r="958" spans="1:12" x14ac:dyDescent="0.2">
      <c r="A958" t="s">
        <v>4761</v>
      </c>
      <c r="B958" s="10" t="s">
        <v>1496</v>
      </c>
      <c r="C958" t="s">
        <v>7065</v>
      </c>
      <c r="D958" t="s">
        <v>1497</v>
      </c>
      <c r="E958" s="9">
        <v>42.624200000000002</v>
      </c>
      <c r="F958" s="10" t="str">
        <f>+_01_CODIGOS_Y_COSTOS_xlsm[[#This Row],[FABRICA]]&amp;_01_CODIGOS_Y_COSTOS_xlsm[[#This Row],[CODIGO]]</f>
        <v>OVNISA27</v>
      </c>
      <c r="G958">
        <v>27</v>
      </c>
      <c r="H958"/>
      <c r="I958"/>
      <c r="J958"/>
      <c r="K958"/>
      <c r="L958"/>
    </row>
    <row r="959" spans="1:12" x14ac:dyDescent="0.2">
      <c r="A959" t="s">
        <v>4761</v>
      </c>
      <c r="B959" s="10" t="s">
        <v>1498</v>
      </c>
      <c r="C959" t="s">
        <v>7067</v>
      </c>
      <c r="D959" t="s">
        <v>1499</v>
      </c>
      <c r="E959" s="9">
        <v>47.5839</v>
      </c>
      <c r="F959" s="10" t="str">
        <f>+_01_CODIGOS_Y_COSTOS_xlsm[[#This Row],[FABRICA]]&amp;_01_CODIGOS_Y_COSTOS_xlsm[[#This Row],[CODIGO]]</f>
        <v>OVNISA28</v>
      </c>
      <c r="G959">
        <v>28</v>
      </c>
      <c r="H959"/>
      <c r="I959"/>
      <c r="J959"/>
      <c r="K959"/>
      <c r="L959"/>
    </row>
    <row r="960" spans="1:12" x14ac:dyDescent="0.2">
      <c r="A960" t="s">
        <v>4761</v>
      </c>
      <c r="B960" s="10" t="s">
        <v>1500</v>
      </c>
      <c r="C960" t="s">
        <v>7803</v>
      </c>
      <c r="D960" t="s">
        <v>1501</v>
      </c>
      <c r="E960" s="9">
        <v>57.860799999999998</v>
      </c>
      <c r="F960" s="10" t="str">
        <f>+_01_CODIGOS_Y_COSTOS_xlsm[[#This Row],[FABRICA]]&amp;_01_CODIGOS_Y_COSTOS_xlsm[[#This Row],[CODIGO]]</f>
        <v>OVNISA29</v>
      </c>
      <c r="G960">
        <v>29</v>
      </c>
      <c r="H960"/>
      <c r="I960"/>
      <c r="J960"/>
      <c r="K960"/>
      <c r="L960"/>
    </row>
    <row r="961" spans="1:12" x14ac:dyDescent="0.2">
      <c r="A961" t="s">
        <v>4761</v>
      </c>
      <c r="B961" s="10" t="s">
        <v>1502</v>
      </c>
      <c r="C961" t="s">
        <v>7069</v>
      </c>
      <c r="D961" t="s">
        <v>1503</v>
      </c>
      <c r="E961" s="9">
        <v>67.376900000000006</v>
      </c>
      <c r="F961" s="10" t="str">
        <f>+_01_CODIGOS_Y_COSTOS_xlsm[[#This Row],[FABRICA]]&amp;_01_CODIGOS_Y_COSTOS_xlsm[[#This Row],[CODIGO]]</f>
        <v>OVNISA30</v>
      </c>
      <c r="G961">
        <v>30</v>
      </c>
      <c r="H961"/>
      <c r="I961"/>
      <c r="J961"/>
      <c r="K961"/>
      <c r="L961"/>
    </row>
    <row r="962" spans="1:12" x14ac:dyDescent="0.2">
      <c r="A962" t="s">
        <v>4761</v>
      </c>
      <c r="B962" s="10" t="s">
        <v>1504</v>
      </c>
      <c r="C962" t="s">
        <v>7071</v>
      </c>
      <c r="D962" t="s">
        <v>1505</v>
      </c>
      <c r="E962" s="9">
        <v>73.0501</v>
      </c>
      <c r="F962" s="10" t="str">
        <f>+_01_CODIGOS_Y_COSTOS_xlsm[[#This Row],[FABRICA]]&amp;_01_CODIGOS_Y_COSTOS_xlsm[[#This Row],[CODIGO]]</f>
        <v>OVNISA31</v>
      </c>
      <c r="G962">
        <v>31</v>
      </c>
      <c r="H962"/>
      <c r="I962"/>
      <c r="J962"/>
      <c r="K962"/>
      <c r="L962"/>
    </row>
    <row r="963" spans="1:12" x14ac:dyDescent="0.2">
      <c r="A963" t="s">
        <v>4761</v>
      </c>
      <c r="B963" s="10" t="s">
        <v>1506</v>
      </c>
      <c r="C963" t="s">
        <v>7073</v>
      </c>
      <c r="D963" t="s">
        <v>1507</v>
      </c>
      <c r="E963" s="9">
        <v>78.412999999999997</v>
      </c>
      <c r="F963" s="10" t="str">
        <f>+_01_CODIGOS_Y_COSTOS_xlsm[[#This Row],[FABRICA]]&amp;_01_CODIGOS_Y_COSTOS_xlsm[[#This Row],[CODIGO]]</f>
        <v>OVNISA32</v>
      </c>
      <c r="G963">
        <v>32</v>
      </c>
      <c r="H963"/>
      <c r="I963"/>
      <c r="J963"/>
      <c r="K963"/>
      <c r="L963"/>
    </row>
    <row r="964" spans="1:12" x14ac:dyDescent="0.2">
      <c r="A964" t="s">
        <v>4761</v>
      </c>
      <c r="B964" s="10" t="s">
        <v>1508</v>
      </c>
      <c r="C964" t="s">
        <v>7075</v>
      </c>
      <c r="D964" t="s">
        <v>1509</v>
      </c>
      <c r="E964" s="9">
        <v>83.774299999999997</v>
      </c>
      <c r="F964" s="10" t="str">
        <f>+_01_CODIGOS_Y_COSTOS_xlsm[[#This Row],[FABRICA]]&amp;_01_CODIGOS_Y_COSTOS_xlsm[[#This Row],[CODIGO]]</f>
        <v>OVNISA33</v>
      </c>
      <c r="G964">
        <v>33</v>
      </c>
      <c r="H964"/>
      <c r="I964"/>
      <c r="J964"/>
      <c r="K964"/>
      <c r="L964"/>
    </row>
    <row r="965" spans="1:12" x14ac:dyDescent="0.2">
      <c r="A965" t="s">
        <v>4761</v>
      </c>
      <c r="B965" s="10" t="s">
        <v>1510</v>
      </c>
      <c r="C965" t="s">
        <v>7076</v>
      </c>
      <c r="D965" t="s">
        <v>1511</v>
      </c>
      <c r="E965" s="9">
        <v>89.093000000000004</v>
      </c>
      <c r="F965" s="10" t="str">
        <f>+_01_CODIGOS_Y_COSTOS_xlsm[[#This Row],[FABRICA]]&amp;_01_CODIGOS_Y_COSTOS_xlsm[[#This Row],[CODIGO]]</f>
        <v>OVNISA34</v>
      </c>
      <c r="G965">
        <v>34</v>
      </c>
      <c r="H965"/>
      <c r="I965"/>
      <c r="J965"/>
      <c r="K965"/>
      <c r="L965"/>
    </row>
    <row r="966" spans="1:12" x14ac:dyDescent="0.2">
      <c r="A966" t="s">
        <v>4761</v>
      </c>
      <c r="B966" s="10" t="s">
        <v>1512</v>
      </c>
      <c r="C966" t="s">
        <v>7099</v>
      </c>
      <c r="D966" t="s">
        <v>1513</v>
      </c>
      <c r="E966" s="9">
        <v>93.649500000000003</v>
      </c>
      <c r="F966" s="10" t="str">
        <f>+_01_CODIGOS_Y_COSTOS_xlsm[[#This Row],[FABRICA]]&amp;_01_CODIGOS_Y_COSTOS_xlsm[[#This Row],[CODIGO]]</f>
        <v>OVNISA35</v>
      </c>
      <c r="G966">
        <v>35</v>
      </c>
      <c r="H966"/>
      <c r="I966"/>
      <c r="J966"/>
      <c r="K966"/>
      <c r="L966"/>
    </row>
    <row r="967" spans="1:12" x14ac:dyDescent="0.2">
      <c r="A967" t="s">
        <v>4761</v>
      </c>
      <c r="B967" s="10" t="s">
        <v>1514</v>
      </c>
      <c r="C967" t="s">
        <v>7101</v>
      </c>
      <c r="D967" t="s">
        <v>1515</v>
      </c>
      <c r="E967" s="9">
        <v>111.7809</v>
      </c>
      <c r="F967" s="10" t="str">
        <f>+_01_CODIGOS_Y_COSTOS_xlsm[[#This Row],[FABRICA]]&amp;_01_CODIGOS_Y_COSTOS_xlsm[[#This Row],[CODIGO]]</f>
        <v>OVNISA36</v>
      </c>
      <c r="G967">
        <v>36</v>
      </c>
      <c r="H967"/>
      <c r="I967"/>
      <c r="J967"/>
      <c r="K967"/>
      <c r="L967"/>
    </row>
    <row r="968" spans="1:12" x14ac:dyDescent="0.2">
      <c r="A968" t="s">
        <v>4761</v>
      </c>
      <c r="B968" s="10" t="s">
        <v>1516</v>
      </c>
      <c r="C968" t="s">
        <v>7103</v>
      </c>
      <c r="D968" t="s">
        <v>1517</v>
      </c>
      <c r="E968" s="9">
        <v>118.7597</v>
      </c>
      <c r="F968" s="10" t="str">
        <f>+_01_CODIGOS_Y_COSTOS_xlsm[[#This Row],[FABRICA]]&amp;_01_CODIGOS_Y_COSTOS_xlsm[[#This Row],[CODIGO]]</f>
        <v>OVNISA37</v>
      </c>
      <c r="G968">
        <v>37</v>
      </c>
      <c r="H968"/>
      <c r="I968"/>
      <c r="J968"/>
      <c r="K968"/>
      <c r="L968"/>
    </row>
    <row r="969" spans="1:12" x14ac:dyDescent="0.2">
      <c r="A969" t="s">
        <v>4761</v>
      </c>
      <c r="B969" s="10" t="s">
        <v>1518</v>
      </c>
      <c r="C969" t="s">
        <v>7078</v>
      </c>
      <c r="D969" t="s">
        <v>1519</v>
      </c>
      <c r="E969" s="9">
        <v>123.36190000000001</v>
      </c>
      <c r="F969" s="10" t="str">
        <f>+_01_CODIGOS_Y_COSTOS_xlsm[[#This Row],[FABRICA]]&amp;_01_CODIGOS_Y_COSTOS_xlsm[[#This Row],[CODIGO]]</f>
        <v>OVNISA38</v>
      </c>
      <c r="G969">
        <v>38</v>
      </c>
      <c r="H969"/>
      <c r="I969"/>
      <c r="J969"/>
      <c r="K969"/>
      <c r="L969"/>
    </row>
    <row r="970" spans="1:12" x14ac:dyDescent="0.2">
      <c r="A970" t="s">
        <v>4761</v>
      </c>
      <c r="B970" s="10" t="s">
        <v>1520</v>
      </c>
      <c r="C970" t="s">
        <v>7079</v>
      </c>
      <c r="D970" t="s">
        <v>1521</v>
      </c>
      <c r="E970" s="9">
        <v>126.4016</v>
      </c>
      <c r="F970" s="10" t="str">
        <f>+_01_CODIGOS_Y_COSTOS_xlsm[[#This Row],[FABRICA]]&amp;_01_CODIGOS_Y_COSTOS_xlsm[[#This Row],[CODIGO]]</f>
        <v>OVNISA39</v>
      </c>
      <c r="G970">
        <v>39</v>
      </c>
      <c r="H970"/>
      <c r="I970"/>
      <c r="J970"/>
      <c r="K970"/>
      <c r="L970"/>
    </row>
    <row r="971" spans="1:12" x14ac:dyDescent="0.2">
      <c r="A971" t="s">
        <v>4761</v>
      </c>
      <c r="B971" s="10" t="s">
        <v>1522</v>
      </c>
      <c r="C971" t="s">
        <v>7105</v>
      </c>
      <c r="D971" t="s">
        <v>1523</v>
      </c>
      <c r="E971" s="9">
        <v>138.59690000000001</v>
      </c>
      <c r="F971" s="10" t="str">
        <f>+_01_CODIGOS_Y_COSTOS_xlsm[[#This Row],[FABRICA]]&amp;_01_CODIGOS_Y_COSTOS_xlsm[[#This Row],[CODIGO]]</f>
        <v>OVNISA40</v>
      </c>
      <c r="G971">
        <v>40</v>
      </c>
      <c r="H971"/>
      <c r="I971"/>
      <c r="J971"/>
      <c r="K971"/>
      <c r="L971"/>
    </row>
    <row r="972" spans="1:12" x14ac:dyDescent="0.2">
      <c r="A972" t="s">
        <v>4761</v>
      </c>
      <c r="B972" s="10" t="s">
        <v>1524</v>
      </c>
      <c r="C972" t="s">
        <v>7107</v>
      </c>
      <c r="D972" t="s">
        <v>1525</v>
      </c>
      <c r="E972" s="9">
        <v>152.28829999999999</v>
      </c>
      <c r="F972" s="10" t="str">
        <f>+_01_CODIGOS_Y_COSTOS_xlsm[[#This Row],[FABRICA]]&amp;_01_CODIGOS_Y_COSTOS_xlsm[[#This Row],[CODIGO]]</f>
        <v>OVNISA41</v>
      </c>
      <c r="G972">
        <v>41</v>
      </c>
      <c r="H972"/>
      <c r="I972"/>
      <c r="J972"/>
      <c r="K972"/>
      <c r="L972"/>
    </row>
    <row r="973" spans="1:12" x14ac:dyDescent="0.2">
      <c r="A973" t="s">
        <v>4761</v>
      </c>
      <c r="B973" s="10" t="s">
        <v>1526</v>
      </c>
      <c r="C973" t="s">
        <v>7108</v>
      </c>
      <c r="D973" t="s">
        <v>1527</v>
      </c>
      <c r="E973" s="9">
        <v>201.41890000000001</v>
      </c>
      <c r="F973" s="10" t="str">
        <f>+_01_CODIGOS_Y_COSTOS_xlsm[[#This Row],[FABRICA]]&amp;_01_CODIGOS_Y_COSTOS_xlsm[[#This Row],[CODIGO]]</f>
        <v>OVNISA42</v>
      </c>
      <c r="G973">
        <v>42</v>
      </c>
      <c r="H973"/>
      <c r="I973"/>
      <c r="J973"/>
      <c r="K973"/>
      <c r="L973"/>
    </row>
    <row r="974" spans="1:12" x14ac:dyDescent="0.2">
      <c r="A974" t="s">
        <v>4761</v>
      </c>
      <c r="B974" s="10" t="s">
        <v>1528</v>
      </c>
      <c r="C974" t="s">
        <v>7109</v>
      </c>
      <c r="D974" t="s">
        <v>1529</v>
      </c>
      <c r="E974" s="9">
        <v>211.4863</v>
      </c>
      <c r="F974" s="10" t="str">
        <f>+_01_CODIGOS_Y_COSTOS_xlsm[[#This Row],[FABRICA]]&amp;_01_CODIGOS_Y_COSTOS_xlsm[[#This Row],[CODIGO]]</f>
        <v>OVNISA43</v>
      </c>
      <c r="G974">
        <v>43</v>
      </c>
      <c r="H974"/>
      <c r="I974"/>
      <c r="J974"/>
      <c r="K974"/>
      <c r="L974"/>
    </row>
    <row r="975" spans="1:12" x14ac:dyDescent="0.2">
      <c r="A975" t="s">
        <v>4761</v>
      </c>
      <c r="B975" s="10" t="s">
        <v>1530</v>
      </c>
      <c r="C975" t="s">
        <v>7111</v>
      </c>
      <c r="D975" t="s">
        <v>1531</v>
      </c>
      <c r="E975" s="9">
        <v>218.7029</v>
      </c>
      <c r="F975" s="10" t="str">
        <f>+_01_CODIGOS_Y_COSTOS_xlsm[[#This Row],[FABRICA]]&amp;_01_CODIGOS_Y_COSTOS_xlsm[[#This Row],[CODIGO]]</f>
        <v>OVNISA44</v>
      </c>
      <c r="G975">
        <v>44</v>
      </c>
      <c r="H975"/>
      <c r="I975"/>
      <c r="J975"/>
      <c r="K975"/>
      <c r="L975"/>
    </row>
    <row r="976" spans="1:12" x14ac:dyDescent="0.2">
      <c r="A976" t="s">
        <v>4761</v>
      </c>
      <c r="B976" s="10" t="s">
        <v>1532</v>
      </c>
      <c r="C976" t="s">
        <v>7113</v>
      </c>
      <c r="D976" t="s">
        <v>1533</v>
      </c>
      <c r="E976" s="9">
        <v>249.93989999999999</v>
      </c>
      <c r="F976" s="10" t="str">
        <f>+_01_CODIGOS_Y_COSTOS_xlsm[[#This Row],[FABRICA]]&amp;_01_CODIGOS_Y_COSTOS_xlsm[[#This Row],[CODIGO]]</f>
        <v>OVNISA45</v>
      </c>
      <c r="G976">
        <v>45</v>
      </c>
      <c r="H976"/>
      <c r="I976"/>
      <c r="J976"/>
      <c r="K976"/>
      <c r="L976"/>
    </row>
    <row r="977" spans="1:12" x14ac:dyDescent="0.2">
      <c r="A977" t="s">
        <v>4761</v>
      </c>
      <c r="B977" s="10" t="s">
        <v>1534</v>
      </c>
      <c r="C977" t="s">
        <v>7804</v>
      </c>
      <c r="D977" t="s">
        <v>1535</v>
      </c>
      <c r="E977" s="9">
        <v>14.2963</v>
      </c>
      <c r="F977" s="10" t="str">
        <f>+_01_CODIGOS_Y_COSTOS_xlsm[[#This Row],[FABRICA]]&amp;_01_CODIGOS_Y_COSTOS_xlsm[[#This Row],[CODIGO]]</f>
        <v>OVNISA106</v>
      </c>
      <c r="G977">
        <v>106</v>
      </c>
      <c r="H977"/>
      <c r="I977"/>
      <c r="J977"/>
      <c r="K977"/>
      <c r="L977"/>
    </row>
    <row r="978" spans="1:12" x14ac:dyDescent="0.2">
      <c r="A978" t="s">
        <v>4761</v>
      </c>
      <c r="B978" s="10" t="s">
        <v>1536</v>
      </c>
      <c r="C978" t="s">
        <v>7805</v>
      </c>
      <c r="D978" t="s">
        <v>1537</v>
      </c>
      <c r="E978" s="9">
        <v>15.283799999999999</v>
      </c>
      <c r="F978" s="10" t="str">
        <f>+_01_CODIGOS_Y_COSTOS_xlsm[[#This Row],[FABRICA]]&amp;_01_CODIGOS_Y_COSTOS_xlsm[[#This Row],[CODIGO]]</f>
        <v>OVNISA107</v>
      </c>
      <c r="G978">
        <v>107</v>
      </c>
      <c r="H978"/>
      <c r="I978"/>
      <c r="J978"/>
      <c r="K978"/>
      <c r="L978"/>
    </row>
    <row r="979" spans="1:12" x14ac:dyDescent="0.2">
      <c r="A979" t="s">
        <v>4761</v>
      </c>
      <c r="B979" s="10" t="s">
        <v>1538</v>
      </c>
      <c r="C979" t="s">
        <v>7806</v>
      </c>
      <c r="D979" t="s">
        <v>1539</v>
      </c>
      <c r="E979" s="9">
        <v>15.283799999999999</v>
      </c>
      <c r="F979" s="10" t="str">
        <f>+_01_CODIGOS_Y_COSTOS_xlsm[[#This Row],[FABRICA]]&amp;_01_CODIGOS_Y_COSTOS_xlsm[[#This Row],[CODIGO]]</f>
        <v>OVNISA108</v>
      </c>
      <c r="G979">
        <v>108</v>
      </c>
      <c r="H979"/>
      <c r="I979"/>
      <c r="J979"/>
      <c r="K979"/>
      <c r="L979"/>
    </row>
    <row r="980" spans="1:12" x14ac:dyDescent="0.2">
      <c r="A980" t="s">
        <v>4761</v>
      </c>
      <c r="B980" s="10" t="s">
        <v>1540</v>
      </c>
      <c r="C980" t="s">
        <v>7807</v>
      </c>
      <c r="D980" t="s">
        <v>1541</v>
      </c>
      <c r="E980" s="9">
        <v>16.110700000000001</v>
      </c>
      <c r="F980" s="10" t="str">
        <f>+_01_CODIGOS_Y_COSTOS_xlsm[[#This Row],[FABRICA]]&amp;_01_CODIGOS_Y_COSTOS_xlsm[[#This Row],[CODIGO]]</f>
        <v>OVNISA109</v>
      </c>
      <c r="G980">
        <v>109</v>
      </c>
      <c r="H980"/>
      <c r="I980"/>
      <c r="J980"/>
      <c r="K980"/>
      <c r="L980"/>
    </row>
    <row r="981" spans="1:12" x14ac:dyDescent="0.2">
      <c r="A981" t="s">
        <v>4761</v>
      </c>
      <c r="B981" s="10" t="s">
        <v>1542</v>
      </c>
      <c r="C981" t="s">
        <v>7376</v>
      </c>
      <c r="D981" t="s">
        <v>1543</v>
      </c>
      <c r="E981" s="9">
        <v>17.764399999999998</v>
      </c>
      <c r="F981" s="10" t="str">
        <f>+_01_CODIGOS_Y_COSTOS_xlsm[[#This Row],[FABRICA]]&amp;_01_CODIGOS_Y_COSTOS_xlsm[[#This Row],[CODIGO]]</f>
        <v>OVNISA110</v>
      </c>
      <c r="G981">
        <v>110</v>
      </c>
      <c r="H981"/>
      <c r="I981"/>
      <c r="J981"/>
      <c r="K981"/>
      <c r="L981"/>
    </row>
    <row r="982" spans="1:12" x14ac:dyDescent="0.2">
      <c r="A982" t="s">
        <v>4761</v>
      </c>
      <c r="B982" s="10" t="s">
        <v>1544</v>
      </c>
      <c r="C982" t="s">
        <v>7808</v>
      </c>
      <c r="D982" t="s">
        <v>1545</v>
      </c>
      <c r="E982" s="9">
        <v>20.3443</v>
      </c>
      <c r="F982" s="10" t="str">
        <f>+_01_CODIGOS_Y_COSTOS_xlsm[[#This Row],[FABRICA]]&amp;_01_CODIGOS_Y_COSTOS_xlsm[[#This Row],[CODIGO]]</f>
        <v>OVNISA111</v>
      </c>
      <c r="G982">
        <v>111</v>
      </c>
      <c r="H982"/>
      <c r="I982"/>
      <c r="J982"/>
      <c r="K982"/>
      <c r="L982"/>
    </row>
    <row r="983" spans="1:12" x14ac:dyDescent="0.2">
      <c r="A983" t="s">
        <v>4761</v>
      </c>
      <c r="B983" s="10" t="s">
        <v>1546</v>
      </c>
      <c r="C983" t="s">
        <v>7378</v>
      </c>
      <c r="D983" t="s">
        <v>1547</v>
      </c>
      <c r="E983" s="9">
        <v>22.421700000000001</v>
      </c>
      <c r="F983" s="10" t="str">
        <f>+_01_CODIGOS_Y_COSTOS_xlsm[[#This Row],[FABRICA]]&amp;_01_CODIGOS_Y_COSTOS_xlsm[[#This Row],[CODIGO]]</f>
        <v>OVNISA112</v>
      </c>
      <c r="G983">
        <v>112</v>
      </c>
      <c r="H983"/>
      <c r="I983"/>
      <c r="J983"/>
      <c r="K983"/>
      <c r="L983"/>
    </row>
    <row r="984" spans="1:12" x14ac:dyDescent="0.2">
      <c r="A984" t="s">
        <v>4761</v>
      </c>
      <c r="B984" s="10" t="s">
        <v>1548</v>
      </c>
      <c r="C984" t="s">
        <v>7809</v>
      </c>
      <c r="D984" t="s">
        <v>1549</v>
      </c>
      <c r="E984" s="9">
        <v>24.9023</v>
      </c>
      <c r="F984" s="10" t="str">
        <f>+_01_CODIGOS_Y_COSTOS_xlsm[[#This Row],[FABRICA]]&amp;_01_CODIGOS_Y_COSTOS_xlsm[[#This Row],[CODIGO]]</f>
        <v>OVNISA113</v>
      </c>
      <c r="G984">
        <v>113</v>
      </c>
      <c r="H984"/>
      <c r="I984"/>
      <c r="J984"/>
      <c r="K984"/>
      <c r="L984"/>
    </row>
    <row r="985" spans="1:12" x14ac:dyDescent="0.2">
      <c r="A985" t="s">
        <v>4761</v>
      </c>
      <c r="B985" s="10" t="s">
        <v>1550</v>
      </c>
      <c r="C985" t="s">
        <v>7380</v>
      </c>
      <c r="D985" t="s">
        <v>1551</v>
      </c>
      <c r="E985" s="9">
        <v>27.1798</v>
      </c>
      <c r="F985" s="10" t="str">
        <f>+_01_CODIGOS_Y_COSTOS_xlsm[[#This Row],[FABRICA]]&amp;_01_CODIGOS_Y_COSTOS_xlsm[[#This Row],[CODIGO]]</f>
        <v>OVNISA114</v>
      </c>
      <c r="G985">
        <v>114</v>
      </c>
      <c r="H985"/>
      <c r="I985"/>
      <c r="J985"/>
      <c r="K985"/>
      <c r="L985"/>
    </row>
    <row r="986" spans="1:12" x14ac:dyDescent="0.2">
      <c r="A986" t="s">
        <v>4761</v>
      </c>
      <c r="B986" s="10" t="s">
        <v>1552</v>
      </c>
      <c r="C986" t="s">
        <v>7810</v>
      </c>
      <c r="D986" t="s">
        <v>1553</v>
      </c>
      <c r="E986" s="9">
        <v>29.658799999999999</v>
      </c>
      <c r="F986" s="10" t="str">
        <f>+_01_CODIGOS_Y_COSTOS_xlsm[[#This Row],[FABRICA]]&amp;_01_CODIGOS_Y_COSTOS_xlsm[[#This Row],[CODIGO]]</f>
        <v>OVNISA115</v>
      </c>
      <c r="G986">
        <v>115</v>
      </c>
      <c r="H986"/>
      <c r="I986"/>
      <c r="J986"/>
      <c r="K986"/>
      <c r="L986"/>
    </row>
    <row r="987" spans="1:12" x14ac:dyDescent="0.2">
      <c r="A987" t="s">
        <v>4761</v>
      </c>
      <c r="B987" s="10" t="s">
        <v>1554</v>
      </c>
      <c r="C987" t="s">
        <v>7382</v>
      </c>
      <c r="D987" t="s">
        <v>1555</v>
      </c>
      <c r="E987" s="9">
        <v>33.065600000000003</v>
      </c>
      <c r="F987" s="10" t="str">
        <f>+_01_CODIGOS_Y_COSTOS_xlsm[[#This Row],[FABRICA]]&amp;_01_CODIGOS_Y_COSTOS_xlsm[[#This Row],[CODIGO]]</f>
        <v>OVNISA116</v>
      </c>
      <c r="G987">
        <v>116</v>
      </c>
      <c r="H987"/>
      <c r="I987"/>
      <c r="J987"/>
      <c r="K987"/>
      <c r="L987"/>
    </row>
    <row r="988" spans="1:12" x14ac:dyDescent="0.2">
      <c r="A988" t="s">
        <v>4761</v>
      </c>
      <c r="B988" s="10" t="s">
        <v>1556</v>
      </c>
      <c r="C988" t="s">
        <v>7811</v>
      </c>
      <c r="D988" t="s">
        <v>1557</v>
      </c>
      <c r="E988" s="9">
        <v>36.272300000000001</v>
      </c>
      <c r="F988" s="10" t="str">
        <f>+_01_CODIGOS_Y_COSTOS_xlsm[[#This Row],[FABRICA]]&amp;_01_CODIGOS_Y_COSTOS_xlsm[[#This Row],[CODIGO]]</f>
        <v>OVNISA117</v>
      </c>
      <c r="G988">
        <v>117</v>
      </c>
      <c r="H988"/>
      <c r="I988"/>
      <c r="J988"/>
      <c r="K988"/>
      <c r="L988"/>
    </row>
    <row r="989" spans="1:12" x14ac:dyDescent="0.2">
      <c r="A989" t="s">
        <v>4761</v>
      </c>
      <c r="B989" s="10" t="s">
        <v>1558</v>
      </c>
      <c r="C989" t="s">
        <v>7384</v>
      </c>
      <c r="D989" t="s">
        <v>1559</v>
      </c>
      <c r="E989" s="9">
        <v>39.357700000000001</v>
      </c>
      <c r="F989" s="10" t="str">
        <f>+_01_CODIGOS_Y_COSTOS_xlsm[[#This Row],[FABRICA]]&amp;_01_CODIGOS_Y_COSTOS_xlsm[[#This Row],[CODIGO]]</f>
        <v>OVNISA118</v>
      </c>
      <c r="G989">
        <v>118</v>
      </c>
      <c r="H989"/>
      <c r="I989"/>
      <c r="J989"/>
      <c r="K989"/>
      <c r="L989"/>
    </row>
    <row r="990" spans="1:12" x14ac:dyDescent="0.2">
      <c r="A990" t="s">
        <v>4761</v>
      </c>
      <c r="B990" s="10" t="s">
        <v>1560</v>
      </c>
      <c r="C990" t="s">
        <v>7812</v>
      </c>
      <c r="D990" t="s">
        <v>1561</v>
      </c>
      <c r="E990" s="9">
        <v>42.866799999999998</v>
      </c>
      <c r="F990" s="10" t="str">
        <f>+_01_CODIGOS_Y_COSTOS_xlsm[[#This Row],[FABRICA]]&amp;_01_CODIGOS_Y_COSTOS_xlsm[[#This Row],[CODIGO]]</f>
        <v>OVNISA119</v>
      </c>
      <c r="G990">
        <v>119</v>
      </c>
      <c r="H990"/>
      <c r="I990"/>
      <c r="J990"/>
      <c r="K990"/>
      <c r="L990"/>
    </row>
    <row r="991" spans="1:12" x14ac:dyDescent="0.2">
      <c r="A991" t="s">
        <v>4761</v>
      </c>
      <c r="B991" s="10" t="s">
        <v>1562</v>
      </c>
      <c r="C991" t="s">
        <v>7386</v>
      </c>
      <c r="D991" t="s">
        <v>1563</v>
      </c>
      <c r="E991" s="9">
        <v>44.6402</v>
      </c>
      <c r="F991" s="10" t="str">
        <f>+_01_CODIGOS_Y_COSTOS_xlsm[[#This Row],[FABRICA]]&amp;_01_CODIGOS_Y_COSTOS_xlsm[[#This Row],[CODIGO]]</f>
        <v>OVNISA120</v>
      </c>
      <c r="G991">
        <v>120</v>
      </c>
      <c r="H991"/>
      <c r="I991"/>
      <c r="J991"/>
      <c r="K991"/>
      <c r="L991"/>
    </row>
    <row r="992" spans="1:12" x14ac:dyDescent="0.2">
      <c r="A992" t="s">
        <v>4761</v>
      </c>
      <c r="B992" s="10" t="s">
        <v>1564</v>
      </c>
      <c r="C992" t="s">
        <v>7813</v>
      </c>
      <c r="D992" t="s">
        <v>1565</v>
      </c>
      <c r="E992" s="9">
        <v>46.796399999999998</v>
      </c>
      <c r="F992" s="10" t="str">
        <f>+_01_CODIGOS_Y_COSTOS_xlsm[[#This Row],[FABRICA]]&amp;_01_CODIGOS_Y_COSTOS_xlsm[[#This Row],[CODIGO]]</f>
        <v>OVNISA121</v>
      </c>
      <c r="G992">
        <v>121</v>
      </c>
      <c r="H992"/>
      <c r="I992"/>
      <c r="J992"/>
      <c r="K992"/>
      <c r="L992"/>
    </row>
    <row r="993" spans="1:12" x14ac:dyDescent="0.2">
      <c r="A993" t="s">
        <v>4761</v>
      </c>
      <c r="B993" s="10" t="s">
        <v>1566</v>
      </c>
      <c r="C993" t="s">
        <v>7387</v>
      </c>
      <c r="D993" t="s">
        <v>1567</v>
      </c>
      <c r="E993" s="9">
        <v>52.1813</v>
      </c>
      <c r="F993" s="10" t="str">
        <f>+_01_CODIGOS_Y_COSTOS_xlsm[[#This Row],[FABRICA]]&amp;_01_CODIGOS_Y_COSTOS_xlsm[[#This Row],[CODIGO]]</f>
        <v>OVNISA122</v>
      </c>
      <c r="G993">
        <v>122</v>
      </c>
      <c r="H993"/>
      <c r="I993"/>
      <c r="J993"/>
      <c r="K993"/>
      <c r="L993"/>
    </row>
    <row r="994" spans="1:12" x14ac:dyDescent="0.2">
      <c r="A994" t="s">
        <v>4761</v>
      </c>
      <c r="B994" s="10" t="s">
        <v>1568</v>
      </c>
      <c r="C994" t="s">
        <v>7814</v>
      </c>
      <c r="D994" t="s">
        <v>1569</v>
      </c>
      <c r="E994" s="9">
        <v>56.414900000000003</v>
      </c>
      <c r="F994" s="10" t="str">
        <f>+_01_CODIGOS_Y_COSTOS_xlsm[[#This Row],[FABRICA]]&amp;_01_CODIGOS_Y_COSTOS_xlsm[[#This Row],[CODIGO]]</f>
        <v>OVNISA123</v>
      </c>
      <c r="G994">
        <v>123</v>
      </c>
      <c r="H994"/>
      <c r="I994"/>
      <c r="J994"/>
      <c r="K994"/>
      <c r="L994"/>
    </row>
    <row r="995" spans="1:12" x14ac:dyDescent="0.2">
      <c r="A995" t="s">
        <v>4761</v>
      </c>
      <c r="B995" s="10" t="s">
        <v>1570</v>
      </c>
      <c r="C995" t="s">
        <v>7389</v>
      </c>
      <c r="D995" t="s">
        <v>1571</v>
      </c>
      <c r="E995" s="9">
        <v>61.273800000000001</v>
      </c>
      <c r="F995" s="10" t="str">
        <f>+_01_CODIGOS_Y_COSTOS_xlsm[[#This Row],[FABRICA]]&amp;_01_CODIGOS_Y_COSTOS_xlsm[[#This Row],[CODIGO]]</f>
        <v>OVNISA124</v>
      </c>
      <c r="G995">
        <v>124</v>
      </c>
      <c r="H995"/>
      <c r="I995"/>
      <c r="J995"/>
      <c r="K995"/>
      <c r="L995"/>
    </row>
    <row r="996" spans="1:12" x14ac:dyDescent="0.2">
      <c r="A996" t="s">
        <v>4761</v>
      </c>
      <c r="B996" s="10" t="s">
        <v>1572</v>
      </c>
      <c r="C996" t="s">
        <v>7391</v>
      </c>
      <c r="D996" t="s">
        <v>1573</v>
      </c>
      <c r="E996" s="9">
        <v>63.532400000000003</v>
      </c>
      <c r="F996" s="10" t="str">
        <f>+_01_CODIGOS_Y_COSTOS_xlsm[[#This Row],[FABRICA]]&amp;_01_CODIGOS_Y_COSTOS_xlsm[[#This Row],[CODIGO]]</f>
        <v>OVNISA125</v>
      </c>
      <c r="G996">
        <v>125</v>
      </c>
      <c r="H996"/>
      <c r="I996"/>
      <c r="J996"/>
      <c r="K996"/>
      <c r="L996"/>
    </row>
    <row r="997" spans="1:12" x14ac:dyDescent="0.2">
      <c r="A997" t="s">
        <v>4761</v>
      </c>
      <c r="B997" s="10" t="s">
        <v>1574</v>
      </c>
      <c r="C997" t="s">
        <v>7393</v>
      </c>
      <c r="D997" t="s">
        <v>1575</v>
      </c>
      <c r="E997" s="9">
        <v>69.016499999999994</v>
      </c>
      <c r="F997" s="10" t="str">
        <f>+_01_CODIGOS_Y_COSTOS_xlsm[[#This Row],[FABRICA]]&amp;_01_CODIGOS_Y_COSTOS_xlsm[[#This Row],[CODIGO]]</f>
        <v>OVNISA126</v>
      </c>
      <c r="G997">
        <v>126</v>
      </c>
      <c r="H997"/>
      <c r="I997"/>
      <c r="J997"/>
      <c r="K997"/>
      <c r="L997"/>
    </row>
    <row r="998" spans="1:12" x14ac:dyDescent="0.2">
      <c r="A998" t="s">
        <v>4761</v>
      </c>
      <c r="B998" s="10" t="s">
        <v>1576</v>
      </c>
      <c r="C998" t="s">
        <v>7815</v>
      </c>
      <c r="D998" t="s">
        <v>1577</v>
      </c>
      <c r="E998" s="9">
        <v>77.063199999999995</v>
      </c>
      <c r="F998" s="10" t="str">
        <f>+_01_CODIGOS_Y_COSTOS_xlsm[[#This Row],[FABRICA]]&amp;_01_CODIGOS_Y_COSTOS_xlsm[[#This Row],[CODIGO]]</f>
        <v>OVNISA127</v>
      </c>
      <c r="G998">
        <v>127</v>
      </c>
      <c r="H998"/>
      <c r="I998"/>
      <c r="J998"/>
      <c r="K998"/>
      <c r="L998"/>
    </row>
    <row r="999" spans="1:12" x14ac:dyDescent="0.2">
      <c r="A999" t="s">
        <v>4761</v>
      </c>
      <c r="B999" s="10" t="s">
        <v>1578</v>
      </c>
      <c r="C999" t="s">
        <v>7395</v>
      </c>
      <c r="D999" t="s">
        <v>1579</v>
      </c>
      <c r="E999" s="9">
        <v>76.6584</v>
      </c>
      <c r="F999" s="10" t="str">
        <f>+_01_CODIGOS_Y_COSTOS_xlsm[[#This Row],[FABRICA]]&amp;_01_CODIGOS_Y_COSTOS_xlsm[[#This Row],[CODIGO]]</f>
        <v>OVNISA128</v>
      </c>
      <c r="G999">
        <v>128</v>
      </c>
      <c r="H999"/>
      <c r="I999"/>
      <c r="J999"/>
      <c r="K999"/>
      <c r="L999"/>
    </row>
    <row r="1000" spans="1:12" x14ac:dyDescent="0.2">
      <c r="A1000" t="s">
        <v>4761</v>
      </c>
      <c r="B1000" s="10" t="s">
        <v>1580</v>
      </c>
      <c r="C1000" t="s">
        <v>7816</v>
      </c>
      <c r="D1000" t="s">
        <v>1581</v>
      </c>
      <c r="E1000" s="9">
        <v>78.614599999999996</v>
      </c>
      <c r="F1000" s="10" t="str">
        <f>+_01_CODIGOS_Y_COSTOS_xlsm[[#This Row],[FABRICA]]&amp;_01_CODIGOS_Y_COSTOS_xlsm[[#This Row],[CODIGO]]</f>
        <v>OVNISA129</v>
      </c>
      <c r="G1000">
        <v>129</v>
      </c>
      <c r="H1000"/>
      <c r="I1000"/>
      <c r="J1000"/>
      <c r="K1000"/>
      <c r="L1000"/>
    </row>
    <row r="1001" spans="1:12" x14ac:dyDescent="0.2">
      <c r="A1001" t="s">
        <v>4761</v>
      </c>
      <c r="B1001" s="10" t="s">
        <v>1582</v>
      </c>
      <c r="C1001" t="s">
        <v>7397</v>
      </c>
      <c r="D1001" t="s">
        <v>1583</v>
      </c>
      <c r="E1001" s="9">
        <v>82.344200000000001</v>
      </c>
      <c r="F1001" s="10" t="str">
        <f>+_01_CODIGOS_Y_COSTOS_xlsm[[#This Row],[FABRICA]]&amp;_01_CODIGOS_Y_COSTOS_xlsm[[#This Row],[CODIGO]]</f>
        <v>OVNISA130</v>
      </c>
      <c r="G1001">
        <v>130</v>
      </c>
      <c r="H1001"/>
      <c r="I1001"/>
      <c r="J1001"/>
      <c r="K1001"/>
      <c r="L1001"/>
    </row>
    <row r="1002" spans="1:12" x14ac:dyDescent="0.2">
      <c r="A1002" t="s">
        <v>4761</v>
      </c>
      <c r="B1002" s="10" t="s">
        <v>1584</v>
      </c>
      <c r="C1002" t="s">
        <v>7817</v>
      </c>
      <c r="D1002" t="s">
        <v>1585</v>
      </c>
      <c r="E1002" s="9">
        <v>86.780900000000003</v>
      </c>
      <c r="F1002" s="10" t="str">
        <f>+_01_CODIGOS_Y_COSTOS_xlsm[[#This Row],[FABRICA]]&amp;_01_CODIGOS_Y_COSTOS_xlsm[[#This Row],[CODIGO]]</f>
        <v>OVNISA131</v>
      </c>
      <c r="G1002">
        <v>131</v>
      </c>
      <c r="H1002"/>
      <c r="I1002"/>
      <c r="J1002"/>
      <c r="K1002"/>
      <c r="L1002"/>
    </row>
    <row r="1003" spans="1:12" x14ac:dyDescent="0.2">
      <c r="A1003" t="s">
        <v>4761</v>
      </c>
      <c r="B1003" s="10" t="s">
        <v>1586</v>
      </c>
      <c r="C1003" t="s">
        <v>7399</v>
      </c>
      <c r="D1003" t="s">
        <v>1587</v>
      </c>
      <c r="E1003" s="9">
        <v>90.187700000000007</v>
      </c>
      <c r="F1003" s="10" t="str">
        <f>+_01_CODIGOS_Y_COSTOS_xlsm[[#This Row],[FABRICA]]&amp;_01_CODIGOS_Y_COSTOS_xlsm[[#This Row],[CODIGO]]</f>
        <v>OVNISA132</v>
      </c>
      <c r="G1003">
        <v>132</v>
      </c>
      <c r="H1003"/>
      <c r="I1003"/>
      <c r="J1003"/>
      <c r="K1003"/>
      <c r="L1003"/>
    </row>
    <row r="1004" spans="1:12" x14ac:dyDescent="0.2">
      <c r="A1004" t="s">
        <v>4761</v>
      </c>
      <c r="B1004" s="10" t="s">
        <v>1588</v>
      </c>
      <c r="C1004" t="s">
        <v>7818</v>
      </c>
      <c r="D1004" t="s">
        <v>1589</v>
      </c>
      <c r="E1004" s="9">
        <v>91.539000000000001</v>
      </c>
      <c r="F1004" s="10" t="str">
        <f>+_01_CODIGOS_Y_COSTOS_xlsm[[#This Row],[FABRICA]]&amp;_01_CODIGOS_Y_COSTOS_xlsm[[#This Row],[CODIGO]]</f>
        <v>OVNISA133</v>
      </c>
      <c r="G1004">
        <v>133</v>
      </c>
      <c r="H1004"/>
      <c r="I1004"/>
      <c r="J1004"/>
      <c r="K1004"/>
      <c r="L1004"/>
    </row>
    <row r="1005" spans="1:12" x14ac:dyDescent="0.2">
      <c r="A1005" t="s">
        <v>4761</v>
      </c>
      <c r="B1005" s="10" t="s">
        <v>1590</v>
      </c>
      <c r="C1005" t="s">
        <v>7401</v>
      </c>
      <c r="D1005" t="s">
        <v>1591</v>
      </c>
      <c r="E1005" s="9">
        <v>94.744100000000003</v>
      </c>
      <c r="F1005" s="10" t="str">
        <f>+_01_CODIGOS_Y_COSTOS_xlsm[[#This Row],[FABRICA]]&amp;_01_CODIGOS_Y_COSTOS_xlsm[[#This Row],[CODIGO]]</f>
        <v>OVNISA134</v>
      </c>
      <c r="G1005">
        <v>134</v>
      </c>
      <c r="H1005"/>
      <c r="I1005"/>
      <c r="J1005"/>
      <c r="K1005"/>
      <c r="L1005"/>
    </row>
    <row r="1006" spans="1:12" x14ac:dyDescent="0.2">
      <c r="A1006" t="s">
        <v>4761</v>
      </c>
      <c r="B1006" s="10" t="s">
        <v>1592</v>
      </c>
      <c r="C1006" t="s">
        <v>7819</v>
      </c>
      <c r="D1006" t="s">
        <v>1593</v>
      </c>
      <c r="E1006" s="9">
        <v>99.906999999999996</v>
      </c>
      <c r="F1006" s="10" t="str">
        <f>+_01_CODIGOS_Y_COSTOS_xlsm[[#This Row],[FABRICA]]&amp;_01_CODIGOS_Y_COSTOS_xlsm[[#This Row],[CODIGO]]</f>
        <v>OVNISA135</v>
      </c>
      <c r="G1006">
        <v>135</v>
      </c>
      <c r="H1006"/>
      <c r="I1006"/>
      <c r="J1006"/>
      <c r="K1006"/>
      <c r="L1006"/>
    </row>
    <row r="1007" spans="1:12" x14ac:dyDescent="0.2">
      <c r="A1007" t="s">
        <v>4761</v>
      </c>
      <c r="B1007" s="10" t="s">
        <v>1594</v>
      </c>
      <c r="C1007" t="s">
        <v>7403</v>
      </c>
      <c r="D1007" t="s">
        <v>1595</v>
      </c>
      <c r="E1007" s="9">
        <v>111.6108</v>
      </c>
      <c r="F1007" s="10" t="str">
        <f>+_01_CODIGOS_Y_COSTOS_xlsm[[#This Row],[FABRICA]]&amp;_01_CODIGOS_Y_COSTOS_xlsm[[#This Row],[CODIGO]]</f>
        <v>OVNISA136</v>
      </c>
      <c r="G1007">
        <v>136</v>
      </c>
      <c r="H1007"/>
      <c r="I1007"/>
      <c r="J1007"/>
      <c r="K1007"/>
      <c r="L1007"/>
    </row>
    <row r="1008" spans="1:12" x14ac:dyDescent="0.2">
      <c r="A1008" t="s">
        <v>4761</v>
      </c>
      <c r="B1008" s="10" t="s">
        <v>1596</v>
      </c>
      <c r="C1008" t="s">
        <v>7820</v>
      </c>
      <c r="D1008" t="s">
        <v>1597</v>
      </c>
      <c r="E1008" s="9">
        <v>115.7216</v>
      </c>
      <c r="F1008" s="10" t="str">
        <f>+_01_CODIGOS_Y_COSTOS_xlsm[[#This Row],[FABRICA]]&amp;_01_CODIGOS_Y_COSTOS_xlsm[[#This Row],[CODIGO]]</f>
        <v>OVNISA137</v>
      </c>
      <c r="G1008">
        <v>137</v>
      </c>
      <c r="H1008"/>
      <c r="I1008"/>
      <c r="J1008"/>
      <c r="K1008"/>
      <c r="L1008"/>
    </row>
    <row r="1009" spans="1:12" x14ac:dyDescent="0.2">
      <c r="A1009" t="s">
        <v>4761</v>
      </c>
      <c r="B1009" s="10" t="s">
        <v>1598</v>
      </c>
      <c r="C1009" t="s">
        <v>7405</v>
      </c>
      <c r="D1009" t="s">
        <v>1599</v>
      </c>
      <c r="E1009" s="9">
        <v>121.2183</v>
      </c>
      <c r="F1009" s="10" t="str">
        <f>+_01_CODIGOS_Y_COSTOS_xlsm[[#This Row],[FABRICA]]&amp;_01_CODIGOS_Y_COSTOS_xlsm[[#This Row],[CODIGO]]</f>
        <v>OVNISA138</v>
      </c>
      <c r="G1009">
        <v>138</v>
      </c>
      <c r="H1009"/>
      <c r="I1009"/>
      <c r="J1009"/>
      <c r="K1009"/>
      <c r="L1009"/>
    </row>
    <row r="1010" spans="1:12" x14ac:dyDescent="0.2">
      <c r="A1010" t="s">
        <v>4761</v>
      </c>
      <c r="B1010" s="10" t="s">
        <v>1600</v>
      </c>
      <c r="C1010" t="s">
        <v>7821</v>
      </c>
      <c r="D1010" t="s">
        <v>1601</v>
      </c>
      <c r="E1010" s="9">
        <v>123.55719999999999</v>
      </c>
      <c r="F1010" s="10" t="str">
        <f>+_01_CODIGOS_Y_COSTOS_xlsm[[#This Row],[FABRICA]]&amp;_01_CODIGOS_Y_COSTOS_xlsm[[#This Row],[CODIGO]]</f>
        <v>OVNISA139</v>
      </c>
      <c r="G1010">
        <v>139</v>
      </c>
      <c r="H1010"/>
      <c r="I1010"/>
      <c r="J1010"/>
      <c r="K1010"/>
      <c r="L1010"/>
    </row>
    <row r="1011" spans="1:12" x14ac:dyDescent="0.2">
      <c r="A1011" t="s">
        <v>4761</v>
      </c>
      <c r="B1011" s="10" t="s">
        <v>1602</v>
      </c>
      <c r="C1011" t="s">
        <v>7407</v>
      </c>
      <c r="D1011" t="s">
        <v>1603</v>
      </c>
      <c r="E1011" s="9">
        <v>125.0093</v>
      </c>
      <c r="F1011" s="10" t="str">
        <f>+_01_CODIGOS_Y_COSTOS_xlsm[[#This Row],[FABRICA]]&amp;_01_CODIGOS_Y_COSTOS_xlsm[[#This Row],[CODIGO]]</f>
        <v>OVNISA140</v>
      </c>
      <c r="G1011">
        <v>140</v>
      </c>
      <c r="H1011"/>
      <c r="I1011"/>
      <c r="J1011"/>
      <c r="K1011"/>
      <c r="L1011"/>
    </row>
    <row r="1012" spans="1:12" x14ac:dyDescent="0.2">
      <c r="A1012" t="s">
        <v>4761</v>
      </c>
      <c r="B1012" s="10" t="s">
        <v>1604</v>
      </c>
      <c r="C1012" t="s">
        <v>7822</v>
      </c>
      <c r="D1012" t="s">
        <v>1605</v>
      </c>
      <c r="E1012" s="9">
        <v>125.1101</v>
      </c>
      <c r="F1012" s="10" t="str">
        <f>+_01_CODIGOS_Y_COSTOS_xlsm[[#This Row],[FABRICA]]&amp;_01_CODIGOS_Y_COSTOS_xlsm[[#This Row],[CODIGO]]</f>
        <v>OVNISA141</v>
      </c>
      <c r="G1012">
        <v>141</v>
      </c>
      <c r="H1012"/>
      <c r="I1012"/>
      <c r="J1012"/>
      <c r="K1012"/>
      <c r="L1012"/>
    </row>
    <row r="1013" spans="1:12" x14ac:dyDescent="0.2">
      <c r="A1013" t="s">
        <v>4761</v>
      </c>
      <c r="B1013" s="10" t="s">
        <v>1606</v>
      </c>
      <c r="C1013" t="s">
        <v>7823</v>
      </c>
      <c r="D1013" t="s">
        <v>1607</v>
      </c>
      <c r="E1013" s="9">
        <v>136.3194</v>
      </c>
      <c r="F1013" s="10" t="str">
        <f>+_01_CODIGOS_Y_COSTOS_xlsm[[#This Row],[FABRICA]]&amp;_01_CODIGOS_Y_COSTOS_xlsm[[#This Row],[CODIGO]]</f>
        <v>OVNISA142</v>
      </c>
      <c r="G1013">
        <v>142</v>
      </c>
      <c r="H1013"/>
      <c r="I1013"/>
      <c r="J1013"/>
      <c r="K1013"/>
      <c r="L1013"/>
    </row>
    <row r="1014" spans="1:12" x14ac:dyDescent="0.2">
      <c r="A1014" t="s">
        <v>4761</v>
      </c>
      <c r="B1014" s="10" t="s">
        <v>1608</v>
      </c>
      <c r="C1014" t="s">
        <v>7824</v>
      </c>
      <c r="D1014" t="s">
        <v>1609</v>
      </c>
      <c r="E1014" s="9">
        <v>141.63499999999999</v>
      </c>
      <c r="F1014" s="10" t="str">
        <f>+_01_CODIGOS_Y_COSTOS_xlsm[[#This Row],[FABRICA]]&amp;_01_CODIGOS_Y_COSTOS_xlsm[[#This Row],[CODIGO]]</f>
        <v>OVNISA143</v>
      </c>
      <c r="G1014">
        <v>143</v>
      </c>
      <c r="H1014"/>
      <c r="I1014"/>
      <c r="J1014"/>
      <c r="K1014"/>
      <c r="L1014"/>
    </row>
    <row r="1015" spans="1:12" x14ac:dyDescent="0.2">
      <c r="A1015" t="s">
        <v>4761</v>
      </c>
      <c r="B1015" s="10" t="s">
        <v>1610</v>
      </c>
      <c r="C1015" t="s">
        <v>7825</v>
      </c>
      <c r="D1015" t="s">
        <v>1611</v>
      </c>
      <c r="E1015" s="9">
        <v>142.16579999999999</v>
      </c>
      <c r="F1015" s="10" t="str">
        <f>+_01_CODIGOS_Y_COSTOS_xlsm[[#This Row],[FABRICA]]&amp;_01_CODIGOS_Y_COSTOS_xlsm[[#This Row],[CODIGO]]</f>
        <v>OVNISA144</v>
      </c>
      <c r="G1015">
        <v>144</v>
      </c>
      <c r="H1015"/>
      <c r="I1015"/>
      <c r="J1015"/>
      <c r="K1015"/>
      <c r="L1015"/>
    </row>
    <row r="1016" spans="1:12" x14ac:dyDescent="0.2">
      <c r="A1016" t="s">
        <v>4761</v>
      </c>
      <c r="B1016" s="10" t="s">
        <v>1612</v>
      </c>
      <c r="C1016" t="s">
        <v>7409</v>
      </c>
      <c r="D1016" t="s">
        <v>1613</v>
      </c>
      <c r="E1016" s="9">
        <v>142.99270000000001</v>
      </c>
      <c r="F1016" s="10" t="str">
        <f>+_01_CODIGOS_Y_COSTOS_xlsm[[#This Row],[FABRICA]]&amp;_01_CODIGOS_Y_COSTOS_xlsm[[#This Row],[CODIGO]]</f>
        <v>OVNISA145</v>
      </c>
      <c r="G1016">
        <v>145</v>
      </c>
      <c r="H1016"/>
      <c r="I1016"/>
      <c r="J1016"/>
      <c r="K1016"/>
      <c r="L1016"/>
    </row>
    <row r="1017" spans="1:12" x14ac:dyDescent="0.2">
      <c r="A1017" t="s">
        <v>4761</v>
      </c>
      <c r="B1017" s="10" t="s">
        <v>1614</v>
      </c>
      <c r="C1017" t="s">
        <v>7411</v>
      </c>
      <c r="D1017" t="s">
        <v>1615</v>
      </c>
      <c r="E1017" s="9">
        <v>146.70339999999999</v>
      </c>
      <c r="F1017" s="10" t="str">
        <f>+_01_CODIGOS_Y_COSTOS_xlsm[[#This Row],[FABRICA]]&amp;_01_CODIGOS_Y_COSTOS_xlsm[[#This Row],[CODIGO]]</f>
        <v>OVNISA146</v>
      </c>
      <c r="G1017">
        <v>146</v>
      </c>
      <c r="H1017"/>
      <c r="I1017"/>
      <c r="J1017"/>
      <c r="K1017"/>
      <c r="L1017"/>
    </row>
    <row r="1018" spans="1:12" x14ac:dyDescent="0.2">
      <c r="A1018" t="s">
        <v>4761</v>
      </c>
      <c r="B1018" s="10" t="s">
        <v>1616</v>
      </c>
      <c r="C1018" t="s">
        <v>7826</v>
      </c>
      <c r="D1018" t="s">
        <v>1617</v>
      </c>
      <c r="E1018" s="9">
        <v>163.76060000000001</v>
      </c>
      <c r="F1018" s="10" t="str">
        <f>+_01_CODIGOS_Y_COSTOS_xlsm[[#This Row],[FABRICA]]&amp;_01_CODIGOS_Y_COSTOS_xlsm[[#This Row],[CODIGO]]</f>
        <v>OVNISA147</v>
      </c>
      <c r="G1018">
        <v>147</v>
      </c>
      <c r="H1018"/>
      <c r="I1018"/>
      <c r="J1018"/>
      <c r="K1018"/>
      <c r="L1018"/>
    </row>
    <row r="1019" spans="1:12" x14ac:dyDescent="0.2">
      <c r="A1019" t="s">
        <v>4761</v>
      </c>
      <c r="B1019" s="10" t="s">
        <v>1618</v>
      </c>
      <c r="C1019" t="s">
        <v>7827</v>
      </c>
      <c r="D1019" t="s">
        <v>1619</v>
      </c>
      <c r="E1019" s="9">
        <v>23.590399999999999</v>
      </c>
      <c r="F1019" s="10" t="str">
        <f>+_01_CODIGOS_Y_COSTOS_xlsm[[#This Row],[FABRICA]]&amp;_01_CODIGOS_Y_COSTOS_xlsm[[#This Row],[CODIGO]]</f>
        <v>OVNISA201</v>
      </c>
      <c r="G1019">
        <v>201</v>
      </c>
      <c r="H1019"/>
      <c r="I1019"/>
      <c r="J1019"/>
      <c r="K1019"/>
      <c r="L1019"/>
    </row>
    <row r="1020" spans="1:12" x14ac:dyDescent="0.2">
      <c r="A1020" t="s">
        <v>4761</v>
      </c>
      <c r="B1020" s="10" t="s">
        <v>1620</v>
      </c>
      <c r="C1020" t="s">
        <v>7828</v>
      </c>
      <c r="D1020" t="s">
        <v>1621</v>
      </c>
      <c r="E1020" s="9">
        <v>25.825299999999999</v>
      </c>
      <c r="F1020" s="10" t="str">
        <f>+_01_CODIGOS_Y_COSTOS_xlsm[[#This Row],[FABRICA]]&amp;_01_CODIGOS_Y_COSTOS_xlsm[[#This Row],[CODIGO]]</f>
        <v>OVNISA202</v>
      </c>
      <c r="G1020">
        <v>202</v>
      </c>
      <c r="H1020"/>
      <c r="I1020"/>
      <c r="J1020"/>
      <c r="K1020"/>
      <c r="L1020"/>
    </row>
    <row r="1021" spans="1:12" x14ac:dyDescent="0.2">
      <c r="A1021" t="s">
        <v>4761</v>
      </c>
      <c r="B1021" s="10" t="s">
        <v>1622</v>
      </c>
      <c r="C1021" t="s">
        <v>7542</v>
      </c>
      <c r="D1021" t="s">
        <v>1623</v>
      </c>
      <c r="E1021" s="9">
        <v>28.951699999999999</v>
      </c>
      <c r="F1021" s="10" t="str">
        <f>+_01_CODIGOS_Y_COSTOS_xlsm[[#This Row],[FABRICA]]&amp;_01_CODIGOS_Y_COSTOS_xlsm[[#This Row],[CODIGO]]</f>
        <v>OVNISA203</v>
      </c>
      <c r="G1021">
        <v>203</v>
      </c>
      <c r="H1021"/>
      <c r="I1021"/>
      <c r="J1021"/>
      <c r="K1021"/>
      <c r="L1021"/>
    </row>
    <row r="1022" spans="1:12" x14ac:dyDescent="0.2">
      <c r="A1022" t="s">
        <v>4761</v>
      </c>
      <c r="B1022" s="10" t="s">
        <v>1624</v>
      </c>
      <c r="C1022" t="s">
        <v>7829</v>
      </c>
      <c r="D1022" t="s">
        <v>1625</v>
      </c>
      <c r="E1022" s="9">
        <v>30.162800000000001</v>
      </c>
      <c r="F1022" s="10" t="str">
        <f>+_01_CODIGOS_Y_COSTOS_xlsm[[#This Row],[FABRICA]]&amp;_01_CODIGOS_Y_COSTOS_xlsm[[#This Row],[CODIGO]]</f>
        <v>OVNISA204</v>
      </c>
      <c r="G1022">
        <v>204</v>
      </c>
      <c r="H1022"/>
      <c r="I1022"/>
      <c r="J1022"/>
      <c r="K1022"/>
      <c r="L1022"/>
    </row>
    <row r="1023" spans="1:12" x14ac:dyDescent="0.2">
      <c r="A1023" t="s">
        <v>4761</v>
      </c>
      <c r="B1023" s="10" t="s">
        <v>1626</v>
      </c>
      <c r="C1023" t="s">
        <v>7543</v>
      </c>
      <c r="D1023" t="s">
        <v>1627</v>
      </c>
      <c r="E1023" s="9">
        <v>32.441899999999997</v>
      </c>
      <c r="F1023" s="10" t="str">
        <f>+_01_CODIGOS_Y_COSTOS_xlsm[[#This Row],[FABRICA]]&amp;_01_CODIGOS_Y_COSTOS_xlsm[[#This Row],[CODIGO]]</f>
        <v>OVNISA205</v>
      </c>
      <c r="G1023">
        <v>205</v>
      </c>
      <c r="H1023"/>
      <c r="I1023"/>
      <c r="J1023"/>
      <c r="K1023"/>
      <c r="L1023"/>
    </row>
    <row r="1024" spans="1:12" x14ac:dyDescent="0.2">
      <c r="A1024" t="s">
        <v>4761</v>
      </c>
      <c r="B1024" s="10" t="s">
        <v>1628</v>
      </c>
      <c r="C1024" t="s">
        <v>7830</v>
      </c>
      <c r="D1024" t="s">
        <v>1629</v>
      </c>
      <c r="E1024" s="9">
        <v>35.447000000000003</v>
      </c>
      <c r="F1024" s="10" t="str">
        <f>+_01_CODIGOS_Y_COSTOS_xlsm[[#This Row],[FABRICA]]&amp;_01_CODIGOS_Y_COSTOS_xlsm[[#This Row],[CODIGO]]</f>
        <v>OVNISA206</v>
      </c>
      <c r="G1024">
        <v>206</v>
      </c>
      <c r="H1024"/>
      <c r="I1024"/>
      <c r="J1024"/>
      <c r="K1024"/>
      <c r="L1024"/>
    </row>
    <row r="1025" spans="1:12" x14ac:dyDescent="0.2">
      <c r="A1025" t="s">
        <v>4761</v>
      </c>
      <c r="B1025" s="10" t="s">
        <v>1630</v>
      </c>
      <c r="C1025" t="s">
        <v>7831</v>
      </c>
      <c r="D1025" t="s">
        <v>1631</v>
      </c>
      <c r="E1025" s="9">
        <v>39.680599999999998</v>
      </c>
      <c r="F1025" s="10" t="str">
        <f>+_01_CODIGOS_Y_COSTOS_xlsm[[#This Row],[FABRICA]]&amp;_01_CODIGOS_Y_COSTOS_xlsm[[#This Row],[CODIGO]]</f>
        <v>OVNISA207</v>
      </c>
      <c r="G1025">
        <v>207</v>
      </c>
      <c r="H1025"/>
      <c r="I1025"/>
      <c r="J1025"/>
      <c r="K1025"/>
      <c r="L1025"/>
    </row>
    <row r="1026" spans="1:12" x14ac:dyDescent="0.2">
      <c r="A1026" t="s">
        <v>4761</v>
      </c>
      <c r="B1026" s="10" t="s">
        <v>1632</v>
      </c>
      <c r="C1026" t="s">
        <v>7544</v>
      </c>
      <c r="D1026" t="s">
        <v>1633</v>
      </c>
      <c r="E1026" s="9">
        <v>42.986499999999999</v>
      </c>
      <c r="F1026" s="10" t="str">
        <f>+_01_CODIGOS_Y_COSTOS_xlsm[[#This Row],[FABRICA]]&amp;_01_CODIGOS_Y_COSTOS_xlsm[[#This Row],[CODIGO]]</f>
        <v>OVNISA208</v>
      </c>
      <c r="G1026">
        <v>208</v>
      </c>
      <c r="H1026"/>
      <c r="I1026"/>
      <c r="J1026"/>
      <c r="K1026"/>
      <c r="L1026"/>
    </row>
    <row r="1027" spans="1:12" x14ac:dyDescent="0.2">
      <c r="A1027" t="s">
        <v>4761</v>
      </c>
      <c r="B1027" s="10" t="s">
        <v>1634</v>
      </c>
      <c r="C1027" t="s">
        <v>7832</v>
      </c>
      <c r="D1027" t="s">
        <v>1635</v>
      </c>
      <c r="E1027" s="9">
        <v>47.725700000000003</v>
      </c>
      <c r="F1027" s="10" t="str">
        <f>+_01_CODIGOS_Y_COSTOS_xlsm[[#This Row],[FABRICA]]&amp;_01_CODIGOS_Y_COSTOS_xlsm[[#This Row],[CODIGO]]</f>
        <v>OVNISA209</v>
      </c>
      <c r="G1027">
        <v>209</v>
      </c>
      <c r="H1027"/>
      <c r="I1027"/>
      <c r="J1027"/>
      <c r="K1027"/>
      <c r="L1027"/>
    </row>
    <row r="1028" spans="1:12" x14ac:dyDescent="0.2">
      <c r="A1028" t="s">
        <v>4761</v>
      </c>
      <c r="B1028" s="10" t="s">
        <v>1636</v>
      </c>
      <c r="C1028" t="s">
        <v>7545</v>
      </c>
      <c r="D1028" t="s">
        <v>1637</v>
      </c>
      <c r="E1028" s="9">
        <v>49.176200000000001</v>
      </c>
      <c r="F1028" s="10" t="str">
        <f>+_01_CODIGOS_Y_COSTOS_xlsm[[#This Row],[FABRICA]]&amp;_01_CODIGOS_Y_COSTOS_xlsm[[#This Row],[CODIGO]]</f>
        <v>OVNISA210</v>
      </c>
      <c r="G1028">
        <v>210</v>
      </c>
      <c r="H1028"/>
      <c r="I1028"/>
      <c r="J1028"/>
      <c r="K1028"/>
      <c r="L1028"/>
    </row>
    <row r="1029" spans="1:12" x14ac:dyDescent="0.2">
      <c r="A1029" t="s">
        <v>4761</v>
      </c>
      <c r="B1029" s="10" t="s">
        <v>1638</v>
      </c>
      <c r="C1029" t="s">
        <v>7546</v>
      </c>
      <c r="D1029" t="s">
        <v>1639</v>
      </c>
      <c r="E1029" s="9">
        <v>52.060099999999998</v>
      </c>
      <c r="F1029" s="10" t="str">
        <f>+_01_CODIGOS_Y_COSTOS_xlsm[[#This Row],[FABRICA]]&amp;_01_CODIGOS_Y_COSTOS_xlsm[[#This Row],[CODIGO]]</f>
        <v>OVNISA211</v>
      </c>
      <c r="G1029">
        <v>211</v>
      </c>
      <c r="H1029"/>
      <c r="I1029"/>
      <c r="J1029"/>
      <c r="K1029"/>
      <c r="L1029"/>
    </row>
    <row r="1030" spans="1:12" x14ac:dyDescent="0.2">
      <c r="A1030" t="s">
        <v>4761</v>
      </c>
      <c r="B1030" s="10" t="s">
        <v>1640</v>
      </c>
      <c r="C1030" t="s">
        <v>7833</v>
      </c>
      <c r="D1030" t="s">
        <v>1641</v>
      </c>
      <c r="E1030" s="9">
        <v>55.366</v>
      </c>
      <c r="F1030" s="10" t="str">
        <f>+_01_CODIGOS_Y_COSTOS_xlsm[[#This Row],[FABRICA]]&amp;_01_CODIGOS_Y_COSTOS_xlsm[[#This Row],[CODIGO]]</f>
        <v>OVNISA212</v>
      </c>
      <c r="G1030">
        <v>212</v>
      </c>
      <c r="H1030"/>
      <c r="I1030"/>
      <c r="J1030"/>
      <c r="K1030"/>
      <c r="L1030"/>
    </row>
    <row r="1031" spans="1:12" x14ac:dyDescent="0.2">
      <c r="A1031" t="s">
        <v>4761</v>
      </c>
      <c r="B1031" s="10" t="s">
        <v>1642</v>
      </c>
      <c r="C1031" t="s">
        <v>7834</v>
      </c>
      <c r="D1031" t="s">
        <v>1643</v>
      </c>
      <c r="E1031" s="9">
        <v>59.7209</v>
      </c>
      <c r="F1031" s="10" t="str">
        <f>+_01_CODIGOS_Y_COSTOS_xlsm[[#This Row],[FABRICA]]&amp;_01_CODIGOS_Y_COSTOS_xlsm[[#This Row],[CODIGO]]</f>
        <v>OVNISA213</v>
      </c>
      <c r="G1031">
        <v>213</v>
      </c>
      <c r="H1031"/>
      <c r="I1031"/>
      <c r="J1031"/>
      <c r="K1031"/>
      <c r="L1031"/>
    </row>
    <row r="1032" spans="1:12" x14ac:dyDescent="0.2">
      <c r="A1032" t="s">
        <v>4761</v>
      </c>
      <c r="B1032" s="10" t="s">
        <v>1644</v>
      </c>
      <c r="C1032" t="s">
        <v>7547</v>
      </c>
      <c r="D1032" t="s">
        <v>1645</v>
      </c>
      <c r="E1032" s="9">
        <v>62.201500000000003</v>
      </c>
      <c r="F1032" s="10" t="str">
        <f>+_01_CODIGOS_Y_COSTOS_xlsm[[#This Row],[FABRICA]]&amp;_01_CODIGOS_Y_COSTOS_xlsm[[#This Row],[CODIGO]]</f>
        <v>OVNISA214</v>
      </c>
      <c r="G1032">
        <v>214</v>
      </c>
      <c r="H1032"/>
      <c r="I1032"/>
      <c r="J1032"/>
      <c r="K1032"/>
      <c r="L1032"/>
    </row>
    <row r="1033" spans="1:12" x14ac:dyDescent="0.2">
      <c r="A1033" t="s">
        <v>4761</v>
      </c>
      <c r="B1033" s="10" t="s">
        <v>1646</v>
      </c>
      <c r="C1033" t="s">
        <v>7835</v>
      </c>
      <c r="D1033" t="s">
        <v>1647</v>
      </c>
      <c r="E1033" s="9">
        <v>66.212999999999994</v>
      </c>
      <c r="F1033" s="10" t="str">
        <f>+_01_CODIGOS_Y_COSTOS_xlsm[[#This Row],[FABRICA]]&amp;_01_CODIGOS_Y_COSTOS_xlsm[[#This Row],[CODIGO]]</f>
        <v>OVNISA215</v>
      </c>
      <c r="G1033">
        <v>215</v>
      </c>
      <c r="H1033"/>
      <c r="I1033"/>
      <c r="J1033"/>
      <c r="K1033"/>
      <c r="L1033"/>
    </row>
    <row r="1034" spans="1:12" x14ac:dyDescent="0.2">
      <c r="A1034" t="s">
        <v>4761</v>
      </c>
      <c r="B1034" s="10" t="s">
        <v>1648</v>
      </c>
      <c r="C1034" t="s">
        <v>7548</v>
      </c>
      <c r="D1034" t="s">
        <v>1649</v>
      </c>
      <c r="E1034" s="9">
        <v>70.347399999999993</v>
      </c>
      <c r="F1034" s="10" t="str">
        <f>+_01_CODIGOS_Y_COSTOS_xlsm[[#This Row],[FABRICA]]&amp;_01_CODIGOS_Y_COSTOS_xlsm[[#This Row],[CODIGO]]</f>
        <v>OVNISA216</v>
      </c>
      <c r="G1034">
        <v>216</v>
      </c>
      <c r="H1034"/>
      <c r="I1034"/>
      <c r="J1034"/>
      <c r="K1034"/>
      <c r="L1034"/>
    </row>
    <row r="1035" spans="1:12" x14ac:dyDescent="0.2">
      <c r="A1035" t="s">
        <v>4761</v>
      </c>
      <c r="B1035" s="10" t="s">
        <v>1650</v>
      </c>
      <c r="C1035" t="s">
        <v>7836</v>
      </c>
      <c r="D1035" t="s">
        <v>1651</v>
      </c>
      <c r="E1035" s="9">
        <v>73.875399999999999</v>
      </c>
      <c r="F1035" s="10" t="str">
        <f>+_01_CODIGOS_Y_COSTOS_xlsm[[#This Row],[FABRICA]]&amp;_01_CODIGOS_Y_COSTOS_xlsm[[#This Row],[CODIGO]]</f>
        <v>OVNISA217</v>
      </c>
      <c r="G1035">
        <v>217</v>
      </c>
      <c r="H1035"/>
      <c r="I1035"/>
      <c r="J1035"/>
      <c r="K1035"/>
      <c r="L1035"/>
    </row>
    <row r="1036" spans="1:12" x14ac:dyDescent="0.2">
      <c r="A1036" t="s">
        <v>4761</v>
      </c>
      <c r="B1036" s="10" t="s">
        <v>1652</v>
      </c>
      <c r="C1036" t="s">
        <v>7837</v>
      </c>
      <c r="D1036" t="s">
        <v>1653</v>
      </c>
      <c r="E1036" s="9">
        <v>78.009799999999998</v>
      </c>
      <c r="F1036" s="10" t="str">
        <f>+_01_CODIGOS_Y_COSTOS_xlsm[[#This Row],[FABRICA]]&amp;_01_CODIGOS_Y_COSTOS_xlsm[[#This Row],[CODIGO]]</f>
        <v>OVNISA218</v>
      </c>
      <c r="G1036">
        <v>218</v>
      </c>
      <c r="H1036"/>
      <c r="I1036"/>
      <c r="J1036"/>
      <c r="K1036"/>
      <c r="L1036"/>
    </row>
    <row r="1037" spans="1:12" x14ac:dyDescent="0.2">
      <c r="A1037" t="s">
        <v>4761</v>
      </c>
      <c r="B1037" s="10" t="s">
        <v>1654</v>
      </c>
      <c r="C1037" t="s">
        <v>7549</v>
      </c>
      <c r="D1037" t="s">
        <v>1655</v>
      </c>
      <c r="E1037" s="9">
        <v>88.231499999999997</v>
      </c>
      <c r="F1037" s="10" t="str">
        <f>+_01_CODIGOS_Y_COSTOS_xlsm[[#This Row],[FABRICA]]&amp;_01_CODIGOS_Y_COSTOS_xlsm[[#This Row],[CODIGO]]</f>
        <v>OVNISA219</v>
      </c>
      <c r="G1037">
        <v>219</v>
      </c>
      <c r="H1037"/>
      <c r="I1037"/>
      <c r="J1037"/>
      <c r="K1037"/>
      <c r="L1037"/>
    </row>
    <row r="1038" spans="1:12" x14ac:dyDescent="0.2">
      <c r="A1038" t="s">
        <v>4761</v>
      </c>
      <c r="B1038" s="10" t="s">
        <v>1656</v>
      </c>
      <c r="C1038" t="s">
        <v>7550</v>
      </c>
      <c r="D1038" t="s">
        <v>1657</v>
      </c>
      <c r="E1038" s="9">
        <v>91.940600000000003</v>
      </c>
      <c r="F1038" s="10" t="str">
        <f>+_01_CODIGOS_Y_COSTOS_xlsm[[#This Row],[FABRICA]]&amp;_01_CODIGOS_Y_COSTOS_xlsm[[#This Row],[CODIGO]]</f>
        <v>OVNISA220</v>
      </c>
      <c r="G1038">
        <v>220</v>
      </c>
      <c r="H1038"/>
      <c r="I1038"/>
      <c r="J1038"/>
      <c r="K1038"/>
      <c r="L1038"/>
    </row>
    <row r="1039" spans="1:12" x14ac:dyDescent="0.2">
      <c r="A1039" t="s">
        <v>4761</v>
      </c>
      <c r="B1039" s="10" t="s">
        <v>1658</v>
      </c>
      <c r="C1039" t="s">
        <v>7551</v>
      </c>
      <c r="D1039" t="s">
        <v>1659</v>
      </c>
      <c r="E1039" s="9">
        <v>94.320499999999996</v>
      </c>
      <c r="F1039" s="10" t="str">
        <f>+_01_CODIGOS_Y_COSTOS_xlsm[[#This Row],[FABRICA]]&amp;_01_CODIGOS_Y_COSTOS_xlsm[[#This Row],[CODIGO]]</f>
        <v>OVNISA221</v>
      </c>
      <c r="G1039">
        <v>221</v>
      </c>
      <c r="H1039"/>
      <c r="I1039"/>
      <c r="J1039"/>
      <c r="K1039"/>
      <c r="L1039"/>
    </row>
    <row r="1040" spans="1:12" x14ac:dyDescent="0.2">
      <c r="A1040" t="s">
        <v>4761</v>
      </c>
      <c r="B1040" s="10" t="s">
        <v>1660</v>
      </c>
      <c r="C1040" t="s">
        <v>7838</v>
      </c>
      <c r="D1040" t="s">
        <v>1661</v>
      </c>
      <c r="E1040" s="9">
        <v>97.949299999999994</v>
      </c>
      <c r="F1040" s="10" t="str">
        <f>+_01_CODIGOS_Y_COSTOS_xlsm[[#This Row],[FABRICA]]&amp;_01_CODIGOS_Y_COSTOS_xlsm[[#This Row],[CODIGO]]</f>
        <v>OVNISA222</v>
      </c>
      <c r="G1040">
        <v>222</v>
      </c>
      <c r="H1040"/>
      <c r="I1040"/>
      <c r="J1040"/>
      <c r="K1040"/>
      <c r="L1040"/>
    </row>
    <row r="1041" spans="1:12" x14ac:dyDescent="0.2">
      <c r="A1041" t="s">
        <v>4761</v>
      </c>
      <c r="B1041" s="10" t="s">
        <v>1662</v>
      </c>
      <c r="C1041" t="s">
        <v>7552</v>
      </c>
      <c r="D1041" t="s">
        <v>1663</v>
      </c>
      <c r="E1041" s="9">
        <v>109.1003</v>
      </c>
      <c r="F1041" s="10" t="str">
        <f>+_01_CODIGOS_Y_COSTOS_xlsm[[#This Row],[FABRICA]]&amp;_01_CODIGOS_Y_COSTOS_xlsm[[#This Row],[CODIGO]]</f>
        <v>OVNISA223</v>
      </c>
      <c r="G1041">
        <v>223</v>
      </c>
      <c r="H1041"/>
      <c r="I1041"/>
      <c r="J1041"/>
      <c r="K1041"/>
      <c r="L1041"/>
    </row>
    <row r="1042" spans="1:12" x14ac:dyDescent="0.2">
      <c r="A1042" t="s">
        <v>4761</v>
      </c>
      <c r="B1042" s="10" t="s">
        <v>1664</v>
      </c>
      <c r="C1042" t="s">
        <v>7553</v>
      </c>
      <c r="D1042" t="s">
        <v>1665</v>
      </c>
      <c r="E1042" s="9">
        <v>115.5121</v>
      </c>
      <c r="F1042" s="10" t="str">
        <f>+_01_CODIGOS_Y_COSTOS_xlsm[[#This Row],[FABRICA]]&amp;_01_CODIGOS_Y_COSTOS_xlsm[[#This Row],[CODIGO]]</f>
        <v>OVNISA224</v>
      </c>
      <c r="G1042">
        <v>224</v>
      </c>
      <c r="H1042"/>
      <c r="I1042"/>
      <c r="J1042"/>
      <c r="K1042"/>
      <c r="L1042"/>
    </row>
    <row r="1043" spans="1:12" x14ac:dyDescent="0.2">
      <c r="A1043" t="s">
        <v>4761</v>
      </c>
      <c r="B1043" s="10" t="s">
        <v>1666</v>
      </c>
      <c r="C1043" t="s">
        <v>7839</v>
      </c>
      <c r="D1043" t="s">
        <v>1667</v>
      </c>
      <c r="E1043" s="9">
        <v>132.47640000000001</v>
      </c>
      <c r="F1043" s="10" t="str">
        <f>+_01_CODIGOS_Y_COSTOS_xlsm[[#This Row],[FABRICA]]&amp;_01_CODIGOS_Y_COSTOS_xlsm[[#This Row],[CODIGO]]</f>
        <v>OVNISA225</v>
      </c>
      <c r="G1043">
        <v>225</v>
      </c>
      <c r="H1043"/>
      <c r="I1043"/>
      <c r="J1043"/>
      <c r="K1043"/>
      <c r="L1043"/>
    </row>
    <row r="1044" spans="1:12" x14ac:dyDescent="0.2">
      <c r="A1044" t="s">
        <v>4761</v>
      </c>
      <c r="B1044" s="10" t="s">
        <v>1668</v>
      </c>
      <c r="C1044" t="s">
        <v>7840</v>
      </c>
      <c r="D1044" t="s">
        <v>1669</v>
      </c>
      <c r="E1044" s="9">
        <v>138.1968</v>
      </c>
      <c r="F1044" s="10" t="str">
        <f>+_01_CODIGOS_Y_COSTOS_xlsm[[#This Row],[FABRICA]]&amp;_01_CODIGOS_Y_COSTOS_xlsm[[#This Row],[CODIGO]]</f>
        <v>OVNISA226</v>
      </c>
      <c r="G1044">
        <v>226</v>
      </c>
      <c r="H1044"/>
      <c r="I1044"/>
      <c r="J1044"/>
      <c r="K1044"/>
      <c r="L1044"/>
    </row>
    <row r="1045" spans="1:12" x14ac:dyDescent="0.2">
      <c r="A1045" t="s">
        <v>4761</v>
      </c>
      <c r="B1045" s="10" t="s">
        <v>1670</v>
      </c>
      <c r="C1045" t="s">
        <v>7841</v>
      </c>
      <c r="D1045" t="s">
        <v>1671</v>
      </c>
      <c r="E1045" s="9">
        <v>141.9453</v>
      </c>
      <c r="F1045" s="10" t="str">
        <f>+_01_CODIGOS_Y_COSTOS_xlsm[[#This Row],[FABRICA]]&amp;_01_CODIGOS_Y_COSTOS_xlsm[[#This Row],[CODIGO]]</f>
        <v>OVNISA227</v>
      </c>
      <c r="G1045">
        <v>227</v>
      </c>
      <c r="H1045"/>
      <c r="I1045"/>
      <c r="J1045"/>
      <c r="K1045"/>
      <c r="L1045"/>
    </row>
    <row r="1046" spans="1:12" x14ac:dyDescent="0.2">
      <c r="A1046" t="s">
        <v>4761</v>
      </c>
      <c r="B1046" s="10" t="s">
        <v>1672</v>
      </c>
      <c r="C1046" t="s">
        <v>7842</v>
      </c>
      <c r="D1046" t="s">
        <v>1673</v>
      </c>
      <c r="E1046" s="9">
        <v>158.5805</v>
      </c>
      <c r="F1046" s="10" t="str">
        <f>+_01_CODIGOS_Y_COSTOS_xlsm[[#This Row],[FABRICA]]&amp;_01_CODIGOS_Y_COSTOS_xlsm[[#This Row],[CODIGO]]</f>
        <v>OVNISA228</v>
      </c>
      <c r="G1046">
        <v>228</v>
      </c>
      <c r="H1046"/>
      <c r="I1046"/>
      <c r="J1046"/>
      <c r="K1046"/>
      <c r="L1046"/>
    </row>
    <row r="1047" spans="1:12" x14ac:dyDescent="0.2">
      <c r="A1047" t="s">
        <v>4761</v>
      </c>
      <c r="B1047" s="10" t="s">
        <v>1674</v>
      </c>
      <c r="C1047" t="s">
        <v>7843</v>
      </c>
      <c r="D1047" t="s">
        <v>1675</v>
      </c>
      <c r="E1047" s="9">
        <v>163.63939999999999</v>
      </c>
      <c r="F1047" s="10" t="str">
        <f>+_01_CODIGOS_Y_COSTOS_xlsm[[#This Row],[FABRICA]]&amp;_01_CODIGOS_Y_COSTOS_xlsm[[#This Row],[CODIGO]]</f>
        <v>OVNISA229</v>
      </c>
      <c r="G1047">
        <v>229</v>
      </c>
      <c r="H1047"/>
      <c r="I1047"/>
      <c r="J1047"/>
      <c r="K1047"/>
      <c r="L1047"/>
    </row>
    <row r="1048" spans="1:12" x14ac:dyDescent="0.2">
      <c r="A1048" t="s">
        <v>4761</v>
      </c>
      <c r="B1048" s="10" t="s">
        <v>1676</v>
      </c>
      <c r="C1048" t="s">
        <v>7844</v>
      </c>
      <c r="D1048" t="s">
        <v>1677</v>
      </c>
      <c r="E1048" s="9">
        <v>174.91159999999999</v>
      </c>
      <c r="F1048" s="10" t="str">
        <f>+_01_CODIGOS_Y_COSTOS_xlsm[[#This Row],[FABRICA]]&amp;_01_CODIGOS_Y_COSTOS_xlsm[[#This Row],[CODIGO]]</f>
        <v>OVNISA230</v>
      </c>
      <c r="G1048">
        <v>230</v>
      </c>
      <c r="H1048"/>
      <c r="I1048"/>
      <c r="J1048"/>
      <c r="K1048"/>
      <c r="L1048"/>
    </row>
    <row r="1049" spans="1:12" x14ac:dyDescent="0.2">
      <c r="A1049" t="s">
        <v>4761</v>
      </c>
      <c r="B1049" s="10" t="s">
        <v>1678</v>
      </c>
      <c r="C1049" t="s">
        <v>7845</v>
      </c>
      <c r="D1049" t="s">
        <v>1679</v>
      </c>
      <c r="E1049" s="9">
        <v>180.4966</v>
      </c>
      <c r="F1049" s="10" t="str">
        <f>+_01_CODIGOS_Y_COSTOS_xlsm[[#This Row],[FABRICA]]&amp;_01_CODIGOS_Y_COSTOS_xlsm[[#This Row],[CODIGO]]</f>
        <v>OVNISA231</v>
      </c>
      <c r="G1049">
        <v>231</v>
      </c>
      <c r="H1049"/>
      <c r="I1049"/>
      <c r="J1049"/>
      <c r="K1049"/>
      <c r="L1049"/>
    </row>
    <row r="1050" spans="1:12" x14ac:dyDescent="0.2">
      <c r="A1050" t="s">
        <v>4761</v>
      </c>
      <c r="B1050" s="10" t="s">
        <v>1680</v>
      </c>
      <c r="C1050" t="s">
        <v>7554</v>
      </c>
      <c r="D1050" t="s">
        <v>1681</v>
      </c>
      <c r="E1050" s="9">
        <v>186.1619</v>
      </c>
      <c r="F1050" s="10" t="str">
        <f>+_01_CODIGOS_Y_COSTOS_xlsm[[#This Row],[FABRICA]]&amp;_01_CODIGOS_Y_COSTOS_xlsm[[#This Row],[CODIGO]]</f>
        <v>OVNISA232</v>
      </c>
      <c r="G1050">
        <v>232</v>
      </c>
      <c r="H1050"/>
      <c r="I1050"/>
      <c r="J1050"/>
      <c r="K1050"/>
      <c r="L1050"/>
    </row>
    <row r="1051" spans="1:12" x14ac:dyDescent="0.2">
      <c r="A1051" t="s">
        <v>4761</v>
      </c>
      <c r="B1051" s="10" t="s">
        <v>1682</v>
      </c>
      <c r="C1051" t="s">
        <v>7555</v>
      </c>
      <c r="D1051" t="s">
        <v>1683</v>
      </c>
      <c r="E1051" s="9">
        <v>213.2141</v>
      </c>
      <c r="F1051" s="10" t="str">
        <f>+_01_CODIGOS_Y_COSTOS_xlsm[[#This Row],[FABRICA]]&amp;_01_CODIGOS_Y_COSTOS_xlsm[[#This Row],[CODIGO]]</f>
        <v>OVNISA233</v>
      </c>
      <c r="G1051">
        <v>233</v>
      </c>
      <c r="H1051"/>
      <c r="I1051"/>
      <c r="J1051"/>
      <c r="K1051"/>
      <c r="L1051"/>
    </row>
    <row r="1052" spans="1:12" x14ac:dyDescent="0.2">
      <c r="A1052" t="s">
        <v>4761</v>
      </c>
      <c r="B1052" s="10" t="s">
        <v>1684</v>
      </c>
      <c r="C1052" t="s">
        <v>7556</v>
      </c>
      <c r="D1052" t="s">
        <v>1685</v>
      </c>
      <c r="E1052" s="9">
        <v>237.56360000000001</v>
      </c>
      <c r="F1052" s="10" t="str">
        <f>+_01_CODIGOS_Y_COSTOS_xlsm[[#This Row],[FABRICA]]&amp;_01_CODIGOS_Y_COSTOS_xlsm[[#This Row],[CODIGO]]</f>
        <v>OVNISA234</v>
      </c>
      <c r="G1052">
        <v>234</v>
      </c>
      <c r="H1052"/>
      <c r="I1052"/>
      <c r="J1052"/>
      <c r="K1052"/>
      <c r="L1052"/>
    </row>
    <row r="1053" spans="1:12" x14ac:dyDescent="0.2">
      <c r="A1053" t="s">
        <v>4761</v>
      </c>
      <c r="B1053" s="10" t="s">
        <v>1686</v>
      </c>
      <c r="C1053" t="s">
        <v>7557</v>
      </c>
      <c r="D1053" t="s">
        <v>1687</v>
      </c>
      <c r="E1053" s="9">
        <v>254.5421</v>
      </c>
      <c r="F1053" s="10" t="str">
        <f>+_01_CODIGOS_Y_COSTOS_xlsm[[#This Row],[FABRICA]]&amp;_01_CODIGOS_Y_COSTOS_xlsm[[#This Row],[CODIGO]]</f>
        <v>OVNISA235</v>
      </c>
      <c r="G1053">
        <v>235</v>
      </c>
      <c r="H1053"/>
      <c r="I1053"/>
      <c r="J1053"/>
      <c r="K1053"/>
      <c r="L1053"/>
    </row>
    <row r="1054" spans="1:12" x14ac:dyDescent="0.2">
      <c r="A1054" t="s">
        <v>4761</v>
      </c>
      <c r="B1054" s="10" t="s">
        <v>1688</v>
      </c>
      <c r="C1054" t="s">
        <v>7558</v>
      </c>
      <c r="D1054" t="s">
        <v>1689</v>
      </c>
      <c r="E1054" s="9">
        <v>260.48450000000003</v>
      </c>
      <c r="F1054" s="10" t="str">
        <f>+_01_CODIGOS_Y_COSTOS_xlsm[[#This Row],[FABRICA]]&amp;_01_CODIGOS_Y_COSTOS_xlsm[[#This Row],[CODIGO]]</f>
        <v>OVNISA236</v>
      </c>
      <c r="G1054">
        <v>236</v>
      </c>
      <c r="H1054"/>
      <c r="I1054"/>
      <c r="J1054"/>
      <c r="K1054"/>
      <c r="L1054"/>
    </row>
    <row r="1055" spans="1:12" x14ac:dyDescent="0.2">
      <c r="A1055" t="s">
        <v>4761</v>
      </c>
      <c r="B1055" s="10" t="s">
        <v>1690</v>
      </c>
      <c r="C1055" t="s">
        <v>7846</v>
      </c>
      <c r="D1055" t="s">
        <v>1691</v>
      </c>
      <c r="E1055" s="9">
        <v>266.51679999999999</v>
      </c>
      <c r="F1055" s="10" t="str">
        <f>+_01_CODIGOS_Y_COSTOS_xlsm[[#This Row],[FABRICA]]&amp;_01_CODIGOS_Y_COSTOS_xlsm[[#This Row],[CODIGO]]</f>
        <v>OVNISA237</v>
      </c>
      <c r="G1055">
        <v>237</v>
      </c>
      <c r="H1055"/>
      <c r="I1055"/>
      <c r="J1055"/>
      <c r="K1055"/>
      <c r="L1055"/>
    </row>
    <row r="1056" spans="1:12" x14ac:dyDescent="0.2">
      <c r="A1056" t="s">
        <v>4761</v>
      </c>
      <c r="B1056" s="10" t="s">
        <v>1692</v>
      </c>
      <c r="C1056" t="s">
        <v>7559</v>
      </c>
      <c r="D1056" t="s">
        <v>1693</v>
      </c>
      <c r="E1056" s="9">
        <v>278.84899999999999</v>
      </c>
      <c r="F1056" s="10" t="str">
        <f>+_01_CODIGOS_Y_COSTOS_xlsm[[#This Row],[FABRICA]]&amp;_01_CODIGOS_Y_COSTOS_xlsm[[#This Row],[CODIGO]]</f>
        <v>OVNISA238</v>
      </c>
      <c r="G1056">
        <v>238</v>
      </c>
      <c r="H1056"/>
      <c r="I1056"/>
      <c r="J1056"/>
      <c r="K1056"/>
      <c r="L1056"/>
    </row>
    <row r="1057" spans="1:12" x14ac:dyDescent="0.2">
      <c r="A1057" t="s">
        <v>4761</v>
      </c>
      <c r="B1057" s="10" t="s">
        <v>1694</v>
      </c>
      <c r="C1057" t="s">
        <v>7560</v>
      </c>
      <c r="D1057" t="s">
        <v>1695</v>
      </c>
      <c r="E1057" s="9">
        <v>290.1087</v>
      </c>
      <c r="F1057" s="10" t="str">
        <f>+_01_CODIGOS_Y_COSTOS_xlsm[[#This Row],[FABRICA]]&amp;_01_CODIGOS_Y_COSTOS_xlsm[[#This Row],[CODIGO]]</f>
        <v>OVNISA239</v>
      </c>
      <c r="G1057">
        <v>239</v>
      </c>
      <c r="H1057"/>
      <c r="I1057"/>
      <c r="J1057"/>
      <c r="K1057"/>
      <c r="L1057"/>
    </row>
    <row r="1058" spans="1:12" x14ac:dyDescent="0.2">
      <c r="A1058" t="s">
        <v>4761</v>
      </c>
      <c r="B1058" s="10" t="s">
        <v>1696</v>
      </c>
      <c r="C1058" t="s">
        <v>7561</v>
      </c>
      <c r="D1058" t="s">
        <v>1697</v>
      </c>
      <c r="E1058" s="9">
        <v>308.38189999999997</v>
      </c>
      <c r="F1058" s="10" t="str">
        <f>+_01_CODIGOS_Y_COSTOS_xlsm[[#This Row],[FABRICA]]&amp;_01_CODIGOS_Y_COSTOS_xlsm[[#This Row],[CODIGO]]</f>
        <v>OVNISA240</v>
      </c>
      <c r="G1058">
        <v>240</v>
      </c>
      <c r="H1058"/>
      <c r="I1058"/>
      <c r="J1058"/>
      <c r="K1058"/>
      <c r="L1058"/>
    </row>
    <row r="1059" spans="1:12" x14ac:dyDescent="0.2">
      <c r="A1059" t="s">
        <v>4761</v>
      </c>
      <c r="B1059" s="10" t="s">
        <v>1698</v>
      </c>
      <c r="C1059" t="s">
        <v>7247</v>
      </c>
      <c r="D1059" t="s">
        <v>1699</v>
      </c>
      <c r="E1059" s="9">
        <v>64.459999999999994</v>
      </c>
      <c r="F1059" s="10" t="str">
        <f>+_01_CODIGOS_Y_COSTOS_xlsm[[#This Row],[FABRICA]]&amp;_01_CODIGOS_Y_COSTOS_xlsm[[#This Row],[CODIGO]]</f>
        <v>OVNISA309</v>
      </c>
      <c r="G1059">
        <v>309</v>
      </c>
      <c r="H1059"/>
      <c r="I1059"/>
      <c r="J1059"/>
      <c r="K1059"/>
      <c r="L1059"/>
    </row>
    <row r="1060" spans="1:12" x14ac:dyDescent="0.2">
      <c r="A1060" t="s">
        <v>4761</v>
      </c>
      <c r="B1060" s="10" t="s">
        <v>1700</v>
      </c>
      <c r="C1060" t="s">
        <v>7249</v>
      </c>
      <c r="D1060" t="s">
        <v>7847</v>
      </c>
      <c r="E1060" s="9">
        <v>70.569500000000005</v>
      </c>
      <c r="F1060" s="10" t="str">
        <f>+_01_CODIGOS_Y_COSTOS_xlsm[[#This Row],[FABRICA]]&amp;_01_CODIGOS_Y_COSTOS_xlsm[[#This Row],[CODIGO]]</f>
        <v>OVNISA310</v>
      </c>
      <c r="G1060">
        <v>310</v>
      </c>
      <c r="H1060"/>
      <c r="I1060"/>
      <c r="J1060"/>
      <c r="K1060"/>
      <c r="L1060"/>
    </row>
    <row r="1061" spans="1:12" x14ac:dyDescent="0.2">
      <c r="A1061" t="s">
        <v>4761</v>
      </c>
      <c r="B1061" s="10" t="s">
        <v>1701</v>
      </c>
      <c r="C1061" t="s">
        <v>7848</v>
      </c>
      <c r="D1061" t="s">
        <v>7849</v>
      </c>
      <c r="E1061" s="9">
        <v>77.283699999999996</v>
      </c>
      <c r="F1061" s="10" t="str">
        <f>+_01_CODIGOS_Y_COSTOS_xlsm[[#This Row],[FABRICA]]&amp;_01_CODIGOS_Y_COSTOS_xlsm[[#This Row],[CODIGO]]</f>
        <v>OVNISA311</v>
      </c>
      <c r="G1061">
        <v>311</v>
      </c>
      <c r="H1061"/>
      <c r="I1061"/>
      <c r="J1061"/>
      <c r="K1061"/>
      <c r="L1061"/>
    </row>
    <row r="1062" spans="1:12" x14ac:dyDescent="0.2">
      <c r="A1062" t="s">
        <v>4761</v>
      </c>
      <c r="B1062" s="10" t="s">
        <v>1702</v>
      </c>
      <c r="C1062" t="s">
        <v>7251</v>
      </c>
      <c r="D1062" t="s">
        <v>7850</v>
      </c>
      <c r="E1062" s="9">
        <v>82.969399999999993</v>
      </c>
      <c r="F1062" s="10" t="str">
        <f>+_01_CODIGOS_Y_COSTOS_xlsm[[#This Row],[FABRICA]]&amp;_01_CODIGOS_Y_COSTOS_xlsm[[#This Row],[CODIGO]]</f>
        <v>OVNISA312</v>
      </c>
      <c r="G1062">
        <v>312</v>
      </c>
      <c r="H1062"/>
      <c r="I1062"/>
      <c r="J1062"/>
      <c r="K1062"/>
      <c r="L1062"/>
    </row>
    <row r="1063" spans="1:12" x14ac:dyDescent="0.2">
      <c r="A1063" t="s">
        <v>4761</v>
      </c>
      <c r="B1063" s="10" t="s">
        <v>1703</v>
      </c>
      <c r="C1063" t="s">
        <v>7253</v>
      </c>
      <c r="D1063" t="s">
        <v>7851</v>
      </c>
      <c r="E1063" s="9">
        <v>90.288499999999999</v>
      </c>
      <c r="F1063" s="10" t="str">
        <f>+_01_CODIGOS_Y_COSTOS_xlsm[[#This Row],[FABRICA]]&amp;_01_CODIGOS_Y_COSTOS_xlsm[[#This Row],[CODIGO]]</f>
        <v>OVNISA313</v>
      </c>
      <c r="G1063">
        <v>313</v>
      </c>
      <c r="H1063"/>
      <c r="I1063"/>
      <c r="J1063"/>
      <c r="K1063"/>
      <c r="L1063"/>
    </row>
    <row r="1064" spans="1:12" x14ac:dyDescent="0.2">
      <c r="A1064" t="s">
        <v>4761</v>
      </c>
      <c r="B1064" s="10" t="s">
        <v>1704</v>
      </c>
      <c r="C1064" t="s">
        <v>7852</v>
      </c>
      <c r="D1064" t="s">
        <v>7853</v>
      </c>
      <c r="E1064" s="9">
        <v>96.498699999999999</v>
      </c>
      <c r="F1064" s="10" t="str">
        <f>+_01_CODIGOS_Y_COSTOS_xlsm[[#This Row],[FABRICA]]&amp;_01_CODIGOS_Y_COSTOS_xlsm[[#This Row],[CODIGO]]</f>
        <v>OVNISA314</v>
      </c>
      <c r="G1064">
        <v>314</v>
      </c>
      <c r="H1064"/>
      <c r="I1064"/>
      <c r="J1064"/>
      <c r="K1064"/>
      <c r="L1064"/>
    </row>
    <row r="1065" spans="1:12" x14ac:dyDescent="0.2">
      <c r="A1065" t="s">
        <v>4761</v>
      </c>
      <c r="B1065" s="10" t="s">
        <v>1705</v>
      </c>
      <c r="C1065" t="s">
        <v>7854</v>
      </c>
      <c r="D1065" t="s">
        <v>1706</v>
      </c>
      <c r="E1065" s="9">
        <v>100.7323</v>
      </c>
      <c r="F1065" s="10" t="str">
        <f>+_01_CODIGOS_Y_COSTOS_xlsm[[#This Row],[FABRICA]]&amp;_01_CODIGOS_Y_COSTOS_xlsm[[#This Row],[CODIGO]]</f>
        <v>OVNISA315</v>
      </c>
      <c r="G1065">
        <v>315</v>
      </c>
      <c r="H1065"/>
      <c r="I1065"/>
      <c r="J1065"/>
      <c r="K1065"/>
      <c r="L1065"/>
    </row>
    <row r="1066" spans="1:12" x14ac:dyDescent="0.2">
      <c r="A1066" t="s">
        <v>4761</v>
      </c>
      <c r="B1066" s="10" t="s">
        <v>1707</v>
      </c>
      <c r="C1066" t="s">
        <v>7255</v>
      </c>
      <c r="D1066" t="s">
        <v>7855</v>
      </c>
      <c r="E1066" s="9">
        <v>111.5793</v>
      </c>
      <c r="F1066" s="10" t="str">
        <f>+_01_CODIGOS_Y_COSTOS_xlsm[[#This Row],[FABRICA]]&amp;_01_CODIGOS_Y_COSTOS_xlsm[[#This Row],[CODIGO]]</f>
        <v>OVNISA316</v>
      </c>
      <c r="G1066">
        <v>316</v>
      </c>
      <c r="H1066"/>
      <c r="I1066"/>
      <c r="J1066"/>
      <c r="K1066"/>
      <c r="L1066"/>
    </row>
    <row r="1067" spans="1:12" x14ac:dyDescent="0.2">
      <c r="A1067" t="s">
        <v>4761</v>
      </c>
      <c r="B1067" s="10" t="s">
        <v>1708</v>
      </c>
      <c r="C1067" t="s">
        <v>7257</v>
      </c>
      <c r="D1067" t="s">
        <v>7856</v>
      </c>
      <c r="E1067" s="9">
        <v>119.6465</v>
      </c>
      <c r="F1067" s="10" t="str">
        <f>+_01_CODIGOS_Y_COSTOS_xlsm[[#This Row],[FABRICA]]&amp;_01_CODIGOS_Y_COSTOS_xlsm[[#This Row],[CODIGO]]</f>
        <v>OVNISA317</v>
      </c>
      <c r="G1067">
        <v>317</v>
      </c>
      <c r="H1067"/>
      <c r="I1067"/>
      <c r="J1067"/>
      <c r="K1067"/>
      <c r="L1067"/>
    </row>
    <row r="1068" spans="1:12" x14ac:dyDescent="0.2">
      <c r="A1068" t="s">
        <v>4761</v>
      </c>
      <c r="B1068" s="10" t="s">
        <v>1709</v>
      </c>
      <c r="C1068" t="s">
        <v>7259</v>
      </c>
      <c r="D1068" t="s">
        <v>7857</v>
      </c>
      <c r="E1068" s="9">
        <v>131.4196</v>
      </c>
      <c r="F1068" s="10" t="str">
        <f>+_01_CODIGOS_Y_COSTOS_xlsm[[#This Row],[FABRICA]]&amp;_01_CODIGOS_Y_COSTOS_xlsm[[#This Row],[CODIGO]]</f>
        <v>OVNISA318</v>
      </c>
      <c r="G1068">
        <v>318</v>
      </c>
      <c r="H1068"/>
      <c r="I1068"/>
      <c r="J1068"/>
      <c r="K1068"/>
      <c r="L1068"/>
    </row>
    <row r="1069" spans="1:12" x14ac:dyDescent="0.2">
      <c r="A1069" t="s">
        <v>4761</v>
      </c>
      <c r="B1069" s="10" t="s">
        <v>1710</v>
      </c>
      <c r="C1069" t="s">
        <v>7858</v>
      </c>
      <c r="D1069" t="s">
        <v>7859</v>
      </c>
      <c r="E1069" s="9">
        <v>137.20609999999999</v>
      </c>
      <c r="F1069" s="10" t="str">
        <f>+_01_CODIGOS_Y_COSTOS_xlsm[[#This Row],[FABRICA]]&amp;_01_CODIGOS_Y_COSTOS_xlsm[[#This Row],[CODIGO]]</f>
        <v>OVNISA319</v>
      </c>
      <c r="G1069">
        <v>319</v>
      </c>
      <c r="H1069"/>
      <c r="I1069"/>
      <c r="J1069"/>
      <c r="K1069"/>
      <c r="L1069"/>
    </row>
    <row r="1070" spans="1:12" x14ac:dyDescent="0.2">
      <c r="A1070" t="s">
        <v>4761</v>
      </c>
      <c r="B1070" s="10" t="s">
        <v>1711</v>
      </c>
      <c r="C1070" t="s">
        <v>7261</v>
      </c>
      <c r="D1070" t="s">
        <v>7860</v>
      </c>
      <c r="E1070" s="9">
        <v>145.87649999999999</v>
      </c>
      <c r="F1070" s="10" t="str">
        <f>+_01_CODIGOS_Y_COSTOS_xlsm[[#This Row],[FABRICA]]&amp;_01_CODIGOS_Y_COSTOS_xlsm[[#This Row],[CODIGO]]</f>
        <v>OVNISA320</v>
      </c>
      <c r="G1070">
        <v>320</v>
      </c>
      <c r="H1070"/>
      <c r="I1070"/>
      <c r="J1070"/>
      <c r="K1070"/>
      <c r="L1070"/>
    </row>
    <row r="1071" spans="1:12" x14ac:dyDescent="0.2">
      <c r="A1071" t="s">
        <v>4761</v>
      </c>
      <c r="B1071" s="10" t="s">
        <v>1712</v>
      </c>
      <c r="C1071" t="s">
        <v>7861</v>
      </c>
      <c r="D1071" t="s">
        <v>7862</v>
      </c>
      <c r="E1071" s="9">
        <v>153.3168</v>
      </c>
      <c r="F1071" s="10" t="str">
        <f>+_01_CODIGOS_Y_COSTOS_xlsm[[#This Row],[FABRICA]]&amp;_01_CODIGOS_Y_COSTOS_xlsm[[#This Row],[CODIGO]]</f>
        <v>OVNISA321</v>
      </c>
      <c r="G1071">
        <v>321</v>
      </c>
      <c r="H1071"/>
      <c r="I1071"/>
      <c r="J1071"/>
      <c r="K1071"/>
      <c r="L1071"/>
    </row>
    <row r="1072" spans="1:12" x14ac:dyDescent="0.2">
      <c r="A1072" t="s">
        <v>4761</v>
      </c>
      <c r="B1072" s="10" t="s">
        <v>1713</v>
      </c>
      <c r="C1072" t="s">
        <v>7263</v>
      </c>
      <c r="D1072" t="s">
        <v>7863</v>
      </c>
      <c r="E1072" s="9">
        <v>155.89670000000001</v>
      </c>
      <c r="F1072" s="10" t="str">
        <f>+_01_CODIGOS_Y_COSTOS_xlsm[[#This Row],[FABRICA]]&amp;_01_CODIGOS_Y_COSTOS_xlsm[[#This Row],[CODIGO]]</f>
        <v>OVNISA322</v>
      </c>
      <c r="G1072">
        <v>322</v>
      </c>
      <c r="H1072"/>
      <c r="I1072"/>
      <c r="J1072"/>
      <c r="K1072"/>
      <c r="L1072"/>
    </row>
    <row r="1073" spans="1:12" x14ac:dyDescent="0.2">
      <c r="A1073" t="s">
        <v>4761</v>
      </c>
      <c r="B1073" s="10" t="s">
        <v>1714</v>
      </c>
      <c r="C1073" t="s">
        <v>7864</v>
      </c>
      <c r="D1073" t="s">
        <v>7865</v>
      </c>
      <c r="E1073" s="9">
        <v>165.816</v>
      </c>
      <c r="F1073" s="10" t="str">
        <f>+_01_CODIGOS_Y_COSTOS_xlsm[[#This Row],[FABRICA]]&amp;_01_CODIGOS_Y_COSTOS_xlsm[[#This Row],[CODIGO]]</f>
        <v>OVNISA323</v>
      </c>
      <c r="G1073">
        <v>323</v>
      </c>
      <c r="H1073"/>
      <c r="I1073"/>
      <c r="J1073"/>
      <c r="K1073"/>
      <c r="L1073"/>
    </row>
    <row r="1074" spans="1:12" x14ac:dyDescent="0.2">
      <c r="A1074" t="s">
        <v>4761</v>
      </c>
      <c r="B1074" s="10" t="s">
        <v>1715</v>
      </c>
      <c r="C1074" t="s">
        <v>7265</v>
      </c>
      <c r="D1074" t="s">
        <v>7866</v>
      </c>
      <c r="E1074" s="9">
        <v>173.65950000000001</v>
      </c>
      <c r="F1074" s="10" t="str">
        <f>+_01_CODIGOS_Y_COSTOS_xlsm[[#This Row],[FABRICA]]&amp;_01_CODIGOS_Y_COSTOS_xlsm[[#This Row],[CODIGO]]</f>
        <v>OVNISA324</v>
      </c>
      <c r="G1074">
        <v>324</v>
      </c>
      <c r="H1074"/>
      <c r="I1074"/>
      <c r="J1074"/>
      <c r="K1074"/>
      <c r="L1074"/>
    </row>
    <row r="1075" spans="1:12" x14ac:dyDescent="0.2">
      <c r="A1075" t="s">
        <v>4761</v>
      </c>
      <c r="B1075" s="10" t="s">
        <v>1716</v>
      </c>
      <c r="C1075" t="s">
        <v>7867</v>
      </c>
      <c r="D1075" t="s">
        <v>7868</v>
      </c>
      <c r="E1075" s="9">
        <v>183.27799999999999</v>
      </c>
      <c r="F1075" s="10" t="str">
        <f>+_01_CODIGOS_Y_COSTOS_xlsm[[#This Row],[FABRICA]]&amp;_01_CODIGOS_Y_COSTOS_xlsm[[#This Row],[CODIGO]]</f>
        <v>OVNISA325</v>
      </c>
      <c r="G1075">
        <v>325</v>
      </c>
      <c r="H1075"/>
      <c r="I1075"/>
      <c r="J1075"/>
      <c r="K1075"/>
      <c r="L1075"/>
    </row>
    <row r="1076" spans="1:12" x14ac:dyDescent="0.2">
      <c r="A1076" t="s">
        <v>4761</v>
      </c>
      <c r="B1076" s="10" t="s">
        <v>1717</v>
      </c>
      <c r="C1076" t="s">
        <v>7267</v>
      </c>
      <c r="D1076" t="s">
        <v>7869</v>
      </c>
      <c r="E1076" s="9">
        <v>198.78389999999999</v>
      </c>
      <c r="F1076" s="10" t="str">
        <f>+_01_CODIGOS_Y_COSTOS_xlsm[[#This Row],[FABRICA]]&amp;_01_CODIGOS_Y_COSTOS_xlsm[[#This Row],[CODIGO]]</f>
        <v>OVNISA326</v>
      </c>
      <c r="G1076">
        <v>326</v>
      </c>
      <c r="H1076"/>
      <c r="I1076"/>
      <c r="J1076"/>
      <c r="K1076"/>
      <c r="L1076"/>
    </row>
    <row r="1077" spans="1:12" x14ac:dyDescent="0.2">
      <c r="A1077" t="s">
        <v>4761</v>
      </c>
      <c r="B1077" s="10" t="s">
        <v>1718</v>
      </c>
      <c r="C1077" t="s">
        <v>7269</v>
      </c>
      <c r="D1077" t="s">
        <v>1719</v>
      </c>
      <c r="E1077" s="9">
        <v>216.95</v>
      </c>
      <c r="F1077" s="10" t="str">
        <f>+_01_CODIGOS_Y_COSTOS_xlsm[[#This Row],[FABRICA]]&amp;_01_CODIGOS_Y_COSTOS_xlsm[[#This Row],[CODIGO]]</f>
        <v>OVNISA327</v>
      </c>
      <c r="G1077">
        <v>327</v>
      </c>
      <c r="H1077"/>
      <c r="I1077"/>
      <c r="J1077"/>
      <c r="K1077"/>
      <c r="L1077"/>
    </row>
    <row r="1078" spans="1:12" x14ac:dyDescent="0.2">
      <c r="A1078" t="s">
        <v>4761</v>
      </c>
      <c r="B1078" s="10" t="s">
        <v>1720</v>
      </c>
      <c r="C1078" t="s">
        <v>7271</v>
      </c>
      <c r="D1078" t="s">
        <v>7870</v>
      </c>
      <c r="E1078" s="9">
        <v>233.18029999999999</v>
      </c>
      <c r="F1078" s="10" t="str">
        <f>+_01_CODIGOS_Y_COSTOS_xlsm[[#This Row],[FABRICA]]&amp;_01_CODIGOS_Y_COSTOS_xlsm[[#This Row],[CODIGO]]</f>
        <v>OVNISA328</v>
      </c>
      <c r="G1078"/>
      <c r="H1078"/>
      <c r="I1078"/>
      <c r="J1078"/>
      <c r="K1078"/>
      <c r="L1078"/>
    </row>
    <row r="1079" spans="1:12" x14ac:dyDescent="0.2">
      <c r="A1079" t="s">
        <v>4761</v>
      </c>
      <c r="B1079" s="10" t="s">
        <v>1721</v>
      </c>
      <c r="C1079" t="s">
        <v>7871</v>
      </c>
      <c r="D1079" t="s">
        <v>7872</v>
      </c>
      <c r="E1079" s="9">
        <v>257.75979999999998</v>
      </c>
      <c r="F1079" s="10" t="str">
        <f>+_01_CODIGOS_Y_COSTOS_xlsm[[#This Row],[FABRICA]]&amp;_01_CODIGOS_Y_COSTOS_xlsm[[#This Row],[CODIGO]]</f>
        <v>OVNISA329</v>
      </c>
      <c r="G1079"/>
      <c r="H1079"/>
      <c r="I1079"/>
      <c r="J1079"/>
      <c r="K1079"/>
      <c r="L1079"/>
    </row>
    <row r="1080" spans="1:12" x14ac:dyDescent="0.2">
      <c r="A1080" t="s">
        <v>4761</v>
      </c>
      <c r="B1080" s="10" t="s">
        <v>1722</v>
      </c>
      <c r="C1080" t="s">
        <v>7273</v>
      </c>
      <c r="D1080" t="s">
        <v>7873</v>
      </c>
      <c r="E1080" s="9">
        <v>272.01350000000002</v>
      </c>
      <c r="F1080" s="10" t="str">
        <f>+_01_CODIGOS_Y_COSTOS_xlsm[[#This Row],[FABRICA]]&amp;_01_CODIGOS_Y_COSTOS_xlsm[[#This Row],[CODIGO]]</f>
        <v>OVNISA330</v>
      </c>
      <c r="G1080"/>
      <c r="H1080"/>
      <c r="I1080"/>
      <c r="J1080"/>
      <c r="K1080"/>
      <c r="L1080"/>
    </row>
    <row r="1081" spans="1:12" x14ac:dyDescent="0.2">
      <c r="A1081" t="s">
        <v>4761</v>
      </c>
      <c r="B1081" s="10" t="s">
        <v>1723</v>
      </c>
      <c r="C1081" t="s">
        <v>7874</v>
      </c>
      <c r="D1081" t="s">
        <v>1724</v>
      </c>
      <c r="E1081" s="9">
        <v>301.87549999999999</v>
      </c>
      <c r="F1081" s="10" t="str">
        <f>+_01_CODIGOS_Y_COSTOS_xlsm[[#This Row],[FABRICA]]&amp;_01_CODIGOS_Y_COSTOS_xlsm[[#This Row],[CODIGO]]</f>
        <v>OVNISA331</v>
      </c>
      <c r="G1081"/>
      <c r="H1081"/>
      <c r="I1081"/>
      <c r="J1081"/>
      <c r="K1081"/>
      <c r="L1081"/>
    </row>
    <row r="1082" spans="1:12" x14ac:dyDescent="0.2">
      <c r="A1082" t="s">
        <v>4761</v>
      </c>
      <c r="B1082" s="10" t="s">
        <v>1725</v>
      </c>
      <c r="C1082" t="s">
        <v>7366</v>
      </c>
      <c r="D1082" t="s">
        <v>1726</v>
      </c>
      <c r="E1082" s="9">
        <v>514.52850000000001</v>
      </c>
      <c r="F1082" s="10" t="str">
        <f>+_01_CODIGOS_Y_COSTOS_xlsm[[#This Row],[FABRICA]]&amp;_01_CODIGOS_Y_COSTOS_xlsm[[#This Row],[CODIGO]]</f>
        <v>OVNISA400</v>
      </c>
      <c r="G1082"/>
      <c r="H1082"/>
      <c r="I1082"/>
      <c r="J1082"/>
      <c r="K1082"/>
      <c r="L1082"/>
    </row>
    <row r="1083" spans="1:12" x14ac:dyDescent="0.2">
      <c r="A1083" t="s">
        <v>4761</v>
      </c>
      <c r="B1083" s="10" t="s">
        <v>1727</v>
      </c>
      <c r="C1083" t="s">
        <v>7367</v>
      </c>
      <c r="D1083" t="s">
        <v>1728</v>
      </c>
      <c r="E1083" s="9">
        <v>556.22249999999997</v>
      </c>
      <c r="F1083" s="10" t="str">
        <f>+_01_CODIGOS_Y_COSTOS_xlsm[[#This Row],[FABRICA]]&amp;_01_CODIGOS_Y_COSTOS_xlsm[[#This Row],[CODIGO]]</f>
        <v>OVNISA401</v>
      </c>
      <c r="G1083"/>
      <c r="H1083"/>
      <c r="I1083"/>
      <c r="J1083"/>
      <c r="K1083"/>
      <c r="L1083"/>
    </row>
    <row r="1084" spans="1:12" x14ac:dyDescent="0.2">
      <c r="A1084" t="s">
        <v>4761</v>
      </c>
      <c r="B1084" s="10" t="s">
        <v>1729</v>
      </c>
      <c r="C1084" t="s">
        <v>7368</v>
      </c>
      <c r="D1084" t="s">
        <v>1730</v>
      </c>
      <c r="E1084" s="9">
        <v>612.11099999999999</v>
      </c>
      <c r="F1084" s="10" t="str">
        <f>+_01_CODIGOS_Y_COSTOS_xlsm[[#This Row],[FABRICA]]&amp;_01_CODIGOS_Y_COSTOS_xlsm[[#This Row],[CODIGO]]</f>
        <v>OVNISA402</v>
      </c>
      <c r="G1084"/>
      <c r="H1084"/>
      <c r="I1084"/>
      <c r="J1084"/>
      <c r="K1084"/>
      <c r="L1084"/>
    </row>
    <row r="1085" spans="1:12" x14ac:dyDescent="0.2">
      <c r="A1085" t="s">
        <v>1732</v>
      </c>
      <c r="B1085" s="10" t="s">
        <v>1731</v>
      </c>
      <c r="C1085" t="s">
        <v>1733</v>
      </c>
      <c r="D1085" t="s">
        <v>1733</v>
      </c>
      <c r="E1085" s="9">
        <v>220</v>
      </c>
      <c r="F1085" s="10" t="str">
        <f>+_01_CODIGOS_Y_COSTOS_xlsm[[#This Row],[FABRICA]]&amp;_01_CODIGOS_Y_COSTOS_xlsm[[#This Row],[CODIGO]]</f>
        <v>INSERTOS4X6</v>
      </c>
      <c r="G1085"/>
      <c r="H1085"/>
      <c r="I1085"/>
      <c r="J1085"/>
      <c r="K1085"/>
      <c r="L1085"/>
    </row>
    <row r="1086" spans="1:12" x14ac:dyDescent="0.2">
      <c r="A1086" t="s">
        <v>1732</v>
      </c>
      <c r="B1086" s="10" t="s">
        <v>1734</v>
      </c>
      <c r="C1086" t="s">
        <v>1735</v>
      </c>
      <c r="D1086" t="s">
        <v>1735</v>
      </c>
      <c r="E1086" s="9">
        <v>230</v>
      </c>
      <c r="F1086" s="10" t="str">
        <f>+_01_CODIGOS_Y_COSTOS_xlsm[[#This Row],[FABRICA]]&amp;_01_CODIGOS_Y_COSTOS_xlsm[[#This Row],[CODIGO]]</f>
        <v>INSERTOS5X7</v>
      </c>
      <c r="G1086"/>
      <c r="H1086"/>
      <c r="I1086"/>
      <c r="J1086"/>
      <c r="K1086"/>
      <c r="L1086"/>
    </row>
    <row r="1087" spans="1:12" x14ac:dyDescent="0.2">
      <c r="A1087" t="s">
        <v>1732</v>
      </c>
      <c r="B1087" s="10" t="s">
        <v>1736</v>
      </c>
      <c r="C1087" t="s">
        <v>1737</v>
      </c>
      <c r="D1087" t="s">
        <v>1737</v>
      </c>
      <c r="E1087" s="9">
        <v>249</v>
      </c>
      <c r="F1087" s="10" t="str">
        <f>+_01_CODIGOS_Y_COSTOS_xlsm[[#This Row],[FABRICA]]&amp;_01_CODIGOS_Y_COSTOS_xlsm[[#This Row],[CODIGO]]</f>
        <v>INSERTOS6X8</v>
      </c>
      <c r="G1087"/>
      <c r="H1087"/>
      <c r="I1087"/>
      <c r="J1087"/>
      <c r="K1087"/>
      <c r="L1087"/>
    </row>
    <row r="1088" spans="1:12" x14ac:dyDescent="0.2">
      <c r="A1088" t="s">
        <v>1732</v>
      </c>
      <c r="B1088" s="10" t="s">
        <v>1738</v>
      </c>
      <c r="C1088" t="s">
        <v>1739</v>
      </c>
      <c r="D1088" t="s">
        <v>1739</v>
      </c>
      <c r="E1088" s="9">
        <v>260</v>
      </c>
      <c r="F1088" s="10" t="str">
        <f>+_01_CODIGOS_Y_COSTOS_xlsm[[#This Row],[FABRICA]]&amp;_01_CODIGOS_Y_COSTOS_xlsm[[#This Row],[CODIGO]]</f>
        <v>INSERTOS7X10</v>
      </c>
      <c r="G1088"/>
      <c r="H1088"/>
      <c r="I1088"/>
      <c r="J1088"/>
      <c r="K1088"/>
      <c r="L1088"/>
    </row>
    <row r="1089" spans="1:12" x14ac:dyDescent="0.2">
      <c r="A1089" t="s">
        <v>1732</v>
      </c>
      <c r="B1089" s="10" t="s">
        <v>1740</v>
      </c>
      <c r="C1089" t="s">
        <v>1741</v>
      </c>
      <c r="D1089" t="s">
        <v>1741</v>
      </c>
      <c r="E1089" s="9">
        <v>360</v>
      </c>
      <c r="F1089" s="10" t="str">
        <f>+_01_CODIGOS_Y_COSTOS_xlsm[[#This Row],[FABRICA]]&amp;_01_CODIGOS_Y_COSTOS_xlsm[[#This Row],[CODIGO]]</f>
        <v>INSERTOS8X1X11</v>
      </c>
      <c r="G1089"/>
      <c r="H1089"/>
      <c r="I1089"/>
      <c r="J1089"/>
      <c r="K1089"/>
      <c r="L1089"/>
    </row>
    <row r="1090" spans="1:12" x14ac:dyDescent="0.2">
      <c r="A1090" t="s">
        <v>1732</v>
      </c>
      <c r="B1090" s="10" t="s">
        <v>1742</v>
      </c>
      <c r="C1090" t="s">
        <v>1743</v>
      </c>
      <c r="D1090" t="s">
        <v>1743</v>
      </c>
      <c r="E1090" s="9">
        <v>362</v>
      </c>
      <c r="F1090" s="10" t="str">
        <f>+_01_CODIGOS_Y_COSTOS_xlsm[[#This Row],[FABRICA]]&amp;_01_CODIGOS_Y_COSTOS_xlsm[[#This Row],[CODIGO]]</f>
        <v>INSERTOS8X11</v>
      </c>
      <c r="G1090"/>
      <c r="H1090"/>
      <c r="I1090"/>
      <c r="J1090"/>
      <c r="K1090"/>
      <c r="L1090"/>
    </row>
    <row r="1091" spans="1:12" x14ac:dyDescent="0.2">
      <c r="A1091" t="s">
        <v>1732</v>
      </c>
      <c r="B1091" s="10" t="s">
        <v>1744</v>
      </c>
      <c r="C1091" t="s">
        <v>1745</v>
      </c>
      <c r="D1091" t="s">
        <v>1745</v>
      </c>
      <c r="E1091" s="9">
        <v>380</v>
      </c>
      <c r="F1091" s="10" t="str">
        <f>+_01_CODIGOS_Y_COSTOS_xlsm[[#This Row],[FABRICA]]&amp;_01_CODIGOS_Y_COSTOS_xlsm[[#This Row],[CODIGO]]</f>
        <v>INSERTOS9X12</v>
      </c>
      <c r="G1091"/>
      <c r="H1091"/>
      <c r="I1091"/>
      <c r="J1091"/>
      <c r="K1091"/>
      <c r="L1091"/>
    </row>
    <row r="1092" spans="1:12" x14ac:dyDescent="0.2">
      <c r="A1092" t="s">
        <v>1732</v>
      </c>
      <c r="B1092" s="10" t="s">
        <v>1746</v>
      </c>
      <c r="C1092" t="s">
        <v>1747</v>
      </c>
      <c r="D1092" t="s">
        <v>1747</v>
      </c>
      <c r="E1092" s="9">
        <v>400</v>
      </c>
      <c r="F1092" s="10" t="str">
        <f>+_01_CODIGOS_Y_COSTOS_xlsm[[#This Row],[FABRICA]]&amp;_01_CODIGOS_Y_COSTOS_xlsm[[#This Row],[CODIGO]]</f>
        <v>INSERTOS10X1X1/2</v>
      </c>
      <c r="G1092"/>
      <c r="H1092"/>
      <c r="I1092"/>
      <c r="J1092"/>
      <c r="K1092"/>
      <c r="L1092"/>
    </row>
    <row r="1093" spans="1:12" x14ac:dyDescent="0.2">
      <c r="A1093" t="s">
        <v>1732</v>
      </c>
      <c r="B1093" s="10" t="s">
        <v>1748</v>
      </c>
      <c r="C1093" t="s">
        <v>1749</v>
      </c>
      <c r="D1093" t="s">
        <v>1749</v>
      </c>
      <c r="E1093" s="9">
        <v>395</v>
      </c>
      <c r="F1093" s="10" t="str">
        <f>+_01_CODIGOS_Y_COSTOS_xlsm[[#This Row],[FABRICA]]&amp;_01_CODIGOS_Y_COSTOS_xlsm[[#This Row],[CODIGO]]</f>
        <v>INSERTOS10X1,25X1/2</v>
      </c>
      <c r="G1093"/>
      <c r="H1093"/>
      <c r="I1093"/>
      <c r="J1093"/>
      <c r="K1093"/>
      <c r="L1093"/>
    </row>
    <row r="1094" spans="1:12" x14ac:dyDescent="0.2">
      <c r="A1094" t="s">
        <v>1732</v>
      </c>
      <c r="B1094" s="10" t="s">
        <v>1750</v>
      </c>
      <c r="C1094" t="s">
        <v>1751</v>
      </c>
      <c r="D1094" t="s">
        <v>1751</v>
      </c>
      <c r="E1094" s="9">
        <v>410</v>
      </c>
      <c r="F1094" s="10" t="str">
        <f>+_01_CODIGOS_Y_COSTOS_xlsm[[#This Row],[FABRICA]]&amp;_01_CODIGOS_Y_COSTOS_xlsm[[#This Row],[CODIGO]]</f>
        <v>INSERTOS10x1,5x1/2</v>
      </c>
      <c r="G1094"/>
      <c r="H1094"/>
      <c r="I1094"/>
      <c r="J1094"/>
      <c r="K1094"/>
      <c r="L1094"/>
    </row>
    <row r="1095" spans="1:12" x14ac:dyDescent="0.2">
      <c r="A1095" t="s">
        <v>1732</v>
      </c>
      <c r="B1095" s="10" t="s">
        <v>1752</v>
      </c>
      <c r="C1095" t="s">
        <v>1753</v>
      </c>
      <c r="D1095" t="s">
        <v>1753</v>
      </c>
      <c r="E1095" s="9">
        <v>430</v>
      </c>
      <c r="F1095" s="10" t="str">
        <f>+_01_CODIGOS_Y_COSTOS_xlsm[[#This Row],[FABRICA]]&amp;_01_CODIGOS_Y_COSTOS_xlsm[[#This Row],[CODIGO]]</f>
        <v>INSERTOS11x14</v>
      </c>
      <c r="G1095"/>
      <c r="H1095"/>
      <c r="I1095"/>
      <c r="J1095"/>
      <c r="K1095"/>
      <c r="L1095"/>
    </row>
    <row r="1096" spans="1:12" x14ac:dyDescent="0.2">
      <c r="A1096" t="s">
        <v>1732</v>
      </c>
      <c r="B1096" s="10" t="s">
        <v>1754</v>
      </c>
      <c r="C1096" t="s">
        <v>1755</v>
      </c>
      <c r="D1096" t="s">
        <v>1755</v>
      </c>
      <c r="E1096" s="9">
        <v>632.5</v>
      </c>
      <c r="F1096" s="10" t="str">
        <f>+_01_CODIGOS_Y_COSTOS_xlsm[[#This Row],[FABRICA]]&amp;_01_CODIGOS_Y_COSTOS_xlsm[[#This Row],[CODIGO]]</f>
        <v>INSERTOS12x1,25x16</v>
      </c>
      <c r="G1096"/>
      <c r="H1096"/>
      <c r="I1096"/>
      <c r="J1096"/>
      <c r="K1096"/>
      <c r="L1096"/>
    </row>
    <row r="1097" spans="1:12" x14ac:dyDescent="0.2">
      <c r="A1097" t="s">
        <v>1732</v>
      </c>
      <c r="B1097" s="10" t="s">
        <v>1756</v>
      </c>
      <c r="C1097" t="s">
        <v>1757</v>
      </c>
      <c r="D1097" t="s">
        <v>1757</v>
      </c>
      <c r="E1097" s="9">
        <v>632.5</v>
      </c>
      <c r="F1097" s="10" t="str">
        <f>+_01_CODIGOS_Y_COSTOS_xlsm[[#This Row],[FABRICA]]&amp;_01_CODIGOS_Y_COSTOS_xlsm[[#This Row],[CODIGO]]</f>
        <v>INSERTOS12x1,5x16</v>
      </c>
      <c r="G1097"/>
      <c r="H1097"/>
      <c r="I1097"/>
      <c r="J1097"/>
      <c r="K1097"/>
      <c r="L1097"/>
    </row>
    <row r="1098" spans="1:12" x14ac:dyDescent="0.2">
      <c r="A1098" t="s">
        <v>1732</v>
      </c>
      <c r="B1098" s="10" t="s">
        <v>1758</v>
      </c>
      <c r="C1098" t="s">
        <v>1759</v>
      </c>
      <c r="D1098" t="s">
        <v>1759</v>
      </c>
      <c r="E1098" s="9">
        <v>695.75</v>
      </c>
      <c r="F1098" s="10" t="str">
        <f>+_01_CODIGOS_Y_COSTOS_xlsm[[#This Row],[FABRICA]]&amp;_01_CODIGOS_Y_COSTOS_xlsm[[#This Row],[CODIGO]]</f>
        <v>INSERTOS12x1,75x16</v>
      </c>
      <c r="G1098"/>
      <c r="H1098"/>
      <c r="I1098"/>
      <c r="J1098"/>
      <c r="K1098"/>
      <c r="L1098"/>
    </row>
    <row r="1099" spans="1:12" x14ac:dyDescent="0.2">
      <c r="A1099" t="s">
        <v>1732</v>
      </c>
      <c r="B1099" s="10" t="s">
        <v>1760</v>
      </c>
      <c r="C1099" t="s">
        <v>1761</v>
      </c>
      <c r="D1099" t="s">
        <v>1761</v>
      </c>
      <c r="E1099" s="9">
        <v>340</v>
      </c>
      <c r="F1099" s="10" t="str">
        <f>+_01_CODIGOS_Y_COSTOS_xlsm[[#This Row],[FABRICA]]&amp;_01_CODIGOS_Y_COSTOS_xlsm[[#This Row],[CODIGO]]</f>
        <v>INSERTOS1/4x3/8</v>
      </c>
      <c r="G1099"/>
      <c r="H1099"/>
      <c r="I1099"/>
      <c r="J1099"/>
      <c r="K1099"/>
      <c r="L1099"/>
    </row>
    <row r="1100" spans="1:12" x14ac:dyDescent="0.2">
      <c r="A1100" t="s">
        <v>1732</v>
      </c>
      <c r="B1100" s="10" t="s">
        <v>1762</v>
      </c>
      <c r="C1100" t="s">
        <v>1763</v>
      </c>
      <c r="D1100" t="s">
        <v>1763</v>
      </c>
      <c r="E1100" s="9">
        <v>340</v>
      </c>
      <c r="F1100" s="10" t="str">
        <f>+_01_CODIGOS_Y_COSTOS_xlsm[[#This Row],[FABRICA]]&amp;_01_CODIGOS_Y_COSTOS_xlsm[[#This Row],[CODIGO]]</f>
        <v>INSERTOS5/16x7/16</v>
      </c>
      <c r="G1100"/>
      <c r="H1100"/>
      <c r="I1100"/>
      <c r="J1100"/>
      <c r="K1100"/>
      <c r="L1100"/>
    </row>
    <row r="1101" spans="1:12" x14ac:dyDescent="0.2">
      <c r="A1101" t="s">
        <v>1732</v>
      </c>
      <c r="B1101" s="10" t="s">
        <v>1764</v>
      </c>
      <c r="C1101" t="s">
        <v>1765</v>
      </c>
      <c r="D1101" t="s">
        <v>1765</v>
      </c>
      <c r="E1101" s="9">
        <v>340</v>
      </c>
      <c r="F1101" s="10" t="str">
        <f>+_01_CODIGOS_Y_COSTOS_xlsm[[#This Row],[FABRICA]]&amp;_01_CODIGOS_Y_COSTOS_xlsm[[#This Row],[CODIGO]]</f>
        <v>INSERTOS5/16x11</v>
      </c>
      <c r="G1101"/>
      <c r="H1101"/>
      <c r="I1101"/>
      <c r="J1101"/>
      <c r="K1101"/>
      <c r="L1101"/>
    </row>
    <row r="1102" spans="1:12" x14ac:dyDescent="0.2">
      <c r="A1102" t="s">
        <v>1732</v>
      </c>
      <c r="B1102" s="10" t="s">
        <v>1766</v>
      </c>
      <c r="C1102" t="s">
        <v>1767</v>
      </c>
      <c r="D1102" t="s">
        <v>1767</v>
      </c>
      <c r="E1102" s="9">
        <v>340</v>
      </c>
      <c r="F1102" s="10" t="str">
        <f>+_01_CODIGOS_Y_COSTOS_xlsm[[#This Row],[FABRICA]]&amp;_01_CODIGOS_Y_COSTOS_xlsm[[#This Row],[CODIGO]]</f>
        <v>INSERTOS7/16 × 14</v>
      </c>
      <c r="G1102"/>
      <c r="H1102"/>
      <c r="I1102"/>
      <c r="J1102"/>
      <c r="K1102"/>
      <c r="L1102"/>
    </row>
    <row r="1103" spans="1:12" x14ac:dyDescent="0.2">
      <c r="A1103" t="s">
        <v>1732</v>
      </c>
      <c r="B1103" s="10" t="s">
        <v>5744</v>
      </c>
      <c r="C1103" t="s">
        <v>1768</v>
      </c>
      <c r="D1103" t="s">
        <v>1768</v>
      </c>
      <c r="E1103" s="9">
        <v>340</v>
      </c>
      <c r="F1103" s="10" t="str">
        <f>+_01_CODIGOS_Y_COSTOS_xlsm[[#This Row],[FABRICA]]&amp;_01_CODIGOS_Y_COSTOS_xlsm[[#This Row],[CODIGO]]</f>
        <v>INSERTOS3/8x1/2</v>
      </c>
      <c r="G1103"/>
      <c r="H1103"/>
      <c r="I1103"/>
      <c r="J1103"/>
      <c r="K1103"/>
      <c r="L1103"/>
    </row>
    <row r="1104" spans="1:12" x14ac:dyDescent="0.2">
      <c r="A1104" t="s">
        <v>1732</v>
      </c>
      <c r="B1104" s="10" t="s">
        <v>1769</v>
      </c>
      <c r="C1104" t="s">
        <v>1770</v>
      </c>
      <c r="D1104" t="s">
        <v>1770</v>
      </c>
      <c r="E1104" s="9">
        <v>1119</v>
      </c>
      <c r="F1104" s="10" t="str">
        <f>+_01_CODIGOS_Y_COSTOS_xlsm[[#This Row],[FABRICA]]&amp;_01_CODIGOS_Y_COSTOS_xlsm[[#This Row],[CODIGO]]</f>
        <v>INSERTOSBUJIA</v>
      </c>
      <c r="G1104"/>
      <c r="H1104"/>
      <c r="I1104"/>
      <c r="J1104"/>
      <c r="K1104"/>
      <c r="L1104"/>
    </row>
    <row r="1105" spans="1:12" x14ac:dyDescent="0.2">
      <c r="A1105" t="s">
        <v>1732</v>
      </c>
      <c r="B1105" s="10" t="s">
        <v>1771</v>
      </c>
      <c r="C1105" t="s">
        <v>1772</v>
      </c>
      <c r="D1105" t="s">
        <v>1772</v>
      </c>
      <c r="E1105" s="9">
        <v>300</v>
      </c>
      <c r="F1105" s="10" t="str">
        <f>+_01_CODIGOS_Y_COSTOS_xlsm[[#This Row],[FABRICA]]&amp;_01_CODIGOS_Y_COSTOS_xlsm[[#This Row],[CODIGO]]</f>
        <v>INSERTOSArand. Tapa - 8x18</v>
      </c>
      <c r="G1105"/>
      <c r="H1105"/>
      <c r="I1105"/>
      <c r="J1105"/>
      <c r="K1105"/>
      <c r="L1105"/>
    </row>
    <row r="1106" spans="1:12" x14ac:dyDescent="0.2">
      <c r="A1106" t="s">
        <v>1732</v>
      </c>
      <c r="B1106" s="10" t="s">
        <v>1773</v>
      </c>
      <c r="C1106" t="s">
        <v>1774</v>
      </c>
      <c r="D1106" t="s">
        <v>1774</v>
      </c>
      <c r="E1106" s="9">
        <v>330</v>
      </c>
      <c r="F1106" s="10" t="str">
        <f>+_01_CODIGOS_Y_COSTOS_xlsm[[#This Row],[FABRICA]]&amp;_01_CODIGOS_Y_COSTOS_xlsm[[#This Row],[CODIGO]]</f>
        <v>INSERTOSArand. Tapa - 10x20</v>
      </c>
      <c r="G1106"/>
      <c r="H1106"/>
      <c r="I1106"/>
      <c r="J1106"/>
      <c r="K1106"/>
      <c r="L1106"/>
    </row>
    <row r="1107" spans="1:12" x14ac:dyDescent="0.2">
      <c r="A1107" t="s">
        <v>1732</v>
      </c>
      <c r="B1107" s="10" t="s">
        <v>1775</v>
      </c>
      <c r="C1107" t="s">
        <v>1776</v>
      </c>
      <c r="D1107" t="s">
        <v>1776</v>
      </c>
      <c r="E1107" s="9">
        <v>346</v>
      </c>
      <c r="F1107" s="10" t="str">
        <f>+_01_CODIGOS_Y_COSTOS_xlsm[[#This Row],[FABRICA]]&amp;_01_CODIGOS_Y_COSTOS_xlsm[[#This Row],[CODIGO]]</f>
        <v>INSERTOSArand. Tapa - 11x22</v>
      </c>
      <c r="G1107"/>
      <c r="H1107"/>
      <c r="I1107"/>
      <c r="J1107"/>
      <c r="K1107"/>
      <c r="L1107"/>
    </row>
    <row r="1108" spans="1:12" x14ac:dyDescent="0.2">
      <c r="A1108" t="s">
        <v>1732</v>
      </c>
      <c r="B1108" s="10" t="s">
        <v>1777</v>
      </c>
      <c r="C1108" t="s">
        <v>1778</v>
      </c>
      <c r="D1108" t="s">
        <v>1778</v>
      </c>
      <c r="E1108" s="9">
        <v>363</v>
      </c>
      <c r="F1108" s="10" t="str">
        <f>+_01_CODIGOS_Y_COSTOS_xlsm[[#This Row],[FABRICA]]&amp;_01_CODIGOS_Y_COSTOS_xlsm[[#This Row],[CODIGO]]</f>
        <v>INSERTOSArand. Tapa - 12x24</v>
      </c>
      <c r="G1108"/>
      <c r="H1108"/>
      <c r="I1108"/>
      <c r="J1108"/>
      <c r="K1108"/>
      <c r="L1108"/>
    </row>
    <row r="1109" spans="1:12" x14ac:dyDescent="0.2">
      <c r="A1109" t="s">
        <v>1732</v>
      </c>
      <c r="B1109" s="10" t="s">
        <v>1779</v>
      </c>
      <c r="C1109" t="s">
        <v>1780</v>
      </c>
      <c r="D1109" t="s">
        <v>1780</v>
      </c>
      <c r="E1109" s="9">
        <v>400</v>
      </c>
      <c r="F1109" s="10" t="str">
        <f>+_01_CODIGOS_Y_COSTOS_xlsm[[#This Row],[FABRICA]]&amp;_01_CODIGOS_Y_COSTOS_xlsm[[#This Row],[CODIGO]]</f>
        <v>INSERTOSArand. Tapa - 13x24</v>
      </c>
      <c r="G1109"/>
      <c r="H1109"/>
      <c r="I1109"/>
      <c r="J1109"/>
      <c r="K1109"/>
      <c r="L1109"/>
    </row>
    <row r="1110" spans="1:12" x14ac:dyDescent="0.2">
      <c r="A1110" t="s">
        <v>1732</v>
      </c>
      <c r="B1110" s="10" t="s">
        <v>1781</v>
      </c>
      <c r="C1110" t="s">
        <v>1782</v>
      </c>
      <c r="D1110" t="s">
        <v>1782</v>
      </c>
      <c r="E1110" s="9">
        <v>420</v>
      </c>
      <c r="F1110" s="10" t="str">
        <f>+_01_CODIGOS_Y_COSTOS_xlsm[[#This Row],[FABRICA]]&amp;_01_CODIGOS_Y_COSTOS_xlsm[[#This Row],[CODIGO]]</f>
        <v>INSERTOSArand. Tapa - 14x26</v>
      </c>
      <c r="G1110"/>
      <c r="H1110"/>
      <c r="I1110"/>
      <c r="J1110"/>
      <c r="K1110"/>
      <c r="L1110"/>
    </row>
    <row r="1111" spans="1:12" x14ac:dyDescent="0.2">
      <c r="A1111" t="s">
        <v>5256</v>
      </c>
      <c r="B1111" s="10" t="s">
        <v>5085</v>
      </c>
      <c r="C1111" t="s">
        <v>7876</v>
      </c>
      <c r="D1111" t="s">
        <v>10311</v>
      </c>
      <c r="E1111" s="9">
        <v>573.44000000000005</v>
      </c>
      <c r="F1111" s="10" t="str">
        <f>+_01_CODIGOS_Y_COSTOS_xlsm[[#This Row],[FABRICA]]&amp;_01_CODIGOS_Y_COSTOS_xlsm[[#This Row],[CODIGO]]</f>
        <v>DQAUTOPARTES2030</v>
      </c>
      <c r="G1111"/>
      <c r="H1111"/>
      <c r="I1111"/>
      <c r="J1111"/>
      <c r="K1111"/>
      <c r="L1111"/>
    </row>
    <row r="1112" spans="1:12" x14ac:dyDescent="0.2">
      <c r="A1112" t="s">
        <v>5256</v>
      </c>
      <c r="B1112" s="10" t="s">
        <v>5084</v>
      </c>
      <c r="C1112" t="s">
        <v>7877</v>
      </c>
      <c r="D1112" t="s">
        <v>10311</v>
      </c>
      <c r="E1112" s="9">
        <v>573.44000000000005</v>
      </c>
      <c r="F1112" s="10" t="str">
        <f>+_01_CODIGOS_Y_COSTOS_xlsm[[#This Row],[FABRICA]]&amp;_01_CODIGOS_Y_COSTOS_xlsm[[#This Row],[CODIGO]]</f>
        <v>DQAUTOPARTES2031</v>
      </c>
      <c r="G1112"/>
      <c r="H1112"/>
      <c r="I1112"/>
      <c r="J1112"/>
      <c r="K1112"/>
      <c r="L1112"/>
    </row>
    <row r="1113" spans="1:12" x14ac:dyDescent="0.2">
      <c r="A1113" t="s">
        <v>5256</v>
      </c>
      <c r="B1113" s="10" t="s">
        <v>5083</v>
      </c>
      <c r="C1113" t="s">
        <v>7878</v>
      </c>
      <c r="D1113" t="s">
        <v>10312</v>
      </c>
      <c r="E1113" s="9">
        <v>1081.5999999999999</v>
      </c>
      <c r="F1113" s="10" t="str">
        <f>+_01_CODIGOS_Y_COSTOS_xlsm[[#This Row],[FABRICA]]&amp;_01_CODIGOS_Y_COSTOS_xlsm[[#This Row],[CODIGO]]</f>
        <v>DQAUTOPARTES2058</v>
      </c>
      <c r="G1113"/>
      <c r="H1113"/>
      <c r="I1113"/>
      <c r="J1113"/>
      <c r="K1113"/>
      <c r="L1113"/>
    </row>
    <row r="1114" spans="1:12" x14ac:dyDescent="0.2">
      <c r="A1114" t="s">
        <v>5256</v>
      </c>
      <c r="B1114" s="10" t="s">
        <v>5262</v>
      </c>
      <c r="C1114" t="s">
        <v>10313</v>
      </c>
      <c r="D1114" t="s">
        <v>10314</v>
      </c>
      <c r="E1114" s="9">
        <v>675.84</v>
      </c>
      <c r="F1114" s="10" t="str">
        <f>+_01_CODIGOS_Y_COSTOS_xlsm[[#This Row],[FABRICA]]&amp;_01_CODIGOS_Y_COSTOS_xlsm[[#This Row],[CODIGO]]</f>
        <v>DQAUTOPARTES2103/1</v>
      </c>
      <c r="G1114"/>
      <c r="H1114"/>
      <c r="I1114"/>
      <c r="J1114"/>
      <c r="K1114"/>
      <c r="L1114"/>
    </row>
    <row r="1115" spans="1:12" x14ac:dyDescent="0.2">
      <c r="A1115" t="s">
        <v>5256</v>
      </c>
      <c r="B1115" s="10" t="s">
        <v>5263</v>
      </c>
      <c r="C1115" t="s">
        <v>10315</v>
      </c>
      <c r="D1115" t="s">
        <v>10316</v>
      </c>
      <c r="E1115" s="9">
        <v>675.84</v>
      </c>
      <c r="F1115" s="10" t="str">
        <f>+_01_CODIGOS_Y_COSTOS_xlsm[[#This Row],[FABRICA]]&amp;_01_CODIGOS_Y_COSTOS_xlsm[[#This Row],[CODIGO]]</f>
        <v>DQAUTOPARTES2103/2</v>
      </c>
      <c r="G1115"/>
      <c r="H1115"/>
      <c r="I1115"/>
      <c r="J1115"/>
      <c r="K1115"/>
      <c r="L1115"/>
    </row>
    <row r="1116" spans="1:12" x14ac:dyDescent="0.2">
      <c r="A1116" t="s">
        <v>5256</v>
      </c>
      <c r="B1116" s="10" t="s">
        <v>5264</v>
      </c>
      <c r="C1116" t="s">
        <v>10317</v>
      </c>
      <c r="D1116" t="s">
        <v>10318</v>
      </c>
      <c r="E1116" s="9">
        <v>819.2</v>
      </c>
      <c r="F1116" s="10" t="str">
        <f>+_01_CODIGOS_Y_COSTOS_xlsm[[#This Row],[FABRICA]]&amp;_01_CODIGOS_Y_COSTOS_xlsm[[#This Row],[CODIGO]]</f>
        <v>DQAUTOPARTES2103/3</v>
      </c>
      <c r="G1116"/>
      <c r="H1116"/>
      <c r="I1116"/>
      <c r="J1116"/>
      <c r="K1116"/>
      <c r="L1116"/>
    </row>
    <row r="1117" spans="1:12" x14ac:dyDescent="0.2">
      <c r="A1117" t="s">
        <v>5256</v>
      </c>
      <c r="B1117" s="10" t="s">
        <v>5265</v>
      </c>
      <c r="C1117" t="s">
        <v>7879</v>
      </c>
      <c r="D1117" t="s">
        <v>10319</v>
      </c>
      <c r="E1117" s="9">
        <v>675.84</v>
      </c>
      <c r="F1117" s="10" t="str">
        <f>+_01_CODIGOS_Y_COSTOS_xlsm[[#This Row],[FABRICA]]&amp;_01_CODIGOS_Y_COSTOS_xlsm[[#This Row],[CODIGO]]</f>
        <v>DQAUTOPARTES2104</v>
      </c>
      <c r="G1117"/>
      <c r="H1117"/>
      <c r="I1117"/>
      <c r="J1117"/>
      <c r="K1117"/>
      <c r="L1117"/>
    </row>
    <row r="1118" spans="1:12" x14ac:dyDescent="0.2">
      <c r="A1118" t="s">
        <v>5256</v>
      </c>
      <c r="B1118" s="10" t="s">
        <v>5266</v>
      </c>
      <c r="C1118" t="s">
        <v>7456</v>
      </c>
      <c r="D1118" t="s">
        <v>10320</v>
      </c>
      <c r="E1118" s="9">
        <v>640</v>
      </c>
      <c r="F1118" s="10" t="str">
        <f>+_01_CODIGOS_Y_COSTOS_xlsm[[#This Row],[FABRICA]]&amp;_01_CODIGOS_Y_COSTOS_xlsm[[#This Row],[CODIGO]]</f>
        <v>DQAUTOPARTES2106</v>
      </c>
      <c r="G1118"/>
      <c r="H1118"/>
      <c r="I1118"/>
      <c r="J1118"/>
      <c r="K1118"/>
      <c r="L1118"/>
    </row>
    <row r="1119" spans="1:12" x14ac:dyDescent="0.2">
      <c r="A1119" t="s">
        <v>5256</v>
      </c>
      <c r="B1119" s="10" t="s">
        <v>5267</v>
      </c>
      <c r="C1119" t="s">
        <v>7880</v>
      </c>
      <c r="D1119" t="s">
        <v>6010</v>
      </c>
      <c r="E1119" s="9">
        <v>0</v>
      </c>
      <c r="F1119" s="10" t="str">
        <f>+_01_CODIGOS_Y_COSTOS_xlsm[[#This Row],[FABRICA]]&amp;_01_CODIGOS_Y_COSTOS_xlsm[[#This Row],[CODIGO]]</f>
        <v>DQAUTOPARTES2108</v>
      </c>
      <c r="G1119"/>
      <c r="H1119"/>
      <c r="I1119"/>
      <c r="J1119"/>
      <c r="K1119"/>
      <c r="L1119"/>
    </row>
    <row r="1120" spans="1:12" x14ac:dyDescent="0.2">
      <c r="A1120" t="s">
        <v>5256</v>
      </c>
      <c r="B1120" s="10" t="s">
        <v>5106</v>
      </c>
      <c r="C1120" t="s">
        <v>7881</v>
      </c>
      <c r="D1120" t="s">
        <v>10321</v>
      </c>
      <c r="E1120" s="9">
        <v>1276.8</v>
      </c>
      <c r="F1120" s="10" t="str">
        <f>+_01_CODIGOS_Y_COSTOS_xlsm[[#This Row],[FABRICA]]&amp;_01_CODIGOS_Y_COSTOS_xlsm[[#This Row],[CODIGO]]</f>
        <v>DQAUTOPARTES2150</v>
      </c>
      <c r="G1120"/>
      <c r="H1120"/>
      <c r="I1120"/>
      <c r="J1120"/>
      <c r="K1120"/>
      <c r="L1120"/>
    </row>
    <row r="1121" spans="1:12" x14ac:dyDescent="0.2">
      <c r="A1121" t="s">
        <v>5256</v>
      </c>
      <c r="B1121" s="10" t="s">
        <v>5078</v>
      </c>
      <c r="C1121" t="s">
        <v>7882</v>
      </c>
      <c r="D1121" t="s">
        <v>10322</v>
      </c>
      <c r="E1121" s="9">
        <v>716.8</v>
      </c>
      <c r="F1121" s="10" t="str">
        <f>+_01_CODIGOS_Y_COSTOS_xlsm[[#This Row],[FABRICA]]&amp;_01_CODIGOS_Y_COSTOS_xlsm[[#This Row],[CODIGO]]</f>
        <v>DQAUTOPARTES6104</v>
      </c>
      <c r="G1121"/>
      <c r="H1121"/>
      <c r="I1121"/>
      <c r="J1121"/>
      <c r="K1121"/>
      <c r="L1121"/>
    </row>
    <row r="1122" spans="1:12" x14ac:dyDescent="0.2">
      <c r="A1122" t="s">
        <v>5256</v>
      </c>
      <c r="B1122" s="10" t="s">
        <v>5082</v>
      </c>
      <c r="C1122" t="s">
        <v>7883</v>
      </c>
      <c r="D1122" t="s">
        <v>10323</v>
      </c>
      <c r="E1122" s="9">
        <v>532.48</v>
      </c>
      <c r="F1122" s="10" t="str">
        <f>+_01_CODIGOS_Y_COSTOS_xlsm[[#This Row],[FABRICA]]&amp;_01_CODIGOS_Y_COSTOS_xlsm[[#This Row],[CODIGO]]</f>
        <v>DQAUTOPARTES3061</v>
      </c>
      <c r="G1122"/>
      <c r="H1122"/>
      <c r="I1122"/>
      <c r="J1122"/>
      <c r="K1122"/>
      <c r="L1122"/>
    </row>
    <row r="1123" spans="1:12" x14ac:dyDescent="0.2">
      <c r="A1123" t="s">
        <v>5256</v>
      </c>
      <c r="B1123" s="10" t="s">
        <v>5105</v>
      </c>
      <c r="C1123" t="s">
        <v>7884</v>
      </c>
      <c r="D1123" t="s">
        <v>10324</v>
      </c>
      <c r="E1123" s="9">
        <v>1145.5999999999999</v>
      </c>
      <c r="F1123" s="10" t="str">
        <f>+_01_CODIGOS_Y_COSTOS_xlsm[[#This Row],[FABRICA]]&amp;_01_CODIGOS_Y_COSTOS_xlsm[[#This Row],[CODIGO]]</f>
        <v>DQAUTOPARTES3235</v>
      </c>
      <c r="G1123"/>
      <c r="H1123"/>
      <c r="I1123"/>
      <c r="J1123"/>
      <c r="K1123"/>
      <c r="L1123"/>
    </row>
    <row r="1124" spans="1:12" x14ac:dyDescent="0.2">
      <c r="A1124" t="s">
        <v>5256</v>
      </c>
      <c r="B1124" s="10" t="s">
        <v>5102</v>
      </c>
      <c r="C1124" t="s">
        <v>7885</v>
      </c>
      <c r="D1124" t="s">
        <v>10325</v>
      </c>
      <c r="E1124" s="9">
        <v>947.2</v>
      </c>
      <c r="F1124" s="10" t="str">
        <f>+_01_CODIGOS_Y_COSTOS_xlsm[[#This Row],[FABRICA]]&amp;_01_CODIGOS_Y_COSTOS_xlsm[[#This Row],[CODIGO]]</f>
        <v>DQAUTOPARTES3142</v>
      </c>
      <c r="G1124"/>
      <c r="H1124"/>
      <c r="I1124"/>
      <c r="J1124"/>
      <c r="K1124"/>
      <c r="L1124"/>
    </row>
    <row r="1125" spans="1:12" x14ac:dyDescent="0.2">
      <c r="A1125" t="s">
        <v>5256</v>
      </c>
      <c r="B1125" s="10" t="s">
        <v>5268</v>
      </c>
      <c r="C1125" t="s">
        <v>7886</v>
      </c>
      <c r="D1125" t="s">
        <v>10326</v>
      </c>
      <c r="E1125" s="9">
        <v>1222.4000000000001</v>
      </c>
      <c r="F1125" s="10" t="str">
        <f>+_01_CODIGOS_Y_COSTOS_xlsm[[#This Row],[FABRICA]]&amp;_01_CODIGOS_Y_COSTOS_xlsm[[#This Row],[CODIGO]]</f>
        <v>DQAUTOPARTES4215</v>
      </c>
      <c r="G1125"/>
      <c r="H1125"/>
      <c r="I1125"/>
      <c r="J1125"/>
      <c r="K1125"/>
      <c r="L1125"/>
    </row>
    <row r="1126" spans="1:12" x14ac:dyDescent="0.2">
      <c r="A1126" t="s">
        <v>5256</v>
      </c>
      <c r="B1126" s="10" t="s">
        <v>5092</v>
      </c>
      <c r="C1126" t="s">
        <v>7887</v>
      </c>
      <c r="D1126" t="s">
        <v>4782</v>
      </c>
      <c r="E1126" s="9">
        <v>742.4</v>
      </c>
      <c r="F1126" s="10" t="str">
        <f>+_01_CODIGOS_Y_COSTOS_xlsm[[#This Row],[FABRICA]]&amp;_01_CODIGOS_Y_COSTOS_xlsm[[#This Row],[CODIGO]]</f>
        <v>DQAUTOPARTES4220</v>
      </c>
      <c r="G1126"/>
      <c r="H1126"/>
      <c r="I1126"/>
      <c r="J1126"/>
      <c r="K1126"/>
      <c r="L1126"/>
    </row>
    <row r="1127" spans="1:12" x14ac:dyDescent="0.2">
      <c r="A1127" t="s">
        <v>5256</v>
      </c>
      <c r="B1127" s="10" t="s">
        <v>5269</v>
      </c>
      <c r="C1127" t="s">
        <v>7888</v>
      </c>
      <c r="D1127" t="s">
        <v>10327</v>
      </c>
      <c r="E1127" s="9">
        <v>716.8</v>
      </c>
      <c r="F1127" s="10" t="str">
        <f>+_01_CODIGOS_Y_COSTOS_xlsm[[#This Row],[FABRICA]]&amp;_01_CODIGOS_Y_COSTOS_xlsm[[#This Row],[CODIGO]]</f>
        <v>DQAUTOPARTES4223</v>
      </c>
      <c r="G1127"/>
      <c r="H1127"/>
      <c r="I1127"/>
      <c r="J1127"/>
      <c r="K1127"/>
      <c r="L1127"/>
    </row>
    <row r="1128" spans="1:12" x14ac:dyDescent="0.2">
      <c r="A1128" t="s">
        <v>5256</v>
      </c>
      <c r="B1128" s="10" t="s">
        <v>5091</v>
      </c>
      <c r="C1128" t="s">
        <v>7889</v>
      </c>
      <c r="D1128" t="s">
        <v>4784</v>
      </c>
      <c r="E1128" s="9">
        <v>2867.2</v>
      </c>
      <c r="F1128" s="10" t="str">
        <f>+_01_CODIGOS_Y_COSTOS_xlsm[[#This Row],[FABRICA]]&amp;_01_CODIGOS_Y_COSTOS_xlsm[[#This Row],[CODIGO]]</f>
        <v>DQAUTOPARTES4263</v>
      </c>
      <c r="G1128"/>
      <c r="H1128"/>
      <c r="I1128"/>
      <c r="J1128"/>
      <c r="K1128"/>
      <c r="L1128"/>
    </row>
    <row r="1129" spans="1:12" x14ac:dyDescent="0.2">
      <c r="A1129" t="s">
        <v>5256</v>
      </c>
      <c r="B1129" s="10" t="s">
        <v>5270</v>
      </c>
      <c r="C1129" t="s">
        <v>7890</v>
      </c>
      <c r="D1129" t="s">
        <v>10328</v>
      </c>
      <c r="E1129" s="9">
        <v>1913.6</v>
      </c>
      <c r="F1129" s="10" t="str">
        <f>+_01_CODIGOS_Y_COSTOS_xlsm[[#This Row],[FABRICA]]&amp;_01_CODIGOS_Y_COSTOS_xlsm[[#This Row],[CODIGO]]</f>
        <v>DQAUTOPARTES4264</v>
      </c>
      <c r="G1129"/>
      <c r="H1129"/>
      <c r="I1129"/>
      <c r="J1129"/>
      <c r="K1129"/>
      <c r="L1129"/>
    </row>
    <row r="1130" spans="1:12" x14ac:dyDescent="0.2">
      <c r="A1130" t="s">
        <v>5256</v>
      </c>
      <c r="B1130" s="10" t="s">
        <v>5090</v>
      </c>
      <c r="C1130" t="s">
        <v>7891</v>
      </c>
      <c r="D1130" t="s">
        <v>10329</v>
      </c>
      <c r="E1130" s="9">
        <v>1843.2</v>
      </c>
      <c r="F1130" s="10" t="str">
        <f>+_01_CODIGOS_Y_COSTOS_xlsm[[#This Row],[FABRICA]]&amp;_01_CODIGOS_Y_COSTOS_xlsm[[#This Row],[CODIGO]]</f>
        <v>DQAUTOPARTES4267</v>
      </c>
      <c r="G1130"/>
      <c r="H1130"/>
      <c r="I1130"/>
      <c r="J1130"/>
      <c r="K1130"/>
      <c r="L1130"/>
    </row>
    <row r="1131" spans="1:12" x14ac:dyDescent="0.2">
      <c r="A1131" t="s">
        <v>5256</v>
      </c>
      <c r="B1131" s="10" t="s">
        <v>5089</v>
      </c>
      <c r="C1131" t="s">
        <v>7892</v>
      </c>
      <c r="D1131" t="s">
        <v>10330</v>
      </c>
      <c r="E1131" s="9">
        <v>1413.12</v>
      </c>
      <c r="F1131" s="10" t="str">
        <f>+_01_CODIGOS_Y_COSTOS_xlsm[[#This Row],[FABRICA]]&amp;_01_CODIGOS_Y_COSTOS_xlsm[[#This Row],[CODIGO]]</f>
        <v>DQAUTOPARTES4269</v>
      </c>
      <c r="G1131"/>
      <c r="H1131"/>
      <c r="I1131"/>
      <c r="J1131"/>
      <c r="K1131"/>
      <c r="L1131"/>
    </row>
    <row r="1132" spans="1:12" x14ac:dyDescent="0.2">
      <c r="A1132" t="s">
        <v>5256</v>
      </c>
      <c r="B1132" s="10" t="s">
        <v>5081</v>
      </c>
      <c r="C1132" t="s">
        <v>7893</v>
      </c>
      <c r="D1132" t="s">
        <v>10331</v>
      </c>
      <c r="E1132" s="9">
        <v>1617.92</v>
      </c>
      <c r="F1132" s="10" t="str">
        <f>+_01_CODIGOS_Y_COSTOS_xlsm[[#This Row],[FABRICA]]&amp;_01_CODIGOS_Y_COSTOS_xlsm[[#This Row],[CODIGO]]</f>
        <v>DQAUTOPARTES4282</v>
      </c>
      <c r="G1132"/>
      <c r="H1132"/>
      <c r="I1132"/>
      <c r="J1132"/>
      <c r="K1132"/>
      <c r="L1132"/>
    </row>
    <row r="1133" spans="1:12" x14ac:dyDescent="0.2">
      <c r="A1133" t="s">
        <v>5256</v>
      </c>
      <c r="B1133" s="10" t="s">
        <v>5101</v>
      </c>
      <c r="C1133" t="s">
        <v>7894</v>
      </c>
      <c r="D1133" t="s">
        <v>10332</v>
      </c>
      <c r="E1133" s="9">
        <v>2080</v>
      </c>
      <c r="F1133" s="10" t="str">
        <f>+_01_CODIGOS_Y_COSTOS_xlsm[[#This Row],[FABRICA]]&amp;_01_CODIGOS_Y_COSTOS_xlsm[[#This Row],[CODIGO]]</f>
        <v>DQAUTOPARTES4284</v>
      </c>
      <c r="G1133"/>
      <c r="H1133"/>
      <c r="I1133"/>
      <c r="J1133"/>
      <c r="K1133"/>
      <c r="L1133"/>
    </row>
    <row r="1134" spans="1:12" x14ac:dyDescent="0.2">
      <c r="A1134" t="s">
        <v>5256</v>
      </c>
      <c r="B1134" s="10" t="s">
        <v>5080</v>
      </c>
      <c r="C1134" t="s">
        <v>7895</v>
      </c>
      <c r="D1134" t="s">
        <v>10333</v>
      </c>
      <c r="E1134" s="9">
        <v>1413.12</v>
      </c>
      <c r="F1134" s="10" t="str">
        <f>+_01_CODIGOS_Y_COSTOS_xlsm[[#This Row],[FABRICA]]&amp;_01_CODIGOS_Y_COSTOS_xlsm[[#This Row],[CODIGO]]</f>
        <v>DQAUTOPARTES5122</v>
      </c>
      <c r="G1134"/>
      <c r="H1134"/>
      <c r="I1134"/>
      <c r="J1134"/>
      <c r="K1134"/>
      <c r="L1134"/>
    </row>
    <row r="1135" spans="1:12" x14ac:dyDescent="0.2">
      <c r="A1135" t="s">
        <v>5256</v>
      </c>
      <c r="B1135" s="10" t="s">
        <v>5271</v>
      </c>
      <c r="C1135" t="s">
        <v>7896</v>
      </c>
      <c r="D1135" t="s">
        <v>10334</v>
      </c>
      <c r="E1135" s="9">
        <v>1413.12</v>
      </c>
      <c r="F1135" s="10" t="str">
        <f>+_01_CODIGOS_Y_COSTOS_xlsm[[#This Row],[FABRICA]]&amp;_01_CODIGOS_Y_COSTOS_xlsm[[#This Row],[CODIGO]]</f>
        <v>DQAUTOPARTES5122/A</v>
      </c>
      <c r="G1135"/>
      <c r="H1135"/>
      <c r="I1135"/>
      <c r="J1135"/>
      <c r="K1135"/>
      <c r="L1135"/>
    </row>
    <row r="1136" spans="1:12" x14ac:dyDescent="0.2">
      <c r="A1136" t="s">
        <v>5256</v>
      </c>
      <c r="B1136" s="10" t="s">
        <v>5272</v>
      </c>
      <c r="C1136" t="s">
        <v>7897</v>
      </c>
      <c r="D1136" t="s">
        <v>10335</v>
      </c>
      <c r="E1136" s="9">
        <v>998.4</v>
      </c>
      <c r="F1136" s="10" t="str">
        <f>+_01_CODIGOS_Y_COSTOS_xlsm[[#This Row],[FABRICA]]&amp;_01_CODIGOS_Y_COSTOS_xlsm[[#This Row],[CODIGO]]</f>
        <v>DQAUTOPARTES5126</v>
      </c>
      <c r="G1136"/>
      <c r="H1136"/>
      <c r="I1136"/>
      <c r="J1136"/>
      <c r="K1136"/>
      <c r="L1136"/>
    </row>
    <row r="1137" spans="1:12" x14ac:dyDescent="0.2">
      <c r="A1137" t="s">
        <v>5256</v>
      </c>
      <c r="B1137" s="10" t="s">
        <v>5273</v>
      </c>
      <c r="C1137" t="s">
        <v>6010</v>
      </c>
      <c r="D1137" t="s">
        <v>6010</v>
      </c>
      <c r="E1137" s="9">
        <v>0</v>
      </c>
      <c r="F1137" s="10" t="str">
        <f>+_01_CODIGOS_Y_COSTOS_xlsm[[#This Row],[FABRICA]]&amp;_01_CODIGOS_Y_COSTOS_xlsm[[#This Row],[CODIGO]]</f>
        <v>DQAUTOPARTES0</v>
      </c>
      <c r="G1137"/>
      <c r="H1137"/>
      <c r="I1137"/>
      <c r="J1137"/>
      <c r="K1137"/>
      <c r="L1137"/>
    </row>
    <row r="1138" spans="1:12" x14ac:dyDescent="0.2">
      <c r="A1138" t="s">
        <v>5256</v>
      </c>
      <c r="B1138" s="10" t="s">
        <v>5274</v>
      </c>
      <c r="C1138" t="s">
        <v>7898</v>
      </c>
      <c r="D1138" t="s">
        <v>6010</v>
      </c>
      <c r="E1138" s="9">
        <v>0</v>
      </c>
      <c r="F1138" s="10" t="str">
        <f>+_01_CODIGOS_Y_COSTOS_xlsm[[#This Row],[FABRICA]]&amp;_01_CODIGOS_Y_COSTOS_xlsm[[#This Row],[CODIGO]]</f>
        <v>DQAUTOPARTES5168</v>
      </c>
      <c r="G1138"/>
      <c r="H1138"/>
      <c r="I1138"/>
      <c r="J1138"/>
      <c r="K1138"/>
      <c r="L1138"/>
    </row>
    <row r="1139" spans="1:12" x14ac:dyDescent="0.2">
      <c r="A1139" t="s">
        <v>5256</v>
      </c>
      <c r="B1139" s="10" t="s">
        <v>5079</v>
      </c>
      <c r="C1139" t="s">
        <v>7899</v>
      </c>
      <c r="D1139" t="s">
        <v>10336</v>
      </c>
      <c r="E1139" s="9">
        <v>1715.2</v>
      </c>
      <c r="F1139" s="10" t="str">
        <f>+_01_CODIGOS_Y_COSTOS_xlsm[[#This Row],[FABRICA]]&amp;_01_CODIGOS_Y_COSTOS_xlsm[[#This Row],[CODIGO]]</f>
        <v>DQAUTOPARTES5169</v>
      </c>
      <c r="G1139"/>
      <c r="H1139"/>
      <c r="I1139"/>
      <c r="J1139"/>
      <c r="K1139"/>
      <c r="L1139"/>
    </row>
    <row r="1140" spans="1:12" x14ac:dyDescent="0.2">
      <c r="A1140" t="s">
        <v>5256</v>
      </c>
      <c r="B1140" s="10" t="s">
        <v>5275</v>
      </c>
      <c r="C1140" t="s">
        <v>6010</v>
      </c>
      <c r="D1140" t="s">
        <v>6010</v>
      </c>
      <c r="E1140" s="9">
        <v>0</v>
      </c>
      <c r="F1140" s="10" t="str">
        <f>+_01_CODIGOS_Y_COSTOS_xlsm[[#This Row],[FABRICA]]&amp;_01_CODIGOS_Y_COSTOS_xlsm[[#This Row],[CODIGO]]</f>
        <v>DQAUTOPARTES0</v>
      </c>
      <c r="G1140"/>
      <c r="H1140"/>
      <c r="I1140"/>
      <c r="J1140"/>
      <c r="K1140"/>
      <c r="L1140"/>
    </row>
    <row r="1141" spans="1:12" x14ac:dyDescent="0.2">
      <c r="A1141" t="s">
        <v>5256</v>
      </c>
      <c r="B1141" s="10" t="s">
        <v>5276</v>
      </c>
      <c r="C1141" t="s">
        <v>6010</v>
      </c>
      <c r="D1141" t="s">
        <v>6010</v>
      </c>
      <c r="E1141" s="9">
        <v>0</v>
      </c>
      <c r="F1141" s="10" t="str">
        <f>+_01_CODIGOS_Y_COSTOS_xlsm[[#This Row],[FABRICA]]&amp;_01_CODIGOS_Y_COSTOS_xlsm[[#This Row],[CODIGO]]</f>
        <v>DQAUTOPARTES0</v>
      </c>
      <c r="G1141"/>
      <c r="H1141"/>
      <c r="I1141"/>
      <c r="J1141"/>
      <c r="K1141"/>
      <c r="L1141"/>
    </row>
    <row r="1142" spans="1:12" x14ac:dyDescent="0.2">
      <c r="A1142" t="s">
        <v>5256</v>
      </c>
      <c r="B1142" s="10" t="s">
        <v>5277</v>
      </c>
      <c r="C1142" t="s">
        <v>6010</v>
      </c>
      <c r="D1142" t="s">
        <v>6010</v>
      </c>
      <c r="E1142" s="9">
        <v>0</v>
      </c>
      <c r="F1142" s="10" t="str">
        <f>+_01_CODIGOS_Y_COSTOS_xlsm[[#This Row],[FABRICA]]&amp;_01_CODIGOS_Y_COSTOS_xlsm[[#This Row],[CODIGO]]</f>
        <v>DQAUTOPARTES0</v>
      </c>
      <c r="G1142"/>
      <c r="H1142"/>
      <c r="I1142"/>
      <c r="J1142"/>
      <c r="K1142"/>
      <c r="L1142"/>
    </row>
    <row r="1143" spans="1:12" x14ac:dyDescent="0.2">
      <c r="A1143" t="s">
        <v>5256</v>
      </c>
      <c r="B1143" s="10" t="s">
        <v>5278</v>
      </c>
      <c r="C1143" t="s">
        <v>6010</v>
      </c>
      <c r="D1143" t="s">
        <v>6010</v>
      </c>
      <c r="E1143" s="9">
        <v>0</v>
      </c>
      <c r="F1143" s="10" t="str">
        <f>+_01_CODIGOS_Y_COSTOS_xlsm[[#This Row],[FABRICA]]&amp;_01_CODIGOS_Y_COSTOS_xlsm[[#This Row],[CODIGO]]</f>
        <v>DQAUTOPARTES0</v>
      </c>
      <c r="G1143"/>
      <c r="H1143"/>
      <c r="I1143"/>
      <c r="J1143"/>
      <c r="K1143"/>
      <c r="L1143"/>
    </row>
    <row r="1144" spans="1:12" x14ac:dyDescent="0.2">
      <c r="A1144" t="s">
        <v>5256</v>
      </c>
      <c r="B1144" s="10" t="s">
        <v>5279</v>
      </c>
      <c r="C1144" t="s">
        <v>7900</v>
      </c>
      <c r="D1144" t="s">
        <v>10337</v>
      </c>
      <c r="E1144" s="9">
        <v>1945.6</v>
      </c>
      <c r="F1144" s="10" t="str">
        <f>+_01_CODIGOS_Y_COSTOS_xlsm[[#This Row],[FABRICA]]&amp;_01_CODIGOS_Y_COSTOS_xlsm[[#This Row],[CODIGO]]</f>
        <v>DQAUTOPARTES6108</v>
      </c>
      <c r="G1144"/>
      <c r="H1144"/>
      <c r="I1144"/>
      <c r="J1144"/>
      <c r="K1144"/>
      <c r="L1144"/>
    </row>
    <row r="1145" spans="1:12" x14ac:dyDescent="0.2">
      <c r="A1145" t="s">
        <v>5256</v>
      </c>
      <c r="B1145" s="10" t="s">
        <v>5100</v>
      </c>
      <c r="C1145" t="s">
        <v>7901</v>
      </c>
      <c r="D1145" t="s">
        <v>10338</v>
      </c>
      <c r="E1145" s="9">
        <v>1433.6</v>
      </c>
      <c r="F1145" s="10" t="str">
        <f>+_01_CODIGOS_Y_COSTOS_xlsm[[#This Row],[FABRICA]]&amp;_01_CODIGOS_Y_COSTOS_xlsm[[#This Row],[CODIGO]]</f>
        <v>DQAUTOPARTES6109</v>
      </c>
      <c r="G1145"/>
      <c r="H1145"/>
      <c r="I1145"/>
      <c r="J1145"/>
      <c r="K1145"/>
      <c r="L1145"/>
    </row>
    <row r="1146" spans="1:12" x14ac:dyDescent="0.2">
      <c r="A1146" t="s">
        <v>5256</v>
      </c>
      <c r="B1146" s="10" t="s">
        <v>5099</v>
      </c>
      <c r="C1146" t="s">
        <v>7902</v>
      </c>
      <c r="D1146" t="s">
        <v>10339</v>
      </c>
      <c r="E1146" s="9">
        <v>2252.8000000000002</v>
      </c>
      <c r="F1146" s="10" t="str">
        <f>+_01_CODIGOS_Y_COSTOS_xlsm[[#This Row],[FABRICA]]&amp;_01_CODIGOS_Y_COSTOS_xlsm[[#This Row],[CODIGO]]</f>
        <v>DQAUTOPARTES6110</v>
      </c>
      <c r="G1146"/>
      <c r="H1146"/>
      <c r="I1146"/>
      <c r="J1146"/>
      <c r="K1146"/>
      <c r="L1146"/>
    </row>
    <row r="1147" spans="1:12" x14ac:dyDescent="0.2">
      <c r="A1147" t="s">
        <v>5256</v>
      </c>
      <c r="B1147" s="10" t="s">
        <v>5280</v>
      </c>
      <c r="C1147" t="s">
        <v>7903</v>
      </c>
      <c r="D1147" t="s">
        <v>4802</v>
      </c>
      <c r="E1147" s="9">
        <v>880.64</v>
      </c>
      <c r="F1147" s="10" t="str">
        <f>+_01_CODIGOS_Y_COSTOS_xlsm[[#This Row],[FABRICA]]&amp;_01_CODIGOS_Y_COSTOS_xlsm[[#This Row],[CODIGO]]</f>
        <v>DQAUTOPARTES6111</v>
      </c>
      <c r="G1147"/>
      <c r="H1147"/>
      <c r="I1147"/>
      <c r="J1147"/>
      <c r="K1147"/>
      <c r="L1147"/>
    </row>
    <row r="1148" spans="1:12" x14ac:dyDescent="0.2">
      <c r="A1148" t="s">
        <v>5256</v>
      </c>
      <c r="B1148" s="10" t="s">
        <v>5103</v>
      </c>
      <c r="C1148" t="s">
        <v>7904</v>
      </c>
      <c r="D1148" t="s">
        <v>4803</v>
      </c>
      <c r="E1148" s="9">
        <v>573.44000000000005</v>
      </c>
      <c r="F1148" s="10" t="str">
        <f>+_01_CODIGOS_Y_COSTOS_xlsm[[#This Row],[FABRICA]]&amp;_01_CODIGOS_Y_COSTOS_xlsm[[#This Row],[CODIGO]]</f>
        <v>DQAUTOPARTES6112</v>
      </c>
      <c r="G1148"/>
      <c r="H1148"/>
      <c r="I1148"/>
      <c r="J1148"/>
      <c r="K1148"/>
      <c r="L1148"/>
    </row>
    <row r="1149" spans="1:12" x14ac:dyDescent="0.2">
      <c r="A1149" t="s">
        <v>5256</v>
      </c>
      <c r="B1149" s="10" t="s">
        <v>5281</v>
      </c>
      <c r="C1149" t="s">
        <v>10340</v>
      </c>
      <c r="D1149" t="s">
        <v>10341</v>
      </c>
      <c r="E1149" s="9">
        <v>499.2</v>
      </c>
      <c r="F1149" s="10" t="str">
        <f>+_01_CODIGOS_Y_COSTOS_xlsm[[#This Row],[FABRICA]]&amp;_01_CODIGOS_Y_COSTOS_xlsm[[#This Row],[CODIGO]]</f>
        <v>DQAUTOPARTES5061/1</v>
      </c>
      <c r="G1149"/>
      <c r="H1149"/>
      <c r="I1149"/>
      <c r="J1149"/>
      <c r="K1149"/>
      <c r="L1149"/>
    </row>
    <row r="1150" spans="1:12" x14ac:dyDescent="0.2">
      <c r="A1150" t="s">
        <v>5256</v>
      </c>
      <c r="B1150" s="10" t="s">
        <v>5282</v>
      </c>
      <c r="C1150" t="s">
        <v>7905</v>
      </c>
      <c r="D1150" t="s">
        <v>10342</v>
      </c>
      <c r="E1150" s="9">
        <v>430.08</v>
      </c>
      <c r="F1150" s="10" t="str">
        <f>+_01_CODIGOS_Y_COSTOS_xlsm[[#This Row],[FABRICA]]&amp;_01_CODIGOS_Y_COSTOS_xlsm[[#This Row],[CODIGO]]</f>
        <v>DQAUTOPARTES6515</v>
      </c>
      <c r="G1150"/>
      <c r="H1150"/>
      <c r="I1150"/>
      <c r="J1150"/>
      <c r="K1150"/>
      <c r="L1150"/>
    </row>
    <row r="1151" spans="1:12" x14ac:dyDescent="0.2">
      <c r="A1151" t="s">
        <v>5256</v>
      </c>
      <c r="B1151" s="10" t="s">
        <v>5283</v>
      </c>
      <c r="C1151" t="s">
        <v>7906</v>
      </c>
      <c r="D1151" t="s">
        <v>10343</v>
      </c>
      <c r="E1151" s="9">
        <v>860.16</v>
      </c>
      <c r="F1151" s="10" t="str">
        <f>+_01_CODIGOS_Y_COSTOS_xlsm[[#This Row],[FABRICA]]&amp;_01_CODIGOS_Y_COSTOS_xlsm[[#This Row],[CODIGO]]</f>
        <v>DQAUTOPARTES6517</v>
      </c>
      <c r="G1151"/>
      <c r="H1151"/>
      <c r="I1151"/>
      <c r="J1151"/>
      <c r="K1151"/>
      <c r="L1151"/>
    </row>
    <row r="1152" spans="1:12" x14ac:dyDescent="0.2">
      <c r="A1152" t="s">
        <v>5256</v>
      </c>
      <c r="B1152" s="10" t="s">
        <v>5098</v>
      </c>
      <c r="C1152" t="s">
        <v>7907</v>
      </c>
      <c r="D1152" t="s">
        <v>10344</v>
      </c>
      <c r="E1152" s="9">
        <v>819.2</v>
      </c>
      <c r="F1152" s="10" t="str">
        <f>+_01_CODIGOS_Y_COSTOS_xlsm[[#This Row],[FABRICA]]&amp;_01_CODIGOS_Y_COSTOS_xlsm[[#This Row],[CODIGO]]</f>
        <v>DQAUTOPARTES6518</v>
      </c>
      <c r="G1152"/>
      <c r="H1152"/>
      <c r="I1152"/>
      <c r="J1152"/>
      <c r="K1152"/>
      <c r="L1152"/>
    </row>
    <row r="1153" spans="1:12" x14ac:dyDescent="0.2">
      <c r="A1153" t="s">
        <v>5256</v>
      </c>
      <c r="B1153" s="10" t="s">
        <v>5284</v>
      </c>
      <c r="C1153" t="s">
        <v>7908</v>
      </c>
      <c r="D1153" t="s">
        <v>10345</v>
      </c>
      <c r="E1153" s="9">
        <v>1145.5999999999999</v>
      </c>
      <c r="F1153" s="10" t="str">
        <f>+_01_CODIGOS_Y_COSTOS_xlsm[[#This Row],[FABRICA]]&amp;_01_CODIGOS_Y_COSTOS_xlsm[[#This Row],[CODIGO]]</f>
        <v>DQAUTOPARTES6519</v>
      </c>
      <c r="G1153"/>
      <c r="H1153"/>
      <c r="I1153"/>
      <c r="J1153"/>
      <c r="K1153"/>
      <c r="L1153"/>
    </row>
    <row r="1154" spans="1:12" x14ac:dyDescent="0.2">
      <c r="A1154" t="s">
        <v>5256</v>
      </c>
      <c r="B1154" s="10" t="s">
        <v>5285</v>
      </c>
      <c r="C1154" t="s">
        <v>7909</v>
      </c>
      <c r="D1154" t="s">
        <v>4809</v>
      </c>
      <c r="E1154" s="9">
        <v>428.8</v>
      </c>
      <c r="F1154" s="10" t="str">
        <f>+_01_CODIGOS_Y_COSTOS_xlsm[[#This Row],[FABRICA]]&amp;_01_CODIGOS_Y_COSTOS_xlsm[[#This Row],[CODIGO]]</f>
        <v>DQAUTOPARTES6520</v>
      </c>
      <c r="G1154"/>
      <c r="H1154"/>
      <c r="I1154"/>
      <c r="J1154"/>
      <c r="K1154"/>
      <c r="L1154"/>
    </row>
    <row r="1155" spans="1:12" x14ac:dyDescent="0.2">
      <c r="A1155" t="s">
        <v>5256</v>
      </c>
      <c r="B1155" s="10" t="s">
        <v>5097</v>
      </c>
      <c r="C1155" t="s">
        <v>7910</v>
      </c>
      <c r="D1155" t="s">
        <v>4810</v>
      </c>
      <c r="E1155" s="9">
        <v>327.68</v>
      </c>
      <c r="F1155" s="10" t="str">
        <f>+_01_CODIGOS_Y_COSTOS_xlsm[[#This Row],[FABRICA]]&amp;_01_CODIGOS_Y_COSTOS_xlsm[[#This Row],[CODIGO]]</f>
        <v>DQAUTOPARTES6538</v>
      </c>
      <c r="G1155"/>
      <c r="H1155"/>
      <c r="I1155"/>
      <c r="J1155"/>
      <c r="K1155"/>
      <c r="L1155"/>
    </row>
    <row r="1156" spans="1:12" x14ac:dyDescent="0.2">
      <c r="A1156" t="s">
        <v>5256</v>
      </c>
      <c r="B1156" s="10" t="s">
        <v>5286</v>
      </c>
      <c r="C1156" t="s">
        <v>7911</v>
      </c>
      <c r="D1156" t="s">
        <v>10346</v>
      </c>
      <c r="E1156" s="9">
        <v>327.68</v>
      </c>
      <c r="F1156" s="10" t="str">
        <f>+_01_CODIGOS_Y_COSTOS_xlsm[[#This Row],[FABRICA]]&amp;_01_CODIGOS_Y_COSTOS_xlsm[[#This Row],[CODIGO]]</f>
        <v>DQAUTOPARTES6559</v>
      </c>
      <c r="G1156"/>
      <c r="H1156"/>
      <c r="I1156"/>
      <c r="J1156"/>
      <c r="K1156"/>
      <c r="L1156"/>
    </row>
    <row r="1157" spans="1:12" x14ac:dyDescent="0.2">
      <c r="A1157" t="s">
        <v>5256</v>
      </c>
      <c r="B1157" s="10" t="s">
        <v>5287</v>
      </c>
      <c r="C1157" t="s">
        <v>7912</v>
      </c>
      <c r="D1157" t="s">
        <v>10347</v>
      </c>
      <c r="E1157" s="9">
        <v>1830.4</v>
      </c>
      <c r="F1157" s="10" t="str">
        <f>+_01_CODIGOS_Y_COSTOS_xlsm[[#This Row],[FABRICA]]&amp;_01_CODIGOS_Y_COSTOS_xlsm[[#This Row],[CODIGO]]</f>
        <v>DQAUTOPARTES6591</v>
      </c>
      <c r="G1157"/>
      <c r="H1157"/>
      <c r="I1157"/>
      <c r="J1157"/>
      <c r="K1157"/>
      <c r="L1157"/>
    </row>
    <row r="1158" spans="1:12" x14ac:dyDescent="0.2">
      <c r="A1158" t="s">
        <v>5256</v>
      </c>
      <c r="B1158" s="10" t="s">
        <v>5288</v>
      </c>
      <c r="C1158" t="s">
        <v>7913</v>
      </c>
      <c r="D1158" t="s">
        <v>4813</v>
      </c>
      <c r="E1158" s="9">
        <v>588.79999999999995</v>
      </c>
      <c r="F1158" s="10" t="str">
        <f>+_01_CODIGOS_Y_COSTOS_xlsm[[#This Row],[FABRICA]]&amp;_01_CODIGOS_Y_COSTOS_xlsm[[#This Row],[CODIGO]]</f>
        <v>DQAUTOPARTES6700</v>
      </c>
      <c r="G1158"/>
      <c r="H1158"/>
      <c r="I1158"/>
      <c r="J1158"/>
      <c r="K1158"/>
      <c r="L1158"/>
    </row>
    <row r="1159" spans="1:12" x14ac:dyDescent="0.2">
      <c r="A1159" t="s">
        <v>5256</v>
      </c>
      <c r="B1159" s="10" t="s">
        <v>5096</v>
      </c>
      <c r="C1159" t="s">
        <v>7914</v>
      </c>
      <c r="D1159" t="s">
        <v>10348</v>
      </c>
      <c r="E1159" s="9">
        <v>1945.6</v>
      </c>
      <c r="F1159" s="10" t="str">
        <f>+_01_CODIGOS_Y_COSTOS_xlsm[[#This Row],[FABRICA]]&amp;_01_CODIGOS_Y_COSTOS_xlsm[[#This Row],[CODIGO]]</f>
        <v>DQAUTOPARTES6705</v>
      </c>
      <c r="G1159"/>
      <c r="H1159"/>
      <c r="I1159"/>
      <c r="J1159"/>
      <c r="K1159"/>
      <c r="L1159"/>
    </row>
    <row r="1160" spans="1:12" x14ac:dyDescent="0.2">
      <c r="A1160" t="s">
        <v>5256</v>
      </c>
      <c r="B1160" s="10" t="s">
        <v>5086</v>
      </c>
      <c r="C1160" t="s">
        <v>7915</v>
      </c>
      <c r="D1160" t="s">
        <v>10349</v>
      </c>
      <c r="E1160" s="9">
        <v>2150.4</v>
      </c>
      <c r="F1160" s="10" t="str">
        <f>+_01_CODIGOS_Y_COSTOS_xlsm[[#This Row],[FABRICA]]&amp;_01_CODIGOS_Y_COSTOS_xlsm[[#This Row],[CODIGO]]</f>
        <v>DQAUTOPARTES6709</v>
      </c>
      <c r="G1160"/>
      <c r="H1160"/>
      <c r="I1160"/>
      <c r="J1160"/>
      <c r="K1160"/>
      <c r="L1160"/>
    </row>
    <row r="1161" spans="1:12" x14ac:dyDescent="0.2">
      <c r="A1161" t="s">
        <v>5256</v>
      </c>
      <c r="B1161" s="10" t="s">
        <v>5289</v>
      </c>
      <c r="C1161" t="s">
        <v>7916</v>
      </c>
      <c r="D1161" t="s">
        <v>10350</v>
      </c>
      <c r="E1161" s="9">
        <v>819.2</v>
      </c>
      <c r="F1161" s="10" t="str">
        <f>+_01_CODIGOS_Y_COSTOS_xlsm[[#This Row],[FABRICA]]&amp;_01_CODIGOS_Y_COSTOS_xlsm[[#This Row],[CODIGO]]</f>
        <v>DQAUTOPARTES4061</v>
      </c>
      <c r="G1161"/>
      <c r="H1161"/>
      <c r="I1161"/>
      <c r="J1161"/>
      <c r="K1161"/>
      <c r="L1161"/>
    </row>
    <row r="1162" spans="1:12" x14ac:dyDescent="0.2">
      <c r="A1162" t="s">
        <v>5256</v>
      </c>
      <c r="B1162" s="10" t="s">
        <v>5290</v>
      </c>
      <c r="C1162" t="s">
        <v>7917</v>
      </c>
      <c r="D1162" t="s">
        <v>10351</v>
      </c>
      <c r="E1162" s="9">
        <v>1331.2</v>
      </c>
      <c r="F1162" s="10" t="str">
        <f>+_01_CODIGOS_Y_COSTOS_xlsm[[#This Row],[FABRICA]]&amp;_01_CODIGOS_Y_COSTOS_xlsm[[#This Row],[CODIGO]]</f>
        <v>DQAUTOPARTES4066</v>
      </c>
      <c r="G1162"/>
      <c r="H1162"/>
      <c r="I1162"/>
      <c r="J1162"/>
      <c r="K1162"/>
      <c r="L1162"/>
    </row>
    <row r="1163" spans="1:12" x14ac:dyDescent="0.2">
      <c r="A1163" t="s">
        <v>5256</v>
      </c>
      <c r="B1163" s="10" t="s">
        <v>5291</v>
      </c>
      <c r="C1163" t="s">
        <v>7918</v>
      </c>
      <c r="D1163" t="s">
        <v>10352</v>
      </c>
      <c r="E1163" s="9">
        <v>634.88</v>
      </c>
      <c r="F1163" s="10" t="str">
        <f>+_01_CODIGOS_Y_COSTOS_xlsm[[#This Row],[FABRICA]]&amp;_01_CODIGOS_Y_COSTOS_xlsm[[#This Row],[CODIGO]]</f>
        <v>DQAUTOPARTES4069</v>
      </c>
      <c r="G1163"/>
      <c r="H1163"/>
      <c r="I1163"/>
      <c r="J1163"/>
      <c r="K1163"/>
      <c r="L1163"/>
    </row>
    <row r="1164" spans="1:12" x14ac:dyDescent="0.2">
      <c r="A1164" t="s">
        <v>5256</v>
      </c>
      <c r="B1164" s="10" t="s">
        <v>5292</v>
      </c>
      <c r="C1164" t="s">
        <v>4818</v>
      </c>
      <c r="D1164" t="s">
        <v>5300</v>
      </c>
      <c r="E1164" s="9">
        <v>710.4</v>
      </c>
      <c r="F1164" s="10" t="str">
        <f>+_01_CODIGOS_Y_COSTOS_xlsm[[#This Row],[FABRICA]]&amp;_01_CODIGOS_Y_COSTOS_xlsm[[#This Row],[CODIGO]]</f>
        <v>DQAUTOPARTES4083/1</v>
      </c>
      <c r="G1164"/>
      <c r="H1164"/>
      <c r="I1164"/>
      <c r="J1164"/>
      <c r="K1164"/>
      <c r="L1164"/>
    </row>
    <row r="1165" spans="1:12" x14ac:dyDescent="0.2">
      <c r="A1165" t="s">
        <v>5256</v>
      </c>
      <c r="B1165" s="10" t="s">
        <v>5095</v>
      </c>
      <c r="C1165" t="s">
        <v>7875</v>
      </c>
      <c r="D1165" t="s">
        <v>10353</v>
      </c>
      <c r="E1165" s="9">
        <v>819.2</v>
      </c>
      <c r="F1165" s="10" t="str">
        <f>+_01_CODIGOS_Y_COSTOS_xlsm[[#This Row],[FABRICA]]&amp;_01_CODIGOS_Y_COSTOS_xlsm[[#This Row],[CODIGO]]</f>
        <v>DQAUTOPARTES4085</v>
      </c>
      <c r="G1165"/>
      <c r="H1165"/>
      <c r="I1165"/>
      <c r="J1165"/>
      <c r="K1165"/>
      <c r="L1165"/>
    </row>
    <row r="1166" spans="1:12" x14ac:dyDescent="0.2">
      <c r="A1166" t="s">
        <v>5256</v>
      </c>
      <c r="B1166" s="10" t="s">
        <v>5094</v>
      </c>
      <c r="C1166" t="s">
        <v>7919</v>
      </c>
      <c r="D1166" t="s">
        <v>10354</v>
      </c>
      <c r="E1166" s="9">
        <v>614.4</v>
      </c>
      <c r="F1166" s="10" t="str">
        <f>+_01_CODIGOS_Y_COSTOS_xlsm[[#This Row],[FABRICA]]&amp;_01_CODIGOS_Y_COSTOS_xlsm[[#This Row],[CODIGO]]</f>
        <v>DQAUTOPARTES4111</v>
      </c>
      <c r="G1166"/>
      <c r="H1166"/>
      <c r="I1166"/>
      <c r="J1166"/>
      <c r="K1166"/>
      <c r="L1166"/>
    </row>
    <row r="1167" spans="1:12" x14ac:dyDescent="0.2">
      <c r="A1167" t="s">
        <v>5256</v>
      </c>
      <c r="B1167" s="10" t="s">
        <v>5088</v>
      </c>
      <c r="C1167" t="s">
        <v>7920</v>
      </c>
      <c r="D1167" t="s">
        <v>10355</v>
      </c>
      <c r="E1167" s="9">
        <v>569.6</v>
      </c>
      <c r="F1167" s="10" t="str">
        <f>+_01_CODIGOS_Y_COSTOS_xlsm[[#This Row],[FABRICA]]&amp;_01_CODIGOS_Y_COSTOS_xlsm[[#This Row],[CODIGO]]</f>
        <v>DQAUTOPARTES5051</v>
      </c>
      <c r="G1167"/>
      <c r="H1167"/>
      <c r="I1167"/>
      <c r="J1167"/>
      <c r="K1167"/>
      <c r="L1167"/>
    </row>
    <row r="1168" spans="1:12" x14ac:dyDescent="0.2">
      <c r="A1168" t="s">
        <v>5256</v>
      </c>
      <c r="B1168" s="10" t="s">
        <v>5293</v>
      </c>
      <c r="C1168" t="s">
        <v>7921</v>
      </c>
      <c r="D1168" t="s">
        <v>10356</v>
      </c>
      <c r="E1168" s="9">
        <v>537.6</v>
      </c>
      <c r="F1168" s="10" t="str">
        <f>+_01_CODIGOS_Y_COSTOS_xlsm[[#This Row],[FABRICA]]&amp;_01_CODIGOS_Y_COSTOS_xlsm[[#This Row],[CODIGO]]</f>
        <v>DQAUTOPARTES5055</v>
      </c>
      <c r="G1168"/>
      <c r="H1168"/>
      <c r="I1168"/>
      <c r="J1168"/>
      <c r="K1168"/>
      <c r="L1168"/>
    </row>
    <row r="1169" spans="1:12" x14ac:dyDescent="0.2">
      <c r="A1169" t="s">
        <v>5256</v>
      </c>
      <c r="B1169" s="10" t="s">
        <v>5104</v>
      </c>
      <c r="C1169" t="s">
        <v>7922</v>
      </c>
      <c r="D1169" t="s">
        <v>10357</v>
      </c>
      <c r="E1169" s="9">
        <v>569.6</v>
      </c>
      <c r="F1169" s="10" t="str">
        <f>+_01_CODIGOS_Y_COSTOS_xlsm[[#This Row],[FABRICA]]&amp;_01_CODIGOS_Y_COSTOS_xlsm[[#This Row],[CODIGO]]</f>
        <v>DQAUTOPARTES5058</v>
      </c>
      <c r="G1169"/>
      <c r="H1169"/>
      <c r="I1169"/>
      <c r="J1169"/>
      <c r="K1169"/>
      <c r="L1169"/>
    </row>
    <row r="1170" spans="1:12" x14ac:dyDescent="0.2">
      <c r="A1170" t="s">
        <v>5256</v>
      </c>
      <c r="B1170" s="10" t="s">
        <v>5087</v>
      </c>
      <c r="C1170" t="s">
        <v>7923</v>
      </c>
      <c r="D1170" t="s">
        <v>10358</v>
      </c>
      <c r="E1170" s="9">
        <v>569.6</v>
      </c>
      <c r="F1170" s="10" t="str">
        <f>+_01_CODIGOS_Y_COSTOS_xlsm[[#This Row],[FABRICA]]&amp;_01_CODIGOS_Y_COSTOS_xlsm[[#This Row],[CODIGO]]</f>
        <v>DQAUTOPARTES5061</v>
      </c>
      <c r="G1170"/>
      <c r="H1170"/>
      <c r="I1170"/>
      <c r="J1170"/>
      <c r="K1170"/>
      <c r="L1170"/>
    </row>
    <row r="1171" spans="1:12" x14ac:dyDescent="0.2">
      <c r="A1171" t="s">
        <v>5256</v>
      </c>
      <c r="B1171" s="10" t="s">
        <v>5294</v>
      </c>
      <c r="C1171" t="s">
        <v>10359</v>
      </c>
      <c r="D1171" t="s">
        <v>10360</v>
      </c>
      <c r="E1171" s="9">
        <v>569.6</v>
      </c>
      <c r="F1171" s="10" t="str">
        <f>+_01_CODIGOS_Y_COSTOS_xlsm[[#This Row],[FABRICA]]&amp;_01_CODIGOS_Y_COSTOS_xlsm[[#This Row],[CODIGO]]</f>
        <v>DQAUTOPARTES5097/A</v>
      </c>
      <c r="G1171"/>
      <c r="H1171"/>
      <c r="I1171"/>
      <c r="J1171"/>
      <c r="K1171"/>
      <c r="L1171"/>
    </row>
    <row r="1172" spans="1:12" x14ac:dyDescent="0.2">
      <c r="A1172" t="s">
        <v>5256</v>
      </c>
      <c r="B1172" s="10" t="s">
        <v>5295</v>
      </c>
      <c r="C1172" t="s">
        <v>10361</v>
      </c>
      <c r="D1172" t="s">
        <v>10362</v>
      </c>
      <c r="E1172" s="9">
        <v>707.2</v>
      </c>
      <c r="F1172" s="10" t="str">
        <f>+_01_CODIGOS_Y_COSTOS_xlsm[[#This Row],[FABRICA]]&amp;_01_CODIGOS_Y_COSTOS_xlsm[[#This Row],[CODIGO]]</f>
        <v>DQAUTOPARTES5097/B</v>
      </c>
      <c r="G1172"/>
      <c r="H1172"/>
      <c r="I1172"/>
      <c r="J1172"/>
      <c r="K1172"/>
      <c r="L1172"/>
    </row>
    <row r="1173" spans="1:12" x14ac:dyDescent="0.2">
      <c r="A1173" t="s">
        <v>5256</v>
      </c>
      <c r="B1173" s="10" t="s">
        <v>5296</v>
      </c>
      <c r="C1173" t="s">
        <v>7924</v>
      </c>
      <c r="D1173" t="s">
        <v>10363</v>
      </c>
      <c r="E1173" s="9">
        <v>934.4</v>
      </c>
      <c r="F1173" s="10" t="str">
        <f>+_01_CODIGOS_Y_COSTOS_xlsm[[#This Row],[FABRICA]]&amp;_01_CODIGOS_Y_COSTOS_xlsm[[#This Row],[CODIGO]]</f>
        <v>DQAUTOPARTES5102</v>
      </c>
      <c r="G1173"/>
      <c r="H1173"/>
      <c r="I1173"/>
      <c r="J1173"/>
      <c r="K1173"/>
      <c r="L1173"/>
    </row>
    <row r="1174" spans="1:12" x14ac:dyDescent="0.2">
      <c r="A1174" t="s">
        <v>5256</v>
      </c>
      <c r="B1174" s="10" t="s">
        <v>5297</v>
      </c>
      <c r="C1174" t="s">
        <v>7925</v>
      </c>
      <c r="D1174" t="s">
        <v>10364</v>
      </c>
      <c r="E1174" s="9">
        <v>819.2</v>
      </c>
      <c r="F1174" s="10" t="str">
        <f>+_01_CODIGOS_Y_COSTOS_xlsm[[#This Row],[FABRICA]]&amp;_01_CODIGOS_Y_COSTOS_xlsm[[#This Row],[CODIGO]]</f>
        <v>DQAUTOPARTES6005</v>
      </c>
      <c r="G1174"/>
      <c r="H1174"/>
      <c r="I1174"/>
      <c r="J1174"/>
      <c r="K1174"/>
      <c r="L1174"/>
    </row>
    <row r="1175" spans="1:12" x14ac:dyDescent="0.2">
      <c r="A1175" t="s">
        <v>5256</v>
      </c>
      <c r="B1175" s="10" t="s">
        <v>5298</v>
      </c>
      <c r="C1175" t="s">
        <v>7926</v>
      </c>
      <c r="D1175" t="s">
        <v>10365</v>
      </c>
      <c r="E1175" s="9">
        <v>550.4</v>
      </c>
      <c r="F1175" s="10" t="str">
        <f>+_01_CODIGOS_Y_COSTOS_xlsm[[#This Row],[FABRICA]]&amp;_01_CODIGOS_Y_COSTOS_xlsm[[#This Row],[CODIGO]]</f>
        <v>DQAUTOPARTES6019</v>
      </c>
      <c r="G1175"/>
      <c r="H1175"/>
      <c r="I1175"/>
      <c r="J1175"/>
      <c r="K1175"/>
      <c r="L1175"/>
    </row>
    <row r="1176" spans="1:12" x14ac:dyDescent="0.2">
      <c r="A1176" t="s">
        <v>5256</v>
      </c>
      <c r="B1176" s="10" t="s">
        <v>5093</v>
      </c>
      <c r="C1176" t="s">
        <v>7927</v>
      </c>
      <c r="D1176" t="s">
        <v>10366</v>
      </c>
      <c r="E1176" s="9">
        <v>1004.8</v>
      </c>
      <c r="F1176" s="10" t="str">
        <f>+_01_CODIGOS_Y_COSTOS_xlsm[[#This Row],[FABRICA]]&amp;_01_CODIGOS_Y_COSTOS_xlsm[[#This Row],[CODIGO]]</f>
        <v>DQAUTOPARTES6107</v>
      </c>
      <c r="G1176"/>
      <c r="H1176"/>
      <c r="I1176"/>
      <c r="J1176"/>
      <c r="K1176"/>
      <c r="L1176"/>
    </row>
    <row r="1177" spans="1:12" x14ac:dyDescent="0.2">
      <c r="A1177" t="s">
        <v>6353</v>
      </c>
      <c r="B1177" s="10" t="s">
        <v>6733</v>
      </c>
      <c r="C1177" t="s">
        <v>6010</v>
      </c>
      <c r="D1177" t="s">
        <v>6010</v>
      </c>
      <c r="E1177" s="9">
        <v>0</v>
      </c>
      <c r="F1177" s="10" t="str">
        <f>+_01_CODIGOS_Y_COSTOS_xlsm[[#This Row],[FABRICA]]&amp;_01_CODIGOS_Y_COSTOS_xlsm[[#This Row],[CODIGO]]</f>
        <v>JorgeManguera0</v>
      </c>
      <c r="G1177"/>
      <c r="H1177"/>
      <c r="I1177"/>
      <c r="J1177"/>
      <c r="K1177"/>
      <c r="L1177"/>
    </row>
    <row r="1178" spans="1:12" x14ac:dyDescent="0.2">
      <c r="A1178" t="s">
        <v>6353</v>
      </c>
      <c r="B1178" s="10" t="s">
        <v>6734</v>
      </c>
      <c r="C1178" t="s">
        <v>6010</v>
      </c>
      <c r="D1178" t="s">
        <v>6010</v>
      </c>
      <c r="E1178" s="9">
        <v>0</v>
      </c>
      <c r="F1178" s="10" t="str">
        <f>+_01_CODIGOS_Y_COSTOS_xlsm[[#This Row],[FABRICA]]&amp;_01_CODIGOS_Y_COSTOS_xlsm[[#This Row],[CODIGO]]</f>
        <v>JorgeManguera0</v>
      </c>
      <c r="G1178"/>
      <c r="H1178"/>
      <c r="I1178"/>
      <c r="J1178"/>
      <c r="K1178"/>
      <c r="L1178"/>
    </row>
    <row r="1179" spans="1:12" x14ac:dyDescent="0.2">
      <c r="A1179" t="s">
        <v>6353</v>
      </c>
      <c r="B1179" s="10" t="s">
        <v>6736</v>
      </c>
      <c r="C1179" t="s">
        <v>6010</v>
      </c>
      <c r="D1179" t="s">
        <v>6010</v>
      </c>
      <c r="E1179" s="9">
        <v>0</v>
      </c>
      <c r="F1179" s="10" t="str">
        <f>+_01_CODIGOS_Y_COSTOS_xlsm[[#This Row],[FABRICA]]&amp;_01_CODIGOS_Y_COSTOS_xlsm[[#This Row],[CODIGO]]</f>
        <v>JorgeManguera0</v>
      </c>
      <c r="G1179"/>
      <c r="H1179"/>
      <c r="I1179"/>
      <c r="J1179"/>
      <c r="K1179"/>
      <c r="L1179"/>
    </row>
    <row r="1180" spans="1:12" x14ac:dyDescent="0.2">
      <c r="A1180" t="s">
        <v>6353</v>
      </c>
      <c r="B1180" s="10" t="s">
        <v>6737</v>
      </c>
      <c r="C1180" t="s">
        <v>6010</v>
      </c>
      <c r="D1180" t="s">
        <v>6010</v>
      </c>
      <c r="E1180" s="9">
        <v>0</v>
      </c>
      <c r="F1180" s="10" t="str">
        <f>+_01_CODIGOS_Y_COSTOS_xlsm[[#This Row],[FABRICA]]&amp;_01_CODIGOS_Y_COSTOS_xlsm[[#This Row],[CODIGO]]</f>
        <v>JorgeManguera0</v>
      </c>
      <c r="G1180"/>
      <c r="H1180"/>
      <c r="I1180"/>
      <c r="J1180"/>
      <c r="K1180"/>
      <c r="L1180"/>
    </row>
    <row r="1181" spans="1:12" x14ac:dyDescent="0.2">
      <c r="A1181" t="s">
        <v>6353</v>
      </c>
      <c r="B1181" s="10" t="s">
        <v>1784</v>
      </c>
      <c r="C1181" t="s">
        <v>7928</v>
      </c>
      <c r="D1181" t="s">
        <v>1785</v>
      </c>
      <c r="E1181" s="9">
        <v>0</v>
      </c>
      <c r="F1181" s="10" t="str">
        <f>+_01_CODIGOS_Y_COSTOS_xlsm[[#This Row],[FABRICA]]&amp;_01_CODIGOS_Y_COSTOS_xlsm[[#This Row],[CODIGO]]</f>
        <v>JorgeManguera3065</v>
      </c>
      <c r="G1181"/>
      <c r="H1181"/>
      <c r="I1181"/>
      <c r="J1181"/>
      <c r="K1181"/>
      <c r="L1181"/>
    </row>
    <row r="1182" spans="1:12" x14ac:dyDescent="0.2">
      <c r="A1182" t="s">
        <v>6353</v>
      </c>
      <c r="B1182" s="10" t="s">
        <v>1786</v>
      </c>
      <c r="C1182" t="s">
        <v>7929</v>
      </c>
      <c r="D1182" t="s">
        <v>1787</v>
      </c>
      <c r="E1182" s="9">
        <v>0</v>
      </c>
      <c r="F1182" s="10" t="str">
        <f>+_01_CODIGOS_Y_COSTOS_xlsm[[#This Row],[FABRICA]]&amp;_01_CODIGOS_Y_COSTOS_xlsm[[#This Row],[CODIGO]]</f>
        <v>JorgeManguera3062</v>
      </c>
      <c r="G1182"/>
      <c r="H1182"/>
      <c r="I1182"/>
      <c r="J1182"/>
      <c r="K1182"/>
      <c r="L1182"/>
    </row>
    <row r="1183" spans="1:12" x14ac:dyDescent="0.2">
      <c r="A1183" t="s">
        <v>6353</v>
      </c>
      <c r="B1183" s="10" t="s">
        <v>1788</v>
      </c>
      <c r="C1183" t="s">
        <v>7930</v>
      </c>
      <c r="D1183" t="s">
        <v>1789</v>
      </c>
      <c r="E1183" s="9">
        <v>0</v>
      </c>
      <c r="F1183" s="10" t="str">
        <f>+_01_CODIGOS_Y_COSTOS_xlsm[[#This Row],[FABRICA]]&amp;_01_CODIGOS_Y_COSTOS_xlsm[[#This Row],[CODIGO]]</f>
        <v>JorgeManguera3063</v>
      </c>
      <c r="G1183"/>
      <c r="H1183"/>
      <c r="I1183"/>
      <c r="J1183"/>
      <c r="K1183"/>
      <c r="L1183"/>
    </row>
    <row r="1184" spans="1:12" x14ac:dyDescent="0.2">
      <c r="A1184" t="s">
        <v>6353</v>
      </c>
      <c r="B1184" s="10" t="s">
        <v>1790</v>
      </c>
      <c r="C1184" t="s">
        <v>7883</v>
      </c>
      <c r="D1184" t="s">
        <v>1791</v>
      </c>
      <c r="E1184" s="9">
        <v>0</v>
      </c>
      <c r="F1184" s="10" t="str">
        <f>+_01_CODIGOS_Y_COSTOS_xlsm[[#This Row],[FABRICA]]&amp;_01_CODIGOS_Y_COSTOS_xlsm[[#This Row],[CODIGO]]</f>
        <v>JorgeManguera3061</v>
      </c>
      <c r="G1184"/>
      <c r="H1184"/>
      <c r="I1184"/>
      <c r="J1184"/>
      <c r="K1184"/>
      <c r="L1184"/>
    </row>
    <row r="1185" spans="1:12" x14ac:dyDescent="0.2">
      <c r="A1185" t="s">
        <v>6353</v>
      </c>
      <c r="B1185" s="10" t="s">
        <v>1792</v>
      </c>
      <c r="C1185" t="s">
        <v>7931</v>
      </c>
      <c r="D1185" t="s">
        <v>1793</v>
      </c>
      <c r="E1185" s="9">
        <v>93.897499999999994</v>
      </c>
      <c r="F1185" s="10" t="str">
        <f>+_01_CODIGOS_Y_COSTOS_xlsm[[#This Row],[FABRICA]]&amp;_01_CODIGOS_Y_COSTOS_xlsm[[#This Row],[CODIGO]]</f>
        <v>JorgeManguera3046</v>
      </c>
      <c r="G1185"/>
      <c r="H1185"/>
      <c r="I1185"/>
      <c r="J1185"/>
      <c r="K1185"/>
      <c r="L1185"/>
    </row>
    <row r="1186" spans="1:12" x14ac:dyDescent="0.2">
      <c r="A1186" t="s">
        <v>6353</v>
      </c>
      <c r="B1186" s="10" t="s">
        <v>6743</v>
      </c>
      <c r="C1186" t="s">
        <v>6010</v>
      </c>
      <c r="D1186" t="s">
        <v>6010</v>
      </c>
      <c r="E1186" s="9">
        <v>0</v>
      </c>
      <c r="F1186" s="10" t="str">
        <f>+_01_CODIGOS_Y_COSTOS_xlsm[[#This Row],[FABRICA]]&amp;_01_CODIGOS_Y_COSTOS_xlsm[[#This Row],[CODIGO]]</f>
        <v>JorgeManguera0</v>
      </c>
      <c r="G1186"/>
      <c r="H1186"/>
      <c r="I1186"/>
      <c r="J1186"/>
      <c r="K1186"/>
      <c r="L1186"/>
    </row>
    <row r="1187" spans="1:12" x14ac:dyDescent="0.2">
      <c r="A1187" t="s">
        <v>6353</v>
      </c>
      <c r="B1187" s="10" t="s">
        <v>1794</v>
      </c>
      <c r="C1187" t="s">
        <v>5255</v>
      </c>
      <c r="D1187" t="s">
        <v>1795</v>
      </c>
      <c r="E1187" s="9">
        <v>181.1825</v>
      </c>
      <c r="F1187" s="10" t="str">
        <f>+_01_CODIGOS_Y_COSTOS_xlsm[[#This Row],[FABRICA]]&amp;_01_CODIGOS_Y_COSTOS_xlsm[[#This Row],[CODIGO]]</f>
        <v>JorgeManguera3015</v>
      </c>
      <c r="G1187"/>
      <c r="H1187"/>
      <c r="I1187"/>
      <c r="J1187"/>
      <c r="K1187"/>
      <c r="L1187"/>
    </row>
    <row r="1188" spans="1:12" x14ac:dyDescent="0.2">
      <c r="A1188" t="s">
        <v>6353</v>
      </c>
      <c r="B1188" s="10" t="s">
        <v>1796</v>
      </c>
      <c r="C1188" t="s">
        <v>7932</v>
      </c>
      <c r="D1188" t="s">
        <v>1797</v>
      </c>
      <c r="E1188" s="9">
        <v>181.1825</v>
      </c>
      <c r="F1188" s="10" t="str">
        <f>+_01_CODIGOS_Y_COSTOS_xlsm[[#This Row],[FABRICA]]&amp;_01_CODIGOS_Y_COSTOS_xlsm[[#This Row],[CODIGO]]</f>
        <v>JorgeManguera3035</v>
      </c>
      <c r="G1188"/>
      <c r="H1188"/>
      <c r="I1188"/>
      <c r="J1188"/>
      <c r="K1188"/>
      <c r="L1188"/>
    </row>
    <row r="1189" spans="1:12" x14ac:dyDescent="0.2">
      <c r="A1189" t="s">
        <v>6353</v>
      </c>
      <c r="B1189" s="10" t="s">
        <v>1798</v>
      </c>
      <c r="C1189" t="s">
        <v>7933</v>
      </c>
      <c r="D1189" t="s">
        <v>1799</v>
      </c>
      <c r="E1189" s="9">
        <v>194.4075</v>
      </c>
      <c r="F1189" s="10" t="str">
        <f>+_01_CODIGOS_Y_COSTOS_xlsm[[#This Row],[FABRICA]]&amp;_01_CODIGOS_Y_COSTOS_xlsm[[#This Row],[CODIGO]]</f>
        <v>JorgeManguera3010</v>
      </c>
      <c r="G1189"/>
      <c r="H1189"/>
      <c r="I1189"/>
      <c r="J1189"/>
      <c r="K1189"/>
      <c r="L1189"/>
    </row>
    <row r="1190" spans="1:12" x14ac:dyDescent="0.2">
      <c r="A1190" t="s">
        <v>6353</v>
      </c>
      <c r="B1190" s="10" t="s">
        <v>1800</v>
      </c>
      <c r="C1190" t="s">
        <v>7934</v>
      </c>
      <c r="D1190" t="s">
        <v>1801</v>
      </c>
      <c r="E1190" s="9">
        <v>181.1825</v>
      </c>
      <c r="F1190" s="10" t="str">
        <f>+_01_CODIGOS_Y_COSTOS_xlsm[[#This Row],[FABRICA]]&amp;_01_CODIGOS_Y_COSTOS_xlsm[[#This Row],[CODIGO]]</f>
        <v>JorgeManguera3034</v>
      </c>
      <c r="G1190"/>
      <c r="H1190"/>
      <c r="I1190"/>
      <c r="J1190"/>
      <c r="K1190"/>
      <c r="L1190"/>
    </row>
    <row r="1191" spans="1:12" x14ac:dyDescent="0.2">
      <c r="A1191" t="s">
        <v>6353</v>
      </c>
      <c r="B1191" s="10" t="s">
        <v>1802</v>
      </c>
      <c r="C1191" t="s">
        <v>5249</v>
      </c>
      <c r="D1191" t="s">
        <v>1803</v>
      </c>
      <c r="E1191" s="9">
        <v>194.4075</v>
      </c>
      <c r="F1191" s="10" t="str">
        <f>+_01_CODIGOS_Y_COSTOS_xlsm[[#This Row],[FABRICA]]&amp;_01_CODIGOS_Y_COSTOS_xlsm[[#This Row],[CODIGO]]</f>
        <v>JorgeManguera3002</v>
      </c>
      <c r="G1191"/>
      <c r="H1191"/>
      <c r="I1191"/>
      <c r="J1191"/>
      <c r="K1191"/>
      <c r="L1191"/>
    </row>
    <row r="1192" spans="1:12" x14ac:dyDescent="0.2">
      <c r="A1192" t="s">
        <v>6353</v>
      </c>
      <c r="B1192" s="10" t="s">
        <v>1804</v>
      </c>
      <c r="C1192" t="s">
        <v>7935</v>
      </c>
      <c r="D1192" t="s">
        <v>1795</v>
      </c>
      <c r="E1192" s="9">
        <v>181.1825</v>
      </c>
      <c r="F1192" s="10" t="str">
        <f>+_01_CODIGOS_Y_COSTOS_xlsm[[#This Row],[FABRICA]]&amp;_01_CODIGOS_Y_COSTOS_xlsm[[#This Row],[CODIGO]]</f>
        <v>JorgeManguera3016</v>
      </c>
      <c r="G1192"/>
      <c r="H1192"/>
      <c r="I1192"/>
      <c r="J1192"/>
      <c r="K1192"/>
      <c r="L1192"/>
    </row>
    <row r="1193" spans="1:12" x14ac:dyDescent="0.2">
      <c r="A1193" t="s">
        <v>6353</v>
      </c>
      <c r="B1193" s="10" t="s">
        <v>1805</v>
      </c>
      <c r="C1193" t="s">
        <v>7936</v>
      </c>
      <c r="D1193" t="s">
        <v>1806</v>
      </c>
      <c r="E1193" s="9">
        <v>0</v>
      </c>
      <c r="F1193" s="10" t="str">
        <f>+_01_CODIGOS_Y_COSTOS_xlsm[[#This Row],[FABRICA]]&amp;_01_CODIGOS_Y_COSTOS_xlsm[[#This Row],[CODIGO]]</f>
        <v>JorgeManguera3067</v>
      </c>
      <c r="G1193"/>
      <c r="H1193"/>
      <c r="I1193"/>
      <c r="J1193"/>
      <c r="K1193"/>
      <c r="L1193"/>
    </row>
    <row r="1194" spans="1:12" x14ac:dyDescent="0.2">
      <c r="A1194" t="s">
        <v>6353</v>
      </c>
      <c r="B1194" s="10" t="s">
        <v>1807</v>
      </c>
      <c r="C1194" t="s">
        <v>7937</v>
      </c>
      <c r="D1194" t="s">
        <v>1808</v>
      </c>
      <c r="E1194" s="9">
        <v>0</v>
      </c>
      <c r="F1194" s="10" t="str">
        <f>+_01_CODIGOS_Y_COSTOS_xlsm[[#This Row],[FABRICA]]&amp;_01_CODIGOS_Y_COSTOS_xlsm[[#This Row],[CODIGO]]</f>
        <v>JorgeManguera3069</v>
      </c>
      <c r="G1194"/>
      <c r="H1194"/>
      <c r="I1194"/>
      <c r="J1194"/>
      <c r="K1194"/>
      <c r="L1194"/>
    </row>
    <row r="1195" spans="1:12" x14ac:dyDescent="0.2">
      <c r="A1195" t="s">
        <v>6353</v>
      </c>
      <c r="B1195" s="10" t="s">
        <v>1809</v>
      </c>
      <c r="C1195" t="s">
        <v>5250</v>
      </c>
      <c r="D1195" t="s">
        <v>1810</v>
      </c>
      <c r="E1195" s="9">
        <v>181.1825</v>
      </c>
      <c r="F1195" s="10" t="str">
        <f>+_01_CODIGOS_Y_COSTOS_xlsm[[#This Row],[FABRICA]]&amp;_01_CODIGOS_Y_COSTOS_xlsm[[#This Row],[CODIGO]]</f>
        <v>JorgeManguera3003</v>
      </c>
      <c r="G1195"/>
      <c r="H1195"/>
      <c r="I1195"/>
      <c r="J1195"/>
      <c r="K1195"/>
      <c r="L1195"/>
    </row>
    <row r="1196" spans="1:12" x14ac:dyDescent="0.2">
      <c r="A1196" t="s">
        <v>6353</v>
      </c>
      <c r="B1196" s="10" t="s">
        <v>1811</v>
      </c>
      <c r="C1196" t="s">
        <v>7938</v>
      </c>
      <c r="D1196" t="s">
        <v>1812</v>
      </c>
      <c r="E1196" s="9">
        <v>181.1825</v>
      </c>
      <c r="F1196" s="10" t="str">
        <f>+_01_CODIGOS_Y_COSTOS_xlsm[[#This Row],[FABRICA]]&amp;_01_CODIGOS_Y_COSTOS_xlsm[[#This Row],[CODIGO]]</f>
        <v>JorgeManguera3004</v>
      </c>
      <c r="G1196"/>
      <c r="H1196"/>
      <c r="I1196"/>
      <c r="J1196"/>
      <c r="K1196"/>
      <c r="L1196"/>
    </row>
    <row r="1197" spans="1:12" x14ac:dyDescent="0.2">
      <c r="A1197" t="s">
        <v>6353</v>
      </c>
      <c r="B1197" s="10" t="s">
        <v>1813</v>
      </c>
      <c r="C1197" t="s">
        <v>7939</v>
      </c>
      <c r="D1197" t="s">
        <v>1814</v>
      </c>
      <c r="E1197" s="9">
        <v>181.1825</v>
      </c>
      <c r="F1197" s="10" t="str">
        <f>+_01_CODIGOS_Y_COSTOS_xlsm[[#This Row],[FABRICA]]&amp;_01_CODIGOS_Y_COSTOS_xlsm[[#This Row],[CODIGO]]</f>
        <v>JorgeManguera3005</v>
      </c>
      <c r="G1197"/>
      <c r="H1197"/>
      <c r="I1197"/>
      <c r="J1197"/>
      <c r="K1197"/>
      <c r="L1197"/>
    </row>
    <row r="1198" spans="1:12" x14ac:dyDescent="0.2">
      <c r="A1198" t="s">
        <v>6353</v>
      </c>
      <c r="B1198" s="10" t="s">
        <v>1815</v>
      </c>
      <c r="C1198" t="s">
        <v>7940</v>
      </c>
      <c r="D1198" t="s">
        <v>1816</v>
      </c>
      <c r="E1198" s="9">
        <v>0</v>
      </c>
      <c r="F1198" s="10" t="str">
        <f>+_01_CODIGOS_Y_COSTOS_xlsm[[#This Row],[FABRICA]]&amp;_01_CODIGOS_Y_COSTOS_xlsm[[#This Row],[CODIGO]]</f>
        <v>JorgeManguera3042</v>
      </c>
      <c r="G1198"/>
      <c r="H1198"/>
      <c r="I1198"/>
      <c r="J1198"/>
      <c r="K1198"/>
      <c r="L1198"/>
    </row>
    <row r="1199" spans="1:12" x14ac:dyDescent="0.2">
      <c r="A1199" t="s">
        <v>6353</v>
      </c>
      <c r="B1199" s="10" t="s">
        <v>1817</v>
      </c>
      <c r="C1199" t="s">
        <v>7941</v>
      </c>
      <c r="D1199" t="s">
        <v>1818</v>
      </c>
      <c r="E1199" s="9">
        <v>181.1825</v>
      </c>
      <c r="F1199" s="10" t="str">
        <f>+_01_CODIGOS_Y_COSTOS_xlsm[[#This Row],[FABRICA]]&amp;_01_CODIGOS_Y_COSTOS_xlsm[[#This Row],[CODIGO]]</f>
        <v>JorgeManguera3011</v>
      </c>
      <c r="G1199"/>
      <c r="H1199"/>
      <c r="I1199"/>
      <c r="J1199"/>
      <c r="K1199"/>
      <c r="L1199"/>
    </row>
    <row r="1200" spans="1:12" x14ac:dyDescent="0.2">
      <c r="A1200" t="s">
        <v>6353</v>
      </c>
      <c r="B1200" s="10" t="s">
        <v>1819</v>
      </c>
      <c r="C1200" t="s">
        <v>4881</v>
      </c>
      <c r="D1200" t="s">
        <v>1820</v>
      </c>
      <c r="E1200" s="9">
        <v>181.1825</v>
      </c>
      <c r="F1200" s="10" t="str">
        <f>+_01_CODIGOS_Y_COSTOS_xlsm[[#This Row],[FABRICA]]&amp;_01_CODIGOS_Y_COSTOS_xlsm[[#This Row],[CODIGO]]</f>
        <v>JorgeManguera3012</v>
      </c>
      <c r="G1200"/>
      <c r="H1200"/>
      <c r="I1200"/>
      <c r="J1200"/>
      <c r="K1200"/>
      <c r="L1200"/>
    </row>
    <row r="1201" spans="1:12" x14ac:dyDescent="0.2">
      <c r="A1201" t="s">
        <v>6353</v>
      </c>
      <c r="B1201" s="10" t="s">
        <v>1821</v>
      </c>
      <c r="C1201" t="s">
        <v>7942</v>
      </c>
      <c r="D1201" t="s">
        <v>1822</v>
      </c>
      <c r="E1201" s="9">
        <v>181.1825</v>
      </c>
      <c r="F1201" s="10" t="str">
        <f>+_01_CODIGOS_Y_COSTOS_xlsm[[#This Row],[FABRICA]]&amp;_01_CODIGOS_Y_COSTOS_xlsm[[#This Row],[CODIGO]]</f>
        <v>JorgeManguera3017</v>
      </c>
      <c r="G1201"/>
      <c r="H1201"/>
      <c r="I1201"/>
      <c r="J1201"/>
      <c r="K1201"/>
      <c r="L1201"/>
    </row>
    <row r="1202" spans="1:12" x14ac:dyDescent="0.2">
      <c r="A1202" t="s">
        <v>6353</v>
      </c>
      <c r="B1202" s="10" t="s">
        <v>1823</v>
      </c>
      <c r="C1202" t="s">
        <v>7943</v>
      </c>
      <c r="D1202" t="s">
        <v>1824</v>
      </c>
      <c r="E1202" s="9">
        <v>0</v>
      </c>
      <c r="F1202" s="10" t="str">
        <f>+_01_CODIGOS_Y_COSTOS_xlsm[[#This Row],[FABRICA]]&amp;_01_CODIGOS_Y_COSTOS_xlsm[[#This Row],[CODIGO]]</f>
        <v>JorgeManguera3051</v>
      </c>
      <c r="G1202"/>
      <c r="H1202"/>
      <c r="I1202"/>
      <c r="J1202"/>
      <c r="K1202"/>
      <c r="L1202"/>
    </row>
    <row r="1203" spans="1:12" x14ac:dyDescent="0.2">
      <c r="A1203" t="s">
        <v>6353</v>
      </c>
      <c r="B1203" s="10" t="s">
        <v>1825</v>
      </c>
      <c r="C1203" t="s">
        <v>7944</v>
      </c>
      <c r="D1203" t="s">
        <v>1826</v>
      </c>
      <c r="E1203" s="9">
        <v>0</v>
      </c>
      <c r="F1203" s="10" t="str">
        <f>+_01_CODIGOS_Y_COSTOS_xlsm[[#This Row],[FABRICA]]&amp;_01_CODIGOS_Y_COSTOS_xlsm[[#This Row],[CODIGO]]</f>
        <v>JorgeManguera3056</v>
      </c>
      <c r="G1203"/>
      <c r="H1203"/>
      <c r="I1203"/>
      <c r="J1203"/>
      <c r="K1203"/>
      <c r="L1203"/>
    </row>
    <row r="1204" spans="1:12" x14ac:dyDescent="0.2">
      <c r="A1204" t="s">
        <v>6353</v>
      </c>
      <c r="B1204" s="10" t="s">
        <v>1829</v>
      </c>
      <c r="C1204" t="s">
        <v>6010</v>
      </c>
      <c r="D1204" t="s">
        <v>6010</v>
      </c>
      <c r="E1204" s="9">
        <v>0</v>
      </c>
      <c r="F1204" s="10" t="str">
        <f>+_01_CODIGOS_Y_COSTOS_xlsm[[#This Row],[FABRICA]]&amp;_01_CODIGOS_Y_COSTOS_xlsm[[#This Row],[CODIGO]]</f>
        <v>JorgeManguera0</v>
      </c>
      <c r="G1204"/>
      <c r="H1204"/>
      <c r="I1204"/>
      <c r="J1204"/>
      <c r="K1204"/>
      <c r="L1204"/>
    </row>
    <row r="1205" spans="1:12" x14ac:dyDescent="0.2">
      <c r="A1205" t="s">
        <v>6353</v>
      </c>
      <c r="B1205" s="10" t="s">
        <v>1831</v>
      </c>
      <c r="C1205" t="s">
        <v>6010</v>
      </c>
      <c r="D1205" t="s">
        <v>6010</v>
      </c>
      <c r="E1205" s="9">
        <v>0</v>
      </c>
      <c r="F1205" s="10" t="str">
        <f>+_01_CODIGOS_Y_COSTOS_xlsm[[#This Row],[FABRICA]]&amp;_01_CODIGOS_Y_COSTOS_xlsm[[#This Row],[CODIGO]]</f>
        <v>JorgeManguera0</v>
      </c>
      <c r="G1205"/>
      <c r="H1205"/>
      <c r="I1205"/>
      <c r="J1205"/>
      <c r="K1205"/>
      <c r="L1205"/>
    </row>
    <row r="1206" spans="1:12" x14ac:dyDescent="0.2">
      <c r="A1206" t="s">
        <v>6353</v>
      </c>
      <c r="B1206" s="10" t="s">
        <v>1833</v>
      </c>
      <c r="C1206" t="s">
        <v>6010</v>
      </c>
      <c r="D1206" t="s">
        <v>6010</v>
      </c>
      <c r="E1206" s="9">
        <v>0</v>
      </c>
      <c r="F1206" s="10" t="str">
        <f>+_01_CODIGOS_Y_COSTOS_xlsm[[#This Row],[FABRICA]]&amp;_01_CODIGOS_Y_COSTOS_xlsm[[#This Row],[CODIGO]]</f>
        <v>JorgeManguera0</v>
      </c>
      <c r="G1206"/>
      <c r="H1206"/>
      <c r="I1206"/>
      <c r="J1206"/>
      <c r="K1206"/>
      <c r="L1206"/>
    </row>
    <row r="1207" spans="1:12" x14ac:dyDescent="0.2">
      <c r="A1207" t="s">
        <v>6353</v>
      </c>
      <c r="B1207" s="10" t="s">
        <v>1835</v>
      </c>
      <c r="C1207" t="s">
        <v>6010</v>
      </c>
      <c r="D1207" t="s">
        <v>6010</v>
      </c>
      <c r="E1207" s="9">
        <v>0</v>
      </c>
      <c r="F1207" s="10" t="str">
        <f>+_01_CODIGOS_Y_COSTOS_xlsm[[#This Row],[FABRICA]]&amp;_01_CODIGOS_Y_COSTOS_xlsm[[#This Row],[CODIGO]]</f>
        <v>JorgeManguera0</v>
      </c>
      <c r="G1207"/>
      <c r="H1207"/>
      <c r="I1207"/>
      <c r="J1207"/>
      <c r="K1207"/>
      <c r="L1207"/>
    </row>
    <row r="1208" spans="1:12" x14ac:dyDescent="0.2">
      <c r="A1208" t="s">
        <v>4884</v>
      </c>
      <c r="B1208" s="10" t="s">
        <v>1837</v>
      </c>
      <c r="C1208" t="s">
        <v>5301</v>
      </c>
      <c r="D1208" t="s">
        <v>1838</v>
      </c>
      <c r="E1208" s="9">
        <v>579.91989999999998</v>
      </c>
      <c r="F1208" s="10" t="str">
        <f>+_01_CODIGOS_Y_COSTOS_xlsm[[#This Row],[FABRICA]]&amp;_01_CODIGOS_Y_COSTOS_xlsm[[#This Row],[CODIGO]]</f>
        <v>CASERGOM1237 epdm</v>
      </c>
      <c r="G1208"/>
      <c r="H1208"/>
      <c r="I1208"/>
      <c r="J1208"/>
      <c r="K1208"/>
      <c r="L1208"/>
    </row>
    <row r="1209" spans="1:12" x14ac:dyDescent="0.2">
      <c r="A1209" t="s">
        <v>4884</v>
      </c>
      <c r="B1209" s="10" t="s">
        <v>1839</v>
      </c>
      <c r="C1209" t="s">
        <v>5302</v>
      </c>
      <c r="D1209" t="s">
        <v>1840</v>
      </c>
      <c r="E1209" s="9">
        <v>579.91989999999998</v>
      </c>
      <c r="F1209" s="10" t="str">
        <f>+_01_CODIGOS_Y_COSTOS_xlsm[[#This Row],[FABRICA]]&amp;_01_CODIGOS_Y_COSTOS_xlsm[[#This Row],[CODIGO]]</f>
        <v>CASERGOM1238 epdm</v>
      </c>
      <c r="G1209"/>
      <c r="H1209"/>
      <c r="I1209"/>
      <c r="J1209"/>
      <c r="K1209"/>
      <c r="L1209"/>
    </row>
    <row r="1210" spans="1:12" x14ac:dyDescent="0.2">
      <c r="A1210" t="s">
        <v>4884</v>
      </c>
      <c r="B1210" s="10" t="s">
        <v>1841</v>
      </c>
      <c r="C1210" t="s">
        <v>5303</v>
      </c>
      <c r="D1210" t="s">
        <v>1842</v>
      </c>
      <c r="E1210" s="9">
        <v>497.15190000000001</v>
      </c>
      <c r="F1210" s="10" t="str">
        <f>+_01_CODIGOS_Y_COSTOS_xlsm[[#This Row],[FABRICA]]&amp;_01_CODIGOS_Y_COSTOS_xlsm[[#This Row],[CODIGO]]</f>
        <v>CASERGOM1490epdm</v>
      </c>
      <c r="G1210"/>
      <c r="H1210"/>
      <c r="I1210"/>
      <c r="J1210"/>
      <c r="K1210"/>
      <c r="L1210"/>
    </row>
    <row r="1211" spans="1:12" x14ac:dyDescent="0.2">
      <c r="A1211" t="s">
        <v>4884</v>
      </c>
      <c r="B1211" s="10" t="s">
        <v>6751</v>
      </c>
      <c r="C1211" t="s">
        <v>6010</v>
      </c>
      <c r="D1211" t="s">
        <v>6010</v>
      </c>
      <c r="E1211" s="9">
        <v>0</v>
      </c>
      <c r="F1211" s="10" t="str">
        <f>+_01_CODIGOS_Y_COSTOS_xlsm[[#This Row],[FABRICA]]&amp;_01_CODIGOS_Y_COSTOS_xlsm[[#This Row],[CODIGO]]</f>
        <v>CASERGOM0</v>
      </c>
      <c r="G1211"/>
      <c r="H1211"/>
      <c r="I1211"/>
      <c r="J1211"/>
      <c r="K1211"/>
      <c r="L1211"/>
    </row>
    <row r="1212" spans="1:12" x14ac:dyDescent="0.2">
      <c r="A1212" t="s">
        <v>4884</v>
      </c>
      <c r="B1212" s="10" t="s">
        <v>6753</v>
      </c>
      <c r="C1212" t="s">
        <v>6010</v>
      </c>
      <c r="D1212" t="s">
        <v>6010</v>
      </c>
      <c r="E1212" s="9">
        <v>0</v>
      </c>
      <c r="F1212" s="10" t="str">
        <f>+_01_CODIGOS_Y_COSTOS_xlsm[[#This Row],[FABRICA]]&amp;_01_CODIGOS_Y_COSTOS_xlsm[[#This Row],[CODIGO]]</f>
        <v>CASERGOM0</v>
      </c>
      <c r="G1212"/>
      <c r="H1212"/>
      <c r="I1212"/>
      <c r="J1212"/>
      <c r="K1212"/>
      <c r="L1212"/>
    </row>
    <row r="1213" spans="1:12" x14ac:dyDescent="0.2">
      <c r="A1213" t="s">
        <v>4884</v>
      </c>
      <c r="B1213" s="10" t="s">
        <v>6755</v>
      </c>
      <c r="C1213" t="s">
        <v>6010</v>
      </c>
      <c r="D1213" t="s">
        <v>6010</v>
      </c>
      <c r="E1213" s="9">
        <v>0</v>
      </c>
      <c r="F1213" s="10" t="str">
        <f>+_01_CODIGOS_Y_COSTOS_xlsm[[#This Row],[FABRICA]]&amp;_01_CODIGOS_Y_COSTOS_xlsm[[#This Row],[CODIGO]]</f>
        <v>CASERGOM0</v>
      </c>
      <c r="G1213"/>
      <c r="H1213"/>
      <c r="I1213"/>
      <c r="J1213"/>
      <c r="K1213"/>
      <c r="L1213"/>
    </row>
    <row r="1214" spans="1:12" x14ac:dyDescent="0.2">
      <c r="A1214" t="s">
        <v>4884</v>
      </c>
      <c r="B1214" s="10" t="s">
        <v>6757</v>
      </c>
      <c r="C1214" t="s">
        <v>6010</v>
      </c>
      <c r="D1214" t="s">
        <v>6010</v>
      </c>
      <c r="E1214" s="9">
        <v>0</v>
      </c>
      <c r="F1214" s="10" t="str">
        <f>+_01_CODIGOS_Y_COSTOS_xlsm[[#This Row],[FABRICA]]&amp;_01_CODIGOS_Y_COSTOS_xlsm[[#This Row],[CODIGO]]</f>
        <v>CASERGOM0</v>
      </c>
      <c r="G1214"/>
      <c r="H1214"/>
      <c r="I1214"/>
      <c r="J1214"/>
      <c r="K1214"/>
      <c r="L1214"/>
    </row>
    <row r="1215" spans="1:12" x14ac:dyDescent="0.2">
      <c r="A1215" t="s">
        <v>6353</v>
      </c>
      <c r="B1215" s="10" t="s">
        <v>6759</v>
      </c>
      <c r="C1215" t="s">
        <v>6010</v>
      </c>
      <c r="D1215" t="s">
        <v>6010</v>
      </c>
      <c r="E1215" s="9">
        <v>0</v>
      </c>
      <c r="F1215" s="10" t="str">
        <f>+_01_CODIGOS_Y_COSTOS_xlsm[[#This Row],[FABRICA]]&amp;_01_CODIGOS_Y_COSTOS_xlsm[[#This Row],[CODIGO]]</f>
        <v>JorgeManguera0</v>
      </c>
      <c r="G1215"/>
      <c r="H1215"/>
      <c r="I1215"/>
      <c r="J1215"/>
      <c r="K1215"/>
      <c r="L1215"/>
    </row>
    <row r="1216" spans="1:12" x14ac:dyDescent="0.2">
      <c r="A1216" t="s">
        <v>6353</v>
      </c>
      <c r="B1216" s="10" t="s">
        <v>6761</v>
      </c>
      <c r="C1216" t="s">
        <v>6010</v>
      </c>
      <c r="D1216" t="s">
        <v>6010</v>
      </c>
      <c r="E1216" s="9">
        <v>0</v>
      </c>
      <c r="F1216" s="10" t="str">
        <f>+_01_CODIGOS_Y_COSTOS_xlsm[[#This Row],[FABRICA]]&amp;_01_CODIGOS_Y_COSTOS_xlsm[[#This Row],[CODIGO]]</f>
        <v>JorgeManguera0</v>
      </c>
      <c r="G1216"/>
      <c r="H1216"/>
      <c r="I1216"/>
      <c r="J1216"/>
      <c r="K1216"/>
      <c r="L1216"/>
    </row>
    <row r="1217" spans="1:12" x14ac:dyDescent="0.2">
      <c r="A1217" t="s">
        <v>6353</v>
      </c>
      <c r="B1217" s="10" t="s">
        <v>6719</v>
      </c>
      <c r="C1217" t="s">
        <v>7945</v>
      </c>
      <c r="D1217" t="s">
        <v>6720</v>
      </c>
      <c r="E1217" s="9">
        <v>136</v>
      </c>
      <c r="F1217" s="10" t="str">
        <f>+_01_CODIGOS_Y_COSTOS_xlsm[[#This Row],[FABRICA]]&amp;_01_CODIGOS_Y_COSTOS_xlsm[[#This Row],[CODIGO]]</f>
        <v>JorgeManguera3019</v>
      </c>
      <c r="G1217"/>
      <c r="H1217"/>
      <c r="I1217"/>
      <c r="J1217"/>
      <c r="K1217"/>
      <c r="L1217"/>
    </row>
    <row r="1218" spans="1:12" x14ac:dyDescent="0.2">
      <c r="A1218" t="s">
        <v>6353</v>
      </c>
      <c r="B1218" s="10" t="s">
        <v>6721</v>
      </c>
      <c r="C1218" t="s">
        <v>7946</v>
      </c>
      <c r="D1218" t="s">
        <v>6722</v>
      </c>
      <c r="E1218" s="9">
        <v>120</v>
      </c>
      <c r="F1218" s="10" t="str">
        <f>+_01_CODIGOS_Y_COSTOS_xlsm[[#This Row],[FABRICA]]&amp;_01_CODIGOS_Y_COSTOS_xlsm[[#This Row],[CODIGO]]</f>
        <v>JorgeManguera3021</v>
      </c>
      <c r="G1218"/>
      <c r="H1218"/>
      <c r="I1218"/>
      <c r="J1218"/>
      <c r="K1218"/>
      <c r="L1218"/>
    </row>
    <row r="1219" spans="1:12" x14ac:dyDescent="0.2">
      <c r="A1219" t="s">
        <v>6353</v>
      </c>
      <c r="B1219" s="10" t="s">
        <v>6723</v>
      </c>
      <c r="C1219" t="s">
        <v>7947</v>
      </c>
      <c r="D1219" t="s">
        <v>6724</v>
      </c>
      <c r="E1219" s="9">
        <v>115</v>
      </c>
      <c r="F1219" s="10" t="str">
        <f>+_01_CODIGOS_Y_COSTOS_xlsm[[#This Row],[FABRICA]]&amp;_01_CODIGOS_Y_COSTOS_xlsm[[#This Row],[CODIGO]]</f>
        <v>JorgeManguera3039</v>
      </c>
      <c r="G1219"/>
      <c r="H1219"/>
      <c r="I1219"/>
      <c r="J1219"/>
      <c r="K1219"/>
      <c r="L1219"/>
    </row>
    <row r="1220" spans="1:12" x14ac:dyDescent="0.2">
      <c r="A1220" t="s">
        <v>6353</v>
      </c>
      <c r="B1220" s="10" t="s">
        <v>6725</v>
      </c>
      <c r="C1220" t="s">
        <v>5254</v>
      </c>
      <c r="D1220" t="s">
        <v>6726</v>
      </c>
      <c r="E1220" s="9">
        <v>125</v>
      </c>
      <c r="F1220" s="10" t="str">
        <f>+_01_CODIGOS_Y_COSTOS_xlsm[[#This Row],[FABRICA]]&amp;_01_CODIGOS_Y_COSTOS_xlsm[[#This Row],[CODIGO]]</f>
        <v>JorgeManguera3014</v>
      </c>
      <c r="G1220"/>
      <c r="H1220"/>
      <c r="I1220"/>
      <c r="J1220"/>
      <c r="K1220"/>
      <c r="L1220"/>
    </row>
    <row r="1221" spans="1:12" x14ac:dyDescent="0.2">
      <c r="A1221" t="s">
        <v>6353</v>
      </c>
      <c r="B1221" s="10" t="s">
        <v>6727</v>
      </c>
      <c r="C1221" t="s">
        <v>7948</v>
      </c>
      <c r="D1221" t="s">
        <v>6728</v>
      </c>
      <c r="E1221" s="9">
        <v>128</v>
      </c>
      <c r="F1221" s="10" t="str">
        <f>+_01_CODIGOS_Y_COSTOS_xlsm[[#This Row],[FABRICA]]&amp;_01_CODIGOS_Y_COSTOS_xlsm[[#This Row],[CODIGO]]</f>
        <v>JorgeManguera3013</v>
      </c>
      <c r="G1221"/>
      <c r="H1221"/>
      <c r="I1221"/>
      <c r="J1221"/>
      <c r="K1221"/>
      <c r="L1221"/>
    </row>
    <row r="1222" spans="1:12" x14ac:dyDescent="0.2">
      <c r="A1222" t="s">
        <v>6353</v>
      </c>
      <c r="B1222" s="10" t="s">
        <v>6729</v>
      </c>
      <c r="C1222" t="s">
        <v>7949</v>
      </c>
      <c r="D1222" t="s">
        <v>6730</v>
      </c>
      <c r="E1222" s="9">
        <v>600</v>
      </c>
      <c r="F1222" s="10" t="str">
        <f>+_01_CODIGOS_Y_COSTOS_xlsm[[#This Row],[FABRICA]]&amp;_01_CODIGOS_Y_COSTOS_xlsm[[#This Row],[CODIGO]]</f>
        <v>JorgeManguera3125</v>
      </c>
      <c r="G1222"/>
      <c r="H1222"/>
      <c r="I1222"/>
      <c r="J1222"/>
      <c r="K1222"/>
      <c r="L1222"/>
    </row>
    <row r="1223" spans="1:12" x14ac:dyDescent="0.2">
      <c r="A1223" t="s">
        <v>4138</v>
      </c>
      <c r="B1223" s="10" t="s">
        <v>1843</v>
      </c>
      <c r="C1223" t="s">
        <v>4739</v>
      </c>
      <c r="D1223" t="s">
        <v>1845</v>
      </c>
      <c r="E1223" s="9">
        <v>276</v>
      </c>
      <c r="F1223" s="10" t="str">
        <f>+_01_CODIGOS_Y_COSTOS_xlsm[[#This Row],[FABRICA]]&amp;_01_CODIGOS_Y_COSTOS_xlsm[[#This Row],[CODIGO]]</f>
        <v>TOBARTuerca Reten Doble - 1/4pulg</v>
      </c>
      <c r="G1223"/>
      <c r="H1223"/>
      <c r="I1223"/>
      <c r="J1223"/>
      <c r="K1223"/>
      <c r="L1223"/>
    </row>
    <row r="1224" spans="1:12" x14ac:dyDescent="0.2">
      <c r="A1224" t="s">
        <v>4138</v>
      </c>
      <c r="B1224" s="10" t="s">
        <v>1846</v>
      </c>
      <c r="C1224" t="s">
        <v>4740</v>
      </c>
      <c r="D1224" t="s">
        <v>1847</v>
      </c>
      <c r="E1224" s="9">
        <v>276</v>
      </c>
      <c r="F1224" s="10" t="str">
        <f>+_01_CODIGOS_Y_COSTOS_xlsm[[#This Row],[FABRICA]]&amp;_01_CODIGOS_Y_COSTOS_xlsm[[#This Row],[CODIGO]]</f>
        <v>TOBARTuerca Reten Doble - 5/16pulg</v>
      </c>
      <c r="G1224"/>
      <c r="H1224"/>
      <c r="I1224"/>
      <c r="J1224"/>
      <c r="K1224"/>
      <c r="L1224"/>
    </row>
    <row r="1225" spans="1:12" x14ac:dyDescent="0.2">
      <c r="A1225" t="s">
        <v>4138</v>
      </c>
      <c r="B1225" s="10" t="s">
        <v>1848</v>
      </c>
      <c r="C1225" t="s">
        <v>4741</v>
      </c>
      <c r="D1225" t="s">
        <v>1849</v>
      </c>
      <c r="E1225" s="9">
        <v>276</v>
      </c>
      <c r="F1225" s="10" t="str">
        <f>+_01_CODIGOS_Y_COSTOS_xlsm[[#This Row],[FABRICA]]&amp;_01_CODIGOS_Y_COSTOS_xlsm[[#This Row],[CODIGO]]</f>
        <v>TOBARTuerca Reten Doble - 6mm</v>
      </c>
      <c r="G1225"/>
      <c r="H1225"/>
      <c r="I1225"/>
      <c r="J1225"/>
      <c r="K1225"/>
      <c r="L1225"/>
    </row>
    <row r="1226" spans="1:12" x14ac:dyDescent="0.2">
      <c r="A1226" t="s">
        <v>4138</v>
      </c>
      <c r="B1226" s="10" t="s">
        <v>1850</v>
      </c>
      <c r="C1226" t="s">
        <v>5257</v>
      </c>
      <c r="D1226" t="s">
        <v>1851</v>
      </c>
      <c r="E1226" s="9">
        <v>276</v>
      </c>
      <c r="F1226" s="10" t="str">
        <f>+_01_CODIGOS_Y_COSTOS_xlsm[[#This Row],[FABRICA]]&amp;_01_CODIGOS_Y_COSTOS_xlsm[[#This Row],[CODIGO]]</f>
        <v>TOBARTuerca Reten Doble - 8mm</v>
      </c>
      <c r="G1226"/>
      <c r="H1226"/>
      <c r="I1226"/>
      <c r="J1226"/>
      <c r="K1226"/>
      <c r="L1226"/>
    </row>
    <row r="1227" spans="1:12" x14ac:dyDescent="0.2">
      <c r="A1227" t="s">
        <v>4138</v>
      </c>
      <c r="B1227" s="10" t="s">
        <v>1852</v>
      </c>
      <c r="C1227" t="s">
        <v>4742</v>
      </c>
      <c r="D1227" t="s">
        <v>1853</v>
      </c>
      <c r="E1227" s="9">
        <v>232</v>
      </c>
      <c r="F1227" s="10" t="str">
        <f>+_01_CODIGOS_Y_COSTOS_xlsm[[#This Row],[FABRICA]]&amp;_01_CODIGOS_Y_COSTOS_xlsm[[#This Row],[CODIGO]]</f>
        <v>TOBARTuerca Reten Embutida - Larga M6mm</v>
      </c>
      <c r="G1227"/>
      <c r="H1227"/>
      <c r="I1227"/>
      <c r="J1227"/>
      <c r="K1227"/>
      <c r="L1227"/>
    </row>
    <row r="1228" spans="1:12" x14ac:dyDescent="0.2">
      <c r="A1228" t="s">
        <v>4138</v>
      </c>
      <c r="B1228" s="10" t="s">
        <v>1854</v>
      </c>
      <c r="C1228" t="s">
        <v>4743</v>
      </c>
      <c r="D1228" t="s">
        <v>1855</v>
      </c>
      <c r="E1228" s="9">
        <v>232</v>
      </c>
      <c r="F1228" s="10" t="str">
        <f>+_01_CODIGOS_Y_COSTOS_xlsm[[#This Row],[FABRICA]]&amp;_01_CODIGOS_Y_COSTOS_xlsm[[#This Row],[CODIGO]]</f>
        <v>TOBARTuerca Reten Embutida - Larga ¼mm</v>
      </c>
      <c r="G1228"/>
      <c r="H1228"/>
      <c r="I1228"/>
      <c r="J1228"/>
      <c r="K1228"/>
      <c r="L1228"/>
    </row>
    <row r="1229" spans="1:12" x14ac:dyDescent="0.2">
      <c r="A1229" t="s">
        <v>4138</v>
      </c>
      <c r="B1229" s="10" t="s">
        <v>1856</v>
      </c>
      <c r="C1229" t="s">
        <v>4744</v>
      </c>
      <c r="D1229" t="s">
        <v>1858</v>
      </c>
      <c r="E1229" s="9">
        <v>145</v>
      </c>
      <c r="F1229" s="10" t="str">
        <f>+_01_CODIGOS_Y_COSTOS_xlsm[[#This Row],[FABRICA]]&amp;_01_CODIGOS_Y_COSTOS_xlsm[[#This Row],[CODIGO]]</f>
        <v>TOBARTuerca Reten Embutida - Moto 5mm</v>
      </c>
      <c r="G1229"/>
      <c r="H1229"/>
      <c r="I1229"/>
      <c r="J1229"/>
      <c r="K1229"/>
      <c r="L1229"/>
    </row>
    <row r="1230" spans="1:12" x14ac:dyDescent="0.2">
      <c r="A1230" t="s">
        <v>4138</v>
      </c>
      <c r="B1230" s="10" t="s">
        <v>1859</v>
      </c>
      <c r="C1230" t="s">
        <v>4745</v>
      </c>
      <c r="D1230" t="s">
        <v>1861</v>
      </c>
      <c r="E1230" s="9">
        <v>145</v>
      </c>
      <c r="F1230" s="10" t="str">
        <f>+_01_CODIGOS_Y_COSTOS_xlsm[[#This Row],[FABRICA]]&amp;_01_CODIGOS_Y_COSTOS_xlsm[[#This Row],[CODIGO]]</f>
        <v>TOBARTuerca Reten Embutida - Moto 6mm</v>
      </c>
      <c r="G1230"/>
      <c r="H1230"/>
      <c r="I1230"/>
      <c r="J1230"/>
      <c r="K1230"/>
      <c r="L1230"/>
    </row>
    <row r="1231" spans="1:12" x14ac:dyDescent="0.2">
      <c r="A1231" t="s">
        <v>4138</v>
      </c>
      <c r="B1231" s="10" t="s">
        <v>1862</v>
      </c>
      <c r="C1231" t="s">
        <v>4746</v>
      </c>
      <c r="D1231" t="s">
        <v>1863</v>
      </c>
      <c r="E1231" s="9">
        <v>189</v>
      </c>
      <c r="F1231" s="10" t="str">
        <f>+_01_CODIGOS_Y_COSTOS_xlsm[[#This Row],[FABRICA]]&amp;_01_CODIGOS_Y_COSTOS_xlsm[[#This Row],[CODIGO]]</f>
        <v>TOBARTuerca Reten Embutida - 5mm</v>
      </c>
      <c r="G1231"/>
      <c r="H1231"/>
      <c r="I1231"/>
      <c r="J1231"/>
      <c r="K1231"/>
      <c r="L1231"/>
    </row>
    <row r="1232" spans="1:12" x14ac:dyDescent="0.2">
      <c r="A1232" t="s">
        <v>4138</v>
      </c>
      <c r="B1232" s="10" t="s">
        <v>1864</v>
      </c>
      <c r="C1232" t="s">
        <v>4747</v>
      </c>
      <c r="D1232" t="s">
        <v>1865</v>
      </c>
      <c r="E1232" s="9">
        <v>189</v>
      </c>
      <c r="F1232" s="10" t="str">
        <f>+_01_CODIGOS_Y_COSTOS_xlsm[[#This Row],[FABRICA]]&amp;_01_CODIGOS_Y_COSTOS_xlsm[[#This Row],[CODIGO]]</f>
        <v>TOBARTuerca Reten Embutida - 6mm</v>
      </c>
      <c r="G1232"/>
      <c r="H1232"/>
      <c r="I1232"/>
      <c r="J1232"/>
      <c r="K1232"/>
      <c r="L1232"/>
    </row>
    <row r="1233" spans="1:12" x14ac:dyDescent="0.2">
      <c r="A1233" t="s">
        <v>4138</v>
      </c>
      <c r="B1233" s="10" t="s">
        <v>1866</v>
      </c>
      <c r="C1233" t="s">
        <v>4748</v>
      </c>
      <c r="D1233" t="s">
        <v>1867</v>
      </c>
      <c r="E1233" s="9">
        <v>203</v>
      </c>
      <c r="F1233" s="10" t="str">
        <f>+_01_CODIGOS_Y_COSTOS_xlsm[[#This Row],[FABRICA]]&amp;_01_CODIGOS_Y_COSTOS_xlsm[[#This Row],[CODIGO]]</f>
        <v>TOBARTuerca Jaula - 5mm a=8x8</v>
      </c>
      <c r="G1233"/>
      <c r="H1233"/>
      <c r="I1233"/>
      <c r="J1233"/>
      <c r="K1233"/>
      <c r="L1233"/>
    </row>
    <row r="1234" spans="1:12" x14ac:dyDescent="0.2">
      <c r="A1234" t="s">
        <v>4138</v>
      </c>
      <c r="B1234" s="10" t="s">
        <v>1868</v>
      </c>
      <c r="C1234" t="s">
        <v>4749</v>
      </c>
      <c r="D1234" t="s">
        <v>1869</v>
      </c>
      <c r="E1234" s="9">
        <v>203</v>
      </c>
      <c r="F1234" s="10" t="str">
        <f>+_01_CODIGOS_Y_COSTOS_xlsm[[#This Row],[FABRICA]]&amp;_01_CODIGOS_Y_COSTOS_xlsm[[#This Row],[CODIGO]]</f>
        <v>TOBARTuerca Jaula - 6mm a=8x8</v>
      </c>
      <c r="G1234"/>
      <c r="H1234"/>
      <c r="I1234"/>
      <c r="J1234"/>
      <c r="K1234"/>
      <c r="L1234"/>
    </row>
    <row r="1235" spans="1:12" x14ac:dyDescent="0.2">
      <c r="A1235" t="s">
        <v>4138</v>
      </c>
      <c r="B1235" s="10" t="s">
        <v>1870</v>
      </c>
      <c r="C1235" t="s">
        <v>4750</v>
      </c>
      <c r="D1235" t="s">
        <v>1871</v>
      </c>
      <c r="E1235" s="9">
        <v>117</v>
      </c>
      <c r="F1235" s="10" t="str">
        <f>+_01_CODIGOS_Y_COSTOS_xlsm[[#This Row],[FABRICA]]&amp;_01_CODIGOS_Y_COSTOS_xlsm[[#This Row],[CODIGO]]</f>
        <v>TOBARTuerca Reten para Tornillo Parker - 4</v>
      </c>
      <c r="G1235"/>
      <c r="H1235"/>
      <c r="I1235"/>
      <c r="J1235"/>
      <c r="K1235"/>
      <c r="L1235"/>
    </row>
    <row r="1236" spans="1:12" x14ac:dyDescent="0.2">
      <c r="A1236" t="s">
        <v>4138</v>
      </c>
      <c r="B1236" s="10" t="s">
        <v>1872</v>
      </c>
      <c r="C1236" t="s">
        <v>4751</v>
      </c>
      <c r="D1236" t="s">
        <v>1873</v>
      </c>
      <c r="E1236" s="9">
        <v>131</v>
      </c>
      <c r="F1236" s="10" t="str">
        <f>+_01_CODIGOS_Y_COSTOS_xlsm[[#This Row],[FABRICA]]&amp;_01_CODIGOS_Y_COSTOS_xlsm[[#This Row],[CODIGO]]</f>
        <v>TOBARTuerca Reten para Tornillo Parker - #6 automotor</v>
      </c>
      <c r="G1236"/>
      <c r="H1236"/>
      <c r="I1236"/>
      <c r="J1236"/>
      <c r="K1236"/>
      <c r="L1236"/>
    </row>
    <row r="1237" spans="1:12" x14ac:dyDescent="0.2">
      <c r="A1237" t="s">
        <v>4138</v>
      </c>
      <c r="B1237" s="10" t="s">
        <v>1874</v>
      </c>
      <c r="C1237" t="s">
        <v>4752</v>
      </c>
      <c r="D1237" t="s">
        <v>1875</v>
      </c>
      <c r="E1237" s="9">
        <v>117</v>
      </c>
      <c r="F1237" s="10" t="str">
        <f>+_01_CODIGOS_Y_COSTOS_xlsm[[#This Row],[FABRICA]]&amp;_01_CODIGOS_Y_COSTOS_xlsm[[#This Row],[CODIGO]]</f>
        <v>TOBARTuerca Reten para Tornillo Parker - 7</v>
      </c>
      <c r="G1237"/>
      <c r="H1237"/>
      <c r="I1237"/>
      <c r="J1237"/>
      <c r="K1237"/>
      <c r="L1237"/>
    </row>
    <row r="1238" spans="1:12" x14ac:dyDescent="0.2">
      <c r="A1238" t="s">
        <v>4138</v>
      </c>
      <c r="B1238" s="10" t="s">
        <v>1876</v>
      </c>
      <c r="C1238" t="s">
        <v>4753</v>
      </c>
      <c r="D1238" t="s">
        <v>1877</v>
      </c>
      <c r="E1238" s="9">
        <v>131</v>
      </c>
      <c r="F1238" s="10" t="str">
        <f>+_01_CODIGOS_Y_COSTOS_xlsm[[#This Row],[FABRICA]]&amp;_01_CODIGOS_Y_COSTOS_xlsm[[#This Row],[CODIGO]]</f>
        <v>TOBARTuerca Reten para Tornillo Parker - #8 automotor</v>
      </c>
      <c r="G1238"/>
      <c r="H1238"/>
      <c r="I1238"/>
      <c r="J1238"/>
      <c r="K1238"/>
      <c r="L1238"/>
    </row>
    <row r="1239" spans="1:12" x14ac:dyDescent="0.2">
      <c r="A1239" t="s">
        <v>4138</v>
      </c>
      <c r="B1239" s="10" t="s">
        <v>1878</v>
      </c>
      <c r="C1239" t="s">
        <v>4754</v>
      </c>
      <c r="D1239" t="s">
        <v>1879</v>
      </c>
      <c r="E1239" s="9">
        <v>117</v>
      </c>
      <c r="F1239" s="10" t="str">
        <f>+_01_CODIGOS_Y_COSTOS_xlsm[[#This Row],[FABRICA]]&amp;_01_CODIGOS_Y_COSTOS_xlsm[[#This Row],[CODIGO]]</f>
        <v>TOBARTuerca Reten para Tornillo Parker - 6</v>
      </c>
      <c r="G1239"/>
      <c r="H1239"/>
      <c r="I1239"/>
      <c r="J1239"/>
      <c r="K1239"/>
      <c r="L1239"/>
    </row>
    <row r="1240" spans="1:12" x14ac:dyDescent="0.2">
      <c r="A1240" t="s">
        <v>4138</v>
      </c>
      <c r="B1240" s="10" t="s">
        <v>1880</v>
      </c>
      <c r="C1240" t="s">
        <v>6010</v>
      </c>
      <c r="D1240" t="s">
        <v>1881</v>
      </c>
      <c r="E1240" s="9">
        <v>0</v>
      </c>
      <c r="F1240" s="10" t="str">
        <f>+_01_CODIGOS_Y_COSTOS_xlsm[[#This Row],[FABRICA]]&amp;_01_CODIGOS_Y_COSTOS_xlsm[[#This Row],[CODIGO]]</f>
        <v>TOBAR0</v>
      </c>
      <c r="G1240"/>
      <c r="H1240"/>
      <c r="I1240"/>
      <c r="J1240"/>
      <c r="K1240"/>
      <c r="L1240"/>
    </row>
    <row r="1241" spans="1:12" x14ac:dyDescent="0.2">
      <c r="A1241" t="s">
        <v>4138</v>
      </c>
      <c r="B1241" s="10" t="s">
        <v>1882</v>
      </c>
      <c r="C1241" t="s">
        <v>6010</v>
      </c>
      <c r="D1241" t="s">
        <v>1883</v>
      </c>
      <c r="E1241" s="9">
        <v>0</v>
      </c>
      <c r="F1241" s="10" t="str">
        <f>+_01_CODIGOS_Y_COSTOS_xlsm[[#This Row],[FABRICA]]&amp;_01_CODIGOS_Y_COSTOS_xlsm[[#This Row],[CODIGO]]</f>
        <v>TOBAR0</v>
      </c>
      <c r="G1241"/>
      <c r="H1241"/>
      <c r="I1241"/>
      <c r="J1241"/>
      <c r="K1241"/>
      <c r="L1241"/>
    </row>
    <row r="1242" spans="1:12" x14ac:dyDescent="0.2">
      <c r="A1242" t="s">
        <v>4138</v>
      </c>
      <c r="B1242" s="10" t="s">
        <v>1884</v>
      </c>
      <c r="C1242" t="s">
        <v>4755</v>
      </c>
      <c r="D1242" t="s">
        <v>1885</v>
      </c>
      <c r="E1242" s="9">
        <v>131</v>
      </c>
      <c r="F1242" s="10" t="str">
        <f>+_01_CODIGOS_Y_COSTOS_xlsm[[#This Row],[FABRICA]]&amp;_01_CODIGOS_Y_COSTOS_xlsm[[#This Row],[CODIGO]]</f>
        <v>TOBARTuerca Reten para Tornillo Parker - #10 automotor</v>
      </c>
      <c r="G1242"/>
      <c r="H1242"/>
      <c r="I1242"/>
      <c r="J1242"/>
      <c r="K1242"/>
      <c r="L1242"/>
    </row>
    <row r="1243" spans="1:12" x14ac:dyDescent="0.2">
      <c r="A1243" t="s">
        <v>4138</v>
      </c>
      <c r="B1243" s="10" t="s">
        <v>1886</v>
      </c>
      <c r="C1243" t="s">
        <v>4756</v>
      </c>
      <c r="D1243" t="s">
        <v>1887</v>
      </c>
      <c r="E1243" s="9">
        <v>117</v>
      </c>
      <c r="F1243" s="10" t="str">
        <f>+_01_CODIGOS_Y_COSTOS_xlsm[[#This Row],[FABRICA]]&amp;_01_CODIGOS_Y_COSTOS_xlsm[[#This Row],[CODIGO]]</f>
        <v>TOBARTuerca Reten para Tornillo Parker - 8</v>
      </c>
      <c r="G1243"/>
      <c r="H1243"/>
      <c r="I1243"/>
      <c r="J1243"/>
      <c r="K1243"/>
      <c r="L1243"/>
    </row>
    <row r="1244" spans="1:12" x14ac:dyDescent="0.2">
      <c r="A1244" t="s">
        <v>4138</v>
      </c>
      <c r="B1244" s="10" t="s">
        <v>1888</v>
      </c>
      <c r="C1244" t="s">
        <v>4757</v>
      </c>
      <c r="D1244" t="s">
        <v>1889</v>
      </c>
      <c r="E1244" s="9">
        <v>117</v>
      </c>
      <c r="F1244" s="10" t="str">
        <f>+_01_CODIGOS_Y_COSTOS_xlsm[[#This Row],[FABRICA]]&amp;_01_CODIGOS_Y_COSTOS_xlsm[[#This Row],[CODIGO]]</f>
        <v>TOBARTuerca Reten para Tornillo Parker - 10</v>
      </c>
      <c r="G1244"/>
      <c r="H1244"/>
      <c r="I1244"/>
      <c r="J1244"/>
      <c r="K1244"/>
      <c r="L1244"/>
    </row>
    <row r="1245" spans="1:12" x14ac:dyDescent="0.2">
      <c r="A1245" t="s">
        <v>4138</v>
      </c>
      <c r="B1245" s="10" t="s">
        <v>1890</v>
      </c>
      <c r="C1245" t="s">
        <v>4758</v>
      </c>
      <c r="D1245" t="s">
        <v>1891</v>
      </c>
      <c r="E1245" s="9">
        <v>131</v>
      </c>
      <c r="F1245" s="10" t="str">
        <f>+_01_CODIGOS_Y_COSTOS_xlsm[[#This Row],[FABRICA]]&amp;_01_CODIGOS_Y_COSTOS_xlsm[[#This Row],[CODIGO]]</f>
        <v>TOBARTuerca Reten para Tornillo Parker - 12</v>
      </c>
      <c r="G1245"/>
      <c r="H1245"/>
      <c r="I1245"/>
      <c r="J1245"/>
      <c r="K1245"/>
      <c r="L1245"/>
    </row>
    <row r="1246" spans="1:12" x14ac:dyDescent="0.2">
      <c r="A1246" t="s">
        <v>4138</v>
      </c>
      <c r="B1246" s="10" t="s">
        <v>1892</v>
      </c>
      <c r="C1246" t="s">
        <v>4759</v>
      </c>
      <c r="D1246" t="s">
        <v>1893</v>
      </c>
      <c r="E1246" s="9">
        <v>131</v>
      </c>
      <c r="F1246" s="10" t="str">
        <f>+_01_CODIGOS_Y_COSTOS_xlsm[[#This Row],[FABRICA]]&amp;_01_CODIGOS_Y_COSTOS_xlsm[[#This Row],[CODIGO]]</f>
        <v>TOBARTuerca Reten para Tornillo Parker - 12 LARGA</v>
      </c>
      <c r="G1246"/>
      <c r="H1246"/>
      <c r="I1246"/>
      <c r="J1246"/>
      <c r="K1246"/>
      <c r="L1246"/>
    </row>
    <row r="1247" spans="1:12" x14ac:dyDescent="0.2">
      <c r="A1247" t="s">
        <v>4138</v>
      </c>
      <c r="B1247" s="10" t="s">
        <v>1894</v>
      </c>
      <c r="C1247" t="s">
        <v>4760</v>
      </c>
      <c r="D1247" t="s">
        <v>1895</v>
      </c>
      <c r="E1247" s="9">
        <v>131</v>
      </c>
      <c r="F1247" s="10" t="str">
        <f>+_01_CODIGOS_Y_COSTOS_xlsm[[#This Row],[FABRICA]]&amp;_01_CODIGOS_Y_COSTOS_xlsm[[#This Row],[CODIGO]]</f>
        <v>TOBARTuerca Reten para Tornillo Parker - 14</v>
      </c>
      <c r="G1247"/>
      <c r="H1247"/>
      <c r="I1247"/>
      <c r="J1247"/>
      <c r="K1247"/>
      <c r="L1247"/>
    </row>
    <row r="1248" spans="1:12" x14ac:dyDescent="0.2">
      <c r="A1248" t="s">
        <v>4136</v>
      </c>
      <c r="B1248" s="10" t="s">
        <v>1896</v>
      </c>
      <c r="C1248" t="s">
        <v>8956</v>
      </c>
      <c r="D1248" t="s">
        <v>1897</v>
      </c>
      <c r="E1248" s="9">
        <v>23.608799999999999</v>
      </c>
      <c r="F1248" s="10" t="str">
        <f>+_01_CODIGOS_Y_COSTOS_xlsm[[#This Row],[FABRICA]]&amp;_01_CODIGOS_Y_COSTOS_xlsm[[#This Row],[CODIGO]]</f>
        <v>OTIA07506-15H</v>
      </c>
      <c r="G1248"/>
      <c r="H1248"/>
      <c r="I1248"/>
      <c r="J1248"/>
      <c r="K1248"/>
      <c r="L1248"/>
    </row>
    <row r="1249" spans="1:12" x14ac:dyDescent="0.2">
      <c r="A1249" t="s">
        <v>4136</v>
      </c>
      <c r="B1249" s="10" t="s">
        <v>1898</v>
      </c>
      <c r="C1249" t="s">
        <v>6713</v>
      </c>
      <c r="D1249" t="s">
        <v>1899</v>
      </c>
      <c r="E1249" s="9">
        <v>25.876799999999999</v>
      </c>
      <c r="F1249" s="10" t="str">
        <f>+_01_CODIGOS_Y_COSTOS_xlsm[[#This Row],[FABRICA]]&amp;_01_CODIGOS_Y_COSTOS_xlsm[[#This Row],[CODIGO]]</f>
        <v>OTIA07507-15</v>
      </c>
      <c r="G1249"/>
      <c r="H1249"/>
      <c r="I1249"/>
      <c r="J1249"/>
      <c r="K1249"/>
      <c r="L1249"/>
    </row>
    <row r="1250" spans="1:12" x14ac:dyDescent="0.2">
      <c r="A1250" t="s">
        <v>4136</v>
      </c>
      <c r="B1250" s="10" t="s">
        <v>1900</v>
      </c>
      <c r="C1250" t="s">
        <v>6714</v>
      </c>
      <c r="D1250" t="s">
        <v>1901</v>
      </c>
      <c r="E1250" s="9">
        <v>25.876799999999999</v>
      </c>
      <c r="F1250" s="10" t="str">
        <f>+_01_CODIGOS_Y_COSTOS_xlsm[[#This Row],[FABRICA]]&amp;_01_CODIGOS_Y_COSTOS_xlsm[[#This Row],[CODIGO]]</f>
        <v>OTIA07508-15</v>
      </c>
      <c r="G1250"/>
      <c r="H1250"/>
      <c r="I1250"/>
      <c r="J1250"/>
      <c r="K1250"/>
      <c r="L1250"/>
    </row>
    <row r="1251" spans="1:12" x14ac:dyDescent="0.2">
      <c r="A1251" t="s">
        <v>4136</v>
      </c>
      <c r="B1251" s="10" t="s">
        <v>1902</v>
      </c>
      <c r="C1251" t="s">
        <v>6715</v>
      </c>
      <c r="D1251" t="s">
        <v>1903</v>
      </c>
      <c r="E1251" s="9">
        <v>34.0578</v>
      </c>
      <c r="F1251" s="10" t="str">
        <f>+_01_CODIGOS_Y_COSTOS_xlsm[[#This Row],[FABRICA]]&amp;_01_CODIGOS_Y_COSTOS_xlsm[[#This Row],[CODIGO]]</f>
        <v>OTIA07509-18</v>
      </c>
      <c r="G1251"/>
      <c r="H1251"/>
      <c r="I1251"/>
      <c r="J1251"/>
      <c r="K1251"/>
      <c r="L1251"/>
    </row>
    <row r="1252" spans="1:12" x14ac:dyDescent="0.2">
      <c r="A1252" t="s">
        <v>4136</v>
      </c>
      <c r="B1252" s="10" t="s">
        <v>1904</v>
      </c>
      <c r="C1252" t="s">
        <v>6716</v>
      </c>
      <c r="D1252" t="s">
        <v>1905</v>
      </c>
      <c r="E1252" s="9">
        <v>34.020000000000003</v>
      </c>
      <c r="F1252" s="10" t="str">
        <f>+_01_CODIGOS_Y_COSTOS_xlsm[[#This Row],[FABRICA]]&amp;_01_CODIGOS_Y_COSTOS_xlsm[[#This Row],[CODIGO]]</f>
        <v>OTIA075010-18</v>
      </c>
      <c r="G1252"/>
      <c r="H1252"/>
      <c r="I1252"/>
      <c r="J1252"/>
      <c r="K1252"/>
      <c r="L1252"/>
    </row>
    <row r="1253" spans="1:12" x14ac:dyDescent="0.2">
      <c r="A1253" t="s">
        <v>4138</v>
      </c>
      <c r="B1253" s="10" t="s">
        <v>1906</v>
      </c>
      <c r="C1253" t="s">
        <v>5189</v>
      </c>
      <c r="D1253" t="s">
        <v>1907</v>
      </c>
      <c r="E1253" s="9">
        <v>145</v>
      </c>
      <c r="F1253" s="10" t="str">
        <f>+_01_CODIGOS_Y_COSTOS_xlsm[[#This Row],[FABRICA]]&amp;_01_CODIGOS_Y_COSTOS_xlsm[[#This Row],[CODIGO]]</f>
        <v>TOBARTuerca Tina  Inserto para Madera - W 3/16</v>
      </c>
      <c r="G1253"/>
      <c r="H1253"/>
      <c r="I1253"/>
      <c r="J1253"/>
      <c r="K1253"/>
      <c r="L1253"/>
    </row>
    <row r="1254" spans="1:12" x14ac:dyDescent="0.2">
      <c r="A1254" t="s">
        <v>4138</v>
      </c>
      <c r="B1254" s="10" t="s">
        <v>1908</v>
      </c>
      <c r="C1254" t="s">
        <v>5190</v>
      </c>
      <c r="D1254" t="s">
        <v>1909</v>
      </c>
      <c r="E1254" s="9">
        <v>145</v>
      </c>
      <c r="F1254" s="10" t="str">
        <f>+_01_CODIGOS_Y_COSTOS_xlsm[[#This Row],[FABRICA]]&amp;_01_CODIGOS_Y_COSTOS_xlsm[[#This Row],[CODIGO]]</f>
        <v>TOBARTuerca Tina  Inserto para Madera - M 5</v>
      </c>
      <c r="G1254"/>
      <c r="H1254"/>
      <c r="I1254"/>
      <c r="J1254"/>
      <c r="K1254"/>
      <c r="L1254"/>
    </row>
    <row r="1255" spans="1:12" x14ac:dyDescent="0.2">
      <c r="A1255" t="s">
        <v>4138</v>
      </c>
      <c r="B1255" s="10" t="s">
        <v>1910</v>
      </c>
      <c r="C1255" t="s">
        <v>5191</v>
      </c>
      <c r="D1255" t="s">
        <v>1911</v>
      </c>
      <c r="E1255" s="9">
        <v>159</v>
      </c>
      <c r="F1255" s="10" t="str">
        <f>+_01_CODIGOS_Y_COSTOS_xlsm[[#This Row],[FABRICA]]&amp;_01_CODIGOS_Y_COSTOS_xlsm[[#This Row],[CODIGO]]</f>
        <v>TOBARTuerca Tina  Inserto para Madera - W ¼</v>
      </c>
      <c r="G1255"/>
      <c r="H1255"/>
      <c r="I1255"/>
      <c r="J1255"/>
      <c r="K1255"/>
      <c r="L1255"/>
    </row>
    <row r="1256" spans="1:12" x14ac:dyDescent="0.2">
      <c r="A1256" t="s">
        <v>4138</v>
      </c>
      <c r="B1256" s="10" t="s">
        <v>1912</v>
      </c>
      <c r="C1256" t="s">
        <v>5192</v>
      </c>
      <c r="D1256" t="s">
        <v>1913</v>
      </c>
      <c r="E1256" s="9">
        <v>159</v>
      </c>
      <c r="F1256" s="10" t="str">
        <f>+_01_CODIGOS_Y_COSTOS_xlsm[[#This Row],[FABRICA]]&amp;_01_CODIGOS_Y_COSTOS_xlsm[[#This Row],[CODIGO]]</f>
        <v>TOBARTuerca Tina  Inserto para Madera - M 6</v>
      </c>
      <c r="G1256"/>
      <c r="H1256"/>
      <c r="I1256"/>
      <c r="J1256"/>
      <c r="K1256"/>
      <c r="L1256"/>
    </row>
    <row r="1257" spans="1:12" x14ac:dyDescent="0.2">
      <c r="A1257" t="s">
        <v>4138</v>
      </c>
      <c r="B1257" s="10" t="s">
        <v>1914</v>
      </c>
      <c r="C1257" t="s">
        <v>5188</v>
      </c>
      <c r="D1257" t="s">
        <v>1915</v>
      </c>
      <c r="E1257" s="9">
        <v>174</v>
      </c>
      <c r="F1257" s="10" t="str">
        <f>+_01_CODIGOS_Y_COSTOS_xlsm[[#This Row],[FABRICA]]&amp;_01_CODIGOS_Y_COSTOS_xlsm[[#This Row],[CODIGO]]</f>
        <v>TOBARTuerca Tina  Inserto para Madera - W 5/16</v>
      </c>
      <c r="G1257"/>
      <c r="H1257"/>
      <c r="I1257"/>
      <c r="J1257"/>
      <c r="K1257"/>
      <c r="L1257"/>
    </row>
    <row r="1258" spans="1:12" x14ac:dyDescent="0.2">
      <c r="A1258" t="s">
        <v>4138</v>
      </c>
      <c r="B1258" s="10" t="s">
        <v>1916</v>
      </c>
      <c r="C1258" t="s">
        <v>5193</v>
      </c>
      <c r="D1258" t="s">
        <v>1917</v>
      </c>
      <c r="E1258" s="9">
        <v>174</v>
      </c>
      <c r="F1258" s="10" t="str">
        <f>+_01_CODIGOS_Y_COSTOS_xlsm[[#This Row],[FABRICA]]&amp;_01_CODIGOS_Y_COSTOS_xlsm[[#This Row],[CODIGO]]</f>
        <v>TOBARTuerca Tina  Inserto para Madera - M 8</v>
      </c>
      <c r="G1258"/>
      <c r="H1258"/>
      <c r="I1258"/>
      <c r="J1258"/>
      <c r="K1258"/>
      <c r="L1258"/>
    </row>
    <row r="1259" spans="1:12" x14ac:dyDescent="0.2">
      <c r="A1259" t="s">
        <v>4142</v>
      </c>
      <c r="B1259" s="10" t="s">
        <v>1918</v>
      </c>
      <c r="C1259" t="s">
        <v>5986</v>
      </c>
      <c r="D1259" t="s">
        <v>1921</v>
      </c>
      <c r="E1259" s="9">
        <v>256.29239999999999</v>
      </c>
      <c r="F1259" s="10" t="str">
        <f>+_01_CODIGOS_Y_COSTOS_xlsm[[#This Row],[FABRICA]]&amp;_01_CODIGOS_Y_COSTOS_xlsm[[#This Row],[CODIGO]]</f>
        <v>KLOSTERCo7,5.15.1,5</v>
      </c>
      <c r="G1259"/>
      <c r="H1259"/>
      <c r="I1259"/>
      <c r="J1259"/>
      <c r="K1259"/>
      <c r="L1259"/>
    </row>
    <row r="1260" spans="1:12" x14ac:dyDescent="0.2">
      <c r="A1260" t="s">
        <v>4142</v>
      </c>
      <c r="B1260" s="10" t="s">
        <v>1922</v>
      </c>
      <c r="C1260" t="s">
        <v>5987</v>
      </c>
      <c r="D1260" t="s">
        <v>1921</v>
      </c>
      <c r="E1260" s="9">
        <v>320.4126</v>
      </c>
      <c r="F1260" s="10" t="str">
        <f>+_01_CODIGOS_Y_COSTOS_xlsm[[#This Row],[FABRICA]]&amp;_01_CODIGOS_Y_COSTOS_xlsm[[#This Row],[CODIGO]]</f>
        <v>KLOSTERCo7,5.15.2</v>
      </c>
      <c r="G1260"/>
      <c r="H1260"/>
      <c r="I1260"/>
      <c r="J1260"/>
      <c r="K1260"/>
      <c r="L1260"/>
    </row>
    <row r="1261" spans="1:12" x14ac:dyDescent="0.2">
      <c r="A1261" t="s">
        <v>4142</v>
      </c>
      <c r="B1261" s="10" t="s">
        <v>1924</v>
      </c>
      <c r="C1261" t="s">
        <v>5988</v>
      </c>
      <c r="D1261" t="s">
        <v>1926</v>
      </c>
      <c r="E1261" s="9">
        <v>533.81399999999996</v>
      </c>
      <c r="F1261" s="10" t="str">
        <f>+_01_CODIGOS_Y_COSTOS_xlsm[[#This Row],[FABRICA]]&amp;_01_CODIGOS_Y_COSTOS_xlsm[[#This Row],[CODIGO]]</f>
        <v>KLOSTERCo7,5.15.3</v>
      </c>
      <c r="G1261"/>
      <c r="H1261"/>
      <c r="I1261"/>
      <c r="J1261"/>
      <c r="K1261"/>
      <c r="L1261"/>
    </row>
    <row r="1262" spans="1:12" x14ac:dyDescent="0.2">
      <c r="A1262" t="s">
        <v>4142</v>
      </c>
      <c r="B1262" s="10" t="s">
        <v>1927</v>
      </c>
      <c r="C1262" t="s">
        <v>5989</v>
      </c>
      <c r="D1262" t="s">
        <v>1929</v>
      </c>
      <c r="E1262" s="9">
        <v>300</v>
      </c>
      <c r="F1262" s="10" t="str">
        <f>+_01_CODIGOS_Y_COSTOS_xlsm[[#This Row],[FABRICA]]&amp;_01_CODIGOS_Y_COSTOS_xlsm[[#This Row],[CODIGO]]</f>
        <v>KLOSTERCo8.13.2,5</v>
      </c>
      <c r="G1262"/>
      <c r="H1262"/>
      <c r="I1262"/>
      <c r="J1262"/>
      <c r="K1262"/>
      <c r="L1262"/>
    </row>
    <row r="1263" spans="1:12" x14ac:dyDescent="0.2">
      <c r="A1263" t="s">
        <v>4142</v>
      </c>
      <c r="B1263" s="10" t="s">
        <v>1930</v>
      </c>
      <c r="C1263" t="s">
        <v>7950</v>
      </c>
      <c r="D1263" t="s">
        <v>1932</v>
      </c>
      <c r="E1263" s="9">
        <v>427.18560000000002</v>
      </c>
      <c r="F1263" s="10" t="str">
        <f>+_01_CODIGOS_Y_COSTOS_xlsm[[#This Row],[FABRICA]]&amp;_01_CODIGOS_Y_COSTOS_xlsm[[#This Row],[CODIGO]]</f>
        <v>KLOSTERCo10.19.2</v>
      </c>
      <c r="G1263"/>
      <c r="H1263"/>
      <c r="I1263"/>
      <c r="J1263"/>
      <c r="K1263"/>
      <c r="L1263"/>
    </row>
    <row r="1264" spans="1:12" x14ac:dyDescent="0.2">
      <c r="A1264" t="s">
        <v>4142</v>
      </c>
      <c r="B1264" s="10" t="s">
        <v>1933</v>
      </c>
      <c r="C1264" t="s">
        <v>7951</v>
      </c>
      <c r="D1264" t="s">
        <v>1935</v>
      </c>
      <c r="E1264" s="9">
        <v>229.63499999999999</v>
      </c>
      <c r="F1264" s="10" t="str">
        <f>+_01_CODIGOS_Y_COSTOS_xlsm[[#This Row],[FABRICA]]&amp;_01_CODIGOS_Y_COSTOS_xlsm[[#This Row],[CODIGO]]</f>
        <v>KLOSTERCo10.20.1</v>
      </c>
      <c r="G1264"/>
      <c r="H1264"/>
      <c r="I1264"/>
      <c r="J1264"/>
      <c r="K1264"/>
      <c r="L1264"/>
    </row>
    <row r="1265" spans="1:12" x14ac:dyDescent="0.2">
      <c r="A1265" t="s">
        <v>4142</v>
      </c>
      <c r="B1265" s="10" t="s">
        <v>1936</v>
      </c>
      <c r="C1265" t="s">
        <v>7952</v>
      </c>
      <c r="D1265" t="s">
        <v>1938</v>
      </c>
      <c r="E1265" s="9">
        <v>373.77480000000003</v>
      </c>
      <c r="F1265" s="10" t="str">
        <f>+_01_CODIGOS_Y_COSTOS_xlsm[[#This Row],[FABRICA]]&amp;_01_CODIGOS_Y_COSTOS_xlsm[[#This Row],[CODIGO]]</f>
        <v>KLOSTERCo14.20.1,5</v>
      </c>
      <c r="G1265"/>
      <c r="H1265"/>
      <c r="I1265"/>
      <c r="J1265"/>
      <c r="K1265"/>
      <c r="L1265"/>
    </row>
    <row r="1266" spans="1:12" x14ac:dyDescent="0.2">
      <c r="A1266" t="s">
        <v>4142</v>
      </c>
      <c r="B1266" s="10" t="s">
        <v>1939</v>
      </c>
      <c r="C1266" t="s">
        <v>7953</v>
      </c>
      <c r="D1266" t="s">
        <v>1941</v>
      </c>
      <c r="E1266" s="9">
        <v>427.18560000000002</v>
      </c>
      <c r="F1266" s="10" t="str">
        <f>+_01_CODIGOS_Y_COSTOS_xlsm[[#This Row],[FABRICA]]&amp;_01_CODIGOS_Y_COSTOS_xlsm[[#This Row],[CODIGO]]</f>
        <v>KLOSTERCo14.20.2</v>
      </c>
      <c r="G1266"/>
      <c r="H1266"/>
      <c r="I1266"/>
      <c r="J1266"/>
      <c r="K1266"/>
      <c r="L1266"/>
    </row>
    <row r="1267" spans="1:12" x14ac:dyDescent="0.2">
      <c r="A1267" t="s">
        <v>4142</v>
      </c>
      <c r="B1267" s="10" t="s">
        <v>1942</v>
      </c>
      <c r="C1267" t="s">
        <v>5990</v>
      </c>
      <c r="D1267" t="s">
        <v>1944</v>
      </c>
      <c r="E1267" s="9">
        <v>480.64319999999998</v>
      </c>
      <c r="F1267" s="10" t="str">
        <f>+_01_CODIGOS_Y_COSTOS_xlsm[[#This Row],[FABRICA]]&amp;_01_CODIGOS_Y_COSTOS_xlsm[[#This Row],[CODIGO]]</f>
        <v>KLOSTERCo14,5.21.2</v>
      </c>
      <c r="G1267"/>
      <c r="H1267"/>
      <c r="I1267"/>
      <c r="J1267"/>
      <c r="K1267"/>
      <c r="L1267"/>
    </row>
    <row r="1268" spans="1:12" x14ac:dyDescent="0.2">
      <c r="A1268" t="s">
        <v>4142</v>
      </c>
      <c r="B1268" s="10" t="s">
        <v>1945</v>
      </c>
      <c r="C1268" t="s">
        <v>5991</v>
      </c>
      <c r="D1268" t="s">
        <v>1947</v>
      </c>
      <c r="E1268" s="9">
        <v>480.64319999999998</v>
      </c>
      <c r="F1268" s="10" t="str">
        <f>+_01_CODIGOS_Y_COSTOS_xlsm[[#This Row],[FABRICA]]&amp;_01_CODIGOS_Y_COSTOS_xlsm[[#This Row],[CODIGO]]</f>
        <v>KLOSTERCo16.21.2</v>
      </c>
      <c r="G1268"/>
      <c r="H1268"/>
      <c r="I1268"/>
      <c r="J1268"/>
      <c r="K1268"/>
      <c r="L1268"/>
    </row>
    <row r="1269" spans="1:12" x14ac:dyDescent="0.2">
      <c r="A1269" t="s">
        <v>4142</v>
      </c>
      <c r="B1269" s="10" t="s">
        <v>1948</v>
      </c>
      <c r="C1269" t="s">
        <v>7954</v>
      </c>
      <c r="D1269" t="s">
        <v>1950</v>
      </c>
      <c r="E1269" s="9">
        <v>400.48020000000002</v>
      </c>
      <c r="F1269" s="10" t="str">
        <f>+_01_CODIGOS_Y_COSTOS_xlsm[[#This Row],[FABRICA]]&amp;_01_CODIGOS_Y_COSTOS_xlsm[[#This Row],[CODIGO]]</f>
        <v>KLOSTERCo17.20.1,5</v>
      </c>
      <c r="G1269"/>
      <c r="H1269"/>
      <c r="I1269"/>
      <c r="J1269"/>
      <c r="K1269"/>
      <c r="L1269"/>
    </row>
    <row r="1270" spans="1:12" x14ac:dyDescent="0.2">
      <c r="A1270" t="s">
        <v>4142</v>
      </c>
      <c r="B1270" s="10" t="s">
        <v>1951</v>
      </c>
      <c r="C1270" t="s">
        <v>5109</v>
      </c>
      <c r="D1270" t="s">
        <v>1952</v>
      </c>
      <c r="E1270" s="9">
        <v>90.873599999999996</v>
      </c>
      <c r="F1270" s="10" t="str">
        <f>+_01_CODIGOS_Y_COSTOS_xlsm[[#This Row],[FABRICA]]&amp;_01_CODIGOS_Y_COSTOS_xlsm[[#This Row],[CODIGO]]</f>
        <v>KLOSTERCo6.10</v>
      </c>
      <c r="G1270"/>
      <c r="H1270"/>
      <c r="I1270"/>
      <c r="J1270"/>
      <c r="K1270"/>
      <c r="L1270"/>
    </row>
    <row r="1271" spans="1:12" x14ac:dyDescent="0.2">
      <c r="A1271" t="s">
        <v>4142</v>
      </c>
      <c r="B1271" s="10" t="s">
        <v>1953</v>
      </c>
      <c r="C1271" t="s">
        <v>5110</v>
      </c>
      <c r="D1271" t="s">
        <v>1954</v>
      </c>
      <c r="E1271" s="9">
        <v>117.435</v>
      </c>
      <c r="F1271" s="10" t="str">
        <f>+_01_CODIGOS_Y_COSTOS_xlsm[[#This Row],[FABRICA]]&amp;_01_CODIGOS_Y_COSTOS_xlsm[[#This Row],[CODIGO]]</f>
        <v>KLOSTERCo8.13</v>
      </c>
      <c r="G1271"/>
      <c r="H1271"/>
      <c r="I1271"/>
      <c r="J1271"/>
      <c r="K1271"/>
      <c r="L1271"/>
    </row>
    <row r="1272" spans="1:12" x14ac:dyDescent="0.2">
      <c r="A1272" t="s">
        <v>4142</v>
      </c>
      <c r="B1272" s="10" t="s">
        <v>1955</v>
      </c>
      <c r="C1272" t="s">
        <v>5992</v>
      </c>
      <c r="D1272" t="s">
        <v>1956</v>
      </c>
      <c r="E1272" s="9">
        <v>160.27799999999999</v>
      </c>
      <c r="F1272" s="10" t="str">
        <f>+_01_CODIGOS_Y_COSTOS_xlsm[[#This Row],[FABRICA]]&amp;_01_CODIGOS_Y_COSTOS_xlsm[[#This Row],[CODIGO]]</f>
        <v>KLOSTERCo9.14</v>
      </c>
      <c r="G1272"/>
      <c r="H1272"/>
      <c r="I1272"/>
      <c r="J1272"/>
      <c r="K1272"/>
      <c r="L1272"/>
    </row>
    <row r="1273" spans="1:12" x14ac:dyDescent="0.2">
      <c r="A1273" t="s">
        <v>4142</v>
      </c>
      <c r="B1273" s="10" t="s">
        <v>1957</v>
      </c>
      <c r="C1273" t="s">
        <v>5111</v>
      </c>
      <c r="D1273" t="s">
        <v>1958</v>
      </c>
      <c r="E1273" s="9">
        <v>160.27799999999999</v>
      </c>
      <c r="F1273" s="10" t="str">
        <f>+_01_CODIGOS_Y_COSTOS_xlsm[[#This Row],[FABRICA]]&amp;_01_CODIGOS_Y_COSTOS_xlsm[[#This Row],[CODIGO]]</f>
        <v>KLOSTERCo10.14</v>
      </c>
      <c r="G1273"/>
      <c r="H1273"/>
      <c r="I1273"/>
      <c r="J1273"/>
      <c r="K1273"/>
      <c r="L1273"/>
    </row>
    <row r="1274" spans="1:12" x14ac:dyDescent="0.2">
      <c r="A1274" t="s">
        <v>4142</v>
      </c>
      <c r="B1274" s="10" t="s">
        <v>1959</v>
      </c>
      <c r="C1274" t="s">
        <v>5112</v>
      </c>
      <c r="D1274" t="s">
        <v>1960</v>
      </c>
      <c r="E1274" s="9">
        <v>240.39359999999999</v>
      </c>
      <c r="F1274" s="10" t="str">
        <f>+_01_CODIGOS_Y_COSTOS_xlsm[[#This Row],[FABRICA]]&amp;_01_CODIGOS_Y_COSTOS_xlsm[[#This Row],[CODIGO]]</f>
        <v>KLOSTERCo11.17</v>
      </c>
      <c r="G1274"/>
      <c r="H1274"/>
      <c r="I1274"/>
      <c r="J1274"/>
      <c r="K1274"/>
      <c r="L1274"/>
    </row>
    <row r="1275" spans="1:12" x14ac:dyDescent="0.2">
      <c r="A1275" t="s">
        <v>4142</v>
      </c>
      <c r="B1275" s="10" t="s">
        <v>1961</v>
      </c>
      <c r="C1275" t="s">
        <v>5113</v>
      </c>
      <c r="D1275" t="s">
        <v>1962</v>
      </c>
      <c r="E1275" s="9">
        <v>213.6414</v>
      </c>
      <c r="F1275" s="10" t="str">
        <f>+_01_CODIGOS_Y_COSTOS_xlsm[[#This Row],[FABRICA]]&amp;_01_CODIGOS_Y_COSTOS_xlsm[[#This Row],[CODIGO]]</f>
        <v>KLOSTERCo12.17</v>
      </c>
      <c r="G1275"/>
      <c r="H1275"/>
      <c r="I1275"/>
      <c r="J1275"/>
      <c r="K1275"/>
      <c r="L1275"/>
    </row>
    <row r="1276" spans="1:12" x14ac:dyDescent="0.2">
      <c r="A1276" t="s">
        <v>4142</v>
      </c>
      <c r="B1276" s="10" t="s">
        <v>1963</v>
      </c>
      <c r="C1276" t="s">
        <v>5114</v>
      </c>
      <c r="D1276" t="s">
        <v>1964</v>
      </c>
      <c r="E1276" s="9">
        <v>304.51499999999999</v>
      </c>
      <c r="F1276" s="10" t="str">
        <f>+_01_CODIGOS_Y_COSTOS_xlsm[[#This Row],[FABRICA]]&amp;_01_CODIGOS_Y_COSTOS_xlsm[[#This Row],[CODIGO]]</f>
        <v>KLOSTERCo13.20</v>
      </c>
      <c r="G1276"/>
      <c r="H1276"/>
      <c r="I1276"/>
      <c r="J1276"/>
      <c r="K1276"/>
      <c r="L1276"/>
    </row>
    <row r="1277" spans="1:12" x14ac:dyDescent="0.2">
      <c r="A1277" t="s">
        <v>4142</v>
      </c>
      <c r="B1277" s="10" t="s">
        <v>1965</v>
      </c>
      <c r="C1277" t="s">
        <v>5115</v>
      </c>
      <c r="D1277" t="s">
        <v>1966</v>
      </c>
      <c r="E1277" s="9">
        <v>293.61239999999998</v>
      </c>
      <c r="F1277" s="10" t="str">
        <f>+_01_CODIGOS_Y_COSTOS_xlsm[[#This Row],[FABRICA]]&amp;_01_CODIGOS_Y_COSTOS_xlsm[[#This Row],[CODIGO]]</f>
        <v>KLOSTERCo14.20</v>
      </c>
      <c r="G1277"/>
      <c r="H1277"/>
      <c r="I1277"/>
      <c r="J1277"/>
      <c r="K1277"/>
      <c r="L1277"/>
    </row>
    <row r="1278" spans="1:12" x14ac:dyDescent="0.2">
      <c r="A1278" t="s">
        <v>4142</v>
      </c>
      <c r="B1278" s="10" t="s">
        <v>1967</v>
      </c>
      <c r="C1278" t="s">
        <v>5116</v>
      </c>
      <c r="D1278" t="s">
        <v>1968</v>
      </c>
      <c r="E1278" s="9">
        <v>347.16660000000002</v>
      </c>
      <c r="F1278" s="10" t="str">
        <f>+_01_CODIGOS_Y_COSTOS_xlsm[[#This Row],[FABRICA]]&amp;_01_CODIGOS_Y_COSTOS_xlsm[[#This Row],[CODIGO]]</f>
        <v>KLOSTERCo15.21</v>
      </c>
      <c r="G1278"/>
      <c r="H1278"/>
      <c r="I1278"/>
      <c r="J1278"/>
      <c r="K1278"/>
      <c r="L1278"/>
    </row>
    <row r="1279" spans="1:12" x14ac:dyDescent="0.2">
      <c r="A1279" t="s">
        <v>4142</v>
      </c>
      <c r="B1279" s="10" t="s">
        <v>1969</v>
      </c>
      <c r="C1279" t="s">
        <v>5117</v>
      </c>
      <c r="D1279" t="s">
        <v>1970</v>
      </c>
      <c r="E1279" s="9">
        <v>320.4126</v>
      </c>
      <c r="F1279" s="10" t="str">
        <f>+_01_CODIGOS_Y_COSTOS_xlsm[[#This Row],[FABRICA]]&amp;_01_CODIGOS_Y_COSTOS_xlsm[[#This Row],[CODIGO]]</f>
        <v>KLOSTERCo16.21</v>
      </c>
      <c r="G1279"/>
      <c r="H1279"/>
      <c r="I1279"/>
      <c r="J1279"/>
      <c r="K1279"/>
      <c r="L1279"/>
    </row>
    <row r="1280" spans="1:12" x14ac:dyDescent="0.2">
      <c r="A1280" t="s">
        <v>4142</v>
      </c>
      <c r="B1280" s="10" t="s">
        <v>1971</v>
      </c>
      <c r="C1280" t="s">
        <v>5118</v>
      </c>
      <c r="D1280" t="s">
        <v>1972</v>
      </c>
      <c r="E1280" s="9">
        <v>373.77480000000003</v>
      </c>
      <c r="F1280" s="10" t="str">
        <f>+_01_CODIGOS_Y_COSTOS_xlsm[[#This Row],[FABRICA]]&amp;_01_CODIGOS_Y_COSTOS_xlsm[[#This Row],[CODIGO]]</f>
        <v>KLOSTERCo17.22</v>
      </c>
      <c r="G1280"/>
      <c r="H1280"/>
      <c r="I1280"/>
      <c r="J1280"/>
      <c r="K1280"/>
      <c r="L1280"/>
    </row>
    <row r="1281" spans="1:12" x14ac:dyDescent="0.2">
      <c r="A1281" t="s">
        <v>4142</v>
      </c>
      <c r="B1281" s="10" t="s">
        <v>1973</v>
      </c>
      <c r="C1281" t="s">
        <v>5119</v>
      </c>
      <c r="D1281" t="s">
        <v>1974</v>
      </c>
      <c r="E1281" s="9">
        <v>373.77480000000003</v>
      </c>
      <c r="F1281" s="10" t="str">
        <f>+_01_CODIGOS_Y_COSTOS_xlsm[[#This Row],[FABRICA]]&amp;_01_CODIGOS_Y_COSTOS_xlsm[[#This Row],[CODIGO]]</f>
        <v>KLOSTERCo18.23</v>
      </c>
      <c r="G1281"/>
      <c r="H1281"/>
      <c r="I1281"/>
      <c r="J1281"/>
      <c r="K1281"/>
      <c r="L1281"/>
    </row>
    <row r="1282" spans="1:12" x14ac:dyDescent="0.2">
      <c r="A1282" t="s">
        <v>4142</v>
      </c>
      <c r="B1282" s="10" t="s">
        <v>1975</v>
      </c>
      <c r="C1282" t="s">
        <v>5120</v>
      </c>
      <c r="D1282" t="s">
        <v>1976</v>
      </c>
      <c r="E1282" s="9">
        <v>437.84820000000002</v>
      </c>
      <c r="F1282" s="10" t="str">
        <f>+_01_CODIGOS_Y_COSTOS_xlsm[[#This Row],[FABRICA]]&amp;_01_CODIGOS_Y_COSTOS_xlsm[[#This Row],[CODIGO]]</f>
        <v>KLOSTERCo19.24</v>
      </c>
      <c r="G1282"/>
      <c r="H1282"/>
      <c r="I1282"/>
      <c r="J1282"/>
      <c r="K1282"/>
      <c r="L1282"/>
    </row>
    <row r="1283" spans="1:12" x14ac:dyDescent="0.2">
      <c r="A1283" t="s">
        <v>4142</v>
      </c>
      <c r="B1283" s="10" t="s">
        <v>1977</v>
      </c>
      <c r="C1283" t="s">
        <v>5121</v>
      </c>
      <c r="D1283" t="s">
        <v>1978</v>
      </c>
      <c r="E1283" s="9">
        <v>480.64319999999998</v>
      </c>
      <c r="F1283" s="10" t="str">
        <f>+_01_CODIGOS_Y_COSTOS_xlsm[[#This Row],[FABRICA]]&amp;_01_CODIGOS_Y_COSTOS_xlsm[[#This Row],[CODIGO]]</f>
        <v>KLOSTERCo20.26</v>
      </c>
      <c r="G1283"/>
      <c r="H1283"/>
      <c r="I1283"/>
      <c r="J1283"/>
      <c r="K1283"/>
      <c r="L1283"/>
    </row>
    <row r="1284" spans="1:12" x14ac:dyDescent="0.2">
      <c r="A1284" t="s">
        <v>4142</v>
      </c>
      <c r="B1284" s="10" t="s">
        <v>1979</v>
      </c>
      <c r="C1284" t="s">
        <v>5122</v>
      </c>
      <c r="D1284" t="s">
        <v>1980</v>
      </c>
      <c r="E1284" s="9">
        <v>533.81399999999996</v>
      </c>
      <c r="F1284" s="10" t="str">
        <f>+_01_CODIGOS_Y_COSTOS_xlsm[[#This Row],[FABRICA]]&amp;_01_CODIGOS_Y_COSTOS_xlsm[[#This Row],[CODIGO]]</f>
        <v>KLOSTERCo21.26</v>
      </c>
      <c r="G1284"/>
      <c r="H1284"/>
      <c r="I1284"/>
      <c r="J1284"/>
      <c r="K1284"/>
      <c r="L1284"/>
    </row>
    <row r="1285" spans="1:12" x14ac:dyDescent="0.2">
      <c r="A1285" t="s">
        <v>4142</v>
      </c>
      <c r="B1285" s="10" t="s">
        <v>1981</v>
      </c>
      <c r="C1285" t="s">
        <v>5123</v>
      </c>
      <c r="D1285" t="s">
        <v>1982</v>
      </c>
      <c r="E1285" s="9">
        <v>587.3682</v>
      </c>
      <c r="F1285" s="10" t="str">
        <f>+_01_CODIGOS_Y_COSTOS_xlsm[[#This Row],[FABRICA]]&amp;_01_CODIGOS_Y_COSTOS_xlsm[[#This Row],[CODIGO]]</f>
        <v>KLOSTERCo22.28</v>
      </c>
      <c r="G1285"/>
      <c r="H1285"/>
      <c r="I1285"/>
      <c r="J1285"/>
      <c r="K1285"/>
      <c r="L1285"/>
    </row>
    <row r="1286" spans="1:12" x14ac:dyDescent="0.2">
      <c r="A1286" t="s">
        <v>4142</v>
      </c>
      <c r="B1286" s="10" t="s">
        <v>1983</v>
      </c>
      <c r="C1286" t="s">
        <v>5124</v>
      </c>
      <c r="D1286" t="s">
        <v>1984</v>
      </c>
      <c r="E1286" s="9">
        <v>747.45420000000001</v>
      </c>
      <c r="F1286" s="10" t="str">
        <f>+_01_CODIGOS_Y_COSTOS_xlsm[[#This Row],[FABRICA]]&amp;_01_CODIGOS_Y_COSTOS_xlsm[[#This Row],[CODIGO]]</f>
        <v>KLOSTERCo24.32</v>
      </c>
      <c r="G1286"/>
      <c r="H1286"/>
      <c r="I1286"/>
      <c r="J1286"/>
      <c r="K1286"/>
      <c r="L1286"/>
    </row>
    <row r="1287" spans="1:12" x14ac:dyDescent="0.2">
      <c r="A1287" t="s">
        <v>4142</v>
      </c>
      <c r="B1287" s="10" t="s">
        <v>1985</v>
      </c>
      <c r="C1287" t="s">
        <v>5125</v>
      </c>
      <c r="D1287" t="s">
        <v>1986</v>
      </c>
      <c r="E1287" s="9">
        <v>800.91240000000005</v>
      </c>
      <c r="F1287" s="10" t="str">
        <f>+_01_CODIGOS_Y_COSTOS_xlsm[[#This Row],[FABRICA]]&amp;_01_CODIGOS_Y_COSTOS_xlsm[[#This Row],[CODIGO]]</f>
        <v>KLOSTERCo26.34</v>
      </c>
      <c r="G1287"/>
      <c r="H1287"/>
      <c r="I1287"/>
      <c r="J1287"/>
      <c r="K1287"/>
      <c r="L1287"/>
    </row>
    <row r="1288" spans="1:12" x14ac:dyDescent="0.2">
      <c r="A1288" t="s">
        <v>4142</v>
      </c>
      <c r="B1288" s="10" t="s">
        <v>1987</v>
      </c>
      <c r="C1288" t="s">
        <v>7955</v>
      </c>
      <c r="D1288" t="s">
        <v>1989</v>
      </c>
      <c r="E1288" s="9">
        <v>18.226299999999998</v>
      </c>
      <c r="F1288" s="10" t="str">
        <f>+_01_CODIGOS_Y_COSTOS_xlsm[[#This Row],[FABRICA]]&amp;_01_CODIGOS_Y_COSTOS_xlsm[[#This Row],[CODIGO]]</f>
        <v>KLOSTERAl3,5.8</v>
      </c>
      <c r="G1288"/>
      <c r="H1288"/>
      <c r="I1288"/>
      <c r="J1288"/>
      <c r="K1288"/>
      <c r="L1288"/>
    </row>
    <row r="1289" spans="1:12" x14ac:dyDescent="0.2">
      <c r="A1289" t="s">
        <v>4142</v>
      </c>
      <c r="B1289" s="10" t="s">
        <v>1990</v>
      </c>
      <c r="C1289" t="s">
        <v>5993</v>
      </c>
      <c r="D1289" t="s">
        <v>1991</v>
      </c>
      <c r="E1289" s="9">
        <v>19.394400000000001</v>
      </c>
      <c r="F1289" s="10" t="str">
        <f>+_01_CODIGOS_Y_COSTOS_xlsm[[#This Row],[FABRICA]]&amp;_01_CODIGOS_Y_COSTOS_xlsm[[#This Row],[CODIGO]]</f>
        <v>KLOSTERAl4.10</v>
      </c>
      <c r="G1289"/>
      <c r="H1289"/>
      <c r="I1289"/>
      <c r="J1289"/>
      <c r="K1289"/>
      <c r="L1289"/>
    </row>
    <row r="1290" spans="1:12" x14ac:dyDescent="0.2">
      <c r="A1290" t="s">
        <v>4142</v>
      </c>
      <c r="B1290" s="10" t="s">
        <v>1992</v>
      </c>
      <c r="C1290" t="s">
        <v>5994</v>
      </c>
      <c r="D1290" t="s">
        <v>1993</v>
      </c>
      <c r="E1290" s="9">
        <v>22.7316</v>
      </c>
      <c r="F1290" s="10" t="str">
        <f>+_01_CODIGOS_Y_COSTOS_xlsm[[#This Row],[FABRICA]]&amp;_01_CODIGOS_Y_COSTOS_xlsm[[#This Row],[CODIGO]]</f>
        <v>KLOSTERAl5.12</v>
      </c>
      <c r="G1290"/>
      <c r="H1290"/>
      <c r="I1290"/>
      <c r="J1290"/>
      <c r="K1290"/>
      <c r="L1290"/>
    </row>
    <row r="1291" spans="1:12" x14ac:dyDescent="0.2">
      <c r="A1291" t="s">
        <v>4142</v>
      </c>
      <c r="B1291" s="10" t="s">
        <v>1994</v>
      </c>
      <c r="C1291" t="s">
        <v>5995</v>
      </c>
      <c r="D1291" t="s">
        <v>1995</v>
      </c>
      <c r="E1291" s="9">
        <v>28.5289</v>
      </c>
      <c r="F1291" s="10" t="str">
        <f>+_01_CODIGOS_Y_COSTOS_xlsm[[#This Row],[FABRICA]]&amp;_01_CODIGOS_Y_COSTOS_xlsm[[#This Row],[CODIGO]]</f>
        <v>KLOSTERAl6,5.13</v>
      </c>
      <c r="G1291"/>
      <c r="H1291"/>
      <c r="I1291"/>
      <c r="J1291"/>
      <c r="K1291"/>
      <c r="L1291"/>
    </row>
    <row r="1292" spans="1:12" x14ac:dyDescent="0.2">
      <c r="A1292" t="s">
        <v>4142</v>
      </c>
      <c r="B1292" s="10" t="s">
        <v>1996</v>
      </c>
      <c r="C1292" t="s">
        <v>5126</v>
      </c>
      <c r="D1292" t="s">
        <v>1997</v>
      </c>
      <c r="E1292" s="9">
        <v>56.432299999999998</v>
      </c>
      <c r="F1292" s="10" t="str">
        <f>+_01_CODIGOS_Y_COSTOS_xlsm[[#This Row],[FABRICA]]&amp;_01_CODIGOS_Y_COSTOS_xlsm[[#This Row],[CODIGO]]</f>
        <v>KLOSTERAl8.20</v>
      </c>
      <c r="G1292"/>
      <c r="H1292"/>
      <c r="I1292"/>
      <c r="J1292"/>
      <c r="K1292"/>
      <c r="L1292"/>
    </row>
    <row r="1293" spans="1:12" x14ac:dyDescent="0.2">
      <c r="A1293" t="s">
        <v>4142</v>
      </c>
      <c r="B1293" s="10" t="s">
        <v>1998</v>
      </c>
      <c r="C1293" t="s">
        <v>5127</v>
      </c>
      <c r="D1293" t="s">
        <v>1999</v>
      </c>
      <c r="E1293" s="9">
        <v>56.432299999999998</v>
      </c>
      <c r="F1293" s="10" t="str">
        <f>+_01_CODIGOS_Y_COSTOS_xlsm[[#This Row],[FABRICA]]&amp;_01_CODIGOS_Y_COSTOS_xlsm[[#This Row],[CODIGO]]</f>
        <v>KLOSTERAl10.21</v>
      </c>
      <c r="G1293"/>
      <c r="H1293"/>
      <c r="I1293"/>
      <c r="J1293"/>
      <c r="K1293"/>
      <c r="L1293"/>
    </row>
    <row r="1294" spans="1:12" x14ac:dyDescent="0.2">
      <c r="A1294" t="s">
        <v>4142</v>
      </c>
      <c r="B1294" s="10" t="s">
        <v>2000</v>
      </c>
      <c r="C1294" t="s">
        <v>5996</v>
      </c>
      <c r="D1294" t="s">
        <v>2001</v>
      </c>
      <c r="E1294" s="9">
        <v>71.405000000000001</v>
      </c>
      <c r="F1294" s="10" t="str">
        <f>+_01_CODIGOS_Y_COSTOS_xlsm[[#This Row],[FABRICA]]&amp;_01_CODIGOS_Y_COSTOS_xlsm[[#This Row],[CODIGO]]</f>
        <v>KLOSTERAl13.24</v>
      </c>
      <c r="G1294"/>
      <c r="H1294"/>
      <c r="I1294"/>
      <c r="J1294"/>
      <c r="K1294"/>
      <c r="L1294"/>
    </row>
    <row r="1295" spans="1:12" x14ac:dyDescent="0.2">
      <c r="A1295" t="s">
        <v>4142</v>
      </c>
      <c r="B1295" s="10" t="s">
        <v>2002</v>
      </c>
      <c r="C1295" t="s">
        <v>5128</v>
      </c>
      <c r="D1295" t="s">
        <v>1952</v>
      </c>
      <c r="E1295" s="9">
        <v>16.3491</v>
      </c>
      <c r="F1295" s="10" t="str">
        <f>+_01_CODIGOS_Y_COSTOS_xlsm[[#This Row],[FABRICA]]&amp;_01_CODIGOS_Y_COSTOS_xlsm[[#This Row],[CODIGO]]</f>
        <v>KLOSTERAl6.10</v>
      </c>
      <c r="G1295"/>
      <c r="H1295"/>
      <c r="I1295"/>
      <c r="J1295"/>
      <c r="K1295"/>
      <c r="L1295"/>
    </row>
    <row r="1296" spans="1:12" x14ac:dyDescent="0.2">
      <c r="A1296" t="s">
        <v>4142</v>
      </c>
      <c r="B1296" s="10" t="s">
        <v>2003</v>
      </c>
      <c r="C1296" t="s">
        <v>5129</v>
      </c>
      <c r="D1296" t="s">
        <v>1954</v>
      </c>
      <c r="E1296" s="9">
        <v>17.726199999999999</v>
      </c>
      <c r="F1296" s="10" t="str">
        <f>+_01_CODIGOS_Y_COSTOS_xlsm[[#This Row],[FABRICA]]&amp;_01_CODIGOS_Y_COSTOS_xlsm[[#This Row],[CODIGO]]</f>
        <v>KLOSTERAl8.13</v>
      </c>
      <c r="G1296"/>
      <c r="H1296"/>
      <c r="I1296"/>
      <c r="J1296"/>
      <c r="K1296"/>
      <c r="L1296"/>
    </row>
    <row r="1297" spans="1:12" x14ac:dyDescent="0.2">
      <c r="A1297" t="s">
        <v>4142</v>
      </c>
      <c r="B1297" s="10" t="s">
        <v>2004</v>
      </c>
      <c r="C1297" t="s">
        <v>5130</v>
      </c>
      <c r="D1297" t="s">
        <v>1956</v>
      </c>
      <c r="E1297" s="9">
        <v>28.5289</v>
      </c>
      <c r="F1297" s="10" t="str">
        <f>+_01_CODIGOS_Y_COSTOS_xlsm[[#This Row],[FABRICA]]&amp;_01_CODIGOS_Y_COSTOS_xlsm[[#This Row],[CODIGO]]</f>
        <v>KLOSTERAl9.14</v>
      </c>
      <c r="G1297"/>
      <c r="H1297"/>
      <c r="I1297"/>
      <c r="J1297"/>
      <c r="K1297"/>
      <c r="L1297"/>
    </row>
    <row r="1298" spans="1:12" x14ac:dyDescent="0.2">
      <c r="A1298" t="s">
        <v>4142</v>
      </c>
      <c r="B1298" s="10" t="s">
        <v>2005</v>
      </c>
      <c r="C1298" t="s">
        <v>5131</v>
      </c>
      <c r="D1298" t="s">
        <v>1958</v>
      </c>
      <c r="E1298" s="9">
        <v>25.942599999999999</v>
      </c>
      <c r="F1298" s="10" t="str">
        <f>+_01_CODIGOS_Y_COSTOS_xlsm[[#This Row],[FABRICA]]&amp;_01_CODIGOS_Y_COSTOS_xlsm[[#This Row],[CODIGO]]</f>
        <v>KLOSTERAl10.14</v>
      </c>
      <c r="G1298"/>
      <c r="H1298"/>
      <c r="I1298"/>
      <c r="J1298"/>
      <c r="K1298"/>
      <c r="L1298"/>
    </row>
    <row r="1299" spans="1:12" x14ac:dyDescent="0.2">
      <c r="A1299" t="s">
        <v>4142</v>
      </c>
      <c r="B1299" s="10" t="s">
        <v>2006</v>
      </c>
      <c r="C1299" t="s">
        <v>7956</v>
      </c>
      <c r="D1299" t="s">
        <v>1960</v>
      </c>
      <c r="E1299" s="9">
        <v>37.705100000000002</v>
      </c>
      <c r="F1299" s="10" t="str">
        <f>+_01_CODIGOS_Y_COSTOS_xlsm[[#This Row],[FABRICA]]&amp;_01_CODIGOS_Y_COSTOS_xlsm[[#This Row],[CODIGO]]</f>
        <v>KLOSTERAl11.17</v>
      </c>
      <c r="G1299"/>
      <c r="H1299"/>
      <c r="I1299"/>
      <c r="J1299"/>
      <c r="K1299"/>
      <c r="L1299"/>
    </row>
    <row r="1300" spans="1:12" x14ac:dyDescent="0.2">
      <c r="A1300" t="s">
        <v>4142</v>
      </c>
      <c r="B1300" s="10" t="s">
        <v>2007</v>
      </c>
      <c r="C1300" t="s">
        <v>5132</v>
      </c>
      <c r="D1300" t="s">
        <v>1962</v>
      </c>
      <c r="E1300" s="9">
        <v>35.744300000000003</v>
      </c>
      <c r="F1300" s="10" t="str">
        <f>+_01_CODIGOS_Y_COSTOS_xlsm[[#This Row],[FABRICA]]&amp;_01_CODIGOS_Y_COSTOS_xlsm[[#This Row],[CODIGO]]</f>
        <v>KLOSTERAl12.17</v>
      </c>
      <c r="G1300"/>
      <c r="H1300"/>
      <c r="I1300"/>
      <c r="J1300"/>
      <c r="K1300"/>
      <c r="L1300"/>
    </row>
    <row r="1301" spans="1:12" x14ac:dyDescent="0.2">
      <c r="A1301" t="s">
        <v>4142</v>
      </c>
      <c r="B1301" s="10" t="s">
        <v>2008</v>
      </c>
      <c r="C1301" t="s">
        <v>5133</v>
      </c>
      <c r="D1301" t="s">
        <v>1964</v>
      </c>
      <c r="E1301" s="9">
        <v>42.251399999999997</v>
      </c>
      <c r="F1301" s="10" t="str">
        <f>+_01_CODIGOS_Y_COSTOS_xlsm[[#This Row],[FABRICA]]&amp;_01_CODIGOS_Y_COSTOS_xlsm[[#This Row],[CODIGO]]</f>
        <v>KLOSTERAl13.20</v>
      </c>
      <c r="G1301"/>
      <c r="H1301"/>
      <c r="I1301"/>
      <c r="J1301"/>
      <c r="K1301"/>
      <c r="L1301"/>
    </row>
    <row r="1302" spans="1:12" x14ac:dyDescent="0.2">
      <c r="A1302" t="s">
        <v>4142</v>
      </c>
      <c r="B1302" s="10" t="s">
        <v>2009</v>
      </c>
      <c r="C1302" t="s">
        <v>5134</v>
      </c>
      <c r="D1302" t="s">
        <v>1966</v>
      </c>
      <c r="E1302" s="9">
        <v>42.251399999999997</v>
      </c>
      <c r="F1302" s="10" t="str">
        <f>+_01_CODIGOS_Y_COSTOS_xlsm[[#This Row],[FABRICA]]&amp;_01_CODIGOS_Y_COSTOS_xlsm[[#This Row],[CODIGO]]</f>
        <v>KLOSTERAl14.20</v>
      </c>
      <c r="G1302"/>
      <c r="H1302"/>
      <c r="I1302"/>
      <c r="J1302"/>
      <c r="K1302"/>
      <c r="L1302"/>
    </row>
    <row r="1303" spans="1:12" x14ac:dyDescent="0.2">
      <c r="A1303" t="s">
        <v>4142</v>
      </c>
      <c r="B1303" s="10" t="s">
        <v>2010</v>
      </c>
      <c r="C1303" t="s">
        <v>5135</v>
      </c>
      <c r="D1303" t="s">
        <v>1968</v>
      </c>
      <c r="E1303" s="9">
        <v>55.138800000000003</v>
      </c>
      <c r="F1303" s="10" t="str">
        <f>+_01_CODIGOS_Y_COSTOS_xlsm[[#This Row],[FABRICA]]&amp;_01_CODIGOS_Y_COSTOS_xlsm[[#This Row],[CODIGO]]</f>
        <v>KLOSTERAl15.21</v>
      </c>
      <c r="G1303"/>
      <c r="H1303"/>
      <c r="I1303"/>
      <c r="J1303"/>
      <c r="K1303"/>
      <c r="L1303"/>
    </row>
    <row r="1304" spans="1:12" x14ac:dyDescent="0.2">
      <c r="A1304" t="s">
        <v>4142</v>
      </c>
      <c r="B1304" s="10" t="s">
        <v>2011</v>
      </c>
      <c r="C1304" t="s">
        <v>5136</v>
      </c>
      <c r="D1304" t="s">
        <v>1970</v>
      </c>
      <c r="E1304" s="9">
        <v>51.886000000000003</v>
      </c>
      <c r="F1304" s="10" t="str">
        <f>+_01_CODIGOS_Y_COSTOS_xlsm[[#This Row],[FABRICA]]&amp;_01_CODIGOS_Y_COSTOS_xlsm[[#This Row],[CODIGO]]</f>
        <v>KLOSTERAl16.21</v>
      </c>
      <c r="G1304"/>
      <c r="H1304"/>
      <c r="I1304"/>
      <c r="J1304"/>
      <c r="K1304"/>
      <c r="L1304"/>
    </row>
    <row r="1305" spans="1:12" x14ac:dyDescent="0.2">
      <c r="A1305" t="s">
        <v>4142</v>
      </c>
      <c r="B1305" s="10" t="s">
        <v>2012</v>
      </c>
      <c r="C1305" t="s">
        <v>7957</v>
      </c>
      <c r="D1305" t="s">
        <v>1972</v>
      </c>
      <c r="E1305" s="9">
        <v>58.434100000000001</v>
      </c>
      <c r="F1305" s="10" t="str">
        <f>+_01_CODIGOS_Y_COSTOS_xlsm[[#This Row],[FABRICA]]&amp;_01_CODIGOS_Y_COSTOS_xlsm[[#This Row],[CODIGO]]</f>
        <v>KLOSTERAl17.22</v>
      </c>
      <c r="G1305"/>
      <c r="H1305"/>
      <c r="I1305"/>
      <c r="J1305"/>
      <c r="K1305"/>
      <c r="L1305"/>
    </row>
    <row r="1306" spans="1:12" x14ac:dyDescent="0.2">
      <c r="A1306" t="s">
        <v>4142</v>
      </c>
      <c r="B1306" s="10" t="s">
        <v>2013</v>
      </c>
      <c r="C1306" t="s">
        <v>5137</v>
      </c>
      <c r="D1306" t="s">
        <v>1974</v>
      </c>
      <c r="E1306" s="9">
        <v>58.434100000000001</v>
      </c>
      <c r="F1306" s="10" t="str">
        <f>+_01_CODIGOS_Y_COSTOS_xlsm[[#This Row],[FABRICA]]&amp;_01_CODIGOS_Y_COSTOS_xlsm[[#This Row],[CODIGO]]</f>
        <v>KLOSTERAl18.23</v>
      </c>
      <c r="G1306"/>
      <c r="H1306"/>
      <c r="I1306"/>
      <c r="J1306"/>
      <c r="K1306"/>
      <c r="L1306"/>
    </row>
    <row r="1307" spans="1:12" x14ac:dyDescent="0.2">
      <c r="A1307" t="s">
        <v>4142</v>
      </c>
      <c r="B1307" s="10" t="s">
        <v>2014</v>
      </c>
      <c r="C1307" t="s">
        <v>5138</v>
      </c>
      <c r="D1307" t="s">
        <v>1976</v>
      </c>
      <c r="E1307" s="9">
        <v>64.983000000000004</v>
      </c>
      <c r="F1307" s="10" t="str">
        <f>+_01_CODIGOS_Y_COSTOS_xlsm[[#This Row],[FABRICA]]&amp;_01_CODIGOS_Y_COSTOS_xlsm[[#This Row],[CODIGO]]</f>
        <v>KLOSTERAl19.24</v>
      </c>
      <c r="G1307"/>
      <c r="H1307"/>
      <c r="I1307"/>
      <c r="J1307"/>
      <c r="K1307"/>
      <c r="L1307"/>
    </row>
    <row r="1308" spans="1:12" x14ac:dyDescent="0.2">
      <c r="A1308" t="s">
        <v>4142</v>
      </c>
      <c r="B1308" s="10" t="s">
        <v>2015</v>
      </c>
      <c r="C1308" t="s">
        <v>7958</v>
      </c>
      <c r="D1308" t="s">
        <v>1978</v>
      </c>
      <c r="E1308" s="9">
        <v>71.405000000000001</v>
      </c>
      <c r="F1308" s="10" t="str">
        <f>+_01_CODIGOS_Y_COSTOS_xlsm[[#This Row],[FABRICA]]&amp;_01_CODIGOS_Y_COSTOS_xlsm[[#This Row],[CODIGO]]</f>
        <v>KLOSTERAl20.26</v>
      </c>
      <c r="G1308"/>
      <c r="H1308"/>
      <c r="I1308"/>
      <c r="J1308"/>
      <c r="K1308"/>
      <c r="L1308"/>
    </row>
    <row r="1309" spans="1:12" x14ac:dyDescent="0.2">
      <c r="A1309" t="s">
        <v>4142</v>
      </c>
      <c r="B1309" s="10" t="s">
        <v>2016</v>
      </c>
      <c r="C1309" t="s">
        <v>5139</v>
      </c>
      <c r="D1309" t="s">
        <v>1980</v>
      </c>
      <c r="E1309" s="9">
        <v>77.828599999999994</v>
      </c>
      <c r="F1309" s="10" t="str">
        <f>+_01_CODIGOS_Y_COSTOS_xlsm[[#This Row],[FABRICA]]&amp;_01_CODIGOS_Y_COSTOS_xlsm[[#This Row],[CODIGO]]</f>
        <v>KLOSTERAl21.26</v>
      </c>
      <c r="G1309"/>
      <c r="H1309"/>
      <c r="I1309"/>
      <c r="J1309"/>
      <c r="K1309"/>
      <c r="L1309"/>
    </row>
    <row r="1310" spans="1:12" x14ac:dyDescent="0.2">
      <c r="A1310" t="s">
        <v>4142</v>
      </c>
      <c r="B1310" s="10" t="s">
        <v>2017</v>
      </c>
      <c r="C1310" t="s">
        <v>5140</v>
      </c>
      <c r="D1310" t="s">
        <v>1982</v>
      </c>
      <c r="E1310" s="9">
        <v>84.377499999999998</v>
      </c>
      <c r="F1310" s="10" t="str">
        <f>+_01_CODIGOS_Y_COSTOS_xlsm[[#This Row],[FABRICA]]&amp;_01_CODIGOS_Y_COSTOS_xlsm[[#This Row],[CODIGO]]</f>
        <v>KLOSTERAl22.28</v>
      </c>
      <c r="G1310"/>
      <c r="H1310"/>
      <c r="I1310"/>
      <c r="J1310"/>
      <c r="K1310"/>
      <c r="L1310"/>
    </row>
    <row r="1311" spans="1:12" x14ac:dyDescent="0.2">
      <c r="A1311" t="s">
        <v>4142</v>
      </c>
      <c r="B1311" s="10" t="s">
        <v>2018</v>
      </c>
      <c r="C1311" t="s">
        <v>5141</v>
      </c>
      <c r="D1311" t="s">
        <v>2019</v>
      </c>
      <c r="E1311" s="9">
        <v>90.924899999999994</v>
      </c>
      <c r="F1311" s="10" t="str">
        <f>+_01_CODIGOS_Y_COSTOS_xlsm[[#This Row],[FABRICA]]&amp;_01_CODIGOS_Y_COSTOS_xlsm[[#This Row],[CODIGO]]</f>
        <v>KLOSTERAl24.30</v>
      </c>
      <c r="G1311"/>
      <c r="H1311"/>
      <c r="I1311"/>
      <c r="J1311"/>
      <c r="K1311"/>
      <c r="L1311"/>
    </row>
    <row r="1312" spans="1:12" x14ac:dyDescent="0.2">
      <c r="A1312" t="s">
        <v>4142</v>
      </c>
      <c r="B1312" s="10" t="s">
        <v>2020</v>
      </c>
      <c r="C1312" t="s">
        <v>5142</v>
      </c>
      <c r="D1312" t="s">
        <v>1986</v>
      </c>
      <c r="E1312" s="9">
        <v>116.7846</v>
      </c>
      <c r="F1312" s="10" t="str">
        <f>+_01_CODIGOS_Y_COSTOS_xlsm[[#This Row],[FABRICA]]&amp;_01_CODIGOS_Y_COSTOS_xlsm[[#This Row],[CODIGO]]</f>
        <v>KLOSTERAl26.34</v>
      </c>
      <c r="G1312"/>
      <c r="H1312"/>
      <c r="I1312"/>
      <c r="J1312"/>
      <c r="K1312"/>
      <c r="L1312"/>
    </row>
    <row r="1313" spans="1:12" x14ac:dyDescent="0.2">
      <c r="A1313" t="s">
        <v>4142</v>
      </c>
      <c r="B1313" s="10" t="s">
        <v>2021</v>
      </c>
      <c r="C1313" t="s">
        <v>7959</v>
      </c>
      <c r="D1313" t="s">
        <v>2022</v>
      </c>
      <c r="E1313" s="9">
        <v>129.79740000000001</v>
      </c>
      <c r="F1313" s="10" t="str">
        <f>+_01_CODIGOS_Y_COSTOS_xlsm[[#This Row],[FABRICA]]&amp;_01_CODIGOS_Y_COSTOS_xlsm[[#This Row],[CODIGO]]</f>
        <v>KLOSTERAl28.36</v>
      </c>
      <c r="G1313"/>
      <c r="H1313"/>
      <c r="I1313"/>
      <c r="J1313"/>
      <c r="K1313"/>
      <c r="L1313"/>
    </row>
    <row r="1314" spans="1:12" x14ac:dyDescent="0.2">
      <c r="A1314" t="s">
        <v>4142</v>
      </c>
      <c r="B1314" s="10" t="s">
        <v>2023</v>
      </c>
      <c r="C1314" t="s">
        <v>5143</v>
      </c>
      <c r="D1314" t="s">
        <v>2024</v>
      </c>
      <c r="E1314" s="9">
        <v>162.20599999999999</v>
      </c>
      <c r="F1314" s="10" t="str">
        <f>+_01_CODIGOS_Y_COSTOS_xlsm[[#This Row],[FABRICA]]&amp;_01_CODIGOS_Y_COSTOS_xlsm[[#This Row],[CODIGO]]</f>
        <v>KLOSTERAl30.40</v>
      </c>
      <c r="G1314"/>
      <c r="H1314"/>
      <c r="I1314"/>
      <c r="J1314"/>
      <c r="K1314"/>
      <c r="L1314"/>
    </row>
    <row r="1315" spans="1:12" x14ac:dyDescent="0.2">
      <c r="A1315" t="s">
        <v>4142</v>
      </c>
      <c r="B1315" s="10" t="s">
        <v>2025</v>
      </c>
      <c r="C1315" t="s">
        <v>7960</v>
      </c>
      <c r="D1315" t="s">
        <v>1989</v>
      </c>
      <c r="E1315" s="9">
        <v>30.5886</v>
      </c>
      <c r="F1315" s="10" t="str">
        <f>+_01_CODIGOS_Y_COSTOS_xlsm[[#This Row],[FABRICA]]&amp;_01_CODIGOS_Y_COSTOS_xlsm[[#This Row],[CODIGO]]</f>
        <v>KLOSTERFi3,5.8</v>
      </c>
      <c r="G1315"/>
      <c r="H1315"/>
      <c r="I1315"/>
      <c r="J1315"/>
      <c r="K1315"/>
      <c r="L1315"/>
    </row>
    <row r="1316" spans="1:12" x14ac:dyDescent="0.2">
      <c r="A1316" t="s">
        <v>4142</v>
      </c>
      <c r="B1316" s="10" t="s">
        <v>2027</v>
      </c>
      <c r="C1316" t="s">
        <v>7961</v>
      </c>
      <c r="D1316" t="s">
        <v>1991</v>
      </c>
      <c r="E1316" s="9">
        <v>30.5886</v>
      </c>
      <c r="F1316" s="10" t="str">
        <f>+_01_CODIGOS_Y_COSTOS_xlsm[[#This Row],[FABRICA]]&amp;_01_CODIGOS_Y_COSTOS_xlsm[[#This Row],[CODIGO]]</f>
        <v>KLOSTERFi4.10</v>
      </c>
      <c r="G1316"/>
      <c r="H1316"/>
      <c r="I1316"/>
      <c r="J1316"/>
      <c r="K1316"/>
      <c r="L1316"/>
    </row>
    <row r="1317" spans="1:12" x14ac:dyDescent="0.2">
      <c r="A1317" t="s">
        <v>4142</v>
      </c>
      <c r="B1317" s="10" t="s">
        <v>2028</v>
      </c>
      <c r="C1317" t="s">
        <v>7962</v>
      </c>
      <c r="D1317" t="s">
        <v>1993</v>
      </c>
      <c r="E1317" s="9">
        <v>36.78</v>
      </c>
      <c r="F1317" s="10" t="str">
        <f>+_01_CODIGOS_Y_COSTOS_xlsm[[#This Row],[FABRICA]]&amp;_01_CODIGOS_Y_COSTOS_xlsm[[#This Row],[CODIGO]]</f>
        <v>KLOSTERFi5.12</v>
      </c>
      <c r="G1317"/>
      <c r="H1317"/>
      <c r="I1317"/>
      <c r="J1317"/>
      <c r="K1317"/>
      <c r="L1317"/>
    </row>
    <row r="1318" spans="1:12" x14ac:dyDescent="0.2">
      <c r="A1318" t="s">
        <v>4142</v>
      </c>
      <c r="B1318" s="10" t="s">
        <v>2029</v>
      </c>
      <c r="C1318" t="s">
        <v>7963</v>
      </c>
      <c r="D1318" t="s">
        <v>1995</v>
      </c>
      <c r="E1318" s="9">
        <v>45.338999999999999</v>
      </c>
      <c r="F1318" s="10" t="str">
        <f>+_01_CODIGOS_Y_COSTOS_xlsm[[#This Row],[FABRICA]]&amp;_01_CODIGOS_Y_COSTOS_xlsm[[#This Row],[CODIGO]]</f>
        <v>KLOSTERFi6,5.13</v>
      </c>
      <c r="G1318"/>
      <c r="H1318"/>
      <c r="I1318"/>
      <c r="J1318"/>
      <c r="K1318"/>
      <c r="L1318"/>
    </row>
    <row r="1319" spans="1:12" x14ac:dyDescent="0.2">
      <c r="A1319" t="s">
        <v>4142</v>
      </c>
      <c r="B1319" s="10" t="s">
        <v>2030</v>
      </c>
      <c r="C1319" t="s">
        <v>5144</v>
      </c>
      <c r="D1319" t="s">
        <v>1997</v>
      </c>
      <c r="E1319" s="9">
        <v>85.703999999999994</v>
      </c>
      <c r="F1319" s="10" t="str">
        <f>+_01_CODIGOS_Y_COSTOS_xlsm[[#This Row],[FABRICA]]&amp;_01_CODIGOS_Y_COSTOS_xlsm[[#This Row],[CODIGO]]</f>
        <v>KLOSTERFi8.20</v>
      </c>
      <c r="G1319"/>
      <c r="H1319"/>
      <c r="I1319"/>
      <c r="J1319"/>
      <c r="K1319"/>
      <c r="L1319"/>
    </row>
    <row r="1320" spans="1:12" x14ac:dyDescent="0.2">
      <c r="A1320" t="s">
        <v>4142</v>
      </c>
      <c r="B1320" s="10" t="s">
        <v>2031</v>
      </c>
      <c r="C1320" t="s">
        <v>5145</v>
      </c>
      <c r="D1320" t="s">
        <v>1999</v>
      </c>
      <c r="E1320" s="9">
        <v>97.852199999999996</v>
      </c>
      <c r="F1320" s="10" t="str">
        <f>+_01_CODIGOS_Y_COSTOS_xlsm[[#This Row],[FABRICA]]&amp;_01_CODIGOS_Y_COSTOS_xlsm[[#This Row],[CODIGO]]</f>
        <v>KLOSTERFi10.21</v>
      </c>
      <c r="G1320"/>
      <c r="H1320"/>
      <c r="I1320"/>
      <c r="J1320"/>
      <c r="K1320"/>
      <c r="L1320"/>
    </row>
    <row r="1321" spans="1:12" x14ac:dyDescent="0.2">
      <c r="A1321" t="s">
        <v>4142</v>
      </c>
      <c r="B1321" s="10" t="s">
        <v>2032</v>
      </c>
      <c r="C1321" t="s">
        <v>5997</v>
      </c>
      <c r="D1321" t="s">
        <v>2001</v>
      </c>
      <c r="E1321" s="9">
        <v>122.3886</v>
      </c>
      <c r="F1321" s="10" t="str">
        <f>+_01_CODIGOS_Y_COSTOS_xlsm[[#This Row],[FABRICA]]&amp;_01_CODIGOS_Y_COSTOS_xlsm[[#This Row],[CODIGO]]</f>
        <v>KLOSTERFi13.24</v>
      </c>
      <c r="G1321"/>
      <c r="H1321"/>
      <c r="I1321"/>
      <c r="J1321"/>
      <c r="K1321"/>
      <c r="L1321"/>
    </row>
    <row r="1322" spans="1:12" x14ac:dyDescent="0.2">
      <c r="A1322" t="s">
        <v>4142</v>
      </c>
      <c r="B1322" s="10" t="s">
        <v>2033</v>
      </c>
      <c r="C1322" t="s">
        <v>7964</v>
      </c>
      <c r="D1322" t="s">
        <v>1952</v>
      </c>
      <c r="E1322" s="9">
        <v>30.5886</v>
      </c>
      <c r="F1322" s="10" t="str">
        <f>+_01_CODIGOS_Y_COSTOS_xlsm[[#This Row],[FABRICA]]&amp;_01_CODIGOS_Y_COSTOS_xlsm[[#This Row],[CODIGO]]</f>
        <v>KLOSTERFi6.10</v>
      </c>
      <c r="G1322"/>
      <c r="H1322"/>
      <c r="I1322"/>
      <c r="J1322"/>
      <c r="K1322"/>
      <c r="L1322"/>
    </row>
    <row r="1323" spans="1:12" x14ac:dyDescent="0.2">
      <c r="A1323" t="s">
        <v>4142</v>
      </c>
      <c r="B1323" s="10" t="s">
        <v>2034</v>
      </c>
      <c r="C1323" t="s">
        <v>7965</v>
      </c>
      <c r="D1323" t="s">
        <v>2035</v>
      </c>
      <c r="E1323" s="9">
        <v>30.5886</v>
      </c>
      <c r="F1323" s="10" t="str">
        <f>+_01_CODIGOS_Y_COSTOS_xlsm[[#This Row],[FABRICA]]&amp;_01_CODIGOS_Y_COSTOS_xlsm[[#This Row],[CODIGO]]</f>
        <v>KLOSTERFi7.10</v>
      </c>
      <c r="G1323"/>
      <c r="H1323"/>
      <c r="I1323"/>
      <c r="J1323"/>
      <c r="K1323"/>
      <c r="L1323"/>
    </row>
    <row r="1324" spans="1:12" x14ac:dyDescent="0.2">
      <c r="A1324" t="s">
        <v>4142</v>
      </c>
      <c r="B1324" s="10" t="s">
        <v>2036</v>
      </c>
      <c r="C1324" t="s">
        <v>7966</v>
      </c>
      <c r="D1324" t="s">
        <v>1954</v>
      </c>
      <c r="E1324" s="9">
        <v>42.826799999999999</v>
      </c>
      <c r="F1324" s="10" t="str">
        <f>+_01_CODIGOS_Y_COSTOS_xlsm[[#This Row],[FABRICA]]&amp;_01_CODIGOS_Y_COSTOS_xlsm[[#This Row],[CODIGO]]</f>
        <v>KLOSTERFi8.13</v>
      </c>
      <c r="G1324"/>
      <c r="H1324"/>
      <c r="I1324"/>
      <c r="J1324"/>
      <c r="K1324"/>
      <c r="L1324"/>
    </row>
    <row r="1325" spans="1:12" x14ac:dyDescent="0.2">
      <c r="A1325" t="s">
        <v>4142</v>
      </c>
      <c r="B1325" s="10" t="s">
        <v>2037</v>
      </c>
      <c r="C1325" t="s">
        <v>7967</v>
      </c>
      <c r="D1325" t="s">
        <v>1956</v>
      </c>
      <c r="E1325" s="9">
        <v>44.110199999999999</v>
      </c>
      <c r="F1325" s="10" t="str">
        <f>+_01_CODIGOS_Y_COSTOS_xlsm[[#This Row],[FABRICA]]&amp;_01_CODIGOS_Y_COSTOS_xlsm[[#This Row],[CODIGO]]</f>
        <v>KLOSTERFi9.14</v>
      </c>
      <c r="G1325"/>
      <c r="H1325"/>
      <c r="I1325"/>
      <c r="J1325"/>
      <c r="K1325"/>
      <c r="L1325"/>
    </row>
    <row r="1326" spans="1:12" x14ac:dyDescent="0.2">
      <c r="A1326" t="s">
        <v>4142</v>
      </c>
      <c r="B1326" s="10" t="s">
        <v>2038</v>
      </c>
      <c r="C1326" t="s">
        <v>7968</v>
      </c>
      <c r="D1326" t="s">
        <v>1958</v>
      </c>
      <c r="E1326" s="9">
        <v>42.826799999999999</v>
      </c>
      <c r="F1326" s="10" t="str">
        <f>+_01_CODIGOS_Y_COSTOS_xlsm[[#This Row],[FABRICA]]&amp;_01_CODIGOS_Y_COSTOS_xlsm[[#This Row],[CODIGO]]</f>
        <v>KLOSTERFi10.14</v>
      </c>
      <c r="G1326"/>
      <c r="H1326"/>
      <c r="I1326"/>
      <c r="J1326"/>
      <c r="K1326"/>
      <c r="L1326"/>
    </row>
    <row r="1327" spans="1:12" x14ac:dyDescent="0.2">
      <c r="A1327" t="s">
        <v>4142</v>
      </c>
      <c r="B1327" s="10" t="s">
        <v>2039</v>
      </c>
      <c r="C1327" t="s">
        <v>7969</v>
      </c>
      <c r="D1327" t="s">
        <v>1960</v>
      </c>
      <c r="E1327" s="9">
        <v>61.171799999999998</v>
      </c>
      <c r="F1327" s="10" t="str">
        <f>+_01_CODIGOS_Y_COSTOS_xlsm[[#This Row],[FABRICA]]&amp;_01_CODIGOS_Y_COSTOS_xlsm[[#This Row],[CODIGO]]</f>
        <v>KLOSTERFi11.17</v>
      </c>
      <c r="G1327"/>
      <c r="H1327"/>
      <c r="I1327"/>
      <c r="J1327"/>
      <c r="K1327"/>
      <c r="L1327"/>
    </row>
    <row r="1328" spans="1:12" x14ac:dyDescent="0.2">
      <c r="A1328" t="s">
        <v>4142</v>
      </c>
      <c r="B1328" s="10" t="s">
        <v>2040</v>
      </c>
      <c r="C1328" t="s">
        <v>7970</v>
      </c>
      <c r="D1328" t="s">
        <v>1962</v>
      </c>
      <c r="E1328" s="9">
        <v>61.171799999999998</v>
      </c>
      <c r="F1328" s="10" t="str">
        <f>+_01_CODIGOS_Y_COSTOS_xlsm[[#This Row],[FABRICA]]&amp;_01_CODIGOS_Y_COSTOS_xlsm[[#This Row],[CODIGO]]</f>
        <v>KLOSTERFi12.17</v>
      </c>
      <c r="G1328"/>
      <c r="H1328"/>
      <c r="I1328"/>
      <c r="J1328"/>
      <c r="K1328"/>
      <c r="L1328"/>
    </row>
    <row r="1329" spans="1:12" x14ac:dyDescent="0.2">
      <c r="A1329" t="s">
        <v>4142</v>
      </c>
      <c r="B1329" s="10" t="s">
        <v>2041</v>
      </c>
      <c r="C1329" t="s">
        <v>7971</v>
      </c>
      <c r="D1329" t="s">
        <v>1964</v>
      </c>
      <c r="E1329" s="9">
        <v>79.557000000000002</v>
      </c>
      <c r="F1329" s="10" t="str">
        <f>+_01_CODIGOS_Y_COSTOS_xlsm[[#This Row],[FABRICA]]&amp;_01_CODIGOS_Y_COSTOS_xlsm[[#This Row],[CODIGO]]</f>
        <v>KLOSTERFi13.20</v>
      </c>
      <c r="G1329"/>
      <c r="H1329"/>
      <c r="I1329"/>
      <c r="J1329"/>
      <c r="K1329"/>
      <c r="L1329"/>
    </row>
    <row r="1330" spans="1:12" x14ac:dyDescent="0.2">
      <c r="A1330" t="s">
        <v>4142</v>
      </c>
      <c r="B1330" s="10" t="s">
        <v>2042</v>
      </c>
      <c r="C1330" t="s">
        <v>7972</v>
      </c>
      <c r="D1330" t="s">
        <v>1966</v>
      </c>
      <c r="E1330" s="9">
        <v>79.557000000000002</v>
      </c>
      <c r="F1330" s="10" t="str">
        <f>+_01_CODIGOS_Y_COSTOS_xlsm[[#This Row],[FABRICA]]&amp;_01_CODIGOS_Y_COSTOS_xlsm[[#This Row],[CODIGO]]</f>
        <v>KLOSTERFi14.20</v>
      </c>
      <c r="G1330"/>
      <c r="H1330"/>
      <c r="I1330"/>
      <c r="J1330"/>
      <c r="K1330"/>
      <c r="L1330"/>
    </row>
    <row r="1331" spans="1:12" x14ac:dyDescent="0.2">
      <c r="A1331" t="s">
        <v>4142</v>
      </c>
      <c r="B1331" s="10" t="s">
        <v>2043</v>
      </c>
      <c r="C1331" t="s">
        <v>7973</v>
      </c>
      <c r="D1331" t="s">
        <v>1968</v>
      </c>
      <c r="E1331" s="9">
        <v>95.344800000000006</v>
      </c>
      <c r="F1331" s="10" t="str">
        <f>+_01_CODIGOS_Y_COSTOS_xlsm[[#This Row],[FABRICA]]&amp;_01_CODIGOS_Y_COSTOS_xlsm[[#This Row],[CODIGO]]</f>
        <v>KLOSTERFi15.21</v>
      </c>
      <c r="G1331"/>
      <c r="H1331"/>
      <c r="I1331"/>
      <c r="J1331"/>
      <c r="K1331"/>
      <c r="L1331"/>
    </row>
    <row r="1332" spans="1:12" x14ac:dyDescent="0.2">
      <c r="A1332" t="s">
        <v>4142</v>
      </c>
      <c r="B1332" s="10" t="s">
        <v>2044</v>
      </c>
      <c r="C1332" t="s">
        <v>7974</v>
      </c>
      <c r="D1332" t="s">
        <v>2045</v>
      </c>
      <c r="E1332" s="9">
        <v>88.215599999999995</v>
      </c>
      <c r="F1332" s="10" t="str">
        <f>+_01_CODIGOS_Y_COSTOS_xlsm[[#This Row],[FABRICA]]&amp;_01_CODIGOS_Y_COSTOS_xlsm[[#This Row],[CODIGO]]</f>
        <v>KLOSTERFi16.19</v>
      </c>
      <c r="G1332"/>
      <c r="H1332"/>
      <c r="I1332"/>
      <c r="J1332"/>
      <c r="K1332"/>
      <c r="L1332"/>
    </row>
    <row r="1333" spans="1:12" x14ac:dyDescent="0.2">
      <c r="A1333" t="s">
        <v>4142</v>
      </c>
      <c r="B1333" s="10" t="s">
        <v>2046</v>
      </c>
      <c r="C1333" t="s">
        <v>7975</v>
      </c>
      <c r="D1333" t="s">
        <v>1970</v>
      </c>
      <c r="E1333" s="9">
        <v>97.852199999999996</v>
      </c>
      <c r="F1333" s="10" t="str">
        <f>+_01_CODIGOS_Y_COSTOS_xlsm[[#This Row],[FABRICA]]&amp;_01_CODIGOS_Y_COSTOS_xlsm[[#This Row],[CODIGO]]</f>
        <v>KLOSTERFi16.21</v>
      </c>
      <c r="G1333"/>
      <c r="H1333"/>
      <c r="I1333"/>
      <c r="J1333"/>
      <c r="K1333"/>
      <c r="L1333"/>
    </row>
    <row r="1334" spans="1:12" x14ac:dyDescent="0.2">
      <c r="A1334" t="s">
        <v>4142</v>
      </c>
      <c r="B1334" s="10" t="s">
        <v>2047</v>
      </c>
      <c r="C1334" t="s">
        <v>7976</v>
      </c>
      <c r="D1334" t="s">
        <v>2048</v>
      </c>
      <c r="E1334" s="9">
        <v>112.7478</v>
      </c>
      <c r="F1334" s="10" t="str">
        <f>+_01_CODIGOS_Y_COSTOS_xlsm[[#This Row],[FABRICA]]&amp;_01_CODIGOS_Y_COSTOS_xlsm[[#This Row],[CODIGO]]</f>
        <v>KLOSTERFi16.24</v>
      </c>
      <c r="G1334"/>
      <c r="H1334"/>
      <c r="I1334"/>
      <c r="J1334"/>
      <c r="K1334"/>
      <c r="L1334"/>
    </row>
    <row r="1335" spans="1:12" x14ac:dyDescent="0.2">
      <c r="A1335" t="s">
        <v>4142</v>
      </c>
      <c r="B1335" s="10" t="s">
        <v>2049</v>
      </c>
      <c r="C1335" t="s">
        <v>7977</v>
      </c>
      <c r="D1335" t="s">
        <v>1972</v>
      </c>
      <c r="E1335" s="9">
        <v>106.4076</v>
      </c>
      <c r="F1335" s="10" t="str">
        <f>+_01_CODIGOS_Y_COSTOS_xlsm[[#This Row],[FABRICA]]&amp;_01_CODIGOS_Y_COSTOS_xlsm[[#This Row],[CODIGO]]</f>
        <v>KLOSTERFi17.22</v>
      </c>
      <c r="G1335"/>
      <c r="H1335"/>
      <c r="I1335"/>
      <c r="J1335"/>
      <c r="K1335"/>
      <c r="L1335"/>
    </row>
    <row r="1336" spans="1:12" x14ac:dyDescent="0.2">
      <c r="A1336" t="s">
        <v>4142</v>
      </c>
      <c r="B1336" s="10" t="s">
        <v>2050</v>
      </c>
      <c r="C1336" t="s">
        <v>7978</v>
      </c>
      <c r="D1336" t="s">
        <v>1974</v>
      </c>
      <c r="E1336" s="9">
        <v>106.4076</v>
      </c>
      <c r="F1336" s="10" t="str">
        <f>+_01_CODIGOS_Y_COSTOS_xlsm[[#This Row],[FABRICA]]&amp;_01_CODIGOS_Y_COSTOS_xlsm[[#This Row],[CODIGO]]</f>
        <v>KLOSTERFi18.23</v>
      </c>
      <c r="G1336"/>
      <c r="H1336"/>
      <c r="I1336"/>
      <c r="J1336"/>
      <c r="K1336"/>
      <c r="L1336"/>
    </row>
    <row r="1337" spans="1:12" x14ac:dyDescent="0.2">
      <c r="A1337" t="s">
        <v>4142</v>
      </c>
      <c r="B1337" s="10" t="s">
        <v>2051</v>
      </c>
      <c r="C1337" t="s">
        <v>7979</v>
      </c>
      <c r="D1337" t="s">
        <v>1976</v>
      </c>
      <c r="E1337" s="9">
        <v>116.3904</v>
      </c>
      <c r="F1337" s="10" t="str">
        <f>+_01_CODIGOS_Y_COSTOS_xlsm[[#This Row],[FABRICA]]&amp;_01_CODIGOS_Y_COSTOS_xlsm[[#This Row],[CODIGO]]</f>
        <v>KLOSTERFi19.24</v>
      </c>
      <c r="G1337"/>
      <c r="H1337"/>
      <c r="I1337"/>
      <c r="J1337"/>
      <c r="K1337"/>
      <c r="L1337"/>
    </row>
    <row r="1338" spans="1:12" x14ac:dyDescent="0.2">
      <c r="A1338" t="s">
        <v>4142</v>
      </c>
      <c r="B1338" s="10" t="s">
        <v>2052</v>
      </c>
      <c r="C1338" t="s">
        <v>5998</v>
      </c>
      <c r="D1338" t="s">
        <v>1978</v>
      </c>
      <c r="E1338" s="9">
        <v>134.63159999999999</v>
      </c>
      <c r="F1338" s="10" t="str">
        <f>+_01_CODIGOS_Y_COSTOS_xlsm[[#This Row],[FABRICA]]&amp;_01_CODIGOS_Y_COSTOS_xlsm[[#This Row],[CODIGO]]</f>
        <v>KLOSTERFi20.26</v>
      </c>
      <c r="G1338"/>
      <c r="H1338"/>
      <c r="I1338"/>
      <c r="J1338"/>
      <c r="K1338"/>
      <c r="L1338"/>
    </row>
    <row r="1339" spans="1:12" x14ac:dyDescent="0.2">
      <c r="A1339" t="s">
        <v>4142</v>
      </c>
      <c r="B1339" s="10" t="s">
        <v>2053</v>
      </c>
      <c r="C1339" t="s">
        <v>7980</v>
      </c>
      <c r="D1339" t="s">
        <v>1980</v>
      </c>
      <c r="E1339" s="9">
        <v>134.63159999999999</v>
      </c>
      <c r="F1339" s="10" t="str">
        <f>+_01_CODIGOS_Y_COSTOS_xlsm[[#This Row],[FABRICA]]&amp;_01_CODIGOS_Y_COSTOS_xlsm[[#This Row],[CODIGO]]</f>
        <v>KLOSTERFi21.26</v>
      </c>
      <c r="G1339"/>
      <c r="H1339"/>
      <c r="I1339"/>
      <c r="J1339"/>
      <c r="K1339"/>
      <c r="L1339"/>
    </row>
    <row r="1340" spans="1:12" x14ac:dyDescent="0.2">
      <c r="A1340" t="s">
        <v>4142</v>
      </c>
      <c r="B1340" s="10" t="s">
        <v>2054</v>
      </c>
      <c r="C1340" t="s">
        <v>5999</v>
      </c>
      <c r="D1340" t="s">
        <v>1982</v>
      </c>
      <c r="E1340" s="9">
        <v>146.87520000000001</v>
      </c>
      <c r="F1340" s="10" t="str">
        <f>+_01_CODIGOS_Y_COSTOS_xlsm[[#This Row],[FABRICA]]&amp;_01_CODIGOS_Y_COSTOS_xlsm[[#This Row],[CODIGO]]</f>
        <v>KLOSTERFi22.28</v>
      </c>
      <c r="G1340"/>
      <c r="H1340"/>
      <c r="I1340"/>
      <c r="J1340"/>
      <c r="K1340"/>
      <c r="L1340"/>
    </row>
    <row r="1341" spans="1:12" x14ac:dyDescent="0.2">
      <c r="A1341" t="s">
        <v>4142</v>
      </c>
      <c r="B1341" s="10" t="s">
        <v>2055</v>
      </c>
      <c r="C1341" t="s">
        <v>7981</v>
      </c>
      <c r="D1341" t="s">
        <v>2019</v>
      </c>
      <c r="E1341" s="9">
        <v>159.02340000000001</v>
      </c>
      <c r="F1341" s="10" t="str">
        <f>+_01_CODIGOS_Y_COSTOS_xlsm[[#This Row],[FABRICA]]&amp;_01_CODIGOS_Y_COSTOS_xlsm[[#This Row],[CODIGO]]</f>
        <v>KLOSTERFi24.30</v>
      </c>
      <c r="G1341"/>
      <c r="H1341"/>
      <c r="I1341"/>
      <c r="J1341"/>
      <c r="K1341"/>
      <c r="L1341"/>
    </row>
    <row r="1342" spans="1:12" x14ac:dyDescent="0.2">
      <c r="A1342" t="s">
        <v>4142</v>
      </c>
      <c r="B1342" s="10" t="s">
        <v>2056</v>
      </c>
      <c r="C1342" t="s">
        <v>6000</v>
      </c>
      <c r="D1342" t="s">
        <v>1986</v>
      </c>
      <c r="E1342" s="9">
        <v>195.8484</v>
      </c>
      <c r="F1342" s="10" t="str">
        <f>+_01_CODIGOS_Y_COSTOS_xlsm[[#This Row],[FABRICA]]&amp;_01_CODIGOS_Y_COSTOS_xlsm[[#This Row],[CODIGO]]</f>
        <v>KLOSTERFi26.34</v>
      </c>
      <c r="G1342"/>
      <c r="H1342"/>
      <c r="I1342"/>
      <c r="J1342"/>
      <c r="K1342"/>
      <c r="L1342"/>
    </row>
    <row r="1343" spans="1:12" x14ac:dyDescent="0.2">
      <c r="A1343" t="s">
        <v>4142</v>
      </c>
      <c r="B1343" s="10" t="s">
        <v>2057</v>
      </c>
      <c r="C1343" t="s">
        <v>6001</v>
      </c>
      <c r="D1343" t="s">
        <v>2022</v>
      </c>
      <c r="E1343" s="9">
        <v>220.191</v>
      </c>
      <c r="F1343" s="10" t="str">
        <f>+_01_CODIGOS_Y_COSTOS_xlsm[[#This Row],[FABRICA]]&amp;_01_CODIGOS_Y_COSTOS_xlsm[[#This Row],[CODIGO]]</f>
        <v>KLOSTERFi28.36</v>
      </c>
      <c r="G1343"/>
      <c r="H1343"/>
      <c r="I1343"/>
      <c r="J1343"/>
      <c r="K1343"/>
      <c r="L1343"/>
    </row>
    <row r="1344" spans="1:12" x14ac:dyDescent="0.2">
      <c r="A1344" t="s">
        <v>4142</v>
      </c>
      <c r="B1344" s="10" t="s">
        <v>2058</v>
      </c>
      <c r="C1344" t="s">
        <v>7982</v>
      </c>
      <c r="D1344" t="s">
        <v>2024</v>
      </c>
      <c r="E1344" s="9">
        <v>269.25839999999999</v>
      </c>
      <c r="F1344" s="10" t="str">
        <f>+_01_CODIGOS_Y_COSTOS_xlsm[[#This Row],[FABRICA]]&amp;_01_CODIGOS_Y_COSTOS_xlsm[[#This Row],[CODIGO]]</f>
        <v>KLOSTERFi30.40</v>
      </c>
      <c r="G1344"/>
      <c r="H1344"/>
      <c r="I1344"/>
      <c r="J1344"/>
      <c r="K1344"/>
      <c r="L1344"/>
    </row>
    <row r="1345" spans="1:12" x14ac:dyDescent="0.2">
      <c r="A1345" t="s">
        <v>4142</v>
      </c>
      <c r="B1345" s="10" t="s">
        <v>2059</v>
      </c>
      <c r="C1345" t="s">
        <v>7983</v>
      </c>
      <c r="D1345" t="s">
        <v>2060</v>
      </c>
      <c r="E1345" s="9">
        <v>244.72739999999999</v>
      </c>
      <c r="F1345" s="10" t="str">
        <f>+_01_CODIGOS_Y_COSTOS_xlsm[[#This Row],[FABRICA]]&amp;_01_CODIGOS_Y_COSTOS_xlsm[[#This Row],[CODIGO]]</f>
        <v>KLOSTERFi32.40</v>
      </c>
      <c r="G1345"/>
      <c r="H1345"/>
      <c r="I1345"/>
      <c r="J1345"/>
      <c r="K1345"/>
      <c r="L1345"/>
    </row>
    <row r="1346" spans="1:12" x14ac:dyDescent="0.2">
      <c r="A1346" t="s">
        <v>4142</v>
      </c>
      <c r="B1346" s="10" t="s">
        <v>2061</v>
      </c>
      <c r="C1346" t="s">
        <v>6002</v>
      </c>
      <c r="D1346" t="s">
        <v>1989</v>
      </c>
      <c r="E1346" s="9">
        <v>0</v>
      </c>
      <c r="F1346" s="10" t="str">
        <f>+_01_CODIGOS_Y_COSTOS_xlsm[[#This Row],[FABRICA]]&amp;_01_CODIGOS_Y_COSTOS_xlsm[[#This Row],[CODIGO]]</f>
        <v>KLOSTERPolPo1/8 3x8</v>
      </c>
      <c r="G1346"/>
      <c r="H1346"/>
      <c r="I1346"/>
      <c r="J1346"/>
      <c r="K1346"/>
      <c r="L1346"/>
    </row>
    <row r="1347" spans="1:12" x14ac:dyDescent="0.2">
      <c r="A1347" t="s">
        <v>4142</v>
      </c>
      <c r="B1347" s="10" t="s">
        <v>2063</v>
      </c>
      <c r="C1347" t="s">
        <v>6003</v>
      </c>
      <c r="D1347" t="s">
        <v>1991</v>
      </c>
      <c r="E1347" s="9">
        <v>0</v>
      </c>
      <c r="F1347" s="10" t="str">
        <f>+_01_CODIGOS_Y_COSTOS_xlsm[[#This Row],[FABRICA]]&amp;_01_CODIGOS_Y_COSTOS_xlsm[[#This Row],[CODIGO]]</f>
        <v>KLOSTERPolPo5/32 4x10</v>
      </c>
      <c r="G1347"/>
      <c r="H1347"/>
      <c r="I1347"/>
      <c r="J1347"/>
      <c r="K1347"/>
      <c r="L1347"/>
    </row>
    <row r="1348" spans="1:12" x14ac:dyDescent="0.2">
      <c r="A1348" t="s">
        <v>4142</v>
      </c>
      <c r="B1348" s="10" t="s">
        <v>2064</v>
      </c>
      <c r="C1348" t="s">
        <v>6004</v>
      </c>
      <c r="D1348" t="s">
        <v>1993</v>
      </c>
      <c r="E1348" s="9">
        <v>0</v>
      </c>
      <c r="F1348" s="10" t="str">
        <f>+_01_CODIGOS_Y_COSTOS_xlsm[[#This Row],[FABRICA]]&amp;_01_CODIGOS_Y_COSTOS_xlsm[[#This Row],[CODIGO]]</f>
        <v>KLOSTERPolPo3/16  5x12</v>
      </c>
      <c r="G1348"/>
      <c r="H1348"/>
      <c r="I1348"/>
      <c r="J1348"/>
      <c r="K1348"/>
      <c r="L1348"/>
    </row>
    <row r="1349" spans="1:12" x14ac:dyDescent="0.2">
      <c r="A1349" t="s">
        <v>4142</v>
      </c>
      <c r="B1349" s="10" t="s">
        <v>2065</v>
      </c>
      <c r="C1349" t="s">
        <v>6005</v>
      </c>
      <c r="D1349" t="s">
        <v>1995</v>
      </c>
      <c r="E1349" s="9">
        <v>0</v>
      </c>
      <c r="F1349" s="10" t="str">
        <f>+_01_CODIGOS_Y_COSTOS_xlsm[[#This Row],[FABRICA]]&amp;_01_CODIGOS_Y_COSTOS_xlsm[[#This Row],[CODIGO]]</f>
        <v>KLOSTERPolPo1/4  6,5x14</v>
      </c>
      <c r="G1349"/>
      <c r="H1349"/>
      <c r="I1349"/>
      <c r="J1349"/>
      <c r="K1349"/>
      <c r="L1349"/>
    </row>
    <row r="1350" spans="1:12" x14ac:dyDescent="0.2">
      <c r="A1350" t="s">
        <v>4142</v>
      </c>
      <c r="B1350" s="10" t="s">
        <v>2066</v>
      </c>
      <c r="C1350" t="s">
        <v>6006</v>
      </c>
      <c r="D1350" t="s">
        <v>1997</v>
      </c>
      <c r="E1350" s="9">
        <v>0</v>
      </c>
      <c r="F1350" s="10" t="str">
        <f>+_01_CODIGOS_Y_COSTOS_xlsm[[#This Row],[FABRICA]]&amp;_01_CODIGOS_Y_COSTOS_xlsm[[#This Row],[CODIGO]]</f>
        <v>KLOSTERPolPo5/16  8x16</v>
      </c>
      <c r="G1350"/>
      <c r="H1350"/>
      <c r="I1350"/>
      <c r="J1350"/>
      <c r="K1350"/>
      <c r="L1350"/>
    </row>
    <row r="1351" spans="1:12" x14ac:dyDescent="0.2">
      <c r="A1351" t="s">
        <v>4142</v>
      </c>
      <c r="B1351" s="10" t="s">
        <v>2067</v>
      </c>
      <c r="C1351" t="s">
        <v>6007</v>
      </c>
      <c r="D1351" t="s">
        <v>1999</v>
      </c>
      <c r="E1351" s="9">
        <v>0</v>
      </c>
      <c r="F1351" s="10" t="str">
        <f>+_01_CODIGOS_Y_COSTOS_xlsm[[#This Row],[FABRICA]]&amp;_01_CODIGOS_Y_COSTOS_xlsm[[#This Row],[CODIGO]]</f>
        <v>KLOSTERPolPo3/8  10x18</v>
      </c>
      <c r="G1351"/>
      <c r="H1351"/>
      <c r="I1351"/>
      <c r="J1351"/>
      <c r="K1351"/>
      <c r="L1351"/>
    </row>
    <row r="1352" spans="1:12" x14ac:dyDescent="0.2">
      <c r="A1352" t="s">
        <v>9199</v>
      </c>
      <c r="B1352" s="10" t="s">
        <v>2068</v>
      </c>
      <c r="C1352" t="s">
        <v>9200</v>
      </c>
      <c r="D1352" t="s">
        <v>7984</v>
      </c>
      <c r="E1352" s="9">
        <v>43.993200000000002</v>
      </c>
      <c r="F1352" s="10" t="str">
        <f>+_01_CODIGOS_Y_COSTOS_xlsm[[#This Row],[FABRICA]]&amp;_01_CODIGOS_Y_COSTOS_xlsm[[#This Row],[CODIGO]]</f>
        <v>SKOTNICAD01C 0510</v>
      </c>
      <c r="G1352"/>
      <c r="H1352"/>
      <c r="I1352"/>
      <c r="J1352"/>
      <c r="K1352"/>
      <c r="L1352"/>
    </row>
    <row r="1353" spans="1:12" x14ac:dyDescent="0.2">
      <c r="A1353" t="s">
        <v>9199</v>
      </c>
      <c r="B1353" s="10" t="s">
        <v>2071</v>
      </c>
      <c r="C1353" t="s">
        <v>9201</v>
      </c>
      <c r="D1353" t="s">
        <v>7985</v>
      </c>
      <c r="E1353" s="9">
        <v>43.993200000000002</v>
      </c>
      <c r="F1353" s="10" t="str">
        <f>+_01_CODIGOS_Y_COSTOS_xlsm[[#This Row],[FABRICA]]&amp;_01_CODIGOS_Y_COSTOS_xlsm[[#This Row],[CODIGO]]</f>
        <v>SKOTNICAD01A 0513</v>
      </c>
      <c r="G1353"/>
      <c r="H1353"/>
      <c r="I1353"/>
      <c r="J1353"/>
      <c r="K1353"/>
      <c r="L1353"/>
    </row>
    <row r="1354" spans="1:12" x14ac:dyDescent="0.2">
      <c r="A1354" t="s">
        <v>9199</v>
      </c>
      <c r="B1354" s="10" t="s">
        <v>2073</v>
      </c>
      <c r="C1354" t="s">
        <v>9202</v>
      </c>
      <c r="D1354" t="s">
        <v>7986</v>
      </c>
      <c r="E1354" s="9">
        <v>43.993200000000002</v>
      </c>
      <c r="F1354" s="10" t="str">
        <f>+_01_CODIGOS_Y_COSTOS_xlsm[[#This Row],[FABRICA]]&amp;_01_CODIGOS_Y_COSTOS_xlsm[[#This Row],[CODIGO]]</f>
        <v>SKOTNICAD01C 0611</v>
      </c>
      <c r="G1354"/>
      <c r="H1354"/>
      <c r="I1354"/>
      <c r="J1354"/>
      <c r="K1354"/>
      <c r="L1354"/>
    </row>
    <row r="1355" spans="1:12" x14ac:dyDescent="0.2">
      <c r="A1355" t="s">
        <v>9199</v>
      </c>
      <c r="B1355" s="10" t="s">
        <v>2075</v>
      </c>
      <c r="C1355" t="s">
        <v>9203</v>
      </c>
      <c r="D1355" t="s">
        <v>7987</v>
      </c>
      <c r="E1355" s="9">
        <v>56.209899999999998</v>
      </c>
      <c r="F1355" s="10" t="str">
        <f>+_01_CODIGOS_Y_COSTOS_xlsm[[#This Row],[FABRICA]]&amp;_01_CODIGOS_Y_COSTOS_xlsm[[#This Row],[CODIGO]]</f>
        <v>SKOTNICAD01A 0614</v>
      </c>
      <c r="G1355"/>
      <c r="H1355"/>
      <c r="I1355"/>
      <c r="J1355"/>
      <c r="K1355"/>
      <c r="L1355"/>
    </row>
    <row r="1356" spans="1:12" x14ac:dyDescent="0.2">
      <c r="A1356" t="s">
        <v>9199</v>
      </c>
      <c r="B1356" s="10" t="s">
        <v>2077</v>
      </c>
      <c r="C1356" t="s">
        <v>9204</v>
      </c>
      <c r="D1356" t="s">
        <v>7988</v>
      </c>
      <c r="E1356" s="9">
        <v>43.993200000000002</v>
      </c>
      <c r="F1356" s="10" t="str">
        <f>+_01_CODIGOS_Y_COSTOS_xlsm[[#This Row],[FABRICA]]&amp;_01_CODIGOS_Y_COSTOS_xlsm[[#This Row],[CODIGO]]</f>
        <v>SKOTNICAD01C 0712</v>
      </c>
      <c r="G1356"/>
      <c r="H1356"/>
      <c r="I1356"/>
      <c r="J1356"/>
      <c r="K1356"/>
      <c r="L1356"/>
    </row>
    <row r="1357" spans="1:12" x14ac:dyDescent="0.2">
      <c r="A1357" t="s">
        <v>9199</v>
      </c>
      <c r="B1357" s="10" t="s">
        <v>2079</v>
      </c>
      <c r="C1357" t="s">
        <v>9205</v>
      </c>
      <c r="D1357" t="s">
        <v>7989</v>
      </c>
      <c r="E1357" s="9">
        <v>56.209899999999998</v>
      </c>
      <c r="F1357" s="10" t="str">
        <f>+_01_CODIGOS_Y_COSTOS_xlsm[[#This Row],[FABRICA]]&amp;_01_CODIGOS_Y_COSTOS_xlsm[[#This Row],[CODIGO]]</f>
        <v>SKOTNICAD01A 0715</v>
      </c>
      <c r="G1357"/>
      <c r="H1357"/>
      <c r="I1357"/>
      <c r="J1357"/>
      <c r="K1357"/>
      <c r="L1357"/>
    </row>
    <row r="1358" spans="1:12" x14ac:dyDescent="0.2">
      <c r="A1358" t="s">
        <v>9199</v>
      </c>
      <c r="B1358" s="10" t="s">
        <v>2081</v>
      </c>
      <c r="C1358" t="s">
        <v>9206</v>
      </c>
      <c r="D1358" t="s">
        <v>7990</v>
      </c>
      <c r="E1358" s="9">
        <v>43.993200000000002</v>
      </c>
      <c r="F1358" s="10" t="str">
        <f>+_01_CODIGOS_Y_COSTOS_xlsm[[#This Row],[FABRICA]]&amp;_01_CODIGOS_Y_COSTOS_xlsm[[#This Row],[CODIGO]]</f>
        <v>SKOTNICAD01C 0813</v>
      </c>
      <c r="G1358"/>
      <c r="H1358"/>
      <c r="I1358"/>
      <c r="J1358"/>
      <c r="K1358"/>
      <c r="L1358"/>
    </row>
    <row r="1359" spans="1:12" x14ac:dyDescent="0.2">
      <c r="A1359" t="s">
        <v>9199</v>
      </c>
      <c r="B1359" s="10" t="s">
        <v>2082</v>
      </c>
      <c r="C1359" t="s">
        <v>9207</v>
      </c>
      <c r="D1359" t="s">
        <v>7991</v>
      </c>
      <c r="E1359" s="9">
        <v>56.209899999999998</v>
      </c>
      <c r="F1359" s="10" t="str">
        <f>+_01_CODIGOS_Y_COSTOS_xlsm[[#This Row],[FABRICA]]&amp;_01_CODIGOS_Y_COSTOS_xlsm[[#This Row],[CODIGO]]</f>
        <v>SKOTNICAD01A 0816</v>
      </c>
      <c r="G1359"/>
      <c r="H1359"/>
      <c r="I1359"/>
      <c r="J1359"/>
      <c r="K1359"/>
      <c r="L1359"/>
    </row>
    <row r="1360" spans="1:12" x14ac:dyDescent="0.2">
      <c r="A1360" t="s">
        <v>9199</v>
      </c>
      <c r="B1360" s="10" t="s">
        <v>2084</v>
      </c>
      <c r="C1360" t="s">
        <v>9208</v>
      </c>
      <c r="D1360" t="s">
        <v>7992</v>
      </c>
      <c r="E1360" s="9">
        <v>56.209899999999998</v>
      </c>
      <c r="F1360" s="10" t="str">
        <f>+_01_CODIGOS_Y_COSTOS_xlsm[[#This Row],[FABRICA]]&amp;_01_CODIGOS_Y_COSTOS_xlsm[[#This Row],[CODIGO]]</f>
        <v>SKOTNICAD01C 0914</v>
      </c>
      <c r="G1360"/>
      <c r="H1360"/>
      <c r="I1360"/>
      <c r="J1360"/>
      <c r="K1360"/>
      <c r="L1360"/>
    </row>
    <row r="1361" spans="1:12" x14ac:dyDescent="0.2">
      <c r="A1361" t="s">
        <v>9199</v>
      </c>
      <c r="B1361" s="10" t="s">
        <v>2085</v>
      </c>
      <c r="C1361" t="s">
        <v>9209</v>
      </c>
      <c r="D1361" t="s">
        <v>7993</v>
      </c>
      <c r="E1361" s="9">
        <v>56.209899999999998</v>
      </c>
      <c r="F1361" s="10" t="str">
        <f>+_01_CODIGOS_Y_COSTOS_xlsm[[#This Row],[FABRICA]]&amp;_01_CODIGOS_Y_COSTOS_xlsm[[#This Row],[CODIGO]]</f>
        <v>SKOTNICAD01A 0917</v>
      </c>
      <c r="G1361"/>
      <c r="H1361"/>
      <c r="I1361"/>
      <c r="J1361"/>
      <c r="K1361"/>
      <c r="L1361"/>
    </row>
    <row r="1362" spans="1:12" x14ac:dyDescent="0.2">
      <c r="A1362" t="s">
        <v>9199</v>
      </c>
      <c r="B1362" s="10" t="s">
        <v>2087</v>
      </c>
      <c r="C1362" t="s">
        <v>9210</v>
      </c>
      <c r="D1362" t="s">
        <v>7994</v>
      </c>
      <c r="E1362" s="9">
        <v>56.209899999999998</v>
      </c>
      <c r="F1362" s="10" t="str">
        <f>+_01_CODIGOS_Y_COSTOS_xlsm[[#This Row],[FABRICA]]&amp;_01_CODIGOS_Y_COSTOS_xlsm[[#This Row],[CODIGO]]</f>
        <v>SKOTNICAD01C 1015</v>
      </c>
      <c r="G1362"/>
      <c r="H1362"/>
      <c r="I1362"/>
      <c r="J1362"/>
      <c r="K1362"/>
      <c r="L1362"/>
    </row>
    <row r="1363" spans="1:12" x14ac:dyDescent="0.2">
      <c r="A1363" t="s">
        <v>9199</v>
      </c>
      <c r="B1363" s="10" t="s">
        <v>2089</v>
      </c>
      <c r="C1363" t="s">
        <v>9211</v>
      </c>
      <c r="D1363" t="s">
        <v>7995</v>
      </c>
      <c r="E1363" s="9">
        <v>56.209899999999998</v>
      </c>
      <c r="F1363" s="10" t="str">
        <f>+_01_CODIGOS_Y_COSTOS_xlsm[[#This Row],[FABRICA]]&amp;_01_CODIGOS_Y_COSTOS_xlsm[[#This Row],[CODIGO]]</f>
        <v>SKOTNICAD01A 1018</v>
      </c>
      <c r="G1363"/>
      <c r="H1363"/>
      <c r="I1363"/>
      <c r="J1363"/>
      <c r="K1363"/>
      <c r="L1363"/>
    </row>
    <row r="1364" spans="1:12" x14ac:dyDescent="0.2">
      <c r="A1364" t="s">
        <v>9199</v>
      </c>
      <c r="B1364" s="10" t="s">
        <v>2091</v>
      </c>
      <c r="C1364" t="s">
        <v>9212</v>
      </c>
      <c r="D1364" t="s">
        <v>7996</v>
      </c>
      <c r="E1364" s="9">
        <v>90.910499999999999</v>
      </c>
      <c r="F1364" s="10" t="str">
        <f>+_01_CODIGOS_Y_COSTOS_xlsm[[#This Row],[FABRICA]]&amp;_01_CODIGOS_Y_COSTOS_xlsm[[#This Row],[CODIGO]]</f>
        <v>SKOTNICAD01B 010</v>
      </c>
      <c r="G1364"/>
      <c r="H1364"/>
      <c r="I1364"/>
      <c r="J1364"/>
      <c r="K1364"/>
      <c r="L1364"/>
    </row>
    <row r="1365" spans="1:12" x14ac:dyDescent="0.2">
      <c r="A1365" t="s">
        <v>9199</v>
      </c>
      <c r="B1365" s="10" t="s">
        <v>2093</v>
      </c>
      <c r="C1365" t="s">
        <v>9213</v>
      </c>
      <c r="D1365" t="s">
        <v>7997</v>
      </c>
      <c r="E1365" s="9">
        <v>56.209899999999998</v>
      </c>
      <c r="F1365" s="10" t="str">
        <f>+_01_CODIGOS_Y_COSTOS_xlsm[[#This Row],[FABRICA]]&amp;_01_CODIGOS_Y_COSTOS_xlsm[[#This Row],[CODIGO]]</f>
        <v>SKOTNICAD01C 1116</v>
      </c>
      <c r="G1365"/>
      <c r="H1365"/>
      <c r="I1365"/>
      <c r="J1365"/>
      <c r="K1365"/>
      <c r="L1365"/>
    </row>
    <row r="1366" spans="1:12" x14ac:dyDescent="0.2">
      <c r="A1366" t="s">
        <v>9199</v>
      </c>
      <c r="B1366" s="10" t="s">
        <v>2095</v>
      </c>
      <c r="C1366" t="s">
        <v>9214</v>
      </c>
      <c r="D1366" t="s">
        <v>7998</v>
      </c>
      <c r="E1366" s="9">
        <v>70.181100000000001</v>
      </c>
      <c r="F1366" s="10" t="str">
        <f>+_01_CODIGOS_Y_COSTOS_xlsm[[#This Row],[FABRICA]]&amp;_01_CODIGOS_Y_COSTOS_xlsm[[#This Row],[CODIGO]]</f>
        <v>SKOTNICAD01A 1119</v>
      </c>
      <c r="G1366"/>
      <c r="H1366"/>
      <c r="I1366"/>
      <c r="J1366"/>
      <c r="K1366"/>
      <c r="L1366"/>
    </row>
    <row r="1367" spans="1:12" x14ac:dyDescent="0.2">
      <c r="A1367" t="s">
        <v>9199</v>
      </c>
      <c r="B1367" s="10" t="s">
        <v>2097</v>
      </c>
      <c r="C1367" t="s">
        <v>9215</v>
      </c>
      <c r="D1367" t="s">
        <v>7999</v>
      </c>
      <c r="E1367" s="9">
        <v>90.910499999999999</v>
      </c>
      <c r="F1367" s="10" t="str">
        <f>+_01_CODIGOS_Y_COSTOS_xlsm[[#This Row],[FABRICA]]&amp;_01_CODIGOS_Y_COSTOS_xlsm[[#This Row],[CODIGO]]</f>
        <v>SKOTNICAD01B 011</v>
      </c>
      <c r="G1367"/>
      <c r="H1367"/>
      <c r="I1367"/>
      <c r="J1367"/>
      <c r="K1367"/>
      <c r="L1367"/>
    </row>
    <row r="1368" spans="1:12" x14ac:dyDescent="0.2">
      <c r="A1368" t="s">
        <v>9199</v>
      </c>
      <c r="B1368" s="10" t="s">
        <v>2099</v>
      </c>
      <c r="C1368" t="s">
        <v>9216</v>
      </c>
      <c r="D1368" t="s">
        <v>8000</v>
      </c>
      <c r="E1368" s="9">
        <v>56.209899999999998</v>
      </c>
      <c r="F1368" s="10" t="str">
        <f>+_01_CODIGOS_Y_COSTOS_xlsm[[#This Row],[FABRICA]]&amp;_01_CODIGOS_Y_COSTOS_xlsm[[#This Row],[CODIGO]]</f>
        <v>SKOTNICAD01C 1217</v>
      </c>
      <c r="G1368"/>
      <c r="H1368"/>
      <c r="I1368"/>
      <c r="J1368"/>
      <c r="K1368"/>
      <c r="L1368"/>
    </row>
    <row r="1369" spans="1:12" x14ac:dyDescent="0.2">
      <c r="A1369" t="s">
        <v>9199</v>
      </c>
      <c r="B1369" s="10" t="s">
        <v>2100</v>
      </c>
      <c r="C1369" t="s">
        <v>9217</v>
      </c>
      <c r="D1369" t="s">
        <v>8001</v>
      </c>
      <c r="E1369" s="9">
        <v>70.181100000000001</v>
      </c>
      <c r="F1369" s="10" t="str">
        <f>+_01_CODIGOS_Y_COSTOS_xlsm[[#This Row],[FABRICA]]&amp;_01_CODIGOS_Y_COSTOS_xlsm[[#This Row],[CODIGO]]</f>
        <v>SKOTNICAD01A 1220</v>
      </c>
      <c r="G1369"/>
      <c r="H1369"/>
      <c r="I1369"/>
      <c r="J1369"/>
      <c r="K1369"/>
      <c r="L1369"/>
    </row>
    <row r="1370" spans="1:12" x14ac:dyDescent="0.2">
      <c r="A1370" t="s">
        <v>9199</v>
      </c>
      <c r="B1370" s="10" t="s">
        <v>2102</v>
      </c>
      <c r="C1370" t="s">
        <v>9218</v>
      </c>
      <c r="D1370" t="s">
        <v>8002</v>
      </c>
      <c r="E1370" s="9">
        <v>90.910499999999999</v>
      </c>
      <c r="F1370" s="10" t="str">
        <f>+_01_CODIGOS_Y_COSTOS_xlsm[[#This Row],[FABRICA]]&amp;_01_CODIGOS_Y_COSTOS_xlsm[[#This Row],[CODIGO]]</f>
        <v>SKOTNICAD01B 012</v>
      </c>
      <c r="G1370"/>
      <c r="H1370"/>
      <c r="I1370"/>
      <c r="J1370"/>
      <c r="K1370"/>
      <c r="L1370"/>
    </row>
    <row r="1371" spans="1:12" x14ac:dyDescent="0.2">
      <c r="A1371" t="s">
        <v>9199</v>
      </c>
      <c r="B1371" s="10" t="s">
        <v>2104</v>
      </c>
      <c r="C1371" t="s">
        <v>9219</v>
      </c>
      <c r="D1371" t="s">
        <v>8003</v>
      </c>
      <c r="E1371" s="9">
        <v>56.209899999999998</v>
      </c>
      <c r="F1371" s="10" t="str">
        <f>+_01_CODIGOS_Y_COSTOS_xlsm[[#This Row],[FABRICA]]&amp;_01_CODIGOS_Y_COSTOS_xlsm[[#This Row],[CODIGO]]</f>
        <v>SKOTNICAD01C 1318</v>
      </c>
      <c r="G1371"/>
      <c r="H1371"/>
      <c r="I1371"/>
      <c r="J1371"/>
      <c r="K1371"/>
      <c r="L1371"/>
    </row>
    <row r="1372" spans="1:12" x14ac:dyDescent="0.2">
      <c r="A1372" t="s">
        <v>9199</v>
      </c>
      <c r="B1372" s="10" t="s">
        <v>2106</v>
      </c>
      <c r="C1372" t="s">
        <v>9220</v>
      </c>
      <c r="D1372" t="s">
        <v>8004</v>
      </c>
      <c r="E1372" s="9">
        <v>70.181100000000001</v>
      </c>
      <c r="F1372" s="10" t="str">
        <f>+_01_CODIGOS_Y_COSTOS_xlsm[[#This Row],[FABRICA]]&amp;_01_CODIGOS_Y_COSTOS_xlsm[[#This Row],[CODIGO]]</f>
        <v>SKOTNICAD01A 1321</v>
      </c>
      <c r="G1372"/>
      <c r="H1372"/>
      <c r="I1372"/>
      <c r="J1372"/>
      <c r="K1372"/>
      <c r="L1372"/>
    </row>
    <row r="1373" spans="1:12" x14ac:dyDescent="0.2">
      <c r="A1373" t="s">
        <v>9199</v>
      </c>
      <c r="B1373" s="10" t="s">
        <v>2108</v>
      </c>
      <c r="C1373" t="s">
        <v>9221</v>
      </c>
      <c r="D1373" t="s">
        <v>8005</v>
      </c>
      <c r="E1373" s="9">
        <v>111.70489999999999</v>
      </c>
      <c r="F1373" s="10" t="str">
        <f>+_01_CODIGOS_Y_COSTOS_xlsm[[#This Row],[FABRICA]]&amp;_01_CODIGOS_Y_COSTOS_xlsm[[#This Row],[CODIGO]]</f>
        <v>SKOTNICAD01B 013</v>
      </c>
      <c r="G1373"/>
      <c r="H1373"/>
      <c r="I1373"/>
      <c r="J1373"/>
      <c r="K1373"/>
      <c r="L1373"/>
    </row>
    <row r="1374" spans="1:12" x14ac:dyDescent="0.2">
      <c r="A1374" t="s">
        <v>9199</v>
      </c>
      <c r="B1374" s="10" t="s">
        <v>2110</v>
      </c>
      <c r="C1374" t="s">
        <v>9222</v>
      </c>
      <c r="D1374" t="s">
        <v>8006</v>
      </c>
      <c r="E1374" s="9">
        <v>70.181100000000001</v>
      </c>
      <c r="F1374" s="10" t="str">
        <f>+_01_CODIGOS_Y_COSTOS_xlsm[[#This Row],[FABRICA]]&amp;_01_CODIGOS_Y_COSTOS_xlsm[[#This Row],[CODIGO]]</f>
        <v>SKOTNICAD01C 1419</v>
      </c>
      <c r="G1374"/>
      <c r="H1374"/>
      <c r="I1374"/>
      <c r="J1374"/>
      <c r="K1374"/>
      <c r="L1374"/>
    </row>
    <row r="1375" spans="1:12" x14ac:dyDescent="0.2">
      <c r="A1375" t="s">
        <v>9199</v>
      </c>
      <c r="B1375" s="10" t="s">
        <v>2112</v>
      </c>
      <c r="C1375" t="s">
        <v>9223</v>
      </c>
      <c r="D1375" t="s">
        <v>8007</v>
      </c>
      <c r="E1375" s="9">
        <v>70.181100000000001</v>
      </c>
      <c r="F1375" s="10" t="str">
        <f>+_01_CODIGOS_Y_COSTOS_xlsm[[#This Row],[FABRICA]]&amp;_01_CODIGOS_Y_COSTOS_xlsm[[#This Row],[CODIGO]]</f>
        <v>SKOTNICAD01A 1422</v>
      </c>
      <c r="G1375"/>
      <c r="H1375"/>
      <c r="I1375"/>
      <c r="J1375"/>
      <c r="K1375"/>
      <c r="L1375"/>
    </row>
    <row r="1376" spans="1:12" x14ac:dyDescent="0.2">
      <c r="A1376" t="s">
        <v>9199</v>
      </c>
      <c r="B1376" s="10" t="s">
        <v>2114</v>
      </c>
      <c r="C1376" t="s">
        <v>9224</v>
      </c>
      <c r="D1376" t="s">
        <v>8008</v>
      </c>
      <c r="E1376" s="9">
        <v>111.70489999999999</v>
      </c>
      <c r="F1376" s="10" t="str">
        <f>+_01_CODIGOS_Y_COSTOS_xlsm[[#This Row],[FABRICA]]&amp;_01_CODIGOS_Y_COSTOS_xlsm[[#This Row],[CODIGO]]</f>
        <v>SKOTNICAD01B 014</v>
      </c>
      <c r="G1376"/>
      <c r="H1376"/>
      <c r="I1376"/>
      <c r="J1376"/>
      <c r="K1376"/>
      <c r="L1376"/>
    </row>
    <row r="1377" spans="1:12" x14ac:dyDescent="0.2">
      <c r="A1377" t="s">
        <v>9199</v>
      </c>
      <c r="B1377" s="10" t="s">
        <v>2116</v>
      </c>
      <c r="C1377" t="s">
        <v>9225</v>
      </c>
      <c r="D1377" t="s">
        <v>8009</v>
      </c>
      <c r="E1377" s="9">
        <v>70.181100000000001</v>
      </c>
      <c r="F1377" s="10" t="str">
        <f>+_01_CODIGOS_Y_COSTOS_xlsm[[#This Row],[FABRICA]]&amp;_01_CODIGOS_Y_COSTOS_xlsm[[#This Row],[CODIGO]]</f>
        <v>SKOTNICAD01C 1520</v>
      </c>
      <c r="G1377"/>
      <c r="H1377"/>
      <c r="I1377"/>
      <c r="J1377"/>
      <c r="K1377"/>
      <c r="L1377"/>
    </row>
    <row r="1378" spans="1:12" x14ac:dyDescent="0.2">
      <c r="A1378" t="s">
        <v>9199</v>
      </c>
      <c r="B1378" s="10" t="s">
        <v>2118</v>
      </c>
      <c r="C1378" t="s">
        <v>9226</v>
      </c>
      <c r="D1378" t="s">
        <v>8010</v>
      </c>
      <c r="E1378" s="9">
        <v>70.181100000000001</v>
      </c>
      <c r="F1378" s="10" t="str">
        <f>+_01_CODIGOS_Y_COSTOS_xlsm[[#This Row],[FABRICA]]&amp;_01_CODIGOS_Y_COSTOS_xlsm[[#This Row],[CODIGO]]</f>
        <v>SKOTNICAD01A 1523</v>
      </c>
      <c r="G1378"/>
      <c r="H1378"/>
      <c r="I1378"/>
      <c r="J1378"/>
      <c r="K1378"/>
      <c r="L1378"/>
    </row>
    <row r="1379" spans="1:12" x14ac:dyDescent="0.2">
      <c r="A1379" t="s">
        <v>9199</v>
      </c>
      <c r="B1379" s="10" t="s">
        <v>2120</v>
      </c>
      <c r="C1379" t="s">
        <v>5300</v>
      </c>
      <c r="D1379" t="s">
        <v>8011</v>
      </c>
      <c r="E1379" s="9">
        <v>0</v>
      </c>
      <c r="F1379" s="10" t="str">
        <f>+_01_CODIGOS_Y_COSTOS_xlsm[[#This Row],[FABRICA]]&amp;_01_CODIGOS_Y_COSTOS_xlsm[[#This Row],[CODIGO]]</f>
        <v>SKOTNICA</v>
      </c>
      <c r="G1379"/>
      <c r="H1379"/>
      <c r="I1379"/>
      <c r="J1379"/>
      <c r="K1379"/>
      <c r="L1379"/>
    </row>
    <row r="1380" spans="1:12" x14ac:dyDescent="0.2">
      <c r="A1380" t="s">
        <v>9199</v>
      </c>
      <c r="B1380" s="10" t="s">
        <v>2122</v>
      </c>
      <c r="C1380" t="s">
        <v>9227</v>
      </c>
      <c r="D1380" t="s">
        <v>8012</v>
      </c>
      <c r="E1380" s="9">
        <v>70.181100000000001</v>
      </c>
      <c r="F1380" s="10" t="str">
        <f>+_01_CODIGOS_Y_COSTOS_xlsm[[#This Row],[FABRICA]]&amp;_01_CODIGOS_Y_COSTOS_xlsm[[#This Row],[CODIGO]]</f>
        <v>SKOTNICAD01C 1621</v>
      </c>
      <c r="G1380"/>
      <c r="H1380"/>
      <c r="I1380"/>
      <c r="J1380"/>
      <c r="K1380"/>
      <c r="L1380"/>
    </row>
    <row r="1381" spans="1:12" x14ac:dyDescent="0.2">
      <c r="A1381" t="s">
        <v>9199</v>
      </c>
      <c r="B1381" s="10" t="s">
        <v>2123</v>
      </c>
      <c r="C1381" t="s">
        <v>9228</v>
      </c>
      <c r="D1381" t="s">
        <v>8013</v>
      </c>
      <c r="E1381" s="9">
        <v>90.910499999999999</v>
      </c>
      <c r="F1381" s="10" t="str">
        <f>+_01_CODIGOS_Y_COSTOS_xlsm[[#This Row],[FABRICA]]&amp;_01_CODIGOS_Y_COSTOS_xlsm[[#This Row],[CODIGO]]</f>
        <v>SKOTNICAD01A 1624</v>
      </c>
      <c r="G1381"/>
      <c r="H1381"/>
      <c r="I1381"/>
      <c r="J1381"/>
      <c r="K1381"/>
      <c r="L1381"/>
    </row>
    <row r="1382" spans="1:12" x14ac:dyDescent="0.2">
      <c r="A1382" t="s">
        <v>9199</v>
      </c>
      <c r="B1382" s="10" t="s">
        <v>2124</v>
      </c>
      <c r="C1382" t="s">
        <v>9229</v>
      </c>
      <c r="D1382" t="s">
        <v>8014</v>
      </c>
      <c r="E1382" s="9">
        <v>111.70489999999999</v>
      </c>
      <c r="F1382" s="10" t="str">
        <f>+_01_CODIGOS_Y_COSTOS_xlsm[[#This Row],[FABRICA]]&amp;_01_CODIGOS_Y_COSTOS_xlsm[[#This Row],[CODIGO]]</f>
        <v>SKOTNICAD01B 016</v>
      </c>
      <c r="G1382"/>
      <c r="H1382"/>
      <c r="I1382"/>
      <c r="J1382"/>
      <c r="K1382"/>
      <c r="L1382"/>
    </row>
    <row r="1383" spans="1:12" x14ac:dyDescent="0.2">
      <c r="A1383" t="s">
        <v>9199</v>
      </c>
      <c r="B1383" s="10" t="s">
        <v>2126</v>
      </c>
      <c r="C1383" t="s">
        <v>9230</v>
      </c>
      <c r="D1383" t="s">
        <v>8015</v>
      </c>
      <c r="E1383" s="9">
        <v>70.181100000000001</v>
      </c>
      <c r="F1383" s="10" t="str">
        <f>+_01_CODIGOS_Y_COSTOS_xlsm[[#This Row],[FABRICA]]&amp;_01_CODIGOS_Y_COSTOS_xlsm[[#This Row],[CODIGO]]</f>
        <v>SKOTNICAD01C 1722</v>
      </c>
      <c r="G1383"/>
      <c r="H1383"/>
      <c r="I1383"/>
      <c r="J1383"/>
      <c r="K1383"/>
      <c r="L1383"/>
    </row>
    <row r="1384" spans="1:12" x14ac:dyDescent="0.2">
      <c r="A1384" t="s">
        <v>9199</v>
      </c>
      <c r="B1384" s="10" t="s">
        <v>2127</v>
      </c>
      <c r="C1384" t="s">
        <v>9231</v>
      </c>
      <c r="D1384" t="s">
        <v>8016</v>
      </c>
      <c r="E1384" s="9">
        <v>90.910499999999999</v>
      </c>
      <c r="F1384" s="10" t="str">
        <f>+_01_CODIGOS_Y_COSTOS_xlsm[[#This Row],[FABRICA]]&amp;_01_CODIGOS_Y_COSTOS_xlsm[[#This Row],[CODIGO]]</f>
        <v>SKOTNICAD01A 1725</v>
      </c>
      <c r="G1384"/>
      <c r="H1384"/>
      <c r="I1384"/>
      <c r="J1384"/>
      <c r="K1384"/>
      <c r="L1384"/>
    </row>
    <row r="1385" spans="1:12" x14ac:dyDescent="0.2">
      <c r="A1385" t="s">
        <v>9199</v>
      </c>
      <c r="B1385" s="10" t="s">
        <v>2129</v>
      </c>
      <c r="C1385" t="s">
        <v>9232</v>
      </c>
      <c r="D1385" t="s">
        <v>8017</v>
      </c>
      <c r="E1385" s="9">
        <v>111.70489999999999</v>
      </c>
      <c r="F1385" s="10" t="str">
        <f>+_01_CODIGOS_Y_COSTOS_xlsm[[#This Row],[FABRICA]]&amp;_01_CODIGOS_Y_COSTOS_xlsm[[#This Row],[CODIGO]]</f>
        <v>SKOTNICAD01B 017</v>
      </c>
      <c r="G1385"/>
      <c r="H1385"/>
      <c r="I1385"/>
      <c r="J1385"/>
      <c r="K1385"/>
      <c r="L1385"/>
    </row>
    <row r="1386" spans="1:12" x14ac:dyDescent="0.2">
      <c r="A1386" t="s">
        <v>9199</v>
      </c>
      <c r="B1386" s="10" t="s">
        <v>2131</v>
      </c>
      <c r="C1386" t="s">
        <v>9233</v>
      </c>
      <c r="D1386" t="s">
        <v>8018</v>
      </c>
      <c r="E1386" s="9">
        <v>70.181100000000001</v>
      </c>
      <c r="F1386" s="10" t="str">
        <f>+_01_CODIGOS_Y_COSTOS_xlsm[[#This Row],[FABRICA]]&amp;_01_CODIGOS_Y_COSTOS_xlsm[[#This Row],[CODIGO]]</f>
        <v>SKOTNICAD01C 1823</v>
      </c>
      <c r="G1386"/>
      <c r="H1386"/>
      <c r="I1386"/>
      <c r="J1386"/>
      <c r="K1386"/>
      <c r="L1386"/>
    </row>
    <row r="1387" spans="1:12" x14ac:dyDescent="0.2">
      <c r="A1387" t="s">
        <v>9199</v>
      </c>
      <c r="B1387" s="10" t="s">
        <v>2132</v>
      </c>
      <c r="C1387" t="s">
        <v>9234</v>
      </c>
      <c r="D1387" t="s">
        <v>8019</v>
      </c>
      <c r="E1387" s="9">
        <v>90.910499999999999</v>
      </c>
      <c r="F1387" s="10" t="str">
        <f>+_01_CODIGOS_Y_COSTOS_xlsm[[#This Row],[FABRICA]]&amp;_01_CODIGOS_Y_COSTOS_xlsm[[#This Row],[CODIGO]]</f>
        <v>SKOTNICAD01A 1826</v>
      </c>
      <c r="G1387"/>
      <c r="H1387"/>
      <c r="I1387"/>
      <c r="J1387"/>
      <c r="K1387"/>
      <c r="L1387"/>
    </row>
    <row r="1388" spans="1:12" x14ac:dyDescent="0.2">
      <c r="A1388" t="s">
        <v>9199</v>
      </c>
      <c r="B1388" s="10" t="s">
        <v>2134</v>
      </c>
      <c r="C1388" t="s">
        <v>9235</v>
      </c>
      <c r="D1388" t="s">
        <v>8020</v>
      </c>
      <c r="E1388" s="9">
        <v>150.1096</v>
      </c>
      <c r="F1388" s="10" t="str">
        <f>+_01_CODIGOS_Y_COSTOS_xlsm[[#This Row],[FABRICA]]&amp;_01_CODIGOS_Y_COSTOS_xlsm[[#This Row],[CODIGO]]</f>
        <v>SKOTNICAD01B 018</v>
      </c>
      <c r="G1388"/>
      <c r="H1388"/>
      <c r="I1388"/>
      <c r="J1388"/>
      <c r="K1388"/>
      <c r="L1388"/>
    </row>
    <row r="1389" spans="1:12" x14ac:dyDescent="0.2">
      <c r="A1389" t="s">
        <v>9199</v>
      </c>
      <c r="B1389" s="10" t="s">
        <v>2136</v>
      </c>
      <c r="C1389" t="s">
        <v>9236</v>
      </c>
      <c r="D1389" t="s">
        <v>8021</v>
      </c>
      <c r="E1389" s="9">
        <v>90.910499999999999</v>
      </c>
      <c r="F1389" s="10" t="str">
        <f>+_01_CODIGOS_Y_COSTOS_xlsm[[#This Row],[FABRICA]]&amp;_01_CODIGOS_Y_COSTOS_xlsm[[#This Row],[CODIGO]]</f>
        <v>SKOTNICAD01C 1924</v>
      </c>
      <c r="G1389"/>
      <c r="H1389"/>
      <c r="I1389"/>
      <c r="J1389"/>
      <c r="K1389"/>
      <c r="L1389"/>
    </row>
    <row r="1390" spans="1:12" x14ac:dyDescent="0.2">
      <c r="A1390" t="s">
        <v>9199</v>
      </c>
      <c r="B1390" s="10" t="s">
        <v>2137</v>
      </c>
      <c r="C1390" t="s">
        <v>9237</v>
      </c>
      <c r="D1390" t="s">
        <v>8022</v>
      </c>
      <c r="E1390" s="9">
        <v>90.910499999999999</v>
      </c>
      <c r="F1390" s="10" t="str">
        <f>+_01_CODIGOS_Y_COSTOS_xlsm[[#This Row],[FABRICA]]&amp;_01_CODIGOS_Y_COSTOS_xlsm[[#This Row],[CODIGO]]</f>
        <v>SKOTNICAD01A 1927</v>
      </c>
      <c r="G1390"/>
      <c r="H1390"/>
      <c r="I1390"/>
      <c r="J1390"/>
      <c r="K1390"/>
      <c r="L1390"/>
    </row>
    <row r="1391" spans="1:12" x14ac:dyDescent="0.2">
      <c r="A1391" t="s">
        <v>9199</v>
      </c>
      <c r="B1391" s="10" t="s">
        <v>2139</v>
      </c>
      <c r="C1391" t="s">
        <v>9238</v>
      </c>
      <c r="D1391" t="s">
        <v>8023</v>
      </c>
      <c r="E1391" s="9">
        <v>150.1096</v>
      </c>
      <c r="F1391" s="10" t="str">
        <f>+_01_CODIGOS_Y_COSTOS_xlsm[[#This Row],[FABRICA]]&amp;_01_CODIGOS_Y_COSTOS_xlsm[[#This Row],[CODIGO]]</f>
        <v>SKOTNICAD01B 019</v>
      </c>
      <c r="G1391"/>
      <c r="H1391"/>
      <c r="I1391"/>
      <c r="J1391"/>
      <c r="K1391"/>
      <c r="L1391"/>
    </row>
    <row r="1392" spans="1:12" x14ac:dyDescent="0.2">
      <c r="A1392" t="s">
        <v>9199</v>
      </c>
      <c r="B1392" s="10" t="s">
        <v>2141</v>
      </c>
      <c r="C1392" t="s">
        <v>9239</v>
      </c>
      <c r="D1392" t="s">
        <v>8024</v>
      </c>
      <c r="E1392" s="9">
        <v>90.910499999999999</v>
      </c>
      <c r="F1392" s="10" t="str">
        <f>+_01_CODIGOS_Y_COSTOS_xlsm[[#This Row],[FABRICA]]&amp;_01_CODIGOS_Y_COSTOS_xlsm[[#This Row],[CODIGO]]</f>
        <v>SKOTNICAD01C 2025</v>
      </c>
      <c r="G1392"/>
      <c r="H1392"/>
      <c r="I1392"/>
      <c r="J1392"/>
      <c r="K1392"/>
      <c r="L1392"/>
    </row>
    <row r="1393" spans="1:12" x14ac:dyDescent="0.2">
      <c r="A1393" t="s">
        <v>9199</v>
      </c>
      <c r="B1393" s="10" t="s">
        <v>2143</v>
      </c>
      <c r="C1393" t="s">
        <v>9240</v>
      </c>
      <c r="D1393" t="s">
        <v>8025</v>
      </c>
      <c r="E1393" s="9">
        <v>90.910499999999999</v>
      </c>
      <c r="F1393" s="10" t="str">
        <f>+_01_CODIGOS_Y_COSTOS_xlsm[[#This Row],[FABRICA]]&amp;_01_CODIGOS_Y_COSTOS_xlsm[[#This Row],[CODIGO]]</f>
        <v>SKOTNICAD01A 2028</v>
      </c>
      <c r="G1393"/>
      <c r="H1393"/>
      <c r="I1393"/>
      <c r="J1393"/>
      <c r="K1393"/>
      <c r="L1393"/>
    </row>
    <row r="1394" spans="1:12" x14ac:dyDescent="0.2">
      <c r="A1394" t="s">
        <v>9199</v>
      </c>
      <c r="B1394" s="10" t="s">
        <v>2145</v>
      </c>
      <c r="C1394" t="s">
        <v>9241</v>
      </c>
      <c r="D1394" t="s">
        <v>8026</v>
      </c>
      <c r="E1394" s="9">
        <v>150.1096</v>
      </c>
      <c r="F1394" s="10" t="str">
        <f>+_01_CODIGOS_Y_COSTOS_xlsm[[#This Row],[FABRICA]]&amp;_01_CODIGOS_Y_COSTOS_xlsm[[#This Row],[CODIGO]]</f>
        <v>SKOTNICAD01B 020</v>
      </c>
      <c r="G1394"/>
      <c r="H1394"/>
      <c r="I1394"/>
      <c r="J1394"/>
      <c r="K1394"/>
      <c r="L1394"/>
    </row>
    <row r="1395" spans="1:12" x14ac:dyDescent="0.2">
      <c r="A1395" t="s">
        <v>9199</v>
      </c>
      <c r="B1395" s="10" t="s">
        <v>2147</v>
      </c>
      <c r="C1395" t="s">
        <v>9242</v>
      </c>
      <c r="D1395" t="s">
        <v>8027</v>
      </c>
      <c r="E1395" s="9">
        <v>93.314899999999994</v>
      </c>
      <c r="F1395" s="10" t="str">
        <f>+_01_CODIGOS_Y_COSTOS_xlsm[[#This Row],[FABRICA]]&amp;_01_CODIGOS_Y_COSTOS_xlsm[[#This Row],[CODIGO]]</f>
        <v>SKOTNICAD01C 2126</v>
      </c>
      <c r="G1395"/>
      <c r="H1395"/>
      <c r="I1395"/>
      <c r="J1395"/>
      <c r="K1395"/>
      <c r="L1395"/>
    </row>
    <row r="1396" spans="1:12" x14ac:dyDescent="0.2">
      <c r="A1396" t="s">
        <v>9199</v>
      </c>
      <c r="B1396" s="10" t="s">
        <v>2148</v>
      </c>
      <c r="C1396" t="s">
        <v>9243</v>
      </c>
      <c r="D1396" t="s">
        <v>8028</v>
      </c>
      <c r="E1396" s="9">
        <v>111.70489999999999</v>
      </c>
      <c r="F1396" s="10" t="str">
        <f>+_01_CODIGOS_Y_COSTOS_xlsm[[#This Row],[FABRICA]]&amp;_01_CODIGOS_Y_COSTOS_xlsm[[#This Row],[CODIGO]]</f>
        <v>SKOTNICAD01A 2129</v>
      </c>
      <c r="G1396"/>
      <c r="H1396"/>
      <c r="I1396"/>
      <c r="J1396"/>
      <c r="K1396"/>
      <c r="L1396"/>
    </row>
    <row r="1397" spans="1:12" x14ac:dyDescent="0.2">
      <c r="A1397" t="s">
        <v>9199</v>
      </c>
      <c r="B1397" s="10" t="s">
        <v>2150</v>
      </c>
      <c r="C1397" t="s">
        <v>9244</v>
      </c>
      <c r="D1397" t="s">
        <v>8029</v>
      </c>
      <c r="E1397" s="9">
        <v>150.1096</v>
      </c>
      <c r="F1397" s="10" t="str">
        <f>+_01_CODIGOS_Y_COSTOS_xlsm[[#This Row],[FABRICA]]&amp;_01_CODIGOS_Y_COSTOS_xlsm[[#This Row],[CODIGO]]</f>
        <v>SKOTNICAD01B 021</v>
      </c>
      <c r="G1397"/>
      <c r="H1397"/>
      <c r="I1397"/>
      <c r="J1397"/>
      <c r="K1397"/>
      <c r="L1397"/>
    </row>
    <row r="1398" spans="1:12" x14ac:dyDescent="0.2">
      <c r="A1398" t="s">
        <v>9199</v>
      </c>
      <c r="B1398" s="10" t="s">
        <v>2152</v>
      </c>
      <c r="C1398" t="s">
        <v>9245</v>
      </c>
      <c r="D1398" t="s">
        <v>8030</v>
      </c>
      <c r="E1398" s="9">
        <v>93.314899999999994</v>
      </c>
      <c r="F1398" s="10" t="str">
        <f>+_01_CODIGOS_Y_COSTOS_xlsm[[#This Row],[FABRICA]]&amp;_01_CODIGOS_Y_COSTOS_xlsm[[#This Row],[CODIGO]]</f>
        <v>SKOTNICAD01C 2227</v>
      </c>
      <c r="G1398"/>
      <c r="H1398"/>
      <c r="I1398"/>
      <c r="J1398"/>
      <c r="K1398"/>
      <c r="L1398"/>
    </row>
    <row r="1399" spans="1:12" x14ac:dyDescent="0.2">
      <c r="A1399" t="s">
        <v>9199</v>
      </c>
      <c r="B1399" s="10" t="s">
        <v>2154</v>
      </c>
      <c r="C1399" t="s">
        <v>9246</v>
      </c>
      <c r="D1399" t="s">
        <v>8031</v>
      </c>
      <c r="E1399" s="9">
        <v>111.70489999999999</v>
      </c>
      <c r="F1399" s="10" t="str">
        <f>+_01_CODIGOS_Y_COSTOS_xlsm[[#This Row],[FABRICA]]&amp;_01_CODIGOS_Y_COSTOS_xlsm[[#This Row],[CODIGO]]</f>
        <v>SKOTNICAD01A 2230</v>
      </c>
      <c r="G1399"/>
      <c r="H1399"/>
      <c r="I1399"/>
      <c r="J1399"/>
      <c r="K1399"/>
      <c r="L1399"/>
    </row>
    <row r="1400" spans="1:12" x14ac:dyDescent="0.2">
      <c r="A1400" t="s">
        <v>9199</v>
      </c>
      <c r="B1400" s="10" t="s">
        <v>2156</v>
      </c>
      <c r="C1400" t="s">
        <v>9247</v>
      </c>
      <c r="D1400" t="s">
        <v>8032</v>
      </c>
      <c r="E1400" s="9">
        <v>150.1096</v>
      </c>
      <c r="F1400" s="10" t="str">
        <f>+_01_CODIGOS_Y_COSTOS_xlsm[[#This Row],[FABRICA]]&amp;_01_CODIGOS_Y_COSTOS_xlsm[[#This Row],[CODIGO]]</f>
        <v>SKOTNICAD01B 022</v>
      </c>
      <c r="G1400"/>
      <c r="H1400"/>
      <c r="I1400"/>
      <c r="J1400"/>
      <c r="K1400"/>
      <c r="L1400"/>
    </row>
    <row r="1401" spans="1:12" x14ac:dyDescent="0.2">
      <c r="A1401" t="s">
        <v>9199</v>
      </c>
      <c r="B1401" s="10" t="s">
        <v>2158</v>
      </c>
      <c r="C1401" t="s">
        <v>9248</v>
      </c>
      <c r="D1401" t="s">
        <v>8033</v>
      </c>
      <c r="E1401" s="9">
        <v>93.314899999999994</v>
      </c>
      <c r="F1401" s="10" t="str">
        <f>+_01_CODIGOS_Y_COSTOS_xlsm[[#This Row],[FABRICA]]&amp;_01_CODIGOS_Y_COSTOS_xlsm[[#This Row],[CODIGO]]</f>
        <v>SKOTNICAD01C 2328</v>
      </c>
      <c r="G1401"/>
      <c r="H1401"/>
      <c r="I1401"/>
      <c r="J1401"/>
      <c r="K1401"/>
      <c r="L1401"/>
    </row>
    <row r="1402" spans="1:12" x14ac:dyDescent="0.2">
      <c r="A1402" t="s">
        <v>9199</v>
      </c>
      <c r="B1402" s="10" t="s">
        <v>2160</v>
      </c>
      <c r="C1402" t="s">
        <v>9249</v>
      </c>
      <c r="D1402" t="s">
        <v>8034</v>
      </c>
      <c r="E1402" s="9">
        <v>111.70489999999999</v>
      </c>
      <c r="F1402" s="10" t="str">
        <f>+_01_CODIGOS_Y_COSTOS_xlsm[[#This Row],[FABRICA]]&amp;_01_CODIGOS_Y_COSTOS_xlsm[[#This Row],[CODIGO]]</f>
        <v>SKOTNICAD01A 2331</v>
      </c>
      <c r="G1402"/>
      <c r="H1402"/>
      <c r="I1402"/>
      <c r="J1402"/>
      <c r="K1402"/>
      <c r="L1402"/>
    </row>
    <row r="1403" spans="1:12" x14ac:dyDescent="0.2">
      <c r="A1403" t="s">
        <v>9199</v>
      </c>
      <c r="B1403" s="10" t="s">
        <v>2162</v>
      </c>
      <c r="C1403" t="s">
        <v>9250</v>
      </c>
      <c r="D1403" t="s">
        <v>8035</v>
      </c>
      <c r="E1403" s="9">
        <v>177.8571</v>
      </c>
      <c r="F1403" s="10" t="str">
        <f>+_01_CODIGOS_Y_COSTOS_xlsm[[#This Row],[FABRICA]]&amp;_01_CODIGOS_Y_COSTOS_xlsm[[#This Row],[CODIGO]]</f>
        <v>SKOTNICAD01B 023</v>
      </c>
      <c r="G1403"/>
      <c r="H1403"/>
      <c r="I1403"/>
      <c r="J1403"/>
      <c r="K1403"/>
      <c r="L1403"/>
    </row>
    <row r="1404" spans="1:12" x14ac:dyDescent="0.2">
      <c r="A1404" t="s">
        <v>9199</v>
      </c>
      <c r="B1404" s="10" t="s">
        <v>2164</v>
      </c>
      <c r="C1404" t="s">
        <v>9251</v>
      </c>
      <c r="D1404" t="s">
        <v>8036</v>
      </c>
      <c r="E1404" s="9">
        <v>118.4631</v>
      </c>
      <c r="F1404" s="10" t="str">
        <f>+_01_CODIGOS_Y_COSTOS_xlsm[[#This Row],[FABRICA]]&amp;_01_CODIGOS_Y_COSTOS_xlsm[[#This Row],[CODIGO]]</f>
        <v>SKOTNICAD01C 2429</v>
      </c>
      <c r="G1404"/>
      <c r="H1404"/>
      <c r="I1404"/>
      <c r="J1404"/>
      <c r="K1404"/>
      <c r="L1404"/>
    </row>
    <row r="1405" spans="1:12" x14ac:dyDescent="0.2">
      <c r="A1405" t="s">
        <v>9199</v>
      </c>
      <c r="B1405" s="10" t="s">
        <v>2166</v>
      </c>
      <c r="C1405" t="s">
        <v>9252</v>
      </c>
      <c r="D1405" t="s">
        <v>8037</v>
      </c>
      <c r="E1405" s="9">
        <v>111.70489999999999</v>
      </c>
      <c r="F1405" s="10" t="str">
        <f>+_01_CODIGOS_Y_COSTOS_xlsm[[#This Row],[FABRICA]]&amp;_01_CODIGOS_Y_COSTOS_xlsm[[#This Row],[CODIGO]]</f>
        <v>SKOTNICAD01A 2432</v>
      </c>
      <c r="G1405"/>
      <c r="H1405"/>
      <c r="I1405"/>
      <c r="J1405"/>
      <c r="K1405"/>
      <c r="L1405"/>
    </row>
    <row r="1406" spans="1:12" x14ac:dyDescent="0.2">
      <c r="A1406" t="s">
        <v>9199</v>
      </c>
      <c r="B1406" s="10" t="s">
        <v>2167</v>
      </c>
      <c r="C1406" t="s">
        <v>9253</v>
      </c>
      <c r="D1406" t="s">
        <v>8038</v>
      </c>
      <c r="E1406" s="9">
        <v>177.8571</v>
      </c>
      <c r="F1406" s="10" t="str">
        <f>+_01_CODIGOS_Y_COSTOS_xlsm[[#This Row],[FABRICA]]&amp;_01_CODIGOS_Y_COSTOS_xlsm[[#This Row],[CODIGO]]</f>
        <v>SKOTNICAD01B 024</v>
      </c>
      <c r="G1406"/>
      <c r="H1406"/>
      <c r="I1406"/>
      <c r="J1406"/>
      <c r="K1406"/>
      <c r="L1406"/>
    </row>
    <row r="1407" spans="1:12" x14ac:dyDescent="0.2">
      <c r="A1407" t="s">
        <v>9199</v>
      </c>
      <c r="B1407" s="10" t="s">
        <v>2169</v>
      </c>
      <c r="C1407" t="s">
        <v>9254</v>
      </c>
      <c r="D1407" t="s">
        <v>8039</v>
      </c>
      <c r="E1407" s="9">
        <v>118.4631</v>
      </c>
      <c r="F1407" s="10" t="str">
        <f>+_01_CODIGOS_Y_COSTOS_xlsm[[#This Row],[FABRICA]]&amp;_01_CODIGOS_Y_COSTOS_xlsm[[#This Row],[CODIGO]]</f>
        <v>SKOTNICAD01C 2530</v>
      </c>
      <c r="G1407"/>
      <c r="H1407"/>
      <c r="I1407"/>
      <c r="J1407"/>
      <c r="K1407"/>
      <c r="L1407"/>
    </row>
    <row r="1408" spans="1:12" x14ac:dyDescent="0.2">
      <c r="A1408" t="s">
        <v>9199</v>
      </c>
      <c r="B1408" s="10" t="s">
        <v>2171</v>
      </c>
      <c r="C1408" t="s">
        <v>9255</v>
      </c>
      <c r="D1408" t="s">
        <v>8040</v>
      </c>
      <c r="E1408" s="9">
        <v>111.70489999999999</v>
      </c>
      <c r="F1408" s="10" t="str">
        <f>+_01_CODIGOS_Y_COSTOS_xlsm[[#This Row],[FABRICA]]&amp;_01_CODIGOS_Y_COSTOS_xlsm[[#This Row],[CODIGO]]</f>
        <v>SKOTNICAD01A 2533</v>
      </c>
      <c r="G1408"/>
      <c r="H1408"/>
      <c r="I1408"/>
      <c r="J1408"/>
      <c r="K1408"/>
      <c r="L1408"/>
    </row>
    <row r="1409" spans="1:12" x14ac:dyDescent="0.2">
      <c r="A1409" t="s">
        <v>9199</v>
      </c>
      <c r="B1409" s="10" t="s">
        <v>2173</v>
      </c>
      <c r="C1409" t="s">
        <v>9256</v>
      </c>
      <c r="D1409" t="s">
        <v>8041</v>
      </c>
      <c r="E1409" s="9">
        <v>177.8571</v>
      </c>
      <c r="F1409" s="10" t="str">
        <f>+_01_CODIGOS_Y_COSTOS_xlsm[[#This Row],[FABRICA]]&amp;_01_CODIGOS_Y_COSTOS_xlsm[[#This Row],[CODIGO]]</f>
        <v>SKOTNICAD01B 025</v>
      </c>
      <c r="G1409"/>
      <c r="H1409"/>
      <c r="I1409"/>
      <c r="J1409"/>
      <c r="K1409"/>
      <c r="L1409"/>
    </row>
    <row r="1410" spans="1:12" x14ac:dyDescent="0.2">
      <c r="A1410" t="s">
        <v>9199</v>
      </c>
      <c r="B1410" s="10" t="s">
        <v>2175</v>
      </c>
      <c r="C1410" t="s">
        <v>9257</v>
      </c>
      <c r="D1410" t="s">
        <v>8042</v>
      </c>
      <c r="E1410" s="9">
        <v>118.4631</v>
      </c>
      <c r="F1410" s="10" t="str">
        <f>+_01_CODIGOS_Y_COSTOS_xlsm[[#This Row],[FABRICA]]&amp;_01_CODIGOS_Y_COSTOS_xlsm[[#This Row],[CODIGO]]</f>
        <v>SKOTNICAD01C 2631</v>
      </c>
      <c r="G1410"/>
      <c r="H1410"/>
      <c r="I1410"/>
      <c r="J1410"/>
      <c r="K1410"/>
      <c r="L1410"/>
    </row>
    <row r="1411" spans="1:12" x14ac:dyDescent="0.2">
      <c r="A1411" t="s">
        <v>9199</v>
      </c>
      <c r="B1411" s="10" t="s">
        <v>2177</v>
      </c>
      <c r="C1411" t="s">
        <v>9258</v>
      </c>
      <c r="D1411" t="s">
        <v>8043</v>
      </c>
      <c r="E1411" s="9">
        <v>150.1096</v>
      </c>
      <c r="F1411" s="10" t="str">
        <f>+_01_CODIGOS_Y_COSTOS_xlsm[[#This Row],[FABRICA]]&amp;_01_CODIGOS_Y_COSTOS_xlsm[[#This Row],[CODIGO]]</f>
        <v>SKOTNICAD01A 2634</v>
      </c>
      <c r="G1411"/>
      <c r="H1411"/>
      <c r="I1411"/>
      <c r="J1411"/>
      <c r="K1411"/>
      <c r="L1411"/>
    </row>
    <row r="1412" spans="1:12" x14ac:dyDescent="0.2">
      <c r="A1412" t="s">
        <v>9199</v>
      </c>
      <c r="B1412" s="10" t="s">
        <v>2178</v>
      </c>
      <c r="C1412" t="s">
        <v>9259</v>
      </c>
      <c r="D1412" t="s">
        <v>8044</v>
      </c>
      <c r="E1412" s="9">
        <v>177.8571</v>
      </c>
      <c r="F1412" s="10" t="str">
        <f>+_01_CODIGOS_Y_COSTOS_xlsm[[#This Row],[FABRICA]]&amp;_01_CODIGOS_Y_COSTOS_xlsm[[#This Row],[CODIGO]]</f>
        <v>SKOTNICAD01B 026</v>
      </c>
      <c r="G1412"/>
      <c r="H1412"/>
      <c r="I1412"/>
      <c r="J1412"/>
      <c r="K1412"/>
      <c r="L1412"/>
    </row>
    <row r="1413" spans="1:12" x14ac:dyDescent="0.2">
      <c r="A1413" t="s">
        <v>9199</v>
      </c>
      <c r="B1413" s="10" t="s">
        <v>2180</v>
      </c>
      <c r="C1413" t="s">
        <v>9260</v>
      </c>
      <c r="D1413" t="s">
        <v>8045</v>
      </c>
      <c r="E1413" s="9">
        <v>150.1096</v>
      </c>
      <c r="F1413" s="10" t="str">
        <f>+_01_CODIGOS_Y_COSTOS_xlsm[[#This Row],[FABRICA]]&amp;_01_CODIGOS_Y_COSTOS_xlsm[[#This Row],[CODIGO]]</f>
        <v>SKOTNICAD01A 2735</v>
      </c>
      <c r="G1413"/>
      <c r="H1413"/>
      <c r="I1413"/>
      <c r="J1413"/>
      <c r="K1413"/>
      <c r="L1413"/>
    </row>
    <row r="1414" spans="1:12" x14ac:dyDescent="0.2">
      <c r="A1414" t="s">
        <v>9199</v>
      </c>
      <c r="B1414" s="10" t="s">
        <v>2182</v>
      </c>
      <c r="C1414" t="s">
        <v>9261</v>
      </c>
      <c r="D1414" t="s">
        <v>8046</v>
      </c>
      <c r="E1414" s="9">
        <v>177.8571</v>
      </c>
      <c r="F1414" s="10" t="str">
        <f>+_01_CODIGOS_Y_COSTOS_xlsm[[#This Row],[FABRICA]]&amp;_01_CODIGOS_Y_COSTOS_xlsm[[#This Row],[CODIGO]]</f>
        <v>SKOTNICAD01B 027</v>
      </c>
      <c r="G1414"/>
      <c r="H1414"/>
      <c r="I1414"/>
      <c r="J1414"/>
      <c r="K1414"/>
      <c r="L1414"/>
    </row>
    <row r="1415" spans="1:12" x14ac:dyDescent="0.2">
      <c r="A1415" t="s">
        <v>9199</v>
      </c>
      <c r="B1415" s="10" t="s">
        <v>2184</v>
      </c>
      <c r="C1415" t="s">
        <v>9262</v>
      </c>
      <c r="D1415" t="s">
        <v>8047</v>
      </c>
      <c r="E1415" s="9">
        <v>150.1096</v>
      </c>
      <c r="F1415" s="10" t="str">
        <f>+_01_CODIGOS_Y_COSTOS_xlsm[[#This Row],[FABRICA]]&amp;_01_CODIGOS_Y_COSTOS_xlsm[[#This Row],[CODIGO]]</f>
        <v>SKOTNICAD01A 2836</v>
      </c>
      <c r="G1415"/>
      <c r="H1415"/>
      <c r="I1415"/>
      <c r="J1415"/>
      <c r="K1415"/>
      <c r="L1415"/>
    </row>
    <row r="1416" spans="1:12" x14ac:dyDescent="0.2">
      <c r="A1416" t="s">
        <v>9199</v>
      </c>
      <c r="B1416" s="10" t="s">
        <v>2185</v>
      </c>
      <c r="C1416" t="s">
        <v>9263</v>
      </c>
      <c r="D1416" t="s">
        <v>8048</v>
      </c>
      <c r="E1416" s="9">
        <v>208.72380000000001</v>
      </c>
      <c r="F1416" s="10" t="str">
        <f>+_01_CODIGOS_Y_COSTOS_xlsm[[#This Row],[FABRICA]]&amp;_01_CODIGOS_Y_COSTOS_xlsm[[#This Row],[CODIGO]]</f>
        <v>SKOTNICAD01B 028</v>
      </c>
      <c r="G1416"/>
      <c r="H1416"/>
      <c r="I1416"/>
      <c r="J1416"/>
      <c r="K1416"/>
      <c r="L1416"/>
    </row>
    <row r="1417" spans="1:12" x14ac:dyDescent="0.2">
      <c r="A1417" t="s">
        <v>9199</v>
      </c>
      <c r="B1417" s="10" t="s">
        <v>2187</v>
      </c>
      <c r="C1417" t="s">
        <v>9264</v>
      </c>
      <c r="D1417" t="s">
        <v>8049</v>
      </c>
      <c r="E1417" s="9">
        <v>150.1096</v>
      </c>
      <c r="F1417" s="10" t="str">
        <f>+_01_CODIGOS_Y_COSTOS_xlsm[[#This Row],[FABRICA]]&amp;_01_CODIGOS_Y_COSTOS_xlsm[[#This Row],[CODIGO]]</f>
        <v>SKOTNICAD01A 2937</v>
      </c>
      <c r="G1417"/>
      <c r="H1417"/>
      <c r="I1417"/>
      <c r="J1417"/>
      <c r="K1417"/>
      <c r="L1417"/>
    </row>
    <row r="1418" spans="1:12" x14ac:dyDescent="0.2">
      <c r="A1418" t="s">
        <v>9199</v>
      </c>
      <c r="B1418" s="10" t="s">
        <v>2189</v>
      </c>
      <c r="C1418" t="s">
        <v>9265</v>
      </c>
      <c r="D1418" t="s">
        <v>8050</v>
      </c>
      <c r="E1418" s="9">
        <v>208.72380000000001</v>
      </c>
      <c r="F1418" s="10" t="str">
        <f>+_01_CODIGOS_Y_COSTOS_xlsm[[#This Row],[FABRICA]]&amp;_01_CODIGOS_Y_COSTOS_xlsm[[#This Row],[CODIGO]]</f>
        <v>SKOTNICAD01B 029</v>
      </c>
      <c r="G1418"/>
      <c r="H1418"/>
      <c r="I1418"/>
      <c r="J1418"/>
      <c r="K1418"/>
      <c r="L1418"/>
    </row>
    <row r="1419" spans="1:12" x14ac:dyDescent="0.2">
      <c r="A1419" t="s">
        <v>9199</v>
      </c>
      <c r="B1419" s="10" t="s">
        <v>2191</v>
      </c>
      <c r="C1419" t="s">
        <v>9266</v>
      </c>
      <c r="D1419" t="s">
        <v>8051</v>
      </c>
      <c r="E1419" s="9">
        <v>154.46340000000001</v>
      </c>
      <c r="F1419" s="10" t="str">
        <f>+_01_CODIGOS_Y_COSTOS_xlsm[[#This Row],[FABRICA]]&amp;_01_CODIGOS_Y_COSTOS_xlsm[[#This Row],[CODIGO]]</f>
        <v>SKOTNICAD01C 3035</v>
      </c>
      <c r="G1419"/>
      <c r="H1419"/>
      <c r="I1419"/>
      <c r="J1419"/>
      <c r="K1419"/>
      <c r="L1419"/>
    </row>
    <row r="1420" spans="1:12" x14ac:dyDescent="0.2">
      <c r="A1420" t="s">
        <v>9199</v>
      </c>
      <c r="B1420" s="10" t="s">
        <v>2193</v>
      </c>
      <c r="C1420" t="s">
        <v>9267</v>
      </c>
      <c r="D1420" t="s">
        <v>8052</v>
      </c>
      <c r="E1420" s="9">
        <v>150.1096</v>
      </c>
      <c r="F1420" s="10" t="str">
        <f>+_01_CODIGOS_Y_COSTOS_xlsm[[#This Row],[FABRICA]]&amp;_01_CODIGOS_Y_COSTOS_xlsm[[#This Row],[CODIGO]]</f>
        <v>SKOTNICAD01A 3038</v>
      </c>
      <c r="G1420"/>
      <c r="H1420"/>
      <c r="I1420"/>
      <c r="J1420"/>
      <c r="K1420"/>
      <c r="L1420"/>
    </row>
    <row r="1421" spans="1:12" x14ac:dyDescent="0.2">
      <c r="A1421" t="s">
        <v>9199</v>
      </c>
      <c r="B1421" s="10" t="s">
        <v>2195</v>
      </c>
      <c r="C1421" t="s">
        <v>9268</v>
      </c>
      <c r="D1421" t="s">
        <v>8053</v>
      </c>
      <c r="E1421" s="9">
        <v>208.72380000000001</v>
      </c>
      <c r="F1421" s="10" t="str">
        <f>+_01_CODIGOS_Y_COSTOS_xlsm[[#This Row],[FABRICA]]&amp;_01_CODIGOS_Y_COSTOS_xlsm[[#This Row],[CODIGO]]</f>
        <v>SKOTNICAD01B 030</v>
      </c>
      <c r="G1421"/>
      <c r="H1421"/>
      <c r="I1421"/>
      <c r="J1421"/>
      <c r="K1421"/>
      <c r="L1421"/>
    </row>
    <row r="1422" spans="1:12" x14ac:dyDescent="0.2">
      <c r="A1422" t="s">
        <v>9199</v>
      </c>
      <c r="B1422" s="10" t="s">
        <v>2197</v>
      </c>
      <c r="C1422" t="s">
        <v>9269</v>
      </c>
      <c r="D1422" t="s">
        <v>8054</v>
      </c>
      <c r="E1422" s="9">
        <v>177.8571</v>
      </c>
      <c r="F1422" s="10" t="str">
        <f>+_01_CODIGOS_Y_COSTOS_xlsm[[#This Row],[FABRICA]]&amp;_01_CODIGOS_Y_COSTOS_xlsm[[#This Row],[CODIGO]]</f>
        <v>SKOTNICAD01A 3139</v>
      </c>
      <c r="G1422"/>
      <c r="H1422"/>
      <c r="I1422"/>
      <c r="J1422"/>
      <c r="K1422"/>
      <c r="L1422"/>
    </row>
    <row r="1423" spans="1:12" x14ac:dyDescent="0.2">
      <c r="A1423" t="s">
        <v>9199</v>
      </c>
      <c r="B1423" s="10" t="s">
        <v>2199</v>
      </c>
      <c r="C1423" t="s">
        <v>9270</v>
      </c>
      <c r="D1423" t="s">
        <v>8055</v>
      </c>
      <c r="E1423" s="9">
        <v>208.72380000000001</v>
      </c>
      <c r="F1423" s="10" t="str">
        <f>+_01_CODIGOS_Y_COSTOS_xlsm[[#This Row],[FABRICA]]&amp;_01_CODIGOS_Y_COSTOS_xlsm[[#This Row],[CODIGO]]</f>
        <v>SKOTNICAD01B 031</v>
      </c>
      <c r="G1423"/>
      <c r="H1423"/>
      <c r="I1423"/>
      <c r="J1423"/>
      <c r="K1423"/>
      <c r="L1423"/>
    </row>
    <row r="1424" spans="1:12" x14ac:dyDescent="0.2">
      <c r="A1424" t="s">
        <v>9199</v>
      </c>
      <c r="B1424" s="10" t="s">
        <v>2201</v>
      </c>
      <c r="C1424" t="s">
        <v>9271</v>
      </c>
      <c r="D1424" t="s">
        <v>8056</v>
      </c>
      <c r="E1424" s="9">
        <v>177.8571</v>
      </c>
      <c r="F1424" s="10" t="str">
        <f>+_01_CODIGOS_Y_COSTOS_xlsm[[#This Row],[FABRICA]]&amp;_01_CODIGOS_Y_COSTOS_xlsm[[#This Row],[CODIGO]]</f>
        <v>SKOTNICAD01A 3240</v>
      </c>
      <c r="G1424"/>
      <c r="H1424"/>
      <c r="I1424"/>
      <c r="J1424"/>
      <c r="K1424"/>
      <c r="L1424"/>
    </row>
    <row r="1425" spans="1:12" x14ac:dyDescent="0.2">
      <c r="A1425" t="s">
        <v>9199</v>
      </c>
      <c r="B1425" s="10" t="s">
        <v>2202</v>
      </c>
      <c r="C1425" t="s">
        <v>9272</v>
      </c>
      <c r="D1425" t="s">
        <v>8057</v>
      </c>
      <c r="E1425" s="9">
        <v>208.72380000000001</v>
      </c>
      <c r="F1425" s="10" t="str">
        <f>+_01_CODIGOS_Y_COSTOS_xlsm[[#This Row],[FABRICA]]&amp;_01_CODIGOS_Y_COSTOS_xlsm[[#This Row],[CODIGO]]</f>
        <v>SKOTNICAD01B 032</v>
      </c>
      <c r="G1425"/>
      <c r="H1425"/>
      <c r="I1425"/>
      <c r="J1425"/>
      <c r="K1425"/>
      <c r="L1425"/>
    </row>
    <row r="1426" spans="1:12" x14ac:dyDescent="0.2">
      <c r="A1426" t="s">
        <v>9199</v>
      </c>
      <c r="B1426" s="10" t="s">
        <v>2204</v>
      </c>
      <c r="C1426" t="s">
        <v>9273</v>
      </c>
      <c r="D1426" t="s">
        <v>8058</v>
      </c>
      <c r="E1426" s="9">
        <v>177.8571</v>
      </c>
      <c r="F1426" s="10" t="str">
        <f>+_01_CODIGOS_Y_COSTOS_xlsm[[#This Row],[FABRICA]]&amp;_01_CODIGOS_Y_COSTOS_xlsm[[#This Row],[CODIGO]]</f>
        <v>SKOTNICAD01A 3341</v>
      </c>
      <c r="G1426"/>
      <c r="H1426"/>
      <c r="I1426"/>
      <c r="J1426"/>
      <c r="K1426"/>
      <c r="L1426"/>
    </row>
    <row r="1427" spans="1:12" x14ac:dyDescent="0.2">
      <c r="A1427" t="s">
        <v>9199</v>
      </c>
      <c r="B1427" s="10" t="s">
        <v>2206</v>
      </c>
      <c r="C1427" t="s">
        <v>9274</v>
      </c>
      <c r="D1427" t="s">
        <v>8059</v>
      </c>
      <c r="E1427" s="9">
        <v>242.5797</v>
      </c>
      <c r="F1427" s="10" t="str">
        <f>+_01_CODIGOS_Y_COSTOS_xlsm[[#This Row],[FABRICA]]&amp;_01_CODIGOS_Y_COSTOS_xlsm[[#This Row],[CODIGO]]</f>
        <v>SKOTNICAD01B 033</v>
      </c>
      <c r="G1427"/>
      <c r="H1427"/>
      <c r="I1427"/>
      <c r="J1427"/>
      <c r="K1427"/>
      <c r="L1427"/>
    </row>
    <row r="1428" spans="1:12" x14ac:dyDescent="0.2">
      <c r="A1428" t="s">
        <v>9199</v>
      </c>
      <c r="B1428" s="10" t="s">
        <v>2208</v>
      </c>
      <c r="C1428" t="s">
        <v>9275</v>
      </c>
      <c r="D1428" t="s">
        <v>8060</v>
      </c>
      <c r="E1428" s="9">
        <v>177.8571</v>
      </c>
      <c r="F1428" s="10" t="str">
        <f>+_01_CODIGOS_Y_COSTOS_xlsm[[#This Row],[FABRICA]]&amp;_01_CODIGOS_Y_COSTOS_xlsm[[#This Row],[CODIGO]]</f>
        <v>SKOTNICAD01A 3442</v>
      </c>
      <c r="G1428"/>
      <c r="H1428"/>
      <c r="I1428"/>
      <c r="J1428"/>
      <c r="K1428"/>
      <c r="L1428"/>
    </row>
    <row r="1429" spans="1:12" x14ac:dyDescent="0.2">
      <c r="A1429" t="s">
        <v>9199</v>
      </c>
      <c r="B1429" s="10" t="s">
        <v>2210</v>
      </c>
      <c r="C1429" t="s">
        <v>9276</v>
      </c>
      <c r="D1429" t="s">
        <v>8061</v>
      </c>
      <c r="E1429" s="9">
        <v>242.5797</v>
      </c>
      <c r="F1429" s="10" t="str">
        <f>+_01_CODIGOS_Y_COSTOS_xlsm[[#This Row],[FABRICA]]&amp;_01_CODIGOS_Y_COSTOS_xlsm[[#This Row],[CODIGO]]</f>
        <v>SKOTNICAD01B 034</v>
      </c>
      <c r="G1429"/>
      <c r="H1429"/>
      <c r="I1429"/>
      <c r="J1429"/>
      <c r="K1429"/>
      <c r="L1429"/>
    </row>
    <row r="1430" spans="1:12" x14ac:dyDescent="0.2">
      <c r="A1430" t="s">
        <v>9199</v>
      </c>
      <c r="B1430" s="10" t="s">
        <v>2212</v>
      </c>
      <c r="C1430" t="s">
        <v>9277</v>
      </c>
      <c r="D1430" t="s">
        <v>8062</v>
      </c>
      <c r="E1430" s="9">
        <v>177.8571</v>
      </c>
      <c r="F1430" s="10" t="str">
        <f>+_01_CODIGOS_Y_COSTOS_xlsm[[#This Row],[FABRICA]]&amp;_01_CODIGOS_Y_COSTOS_xlsm[[#This Row],[CODIGO]]</f>
        <v>SKOTNICAD01A 3543</v>
      </c>
      <c r="G1430"/>
      <c r="H1430"/>
      <c r="I1430"/>
      <c r="J1430"/>
      <c r="K1430"/>
      <c r="L1430"/>
    </row>
    <row r="1431" spans="1:12" x14ac:dyDescent="0.2">
      <c r="A1431" t="s">
        <v>9199</v>
      </c>
      <c r="B1431" s="10" t="s">
        <v>2214</v>
      </c>
      <c r="C1431" t="s">
        <v>9278</v>
      </c>
      <c r="D1431" t="s">
        <v>8063</v>
      </c>
      <c r="E1431" s="9">
        <v>242.5797</v>
      </c>
      <c r="F1431" s="10" t="str">
        <f>+_01_CODIGOS_Y_COSTOS_xlsm[[#This Row],[FABRICA]]&amp;_01_CODIGOS_Y_COSTOS_xlsm[[#This Row],[CODIGO]]</f>
        <v>SKOTNICAD01B 035</v>
      </c>
      <c r="G1431"/>
      <c r="H1431"/>
      <c r="I1431"/>
      <c r="J1431"/>
      <c r="K1431"/>
      <c r="L1431"/>
    </row>
    <row r="1432" spans="1:12" x14ac:dyDescent="0.2">
      <c r="A1432" t="s">
        <v>9199</v>
      </c>
      <c r="B1432" s="10" t="s">
        <v>2216</v>
      </c>
      <c r="C1432" t="s">
        <v>9279</v>
      </c>
      <c r="D1432" t="s">
        <v>8064</v>
      </c>
      <c r="E1432" s="9">
        <v>208.72380000000001</v>
      </c>
      <c r="F1432" s="10" t="str">
        <f>+_01_CODIGOS_Y_COSTOS_xlsm[[#This Row],[FABRICA]]&amp;_01_CODIGOS_Y_COSTOS_xlsm[[#This Row],[CODIGO]]</f>
        <v>SKOTNICAD01A 3644</v>
      </c>
      <c r="G1432"/>
      <c r="H1432"/>
      <c r="I1432"/>
      <c r="J1432"/>
      <c r="K1432"/>
      <c r="L1432"/>
    </row>
    <row r="1433" spans="1:12" x14ac:dyDescent="0.2">
      <c r="A1433" t="s">
        <v>9199</v>
      </c>
      <c r="B1433" s="10" t="s">
        <v>2218</v>
      </c>
      <c r="C1433" t="s">
        <v>9280</v>
      </c>
      <c r="D1433" t="s">
        <v>8065</v>
      </c>
      <c r="E1433" s="9">
        <v>242.5797</v>
      </c>
      <c r="F1433" s="10" t="str">
        <f>+_01_CODIGOS_Y_COSTOS_xlsm[[#This Row],[FABRICA]]&amp;_01_CODIGOS_Y_COSTOS_xlsm[[#This Row],[CODIGO]]</f>
        <v>SKOTNICAD01B 036</v>
      </c>
      <c r="G1433"/>
      <c r="H1433"/>
      <c r="I1433"/>
      <c r="J1433"/>
      <c r="K1433"/>
      <c r="L1433"/>
    </row>
    <row r="1434" spans="1:12" x14ac:dyDescent="0.2">
      <c r="A1434" t="s">
        <v>9199</v>
      </c>
      <c r="B1434" s="10" t="s">
        <v>2220</v>
      </c>
      <c r="C1434" t="s">
        <v>9281</v>
      </c>
      <c r="D1434" t="s">
        <v>8066</v>
      </c>
      <c r="E1434" s="9">
        <v>208.72380000000001</v>
      </c>
      <c r="F1434" s="10" t="str">
        <f>+_01_CODIGOS_Y_COSTOS_xlsm[[#This Row],[FABRICA]]&amp;_01_CODIGOS_Y_COSTOS_xlsm[[#This Row],[CODIGO]]</f>
        <v>SKOTNICAD01A 3745</v>
      </c>
      <c r="G1434"/>
      <c r="H1434"/>
      <c r="I1434"/>
      <c r="J1434"/>
      <c r="K1434"/>
      <c r="L1434"/>
    </row>
    <row r="1435" spans="1:12" x14ac:dyDescent="0.2">
      <c r="A1435" t="s">
        <v>9199</v>
      </c>
      <c r="B1435" s="10" t="s">
        <v>2222</v>
      </c>
      <c r="C1435" t="s">
        <v>9282</v>
      </c>
      <c r="D1435" t="s">
        <v>8067</v>
      </c>
      <c r="E1435" s="9">
        <v>242.5797</v>
      </c>
      <c r="F1435" s="10" t="str">
        <f>+_01_CODIGOS_Y_COSTOS_xlsm[[#This Row],[FABRICA]]&amp;_01_CODIGOS_Y_COSTOS_xlsm[[#This Row],[CODIGO]]</f>
        <v>SKOTNICAD01B 037</v>
      </c>
      <c r="G1435"/>
      <c r="H1435"/>
      <c r="I1435"/>
      <c r="J1435"/>
      <c r="K1435"/>
      <c r="L1435"/>
    </row>
    <row r="1436" spans="1:12" x14ac:dyDescent="0.2">
      <c r="A1436" t="s">
        <v>9199</v>
      </c>
      <c r="B1436" s="10" t="s">
        <v>2224</v>
      </c>
      <c r="C1436" t="s">
        <v>9283</v>
      </c>
      <c r="D1436" t="s">
        <v>8068</v>
      </c>
      <c r="E1436" s="9">
        <v>208.72380000000001</v>
      </c>
      <c r="F1436" s="10" t="str">
        <f>+_01_CODIGOS_Y_COSTOS_xlsm[[#This Row],[FABRICA]]&amp;_01_CODIGOS_Y_COSTOS_xlsm[[#This Row],[CODIGO]]</f>
        <v>SKOTNICAD01A 3846</v>
      </c>
      <c r="G1436"/>
      <c r="H1436"/>
      <c r="I1436"/>
      <c r="J1436"/>
      <c r="K1436"/>
      <c r="L1436"/>
    </row>
    <row r="1437" spans="1:12" x14ac:dyDescent="0.2">
      <c r="A1437" t="s">
        <v>9199</v>
      </c>
      <c r="B1437" s="10" t="s">
        <v>2226</v>
      </c>
      <c r="C1437" t="s">
        <v>9284</v>
      </c>
      <c r="D1437" t="s">
        <v>8069</v>
      </c>
      <c r="E1437" s="9">
        <v>278.8399</v>
      </c>
      <c r="F1437" s="10" t="str">
        <f>+_01_CODIGOS_Y_COSTOS_xlsm[[#This Row],[FABRICA]]&amp;_01_CODIGOS_Y_COSTOS_xlsm[[#This Row],[CODIGO]]</f>
        <v>SKOTNICAD01B 038</v>
      </c>
      <c r="G1437"/>
      <c r="H1437"/>
      <c r="I1437"/>
      <c r="J1437"/>
      <c r="K1437"/>
      <c r="L1437"/>
    </row>
    <row r="1438" spans="1:12" x14ac:dyDescent="0.2">
      <c r="A1438" t="s">
        <v>9199</v>
      </c>
      <c r="B1438" s="10" t="s">
        <v>2228</v>
      </c>
      <c r="C1438" t="s">
        <v>9285</v>
      </c>
      <c r="D1438" t="s">
        <v>8070</v>
      </c>
      <c r="E1438" s="9">
        <v>208.72380000000001</v>
      </c>
      <c r="F1438" s="10" t="str">
        <f>+_01_CODIGOS_Y_COSTOS_xlsm[[#This Row],[FABRICA]]&amp;_01_CODIGOS_Y_COSTOS_xlsm[[#This Row],[CODIGO]]</f>
        <v>SKOTNICAD01A 3947</v>
      </c>
      <c r="G1438"/>
      <c r="H1438"/>
      <c r="I1438"/>
      <c r="J1438"/>
      <c r="K1438"/>
      <c r="L1438"/>
    </row>
    <row r="1439" spans="1:12" x14ac:dyDescent="0.2">
      <c r="A1439" t="s">
        <v>9199</v>
      </c>
      <c r="B1439" s="10" t="s">
        <v>2230</v>
      </c>
      <c r="C1439" t="s">
        <v>9286</v>
      </c>
      <c r="D1439" t="s">
        <v>8071</v>
      </c>
      <c r="E1439" s="9">
        <v>278.8399</v>
      </c>
      <c r="F1439" s="10" t="str">
        <f>+_01_CODIGOS_Y_COSTOS_xlsm[[#This Row],[FABRICA]]&amp;_01_CODIGOS_Y_COSTOS_xlsm[[#This Row],[CODIGO]]</f>
        <v>SKOTNICAD01B 039</v>
      </c>
      <c r="G1439"/>
      <c r="H1439"/>
      <c r="I1439"/>
      <c r="J1439"/>
      <c r="K1439"/>
      <c r="L1439"/>
    </row>
    <row r="1440" spans="1:12" x14ac:dyDescent="0.2">
      <c r="A1440" t="s">
        <v>9199</v>
      </c>
      <c r="B1440" s="10" t="s">
        <v>2232</v>
      </c>
      <c r="C1440" t="s">
        <v>9287</v>
      </c>
      <c r="D1440" t="s">
        <v>8072</v>
      </c>
      <c r="E1440" s="9">
        <v>208.72380000000001</v>
      </c>
      <c r="F1440" s="10" t="str">
        <f>+_01_CODIGOS_Y_COSTOS_xlsm[[#This Row],[FABRICA]]&amp;_01_CODIGOS_Y_COSTOS_xlsm[[#This Row],[CODIGO]]</f>
        <v>SKOTNICAD01A 4048</v>
      </c>
      <c r="G1440"/>
      <c r="H1440"/>
      <c r="I1440"/>
      <c r="J1440"/>
      <c r="K1440"/>
      <c r="L1440"/>
    </row>
    <row r="1441" spans="1:12" x14ac:dyDescent="0.2">
      <c r="A1441" t="s">
        <v>9199</v>
      </c>
      <c r="B1441" s="10" t="s">
        <v>2234</v>
      </c>
      <c r="C1441" t="s">
        <v>9288</v>
      </c>
      <c r="D1441" t="s">
        <v>8073</v>
      </c>
      <c r="E1441" s="9">
        <v>278.8399</v>
      </c>
      <c r="F1441" s="10" t="str">
        <f>+_01_CODIGOS_Y_COSTOS_xlsm[[#This Row],[FABRICA]]&amp;_01_CODIGOS_Y_COSTOS_xlsm[[#This Row],[CODIGO]]</f>
        <v>SKOTNICAD01B 040</v>
      </c>
      <c r="G1441"/>
      <c r="H1441"/>
      <c r="I1441"/>
      <c r="J1441"/>
      <c r="K1441"/>
      <c r="L1441"/>
    </row>
    <row r="1442" spans="1:12" x14ac:dyDescent="0.2">
      <c r="A1442" t="s">
        <v>9199</v>
      </c>
      <c r="B1442" s="10" t="s">
        <v>2236</v>
      </c>
      <c r="C1442" t="s">
        <v>9289</v>
      </c>
      <c r="D1442" t="s">
        <v>8074</v>
      </c>
      <c r="E1442" s="9">
        <v>242.5797</v>
      </c>
      <c r="F1442" s="10" t="str">
        <f>+_01_CODIGOS_Y_COSTOS_xlsm[[#This Row],[FABRICA]]&amp;_01_CODIGOS_Y_COSTOS_xlsm[[#This Row],[CODIGO]]</f>
        <v>SKOTNICAD01A 4149</v>
      </c>
      <c r="G1442"/>
      <c r="H1442"/>
      <c r="I1442"/>
      <c r="J1442"/>
      <c r="K1442"/>
      <c r="L1442"/>
    </row>
    <row r="1443" spans="1:12" x14ac:dyDescent="0.2">
      <c r="A1443" t="s">
        <v>9199</v>
      </c>
      <c r="B1443" s="10" t="s">
        <v>2238</v>
      </c>
      <c r="C1443" t="s">
        <v>9290</v>
      </c>
      <c r="D1443" t="s">
        <v>8075</v>
      </c>
      <c r="E1443" s="9">
        <v>278.8399</v>
      </c>
      <c r="F1443" s="10" t="str">
        <f>+_01_CODIGOS_Y_COSTOS_xlsm[[#This Row],[FABRICA]]&amp;_01_CODIGOS_Y_COSTOS_xlsm[[#This Row],[CODIGO]]</f>
        <v>SKOTNICAD01B 041</v>
      </c>
      <c r="G1443"/>
      <c r="H1443"/>
      <c r="I1443"/>
      <c r="J1443"/>
      <c r="K1443"/>
      <c r="L1443"/>
    </row>
    <row r="1444" spans="1:12" x14ac:dyDescent="0.2">
      <c r="A1444" t="s">
        <v>9199</v>
      </c>
      <c r="B1444" s="10" t="s">
        <v>2240</v>
      </c>
      <c r="C1444" t="s">
        <v>9291</v>
      </c>
      <c r="D1444" t="s">
        <v>8076</v>
      </c>
      <c r="E1444" s="9">
        <v>242.5797</v>
      </c>
      <c r="F1444" s="10" t="str">
        <f>+_01_CODIGOS_Y_COSTOS_xlsm[[#This Row],[FABRICA]]&amp;_01_CODIGOS_Y_COSTOS_xlsm[[#This Row],[CODIGO]]</f>
        <v>SKOTNICAD01A 4250</v>
      </c>
      <c r="G1444"/>
      <c r="H1444"/>
      <c r="I1444"/>
      <c r="J1444"/>
      <c r="K1444"/>
      <c r="L1444"/>
    </row>
    <row r="1445" spans="1:12" x14ac:dyDescent="0.2">
      <c r="A1445" t="s">
        <v>9199</v>
      </c>
      <c r="B1445" s="10" t="s">
        <v>2242</v>
      </c>
      <c r="C1445" t="s">
        <v>9292</v>
      </c>
      <c r="D1445" t="s">
        <v>8077</v>
      </c>
      <c r="E1445" s="9">
        <v>278.8399</v>
      </c>
      <c r="F1445" s="10" t="str">
        <f>+_01_CODIGOS_Y_COSTOS_xlsm[[#This Row],[FABRICA]]&amp;_01_CODIGOS_Y_COSTOS_xlsm[[#This Row],[CODIGO]]</f>
        <v>SKOTNICAD01B 042</v>
      </c>
      <c r="G1445"/>
      <c r="H1445"/>
      <c r="I1445"/>
      <c r="J1445"/>
      <c r="K1445"/>
      <c r="L1445"/>
    </row>
    <row r="1446" spans="1:12" x14ac:dyDescent="0.2">
      <c r="A1446" t="s">
        <v>9199</v>
      </c>
      <c r="B1446" s="10" t="s">
        <v>2244</v>
      </c>
      <c r="C1446" t="s">
        <v>9293</v>
      </c>
      <c r="D1446" t="s">
        <v>8078</v>
      </c>
      <c r="E1446" s="9">
        <v>318.9341</v>
      </c>
      <c r="F1446" s="10" t="str">
        <f>+_01_CODIGOS_Y_COSTOS_xlsm[[#This Row],[FABRICA]]&amp;_01_CODIGOS_Y_COSTOS_xlsm[[#This Row],[CODIGO]]</f>
        <v>SKOTNICAD01B 043</v>
      </c>
      <c r="G1446"/>
      <c r="H1446"/>
      <c r="I1446"/>
      <c r="J1446"/>
      <c r="K1446"/>
      <c r="L1446"/>
    </row>
    <row r="1447" spans="1:12" x14ac:dyDescent="0.2">
      <c r="A1447" t="s">
        <v>9199</v>
      </c>
      <c r="B1447" s="10" t="s">
        <v>2246</v>
      </c>
      <c r="C1447" t="s">
        <v>9294</v>
      </c>
      <c r="D1447" t="s">
        <v>8079</v>
      </c>
      <c r="E1447" s="9">
        <v>318.9341</v>
      </c>
      <c r="F1447" s="10" t="str">
        <f>+_01_CODIGOS_Y_COSTOS_xlsm[[#This Row],[FABRICA]]&amp;_01_CODIGOS_Y_COSTOS_xlsm[[#This Row],[CODIGO]]</f>
        <v>SKOTNICAD01B 044</v>
      </c>
      <c r="G1447"/>
      <c r="H1447"/>
      <c r="I1447"/>
      <c r="J1447"/>
      <c r="K1447"/>
      <c r="L1447"/>
    </row>
    <row r="1448" spans="1:12" x14ac:dyDescent="0.2">
      <c r="A1448" t="s">
        <v>9199</v>
      </c>
      <c r="B1448" s="10" t="s">
        <v>2248</v>
      </c>
      <c r="C1448" t="s">
        <v>9295</v>
      </c>
      <c r="D1448" t="s">
        <v>8080</v>
      </c>
      <c r="E1448" s="9">
        <v>318.9341</v>
      </c>
      <c r="F1448" s="10" t="str">
        <f>+_01_CODIGOS_Y_COSTOS_xlsm[[#This Row],[FABRICA]]&amp;_01_CODIGOS_Y_COSTOS_xlsm[[#This Row],[CODIGO]]</f>
        <v>SKOTNICAD01B 045</v>
      </c>
      <c r="G1448"/>
      <c r="H1448"/>
      <c r="I1448"/>
      <c r="J1448"/>
      <c r="K1448"/>
      <c r="L1448"/>
    </row>
    <row r="1449" spans="1:12" x14ac:dyDescent="0.2">
      <c r="A1449" t="s">
        <v>9199</v>
      </c>
      <c r="B1449" s="10" t="s">
        <v>2250</v>
      </c>
      <c r="C1449" t="s">
        <v>9296</v>
      </c>
      <c r="D1449" t="s">
        <v>8081</v>
      </c>
      <c r="E1449" s="9">
        <v>278.8399</v>
      </c>
      <c r="F1449" s="10" t="str">
        <f>+_01_CODIGOS_Y_COSTOS_xlsm[[#This Row],[FABRICA]]&amp;_01_CODIGOS_Y_COSTOS_xlsm[[#This Row],[CODIGO]]</f>
        <v>SKOTNICAD01B 046</v>
      </c>
      <c r="G1449"/>
      <c r="H1449"/>
      <c r="I1449"/>
      <c r="J1449"/>
      <c r="K1449"/>
      <c r="L1449"/>
    </row>
    <row r="1450" spans="1:12" x14ac:dyDescent="0.2">
      <c r="A1450" t="s">
        <v>9199</v>
      </c>
      <c r="B1450" s="10" t="s">
        <v>2252</v>
      </c>
      <c r="C1450" t="s">
        <v>9297</v>
      </c>
      <c r="D1450" t="s">
        <v>8082</v>
      </c>
      <c r="E1450" s="9">
        <v>318.9341</v>
      </c>
      <c r="F1450" s="10" t="str">
        <f>+_01_CODIGOS_Y_COSTOS_xlsm[[#This Row],[FABRICA]]&amp;_01_CODIGOS_Y_COSTOS_xlsm[[#This Row],[CODIGO]]</f>
        <v>SKOTNICAD01B 047</v>
      </c>
      <c r="G1450"/>
      <c r="H1450"/>
      <c r="I1450"/>
      <c r="J1450"/>
      <c r="K1450"/>
      <c r="L1450"/>
    </row>
    <row r="1451" spans="1:12" x14ac:dyDescent="0.2">
      <c r="A1451" t="s">
        <v>9199</v>
      </c>
      <c r="B1451" s="10" t="s">
        <v>2254</v>
      </c>
      <c r="C1451" t="s">
        <v>9298</v>
      </c>
      <c r="D1451" t="s">
        <v>8083</v>
      </c>
      <c r="E1451" s="9">
        <v>318.9341</v>
      </c>
      <c r="F1451" s="10" t="str">
        <f>+_01_CODIGOS_Y_COSTOS_xlsm[[#This Row],[FABRICA]]&amp;_01_CODIGOS_Y_COSTOS_xlsm[[#This Row],[CODIGO]]</f>
        <v>SKOTNICAD01B 048</v>
      </c>
      <c r="G1451"/>
      <c r="H1451"/>
      <c r="I1451"/>
      <c r="J1451"/>
      <c r="K1451"/>
      <c r="L1451"/>
    </row>
    <row r="1452" spans="1:12" x14ac:dyDescent="0.2">
      <c r="A1452" t="s">
        <v>9199</v>
      </c>
      <c r="B1452" s="10" t="s">
        <v>2256</v>
      </c>
      <c r="C1452" t="s">
        <v>9299</v>
      </c>
      <c r="D1452" t="s">
        <v>8084</v>
      </c>
      <c r="E1452" s="9">
        <v>318.9341</v>
      </c>
      <c r="F1452" s="10" t="str">
        <f>+_01_CODIGOS_Y_COSTOS_xlsm[[#This Row],[FABRICA]]&amp;_01_CODIGOS_Y_COSTOS_xlsm[[#This Row],[CODIGO]]</f>
        <v>SKOTNICAD01B 049</v>
      </c>
      <c r="G1452"/>
      <c r="H1452"/>
      <c r="I1452"/>
      <c r="J1452"/>
      <c r="K1452"/>
      <c r="L1452"/>
    </row>
    <row r="1453" spans="1:12" x14ac:dyDescent="0.2">
      <c r="A1453" t="s">
        <v>9199</v>
      </c>
      <c r="B1453" s="10" t="s">
        <v>2258</v>
      </c>
      <c r="C1453" t="s">
        <v>9300</v>
      </c>
      <c r="D1453" t="s">
        <v>8085</v>
      </c>
      <c r="E1453" s="9">
        <v>318.9341</v>
      </c>
      <c r="F1453" s="10" t="str">
        <f>+_01_CODIGOS_Y_COSTOS_xlsm[[#This Row],[FABRICA]]&amp;_01_CODIGOS_Y_COSTOS_xlsm[[#This Row],[CODIGO]]</f>
        <v>SKOTNICAD01B 050</v>
      </c>
      <c r="G1453"/>
      <c r="H1453"/>
      <c r="I1453"/>
      <c r="J1453"/>
      <c r="K1453"/>
      <c r="L1453"/>
    </row>
    <row r="1454" spans="1:12" x14ac:dyDescent="0.2">
      <c r="A1454" t="s">
        <v>9199</v>
      </c>
      <c r="B1454" s="10" t="s">
        <v>2260</v>
      </c>
      <c r="C1454" t="s">
        <v>9301</v>
      </c>
      <c r="D1454" t="s">
        <v>8086</v>
      </c>
      <c r="E1454" s="9">
        <v>318.9341</v>
      </c>
      <c r="F1454" s="10" t="str">
        <f>+_01_CODIGOS_Y_COSTOS_xlsm[[#This Row],[FABRICA]]&amp;_01_CODIGOS_Y_COSTOS_xlsm[[#This Row],[CODIGO]]</f>
        <v>SKOTNICAD01B 051</v>
      </c>
      <c r="G1454"/>
      <c r="H1454"/>
      <c r="I1454"/>
      <c r="J1454"/>
      <c r="K1454"/>
      <c r="L1454"/>
    </row>
    <row r="1455" spans="1:12" x14ac:dyDescent="0.2">
      <c r="A1455" t="s">
        <v>9199</v>
      </c>
      <c r="B1455" s="10" t="s">
        <v>2262</v>
      </c>
      <c r="C1455" t="s">
        <v>9302</v>
      </c>
      <c r="D1455" t="s">
        <v>8087</v>
      </c>
      <c r="E1455" s="9">
        <v>389.70010000000002</v>
      </c>
      <c r="F1455" s="10" t="str">
        <f>+_01_CODIGOS_Y_COSTOS_xlsm[[#This Row],[FABRICA]]&amp;_01_CODIGOS_Y_COSTOS_xlsm[[#This Row],[CODIGO]]</f>
        <v>SKOTNICAD01B 052</v>
      </c>
      <c r="G1455"/>
      <c r="H1455"/>
      <c r="I1455"/>
      <c r="J1455"/>
      <c r="K1455"/>
      <c r="L1455"/>
    </row>
    <row r="1456" spans="1:12" x14ac:dyDescent="0.2">
      <c r="A1456" t="s">
        <v>9199</v>
      </c>
      <c r="B1456" s="10" t="s">
        <v>2264</v>
      </c>
      <c r="C1456" t="s">
        <v>9303</v>
      </c>
      <c r="D1456" t="s">
        <v>8088</v>
      </c>
      <c r="E1456" s="9">
        <v>389.70010000000002</v>
      </c>
      <c r="F1456" s="10" t="str">
        <f>+_01_CODIGOS_Y_COSTOS_xlsm[[#This Row],[FABRICA]]&amp;_01_CODIGOS_Y_COSTOS_xlsm[[#This Row],[CODIGO]]</f>
        <v>SKOTNICAD01B 053</v>
      </c>
      <c r="G1456"/>
      <c r="H1456"/>
      <c r="I1456"/>
      <c r="J1456"/>
      <c r="K1456"/>
      <c r="L1456"/>
    </row>
    <row r="1457" spans="1:12" x14ac:dyDescent="0.2">
      <c r="A1457" t="s">
        <v>9199</v>
      </c>
      <c r="B1457" s="10" t="s">
        <v>2266</v>
      </c>
      <c r="C1457" t="s">
        <v>9304</v>
      </c>
      <c r="D1457" t="s">
        <v>8089</v>
      </c>
      <c r="E1457" s="9">
        <v>389.70010000000002</v>
      </c>
      <c r="F1457" s="10" t="str">
        <f>+_01_CODIGOS_Y_COSTOS_xlsm[[#This Row],[FABRICA]]&amp;_01_CODIGOS_Y_COSTOS_xlsm[[#This Row],[CODIGO]]</f>
        <v>SKOTNICAD01B 054</v>
      </c>
      <c r="G1457"/>
      <c r="H1457"/>
      <c r="I1457"/>
      <c r="J1457"/>
      <c r="K1457"/>
      <c r="L1457"/>
    </row>
    <row r="1458" spans="1:12" x14ac:dyDescent="0.2">
      <c r="A1458" t="s">
        <v>9199</v>
      </c>
      <c r="B1458" s="10" t="s">
        <v>2268</v>
      </c>
      <c r="C1458" t="s">
        <v>9305</v>
      </c>
      <c r="D1458" t="s">
        <v>8090</v>
      </c>
      <c r="E1458" s="9">
        <v>389.70010000000002</v>
      </c>
      <c r="F1458" s="10" t="str">
        <f>+_01_CODIGOS_Y_COSTOS_xlsm[[#This Row],[FABRICA]]&amp;_01_CODIGOS_Y_COSTOS_xlsm[[#This Row],[CODIGO]]</f>
        <v>SKOTNICAD01B 055</v>
      </c>
      <c r="G1458"/>
      <c r="H1458"/>
      <c r="I1458"/>
      <c r="J1458"/>
      <c r="K1458"/>
      <c r="L1458"/>
    </row>
    <row r="1459" spans="1:12" x14ac:dyDescent="0.2">
      <c r="A1459" t="s">
        <v>9199</v>
      </c>
      <c r="B1459" s="10" t="s">
        <v>2270</v>
      </c>
      <c r="C1459" t="s">
        <v>9306</v>
      </c>
      <c r="D1459" t="s">
        <v>8091</v>
      </c>
      <c r="E1459" s="9">
        <v>389.70010000000002</v>
      </c>
      <c r="F1459" s="10" t="str">
        <f>+_01_CODIGOS_Y_COSTOS_xlsm[[#This Row],[FABRICA]]&amp;_01_CODIGOS_Y_COSTOS_xlsm[[#This Row],[CODIGO]]</f>
        <v>SKOTNICAD01B 056</v>
      </c>
      <c r="G1459"/>
      <c r="H1459"/>
      <c r="I1459"/>
      <c r="J1459"/>
      <c r="K1459"/>
      <c r="L1459"/>
    </row>
    <row r="1460" spans="1:12" x14ac:dyDescent="0.2">
      <c r="A1460" t="s">
        <v>9199</v>
      </c>
      <c r="B1460" s="10" t="s">
        <v>2272</v>
      </c>
      <c r="C1460" t="s">
        <v>9307</v>
      </c>
      <c r="D1460" t="s">
        <v>8092</v>
      </c>
      <c r="E1460" s="9">
        <v>436.68239999999997</v>
      </c>
      <c r="F1460" s="10" t="str">
        <f>+_01_CODIGOS_Y_COSTOS_xlsm[[#This Row],[FABRICA]]&amp;_01_CODIGOS_Y_COSTOS_xlsm[[#This Row],[CODIGO]]</f>
        <v>SKOTNICAD01B 057</v>
      </c>
      <c r="G1460"/>
      <c r="H1460"/>
      <c r="I1460"/>
      <c r="J1460"/>
      <c r="K1460"/>
      <c r="L1460"/>
    </row>
    <row r="1461" spans="1:12" x14ac:dyDescent="0.2">
      <c r="A1461" t="s">
        <v>9199</v>
      </c>
      <c r="B1461" s="10" t="s">
        <v>2274</v>
      </c>
      <c r="C1461" t="s">
        <v>9308</v>
      </c>
      <c r="D1461" t="s">
        <v>8093</v>
      </c>
      <c r="E1461" s="9">
        <v>436.68239999999997</v>
      </c>
      <c r="F1461" s="10" t="str">
        <f>+_01_CODIGOS_Y_COSTOS_xlsm[[#This Row],[FABRICA]]&amp;_01_CODIGOS_Y_COSTOS_xlsm[[#This Row],[CODIGO]]</f>
        <v>SKOTNICAD01B 058</v>
      </c>
      <c r="G1461"/>
      <c r="H1461"/>
      <c r="I1461"/>
      <c r="J1461"/>
      <c r="K1461"/>
      <c r="L1461"/>
    </row>
    <row r="1462" spans="1:12" x14ac:dyDescent="0.2">
      <c r="A1462" t="s">
        <v>9199</v>
      </c>
      <c r="B1462" s="10" t="s">
        <v>2276</v>
      </c>
      <c r="C1462" t="s">
        <v>9309</v>
      </c>
      <c r="D1462" t="s">
        <v>8094</v>
      </c>
      <c r="E1462" s="9">
        <v>436.68239999999997</v>
      </c>
      <c r="F1462" s="10" t="str">
        <f>+_01_CODIGOS_Y_COSTOS_xlsm[[#This Row],[FABRICA]]&amp;_01_CODIGOS_Y_COSTOS_xlsm[[#This Row],[CODIGO]]</f>
        <v>SKOTNICAD01B 059</v>
      </c>
      <c r="G1462"/>
      <c r="H1462"/>
      <c r="I1462"/>
      <c r="J1462"/>
      <c r="K1462"/>
      <c r="L1462"/>
    </row>
    <row r="1463" spans="1:12" x14ac:dyDescent="0.2">
      <c r="A1463" t="s">
        <v>9199</v>
      </c>
      <c r="B1463" s="10" t="s">
        <v>2278</v>
      </c>
      <c r="C1463" t="s">
        <v>9310</v>
      </c>
      <c r="D1463" t="s">
        <v>8095</v>
      </c>
      <c r="E1463" s="9">
        <v>436.68239999999997</v>
      </c>
      <c r="F1463" s="10" t="str">
        <f>+_01_CODIGOS_Y_COSTOS_xlsm[[#This Row],[FABRICA]]&amp;_01_CODIGOS_Y_COSTOS_xlsm[[#This Row],[CODIGO]]</f>
        <v>SKOTNICAD01B 060</v>
      </c>
      <c r="G1463"/>
      <c r="H1463"/>
      <c r="I1463"/>
      <c r="J1463"/>
      <c r="K1463"/>
      <c r="L1463"/>
    </row>
    <row r="1464" spans="1:12" x14ac:dyDescent="0.2">
      <c r="A1464" t="s">
        <v>9199</v>
      </c>
      <c r="B1464" s="10" t="s">
        <v>2280</v>
      </c>
      <c r="C1464" t="s">
        <v>9311</v>
      </c>
      <c r="D1464" t="s">
        <v>8096</v>
      </c>
      <c r="E1464" s="9">
        <v>436.68239999999997</v>
      </c>
      <c r="F1464" s="10" t="str">
        <f>+_01_CODIGOS_Y_COSTOS_xlsm[[#This Row],[FABRICA]]&amp;_01_CODIGOS_Y_COSTOS_xlsm[[#This Row],[CODIGO]]</f>
        <v>SKOTNICAD01B 061</v>
      </c>
      <c r="G1464"/>
      <c r="H1464"/>
      <c r="I1464"/>
      <c r="J1464"/>
      <c r="K1464"/>
      <c r="L1464"/>
    </row>
    <row r="1465" spans="1:12" x14ac:dyDescent="0.2">
      <c r="A1465" t="s">
        <v>9199</v>
      </c>
      <c r="B1465" s="10" t="s">
        <v>2282</v>
      </c>
      <c r="C1465" t="s">
        <v>9312</v>
      </c>
      <c r="D1465" t="s">
        <v>8097</v>
      </c>
      <c r="E1465" s="9">
        <v>514.53139999999996</v>
      </c>
      <c r="F1465" s="10" t="str">
        <f>+_01_CODIGOS_Y_COSTOS_xlsm[[#This Row],[FABRICA]]&amp;_01_CODIGOS_Y_COSTOS_xlsm[[#This Row],[CODIGO]]</f>
        <v>SKOTNICAD01B 062</v>
      </c>
      <c r="G1465"/>
      <c r="H1465"/>
      <c r="I1465"/>
      <c r="J1465"/>
      <c r="K1465"/>
      <c r="L1465"/>
    </row>
    <row r="1466" spans="1:12" x14ac:dyDescent="0.2">
      <c r="A1466" t="s">
        <v>9199</v>
      </c>
      <c r="B1466" s="10" t="s">
        <v>2284</v>
      </c>
      <c r="C1466" t="s">
        <v>9313</v>
      </c>
      <c r="D1466" t="s">
        <v>8098</v>
      </c>
      <c r="E1466" s="9">
        <v>514.53139999999996</v>
      </c>
      <c r="F1466" s="10" t="str">
        <f>+_01_CODIGOS_Y_COSTOS_xlsm[[#This Row],[FABRICA]]&amp;_01_CODIGOS_Y_COSTOS_xlsm[[#This Row],[CODIGO]]</f>
        <v>SKOTNICAD01B 063</v>
      </c>
      <c r="G1466"/>
      <c r="H1466"/>
      <c r="I1466"/>
      <c r="J1466"/>
      <c r="K1466"/>
      <c r="L1466"/>
    </row>
    <row r="1467" spans="1:12" x14ac:dyDescent="0.2">
      <c r="A1467" t="s">
        <v>9199</v>
      </c>
      <c r="B1467" s="10" t="s">
        <v>2286</v>
      </c>
      <c r="C1467" t="s">
        <v>9314</v>
      </c>
      <c r="D1467" t="s">
        <v>8099</v>
      </c>
      <c r="E1467" s="9">
        <v>514.53139999999996</v>
      </c>
      <c r="F1467" s="10" t="str">
        <f>+_01_CODIGOS_Y_COSTOS_xlsm[[#This Row],[FABRICA]]&amp;_01_CODIGOS_Y_COSTOS_xlsm[[#This Row],[CODIGO]]</f>
        <v>SKOTNICAD01B 064</v>
      </c>
      <c r="G1467"/>
      <c r="H1467"/>
      <c r="I1467"/>
      <c r="J1467"/>
      <c r="K1467"/>
      <c r="L1467"/>
    </row>
    <row r="1468" spans="1:12" x14ac:dyDescent="0.2">
      <c r="A1468" t="s">
        <v>9199</v>
      </c>
      <c r="B1468" s="10" t="s">
        <v>2288</v>
      </c>
      <c r="C1468" t="s">
        <v>9315</v>
      </c>
      <c r="D1468" t="s">
        <v>8100</v>
      </c>
      <c r="E1468" s="9">
        <v>514.53139999999996</v>
      </c>
      <c r="F1468" s="10" t="str">
        <f>+_01_CODIGOS_Y_COSTOS_xlsm[[#This Row],[FABRICA]]&amp;_01_CODIGOS_Y_COSTOS_xlsm[[#This Row],[CODIGO]]</f>
        <v>SKOTNICAD01B 065</v>
      </c>
      <c r="G1468"/>
      <c r="H1468"/>
      <c r="I1468"/>
      <c r="J1468"/>
      <c r="K1468"/>
      <c r="L1468"/>
    </row>
    <row r="1469" spans="1:12" x14ac:dyDescent="0.2">
      <c r="A1469" t="s">
        <v>9199</v>
      </c>
      <c r="B1469" s="10" t="s">
        <v>2290</v>
      </c>
      <c r="C1469" t="s">
        <v>9316</v>
      </c>
      <c r="D1469" t="s">
        <v>8101</v>
      </c>
      <c r="E1469" s="9">
        <v>514.53139999999996</v>
      </c>
      <c r="F1469" s="10" t="str">
        <f>+_01_CODIGOS_Y_COSTOS_xlsm[[#This Row],[FABRICA]]&amp;_01_CODIGOS_Y_COSTOS_xlsm[[#This Row],[CODIGO]]</f>
        <v>SKOTNICAD01B 066</v>
      </c>
      <c r="G1469"/>
      <c r="H1469"/>
      <c r="I1469"/>
      <c r="J1469"/>
      <c r="K1469"/>
      <c r="L1469"/>
    </row>
    <row r="1470" spans="1:12" x14ac:dyDescent="0.2">
      <c r="A1470" t="s">
        <v>9199</v>
      </c>
      <c r="B1470" s="10" t="s">
        <v>2292</v>
      </c>
      <c r="C1470" t="s">
        <v>9317</v>
      </c>
      <c r="D1470" t="s">
        <v>8102</v>
      </c>
      <c r="E1470" s="9">
        <v>567.62210000000005</v>
      </c>
      <c r="F1470" s="10" t="str">
        <f>+_01_CODIGOS_Y_COSTOS_xlsm[[#This Row],[FABRICA]]&amp;_01_CODIGOS_Y_COSTOS_xlsm[[#This Row],[CODIGO]]</f>
        <v>SKOTNICAD01B 067</v>
      </c>
      <c r="G1470"/>
      <c r="H1470"/>
      <c r="I1470"/>
      <c r="J1470"/>
      <c r="K1470"/>
      <c r="L1470"/>
    </row>
    <row r="1471" spans="1:12" x14ac:dyDescent="0.2">
      <c r="A1471" t="s">
        <v>9199</v>
      </c>
      <c r="B1471" s="10" t="s">
        <v>2294</v>
      </c>
      <c r="C1471" t="s">
        <v>9318</v>
      </c>
      <c r="D1471" t="s">
        <v>8103</v>
      </c>
      <c r="E1471" s="9">
        <v>567.62210000000005</v>
      </c>
      <c r="F1471" s="10" t="str">
        <f>+_01_CODIGOS_Y_COSTOS_xlsm[[#This Row],[FABRICA]]&amp;_01_CODIGOS_Y_COSTOS_xlsm[[#This Row],[CODIGO]]</f>
        <v>SKOTNICAD01B 068</v>
      </c>
      <c r="G1471"/>
      <c r="H1471"/>
      <c r="I1471"/>
      <c r="J1471"/>
      <c r="K1471"/>
      <c r="L1471"/>
    </row>
    <row r="1472" spans="1:12" x14ac:dyDescent="0.2">
      <c r="A1472" t="s">
        <v>9199</v>
      </c>
      <c r="B1472" s="10" t="s">
        <v>2296</v>
      </c>
      <c r="C1472" t="s">
        <v>9319</v>
      </c>
      <c r="D1472" t="s">
        <v>8104</v>
      </c>
      <c r="E1472" s="9">
        <v>567.62210000000005</v>
      </c>
      <c r="F1472" s="10" t="str">
        <f>+_01_CODIGOS_Y_COSTOS_xlsm[[#This Row],[FABRICA]]&amp;_01_CODIGOS_Y_COSTOS_xlsm[[#This Row],[CODIGO]]</f>
        <v>SKOTNICAD01B 069</v>
      </c>
      <c r="G1472"/>
      <c r="H1472"/>
      <c r="I1472"/>
      <c r="J1472"/>
      <c r="K1472"/>
      <c r="L1472"/>
    </row>
    <row r="1473" spans="1:12" x14ac:dyDescent="0.2">
      <c r="A1473" t="s">
        <v>9199</v>
      </c>
      <c r="B1473" s="10" t="s">
        <v>2298</v>
      </c>
      <c r="C1473" t="s">
        <v>9320</v>
      </c>
      <c r="D1473" t="s">
        <v>8105</v>
      </c>
      <c r="E1473" s="9">
        <v>567.62210000000005</v>
      </c>
      <c r="F1473" s="10" t="str">
        <f>+_01_CODIGOS_Y_COSTOS_xlsm[[#This Row],[FABRICA]]&amp;_01_CODIGOS_Y_COSTOS_xlsm[[#This Row],[CODIGO]]</f>
        <v>SKOTNICAD01B 070</v>
      </c>
      <c r="G1473"/>
      <c r="H1473"/>
      <c r="I1473"/>
      <c r="J1473"/>
      <c r="K1473"/>
      <c r="L1473"/>
    </row>
    <row r="1474" spans="1:12" x14ac:dyDescent="0.2">
      <c r="A1474" t="s">
        <v>9199</v>
      </c>
      <c r="B1474" s="10" t="s">
        <v>2300</v>
      </c>
      <c r="C1474" t="s">
        <v>9321</v>
      </c>
      <c r="D1474" t="s">
        <v>8106</v>
      </c>
      <c r="E1474" s="9">
        <v>567.62210000000005</v>
      </c>
      <c r="F1474" s="10" t="str">
        <f>+_01_CODIGOS_Y_COSTOS_xlsm[[#This Row],[FABRICA]]&amp;_01_CODIGOS_Y_COSTOS_xlsm[[#This Row],[CODIGO]]</f>
        <v>SKOTNICAD01B 071</v>
      </c>
      <c r="G1474"/>
      <c r="H1474"/>
      <c r="I1474"/>
      <c r="J1474"/>
      <c r="K1474"/>
      <c r="L1474"/>
    </row>
    <row r="1475" spans="1:12" x14ac:dyDescent="0.2">
      <c r="A1475" t="s">
        <v>9199</v>
      </c>
      <c r="B1475" s="10" t="s">
        <v>2302</v>
      </c>
      <c r="C1475" t="s">
        <v>9322</v>
      </c>
      <c r="D1475" t="s">
        <v>8107</v>
      </c>
      <c r="E1475" s="9">
        <v>623.89700000000005</v>
      </c>
      <c r="F1475" s="10" t="str">
        <f>+_01_CODIGOS_Y_COSTOS_xlsm[[#This Row],[FABRICA]]&amp;_01_CODIGOS_Y_COSTOS_xlsm[[#This Row],[CODIGO]]</f>
        <v>SKOTNICAD01B 072</v>
      </c>
      <c r="G1475"/>
      <c r="H1475"/>
      <c r="I1475"/>
      <c r="J1475"/>
      <c r="K1475"/>
      <c r="L1475"/>
    </row>
    <row r="1476" spans="1:12" x14ac:dyDescent="0.2">
      <c r="A1476" t="s">
        <v>9199</v>
      </c>
      <c r="B1476" s="10" t="s">
        <v>2304</v>
      </c>
      <c r="C1476" t="s">
        <v>9323</v>
      </c>
      <c r="D1476" t="s">
        <v>8108</v>
      </c>
      <c r="E1476" s="9">
        <v>623.89700000000005</v>
      </c>
      <c r="F1476" s="10" t="str">
        <f>+_01_CODIGOS_Y_COSTOS_xlsm[[#This Row],[FABRICA]]&amp;_01_CODIGOS_Y_COSTOS_xlsm[[#This Row],[CODIGO]]</f>
        <v>SKOTNICAD01B 073</v>
      </c>
      <c r="G1476"/>
      <c r="H1476"/>
      <c r="I1476"/>
      <c r="J1476"/>
      <c r="K1476"/>
      <c r="L1476"/>
    </row>
    <row r="1477" spans="1:12" x14ac:dyDescent="0.2">
      <c r="A1477" t="s">
        <v>9199</v>
      </c>
      <c r="B1477" s="10" t="s">
        <v>2306</v>
      </c>
      <c r="C1477" t="s">
        <v>9324</v>
      </c>
      <c r="D1477" t="s">
        <v>8109</v>
      </c>
      <c r="E1477" s="9">
        <v>623.89700000000005</v>
      </c>
      <c r="F1477" s="10" t="str">
        <f>+_01_CODIGOS_Y_COSTOS_xlsm[[#This Row],[FABRICA]]&amp;_01_CODIGOS_Y_COSTOS_xlsm[[#This Row],[CODIGO]]</f>
        <v>SKOTNICAD01B 074</v>
      </c>
      <c r="G1477"/>
      <c r="H1477"/>
      <c r="I1477"/>
      <c r="J1477"/>
      <c r="K1477"/>
      <c r="L1477"/>
    </row>
    <row r="1478" spans="1:12" x14ac:dyDescent="0.2">
      <c r="A1478" t="s">
        <v>9199</v>
      </c>
      <c r="B1478" s="10" t="s">
        <v>2308</v>
      </c>
      <c r="C1478" t="s">
        <v>9325</v>
      </c>
      <c r="D1478" t="s">
        <v>8110</v>
      </c>
      <c r="E1478" s="9">
        <v>623.89700000000005</v>
      </c>
      <c r="F1478" s="10" t="str">
        <f>+_01_CODIGOS_Y_COSTOS_xlsm[[#This Row],[FABRICA]]&amp;_01_CODIGOS_Y_COSTOS_xlsm[[#This Row],[CODIGO]]</f>
        <v>SKOTNICAD01B 075</v>
      </c>
      <c r="G1478"/>
      <c r="H1478"/>
      <c r="I1478"/>
      <c r="J1478"/>
      <c r="K1478"/>
      <c r="L1478"/>
    </row>
    <row r="1479" spans="1:12" x14ac:dyDescent="0.2">
      <c r="A1479" t="s">
        <v>9199</v>
      </c>
      <c r="B1479" s="10" t="s">
        <v>2310</v>
      </c>
      <c r="C1479" t="s">
        <v>9326</v>
      </c>
      <c r="D1479" t="s">
        <v>8111</v>
      </c>
      <c r="E1479" s="9">
        <v>623.89700000000005</v>
      </c>
      <c r="F1479" s="10" t="str">
        <f>+_01_CODIGOS_Y_COSTOS_xlsm[[#This Row],[FABRICA]]&amp;_01_CODIGOS_Y_COSTOS_xlsm[[#This Row],[CODIGO]]</f>
        <v>SKOTNICAD01B 076</v>
      </c>
      <c r="G1479"/>
      <c r="H1479"/>
      <c r="I1479"/>
      <c r="J1479"/>
      <c r="K1479"/>
      <c r="L1479"/>
    </row>
    <row r="1480" spans="1:12" x14ac:dyDescent="0.2">
      <c r="A1480" t="s">
        <v>9199</v>
      </c>
      <c r="B1480" s="10" t="s">
        <v>2312</v>
      </c>
      <c r="C1480" t="s">
        <v>9327</v>
      </c>
      <c r="D1480" t="s">
        <v>8112</v>
      </c>
      <c r="E1480" s="9">
        <v>683.29100000000005</v>
      </c>
      <c r="F1480" s="10" t="str">
        <f>+_01_CODIGOS_Y_COSTOS_xlsm[[#This Row],[FABRICA]]&amp;_01_CODIGOS_Y_COSTOS_xlsm[[#This Row],[CODIGO]]</f>
        <v>SKOTNICAD01B 077</v>
      </c>
      <c r="G1480"/>
      <c r="H1480"/>
      <c r="I1480"/>
      <c r="J1480"/>
      <c r="K1480"/>
      <c r="L1480"/>
    </row>
    <row r="1481" spans="1:12" x14ac:dyDescent="0.2">
      <c r="A1481" t="s">
        <v>9199</v>
      </c>
      <c r="B1481" s="10" t="s">
        <v>2314</v>
      </c>
      <c r="C1481" t="s">
        <v>9328</v>
      </c>
      <c r="D1481" t="s">
        <v>8113</v>
      </c>
      <c r="E1481" s="9">
        <v>683.29100000000005</v>
      </c>
      <c r="F1481" s="10" t="str">
        <f>+_01_CODIGOS_Y_COSTOS_xlsm[[#This Row],[FABRICA]]&amp;_01_CODIGOS_Y_COSTOS_xlsm[[#This Row],[CODIGO]]</f>
        <v>SKOTNICAD01B 078</v>
      </c>
      <c r="G1481"/>
      <c r="H1481"/>
      <c r="I1481"/>
      <c r="J1481"/>
      <c r="K1481"/>
      <c r="L1481"/>
    </row>
    <row r="1482" spans="1:12" x14ac:dyDescent="0.2">
      <c r="A1482" t="s">
        <v>9199</v>
      </c>
      <c r="B1482" s="10" t="s">
        <v>2316</v>
      </c>
      <c r="C1482" t="s">
        <v>9329</v>
      </c>
      <c r="D1482" t="s">
        <v>8114</v>
      </c>
      <c r="E1482" s="9">
        <v>683.29100000000005</v>
      </c>
      <c r="F1482" s="10" t="str">
        <f>+_01_CODIGOS_Y_COSTOS_xlsm[[#This Row],[FABRICA]]&amp;_01_CODIGOS_Y_COSTOS_xlsm[[#This Row],[CODIGO]]</f>
        <v>SKOTNICAD01B 079</v>
      </c>
      <c r="G1482"/>
      <c r="H1482"/>
      <c r="I1482"/>
      <c r="J1482"/>
      <c r="K1482"/>
      <c r="L1482"/>
    </row>
    <row r="1483" spans="1:12" x14ac:dyDescent="0.2">
      <c r="A1483" t="s">
        <v>9199</v>
      </c>
      <c r="B1483" s="10" t="s">
        <v>2318</v>
      </c>
      <c r="C1483" t="s">
        <v>9330</v>
      </c>
      <c r="D1483" t="s">
        <v>8115</v>
      </c>
      <c r="E1483" s="9">
        <v>683.29100000000005</v>
      </c>
      <c r="F1483" s="10" t="str">
        <f>+_01_CODIGOS_Y_COSTOS_xlsm[[#This Row],[FABRICA]]&amp;_01_CODIGOS_Y_COSTOS_xlsm[[#This Row],[CODIGO]]</f>
        <v>SKOTNICAD01B 080</v>
      </c>
      <c r="G1483"/>
      <c r="H1483"/>
      <c r="I1483"/>
      <c r="J1483"/>
      <c r="K1483"/>
      <c r="L1483"/>
    </row>
    <row r="1484" spans="1:12" x14ac:dyDescent="0.2">
      <c r="A1484" t="s">
        <v>9199</v>
      </c>
      <c r="B1484" s="10" t="s">
        <v>2320</v>
      </c>
      <c r="C1484" t="s">
        <v>5300</v>
      </c>
      <c r="D1484" t="s">
        <v>8116</v>
      </c>
      <c r="E1484" s="9">
        <v>0</v>
      </c>
      <c r="F1484" s="10" t="str">
        <f>+_01_CODIGOS_Y_COSTOS_xlsm[[#This Row],[FABRICA]]&amp;_01_CODIGOS_Y_COSTOS_xlsm[[#This Row],[CODIGO]]</f>
        <v>SKOTNICA</v>
      </c>
      <c r="G1484"/>
      <c r="H1484"/>
      <c r="I1484"/>
      <c r="J1484"/>
      <c r="K1484"/>
      <c r="L1484"/>
    </row>
    <row r="1485" spans="1:12" x14ac:dyDescent="0.2">
      <c r="A1485" t="s">
        <v>9199</v>
      </c>
      <c r="B1485" s="10" t="s">
        <v>2322</v>
      </c>
      <c r="C1485" t="s">
        <v>5300</v>
      </c>
      <c r="D1485" t="s">
        <v>8117</v>
      </c>
      <c r="E1485" s="9">
        <v>0</v>
      </c>
      <c r="F1485" s="10" t="str">
        <f>+_01_CODIGOS_Y_COSTOS_xlsm[[#This Row],[FABRICA]]&amp;_01_CODIGOS_Y_COSTOS_xlsm[[#This Row],[CODIGO]]</f>
        <v>SKOTNICA</v>
      </c>
      <c r="G1485"/>
      <c r="H1485"/>
      <c r="I1485"/>
      <c r="J1485"/>
      <c r="K1485"/>
      <c r="L1485"/>
    </row>
    <row r="1486" spans="1:12" x14ac:dyDescent="0.2">
      <c r="A1486" t="s">
        <v>9199</v>
      </c>
      <c r="B1486" s="10" t="s">
        <v>2324</v>
      </c>
      <c r="C1486" t="s">
        <v>5300</v>
      </c>
      <c r="D1486" t="s">
        <v>8118</v>
      </c>
      <c r="E1486" s="9">
        <v>0</v>
      </c>
      <c r="F1486" s="10" t="str">
        <f>+_01_CODIGOS_Y_COSTOS_xlsm[[#This Row],[FABRICA]]&amp;_01_CODIGOS_Y_COSTOS_xlsm[[#This Row],[CODIGO]]</f>
        <v>SKOTNICA</v>
      </c>
      <c r="G1486"/>
      <c r="H1486"/>
      <c r="I1486"/>
      <c r="J1486"/>
      <c r="K1486"/>
      <c r="L1486"/>
    </row>
    <row r="1487" spans="1:12" x14ac:dyDescent="0.2">
      <c r="A1487" t="s">
        <v>9199</v>
      </c>
      <c r="B1487" s="10" t="s">
        <v>2326</v>
      </c>
      <c r="C1487" t="s">
        <v>5300</v>
      </c>
      <c r="D1487" t="s">
        <v>8119</v>
      </c>
      <c r="E1487" s="9">
        <v>0</v>
      </c>
      <c r="F1487" s="10" t="str">
        <f>+_01_CODIGOS_Y_COSTOS_xlsm[[#This Row],[FABRICA]]&amp;_01_CODIGOS_Y_COSTOS_xlsm[[#This Row],[CODIGO]]</f>
        <v>SKOTNICA</v>
      </c>
      <c r="G1487"/>
      <c r="H1487"/>
      <c r="I1487"/>
      <c r="J1487"/>
      <c r="K1487"/>
      <c r="L1487"/>
    </row>
    <row r="1488" spans="1:12" x14ac:dyDescent="0.2">
      <c r="A1488" t="s">
        <v>9199</v>
      </c>
      <c r="B1488" s="10" t="s">
        <v>2328</v>
      </c>
      <c r="C1488" t="s">
        <v>5300</v>
      </c>
      <c r="D1488" t="s">
        <v>8120</v>
      </c>
      <c r="E1488" s="9">
        <v>0</v>
      </c>
      <c r="F1488" s="10" t="str">
        <f>+_01_CODIGOS_Y_COSTOS_xlsm[[#This Row],[FABRICA]]&amp;_01_CODIGOS_Y_COSTOS_xlsm[[#This Row],[CODIGO]]</f>
        <v>SKOTNICA</v>
      </c>
      <c r="G1488"/>
      <c r="H1488"/>
      <c r="I1488"/>
      <c r="J1488"/>
      <c r="K1488"/>
      <c r="L1488"/>
    </row>
    <row r="1489" spans="1:12" x14ac:dyDescent="0.2">
      <c r="A1489" t="s">
        <v>9199</v>
      </c>
      <c r="B1489" s="10" t="s">
        <v>2330</v>
      </c>
      <c r="C1489" t="s">
        <v>5300</v>
      </c>
      <c r="D1489" t="s">
        <v>8121</v>
      </c>
      <c r="E1489" s="9">
        <v>0</v>
      </c>
      <c r="F1489" s="10" t="str">
        <f>+_01_CODIGOS_Y_COSTOS_xlsm[[#This Row],[FABRICA]]&amp;_01_CODIGOS_Y_COSTOS_xlsm[[#This Row],[CODIGO]]</f>
        <v>SKOTNICA</v>
      </c>
      <c r="G1489"/>
      <c r="H1489"/>
      <c r="I1489"/>
      <c r="J1489"/>
      <c r="K1489"/>
      <c r="L1489"/>
    </row>
    <row r="1490" spans="1:12" x14ac:dyDescent="0.2">
      <c r="A1490" t="s">
        <v>9199</v>
      </c>
      <c r="B1490" s="10" t="s">
        <v>2332</v>
      </c>
      <c r="C1490" t="s">
        <v>5300</v>
      </c>
      <c r="D1490" t="s">
        <v>8122</v>
      </c>
      <c r="E1490" s="9">
        <v>0</v>
      </c>
      <c r="F1490" s="10" t="str">
        <f>+_01_CODIGOS_Y_COSTOS_xlsm[[#This Row],[FABRICA]]&amp;_01_CODIGOS_Y_COSTOS_xlsm[[#This Row],[CODIGO]]</f>
        <v>SKOTNICA</v>
      </c>
      <c r="G1490"/>
      <c r="H1490"/>
      <c r="I1490"/>
      <c r="J1490"/>
      <c r="K1490"/>
      <c r="L1490"/>
    </row>
    <row r="1491" spans="1:12" x14ac:dyDescent="0.2">
      <c r="A1491" t="s">
        <v>9199</v>
      </c>
      <c r="B1491" s="10" t="s">
        <v>2334</v>
      </c>
      <c r="C1491" t="s">
        <v>5300</v>
      </c>
      <c r="D1491" t="s">
        <v>8123</v>
      </c>
      <c r="E1491" s="9">
        <v>0</v>
      </c>
      <c r="F1491" s="10" t="str">
        <f>+_01_CODIGOS_Y_COSTOS_xlsm[[#This Row],[FABRICA]]&amp;_01_CODIGOS_Y_COSTOS_xlsm[[#This Row],[CODIGO]]</f>
        <v>SKOTNICA</v>
      </c>
      <c r="G1491"/>
      <c r="H1491"/>
      <c r="I1491"/>
      <c r="J1491"/>
      <c r="K1491"/>
      <c r="L1491"/>
    </row>
    <row r="1492" spans="1:12" x14ac:dyDescent="0.2">
      <c r="A1492" t="s">
        <v>9199</v>
      </c>
      <c r="B1492" s="10" t="s">
        <v>2336</v>
      </c>
      <c r="C1492" t="s">
        <v>5300</v>
      </c>
      <c r="D1492" t="s">
        <v>8124</v>
      </c>
      <c r="E1492" s="9">
        <v>0</v>
      </c>
      <c r="F1492" s="10" t="str">
        <f>+_01_CODIGOS_Y_COSTOS_xlsm[[#This Row],[FABRICA]]&amp;_01_CODIGOS_Y_COSTOS_xlsm[[#This Row],[CODIGO]]</f>
        <v>SKOTNICA</v>
      </c>
      <c r="G1492"/>
      <c r="H1492"/>
      <c r="I1492"/>
      <c r="J1492"/>
      <c r="K1492"/>
      <c r="L1492"/>
    </row>
    <row r="1493" spans="1:12" x14ac:dyDescent="0.2">
      <c r="A1493" t="s">
        <v>9199</v>
      </c>
      <c r="B1493" s="10" t="s">
        <v>2338</v>
      </c>
      <c r="C1493" t="s">
        <v>5300</v>
      </c>
      <c r="D1493" t="s">
        <v>8125</v>
      </c>
      <c r="E1493" s="9">
        <v>0</v>
      </c>
      <c r="F1493" s="10" t="str">
        <f>+_01_CODIGOS_Y_COSTOS_xlsm[[#This Row],[FABRICA]]&amp;_01_CODIGOS_Y_COSTOS_xlsm[[#This Row],[CODIGO]]</f>
        <v>SKOTNICA</v>
      </c>
      <c r="G1493"/>
      <c r="H1493"/>
      <c r="I1493"/>
      <c r="J1493"/>
      <c r="K1493"/>
      <c r="L1493"/>
    </row>
    <row r="1494" spans="1:12" x14ac:dyDescent="0.2">
      <c r="A1494" t="s">
        <v>9199</v>
      </c>
      <c r="B1494" s="10" t="s">
        <v>2340</v>
      </c>
      <c r="C1494" t="s">
        <v>5300</v>
      </c>
      <c r="D1494" t="s">
        <v>8126</v>
      </c>
      <c r="E1494" s="9">
        <v>0</v>
      </c>
      <c r="F1494" s="10" t="str">
        <f>+_01_CODIGOS_Y_COSTOS_xlsm[[#This Row],[FABRICA]]&amp;_01_CODIGOS_Y_COSTOS_xlsm[[#This Row],[CODIGO]]</f>
        <v>SKOTNICA</v>
      </c>
      <c r="G1494"/>
      <c r="H1494"/>
      <c r="I1494"/>
      <c r="J1494"/>
      <c r="K1494"/>
      <c r="L1494"/>
    </row>
    <row r="1495" spans="1:12" x14ac:dyDescent="0.2">
      <c r="A1495" t="s">
        <v>9199</v>
      </c>
      <c r="B1495" s="10" t="s">
        <v>2342</v>
      </c>
      <c r="C1495" t="s">
        <v>5300</v>
      </c>
      <c r="D1495" t="s">
        <v>8127</v>
      </c>
      <c r="E1495" s="9">
        <v>0</v>
      </c>
      <c r="F1495" s="10" t="str">
        <f>+_01_CODIGOS_Y_COSTOS_xlsm[[#This Row],[FABRICA]]&amp;_01_CODIGOS_Y_COSTOS_xlsm[[#This Row],[CODIGO]]</f>
        <v>SKOTNICA</v>
      </c>
      <c r="G1495"/>
      <c r="H1495"/>
      <c r="I1495"/>
      <c r="J1495"/>
      <c r="K1495"/>
      <c r="L1495"/>
    </row>
    <row r="1496" spans="1:12" x14ac:dyDescent="0.2">
      <c r="A1496" t="s">
        <v>9199</v>
      </c>
      <c r="B1496" s="10" t="s">
        <v>2344</v>
      </c>
      <c r="C1496" t="s">
        <v>5300</v>
      </c>
      <c r="D1496" t="s">
        <v>8128</v>
      </c>
      <c r="E1496" s="9">
        <v>0</v>
      </c>
      <c r="F1496" s="10" t="str">
        <f>+_01_CODIGOS_Y_COSTOS_xlsm[[#This Row],[FABRICA]]&amp;_01_CODIGOS_Y_COSTOS_xlsm[[#This Row],[CODIGO]]</f>
        <v>SKOTNICA</v>
      </c>
      <c r="G1496"/>
      <c r="H1496"/>
      <c r="I1496"/>
      <c r="J1496"/>
      <c r="K1496"/>
      <c r="L1496"/>
    </row>
    <row r="1497" spans="1:12" x14ac:dyDescent="0.2">
      <c r="A1497" t="s">
        <v>9199</v>
      </c>
      <c r="B1497" s="10" t="s">
        <v>2346</v>
      </c>
      <c r="C1497" t="s">
        <v>9331</v>
      </c>
      <c r="D1497" t="s">
        <v>8129</v>
      </c>
      <c r="E1497" s="9">
        <v>1013.727</v>
      </c>
      <c r="F1497" s="10" t="str">
        <f>+_01_CODIGOS_Y_COSTOS_xlsm[[#This Row],[FABRICA]]&amp;_01_CODIGOS_Y_COSTOS_xlsm[[#This Row],[CODIGO]]</f>
        <v>SKOTNICAD01B 094</v>
      </c>
      <c r="G1497"/>
      <c r="H1497"/>
      <c r="I1497"/>
      <c r="J1497"/>
      <c r="K1497"/>
      <c r="L1497"/>
    </row>
    <row r="1498" spans="1:12" x14ac:dyDescent="0.2">
      <c r="A1498" t="s">
        <v>9199</v>
      </c>
      <c r="B1498" s="10" t="s">
        <v>2348</v>
      </c>
      <c r="C1498" t="s">
        <v>9332</v>
      </c>
      <c r="D1498" t="s">
        <v>8130</v>
      </c>
      <c r="E1498" s="9">
        <v>1013.727</v>
      </c>
      <c r="F1498" s="10" t="str">
        <f>+_01_CODIGOS_Y_COSTOS_xlsm[[#This Row],[FABRICA]]&amp;_01_CODIGOS_Y_COSTOS_xlsm[[#This Row],[CODIGO]]</f>
        <v>SKOTNICAD01B 095</v>
      </c>
      <c r="G1498"/>
      <c r="H1498"/>
      <c r="I1498"/>
      <c r="J1498"/>
      <c r="K1498"/>
      <c r="L1498"/>
    </row>
    <row r="1499" spans="1:12" x14ac:dyDescent="0.2">
      <c r="A1499" t="s">
        <v>9199</v>
      </c>
      <c r="B1499" s="10" t="s">
        <v>2350</v>
      </c>
      <c r="C1499" t="s">
        <v>9333</v>
      </c>
      <c r="D1499" t="s">
        <v>8131</v>
      </c>
      <c r="E1499" s="9">
        <v>1053.0414000000001</v>
      </c>
      <c r="F1499" s="10" t="str">
        <f>+_01_CODIGOS_Y_COSTOS_xlsm[[#This Row],[FABRICA]]&amp;_01_CODIGOS_Y_COSTOS_xlsm[[#This Row],[CODIGO]]</f>
        <v>SKOTNICAD01B 096</v>
      </c>
      <c r="G1499"/>
      <c r="H1499"/>
      <c r="I1499"/>
      <c r="J1499"/>
      <c r="K1499"/>
      <c r="L1499"/>
    </row>
    <row r="1500" spans="1:12" x14ac:dyDescent="0.2">
      <c r="A1500" t="s">
        <v>9199</v>
      </c>
      <c r="B1500" s="10" t="s">
        <v>2352</v>
      </c>
      <c r="C1500" t="s">
        <v>9334</v>
      </c>
      <c r="D1500" t="s">
        <v>8132</v>
      </c>
      <c r="E1500" s="9">
        <v>1053.0414000000001</v>
      </c>
      <c r="F1500" s="10" t="str">
        <f>+_01_CODIGOS_Y_COSTOS_xlsm[[#This Row],[FABRICA]]&amp;_01_CODIGOS_Y_COSTOS_xlsm[[#This Row],[CODIGO]]</f>
        <v>SKOTNICAD01B 097</v>
      </c>
      <c r="G1500"/>
      <c r="H1500"/>
      <c r="I1500"/>
      <c r="J1500"/>
      <c r="K1500"/>
      <c r="L1500"/>
    </row>
    <row r="1501" spans="1:12" x14ac:dyDescent="0.2">
      <c r="A1501" t="s">
        <v>9199</v>
      </c>
      <c r="B1501" s="10" t="s">
        <v>2354</v>
      </c>
      <c r="C1501" t="s">
        <v>9335</v>
      </c>
      <c r="D1501" t="s">
        <v>8133</v>
      </c>
      <c r="E1501" s="9">
        <v>1053.0414000000001</v>
      </c>
      <c r="F1501" s="10" t="str">
        <f>+_01_CODIGOS_Y_COSTOS_xlsm[[#This Row],[FABRICA]]&amp;_01_CODIGOS_Y_COSTOS_xlsm[[#This Row],[CODIGO]]</f>
        <v>SKOTNICAD01B 098</v>
      </c>
      <c r="G1501"/>
      <c r="H1501"/>
      <c r="I1501"/>
      <c r="J1501"/>
      <c r="K1501"/>
      <c r="L1501"/>
    </row>
    <row r="1502" spans="1:12" x14ac:dyDescent="0.2">
      <c r="A1502" t="s">
        <v>9199</v>
      </c>
      <c r="B1502" s="10" t="s">
        <v>2356</v>
      </c>
      <c r="C1502" t="s">
        <v>9336</v>
      </c>
      <c r="D1502" t="s">
        <v>8134</v>
      </c>
      <c r="E1502" s="9">
        <v>1053.0414000000001</v>
      </c>
      <c r="F1502" s="10" t="str">
        <f>+_01_CODIGOS_Y_COSTOS_xlsm[[#This Row],[FABRICA]]&amp;_01_CODIGOS_Y_COSTOS_xlsm[[#This Row],[CODIGO]]</f>
        <v>SKOTNICAD01B 099</v>
      </c>
      <c r="G1502"/>
      <c r="H1502"/>
      <c r="I1502"/>
      <c r="J1502"/>
      <c r="K1502"/>
      <c r="L1502"/>
    </row>
    <row r="1503" spans="1:12" x14ac:dyDescent="0.2">
      <c r="A1503" t="s">
        <v>9199</v>
      </c>
      <c r="B1503" s="10" t="s">
        <v>2358</v>
      </c>
      <c r="C1503" t="s">
        <v>5300</v>
      </c>
      <c r="D1503" t="s">
        <v>8135</v>
      </c>
      <c r="E1503" s="9">
        <v>0</v>
      </c>
      <c r="F1503" s="10" t="str">
        <f>+_01_CODIGOS_Y_COSTOS_xlsm[[#This Row],[FABRICA]]&amp;_01_CODIGOS_Y_COSTOS_xlsm[[#This Row],[CODIGO]]</f>
        <v>SKOTNICA</v>
      </c>
      <c r="G1503"/>
      <c r="H1503"/>
      <c r="I1503"/>
      <c r="J1503"/>
      <c r="K1503"/>
      <c r="L1503"/>
    </row>
    <row r="1504" spans="1:12" x14ac:dyDescent="0.2">
      <c r="A1504" t="s">
        <v>9199</v>
      </c>
      <c r="B1504" s="10" t="s">
        <v>2360</v>
      </c>
      <c r="C1504" t="s">
        <v>9337</v>
      </c>
      <c r="D1504" t="s">
        <v>8136</v>
      </c>
      <c r="E1504" s="9">
        <v>1053.0414000000001</v>
      </c>
      <c r="F1504" s="10" t="str">
        <f>+_01_CODIGOS_Y_COSTOS_xlsm[[#This Row],[FABRICA]]&amp;_01_CODIGOS_Y_COSTOS_xlsm[[#This Row],[CODIGO]]</f>
        <v>SKOTNICAD01B 100</v>
      </c>
      <c r="G1504"/>
      <c r="H1504"/>
      <c r="I1504"/>
      <c r="J1504"/>
      <c r="K1504"/>
      <c r="L1504"/>
    </row>
    <row r="1505" spans="1:12" x14ac:dyDescent="0.2">
      <c r="A1505" t="s">
        <v>9199</v>
      </c>
      <c r="B1505" s="10" t="s">
        <v>2362</v>
      </c>
      <c r="C1505" t="s">
        <v>5300</v>
      </c>
      <c r="D1505" t="s">
        <v>8137</v>
      </c>
      <c r="E1505" s="9">
        <v>0</v>
      </c>
      <c r="F1505" s="10" t="str">
        <f>+_01_CODIGOS_Y_COSTOS_xlsm[[#This Row],[FABRICA]]&amp;_01_CODIGOS_Y_COSTOS_xlsm[[#This Row],[CODIGO]]</f>
        <v>SKOTNICA</v>
      </c>
      <c r="G1505"/>
      <c r="H1505"/>
      <c r="I1505"/>
      <c r="J1505"/>
      <c r="K1505"/>
      <c r="L1505"/>
    </row>
    <row r="1506" spans="1:12" x14ac:dyDescent="0.2">
      <c r="A1506" t="s">
        <v>9199</v>
      </c>
      <c r="B1506" s="10" t="s">
        <v>2364</v>
      </c>
      <c r="C1506" t="s">
        <v>5300</v>
      </c>
      <c r="D1506" t="s">
        <v>8138</v>
      </c>
      <c r="E1506" s="9">
        <v>0</v>
      </c>
      <c r="F1506" s="10" t="str">
        <f>+_01_CODIGOS_Y_COSTOS_xlsm[[#This Row],[FABRICA]]&amp;_01_CODIGOS_Y_COSTOS_xlsm[[#This Row],[CODIGO]]</f>
        <v>SKOTNICA</v>
      </c>
      <c r="G1506"/>
      <c r="H1506"/>
      <c r="I1506"/>
      <c r="J1506"/>
      <c r="K1506"/>
      <c r="L1506"/>
    </row>
    <row r="1507" spans="1:12" x14ac:dyDescent="0.2">
      <c r="A1507" t="s">
        <v>9199</v>
      </c>
      <c r="B1507" s="10" t="s">
        <v>2366</v>
      </c>
      <c r="C1507" t="s">
        <v>5300</v>
      </c>
      <c r="D1507" t="s">
        <v>8139</v>
      </c>
      <c r="E1507" s="9">
        <v>0</v>
      </c>
      <c r="F1507" s="10" t="str">
        <f>+_01_CODIGOS_Y_COSTOS_xlsm[[#This Row],[FABRICA]]&amp;_01_CODIGOS_Y_COSTOS_xlsm[[#This Row],[CODIGO]]</f>
        <v>SKOTNICA</v>
      </c>
      <c r="G1507"/>
      <c r="H1507"/>
      <c r="I1507"/>
      <c r="J1507"/>
      <c r="K1507"/>
      <c r="L1507"/>
    </row>
    <row r="1508" spans="1:12" x14ac:dyDescent="0.2">
      <c r="A1508" t="s">
        <v>9199</v>
      </c>
      <c r="B1508" s="10" t="s">
        <v>2368</v>
      </c>
      <c r="C1508" t="s">
        <v>5300</v>
      </c>
      <c r="D1508" t="s">
        <v>8140</v>
      </c>
      <c r="E1508" s="9">
        <v>0</v>
      </c>
      <c r="F1508" s="10" t="str">
        <f>+_01_CODIGOS_Y_COSTOS_xlsm[[#This Row],[FABRICA]]&amp;_01_CODIGOS_Y_COSTOS_xlsm[[#This Row],[CODIGO]]</f>
        <v>SKOTNICA</v>
      </c>
      <c r="G1508"/>
      <c r="H1508"/>
      <c r="I1508"/>
      <c r="J1508"/>
      <c r="K1508"/>
      <c r="L1508"/>
    </row>
    <row r="1509" spans="1:12" x14ac:dyDescent="0.2">
      <c r="A1509" t="s">
        <v>9199</v>
      </c>
      <c r="B1509" s="10" t="s">
        <v>2370</v>
      </c>
      <c r="C1509" t="s">
        <v>5300</v>
      </c>
      <c r="D1509" t="s">
        <v>8141</v>
      </c>
      <c r="E1509" s="9">
        <v>0</v>
      </c>
      <c r="F1509" s="10" t="str">
        <f>+_01_CODIGOS_Y_COSTOS_xlsm[[#This Row],[FABRICA]]&amp;_01_CODIGOS_Y_COSTOS_xlsm[[#This Row],[CODIGO]]</f>
        <v>SKOTNICA</v>
      </c>
      <c r="G1509"/>
      <c r="H1509"/>
      <c r="I1509"/>
      <c r="J1509"/>
      <c r="K1509"/>
      <c r="L1509"/>
    </row>
    <row r="1510" spans="1:12" x14ac:dyDescent="0.2">
      <c r="A1510" t="s">
        <v>9199</v>
      </c>
      <c r="B1510" s="10" t="s">
        <v>2372</v>
      </c>
      <c r="C1510" t="s">
        <v>5300</v>
      </c>
      <c r="D1510" t="s">
        <v>8142</v>
      </c>
      <c r="E1510" s="9">
        <v>0</v>
      </c>
      <c r="F1510" s="10" t="str">
        <f>+_01_CODIGOS_Y_COSTOS_xlsm[[#This Row],[FABRICA]]&amp;_01_CODIGOS_Y_COSTOS_xlsm[[#This Row],[CODIGO]]</f>
        <v>SKOTNICA</v>
      </c>
      <c r="G1510"/>
      <c r="H1510"/>
      <c r="I1510"/>
      <c r="J1510"/>
      <c r="K1510"/>
      <c r="L1510"/>
    </row>
    <row r="1511" spans="1:12" x14ac:dyDescent="0.2">
      <c r="A1511" t="s">
        <v>9199</v>
      </c>
      <c r="B1511" s="10" t="s">
        <v>2374</v>
      </c>
      <c r="C1511" t="s">
        <v>9338</v>
      </c>
      <c r="D1511" t="s">
        <v>8143</v>
      </c>
      <c r="E1511" s="9">
        <v>1288.0181</v>
      </c>
      <c r="F1511" s="10" t="str">
        <f>+_01_CODIGOS_Y_COSTOS_xlsm[[#This Row],[FABRICA]]&amp;_01_CODIGOS_Y_COSTOS_xlsm[[#This Row],[CODIGO]]</f>
        <v>SKOTNICAD01B 105</v>
      </c>
      <c r="G1511"/>
      <c r="H1511"/>
      <c r="I1511"/>
      <c r="J1511"/>
      <c r="K1511"/>
      <c r="L1511"/>
    </row>
    <row r="1512" spans="1:12" x14ac:dyDescent="0.2">
      <c r="A1512" t="s">
        <v>9199</v>
      </c>
      <c r="B1512" s="10" t="s">
        <v>2376</v>
      </c>
      <c r="C1512" t="s">
        <v>5300</v>
      </c>
      <c r="D1512" t="s">
        <v>8144</v>
      </c>
      <c r="E1512" s="9">
        <v>0</v>
      </c>
      <c r="F1512" s="10" t="str">
        <f>+_01_CODIGOS_Y_COSTOS_xlsm[[#This Row],[FABRICA]]&amp;_01_CODIGOS_Y_COSTOS_xlsm[[#This Row],[CODIGO]]</f>
        <v>SKOTNICA</v>
      </c>
      <c r="G1512"/>
      <c r="H1512"/>
      <c r="I1512"/>
      <c r="J1512"/>
      <c r="K1512"/>
      <c r="L1512"/>
    </row>
    <row r="1513" spans="1:12" x14ac:dyDescent="0.2">
      <c r="A1513" t="s">
        <v>9199</v>
      </c>
      <c r="B1513" s="10" t="s">
        <v>2378</v>
      </c>
      <c r="C1513" t="s">
        <v>5300</v>
      </c>
      <c r="D1513" t="s">
        <v>8145</v>
      </c>
      <c r="E1513" s="9">
        <v>0</v>
      </c>
      <c r="F1513" s="10" t="str">
        <f>+_01_CODIGOS_Y_COSTOS_xlsm[[#This Row],[FABRICA]]&amp;_01_CODIGOS_Y_COSTOS_xlsm[[#This Row],[CODIGO]]</f>
        <v>SKOTNICA</v>
      </c>
      <c r="G1513"/>
      <c r="H1513"/>
      <c r="I1513"/>
      <c r="J1513"/>
      <c r="K1513"/>
      <c r="L1513"/>
    </row>
    <row r="1514" spans="1:12" x14ac:dyDescent="0.2">
      <c r="A1514" t="s">
        <v>9199</v>
      </c>
      <c r="B1514" s="10" t="s">
        <v>2380</v>
      </c>
      <c r="C1514" t="s">
        <v>5300</v>
      </c>
      <c r="D1514" t="s">
        <v>8146</v>
      </c>
      <c r="E1514" s="9">
        <v>0</v>
      </c>
      <c r="F1514" s="10" t="str">
        <f>+_01_CODIGOS_Y_COSTOS_xlsm[[#This Row],[FABRICA]]&amp;_01_CODIGOS_Y_COSTOS_xlsm[[#This Row],[CODIGO]]</f>
        <v>SKOTNICA</v>
      </c>
      <c r="G1514"/>
      <c r="H1514"/>
      <c r="I1514"/>
      <c r="J1514"/>
      <c r="K1514"/>
      <c r="L1514"/>
    </row>
    <row r="1515" spans="1:12" x14ac:dyDescent="0.2">
      <c r="A1515" t="s">
        <v>9199</v>
      </c>
      <c r="B1515" s="10" t="s">
        <v>2382</v>
      </c>
      <c r="C1515" t="s">
        <v>5300</v>
      </c>
      <c r="D1515" t="s">
        <v>8147</v>
      </c>
      <c r="E1515" s="9">
        <v>0</v>
      </c>
      <c r="F1515" s="10" t="str">
        <f>+_01_CODIGOS_Y_COSTOS_xlsm[[#This Row],[FABRICA]]&amp;_01_CODIGOS_Y_COSTOS_xlsm[[#This Row],[CODIGO]]</f>
        <v>SKOTNICA</v>
      </c>
      <c r="G1515"/>
      <c r="H1515"/>
      <c r="I1515"/>
      <c r="J1515"/>
      <c r="K1515"/>
      <c r="L1515"/>
    </row>
    <row r="1516" spans="1:12" x14ac:dyDescent="0.2">
      <c r="A1516" t="s">
        <v>9199</v>
      </c>
      <c r="B1516" s="10" t="s">
        <v>2384</v>
      </c>
      <c r="C1516" t="s">
        <v>5300</v>
      </c>
      <c r="D1516" t="s">
        <v>8148</v>
      </c>
      <c r="E1516" s="9">
        <v>0</v>
      </c>
      <c r="F1516" s="10" t="str">
        <f>+_01_CODIGOS_Y_COSTOS_xlsm[[#This Row],[FABRICA]]&amp;_01_CODIGOS_Y_COSTOS_xlsm[[#This Row],[CODIGO]]</f>
        <v>SKOTNICA</v>
      </c>
      <c r="G1516"/>
      <c r="H1516"/>
      <c r="I1516"/>
      <c r="J1516"/>
      <c r="K1516"/>
      <c r="L1516"/>
    </row>
    <row r="1517" spans="1:12" x14ac:dyDescent="0.2">
      <c r="A1517" t="s">
        <v>9199</v>
      </c>
      <c r="B1517" s="10" t="s">
        <v>2386</v>
      </c>
      <c r="C1517" t="s">
        <v>5300</v>
      </c>
      <c r="D1517" t="s">
        <v>8149</v>
      </c>
      <c r="E1517" s="9">
        <v>0</v>
      </c>
      <c r="F1517" s="10" t="str">
        <f>+_01_CODIGOS_Y_COSTOS_xlsm[[#This Row],[FABRICA]]&amp;_01_CODIGOS_Y_COSTOS_xlsm[[#This Row],[CODIGO]]</f>
        <v>SKOTNICA</v>
      </c>
      <c r="G1517"/>
      <c r="H1517"/>
      <c r="I1517"/>
      <c r="J1517"/>
      <c r="K1517"/>
      <c r="L1517"/>
    </row>
    <row r="1518" spans="1:12" x14ac:dyDescent="0.2">
      <c r="A1518" t="s">
        <v>9199</v>
      </c>
      <c r="B1518" s="10" t="s">
        <v>2388</v>
      </c>
      <c r="C1518" t="s">
        <v>5300</v>
      </c>
      <c r="D1518" t="s">
        <v>8150</v>
      </c>
      <c r="E1518" s="9">
        <v>0</v>
      </c>
      <c r="F1518" s="10" t="str">
        <f>+_01_CODIGOS_Y_COSTOS_xlsm[[#This Row],[FABRICA]]&amp;_01_CODIGOS_Y_COSTOS_xlsm[[#This Row],[CODIGO]]</f>
        <v>SKOTNICA</v>
      </c>
      <c r="G1518"/>
      <c r="H1518"/>
      <c r="I1518"/>
      <c r="J1518"/>
      <c r="K1518"/>
      <c r="L1518"/>
    </row>
    <row r="1519" spans="1:12" x14ac:dyDescent="0.2">
      <c r="A1519" t="s">
        <v>9199</v>
      </c>
      <c r="B1519" s="10" t="s">
        <v>2390</v>
      </c>
      <c r="C1519" t="s">
        <v>5300</v>
      </c>
      <c r="D1519" t="s">
        <v>8151</v>
      </c>
      <c r="E1519" s="9">
        <v>0</v>
      </c>
      <c r="F1519" s="10" t="str">
        <f>+_01_CODIGOS_Y_COSTOS_xlsm[[#This Row],[FABRICA]]&amp;_01_CODIGOS_Y_COSTOS_xlsm[[#This Row],[CODIGO]]</f>
        <v>SKOTNICA</v>
      </c>
      <c r="G1519"/>
      <c r="H1519"/>
      <c r="I1519"/>
      <c r="J1519"/>
      <c r="K1519"/>
      <c r="L1519"/>
    </row>
    <row r="1520" spans="1:12" x14ac:dyDescent="0.2">
      <c r="A1520" t="s">
        <v>9199</v>
      </c>
      <c r="B1520" s="10" t="s">
        <v>2392</v>
      </c>
      <c r="C1520" t="s">
        <v>5300</v>
      </c>
      <c r="D1520" t="s">
        <v>8152</v>
      </c>
      <c r="E1520" s="9">
        <v>0</v>
      </c>
      <c r="F1520" s="10" t="str">
        <f>+_01_CODIGOS_Y_COSTOS_xlsm[[#This Row],[FABRICA]]&amp;_01_CODIGOS_Y_COSTOS_xlsm[[#This Row],[CODIGO]]</f>
        <v>SKOTNICA</v>
      </c>
      <c r="G1520"/>
      <c r="H1520"/>
      <c r="I1520"/>
      <c r="J1520"/>
      <c r="K1520"/>
      <c r="L1520"/>
    </row>
    <row r="1521" spans="1:12" x14ac:dyDescent="0.2">
      <c r="A1521" t="s">
        <v>9199</v>
      </c>
      <c r="B1521" s="10" t="s">
        <v>2394</v>
      </c>
      <c r="C1521" t="s">
        <v>5300</v>
      </c>
      <c r="D1521" t="s">
        <v>8153</v>
      </c>
      <c r="E1521" s="9">
        <v>0</v>
      </c>
      <c r="F1521" s="10" t="str">
        <f>+_01_CODIGOS_Y_COSTOS_xlsm[[#This Row],[FABRICA]]&amp;_01_CODIGOS_Y_COSTOS_xlsm[[#This Row],[CODIGO]]</f>
        <v>SKOTNICA</v>
      </c>
      <c r="G1521"/>
      <c r="H1521"/>
      <c r="I1521"/>
      <c r="J1521"/>
      <c r="K1521"/>
      <c r="L1521"/>
    </row>
    <row r="1522" spans="1:12" x14ac:dyDescent="0.2">
      <c r="A1522" t="s">
        <v>9199</v>
      </c>
      <c r="B1522" s="10" t="s">
        <v>2396</v>
      </c>
      <c r="C1522" t="s">
        <v>5300</v>
      </c>
      <c r="D1522" t="s">
        <v>8154</v>
      </c>
      <c r="E1522" s="9">
        <v>0</v>
      </c>
      <c r="F1522" s="10" t="str">
        <f>+_01_CODIGOS_Y_COSTOS_xlsm[[#This Row],[FABRICA]]&amp;_01_CODIGOS_Y_COSTOS_xlsm[[#This Row],[CODIGO]]</f>
        <v>SKOTNICA</v>
      </c>
      <c r="G1522"/>
      <c r="H1522"/>
      <c r="I1522"/>
      <c r="J1522"/>
      <c r="K1522"/>
      <c r="L1522"/>
    </row>
    <row r="1523" spans="1:12" x14ac:dyDescent="0.2">
      <c r="A1523" t="s">
        <v>9199</v>
      </c>
      <c r="B1523" s="10" t="s">
        <v>2398</v>
      </c>
      <c r="C1523" t="s">
        <v>5300</v>
      </c>
      <c r="D1523" t="s">
        <v>8155</v>
      </c>
      <c r="E1523" s="9">
        <v>0</v>
      </c>
      <c r="F1523" s="10" t="str">
        <f>+_01_CODIGOS_Y_COSTOS_xlsm[[#This Row],[FABRICA]]&amp;_01_CODIGOS_Y_COSTOS_xlsm[[#This Row],[CODIGO]]</f>
        <v>SKOTNICA</v>
      </c>
      <c r="G1523"/>
      <c r="H1523"/>
      <c r="I1523"/>
      <c r="J1523"/>
      <c r="K1523"/>
      <c r="L1523"/>
    </row>
    <row r="1524" spans="1:12" x14ac:dyDescent="0.2">
      <c r="A1524" t="s">
        <v>9199</v>
      </c>
      <c r="B1524" s="10" t="s">
        <v>2400</v>
      </c>
      <c r="C1524" t="s">
        <v>9339</v>
      </c>
      <c r="D1524" t="s">
        <v>8156</v>
      </c>
      <c r="E1524" s="9">
        <v>1385.8168000000001</v>
      </c>
      <c r="F1524" s="10" t="str">
        <f>+_01_CODIGOS_Y_COSTOS_xlsm[[#This Row],[FABRICA]]&amp;_01_CODIGOS_Y_COSTOS_xlsm[[#This Row],[CODIGO]]</f>
        <v>SKOTNICAD01B 115</v>
      </c>
      <c r="G1524"/>
      <c r="H1524"/>
      <c r="I1524"/>
      <c r="J1524"/>
      <c r="K1524"/>
      <c r="L1524"/>
    </row>
    <row r="1525" spans="1:12" x14ac:dyDescent="0.2">
      <c r="A1525" t="s">
        <v>9199</v>
      </c>
      <c r="B1525" s="10" t="s">
        <v>2402</v>
      </c>
      <c r="C1525" t="s">
        <v>5300</v>
      </c>
      <c r="D1525" t="s">
        <v>8157</v>
      </c>
      <c r="E1525" s="9">
        <v>0</v>
      </c>
      <c r="F1525" s="10" t="str">
        <f>+_01_CODIGOS_Y_COSTOS_xlsm[[#This Row],[FABRICA]]&amp;_01_CODIGOS_Y_COSTOS_xlsm[[#This Row],[CODIGO]]</f>
        <v>SKOTNICA</v>
      </c>
      <c r="G1525"/>
      <c r="H1525"/>
      <c r="I1525"/>
      <c r="J1525"/>
      <c r="K1525"/>
      <c r="L1525"/>
    </row>
    <row r="1526" spans="1:12" x14ac:dyDescent="0.2">
      <c r="A1526" t="s">
        <v>9199</v>
      </c>
      <c r="B1526" s="10" t="s">
        <v>2404</v>
      </c>
      <c r="C1526" t="s">
        <v>5300</v>
      </c>
      <c r="D1526" t="s">
        <v>8158</v>
      </c>
      <c r="E1526" s="9">
        <v>0</v>
      </c>
      <c r="F1526" s="10" t="str">
        <f>+_01_CODIGOS_Y_COSTOS_xlsm[[#This Row],[FABRICA]]&amp;_01_CODIGOS_Y_COSTOS_xlsm[[#This Row],[CODIGO]]</f>
        <v>SKOTNICA</v>
      </c>
      <c r="G1526"/>
      <c r="H1526"/>
      <c r="I1526"/>
      <c r="J1526"/>
      <c r="K1526"/>
      <c r="L1526"/>
    </row>
    <row r="1527" spans="1:12" x14ac:dyDescent="0.2">
      <c r="A1527" t="s">
        <v>9199</v>
      </c>
      <c r="B1527" s="10" t="s">
        <v>2406</v>
      </c>
      <c r="C1527" t="s">
        <v>5300</v>
      </c>
      <c r="D1527" t="s">
        <v>8159</v>
      </c>
      <c r="E1527" s="9">
        <v>0</v>
      </c>
      <c r="F1527" s="10" t="str">
        <f>+_01_CODIGOS_Y_COSTOS_xlsm[[#This Row],[FABRICA]]&amp;_01_CODIGOS_Y_COSTOS_xlsm[[#This Row],[CODIGO]]</f>
        <v>SKOTNICA</v>
      </c>
      <c r="G1527"/>
      <c r="H1527"/>
      <c r="I1527"/>
      <c r="J1527"/>
      <c r="K1527"/>
      <c r="L1527"/>
    </row>
    <row r="1528" spans="1:12" x14ac:dyDescent="0.2">
      <c r="A1528" t="s">
        <v>9199</v>
      </c>
      <c r="B1528" s="10" t="s">
        <v>2408</v>
      </c>
      <c r="C1528" t="s">
        <v>5300</v>
      </c>
      <c r="D1528" t="s">
        <v>8160</v>
      </c>
      <c r="E1528" s="9">
        <v>0</v>
      </c>
      <c r="F1528" s="10" t="str">
        <f>+_01_CODIGOS_Y_COSTOS_xlsm[[#This Row],[FABRICA]]&amp;_01_CODIGOS_Y_COSTOS_xlsm[[#This Row],[CODIGO]]</f>
        <v>SKOTNICA</v>
      </c>
      <c r="G1528"/>
      <c r="H1528"/>
      <c r="I1528"/>
      <c r="J1528"/>
      <c r="K1528"/>
      <c r="L1528"/>
    </row>
    <row r="1529" spans="1:12" x14ac:dyDescent="0.2">
      <c r="A1529" t="s">
        <v>9199</v>
      </c>
      <c r="B1529" s="10" t="s">
        <v>2410</v>
      </c>
      <c r="C1529" t="s">
        <v>5300</v>
      </c>
      <c r="D1529" t="s">
        <v>8161</v>
      </c>
      <c r="E1529" s="9">
        <v>0</v>
      </c>
      <c r="F1529" s="10" t="str">
        <f>+_01_CODIGOS_Y_COSTOS_xlsm[[#This Row],[FABRICA]]&amp;_01_CODIGOS_Y_COSTOS_xlsm[[#This Row],[CODIGO]]</f>
        <v>SKOTNICA</v>
      </c>
      <c r="G1529"/>
      <c r="H1529"/>
      <c r="I1529"/>
      <c r="J1529"/>
      <c r="K1529"/>
      <c r="L1529"/>
    </row>
    <row r="1530" spans="1:12" x14ac:dyDescent="0.2">
      <c r="A1530" t="s">
        <v>9199</v>
      </c>
      <c r="B1530" s="10" t="s">
        <v>2412</v>
      </c>
      <c r="C1530" t="s">
        <v>5300</v>
      </c>
      <c r="D1530" t="s">
        <v>8162</v>
      </c>
      <c r="E1530" s="9">
        <v>0</v>
      </c>
      <c r="F1530" s="10" t="str">
        <f>+_01_CODIGOS_Y_COSTOS_xlsm[[#This Row],[FABRICA]]&amp;_01_CODIGOS_Y_COSTOS_xlsm[[#This Row],[CODIGO]]</f>
        <v>SKOTNICA</v>
      </c>
      <c r="G1530"/>
      <c r="H1530"/>
      <c r="I1530"/>
      <c r="J1530"/>
      <c r="K1530"/>
      <c r="L1530"/>
    </row>
    <row r="1531" spans="1:12" x14ac:dyDescent="0.2">
      <c r="A1531" t="s">
        <v>9199</v>
      </c>
      <c r="B1531" s="10" t="s">
        <v>2414</v>
      </c>
      <c r="C1531" t="s">
        <v>9340</v>
      </c>
      <c r="D1531" t="s">
        <v>8163</v>
      </c>
      <c r="E1531" s="9">
        <v>67.906700000000001</v>
      </c>
      <c r="F1531" s="10" t="str">
        <f>+_01_CODIGOS_Y_COSTOS_xlsm[[#This Row],[FABRICA]]&amp;_01_CODIGOS_Y_COSTOS_xlsm[[#This Row],[CODIGO]]</f>
        <v>SKOTNICAD01I0030510</v>
      </c>
      <c r="G1531"/>
      <c r="H1531"/>
      <c r="I1531"/>
      <c r="J1531"/>
      <c r="K1531"/>
      <c r="L1531"/>
    </row>
    <row r="1532" spans="1:12" x14ac:dyDescent="0.2">
      <c r="A1532" t="s">
        <v>9199</v>
      </c>
      <c r="B1532" s="10" t="s">
        <v>2416</v>
      </c>
      <c r="C1532" t="s">
        <v>9341</v>
      </c>
      <c r="D1532" t="s">
        <v>8164</v>
      </c>
      <c r="E1532" s="9">
        <v>68.621499999999997</v>
      </c>
      <c r="F1532" s="10" t="str">
        <f>+_01_CODIGOS_Y_COSTOS_xlsm[[#This Row],[FABRICA]]&amp;_01_CODIGOS_Y_COSTOS_xlsm[[#This Row],[CODIGO]]</f>
        <v>SKOTNICAD01I0010513</v>
      </c>
      <c r="G1532"/>
      <c r="H1532"/>
      <c r="I1532"/>
      <c r="J1532"/>
      <c r="K1532"/>
      <c r="L1532"/>
    </row>
    <row r="1533" spans="1:12" x14ac:dyDescent="0.2">
      <c r="A1533" t="s">
        <v>9199</v>
      </c>
      <c r="B1533" s="10" t="s">
        <v>2417</v>
      </c>
      <c r="C1533" t="s">
        <v>9342</v>
      </c>
      <c r="D1533" t="s">
        <v>8165</v>
      </c>
      <c r="E1533" s="9">
        <v>67.906700000000001</v>
      </c>
      <c r="F1533" s="10" t="str">
        <f>+_01_CODIGOS_Y_COSTOS_xlsm[[#This Row],[FABRICA]]&amp;_01_CODIGOS_Y_COSTOS_xlsm[[#This Row],[CODIGO]]</f>
        <v>SKOTNICAD01I0030611</v>
      </c>
      <c r="G1533"/>
      <c r="H1533"/>
      <c r="I1533"/>
      <c r="J1533"/>
      <c r="K1533"/>
      <c r="L1533"/>
    </row>
    <row r="1534" spans="1:12" x14ac:dyDescent="0.2">
      <c r="A1534" t="s">
        <v>9199</v>
      </c>
      <c r="B1534" s="10" t="s">
        <v>2418</v>
      </c>
      <c r="C1534" t="s">
        <v>9343</v>
      </c>
      <c r="D1534" t="s">
        <v>8166</v>
      </c>
      <c r="E1534" s="9">
        <v>93.184899999999999</v>
      </c>
      <c r="F1534" s="10" t="str">
        <f>+_01_CODIGOS_Y_COSTOS_xlsm[[#This Row],[FABRICA]]&amp;_01_CODIGOS_Y_COSTOS_xlsm[[#This Row],[CODIGO]]</f>
        <v>SKOTNICAD01I0010614</v>
      </c>
      <c r="G1534"/>
      <c r="H1534"/>
      <c r="I1534"/>
      <c r="J1534"/>
      <c r="K1534"/>
      <c r="L1534"/>
    </row>
    <row r="1535" spans="1:12" x14ac:dyDescent="0.2">
      <c r="A1535" t="s">
        <v>9199</v>
      </c>
      <c r="B1535" s="10" t="s">
        <v>2419</v>
      </c>
      <c r="C1535" t="s">
        <v>9344</v>
      </c>
      <c r="D1535" t="s">
        <v>8167</v>
      </c>
      <c r="E1535" s="9">
        <v>67.906700000000001</v>
      </c>
      <c r="F1535" s="10" t="str">
        <f>+_01_CODIGOS_Y_COSTOS_xlsm[[#This Row],[FABRICA]]&amp;_01_CODIGOS_Y_COSTOS_xlsm[[#This Row],[CODIGO]]</f>
        <v>SKOTNICAD01I0030712</v>
      </c>
      <c r="G1535"/>
      <c r="H1535"/>
      <c r="I1535"/>
      <c r="J1535"/>
      <c r="K1535"/>
      <c r="L1535"/>
    </row>
    <row r="1536" spans="1:12" x14ac:dyDescent="0.2">
      <c r="A1536" t="s">
        <v>9199</v>
      </c>
      <c r="B1536" s="10" t="s">
        <v>2420</v>
      </c>
      <c r="C1536" t="s">
        <v>9345</v>
      </c>
      <c r="D1536" t="s">
        <v>8168</v>
      </c>
      <c r="E1536" s="9">
        <v>93.184899999999999</v>
      </c>
      <c r="F1536" s="10" t="str">
        <f>+_01_CODIGOS_Y_COSTOS_xlsm[[#This Row],[FABRICA]]&amp;_01_CODIGOS_Y_COSTOS_xlsm[[#This Row],[CODIGO]]</f>
        <v>SKOTNICAD01I0010715</v>
      </c>
      <c r="G1536"/>
      <c r="H1536"/>
      <c r="I1536"/>
      <c r="J1536"/>
      <c r="K1536"/>
      <c r="L1536"/>
    </row>
    <row r="1537" spans="1:12" x14ac:dyDescent="0.2">
      <c r="A1537" t="s">
        <v>9199</v>
      </c>
      <c r="B1537" s="10" t="s">
        <v>2421</v>
      </c>
      <c r="C1537" t="s">
        <v>9346</v>
      </c>
      <c r="D1537" t="s">
        <v>8169</v>
      </c>
      <c r="E1537" s="9">
        <v>67.906700000000001</v>
      </c>
      <c r="F1537" s="10" t="str">
        <f>+_01_CODIGOS_Y_COSTOS_xlsm[[#This Row],[FABRICA]]&amp;_01_CODIGOS_Y_COSTOS_xlsm[[#This Row],[CODIGO]]</f>
        <v>SKOTNICAD01I0030813</v>
      </c>
      <c r="G1537"/>
      <c r="H1537"/>
      <c r="I1537"/>
      <c r="J1537"/>
      <c r="K1537"/>
      <c r="L1537"/>
    </row>
    <row r="1538" spans="1:12" x14ac:dyDescent="0.2">
      <c r="A1538" t="s">
        <v>9199</v>
      </c>
      <c r="B1538" s="10" t="s">
        <v>2422</v>
      </c>
      <c r="C1538" t="s">
        <v>9347</v>
      </c>
      <c r="D1538" t="s">
        <v>8170</v>
      </c>
      <c r="E1538" s="9">
        <v>93.184899999999999</v>
      </c>
      <c r="F1538" s="10" t="str">
        <f>+_01_CODIGOS_Y_COSTOS_xlsm[[#This Row],[FABRICA]]&amp;_01_CODIGOS_Y_COSTOS_xlsm[[#This Row],[CODIGO]]</f>
        <v>SKOTNICAD01I0010816</v>
      </c>
      <c r="G1538"/>
      <c r="H1538"/>
      <c r="I1538"/>
      <c r="J1538"/>
      <c r="K1538"/>
      <c r="L1538"/>
    </row>
    <row r="1539" spans="1:12" x14ac:dyDescent="0.2">
      <c r="A1539" t="s">
        <v>9199</v>
      </c>
      <c r="B1539" s="10" t="s">
        <v>2423</v>
      </c>
      <c r="C1539" t="s">
        <v>9348</v>
      </c>
      <c r="D1539" t="s">
        <v>8171</v>
      </c>
      <c r="E1539" s="9">
        <v>92.470100000000002</v>
      </c>
      <c r="F1539" s="10" t="str">
        <f>+_01_CODIGOS_Y_COSTOS_xlsm[[#This Row],[FABRICA]]&amp;_01_CODIGOS_Y_COSTOS_xlsm[[#This Row],[CODIGO]]</f>
        <v>SKOTNICAD01I0030914</v>
      </c>
      <c r="G1539"/>
      <c r="H1539"/>
      <c r="I1539"/>
      <c r="J1539"/>
      <c r="K1539"/>
      <c r="L1539"/>
    </row>
    <row r="1540" spans="1:12" x14ac:dyDescent="0.2">
      <c r="A1540" t="s">
        <v>9199</v>
      </c>
      <c r="B1540" s="10" t="s">
        <v>2424</v>
      </c>
      <c r="C1540" t="s">
        <v>9349</v>
      </c>
      <c r="D1540" t="s">
        <v>8172</v>
      </c>
      <c r="E1540" s="9">
        <v>94.029700000000005</v>
      </c>
      <c r="F1540" s="10" t="str">
        <f>+_01_CODIGOS_Y_COSTOS_xlsm[[#This Row],[FABRICA]]&amp;_01_CODIGOS_Y_COSTOS_xlsm[[#This Row],[CODIGO]]</f>
        <v>SKOTNICAD01I0010917</v>
      </c>
      <c r="G1540"/>
      <c r="H1540"/>
      <c r="I1540"/>
      <c r="J1540"/>
      <c r="K1540"/>
      <c r="L1540"/>
    </row>
    <row r="1541" spans="1:12" x14ac:dyDescent="0.2">
      <c r="A1541" t="s">
        <v>9199</v>
      </c>
      <c r="B1541" s="10" t="s">
        <v>2425</v>
      </c>
      <c r="C1541" t="s">
        <v>9350</v>
      </c>
      <c r="D1541" t="s">
        <v>8173</v>
      </c>
      <c r="E1541" s="9">
        <v>92.470100000000002</v>
      </c>
      <c r="F1541" s="10" t="str">
        <f>+_01_CODIGOS_Y_COSTOS_xlsm[[#This Row],[FABRICA]]&amp;_01_CODIGOS_Y_COSTOS_xlsm[[#This Row],[CODIGO]]</f>
        <v>SKOTNICAD01I0031015</v>
      </c>
      <c r="G1541"/>
      <c r="H1541"/>
      <c r="I1541"/>
      <c r="J1541"/>
      <c r="K1541"/>
      <c r="L1541"/>
    </row>
    <row r="1542" spans="1:12" x14ac:dyDescent="0.2">
      <c r="A1542" t="s">
        <v>9199</v>
      </c>
      <c r="B1542" s="10" t="s">
        <v>2426</v>
      </c>
      <c r="C1542" t="s">
        <v>9351</v>
      </c>
      <c r="D1542" t="s">
        <v>8174</v>
      </c>
      <c r="E1542" s="9">
        <v>94.029700000000005</v>
      </c>
      <c r="F1542" s="10" t="str">
        <f>+_01_CODIGOS_Y_COSTOS_xlsm[[#This Row],[FABRICA]]&amp;_01_CODIGOS_Y_COSTOS_xlsm[[#This Row],[CODIGO]]</f>
        <v>SKOTNICAD01I0011018</v>
      </c>
      <c r="G1542"/>
      <c r="H1542"/>
      <c r="I1542"/>
      <c r="J1542"/>
      <c r="K1542"/>
      <c r="L1542"/>
    </row>
    <row r="1543" spans="1:12" x14ac:dyDescent="0.2">
      <c r="A1543" t="s">
        <v>9199</v>
      </c>
      <c r="B1543" s="10" t="s">
        <v>2427</v>
      </c>
      <c r="C1543" t="s">
        <v>9352</v>
      </c>
      <c r="D1543" t="s">
        <v>8175</v>
      </c>
      <c r="E1543" s="9">
        <v>170.96899999999999</v>
      </c>
      <c r="F1543" s="10" t="str">
        <f>+_01_CODIGOS_Y_COSTOS_xlsm[[#This Row],[FABRICA]]&amp;_01_CODIGOS_Y_COSTOS_xlsm[[#This Row],[CODIGO]]</f>
        <v>SKOTNICAD01I00201026</v>
      </c>
      <c r="G1543"/>
      <c r="H1543"/>
      <c r="I1543"/>
      <c r="J1543"/>
      <c r="K1543"/>
      <c r="L1543"/>
    </row>
    <row r="1544" spans="1:12" x14ac:dyDescent="0.2">
      <c r="A1544" t="s">
        <v>9199</v>
      </c>
      <c r="B1544" s="10" t="s">
        <v>2428</v>
      </c>
      <c r="C1544" t="s">
        <v>9353</v>
      </c>
      <c r="D1544" t="s">
        <v>8176</v>
      </c>
      <c r="E1544" s="9">
        <v>92.470100000000002</v>
      </c>
      <c r="F1544" s="10" t="str">
        <f>+_01_CODIGOS_Y_COSTOS_xlsm[[#This Row],[FABRICA]]&amp;_01_CODIGOS_Y_COSTOS_xlsm[[#This Row],[CODIGO]]</f>
        <v>SKOTNICAD01I0031116</v>
      </c>
      <c r="G1544"/>
      <c r="H1544"/>
      <c r="I1544"/>
      <c r="J1544"/>
      <c r="K1544"/>
      <c r="L1544"/>
    </row>
    <row r="1545" spans="1:12" x14ac:dyDescent="0.2">
      <c r="A1545" t="s">
        <v>9199</v>
      </c>
      <c r="B1545" s="10" t="s">
        <v>2429</v>
      </c>
      <c r="C1545" t="s">
        <v>9354</v>
      </c>
      <c r="D1545" t="s">
        <v>8177</v>
      </c>
      <c r="E1545" s="9">
        <v>124.8314</v>
      </c>
      <c r="F1545" s="10" t="str">
        <f>+_01_CODIGOS_Y_COSTOS_xlsm[[#This Row],[FABRICA]]&amp;_01_CODIGOS_Y_COSTOS_xlsm[[#This Row],[CODIGO]]</f>
        <v>SKOTNICAD01I0011119</v>
      </c>
      <c r="G1545"/>
      <c r="H1545"/>
      <c r="I1545"/>
      <c r="J1545"/>
      <c r="K1545"/>
      <c r="L1545"/>
    </row>
    <row r="1546" spans="1:12" x14ac:dyDescent="0.2">
      <c r="A1546" t="s">
        <v>9199</v>
      </c>
      <c r="B1546" s="10" t="s">
        <v>2430</v>
      </c>
      <c r="C1546" t="s">
        <v>9355</v>
      </c>
      <c r="D1546" t="s">
        <v>8178</v>
      </c>
      <c r="E1546" s="9">
        <v>172.59350000000001</v>
      </c>
      <c r="F1546" s="10" t="str">
        <f>+_01_CODIGOS_Y_COSTOS_xlsm[[#This Row],[FABRICA]]&amp;_01_CODIGOS_Y_COSTOS_xlsm[[#This Row],[CODIGO]]</f>
        <v>SKOTNICAD01I00201127</v>
      </c>
      <c r="G1546"/>
      <c r="H1546"/>
      <c r="I1546"/>
      <c r="J1546"/>
      <c r="K1546"/>
      <c r="L1546"/>
    </row>
    <row r="1547" spans="1:12" x14ac:dyDescent="0.2">
      <c r="A1547" t="s">
        <v>9199</v>
      </c>
      <c r="B1547" s="10" t="s">
        <v>2431</v>
      </c>
      <c r="C1547" t="s">
        <v>9356</v>
      </c>
      <c r="D1547" t="s">
        <v>8179</v>
      </c>
      <c r="E1547" s="9">
        <v>93.184899999999999</v>
      </c>
      <c r="F1547" s="10" t="str">
        <f>+_01_CODIGOS_Y_COSTOS_xlsm[[#This Row],[FABRICA]]&amp;_01_CODIGOS_Y_COSTOS_xlsm[[#This Row],[CODIGO]]</f>
        <v>SKOTNICAD01I0031217</v>
      </c>
      <c r="G1547"/>
      <c r="H1547"/>
      <c r="I1547"/>
      <c r="J1547"/>
      <c r="K1547"/>
      <c r="L1547"/>
    </row>
    <row r="1548" spans="1:12" x14ac:dyDescent="0.2">
      <c r="A1548" t="s">
        <v>9199</v>
      </c>
      <c r="B1548" s="10" t="s">
        <v>2432</v>
      </c>
      <c r="C1548" t="s">
        <v>9357</v>
      </c>
      <c r="D1548" t="s">
        <v>8180</v>
      </c>
      <c r="E1548" s="9">
        <v>126.39100000000001</v>
      </c>
      <c r="F1548" s="10" t="str">
        <f>+_01_CODIGOS_Y_COSTOS_xlsm[[#This Row],[FABRICA]]&amp;_01_CODIGOS_Y_COSTOS_xlsm[[#This Row],[CODIGO]]</f>
        <v>SKOTNICAD01I0011220</v>
      </c>
      <c r="G1548"/>
      <c r="H1548"/>
      <c r="I1548"/>
      <c r="J1548"/>
      <c r="K1548"/>
      <c r="L1548"/>
    </row>
    <row r="1549" spans="1:12" x14ac:dyDescent="0.2">
      <c r="A1549" t="s">
        <v>9199</v>
      </c>
      <c r="B1549" s="10" t="s">
        <v>2433</v>
      </c>
      <c r="C1549" t="s">
        <v>9358</v>
      </c>
      <c r="D1549" t="s">
        <v>8181</v>
      </c>
      <c r="E1549" s="9">
        <v>174.15309999999999</v>
      </c>
      <c r="F1549" s="10" t="str">
        <f>+_01_CODIGOS_Y_COSTOS_xlsm[[#This Row],[FABRICA]]&amp;_01_CODIGOS_Y_COSTOS_xlsm[[#This Row],[CODIGO]]</f>
        <v>SKOTNICAD01I00201228</v>
      </c>
      <c r="G1549"/>
      <c r="H1549"/>
      <c r="I1549"/>
      <c r="J1549"/>
      <c r="K1549"/>
      <c r="L1549"/>
    </row>
    <row r="1550" spans="1:12" x14ac:dyDescent="0.2">
      <c r="A1550" t="s">
        <v>9199</v>
      </c>
      <c r="B1550" s="10" t="s">
        <v>2434</v>
      </c>
      <c r="C1550" t="s">
        <v>9359</v>
      </c>
      <c r="D1550" t="s">
        <v>8182</v>
      </c>
      <c r="E1550" s="9">
        <v>93.184899999999999</v>
      </c>
      <c r="F1550" s="10" t="str">
        <f>+_01_CODIGOS_Y_COSTOS_xlsm[[#This Row],[FABRICA]]&amp;_01_CODIGOS_Y_COSTOS_xlsm[[#This Row],[CODIGO]]</f>
        <v>SKOTNICAD01I0031318</v>
      </c>
      <c r="G1550"/>
      <c r="H1550"/>
      <c r="I1550"/>
      <c r="J1550"/>
      <c r="K1550"/>
      <c r="L1550"/>
    </row>
    <row r="1551" spans="1:12" x14ac:dyDescent="0.2">
      <c r="A1551" t="s">
        <v>9199</v>
      </c>
      <c r="B1551" s="10" t="s">
        <v>2435</v>
      </c>
      <c r="C1551" t="s">
        <v>9360</v>
      </c>
      <c r="D1551" t="s">
        <v>8183</v>
      </c>
      <c r="E1551" s="9">
        <v>126.39100000000001</v>
      </c>
      <c r="F1551" s="10" t="str">
        <f>+_01_CODIGOS_Y_COSTOS_xlsm[[#This Row],[FABRICA]]&amp;_01_CODIGOS_Y_COSTOS_xlsm[[#This Row],[CODIGO]]</f>
        <v>SKOTNICAD01I0011321</v>
      </c>
      <c r="G1551"/>
      <c r="H1551"/>
      <c r="I1551"/>
      <c r="J1551"/>
      <c r="K1551"/>
      <c r="L1551"/>
    </row>
    <row r="1552" spans="1:12" x14ac:dyDescent="0.2">
      <c r="A1552" t="s">
        <v>9199</v>
      </c>
      <c r="B1552" s="10" t="s">
        <v>2436</v>
      </c>
      <c r="C1552" t="s">
        <v>9361</v>
      </c>
      <c r="D1552" t="s">
        <v>8184</v>
      </c>
      <c r="E1552" s="9">
        <v>217.9513</v>
      </c>
      <c r="F1552" s="10" t="str">
        <f>+_01_CODIGOS_Y_COSTOS_xlsm[[#This Row],[FABRICA]]&amp;_01_CODIGOS_Y_COSTOS_xlsm[[#This Row],[CODIGO]]</f>
        <v>SKOTNICAD01I00201329</v>
      </c>
      <c r="G1552"/>
      <c r="H1552"/>
      <c r="I1552"/>
      <c r="J1552"/>
      <c r="K1552"/>
      <c r="L1552"/>
    </row>
    <row r="1553" spans="1:12" x14ac:dyDescent="0.2">
      <c r="A1553" t="s">
        <v>9199</v>
      </c>
      <c r="B1553" s="10" t="s">
        <v>2437</v>
      </c>
      <c r="C1553" t="s">
        <v>9362</v>
      </c>
      <c r="D1553" t="s">
        <v>8185</v>
      </c>
      <c r="E1553" s="9">
        <v>124.05159999999999</v>
      </c>
      <c r="F1553" s="10" t="str">
        <f>+_01_CODIGOS_Y_COSTOS_xlsm[[#This Row],[FABRICA]]&amp;_01_CODIGOS_Y_COSTOS_xlsm[[#This Row],[CODIGO]]</f>
        <v>SKOTNICAD01I0031419</v>
      </c>
      <c r="G1553"/>
      <c r="H1553"/>
      <c r="I1553"/>
      <c r="J1553"/>
      <c r="K1553"/>
      <c r="L1553"/>
    </row>
    <row r="1554" spans="1:12" x14ac:dyDescent="0.2">
      <c r="A1554" t="s">
        <v>9199</v>
      </c>
      <c r="B1554" s="10" t="s">
        <v>2438</v>
      </c>
      <c r="C1554" t="s">
        <v>9363</v>
      </c>
      <c r="D1554" t="s">
        <v>8186</v>
      </c>
      <c r="E1554" s="9">
        <v>126.39100000000001</v>
      </c>
      <c r="F1554" s="10" t="str">
        <f>+_01_CODIGOS_Y_COSTOS_xlsm[[#This Row],[FABRICA]]&amp;_01_CODIGOS_Y_COSTOS_xlsm[[#This Row],[CODIGO]]</f>
        <v>SKOTNICAD01I0011422</v>
      </c>
      <c r="G1554"/>
      <c r="H1554"/>
      <c r="I1554"/>
      <c r="J1554"/>
      <c r="K1554"/>
      <c r="L1554"/>
    </row>
    <row r="1555" spans="1:12" x14ac:dyDescent="0.2">
      <c r="A1555" t="s">
        <v>9199</v>
      </c>
      <c r="B1555" s="10" t="s">
        <v>2439</v>
      </c>
      <c r="C1555" t="s">
        <v>9364</v>
      </c>
      <c r="D1555" t="s">
        <v>8187</v>
      </c>
      <c r="E1555" s="9">
        <v>217.9513</v>
      </c>
      <c r="F1555" s="10" t="str">
        <f>+_01_CODIGOS_Y_COSTOS_xlsm[[#This Row],[FABRICA]]&amp;_01_CODIGOS_Y_COSTOS_xlsm[[#This Row],[CODIGO]]</f>
        <v>SKOTNICAD01I00201430</v>
      </c>
      <c r="G1555"/>
      <c r="H1555"/>
      <c r="I1555"/>
      <c r="J1555"/>
      <c r="K1555"/>
      <c r="L1555"/>
    </row>
    <row r="1556" spans="1:12" x14ac:dyDescent="0.2">
      <c r="A1556" t="s">
        <v>9199</v>
      </c>
      <c r="B1556" s="10" t="s">
        <v>2440</v>
      </c>
      <c r="C1556" t="s">
        <v>9365</v>
      </c>
      <c r="D1556" t="s">
        <v>8188</v>
      </c>
      <c r="E1556" s="9">
        <v>124.05159999999999</v>
      </c>
      <c r="F1556" s="10" t="str">
        <f>+_01_CODIGOS_Y_COSTOS_xlsm[[#This Row],[FABRICA]]&amp;_01_CODIGOS_Y_COSTOS_xlsm[[#This Row],[CODIGO]]</f>
        <v>SKOTNICAD01I0031520</v>
      </c>
      <c r="G1556"/>
      <c r="H1556"/>
      <c r="I1556"/>
      <c r="J1556"/>
      <c r="K1556"/>
      <c r="L1556"/>
    </row>
    <row r="1557" spans="1:12" x14ac:dyDescent="0.2">
      <c r="A1557" t="s">
        <v>9199</v>
      </c>
      <c r="B1557" s="10" t="s">
        <v>2441</v>
      </c>
      <c r="C1557" t="s">
        <v>9366</v>
      </c>
      <c r="D1557" t="s">
        <v>8189</v>
      </c>
      <c r="E1557" s="9">
        <v>126.97580000000001</v>
      </c>
      <c r="F1557" s="10" t="str">
        <f>+_01_CODIGOS_Y_COSTOS_xlsm[[#This Row],[FABRICA]]&amp;_01_CODIGOS_Y_COSTOS_xlsm[[#This Row],[CODIGO]]</f>
        <v>SKOTNICAD01I0011523</v>
      </c>
      <c r="G1557"/>
      <c r="H1557"/>
      <c r="I1557"/>
      <c r="J1557"/>
      <c r="K1557"/>
      <c r="L1557"/>
    </row>
    <row r="1558" spans="1:12" x14ac:dyDescent="0.2">
      <c r="A1558" t="s">
        <v>9199</v>
      </c>
      <c r="B1558" s="10" t="s">
        <v>2442</v>
      </c>
      <c r="C1558" t="s">
        <v>5300</v>
      </c>
      <c r="D1558" t="s">
        <v>8190</v>
      </c>
      <c r="E1558" s="9">
        <v>0</v>
      </c>
      <c r="F1558" s="10" t="str">
        <f>+_01_CODIGOS_Y_COSTOS_xlsm[[#This Row],[FABRICA]]&amp;_01_CODIGOS_Y_COSTOS_xlsm[[#This Row],[CODIGO]]</f>
        <v>SKOTNICA</v>
      </c>
      <c r="G1558"/>
      <c r="H1558"/>
      <c r="I1558"/>
      <c r="J1558"/>
      <c r="K1558"/>
      <c r="L1558"/>
    </row>
    <row r="1559" spans="1:12" x14ac:dyDescent="0.2">
      <c r="A1559" t="s">
        <v>9199</v>
      </c>
      <c r="B1559" s="10" t="s">
        <v>2443</v>
      </c>
      <c r="C1559" t="s">
        <v>9367</v>
      </c>
      <c r="D1559" t="s">
        <v>8191</v>
      </c>
      <c r="E1559" s="9">
        <v>124.05159999999999</v>
      </c>
      <c r="F1559" s="10" t="str">
        <f>+_01_CODIGOS_Y_COSTOS_xlsm[[#This Row],[FABRICA]]&amp;_01_CODIGOS_Y_COSTOS_xlsm[[#This Row],[CODIGO]]</f>
        <v>SKOTNICAD01I0031621</v>
      </c>
      <c r="G1559"/>
      <c r="H1559"/>
      <c r="I1559"/>
      <c r="J1559"/>
      <c r="K1559"/>
      <c r="L1559"/>
    </row>
    <row r="1560" spans="1:12" x14ac:dyDescent="0.2">
      <c r="A1560" t="s">
        <v>9199</v>
      </c>
      <c r="B1560" s="10" t="s">
        <v>2444</v>
      </c>
      <c r="C1560" t="s">
        <v>9368</v>
      </c>
      <c r="D1560" t="s">
        <v>8192</v>
      </c>
      <c r="E1560" s="9">
        <v>167.97980000000001</v>
      </c>
      <c r="F1560" s="10" t="str">
        <f>+_01_CODIGOS_Y_COSTOS_xlsm[[#This Row],[FABRICA]]&amp;_01_CODIGOS_Y_COSTOS_xlsm[[#This Row],[CODIGO]]</f>
        <v>SKOTNICAD01I0011624</v>
      </c>
      <c r="G1560"/>
      <c r="H1560"/>
      <c r="I1560"/>
      <c r="J1560"/>
      <c r="K1560"/>
      <c r="L1560"/>
    </row>
    <row r="1561" spans="1:12" x14ac:dyDescent="0.2">
      <c r="A1561" t="s">
        <v>9199</v>
      </c>
      <c r="B1561" s="10" t="s">
        <v>2445</v>
      </c>
      <c r="C1561" t="s">
        <v>9369</v>
      </c>
      <c r="D1561" t="s">
        <v>8193</v>
      </c>
      <c r="E1561" s="9">
        <v>220.48560000000001</v>
      </c>
      <c r="F1561" s="10" t="str">
        <f>+_01_CODIGOS_Y_COSTOS_xlsm[[#This Row],[FABRICA]]&amp;_01_CODIGOS_Y_COSTOS_xlsm[[#This Row],[CODIGO]]</f>
        <v>SKOTNICAD01I00201632</v>
      </c>
      <c r="G1561"/>
      <c r="H1561"/>
      <c r="I1561"/>
      <c r="J1561"/>
      <c r="K1561"/>
      <c r="L1561"/>
    </row>
    <row r="1562" spans="1:12" x14ac:dyDescent="0.2">
      <c r="A1562" t="s">
        <v>9199</v>
      </c>
      <c r="B1562" s="10" t="s">
        <v>2446</v>
      </c>
      <c r="C1562" t="s">
        <v>9370</v>
      </c>
      <c r="D1562" t="s">
        <v>8194</v>
      </c>
      <c r="E1562" s="9">
        <v>124.8314</v>
      </c>
      <c r="F1562" s="10" t="str">
        <f>+_01_CODIGOS_Y_COSTOS_xlsm[[#This Row],[FABRICA]]&amp;_01_CODIGOS_Y_COSTOS_xlsm[[#This Row],[CODIGO]]</f>
        <v>SKOTNICAD01I0031722</v>
      </c>
      <c r="G1562"/>
      <c r="H1562"/>
      <c r="I1562"/>
      <c r="J1562"/>
      <c r="K1562"/>
      <c r="L1562"/>
    </row>
    <row r="1563" spans="1:12" x14ac:dyDescent="0.2">
      <c r="A1563" t="s">
        <v>9199</v>
      </c>
      <c r="B1563" s="10" t="s">
        <v>2447</v>
      </c>
      <c r="C1563" t="s">
        <v>9371</v>
      </c>
      <c r="D1563" t="s">
        <v>8195</v>
      </c>
      <c r="E1563" s="9">
        <v>167.97980000000001</v>
      </c>
      <c r="F1563" s="10" t="str">
        <f>+_01_CODIGOS_Y_COSTOS_xlsm[[#This Row],[FABRICA]]&amp;_01_CODIGOS_Y_COSTOS_xlsm[[#This Row],[CODIGO]]</f>
        <v>SKOTNICAD01I0011725</v>
      </c>
      <c r="G1563"/>
      <c r="H1563"/>
      <c r="I1563"/>
      <c r="J1563"/>
      <c r="K1563"/>
      <c r="L1563"/>
    </row>
    <row r="1564" spans="1:12" x14ac:dyDescent="0.2">
      <c r="A1564" t="s">
        <v>9199</v>
      </c>
      <c r="B1564" s="10" t="s">
        <v>2448</v>
      </c>
      <c r="C1564" t="s">
        <v>9372</v>
      </c>
      <c r="D1564" t="s">
        <v>8196</v>
      </c>
      <c r="E1564" s="9">
        <v>220.48560000000001</v>
      </c>
      <c r="F1564" s="10" t="str">
        <f>+_01_CODIGOS_Y_COSTOS_xlsm[[#This Row],[FABRICA]]&amp;_01_CODIGOS_Y_COSTOS_xlsm[[#This Row],[CODIGO]]</f>
        <v>SKOTNICAD01I00201733</v>
      </c>
      <c r="G1564"/>
      <c r="H1564"/>
      <c r="I1564"/>
      <c r="J1564"/>
      <c r="K1564"/>
      <c r="L1564"/>
    </row>
    <row r="1565" spans="1:12" x14ac:dyDescent="0.2">
      <c r="A1565" t="s">
        <v>9199</v>
      </c>
      <c r="B1565" s="10" t="s">
        <v>2449</v>
      </c>
      <c r="C1565" t="s">
        <v>9373</v>
      </c>
      <c r="D1565" t="s">
        <v>8197</v>
      </c>
      <c r="E1565" s="9">
        <v>124.8314</v>
      </c>
      <c r="F1565" s="10" t="str">
        <f>+_01_CODIGOS_Y_COSTOS_xlsm[[#This Row],[FABRICA]]&amp;_01_CODIGOS_Y_COSTOS_xlsm[[#This Row],[CODIGO]]</f>
        <v>SKOTNICAD01I0031823</v>
      </c>
      <c r="G1565"/>
      <c r="H1565"/>
      <c r="I1565"/>
      <c r="J1565"/>
      <c r="K1565"/>
      <c r="L1565"/>
    </row>
    <row r="1566" spans="1:12" x14ac:dyDescent="0.2">
      <c r="A1566" t="s">
        <v>9199</v>
      </c>
      <c r="B1566" s="10" t="s">
        <v>2450</v>
      </c>
      <c r="C1566" t="s">
        <v>9374</v>
      </c>
      <c r="D1566" t="s">
        <v>8198</v>
      </c>
      <c r="E1566" s="9">
        <v>168.69460000000001</v>
      </c>
      <c r="F1566" s="10" t="str">
        <f>+_01_CODIGOS_Y_COSTOS_xlsm[[#This Row],[FABRICA]]&amp;_01_CODIGOS_Y_COSTOS_xlsm[[#This Row],[CODIGO]]</f>
        <v>SKOTNICAD01I0011826</v>
      </c>
      <c r="G1566"/>
      <c r="H1566"/>
      <c r="I1566"/>
      <c r="J1566"/>
      <c r="K1566"/>
      <c r="L1566"/>
    </row>
    <row r="1567" spans="1:12" x14ac:dyDescent="0.2">
      <c r="A1567" t="s">
        <v>9199</v>
      </c>
      <c r="B1567" s="10" t="s">
        <v>2451</v>
      </c>
      <c r="C1567" t="s">
        <v>9375</v>
      </c>
      <c r="D1567" t="s">
        <v>8199</v>
      </c>
      <c r="E1567" s="9">
        <v>289.62700000000001</v>
      </c>
      <c r="F1567" s="10" t="str">
        <f>+_01_CODIGOS_Y_COSTOS_xlsm[[#This Row],[FABRICA]]&amp;_01_CODIGOS_Y_COSTOS_xlsm[[#This Row],[CODIGO]]</f>
        <v>SKOTNICAD01I00201834</v>
      </c>
      <c r="G1567"/>
      <c r="H1567"/>
      <c r="I1567"/>
      <c r="J1567"/>
      <c r="K1567"/>
      <c r="L1567"/>
    </row>
    <row r="1568" spans="1:12" x14ac:dyDescent="0.2">
      <c r="A1568" t="s">
        <v>9199</v>
      </c>
      <c r="B1568" s="10" t="s">
        <v>2452</v>
      </c>
      <c r="C1568" t="s">
        <v>9376</v>
      </c>
      <c r="D1568" t="s">
        <v>8200</v>
      </c>
      <c r="E1568" s="9">
        <v>161.8064</v>
      </c>
      <c r="F1568" s="10" t="str">
        <f>+_01_CODIGOS_Y_COSTOS_xlsm[[#This Row],[FABRICA]]&amp;_01_CODIGOS_Y_COSTOS_xlsm[[#This Row],[CODIGO]]</f>
        <v>SKOTNICAD01I0031924</v>
      </c>
      <c r="G1568"/>
      <c r="H1568"/>
      <c r="I1568"/>
      <c r="J1568"/>
      <c r="K1568"/>
      <c r="L1568"/>
    </row>
    <row r="1569" spans="1:12" x14ac:dyDescent="0.2">
      <c r="A1569" t="s">
        <v>9199</v>
      </c>
      <c r="B1569" s="10" t="s">
        <v>2453</v>
      </c>
      <c r="C1569" t="s">
        <v>9377</v>
      </c>
      <c r="D1569" t="s">
        <v>8201</v>
      </c>
      <c r="E1569" s="9">
        <v>168.69460000000001</v>
      </c>
      <c r="F1569" s="10" t="str">
        <f>+_01_CODIGOS_Y_COSTOS_xlsm[[#This Row],[FABRICA]]&amp;_01_CODIGOS_Y_COSTOS_xlsm[[#This Row],[CODIGO]]</f>
        <v>SKOTNICAD01I0011927</v>
      </c>
      <c r="G1569"/>
      <c r="H1569"/>
      <c r="I1569"/>
      <c r="J1569"/>
      <c r="K1569"/>
      <c r="L1569"/>
    </row>
    <row r="1570" spans="1:12" x14ac:dyDescent="0.2">
      <c r="A1570" t="s">
        <v>9199</v>
      </c>
      <c r="B1570" s="10" t="s">
        <v>2454</v>
      </c>
      <c r="C1570" t="s">
        <v>9378</v>
      </c>
      <c r="D1570" t="s">
        <v>8202</v>
      </c>
      <c r="E1570" s="9">
        <v>290.47179999999997</v>
      </c>
      <c r="F1570" s="10" t="str">
        <f>+_01_CODIGOS_Y_COSTOS_xlsm[[#This Row],[FABRICA]]&amp;_01_CODIGOS_Y_COSTOS_xlsm[[#This Row],[CODIGO]]</f>
        <v>SKOTNICAD01I00201935</v>
      </c>
      <c r="G1570"/>
      <c r="H1570"/>
      <c r="I1570"/>
      <c r="J1570"/>
      <c r="K1570"/>
      <c r="L1570"/>
    </row>
    <row r="1571" spans="1:12" x14ac:dyDescent="0.2">
      <c r="A1571" t="s">
        <v>9199</v>
      </c>
      <c r="B1571" s="10" t="s">
        <v>2455</v>
      </c>
      <c r="C1571" t="s">
        <v>9379</v>
      </c>
      <c r="D1571" t="s">
        <v>8203</v>
      </c>
      <c r="E1571" s="9">
        <v>161.8064</v>
      </c>
      <c r="F1571" s="10" t="str">
        <f>+_01_CODIGOS_Y_COSTOS_xlsm[[#This Row],[FABRICA]]&amp;_01_CODIGOS_Y_COSTOS_xlsm[[#This Row],[CODIGO]]</f>
        <v>SKOTNICAD01I0032025</v>
      </c>
      <c r="G1571"/>
      <c r="H1571"/>
      <c r="I1571"/>
      <c r="J1571"/>
      <c r="K1571"/>
      <c r="L1571"/>
    </row>
    <row r="1572" spans="1:12" x14ac:dyDescent="0.2">
      <c r="A1572" t="s">
        <v>9199</v>
      </c>
      <c r="B1572" s="10" t="s">
        <v>2456</v>
      </c>
      <c r="C1572" t="s">
        <v>9380</v>
      </c>
      <c r="D1572" t="s">
        <v>8204</v>
      </c>
      <c r="E1572" s="9">
        <v>168.69460000000001</v>
      </c>
      <c r="F1572" s="10" t="str">
        <f>+_01_CODIGOS_Y_COSTOS_xlsm[[#This Row],[FABRICA]]&amp;_01_CODIGOS_Y_COSTOS_xlsm[[#This Row],[CODIGO]]</f>
        <v>SKOTNICAD01I0012028</v>
      </c>
      <c r="G1572"/>
      <c r="H1572"/>
      <c r="I1572"/>
      <c r="J1572"/>
      <c r="K1572"/>
      <c r="L1572"/>
    </row>
    <row r="1573" spans="1:12" x14ac:dyDescent="0.2">
      <c r="A1573" t="s">
        <v>9199</v>
      </c>
      <c r="B1573" s="10" t="s">
        <v>2457</v>
      </c>
      <c r="C1573" t="s">
        <v>9381</v>
      </c>
      <c r="D1573" t="s">
        <v>8205</v>
      </c>
      <c r="E1573" s="9">
        <v>290.47179999999997</v>
      </c>
      <c r="F1573" s="10" t="str">
        <f>+_01_CODIGOS_Y_COSTOS_xlsm[[#This Row],[FABRICA]]&amp;_01_CODIGOS_Y_COSTOS_xlsm[[#This Row],[CODIGO]]</f>
        <v>SKOTNICAD01I00202036</v>
      </c>
      <c r="G1573"/>
      <c r="H1573"/>
      <c r="I1573"/>
      <c r="J1573"/>
      <c r="K1573"/>
      <c r="L1573"/>
    </row>
    <row r="1574" spans="1:12" x14ac:dyDescent="0.2">
      <c r="A1574" t="s">
        <v>9199</v>
      </c>
      <c r="B1574" s="10" t="s">
        <v>2458</v>
      </c>
      <c r="C1574" t="s">
        <v>9382</v>
      </c>
      <c r="D1574" t="s">
        <v>8206</v>
      </c>
      <c r="E1574" s="9">
        <v>213.27260000000001</v>
      </c>
      <c r="F1574" s="10" t="str">
        <f>+_01_CODIGOS_Y_COSTOS_xlsm[[#This Row],[FABRICA]]&amp;_01_CODIGOS_Y_COSTOS_xlsm[[#This Row],[CODIGO]]</f>
        <v>SKOTNICAD01I0012129</v>
      </c>
      <c r="G1574"/>
      <c r="H1574"/>
      <c r="I1574"/>
      <c r="J1574"/>
      <c r="K1574"/>
      <c r="L1574"/>
    </row>
    <row r="1575" spans="1:12" x14ac:dyDescent="0.2">
      <c r="A1575" t="s">
        <v>9199</v>
      </c>
      <c r="B1575" s="10" t="s">
        <v>2459</v>
      </c>
      <c r="C1575" t="s">
        <v>9383</v>
      </c>
      <c r="D1575" t="s">
        <v>8207</v>
      </c>
      <c r="E1575" s="9">
        <v>291.2516</v>
      </c>
      <c r="F1575" s="10" t="str">
        <f>+_01_CODIGOS_Y_COSTOS_xlsm[[#This Row],[FABRICA]]&amp;_01_CODIGOS_Y_COSTOS_xlsm[[#This Row],[CODIGO]]</f>
        <v>SKOTNICAD01I00202137</v>
      </c>
      <c r="G1575"/>
      <c r="H1575"/>
      <c r="I1575"/>
      <c r="J1575"/>
      <c r="K1575"/>
      <c r="L1575"/>
    </row>
    <row r="1576" spans="1:12" x14ac:dyDescent="0.2">
      <c r="A1576" t="s">
        <v>9199</v>
      </c>
      <c r="B1576" s="10" t="s">
        <v>2460</v>
      </c>
      <c r="C1576" t="s">
        <v>9384</v>
      </c>
      <c r="D1576" t="s">
        <v>8208</v>
      </c>
      <c r="E1576" s="9">
        <v>213.27260000000001</v>
      </c>
      <c r="F1576" s="10" t="str">
        <f>+_01_CODIGOS_Y_COSTOS_xlsm[[#This Row],[FABRICA]]&amp;_01_CODIGOS_Y_COSTOS_xlsm[[#This Row],[CODIGO]]</f>
        <v>SKOTNICAD01I0012230</v>
      </c>
      <c r="G1576"/>
      <c r="H1576"/>
      <c r="I1576"/>
      <c r="J1576"/>
      <c r="K1576"/>
      <c r="L1576"/>
    </row>
    <row r="1577" spans="1:12" x14ac:dyDescent="0.2">
      <c r="A1577" t="s">
        <v>9199</v>
      </c>
      <c r="B1577" s="10" t="s">
        <v>2461</v>
      </c>
      <c r="C1577" t="s">
        <v>9385</v>
      </c>
      <c r="D1577" t="s">
        <v>8209</v>
      </c>
      <c r="E1577" s="9">
        <v>291.2516</v>
      </c>
      <c r="F1577" s="10" t="str">
        <f>+_01_CODIGOS_Y_COSTOS_xlsm[[#This Row],[FABRICA]]&amp;_01_CODIGOS_Y_COSTOS_xlsm[[#This Row],[CODIGO]]</f>
        <v>SKOTNICAD01I00202238</v>
      </c>
      <c r="G1577"/>
      <c r="H1577"/>
      <c r="I1577"/>
      <c r="J1577"/>
      <c r="K1577"/>
      <c r="L1577"/>
    </row>
    <row r="1578" spans="1:12" x14ac:dyDescent="0.2">
      <c r="A1578" t="s">
        <v>9199</v>
      </c>
      <c r="B1578" s="10" t="s">
        <v>2462</v>
      </c>
      <c r="C1578" t="s">
        <v>9386</v>
      </c>
      <c r="D1578" t="s">
        <v>8210</v>
      </c>
      <c r="E1578" s="9">
        <v>214.1823</v>
      </c>
      <c r="F1578" s="10" t="str">
        <f>+_01_CODIGOS_Y_COSTOS_xlsm[[#This Row],[FABRICA]]&amp;_01_CODIGOS_Y_COSTOS_xlsm[[#This Row],[CODIGO]]</f>
        <v>SKOTNICAD01I0012331</v>
      </c>
      <c r="G1578"/>
      <c r="H1578"/>
      <c r="I1578"/>
      <c r="J1578"/>
      <c r="K1578"/>
      <c r="L1578"/>
    </row>
    <row r="1579" spans="1:12" x14ac:dyDescent="0.2">
      <c r="A1579" t="s">
        <v>9199</v>
      </c>
      <c r="B1579" s="10" t="s">
        <v>2463</v>
      </c>
      <c r="C1579" t="s">
        <v>9387</v>
      </c>
      <c r="D1579" t="s">
        <v>8211</v>
      </c>
      <c r="E1579" s="9">
        <v>350.45060000000001</v>
      </c>
      <c r="F1579" s="10" t="str">
        <f>+_01_CODIGOS_Y_COSTOS_xlsm[[#This Row],[FABRICA]]&amp;_01_CODIGOS_Y_COSTOS_xlsm[[#This Row],[CODIGO]]</f>
        <v>SKOTNICAD01I00202339</v>
      </c>
      <c r="G1579"/>
      <c r="H1579"/>
      <c r="I1579"/>
      <c r="J1579"/>
      <c r="K1579"/>
      <c r="L1579"/>
    </row>
    <row r="1580" spans="1:12" x14ac:dyDescent="0.2">
      <c r="A1580" t="s">
        <v>9199</v>
      </c>
      <c r="B1580" s="10" t="s">
        <v>2464</v>
      </c>
      <c r="C1580" t="s">
        <v>9388</v>
      </c>
      <c r="D1580" t="s">
        <v>8212</v>
      </c>
      <c r="E1580" s="9">
        <v>214.1823</v>
      </c>
      <c r="F1580" s="10" t="str">
        <f>+_01_CODIGOS_Y_COSTOS_xlsm[[#This Row],[FABRICA]]&amp;_01_CODIGOS_Y_COSTOS_xlsm[[#This Row],[CODIGO]]</f>
        <v>SKOTNICAD01I0012432</v>
      </c>
      <c r="G1580"/>
      <c r="H1580"/>
      <c r="I1580"/>
      <c r="J1580"/>
      <c r="K1580"/>
      <c r="L1580"/>
    </row>
    <row r="1581" spans="1:12" x14ac:dyDescent="0.2">
      <c r="A1581" t="s">
        <v>9199</v>
      </c>
      <c r="B1581" s="10" t="s">
        <v>2465</v>
      </c>
      <c r="C1581" t="s">
        <v>9389</v>
      </c>
      <c r="D1581" t="s">
        <v>8213</v>
      </c>
      <c r="E1581" s="9">
        <v>352.0752</v>
      </c>
      <c r="F1581" s="10" t="str">
        <f>+_01_CODIGOS_Y_COSTOS_xlsm[[#This Row],[FABRICA]]&amp;_01_CODIGOS_Y_COSTOS_xlsm[[#This Row],[CODIGO]]</f>
        <v>SKOTNICAD01I00202440</v>
      </c>
      <c r="G1581"/>
      <c r="H1581"/>
      <c r="I1581"/>
      <c r="J1581"/>
      <c r="K1581"/>
      <c r="L1581"/>
    </row>
    <row r="1582" spans="1:12" x14ac:dyDescent="0.2">
      <c r="A1582" t="s">
        <v>9199</v>
      </c>
      <c r="B1582" s="10" t="s">
        <v>2466</v>
      </c>
      <c r="C1582" t="s">
        <v>9390</v>
      </c>
      <c r="D1582" t="s">
        <v>8214</v>
      </c>
      <c r="E1582" s="9">
        <v>214.1823</v>
      </c>
      <c r="F1582" s="10" t="str">
        <f>+_01_CODIGOS_Y_COSTOS_xlsm[[#This Row],[FABRICA]]&amp;_01_CODIGOS_Y_COSTOS_xlsm[[#This Row],[CODIGO]]</f>
        <v>SKOTNICAD01I0012533</v>
      </c>
      <c r="G1582"/>
      <c r="H1582"/>
      <c r="I1582"/>
      <c r="J1582"/>
      <c r="K1582"/>
      <c r="L1582"/>
    </row>
    <row r="1583" spans="1:12" x14ac:dyDescent="0.2">
      <c r="A1583" t="s">
        <v>9199</v>
      </c>
      <c r="B1583" s="10" t="s">
        <v>2467</v>
      </c>
      <c r="C1583" t="s">
        <v>9391</v>
      </c>
      <c r="D1583" t="s">
        <v>8215</v>
      </c>
      <c r="E1583" s="9">
        <v>352.0752</v>
      </c>
      <c r="F1583" s="10" t="str">
        <f>+_01_CODIGOS_Y_COSTOS_xlsm[[#This Row],[FABRICA]]&amp;_01_CODIGOS_Y_COSTOS_xlsm[[#This Row],[CODIGO]]</f>
        <v>SKOTNICAD01I00202541</v>
      </c>
      <c r="G1583"/>
      <c r="H1583"/>
      <c r="I1583"/>
      <c r="J1583"/>
      <c r="K1583"/>
      <c r="L1583"/>
    </row>
    <row r="1584" spans="1:12" x14ac:dyDescent="0.2">
      <c r="A1584" t="s">
        <v>9199</v>
      </c>
      <c r="B1584" s="10" t="s">
        <v>2468</v>
      </c>
      <c r="C1584" t="s">
        <v>9392</v>
      </c>
      <c r="D1584" t="s">
        <v>8216</v>
      </c>
      <c r="E1584" s="9">
        <v>285.01319999999998</v>
      </c>
      <c r="F1584" s="10" t="str">
        <f>+_01_CODIGOS_Y_COSTOS_xlsm[[#This Row],[FABRICA]]&amp;_01_CODIGOS_Y_COSTOS_xlsm[[#This Row],[CODIGO]]</f>
        <v>SKOTNICAD01I0012634</v>
      </c>
      <c r="G1584"/>
      <c r="H1584"/>
      <c r="I1584"/>
      <c r="J1584"/>
      <c r="K1584"/>
      <c r="L1584"/>
    </row>
    <row r="1585" spans="1:12" x14ac:dyDescent="0.2">
      <c r="A1585" t="s">
        <v>9199</v>
      </c>
      <c r="B1585" s="10" t="s">
        <v>2469</v>
      </c>
      <c r="C1585" t="s">
        <v>9393</v>
      </c>
      <c r="D1585" t="s">
        <v>8217</v>
      </c>
      <c r="E1585" s="9">
        <v>352.79</v>
      </c>
      <c r="F1585" s="10" t="str">
        <f>+_01_CODIGOS_Y_COSTOS_xlsm[[#This Row],[FABRICA]]&amp;_01_CODIGOS_Y_COSTOS_xlsm[[#This Row],[CODIGO]]</f>
        <v>SKOTNICAD01I00202642</v>
      </c>
      <c r="G1585"/>
      <c r="H1585"/>
      <c r="I1585"/>
      <c r="J1585"/>
      <c r="K1585"/>
      <c r="L1585"/>
    </row>
    <row r="1586" spans="1:12" x14ac:dyDescent="0.2">
      <c r="A1586" t="s">
        <v>9199</v>
      </c>
      <c r="B1586" s="10" t="s">
        <v>2470</v>
      </c>
      <c r="C1586" t="s">
        <v>9394</v>
      </c>
      <c r="D1586" t="s">
        <v>8218</v>
      </c>
      <c r="E1586" s="9">
        <v>285.01319999999998</v>
      </c>
      <c r="F1586" s="10" t="str">
        <f>+_01_CODIGOS_Y_COSTOS_xlsm[[#This Row],[FABRICA]]&amp;_01_CODIGOS_Y_COSTOS_xlsm[[#This Row],[CODIGO]]</f>
        <v>SKOTNICAD01I0012735</v>
      </c>
      <c r="G1586"/>
      <c r="H1586"/>
      <c r="I1586"/>
      <c r="J1586"/>
      <c r="K1586"/>
      <c r="L1586"/>
    </row>
    <row r="1587" spans="1:12" x14ac:dyDescent="0.2">
      <c r="A1587" t="s">
        <v>9199</v>
      </c>
      <c r="B1587" s="10" t="s">
        <v>2471</v>
      </c>
      <c r="C1587" t="s">
        <v>9395</v>
      </c>
      <c r="D1587" t="s">
        <v>8219</v>
      </c>
      <c r="E1587" s="9">
        <v>352.79</v>
      </c>
      <c r="F1587" s="10" t="str">
        <f>+_01_CODIGOS_Y_COSTOS_xlsm[[#This Row],[FABRICA]]&amp;_01_CODIGOS_Y_COSTOS_xlsm[[#This Row],[CODIGO]]</f>
        <v>SKOTNICAD01I00202743</v>
      </c>
      <c r="G1587"/>
      <c r="H1587"/>
      <c r="I1587"/>
      <c r="J1587"/>
      <c r="K1587"/>
      <c r="L1587"/>
    </row>
    <row r="1588" spans="1:12" x14ac:dyDescent="0.2">
      <c r="A1588" t="s">
        <v>9199</v>
      </c>
      <c r="B1588" s="10" t="s">
        <v>2472</v>
      </c>
      <c r="C1588" t="s">
        <v>9396</v>
      </c>
      <c r="D1588" t="s">
        <v>8220</v>
      </c>
      <c r="E1588" s="9">
        <v>285.01319999999998</v>
      </c>
      <c r="F1588" s="10" t="str">
        <f>+_01_CODIGOS_Y_COSTOS_xlsm[[#This Row],[FABRICA]]&amp;_01_CODIGOS_Y_COSTOS_xlsm[[#This Row],[CODIGO]]</f>
        <v>SKOTNICAD01I0012836</v>
      </c>
      <c r="G1588"/>
      <c r="H1588"/>
      <c r="I1588"/>
      <c r="J1588"/>
      <c r="K1588"/>
      <c r="L1588"/>
    </row>
    <row r="1589" spans="1:12" x14ac:dyDescent="0.2">
      <c r="A1589" t="s">
        <v>9199</v>
      </c>
      <c r="B1589" s="10" t="s">
        <v>2473</v>
      </c>
      <c r="C1589" t="s">
        <v>9397</v>
      </c>
      <c r="D1589" t="s">
        <v>8221</v>
      </c>
      <c r="E1589" s="9">
        <v>418.35730000000001</v>
      </c>
      <c r="F1589" s="10" t="str">
        <f>+_01_CODIGOS_Y_COSTOS_xlsm[[#This Row],[FABRICA]]&amp;_01_CODIGOS_Y_COSTOS_xlsm[[#This Row],[CODIGO]]</f>
        <v>SKOTNICAD01I00202844</v>
      </c>
      <c r="G1589"/>
      <c r="H1589"/>
      <c r="I1589"/>
      <c r="J1589"/>
      <c r="K1589"/>
      <c r="L1589"/>
    </row>
    <row r="1590" spans="1:12" x14ac:dyDescent="0.2">
      <c r="A1590" t="s">
        <v>9199</v>
      </c>
      <c r="B1590" s="10" t="s">
        <v>2474</v>
      </c>
      <c r="C1590" t="s">
        <v>9398</v>
      </c>
      <c r="D1590" t="s">
        <v>8222</v>
      </c>
      <c r="E1590" s="9">
        <v>285.923</v>
      </c>
      <c r="F1590" s="10" t="str">
        <f>+_01_CODIGOS_Y_COSTOS_xlsm[[#This Row],[FABRICA]]&amp;_01_CODIGOS_Y_COSTOS_xlsm[[#This Row],[CODIGO]]</f>
        <v>SKOTNICAD01I0012937</v>
      </c>
      <c r="G1590"/>
      <c r="H1590"/>
      <c r="I1590"/>
      <c r="J1590"/>
      <c r="K1590"/>
      <c r="L1590"/>
    </row>
    <row r="1591" spans="1:12" x14ac:dyDescent="0.2">
      <c r="A1591" t="s">
        <v>9199</v>
      </c>
      <c r="B1591" s="10" t="s">
        <v>2475</v>
      </c>
      <c r="C1591" t="s">
        <v>9399</v>
      </c>
      <c r="D1591" t="s">
        <v>8223</v>
      </c>
      <c r="E1591" s="9">
        <v>418.35730000000001</v>
      </c>
      <c r="F1591" s="10" t="str">
        <f>+_01_CODIGOS_Y_COSTOS_xlsm[[#This Row],[FABRICA]]&amp;_01_CODIGOS_Y_COSTOS_xlsm[[#This Row],[CODIGO]]</f>
        <v>SKOTNICAD01I00202945</v>
      </c>
      <c r="G1591"/>
      <c r="H1591"/>
      <c r="I1591"/>
      <c r="J1591"/>
      <c r="K1591"/>
      <c r="L1591"/>
    </row>
    <row r="1592" spans="1:12" x14ac:dyDescent="0.2">
      <c r="A1592" t="s">
        <v>9199</v>
      </c>
      <c r="B1592" s="10" t="s">
        <v>2476</v>
      </c>
      <c r="C1592" t="s">
        <v>9400</v>
      </c>
      <c r="D1592" t="s">
        <v>8224</v>
      </c>
      <c r="E1592" s="9">
        <v>285.923</v>
      </c>
      <c r="F1592" s="10" t="str">
        <f>+_01_CODIGOS_Y_COSTOS_xlsm[[#This Row],[FABRICA]]&amp;_01_CODIGOS_Y_COSTOS_xlsm[[#This Row],[CODIGO]]</f>
        <v>SKOTNICAD01I0013038</v>
      </c>
      <c r="G1592"/>
      <c r="H1592"/>
      <c r="I1592"/>
      <c r="J1592"/>
      <c r="K1592"/>
      <c r="L1592"/>
    </row>
    <row r="1593" spans="1:12" x14ac:dyDescent="0.2">
      <c r="A1593" t="s">
        <v>9199</v>
      </c>
      <c r="B1593" s="10" t="s">
        <v>2477</v>
      </c>
      <c r="C1593" t="s">
        <v>9401</v>
      </c>
      <c r="D1593" t="s">
        <v>8225</v>
      </c>
      <c r="E1593" s="9">
        <v>419.8519</v>
      </c>
      <c r="F1593" s="10" t="str">
        <f>+_01_CODIGOS_Y_COSTOS_xlsm[[#This Row],[FABRICA]]&amp;_01_CODIGOS_Y_COSTOS_xlsm[[#This Row],[CODIGO]]</f>
        <v>SKOTNICAD01I00203046</v>
      </c>
      <c r="G1593"/>
      <c r="H1593"/>
      <c r="I1593"/>
      <c r="J1593"/>
      <c r="K1593"/>
      <c r="L1593"/>
    </row>
    <row r="1594" spans="1:12" x14ac:dyDescent="0.2">
      <c r="A1594" t="s">
        <v>9199</v>
      </c>
      <c r="B1594" s="10" t="s">
        <v>2479</v>
      </c>
      <c r="C1594" t="s">
        <v>9402</v>
      </c>
      <c r="D1594" t="s">
        <v>8226</v>
      </c>
      <c r="E1594" s="9">
        <v>344.34230000000002</v>
      </c>
      <c r="F1594" s="10" t="str">
        <f>+_01_CODIGOS_Y_COSTOS_xlsm[[#This Row],[FABRICA]]&amp;_01_CODIGOS_Y_COSTOS_xlsm[[#This Row],[CODIGO]]</f>
        <v>SKOTNICAD01I0013139</v>
      </c>
      <c r="G1594"/>
      <c r="H1594"/>
      <c r="I1594"/>
      <c r="J1594"/>
      <c r="K1594"/>
      <c r="L1594"/>
    </row>
    <row r="1595" spans="1:12" x14ac:dyDescent="0.2">
      <c r="A1595" t="s">
        <v>9199</v>
      </c>
      <c r="B1595" s="10" t="s">
        <v>2480</v>
      </c>
      <c r="C1595" t="s">
        <v>9403</v>
      </c>
      <c r="D1595" t="s">
        <v>8227</v>
      </c>
      <c r="E1595" s="9">
        <v>420.43680000000001</v>
      </c>
      <c r="F1595" s="10" t="str">
        <f>+_01_CODIGOS_Y_COSTOS_xlsm[[#This Row],[FABRICA]]&amp;_01_CODIGOS_Y_COSTOS_xlsm[[#This Row],[CODIGO]]</f>
        <v>SKOTNICAD01I00203147</v>
      </c>
      <c r="G1595"/>
      <c r="H1595"/>
      <c r="I1595"/>
      <c r="J1595"/>
      <c r="K1595"/>
      <c r="L1595"/>
    </row>
    <row r="1596" spans="1:12" x14ac:dyDescent="0.2">
      <c r="A1596" t="s">
        <v>9199</v>
      </c>
      <c r="B1596" s="10" t="s">
        <v>2481</v>
      </c>
      <c r="C1596" t="s">
        <v>9404</v>
      </c>
      <c r="D1596" t="s">
        <v>8228</v>
      </c>
      <c r="E1596" s="9">
        <v>344.34230000000002</v>
      </c>
      <c r="F1596" s="10" t="str">
        <f>+_01_CODIGOS_Y_COSTOS_xlsm[[#This Row],[FABRICA]]&amp;_01_CODIGOS_Y_COSTOS_xlsm[[#This Row],[CODIGO]]</f>
        <v>SKOTNICAD01I0013240</v>
      </c>
      <c r="G1596"/>
      <c r="H1596"/>
      <c r="I1596"/>
      <c r="J1596"/>
      <c r="K1596"/>
      <c r="L1596"/>
    </row>
    <row r="1597" spans="1:12" x14ac:dyDescent="0.2">
      <c r="A1597" t="s">
        <v>9199</v>
      </c>
      <c r="B1597" s="10" t="s">
        <v>2482</v>
      </c>
      <c r="C1597" t="s">
        <v>9405</v>
      </c>
      <c r="D1597" t="s">
        <v>8229</v>
      </c>
      <c r="E1597" s="9">
        <v>420.43680000000001</v>
      </c>
      <c r="F1597" s="10" t="str">
        <f>+_01_CODIGOS_Y_COSTOS_xlsm[[#This Row],[FABRICA]]&amp;_01_CODIGOS_Y_COSTOS_xlsm[[#This Row],[CODIGO]]</f>
        <v>SKOTNICAD01I00203248</v>
      </c>
      <c r="G1597"/>
      <c r="H1597"/>
      <c r="I1597"/>
      <c r="J1597"/>
      <c r="K1597"/>
      <c r="L1597"/>
    </row>
    <row r="1598" spans="1:12" x14ac:dyDescent="0.2">
      <c r="A1598" t="s">
        <v>9199</v>
      </c>
      <c r="B1598" s="10" t="s">
        <v>2483</v>
      </c>
      <c r="C1598" t="s">
        <v>9406</v>
      </c>
      <c r="D1598" t="s">
        <v>8230</v>
      </c>
      <c r="E1598" s="9">
        <v>344.34230000000002</v>
      </c>
      <c r="F1598" s="10" t="str">
        <f>+_01_CODIGOS_Y_COSTOS_xlsm[[#This Row],[FABRICA]]&amp;_01_CODIGOS_Y_COSTOS_xlsm[[#This Row],[CODIGO]]</f>
        <v>SKOTNICAD01I0013341</v>
      </c>
      <c r="G1598"/>
      <c r="H1598"/>
      <c r="I1598"/>
      <c r="J1598"/>
      <c r="K1598"/>
      <c r="L1598"/>
    </row>
    <row r="1599" spans="1:12" x14ac:dyDescent="0.2">
      <c r="A1599" t="s">
        <v>9199</v>
      </c>
      <c r="B1599" s="10" t="s">
        <v>2484</v>
      </c>
      <c r="C1599" t="s">
        <v>9407</v>
      </c>
      <c r="D1599" t="s">
        <v>8231</v>
      </c>
      <c r="E1599" s="9">
        <v>493.0872</v>
      </c>
      <c r="F1599" s="10" t="str">
        <f>+_01_CODIGOS_Y_COSTOS_xlsm[[#This Row],[FABRICA]]&amp;_01_CODIGOS_Y_COSTOS_xlsm[[#This Row],[CODIGO]]</f>
        <v>SKOTNICAD01I00203349</v>
      </c>
      <c r="G1599"/>
      <c r="H1599"/>
      <c r="I1599"/>
      <c r="J1599"/>
      <c r="K1599"/>
      <c r="L1599"/>
    </row>
    <row r="1600" spans="1:12" x14ac:dyDescent="0.2">
      <c r="A1600" t="s">
        <v>9199</v>
      </c>
      <c r="B1600" s="10" t="s">
        <v>2485</v>
      </c>
      <c r="C1600" t="s">
        <v>9408</v>
      </c>
      <c r="D1600" t="s">
        <v>8232</v>
      </c>
      <c r="E1600" s="9">
        <v>344.34230000000002</v>
      </c>
      <c r="F1600" s="10" t="str">
        <f>+_01_CODIGOS_Y_COSTOS_xlsm[[#This Row],[FABRICA]]&amp;_01_CODIGOS_Y_COSTOS_xlsm[[#This Row],[CODIGO]]</f>
        <v>SKOTNICAD01I0013442</v>
      </c>
      <c r="G1600"/>
      <c r="H1600"/>
      <c r="I1600"/>
      <c r="J1600"/>
      <c r="K1600"/>
      <c r="L1600"/>
    </row>
    <row r="1601" spans="1:12" x14ac:dyDescent="0.2">
      <c r="A1601" t="s">
        <v>9199</v>
      </c>
      <c r="B1601" s="10" t="s">
        <v>2486</v>
      </c>
      <c r="C1601" t="s">
        <v>9409</v>
      </c>
      <c r="D1601" t="s">
        <v>8233</v>
      </c>
      <c r="E1601" s="9">
        <v>493.0872</v>
      </c>
      <c r="F1601" s="10" t="str">
        <f>+_01_CODIGOS_Y_COSTOS_xlsm[[#This Row],[FABRICA]]&amp;_01_CODIGOS_Y_COSTOS_xlsm[[#This Row],[CODIGO]]</f>
        <v>SKOTNICAD01I00203450</v>
      </c>
      <c r="G1601"/>
      <c r="H1601"/>
      <c r="I1601"/>
      <c r="J1601"/>
      <c r="K1601"/>
      <c r="L1601"/>
    </row>
    <row r="1602" spans="1:12" x14ac:dyDescent="0.2">
      <c r="A1602" t="s">
        <v>9199</v>
      </c>
      <c r="B1602" s="10" t="s">
        <v>2487</v>
      </c>
      <c r="C1602" t="s">
        <v>9410</v>
      </c>
      <c r="D1602" t="s">
        <v>8234</v>
      </c>
      <c r="E1602" s="9">
        <v>345.12209999999999</v>
      </c>
      <c r="F1602" s="10" t="str">
        <f>+_01_CODIGOS_Y_COSTOS_xlsm[[#This Row],[FABRICA]]&amp;_01_CODIGOS_Y_COSTOS_xlsm[[#This Row],[CODIGO]]</f>
        <v>SKOTNICAD01I0013543</v>
      </c>
      <c r="G1602"/>
      <c r="H1602"/>
      <c r="I1602"/>
      <c r="J1602"/>
      <c r="K1602"/>
      <c r="L1602"/>
    </row>
    <row r="1603" spans="1:12" x14ac:dyDescent="0.2">
      <c r="A1603" t="s">
        <v>9199</v>
      </c>
      <c r="B1603" s="10" t="s">
        <v>2488</v>
      </c>
      <c r="C1603" t="s">
        <v>9411</v>
      </c>
      <c r="D1603" t="s">
        <v>8235</v>
      </c>
      <c r="E1603" s="9">
        <v>493.6721</v>
      </c>
      <c r="F1603" s="10" t="str">
        <f>+_01_CODIGOS_Y_COSTOS_xlsm[[#This Row],[FABRICA]]&amp;_01_CODIGOS_Y_COSTOS_xlsm[[#This Row],[CODIGO]]</f>
        <v>SKOTNICAD01I00203551</v>
      </c>
      <c r="G1603"/>
      <c r="H1603"/>
      <c r="I1603"/>
      <c r="J1603"/>
      <c r="K1603"/>
      <c r="L1603"/>
    </row>
    <row r="1604" spans="1:12" x14ac:dyDescent="0.2">
      <c r="A1604" t="s">
        <v>9199</v>
      </c>
      <c r="B1604" s="10" t="s">
        <v>2489</v>
      </c>
      <c r="C1604" t="s">
        <v>9412</v>
      </c>
      <c r="D1604" t="s">
        <v>8236</v>
      </c>
      <c r="E1604" s="9">
        <v>409.77960000000002</v>
      </c>
      <c r="F1604" s="10" t="str">
        <f>+_01_CODIGOS_Y_COSTOS_xlsm[[#This Row],[FABRICA]]&amp;_01_CODIGOS_Y_COSTOS_xlsm[[#This Row],[CODIGO]]</f>
        <v>SKOTNICAD01I0013644</v>
      </c>
      <c r="G1604"/>
      <c r="H1604"/>
      <c r="I1604"/>
      <c r="J1604"/>
      <c r="K1604"/>
      <c r="L1604"/>
    </row>
    <row r="1605" spans="1:12" x14ac:dyDescent="0.2">
      <c r="A1605" t="s">
        <v>9199</v>
      </c>
      <c r="B1605" s="10" t="s">
        <v>2490</v>
      </c>
      <c r="C1605" t="s">
        <v>9413</v>
      </c>
      <c r="D1605" t="s">
        <v>8237</v>
      </c>
      <c r="E1605" s="9">
        <v>493.6721</v>
      </c>
      <c r="F1605" s="10" t="str">
        <f>+_01_CODIGOS_Y_COSTOS_xlsm[[#This Row],[FABRICA]]&amp;_01_CODIGOS_Y_COSTOS_xlsm[[#This Row],[CODIGO]]</f>
        <v>SKOTNICAD01I00203652</v>
      </c>
      <c r="G1605"/>
      <c r="H1605"/>
      <c r="I1605"/>
      <c r="J1605"/>
      <c r="K1605"/>
      <c r="L1605"/>
    </row>
    <row r="1606" spans="1:12" x14ac:dyDescent="0.2">
      <c r="A1606" t="s">
        <v>9199</v>
      </c>
      <c r="B1606" s="10" t="s">
        <v>2491</v>
      </c>
      <c r="C1606" t="s">
        <v>9414</v>
      </c>
      <c r="D1606" t="s">
        <v>8238</v>
      </c>
      <c r="E1606" s="9">
        <v>409.77960000000002</v>
      </c>
      <c r="F1606" s="10" t="str">
        <f>+_01_CODIGOS_Y_COSTOS_xlsm[[#This Row],[FABRICA]]&amp;_01_CODIGOS_Y_COSTOS_xlsm[[#This Row],[CODIGO]]</f>
        <v>SKOTNICAD01I0013745</v>
      </c>
      <c r="G1606"/>
      <c r="H1606"/>
      <c r="I1606"/>
      <c r="J1606"/>
      <c r="K1606"/>
      <c r="L1606"/>
    </row>
    <row r="1607" spans="1:12" x14ac:dyDescent="0.2">
      <c r="A1607" t="s">
        <v>9199</v>
      </c>
      <c r="B1607" s="10" t="s">
        <v>2492</v>
      </c>
      <c r="C1607" t="s">
        <v>9415</v>
      </c>
      <c r="D1607" t="s">
        <v>8239</v>
      </c>
      <c r="E1607" s="9">
        <v>494.51679999999999</v>
      </c>
      <c r="F1607" s="10" t="str">
        <f>+_01_CODIGOS_Y_COSTOS_xlsm[[#This Row],[FABRICA]]&amp;_01_CODIGOS_Y_COSTOS_xlsm[[#This Row],[CODIGO]]</f>
        <v>SKOTNICAD01I00203753</v>
      </c>
      <c r="G1607"/>
      <c r="H1607"/>
      <c r="I1607"/>
      <c r="J1607"/>
      <c r="K1607"/>
      <c r="L1607"/>
    </row>
    <row r="1608" spans="1:12" x14ac:dyDescent="0.2">
      <c r="A1608" t="s">
        <v>9199</v>
      </c>
      <c r="B1608" s="10" t="s">
        <v>2493</v>
      </c>
      <c r="C1608" t="s">
        <v>9416</v>
      </c>
      <c r="D1608" t="s">
        <v>8240</v>
      </c>
      <c r="E1608" s="9">
        <v>409.77960000000002</v>
      </c>
      <c r="F1608" s="10" t="str">
        <f>+_01_CODIGOS_Y_COSTOS_xlsm[[#This Row],[FABRICA]]&amp;_01_CODIGOS_Y_COSTOS_xlsm[[#This Row],[CODIGO]]</f>
        <v>SKOTNICAD01I0013846</v>
      </c>
      <c r="G1608"/>
      <c r="H1608"/>
      <c r="I1608"/>
      <c r="J1608"/>
      <c r="K1608"/>
      <c r="L1608"/>
    </row>
    <row r="1609" spans="1:12" x14ac:dyDescent="0.2">
      <c r="A1609" t="s">
        <v>9199</v>
      </c>
      <c r="B1609" s="10" t="s">
        <v>2494</v>
      </c>
      <c r="C1609" t="s">
        <v>9417</v>
      </c>
      <c r="D1609" t="s">
        <v>8241</v>
      </c>
      <c r="E1609" s="9">
        <v>574.70519999999999</v>
      </c>
      <c r="F1609" s="10" t="str">
        <f>+_01_CODIGOS_Y_COSTOS_xlsm[[#This Row],[FABRICA]]&amp;_01_CODIGOS_Y_COSTOS_xlsm[[#This Row],[CODIGO]]</f>
        <v>SKOTNICAD01I00203854</v>
      </c>
      <c r="G1609"/>
      <c r="H1609"/>
      <c r="I1609"/>
      <c r="J1609"/>
      <c r="K1609"/>
      <c r="L1609"/>
    </row>
    <row r="1610" spans="1:12" x14ac:dyDescent="0.2">
      <c r="A1610" t="s">
        <v>9199</v>
      </c>
      <c r="B1610" s="10" t="s">
        <v>2495</v>
      </c>
      <c r="C1610" t="s">
        <v>9418</v>
      </c>
      <c r="D1610" t="s">
        <v>8242</v>
      </c>
      <c r="E1610" s="9">
        <v>411.4042</v>
      </c>
      <c r="F1610" s="10" t="str">
        <f>+_01_CODIGOS_Y_COSTOS_xlsm[[#This Row],[FABRICA]]&amp;_01_CODIGOS_Y_COSTOS_xlsm[[#This Row],[CODIGO]]</f>
        <v>SKOTNICAD01I0013947</v>
      </c>
      <c r="G1610"/>
      <c r="H1610"/>
      <c r="I1610"/>
      <c r="J1610"/>
      <c r="K1610"/>
      <c r="L1610"/>
    </row>
    <row r="1611" spans="1:12" x14ac:dyDescent="0.2">
      <c r="A1611" t="s">
        <v>9199</v>
      </c>
      <c r="B1611" s="10" t="s">
        <v>2496</v>
      </c>
      <c r="C1611" t="s">
        <v>9419</v>
      </c>
      <c r="D1611" t="s">
        <v>8243</v>
      </c>
      <c r="E1611" s="9">
        <v>575.54999999999995</v>
      </c>
      <c r="F1611" s="10" t="str">
        <f>+_01_CODIGOS_Y_COSTOS_xlsm[[#This Row],[FABRICA]]&amp;_01_CODIGOS_Y_COSTOS_xlsm[[#This Row],[CODIGO]]</f>
        <v>SKOTNICAD01I00203955</v>
      </c>
      <c r="G1611"/>
      <c r="H1611"/>
      <c r="I1611"/>
      <c r="J1611"/>
      <c r="K1611"/>
      <c r="L1611"/>
    </row>
    <row r="1612" spans="1:12" x14ac:dyDescent="0.2">
      <c r="A1612" t="s">
        <v>9199</v>
      </c>
      <c r="B1612" s="10" t="s">
        <v>2497</v>
      </c>
      <c r="C1612" t="s">
        <v>9420</v>
      </c>
      <c r="D1612" t="s">
        <v>8244</v>
      </c>
      <c r="E1612" s="9">
        <v>411.4042</v>
      </c>
      <c r="F1612" s="10" t="str">
        <f>+_01_CODIGOS_Y_COSTOS_xlsm[[#This Row],[FABRICA]]&amp;_01_CODIGOS_Y_COSTOS_xlsm[[#This Row],[CODIGO]]</f>
        <v>SKOTNICAD01I0014048</v>
      </c>
      <c r="G1612"/>
      <c r="H1612"/>
      <c r="I1612"/>
      <c r="J1612"/>
      <c r="K1612"/>
      <c r="L1612"/>
    </row>
    <row r="1613" spans="1:12" x14ac:dyDescent="0.2">
      <c r="A1613" t="s">
        <v>9199</v>
      </c>
      <c r="B1613" s="10" t="s">
        <v>2498</v>
      </c>
      <c r="C1613" t="s">
        <v>9421</v>
      </c>
      <c r="D1613" t="s">
        <v>8245</v>
      </c>
      <c r="E1613" s="9">
        <v>575.54999999999995</v>
      </c>
      <c r="F1613" s="10" t="str">
        <f>+_01_CODIGOS_Y_COSTOS_xlsm[[#This Row],[FABRICA]]&amp;_01_CODIGOS_Y_COSTOS_xlsm[[#This Row],[CODIGO]]</f>
        <v>SKOTNICAD01I00204056</v>
      </c>
      <c r="G1613"/>
      <c r="H1613"/>
      <c r="I1613"/>
      <c r="J1613"/>
      <c r="K1613"/>
      <c r="L1613"/>
    </row>
    <row r="1614" spans="1:12" x14ac:dyDescent="0.2">
      <c r="A1614" t="s">
        <v>9199</v>
      </c>
      <c r="B1614" s="10" t="s">
        <v>2499</v>
      </c>
      <c r="C1614" t="s">
        <v>9422</v>
      </c>
      <c r="D1614" t="s">
        <v>8246</v>
      </c>
      <c r="E1614" s="9">
        <v>483.07990000000001</v>
      </c>
      <c r="F1614" s="10" t="str">
        <f>+_01_CODIGOS_Y_COSTOS_xlsm[[#This Row],[FABRICA]]&amp;_01_CODIGOS_Y_COSTOS_xlsm[[#This Row],[CODIGO]]</f>
        <v>SKOTNICAD01I0014149</v>
      </c>
      <c r="G1614"/>
      <c r="H1614"/>
      <c r="I1614"/>
      <c r="J1614"/>
      <c r="K1614"/>
      <c r="L1614"/>
    </row>
    <row r="1615" spans="1:12" x14ac:dyDescent="0.2">
      <c r="A1615" t="s">
        <v>9199</v>
      </c>
      <c r="B1615" s="10" t="s">
        <v>2500</v>
      </c>
      <c r="C1615" t="s">
        <v>9423</v>
      </c>
      <c r="D1615" t="s">
        <v>8247</v>
      </c>
      <c r="E1615" s="9">
        <v>576.13480000000004</v>
      </c>
      <c r="F1615" s="10" t="str">
        <f>+_01_CODIGOS_Y_COSTOS_xlsm[[#This Row],[FABRICA]]&amp;_01_CODIGOS_Y_COSTOS_xlsm[[#This Row],[CODIGO]]</f>
        <v>SKOTNICAD01I00204157</v>
      </c>
      <c r="G1615"/>
      <c r="H1615"/>
      <c r="I1615"/>
      <c r="J1615"/>
      <c r="K1615"/>
      <c r="L1615"/>
    </row>
    <row r="1616" spans="1:12" x14ac:dyDescent="0.2">
      <c r="A1616" t="s">
        <v>9199</v>
      </c>
      <c r="B1616" s="10" t="s">
        <v>2501</v>
      </c>
      <c r="C1616" t="s">
        <v>9424</v>
      </c>
      <c r="D1616" t="s">
        <v>8248</v>
      </c>
      <c r="E1616" s="9">
        <v>483.59980000000002</v>
      </c>
      <c r="F1616" s="10" t="str">
        <f>+_01_CODIGOS_Y_COSTOS_xlsm[[#This Row],[FABRICA]]&amp;_01_CODIGOS_Y_COSTOS_xlsm[[#This Row],[CODIGO]]</f>
        <v>SKOTNICAD01I0014250</v>
      </c>
      <c r="G1616"/>
      <c r="H1616"/>
      <c r="I1616"/>
      <c r="J1616"/>
      <c r="K1616"/>
      <c r="L1616"/>
    </row>
    <row r="1617" spans="1:12" x14ac:dyDescent="0.2">
      <c r="A1617" t="s">
        <v>9199</v>
      </c>
      <c r="B1617" s="10" t="s">
        <v>2502</v>
      </c>
      <c r="C1617" t="s">
        <v>9425</v>
      </c>
      <c r="D1617" t="s">
        <v>8249</v>
      </c>
      <c r="E1617" s="9">
        <v>576.13480000000004</v>
      </c>
      <c r="F1617" s="10" t="str">
        <f>+_01_CODIGOS_Y_COSTOS_xlsm[[#This Row],[FABRICA]]&amp;_01_CODIGOS_Y_COSTOS_xlsm[[#This Row],[CODIGO]]</f>
        <v>SKOTNICAD01I00204258</v>
      </c>
      <c r="G1617"/>
      <c r="H1617"/>
      <c r="I1617"/>
      <c r="J1617"/>
      <c r="K1617"/>
      <c r="L1617"/>
    </row>
    <row r="1618" spans="1:12" x14ac:dyDescent="0.2">
      <c r="A1618" t="s">
        <v>9199</v>
      </c>
      <c r="B1618" s="10" t="s">
        <v>2503</v>
      </c>
      <c r="C1618" t="s">
        <v>9426</v>
      </c>
      <c r="D1618" t="s">
        <v>8250</v>
      </c>
      <c r="E1618" s="9">
        <v>661.58680000000004</v>
      </c>
      <c r="F1618" s="10" t="str">
        <f>+_01_CODIGOS_Y_COSTOS_xlsm[[#This Row],[FABRICA]]&amp;_01_CODIGOS_Y_COSTOS_xlsm[[#This Row],[CODIGO]]</f>
        <v>SKOTNICAD01I00204359</v>
      </c>
      <c r="G1618"/>
      <c r="H1618"/>
      <c r="I1618"/>
      <c r="J1618"/>
      <c r="K1618"/>
      <c r="L1618"/>
    </row>
    <row r="1619" spans="1:12" x14ac:dyDescent="0.2">
      <c r="A1619" t="s">
        <v>9199</v>
      </c>
      <c r="B1619" s="10" t="s">
        <v>2504</v>
      </c>
      <c r="C1619" t="s">
        <v>9427</v>
      </c>
      <c r="D1619" t="s">
        <v>8251</v>
      </c>
      <c r="E1619" s="9">
        <v>661.58680000000004</v>
      </c>
      <c r="F1619" s="10" t="str">
        <f>+_01_CODIGOS_Y_COSTOS_xlsm[[#This Row],[FABRICA]]&amp;_01_CODIGOS_Y_COSTOS_xlsm[[#This Row],[CODIGO]]</f>
        <v>SKOTNICAD01I00204460</v>
      </c>
      <c r="G1619"/>
      <c r="H1619"/>
      <c r="I1619"/>
      <c r="J1619"/>
      <c r="K1619"/>
      <c r="L1619"/>
    </row>
    <row r="1620" spans="1:12" x14ac:dyDescent="0.2">
      <c r="A1620" t="s">
        <v>9199</v>
      </c>
      <c r="B1620" s="10" t="s">
        <v>2505</v>
      </c>
      <c r="C1620" t="s">
        <v>9428</v>
      </c>
      <c r="D1620" t="s">
        <v>8252</v>
      </c>
      <c r="E1620" s="9">
        <v>662.4316</v>
      </c>
      <c r="F1620" s="10" t="str">
        <f>+_01_CODIGOS_Y_COSTOS_xlsm[[#This Row],[FABRICA]]&amp;_01_CODIGOS_Y_COSTOS_xlsm[[#This Row],[CODIGO]]</f>
        <v>SKOTNICAD01I00204561</v>
      </c>
      <c r="G1620"/>
      <c r="H1620"/>
      <c r="I1620"/>
      <c r="J1620"/>
      <c r="K1620"/>
      <c r="L1620"/>
    </row>
    <row r="1621" spans="1:12" x14ac:dyDescent="0.2">
      <c r="A1621" t="s">
        <v>9199</v>
      </c>
      <c r="B1621" s="10" t="s">
        <v>2506</v>
      </c>
      <c r="C1621" t="s">
        <v>9429</v>
      </c>
      <c r="D1621" t="s">
        <v>8253</v>
      </c>
      <c r="E1621" s="9">
        <v>569.9615</v>
      </c>
      <c r="F1621" s="10" t="str">
        <f>+_01_CODIGOS_Y_COSTOS_xlsm[[#This Row],[FABRICA]]&amp;_01_CODIGOS_Y_COSTOS_xlsm[[#This Row],[CODIGO]]</f>
        <v>SKOTNICAD01I00204658</v>
      </c>
      <c r="G1621"/>
      <c r="H1621"/>
      <c r="I1621"/>
      <c r="J1621"/>
      <c r="K1621"/>
      <c r="L1621"/>
    </row>
    <row r="1622" spans="1:12" x14ac:dyDescent="0.2">
      <c r="A1622" t="s">
        <v>9199</v>
      </c>
      <c r="B1622" s="10" t="s">
        <v>2507</v>
      </c>
      <c r="C1622" t="s">
        <v>9430</v>
      </c>
      <c r="D1622" t="s">
        <v>8254</v>
      </c>
      <c r="E1622" s="9">
        <v>654.82870000000003</v>
      </c>
      <c r="F1622" s="10" t="str">
        <f>+_01_CODIGOS_Y_COSTOS_xlsm[[#This Row],[FABRICA]]&amp;_01_CODIGOS_Y_COSTOS_xlsm[[#This Row],[CODIGO]]</f>
        <v>SKOTNICAD01I00204759</v>
      </c>
      <c r="G1622"/>
      <c r="H1622"/>
      <c r="I1622"/>
      <c r="J1622"/>
      <c r="K1622"/>
      <c r="L1622"/>
    </row>
    <row r="1623" spans="1:12" x14ac:dyDescent="0.2">
      <c r="A1623" t="s">
        <v>9199</v>
      </c>
      <c r="B1623" s="10" t="s">
        <v>2508</v>
      </c>
      <c r="C1623" t="s">
        <v>9431</v>
      </c>
      <c r="D1623" t="s">
        <v>8255</v>
      </c>
      <c r="E1623" s="9">
        <v>655.54349999999999</v>
      </c>
      <c r="F1623" s="10" t="str">
        <f>+_01_CODIGOS_Y_COSTOS_xlsm[[#This Row],[FABRICA]]&amp;_01_CODIGOS_Y_COSTOS_xlsm[[#This Row],[CODIGO]]</f>
        <v>SKOTNICAD01I00204860</v>
      </c>
      <c r="G1623"/>
      <c r="H1623"/>
      <c r="I1623"/>
      <c r="J1623"/>
      <c r="K1623"/>
      <c r="L1623"/>
    </row>
    <row r="1624" spans="1:12" x14ac:dyDescent="0.2">
      <c r="A1624" t="s">
        <v>9199</v>
      </c>
      <c r="B1624" s="10" t="s">
        <v>2509</v>
      </c>
      <c r="C1624" t="s">
        <v>9432</v>
      </c>
      <c r="D1624" t="s">
        <v>8256</v>
      </c>
      <c r="E1624" s="9">
        <v>655.54349999999999</v>
      </c>
      <c r="F1624" s="10" t="str">
        <f>+_01_CODIGOS_Y_COSTOS_xlsm[[#This Row],[FABRICA]]&amp;_01_CODIGOS_Y_COSTOS_xlsm[[#This Row],[CODIGO]]</f>
        <v>SKOTNICAD01I00204961</v>
      </c>
      <c r="G1624"/>
      <c r="H1624"/>
      <c r="I1624"/>
      <c r="J1624"/>
      <c r="K1624"/>
      <c r="L1624"/>
    </row>
    <row r="1625" spans="1:12" x14ac:dyDescent="0.2">
      <c r="A1625" t="s">
        <v>9199</v>
      </c>
      <c r="B1625" s="10" t="s">
        <v>2510</v>
      </c>
      <c r="C1625" t="s">
        <v>9433</v>
      </c>
      <c r="D1625" t="s">
        <v>8257</v>
      </c>
      <c r="E1625" s="9">
        <v>657.81780000000003</v>
      </c>
      <c r="F1625" s="10" t="str">
        <f>+_01_CODIGOS_Y_COSTOS_xlsm[[#This Row],[FABRICA]]&amp;_01_CODIGOS_Y_COSTOS_xlsm[[#This Row],[CODIGO]]</f>
        <v>SKOTNICAD01I00205062</v>
      </c>
      <c r="G1625"/>
      <c r="H1625"/>
      <c r="I1625"/>
      <c r="J1625"/>
      <c r="K1625"/>
      <c r="L1625"/>
    </row>
    <row r="1626" spans="1:12" x14ac:dyDescent="0.2">
      <c r="A1626" t="s">
        <v>9199</v>
      </c>
      <c r="B1626" s="10" t="s">
        <v>2511</v>
      </c>
      <c r="C1626" t="s">
        <v>9434</v>
      </c>
      <c r="D1626" t="s">
        <v>8258</v>
      </c>
      <c r="E1626" s="9">
        <v>657.81780000000003</v>
      </c>
      <c r="F1626" s="10" t="str">
        <f>+_01_CODIGOS_Y_COSTOS_xlsm[[#This Row],[FABRICA]]&amp;_01_CODIGOS_Y_COSTOS_xlsm[[#This Row],[CODIGO]]</f>
        <v>SKOTNICAD01I00205163</v>
      </c>
      <c r="G1626"/>
      <c r="H1626"/>
      <c r="I1626"/>
      <c r="J1626"/>
      <c r="K1626"/>
      <c r="L1626"/>
    </row>
    <row r="1627" spans="1:12" x14ac:dyDescent="0.2">
      <c r="A1627" t="s">
        <v>9199</v>
      </c>
      <c r="B1627" s="10" t="s">
        <v>2512</v>
      </c>
      <c r="C1627" t="s">
        <v>9435</v>
      </c>
      <c r="D1627" t="s">
        <v>8259</v>
      </c>
      <c r="E1627" s="9">
        <v>782.51930000000004</v>
      </c>
      <c r="F1627" s="10" t="str">
        <f>+_01_CODIGOS_Y_COSTOS_xlsm[[#This Row],[FABRICA]]&amp;_01_CODIGOS_Y_COSTOS_xlsm[[#This Row],[CODIGO]]</f>
        <v>SKOTNICAD01I00205264</v>
      </c>
      <c r="G1627"/>
      <c r="H1627"/>
      <c r="I1627"/>
      <c r="J1627"/>
      <c r="K1627"/>
      <c r="L1627"/>
    </row>
    <row r="1628" spans="1:12" x14ac:dyDescent="0.2">
      <c r="A1628" t="s">
        <v>9199</v>
      </c>
      <c r="B1628" s="10" t="s">
        <v>2513</v>
      </c>
      <c r="C1628" t="s">
        <v>9436</v>
      </c>
      <c r="D1628" t="s">
        <v>8260</v>
      </c>
      <c r="E1628" s="9">
        <v>782.51930000000004</v>
      </c>
      <c r="F1628" s="10" t="str">
        <f>+_01_CODIGOS_Y_COSTOS_xlsm[[#This Row],[FABRICA]]&amp;_01_CODIGOS_Y_COSTOS_xlsm[[#This Row],[CODIGO]]</f>
        <v>SKOTNICAD01I00205365</v>
      </c>
      <c r="G1628"/>
      <c r="H1628"/>
      <c r="I1628"/>
      <c r="J1628"/>
      <c r="K1628"/>
      <c r="L1628"/>
    </row>
    <row r="1629" spans="1:12" x14ac:dyDescent="0.2">
      <c r="A1629" t="s">
        <v>9199</v>
      </c>
      <c r="B1629" s="10" t="s">
        <v>2514</v>
      </c>
      <c r="C1629" t="s">
        <v>9437</v>
      </c>
      <c r="D1629" t="s">
        <v>8261</v>
      </c>
      <c r="E1629" s="9">
        <v>784.14380000000006</v>
      </c>
      <c r="F1629" s="10" t="str">
        <f>+_01_CODIGOS_Y_COSTOS_xlsm[[#This Row],[FABRICA]]&amp;_01_CODIGOS_Y_COSTOS_xlsm[[#This Row],[CODIGO]]</f>
        <v>SKOTNICAD01I00205466</v>
      </c>
      <c r="G1629"/>
      <c r="H1629"/>
      <c r="I1629"/>
      <c r="J1629"/>
      <c r="K1629"/>
      <c r="L1629"/>
    </row>
    <row r="1630" spans="1:12" x14ac:dyDescent="0.2">
      <c r="A1630" t="s">
        <v>9199</v>
      </c>
      <c r="B1630" s="10" t="s">
        <v>2515</v>
      </c>
      <c r="C1630" t="s">
        <v>9438</v>
      </c>
      <c r="D1630" t="s">
        <v>8262</v>
      </c>
      <c r="E1630" s="9">
        <v>784.14380000000006</v>
      </c>
      <c r="F1630" s="10" t="str">
        <f>+_01_CODIGOS_Y_COSTOS_xlsm[[#This Row],[FABRICA]]&amp;_01_CODIGOS_Y_COSTOS_xlsm[[#This Row],[CODIGO]]</f>
        <v>SKOTNICAD01I00205567</v>
      </c>
      <c r="G1630"/>
      <c r="H1630"/>
      <c r="I1630"/>
      <c r="J1630"/>
      <c r="K1630"/>
      <c r="L1630"/>
    </row>
    <row r="1631" spans="1:12" x14ac:dyDescent="0.2">
      <c r="A1631" t="s">
        <v>9199</v>
      </c>
      <c r="B1631" s="10" t="s">
        <v>2516</v>
      </c>
      <c r="C1631" t="s">
        <v>9439</v>
      </c>
      <c r="D1631" t="s">
        <v>8263</v>
      </c>
      <c r="E1631" s="9">
        <v>784.98860000000002</v>
      </c>
      <c r="F1631" s="10" t="str">
        <f>+_01_CODIGOS_Y_COSTOS_xlsm[[#This Row],[FABRICA]]&amp;_01_CODIGOS_Y_COSTOS_xlsm[[#This Row],[CODIGO]]</f>
        <v>SKOTNICAD01I00205668</v>
      </c>
      <c r="G1631"/>
      <c r="H1631"/>
      <c r="I1631"/>
      <c r="J1631"/>
      <c r="K1631"/>
      <c r="L1631"/>
    </row>
    <row r="1632" spans="1:12" x14ac:dyDescent="0.2">
      <c r="A1632" t="s">
        <v>9199</v>
      </c>
      <c r="B1632" s="10" t="s">
        <v>2517</v>
      </c>
      <c r="C1632" t="s">
        <v>9440</v>
      </c>
      <c r="D1632" t="s">
        <v>8264</v>
      </c>
      <c r="E1632" s="9">
        <v>884.15189999999996</v>
      </c>
      <c r="F1632" s="10" t="str">
        <f>+_01_CODIGOS_Y_COSTOS_xlsm[[#This Row],[FABRICA]]&amp;_01_CODIGOS_Y_COSTOS_xlsm[[#This Row],[CODIGO]]</f>
        <v>SKOTNICAD01I00205769</v>
      </c>
      <c r="G1632"/>
      <c r="H1632"/>
      <c r="I1632"/>
      <c r="J1632"/>
      <c r="K1632"/>
      <c r="L1632"/>
    </row>
    <row r="1633" spans="1:12" x14ac:dyDescent="0.2">
      <c r="A1633" t="s">
        <v>9199</v>
      </c>
      <c r="B1633" s="10" t="s">
        <v>2518</v>
      </c>
      <c r="C1633" t="s">
        <v>9441</v>
      </c>
      <c r="D1633" t="s">
        <v>8265</v>
      </c>
      <c r="E1633" s="9">
        <v>884.15189999999996</v>
      </c>
      <c r="F1633" s="10" t="str">
        <f>+_01_CODIGOS_Y_COSTOS_xlsm[[#This Row],[FABRICA]]&amp;_01_CODIGOS_Y_COSTOS_xlsm[[#This Row],[CODIGO]]</f>
        <v>SKOTNICAD01I00205870</v>
      </c>
      <c r="G1633"/>
      <c r="H1633"/>
      <c r="I1633"/>
      <c r="J1633"/>
      <c r="K1633"/>
      <c r="L1633"/>
    </row>
    <row r="1634" spans="1:12" x14ac:dyDescent="0.2">
      <c r="A1634" t="s">
        <v>9199</v>
      </c>
      <c r="B1634" s="10" t="s">
        <v>2519</v>
      </c>
      <c r="C1634" t="s">
        <v>9442</v>
      </c>
      <c r="D1634" t="s">
        <v>8266</v>
      </c>
      <c r="E1634" s="9">
        <v>884.15189999999996</v>
      </c>
      <c r="F1634" s="10" t="str">
        <f>+_01_CODIGOS_Y_COSTOS_xlsm[[#This Row],[FABRICA]]&amp;_01_CODIGOS_Y_COSTOS_xlsm[[#This Row],[CODIGO]]</f>
        <v>SKOTNICAD01I00205971</v>
      </c>
      <c r="G1634"/>
      <c r="H1634"/>
      <c r="I1634"/>
      <c r="J1634"/>
      <c r="K1634"/>
      <c r="L1634"/>
    </row>
    <row r="1635" spans="1:12" x14ac:dyDescent="0.2">
      <c r="A1635" t="s">
        <v>9199</v>
      </c>
      <c r="B1635" s="10" t="s">
        <v>2520</v>
      </c>
      <c r="C1635" t="s">
        <v>9443</v>
      </c>
      <c r="D1635" t="s">
        <v>8267</v>
      </c>
      <c r="E1635" s="9">
        <v>885.77650000000006</v>
      </c>
      <c r="F1635" s="10" t="str">
        <f>+_01_CODIGOS_Y_COSTOS_xlsm[[#This Row],[FABRICA]]&amp;_01_CODIGOS_Y_COSTOS_xlsm[[#This Row],[CODIGO]]</f>
        <v>SKOTNICAD01I00206072</v>
      </c>
      <c r="G1635"/>
      <c r="H1635"/>
      <c r="I1635"/>
      <c r="J1635"/>
      <c r="K1635"/>
      <c r="L1635"/>
    </row>
    <row r="1636" spans="1:12" x14ac:dyDescent="0.2">
      <c r="A1636" t="s">
        <v>9199</v>
      </c>
      <c r="B1636" s="10" t="s">
        <v>2521</v>
      </c>
      <c r="C1636" t="s">
        <v>9444</v>
      </c>
      <c r="D1636" t="s">
        <v>8268</v>
      </c>
      <c r="E1636" s="9">
        <v>885.77650000000006</v>
      </c>
      <c r="F1636" s="10" t="str">
        <f>+_01_CODIGOS_Y_COSTOS_xlsm[[#This Row],[FABRICA]]&amp;_01_CODIGOS_Y_COSTOS_xlsm[[#This Row],[CODIGO]]</f>
        <v>SKOTNICAD01I00206173</v>
      </c>
      <c r="G1636"/>
      <c r="H1636"/>
      <c r="I1636"/>
      <c r="J1636"/>
      <c r="K1636"/>
      <c r="L1636"/>
    </row>
    <row r="1637" spans="1:12" x14ac:dyDescent="0.2">
      <c r="A1637" t="s">
        <v>4141</v>
      </c>
      <c r="B1637" s="10" t="s">
        <v>2522</v>
      </c>
      <c r="C1637" t="s">
        <v>4398</v>
      </c>
      <c r="D1637" t="s">
        <v>5194</v>
      </c>
      <c r="E1637" s="9">
        <v>659.81209999999999</v>
      </c>
      <c r="F1637" s="10" t="str">
        <f>+_01_CODIGOS_Y_COSTOS_xlsm[[#This Row],[FABRICA]]&amp;_01_CODIGOS_Y_COSTOS_xlsm[[#This Row],[CODIGO]]</f>
        <v>ALNAT001-21</v>
      </c>
      <c r="G1637"/>
      <c r="H1637"/>
      <c r="I1637"/>
      <c r="J1637"/>
      <c r="K1637"/>
      <c r="L1637"/>
    </row>
    <row r="1638" spans="1:12" x14ac:dyDescent="0.2">
      <c r="A1638" t="s">
        <v>4141</v>
      </c>
      <c r="B1638" s="10" t="s">
        <v>2525</v>
      </c>
      <c r="C1638" t="s">
        <v>4399</v>
      </c>
      <c r="D1638" t="s">
        <v>5195</v>
      </c>
      <c r="E1638" s="9">
        <v>846.14980000000003</v>
      </c>
      <c r="F1638" s="10" t="str">
        <f>+_01_CODIGOS_Y_COSTOS_xlsm[[#This Row],[FABRICA]]&amp;_01_CODIGOS_Y_COSTOS_xlsm[[#This Row],[CODIGO]]</f>
        <v>ALNAT001-25</v>
      </c>
      <c r="G1638"/>
      <c r="H1638"/>
      <c r="I1638"/>
      <c r="J1638"/>
      <c r="K1638"/>
      <c r="L1638"/>
    </row>
    <row r="1639" spans="1:12" x14ac:dyDescent="0.2">
      <c r="A1639" t="s">
        <v>4141</v>
      </c>
      <c r="B1639" s="10" t="s">
        <v>2527</v>
      </c>
      <c r="C1639" t="s">
        <v>4400</v>
      </c>
      <c r="D1639" t="s">
        <v>5196</v>
      </c>
      <c r="E1639" s="9">
        <v>846.14980000000003</v>
      </c>
      <c r="F1639" s="10" t="str">
        <f>+_01_CODIGOS_Y_COSTOS_xlsm[[#This Row],[FABRICA]]&amp;_01_CODIGOS_Y_COSTOS_xlsm[[#This Row],[CODIGO]]</f>
        <v>ALNAT001-26</v>
      </c>
      <c r="G1639"/>
      <c r="H1639"/>
      <c r="I1639"/>
      <c r="J1639"/>
      <c r="K1639"/>
      <c r="L1639"/>
    </row>
    <row r="1640" spans="1:12" x14ac:dyDescent="0.2">
      <c r="A1640" t="s">
        <v>4141</v>
      </c>
      <c r="B1640" s="10" t="s">
        <v>2529</v>
      </c>
      <c r="C1640" t="s">
        <v>4401</v>
      </c>
      <c r="D1640" t="s">
        <v>5197</v>
      </c>
      <c r="E1640" s="9">
        <v>1251.6954000000001</v>
      </c>
      <c r="F1640" s="10" t="str">
        <f>+_01_CODIGOS_Y_COSTOS_xlsm[[#This Row],[FABRICA]]&amp;_01_CODIGOS_Y_COSTOS_xlsm[[#This Row],[CODIGO]]</f>
        <v>ALNAT001-27</v>
      </c>
      <c r="G1640"/>
      <c r="H1640"/>
      <c r="I1640"/>
      <c r="J1640"/>
      <c r="K1640"/>
      <c r="L1640"/>
    </row>
    <row r="1641" spans="1:12" x14ac:dyDescent="0.2">
      <c r="A1641" t="s">
        <v>4141</v>
      </c>
      <c r="B1641" s="10" t="s">
        <v>2531</v>
      </c>
      <c r="C1641" t="s">
        <v>4402</v>
      </c>
      <c r="D1641" t="s">
        <v>5198</v>
      </c>
      <c r="E1641" s="9">
        <v>1376.3914</v>
      </c>
      <c r="F1641" s="10" t="str">
        <f>+_01_CODIGOS_Y_COSTOS_xlsm[[#This Row],[FABRICA]]&amp;_01_CODIGOS_Y_COSTOS_xlsm[[#This Row],[CODIGO]]</f>
        <v>ALNAT001-28</v>
      </c>
      <c r="G1641"/>
      <c r="H1641"/>
      <c r="I1641"/>
      <c r="J1641"/>
      <c r="K1641"/>
      <c r="L1641"/>
    </row>
    <row r="1642" spans="1:12" x14ac:dyDescent="0.2">
      <c r="A1642" t="s">
        <v>4141</v>
      </c>
      <c r="B1642" s="10" t="s">
        <v>2533</v>
      </c>
      <c r="C1642" t="s">
        <v>4403</v>
      </c>
      <c r="D1642" t="s">
        <v>5199</v>
      </c>
      <c r="E1642" s="9">
        <v>463.54820000000001</v>
      </c>
      <c r="F1642" s="10" t="str">
        <f>+_01_CODIGOS_Y_COSTOS_xlsm[[#This Row],[FABRICA]]&amp;_01_CODIGOS_Y_COSTOS_xlsm[[#This Row],[CODIGO]]</f>
        <v>ALNAT005-01</v>
      </c>
      <c r="G1642"/>
      <c r="H1642"/>
      <c r="I1642"/>
      <c r="J1642"/>
      <c r="K1642"/>
      <c r="L1642"/>
    </row>
    <row r="1643" spans="1:12" x14ac:dyDescent="0.2">
      <c r="A1643" t="s">
        <v>4141</v>
      </c>
      <c r="B1643" s="10" t="s">
        <v>2535</v>
      </c>
      <c r="C1643" t="s">
        <v>4404</v>
      </c>
      <c r="D1643" t="s">
        <v>5200</v>
      </c>
      <c r="E1643" s="9">
        <v>464.42759999999998</v>
      </c>
      <c r="F1643" s="10" t="str">
        <f>+_01_CODIGOS_Y_COSTOS_xlsm[[#This Row],[FABRICA]]&amp;_01_CODIGOS_Y_COSTOS_xlsm[[#This Row],[CODIGO]]</f>
        <v>ALNAT005-02</v>
      </c>
      <c r="G1643"/>
      <c r="H1643"/>
      <c r="I1643"/>
      <c r="J1643"/>
      <c r="K1643"/>
      <c r="L1643"/>
    </row>
    <row r="1644" spans="1:12" x14ac:dyDescent="0.2">
      <c r="A1644" t="s">
        <v>4141</v>
      </c>
      <c r="B1644" s="10" t="s">
        <v>2537</v>
      </c>
      <c r="C1644" t="s">
        <v>4405</v>
      </c>
      <c r="D1644" t="s">
        <v>5201</v>
      </c>
      <c r="E1644" s="9">
        <v>678.48099999999999</v>
      </c>
      <c r="F1644" s="10" t="str">
        <f>+_01_CODIGOS_Y_COSTOS_xlsm[[#This Row],[FABRICA]]&amp;_01_CODIGOS_Y_COSTOS_xlsm[[#This Row],[CODIGO]]</f>
        <v>ALNAT005-14</v>
      </c>
      <c r="G1644"/>
      <c r="H1644"/>
      <c r="I1644"/>
      <c r="J1644"/>
      <c r="K1644"/>
      <c r="L1644"/>
    </row>
    <row r="1645" spans="1:12" x14ac:dyDescent="0.2">
      <c r="A1645" t="s">
        <v>4141</v>
      </c>
      <c r="B1645" s="10" t="s">
        <v>2539</v>
      </c>
      <c r="C1645" t="s">
        <v>4406</v>
      </c>
      <c r="D1645" t="s">
        <v>5202</v>
      </c>
      <c r="E1645" s="9">
        <v>820.19060000000002</v>
      </c>
      <c r="F1645" s="10" t="str">
        <f>+_01_CODIGOS_Y_COSTOS_xlsm[[#This Row],[FABRICA]]&amp;_01_CODIGOS_Y_COSTOS_xlsm[[#This Row],[CODIGO]]</f>
        <v>ALNAT005-15</v>
      </c>
      <c r="G1645"/>
      <c r="H1645"/>
      <c r="I1645"/>
      <c r="J1645"/>
      <c r="K1645"/>
      <c r="L1645"/>
    </row>
    <row r="1646" spans="1:12" x14ac:dyDescent="0.2">
      <c r="A1646" t="s">
        <v>4141</v>
      </c>
      <c r="B1646" s="10" t="s">
        <v>2541</v>
      </c>
      <c r="C1646" t="s">
        <v>4407</v>
      </c>
      <c r="D1646" t="s">
        <v>5203</v>
      </c>
      <c r="E1646" s="9">
        <v>507.54160000000002</v>
      </c>
      <c r="F1646" s="10" t="str">
        <f>+_01_CODIGOS_Y_COSTOS_xlsm[[#This Row],[FABRICA]]&amp;_01_CODIGOS_Y_COSTOS_xlsm[[#This Row],[CODIGO]]</f>
        <v>ALNAT005-03</v>
      </c>
      <c r="G1646"/>
      <c r="H1646"/>
      <c r="I1646"/>
      <c r="J1646"/>
      <c r="K1646"/>
      <c r="L1646"/>
    </row>
    <row r="1647" spans="1:12" x14ac:dyDescent="0.2">
      <c r="A1647" t="s">
        <v>4141</v>
      </c>
      <c r="B1647" s="10" t="s">
        <v>2543</v>
      </c>
      <c r="C1647" t="s">
        <v>4408</v>
      </c>
      <c r="D1647" t="s">
        <v>5204</v>
      </c>
      <c r="E1647" s="9">
        <v>508.42099999999999</v>
      </c>
      <c r="F1647" s="10" t="str">
        <f>+_01_CODIGOS_Y_COSTOS_xlsm[[#This Row],[FABRICA]]&amp;_01_CODIGOS_Y_COSTOS_xlsm[[#This Row],[CODIGO]]</f>
        <v>ALNAT005-04</v>
      </c>
      <c r="G1647"/>
      <c r="H1647"/>
      <c r="I1647"/>
      <c r="J1647"/>
      <c r="K1647"/>
      <c r="L1647"/>
    </row>
    <row r="1648" spans="1:12" x14ac:dyDescent="0.2">
      <c r="A1648" t="s">
        <v>4141</v>
      </c>
      <c r="B1648" s="10" t="s">
        <v>2545</v>
      </c>
      <c r="C1648" t="s">
        <v>4409</v>
      </c>
      <c r="D1648" t="s">
        <v>5205</v>
      </c>
      <c r="E1648" s="9">
        <v>634.21759999999995</v>
      </c>
      <c r="F1648" s="10" t="str">
        <f>+_01_CODIGOS_Y_COSTOS_xlsm[[#This Row],[FABRICA]]&amp;_01_CODIGOS_Y_COSTOS_xlsm[[#This Row],[CODIGO]]</f>
        <v>ALNAT005-05</v>
      </c>
      <c r="G1648"/>
      <c r="H1648"/>
      <c r="I1648"/>
      <c r="J1648"/>
      <c r="K1648"/>
      <c r="L1648"/>
    </row>
    <row r="1649" spans="1:12" x14ac:dyDescent="0.2">
      <c r="A1649" t="s">
        <v>4141</v>
      </c>
      <c r="B1649" s="10" t="s">
        <v>2547</v>
      </c>
      <c r="C1649" t="s">
        <v>4410</v>
      </c>
      <c r="D1649" t="s">
        <v>5206</v>
      </c>
      <c r="E1649" s="9">
        <v>814.53729999999996</v>
      </c>
      <c r="F1649" s="10" t="str">
        <f>+_01_CODIGOS_Y_COSTOS_xlsm[[#This Row],[FABRICA]]&amp;_01_CODIGOS_Y_COSTOS_xlsm[[#This Row],[CODIGO]]</f>
        <v>ALNAT005-06</v>
      </c>
      <c r="G1649"/>
      <c r="H1649"/>
      <c r="I1649"/>
      <c r="J1649"/>
      <c r="K1649"/>
      <c r="L1649"/>
    </row>
    <row r="1650" spans="1:12" x14ac:dyDescent="0.2">
      <c r="A1650" t="s">
        <v>4141</v>
      </c>
      <c r="B1650" s="10" t="s">
        <v>2549</v>
      </c>
      <c r="C1650" t="s">
        <v>4411</v>
      </c>
      <c r="D1650" t="s">
        <v>5207</v>
      </c>
      <c r="E1650" s="9">
        <v>1066.1244999999999</v>
      </c>
      <c r="F1650" s="10" t="str">
        <f>+_01_CODIGOS_Y_COSTOS_xlsm[[#This Row],[FABRICA]]&amp;_01_CODIGOS_Y_COSTOS_xlsm[[#This Row],[CODIGO]]</f>
        <v>ALNAT005-07</v>
      </c>
      <c r="G1650"/>
      <c r="H1650"/>
      <c r="I1650"/>
      <c r="J1650"/>
      <c r="K1650"/>
      <c r="L1650"/>
    </row>
    <row r="1651" spans="1:12" x14ac:dyDescent="0.2">
      <c r="A1651" t="s">
        <v>4141</v>
      </c>
      <c r="B1651" s="10" t="s">
        <v>2551</v>
      </c>
      <c r="C1651" t="s">
        <v>4412</v>
      </c>
      <c r="D1651" t="s">
        <v>5208</v>
      </c>
      <c r="E1651" s="9">
        <v>1048.1656</v>
      </c>
      <c r="F1651" s="10" t="str">
        <f>+_01_CODIGOS_Y_COSTOS_xlsm[[#This Row],[FABRICA]]&amp;_01_CODIGOS_Y_COSTOS_xlsm[[#This Row],[CODIGO]]</f>
        <v>ALNAT005-08</v>
      </c>
      <c r="G1651"/>
      <c r="H1651"/>
      <c r="I1651"/>
      <c r="J1651"/>
      <c r="K1651"/>
      <c r="L1651"/>
    </row>
    <row r="1652" spans="1:12" x14ac:dyDescent="0.2">
      <c r="A1652" t="s">
        <v>4141</v>
      </c>
      <c r="B1652" s="10" t="s">
        <v>2553</v>
      </c>
      <c r="C1652" t="s">
        <v>4413</v>
      </c>
      <c r="D1652" t="s">
        <v>5209</v>
      </c>
      <c r="E1652" s="9">
        <v>1049.9244000000001</v>
      </c>
      <c r="F1652" s="10" t="str">
        <f>+_01_CODIGOS_Y_COSTOS_xlsm[[#This Row],[FABRICA]]&amp;_01_CODIGOS_Y_COSTOS_xlsm[[#This Row],[CODIGO]]</f>
        <v>ALNAT005-09</v>
      </c>
      <c r="G1652"/>
      <c r="H1652"/>
      <c r="I1652"/>
      <c r="J1652"/>
      <c r="K1652"/>
      <c r="L1652"/>
    </row>
    <row r="1653" spans="1:12" x14ac:dyDescent="0.2">
      <c r="A1653" t="s">
        <v>4141</v>
      </c>
      <c r="B1653" s="10" t="s">
        <v>6731</v>
      </c>
      <c r="C1653" t="s">
        <v>8269</v>
      </c>
      <c r="D1653" t="s">
        <v>6732</v>
      </c>
      <c r="E1653" s="9">
        <v>1325.7639999999999</v>
      </c>
      <c r="F1653" s="10" t="str">
        <f>+_01_CODIGOS_Y_COSTOS_xlsm[[#This Row],[FABRICA]]&amp;_01_CODIGOS_Y_COSTOS_xlsm[[#This Row],[CODIGO]]</f>
        <v>ALNAT005-12</v>
      </c>
      <c r="G1653"/>
      <c r="H1653"/>
      <c r="I1653"/>
      <c r="J1653"/>
      <c r="K1653"/>
      <c r="L1653"/>
    </row>
    <row r="1654" spans="1:12" x14ac:dyDescent="0.2">
      <c r="A1654" t="s">
        <v>4141</v>
      </c>
      <c r="B1654" s="10" t="s">
        <v>2555</v>
      </c>
      <c r="C1654" t="s">
        <v>4414</v>
      </c>
      <c r="D1654" t="s">
        <v>5210</v>
      </c>
      <c r="E1654" s="9">
        <v>1456.6277</v>
      </c>
      <c r="F1654" s="10" t="str">
        <f>+_01_CODIGOS_Y_COSTOS_xlsm[[#This Row],[FABRICA]]&amp;_01_CODIGOS_Y_COSTOS_xlsm[[#This Row],[CODIGO]]</f>
        <v>ALNAT005-13</v>
      </c>
      <c r="G1654"/>
      <c r="H1654"/>
      <c r="I1654"/>
      <c r="J1654"/>
      <c r="K1654"/>
      <c r="L1654"/>
    </row>
    <row r="1655" spans="1:12" x14ac:dyDescent="0.2">
      <c r="A1655" t="s">
        <v>4141</v>
      </c>
      <c r="B1655" s="10" t="s">
        <v>2557</v>
      </c>
      <c r="C1655" t="s">
        <v>4415</v>
      </c>
      <c r="D1655" t="s">
        <v>5211</v>
      </c>
      <c r="E1655" s="9">
        <v>2132.8054000000002</v>
      </c>
      <c r="F1655" s="10" t="str">
        <f>+_01_CODIGOS_Y_COSTOS_xlsm[[#This Row],[FABRICA]]&amp;_01_CODIGOS_Y_COSTOS_xlsm[[#This Row],[CODIGO]]</f>
        <v>ALNAT005-17</v>
      </c>
      <c r="G1655"/>
      <c r="H1655"/>
      <c r="I1655"/>
      <c r="J1655"/>
      <c r="K1655"/>
      <c r="L1655"/>
    </row>
    <row r="1656" spans="1:12" x14ac:dyDescent="0.2">
      <c r="A1656" t="s">
        <v>4141</v>
      </c>
      <c r="B1656" s="10" t="s">
        <v>2559</v>
      </c>
      <c r="C1656" t="s">
        <v>4416</v>
      </c>
      <c r="D1656" t="s">
        <v>5212</v>
      </c>
      <c r="E1656" s="9">
        <v>2813.0871000000002</v>
      </c>
      <c r="F1656" s="10" t="str">
        <f>+_01_CODIGOS_Y_COSTOS_xlsm[[#This Row],[FABRICA]]&amp;_01_CODIGOS_Y_COSTOS_xlsm[[#This Row],[CODIGO]]</f>
        <v>ALNAT005-18</v>
      </c>
      <c r="G1656"/>
      <c r="H1656"/>
      <c r="I1656"/>
      <c r="J1656"/>
      <c r="K1656"/>
      <c r="L1656"/>
    </row>
    <row r="1657" spans="1:12" x14ac:dyDescent="0.2">
      <c r="A1657" t="s">
        <v>4141</v>
      </c>
      <c r="B1657" s="10" t="s">
        <v>2561</v>
      </c>
      <c r="C1657" t="s">
        <v>5108</v>
      </c>
      <c r="D1657" t="s">
        <v>5213</v>
      </c>
      <c r="E1657" s="9">
        <v>3812.2692000000002</v>
      </c>
      <c r="F1657" s="10" t="str">
        <f>+_01_CODIGOS_Y_COSTOS_xlsm[[#This Row],[FABRICA]]&amp;_01_CODIGOS_Y_COSTOS_xlsm[[#This Row],[CODIGO]]</f>
        <v>ALNAT005-20</v>
      </c>
      <c r="G1657"/>
      <c r="H1657"/>
      <c r="I1657"/>
      <c r="J1657"/>
      <c r="K1657"/>
      <c r="L1657"/>
    </row>
    <row r="1658" spans="1:12" x14ac:dyDescent="0.2">
      <c r="A1658" t="s">
        <v>4141</v>
      </c>
      <c r="B1658" s="10" t="s">
        <v>2563</v>
      </c>
      <c r="C1658" t="s">
        <v>4417</v>
      </c>
      <c r="D1658" t="s">
        <v>5214</v>
      </c>
      <c r="E1658" s="9">
        <v>1067.6955</v>
      </c>
      <c r="F1658" s="10" t="str">
        <f>+_01_CODIGOS_Y_COSTOS_xlsm[[#This Row],[FABRICA]]&amp;_01_CODIGOS_Y_COSTOS_xlsm[[#This Row],[CODIGO]]</f>
        <v>ALNAT001-17</v>
      </c>
      <c r="G1658"/>
      <c r="H1658"/>
      <c r="I1658"/>
      <c r="J1658"/>
      <c r="K1658"/>
      <c r="L1658"/>
    </row>
    <row r="1659" spans="1:12" x14ac:dyDescent="0.2">
      <c r="A1659" t="s">
        <v>4141</v>
      </c>
      <c r="B1659" s="10" t="s">
        <v>2565</v>
      </c>
      <c r="C1659" t="s">
        <v>4418</v>
      </c>
      <c r="D1659" t="s">
        <v>5215</v>
      </c>
      <c r="E1659" s="9">
        <v>558.93899999999996</v>
      </c>
      <c r="F1659" s="10" t="str">
        <f>+_01_CODIGOS_Y_COSTOS_xlsm[[#This Row],[FABRICA]]&amp;_01_CODIGOS_Y_COSTOS_xlsm[[#This Row],[CODIGO]]</f>
        <v>ALNAT004-01</v>
      </c>
      <c r="G1659"/>
      <c r="H1659"/>
      <c r="I1659"/>
      <c r="J1659"/>
      <c r="K1659"/>
      <c r="L1659"/>
    </row>
    <row r="1660" spans="1:12" x14ac:dyDescent="0.2">
      <c r="A1660" t="s">
        <v>4141</v>
      </c>
      <c r="B1660" s="10" t="s">
        <v>2567</v>
      </c>
      <c r="C1660" t="s">
        <v>4419</v>
      </c>
      <c r="D1660" t="s">
        <v>5216</v>
      </c>
      <c r="E1660" s="9">
        <v>558.93899999999996</v>
      </c>
      <c r="F1660" s="10" t="str">
        <f>+_01_CODIGOS_Y_COSTOS_xlsm[[#This Row],[FABRICA]]&amp;_01_CODIGOS_Y_COSTOS_xlsm[[#This Row],[CODIGO]]</f>
        <v>ALNAT004-02</v>
      </c>
      <c r="G1660"/>
      <c r="H1660"/>
      <c r="I1660"/>
      <c r="J1660"/>
      <c r="K1660"/>
      <c r="L1660"/>
    </row>
    <row r="1661" spans="1:12" x14ac:dyDescent="0.2">
      <c r="A1661" t="s">
        <v>4141</v>
      </c>
      <c r="B1661" s="10" t="s">
        <v>2569</v>
      </c>
      <c r="C1661" t="s">
        <v>4420</v>
      </c>
      <c r="D1661" t="s">
        <v>5217</v>
      </c>
      <c r="E1661" s="9">
        <v>673.26779999999997</v>
      </c>
      <c r="F1661" s="10" t="str">
        <f>+_01_CODIGOS_Y_COSTOS_xlsm[[#This Row],[FABRICA]]&amp;_01_CODIGOS_Y_COSTOS_xlsm[[#This Row],[CODIGO]]</f>
        <v>ALNAT004-03</v>
      </c>
      <c r="G1661"/>
      <c r="H1661"/>
      <c r="I1661"/>
      <c r="J1661"/>
      <c r="K1661"/>
      <c r="L1661"/>
    </row>
    <row r="1662" spans="1:12" x14ac:dyDescent="0.2">
      <c r="A1662" t="s">
        <v>4141</v>
      </c>
      <c r="B1662" s="10" t="s">
        <v>2571</v>
      </c>
      <c r="C1662" t="s">
        <v>4421</v>
      </c>
      <c r="D1662" t="s">
        <v>5218</v>
      </c>
      <c r="E1662" s="9">
        <v>673.26779999999997</v>
      </c>
      <c r="F1662" s="10" t="str">
        <f>+_01_CODIGOS_Y_COSTOS_xlsm[[#This Row],[FABRICA]]&amp;_01_CODIGOS_Y_COSTOS_xlsm[[#This Row],[CODIGO]]</f>
        <v>ALNAT004-04</v>
      </c>
      <c r="G1662"/>
      <c r="H1662"/>
      <c r="I1662"/>
      <c r="J1662"/>
      <c r="K1662"/>
      <c r="L1662"/>
    </row>
    <row r="1663" spans="1:12" x14ac:dyDescent="0.2">
      <c r="A1663" t="s">
        <v>4141</v>
      </c>
      <c r="B1663" s="10" t="s">
        <v>2573</v>
      </c>
      <c r="C1663" t="s">
        <v>4422</v>
      </c>
      <c r="D1663" t="s">
        <v>5219</v>
      </c>
      <c r="E1663" s="9">
        <v>1001.0410000000001</v>
      </c>
      <c r="F1663" s="10" t="str">
        <f>+_01_CODIGOS_Y_COSTOS_xlsm[[#This Row],[FABRICA]]&amp;_01_CODIGOS_Y_COSTOS_xlsm[[#This Row],[CODIGO]]</f>
        <v>ALNAT004-06</v>
      </c>
      <c r="G1663"/>
      <c r="H1663"/>
      <c r="I1663"/>
      <c r="J1663"/>
      <c r="K1663"/>
      <c r="L1663"/>
    </row>
    <row r="1664" spans="1:12" x14ac:dyDescent="0.2">
      <c r="A1664" t="s">
        <v>4141</v>
      </c>
      <c r="B1664" s="10" t="s">
        <v>2575</v>
      </c>
      <c r="C1664" t="s">
        <v>4423</v>
      </c>
      <c r="D1664" t="s">
        <v>5220</v>
      </c>
      <c r="E1664" s="9">
        <v>1134.7419</v>
      </c>
      <c r="F1664" s="10" t="str">
        <f>+_01_CODIGOS_Y_COSTOS_xlsm[[#This Row],[FABRICA]]&amp;_01_CODIGOS_Y_COSTOS_xlsm[[#This Row],[CODIGO]]</f>
        <v>ALNAT004-07</v>
      </c>
      <c r="G1664"/>
      <c r="H1664"/>
      <c r="I1664"/>
      <c r="J1664"/>
      <c r="K1664"/>
      <c r="L1664"/>
    </row>
    <row r="1665" spans="1:12" x14ac:dyDescent="0.2">
      <c r="A1665" t="s">
        <v>1732</v>
      </c>
      <c r="B1665" s="10" t="s">
        <v>2577</v>
      </c>
      <c r="C1665" t="s">
        <v>8270</v>
      </c>
      <c r="D1665" t="s">
        <v>2578</v>
      </c>
      <c r="E1665" s="9">
        <v>0</v>
      </c>
      <c r="F1665" s="10" t="str">
        <f>+_01_CODIGOS_Y_COSTOS_xlsm[[#This Row],[FABRICA]]&amp;_01_CODIGOS_Y_COSTOS_xlsm[[#This Row],[CODIGO]]</f>
        <v>INSERTOSRACORD - 95</v>
      </c>
      <c r="G1665"/>
      <c r="H1665"/>
      <c r="I1665"/>
      <c r="J1665"/>
      <c r="K1665"/>
      <c r="L1665"/>
    </row>
    <row r="1666" spans="1:12" x14ac:dyDescent="0.2">
      <c r="A1666" t="s">
        <v>1732</v>
      </c>
      <c r="B1666" s="10" t="s">
        <v>2579</v>
      </c>
      <c r="C1666" t="s">
        <v>8271</v>
      </c>
      <c r="D1666" t="s">
        <v>2580</v>
      </c>
      <c r="E1666" s="9">
        <v>0</v>
      </c>
      <c r="F1666" s="10" t="str">
        <f>+_01_CODIGOS_Y_COSTOS_xlsm[[#This Row],[FABRICA]]&amp;_01_CODIGOS_Y_COSTOS_xlsm[[#This Row],[CODIGO]]</f>
        <v>INSERTOSRACORD - 96</v>
      </c>
      <c r="G1666"/>
      <c r="H1666"/>
      <c r="I1666"/>
      <c r="J1666"/>
      <c r="K1666"/>
      <c r="L1666"/>
    </row>
    <row r="1667" spans="1:12" x14ac:dyDescent="0.2">
      <c r="A1667" t="s">
        <v>1732</v>
      </c>
      <c r="B1667" s="10" t="s">
        <v>2581</v>
      </c>
      <c r="C1667" t="s">
        <v>8272</v>
      </c>
      <c r="D1667" t="s">
        <v>2582</v>
      </c>
      <c r="E1667" s="9">
        <v>0</v>
      </c>
      <c r="F1667" s="10" t="str">
        <f>+_01_CODIGOS_Y_COSTOS_xlsm[[#This Row],[FABRICA]]&amp;_01_CODIGOS_Y_COSTOS_xlsm[[#This Row],[CODIGO]]</f>
        <v>INSERTOSRACORD - 97</v>
      </c>
      <c r="G1667"/>
      <c r="H1667"/>
      <c r="I1667"/>
      <c r="J1667"/>
      <c r="K1667"/>
      <c r="L1667"/>
    </row>
    <row r="1668" spans="1:12" x14ac:dyDescent="0.2">
      <c r="A1668" t="s">
        <v>1732</v>
      </c>
      <c r="B1668" s="10" t="s">
        <v>2583</v>
      </c>
      <c r="C1668" t="s">
        <v>8273</v>
      </c>
      <c r="D1668" t="s">
        <v>2584</v>
      </c>
      <c r="E1668" s="9">
        <v>0</v>
      </c>
      <c r="F1668" s="10" t="str">
        <f>+_01_CODIGOS_Y_COSTOS_xlsm[[#This Row],[FABRICA]]&amp;_01_CODIGOS_Y_COSTOS_xlsm[[#This Row],[CODIGO]]</f>
        <v>INSERTOSRACORD - 98</v>
      </c>
      <c r="G1668"/>
      <c r="H1668"/>
      <c r="I1668"/>
      <c r="J1668"/>
      <c r="K1668"/>
      <c r="L1668"/>
    </row>
    <row r="1669" spans="1:12" x14ac:dyDescent="0.2">
      <c r="A1669" t="s">
        <v>4141</v>
      </c>
      <c r="B1669" s="10" t="s">
        <v>2585</v>
      </c>
      <c r="C1669" t="s">
        <v>4424</v>
      </c>
      <c r="D1669" t="s">
        <v>5221</v>
      </c>
      <c r="E1669" s="9">
        <v>660.75300000000004</v>
      </c>
      <c r="F1669" s="10" t="str">
        <f>+_01_CODIGOS_Y_COSTOS_xlsm[[#This Row],[FABRICA]]&amp;_01_CODIGOS_Y_COSTOS_xlsm[[#This Row],[CODIGO]]</f>
        <v>ALNAT011-10</v>
      </c>
      <c r="G1669"/>
      <c r="H1669"/>
      <c r="I1669"/>
      <c r="J1669"/>
      <c r="K1669"/>
      <c r="L1669"/>
    </row>
    <row r="1670" spans="1:12" x14ac:dyDescent="0.2">
      <c r="A1670" t="s">
        <v>4141</v>
      </c>
      <c r="B1670" s="10" t="s">
        <v>2587</v>
      </c>
      <c r="C1670" t="s">
        <v>4425</v>
      </c>
      <c r="D1670" t="s">
        <v>5222</v>
      </c>
      <c r="E1670" s="9">
        <v>579.8039</v>
      </c>
      <c r="F1670" s="10" t="str">
        <f>+_01_CODIGOS_Y_COSTOS_xlsm[[#This Row],[FABRICA]]&amp;_01_CODIGOS_Y_COSTOS_xlsm[[#This Row],[CODIGO]]</f>
        <v>ALNAT011-01</v>
      </c>
      <c r="G1670"/>
      <c r="H1670"/>
      <c r="I1670"/>
      <c r="J1670"/>
      <c r="K1670"/>
      <c r="L1670"/>
    </row>
    <row r="1671" spans="1:12" x14ac:dyDescent="0.2">
      <c r="A1671" t="s">
        <v>4141</v>
      </c>
      <c r="B1671" s="10" t="s">
        <v>2589</v>
      </c>
      <c r="C1671" t="s">
        <v>4426</v>
      </c>
      <c r="D1671" t="s">
        <v>5223</v>
      </c>
      <c r="E1671" s="9">
        <v>636.90809999999999</v>
      </c>
      <c r="F1671" s="10" t="str">
        <f>+_01_CODIGOS_Y_COSTOS_xlsm[[#This Row],[FABRICA]]&amp;_01_CODIGOS_Y_COSTOS_xlsm[[#This Row],[CODIGO]]</f>
        <v>ALNAT011-02</v>
      </c>
      <c r="G1671"/>
      <c r="H1671"/>
      <c r="I1671"/>
      <c r="J1671"/>
      <c r="K1671"/>
      <c r="L1671"/>
    </row>
    <row r="1672" spans="1:12" x14ac:dyDescent="0.2">
      <c r="A1672" t="s">
        <v>4141</v>
      </c>
      <c r="B1672" s="10" t="s">
        <v>2591</v>
      </c>
      <c r="C1672" t="s">
        <v>4427</v>
      </c>
      <c r="D1672" t="s">
        <v>5224</v>
      </c>
      <c r="E1672" s="9">
        <v>741.8211</v>
      </c>
      <c r="F1672" s="10" t="str">
        <f>+_01_CODIGOS_Y_COSTOS_xlsm[[#This Row],[FABRICA]]&amp;_01_CODIGOS_Y_COSTOS_xlsm[[#This Row],[CODIGO]]</f>
        <v>ALNAT011-03</v>
      </c>
      <c r="G1672"/>
      <c r="H1672"/>
      <c r="I1672"/>
      <c r="J1672"/>
      <c r="K1672"/>
      <c r="L1672"/>
    </row>
    <row r="1673" spans="1:12" x14ac:dyDescent="0.2">
      <c r="A1673" t="s">
        <v>4141</v>
      </c>
      <c r="B1673" s="10" t="s">
        <v>2593</v>
      </c>
      <c r="C1673" t="s">
        <v>4137</v>
      </c>
      <c r="D1673" t="s">
        <v>4137</v>
      </c>
      <c r="E1673" s="9">
        <v>0</v>
      </c>
      <c r="F1673" s="10" t="str">
        <f>+_01_CODIGOS_Y_COSTOS_xlsm[[#This Row],[FABRICA]]&amp;_01_CODIGOS_Y_COSTOS_xlsm[[#This Row],[CODIGO]]</f>
        <v>ALNAT-</v>
      </c>
      <c r="G1673"/>
      <c r="H1673"/>
      <c r="I1673"/>
      <c r="J1673"/>
      <c r="K1673"/>
      <c r="L1673"/>
    </row>
    <row r="1674" spans="1:12" x14ac:dyDescent="0.2">
      <c r="A1674" t="s">
        <v>4141</v>
      </c>
      <c r="B1674" s="10" t="s">
        <v>2595</v>
      </c>
      <c r="C1674" t="s">
        <v>4428</v>
      </c>
      <c r="D1674" t="s">
        <v>5225</v>
      </c>
      <c r="E1674" s="9">
        <v>1095.1831</v>
      </c>
      <c r="F1674" s="10" t="str">
        <f>+_01_CODIGOS_Y_COSTOS_xlsm[[#This Row],[FABRICA]]&amp;_01_CODIGOS_Y_COSTOS_xlsm[[#This Row],[CODIGO]]</f>
        <v>ALNAT011-04</v>
      </c>
      <c r="G1674"/>
      <c r="H1674"/>
      <c r="I1674"/>
      <c r="J1674"/>
      <c r="K1674"/>
      <c r="L1674"/>
    </row>
    <row r="1675" spans="1:12" x14ac:dyDescent="0.2">
      <c r="A1675" t="s">
        <v>4141</v>
      </c>
      <c r="B1675" s="10" t="s">
        <v>2597</v>
      </c>
      <c r="C1675" t="s">
        <v>4429</v>
      </c>
      <c r="D1675" t="s">
        <v>5226</v>
      </c>
      <c r="E1675" s="9">
        <v>2361.6336999999999</v>
      </c>
      <c r="F1675" s="10" t="str">
        <f>+_01_CODIGOS_Y_COSTOS_xlsm[[#This Row],[FABRICA]]&amp;_01_CODIGOS_Y_COSTOS_xlsm[[#This Row],[CODIGO]]</f>
        <v>ALNAT011-05</v>
      </c>
      <c r="G1675"/>
      <c r="H1675"/>
      <c r="I1675"/>
      <c r="J1675"/>
      <c r="K1675"/>
      <c r="L1675"/>
    </row>
    <row r="1676" spans="1:12" x14ac:dyDescent="0.2">
      <c r="A1676" t="s">
        <v>4141</v>
      </c>
      <c r="B1676" s="10" t="s">
        <v>2599</v>
      </c>
      <c r="C1676" t="s">
        <v>4430</v>
      </c>
      <c r="D1676" t="s">
        <v>5227</v>
      </c>
      <c r="E1676" s="9">
        <v>3495.0733</v>
      </c>
      <c r="F1676" s="10" t="str">
        <f>+_01_CODIGOS_Y_COSTOS_xlsm[[#This Row],[FABRICA]]&amp;_01_CODIGOS_Y_COSTOS_xlsm[[#This Row],[CODIGO]]</f>
        <v>ALNAT011-06</v>
      </c>
      <c r="G1676"/>
      <c r="H1676"/>
      <c r="I1676"/>
      <c r="J1676"/>
      <c r="K1676"/>
      <c r="L1676"/>
    </row>
    <row r="1677" spans="1:12" x14ac:dyDescent="0.2">
      <c r="A1677" t="s">
        <v>4141</v>
      </c>
      <c r="B1677" s="10" t="s">
        <v>2601</v>
      </c>
      <c r="C1677" t="s">
        <v>4431</v>
      </c>
      <c r="D1677" t="s">
        <v>5228</v>
      </c>
      <c r="E1677" s="9">
        <v>1735.0612000000001</v>
      </c>
      <c r="F1677" s="10" t="str">
        <f>+_01_CODIGOS_Y_COSTOS_xlsm[[#This Row],[FABRICA]]&amp;_01_CODIGOS_Y_COSTOS_xlsm[[#This Row],[CODIGO]]</f>
        <v>ALNAT019-01</v>
      </c>
      <c r="G1677"/>
      <c r="H1677"/>
      <c r="I1677"/>
      <c r="J1677"/>
      <c r="K1677"/>
      <c r="L1677"/>
    </row>
    <row r="1678" spans="1:12" x14ac:dyDescent="0.2">
      <c r="A1678" t="s">
        <v>4141</v>
      </c>
      <c r="B1678" s="10" t="s">
        <v>2603</v>
      </c>
      <c r="C1678" t="s">
        <v>4432</v>
      </c>
      <c r="D1678" t="s">
        <v>5229</v>
      </c>
      <c r="E1678" s="9">
        <v>1735.0612000000001</v>
      </c>
      <c r="F1678" s="10" t="str">
        <f>+_01_CODIGOS_Y_COSTOS_xlsm[[#This Row],[FABRICA]]&amp;_01_CODIGOS_Y_COSTOS_xlsm[[#This Row],[CODIGO]]</f>
        <v>ALNAT019-02</v>
      </c>
      <c r="G1678"/>
      <c r="H1678"/>
      <c r="I1678"/>
      <c r="J1678"/>
      <c r="K1678"/>
      <c r="L1678"/>
    </row>
    <row r="1679" spans="1:12" x14ac:dyDescent="0.2">
      <c r="A1679" t="s">
        <v>4141</v>
      </c>
      <c r="B1679" s="10" t="s">
        <v>2605</v>
      </c>
      <c r="C1679" t="s">
        <v>4433</v>
      </c>
      <c r="D1679" t="s">
        <v>5230</v>
      </c>
      <c r="E1679" s="9">
        <v>2122.2737000000002</v>
      </c>
      <c r="F1679" s="10" t="str">
        <f>+_01_CODIGOS_Y_COSTOS_xlsm[[#This Row],[FABRICA]]&amp;_01_CODIGOS_Y_COSTOS_xlsm[[#This Row],[CODIGO]]</f>
        <v>ALNAT019-03</v>
      </c>
      <c r="G1679"/>
      <c r="H1679"/>
      <c r="I1679"/>
      <c r="J1679"/>
      <c r="K1679"/>
      <c r="L1679"/>
    </row>
    <row r="1680" spans="1:12" x14ac:dyDescent="0.2">
      <c r="A1680" t="s">
        <v>4141</v>
      </c>
      <c r="B1680" s="10" t="s">
        <v>2607</v>
      </c>
      <c r="C1680" t="s">
        <v>4434</v>
      </c>
      <c r="D1680" t="s">
        <v>5231</v>
      </c>
      <c r="E1680" s="9">
        <v>1067.9784</v>
      </c>
      <c r="F1680" s="10" t="str">
        <f>+_01_CODIGOS_Y_COSTOS_xlsm[[#This Row],[FABRICA]]&amp;_01_CODIGOS_Y_COSTOS_xlsm[[#This Row],[CODIGO]]</f>
        <v>ALNAT008-02</v>
      </c>
      <c r="G1680"/>
      <c r="H1680"/>
      <c r="I1680"/>
      <c r="J1680"/>
      <c r="K1680"/>
      <c r="L1680"/>
    </row>
    <row r="1681" spans="1:12" x14ac:dyDescent="0.2">
      <c r="A1681" t="s">
        <v>4141</v>
      </c>
      <c r="B1681" s="10" t="s">
        <v>2609</v>
      </c>
      <c r="C1681" t="s">
        <v>4435</v>
      </c>
      <c r="D1681" t="s">
        <v>5232</v>
      </c>
      <c r="E1681" s="9">
        <v>1713.9051999999999</v>
      </c>
      <c r="F1681" s="10" t="str">
        <f>+_01_CODIGOS_Y_COSTOS_xlsm[[#This Row],[FABRICA]]&amp;_01_CODIGOS_Y_COSTOS_xlsm[[#This Row],[CODIGO]]</f>
        <v>ALNAT008-03</v>
      </c>
      <c r="G1681"/>
      <c r="H1681"/>
      <c r="I1681"/>
      <c r="J1681"/>
      <c r="K1681"/>
      <c r="L1681"/>
    </row>
    <row r="1682" spans="1:12" x14ac:dyDescent="0.2">
      <c r="A1682" t="s">
        <v>4141</v>
      </c>
      <c r="B1682" s="10" t="s">
        <v>2611</v>
      </c>
      <c r="C1682" t="s">
        <v>4436</v>
      </c>
      <c r="D1682" t="s">
        <v>5233</v>
      </c>
      <c r="E1682" s="9">
        <v>1691.3364999999999</v>
      </c>
      <c r="F1682" s="10" t="str">
        <f>+_01_CODIGOS_Y_COSTOS_xlsm[[#This Row],[FABRICA]]&amp;_01_CODIGOS_Y_COSTOS_xlsm[[#This Row],[CODIGO]]</f>
        <v>ALNAT008-04</v>
      </c>
      <c r="G1682"/>
      <c r="H1682"/>
      <c r="I1682"/>
      <c r="J1682"/>
      <c r="K1682"/>
      <c r="L1682"/>
    </row>
    <row r="1683" spans="1:12" x14ac:dyDescent="0.2">
      <c r="A1683" t="s">
        <v>4141</v>
      </c>
      <c r="B1683" s="10" t="s">
        <v>2613</v>
      </c>
      <c r="C1683" t="s">
        <v>4437</v>
      </c>
      <c r="D1683" t="s">
        <v>5234</v>
      </c>
      <c r="E1683" s="9">
        <v>2104.7309</v>
      </c>
      <c r="F1683" s="10" t="str">
        <f>+_01_CODIGOS_Y_COSTOS_xlsm[[#This Row],[FABRICA]]&amp;_01_CODIGOS_Y_COSTOS_xlsm[[#This Row],[CODIGO]]</f>
        <v>ALNAT006-21</v>
      </c>
      <c r="G1683"/>
      <c r="H1683"/>
      <c r="I1683"/>
      <c r="J1683"/>
      <c r="K1683"/>
      <c r="L1683"/>
    </row>
    <row r="1684" spans="1:12" x14ac:dyDescent="0.2">
      <c r="A1684" t="s">
        <v>4141</v>
      </c>
      <c r="B1684" s="10" t="s">
        <v>2615</v>
      </c>
      <c r="C1684" t="s">
        <v>4438</v>
      </c>
      <c r="D1684" t="s">
        <v>5235</v>
      </c>
      <c r="E1684" s="9">
        <v>1026.8505</v>
      </c>
      <c r="F1684" s="10" t="str">
        <f>+_01_CODIGOS_Y_COSTOS_xlsm[[#This Row],[FABRICA]]&amp;_01_CODIGOS_Y_COSTOS_xlsm[[#This Row],[CODIGO]]</f>
        <v>ALNAT006-05</v>
      </c>
      <c r="G1684"/>
      <c r="H1684"/>
      <c r="I1684"/>
      <c r="J1684"/>
      <c r="K1684"/>
      <c r="L1684"/>
    </row>
    <row r="1685" spans="1:12" x14ac:dyDescent="0.2">
      <c r="A1685" t="s">
        <v>4141</v>
      </c>
      <c r="B1685" s="10" t="s">
        <v>2617</v>
      </c>
      <c r="C1685" t="s">
        <v>4439</v>
      </c>
      <c r="D1685" t="s">
        <v>5236</v>
      </c>
      <c r="E1685" s="9">
        <v>771.04169999999999</v>
      </c>
      <c r="F1685" s="10" t="str">
        <f>+_01_CODIGOS_Y_COSTOS_xlsm[[#This Row],[FABRICA]]&amp;_01_CODIGOS_Y_COSTOS_xlsm[[#This Row],[CODIGO]]</f>
        <v>ALNAT006-02</v>
      </c>
      <c r="G1685"/>
      <c r="H1685"/>
      <c r="I1685"/>
      <c r="J1685"/>
      <c r="K1685"/>
      <c r="L1685"/>
    </row>
    <row r="1686" spans="1:12" x14ac:dyDescent="0.2">
      <c r="A1686" t="s">
        <v>4141</v>
      </c>
      <c r="B1686" s="10" t="s">
        <v>2619</v>
      </c>
      <c r="C1686" t="s">
        <v>4440</v>
      </c>
      <c r="D1686" t="s">
        <v>5237</v>
      </c>
      <c r="E1686" s="9">
        <v>867.77610000000004</v>
      </c>
      <c r="F1686" s="10" t="str">
        <f>+_01_CODIGOS_Y_COSTOS_xlsm[[#This Row],[FABRICA]]&amp;_01_CODIGOS_Y_COSTOS_xlsm[[#This Row],[CODIGO]]</f>
        <v>ALNAT006-03</v>
      </c>
      <c r="G1686"/>
      <c r="H1686"/>
      <c r="I1686"/>
      <c r="J1686"/>
      <c r="K1686"/>
      <c r="L1686"/>
    </row>
    <row r="1687" spans="1:12" x14ac:dyDescent="0.2">
      <c r="A1687" t="s">
        <v>4141</v>
      </c>
      <c r="B1687" s="10" t="s">
        <v>2621</v>
      </c>
      <c r="C1687" t="s">
        <v>4441</v>
      </c>
      <c r="D1687" t="s">
        <v>5238</v>
      </c>
      <c r="E1687" s="9">
        <v>1066.7162000000001</v>
      </c>
      <c r="F1687" s="10" t="str">
        <f>+_01_CODIGOS_Y_COSTOS_xlsm[[#This Row],[FABRICA]]&amp;_01_CODIGOS_Y_COSTOS_xlsm[[#This Row],[CODIGO]]</f>
        <v>ALNAT009-10</v>
      </c>
      <c r="G1687"/>
      <c r="H1687"/>
      <c r="I1687"/>
      <c r="J1687"/>
      <c r="K1687"/>
      <c r="L1687"/>
    </row>
    <row r="1688" spans="1:12" x14ac:dyDescent="0.2">
      <c r="A1688" t="s">
        <v>4141</v>
      </c>
      <c r="B1688" s="10" t="s">
        <v>2623</v>
      </c>
      <c r="C1688" t="s">
        <v>4442</v>
      </c>
      <c r="D1688" t="s">
        <v>5239</v>
      </c>
      <c r="E1688" s="9">
        <v>1936.9331999999999</v>
      </c>
      <c r="F1688" s="10" t="str">
        <f>+_01_CODIGOS_Y_COSTOS_xlsm[[#This Row],[FABRICA]]&amp;_01_CODIGOS_Y_COSTOS_xlsm[[#This Row],[CODIGO]]</f>
        <v>ALNAT009-11</v>
      </c>
      <c r="G1688"/>
      <c r="H1688"/>
      <c r="I1688"/>
      <c r="J1688"/>
      <c r="K1688"/>
      <c r="L1688"/>
    </row>
    <row r="1689" spans="1:12" x14ac:dyDescent="0.2">
      <c r="A1689" t="s">
        <v>4141</v>
      </c>
      <c r="B1689" s="10" t="s">
        <v>2625</v>
      </c>
      <c r="C1689" t="s">
        <v>4443</v>
      </c>
      <c r="D1689" t="s">
        <v>5240</v>
      </c>
      <c r="E1689" s="9">
        <v>593.09069999999997</v>
      </c>
      <c r="F1689" s="10" t="str">
        <f>+_01_CODIGOS_Y_COSTOS_xlsm[[#This Row],[FABRICA]]&amp;_01_CODIGOS_Y_COSTOS_xlsm[[#This Row],[CODIGO]]</f>
        <v>ALNAT009-01</v>
      </c>
      <c r="G1689"/>
      <c r="H1689"/>
      <c r="I1689"/>
      <c r="J1689"/>
      <c r="K1689"/>
      <c r="L1689"/>
    </row>
    <row r="1690" spans="1:12" x14ac:dyDescent="0.2">
      <c r="A1690" t="s">
        <v>4141</v>
      </c>
      <c r="B1690" s="10" t="s">
        <v>2627</v>
      </c>
      <c r="C1690" t="s">
        <v>4444</v>
      </c>
      <c r="D1690" t="s">
        <v>5241</v>
      </c>
      <c r="E1690" s="9">
        <v>771.36030000000005</v>
      </c>
      <c r="F1690" s="10" t="str">
        <f>+_01_CODIGOS_Y_COSTOS_xlsm[[#This Row],[FABRICA]]&amp;_01_CODIGOS_Y_COSTOS_xlsm[[#This Row],[CODIGO]]</f>
        <v>ALNAT009-02</v>
      </c>
      <c r="G1690"/>
      <c r="H1690"/>
      <c r="I1690"/>
      <c r="J1690"/>
      <c r="K1690"/>
      <c r="L1690"/>
    </row>
    <row r="1691" spans="1:12" x14ac:dyDescent="0.2">
      <c r="A1691" t="s">
        <v>4141</v>
      </c>
      <c r="B1691" s="10" t="s">
        <v>2629</v>
      </c>
      <c r="C1691" t="s">
        <v>4445</v>
      </c>
      <c r="D1691" t="s">
        <v>5242</v>
      </c>
      <c r="E1691" s="9">
        <v>1161.7639999999999</v>
      </c>
      <c r="F1691" s="10" t="str">
        <f>+_01_CODIGOS_Y_COSTOS_xlsm[[#This Row],[FABRICA]]&amp;_01_CODIGOS_Y_COSTOS_xlsm[[#This Row],[CODIGO]]</f>
        <v>ALNAT009-03</v>
      </c>
      <c r="G1691"/>
      <c r="H1691"/>
      <c r="I1691"/>
      <c r="J1691"/>
      <c r="K1691"/>
      <c r="L1691"/>
    </row>
    <row r="1692" spans="1:12" x14ac:dyDescent="0.2">
      <c r="A1692" t="s">
        <v>4141</v>
      </c>
      <c r="B1692" s="10" t="s">
        <v>2631</v>
      </c>
      <c r="C1692" t="s">
        <v>4446</v>
      </c>
      <c r="D1692" t="s">
        <v>5243</v>
      </c>
      <c r="E1692" s="9">
        <v>364.1601</v>
      </c>
      <c r="F1692" s="10" t="str">
        <f>+_01_CODIGOS_Y_COSTOS_xlsm[[#This Row],[FABRICA]]&amp;_01_CODIGOS_Y_COSTOS_xlsm[[#This Row],[CODIGO]]</f>
        <v>ALNAT007-01</v>
      </c>
      <c r="G1692"/>
      <c r="H1692"/>
      <c r="I1692"/>
      <c r="J1692"/>
      <c r="K1692"/>
      <c r="L1692"/>
    </row>
    <row r="1693" spans="1:12" x14ac:dyDescent="0.2">
      <c r="A1693" t="s">
        <v>4141</v>
      </c>
      <c r="B1693" s="10" t="s">
        <v>2633</v>
      </c>
      <c r="C1693" t="s">
        <v>4447</v>
      </c>
      <c r="D1693" t="s">
        <v>5244</v>
      </c>
      <c r="E1693" s="9">
        <v>487.60520000000002</v>
      </c>
      <c r="F1693" s="10" t="str">
        <f>+_01_CODIGOS_Y_COSTOS_xlsm[[#This Row],[FABRICA]]&amp;_01_CODIGOS_Y_COSTOS_xlsm[[#This Row],[CODIGO]]</f>
        <v>ALNAT007-02</v>
      </c>
      <c r="G1693"/>
      <c r="H1693"/>
      <c r="I1693"/>
      <c r="J1693"/>
      <c r="K1693"/>
      <c r="L1693"/>
    </row>
    <row r="1694" spans="1:12" x14ac:dyDescent="0.2">
      <c r="A1694" t="s">
        <v>4141</v>
      </c>
      <c r="B1694" s="10" t="s">
        <v>2635</v>
      </c>
      <c r="C1694" t="s">
        <v>4448</v>
      </c>
      <c r="D1694" t="s">
        <v>5245</v>
      </c>
      <c r="E1694" s="9">
        <v>687.43280000000004</v>
      </c>
      <c r="F1694" s="10" t="str">
        <f>+_01_CODIGOS_Y_COSTOS_xlsm[[#This Row],[FABRICA]]&amp;_01_CODIGOS_Y_COSTOS_xlsm[[#This Row],[CODIGO]]</f>
        <v>ALNAT007-03</v>
      </c>
      <c r="G1694"/>
      <c r="H1694"/>
      <c r="I1694"/>
      <c r="J1694"/>
      <c r="K1694"/>
      <c r="L1694"/>
    </row>
    <row r="1695" spans="1:12" x14ac:dyDescent="0.2">
      <c r="A1695" t="s">
        <v>4141</v>
      </c>
      <c r="B1695" s="10" t="s">
        <v>2637</v>
      </c>
      <c r="C1695" t="s">
        <v>4449</v>
      </c>
      <c r="D1695" t="s">
        <v>8274</v>
      </c>
      <c r="E1695" s="9">
        <v>2851.2669999999998</v>
      </c>
      <c r="F1695" s="10" t="str">
        <f>+_01_CODIGOS_Y_COSTOS_xlsm[[#This Row],[FABRICA]]&amp;_01_CODIGOS_Y_COSTOS_xlsm[[#This Row],[CODIGO]]</f>
        <v>ALNAT014-01A</v>
      </c>
      <c r="G1695"/>
      <c r="H1695"/>
      <c r="I1695"/>
      <c r="J1695"/>
      <c r="K1695"/>
      <c r="L1695"/>
    </row>
    <row r="1696" spans="1:12" x14ac:dyDescent="0.2">
      <c r="A1696" t="s">
        <v>4141</v>
      </c>
      <c r="B1696" s="10" t="s">
        <v>2639</v>
      </c>
      <c r="C1696" t="s">
        <v>4450</v>
      </c>
      <c r="D1696" t="s">
        <v>8275</v>
      </c>
      <c r="E1696" s="9">
        <v>2851.2669999999998</v>
      </c>
      <c r="F1696" s="10" t="str">
        <f>+_01_CODIGOS_Y_COSTOS_xlsm[[#This Row],[FABRICA]]&amp;_01_CODIGOS_Y_COSTOS_xlsm[[#This Row],[CODIGO]]</f>
        <v>ALNAT014-01</v>
      </c>
      <c r="G1696"/>
      <c r="H1696"/>
      <c r="I1696"/>
      <c r="J1696"/>
      <c r="K1696"/>
      <c r="L1696"/>
    </row>
    <row r="1697" spans="1:12" x14ac:dyDescent="0.2">
      <c r="A1697" t="s">
        <v>4141</v>
      </c>
      <c r="B1697" s="10" t="s">
        <v>2641</v>
      </c>
      <c r="C1697" t="s">
        <v>4451</v>
      </c>
      <c r="D1697" t="s">
        <v>8276</v>
      </c>
      <c r="E1697" s="9">
        <v>3780</v>
      </c>
      <c r="F1697" s="10" t="str">
        <f>+_01_CODIGOS_Y_COSTOS_xlsm[[#This Row],[FABRICA]]&amp;_01_CODIGOS_Y_COSTOS_xlsm[[#This Row],[CODIGO]]</f>
        <v>ALNAT014-09</v>
      </c>
      <c r="G1697"/>
      <c r="H1697"/>
      <c r="I1697"/>
      <c r="J1697"/>
      <c r="K1697"/>
      <c r="L1697"/>
    </row>
    <row r="1698" spans="1:12" x14ac:dyDescent="0.2">
      <c r="A1698" t="s">
        <v>4141</v>
      </c>
      <c r="B1698" s="10" t="s">
        <v>2642</v>
      </c>
      <c r="C1698" t="s">
        <v>4452</v>
      </c>
      <c r="D1698" t="s">
        <v>5246</v>
      </c>
      <c r="E1698" s="9">
        <v>3073.5763999999999</v>
      </c>
      <c r="F1698" s="10" t="str">
        <f>+_01_CODIGOS_Y_COSTOS_xlsm[[#This Row],[FABRICA]]&amp;_01_CODIGOS_Y_COSTOS_xlsm[[#This Row],[CODIGO]]</f>
        <v>ALNAT001-50</v>
      </c>
      <c r="G1698"/>
      <c r="H1698"/>
      <c r="I1698"/>
      <c r="J1698"/>
      <c r="K1698"/>
      <c r="L1698"/>
    </row>
    <row r="1699" spans="1:12" x14ac:dyDescent="0.2">
      <c r="A1699" t="s">
        <v>4140</v>
      </c>
      <c r="B1699" s="10" t="s">
        <v>2644</v>
      </c>
      <c r="C1699" t="s">
        <v>4568</v>
      </c>
      <c r="D1699" t="s">
        <v>8277</v>
      </c>
      <c r="E1699" s="9">
        <v>32.481499999999997</v>
      </c>
      <c r="F1699" s="10" t="str">
        <f>+_01_CODIGOS_Y_COSTOS_xlsm[[#This Row],[FABRICA]]&amp;_01_CODIGOS_Y_COSTOS_xlsm[[#This Row],[CODIGO]]</f>
        <v>METALGRAB1.06.1150</v>
      </c>
      <c r="G1699"/>
      <c r="H1699"/>
      <c r="I1699"/>
      <c r="J1699"/>
      <c r="K1699"/>
      <c r="L1699"/>
    </row>
    <row r="1700" spans="1:12" x14ac:dyDescent="0.2">
      <c r="A1700" t="s">
        <v>4140</v>
      </c>
      <c r="B1700" s="10" t="s">
        <v>2648</v>
      </c>
      <c r="C1700" t="s">
        <v>4569</v>
      </c>
      <c r="D1700" t="s">
        <v>8277</v>
      </c>
      <c r="E1700" s="9">
        <v>34.271799999999999</v>
      </c>
      <c r="F1700" s="10" t="str">
        <f>+_01_CODIGOS_Y_COSTOS_xlsm[[#This Row],[FABRICA]]&amp;_01_CODIGOS_Y_COSTOS_xlsm[[#This Row],[CODIGO]]</f>
        <v>METALGRAB1.06.1200</v>
      </c>
      <c r="G1700"/>
      <c r="H1700"/>
      <c r="I1700"/>
      <c r="J1700"/>
      <c r="K1700"/>
      <c r="L1700"/>
    </row>
    <row r="1701" spans="1:12" x14ac:dyDescent="0.2">
      <c r="A1701" t="s">
        <v>4140</v>
      </c>
      <c r="B1701" s="10" t="s">
        <v>2650</v>
      </c>
      <c r="C1701" t="s">
        <v>4570</v>
      </c>
      <c r="D1701" t="s">
        <v>8278</v>
      </c>
      <c r="E1701" s="9">
        <v>34.271799999999999</v>
      </c>
      <c r="F1701" s="10" t="str">
        <f>+_01_CODIGOS_Y_COSTOS_xlsm[[#This Row],[FABRICA]]&amp;_01_CODIGOS_Y_COSTOS_xlsm[[#This Row],[CODIGO]]</f>
        <v>METALGRAB1.06.1190</v>
      </c>
      <c r="G1701"/>
      <c r="H1701"/>
      <c r="I1701"/>
      <c r="J1701"/>
      <c r="K1701"/>
      <c r="L1701"/>
    </row>
    <row r="1702" spans="1:12" x14ac:dyDescent="0.2">
      <c r="A1702" t="s">
        <v>4140</v>
      </c>
      <c r="B1702" s="10" t="s">
        <v>2652</v>
      </c>
      <c r="C1702" t="s">
        <v>4571</v>
      </c>
      <c r="D1702" t="s">
        <v>8278</v>
      </c>
      <c r="E1702" s="9">
        <v>39.770699999999998</v>
      </c>
      <c r="F1702" s="10" t="str">
        <f>+_01_CODIGOS_Y_COSTOS_xlsm[[#This Row],[FABRICA]]&amp;_01_CODIGOS_Y_COSTOS_xlsm[[#This Row],[CODIGO]]</f>
        <v>METALGRAB1.06.1250</v>
      </c>
      <c r="G1702"/>
      <c r="H1702"/>
      <c r="I1702"/>
      <c r="J1702"/>
      <c r="K1702"/>
      <c r="L1702"/>
    </row>
    <row r="1703" spans="1:12" x14ac:dyDescent="0.2">
      <c r="A1703" t="s">
        <v>4140</v>
      </c>
      <c r="B1703" s="10" t="s">
        <v>2655</v>
      </c>
      <c r="C1703" t="s">
        <v>4572</v>
      </c>
      <c r="D1703" t="s">
        <v>8279</v>
      </c>
      <c r="E1703" s="9">
        <v>40.154299999999999</v>
      </c>
      <c r="F1703" s="10" t="str">
        <f>+_01_CODIGOS_Y_COSTOS_xlsm[[#This Row],[FABRICA]]&amp;_01_CODIGOS_Y_COSTOS_xlsm[[#This Row],[CODIGO]]</f>
        <v>METALGRAB1.06.1240</v>
      </c>
      <c r="G1703"/>
      <c r="H1703"/>
      <c r="I1703"/>
      <c r="J1703"/>
      <c r="K1703"/>
      <c r="L1703"/>
    </row>
    <row r="1704" spans="1:12" x14ac:dyDescent="0.2">
      <c r="A1704" t="s">
        <v>4140</v>
      </c>
      <c r="B1704" s="10" t="s">
        <v>2657</v>
      </c>
      <c r="C1704" t="s">
        <v>4573</v>
      </c>
      <c r="D1704" t="s">
        <v>8280</v>
      </c>
      <c r="E1704" s="9">
        <v>56.267200000000003</v>
      </c>
      <c r="F1704" s="10" t="str">
        <f>+_01_CODIGOS_Y_COSTOS_xlsm[[#This Row],[FABRICA]]&amp;_01_CODIGOS_Y_COSTOS_xlsm[[#This Row],[CODIGO]]</f>
        <v>METALGRAB1.06.1278</v>
      </c>
      <c r="G1704"/>
      <c r="H1704"/>
      <c r="I1704"/>
      <c r="J1704"/>
      <c r="K1704"/>
      <c r="L1704"/>
    </row>
    <row r="1705" spans="1:12" x14ac:dyDescent="0.2">
      <c r="A1705" t="s">
        <v>4140</v>
      </c>
      <c r="B1705" s="10" t="s">
        <v>2659</v>
      </c>
      <c r="C1705" t="s">
        <v>4574</v>
      </c>
      <c r="D1705" t="s">
        <v>8281</v>
      </c>
      <c r="E1705" s="9">
        <v>19.181999999999999</v>
      </c>
      <c r="F1705" s="10" t="str">
        <f>+_01_CODIGOS_Y_COSTOS_xlsm[[#This Row],[FABRICA]]&amp;_01_CODIGOS_Y_COSTOS_xlsm[[#This Row],[CODIGO]]</f>
        <v>METALGRAB1.07.1410</v>
      </c>
      <c r="G1705"/>
      <c r="H1705"/>
      <c r="I1705"/>
      <c r="J1705"/>
      <c r="K1705"/>
      <c r="L1705"/>
    </row>
    <row r="1706" spans="1:12" x14ac:dyDescent="0.2">
      <c r="A1706" t="s">
        <v>4140</v>
      </c>
      <c r="B1706" s="10" t="s">
        <v>2661</v>
      </c>
      <c r="C1706" t="s">
        <v>4575</v>
      </c>
      <c r="D1706" t="s">
        <v>8282</v>
      </c>
      <c r="E1706" s="9">
        <v>31.714200000000002</v>
      </c>
      <c r="F1706" s="10" t="str">
        <f>+_01_CODIGOS_Y_COSTOS_xlsm[[#This Row],[FABRICA]]&amp;_01_CODIGOS_Y_COSTOS_xlsm[[#This Row],[CODIGO]]</f>
        <v>METALGRAB1.07.1360</v>
      </c>
      <c r="G1706"/>
      <c r="H1706"/>
      <c r="I1706"/>
      <c r="J1706"/>
      <c r="K1706"/>
      <c r="L1706"/>
    </row>
    <row r="1707" spans="1:12" x14ac:dyDescent="0.2">
      <c r="A1707" t="s">
        <v>4140</v>
      </c>
      <c r="B1707" s="10" t="s">
        <v>2663</v>
      </c>
      <c r="C1707" t="s">
        <v>4576</v>
      </c>
      <c r="D1707" t="s">
        <v>8283</v>
      </c>
      <c r="E1707" s="9">
        <v>40.282200000000003</v>
      </c>
      <c r="F1707" s="10" t="str">
        <f>+_01_CODIGOS_Y_COSTOS_xlsm[[#This Row],[FABRICA]]&amp;_01_CODIGOS_Y_COSTOS_xlsm[[#This Row],[CODIGO]]</f>
        <v>METALGRAB1.07.1380</v>
      </c>
      <c r="G1707"/>
      <c r="H1707"/>
      <c r="I1707"/>
      <c r="J1707"/>
      <c r="K1707"/>
      <c r="L1707"/>
    </row>
    <row r="1708" spans="1:12" x14ac:dyDescent="0.2">
      <c r="A1708" t="s">
        <v>4140</v>
      </c>
      <c r="B1708" s="10" t="s">
        <v>2665</v>
      </c>
      <c r="C1708" t="s">
        <v>4577</v>
      </c>
      <c r="D1708" t="s">
        <v>8284</v>
      </c>
      <c r="E1708" s="9">
        <v>40.282200000000003</v>
      </c>
      <c r="F1708" s="10" t="str">
        <f>+_01_CODIGOS_Y_COSTOS_xlsm[[#This Row],[FABRICA]]&amp;_01_CODIGOS_Y_COSTOS_xlsm[[#This Row],[CODIGO]]</f>
        <v>METALGRAB1.07.1370</v>
      </c>
      <c r="G1708"/>
      <c r="H1708"/>
      <c r="I1708"/>
      <c r="J1708"/>
      <c r="K1708"/>
      <c r="L1708"/>
    </row>
    <row r="1709" spans="1:12" x14ac:dyDescent="0.2">
      <c r="A1709" t="s">
        <v>4140</v>
      </c>
      <c r="B1709" s="10" t="s">
        <v>2667</v>
      </c>
      <c r="C1709" t="s">
        <v>4578</v>
      </c>
      <c r="D1709" t="s">
        <v>8285</v>
      </c>
      <c r="E1709" s="9">
        <v>29.540299999999998</v>
      </c>
      <c r="F1709" s="10" t="str">
        <f>+_01_CODIGOS_Y_COSTOS_xlsm[[#This Row],[FABRICA]]&amp;_01_CODIGOS_Y_COSTOS_xlsm[[#This Row],[CODIGO]]</f>
        <v>METALGRAB1.02.0705</v>
      </c>
      <c r="G1709"/>
      <c r="H1709"/>
      <c r="I1709"/>
      <c r="J1709"/>
      <c r="K1709"/>
      <c r="L1709"/>
    </row>
    <row r="1710" spans="1:12" x14ac:dyDescent="0.2">
      <c r="A1710" t="s">
        <v>4140</v>
      </c>
      <c r="B1710" s="10" t="s">
        <v>2669</v>
      </c>
      <c r="C1710" t="s">
        <v>4579</v>
      </c>
      <c r="D1710" t="s">
        <v>8286</v>
      </c>
      <c r="E1710" s="9">
        <v>33.760300000000001</v>
      </c>
      <c r="F1710" s="10" t="str">
        <f>+_01_CODIGOS_Y_COSTOS_xlsm[[#This Row],[FABRICA]]&amp;_01_CODIGOS_Y_COSTOS_xlsm[[#This Row],[CODIGO]]</f>
        <v>METALGRAB1.02.0735</v>
      </c>
      <c r="G1710"/>
      <c r="H1710"/>
      <c r="I1710"/>
      <c r="J1710"/>
      <c r="K1710"/>
      <c r="L1710"/>
    </row>
    <row r="1711" spans="1:12" x14ac:dyDescent="0.2">
      <c r="A1711" t="s">
        <v>4140</v>
      </c>
      <c r="B1711" s="10" t="s">
        <v>2671</v>
      </c>
      <c r="C1711" t="s">
        <v>4580</v>
      </c>
      <c r="D1711" t="s">
        <v>8287</v>
      </c>
      <c r="E1711" s="9">
        <v>36.317900000000002</v>
      </c>
      <c r="F1711" s="10" t="str">
        <f>+_01_CODIGOS_Y_COSTOS_xlsm[[#This Row],[FABRICA]]&amp;_01_CODIGOS_Y_COSTOS_xlsm[[#This Row],[CODIGO]]</f>
        <v>METALGRAB1.02.0790</v>
      </c>
      <c r="G1711"/>
      <c r="H1711"/>
      <c r="I1711"/>
      <c r="J1711"/>
      <c r="K1711"/>
      <c r="L1711"/>
    </row>
    <row r="1712" spans="1:12" x14ac:dyDescent="0.2">
      <c r="A1712" t="s">
        <v>4140</v>
      </c>
      <c r="B1712" s="10" t="s">
        <v>2673</v>
      </c>
      <c r="C1712" t="s">
        <v>4581</v>
      </c>
      <c r="D1712" t="s">
        <v>8288</v>
      </c>
      <c r="E1712" s="9">
        <v>53.453800000000001</v>
      </c>
      <c r="F1712" s="10" t="str">
        <f>+_01_CODIGOS_Y_COSTOS_xlsm[[#This Row],[FABRICA]]&amp;_01_CODIGOS_Y_COSTOS_xlsm[[#This Row],[CODIGO]]</f>
        <v>METALGRAB1.02.0830</v>
      </c>
      <c r="G1712"/>
      <c r="H1712"/>
      <c r="I1712"/>
      <c r="J1712"/>
      <c r="K1712"/>
      <c r="L1712"/>
    </row>
    <row r="1713" spans="1:12" x14ac:dyDescent="0.2">
      <c r="A1713" t="s">
        <v>4140</v>
      </c>
      <c r="B1713" s="10" t="s">
        <v>2675</v>
      </c>
      <c r="C1713" t="s">
        <v>5157</v>
      </c>
      <c r="D1713" t="s">
        <v>8289</v>
      </c>
      <c r="E1713" s="9">
        <v>21.228100000000001</v>
      </c>
      <c r="F1713" s="10" t="str">
        <f>+_01_CODIGOS_Y_COSTOS_xlsm[[#This Row],[FABRICA]]&amp;_01_CODIGOS_Y_COSTOS_xlsm[[#This Row],[CODIGO]]</f>
        <v>METALGRAB1.01.0086</v>
      </c>
      <c r="G1713"/>
      <c r="H1713"/>
      <c r="I1713"/>
      <c r="J1713"/>
      <c r="K1713"/>
      <c r="L1713"/>
    </row>
    <row r="1714" spans="1:12" x14ac:dyDescent="0.2">
      <c r="A1714" t="s">
        <v>4140</v>
      </c>
      <c r="B1714" s="10" t="s">
        <v>2677</v>
      </c>
      <c r="C1714" t="s">
        <v>4582</v>
      </c>
      <c r="D1714" t="s">
        <v>8290</v>
      </c>
      <c r="E1714" s="9">
        <v>31.2027</v>
      </c>
      <c r="F1714" s="10" t="str">
        <f>+_01_CODIGOS_Y_COSTOS_xlsm[[#This Row],[FABRICA]]&amp;_01_CODIGOS_Y_COSTOS_xlsm[[#This Row],[CODIGO]]</f>
        <v>METALGRAB1.01.0224</v>
      </c>
      <c r="G1714"/>
      <c r="H1714"/>
      <c r="I1714"/>
      <c r="J1714"/>
      <c r="K1714"/>
      <c r="L1714"/>
    </row>
    <row r="1715" spans="1:12" x14ac:dyDescent="0.2">
      <c r="A1715" t="s">
        <v>4140</v>
      </c>
      <c r="B1715" s="10" t="s">
        <v>2679</v>
      </c>
      <c r="C1715" t="s">
        <v>4650</v>
      </c>
      <c r="D1715" t="s">
        <v>8291</v>
      </c>
      <c r="E1715" s="9">
        <v>32.865200000000002</v>
      </c>
      <c r="F1715" s="10" t="str">
        <f>+_01_CODIGOS_Y_COSTOS_xlsm[[#This Row],[FABRICA]]&amp;_01_CODIGOS_Y_COSTOS_xlsm[[#This Row],[CODIGO]]</f>
        <v>METALGRAB1.01.0604</v>
      </c>
      <c r="G1715"/>
      <c r="H1715"/>
      <c r="I1715"/>
      <c r="J1715"/>
      <c r="K1715"/>
      <c r="L1715"/>
    </row>
    <row r="1716" spans="1:12" x14ac:dyDescent="0.2">
      <c r="A1716" t="s">
        <v>4140</v>
      </c>
      <c r="B1716" s="10" t="s">
        <v>2681</v>
      </c>
      <c r="C1716" t="s">
        <v>4583</v>
      </c>
      <c r="D1716" t="s">
        <v>8290</v>
      </c>
      <c r="E1716" s="9">
        <v>42.967700000000001</v>
      </c>
      <c r="F1716" s="10" t="str">
        <f>+_01_CODIGOS_Y_COSTOS_xlsm[[#This Row],[FABRICA]]&amp;_01_CODIGOS_Y_COSTOS_xlsm[[#This Row],[CODIGO]]</f>
        <v>METALGRAB1.01.0608</v>
      </c>
      <c r="G1716"/>
      <c r="H1716"/>
      <c r="I1716"/>
      <c r="J1716"/>
      <c r="K1716"/>
      <c r="L1716"/>
    </row>
    <row r="1717" spans="1:12" x14ac:dyDescent="0.2">
      <c r="A1717" t="s">
        <v>4140</v>
      </c>
      <c r="B1717" s="10" t="s">
        <v>2683</v>
      </c>
      <c r="C1717" t="s">
        <v>4613</v>
      </c>
      <c r="D1717" t="s">
        <v>8292</v>
      </c>
      <c r="E1717" s="9">
        <v>50.128999999999998</v>
      </c>
      <c r="F1717" s="10" t="str">
        <f>+_01_CODIGOS_Y_COSTOS_xlsm[[#This Row],[FABRICA]]&amp;_01_CODIGOS_Y_COSTOS_xlsm[[#This Row],[CODIGO]]</f>
        <v>METALGRAB1.01.0624</v>
      </c>
      <c r="G1717"/>
      <c r="H1717"/>
      <c r="I1717"/>
      <c r="J1717"/>
      <c r="K1717"/>
      <c r="L1717"/>
    </row>
    <row r="1718" spans="1:12" x14ac:dyDescent="0.2">
      <c r="A1718" t="s">
        <v>4140</v>
      </c>
      <c r="B1718" s="10" t="s">
        <v>2685</v>
      </c>
      <c r="C1718" t="s">
        <v>4584</v>
      </c>
      <c r="D1718" t="s">
        <v>8293</v>
      </c>
      <c r="E1718" s="9">
        <v>42.967700000000001</v>
      </c>
      <c r="F1718" s="10" t="str">
        <f>+_01_CODIGOS_Y_COSTOS_xlsm[[#This Row],[FABRICA]]&amp;_01_CODIGOS_Y_COSTOS_xlsm[[#This Row],[CODIGO]]</f>
        <v>METALGRAB1.04.0910</v>
      </c>
      <c r="G1718"/>
      <c r="H1718"/>
      <c r="I1718"/>
      <c r="J1718"/>
      <c r="K1718"/>
      <c r="L1718"/>
    </row>
    <row r="1719" spans="1:12" x14ac:dyDescent="0.2">
      <c r="A1719" t="s">
        <v>4140</v>
      </c>
      <c r="B1719" s="10" t="s">
        <v>2687</v>
      </c>
      <c r="C1719" t="s">
        <v>4585</v>
      </c>
      <c r="D1719" t="s">
        <v>8294</v>
      </c>
      <c r="E1719" s="9">
        <v>49.7453</v>
      </c>
      <c r="F1719" s="10" t="str">
        <f>+_01_CODIGOS_Y_COSTOS_xlsm[[#This Row],[FABRICA]]&amp;_01_CODIGOS_Y_COSTOS_xlsm[[#This Row],[CODIGO]]</f>
        <v>METALGRAB1.05.0950</v>
      </c>
      <c r="G1719"/>
      <c r="H1719"/>
      <c r="I1719"/>
      <c r="J1719"/>
      <c r="K1719"/>
      <c r="L1719"/>
    </row>
    <row r="1720" spans="1:12" x14ac:dyDescent="0.2">
      <c r="A1720" t="s">
        <v>4140</v>
      </c>
      <c r="B1720" s="10" t="s">
        <v>2689</v>
      </c>
      <c r="C1720" t="s">
        <v>4651</v>
      </c>
      <c r="D1720" t="s">
        <v>8295</v>
      </c>
      <c r="E1720" s="9">
        <v>84.528700000000001</v>
      </c>
      <c r="F1720" s="10" t="str">
        <f>+_01_CODIGOS_Y_COSTOS_xlsm[[#This Row],[FABRICA]]&amp;_01_CODIGOS_Y_COSTOS_xlsm[[#This Row],[CODIGO]]</f>
        <v>METALGRAB1.04.0920</v>
      </c>
      <c r="G1720"/>
      <c r="H1720"/>
      <c r="I1720"/>
      <c r="J1720"/>
      <c r="K1720"/>
      <c r="L1720"/>
    </row>
    <row r="1721" spans="1:12" x14ac:dyDescent="0.2">
      <c r="A1721" t="s">
        <v>4140</v>
      </c>
      <c r="B1721" s="10" t="s">
        <v>2691</v>
      </c>
      <c r="C1721" t="s">
        <v>4586</v>
      </c>
      <c r="D1721" t="s">
        <v>8296</v>
      </c>
      <c r="E1721" s="9">
        <v>51.152000000000001</v>
      </c>
      <c r="F1721" s="10" t="str">
        <f>+_01_CODIGOS_Y_COSTOS_xlsm[[#This Row],[FABRICA]]&amp;_01_CODIGOS_Y_COSTOS_xlsm[[#This Row],[CODIGO]]</f>
        <v>METALGRAB1.05.0990</v>
      </c>
      <c r="G1721"/>
      <c r="H1721"/>
      <c r="I1721"/>
      <c r="J1721"/>
      <c r="K1721"/>
      <c r="L1721"/>
    </row>
    <row r="1722" spans="1:12" x14ac:dyDescent="0.2">
      <c r="A1722" t="s">
        <v>4140</v>
      </c>
      <c r="B1722" s="10" t="s">
        <v>2693</v>
      </c>
      <c r="C1722" t="s">
        <v>4882</v>
      </c>
      <c r="D1722" t="s">
        <v>8297</v>
      </c>
      <c r="E1722" s="9">
        <v>9.7188999999999997</v>
      </c>
      <c r="F1722" s="10" t="str">
        <f>+_01_CODIGOS_Y_COSTOS_xlsm[[#This Row],[FABRICA]]&amp;_01_CODIGOS_Y_COSTOS_xlsm[[#This Row],[CODIGO]]</f>
        <v>METALGRAB2.40.2000</v>
      </c>
      <c r="G1722"/>
      <c r="H1722"/>
      <c r="I1722"/>
      <c r="J1722"/>
      <c r="K1722"/>
      <c r="L1722"/>
    </row>
    <row r="1723" spans="1:12" x14ac:dyDescent="0.2">
      <c r="A1723" t="s">
        <v>4140</v>
      </c>
      <c r="B1723" s="10" t="s">
        <v>2696</v>
      </c>
      <c r="C1723" t="s">
        <v>4883</v>
      </c>
      <c r="D1723" t="s">
        <v>8298</v>
      </c>
      <c r="E1723" s="9">
        <v>10.102499999999999</v>
      </c>
      <c r="F1723" s="10" t="str">
        <f>+_01_CODIGOS_Y_COSTOS_xlsm[[#This Row],[FABRICA]]&amp;_01_CODIGOS_Y_COSTOS_xlsm[[#This Row],[CODIGO]]</f>
        <v>METALGRAB2.40.2031</v>
      </c>
      <c r="G1723"/>
      <c r="H1723"/>
      <c r="I1723"/>
      <c r="J1723"/>
      <c r="K1723"/>
      <c r="L1723"/>
    </row>
    <row r="1724" spans="1:12" x14ac:dyDescent="0.2">
      <c r="A1724" t="s">
        <v>4140</v>
      </c>
      <c r="B1724" s="10" t="s">
        <v>2699</v>
      </c>
      <c r="C1724" t="s">
        <v>6010</v>
      </c>
      <c r="D1724" t="s">
        <v>2700</v>
      </c>
      <c r="E1724" s="9">
        <v>0</v>
      </c>
      <c r="F1724" s="10" t="str">
        <f>+_01_CODIGOS_Y_COSTOS_xlsm[[#This Row],[FABRICA]]&amp;_01_CODIGOS_Y_COSTOS_xlsm[[#This Row],[CODIGO]]</f>
        <v>METALGRAB0</v>
      </c>
      <c r="G1724"/>
      <c r="H1724"/>
      <c r="I1724"/>
      <c r="J1724"/>
      <c r="K1724"/>
      <c r="L1724"/>
    </row>
    <row r="1725" spans="1:12" x14ac:dyDescent="0.2">
      <c r="A1725" t="s">
        <v>4140</v>
      </c>
      <c r="B1725" s="10" t="s">
        <v>2701</v>
      </c>
      <c r="C1725" t="s">
        <v>4819</v>
      </c>
      <c r="D1725" t="s">
        <v>8297</v>
      </c>
      <c r="E1725" s="9">
        <v>11.253399999999999</v>
      </c>
      <c r="F1725" s="10" t="str">
        <f>+_01_CODIGOS_Y_COSTOS_xlsm[[#This Row],[FABRICA]]&amp;_01_CODIGOS_Y_COSTOS_xlsm[[#This Row],[CODIGO]]</f>
        <v>METALGRAB2.40.2060</v>
      </c>
      <c r="G1725"/>
      <c r="H1725"/>
      <c r="I1725"/>
      <c r="J1725"/>
      <c r="K1725"/>
      <c r="L1725"/>
    </row>
    <row r="1726" spans="1:12" x14ac:dyDescent="0.2">
      <c r="A1726" t="s">
        <v>4134</v>
      </c>
      <c r="B1726" s="10" t="s">
        <v>2703</v>
      </c>
      <c r="C1726" t="s">
        <v>7135</v>
      </c>
      <c r="D1726" t="s">
        <v>2704</v>
      </c>
      <c r="E1726" s="9">
        <v>0</v>
      </c>
      <c r="F1726" s="10" t="str">
        <f>+_01_CODIGOS_Y_COSTOS_xlsm[[#This Row],[FABRICA]]&amp;_01_CODIGOS_Y_COSTOS_xlsm[[#This Row],[CODIGO]]</f>
        <v>MAXIFER61</v>
      </c>
      <c r="G1726"/>
      <c r="H1726"/>
      <c r="I1726"/>
      <c r="J1726"/>
      <c r="K1726"/>
      <c r="L1726"/>
    </row>
    <row r="1727" spans="1:12" x14ac:dyDescent="0.2">
      <c r="A1727" t="s">
        <v>4134</v>
      </c>
      <c r="B1727" s="10" t="s">
        <v>2705</v>
      </c>
      <c r="C1727" t="s">
        <v>7136</v>
      </c>
      <c r="D1727" t="s">
        <v>2706</v>
      </c>
      <c r="E1727" s="9">
        <v>0</v>
      </c>
      <c r="F1727" s="10" t="str">
        <f>+_01_CODIGOS_Y_COSTOS_xlsm[[#This Row],[FABRICA]]&amp;_01_CODIGOS_Y_COSTOS_xlsm[[#This Row],[CODIGO]]</f>
        <v>MAXIFER62</v>
      </c>
      <c r="G1727"/>
      <c r="H1727"/>
      <c r="I1727"/>
      <c r="J1727"/>
      <c r="K1727"/>
      <c r="L1727"/>
    </row>
    <row r="1728" spans="1:12" x14ac:dyDescent="0.2">
      <c r="A1728" t="s">
        <v>4134</v>
      </c>
      <c r="B1728" s="10" t="s">
        <v>2707</v>
      </c>
      <c r="C1728" t="s">
        <v>7138</v>
      </c>
      <c r="D1728" t="s">
        <v>2708</v>
      </c>
      <c r="E1728" s="9">
        <v>0</v>
      </c>
      <c r="F1728" s="10" t="str">
        <f>+_01_CODIGOS_Y_COSTOS_xlsm[[#This Row],[FABRICA]]&amp;_01_CODIGOS_Y_COSTOS_xlsm[[#This Row],[CODIGO]]</f>
        <v>MAXIFER63</v>
      </c>
      <c r="G1728"/>
      <c r="H1728"/>
      <c r="I1728"/>
      <c r="J1728"/>
      <c r="K1728"/>
      <c r="L1728"/>
    </row>
    <row r="1729" spans="1:12" x14ac:dyDescent="0.2">
      <c r="A1729" t="s">
        <v>4140</v>
      </c>
      <c r="B1729" s="10" t="s">
        <v>2709</v>
      </c>
      <c r="C1729" t="s">
        <v>4587</v>
      </c>
      <c r="D1729" t="s">
        <v>8299</v>
      </c>
      <c r="E1729" s="9">
        <v>56.267200000000003</v>
      </c>
      <c r="F1729" s="10" t="str">
        <f>+_01_CODIGOS_Y_COSTOS_xlsm[[#This Row],[FABRICA]]&amp;_01_CODIGOS_Y_COSTOS_xlsm[[#This Row],[CODIGO]]</f>
        <v>METALGRAB1.06.1281</v>
      </c>
      <c r="G1729"/>
      <c r="H1729"/>
      <c r="I1729"/>
      <c r="J1729"/>
      <c r="K1729"/>
      <c r="L1729"/>
    </row>
    <row r="1730" spans="1:12" x14ac:dyDescent="0.2">
      <c r="A1730" t="s">
        <v>4140</v>
      </c>
      <c r="B1730" s="10" t="s">
        <v>2711</v>
      </c>
      <c r="C1730" t="s">
        <v>4588</v>
      </c>
      <c r="D1730" t="s">
        <v>8300</v>
      </c>
      <c r="E1730" s="9">
        <v>95.270600000000002</v>
      </c>
      <c r="F1730" s="10" t="str">
        <f>+_01_CODIGOS_Y_COSTOS_xlsm[[#This Row],[FABRICA]]&amp;_01_CODIGOS_Y_COSTOS_xlsm[[#This Row],[CODIGO]]</f>
        <v>METALGRAB1.06.1340</v>
      </c>
      <c r="G1730"/>
      <c r="H1730"/>
      <c r="I1730"/>
      <c r="J1730"/>
      <c r="K1730"/>
      <c r="L1730"/>
    </row>
    <row r="1731" spans="1:12" x14ac:dyDescent="0.2">
      <c r="A1731" t="s">
        <v>4140</v>
      </c>
      <c r="B1731" s="10" t="s">
        <v>2713</v>
      </c>
      <c r="C1731" t="s">
        <v>4589</v>
      </c>
      <c r="D1731" t="s">
        <v>8301</v>
      </c>
      <c r="E1731" s="9">
        <v>95.270600000000002</v>
      </c>
      <c r="F1731" s="10" t="str">
        <f>+_01_CODIGOS_Y_COSTOS_xlsm[[#This Row],[FABRICA]]&amp;_01_CODIGOS_Y_COSTOS_xlsm[[#This Row],[CODIGO]]</f>
        <v>METALGRAB1.06.1343</v>
      </c>
      <c r="G1731"/>
      <c r="H1731"/>
      <c r="I1731"/>
      <c r="J1731"/>
      <c r="K1731"/>
      <c r="L1731"/>
    </row>
    <row r="1732" spans="1:12" x14ac:dyDescent="0.2">
      <c r="A1732" t="s">
        <v>4140</v>
      </c>
      <c r="B1732" s="10" t="s">
        <v>2715</v>
      </c>
      <c r="C1732" t="s">
        <v>6027</v>
      </c>
      <c r="D1732" t="s">
        <v>8302</v>
      </c>
      <c r="E1732" s="9">
        <v>161.51240000000001</v>
      </c>
      <c r="F1732" s="10" t="str">
        <f>+_01_CODIGOS_Y_COSTOS_xlsm[[#This Row],[FABRICA]]&amp;_01_CODIGOS_Y_COSTOS_xlsm[[#This Row],[CODIGO]]</f>
        <v>METALGRAB1.06.13430</v>
      </c>
      <c r="G1732"/>
      <c r="H1732"/>
      <c r="I1732"/>
      <c r="J1732"/>
      <c r="K1732"/>
      <c r="L1732"/>
    </row>
    <row r="1733" spans="1:12" x14ac:dyDescent="0.2">
      <c r="A1733" t="s">
        <v>4140</v>
      </c>
      <c r="B1733" s="10" t="s">
        <v>5747</v>
      </c>
      <c r="C1733" t="s">
        <v>6028</v>
      </c>
      <c r="D1733" t="s">
        <v>8303</v>
      </c>
      <c r="E1733" s="9">
        <v>161.51240000000001</v>
      </c>
      <c r="F1733" s="10" t="str">
        <f>+_01_CODIGOS_Y_COSTOS_xlsm[[#This Row],[FABRICA]]&amp;_01_CODIGOS_Y_COSTOS_xlsm[[#This Row],[CODIGO]]</f>
        <v>METALGRAB1.06.13435</v>
      </c>
      <c r="G1733"/>
      <c r="H1733"/>
      <c r="I1733"/>
      <c r="J1733"/>
      <c r="K1733"/>
      <c r="L1733"/>
    </row>
    <row r="1734" spans="1:12" x14ac:dyDescent="0.2">
      <c r="A1734" t="s">
        <v>4140</v>
      </c>
      <c r="B1734" s="10" t="s">
        <v>5749</v>
      </c>
      <c r="C1734" t="s">
        <v>6029</v>
      </c>
      <c r="D1734" t="s">
        <v>8304</v>
      </c>
      <c r="E1734" s="9">
        <v>161.51240000000001</v>
      </c>
      <c r="F1734" s="10" t="str">
        <f>+_01_CODIGOS_Y_COSTOS_xlsm[[#This Row],[FABRICA]]&amp;_01_CODIGOS_Y_COSTOS_xlsm[[#This Row],[CODIGO]]</f>
        <v>METALGRAB1.06.13440</v>
      </c>
      <c r="G1734"/>
      <c r="H1734"/>
      <c r="I1734"/>
      <c r="J1734"/>
      <c r="K1734"/>
      <c r="L1734"/>
    </row>
    <row r="1735" spans="1:12" x14ac:dyDescent="0.2">
      <c r="A1735" t="s">
        <v>4140</v>
      </c>
      <c r="B1735" s="10" t="s">
        <v>2717</v>
      </c>
      <c r="C1735" t="s">
        <v>4614</v>
      </c>
      <c r="D1735" t="s">
        <v>8305</v>
      </c>
      <c r="E1735" s="9">
        <v>163.047</v>
      </c>
      <c r="F1735" s="10" t="str">
        <f>+_01_CODIGOS_Y_COSTOS_xlsm[[#This Row],[FABRICA]]&amp;_01_CODIGOS_Y_COSTOS_xlsm[[#This Row],[CODIGO]]</f>
        <v>METALGRAB1.06.13465</v>
      </c>
      <c r="G1735"/>
      <c r="H1735"/>
      <c r="I1735"/>
      <c r="J1735"/>
      <c r="K1735"/>
      <c r="L1735"/>
    </row>
    <row r="1736" spans="1:12" x14ac:dyDescent="0.2">
      <c r="A1736" t="s">
        <v>4140</v>
      </c>
      <c r="B1736" s="10" t="s">
        <v>5751</v>
      </c>
      <c r="C1736" t="s">
        <v>4590</v>
      </c>
      <c r="D1736" t="s">
        <v>8306</v>
      </c>
      <c r="E1736" s="9">
        <v>164.4537</v>
      </c>
      <c r="F1736" s="10" t="str">
        <f>+_01_CODIGOS_Y_COSTOS_xlsm[[#This Row],[FABRICA]]&amp;_01_CODIGOS_Y_COSTOS_xlsm[[#This Row],[CODIGO]]</f>
        <v>METALGRAB1.06.13470</v>
      </c>
      <c r="G1736"/>
      <c r="H1736"/>
      <c r="I1736"/>
      <c r="J1736"/>
      <c r="K1736"/>
      <c r="L1736"/>
    </row>
    <row r="1737" spans="1:12" x14ac:dyDescent="0.2">
      <c r="A1737" t="s">
        <v>4140</v>
      </c>
      <c r="B1737" s="10" t="s">
        <v>5753</v>
      </c>
      <c r="C1737" t="s">
        <v>6030</v>
      </c>
      <c r="D1737" t="s">
        <v>8307</v>
      </c>
      <c r="E1737" s="9">
        <v>164.4537</v>
      </c>
      <c r="F1737" s="10" t="str">
        <f>+_01_CODIGOS_Y_COSTOS_xlsm[[#This Row],[FABRICA]]&amp;_01_CODIGOS_Y_COSTOS_xlsm[[#This Row],[CODIGO]]</f>
        <v>METALGRAB1.06.13475</v>
      </c>
      <c r="G1737"/>
      <c r="H1737"/>
      <c r="I1737"/>
      <c r="J1737"/>
      <c r="K1737"/>
      <c r="L1737"/>
    </row>
    <row r="1738" spans="1:12" x14ac:dyDescent="0.2">
      <c r="A1738" t="s">
        <v>4140</v>
      </c>
      <c r="B1738" s="10" t="s">
        <v>5755</v>
      </c>
      <c r="C1738" t="s">
        <v>8308</v>
      </c>
      <c r="D1738" t="s">
        <v>5756</v>
      </c>
      <c r="E1738" s="9">
        <v>228.26580000000001</v>
      </c>
      <c r="F1738" s="10" t="str">
        <f>+_01_CODIGOS_Y_COSTOS_xlsm[[#This Row],[FABRICA]]&amp;_01_CODIGOS_Y_COSTOS_xlsm[[#This Row],[CODIGO]]</f>
        <v>METALGRAB1.06.13480</v>
      </c>
      <c r="G1738"/>
      <c r="H1738"/>
      <c r="I1738"/>
      <c r="J1738"/>
      <c r="K1738"/>
      <c r="L1738"/>
    </row>
    <row r="1739" spans="1:12" x14ac:dyDescent="0.2">
      <c r="A1739" t="s">
        <v>4140</v>
      </c>
      <c r="B1739" s="10" t="s">
        <v>2719</v>
      </c>
      <c r="C1739" t="s">
        <v>4649</v>
      </c>
      <c r="D1739" t="s">
        <v>8309</v>
      </c>
      <c r="E1739" s="9">
        <v>228.26580000000001</v>
      </c>
      <c r="F1739" s="10" t="str">
        <f>+_01_CODIGOS_Y_COSTOS_xlsm[[#This Row],[FABRICA]]&amp;_01_CODIGOS_Y_COSTOS_xlsm[[#This Row],[CODIGO]]</f>
        <v>METALGRAB1.06.13485</v>
      </c>
      <c r="G1739"/>
      <c r="H1739"/>
      <c r="I1739"/>
      <c r="J1739"/>
      <c r="K1739"/>
      <c r="L1739"/>
    </row>
    <row r="1740" spans="1:12" x14ac:dyDescent="0.2">
      <c r="A1740" t="s">
        <v>4140</v>
      </c>
      <c r="B1740" s="10" t="s">
        <v>2721</v>
      </c>
      <c r="C1740" t="s">
        <v>4615</v>
      </c>
      <c r="D1740" t="s">
        <v>8310</v>
      </c>
      <c r="E1740" s="9">
        <v>227.24279999999999</v>
      </c>
      <c r="F1740" s="10" t="str">
        <f>+_01_CODIGOS_Y_COSTOS_xlsm[[#This Row],[FABRICA]]&amp;_01_CODIGOS_Y_COSTOS_xlsm[[#This Row],[CODIGO]]</f>
        <v>METALGRAB1.06.13490</v>
      </c>
      <c r="G1740"/>
      <c r="H1740"/>
      <c r="I1740"/>
      <c r="J1740"/>
      <c r="K1740"/>
      <c r="L1740"/>
    </row>
    <row r="1741" spans="1:12" x14ac:dyDescent="0.2">
      <c r="A1741" t="s">
        <v>4139</v>
      </c>
      <c r="B1741" s="10" t="s">
        <v>2723</v>
      </c>
      <c r="C1741" t="s">
        <v>8311</v>
      </c>
      <c r="D1741" t="s">
        <v>2724</v>
      </c>
      <c r="E1741" s="9">
        <v>225.964</v>
      </c>
      <c r="F1741" s="10" t="str">
        <f>+_01_CODIGOS_Y_COSTOS_xlsm[[#This Row],[FABRICA]]&amp;_01_CODIGOS_Y_COSTOS_xlsm[[#This Row],[CODIGO]]</f>
        <v>LCT2004</v>
      </c>
      <c r="G1741"/>
      <c r="H1741"/>
      <c r="I1741"/>
      <c r="J1741"/>
      <c r="K1741"/>
      <c r="L1741"/>
    </row>
    <row r="1742" spans="1:12" x14ac:dyDescent="0.2">
      <c r="A1742" t="s">
        <v>4139</v>
      </c>
      <c r="B1742" s="10" t="s">
        <v>2725</v>
      </c>
      <c r="C1742" t="s">
        <v>8312</v>
      </c>
      <c r="D1742" t="s">
        <v>2726</v>
      </c>
      <c r="E1742" s="9">
        <v>220.88</v>
      </c>
      <c r="F1742" s="10" t="str">
        <f>+_01_CODIGOS_Y_COSTOS_xlsm[[#This Row],[FABRICA]]&amp;_01_CODIGOS_Y_COSTOS_xlsm[[#This Row],[CODIGO]]</f>
        <v>LCT2005</v>
      </c>
      <c r="G1742"/>
      <c r="H1742"/>
      <c r="I1742"/>
      <c r="J1742"/>
      <c r="K1742"/>
      <c r="L1742"/>
    </row>
    <row r="1743" spans="1:12" x14ac:dyDescent="0.2">
      <c r="A1743" t="s">
        <v>4139</v>
      </c>
      <c r="B1743" s="10" t="s">
        <v>2727</v>
      </c>
      <c r="C1743" t="s">
        <v>8313</v>
      </c>
      <c r="D1743" t="s">
        <v>2728</v>
      </c>
      <c r="E1743" s="9">
        <v>228.50399999999999</v>
      </c>
      <c r="F1743" s="10" t="str">
        <f>+_01_CODIGOS_Y_COSTOS_xlsm[[#This Row],[FABRICA]]&amp;_01_CODIGOS_Y_COSTOS_xlsm[[#This Row],[CODIGO]]</f>
        <v>LCT2006</v>
      </c>
      <c r="G1743"/>
      <c r="H1743"/>
      <c r="I1743"/>
      <c r="J1743"/>
      <c r="K1743"/>
      <c r="L1743"/>
    </row>
    <row r="1744" spans="1:12" x14ac:dyDescent="0.2">
      <c r="A1744" t="s">
        <v>4139</v>
      </c>
      <c r="B1744" s="10" t="s">
        <v>2729</v>
      </c>
      <c r="C1744" t="s">
        <v>8314</v>
      </c>
      <c r="D1744" t="s">
        <v>2730</v>
      </c>
      <c r="E1744" s="9">
        <v>235.048</v>
      </c>
      <c r="F1744" s="10" t="str">
        <f>+_01_CODIGOS_Y_COSTOS_xlsm[[#This Row],[FABRICA]]&amp;_01_CODIGOS_Y_COSTOS_xlsm[[#This Row],[CODIGO]]</f>
        <v>LCT2007</v>
      </c>
      <c r="G1744"/>
      <c r="H1744"/>
      <c r="I1744"/>
      <c r="J1744"/>
      <c r="K1744"/>
      <c r="L1744"/>
    </row>
    <row r="1745" spans="1:12" x14ac:dyDescent="0.2">
      <c r="A1745" t="s">
        <v>4139</v>
      </c>
      <c r="B1745" s="10" t="s">
        <v>2731</v>
      </c>
      <c r="C1745" t="s">
        <v>8315</v>
      </c>
      <c r="D1745" t="s">
        <v>2732</v>
      </c>
      <c r="E1745" s="9">
        <v>323.14400000000001</v>
      </c>
      <c r="F1745" s="10" t="str">
        <f>+_01_CODIGOS_Y_COSTOS_xlsm[[#This Row],[FABRICA]]&amp;_01_CODIGOS_Y_COSTOS_xlsm[[#This Row],[CODIGO]]</f>
        <v>LCT2008</v>
      </c>
      <c r="G1745"/>
      <c r="H1745"/>
      <c r="I1745"/>
      <c r="J1745"/>
      <c r="K1745"/>
      <c r="L1745"/>
    </row>
    <row r="1746" spans="1:12" x14ac:dyDescent="0.2">
      <c r="A1746" t="s">
        <v>4139</v>
      </c>
      <c r="B1746" s="10" t="s">
        <v>2733</v>
      </c>
      <c r="C1746" t="s">
        <v>8316</v>
      </c>
      <c r="D1746" t="s">
        <v>2734</v>
      </c>
      <c r="E1746" s="9">
        <v>319.048</v>
      </c>
      <c r="F1746" s="10" t="str">
        <f>+_01_CODIGOS_Y_COSTOS_xlsm[[#This Row],[FABRICA]]&amp;_01_CODIGOS_Y_COSTOS_xlsm[[#This Row],[CODIGO]]</f>
        <v>LCT2009</v>
      </c>
      <c r="G1746"/>
      <c r="H1746"/>
      <c r="I1746"/>
      <c r="J1746"/>
      <c r="K1746"/>
      <c r="L1746"/>
    </row>
    <row r="1747" spans="1:12" x14ac:dyDescent="0.2">
      <c r="A1747" t="s">
        <v>4139</v>
      </c>
      <c r="B1747" s="10" t="s">
        <v>2735</v>
      </c>
      <c r="C1747" t="s">
        <v>8317</v>
      </c>
      <c r="D1747" t="s">
        <v>2736</v>
      </c>
      <c r="E1747" s="9">
        <v>614.10400000000004</v>
      </c>
      <c r="F1747" s="10" t="str">
        <f>+_01_CODIGOS_Y_COSTOS_xlsm[[#This Row],[FABRICA]]&amp;_01_CODIGOS_Y_COSTOS_xlsm[[#This Row],[CODIGO]]</f>
        <v>LCT2010</v>
      </c>
      <c r="G1747"/>
      <c r="H1747"/>
      <c r="I1747"/>
      <c r="J1747"/>
      <c r="K1747"/>
      <c r="L1747"/>
    </row>
    <row r="1748" spans="1:12" x14ac:dyDescent="0.2">
      <c r="A1748" t="s">
        <v>4139</v>
      </c>
      <c r="B1748" s="10" t="s">
        <v>2737</v>
      </c>
      <c r="C1748" t="s">
        <v>8318</v>
      </c>
      <c r="D1748" t="s">
        <v>2738</v>
      </c>
      <c r="E1748" s="9">
        <v>614.10400000000004</v>
      </c>
      <c r="F1748" s="10" t="str">
        <f>+_01_CODIGOS_Y_COSTOS_xlsm[[#This Row],[FABRICA]]&amp;_01_CODIGOS_Y_COSTOS_xlsm[[#This Row],[CODIGO]]</f>
        <v>LCT2011</v>
      </c>
      <c r="G1748"/>
      <c r="H1748"/>
      <c r="I1748"/>
      <c r="J1748"/>
      <c r="K1748"/>
      <c r="L1748"/>
    </row>
    <row r="1749" spans="1:12" x14ac:dyDescent="0.2">
      <c r="A1749" t="s">
        <v>4139</v>
      </c>
      <c r="B1749" s="10" t="s">
        <v>2739</v>
      </c>
      <c r="C1749" t="s">
        <v>8319</v>
      </c>
      <c r="D1749" t="s">
        <v>2740</v>
      </c>
      <c r="E1749" s="9">
        <v>621.32399999999996</v>
      </c>
      <c r="F1749" s="10" t="str">
        <f>+_01_CODIGOS_Y_COSTOS_xlsm[[#This Row],[FABRICA]]&amp;_01_CODIGOS_Y_COSTOS_xlsm[[#This Row],[CODIGO]]</f>
        <v>LCT2012</v>
      </c>
      <c r="G1749"/>
      <c r="H1749"/>
      <c r="I1749"/>
      <c r="J1749"/>
      <c r="K1749"/>
      <c r="L1749"/>
    </row>
    <row r="1750" spans="1:12" x14ac:dyDescent="0.2">
      <c r="A1750" t="s">
        <v>4139</v>
      </c>
      <c r="B1750" s="10" t="s">
        <v>2741</v>
      </c>
      <c r="C1750" t="s">
        <v>8320</v>
      </c>
      <c r="D1750" t="s">
        <v>2742</v>
      </c>
      <c r="E1750" s="9">
        <v>764.75199999999995</v>
      </c>
      <c r="F1750" s="10" t="str">
        <f>+_01_CODIGOS_Y_COSTOS_xlsm[[#This Row],[FABRICA]]&amp;_01_CODIGOS_Y_COSTOS_xlsm[[#This Row],[CODIGO]]</f>
        <v>LCT2013</v>
      </c>
      <c r="G1750"/>
      <c r="H1750"/>
      <c r="I1750"/>
      <c r="J1750"/>
      <c r="K1750"/>
      <c r="L1750"/>
    </row>
    <row r="1751" spans="1:12" x14ac:dyDescent="0.2">
      <c r="A1751" t="s">
        <v>4139</v>
      </c>
      <c r="B1751" s="10" t="s">
        <v>2743</v>
      </c>
      <c r="C1751" t="s">
        <v>8321</v>
      </c>
      <c r="D1751" t="s">
        <v>2744</v>
      </c>
      <c r="E1751" s="9">
        <v>772.548</v>
      </c>
      <c r="F1751" s="10" t="str">
        <f>+_01_CODIGOS_Y_COSTOS_xlsm[[#This Row],[FABRICA]]&amp;_01_CODIGOS_Y_COSTOS_xlsm[[#This Row],[CODIGO]]</f>
        <v>LCT2014</v>
      </c>
      <c r="G1751"/>
      <c r="H1751"/>
      <c r="I1751"/>
      <c r="J1751"/>
      <c r="K1751"/>
      <c r="L1751"/>
    </row>
    <row r="1752" spans="1:12" x14ac:dyDescent="0.2">
      <c r="A1752" t="s">
        <v>4139</v>
      </c>
      <c r="B1752" s="10" t="s">
        <v>2745</v>
      </c>
      <c r="C1752" t="s">
        <v>8322</v>
      </c>
      <c r="D1752" t="s">
        <v>2746</v>
      </c>
      <c r="E1752" s="9">
        <v>821.4</v>
      </c>
      <c r="F1752" s="10" t="str">
        <f>+_01_CODIGOS_Y_COSTOS_xlsm[[#This Row],[FABRICA]]&amp;_01_CODIGOS_Y_COSTOS_xlsm[[#This Row],[CODIGO]]</f>
        <v>LCT2015</v>
      </c>
      <c r="G1752"/>
      <c r="H1752"/>
      <c r="I1752">
        <v>13</v>
      </c>
      <c r="J1752" t="s">
        <v>4410</v>
      </c>
      <c r="K1752" t="s">
        <v>5206</v>
      </c>
      <c r="L1752">
        <v>729.31323895777462</v>
      </c>
    </row>
    <row r="1753" spans="1:12" x14ac:dyDescent="0.2">
      <c r="A1753" t="s">
        <v>4139</v>
      </c>
      <c r="B1753" s="10" t="s">
        <v>2747</v>
      </c>
      <c r="C1753" t="s">
        <v>8323</v>
      </c>
      <c r="D1753" t="s">
        <v>2748</v>
      </c>
      <c r="E1753" s="9">
        <v>840.31600000000003</v>
      </c>
      <c r="F1753" s="10" t="str">
        <f>+_01_CODIGOS_Y_COSTOS_xlsm[[#This Row],[FABRICA]]&amp;_01_CODIGOS_Y_COSTOS_xlsm[[#This Row],[CODIGO]]</f>
        <v>LCT2016</v>
      </c>
      <c r="G1753"/>
      <c r="H1753"/>
      <c r="I1753"/>
      <c r="J1753"/>
      <c r="K1753"/>
      <c r="L1753"/>
    </row>
    <row r="1754" spans="1:12" x14ac:dyDescent="0.2">
      <c r="A1754" t="s">
        <v>4139</v>
      </c>
      <c r="B1754" s="10" t="s">
        <v>2749</v>
      </c>
      <c r="C1754" t="s">
        <v>8324</v>
      </c>
      <c r="D1754" t="s">
        <v>2750</v>
      </c>
      <c r="E1754" s="9">
        <v>840.31600000000003</v>
      </c>
      <c r="F1754" s="10" t="str">
        <f>+_01_CODIGOS_Y_COSTOS_xlsm[[#This Row],[FABRICA]]&amp;_01_CODIGOS_Y_COSTOS_xlsm[[#This Row],[CODIGO]]</f>
        <v>LCT2017</v>
      </c>
      <c r="G1754"/>
      <c r="H1754"/>
      <c r="I1754"/>
      <c r="J1754"/>
      <c r="K1754"/>
      <c r="L1754"/>
    </row>
    <row r="1755" spans="1:12" x14ac:dyDescent="0.2">
      <c r="A1755" t="s">
        <v>4139</v>
      </c>
      <c r="B1755" s="10" t="s">
        <v>2751</v>
      </c>
      <c r="C1755" t="s">
        <v>8325</v>
      </c>
      <c r="D1755" t="s">
        <v>2752</v>
      </c>
      <c r="E1755" s="9">
        <v>856.32399999999996</v>
      </c>
      <c r="F1755" s="10" t="str">
        <f>+_01_CODIGOS_Y_COSTOS_xlsm[[#This Row],[FABRICA]]&amp;_01_CODIGOS_Y_COSTOS_xlsm[[#This Row],[CODIGO]]</f>
        <v>LCT2018</v>
      </c>
      <c r="G1755"/>
      <c r="H1755"/>
      <c r="I1755"/>
      <c r="J1755"/>
      <c r="K1755"/>
      <c r="L1755"/>
    </row>
    <row r="1756" spans="1:12" x14ac:dyDescent="0.2">
      <c r="A1756" t="s">
        <v>4139</v>
      </c>
      <c r="B1756" s="10" t="s">
        <v>2753</v>
      </c>
      <c r="C1756" t="s">
        <v>8326</v>
      </c>
      <c r="D1756" t="s">
        <v>2754</v>
      </c>
      <c r="E1756" s="9">
        <v>1087</v>
      </c>
      <c r="F1756" s="10" t="str">
        <f>+_01_CODIGOS_Y_COSTOS_xlsm[[#This Row],[FABRICA]]&amp;_01_CODIGOS_Y_COSTOS_xlsm[[#This Row],[CODIGO]]</f>
        <v>LCT2019</v>
      </c>
      <c r="G1756"/>
      <c r="H1756"/>
      <c r="I1756"/>
      <c r="J1756"/>
      <c r="K1756"/>
      <c r="L1756"/>
    </row>
    <row r="1757" spans="1:12" x14ac:dyDescent="0.2">
      <c r="A1757" t="s">
        <v>4139</v>
      </c>
      <c r="B1757" s="10" t="s">
        <v>2755</v>
      </c>
      <c r="C1757" t="s">
        <v>8327</v>
      </c>
      <c r="D1757" t="s">
        <v>2756</v>
      </c>
      <c r="E1757" s="9">
        <v>1344.172</v>
      </c>
      <c r="F1757" s="10" t="str">
        <f>+_01_CODIGOS_Y_COSTOS_xlsm[[#This Row],[FABRICA]]&amp;_01_CODIGOS_Y_COSTOS_xlsm[[#This Row],[CODIGO]]</f>
        <v>LCT2022</v>
      </c>
      <c r="G1757"/>
      <c r="H1757"/>
      <c r="I1757"/>
      <c r="J1757"/>
      <c r="K1757"/>
      <c r="L1757"/>
    </row>
    <row r="1758" spans="1:12" x14ac:dyDescent="0.2">
      <c r="A1758" t="s">
        <v>4139</v>
      </c>
      <c r="B1758" s="10" t="s">
        <v>2757</v>
      </c>
      <c r="C1758" t="s">
        <v>8328</v>
      </c>
      <c r="D1758" t="s">
        <v>2758</v>
      </c>
      <c r="E1758" s="9">
        <v>1756.8040000000001</v>
      </c>
      <c r="F1758" s="10" t="str">
        <f>+_01_CODIGOS_Y_COSTOS_xlsm[[#This Row],[FABRICA]]&amp;_01_CODIGOS_Y_COSTOS_xlsm[[#This Row],[CODIGO]]</f>
        <v>LCT2024</v>
      </c>
      <c r="G1758"/>
      <c r="H1758"/>
      <c r="I1758"/>
      <c r="J1758"/>
      <c r="K1758"/>
      <c r="L1758"/>
    </row>
    <row r="1759" spans="1:12" x14ac:dyDescent="0.2">
      <c r="A1759" t="s">
        <v>4139</v>
      </c>
      <c r="B1759" s="10" t="s">
        <v>2759</v>
      </c>
      <c r="C1759" t="s">
        <v>8329</v>
      </c>
      <c r="D1759" t="s">
        <v>2760</v>
      </c>
      <c r="E1759" s="9">
        <v>1756.8040000000001</v>
      </c>
      <c r="F1759" s="10" t="str">
        <f>+_01_CODIGOS_Y_COSTOS_xlsm[[#This Row],[FABRICA]]&amp;_01_CODIGOS_Y_COSTOS_xlsm[[#This Row],[CODIGO]]</f>
        <v>LCT2025</v>
      </c>
      <c r="G1759"/>
      <c r="H1759"/>
      <c r="I1759"/>
      <c r="J1759"/>
      <c r="K1759"/>
      <c r="L1759"/>
    </row>
    <row r="1760" spans="1:12" x14ac:dyDescent="0.2">
      <c r="A1760" t="s">
        <v>4139</v>
      </c>
      <c r="B1760" s="10" t="s">
        <v>2761</v>
      </c>
      <c r="C1760" t="s">
        <v>8330</v>
      </c>
      <c r="D1760" t="s">
        <v>2762</v>
      </c>
      <c r="E1760" s="9">
        <v>358.74</v>
      </c>
      <c r="F1760" s="10" t="str">
        <f>+_01_CODIGOS_Y_COSTOS_xlsm[[#This Row],[FABRICA]]&amp;_01_CODIGOS_Y_COSTOS_xlsm[[#This Row],[CODIGO]]</f>
        <v>LCT2170</v>
      </c>
      <c r="G1760"/>
      <c r="H1760"/>
      <c r="I1760"/>
      <c r="J1760"/>
      <c r="K1760"/>
      <c r="L1760"/>
    </row>
    <row r="1761" spans="1:12" x14ac:dyDescent="0.2">
      <c r="A1761" t="s">
        <v>4139</v>
      </c>
      <c r="B1761" s="10" t="s">
        <v>2763</v>
      </c>
      <c r="C1761" t="s">
        <v>8331</v>
      </c>
      <c r="D1761" t="s">
        <v>2764</v>
      </c>
      <c r="E1761" s="9">
        <v>395.572</v>
      </c>
      <c r="F1761" s="10" t="str">
        <f>+_01_CODIGOS_Y_COSTOS_xlsm[[#This Row],[FABRICA]]&amp;_01_CODIGOS_Y_COSTOS_xlsm[[#This Row],[CODIGO]]</f>
        <v>LCT2171</v>
      </c>
      <c r="G1761"/>
      <c r="H1761"/>
      <c r="I1761"/>
      <c r="J1761"/>
      <c r="K1761"/>
      <c r="L1761"/>
    </row>
    <row r="1762" spans="1:12" x14ac:dyDescent="0.2">
      <c r="A1762" t="s">
        <v>4139</v>
      </c>
      <c r="B1762" s="10" t="s">
        <v>2765</v>
      </c>
      <c r="C1762" t="s">
        <v>8332</v>
      </c>
      <c r="D1762" t="s">
        <v>2766</v>
      </c>
      <c r="E1762" s="9">
        <v>507.04399999999998</v>
      </c>
      <c r="F1762" s="10" t="str">
        <f>+_01_CODIGOS_Y_COSTOS_xlsm[[#This Row],[FABRICA]]&amp;_01_CODIGOS_Y_COSTOS_xlsm[[#This Row],[CODIGO]]</f>
        <v>LCT2172</v>
      </c>
      <c r="G1762"/>
      <c r="H1762"/>
      <c r="I1762"/>
      <c r="J1762"/>
      <c r="K1762"/>
      <c r="L1762"/>
    </row>
    <row r="1763" spans="1:12" x14ac:dyDescent="0.2">
      <c r="A1763" t="s">
        <v>4139</v>
      </c>
      <c r="B1763" s="10" t="s">
        <v>2767</v>
      </c>
      <c r="C1763" t="s">
        <v>8333</v>
      </c>
      <c r="D1763" t="s">
        <v>2768</v>
      </c>
      <c r="E1763" s="9">
        <v>609.41999999999996</v>
      </c>
      <c r="F1763" s="10" t="str">
        <f>+_01_CODIGOS_Y_COSTOS_xlsm[[#This Row],[FABRICA]]&amp;_01_CODIGOS_Y_COSTOS_xlsm[[#This Row],[CODIGO]]</f>
        <v>LCT2173</v>
      </c>
      <c r="G1763"/>
      <c r="H1763"/>
      <c r="I1763"/>
      <c r="J1763"/>
      <c r="K1763"/>
      <c r="L1763"/>
    </row>
    <row r="1764" spans="1:12" x14ac:dyDescent="0.2">
      <c r="A1764" t="s">
        <v>4139</v>
      </c>
      <c r="B1764" s="10" t="s">
        <v>2769</v>
      </c>
      <c r="C1764" t="s">
        <v>8334</v>
      </c>
      <c r="D1764" t="s">
        <v>2770</v>
      </c>
      <c r="E1764" s="9">
        <v>1047.6120000000001</v>
      </c>
      <c r="F1764" s="10" t="str">
        <f>+_01_CODIGOS_Y_COSTOS_xlsm[[#This Row],[FABRICA]]&amp;_01_CODIGOS_Y_COSTOS_xlsm[[#This Row],[CODIGO]]</f>
        <v>LCT2174</v>
      </c>
      <c r="G1764"/>
      <c r="H1764"/>
      <c r="I1764"/>
      <c r="J1764"/>
      <c r="K1764"/>
      <c r="L1764"/>
    </row>
    <row r="1765" spans="1:12" x14ac:dyDescent="0.2">
      <c r="A1765" t="s">
        <v>4139</v>
      </c>
      <c r="B1765" s="10" t="s">
        <v>2771</v>
      </c>
      <c r="C1765" t="s">
        <v>8335</v>
      </c>
      <c r="D1765" t="s">
        <v>2772</v>
      </c>
      <c r="E1765" s="9">
        <v>1413.72</v>
      </c>
      <c r="F1765" s="10" t="str">
        <f>+_01_CODIGOS_Y_COSTOS_xlsm[[#This Row],[FABRICA]]&amp;_01_CODIGOS_Y_COSTOS_xlsm[[#This Row],[CODIGO]]</f>
        <v>LCT2175</v>
      </c>
      <c r="G1765"/>
      <c r="H1765"/>
      <c r="I1765"/>
      <c r="J1765"/>
      <c r="K1765"/>
      <c r="L1765"/>
    </row>
    <row r="1766" spans="1:12" x14ac:dyDescent="0.2">
      <c r="A1766" t="s">
        <v>4134</v>
      </c>
      <c r="B1766" s="10" t="s">
        <v>6125</v>
      </c>
      <c r="C1766" t="s">
        <v>7163</v>
      </c>
      <c r="D1766" t="s">
        <v>6126</v>
      </c>
      <c r="E1766" s="9">
        <v>0</v>
      </c>
      <c r="F1766" s="10" t="str">
        <f>+_01_CODIGOS_Y_COSTOS_xlsm[[#This Row],[FABRICA]]&amp;_01_CODIGOS_Y_COSTOS_xlsm[[#This Row],[CODIGO]]</f>
        <v>MAXIFER93</v>
      </c>
      <c r="G1766"/>
      <c r="H1766"/>
      <c r="I1766"/>
      <c r="J1766"/>
      <c r="K1766"/>
      <c r="L1766"/>
    </row>
    <row r="1767" spans="1:12" x14ac:dyDescent="0.2">
      <c r="A1767" t="s">
        <v>4134</v>
      </c>
      <c r="B1767" s="10" t="s">
        <v>6127</v>
      </c>
      <c r="C1767" t="s">
        <v>7165</v>
      </c>
      <c r="D1767" t="s">
        <v>6128</v>
      </c>
      <c r="E1767" s="9">
        <v>0</v>
      </c>
      <c r="F1767" s="10" t="str">
        <f>+_01_CODIGOS_Y_COSTOS_xlsm[[#This Row],[FABRICA]]&amp;_01_CODIGOS_Y_COSTOS_xlsm[[#This Row],[CODIGO]]</f>
        <v>MAXIFER94</v>
      </c>
      <c r="G1767"/>
      <c r="H1767"/>
      <c r="I1767"/>
      <c r="J1767"/>
      <c r="K1767"/>
      <c r="L1767"/>
    </row>
    <row r="1768" spans="1:12" x14ac:dyDescent="0.2">
      <c r="A1768" t="s">
        <v>4134</v>
      </c>
      <c r="B1768" s="10" t="s">
        <v>6129</v>
      </c>
      <c r="C1768" t="s">
        <v>7167</v>
      </c>
      <c r="D1768" t="s">
        <v>6130</v>
      </c>
      <c r="E1768" s="9">
        <v>0</v>
      </c>
      <c r="F1768" s="10" t="str">
        <f>+_01_CODIGOS_Y_COSTOS_xlsm[[#This Row],[FABRICA]]&amp;_01_CODIGOS_Y_COSTOS_xlsm[[#This Row],[CODIGO]]</f>
        <v>MAXIFER95</v>
      </c>
      <c r="G1768"/>
      <c r="H1768"/>
      <c r="I1768"/>
      <c r="J1768"/>
      <c r="K1768"/>
      <c r="L1768"/>
    </row>
    <row r="1769" spans="1:12" x14ac:dyDescent="0.2">
      <c r="A1769" t="s">
        <v>4134</v>
      </c>
      <c r="B1769" s="10" t="s">
        <v>6131</v>
      </c>
      <c r="C1769" t="s">
        <v>7169</v>
      </c>
      <c r="D1769" t="s">
        <v>6132</v>
      </c>
      <c r="E1769" s="9">
        <v>0</v>
      </c>
      <c r="F1769" s="10" t="str">
        <f>+_01_CODIGOS_Y_COSTOS_xlsm[[#This Row],[FABRICA]]&amp;_01_CODIGOS_Y_COSTOS_xlsm[[#This Row],[CODIGO]]</f>
        <v>MAXIFER96</v>
      </c>
      <c r="G1769"/>
      <c r="H1769"/>
      <c r="I1769"/>
      <c r="J1769"/>
      <c r="K1769"/>
      <c r="L1769"/>
    </row>
    <row r="1770" spans="1:12" x14ac:dyDescent="0.2">
      <c r="A1770" t="s">
        <v>4139</v>
      </c>
      <c r="B1770" s="10" t="s">
        <v>2773</v>
      </c>
      <c r="C1770" t="s">
        <v>5248</v>
      </c>
      <c r="D1770" t="s">
        <v>2774</v>
      </c>
      <c r="E1770" s="9">
        <v>65.927999999999997</v>
      </c>
      <c r="F1770" s="10" t="str">
        <f>+_01_CODIGOS_Y_COSTOS_xlsm[[#This Row],[FABRICA]]&amp;_01_CODIGOS_Y_COSTOS_xlsm[[#This Row],[CODIGO]]</f>
        <v>LCT3001</v>
      </c>
      <c r="G1770"/>
      <c r="H1770"/>
      <c r="I1770"/>
      <c r="J1770"/>
      <c r="K1770"/>
      <c r="L1770"/>
    </row>
    <row r="1771" spans="1:12" x14ac:dyDescent="0.2">
      <c r="A1771" t="s">
        <v>4139</v>
      </c>
      <c r="B1771" s="10" t="s">
        <v>2775</v>
      </c>
      <c r="C1771" t="s">
        <v>5249</v>
      </c>
      <c r="D1771" t="s">
        <v>2776</v>
      </c>
      <c r="E1771" s="9">
        <v>66.975999999999999</v>
      </c>
      <c r="F1771" s="10" t="str">
        <f>+_01_CODIGOS_Y_COSTOS_xlsm[[#This Row],[FABRICA]]&amp;_01_CODIGOS_Y_COSTOS_xlsm[[#This Row],[CODIGO]]</f>
        <v>LCT3002</v>
      </c>
      <c r="G1771"/>
      <c r="H1771"/>
      <c r="I1771"/>
      <c r="J1771"/>
      <c r="K1771"/>
      <c r="L1771"/>
    </row>
    <row r="1772" spans="1:12" x14ac:dyDescent="0.2">
      <c r="A1772" t="s">
        <v>4139</v>
      </c>
      <c r="B1772" s="10" t="s">
        <v>2777</v>
      </c>
      <c r="C1772" t="s">
        <v>5250</v>
      </c>
      <c r="D1772" t="s">
        <v>2778</v>
      </c>
      <c r="E1772" s="9">
        <v>104.648</v>
      </c>
      <c r="F1772" s="10" t="str">
        <f>+_01_CODIGOS_Y_COSTOS_xlsm[[#This Row],[FABRICA]]&amp;_01_CODIGOS_Y_COSTOS_xlsm[[#This Row],[CODIGO]]</f>
        <v>LCT3003</v>
      </c>
      <c r="G1772"/>
      <c r="H1772"/>
      <c r="I1772"/>
      <c r="J1772"/>
      <c r="K1772"/>
      <c r="L1772"/>
    </row>
    <row r="1773" spans="1:12" x14ac:dyDescent="0.2">
      <c r="A1773" t="s">
        <v>4139</v>
      </c>
      <c r="B1773" s="10" t="s">
        <v>2779</v>
      </c>
      <c r="C1773" t="s">
        <v>7938</v>
      </c>
      <c r="D1773" t="s">
        <v>2778</v>
      </c>
      <c r="E1773" s="9">
        <v>87.287999999999997</v>
      </c>
      <c r="F1773" s="10" t="str">
        <f>+_01_CODIGOS_Y_COSTOS_xlsm[[#This Row],[FABRICA]]&amp;_01_CODIGOS_Y_COSTOS_xlsm[[#This Row],[CODIGO]]</f>
        <v>LCT3004</v>
      </c>
      <c r="G1773"/>
      <c r="H1773"/>
      <c r="I1773"/>
      <c r="J1773"/>
      <c r="K1773"/>
      <c r="L1773"/>
    </row>
    <row r="1774" spans="1:12" x14ac:dyDescent="0.2">
      <c r="A1774" t="s">
        <v>4139</v>
      </c>
      <c r="B1774" s="10" t="s">
        <v>2780</v>
      </c>
      <c r="C1774" t="s">
        <v>7939</v>
      </c>
      <c r="D1774" t="s">
        <v>2781</v>
      </c>
      <c r="E1774" s="9">
        <v>102.93600000000001</v>
      </c>
      <c r="F1774" s="10" t="str">
        <f>+_01_CODIGOS_Y_COSTOS_xlsm[[#This Row],[FABRICA]]&amp;_01_CODIGOS_Y_COSTOS_xlsm[[#This Row],[CODIGO]]</f>
        <v>LCT3005</v>
      </c>
      <c r="G1774"/>
      <c r="H1774"/>
      <c r="I1774"/>
      <c r="J1774"/>
      <c r="K1774"/>
      <c r="L1774"/>
    </row>
    <row r="1775" spans="1:12" x14ac:dyDescent="0.2">
      <c r="A1775" t="s">
        <v>4139</v>
      </c>
      <c r="B1775" s="10" t="s">
        <v>2782</v>
      </c>
      <c r="C1775" t="s">
        <v>5251</v>
      </c>
      <c r="D1775" t="s">
        <v>2783</v>
      </c>
      <c r="E1775" s="9">
        <v>59.316000000000003</v>
      </c>
      <c r="F1775" s="10" t="str">
        <f>+_01_CODIGOS_Y_COSTOS_xlsm[[#This Row],[FABRICA]]&amp;_01_CODIGOS_Y_COSTOS_xlsm[[#This Row],[CODIGO]]</f>
        <v>LCT3006</v>
      </c>
      <c r="G1775"/>
      <c r="H1775"/>
      <c r="I1775"/>
      <c r="J1775"/>
      <c r="K1775"/>
      <c r="L1775"/>
    </row>
    <row r="1776" spans="1:12" x14ac:dyDescent="0.2">
      <c r="A1776" t="s">
        <v>4139</v>
      </c>
      <c r="B1776" s="10" t="s">
        <v>2784</v>
      </c>
      <c r="C1776" t="s">
        <v>5252</v>
      </c>
      <c r="D1776" t="s">
        <v>2785</v>
      </c>
      <c r="E1776" s="9">
        <v>60.887999999999998</v>
      </c>
      <c r="F1776" s="10" t="str">
        <f>+_01_CODIGOS_Y_COSTOS_xlsm[[#This Row],[FABRICA]]&amp;_01_CODIGOS_Y_COSTOS_xlsm[[#This Row],[CODIGO]]</f>
        <v>LCT3007</v>
      </c>
      <c r="G1776"/>
      <c r="H1776"/>
      <c r="I1776"/>
      <c r="J1776"/>
      <c r="K1776"/>
      <c r="L1776"/>
    </row>
    <row r="1777" spans="1:12" x14ac:dyDescent="0.2">
      <c r="A1777" t="s">
        <v>4139</v>
      </c>
      <c r="B1777" s="10" t="s">
        <v>2786</v>
      </c>
      <c r="C1777" t="s">
        <v>5253</v>
      </c>
      <c r="D1777" t="s">
        <v>2787</v>
      </c>
      <c r="E1777" s="9">
        <v>66.212000000000003</v>
      </c>
      <c r="F1777" s="10" t="str">
        <f>+_01_CODIGOS_Y_COSTOS_xlsm[[#This Row],[FABRICA]]&amp;_01_CODIGOS_Y_COSTOS_xlsm[[#This Row],[CODIGO]]</f>
        <v>LCT3008</v>
      </c>
      <c r="G1777"/>
      <c r="H1777"/>
      <c r="I1777"/>
      <c r="J1777"/>
      <c r="K1777"/>
      <c r="L1777"/>
    </row>
    <row r="1778" spans="1:12" x14ac:dyDescent="0.2">
      <c r="A1778" t="s">
        <v>4139</v>
      </c>
      <c r="B1778" s="10" t="s">
        <v>2788</v>
      </c>
      <c r="C1778" t="s">
        <v>4881</v>
      </c>
      <c r="D1778" t="s">
        <v>2789</v>
      </c>
      <c r="E1778" s="9">
        <v>57.176000000000002</v>
      </c>
      <c r="F1778" s="10" t="str">
        <f>+_01_CODIGOS_Y_COSTOS_xlsm[[#This Row],[FABRICA]]&amp;_01_CODIGOS_Y_COSTOS_xlsm[[#This Row],[CODIGO]]</f>
        <v>LCT3012</v>
      </c>
      <c r="G1778"/>
      <c r="H1778"/>
      <c r="I1778"/>
      <c r="J1778"/>
      <c r="K1778"/>
      <c r="L1778"/>
    </row>
    <row r="1779" spans="1:12" x14ac:dyDescent="0.2">
      <c r="A1779" t="s">
        <v>4139</v>
      </c>
      <c r="B1779" s="10" t="s">
        <v>2790</v>
      </c>
      <c r="C1779" t="s">
        <v>5254</v>
      </c>
      <c r="D1779" t="s">
        <v>2791</v>
      </c>
      <c r="E1779" s="9">
        <v>75.251999999999995</v>
      </c>
      <c r="F1779" s="10" t="str">
        <f>+_01_CODIGOS_Y_COSTOS_xlsm[[#This Row],[FABRICA]]&amp;_01_CODIGOS_Y_COSTOS_xlsm[[#This Row],[CODIGO]]</f>
        <v>LCT3014</v>
      </c>
      <c r="G1779"/>
      <c r="H1779"/>
      <c r="I1779"/>
      <c r="J1779"/>
      <c r="K1779"/>
      <c r="L1779"/>
    </row>
    <row r="1780" spans="1:12" x14ac:dyDescent="0.2">
      <c r="A1780" t="s">
        <v>4139</v>
      </c>
      <c r="B1780" s="10" t="s">
        <v>2792</v>
      </c>
      <c r="C1780" t="s">
        <v>5255</v>
      </c>
      <c r="D1780" t="s">
        <v>2793</v>
      </c>
      <c r="E1780" s="9">
        <v>120.34399999999999</v>
      </c>
      <c r="F1780" s="10" t="str">
        <f>+_01_CODIGOS_Y_COSTOS_xlsm[[#This Row],[FABRICA]]&amp;_01_CODIGOS_Y_COSTOS_xlsm[[#This Row],[CODIGO]]</f>
        <v>LCT3015</v>
      </c>
      <c r="G1780"/>
      <c r="H1780"/>
      <c r="I1780"/>
      <c r="J1780"/>
      <c r="K1780"/>
      <c r="L1780"/>
    </row>
    <row r="1781" spans="1:12" x14ac:dyDescent="0.2">
      <c r="A1781" t="s">
        <v>4139</v>
      </c>
      <c r="B1781" s="10" t="s">
        <v>2794</v>
      </c>
      <c r="C1781" t="s">
        <v>7935</v>
      </c>
      <c r="D1781" t="s">
        <v>2795</v>
      </c>
      <c r="E1781" s="9">
        <v>52.372</v>
      </c>
      <c r="F1781" s="10" t="str">
        <f>+_01_CODIGOS_Y_COSTOS_xlsm[[#This Row],[FABRICA]]&amp;_01_CODIGOS_Y_COSTOS_xlsm[[#This Row],[CODIGO]]</f>
        <v>LCT3016</v>
      </c>
      <c r="G1781"/>
      <c r="H1781"/>
      <c r="I1781"/>
      <c r="J1781"/>
      <c r="K1781"/>
      <c r="L1781"/>
    </row>
    <row r="1782" spans="1:12" x14ac:dyDescent="0.2">
      <c r="A1782" t="s">
        <v>4134</v>
      </c>
      <c r="B1782" s="10" t="s">
        <v>2796</v>
      </c>
      <c r="C1782" t="s">
        <v>2798</v>
      </c>
      <c r="D1782" t="s">
        <v>2798</v>
      </c>
      <c r="E1782" s="9">
        <v>0</v>
      </c>
      <c r="F1782" s="10" t="str">
        <f>+_01_CODIGOS_Y_COSTOS_xlsm[[#This Row],[FABRICA]]&amp;_01_CODIGOS_Y_COSTOS_xlsm[[#This Row],[CODIGO]]</f>
        <v>MAXIFER3 X 10</v>
      </c>
      <c r="G1782"/>
      <c r="H1782"/>
      <c r="I1782"/>
      <c r="J1782"/>
      <c r="K1782"/>
      <c r="L1782"/>
    </row>
    <row r="1783" spans="1:12" x14ac:dyDescent="0.2">
      <c r="A1783" t="s">
        <v>4134</v>
      </c>
      <c r="B1783" s="10" t="s">
        <v>2799</v>
      </c>
      <c r="C1783" t="s">
        <v>2800</v>
      </c>
      <c r="D1783" t="s">
        <v>2800</v>
      </c>
      <c r="E1783" s="9">
        <v>0</v>
      </c>
      <c r="F1783" s="10" t="str">
        <f>+_01_CODIGOS_Y_COSTOS_xlsm[[#This Row],[FABRICA]]&amp;_01_CODIGOS_Y_COSTOS_xlsm[[#This Row],[CODIGO]]</f>
        <v>MAXIFER3 x 12</v>
      </c>
      <c r="G1783"/>
      <c r="H1783"/>
      <c r="I1783"/>
      <c r="J1783"/>
      <c r="K1783"/>
      <c r="L1783"/>
    </row>
    <row r="1784" spans="1:12" x14ac:dyDescent="0.2">
      <c r="A1784" t="s">
        <v>4134</v>
      </c>
      <c r="B1784" s="10" t="s">
        <v>2801</v>
      </c>
      <c r="C1784" t="s">
        <v>2802</v>
      </c>
      <c r="D1784" t="s">
        <v>2802</v>
      </c>
      <c r="E1784" s="9">
        <v>0</v>
      </c>
      <c r="F1784" s="10" t="str">
        <f>+_01_CODIGOS_Y_COSTOS_xlsm[[#This Row],[FABRICA]]&amp;_01_CODIGOS_Y_COSTOS_xlsm[[#This Row],[CODIGO]]</f>
        <v>MAXIFER3 x 20</v>
      </c>
      <c r="G1784"/>
      <c r="H1784"/>
      <c r="I1784"/>
      <c r="J1784"/>
      <c r="K1784"/>
      <c r="L1784"/>
    </row>
    <row r="1785" spans="1:12" x14ac:dyDescent="0.2">
      <c r="A1785" t="s">
        <v>4134</v>
      </c>
      <c r="B1785" s="10" t="s">
        <v>2803</v>
      </c>
      <c r="C1785" t="s">
        <v>2804</v>
      </c>
      <c r="D1785" t="s">
        <v>2804</v>
      </c>
      <c r="E1785" s="9">
        <v>0</v>
      </c>
      <c r="F1785" s="10" t="str">
        <f>+_01_CODIGOS_Y_COSTOS_xlsm[[#This Row],[FABRICA]]&amp;_01_CODIGOS_Y_COSTOS_xlsm[[#This Row],[CODIGO]]</f>
        <v>MAXIFER3,5 X 8 (1/8)</v>
      </c>
      <c r="G1785"/>
      <c r="H1785"/>
      <c r="I1785"/>
      <c r="J1785"/>
      <c r="K1785"/>
      <c r="L1785"/>
    </row>
    <row r="1786" spans="1:12" x14ac:dyDescent="0.2">
      <c r="A1786" t="s">
        <v>4134</v>
      </c>
      <c r="B1786" s="10" t="s">
        <v>2805</v>
      </c>
      <c r="C1786" t="s">
        <v>2806</v>
      </c>
      <c r="D1786" t="s">
        <v>2806</v>
      </c>
      <c r="E1786" s="9">
        <v>0</v>
      </c>
      <c r="F1786" s="10" t="str">
        <f>+_01_CODIGOS_Y_COSTOS_xlsm[[#This Row],[FABRICA]]&amp;_01_CODIGOS_Y_COSTOS_xlsm[[#This Row],[CODIGO]]</f>
        <v>MAXIFER4 X 11 (5/32)</v>
      </c>
      <c r="G1786"/>
      <c r="H1786"/>
      <c r="I1786"/>
      <c r="J1786"/>
      <c r="K1786"/>
      <c r="L1786"/>
    </row>
    <row r="1787" spans="1:12" x14ac:dyDescent="0.2">
      <c r="A1787" t="s">
        <v>4134</v>
      </c>
      <c r="B1787" s="10" t="s">
        <v>2807</v>
      </c>
      <c r="C1787" t="s">
        <v>2808</v>
      </c>
      <c r="D1787" t="s">
        <v>2808</v>
      </c>
      <c r="E1787" s="9">
        <v>0</v>
      </c>
      <c r="F1787" s="10" t="str">
        <f>+_01_CODIGOS_Y_COSTOS_xlsm[[#This Row],[FABRICA]]&amp;_01_CODIGOS_Y_COSTOS_xlsm[[#This Row],[CODIGO]]</f>
        <v>MAXIFER4 X 12</v>
      </c>
      <c r="G1787"/>
      <c r="H1787"/>
      <c r="I1787"/>
      <c r="J1787"/>
      <c r="K1787"/>
      <c r="L1787"/>
    </row>
    <row r="1788" spans="1:12" x14ac:dyDescent="0.2">
      <c r="A1788" t="s">
        <v>4134</v>
      </c>
      <c r="B1788" s="10" t="s">
        <v>2809</v>
      </c>
      <c r="C1788" t="s">
        <v>2810</v>
      </c>
      <c r="D1788" t="s">
        <v>2810</v>
      </c>
      <c r="E1788" s="9">
        <v>0</v>
      </c>
      <c r="F1788" s="10" t="str">
        <f>+_01_CODIGOS_Y_COSTOS_xlsm[[#This Row],[FABRICA]]&amp;_01_CODIGOS_Y_COSTOS_xlsm[[#This Row],[CODIGO]]</f>
        <v>MAXIFER4 x 16</v>
      </c>
      <c r="G1788"/>
      <c r="H1788"/>
      <c r="I1788"/>
      <c r="J1788"/>
      <c r="K1788"/>
      <c r="L1788"/>
    </row>
    <row r="1789" spans="1:12" x14ac:dyDescent="0.2">
      <c r="A1789" t="s">
        <v>4134</v>
      </c>
      <c r="B1789" s="10" t="s">
        <v>2811</v>
      </c>
      <c r="C1789" t="s">
        <v>2812</v>
      </c>
      <c r="D1789" t="s">
        <v>2812</v>
      </c>
      <c r="E1789" s="9">
        <v>0</v>
      </c>
      <c r="F1789" s="10" t="str">
        <f>+_01_CODIGOS_Y_COSTOS_xlsm[[#This Row],[FABRICA]]&amp;_01_CODIGOS_Y_COSTOS_xlsm[[#This Row],[CODIGO]]</f>
        <v>MAXIFER4 X 22</v>
      </c>
      <c r="G1789"/>
      <c r="H1789"/>
      <c r="I1789"/>
      <c r="J1789"/>
      <c r="K1789"/>
      <c r="L1789"/>
    </row>
    <row r="1790" spans="1:12" x14ac:dyDescent="0.2">
      <c r="A1790" t="s">
        <v>4134</v>
      </c>
      <c r="B1790" s="10" t="s">
        <v>2813</v>
      </c>
      <c r="C1790" t="s">
        <v>2814</v>
      </c>
      <c r="D1790" t="s">
        <v>2814</v>
      </c>
      <c r="E1790" s="9">
        <v>0</v>
      </c>
      <c r="F1790" s="10" t="str">
        <f>+_01_CODIGOS_Y_COSTOS_xlsm[[#This Row],[FABRICA]]&amp;_01_CODIGOS_Y_COSTOS_xlsm[[#This Row],[CODIGO]]</f>
        <v>MAXIFER4 x 25</v>
      </c>
      <c r="G1790"/>
      <c r="H1790"/>
      <c r="I1790"/>
      <c r="J1790"/>
      <c r="K1790"/>
      <c r="L1790"/>
    </row>
    <row r="1791" spans="1:12" x14ac:dyDescent="0.2">
      <c r="A1791" t="s">
        <v>4134</v>
      </c>
      <c r="B1791" s="10" t="s">
        <v>2815</v>
      </c>
      <c r="C1791" t="s">
        <v>2816</v>
      </c>
      <c r="D1791" t="s">
        <v>2816</v>
      </c>
      <c r="E1791" s="9">
        <v>0</v>
      </c>
      <c r="F1791" s="10" t="str">
        <f>+_01_CODIGOS_Y_COSTOS_xlsm[[#This Row],[FABRICA]]&amp;_01_CODIGOS_Y_COSTOS_xlsm[[#This Row],[CODIGO]]</f>
        <v>MAXIFER5 X 10</v>
      </c>
      <c r="G1791"/>
      <c r="H1791"/>
      <c r="I1791"/>
      <c r="J1791"/>
      <c r="K1791"/>
      <c r="L1791"/>
    </row>
    <row r="1792" spans="1:12" x14ac:dyDescent="0.2">
      <c r="A1792" t="s">
        <v>4134</v>
      </c>
      <c r="B1792" s="10" t="s">
        <v>2817</v>
      </c>
      <c r="C1792" t="s">
        <v>2818</v>
      </c>
      <c r="D1792" t="s">
        <v>2818</v>
      </c>
      <c r="E1792" s="9">
        <v>0</v>
      </c>
      <c r="F1792" s="10" t="str">
        <f>+_01_CODIGOS_Y_COSTOS_xlsm[[#This Row],[FABRICA]]&amp;_01_CODIGOS_Y_COSTOS_xlsm[[#This Row],[CODIGO]]</f>
        <v>MAXIFER5 X 13 (3/16)</v>
      </c>
      <c r="G1792"/>
      <c r="H1792"/>
      <c r="I1792"/>
      <c r="J1792"/>
      <c r="K1792"/>
      <c r="L1792"/>
    </row>
    <row r="1793" spans="1:12" x14ac:dyDescent="0.2">
      <c r="A1793" t="s">
        <v>4134</v>
      </c>
      <c r="B1793" s="10" t="s">
        <v>2819</v>
      </c>
      <c r="C1793" t="s">
        <v>2820</v>
      </c>
      <c r="D1793" t="s">
        <v>2820</v>
      </c>
      <c r="E1793" s="9">
        <v>0</v>
      </c>
      <c r="F1793" s="10" t="str">
        <f>+_01_CODIGOS_Y_COSTOS_xlsm[[#This Row],[FABRICA]]&amp;_01_CODIGOS_Y_COSTOS_xlsm[[#This Row],[CODIGO]]</f>
        <v>MAXIFER5 X 16</v>
      </c>
      <c r="G1793"/>
      <c r="H1793"/>
      <c r="I1793"/>
      <c r="J1793"/>
      <c r="K1793"/>
      <c r="L1793"/>
    </row>
    <row r="1794" spans="1:12" x14ac:dyDescent="0.2">
      <c r="A1794" t="s">
        <v>4134</v>
      </c>
      <c r="B1794" s="10" t="s">
        <v>2821</v>
      </c>
      <c r="C1794" t="s">
        <v>2822</v>
      </c>
      <c r="D1794" t="s">
        <v>2822</v>
      </c>
      <c r="E1794" s="9">
        <v>0</v>
      </c>
      <c r="F1794" s="10" t="str">
        <f>+_01_CODIGOS_Y_COSTOS_xlsm[[#This Row],[FABRICA]]&amp;_01_CODIGOS_Y_COSTOS_xlsm[[#This Row],[CODIGO]]</f>
        <v>MAXIFER6 X 14</v>
      </c>
      <c r="G1794"/>
      <c r="H1794"/>
      <c r="I1794"/>
      <c r="J1794"/>
      <c r="K1794"/>
      <c r="L1794"/>
    </row>
    <row r="1795" spans="1:12" x14ac:dyDescent="0.2">
      <c r="A1795" t="s">
        <v>4134</v>
      </c>
      <c r="B1795" s="10" t="s">
        <v>2823</v>
      </c>
      <c r="C1795" t="s">
        <v>2824</v>
      </c>
      <c r="D1795" t="s">
        <v>2824</v>
      </c>
      <c r="E1795" s="9">
        <v>0</v>
      </c>
      <c r="F1795" s="10" t="str">
        <f>+_01_CODIGOS_Y_COSTOS_xlsm[[#This Row],[FABRICA]]&amp;_01_CODIGOS_Y_COSTOS_xlsm[[#This Row],[CODIGO]]</f>
        <v>MAXIFER6 x 16</v>
      </c>
      <c r="G1795"/>
      <c r="H1795"/>
      <c r="I1795"/>
      <c r="J1795"/>
      <c r="K1795"/>
      <c r="L1795"/>
    </row>
    <row r="1796" spans="1:12" x14ac:dyDescent="0.2">
      <c r="A1796" t="s">
        <v>4134</v>
      </c>
      <c r="B1796" s="10" t="s">
        <v>2825</v>
      </c>
      <c r="C1796" t="s">
        <v>2826</v>
      </c>
      <c r="D1796" t="s">
        <v>2826</v>
      </c>
      <c r="E1796" s="9">
        <v>0</v>
      </c>
      <c r="F1796" s="10" t="str">
        <f>+_01_CODIGOS_Y_COSTOS_xlsm[[#This Row],[FABRICA]]&amp;_01_CODIGOS_Y_COSTOS_xlsm[[#This Row],[CODIGO]]</f>
        <v>MAXIFER6 X 18</v>
      </c>
      <c r="G1796"/>
      <c r="H1796"/>
      <c r="I1796"/>
      <c r="J1796"/>
      <c r="K1796"/>
      <c r="L1796"/>
    </row>
    <row r="1797" spans="1:12" x14ac:dyDescent="0.2">
      <c r="A1797" t="s">
        <v>4134</v>
      </c>
      <c r="B1797" s="10" t="s">
        <v>2827</v>
      </c>
      <c r="C1797" t="s">
        <v>2828</v>
      </c>
      <c r="D1797" t="s">
        <v>2828</v>
      </c>
      <c r="E1797" s="9">
        <v>0</v>
      </c>
      <c r="F1797" s="10" t="str">
        <f>+_01_CODIGOS_Y_COSTOS_xlsm[[#This Row],[FABRICA]]&amp;_01_CODIGOS_Y_COSTOS_xlsm[[#This Row],[CODIGO]]</f>
        <v>MAXIFER6 x 26</v>
      </c>
      <c r="G1797"/>
      <c r="H1797"/>
      <c r="I1797"/>
      <c r="J1797"/>
      <c r="K1797"/>
      <c r="L1797"/>
    </row>
    <row r="1798" spans="1:12" x14ac:dyDescent="0.2">
      <c r="A1798" t="s">
        <v>4134</v>
      </c>
      <c r="B1798" s="10" t="s">
        <v>2829</v>
      </c>
      <c r="C1798" t="s">
        <v>2830</v>
      </c>
      <c r="D1798" t="s">
        <v>2830</v>
      </c>
      <c r="E1798" s="9">
        <v>0</v>
      </c>
      <c r="F1798" s="10" t="str">
        <f>+_01_CODIGOS_Y_COSTOS_xlsm[[#This Row],[FABRICA]]&amp;_01_CODIGOS_Y_COSTOS_xlsm[[#This Row],[CODIGO]]</f>
        <v>MAXIFER6 5 X 12 (1/4)</v>
      </c>
      <c r="G1798"/>
      <c r="H1798"/>
      <c r="I1798"/>
      <c r="J1798"/>
      <c r="K1798"/>
      <c r="L1798"/>
    </row>
    <row r="1799" spans="1:12" x14ac:dyDescent="0.2">
      <c r="A1799" t="s">
        <v>4134</v>
      </c>
      <c r="B1799" s="10" t="s">
        <v>2831</v>
      </c>
      <c r="C1799" t="s">
        <v>2832</v>
      </c>
      <c r="D1799" t="s">
        <v>2832</v>
      </c>
      <c r="E1799" s="9">
        <v>0</v>
      </c>
      <c r="F1799" s="10" t="str">
        <f>+_01_CODIGOS_Y_COSTOS_xlsm[[#This Row],[FABRICA]]&amp;_01_CODIGOS_Y_COSTOS_xlsm[[#This Row],[CODIGO]]</f>
        <v>MAXIFER6,5 X 20 (1/4)</v>
      </c>
      <c r="G1799"/>
      <c r="H1799"/>
      <c r="I1799"/>
      <c r="J1799"/>
      <c r="K1799"/>
      <c r="L1799"/>
    </row>
    <row r="1800" spans="1:12" x14ac:dyDescent="0.2">
      <c r="A1800" t="s">
        <v>4134</v>
      </c>
      <c r="B1800" s="10" t="s">
        <v>2833</v>
      </c>
      <c r="C1800" t="s">
        <v>2834</v>
      </c>
      <c r="D1800" t="s">
        <v>2834</v>
      </c>
      <c r="E1800" s="9">
        <v>0</v>
      </c>
      <c r="F1800" s="10" t="str">
        <f>+_01_CODIGOS_Y_COSTOS_xlsm[[#This Row],[FABRICA]]&amp;_01_CODIGOS_Y_COSTOS_xlsm[[#This Row],[CODIGO]]</f>
        <v>MAXIFER7 X 13</v>
      </c>
      <c r="G1800"/>
      <c r="H1800"/>
      <c r="I1800"/>
      <c r="J1800"/>
      <c r="K1800"/>
      <c r="L1800"/>
    </row>
    <row r="1801" spans="1:12" x14ac:dyDescent="0.2">
      <c r="A1801" t="s">
        <v>4134</v>
      </c>
      <c r="B1801" s="10" t="s">
        <v>2835</v>
      </c>
      <c r="C1801" t="s">
        <v>2836</v>
      </c>
      <c r="D1801" t="s">
        <v>2836</v>
      </c>
      <c r="E1801" s="9">
        <v>0</v>
      </c>
      <c r="F1801" s="10" t="str">
        <f>+_01_CODIGOS_Y_COSTOS_xlsm[[#This Row],[FABRICA]]&amp;_01_CODIGOS_Y_COSTOS_xlsm[[#This Row],[CODIGO]]</f>
        <v>MAXIFER7 X 16</v>
      </c>
      <c r="G1801"/>
      <c r="H1801"/>
      <c r="I1801"/>
      <c r="J1801"/>
      <c r="K1801"/>
      <c r="L1801"/>
    </row>
    <row r="1802" spans="1:12" x14ac:dyDescent="0.2">
      <c r="A1802" t="s">
        <v>4134</v>
      </c>
      <c r="B1802" s="10" t="s">
        <v>2837</v>
      </c>
      <c r="C1802" t="s">
        <v>2838</v>
      </c>
      <c r="D1802" t="s">
        <v>2838</v>
      </c>
      <c r="E1802" s="9">
        <v>0</v>
      </c>
      <c r="F1802" s="10" t="str">
        <f>+_01_CODIGOS_Y_COSTOS_xlsm[[#This Row],[FABRICA]]&amp;_01_CODIGOS_Y_COSTOS_xlsm[[#This Row],[CODIGO]]</f>
        <v>MAXIFER7  X 20</v>
      </c>
      <c r="G1802"/>
      <c r="H1802"/>
      <c r="I1802"/>
      <c r="J1802"/>
      <c r="K1802"/>
      <c r="L1802"/>
    </row>
    <row r="1803" spans="1:12" x14ac:dyDescent="0.2">
      <c r="A1803" t="s">
        <v>4134</v>
      </c>
      <c r="B1803" s="10" t="s">
        <v>2839</v>
      </c>
      <c r="C1803" t="s">
        <v>2840</v>
      </c>
      <c r="D1803" t="s">
        <v>2840</v>
      </c>
      <c r="E1803" s="9">
        <v>0</v>
      </c>
      <c r="F1803" s="10" t="str">
        <f>+_01_CODIGOS_Y_COSTOS_xlsm[[#This Row],[FABRICA]]&amp;_01_CODIGOS_Y_COSTOS_xlsm[[#This Row],[CODIGO]]</f>
        <v>MAXIFER8 X 16 (5/16)</v>
      </c>
      <c r="G1803"/>
      <c r="H1803"/>
      <c r="I1803"/>
      <c r="J1803"/>
      <c r="K1803"/>
      <c r="L1803"/>
    </row>
    <row r="1804" spans="1:12" x14ac:dyDescent="0.2">
      <c r="A1804" t="s">
        <v>4134</v>
      </c>
      <c r="B1804" s="10" t="s">
        <v>2841</v>
      </c>
      <c r="C1804" t="s">
        <v>2842</v>
      </c>
      <c r="D1804" t="s">
        <v>2842</v>
      </c>
      <c r="E1804" s="9">
        <v>0</v>
      </c>
      <c r="F1804" s="10" t="str">
        <f>+_01_CODIGOS_Y_COSTOS_xlsm[[#This Row],[FABRICA]]&amp;_01_CODIGOS_Y_COSTOS_xlsm[[#This Row],[CODIGO]]</f>
        <v>MAXIFER8 X 20</v>
      </c>
      <c r="G1804"/>
      <c r="H1804"/>
      <c r="I1804"/>
      <c r="J1804"/>
      <c r="K1804"/>
      <c r="L1804"/>
    </row>
    <row r="1805" spans="1:12" x14ac:dyDescent="0.2">
      <c r="A1805" t="s">
        <v>4134</v>
      </c>
      <c r="B1805" s="10" t="s">
        <v>2843</v>
      </c>
      <c r="C1805" t="s">
        <v>2844</v>
      </c>
      <c r="D1805" t="s">
        <v>2844</v>
      </c>
      <c r="E1805" s="9">
        <v>0</v>
      </c>
      <c r="F1805" s="10" t="str">
        <f>+_01_CODIGOS_Y_COSTOS_xlsm[[#This Row],[FABRICA]]&amp;_01_CODIGOS_Y_COSTOS_xlsm[[#This Row],[CODIGO]]</f>
        <v>MAXIFER8 x 30</v>
      </c>
      <c r="G1805"/>
      <c r="H1805"/>
      <c r="I1805"/>
      <c r="J1805"/>
      <c r="K1805"/>
      <c r="L1805"/>
    </row>
    <row r="1806" spans="1:12" x14ac:dyDescent="0.2">
      <c r="A1806" t="s">
        <v>4134</v>
      </c>
      <c r="B1806" s="10" t="s">
        <v>2845</v>
      </c>
      <c r="C1806" t="s">
        <v>2846</v>
      </c>
      <c r="D1806" t="s">
        <v>2846</v>
      </c>
      <c r="E1806" s="9">
        <v>0</v>
      </c>
      <c r="F1806" s="10" t="str">
        <f>+_01_CODIGOS_Y_COSTOS_xlsm[[#This Row],[FABRICA]]&amp;_01_CODIGOS_Y_COSTOS_xlsm[[#This Row],[CODIGO]]</f>
        <v>MAXIFER8 x  40</v>
      </c>
      <c r="G1806"/>
      <c r="H1806"/>
      <c r="I1806"/>
      <c r="J1806"/>
      <c r="K1806"/>
      <c r="L1806"/>
    </row>
    <row r="1807" spans="1:12" x14ac:dyDescent="0.2">
      <c r="A1807" t="s">
        <v>4134</v>
      </c>
      <c r="B1807" s="10" t="s">
        <v>2847</v>
      </c>
      <c r="C1807" t="s">
        <v>2848</v>
      </c>
      <c r="D1807" t="s">
        <v>2848</v>
      </c>
      <c r="E1807" s="9">
        <v>0</v>
      </c>
      <c r="F1807" s="10" t="str">
        <f>+_01_CODIGOS_Y_COSTOS_xlsm[[#This Row],[FABRICA]]&amp;_01_CODIGOS_Y_COSTOS_xlsm[[#This Row],[CODIGO]]</f>
        <v>MAXIFER9,5 X 20 (3/8)</v>
      </c>
      <c r="G1807"/>
      <c r="H1807"/>
      <c r="I1807"/>
      <c r="J1807"/>
      <c r="K1807"/>
      <c r="L1807"/>
    </row>
    <row r="1808" spans="1:12" x14ac:dyDescent="0.2">
      <c r="A1808" t="s">
        <v>4134</v>
      </c>
      <c r="B1808" s="10" t="s">
        <v>2849</v>
      </c>
      <c r="C1808" t="s">
        <v>2850</v>
      </c>
      <c r="D1808" t="s">
        <v>2850</v>
      </c>
      <c r="E1808" s="9">
        <v>0</v>
      </c>
      <c r="F1808" s="10" t="str">
        <f>+_01_CODIGOS_Y_COSTOS_xlsm[[#This Row],[FABRICA]]&amp;_01_CODIGOS_Y_COSTOS_xlsm[[#This Row],[CODIGO]]</f>
        <v>MAXIFER10 x 18</v>
      </c>
      <c r="G1808"/>
      <c r="H1808"/>
      <c r="I1808"/>
      <c r="J1808"/>
      <c r="K1808"/>
      <c r="L1808"/>
    </row>
    <row r="1809" spans="1:12" x14ac:dyDescent="0.2">
      <c r="A1809" t="s">
        <v>4134</v>
      </c>
      <c r="B1809" s="10" t="s">
        <v>2851</v>
      </c>
      <c r="C1809" t="s">
        <v>2852</v>
      </c>
      <c r="D1809" t="s">
        <v>2852</v>
      </c>
      <c r="E1809" s="9">
        <v>0</v>
      </c>
      <c r="F1809" s="10" t="str">
        <f>+_01_CODIGOS_Y_COSTOS_xlsm[[#This Row],[FABRICA]]&amp;_01_CODIGOS_Y_COSTOS_xlsm[[#This Row],[CODIGO]]</f>
        <v>MAXIFER10 X 25</v>
      </c>
      <c r="G1809"/>
      <c r="H1809"/>
      <c r="I1809"/>
      <c r="J1809"/>
      <c r="K1809"/>
      <c r="L1809"/>
    </row>
    <row r="1810" spans="1:12" x14ac:dyDescent="0.2">
      <c r="A1810" t="s">
        <v>4134</v>
      </c>
      <c r="B1810" s="10" t="s">
        <v>2853</v>
      </c>
      <c r="C1810" t="s">
        <v>2854</v>
      </c>
      <c r="D1810" t="s">
        <v>2854</v>
      </c>
      <c r="E1810" s="9">
        <v>0</v>
      </c>
      <c r="F1810" s="10" t="str">
        <f>+_01_CODIGOS_Y_COSTOS_xlsm[[#This Row],[FABRICA]]&amp;_01_CODIGOS_Y_COSTOS_xlsm[[#This Row],[CODIGO]]</f>
        <v>MAXIFER10 x 30</v>
      </c>
      <c r="G1810"/>
      <c r="H1810"/>
      <c r="I1810"/>
      <c r="J1810"/>
      <c r="K1810"/>
      <c r="L1810"/>
    </row>
    <row r="1811" spans="1:12" x14ac:dyDescent="0.2">
      <c r="A1811" t="s">
        <v>4134</v>
      </c>
      <c r="B1811" s="10" t="s">
        <v>2855</v>
      </c>
      <c r="C1811" t="s">
        <v>2856</v>
      </c>
      <c r="D1811" t="s">
        <v>2856</v>
      </c>
      <c r="E1811" s="9">
        <v>0</v>
      </c>
      <c r="F1811" s="10" t="str">
        <f>+_01_CODIGOS_Y_COSTOS_xlsm[[#This Row],[FABRICA]]&amp;_01_CODIGOS_Y_COSTOS_xlsm[[#This Row],[CODIGO]]</f>
        <v>MAXIFER10 x 40</v>
      </c>
      <c r="G1811"/>
      <c r="H1811"/>
      <c r="I1811"/>
      <c r="J1811"/>
      <c r="K1811"/>
      <c r="L1811"/>
    </row>
    <row r="1812" spans="1:12" x14ac:dyDescent="0.2">
      <c r="A1812" t="s">
        <v>4134</v>
      </c>
      <c r="B1812" s="10" t="s">
        <v>2857</v>
      </c>
      <c r="C1812" t="s">
        <v>2858</v>
      </c>
      <c r="D1812" t="s">
        <v>2858</v>
      </c>
      <c r="E1812" s="9">
        <v>0</v>
      </c>
      <c r="F1812" s="10" t="str">
        <f>+_01_CODIGOS_Y_COSTOS_xlsm[[#This Row],[FABRICA]]&amp;_01_CODIGOS_Y_COSTOS_xlsm[[#This Row],[CODIGO]]</f>
        <v>MAXIFER10 X 46 X 2</v>
      </c>
      <c r="G1812"/>
      <c r="H1812"/>
      <c r="I1812"/>
      <c r="J1812"/>
      <c r="K1812"/>
      <c r="L1812"/>
    </row>
    <row r="1813" spans="1:12" x14ac:dyDescent="0.2">
      <c r="A1813" t="s">
        <v>4134</v>
      </c>
      <c r="B1813" s="10" t="s">
        <v>2859</v>
      </c>
      <c r="C1813" t="s">
        <v>2860</v>
      </c>
      <c r="D1813" t="s">
        <v>2860</v>
      </c>
      <c r="E1813" s="9">
        <v>0</v>
      </c>
      <c r="F1813" s="10" t="str">
        <f>+_01_CODIGOS_Y_COSTOS_xlsm[[#This Row],[FABRICA]]&amp;_01_CODIGOS_Y_COSTOS_xlsm[[#This Row],[CODIGO]]</f>
        <v>MAXIFER11,5 X 19 X 2,5 (7/16)</v>
      </c>
      <c r="G1813"/>
      <c r="H1813"/>
      <c r="I1813"/>
      <c r="J1813"/>
      <c r="K1813"/>
      <c r="L1813"/>
    </row>
    <row r="1814" spans="1:12" x14ac:dyDescent="0.2">
      <c r="A1814" t="s">
        <v>4134</v>
      </c>
      <c r="B1814" s="10" t="s">
        <v>2861</v>
      </c>
      <c r="C1814" t="s">
        <v>2862</v>
      </c>
      <c r="D1814" t="s">
        <v>2862</v>
      </c>
      <c r="E1814" s="9">
        <v>0</v>
      </c>
      <c r="F1814" s="10" t="str">
        <f>+_01_CODIGOS_Y_COSTOS_xlsm[[#This Row],[FABRICA]]&amp;_01_CODIGOS_Y_COSTOS_xlsm[[#This Row],[CODIGO]]</f>
        <v>MAXIFER11,5 X 26</v>
      </c>
      <c r="G1814"/>
      <c r="H1814"/>
      <c r="I1814"/>
      <c r="J1814"/>
      <c r="K1814"/>
      <c r="L1814"/>
    </row>
    <row r="1815" spans="1:12" x14ac:dyDescent="0.2">
      <c r="A1815" t="s">
        <v>4134</v>
      </c>
      <c r="B1815" s="10" t="s">
        <v>2863</v>
      </c>
      <c r="C1815" t="s">
        <v>2864</v>
      </c>
      <c r="D1815" t="s">
        <v>2864</v>
      </c>
      <c r="E1815" s="9">
        <v>0</v>
      </c>
      <c r="F1815" s="10" t="str">
        <f>+_01_CODIGOS_Y_COSTOS_xlsm[[#This Row],[FABRICA]]&amp;_01_CODIGOS_Y_COSTOS_xlsm[[#This Row],[CODIGO]]</f>
        <v>MAXIFER12 X 20</v>
      </c>
      <c r="G1815"/>
      <c r="H1815"/>
      <c r="I1815"/>
      <c r="J1815"/>
      <c r="K1815"/>
      <c r="L1815"/>
    </row>
    <row r="1816" spans="1:12" x14ac:dyDescent="0.2">
      <c r="A1816" t="s">
        <v>4134</v>
      </c>
      <c r="B1816" s="10" t="s">
        <v>2865</v>
      </c>
      <c r="C1816" t="s">
        <v>2866</v>
      </c>
      <c r="D1816" t="s">
        <v>2866</v>
      </c>
      <c r="E1816" s="9">
        <v>0</v>
      </c>
      <c r="F1816" s="10" t="str">
        <f>+_01_CODIGOS_Y_COSTOS_xlsm[[#This Row],[FABRICA]]&amp;_01_CODIGOS_Y_COSTOS_xlsm[[#This Row],[CODIGO]]</f>
        <v>MAXIFER12 x 40</v>
      </c>
      <c r="G1816"/>
      <c r="H1816"/>
      <c r="I1816"/>
      <c r="J1816"/>
      <c r="K1816"/>
      <c r="L1816"/>
    </row>
    <row r="1817" spans="1:12" x14ac:dyDescent="0.2">
      <c r="A1817" t="s">
        <v>4134</v>
      </c>
      <c r="B1817" s="10" t="s">
        <v>2867</v>
      </c>
      <c r="C1817" t="s">
        <v>2868</v>
      </c>
      <c r="D1817" t="s">
        <v>2868</v>
      </c>
      <c r="E1817" s="9">
        <v>0</v>
      </c>
      <c r="F1817" s="10" t="str">
        <f>+_01_CODIGOS_Y_COSTOS_xlsm[[#This Row],[FABRICA]]&amp;_01_CODIGOS_Y_COSTOS_xlsm[[#This Row],[CODIGO]]</f>
        <v>MAXIFER12 X 46 X 2</v>
      </c>
      <c r="G1817"/>
      <c r="H1817"/>
      <c r="I1817"/>
      <c r="J1817"/>
      <c r="K1817"/>
      <c r="L1817"/>
    </row>
    <row r="1818" spans="1:12" x14ac:dyDescent="0.2">
      <c r="A1818" t="s">
        <v>4134</v>
      </c>
      <c r="B1818" s="10" t="s">
        <v>2869</v>
      </c>
      <c r="C1818" t="s">
        <v>2870</v>
      </c>
      <c r="D1818" t="s">
        <v>2870</v>
      </c>
      <c r="E1818" s="9">
        <v>0</v>
      </c>
      <c r="F1818" s="10" t="str">
        <f>+_01_CODIGOS_Y_COSTOS_xlsm[[#This Row],[FABRICA]]&amp;_01_CODIGOS_Y_COSTOS_xlsm[[#This Row],[CODIGO]]</f>
        <v>MAXIFER13 X 24 (1/2)</v>
      </c>
      <c r="G1818"/>
      <c r="H1818"/>
      <c r="I1818"/>
      <c r="J1818"/>
      <c r="K1818"/>
      <c r="L1818"/>
    </row>
    <row r="1819" spans="1:12" x14ac:dyDescent="0.2">
      <c r="A1819" t="s">
        <v>4134</v>
      </c>
      <c r="B1819" s="10" t="s">
        <v>2871</v>
      </c>
      <c r="C1819" t="s">
        <v>2872</v>
      </c>
      <c r="D1819" t="s">
        <v>2872</v>
      </c>
      <c r="E1819" s="9">
        <v>0</v>
      </c>
      <c r="F1819" s="10" t="str">
        <f>+_01_CODIGOS_Y_COSTOS_xlsm[[#This Row],[FABRICA]]&amp;_01_CODIGOS_Y_COSTOS_xlsm[[#This Row],[CODIGO]]</f>
        <v>MAXIFER14 X 24</v>
      </c>
      <c r="G1819"/>
      <c r="H1819"/>
      <c r="I1819"/>
      <c r="J1819"/>
      <c r="K1819"/>
      <c r="L1819"/>
    </row>
    <row r="1820" spans="1:12" x14ac:dyDescent="0.2">
      <c r="A1820" t="s">
        <v>4134</v>
      </c>
      <c r="B1820" s="10" t="s">
        <v>2873</v>
      </c>
      <c r="C1820" t="s">
        <v>2874</v>
      </c>
      <c r="D1820" t="s">
        <v>2874</v>
      </c>
      <c r="E1820" s="9">
        <v>0</v>
      </c>
      <c r="F1820" s="10" t="str">
        <f>+_01_CODIGOS_Y_COSTOS_xlsm[[#This Row],[FABRICA]]&amp;_01_CODIGOS_Y_COSTOS_xlsm[[#This Row],[CODIGO]]</f>
        <v>MAXIFER14 x 36</v>
      </c>
      <c r="G1820"/>
      <c r="H1820"/>
      <c r="I1820"/>
      <c r="J1820"/>
      <c r="K1820"/>
      <c r="L1820"/>
    </row>
    <row r="1821" spans="1:12" x14ac:dyDescent="0.2">
      <c r="A1821" t="s">
        <v>4134</v>
      </c>
      <c r="B1821" s="10" t="s">
        <v>2875</v>
      </c>
      <c r="C1821" t="s">
        <v>2876</v>
      </c>
      <c r="D1821" t="s">
        <v>2876</v>
      </c>
      <c r="E1821" s="9">
        <v>0</v>
      </c>
      <c r="F1821" s="10" t="str">
        <f>+_01_CODIGOS_Y_COSTOS_xlsm[[#This Row],[FABRICA]]&amp;_01_CODIGOS_Y_COSTOS_xlsm[[#This Row],[CODIGO]]</f>
        <v>MAXIFER14 X 46 X 2</v>
      </c>
      <c r="G1821"/>
      <c r="H1821"/>
      <c r="I1821"/>
      <c r="J1821"/>
      <c r="K1821"/>
      <c r="L1821"/>
    </row>
    <row r="1822" spans="1:12" x14ac:dyDescent="0.2">
      <c r="A1822" t="s">
        <v>4134</v>
      </c>
      <c r="B1822" s="10" t="s">
        <v>2877</v>
      </c>
      <c r="C1822" t="s">
        <v>2878</v>
      </c>
      <c r="D1822" t="s">
        <v>2878</v>
      </c>
      <c r="E1822" s="9">
        <v>0</v>
      </c>
      <c r="F1822" s="10" t="str">
        <f>+_01_CODIGOS_Y_COSTOS_xlsm[[#This Row],[FABRICA]]&amp;_01_CODIGOS_Y_COSTOS_xlsm[[#This Row],[CODIGO]]</f>
        <v>MAXIFER15 X 36 X 2</v>
      </c>
      <c r="G1822"/>
      <c r="H1822"/>
      <c r="I1822"/>
      <c r="J1822"/>
      <c r="K1822"/>
      <c r="L1822"/>
    </row>
    <row r="1823" spans="1:12" x14ac:dyDescent="0.2">
      <c r="A1823" t="s">
        <v>4134</v>
      </c>
      <c r="B1823" s="10" t="s">
        <v>5318</v>
      </c>
      <c r="C1823" t="s">
        <v>4868</v>
      </c>
      <c r="D1823" t="s">
        <v>4868</v>
      </c>
      <c r="E1823" s="9">
        <v>0</v>
      </c>
      <c r="F1823" s="10" t="str">
        <f>+_01_CODIGOS_Y_COSTOS_xlsm[[#This Row],[FABRICA]]&amp;_01_CODIGOS_Y_COSTOS_xlsm[[#This Row],[CODIGO]]</f>
        <v>MAXIFER16 X 36 X 2</v>
      </c>
      <c r="G1823"/>
      <c r="H1823"/>
      <c r="I1823"/>
      <c r="J1823"/>
      <c r="K1823"/>
      <c r="L1823"/>
    </row>
    <row r="1824" spans="1:12" x14ac:dyDescent="0.2">
      <c r="A1824" t="s">
        <v>4134</v>
      </c>
      <c r="B1824" s="10" t="s">
        <v>4853</v>
      </c>
      <c r="C1824" t="s">
        <v>4820</v>
      </c>
      <c r="D1824" t="s">
        <v>2879</v>
      </c>
      <c r="E1824" s="9">
        <v>0</v>
      </c>
      <c r="F1824" s="10" t="str">
        <f>+_01_CODIGOS_Y_COSTOS_xlsm[[#This Row],[FABRICA]]&amp;_01_CODIGOS_Y_COSTOS_xlsm[[#This Row],[CODIGO]]</f>
        <v>MAXIFER16 x 46</v>
      </c>
      <c r="G1824"/>
      <c r="H1824"/>
      <c r="I1824"/>
      <c r="J1824"/>
      <c r="K1824"/>
      <c r="L1824"/>
    </row>
    <row r="1825" spans="1:12" x14ac:dyDescent="0.2">
      <c r="A1825" t="s">
        <v>4134</v>
      </c>
      <c r="B1825" s="10" t="s">
        <v>2880</v>
      </c>
      <c r="C1825" t="s">
        <v>2881</v>
      </c>
      <c r="D1825" t="s">
        <v>2881</v>
      </c>
      <c r="E1825" s="9">
        <v>0</v>
      </c>
      <c r="F1825" s="10" t="str">
        <f>+_01_CODIGOS_Y_COSTOS_xlsm[[#This Row],[FABRICA]]&amp;_01_CODIGOS_Y_COSTOS_xlsm[[#This Row],[CODIGO]]</f>
        <v>MAXIFER17 X 24 X 2</v>
      </c>
      <c r="G1825"/>
      <c r="H1825"/>
      <c r="I1825"/>
      <c r="J1825"/>
      <c r="K1825"/>
      <c r="L1825"/>
    </row>
    <row r="1826" spans="1:12" x14ac:dyDescent="0.2">
      <c r="A1826" t="s">
        <v>4134</v>
      </c>
      <c r="B1826" s="10" t="s">
        <v>2882</v>
      </c>
      <c r="C1826" t="s">
        <v>2883</v>
      </c>
      <c r="D1826" t="s">
        <v>2883</v>
      </c>
      <c r="E1826" s="9">
        <v>0</v>
      </c>
      <c r="F1826" s="10" t="str">
        <f>+_01_CODIGOS_Y_COSTOS_xlsm[[#This Row],[FABRICA]]&amp;_01_CODIGOS_Y_COSTOS_xlsm[[#This Row],[CODIGO]]</f>
        <v>MAXIFER18 x 40</v>
      </c>
      <c r="G1826"/>
      <c r="H1826"/>
      <c r="I1826"/>
      <c r="J1826"/>
      <c r="K1826"/>
      <c r="L1826"/>
    </row>
    <row r="1827" spans="1:12" x14ac:dyDescent="0.2">
      <c r="A1827" t="s">
        <v>4134</v>
      </c>
      <c r="B1827" s="10" t="s">
        <v>2884</v>
      </c>
      <c r="C1827" t="s">
        <v>2885</v>
      </c>
      <c r="D1827" t="s">
        <v>2885</v>
      </c>
      <c r="E1827" s="9">
        <v>0</v>
      </c>
      <c r="F1827" s="10" t="str">
        <f>+_01_CODIGOS_Y_COSTOS_xlsm[[#This Row],[FABRICA]]&amp;_01_CODIGOS_Y_COSTOS_xlsm[[#This Row],[CODIGO]]</f>
        <v>MAXIFER18 X 46 X 2</v>
      </c>
      <c r="G1827"/>
      <c r="H1827"/>
      <c r="I1827"/>
      <c r="J1827"/>
      <c r="K1827"/>
      <c r="L1827"/>
    </row>
    <row r="1828" spans="1:12" x14ac:dyDescent="0.2">
      <c r="A1828" t="s">
        <v>4134</v>
      </c>
      <c r="B1828" s="10" t="s">
        <v>2886</v>
      </c>
      <c r="C1828" t="s">
        <v>2887</v>
      </c>
      <c r="D1828" t="s">
        <v>2887</v>
      </c>
      <c r="E1828" s="9">
        <v>0</v>
      </c>
      <c r="F1828" s="10" t="str">
        <f>+_01_CODIGOS_Y_COSTOS_xlsm[[#This Row],[FABRICA]]&amp;_01_CODIGOS_Y_COSTOS_xlsm[[#This Row],[CODIGO]]</f>
        <v>MAXIFER20 X 40 X 2</v>
      </c>
      <c r="G1828"/>
      <c r="H1828"/>
      <c r="I1828"/>
      <c r="J1828"/>
      <c r="K1828"/>
      <c r="L1828"/>
    </row>
    <row r="1829" spans="1:12" x14ac:dyDescent="0.2">
      <c r="A1829" t="s">
        <v>4134</v>
      </c>
      <c r="B1829" s="10" t="s">
        <v>2888</v>
      </c>
      <c r="C1829" t="s">
        <v>2889</v>
      </c>
      <c r="D1829" t="s">
        <v>2889</v>
      </c>
      <c r="E1829" s="9">
        <v>0</v>
      </c>
      <c r="F1829" s="10" t="str">
        <f>+_01_CODIGOS_Y_COSTOS_xlsm[[#This Row],[FABRICA]]&amp;_01_CODIGOS_Y_COSTOS_xlsm[[#This Row],[CODIGO]]</f>
        <v>MAXIFER20 x 46</v>
      </c>
      <c r="G1829"/>
      <c r="H1829"/>
      <c r="I1829"/>
      <c r="J1829"/>
      <c r="K1829"/>
      <c r="L1829"/>
    </row>
    <row r="1830" spans="1:12" x14ac:dyDescent="0.2">
      <c r="A1830" t="s">
        <v>4134</v>
      </c>
      <c r="B1830" s="10" t="s">
        <v>2890</v>
      </c>
      <c r="C1830" t="s">
        <v>2891</v>
      </c>
      <c r="D1830" t="s">
        <v>2891</v>
      </c>
      <c r="E1830" s="9">
        <v>0</v>
      </c>
      <c r="F1830" s="10" t="str">
        <f>+_01_CODIGOS_Y_COSTOS_xlsm[[#This Row],[FABRICA]]&amp;_01_CODIGOS_Y_COSTOS_xlsm[[#This Row],[CODIGO]]</f>
        <v>MAXIFER22 x 46</v>
      </c>
      <c r="G1830"/>
      <c r="H1830"/>
      <c r="I1830"/>
      <c r="J1830"/>
      <c r="K1830"/>
      <c r="L1830"/>
    </row>
    <row r="1831" spans="1:12" x14ac:dyDescent="0.2">
      <c r="A1831" t="s">
        <v>4134</v>
      </c>
      <c r="B1831" s="10" t="s">
        <v>2892</v>
      </c>
      <c r="C1831" t="s">
        <v>2893</v>
      </c>
      <c r="D1831" t="s">
        <v>2893</v>
      </c>
      <c r="E1831" s="9">
        <v>0</v>
      </c>
      <c r="F1831" s="10" t="str">
        <f>+_01_CODIGOS_Y_COSTOS_xlsm[[#This Row],[FABRICA]]&amp;_01_CODIGOS_Y_COSTOS_xlsm[[#This Row],[CODIGO]]</f>
        <v>MAXIFER25 x 46</v>
      </c>
      <c r="G1831"/>
      <c r="H1831"/>
      <c r="I1831"/>
      <c r="J1831"/>
      <c r="K1831"/>
      <c r="L1831"/>
    </row>
    <row r="1832" spans="1:12" x14ac:dyDescent="0.2">
      <c r="A1832" t="s">
        <v>4134</v>
      </c>
      <c r="B1832" s="10" t="s">
        <v>2894</v>
      </c>
      <c r="C1832" t="s">
        <v>2895</v>
      </c>
      <c r="D1832" t="s">
        <v>2895</v>
      </c>
      <c r="E1832" s="9">
        <v>0</v>
      </c>
      <c r="F1832" s="10" t="str">
        <f>+_01_CODIGOS_Y_COSTOS_xlsm[[#This Row],[FABRICA]]&amp;_01_CODIGOS_Y_COSTOS_xlsm[[#This Row],[CODIGO]]</f>
        <v>MAXIFER26 X 46 X 2</v>
      </c>
      <c r="G1832"/>
      <c r="H1832"/>
      <c r="I1832"/>
      <c r="J1832"/>
      <c r="K1832"/>
      <c r="L1832"/>
    </row>
    <row r="1833" spans="1:12" x14ac:dyDescent="0.2">
      <c r="A1833" t="s">
        <v>4134</v>
      </c>
      <c r="B1833" s="10" t="s">
        <v>2896</v>
      </c>
      <c r="C1833" t="s">
        <v>2897</v>
      </c>
      <c r="D1833" t="s">
        <v>2897</v>
      </c>
      <c r="E1833" s="9">
        <v>0</v>
      </c>
      <c r="F1833" s="10" t="str">
        <f>+_01_CODIGOS_Y_COSTOS_xlsm[[#This Row],[FABRICA]]&amp;_01_CODIGOS_Y_COSTOS_xlsm[[#This Row],[CODIGO]]</f>
        <v>MAXIFER28 X 46 X 2</v>
      </c>
      <c r="G1833"/>
      <c r="H1833"/>
      <c r="I1833"/>
      <c r="J1833"/>
      <c r="K1833"/>
      <c r="L1833"/>
    </row>
    <row r="1834" spans="1:12" x14ac:dyDescent="0.2">
      <c r="A1834" t="s">
        <v>4134</v>
      </c>
      <c r="B1834" s="10" t="s">
        <v>2898</v>
      </c>
      <c r="C1834" t="s">
        <v>2899</v>
      </c>
      <c r="D1834" t="s">
        <v>2899</v>
      </c>
      <c r="E1834" s="9">
        <v>0</v>
      </c>
      <c r="F1834" s="10" t="str">
        <f>+_01_CODIGOS_Y_COSTOS_xlsm[[#This Row],[FABRICA]]&amp;_01_CODIGOS_Y_COSTOS_xlsm[[#This Row],[CODIGO]]</f>
        <v>MAXIFER30 x 46</v>
      </c>
      <c r="G1834"/>
      <c r="H1834"/>
      <c r="I1834"/>
      <c r="J1834"/>
      <c r="K1834"/>
      <c r="L1834"/>
    </row>
    <row r="1835" spans="1:12" x14ac:dyDescent="0.2">
      <c r="A1835" t="s">
        <v>4134</v>
      </c>
      <c r="B1835" s="10" t="s">
        <v>2900</v>
      </c>
      <c r="C1835" t="s">
        <v>2901</v>
      </c>
      <c r="D1835" t="s">
        <v>2902</v>
      </c>
      <c r="E1835" s="9">
        <v>0</v>
      </c>
      <c r="F1835" s="10" t="str">
        <f>+_01_CODIGOS_Y_COSTOS_xlsm[[#This Row],[FABRICA]]&amp;_01_CODIGOS_Y_COSTOS_xlsm[[#This Row],[CODIGO]]</f>
        <v>MAXIFER1/4 x 1'' TOPE</v>
      </c>
      <c r="G1835"/>
      <c r="H1835"/>
      <c r="I1835"/>
      <c r="J1835"/>
      <c r="K1835"/>
      <c r="L1835"/>
    </row>
    <row r="1836" spans="1:12" x14ac:dyDescent="0.2">
      <c r="A1836" t="s">
        <v>4134</v>
      </c>
      <c r="B1836" s="10" t="s">
        <v>2903</v>
      </c>
      <c r="C1836" t="s">
        <v>2904</v>
      </c>
      <c r="D1836" t="s">
        <v>2902</v>
      </c>
      <c r="E1836" s="9">
        <v>0</v>
      </c>
      <c r="F1836" s="10" t="str">
        <f>+_01_CODIGOS_Y_COSTOS_xlsm[[#This Row],[FABRICA]]&amp;_01_CODIGOS_Y_COSTOS_xlsm[[#This Row],[CODIGO]]</f>
        <v>MAXIFER5/16 x 1,5'' TOPE</v>
      </c>
      <c r="G1836"/>
      <c r="H1836"/>
      <c r="I1836"/>
      <c r="J1836"/>
      <c r="K1836"/>
      <c r="L1836"/>
    </row>
    <row r="1837" spans="1:12" x14ac:dyDescent="0.2">
      <c r="A1837" t="s">
        <v>4134</v>
      </c>
      <c r="B1837" s="10" t="s">
        <v>2905</v>
      </c>
      <c r="C1837" t="s">
        <v>2906</v>
      </c>
      <c r="D1837" t="s">
        <v>2902</v>
      </c>
      <c r="E1837" s="9">
        <v>0</v>
      </c>
      <c r="F1837" s="10" t="str">
        <f>+_01_CODIGOS_Y_COSTOS_xlsm[[#This Row],[FABRICA]]&amp;_01_CODIGOS_Y_COSTOS_xlsm[[#This Row],[CODIGO]]</f>
        <v>MAXIFER3/8 x 1'' TOPE</v>
      </c>
      <c r="G1837"/>
      <c r="H1837"/>
      <c r="I1837"/>
      <c r="J1837"/>
      <c r="K1837"/>
      <c r="L1837"/>
    </row>
    <row r="1838" spans="1:12" x14ac:dyDescent="0.2">
      <c r="A1838" t="s">
        <v>4134</v>
      </c>
      <c r="B1838" s="10" t="s">
        <v>2907</v>
      </c>
      <c r="C1838" t="s">
        <v>7125</v>
      </c>
      <c r="D1838" t="s">
        <v>1830</v>
      </c>
      <c r="E1838" s="9">
        <v>0</v>
      </c>
      <c r="F1838" s="10" t="str">
        <f>+_01_CODIGOS_Y_COSTOS_xlsm[[#This Row],[FABRICA]]&amp;_01_CODIGOS_Y_COSTOS_xlsm[[#This Row],[CODIGO]]</f>
        <v>MAXIFER53</v>
      </c>
      <c r="G1838"/>
      <c r="H1838"/>
      <c r="I1838"/>
      <c r="J1838"/>
      <c r="K1838"/>
      <c r="L1838"/>
    </row>
    <row r="1839" spans="1:12" x14ac:dyDescent="0.2">
      <c r="A1839" t="s">
        <v>4134</v>
      </c>
      <c r="B1839" s="10" t="s">
        <v>2908</v>
      </c>
      <c r="C1839" t="s">
        <v>8336</v>
      </c>
      <c r="D1839" t="s">
        <v>1832</v>
      </c>
      <c r="E1839" s="9">
        <v>0</v>
      </c>
      <c r="F1839" s="10" t="str">
        <f>+_01_CODIGOS_Y_COSTOS_xlsm[[#This Row],[FABRICA]]&amp;_01_CODIGOS_Y_COSTOS_xlsm[[#This Row],[CODIGO]]</f>
        <v>MAXIFER54</v>
      </c>
      <c r="G1839"/>
      <c r="H1839"/>
      <c r="I1839"/>
      <c r="J1839"/>
      <c r="K1839"/>
      <c r="L1839"/>
    </row>
    <row r="1840" spans="1:12" x14ac:dyDescent="0.2">
      <c r="A1840" t="s">
        <v>4134</v>
      </c>
      <c r="B1840" s="10" t="s">
        <v>2909</v>
      </c>
      <c r="C1840" t="s">
        <v>7127</v>
      </c>
      <c r="D1840" t="s">
        <v>1834</v>
      </c>
      <c r="E1840" s="9">
        <v>0</v>
      </c>
      <c r="F1840" s="10" t="str">
        <f>+_01_CODIGOS_Y_COSTOS_xlsm[[#This Row],[FABRICA]]&amp;_01_CODIGOS_Y_COSTOS_xlsm[[#This Row],[CODIGO]]</f>
        <v>MAXIFER55</v>
      </c>
      <c r="G1840"/>
      <c r="H1840"/>
      <c r="I1840"/>
      <c r="J1840"/>
      <c r="K1840"/>
      <c r="L1840"/>
    </row>
    <row r="1841" spans="1:12" x14ac:dyDescent="0.2">
      <c r="A1841" t="s">
        <v>4134</v>
      </c>
      <c r="B1841" s="10" t="s">
        <v>2910</v>
      </c>
      <c r="C1841" t="s">
        <v>7128</v>
      </c>
      <c r="D1841" t="s">
        <v>1836</v>
      </c>
      <c r="E1841" s="9">
        <v>0</v>
      </c>
      <c r="F1841" s="10" t="str">
        <f>+_01_CODIGOS_Y_COSTOS_xlsm[[#This Row],[FABRICA]]&amp;_01_CODIGOS_Y_COSTOS_xlsm[[#This Row],[CODIGO]]</f>
        <v>MAXIFER56</v>
      </c>
      <c r="G1841"/>
      <c r="H1841"/>
      <c r="I1841"/>
      <c r="J1841"/>
      <c r="K1841"/>
      <c r="L1841"/>
    </row>
    <row r="1842" spans="1:12" x14ac:dyDescent="0.2">
      <c r="A1842" t="s">
        <v>4134</v>
      </c>
      <c r="B1842" s="10" t="s">
        <v>2911</v>
      </c>
      <c r="C1842" t="s">
        <v>7130</v>
      </c>
      <c r="D1842" t="s">
        <v>1838</v>
      </c>
      <c r="E1842" s="9">
        <v>0</v>
      </c>
      <c r="F1842" s="10" t="str">
        <f>+_01_CODIGOS_Y_COSTOS_xlsm[[#This Row],[FABRICA]]&amp;_01_CODIGOS_Y_COSTOS_xlsm[[#This Row],[CODIGO]]</f>
        <v>MAXIFER57</v>
      </c>
      <c r="G1842"/>
      <c r="H1842"/>
      <c r="I1842"/>
      <c r="J1842"/>
      <c r="K1842"/>
      <c r="L1842"/>
    </row>
    <row r="1843" spans="1:12" x14ac:dyDescent="0.2">
      <c r="A1843" t="s">
        <v>4134</v>
      </c>
      <c r="B1843" s="10" t="s">
        <v>2912</v>
      </c>
      <c r="C1843" t="s">
        <v>7131</v>
      </c>
      <c r="D1843" t="s">
        <v>1840</v>
      </c>
      <c r="E1843" s="9">
        <v>0</v>
      </c>
      <c r="F1843" s="10" t="str">
        <f>+_01_CODIGOS_Y_COSTOS_xlsm[[#This Row],[FABRICA]]&amp;_01_CODIGOS_Y_COSTOS_xlsm[[#This Row],[CODIGO]]</f>
        <v>MAXIFER58</v>
      </c>
      <c r="G1843"/>
      <c r="H1843"/>
      <c r="I1843"/>
      <c r="J1843"/>
      <c r="K1843"/>
      <c r="L1843"/>
    </row>
    <row r="1844" spans="1:12" x14ac:dyDescent="0.2">
      <c r="A1844" t="s">
        <v>4134</v>
      </c>
      <c r="B1844" s="10" t="s">
        <v>2913</v>
      </c>
      <c r="C1844" t="s">
        <v>7132</v>
      </c>
      <c r="D1844" t="s">
        <v>1842</v>
      </c>
      <c r="E1844" s="9">
        <v>0</v>
      </c>
      <c r="F1844" s="10" t="str">
        <f>+_01_CODIGOS_Y_COSTOS_xlsm[[#This Row],[FABRICA]]&amp;_01_CODIGOS_Y_COSTOS_xlsm[[#This Row],[CODIGO]]</f>
        <v>MAXIFER59</v>
      </c>
      <c r="G1844"/>
      <c r="H1844"/>
      <c r="I1844"/>
      <c r="J1844"/>
      <c r="K1844"/>
      <c r="L1844"/>
    </row>
    <row r="1845" spans="1:12" x14ac:dyDescent="0.2">
      <c r="A1845" t="s">
        <v>4134</v>
      </c>
      <c r="B1845" s="10" t="s">
        <v>4826</v>
      </c>
      <c r="C1845" t="s">
        <v>4716</v>
      </c>
      <c r="D1845" t="s">
        <v>2915</v>
      </c>
      <c r="E1845" s="9">
        <v>0</v>
      </c>
      <c r="F1845" s="10" t="str">
        <f>+_01_CODIGOS_Y_COSTOS_xlsm[[#This Row],[FABRICA]]&amp;_01_CODIGOS_Y_COSTOS_xlsm[[#This Row],[CODIGO]]</f>
        <v>MAXIFER8 x 60 (5/16) 2,5</v>
      </c>
      <c r="G1845"/>
      <c r="H1845"/>
      <c r="I1845"/>
      <c r="J1845"/>
      <c r="K1845"/>
      <c r="L1845"/>
    </row>
    <row r="1846" spans="1:12" x14ac:dyDescent="0.2">
      <c r="A1846" t="s">
        <v>4134</v>
      </c>
      <c r="B1846" s="10" t="s">
        <v>4827</v>
      </c>
      <c r="C1846" t="s">
        <v>4717</v>
      </c>
      <c r="D1846" t="s">
        <v>2915</v>
      </c>
      <c r="E1846" s="9">
        <v>0</v>
      </c>
      <c r="F1846" s="10" t="str">
        <f>+_01_CODIGOS_Y_COSTOS_xlsm[[#This Row],[FABRICA]]&amp;_01_CODIGOS_Y_COSTOS_xlsm[[#This Row],[CODIGO]]</f>
        <v>MAXIFER10 x 60 (3/8) 2,5</v>
      </c>
      <c r="G1846"/>
      <c r="H1846"/>
      <c r="I1846"/>
      <c r="J1846"/>
      <c r="K1846"/>
      <c r="L1846"/>
    </row>
    <row r="1847" spans="1:12" x14ac:dyDescent="0.2">
      <c r="A1847" t="s">
        <v>4134</v>
      </c>
      <c r="B1847" s="10" t="s">
        <v>4828</v>
      </c>
      <c r="C1847" t="s">
        <v>4718</v>
      </c>
      <c r="D1847" t="s">
        <v>2915</v>
      </c>
      <c r="E1847" s="9">
        <v>0</v>
      </c>
      <c r="F1847" s="10" t="str">
        <f>+_01_CODIGOS_Y_COSTOS_xlsm[[#This Row],[FABRICA]]&amp;_01_CODIGOS_Y_COSTOS_xlsm[[#This Row],[CODIGO]]</f>
        <v>MAXIFER11,5 x 60 (7/16) 2,5</v>
      </c>
      <c r="G1847"/>
      <c r="H1847"/>
      <c r="I1847"/>
      <c r="J1847"/>
      <c r="K1847"/>
      <c r="L1847"/>
    </row>
    <row r="1848" spans="1:12" x14ac:dyDescent="0.2">
      <c r="A1848" t="s">
        <v>4134</v>
      </c>
      <c r="B1848" s="10" t="s">
        <v>5319</v>
      </c>
      <c r="C1848" t="s">
        <v>5152</v>
      </c>
      <c r="D1848" t="s">
        <v>2915</v>
      </c>
      <c r="E1848" s="9">
        <v>0</v>
      </c>
      <c r="F1848" s="10" t="str">
        <f>+_01_CODIGOS_Y_COSTOS_xlsm[[#This Row],[FABRICA]]&amp;_01_CODIGOS_Y_COSTOS_xlsm[[#This Row],[CODIGO]]</f>
        <v>MAXIFER13 x 60 (1/2) 2,5</v>
      </c>
      <c r="G1848"/>
      <c r="H1848"/>
      <c r="I1848"/>
      <c r="J1848"/>
      <c r="K1848"/>
      <c r="L1848"/>
    </row>
    <row r="1849" spans="1:12" x14ac:dyDescent="0.2">
      <c r="A1849" t="s">
        <v>4134</v>
      </c>
      <c r="B1849" s="10" t="s">
        <v>4829</v>
      </c>
      <c r="C1849" t="s">
        <v>4719</v>
      </c>
      <c r="D1849" t="s">
        <v>2915</v>
      </c>
      <c r="E1849" s="9">
        <v>0</v>
      </c>
      <c r="F1849" s="10" t="str">
        <f>+_01_CODIGOS_Y_COSTOS_xlsm[[#This Row],[FABRICA]]&amp;_01_CODIGOS_Y_COSTOS_xlsm[[#This Row],[CODIGO]]</f>
        <v>MAXIFER16 x 60 (5/8) 2,5</v>
      </c>
      <c r="G1849"/>
      <c r="H1849"/>
      <c r="I1849"/>
      <c r="J1849"/>
      <c r="K1849"/>
      <c r="L1849"/>
    </row>
    <row r="1850" spans="1:12" x14ac:dyDescent="0.2">
      <c r="A1850" t="s">
        <v>4134</v>
      </c>
      <c r="B1850" s="10" t="s">
        <v>4830</v>
      </c>
      <c r="C1850" t="s">
        <v>4720</v>
      </c>
      <c r="D1850" t="s">
        <v>2915</v>
      </c>
      <c r="E1850" s="9">
        <v>0</v>
      </c>
      <c r="F1850" s="10" t="str">
        <f>+_01_CODIGOS_Y_COSTOS_xlsm[[#This Row],[FABRICA]]&amp;_01_CODIGOS_Y_COSTOS_xlsm[[#This Row],[CODIGO]]</f>
        <v>MAXIFER18 x 60 2,5</v>
      </c>
      <c r="G1850"/>
      <c r="H1850"/>
      <c r="I1850"/>
      <c r="J1850"/>
      <c r="K1850"/>
      <c r="L1850"/>
    </row>
    <row r="1851" spans="1:12" x14ac:dyDescent="0.2">
      <c r="A1851" t="s">
        <v>4134</v>
      </c>
      <c r="B1851" s="10" t="s">
        <v>4831</v>
      </c>
      <c r="C1851" t="s">
        <v>4721</v>
      </c>
      <c r="D1851" t="s">
        <v>2915</v>
      </c>
      <c r="E1851" s="9">
        <v>0</v>
      </c>
      <c r="F1851" s="10" t="str">
        <f>+_01_CODIGOS_Y_COSTOS_xlsm[[#This Row],[FABRICA]]&amp;_01_CODIGOS_Y_COSTOS_xlsm[[#This Row],[CODIGO]]</f>
        <v>MAXIFER20 x 60 (3/4) 2,5</v>
      </c>
      <c r="G1851"/>
      <c r="H1851"/>
      <c r="I1851"/>
      <c r="J1851"/>
      <c r="K1851"/>
      <c r="L1851"/>
    </row>
    <row r="1852" spans="1:12" x14ac:dyDescent="0.2">
      <c r="A1852" t="s">
        <v>4134</v>
      </c>
      <c r="B1852" s="10" t="s">
        <v>4832</v>
      </c>
      <c r="C1852" t="s">
        <v>4722</v>
      </c>
      <c r="D1852" t="s">
        <v>2915</v>
      </c>
      <c r="E1852" s="9">
        <v>0</v>
      </c>
      <c r="F1852" s="10" t="str">
        <f>+_01_CODIGOS_Y_COSTOS_xlsm[[#This Row],[FABRICA]]&amp;_01_CODIGOS_Y_COSTOS_xlsm[[#This Row],[CODIGO]]</f>
        <v>MAXIFER22 x 60 (7/8) 2,5</v>
      </c>
      <c r="G1852"/>
      <c r="H1852"/>
      <c r="I1852"/>
      <c r="J1852"/>
      <c r="K1852"/>
      <c r="L1852"/>
    </row>
    <row r="1853" spans="1:12" x14ac:dyDescent="0.2">
      <c r="A1853" t="s">
        <v>4134</v>
      </c>
      <c r="B1853" s="10" t="s">
        <v>4833</v>
      </c>
      <c r="C1853" t="s">
        <v>4723</v>
      </c>
      <c r="D1853" t="s">
        <v>2915</v>
      </c>
      <c r="E1853" s="9">
        <v>0</v>
      </c>
      <c r="F1853" s="10" t="str">
        <f>+_01_CODIGOS_Y_COSTOS_xlsm[[#This Row],[FABRICA]]&amp;_01_CODIGOS_Y_COSTOS_xlsm[[#This Row],[CODIGO]]</f>
        <v>MAXIFER24 x 60 2,5</v>
      </c>
      <c r="G1853"/>
      <c r="H1853"/>
      <c r="I1853"/>
      <c r="J1853"/>
      <c r="K1853"/>
      <c r="L1853"/>
    </row>
    <row r="1854" spans="1:12" x14ac:dyDescent="0.2">
      <c r="A1854" t="s">
        <v>4134</v>
      </c>
      <c r="B1854" s="10" t="s">
        <v>4834</v>
      </c>
      <c r="C1854" t="s">
        <v>4724</v>
      </c>
      <c r="D1854" t="s">
        <v>2915</v>
      </c>
      <c r="E1854" s="9">
        <v>0</v>
      </c>
      <c r="F1854" s="10" t="str">
        <f>+_01_CODIGOS_Y_COSTOS_xlsm[[#This Row],[FABRICA]]&amp;_01_CODIGOS_Y_COSTOS_xlsm[[#This Row],[CODIGO]]</f>
        <v>MAXIFER26 x 60 (1") 2,5</v>
      </c>
      <c r="G1854"/>
      <c r="H1854"/>
      <c r="I1854"/>
      <c r="J1854"/>
      <c r="K1854"/>
      <c r="L1854"/>
    </row>
    <row r="1855" spans="1:12" x14ac:dyDescent="0.2">
      <c r="A1855" t="s">
        <v>4134</v>
      </c>
      <c r="B1855" s="10" t="s">
        <v>4835</v>
      </c>
      <c r="C1855" t="s">
        <v>4725</v>
      </c>
      <c r="D1855" t="s">
        <v>2915</v>
      </c>
      <c r="E1855" s="9">
        <v>0</v>
      </c>
      <c r="F1855" s="10" t="str">
        <f>+_01_CODIGOS_Y_COSTOS_xlsm[[#This Row],[FABRICA]]&amp;_01_CODIGOS_Y_COSTOS_xlsm[[#This Row],[CODIGO]]</f>
        <v>MAXIFER30 x 60 ( 1" 1/4) 2,5</v>
      </c>
      <c r="G1855"/>
      <c r="H1855"/>
      <c r="I1855"/>
      <c r="J1855"/>
      <c r="K1855"/>
      <c r="L1855"/>
    </row>
    <row r="1856" spans="1:12" x14ac:dyDescent="0.2">
      <c r="A1856" t="s">
        <v>4134</v>
      </c>
      <c r="B1856" s="10" t="s">
        <v>4836</v>
      </c>
      <c r="C1856" t="s">
        <v>4821</v>
      </c>
      <c r="D1856" t="s">
        <v>2916</v>
      </c>
      <c r="E1856" s="9">
        <v>0</v>
      </c>
      <c r="F1856" s="10" t="str">
        <f>+_01_CODIGOS_Y_COSTOS_xlsm[[#This Row],[FABRICA]]&amp;_01_CODIGOS_Y_COSTOS_xlsm[[#This Row],[CODIGO]]</f>
        <v>MAXIFER(1/4) 4</v>
      </c>
      <c r="G1856"/>
      <c r="H1856"/>
      <c r="I1856"/>
      <c r="J1856"/>
      <c r="K1856"/>
      <c r="L1856"/>
    </row>
    <row r="1857" spans="1:12" x14ac:dyDescent="0.2">
      <c r="A1857" t="s">
        <v>4134</v>
      </c>
      <c r="B1857" s="10" t="s">
        <v>4837</v>
      </c>
      <c r="C1857" t="s">
        <v>4822</v>
      </c>
      <c r="D1857" t="s">
        <v>2916</v>
      </c>
      <c r="E1857" s="9">
        <v>0</v>
      </c>
      <c r="F1857" s="10" t="str">
        <f>+_01_CODIGOS_Y_COSTOS_xlsm[[#This Row],[FABRICA]]&amp;_01_CODIGOS_Y_COSTOS_xlsm[[#This Row],[CODIGO]]</f>
        <v>MAXIFER(5/16) 4</v>
      </c>
      <c r="G1857"/>
      <c r="H1857"/>
      <c r="I1857"/>
      <c r="J1857"/>
      <c r="K1857"/>
      <c r="L1857"/>
    </row>
    <row r="1858" spans="1:12" x14ac:dyDescent="0.2">
      <c r="A1858" t="s">
        <v>4134</v>
      </c>
      <c r="B1858" s="10" t="s">
        <v>4839</v>
      </c>
      <c r="C1858" t="s">
        <v>4823</v>
      </c>
      <c r="D1858" t="s">
        <v>2916</v>
      </c>
      <c r="E1858" s="9">
        <v>0</v>
      </c>
      <c r="F1858" s="10" t="str">
        <f>+_01_CODIGOS_Y_COSTOS_xlsm[[#This Row],[FABRICA]]&amp;_01_CODIGOS_Y_COSTOS_xlsm[[#This Row],[CODIGO]]</f>
        <v>MAXIFER(3/8) 4</v>
      </c>
      <c r="G1858"/>
      <c r="H1858"/>
      <c r="I1858"/>
      <c r="J1858"/>
      <c r="K1858"/>
      <c r="L1858"/>
    </row>
    <row r="1859" spans="1:12" x14ac:dyDescent="0.2">
      <c r="A1859" t="s">
        <v>4134</v>
      </c>
      <c r="B1859" s="10" t="s">
        <v>4841</v>
      </c>
      <c r="C1859" t="s">
        <v>4824</v>
      </c>
      <c r="D1859" t="s">
        <v>2916</v>
      </c>
      <c r="E1859" s="9">
        <v>0</v>
      </c>
      <c r="F1859" s="10" t="str">
        <f>+_01_CODIGOS_Y_COSTOS_xlsm[[#This Row],[FABRICA]]&amp;_01_CODIGOS_Y_COSTOS_xlsm[[#This Row],[CODIGO]]</f>
        <v>MAXIFER(7/16) 4</v>
      </c>
      <c r="G1859"/>
      <c r="H1859"/>
      <c r="I1859"/>
      <c r="J1859"/>
      <c r="K1859"/>
      <c r="L1859"/>
    </row>
    <row r="1860" spans="1:12" x14ac:dyDescent="0.2">
      <c r="A1860" t="s">
        <v>4134</v>
      </c>
      <c r="B1860" s="10" t="s">
        <v>4843</v>
      </c>
      <c r="C1860" t="s">
        <v>4825</v>
      </c>
      <c r="D1860" t="s">
        <v>2916</v>
      </c>
      <c r="E1860" s="9">
        <v>0</v>
      </c>
      <c r="F1860" s="10" t="str">
        <f>+_01_CODIGOS_Y_COSTOS_xlsm[[#This Row],[FABRICA]]&amp;_01_CODIGOS_Y_COSTOS_xlsm[[#This Row],[CODIGO]]</f>
        <v>MAXIFER(1/2) 4</v>
      </c>
      <c r="G1860"/>
      <c r="H1860"/>
      <c r="I1860"/>
      <c r="J1860"/>
      <c r="K1860"/>
      <c r="L1860"/>
    </row>
    <row r="1861" spans="1:12" x14ac:dyDescent="0.2">
      <c r="A1861" t="s">
        <v>4134</v>
      </c>
      <c r="B1861" s="10" t="s">
        <v>4838</v>
      </c>
      <c r="C1861" t="s">
        <v>4726</v>
      </c>
      <c r="D1861" t="s">
        <v>2916</v>
      </c>
      <c r="E1861" s="9">
        <v>0</v>
      </c>
      <c r="F1861" s="10" t="str">
        <f>+_01_CODIGOS_Y_COSTOS_xlsm[[#This Row],[FABRICA]]&amp;_01_CODIGOS_Y_COSTOS_xlsm[[#This Row],[CODIGO]]</f>
        <v>MAXIFER8 x 60 (5/16) 4</v>
      </c>
      <c r="G1861"/>
      <c r="H1861"/>
      <c r="I1861"/>
      <c r="J1861"/>
      <c r="K1861"/>
      <c r="L1861"/>
    </row>
    <row r="1862" spans="1:12" x14ac:dyDescent="0.2">
      <c r="A1862" t="s">
        <v>4134</v>
      </c>
      <c r="B1862" s="10" t="s">
        <v>4840</v>
      </c>
      <c r="C1862" t="s">
        <v>4727</v>
      </c>
      <c r="D1862" t="s">
        <v>2916</v>
      </c>
      <c r="E1862" s="9">
        <v>0</v>
      </c>
      <c r="F1862" s="10" t="str">
        <f>+_01_CODIGOS_Y_COSTOS_xlsm[[#This Row],[FABRICA]]&amp;_01_CODIGOS_Y_COSTOS_xlsm[[#This Row],[CODIGO]]</f>
        <v>MAXIFER10 x 60 (3/8) 4</v>
      </c>
      <c r="G1862"/>
      <c r="H1862"/>
      <c r="I1862"/>
      <c r="J1862"/>
      <c r="K1862"/>
      <c r="L1862"/>
    </row>
    <row r="1863" spans="1:12" x14ac:dyDescent="0.2">
      <c r="A1863" t="s">
        <v>4134</v>
      </c>
      <c r="B1863" s="10" t="s">
        <v>4842</v>
      </c>
      <c r="C1863" t="s">
        <v>4728</v>
      </c>
      <c r="D1863" t="s">
        <v>2916</v>
      </c>
      <c r="E1863" s="9">
        <v>0</v>
      </c>
      <c r="F1863" s="10" t="str">
        <f>+_01_CODIGOS_Y_COSTOS_xlsm[[#This Row],[FABRICA]]&amp;_01_CODIGOS_Y_COSTOS_xlsm[[#This Row],[CODIGO]]</f>
        <v>MAXIFER11,5 x 60 (7/16) 4</v>
      </c>
      <c r="G1863"/>
      <c r="H1863"/>
      <c r="I1863"/>
      <c r="J1863"/>
      <c r="K1863"/>
      <c r="L1863"/>
    </row>
    <row r="1864" spans="1:12" x14ac:dyDescent="0.2">
      <c r="A1864" t="s">
        <v>4134</v>
      </c>
      <c r="B1864" s="10" t="s">
        <v>4844</v>
      </c>
      <c r="C1864" t="s">
        <v>4729</v>
      </c>
      <c r="D1864" t="s">
        <v>2916</v>
      </c>
      <c r="E1864" s="9">
        <v>0</v>
      </c>
      <c r="F1864" s="10" t="str">
        <f>+_01_CODIGOS_Y_COSTOS_xlsm[[#This Row],[FABRICA]]&amp;_01_CODIGOS_Y_COSTOS_xlsm[[#This Row],[CODIGO]]</f>
        <v>MAXIFER14 x 60 (9/16) 4</v>
      </c>
      <c r="G1864"/>
      <c r="H1864"/>
      <c r="I1864"/>
      <c r="J1864"/>
      <c r="K1864"/>
      <c r="L1864"/>
    </row>
    <row r="1865" spans="1:12" x14ac:dyDescent="0.2">
      <c r="A1865" t="s">
        <v>4134</v>
      </c>
      <c r="B1865" s="10" t="s">
        <v>4845</v>
      </c>
      <c r="C1865" t="s">
        <v>4730</v>
      </c>
      <c r="D1865" t="s">
        <v>2916</v>
      </c>
      <c r="E1865" s="9">
        <v>0</v>
      </c>
      <c r="F1865" s="10" t="str">
        <f>+_01_CODIGOS_Y_COSTOS_xlsm[[#This Row],[FABRICA]]&amp;_01_CODIGOS_Y_COSTOS_xlsm[[#This Row],[CODIGO]]</f>
        <v>MAXIFER16 x 60 (5/8) 4</v>
      </c>
      <c r="G1865"/>
      <c r="H1865"/>
      <c r="I1865"/>
      <c r="J1865"/>
      <c r="K1865"/>
      <c r="L1865"/>
    </row>
    <row r="1866" spans="1:12" x14ac:dyDescent="0.2">
      <c r="A1866" t="s">
        <v>4134</v>
      </c>
      <c r="B1866" s="10" t="s">
        <v>4846</v>
      </c>
      <c r="C1866" t="s">
        <v>4731</v>
      </c>
      <c r="D1866" t="s">
        <v>2916</v>
      </c>
      <c r="E1866" s="9">
        <v>0</v>
      </c>
      <c r="F1866" s="10" t="str">
        <f>+_01_CODIGOS_Y_COSTOS_xlsm[[#This Row],[FABRICA]]&amp;_01_CODIGOS_Y_COSTOS_xlsm[[#This Row],[CODIGO]]</f>
        <v>MAXIFER18 x 60 4</v>
      </c>
      <c r="G1866"/>
      <c r="H1866"/>
      <c r="I1866"/>
      <c r="J1866"/>
      <c r="K1866"/>
      <c r="L1866"/>
    </row>
    <row r="1867" spans="1:12" x14ac:dyDescent="0.2">
      <c r="A1867" t="s">
        <v>4134</v>
      </c>
      <c r="B1867" s="10" t="s">
        <v>4847</v>
      </c>
      <c r="C1867" t="s">
        <v>4732</v>
      </c>
      <c r="D1867" t="s">
        <v>2916</v>
      </c>
      <c r="E1867" s="9">
        <v>0</v>
      </c>
      <c r="F1867" s="10" t="str">
        <f>+_01_CODIGOS_Y_COSTOS_xlsm[[#This Row],[FABRICA]]&amp;_01_CODIGOS_Y_COSTOS_xlsm[[#This Row],[CODIGO]]</f>
        <v>MAXIFER20 x 60 (3/4) 4</v>
      </c>
      <c r="G1867"/>
      <c r="H1867"/>
      <c r="I1867"/>
      <c r="J1867"/>
      <c r="K1867"/>
      <c r="L1867"/>
    </row>
    <row r="1868" spans="1:12" x14ac:dyDescent="0.2">
      <c r="A1868" t="s">
        <v>4134</v>
      </c>
      <c r="B1868" s="10" t="s">
        <v>4848</v>
      </c>
      <c r="C1868" t="s">
        <v>4733</v>
      </c>
      <c r="D1868" t="s">
        <v>2916</v>
      </c>
      <c r="E1868" s="9">
        <v>0</v>
      </c>
      <c r="F1868" s="10" t="str">
        <f>+_01_CODIGOS_Y_COSTOS_xlsm[[#This Row],[FABRICA]]&amp;_01_CODIGOS_Y_COSTOS_xlsm[[#This Row],[CODIGO]]</f>
        <v>MAXIFER22 x 60 (7/8) 4</v>
      </c>
      <c r="G1868"/>
      <c r="H1868"/>
      <c r="I1868"/>
      <c r="J1868"/>
      <c r="K1868"/>
      <c r="L1868"/>
    </row>
    <row r="1869" spans="1:12" x14ac:dyDescent="0.2">
      <c r="A1869" t="s">
        <v>4134</v>
      </c>
      <c r="B1869" s="10" t="s">
        <v>4849</v>
      </c>
      <c r="C1869" t="s">
        <v>4734</v>
      </c>
      <c r="D1869" t="s">
        <v>2916</v>
      </c>
      <c r="E1869" s="9">
        <v>0</v>
      </c>
      <c r="F1869" s="10" t="str">
        <f>+_01_CODIGOS_Y_COSTOS_xlsm[[#This Row],[FABRICA]]&amp;_01_CODIGOS_Y_COSTOS_xlsm[[#This Row],[CODIGO]]</f>
        <v>MAXIFER24 x 60 4</v>
      </c>
      <c r="G1869"/>
      <c r="H1869"/>
      <c r="I1869"/>
      <c r="J1869"/>
      <c r="K1869"/>
      <c r="L1869"/>
    </row>
    <row r="1870" spans="1:12" x14ac:dyDescent="0.2">
      <c r="A1870" t="s">
        <v>4134</v>
      </c>
      <c r="B1870" s="10" t="s">
        <v>4850</v>
      </c>
      <c r="C1870" t="s">
        <v>4735</v>
      </c>
      <c r="D1870" t="s">
        <v>2916</v>
      </c>
      <c r="E1870" s="9">
        <v>0</v>
      </c>
      <c r="F1870" s="10" t="str">
        <f>+_01_CODIGOS_Y_COSTOS_xlsm[[#This Row],[FABRICA]]&amp;_01_CODIGOS_Y_COSTOS_xlsm[[#This Row],[CODIGO]]</f>
        <v>MAXIFER26 x 60 (1") 4</v>
      </c>
      <c r="G1870"/>
      <c r="H1870"/>
      <c r="I1870"/>
      <c r="J1870"/>
      <c r="K1870"/>
      <c r="L1870"/>
    </row>
    <row r="1871" spans="1:12" x14ac:dyDescent="0.2">
      <c r="A1871" t="s">
        <v>4134</v>
      </c>
      <c r="B1871" s="10" t="s">
        <v>4851</v>
      </c>
      <c r="C1871" t="s">
        <v>4736</v>
      </c>
      <c r="D1871" t="s">
        <v>2916</v>
      </c>
      <c r="E1871" s="9">
        <v>0</v>
      </c>
      <c r="F1871" s="10" t="str">
        <f>+_01_CODIGOS_Y_COSTOS_xlsm[[#This Row],[FABRICA]]&amp;_01_CODIGOS_Y_COSTOS_xlsm[[#This Row],[CODIGO]]</f>
        <v>MAXIFER28 x 60 ( 1" 1/8) 4</v>
      </c>
      <c r="G1871"/>
      <c r="H1871"/>
      <c r="I1871"/>
      <c r="J1871"/>
      <c r="K1871"/>
      <c r="L1871"/>
    </row>
    <row r="1872" spans="1:12" x14ac:dyDescent="0.2">
      <c r="A1872" t="s">
        <v>4134</v>
      </c>
      <c r="B1872" s="10" t="s">
        <v>4852</v>
      </c>
      <c r="C1872" t="s">
        <v>4737</v>
      </c>
      <c r="D1872" t="s">
        <v>2916</v>
      </c>
      <c r="E1872" s="9">
        <v>0</v>
      </c>
      <c r="F1872" s="10" t="str">
        <f>+_01_CODIGOS_Y_COSTOS_xlsm[[#This Row],[FABRICA]]&amp;_01_CODIGOS_Y_COSTOS_xlsm[[#This Row],[CODIGO]]</f>
        <v>MAXIFER30 x 60 ( 1" 1/4) 4</v>
      </c>
      <c r="G1872"/>
      <c r="H1872"/>
      <c r="I1872"/>
      <c r="J1872"/>
      <c r="K1872"/>
      <c r="L1872"/>
    </row>
    <row r="1873" spans="1:12" x14ac:dyDescent="0.2">
      <c r="A1873" t="s">
        <v>4134</v>
      </c>
      <c r="B1873" s="10" t="s">
        <v>2917</v>
      </c>
      <c r="C1873" t="s">
        <v>2919</v>
      </c>
      <c r="D1873" t="s">
        <v>2920</v>
      </c>
      <c r="E1873" s="9">
        <v>0</v>
      </c>
      <c r="F1873" s="10" t="str">
        <f>+_01_CODIGOS_Y_COSTOS_xlsm[[#This Row],[FABRICA]]&amp;_01_CODIGOS_Y_COSTOS_xlsm[[#This Row],[CODIGO]]</f>
        <v>MAXIFERR 1,5 X 30</v>
      </c>
      <c r="G1873"/>
      <c r="H1873"/>
      <c r="I1873"/>
      <c r="J1873"/>
      <c r="K1873"/>
      <c r="L1873"/>
    </row>
    <row r="1874" spans="1:12" x14ac:dyDescent="0.2">
      <c r="A1874" t="s">
        <v>4134</v>
      </c>
      <c r="B1874" s="10" t="s">
        <v>2921</v>
      </c>
      <c r="C1874" t="s">
        <v>2922</v>
      </c>
      <c r="D1874" t="s">
        <v>2923</v>
      </c>
      <c r="E1874" s="9">
        <v>0</v>
      </c>
      <c r="F1874" s="10" t="str">
        <f>+_01_CODIGOS_Y_COSTOS_xlsm[[#This Row],[FABRICA]]&amp;_01_CODIGOS_Y_COSTOS_xlsm[[#This Row],[CODIGO]]</f>
        <v>MAXIFERR 2 X 50</v>
      </c>
      <c r="G1874"/>
      <c r="H1874"/>
      <c r="I1874"/>
      <c r="J1874"/>
      <c r="K1874"/>
      <c r="L1874"/>
    </row>
    <row r="1875" spans="1:12" x14ac:dyDescent="0.2">
      <c r="A1875" t="s">
        <v>4134</v>
      </c>
      <c r="B1875" s="10" t="s">
        <v>2924</v>
      </c>
      <c r="C1875" t="s">
        <v>2925</v>
      </c>
      <c r="D1875" t="s">
        <v>2926</v>
      </c>
      <c r="E1875" s="9">
        <v>0</v>
      </c>
      <c r="F1875" s="10" t="str">
        <f>+_01_CODIGOS_Y_COSTOS_xlsm[[#This Row],[FABRICA]]&amp;_01_CODIGOS_Y_COSTOS_xlsm[[#This Row],[CODIGO]]</f>
        <v>MAXIFERR 2,5 X 50</v>
      </c>
      <c r="G1875"/>
      <c r="H1875"/>
      <c r="I1875"/>
      <c r="J1875"/>
      <c r="K1875"/>
      <c r="L1875"/>
    </row>
    <row r="1876" spans="1:12" x14ac:dyDescent="0.2">
      <c r="A1876" t="s">
        <v>4134</v>
      </c>
      <c r="B1876" s="10" t="s">
        <v>2927</v>
      </c>
      <c r="C1876" t="s">
        <v>2928</v>
      </c>
      <c r="D1876" t="s">
        <v>2929</v>
      </c>
      <c r="E1876" s="9">
        <v>0</v>
      </c>
      <c r="F1876" s="10" t="str">
        <f>+_01_CODIGOS_Y_COSTOS_xlsm[[#This Row],[FABRICA]]&amp;_01_CODIGOS_Y_COSTOS_xlsm[[#This Row],[CODIGO]]</f>
        <v>MAXIFERR 3 X 60</v>
      </c>
      <c r="G1876"/>
      <c r="H1876"/>
      <c r="I1876"/>
      <c r="J1876"/>
      <c r="K1876"/>
      <c r="L1876"/>
    </row>
    <row r="1877" spans="1:12" x14ac:dyDescent="0.2">
      <c r="A1877" t="s">
        <v>4134</v>
      </c>
      <c r="B1877" s="10" t="s">
        <v>2930</v>
      </c>
      <c r="C1877" t="s">
        <v>2931</v>
      </c>
      <c r="D1877" t="s">
        <v>2932</v>
      </c>
      <c r="E1877" s="9">
        <v>0</v>
      </c>
      <c r="F1877" s="10" t="str">
        <f>+_01_CODIGOS_Y_COSTOS_xlsm[[#This Row],[FABRICA]]&amp;_01_CODIGOS_Y_COSTOS_xlsm[[#This Row],[CODIGO]]</f>
        <v>MAXIFERR 3 X 90</v>
      </c>
      <c r="G1877"/>
      <c r="H1877"/>
      <c r="I1877"/>
      <c r="J1877"/>
      <c r="K1877"/>
      <c r="L1877"/>
    </row>
    <row r="1878" spans="1:12" x14ac:dyDescent="0.2">
      <c r="A1878" t="s">
        <v>4134</v>
      </c>
      <c r="B1878" s="10" t="s">
        <v>8887</v>
      </c>
      <c r="C1878" t="s">
        <v>8888</v>
      </c>
      <c r="D1878" t="s">
        <v>8889</v>
      </c>
      <c r="E1878" s="9">
        <v>0</v>
      </c>
      <c r="F1878" s="10" t="str">
        <f>+_01_CODIGOS_Y_COSTOS_xlsm[[#This Row],[FABRICA]]&amp;_01_CODIGOS_Y_COSTOS_xlsm[[#This Row],[CODIGO]]</f>
        <v>MAXIFERR 3,5 X 60</v>
      </c>
      <c r="G1878"/>
      <c r="H1878"/>
      <c r="I1878"/>
      <c r="J1878"/>
      <c r="K1878"/>
      <c r="L1878"/>
    </row>
    <row r="1879" spans="1:12" x14ac:dyDescent="0.2">
      <c r="A1879" t="s">
        <v>4134</v>
      </c>
      <c r="B1879" s="10" t="s">
        <v>2933</v>
      </c>
      <c r="C1879" t="s">
        <v>2934</v>
      </c>
      <c r="D1879" t="s">
        <v>2935</v>
      </c>
      <c r="E1879" s="9">
        <v>0</v>
      </c>
      <c r="F1879" s="10" t="str">
        <f>+_01_CODIGOS_Y_COSTOS_xlsm[[#This Row],[FABRICA]]&amp;_01_CODIGOS_Y_COSTOS_xlsm[[#This Row],[CODIGO]]</f>
        <v>MAXIFERR 3,5 X 90</v>
      </c>
      <c r="G1879"/>
      <c r="H1879"/>
      <c r="I1879"/>
      <c r="J1879"/>
      <c r="K1879"/>
      <c r="L1879"/>
    </row>
    <row r="1880" spans="1:12" x14ac:dyDescent="0.2">
      <c r="A1880" t="s">
        <v>4134</v>
      </c>
      <c r="B1880" s="10" t="s">
        <v>2936</v>
      </c>
      <c r="C1880" t="s">
        <v>2937</v>
      </c>
      <c r="D1880" t="s">
        <v>2938</v>
      </c>
      <c r="E1880" s="9">
        <v>0</v>
      </c>
      <c r="F1880" s="10" t="str">
        <f>+_01_CODIGOS_Y_COSTOS_xlsm[[#This Row],[FABRICA]]&amp;_01_CODIGOS_Y_COSTOS_xlsm[[#This Row],[CODIGO]]</f>
        <v>MAXIFERR 4 X 100</v>
      </c>
      <c r="G1880"/>
      <c r="H1880"/>
      <c r="I1880"/>
      <c r="J1880"/>
      <c r="K1880"/>
      <c r="L1880"/>
    </row>
    <row r="1881" spans="1:12" x14ac:dyDescent="0.2">
      <c r="A1881" t="s">
        <v>4134</v>
      </c>
      <c r="B1881" s="10" t="s">
        <v>2939</v>
      </c>
      <c r="C1881" t="s">
        <v>2940</v>
      </c>
      <c r="D1881" t="s">
        <v>2941</v>
      </c>
      <c r="E1881" s="9">
        <v>0</v>
      </c>
      <c r="F1881" s="10" t="str">
        <f>+_01_CODIGOS_Y_COSTOS_xlsm[[#This Row],[FABRICA]]&amp;_01_CODIGOS_Y_COSTOS_xlsm[[#This Row],[CODIGO]]</f>
        <v>MAXIFERR 4,5 X 100</v>
      </c>
      <c r="G1881"/>
      <c r="H1881"/>
      <c r="I1881"/>
      <c r="J1881"/>
      <c r="K1881"/>
      <c r="L1881"/>
    </row>
    <row r="1882" spans="1:12" x14ac:dyDescent="0.2">
      <c r="A1882" t="s">
        <v>4134</v>
      </c>
      <c r="B1882" s="10" t="s">
        <v>2942</v>
      </c>
      <c r="C1882" t="s">
        <v>2943</v>
      </c>
      <c r="D1882" t="s">
        <v>2944</v>
      </c>
      <c r="E1882" s="9">
        <v>0</v>
      </c>
      <c r="F1882" s="10" t="str">
        <f>+_01_CODIGOS_Y_COSTOS_xlsm[[#This Row],[FABRICA]]&amp;_01_CODIGOS_Y_COSTOS_xlsm[[#This Row],[CODIGO]]</f>
        <v>MAXIFERR 5 X 100</v>
      </c>
      <c r="G1882"/>
      <c r="H1882"/>
      <c r="I1882"/>
      <c r="J1882"/>
      <c r="K1882"/>
      <c r="L1882"/>
    </row>
    <row r="1883" spans="1:12" x14ac:dyDescent="0.2">
      <c r="A1883" t="s">
        <v>4134</v>
      </c>
      <c r="B1883" s="10" t="s">
        <v>2945</v>
      </c>
      <c r="C1883" t="s">
        <v>2946</v>
      </c>
      <c r="D1883" t="s">
        <v>2947</v>
      </c>
      <c r="E1883" s="9">
        <v>0</v>
      </c>
      <c r="F1883" s="10" t="str">
        <f>+_01_CODIGOS_Y_COSTOS_xlsm[[#This Row],[FABRICA]]&amp;_01_CODIGOS_Y_COSTOS_xlsm[[#This Row],[CODIGO]]</f>
        <v>MAXIFERR 6 X 130</v>
      </c>
      <c r="G1883"/>
      <c r="H1883"/>
      <c r="I1883"/>
      <c r="J1883"/>
      <c r="K1883"/>
      <c r="L1883"/>
    </row>
    <row r="1884" spans="1:12" x14ac:dyDescent="0.2">
      <c r="A1884" t="s">
        <v>4134</v>
      </c>
      <c r="B1884" s="10" t="s">
        <v>2948</v>
      </c>
      <c r="C1884" t="s">
        <v>2949</v>
      </c>
      <c r="D1884" t="s">
        <v>2950</v>
      </c>
      <c r="E1884" s="9">
        <v>0</v>
      </c>
      <c r="F1884" s="10" t="str">
        <f>+_01_CODIGOS_Y_COSTOS_xlsm[[#This Row],[FABRICA]]&amp;_01_CODIGOS_Y_COSTOS_xlsm[[#This Row],[CODIGO]]</f>
        <v>MAXIFERR 7 x 170</v>
      </c>
      <c r="G1884"/>
      <c r="H1884"/>
      <c r="I1884"/>
      <c r="J1884"/>
      <c r="K1884"/>
      <c r="L1884"/>
    </row>
    <row r="1885" spans="1:12" x14ac:dyDescent="0.2">
      <c r="A1885" t="s">
        <v>4134</v>
      </c>
      <c r="B1885" s="10" t="s">
        <v>2951</v>
      </c>
      <c r="C1885" t="s">
        <v>2952</v>
      </c>
      <c r="D1885" t="s">
        <v>2953</v>
      </c>
      <c r="E1885" s="9">
        <v>0</v>
      </c>
      <c r="F1885" s="10" t="str">
        <f>+_01_CODIGOS_Y_COSTOS_xlsm[[#This Row],[FABRICA]]&amp;_01_CODIGOS_Y_COSTOS_xlsm[[#This Row],[CODIGO]]</f>
        <v>MAXIFERR 8 x 180</v>
      </c>
      <c r="G1885"/>
      <c r="H1885"/>
      <c r="I1885"/>
      <c r="J1885"/>
      <c r="K1885"/>
      <c r="L1885"/>
    </row>
    <row r="1886" spans="1:12" x14ac:dyDescent="0.2">
      <c r="A1886" t="s">
        <v>4134</v>
      </c>
      <c r="B1886" s="10" t="s">
        <v>2954</v>
      </c>
      <c r="C1886" t="s">
        <v>2955</v>
      </c>
      <c r="D1886" t="s">
        <v>2956</v>
      </c>
      <c r="E1886" s="9">
        <v>0</v>
      </c>
      <c r="F1886" s="10" t="str">
        <f>+_01_CODIGOS_Y_COSTOS_xlsm[[#This Row],[FABRICA]]&amp;_01_CODIGOS_Y_COSTOS_xlsm[[#This Row],[CODIGO]]</f>
        <v>MAXIFERALF 2,5 X 80</v>
      </c>
      <c r="G1886"/>
      <c r="H1886"/>
      <c r="I1886"/>
      <c r="J1886"/>
      <c r="K1886"/>
      <c r="L1886"/>
    </row>
    <row r="1887" spans="1:12" x14ac:dyDescent="0.2">
      <c r="A1887" t="s">
        <v>4134</v>
      </c>
      <c r="B1887" s="10" t="s">
        <v>2957</v>
      </c>
      <c r="C1887" t="s">
        <v>2958</v>
      </c>
      <c r="D1887" t="s">
        <v>2959</v>
      </c>
      <c r="E1887" s="9">
        <v>0</v>
      </c>
      <c r="F1887" s="10" t="str">
        <f>+_01_CODIGOS_Y_COSTOS_xlsm[[#This Row],[FABRICA]]&amp;_01_CODIGOS_Y_COSTOS_xlsm[[#This Row],[CODIGO]]</f>
        <v>MAXIFERALF 2,5 X 130</v>
      </c>
      <c r="G1887"/>
      <c r="H1887"/>
      <c r="I1887"/>
      <c r="J1887"/>
      <c r="K1887"/>
      <c r="L1887"/>
    </row>
    <row r="1888" spans="1:12" x14ac:dyDescent="0.2">
      <c r="A1888" t="s">
        <v>4134</v>
      </c>
      <c r="B1888" s="10" t="s">
        <v>2960</v>
      </c>
      <c r="C1888" t="s">
        <v>2961</v>
      </c>
      <c r="D1888" t="s">
        <v>2962</v>
      </c>
      <c r="E1888" s="9">
        <v>0</v>
      </c>
      <c r="F1888" s="10" t="str">
        <f>+_01_CODIGOS_Y_COSTOS_xlsm[[#This Row],[FABRICA]]&amp;_01_CODIGOS_Y_COSTOS_xlsm[[#This Row],[CODIGO]]</f>
        <v>MAXIFERALF 3 X 110</v>
      </c>
      <c r="G1888"/>
      <c r="H1888"/>
      <c r="I1888"/>
      <c r="J1888"/>
      <c r="K1888"/>
      <c r="L1888"/>
    </row>
    <row r="1889" spans="1:12" x14ac:dyDescent="0.2">
      <c r="A1889" t="s">
        <v>4134</v>
      </c>
      <c r="B1889" s="10" t="s">
        <v>2963</v>
      </c>
      <c r="C1889" t="s">
        <v>2964</v>
      </c>
      <c r="D1889" t="s">
        <v>2965</v>
      </c>
      <c r="E1889" s="9">
        <v>0</v>
      </c>
      <c r="F1889" s="10" t="str">
        <f>+_01_CODIGOS_Y_COSTOS_xlsm[[#This Row],[FABRICA]]&amp;_01_CODIGOS_Y_COSTOS_xlsm[[#This Row],[CODIGO]]</f>
        <v>MAXIFERALF 3,5 X 120</v>
      </c>
      <c r="G1889"/>
      <c r="H1889"/>
      <c r="I1889"/>
      <c r="J1889"/>
      <c r="K1889"/>
      <c r="L1889"/>
    </row>
    <row r="1890" spans="1:12" x14ac:dyDescent="0.2">
      <c r="A1890" t="s">
        <v>4134</v>
      </c>
      <c r="B1890" s="10" t="s">
        <v>2966</v>
      </c>
      <c r="C1890" t="s">
        <v>2967</v>
      </c>
      <c r="D1890" t="s">
        <v>2968</v>
      </c>
      <c r="E1890" s="9">
        <v>0</v>
      </c>
      <c r="F1890" s="10" t="str">
        <f>+_01_CODIGOS_Y_COSTOS_xlsm[[#This Row],[FABRICA]]&amp;_01_CODIGOS_Y_COSTOS_xlsm[[#This Row],[CODIGO]]</f>
        <v>MAXIFERALF 3,5 X 150</v>
      </c>
      <c r="G1890"/>
      <c r="H1890"/>
      <c r="I1890"/>
      <c r="J1890"/>
      <c r="K1890"/>
      <c r="L1890"/>
    </row>
    <row r="1891" spans="1:12" x14ac:dyDescent="0.2">
      <c r="A1891" t="s">
        <v>4134</v>
      </c>
      <c r="B1891" s="10" t="s">
        <v>2969</v>
      </c>
      <c r="C1891" t="s">
        <v>2970</v>
      </c>
      <c r="D1891" t="s">
        <v>2971</v>
      </c>
      <c r="E1891" s="9">
        <v>0</v>
      </c>
      <c r="F1891" s="10" t="str">
        <f>+_01_CODIGOS_Y_COSTOS_xlsm[[#This Row],[FABRICA]]&amp;_01_CODIGOS_Y_COSTOS_xlsm[[#This Row],[CODIGO]]</f>
        <v>MAXIFERALF 4 X 130</v>
      </c>
      <c r="G1891"/>
      <c r="H1891"/>
      <c r="I1891"/>
      <c r="J1891"/>
      <c r="K1891"/>
      <c r="L1891"/>
    </row>
    <row r="1892" spans="1:12" x14ac:dyDescent="0.2">
      <c r="A1892" t="s">
        <v>4134</v>
      </c>
      <c r="B1892" s="10" t="s">
        <v>2972</v>
      </c>
      <c r="C1892" t="s">
        <v>2973</v>
      </c>
      <c r="D1892" t="s">
        <v>2974</v>
      </c>
      <c r="E1892" s="9">
        <v>0</v>
      </c>
      <c r="F1892" s="10" t="str">
        <f>+_01_CODIGOS_Y_COSTOS_xlsm[[#This Row],[FABRICA]]&amp;_01_CODIGOS_Y_COSTOS_xlsm[[#This Row],[CODIGO]]</f>
        <v>MAXIFERALF 4,5 X 130</v>
      </c>
      <c r="G1892"/>
      <c r="H1892"/>
      <c r="I1892"/>
      <c r="J1892"/>
      <c r="K1892"/>
      <c r="L1892"/>
    </row>
    <row r="1893" spans="1:12" x14ac:dyDescent="0.2">
      <c r="A1893" t="s">
        <v>4134</v>
      </c>
      <c r="B1893" s="10" t="s">
        <v>2975</v>
      </c>
      <c r="C1893" t="s">
        <v>2976</v>
      </c>
      <c r="D1893" t="s">
        <v>2977</v>
      </c>
      <c r="E1893" s="9">
        <v>0</v>
      </c>
      <c r="F1893" s="10" t="str">
        <f>+_01_CODIGOS_Y_COSTOS_xlsm[[#This Row],[FABRICA]]&amp;_01_CODIGOS_Y_COSTOS_xlsm[[#This Row],[CODIGO]]</f>
        <v>MAXIFERALF 5 X 120</v>
      </c>
      <c r="G1893"/>
      <c r="H1893"/>
      <c r="I1893"/>
      <c r="J1893"/>
      <c r="K1893"/>
      <c r="L1893"/>
    </row>
    <row r="1894" spans="1:12" x14ac:dyDescent="0.2">
      <c r="A1894" t="s">
        <v>4134</v>
      </c>
      <c r="B1894" s="10" t="s">
        <v>2978</v>
      </c>
      <c r="C1894" t="s">
        <v>2979</v>
      </c>
      <c r="D1894" t="s">
        <v>2980</v>
      </c>
      <c r="E1894" s="9">
        <v>0</v>
      </c>
      <c r="F1894" s="10" t="str">
        <f>+_01_CODIGOS_Y_COSTOS_xlsm[[#This Row],[FABRICA]]&amp;_01_CODIGOS_Y_COSTOS_xlsm[[#This Row],[CODIGO]]</f>
        <v>MAXIFERALF 5 X 200</v>
      </c>
      <c r="G1894"/>
      <c r="H1894"/>
      <c r="I1894"/>
      <c r="J1894"/>
      <c r="K1894"/>
      <c r="L1894"/>
    </row>
    <row r="1895" spans="1:12" x14ac:dyDescent="0.2">
      <c r="A1895" t="s">
        <v>4134</v>
      </c>
      <c r="B1895" s="10" t="s">
        <v>2981</v>
      </c>
      <c r="C1895" t="s">
        <v>2982</v>
      </c>
      <c r="D1895" t="s">
        <v>2983</v>
      </c>
      <c r="E1895" s="9">
        <v>0</v>
      </c>
      <c r="F1895" s="10" t="str">
        <f>+_01_CODIGOS_Y_COSTOS_xlsm[[#This Row],[FABRICA]]&amp;_01_CODIGOS_Y_COSTOS_xlsm[[#This Row],[CODIGO]]</f>
        <v>MAXIFERALF 6 X 200</v>
      </c>
      <c r="G1895"/>
      <c r="H1895"/>
      <c r="I1895"/>
      <c r="J1895"/>
      <c r="K1895"/>
      <c r="L1895"/>
    </row>
    <row r="1896" spans="1:12" x14ac:dyDescent="0.2">
      <c r="A1896" t="s">
        <v>4134</v>
      </c>
      <c r="B1896" s="10" t="s">
        <v>8890</v>
      </c>
      <c r="C1896" t="s">
        <v>8891</v>
      </c>
      <c r="D1896" t="s">
        <v>6010</v>
      </c>
      <c r="E1896" s="9">
        <v>0</v>
      </c>
      <c r="F1896" s="10" t="str">
        <f>+_01_CODIGOS_Y_COSTOS_xlsm[[#This Row],[FABRICA]]&amp;_01_CODIGOS_Y_COSTOS_xlsm[[#This Row],[CODIGO]]</f>
        <v>MAXIFERALF 7 X 175</v>
      </c>
      <c r="G1896"/>
      <c r="H1896"/>
      <c r="I1896"/>
      <c r="J1896"/>
      <c r="K1896"/>
      <c r="L1896"/>
    </row>
    <row r="1897" spans="1:12" x14ac:dyDescent="0.2">
      <c r="A1897" t="s">
        <v>4134</v>
      </c>
      <c r="B1897" s="10" t="s">
        <v>8892</v>
      </c>
      <c r="C1897" t="s">
        <v>8893</v>
      </c>
      <c r="D1897" t="s">
        <v>2983</v>
      </c>
      <c r="E1897" s="9">
        <v>0</v>
      </c>
      <c r="F1897" s="10" t="str">
        <f>+_01_CODIGOS_Y_COSTOS_xlsm[[#This Row],[FABRICA]]&amp;_01_CODIGOS_Y_COSTOS_xlsm[[#This Row],[CODIGO]]</f>
        <v>MAXIFERALF 8 x 220</v>
      </c>
      <c r="G1897"/>
      <c r="H1897"/>
      <c r="I1897"/>
      <c r="J1897"/>
      <c r="K1897"/>
      <c r="L1897"/>
    </row>
    <row r="1898" spans="1:12" x14ac:dyDescent="0.2">
      <c r="A1898" t="s">
        <v>4134</v>
      </c>
      <c r="B1898" s="10" t="s">
        <v>5320</v>
      </c>
      <c r="C1898" t="s">
        <v>4710</v>
      </c>
      <c r="D1898" t="s">
        <v>5321</v>
      </c>
      <c r="E1898" s="9">
        <v>0</v>
      </c>
      <c r="F1898" s="10" t="str">
        <f>+_01_CODIGOS_Y_COSTOS_xlsm[[#This Row],[FABRICA]]&amp;_01_CODIGOS_Y_COSTOS_xlsm[[#This Row],[CODIGO]]</f>
        <v>MAXIFERTRG 4 X 90</v>
      </c>
      <c r="G1898"/>
      <c r="H1898"/>
      <c r="I1898"/>
      <c r="J1898"/>
      <c r="K1898"/>
      <c r="L1898"/>
    </row>
    <row r="1899" spans="1:12" x14ac:dyDescent="0.2">
      <c r="A1899" t="s">
        <v>4134</v>
      </c>
      <c r="B1899" s="10" t="s">
        <v>5322</v>
      </c>
      <c r="C1899" t="s">
        <v>4711</v>
      </c>
      <c r="D1899" t="s">
        <v>5323</v>
      </c>
      <c r="E1899" s="9">
        <v>0</v>
      </c>
      <c r="F1899" s="10" t="str">
        <f>+_01_CODIGOS_Y_COSTOS_xlsm[[#This Row],[FABRICA]]&amp;_01_CODIGOS_Y_COSTOS_xlsm[[#This Row],[CODIGO]]</f>
        <v>MAXIFERTRG 4,5 X 90</v>
      </c>
      <c r="G1899"/>
      <c r="H1899"/>
      <c r="I1899"/>
      <c r="J1899"/>
      <c r="K1899"/>
      <c r="L1899"/>
    </row>
    <row r="1900" spans="1:12" x14ac:dyDescent="0.2">
      <c r="A1900" t="s">
        <v>4134</v>
      </c>
      <c r="B1900" s="10" t="s">
        <v>5324</v>
      </c>
      <c r="C1900" t="s">
        <v>4712</v>
      </c>
      <c r="D1900" t="s">
        <v>5325</v>
      </c>
      <c r="E1900" s="9">
        <v>0</v>
      </c>
      <c r="F1900" s="10" t="str">
        <f>+_01_CODIGOS_Y_COSTOS_xlsm[[#This Row],[FABRICA]]&amp;_01_CODIGOS_Y_COSTOS_xlsm[[#This Row],[CODIGO]]</f>
        <v>MAXIFERTRG 5 X 90</v>
      </c>
      <c r="G1900"/>
      <c r="H1900"/>
      <c r="I1900"/>
      <c r="J1900"/>
      <c r="K1900"/>
      <c r="L1900"/>
    </row>
    <row r="1901" spans="1:12" x14ac:dyDescent="0.2">
      <c r="A1901" t="s">
        <v>4134</v>
      </c>
      <c r="B1901" s="10" t="s">
        <v>2984</v>
      </c>
      <c r="C1901" t="s">
        <v>2985</v>
      </c>
      <c r="D1901" t="s">
        <v>2986</v>
      </c>
      <c r="E1901" s="9">
        <v>0</v>
      </c>
      <c r="F1901" s="10" t="str">
        <f>+_01_CODIGOS_Y_COSTOS_xlsm[[#This Row],[FABRICA]]&amp;_01_CODIGOS_Y_COSTOS_xlsm[[#This Row],[CODIGO]]</f>
        <v>MAXIFERTRF 4 X 90</v>
      </c>
      <c r="G1901"/>
      <c r="H1901"/>
      <c r="I1901"/>
      <c r="J1901"/>
      <c r="K1901"/>
      <c r="L1901"/>
    </row>
    <row r="1902" spans="1:12" x14ac:dyDescent="0.2">
      <c r="A1902" t="s">
        <v>4134</v>
      </c>
      <c r="B1902" s="10" t="s">
        <v>2987</v>
      </c>
      <c r="C1902" t="s">
        <v>2988</v>
      </c>
      <c r="D1902" t="s">
        <v>2989</v>
      </c>
      <c r="E1902" s="9">
        <v>0</v>
      </c>
      <c r="F1902" s="10" t="str">
        <f>+_01_CODIGOS_Y_COSTOS_xlsm[[#This Row],[FABRICA]]&amp;_01_CODIGOS_Y_COSTOS_xlsm[[#This Row],[CODIGO]]</f>
        <v>MAXIFERTRF 4,5 X 90</v>
      </c>
      <c r="G1902"/>
      <c r="H1902"/>
      <c r="I1902"/>
      <c r="J1902"/>
      <c r="K1902"/>
      <c r="L1902"/>
    </row>
    <row r="1903" spans="1:12" x14ac:dyDescent="0.2">
      <c r="A1903" t="s">
        <v>4134</v>
      </c>
      <c r="B1903" s="10" t="s">
        <v>2990</v>
      </c>
      <c r="C1903" t="s">
        <v>2991</v>
      </c>
      <c r="D1903" t="s">
        <v>2992</v>
      </c>
      <c r="E1903" s="9">
        <v>0</v>
      </c>
      <c r="F1903" s="10" t="str">
        <f>+_01_CODIGOS_Y_COSTOS_xlsm[[#This Row],[FABRICA]]&amp;_01_CODIGOS_Y_COSTOS_xlsm[[#This Row],[CODIGO]]</f>
        <v>MAXIFERTRF 5 X 90</v>
      </c>
      <c r="G1903"/>
      <c r="H1903"/>
      <c r="I1903"/>
      <c r="J1903"/>
      <c r="K1903"/>
      <c r="L1903"/>
    </row>
    <row r="1904" spans="1:12" x14ac:dyDescent="0.2">
      <c r="A1904" t="s">
        <v>4134</v>
      </c>
      <c r="B1904" s="10" t="s">
        <v>8894</v>
      </c>
      <c r="C1904" t="s">
        <v>8895</v>
      </c>
      <c r="D1904" t="s">
        <v>6010</v>
      </c>
      <c r="E1904" s="9">
        <v>0</v>
      </c>
      <c r="F1904" s="10" t="str">
        <f>+_01_CODIGOS_Y_COSTOS_xlsm[[#This Row],[FABRICA]]&amp;_01_CODIGOS_Y_COSTOS_xlsm[[#This Row],[CODIGO]]</f>
        <v>MAXIFERChav-TRB 2,5x50</v>
      </c>
      <c r="G1904"/>
      <c r="H1904"/>
      <c r="I1904"/>
      <c r="J1904"/>
      <c r="K1904"/>
      <c r="L1904"/>
    </row>
    <row r="1905" spans="1:12" x14ac:dyDescent="0.2">
      <c r="A1905" t="s">
        <v>4134</v>
      </c>
      <c r="B1905" s="10" t="s">
        <v>5326</v>
      </c>
      <c r="C1905" t="s">
        <v>5166</v>
      </c>
      <c r="D1905" t="s">
        <v>5327</v>
      </c>
      <c r="E1905" s="9">
        <v>0</v>
      </c>
      <c r="F1905" s="10" t="str">
        <f>+_01_CODIGOS_Y_COSTOS_xlsm[[#This Row],[FABRICA]]&amp;_01_CODIGOS_Y_COSTOS_xlsm[[#This Row],[CODIGO]]</f>
        <v>MAXIFERGancho - 3x55 AC</v>
      </c>
      <c r="G1905"/>
      <c r="H1905"/>
      <c r="I1905"/>
      <c r="J1905"/>
      <c r="K1905"/>
      <c r="L1905"/>
    </row>
    <row r="1906" spans="1:12" x14ac:dyDescent="0.2">
      <c r="A1906" t="s">
        <v>4134</v>
      </c>
      <c r="B1906" s="10" t="s">
        <v>5328</v>
      </c>
      <c r="C1906" t="s">
        <v>5167</v>
      </c>
      <c r="D1906" t="s">
        <v>5329</v>
      </c>
      <c r="E1906" s="9">
        <v>0</v>
      </c>
      <c r="F1906" s="10" t="str">
        <f>+_01_CODIGOS_Y_COSTOS_xlsm[[#This Row],[FABRICA]]&amp;_01_CODIGOS_Y_COSTOS_xlsm[[#This Row],[CODIGO]]</f>
        <v>MAXIFERGancho - 3x80 AL</v>
      </c>
      <c r="G1906"/>
      <c r="H1906"/>
      <c r="I1906"/>
      <c r="J1906"/>
      <c r="K1906"/>
      <c r="L1906"/>
    </row>
    <row r="1907" spans="1:12" x14ac:dyDescent="0.2">
      <c r="A1907" t="s">
        <v>4134</v>
      </c>
      <c r="B1907" s="10" t="s">
        <v>5330</v>
      </c>
      <c r="C1907" t="s">
        <v>5180</v>
      </c>
      <c r="D1907" t="s">
        <v>5331</v>
      </c>
      <c r="E1907" s="9">
        <v>0</v>
      </c>
      <c r="F1907" s="10" t="str">
        <f>+_01_CODIGOS_Y_COSTOS_xlsm[[#This Row],[FABRICA]]&amp;_01_CODIGOS_Y_COSTOS_xlsm[[#This Row],[CODIGO]]</f>
        <v>MAXIFERGancho - 3,5x55 AC</v>
      </c>
      <c r="G1907"/>
      <c r="H1907"/>
      <c r="I1907"/>
      <c r="J1907"/>
      <c r="K1907"/>
      <c r="L1907"/>
    </row>
    <row r="1908" spans="1:12" x14ac:dyDescent="0.2">
      <c r="A1908" t="s">
        <v>4134</v>
      </c>
      <c r="B1908" s="10" t="s">
        <v>5332</v>
      </c>
      <c r="C1908" t="s">
        <v>5174</v>
      </c>
      <c r="D1908" t="s">
        <v>5333</v>
      </c>
      <c r="E1908" s="9">
        <v>0</v>
      </c>
      <c r="F1908" s="10" t="str">
        <f>+_01_CODIGOS_Y_COSTOS_xlsm[[#This Row],[FABRICA]]&amp;_01_CODIGOS_Y_COSTOS_xlsm[[#This Row],[CODIGO]]</f>
        <v>MAXIFERGancho - 3,5x80 AL</v>
      </c>
      <c r="G1908"/>
      <c r="H1908"/>
      <c r="I1908"/>
      <c r="J1908"/>
      <c r="K1908"/>
      <c r="L1908"/>
    </row>
    <row r="1909" spans="1:12" x14ac:dyDescent="0.2">
      <c r="A1909" t="s">
        <v>4134</v>
      </c>
      <c r="B1909" s="10" t="s">
        <v>5334</v>
      </c>
      <c r="C1909" t="s">
        <v>5165</v>
      </c>
      <c r="D1909" t="s">
        <v>5335</v>
      </c>
      <c r="E1909" s="9">
        <v>0</v>
      </c>
      <c r="F1909" s="10" t="str">
        <f>+_01_CODIGOS_Y_COSTOS_xlsm[[#This Row],[FABRICA]]&amp;_01_CODIGOS_Y_COSTOS_xlsm[[#This Row],[CODIGO]]</f>
        <v>MAXIFERGancho - 4x55 AC</v>
      </c>
      <c r="G1909"/>
      <c r="H1909"/>
      <c r="I1909"/>
      <c r="J1909"/>
      <c r="K1909"/>
      <c r="L1909"/>
    </row>
    <row r="1910" spans="1:12" x14ac:dyDescent="0.2">
      <c r="A1910" t="s">
        <v>4134</v>
      </c>
      <c r="B1910" s="10" t="s">
        <v>5336</v>
      </c>
      <c r="C1910" t="s">
        <v>5163</v>
      </c>
      <c r="D1910" t="s">
        <v>5337</v>
      </c>
      <c r="E1910" s="9">
        <v>0</v>
      </c>
      <c r="F1910" s="10" t="str">
        <f>+_01_CODIGOS_Y_COSTOS_xlsm[[#This Row],[FABRICA]]&amp;_01_CODIGOS_Y_COSTOS_xlsm[[#This Row],[CODIGO]]</f>
        <v>MAXIFERGancho - 4x80 AL</v>
      </c>
      <c r="G1910"/>
      <c r="H1910"/>
      <c r="I1910"/>
      <c r="J1910"/>
      <c r="K1910"/>
      <c r="L1910"/>
    </row>
    <row r="1911" spans="1:12" x14ac:dyDescent="0.2">
      <c r="A1911" t="s">
        <v>4134</v>
      </c>
      <c r="B1911" s="10" t="s">
        <v>5338</v>
      </c>
      <c r="C1911" t="s">
        <v>5172</v>
      </c>
      <c r="D1911" t="s">
        <v>5339</v>
      </c>
      <c r="E1911" s="9">
        <v>0</v>
      </c>
      <c r="F1911" s="10" t="str">
        <f>+_01_CODIGOS_Y_COSTOS_xlsm[[#This Row],[FABRICA]]&amp;_01_CODIGOS_Y_COSTOS_xlsm[[#This Row],[CODIGO]]</f>
        <v>MAXIFERGancho - 5x65 AC</v>
      </c>
      <c r="G1911"/>
      <c r="H1911"/>
      <c r="I1911"/>
      <c r="J1911"/>
      <c r="K1911"/>
      <c r="L1911"/>
    </row>
    <row r="1912" spans="1:12" x14ac:dyDescent="0.2">
      <c r="A1912" t="s">
        <v>4134</v>
      </c>
      <c r="B1912" s="10" t="s">
        <v>5340</v>
      </c>
      <c r="C1912" t="s">
        <v>5168</v>
      </c>
      <c r="D1912" t="s">
        <v>5341</v>
      </c>
      <c r="E1912" s="9">
        <v>0</v>
      </c>
      <c r="F1912" s="10" t="str">
        <f>+_01_CODIGOS_Y_COSTOS_xlsm[[#This Row],[FABRICA]]&amp;_01_CODIGOS_Y_COSTOS_xlsm[[#This Row],[CODIGO]]</f>
        <v>MAXIFERGancho - 5x100 C</v>
      </c>
      <c r="G1912"/>
      <c r="H1912"/>
      <c r="I1912"/>
      <c r="J1912"/>
      <c r="K1912"/>
      <c r="L1912"/>
    </row>
    <row r="1913" spans="1:12" x14ac:dyDescent="0.2">
      <c r="A1913" t="s">
        <v>4134</v>
      </c>
      <c r="B1913" s="10" t="s">
        <v>5342</v>
      </c>
      <c r="C1913" t="s">
        <v>5164</v>
      </c>
      <c r="D1913" t="s">
        <v>5343</v>
      </c>
      <c r="E1913" s="9">
        <v>0</v>
      </c>
      <c r="F1913" s="10" t="str">
        <f>+_01_CODIGOS_Y_COSTOS_xlsm[[#This Row],[FABRICA]]&amp;_01_CODIGOS_Y_COSTOS_xlsm[[#This Row],[CODIGO]]</f>
        <v>MAXIFERGancho - 5x100 A</v>
      </c>
      <c r="G1913"/>
      <c r="H1913"/>
      <c r="I1913"/>
      <c r="J1913"/>
      <c r="K1913"/>
      <c r="L1913"/>
    </row>
    <row r="1914" spans="1:12" x14ac:dyDescent="0.2">
      <c r="A1914" t="s">
        <v>4134</v>
      </c>
      <c r="B1914" s="10" t="s">
        <v>5344</v>
      </c>
      <c r="C1914" t="s">
        <v>5171</v>
      </c>
      <c r="D1914" t="s">
        <v>5345</v>
      </c>
      <c r="E1914" s="9">
        <v>0</v>
      </c>
      <c r="F1914" s="10" t="str">
        <f>+_01_CODIGOS_Y_COSTOS_xlsm[[#This Row],[FABRICA]]&amp;_01_CODIGOS_Y_COSTOS_xlsm[[#This Row],[CODIGO]]</f>
        <v>MAXIFERGancho - 6x95 A</v>
      </c>
      <c r="G1914"/>
      <c r="H1914"/>
      <c r="I1914"/>
      <c r="J1914"/>
      <c r="K1914"/>
      <c r="L1914"/>
    </row>
    <row r="1915" spans="1:12" x14ac:dyDescent="0.2">
      <c r="A1915" t="s">
        <v>4134</v>
      </c>
      <c r="B1915" s="10" t="s">
        <v>5346</v>
      </c>
      <c r="C1915" t="s">
        <v>5169</v>
      </c>
      <c r="D1915" t="s">
        <v>5347</v>
      </c>
      <c r="E1915" s="9">
        <v>0</v>
      </c>
      <c r="F1915" s="10" t="str">
        <f>+_01_CODIGOS_Y_COSTOS_xlsm[[#This Row],[FABRICA]]&amp;_01_CODIGOS_Y_COSTOS_xlsm[[#This Row],[CODIGO]]</f>
        <v>MAXIFERGancho - 6x95 C</v>
      </c>
      <c r="G1915"/>
      <c r="H1915"/>
      <c r="I1915"/>
      <c r="J1915"/>
      <c r="K1915"/>
      <c r="L1915"/>
    </row>
    <row r="1916" spans="1:12" x14ac:dyDescent="0.2">
      <c r="A1916" t="s">
        <v>4134</v>
      </c>
      <c r="B1916" s="10" t="s">
        <v>5348</v>
      </c>
      <c r="C1916" t="s">
        <v>5173</v>
      </c>
      <c r="D1916" t="s">
        <v>5349</v>
      </c>
      <c r="E1916" s="9">
        <v>0</v>
      </c>
      <c r="F1916" s="10" t="str">
        <f>+_01_CODIGOS_Y_COSTOS_xlsm[[#This Row],[FABRICA]]&amp;_01_CODIGOS_Y_COSTOS_xlsm[[#This Row],[CODIGO]]</f>
        <v>MAXIFERGancho - 6x100 A</v>
      </c>
      <c r="G1916"/>
      <c r="H1916"/>
      <c r="I1916"/>
      <c r="J1916"/>
      <c r="K1916"/>
      <c r="L1916"/>
    </row>
    <row r="1917" spans="1:12" x14ac:dyDescent="0.2">
      <c r="A1917" t="s">
        <v>4134</v>
      </c>
      <c r="B1917" s="10" t="s">
        <v>5350</v>
      </c>
      <c r="C1917" t="s">
        <v>5170</v>
      </c>
      <c r="D1917" t="s">
        <v>5351</v>
      </c>
      <c r="E1917" s="9">
        <v>0</v>
      </c>
      <c r="F1917" s="10" t="str">
        <f>+_01_CODIGOS_Y_COSTOS_xlsm[[#This Row],[FABRICA]]&amp;_01_CODIGOS_Y_COSTOS_xlsm[[#This Row],[CODIGO]]</f>
        <v>MAXIFERGancho - 8x110 A</v>
      </c>
      <c r="G1917"/>
      <c r="H1917"/>
      <c r="I1917"/>
      <c r="J1917"/>
      <c r="K1917"/>
      <c r="L1917"/>
    </row>
    <row r="1918" spans="1:12" x14ac:dyDescent="0.2">
      <c r="A1918" t="s">
        <v>4134</v>
      </c>
      <c r="B1918" s="10" t="s">
        <v>5352</v>
      </c>
      <c r="C1918" t="s">
        <v>5184</v>
      </c>
      <c r="D1918" t="s">
        <v>5353</v>
      </c>
      <c r="E1918" s="9">
        <v>0</v>
      </c>
      <c r="F1918" s="10" t="str">
        <f>+_01_CODIGOS_Y_COSTOS_xlsm[[#This Row],[FABRICA]]&amp;_01_CODIGOS_Y_COSTOS_xlsm[[#This Row],[CODIGO]]</f>
        <v>MAXIFERGancho - 8x90 C</v>
      </c>
      <c r="G1918"/>
      <c r="H1918"/>
      <c r="I1918"/>
      <c r="J1918"/>
      <c r="K1918"/>
      <c r="L1918"/>
    </row>
    <row r="1919" spans="1:12" x14ac:dyDescent="0.2">
      <c r="A1919" t="s">
        <v>4134</v>
      </c>
      <c r="B1919" s="10" t="s">
        <v>5354</v>
      </c>
      <c r="C1919" t="s">
        <v>5185</v>
      </c>
      <c r="D1919" t="s">
        <v>5185</v>
      </c>
      <c r="E1919" s="9">
        <v>0</v>
      </c>
      <c r="F1919" s="10" t="str">
        <f>+_01_CODIGOS_Y_COSTOS_xlsm[[#This Row],[FABRICA]]&amp;_01_CODIGOS_Y_COSTOS_xlsm[[#This Row],[CODIGO]]</f>
        <v>MAXIFERGancho - M1</v>
      </c>
      <c r="G1919"/>
      <c r="H1919"/>
      <c r="I1919"/>
      <c r="J1919"/>
      <c r="K1919"/>
      <c r="L1919"/>
    </row>
    <row r="1920" spans="1:12" x14ac:dyDescent="0.2">
      <c r="A1920" t="s">
        <v>4134</v>
      </c>
      <c r="B1920" s="10" t="s">
        <v>5355</v>
      </c>
      <c r="C1920" t="s">
        <v>5186</v>
      </c>
      <c r="D1920" t="s">
        <v>5186</v>
      </c>
      <c r="E1920" s="9">
        <v>0</v>
      </c>
      <c r="F1920" s="10" t="str">
        <f>+_01_CODIGOS_Y_COSTOS_xlsm[[#This Row],[FABRICA]]&amp;_01_CODIGOS_Y_COSTOS_xlsm[[#This Row],[CODIGO]]</f>
        <v>MAXIFERGancho - M2</v>
      </c>
      <c r="G1920"/>
      <c r="H1920"/>
      <c r="I1920"/>
      <c r="J1920"/>
      <c r="K1920"/>
      <c r="L1920"/>
    </row>
    <row r="1921" spans="1:12" x14ac:dyDescent="0.2">
      <c r="A1921" t="s">
        <v>4134</v>
      </c>
      <c r="B1921" s="10" t="s">
        <v>5356</v>
      </c>
      <c r="C1921" t="s">
        <v>5179</v>
      </c>
      <c r="D1921" t="s">
        <v>5357</v>
      </c>
      <c r="E1921" s="9">
        <v>0</v>
      </c>
      <c r="F1921" s="10" t="str">
        <f>+_01_CODIGOS_Y_COSTOS_xlsm[[#This Row],[FABRICA]]&amp;_01_CODIGOS_Y_COSTOS_xlsm[[#This Row],[CODIGO]]</f>
        <v>MAXIFERChav-TRB 3x95</v>
      </c>
      <c r="G1921"/>
      <c r="H1921"/>
      <c r="I1921"/>
      <c r="J1921"/>
      <c r="K1921"/>
      <c r="L1921"/>
    </row>
    <row r="1922" spans="1:12" x14ac:dyDescent="0.2">
      <c r="A1922" t="s">
        <v>4134</v>
      </c>
      <c r="B1922" s="10" t="s">
        <v>5358</v>
      </c>
      <c r="C1922" t="s">
        <v>5181</v>
      </c>
      <c r="D1922" t="s">
        <v>5359</v>
      </c>
      <c r="E1922" s="9">
        <v>0</v>
      </c>
      <c r="F1922" s="10" t="str">
        <f>+_01_CODIGOS_Y_COSTOS_xlsm[[#This Row],[FABRICA]]&amp;_01_CODIGOS_Y_COSTOS_xlsm[[#This Row],[CODIGO]]</f>
        <v>MAXIFERChav-TRB 3,5x95</v>
      </c>
      <c r="G1922"/>
      <c r="H1922"/>
      <c r="I1922"/>
      <c r="J1922"/>
      <c r="K1922"/>
      <c r="L1922"/>
    </row>
    <row r="1923" spans="1:12" x14ac:dyDescent="0.2">
      <c r="A1923" t="s">
        <v>4134</v>
      </c>
      <c r="B1923" s="10" t="s">
        <v>5360</v>
      </c>
      <c r="C1923" t="s">
        <v>5182</v>
      </c>
      <c r="D1923" t="s">
        <v>5361</v>
      </c>
      <c r="E1923" s="9">
        <v>0</v>
      </c>
      <c r="F1923" s="10" t="str">
        <f>+_01_CODIGOS_Y_COSTOS_xlsm[[#This Row],[FABRICA]]&amp;_01_CODIGOS_Y_COSTOS_xlsm[[#This Row],[CODIGO]]</f>
        <v>MAXIFERChav-R 4x120</v>
      </c>
      <c r="G1923"/>
      <c r="H1923"/>
      <c r="I1923"/>
      <c r="J1923"/>
      <c r="K1923"/>
      <c r="L1923"/>
    </row>
    <row r="1924" spans="1:12" x14ac:dyDescent="0.2">
      <c r="A1924" t="s">
        <v>4134</v>
      </c>
      <c r="B1924" s="10" t="s">
        <v>5362</v>
      </c>
      <c r="C1924" t="s">
        <v>5178</v>
      </c>
      <c r="D1924" t="s">
        <v>5363</v>
      </c>
      <c r="E1924" s="9">
        <v>0</v>
      </c>
      <c r="F1924" s="10" t="str">
        <f>+_01_CODIGOS_Y_COSTOS_xlsm[[#This Row],[FABRICA]]&amp;_01_CODIGOS_Y_COSTOS_xlsm[[#This Row],[CODIGO]]</f>
        <v>MAXIFERChav-R 4,5x120</v>
      </c>
      <c r="G1924"/>
      <c r="H1924"/>
      <c r="I1924"/>
      <c r="J1924"/>
      <c r="K1924"/>
      <c r="L1924"/>
    </row>
    <row r="1925" spans="1:12" x14ac:dyDescent="0.2">
      <c r="A1925" t="s">
        <v>4134</v>
      </c>
      <c r="B1925" s="10" t="s">
        <v>5364</v>
      </c>
      <c r="C1925" t="s">
        <v>5183</v>
      </c>
      <c r="D1925" t="s">
        <v>5365</v>
      </c>
      <c r="E1925" s="9">
        <v>0</v>
      </c>
      <c r="F1925" s="10" t="str">
        <f>+_01_CODIGOS_Y_COSTOS_xlsm[[#This Row],[FABRICA]]&amp;_01_CODIGOS_Y_COSTOS_xlsm[[#This Row],[CODIGO]]</f>
        <v>MAXIFERChav-R 5x120</v>
      </c>
      <c r="G1925"/>
      <c r="H1925"/>
      <c r="I1925"/>
      <c r="J1925"/>
      <c r="K1925"/>
      <c r="L1925"/>
    </row>
    <row r="1926" spans="1:12" x14ac:dyDescent="0.2">
      <c r="A1926" t="s">
        <v>4134</v>
      </c>
      <c r="B1926" s="10" t="s">
        <v>5366</v>
      </c>
      <c r="C1926" t="s">
        <v>5175</v>
      </c>
      <c r="D1926" t="s">
        <v>5367</v>
      </c>
      <c r="E1926" s="9">
        <v>0</v>
      </c>
      <c r="F1926" s="10" t="str">
        <f>+_01_CODIGOS_Y_COSTOS_xlsm[[#This Row],[FABRICA]]&amp;_01_CODIGOS_Y_COSTOS_xlsm[[#This Row],[CODIGO]]</f>
        <v>MAXIFERChav-ALF 4x150</v>
      </c>
      <c r="G1926"/>
      <c r="H1926"/>
      <c r="I1926"/>
      <c r="J1926"/>
      <c r="K1926"/>
      <c r="L1926"/>
    </row>
    <row r="1927" spans="1:12" x14ac:dyDescent="0.2">
      <c r="A1927" t="s">
        <v>4134</v>
      </c>
      <c r="B1927" s="10" t="s">
        <v>5368</v>
      </c>
      <c r="C1927" t="s">
        <v>5177</v>
      </c>
      <c r="D1927" t="s">
        <v>5369</v>
      </c>
      <c r="E1927" s="9">
        <v>0</v>
      </c>
      <c r="F1927" s="10" t="str">
        <f>+_01_CODIGOS_Y_COSTOS_xlsm[[#This Row],[FABRICA]]&amp;_01_CODIGOS_Y_COSTOS_xlsm[[#This Row],[CODIGO]]</f>
        <v>MAXIFERChav-ALF 4,5x150</v>
      </c>
      <c r="G1927"/>
      <c r="H1927"/>
      <c r="I1927"/>
      <c r="J1927"/>
      <c r="K1927"/>
      <c r="L1927"/>
    </row>
    <row r="1928" spans="1:12" x14ac:dyDescent="0.2">
      <c r="A1928" t="s">
        <v>4134</v>
      </c>
      <c r="B1928" s="10" t="s">
        <v>5370</v>
      </c>
      <c r="C1928" t="s">
        <v>5176</v>
      </c>
      <c r="D1928" t="s">
        <v>5371</v>
      </c>
      <c r="E1928" s="9">
        <v>0</v>
      </c>
      <c r="F1928" s="10" t="str">
        <f>+_01_CODIGOS_Y_COSTOS_xlsm[[#This Row],[FABRICA]]&amp;_01_CODIGOS_Y_COSTOS_xlsm[[#This Row],[CODIGO]]</f>
        <v>MAXIFERChav-ALF 5x150</v>
      </c>
      <c r="G1928"/>
      <c r="H1928"/>
      <c r="I1928"/>
      <c r="J1928"/>
      <c r="K1928"/>
      <c r="L1928"/>
    </row>
    <row r="1929" spans="1:12" x14ac:dyDescent="0.2">
      <c r="A1929" t="s">
        <v>6538</v>
      </c>
      <c r="B1929" s="10" t="s">
        <v>2993</v>
      </c>
      <c r="C1929" t="s">
        <v>2995</v>
      </c>
      <c r="D1929" t="s">
        <v>2996</v>
      </c>
      <c r="E1929" s="9">
        <v>1550</v>
      </c>
      <c r="F1929" s="10" t="str">
        <f>+_01_CODIGOS_Y_COSTOS_xlsm[[#This Row],[FABRICA]]&amp;_01_CODIGOS_Y_COSTOS_xlsm[[#This Row],[CODIGO]]</f>
        <v>JORGE.CARBON1 -  27 x 12 x 6</v>
      </c>
      <c r="G1929"/>
      <c r="H1929"/>
      <c r="I1929"/>
      <c r="J1929"/>
      <c r="K1929"/>
      <c r="L1929"/>
    </row>
    <row r="1930" spans="1:12" x14ac:dyDescent="0.2">
      <c r="A1930" t="s">
        <v>6538</v>
      </c>
      <c r="B1930" s="10" t="s">
        <v>2997</v>
      </c>
      <c r="C1930" t="s">
        <v>2998</v>
      </c>
      <c r="D1930" t="s">
        <v>2999</v>
      </c>
      <c r="E1930" s="9">
        <v>1550</v>
      </c>
      <c r="F1930" s="10" t="str">
        <f>+_01_CODIGOS_Y_COSTOS_xlsm[[#This Row],[FABRICA]]&amp;_01_CODIGOS_Y_COSTOS_xlsm[[#This Row],[CODIGO]]</f>
        <v>JORGE.CARBON2 -  27 x 9 x 6</v>
      </c>
      <c r="G1930"/>
      <c r="H1930"/>
      <c r="I1930"/>
      <c r="J1930"/>
      <c r="K1930"/>
      <c r="L1930"/>
    </row>
    <row r="1931" spans="1:12" x14ac:dyDescent="0.2">
      <c r="A1931" t="s">
        <v>6538</v>
      </c>
      <c r="B1931" s="10" t="s">
        <v>3000</v>
      </c>
      <c r="C1931" t="s">
        <v>3001</v>
      </c>
      <c r="D1931" t="s">
        <v>3002</v>
      </c>
      <c r="E1931" s="9">
        <v>1550</v>
      </c>
      <c r="F1931" s="10" t="str">
        <f>+_01_CODIGOS_Y_COSTOS_xlsm[[#This Row],[FABRICA]]&amp;_01_CODIGOS_Y_COSTOS_xlsm[[#This Row],[CODIGO]]</f>
        <v>JORGE.CARBON3 -  18 x 5 x 8</v>
      </c>
      <c r="G1931"/>
      <c r="H1931"/>
      <c r="I1931"/>
      <c r="J1931"/>
      <c r="K1931"/>
      <c r="L1931"/>
    </row>
    <row r="1932" spans="1:12" x14ac:dyDescent="0.2">
      <c r="A1932" t="s">
        <v>6538</v>
      </c>
      <c r="B1932" s="10" t="s">
        <v>3003</v>
      </c>
      <c r="C1932" t="s">
        <v>3004</v>
      </c>
      <c r="D1932" t="s">
        <v>3005</v>
      </c>
      <c r="E1932" s="9">
        <v>1550</v>
      </c>
      <c r="F1932" s="10" t="str">
        <f>+_01_CODIGOS_Y_COSTOS_xlsm[[#This Row],[FABRICA]]&amp;_01_CODIGOS_Y_COSTOS_xlsm[[#This Row],[CODIGO]]</f>
        <v>JORGE.CARBON4 -  22 x 16 x 6,3</v>
      </c>
      <c r="G1932"/>
      <c r="H1932"/>
      <c r="I1932"/>
      <c r="J1932"/>
      <c r="K1932"/>
      <c r="L1932"/>
    </row>
    <row r="1933" spans="1:12" x14ac:dyDescent="0.2">
      <c r="A1933" t="s">
        <v>6538</v>
      </c>
      <c r="B1933" s="10" t="s">
        <v>3006</v>
      </c>
      <c r="C1933" t="s">
        <v>3007</v>
      </c>
      <c r="D1933" t="s">
        <v>3008</v>
      </c>
      <c r="E1933" s="9">
        <v>1550</v>
      </c>
      <c r="F1933" s="10" t="str">
        <f>+_01_CODIGOS_Y_COSTOS_xlsm[[#This Row],[FABRICA]]&amp;_01_CODIGOS_Y_COSTOS_xlsm[[#This Row],[CODIGO]]</f>
        <v>JORGE.CARBON5 -  17 x 15 x 7</v>
      </c>
      <c r="G1933"/>
      <c r="H1933"/>
      <c r="I1933"/>
      <c r="J1933"/>
      <c r="K1933"/>
      <c r="L1933"/>
    </row>
    <row r="1934" spans="1:12" x14ac:dyDescent="0.2">
      <c r="A1934" t="s">
        <v>6538</v>
      </c>
      <c r="B1934" s="10" t="s">
        <v>3009</v>
      </c>
      <c r="C1934" t="s">
        <v>3010</v>
      </c>
      <c r="D1934" t="s">
        <v>3011</v>
      </c>
      <c r="E1934" s="9">
        <v>1550</v>
      </c>
      <c r="F1934" s="10" t="str">
        <f>+_01_CODIGOS_Y_COSTOS_xlsm[[#This Row],[FABRICA]]&amp;_01_CODIGOS_Y_COSTOS_xlsm[[#This Row],[CODIGO]]</f>
        <v>JORGE.CARBON8 -  17 x 11 x 7</v>
      </c>
      <c r="G1934"/>
      <c r="H1934"/>
      <c r="I1934"/>
      <c r="J1934"/>
      <c r="K1934"/>
      <c r="L1934"/>
    </row>
    <row r="1935" spans="1:12" x14ac:dyDescent="0.2">
      <c r="A1935" t="s">
        <v>6538</v>
      </c>
      <c r="B1935" s="10" t="s">
        <v>3012</v>
      </c>
      <c r="C1935" t="s">
        <v>3013</v>
      </c>
      <c r="D1935" t="s">
        <v>3014</v>
      </c>
      <c r="E1935" s="9">
        <v>1550</v>
      </c>
      <c r="F1935" s="10" t="str">
        <f>+_01_CODIGOS_Y_COSTOS_xlsm[[#This Row],[FABRICA]]&amp;_01_CODIGOS_Y_COSTOS_xlsm[[#This Row],[CODIGO]]</f>
        <v>JORGE.CARBON9 -  22 x 16 x 6,3</v>
      </c>
      <c r="G1935"/>
      <c r="H1935"/>
      <c r="I1935"/>
      <c r="J1935"/>
      <c r="K1935"/>
      <c r="L1935"/>
    </row>
    <row r="1936" spans="1:12" x14ac:dyDescent="0.2">
      <c r="A1936" t="s">
        <v>6538</v>
      </c>
      <c r="B1936" s="10" t="s">
        <v>3015</v>
      </c>
      <c r="C1936" t="s">
        <v>3016</v>
      </c>
      <c r="D1936" t="s">
        <v>3017</v>
      </c>
      <c r="E1936" s="9">
        <v>1550</v>
      </c>
      <c r="F1936" s="10" t="str">
        <f>+_01_CODIGOS_Y_COSTOS_xlsm[[#This Row],[FABRICA]]&amp;_01_CODIGOS_Y_COSTOS_xlsm[[#This Row],[CODIGO]]</f>
        <v>JORGE.CARBON12 -  14 x 5 x 5</v>
      </c>
      <c r="G1936"/>
      <c r="H1936"/>
      <c r="I1936"/>
      <c r="J1936"/>
      <c r="K1936"/>
      <c r="L1936"/>
    </row>
    <row r="1937" spans="1:12" x14ac:dyDescent="0.2">
      <c r="A1937" t="s">
        <v>6538</v>
      </c>
      <c r="B1937" s="10" t="s">
        <v>3018</v>
      </c>
      <c r="C1937" t="s">
        <v>3019</v>
      </c>
      <c r="D1937" t="s">
        <v>3020</v>
      </c>
      <c r="E1937" s="9">
        <v>1550</v>
      </c>
      <c r="F1937" s="10" t="str">
        <f>+_01_CODIGOS_Y_COSTOS_xlsm[[#This Row],[FABRICA]]&amp;_01_CODIGOS_Y_COSTOS_xlsm[[#This Row],[CODIGO]]</f>
        <v>JORGE.CARBON13 -  16 x 6 x 6</v>
      </c>
      <c r="G1937"/>
      <c r="H1937"/>
      <c r="I1937"/>
      <c r="J1937"/>
      <c r="K1937"/>
      <c r="L1937"/>
    </row>
    <row r="1938" spans="1:12" x14ac:dyDescent="0.2">
      <c r="A1938" t="s">
        <v>6538</v>
      </c>
      <c r="B1938" s="10" t="s">
        <v>3021</v>
      </c>
      <c r="C1938" t="s">
        <v>3022</v>
      </c>
      <c r="D1938" t="s">
        <v>3023</v>
      </c>
      <c r="E1938" s="9">
        <v>1550</v>
      </c>
      <c r="F1938" s="10" t="str">
        <f>+_01_CODIGOS_Y_COSTOS_xlsm[[#This Row],[FABRICA]]&amp;_01_CODIGOS_Y_COSTOS_xlsm[[#This Row],[CODIGO]]</f>
        <v>JORGE.CARBON15 - 16 x 7,5 x 6,5</v>
      </c>
      <c r="G1938"/>
      <c r="H1938"/>
      <c r="I1938"/>
      <c r="J1938"/>
      <c r="K1938"/>
      <c r="L1938"/>
    </row>
    <row r="1939" spans="1:12" x14ac:dyDescent="0.2">
      <c r="A1939" t="s">
        <v>6538</v>
      </c>
      <c r="B1939" s="10" t="s">
        <v>3024</v>
      </c>
      <c r="C1939" t="s">
        <v>3025</v>
      </c>
      <c r="D1939" t="s">
        <v>3026</v>
      </c>
      <c r="E1939" s="9">
        <v>1550</v>
      </c>
      <c r="F1939" s="10" t="str">
        <f>+_01_CODIGOS_Y_COSTOS_xlsm[[#This Row],[FABRICA]]&amp;_01_CODIGOS_Y_COSTOS_xlsm[[#This Row],[CODIGO]]</f>
        <v>JORGE.CARBON16 -  17 x 6 x 6</v>
      </c>
      <c r="G1939"/>
      <c r="H1939"/>
      <c r="I1939"/>
      <c r="J1939"/>
      <c r="K1939"/>
      <c r="L1939"/>
    </row>
    <row r="1940" spans="1:12" x14ac:dyDescent="0.2">
      <c r="A1940" t="s">
        <v>6538</v>
      </c>
      <c r="B1940" s="10" t="s">
        <v>3027</v>
      </c>
      <c r="C1940" t="s">
        <v>3028</v>
      </c>
      <c r="D1940" t="s">
        <v>3029</v>
      </c>
      <c r="E1940" s="9">
        <v>1550</v>
      </c>
      <c r="F1940" s="10" t="str">
        <f>+_01_CODIGOS_Y_COSTOS_xlsm[[#This Row],[FABRICA]]&amp;_01_CODIGOS_Y_COSTOS_xlsm[[#This Row],[CODIGO]]</f>
        <v>JORGE.CARBON17 -  17 x 13 x 7</v>
      </c>
      <c r="G1940"/>
      <c r="H1940"/>
      <c r="I1940"/>
      <c r="J1940"/>
      <c r="K1940"/>
      <c r="L1940"/>
    </row>
    <row r="1941" spans="1:12" x14ac:dyDescent="0.2">
      <c r="A1941" t="s">
        <v>6538</v>
      </c>
      <c r="B1941" s="10" t="s">
        <v>3030</v>
      </c>
      <c r="C1941" t="s">
        <v>3031</v>
      </c>
      <c r="D1941" t="s">
        <v>3032</v>
      </c>
      <c r="E1941" s="9">
        <v>1550</v>
      </c>
      <c r="F1941" s="10" t="str">
        <f>+_01_CODIGOS_Y_COSTOS_xlsm[[#This Row],[FABRICA]]&amp;_01_CODIGOS_Y_COSTOS_xlsm[[#This Row],[CODIGO]]</f>
        <v>JORGE.CARBON18 -  18 x 6 x 9</v>
      </c>
      <c r="G1941"/>
      <c r="H1941"/>
      <c r="I1941"/>
      <c r="J1941"/>
      <c r="K1941"/>
      <c r="L1941"/>
    </row>
    <row r="1942" spans="1:12" x14ac:dyDescent="0.2">
      <c r="A1942" t="s">
        <v>6538</v>
      </c>
      <c r="B1942" s="10" t="s">
        <v>3033</v>
      </c>
      <c r="C1942" t="s">
        <v>3034</v>
      </c>
      <c r="D1942" t="s">
        <v>3035</v>
      </c>
      <c r="E1942" s="9">
        <v>1550</v>
      </c>
      <c r="F1942" s="10" t="str">
        <f>+_01_CODIGOS_Y_COSTOS_xlsm[[#This Row],[FABRICA]]&amp;_01_CODIGOS_Y_COSTOS_xlsm[[#This Row],[CODIGO]]</f>
        <v>JORGE.CARBON19 -  18 x 6 x 6</v>
      </c>
      <c r="G1942"/>
      <c r="H1942"/>
      <c r="I1942"/>
      <c r="J1942"/>
      <c r="K1942"/>
      <c r="L1942"/>
    </row>
    <row r="1943" spans="1:12" x14ac:dyDescent="0.2">
      <c r="A1943" t="s">
        <v>6538</v>
      </c>
      <c r="B1943" s="10" t="s">
        <v>3036</v>
      </c>
      <c r="C1943" t="s">
        <v>3037</v>
      </c>
      <c r="D1943" t="s">
        <v>3038</v>
      </c>
      <c r="E1943" s="9">
        <v>1550</v>
      </c>
      <c r="F1943" s="10" t="str">
        <f>+_01_CODIGOS_Y_COSTOS_xlsm[[#This Row],[FABRICA]]&amp;_01_CODIGOS_Y_COSTOS_xlsm[[#This Row],[CODIGO]]</f>
        <v>JORGE.CARBON20 -  18 x 17 x 7</v>
      </c>
      <c r="G1943"/>
      <c r="H1943"/>
      <c r="I1943"/>
      <c r="J1943"/>
      <c r="K1943"/>
      <c r="L1943"/>
    </row>
    <row r="1944" spans="1:12" x14ac:dyDescent="0.2">
      <c r="A1944" t="s">
        <v>6538</v>
      </c>
      <c r="B1944" s="10" t="s">
        <v>3039</v>
      </c>
      <c r="C1944" t="s">
        <v>3040</v>
      </c>
      <c r="D1944" t="s">
        <v>3041</v>
      </c>
      <c r="E1944" s="9">
        <v>1550</v>
      </c>
      <c r="F1944" s="10" t="str">
        <f>+_01_CODIGOS_Y_COSTOS_xlsm[[#This Row],[FABRICA]]&amp;_01_CODIGOS_Y_COSTOS_xlsm[[#This Row],[CODIGO]]</f>
        <v>JORGE.CARBON21 -  22 x 9 x 6</v>
      </c>
      <c r="G1944"/>
      <c r="H1944"/>
      <c r="I1944"/>
      <c r="J1944"/>
      <c r="K1944"/>
      <c r="L1944"/>
    </row>
    <row r="1945" spans="1:12" x14ac:dyDescent="0.2">
      <c r="A1945" t="s">
        <v>6538</v>
      </c>
      <c r="B1945" s="10" t="s">
        <v>3042</v>
      </c>
      <c r="C1945" t="s">
        <v>3043</v>
      </c>
      <c r="D1945" t="s">
        <v>3044</v>
      </c>
      <c r="E1945" s="9">
        <v>1550</v>
      </c>
      <c r="F1945" s="10" t="str">
        <f>+_01_CODIGOS_Y_COSTOS_xlsm[[#This Row],[FABRICA]]&amp;_01_CODIGOS_Y_COSTOS_xlsm[[#This Row],[CODIGO]]</f>
        <v>JORGE.CARBON22 -  14 x 9,5 x 5</v>
      </c>
      <c r="G1945"/>
      <c r="H1945"/>
      <c r="I1945"/>
      <c r="J1945"/>
      <c r="K1945"/>
      <c r="L1945"/>
    </row>
    <row r="1946" spans="1:12" x14ac:dyDescent="0.2">
      <c r="A1946" t="s">
        <v>6538</v>
      </c>
      <c r="B1946" s="10" t="s">
        <v>3045</v>
      </c>
      <c r="C1946" t="s">
        <v>3046</v>
      </c>
      <c r="D1946" t="s">
        <v>3047</v>
      </c>
      <c r="E1946" s="9">
        <v>1550</v>
      </c>
      <c r="F1946" s="10" t="str">
        <f>+_01_CODIGOS_Y_COSTOS_xlsm[[#This Row],[FABRICA]]&amp;_01_CODIGOS_Y_COSTOS_xlsm[[#This Row],[CODIGO]]</f>
        <v>JORGE.CARBON24 -  15 x 7 x 6</v>
      </c>
      <c r="G1946"/>
      <c r="H1946"/>
      <c r="I1946"/>
      <c r="J1946"/>
      <c r="K1946"/>
      <c r="L1946"/>
    </row>
    <row r="1947" spans="1:12" x14ac:dyDescent="0.2">
      <c r="A1947" t="s">
        <v>6538</v>
      </c>
      <c r="B1947" s="10" t="s">
        <v>3048</v>
      </c>
      <c r="C1947" t="s">
        <v>3049</v>
      </c>
      <c r="D1947" t="s">
        <v>3050</v>
      </c>
      <c r="E1947" s="9">
        <v>1550</v>
      </c>
      <c r="F1947" s="10" t="str">
        <f>+_01_CODIGOS_Y_COSTOS_xlsm[[#This Row],[FABRICA]]&amp;_01_CODIGOS_Y_COSTOS_xlsm[[#This Row],[CODIGO]]</f>
        <v>JORGE.CARBON38 -  30 x 9 x 6</v>
      </c>
      <c r="G1947"/>
      <c r="H1947"/>
      <c r="I1947"/>
      <c r="J1947"/>
      <c r="K1947"/>
      <c r="L1947"/>
    </row>
    <row r="1948" spans="1:12" x14ac:dyDescent="0.2">
      <c r="A1948" t="s">
        <v>6538</v>
      </c>
      <c r="B1948" s="10" t="s">
        <v>3051</v>
      </c>
      <c r="C1948" t="s">
        <v>3052</v>
      </c>
      <c r="D1948" t="s">
        <v>3053</v>
      </c>
      <c r="E1948" s="9">
        <v>1550</v>
      </c>
      <c r="F1948" s="10" t="str">
        <f>+_01_CODIGOS_Y_COSTOS_xlsm[[#This Row],[FABRICA]]&amp;_01_CODIGOS_Y_COSTOS_xlsm[[#This Row],[CODIGO]]</f>
        <v>JORGE.CARBON39 -  22 x 14 x 6</v>
      </c>
      <c r="G1948"/>
      <c r="H1948"/>
      <c r="I1948"/>
      <c r="J1948"/>
      <c r="K1948"/>
      <c r="L1948"/>
    </row>
    <row r="1949" spans="1:12" x14ac:dyDescent="0.2">
      <c r="A1949" t="s">
        <v>6538</v>
      </c>
      <c r="B1949" s="10" t="s">
        <v>3054</v>
      </c>
      <c r="C1949" t="s">
        <v>3055</v>
      </c>
      <c r="D1949" t="s">
        <v>3056</v>
      </c>
      <c r="E1949" s="9">
        <v>1550</v>
      </c>
      <c r="F1949" s="10" t="str">
        <f>+_01_CODIGOS_Y_COSTOS_xlsm[[#This Row],[FABRICA]]&amp;_01_CODIGOS_Y_COSTOS_xlsm[[#This Row],[CODIGO]]</f>
        <v>JORGE.CARBON41 -  18 x 8 x 5</v>
      </c>
      <c r="G1949"/>
      <c r="H1949"/>
      <c r="I1949"/>
      <c r="J1949"/>
      <c r="K1949"/>
      <c r="L1949"/>
    </row>
    <row r="1950" spans="1:12" x14ac:dyDescent="0.2">
      <c r="A1950" t="s">
        <v>6538</v>
      </c>
      <c r="B1950" s="10" t="s">
        <v>3057</v>
      </c>
      <c r="C1950" t="s">
        <v>3058</v>
      </c>
      <c r="D1950" t="s">
        <v>3059</v>
      </c>
      <c r="E1950" s="9">
        <v>1550</v>
      </c>
      <c r="F1950" s="10" t="str">
        <f>+_01_CODIGOS_Y_COSTOS_xlsm[[#This Row],[FABRICA]]&amp;_01_CODIGOS_Y_COSTOS_xlsm[[#This Row],[CODIGO]]</f>
        <v>JORGE.CARBON42 -  17 x 8 x 6</v>
      </c>
      <c r="G1950"/>
      <c r="H1950"/>
      <c r="I1950"/>
      <c r="J1950"/>
      <c r="K1950"/>
      <c r="L1950"/>
    </row>
    <row r="1951" spans="1:12" x14ac:dyDescent="0.2">
      <c r="A1951" t="s">
        <v>6538</v>
      </c>
      <c r="B1951" s="10" t="s">
        <v>3060</v>
      </c>
      <c r="C1951" t="s">
        <v>3061</v>
      </c>
      <c r="D1951" t="s">
        <v>3062</v>
      </c>
      <c r="E1951" s="9">
        <v>1550</v>
      </c>
      <c r="F1951" s="10" t="str">
        <f>+_01_CODIGOS_Y_COSTOS_xlsm[[#This Row],[FABRICA]]&amp;_01_CODIGOS_Y_COSTOS_xlsm[[#This Row],[CODIGO]]</f>
        <v>JORGE.CARBON43 -  13 x 8 x 5</v>
      </c>
      <c r="G1951"/>
      <c r="H1951"/>
      <c r="I1951"/>
      <c r="J1951"/>
      <c r="K1951"/>
      <c r="L1951"/>
    </row>
    <row r="1952" spans="1:12" x14ac:dyDescent="0.2">
      <c r="A1952" t="s">
        <v>6538</v>
      </c>
      <c r="B1952" s="10" t="s">
        <v>3063</v>
      </c>
      <c r="C1952" t="s">
        <v>3064</v>
      </c>
      <c r="D1952" t="s">
        <v>3065</v>
      </c>
      <c r="E1952" s="9">
        <v>1550</v>
      </c>
      <c r="F1952" s="10" t="str">
        <f>+_01_CODIGOS_Y_COSTOS_xlsm[[#This Row],[FABRICA]]&amp;_01_CODIGOS_Y_COSTOS_xlsm[[#This Row],[CODIGO]]</f>
        <v>JORGE.CARBON44 -  10 x 8 x 5</v>
      </c>
      <c r="G1952"/>
      <c r="H1952"/>
      <c r="I1952"/>
      <c r="J1952"/>
      <c r="K1952"/>
      <c r="L1952"/>
    </row>
    <row r="1953" spans="1:12" x14ac:dyDescent="0.2">
      <c r="A1953" t="s">
        <v>6538</v>
      </c>
      <c r="B1953" s="10" t="s">
        <v>3066</v>
      </c>
      <c r="C1953" t="s">
        <v>3067</v>
      </c>
      <c r="D1953" t="s">
        <v>3068</v>
      </c>
      <c r="E1953" s="9">
        <v>1550</v>
      </c>
      <c r="F1953" s="10" t="str">
        <f>+_01_CODIGOS_Y_COSTOS_xlsm[[#This Row],[FABRICA]]&amp;_01_CODIGOS_Y_COSTOS_xlsm[[#This Row],[CODIGO]]</f>
        <v>JORGE.CARBON47 - 15 x 9 x 6,3</v>
      </c>
      <c r="G1953"/>
      <c r="H1953"/>
      <c r="I1953"/>
      <c r="J1953"/>
      <c r="K1953"/>
      <c r="L1953"/>
    </row>
    <row r="1954" spans="1:12" x14ac:dyDescent="0.2">
      <c r="A1954" t="s">
        <v>6538</v>
      </c>
      <c r="B1954" s="10" t="s">
        <v>3069</v>
      </c>
      <c r="C1954" t="s">
        <v>3070</v>
      </c>
      <c r="D1954" t="s">
        <v>3071</v>
      </c>
      <c r="E1954" s="9">
        <v>1550</v>
      </c>
      <c r="F1954" s="10" t="str">
        <f>+_01_CODIGOS_Y_COSTOS_xlsm[[#This Row],[FABRICA]]&amp;_01_CODIGOS_Y_COSTOS_xlsm[[#This Row],[CODIGO]]</f>
        <v>JORGE.CARBON48 -  6 x 10 x 20</v>
      </c>
      <c r="G1954"/>
      <c r="H1954"/>
      <c r="I1954"/>
      <c r="J1954"/>
      <c r="K1954"/>
      <c r="L1954"/>
    </row>
    <row r="1955" spans="1:12" x14ac:dyDescent="0.2">
      <c r="A1955" t="s">
        <v>6538</v>
      </c>
      <c r="B1955" s="10" t="s">
        <v>3072</v>
      </c>
      <c r="C1955" t="s">
        <v>3073</v>
      </c>
      <c r="D1955" t="s">
        <v>3074</v>
      </c>
      <c r="E1955" s="9">
        <v>1550</v>
      </c>
      <c r="F1955" s="10" t="str">
        <f>+_01_CODIGOS_Y_COSTOS_xlsm[[#This Row],[FABRICA]]&amp;_01_CODIGOS_Y_COSTOS_xlsm[[#This Row],[CODIGO]]</f>
        <v>JORGE.CARBON50 - 20 x 6 x 6</v>
      </c>
      <c r="G1955"/>
      <c r="H1955"/>
      <c r="I1955"/>
      <c r="J1955"/>
      <c r="K1955"/>
      <c r="L1955"/>
    </row>
    <row r="1956" spans="1:12" x14ac:dyDescent="0.2">
      <c r="A1956" t="s">
        <v>6538</v>
      </c>
      <c r="B1956" s="10" t="s">
        <v>3075</v>
      </c>
      <c r="C1956" t="s">
        <v>3076</v>
      </c>
      <c r="D1956" t="s">
        <v>3077</v>
      </c>
      <c r="E1956" s="9">
        <v>1550</v>
      </c>
      <c r="F1956" s="10" t="str">
        <f>+_01_CODIGOS_Y_COSTOS_xlsm[[#This Row],[FABRICA]]&amp;_01_CODIGOS_Y_COSTOS_xlsm[[#This Row],[CODIGO]]</f>
        <v>JORGE.CARBON53 - 12 x 7,8 x 4,8</v>
      </c>
      <c r="G1956"/>
      <c r="H1956"/>
      <c r="I1956"/>
      <c r="J1956"/>
      <c r="K1956"/>
      <c r="L1956"/>
    </row>
    <row r="1957" spans="1:12" x14ac:dyDescent="0.2">
      <c r="A1957" t="s">
        <v>6538</v>
      </c>
      <c r="B1957" s="10" t="s">
        <v>3078</v>
      </c>
      <c r="C1957" t="s">
        <v>3079</v>
      </c>
      <c r="D1957" t="s">
        <v>3080</v>
      </c>
      <c r="E1957" s="9">
        <v>1550</v>
      </c>
      <c r="F1957" s="10" t="str">
        <f>+_01_CODIGOS_Y_COSTOS_xlsm[[#This Row],[FABRICA]]&amp;_01_CODIGOS_Y_COSTOS_xlsm[[#This Row],[CODIGO]]</f>
        <v>JORGE.CARBON54 - 6 x 8 x 15</v>
      </c>
      <c r="G1957"/>
      <c r="H1957"/>
      <c r="I1957"/>
      <c r="J1957"/>
      <c r="K1957"/>
      <c r="L1957"/>
    </row>
    <row r="1958" spans="1:12" x14ac:dyDescent="0.2">
      <c r="A1958" t="s">
        <v>6538</v>
      </c>
      <c r="B1958" s="10" t="s">
        <v>3081</v>
      </c>
      <c r="C1958" t="s">
        <v>3082</v>
      </c>
      <c r="D1958" t="s">
        <v>3083</v>
      </c>
      <c r="E1958" s="9">
        <v>1550</v>
      </c>
      <c r="F1958" s="10" t="str">
        <f>+_01_CODIGOS_Y_COSTOS_xlsm[[#This Row],[FABRICA]]&amp;_01_CODIGOS_Y_COSTOS_xlsm[[#This Row],[CODIGO]]</f>
        <v>JORGE.CARBON55 - 5 x 8 x 14</v>
      </c>
      <c r="G1958"/>
      <c r="H1958"/>
      <c r="I1958"/>
      <c r="J1958"/>
      <c r="K1958"/>
      <c r="L1958"/>
    </row>
    <row r="1959" spans="1:12" x14ac:dyDescent="0.2">
      <c r="A1959" t="s">
        <v>6538</v>
      </c>
      <c r="B1959" s="10" t="s">
        <v>3084</v>
      </c>
      <c r="C1959" t="s">
        <v>3085</v>
      </c>
      <c r="D1959" t="s">
        <v>3086</v>
      </c>
      <c r="E1959" s="9">
        <v>1550</v>
      </c>
      <c r="F1959" s="10" t="str">
        <f>+_01_CODIGOS_Y_COSTOS_xlsm[[#This Row],[FABRICA]]&amp;_01_CODIGOS_Y_COSTOS_xlsm[[#This Row],[CODIGO]]</f>
        <v>JORGE.CARBON62 - 6 x 10 x 14</v>
      </c>
      <c r="G1959"/>
      <c r="H1959"/>
      <c r="I1959"/>
      <c r="J1959"/>
      <c r="K1959"/>
      <c r="L1959"/>
    </row>
    <row r="1960" spans="1:12" x14ac:dyDescent="0.2">
      <c r="A1960" t="s">
        <v>6538</v>
      </c>
      <c r="B1960" s="10" t="s">
        <v>3087</v>
      </c>
      <c r="C1960" t="s">
        <v>3088</v>
      </c>
      <c r="D1960" t="s">
        <v>3089</v>
      </c>
      <c r="E1960" s="9">
        <v>1550</v>
      </c>
      <c r="F1960" s="10" t="str">
        <f>+_01_CODIGOS_Y_COSTOS_xlsm[[#This Row],[FABRICA]]&amp;_01_CODIGOS_Y_COSTOS_xlsm[[#This Row],[CODIGO]]</f>
        <v>JORGE.CARBON70 - 14 x 7 x 6</v>
      </c>
      <c r="G1960"/>
      <c r="H1960"/>
      <c r="I1960"/>
      <c r="J1960"/>
      <c r="K1960"/>
      <c r="L1960"/>
    </row>
    <row r="1961" spans="1:12" x14ac:dyDescent="0.2">
      <c r="A1961" t="s">
        <v>6538</v>
      </c>
      <c r="B1961" s="10" t="s">
        <v>3090</v>
      </c>
      <c r="C1961" t="s">
        <v>3091</v>
      </c>
      <c r="D1961" t="s">
        <v>3092</v>
      </c>
      <c r="E1961" s="9">
        <v>1550</v>
      </c>
      <c r="F1961" s="10" t="str">
        <f>+_01_CODIGOS_Y_COSTOS_xlsm[[#This Row],[FABRICA]]&amp;_01_CODIGOS_Y_COSTOS_xlsm[[#This Row],[CODIGO]]</f>
        <v>JORGE.CARBON81 - 15 x 4,5 x 4,5</v>
      </c>
      <c r="G1961"/>
      <c r="H1961"/>
      <c r="I1961"/>
      <c r="J1961"/>
      <c r="K1961"/>
      <c r="L1961"/>
    </row>
    <row r="1962" spans="1:12" x14ac:dyDescent="0.2">
      <c r="A1962" t="s">
        <v>6538</v>
      </c>
      <c r="B1962" s="10" t="s">
        <v>3093</v>
      </c>
      <c r="C1962" t="s">
        <v>3094</v>
      </c>
      <c r="D1962" t="s">
        <v>3095</v>
      </c>
      <c r="E1962" s="9">
        <v>1550</v>
      </c>
      <c r="F1962" s="10" t="str">
        <f>+_01_CODIGOS_Y_COSTOS_xlsm[[#This Row],[FABRICA]]&amp;_01_CODIGOS_Y_COSTOS_xlsm[[#This Row],[CODIGO]]</f>
        <v>JORGE.CARBON82 - 18 x 8 x 6</v>
      </c>
      <c r="G1962"/>
      <c r="H1962"/>
      <c r="I1962"/>
      <c r="J1962"/>
      <c r="K1962"/>
      <c r="L1962"/>
    </row>
    <row r="1963" spans="1:12" x14ac:dyDescent="0.2">
      <c r="A1963" t="s">
        <v>6538</v>
      </c>
      <c r="B1963" s="10" t="s">
        <v>3096</v>
      </c>
      <c r="C1963" t="s">
        <v>3097</v>
      </c>
      <c r="D1963" t="s">
        <v>3098</v>
      </c>
      <c r="E1963" s="9">
        <v>1550</v>
      </c>
      <c r="F1963" s="10" t="str">
        <f>+_01_CODIGOS_Y_COSTOS_xlsm[[#This Row],[FABRICA]]&amp;_01_CODIGOS_Y_COSTOS_xlsm[[#This Row],[CODIGO]]</f>
        <v>JORGE.CARBON89 - 19 x 18 x 7</v>
      </c>
      <c r="G1963"/>
      <c r="H1963"/>
      <c r="I1963"/>
      <c r="J1963"/>
      <c r="K1963"/>
      <c r="L1963"/>
    </row>
    <row r="1964" spans="1:12" x14ac:dyDescent="0.2">
      <c r="A1964" t="s">
        <v>6538</v>
      </c>
      <c r="B1964" s="10" t="s">
        <v>3099</v>
      </c>
      <c r="C1964" t="s">
        <v>3100</v>
      </c>
      <c r="D1964" t="s">
        <v>3101</v>
      </c>
      <c r="E1964" s="9">
        <v>1550</v>
      </c>
      <c r="F1964" s="10" t="str">
        <f>+_01_CODIGOS_Y_COSTOS_xlsm[[#This Row],[FABRICA]]&amp;_01_CODIGOS_Y_COSTOS_xlsm[[#This Row],[CODIGO]]</f>
        <v>JORGE.CARBON94 - 14 x 10 x 6</v>
      </c>
      <c r="G1964"/>
      <c r="H1964"/>
      <c r="I1964"/>
      <c r="J1964"/>
      <c r="K1964"/>
      <c r="L1964"/>
    </row>
    <row r="1965" spans="1:12" x14ac:dyDescent="0.2">
      <c r="A1965" t="s">
        <v>6538</v>
      </c>
      <c r="B1965" s="10" t="s">
        <v>3102</v>
      </c>
      <c r="C1965" t="s">
        <v>3103</v>
      </c>
      <c r="D1965" t="s">
        <v>3104</v>
      </c>
      <c r="E1965" s="9">
        <v>1550</v>
      </c>
      <c r="F1965" s="10" t="str">
        <f>+_01_CODIGOS_Y_COSTOS_xlsm[[#This Row],[FABRICA]]&amp;_01_CODIGOS_Y_COSTOS_xlsm[[#This Row],[CODIGO]]</f>
        <v>JORGE.CARBON105 - 16 x 11 x 6</v>
      </c>
      <c r="G1965"/>
      <c r="H1965"/>
      <c r="I1965"/>
      <c r="J1965"/>
      <c r="K1965"/>
      <c r="L1965"/>
    </row>
    <row r="1966" spans="1:12" x14ac:dyDescent="0.2">
      <c r="A1966" t="s">
        <v>6538</v>
      </c>
      <c r="B1966" s="10" t="s">
        <v>3105</v>
      </c>
      <c r="C1966" t="s">
        <v>3106</v>
      </c>
      <c r="D1966" t="s">
        <v>3107</v>
      </c>
      <c r="E1966" s="9">
        <v>1550</v>
      </c>
      <c r="F1966" s="10" t="str">
        <f>+_01_CODIGOS_Y_COSTOS_xlsm[[#This Row],[FABRICA]]&amp;_01_CODIGOS_Y_COSTOS_xlsm[[#This Row],[CODIGO]]</f>
        <v>JORGE.CARBON107 - 14 x 8 x 5</v>
      </c>
      <c r="G1966"/>
      <c r="H1966"/>
      <c r="I1966"/>
      <c r="J1966"/>
      <c r="K1966"/>
      <c r="L1966"/>
    </row>
    <row r="1967" spans="1:12" x14ac:dyDescent="0.2">
      <c r="A1967" t="s">
        <v>6538</v>
      </c>
      <c r="B1967" s="10" t="s">
        <v>3108</v>
      </c>
      <c r="C1967" t="s">
        <v>3109</v>
      </c>
      <c r="D1967" t="s">
        <v>3107</v>
      </c>
      <c r="E1967" s="9">
        <v>1550</v>
      </c>
      <c r="F1967" s="10" t="str">
        <f>+_01_CODIGOS_Y_COSTOS_xlsm[[#This Row],[FABRICA]]&amp;_01_CODIGOS_Y_COSTOS_xlsm[[#This Row],[CODIGO]]</f>
        <v>JORGE.CARBON108 - 18 x 8 x 6</v>
      </c>
      <c r="G1967"/>
      <c r="H1967"/>
      <c r="I1967"/>
      <c r="J1967"/>
      <c r="K1967"/>
      <c r="L1967"/>
    </row>
    <row r="1968" spans="1:12" x14ac:dyDescent="0.2">
      <c r="A1968" t="s">
        <v>6538</v>
      </c>
      <c r="B1968" s="10" t="s">
        <v>3110</v>
      </c>
      <c r="C1968" t="s">
        <v>3111</v>
      </c>
      <c r="D1968" t="s">
        <v>3112</v>
      </c>
      <c r="E1968" s="9">
        <v>1550</v>
      </c>
      <c r="F1968" s="10" t="str">
        <f>+_01_CODIGOS_Y_COSTOS_xlsm[[#This Row],[FABRICA]]&amp;_01_CODIGOS_Y_COSTOS_xlsm[[#This Row],[CODIGO]]</f>
        <v>JORGE.CARBON109 - 13,7 x 7 x 6</v>
      </c>
      <c r="G1968"/>
      <c r="H1968"/>
      <c r="I1968"/>
      <c r="J1968"/>
      <c r="K1968"/>
      <c r="L1968"/>
    </row>
    <row r="1969" spans="1:12" x14ac:dyDescent="0.2">
      <c r="A1969" t="s">
        <v>4136</v>
      </c>
      <c r="B1969" s="10" t="s">
        <v>3113</v>
      </c>
      <c r="C1969" t="s">
        <v>8337</v>
      </c>
      <c r="D1969" t="s">
        <v>8338</v>
      </c>
      <c r="E1969" s="9">
        <v>8.3945000000000007</v>
      </c>
      <c r="F1969" s="10" t="str">
        <f>+_01_CODIGOS_Y_COSTOS_xlsm[[#This Row],[FABRICA]]&amp;_01_CODIGOS_Y_COSTOS_xlsm[[#This Row],[CODIGO]]</f>
        <v>OTIA01012-12</v>
      </c>
      <c r="G1969"/>
      <c r="H1969"/>
      <c r="I1969"/>
      <c r="J1969"/>
      <c r="K1969"/>
      <c r="L1969"/>
    </row>
    <row r="1970" spans="1:12" x14ac:dyDescent="0.2">
      <c r="A1970" t="s">
        <v>4136</v>
      </c>
      <c r="B1970" s="10" t="s">
        <v>3117</v>
      </c>
      <c r="C1970" t="s">
        <v>6693</v>
      </c>
      <c r="D1970" t="s">
        <v>8339</v>
      </c>
      <c r="E1970" s="9">
        <v>11.194100000000001</v>
      </c>
      <c r="F1970" s="10" t="str">
        <f>+_01_CODIGOS_Y_COSTOS_xlsm[[#This Row],[FABRICA]]&amp;_01_CODIGOS_Y_COSTOS_xlsm[[#This Row],[CODIGO]]</f>
        <v>OTIA01012-16</v>
      </c>
      <c r="G1970"/>
      <c r="H1970"/>
      <c r="I1970"/>
      <c r="J1970"/>
      <c r="K1970"/>
      <c r="L1970"/>
    </row>
    <row r="1971" spans="1:12" x14ac:dyDescent="0.2">
      <c r="A1971" t="s">
        <v>4136</v>
      </c>
      <c r="B1971" s="10" t="s">
        <v>3120</v>
      </c>
      <c r="C1971" t="s">
        <v>8340</v>
      </c>
      <c r="D1971" t="s">
        <v>8341</v>
      </c>
      <c r="E1971" s="9">
        <v>13.9895</v>
      </c>
      <c r="F1971" s="10" t="str">
        <f>+_01_CODIGOS_Y_COSTOS_xlsm[[#This Row],[FABRICA]]&amp;_01_CODIGOS_Y_COSTOS_xlsm[[#This Row],[CODIGO]]</f>
        <v>OTIA01012-20</v>
      </c>
      <c r="G1971"/>
      <c r="H1971"/>
      <c r="I1971"/>
      <c r="J1971"/>
      <c r="K1971"/>
      <c r="L1971"/>
    </row>
    <row r="1972" spans="1:12" x14ac:dyDescent="0.2">
      <c r="A1972" t="s">
        <v>4136</v>
      </c>
      <c r="B1972" s="10" t="s">
        <v>3123</v>
      </c>
      <c r="C1972" t="s">
        <v>6694</v>
      </c>
      <c r="D1972" t="s">
        <v>8342</v>
      </c>
      <c r="E1972" s="9">
        <v>12.4076</v>
      </c>
      <c r="F1972" s="10" t="str">
        <f>+_01_CODIGOS_Y_COSTOS_xlsm[[#This Row],[FABRICA]]&amp;_01_CODIGOS_Y_COSTOS_xlsm[[#This Row],[CODIGO]]</f>
        <v>OTIA01012.5-14</v>
      </c>
      <c r="G1972"/>
      <c r="H1972"/>
      <c r="I1972"/>
      <c r="J1972"/>
      <c r="K1972"/>
      <c r="L1972"/>
    </row>
    <row r="1973" spans="1:12" x14ac:dyDescent="0.2">
      <c r="A1973" t="s">
        <v>4136</v>
      </c>
      <c r="B1973" s="10" t="s">
        <v>3126</v>
      </c>
      <c r="C1973" t="s">
        <v>8343</v>
      </c>
      <c r="D1973" t="s">
        <v>8344</v>
      </c>
      <c r="E1973" s="9">
        <v>14.1746</v>
      </c>
      <c r="F1973" s="10" t="str">
        <f>+_01_CODIGOS_Y_COSTOS_xlsm[[#This Row],[FABRICA]]&amp;_01_CODIGOS_Y_COSTOS_xlsm[[#This Row],[CODIGO]]</f>
        <v>OTIA01012.5-16</v>
      </c>
      <c r="G1973"/>
      <c r="H1973"/>
      <c r="I1973"/>
      <c r="J1973"/>
      <c r="K1973"/>
      <c r="L1973"/>
    </row>
    <row r="1974" spans="1:12" x14ac:dyDescent="0.2">
      <c r="A1974" t="s">
        <v>4136</v>
      </c>
      <c r="B1974" s="10" t="s">
        <v>3129</v>
      </c>
      <c r="C1974" t="s">
        <v>8345</v>
      </c>
      <c r="D1974" t="s">
        <v>8346</v>
      </c>
      <c r="E1974" s="9">
        <v>23.0396</v>
      </c>
      <c r="F1974" s="10" t="str">
        <f>+_01_CODIGOS_Y_COSTOS_xlsm[[#This Row],[FABRICA]]&amp;_01_CODIGOS_Y_COSTOS_xlsm[[#This Row],[CODIGO]]</f>
        <v>OTIA01012.5-26</v>
      </c>
      <c r="G1974"/>
      <c r="H1974"/>
      <c r="I1974"/>
      <c r="J1974"/>
      <c r="K1974"/>
      <c r="L1974"/>
    </row>
    <row r="1975" spans="1:12" x14ac:dyDescent="0.2">
      <c r="A1975" t="s">
        <v>4136</v>
      </c>
      <c r="B1975" s="10" t="s">
        <v>3132</v>
      </c>
      <c r="C1975" t="s">
        <v>8347</v>
      </c>
      <c r="D1975" t="s">
        <v>8348</v>
      </c>
      <c r="E1975" s="9">
        <v>26.595099999999999</v>
      </c>
      <c r="F1975" s="10" t="str">
        <f>+_01_CODIGOS_Y_COSTOS_xlsm[[#This Row],[FABRICA]]&amp;_01_CODIGOS_Y_COSTOS_xlsm[[#This Row],[CODIGO]]</f>
        <v>OTIA01012.5-30</v>
      </c>
      <c r="G1975"/>
      <c r="H1975"/>
      <c r="I1975"/>
      <c r="J1975"/>
      <c r="K1975"/>
      <c r="L1975"/>
    </row>
    <row r="1976" spans="1:12" x14ac:dyDescent="0.2">
      <c r="A1976" t="s">
        <v>4136</v>
      </c>
      <c r="B1976" s="10" t="s">
        <v>3135</v>
      </c>
      <c r="C1976" t="s">
        <v>8349</v>
      </c>
      <c r="D1976" t="s">
        <v>8350</v>
      </c>
      <c r="E1976" s="9">
        <v>14.005100000000001</v>
      </c>
      <c r="F1976" s="10" t="str">
        <f>+_01_CODIGOS_Y_COSTOS_xlsm[[#This Row],[FABRICA]]&amp;_01_CODIGOS_Y_COSTOS_xlsm[[#This Row],[CODIGO]]</f>
        <v>OTIA01013-14</v>
      </c>
      <c r="G1976"/>
      <c r="H1976"/>
      <c r="I1976"/>
      <c r="J1976"/>
      <c r="K1976"/>
      <c r="L1976"/>
    </row>
    <row r="1977" spans="1:12" x14ac:dyDescent="0.2">
      <c r="A1977" t="s">
        <v>4136</v>
      </c>
      <c r="B1977" s="10" t="s">
        <v>3138</v>
      </c>
      <c r="C1977" t="s">
        <v>8948</v>
      </c>
      <c r="D1977" t="s">
        <v>8351</v>
      </c>
      <c r="E1977" s="9">
        <v>18.0106</v>
      </c>
      <c r="F1977" s="10" t="str">
        <f>+_01_CODIGOS_Y_COSTOS_xlsm[[#This Row],[FABRICA]]&amp;_01_CODIGOS_Y_COSTOS_xlsm[[#This Row],[CODIGO]]</f>
        <v>OTIA01013-18</v>
      </c>
      <c r="G1977"/>
      <c r="H1977"/>
      <c r="I1977"/>
      <c r="J1977"/>
      <c r="K1977"/>
      <c r="L1977"/>
    </row>
    <row r="1978" spans="1:12" x14ac:dyDescent="0.2">
      <c r="A1978" t="s">
        <v>4136</v>
      </c>
      <c r="B1978" s="10" t="s">
        <v>3141</v>
      </c>
      <c r="C1978" t="s">
        <v>6695</v>
      </c>
      <c r="D1978" t="s">
        <v>8352</v>
      </c>
      <c r="E1978" s="9">
        <v>20.0152</v>
      </c>
      <c r="F1978" s="10" t="str">
        <f>+_01_CODIGOS_Y_COSTOS_xlsm[[#This Row],[FABRICA]]&amp;_01_CODIGOS_Y_COSTOS_xlsm[[#This Row],[CODIGO]]</f>
        <v>OTIA01013-20</v>
      </c>
      <c r="G1978"/>
      <c r="H1978"/>
      <c r="I1978"/>
      <c r="J1978"/>
      <c r="K1978"/>
      <c r="L1978"/>
    </row>
    <row r="1979" spans="1:12" x14ac:dyDescent="0.2">
      <c r="A1979" t="s">
        <v>4136</v>
      </c>
      <c r="B1979" s="10" t="s">
        <v>3143</v>
      </c>
      <c r="C1979" t="s">
        <v>6696</v>
      </c>
      <c r="D1979" t="s">
        <v>8353</v>
      </c>
      <c r="E1979" s="9">
        <v>26.0213</v>
      </c>
      <c r="F1979" s="10" t="str">
        <f>+_01_CODIGOS_Y_COSTOS_xlsm[[#This Row],[FABRICA]]&amp;_01_CODIGOS_Y_COSTOS_xlsm[[#This Row],[CODIGO]]</f>
        <v>OTIA01013-26</v>
      </c>
      <c r="G1979"/>
      <c r="H1979"/>
      <c r="I1979"/>
      <c r="J1979"/>
      <c r="K1979"/>
      <c r="L1979"/>
    </row>
    <row r="1980" spans="1:12" x14ac:dyDescent="0.2">
      <c r="A1980" t="s">
        <v>4136</v>
      </c>
      <c r="B1980" s="10" t="s">
        <v>3146</v>
      </c>
      <c r="C1980" t="s">
        <v>8354</v>
      </c>
      <c r="D1980" t="s">
        <v>8355</v>
      </c>
      <c r="E1980" s="9">
        <v>30.018899999999999</v>
      </c>
      <c r="F1980" s="10" t="str">
        <f>+_01_CODIGOS_Y_COSTOS_xlsm[[#This Row],[FABRICA]]&amp;_01_CODIGOS_Y_COSTOS_xlsm[[#This Row],[CODIGO]]</f>
        <v>OTIA01013-30</v>
      </c>
      <c r="G1980"/>
      <c r="H1980"/>
      <c r="I1980"/>
      <c r="J1980"/>
      <c r="K1980"/>
      <c r="L1980"/>
    </row>
    <row r="1981" spans="1:12" x14ac:dyDescent="0.2">
      <c r="A1981" t="s">
        <v>4136</v>
      </c>
      <c r="B1981" s="10" t="s">
        <v>3149</v>
      </c>
      <c r="C1981" t="s">
        <v>8356</v>
      </c>
      <c r="D1981" t="s">
        <v>8357</v>
      </c>
      <c r="E1981" s="9">
        <v>36.032899999999998</v>
      </c>
      <c r="F1981" s="10" t="str">
        <f>+_01_CODIGOS_Y_COSTOS_xlsm[[#This Row],[FABRICA]]&amp;_01_CODIGOS_Y_COSTOS_xlsm[[#This Row],[CODIGO]]</f>
        <v>OTIA01013-36</v>
      </c>
      <c r="G1981"/>
      <c r="H1981"/>
      <c r="I1981"/>
      <c r="J1981"/>
      <c r="K1981"/>
      <c r="L1981"/>
    </row>
    <row r="1982" spans="1:12" x14ac:dyDescent="0.2">
      <c r="A1982" t="s">
        <v>4136</v>
      </c>
      <c r="B1982" s="10" t="s">
        <v>3152</v>
      </c>
      <c r="C1982" t="s">
        <v>8358</v>
      </c>
      <c r="D1982" t="s">
        <v>8359</v>
      </c>
      <c r="E1982" s="9">
        <v>40.0304</v>
      </c>
      <c r="F1982" s="10" t="str">
        <f>+_01_CODIGOS_Y_COSTOS_xlsm[[#This Row],[FABRICA]]&amp;_01_CODIGOS_Y_COSTOS_xlsm[[#This Row],[CODIGO]]</f>
        <v>OTIA01013-40</v>
      </c>
      <c r="G1982"/>
      <c r="H1982"/>
      <c r="I1982"/>
      <c r="J1982"/>
      <c r="K1982"/>
      <c r="L1982"/>
    </row>
    <row r="1983" spans="1:12" x14ac:dyDescent="0.2">
      <c r="A1983" t="s">
        <v>4136</v>
      </c>
      <c r="B1983" s="10" t="s">
        <v>3155</v>
      </c>
      <c r="C1983" t="s">
        <v>6697</v>
      </c>
      <c r="D1983" t="s">
        <v>8360</v>
      </c>
      <c r="E1983" s="9">
        <v>45.0381</v>
      </c>
      <c r="F1983" s="10" t="str">
        <f>+_01_CODIGOS_Y_COSTOS_xlsm[[#This Row],[FABRICA]]&amp;_01_CODIGOS_Y_COSTOS_xlsm[[#This Row],[CODIGO]]</f>
        <v>OTIA01013-45</v>
      </c>
      <c r="G1983"/>
      <c r="H1983"/>
      <c r="I1983"/>
      <c r="J1983"/>
      <c r="K1983"/>
      <c r="L1983"/>
    </row>
    <row r="1984" spans="1:12" x14ac:dyDescent="0.2">
      <c r="A1984" t="s">
        <v>4136</v>
      </c>
      <c r="B1984" s="10" t="s">
        <v>3158</v>
      </c>
      <c r="C1984" t="s">
        <v>8361</v>
      </c>
      <c r="D1984" t="s">
        <v>8362</v>
      </c>
      <c r="E1984" s="9">
        <v>49.770699999999998</v>
      </c>
      <c r="F1984" s="10" t="str">
        <f>+_01_CODIGOS_Y_COSTOS_xlsm[[#This Row],[FABRICA]]&amp;_01_CODIGOS_Y_COSTOS_xlsm[[#This Row],[CODIGO]]</f>
        <v>OTIA01013-50</v>
      </c>
      <c r="G1984"/>
      <c r="H1984"/>
      <c r="I1984"/>
      <c r="J1984"/>
      <c r="K1984"/>
      <c r="L1984"/>
    </row>
    <row r="1985" spans="1:12" x14ac:dyDescent="0.2">
      <c r="A1985" t="s">
        <v>4136</v>
      </c>
      <c r="B1985" s="10" t="s">
        <v>3161</v>
      </c>
      <c r="C1985" t="s">
        <v>8949</v>
      </c>
      <c r="D1985" t="s">
        <v>8363</v>
      </c>
      <c r="E1985" s="9">
        <v>23.3401</v>
      </c>
      <c r="F1985" s="10" t="str">
        <f>+_01_CODIGOS_Y_COSTOS_xlsm[[#This Row],[FABRICA]]&amp;_01_CODIGOS_Y_COSTOS_xlsm[[#This Row],[CODIGO]]</f>
        <v>OTIA01013.5-20H</v>
      </c>
      <c r="G1985"/>
      <c r="H1985"/>
      <c r="I1985"/>
      <c r="J1985"/>
      <c r="K1985"/>
      <c r="L1985"/>
    </row>
    <row r="1986" spans="1:12" x14ac:dyDescent="0.2">
      <c r="A1986" t="s">
        <v>4136</v>
      </c>
      <c r="B1986" s="10" t="s">
        <v>3164</v>
      </c>
      <c r="C1986" t="s">
        <v>8364</v>
      </c>
      <c r="D1986" t="s">
        <v>8365</v>
      </c>
      <c r="E1986" s="9">
        <v>38.061300000000003</v>
      </c>
      <c r="F1986" s="10" t="str">
        <f>+_01_CODIGOS_Y_COSTOS_xlsm[[#This Row],[FABRICA]]&amp;_01_CODIGOS_Y_COSTOS_xlsm[[#This Row],[CODIGO]]</f>
        <v>OTIA01013.5-30</v>
      </c>
      <c r="G1986"/>
      <c r="H1986"/>
      <c r="I1986"/>
      <c r="J1986"/>
      <c r="K1986"/>
      <c r="L1986"/>
    </row>
    <row r="1987" spans="1:12" x14ac:dyDescent="0.2">
      <c r="A1987" t="s">
        <v>4136</v>
      </c>
      <c r="B1987" s="10" t="s">
        <v>3167</v>
      </c>
      <c r="C1987" t="s">
        <v>8366</v>
      </c>
      <c r="D1987" t="s">
        <v>8367</v>
      </c>
      <c r="E1987" s="9">
        <v>50.757599999999996</v>
      </c>
      <c r="F1987" s="10" t="str">
        <f>+_01_CODIGOS_Y_COSTOS_xlsm[[#This Row],[FABRICA]]&amp;_01_CODIGOS_Y_COSTOS_xlsm[[#This Row],[CODIGO]]</f>
        <v>OTIA01013.5-40</v>
      </c>
      <c r="G1987"/>
      <c r="H1987"/>
      <c r="I1987"/>
      <c r="J1987"/>
      <c r="K1987"/>
      <c r="L1987"/>
    </row>
    <row r="1988" spans="1:12" x14ac:dyDescent="0.2">
      <c r="A1988" t="s">
        <v>4136</v>
      </c>
      <c r="B1988" s="10" t="s">
        <v>3170</v>
      </c>
      <c r="C1988" t="s">
        <v>8368</v>
      </c>
      <c r="D1988" t="s">
        <v>4874</v>
      </c>
      <c r="E1988" s="9">
        <v>63.444800000000001</v>
      </c>
      <c r="F1988" s="10" t="str">
        <f>+_01_CODIGOS_Y_COSTOS_xlsm[[#This Row],[FABRICA]]&amp;_01_CODIGOS_Y_COSTOS_xlsm[[#This Row],[CODIGO]]</f>
        <v>OTIA01013.5-50</v>
      </c>
      <c r="G1988"/>
      <c r="H1988"/>
      <c r="I1988"/>
      <c r="J1988"/>
      <c r="K1988"/>
      <c r="L1988"/>
    </row>
    <row r="1989" spans="1:12" x14ac:dyDescent="0.2">
      <c r="A1989" t="s">
        <v>4136</v>
      </c>
      <c r="B1989" s="10" t="s">
        <v>3173</v>
      </c>
      <c r="C1989" t="s">
        <v>8369</v>
      </c>
      <c r="D1989" t="s">
        <v>8370</v>
      </c>
      <c r="E1989" s="9">
        <v>29.077500000000001</v>
      </c>
      <c r="F1989" s="10" t="str">
        <f>+_01_CODIGOS_Y_COSTOS_xlsm[[#This Row],[FABRICA]]&amp;_01_CODIGOS_Y_COSTOS_xlsm[[#This Row],[CODIGO]]</f>
        <v>OTIA01014-20</v>
      </c>
      <c r="G1989"/>
      <c r="H1989"/>
      <c r="I1989"/>
      <c r="J1989"/>
      <c r="K1989"/>
      <c r="L1989"/>
    </row>
    <row r="1990" spans="1:12" x14ac:dyDescent="0.2">
      <c r="A1990" t="s">
        <v>4136</v>
      </c>
      <c r="B1990" s="10" t="s">
        <v>3176</v>
      </c>
      <c r="C1990" t="s">
        <v>8371</v>
      </c>
      <c r="D1990" t="s">
        <v>8372</v>
      </c>
      <c r="E1990" s="9">
        <v>37.791400000000003</v>
      </c>
      <c r="F1990" s="10" t="str">
        <f>+_01_CODIGOS_Y_COSTOS_xlsm[[#This Row],[FABRICA]]&amp;_01_CODIGOS_Y_COSTOS_xlsm[[#This Row],[CODIGO]]</f>
        <v>OTIA01014-26</v>
      </c>
      <c r="G1990"/>
      <c r="H1990"/>
      <c r="I1990"/>
      <c r="J1990"/>
      <c r="K1990"/>
      <c r="L1990"/>
    </row>
    <row r="1991" spans="1:12" x14ac:dyDescent="0.2">
      <c r="A1991" t="s">
        <v>4136</v>
      </c>
      <c r="B1991" s="10" t="s">
        <v>3179</v>
      </c>
      <c r="C1991" t="s">
        <v>6698</v>
      </c>
      <c r="D1991" t="s">
        <v>8373</v>
      </c>
      <c r="E1991" s="9">
        <v>43.611499999999999</v>
      </c>
      <c r="F1991" s="10" t="str">
        <f>+_01_CODIGOS_Y_COSTOS_xlsm[[#This Row],[FABRICA]]&amp;_01_CODIGOS_Y_COSTOS_xlsm[[#This Row],[CODIGO]]</f>
        <v>OTIA01014-30</v>
      </c>
      <c r="G1991"/>
      <c r="H1991"/>
      <c r="I1991"/>
      <c r="J1991"/>
      <c r="K1991"/>
      <c r="L1991"/>
    </row>
    <row r="1992" spans="1:12" x14ac:dyDescent="0.2">
      <c r="A1992" t="s">
        <v>4136</v>
      </c>
      <c r="B1992" s="10" t="s">
        <v>3182</v>
      </c>
      <c r="C1992" t="s">
        <v>8950</v>
      </c>
      <c r="D1992" t="s">
        <v>8374</v>
      </c>
      <c r="E1992" s="9">
        <v>53.239699999999999</v>
      </c>
      <c r="F1992" s="10" t="str">
        <f>+_01_CODIGOS_Y_COSTOS_xlsm[[#This Row],[FABRICA]]&amp;_01_CODIGOS_Y_COSTOS_xlsm[[#This Row],[CODIGO]]</f>
        <v>OTIA01014-40H</v>
      </c>
      <c r="G1992"/>
      <c r="H1992"/>
      <c r="I1992"/>
      <c r="J1992"/>
      <c r="K1992"/>
      <c r="L1992"/>
    </row>
    <row r="1993" spans="1:12" x14ac:dyDescent="0.2">
      <c r="A1993" t="s">
        <v>4136</v>
      </c>
      <c r="B1993" s="10" t="s">
        <v>3185</v>
      </c>
      <c r="C1993" t="s">
        <v>8375</v>
      </c>
      <c r="D1993" t="s">
        <v>8376</v>
      </c>
      <c r="E1993" s="9">
        <v>72.689099999999996</v>
      </c>
      <c r="F1993" s="10" t="str">
        <f>+_01_CODIGOS_Y_COSTOS_xlsm[[#This Row],[FABRICA]]&amp;_01_CODIGOS_Y_COSTOS_xlsm[[#This Row],[CODIGO]]</f>
        <v>OTIA01014-50</v>
      </c>
      <c r="G1993"/>
      <c r="H1993"/>
      <c r="I1993"/>
      <c r="J1993"/>
      <c r="K1993"/>
      <c r="L1993"/>
    </row>
    <row r="1994" spans="1:12" x14ac:dyDescent="0.2">
      <c r="A1994" t="s">
        <v>4136</v>
      </c>
      <c r="B1994" s="10" t="s">
        <v>3188</v>
      </c>
      <c r="C1994" t="s">
        <v>8377</v>
      </c>
      <c r="D1994" t="s">
        <v>8378</v>
      </c>
      <c r="E1994" s="9">
        <v>36.8538</v>
      </c>
      <c r="F1994" s="10" t="str">
        <f>+_01_CODIGOS_Y_COSTOS_xlsm[[#This Row],[FABRICA]]&amp;_01_CODIGOS_Y_COSTOS_xlsm[[#This Row],[CODIGO]]</f>
        <v>OTIA01014.5-20</v>
      </c>
      <c r="G1994"/>
      <c r="H1994"/>
      <c r="I1994"/>
      <c r="J1994"/>
      <c r="K1994"/>
      <c r="L1994"/>
    </row>
    <row r="1995" spans="1:12" x14ac:dyDescent="0.2">
      <c r="A1995" t="s">
        <v>4136</v>
      </c>
      <c r="B1995" s="10" t="s">
        <v>3191</v>
      </c>
      <c r="C1995" t="s">
        <v>8379</v>
      </c>
      <c r="D1995" t="s">
        <v>8380</v>
      </c>
      <c r="E1995" s="9">
        <v>55.227600000000002</v>
      </c>
      <c r="F1995" s="10" t="str">
        <f>+_01_CODIGOS_Y_COSTOS_xlsm[[#This Row],[FABRICA]]&amp;_01_CODIGOS_Y_COSTOS_xlsm[[#This Row],[CODIGO]]</f>
        <v>OTIA01014.5-30</v>
      </c>
      <c r="G1995"/>
      <c r="H1995"/>
      <c r="I1995"/>
      <c r="J1995"/>
      <c r="K1995"/>
      <c r="L1995"/>
    </row>
    <row r="1996" spans="1:12" x14ac:dyDescent="0.2">
      <c r="A1996" t="s">
        <v>4136</v>
      </c>
      <c r="B1996" s="10" t="s">
        <v>3194</v>
      </c>
      <c r="C1996" t="s">
        <v>8381</v>
      </c>
      <c r="D1996" t="s">
        <v>8382</v>
      </c>
      <c r="E1996" s="9">
        <v>73.977000000000004</v>
      </c>
      <c r="F1996" s="10" t="str">
        <f>+_01_CODIGOS_Y_COSTOS_xlsm[[#This Row],[FABRICA]]&amp;_01_CODIGOS_Y_COSTOS_xlsm[[#This Row],[CODIGO]]</f>
        <v>OTIA01014.5-40</v>
      </c>
      <c r="G1996"/>
      <c r="H1996"/>
      <c r="I1996"/>
      <c r="J1996"/>
      <c r="K1996"/>
      <c r="L1996"/>
    </row>
    <row r="1997" spans="1:12" x14ac:dyDescent="0.2">
      <c r="A1997" t="s">
        <v>4136</v>
      </c>
      <c r="B1997" s="10" t="s">
        <v>3197</v>
      </c>
      <c r="C1997" t="s">
        <v>8383</v>
      </c>
      <c r="D1997" t="s">
        <v>8384</v>
      </c>
      <c r="E1997" s="9">
        <v>92.472499999999997</v>
      </c>
      <c r="F1997" s="10" t="str">
        <f>+_01_CODIGOS_Y_COSTOS_xlsm[[#This Row],[FABRICA]]&amp;_01_CODIGOS_Y_COSTOS_xlsm[[#This Row],[CODIGO]]</f>
        <v>OTIA01014.5-50</v>
      </c>
      <c r="G1997"/>
      <c r="H1997"/>
      <c r="I1997"/>
      <c r="J1997"/>
      <c r="K1997"/>
      <c r="L1997"/>
    </row>
    <row r="1998" spans="1:12" x14ac:dyDescent="0.2">
      <c r="A1998" t="s">
        <v>4136</v>
      </c>
      <c r="B1998" s="10" t="s">
        <v>3200</v>
      </c>
      <c r="C1998" t="s">
        <v>6699</v>
      </c>
      <c r="D1998" t="s">
        <v>8385</v>
      </c>
      <c r="E1998" s="9">
        <v>50.372900000000001</v>
      </c>
      <c r="F1998" s="10" t="str">
        <f>+_01_CODIGOS_Y_COSTOS_xlsm[[#This Row],[FABRICA]]&amp;_01_CODIGOS_Y_COSTOS_xlsm[[#This Row],[CODIGO]]</f>
        <v>OTIA01015-24</v>
      </c>
      <c r="G1998"/>
      <c r="H1998"/>
      <c r="I1998"/>
      <c r="J1998"/>
      <c r="K1998"/>
      <c r="L1998"/>
    </row>
    <row r="1999" spans="1:12" x14ac:dyDescent="0.2">
      <c r="A1999" t="s">
        <v>4136</v>
      </c>
      <c r="B1999" s="10" t="s">
        <v>3203</v>
      </c>
      <c r="C1999" t="s">
        <v>6700</v>
      </c>
      <c r="D1999" t="s">
        <v>8386</v>
      </c>
      <c r="E1999" s="9">
        <v>62.963500000000003</v>
      </c>
      <c r="F1999" s="10" t="str">
        <f>+_01_CODIGOS_Y_COSTOS_xlsm[[#This Row],[FABRICA]]&amp;_01_CODIGOS_Y_COSTOS_xlsm[[#This Row],[CODIGO]]</f>
        <v>OTIA01015-30</v>
      </c>
      <c r="G1999"/>
      <c r="H1999"/>
      <c r="I1999"/>
      <c r="J1999"/>
      <c r="K1999"/>
      <c r="L1999"/>
    </row>
    <row r="2000" spans="1:12" x14ac:dyDescent="0.2">
      <c r="A2000" t="s">
        <v>4136</v>
      </c>
      <c r="B2000" s="10" t="s">
        <v>3206</v>
      </c>
      <c r="C2000" t="s">
        <v>6701</v>
      </c>
      <c r="D2000" t="s">
        <v>8387</v>
      </c>
      <c r="E2000" s="9">
        <v>83.953000000000003</v>
      </c>
      <c r="F2000" s="10" t="str">
        <f>+_01_CODIGOS_Y_COSTOS_xlsm[[#This Row],[FABRICA]]&amp;_01_CODIGOS_Y_COSTOS_xlsm[[#This Row],[CODIGO]]</f>
        <v>OTIA01015-40</v>
      </c>
      <c r="G2000"/>
      <c r="H2000"/>
      <c r="I2000"/>
      <c r="J2000"/>
      <c r="K2000"/>
      <c r="L2000"/>
    </row>
    <row r="2001" spans="1:12" x14ac:dyDescent="0.2">
      <c r="A2001" t="s">
        <v>4136</v>
      </c>
      <c r="B2001" s="10" t="s">
        <v>3209</v>
      </c>
      <c r="C2001" t="s">
        <v>8388</v>
      </c>
      <c r="D2001" t="s">
        <v>8389</v>
      </c>
      <c r="E2001" s="9">
        <v>104.9426</v>
      </c>
      <c r="F2001" s="10" t="str">
        <f>+_01_CODIGOS_Y_COSTOS_xlsm[[#This Row],[FABRICA]]&amp;_01_CODIGOS_Y_COSTOS_xlsm[[#This Row],[CODIGO]]</f>
        <v>OTIA01015-50</v>
      </c>
      <c r="G2001"/>
      <c r="H2001"/>
      <c r="I2001"/>
      <c r="J2001"/>
      <c r="K2001"/>
      <c r="L2001"/>
    </row>
    <row r="2002" spans="1:12" x14ac:dyDescent="0.2">
      <c r="A2002" t="s">
        <v>4136</v>
      </c>
      <c r="B2002" s="10" t="s">
        <v>3212</v>
      </c>
      <c r="C2002" t="s">
        <v>8390</v>
      </c>
      <c r="D2002" t="s">
        <v>8391</v>
      </c>
      <c r="E2002" s="9">
        <v>125.9374</v>
      </c>
      <c r="F2002" s="10" t="str">
        <f>+_01_CODIGOS_Y_COSTOS_xlsm[[#This Row],[FABRICA]]&amp;_01_CODIGOS_Y_COSTOS_xlsm[[#This Row],[CODIGO]]</f>
        <v>OTIA01015-60</v>
      </c>
      <c r="G2002"/>
      <c r="H2002"/>
      <c r="I2002"/>
      <c r="J2002"/>
      <c r="K2002"/>
      <c r="L2002"/>
    </row>
    <row r="2003" spans="1:12" x14ac:dyDescent="0.2">
      <c r="A2003" t="s">
        <v>4136</v>
      </c>
      <c r="B2003" s="10" t="s">
        <v>3215</v>
      </c>
      <c r="C2003" t="s">
        <v>8392</v>
      </c>
      <c r="D2003" t="s">
        <v>8393</v>
      </c>
      <c r="E2003" s="9">
        <v>146.92699999999999</v>
      </c>
      <c r="F2003" s="10" t="str">
        <f>+_01_CODIGOS_Y_COSTOS_xlsm[[#This Row],[FABRICA]]&amp;_01_CODIGOS_Y_COSTOS_xlsm[[#This Row],[CODIGO]]</f>
        <v>OTIA01015-70</v>
      </c>
      <c r="G2003"/>
      <c r="H2003"/>
      <c r="I2003"/>
      <c r="J2003"/>
      <c r="K2003"/>
      <c r="L2003"/>
    </row>
    <row r="2004" spans="1:12" x14ac:dyDescent="0.2">
      <c r="A2004" t="s">
        <v>4136</v>
      </c>
      <c r="B2004" s="10" t="s">
        <v>5757</v>
      </c>
      <c r="C2004" t="s">
        <v>8394</v>
      </c>
      <c r="D2004" t="s">
        <v>8395</v>
      </c>
      <c r="E2004" s="9">
        <v>167.92189999999999</v>
      </c>
      <c r="F2004" s="10" t="str">
        <f>+_01_CODIGOS_Y_COSTOS_xlsm[[#This Row],[FABRICA]]&amp;_01_CODIGOS_Y_COSTOS_xlsm[[#This Row],[CODIGO]]</f>
        <v>OTIA01015-80</v>
      </c>
      <c r="G2004"/>
      <c r="H2004"/>
      <c r="I2004"/>
      <c r="J2004"/>
      <c r="K2004"/>
      <c r="L2004"/>
    </row>
    <row r="2005" spans="1:12" x14ac:dyDescent="0.2">
      <c r="A2005" t="s">
        <v>4136</v>
      </c>
      <c r="B2005" s="10" t="s">
        <v>3219</v>
      </c>
      <c r="C2005" t="s">
        <v>8396</v>
      </c>
      <c r="D2005" t="s">
        <v>8397</v>
      </c>
      <c r="E2005" s="9">
        <v>149.2285</v>
      </c>
      <c r="F2005" s="10" t="str">
        <f>+_01_CODIGOS_Y_COSTOS_xlsm[[#This Row],[FABRICA]]&amp;_01_CODIGOS_Y_COSTOS_xlsm[[#This Row],[CODIGO]]</f>
        <v>OTIA01016-30</v>
      </c>
      <c r="G2005"/>
      <c r="H2005"/>
      <c r="I2005"/>
      <c r="J2005"/>
      <c r="K2005"/>
      <c r="L2005"/>
    </row>
    <row r="2006" spans="1:12" x14ac:dyDescent="0.2">
      <c r="A2006" t="s">
        <v>4136</v>
      </c>
      <c r="B2006" s="10" t="s">
        <v>3222</v>
      </c>
      <c r="C2006" t="s">
        <v>8398</v>
      </c>
      <c r="D2006" t="s">
        <v>8399</v>
      </c>
      <c r="E2006" s="9">
        <v>191.66650000000001</v>
      </c>
      <c r="F2006" s="10" t="str">
        <f>+_01_CODIGOS_Y_COSTOS_xlsm[[#This Row],[FABRICA]]&amp;_01_CODIGOS_Y_COSTOS_xlsm[[#This Row],[CODIGO]]</f>
        <v>OTIA01016-40</v>
      </c>
      <c r="G2006"/>
      <c r="H2006"/>
      <c r="I2006"/>
      <c r="J2006"/>
      <c r="K2006"/>
      <c r="L2006"/>
    </row>
    <row r="2007" spans="1:12" x14ac:dyDescent="0.2">
      <c r="A2007" t="s">
        <v>4136</v>
      </c>
      <c r="B2007" s="10" t="s">
        <v>3225</v>
      </c>
      <c r="C2007" t="s">
        <v>8951</v>
      </c>
      <c r="D2007" t="s">
        <v>8400</v>
      </c>
      <c r="E2007" s="9">
        <v>214.38</v>
      </c>
      <c r="F2007" s="10" t="str">
        <f>+_01_CODIGOS_Y_COSTOS_xlsm[[#This Row],[FABRICA]]&amp;_01_CODIGOS_Y_COSTOS_xlsm[[#This Row],[CODIGO]]</f>
        <v>OTIA01016-50H</v>
      </c>
      <c r="G2007"/>
      <c r="H2007"/>
      <c r="I2007"/>
      <c r="J2007"/>
      <c r="K2007"/>
      <c r="L2007"/>
    </row>
    <row r="2008" spans="1:12" x14ac:dyDescent="0.2">
      <c r="A2008" t="s">
        <v>4136</v>
      </c>
      <c r="B2008" s="10" t="s">
        <v>3228</v>
      </c>
      <c r="C2008" t="s">
        <v>8401</v>
      </c>
      <c r="D2008" t="s">
        <v>8402</v>
      </c>
      <c r="E2008" s="9">
        <v>276.54259999999999</v>
      </c>
      <c r="F2008" s="10" t="str">
        <f>+_01_CODIGOS_Y_COSTOS_xlsm[[#This Row],[FABRICA]]&amp;_01_CODIGOS_Y_COSTOS_xlsm[[#This Row],[CODIGO]]</f>
        <v>OTIA01016-60</v>
      </c>
      <c r="G2008"/>
      <c r="H2008"/>
      <c r="I2008"/>
      <c r="J2008"/>
      <c r="K2008"/>
      <c r="L2008"/>
    </row>
    <row r="2009" spans="1:12" x14ac:dyDescent="0.2">
      <c r="A2009" t="s">
        <v>4136</v>
      </c>
      <c r="B2009" s="10" t="s">
        <v>3231</v>
      </c>
      <c r="C2009" t="s">
        <v>6702</v>
      </c>
      <c r="D2009" t="s">
        <v>8403</v>
      </c>
      <c r="E2009" s="9">
        <v>318.98070000000001</v>
      </c>
      <c r="F2009" s="10" t="str">
        <f>+_01_CODIGOS_Y_COSTOS_xlsm[[#This Row],[FABRICA]]&amp;_01_CODIGOS_Y_COSTOS_xlsm[[#This Row],[CODIGO]]</f>
        <v>OTIA01016-70</v>
      </c>
      <c r="G2009"/>
      <c r="H2009"/>
      <c r="I2009"/>
      <c r="J2009"/>
      <c r="K2009"/>
      <c r="L2009"/>
    </row>
    <row r="2010" spans="1:12" x14ac:dyDescent="0.2">
      <c r="A2010" t="s">
        <v>4136</v>
      </c>
      <c r="B2010" s="10" t="s">
        <v>3234</v>
      </c>
      <c r="C2010" t="s">
        <v>8404</v>
      </c>
      <c r="D2010" t="s">
        <v>4875</v>
      </c>
      <c r="E2010" s="9">
        <v>361.53</v>
      </c>
      <c r="F2010" s="10" t="str">
        <f>+_01_CODIGOS_Y_COSTOS_xlsm[[#This Row],[FABRICA]]&amp;_01_CODIGOS_Y_COSTOS_xlsm[[#This Row],[CODIGO]]</f>
        <v>OTIA01016-80</v>
      </c>
      <c r="G2010"/>
      <c r="H2010"/>
      <c r="I2010"/>
      <c r="J2010"/>
      <c r="K2010"/>
      <c r="L2010"/>
    </row>
    <row r="2011" spans="1:12" x14ac:dyDescent="0.2">
      <c r="A2011" t="s">
        <v>4136</v>
      </c>
      <c r="B2011" s="10" t="s">
        <v>3237</v>
      </c>
      <c r="C2011" t="s">
        <v>6703</v>
      </c>
      <c r="D2011" t="s">
        <v>8405</v>
      </c>
      <c r="E2011" s="9">
        <v>253.62719999999999</v>
      </c>
      <c r="F2011" s="10" t="str">
        <f>+_01_CODIGOS_Y_COSTOS_xlsm[[#This Row],[FABRICA]]&amp;_01_CODIGOS_Y_COSTOS_xlsm[[#This Row],[CODIGO]]</f>
        <v>OTIA01017-40</v>
      </c>
      <c r="G2011"/>
      <c r="H2011"/>
      <c r="I2011"/>
      <c r="J2011"/>
      <c r="K2011"/>
      <c r="L2011"/>
    </row>
    <row r="2012" spans="1:12" x14ac:dyDescent="0.2">
      <c r="A2012" t="s">
        <v>4136</v>
      </c>
      <c r="B2012" s="10" t="s">
        <v>5159</v>
      </c>
      <c r="C2012" t="s">
        <v>6704</v>
      </c>
      <c r="D2012" t="s">
        <v>8406</v>
      </c>
      <c r="E2012" s="9">
        <v>315.36540000000002</v>
      </c>
      <c r="F2012" s="10" t="str">
        <f>+_01_CODIGOS_Y_COSTOS_xlsm[[#This Row],[FABRICA]]&amp;_01_CODIGOS_Y_COSTOS_xlsm[[#This Row],[CODIGO]]</f>
        <v>OTIA01017-50</v>
      </c>
      <c r="G2012"/>
      <c r="H2012"/>
      <c r="I2012"/>
      <c r="J2012"/>
      <c r="K2012"/>
      <c r="L2012"/>
    </row>
    <row r="2013" spans="1:12" x14ac:dyDescent="0.2">
      <c r="A2013" t="s">
        <v>4136</v>
      </c>
      <c r="B2013" s="10" t="s">
        <v>5158</v>
      </c>
      <c r="C2013" t="s">
        <v>8407</v>
      </c>
      <c r="D2013" t="s">
        <v>4876</v>
      </c>
      <c r="E2013" s="9">
        <v>371.54160000000002</v>
      </c>
      <c r="F2013" s="10" t="str">
        <f>+_01_CODIGOS_Y_COSTOS_xlsm[[#This Row],[FABRICA]]&amp;_01_CODIGOS_Y_COSTOS_xlsm[[#This Row],[CODIGO]]</f>
        <v>OTIA01017-60</v>
      </c>
      <c r="G2013"/>
      <c r="H2013"/>
      <c r="I2013"/>
      <c r="J2013"/>
      <c r="K2013"/>
      <c r="L2013"/>
    </row>
    <row r="2014" spans="1:12" x14ac:dyDescent="0.2">
      <c r="A2014" t="s">
        <v>4136</v>
      </c>
      <c r="B2014" s="10" t="s">
        <v>3240</v>
      </c>
      <c r="C2014" t="s">
        <v>8408</v>
      </c>
      <c r="D2014" t="s">
        <v>8409</v>
      </c>
      <c r="E2014" s="9">
        <v>285.88679999999999</v>
      </c>
      <c r="F2014" s="10" t="str">
        <f>+_01_CODIGOS_Y_COSTOS_xlsm[[#This Row],[FABRICA]]&amp;_01_CODIGOS_Y_COSTOS_xlsm[[#This Row],[CODIGO]]</f>
        <v>OTIA01018-40</v>
      </c>
      <c r="G2014"/>
      <c r="H2014"/>
      <c r="I2014"/>
      <c r="J2014"/>
      <c r="K2014"/>
      <c r="L2014"/>
    </row>
    <row r="2015" spans="1:12" x14ac:dyDescent="0.2">
      <c r="A2015" t="s">
        <v>4136</v>
      </c>
      <c r="B2015" s="10" t="s">
        <v>3243</v>
      </c>
      <c r="C2015" t="s">
        <v>8952</v>
      </c>
      <c r="D2015" t="s">
        <v>8410</v>
      </c>
      <c r="E2015" s="9">
        <v>315.36</v>
      </c>
      <c r="F2015" s="10" t="str">
        <f>+_01_CODIGOS_Y_COSTOS_xlsm[[#This Row],[FABRICA]]&amp;_01_CODIGOS_Y_COSTOS_xlsm[[#This Row],[CODIGO]]</f>
        <v>OTIA01018-50H</v>
      </c>
      <c r="G2015"/>
      <c r="H2015"/>
      <c r="I2015"/>
      <c r="J2015"/>
      <c r="K2015"/>
      <c r="L2015"/>
    </row>
    <row r="2016" spans="1:12" x14ac:dyDescent="0.2">
      <c r="A2016" t="s">
        <v>4136</v>
      </c>
      <c r="B2016" s="10" t="s">
        <v>3246</v>
      </c>
      <c r="C2016" t="s">
        <v>8411</v>
      </c>
      <c r="D2016" t="s">
        <v>4877</v>
      </c>
      <c r="E2016" s="9">
        <v>419.93099999999998</v>
      </c>
      <c r="F2016" s="10" t="str">
        <f>+_01_CODIGOS_Y_COSTOS_xlsm[[#This Row],[FABRICA]]&amp;_01_CODIGOS_Y_COSTOS_xlsm[[#This Row],[CODIGO]]</f>
        <v>OTIA01018-60</v>
      </c>
      <c r="G2016"/>
      <c r="H2016"/>
      <c r="I2016"/>
      <c r="J2016"/>
      <c r="K2016"/>
      <c r="L2016"/>
    </row>
    <row r="2017" spans="1:12" x14ac:dyDescent="0.2">
      <c r="A2017" t="s">
        <v>4136</v>
      </c>
      <c r="B2017" s="10" t="s">
        <v>3249</v>
      </c>
      <c r="C2017" t="s">
        <v>8412</v>
      </c>
      <c r="D2017" t="s">
        <v>8413</v>
      </c>
      <c r="E2017" s="9">
        <v>484.4502</v>
      </c>
      <c r="F2017" s="10" t="str">
        <f>+_01_CODIGOS_Y_COSTOS_xlsm[[#This Row],[FABRICA]]&amp;_01_CODIGOS_Y_COSTOS_xlsm[[#This Row],[CODIGO]]</f>
        <v>OTIA01018-70</v>
      </c>
      <c r="G2017"/>
      <c r="H2017"/>
      <c r="I2017"/>
      <c r="J2017"/>
      <c r="K2017"/>
      <c r="L2017"/>
    </row>
    <row r="2018" spans="1:12" x14ac:dyDescent="0.2">
      <c r="A2018" t="s">
        <v>4136</v>
      </c>
      <c r="B2018" s="10" t="s">
        <v>3252</v>
      </c>
      <c r="C2018" t="s">
        <v>8414</v>
      </c>
      <c r="D2018" t="s">
        <v>8415</v>
      </c>
      <c r="E2018" s="9">
        <v>548.41319999999996</v>
      </c>
      <c r="F2018" s="10" t="str">
        <f>+_01_CODIGOS_Y_COSTOS_xlsm[[#This Row],[FABRICA]]&amp;_01_CODIGOS_Y_COSTOS_xlsm[[#This Row],[CODIGO]]</f>
        <v>OTIA01018-80</v>
      </c>
      <c r="G2018"/>
      <c r="H2018"/>
      <c r="I2018"/>
      <c r="J2018"/>
      <c r="K2018"/>
      <c r="L2018"/>
    </row>
    <row r="2019" spans="1:12" x14ac:dyDescent="0.2">
      <c r="A2019" t="s">
        <v>4136</v>
      </c>
      <c r="B2019" s="10" t="s">
        <v>5758</v>
      </c>
      <c r="C2019" t="s">
        <v>8416</v>
      </c>
      <c r="D2019" t="s">
        <v>4879</v>
      </c>
      <c r="E2019" s="9">
        <v>677.45159999999998</v>
      </c>
      <c r="F2019" s="10" t="str">
        <f>+_01_CODIGOS_Y_COSTOS_xlsm[[#This Row],[FABRICA]]&amp;_01_CODIGOS_Y_COSTOS_xlsm[[#This Row],[CODIGO]]</f>
        <v>OTIA01018-100</v>
      </c>
      <c r="G2019"/>
      <c r="H2019"/>
      <c r="I2019"/>
      <c r="J2019"/>
      <c r="K2019"/>
      <c r="L2019"/>
    </row>
    <row r="2020" spans="1:12" x14ac:dyDescent="0.2">
      <c r="A2020" t="s">
        <v>4136</v>
      </c>
      <c r="B2020" s="10" t="s">
        <v>3255</v>
      </c>
      <c r="C2020" t="s">
        <v>8417</v>
      </c>
      <c r="D2020" t="s">
        <v>8418</v>
      </c>
      <c r="E2020" s="9">
        <v>638.37720000000002</v>
      </c>
      <c r="F2020" s="10" t="str">
        <f>+_01_CODIGOS_Y_COSTOS_xlsm[[#This Row],[FABRICA]]&amp;_01_CODIGOS_Y_COSTOS_xlsm[[#This Row],[CODIGO]]</f>
        <v>OTIA010110-50</v>
      </c>
      <c r="G2020"/>
      <c r="H2020"/>
      <c r="I2020"/>
      <c r="J2020"/>
      <c r="K2020"/>
      <c r="L2020"/>
    </row>
    <row r="2021" spans="1:12" x14ac:dyDescent="0.2">
      <c r="A2021" t="s">
        <v>4136</v>
      </c>
      <c r="B2021" s="10" t="s">
        <v>3258</v>
      </c>
      <c r="C2021" t="s">
        <v>8419</v>
      </c>
      <c r="D2021" t="s">
        <v>4878</v>
      </c>
      <c r="E2021" s="9">
        <v>736.41959999999995</v>
      </c>
      <c r="F2021" s="10" t="str">
        <f>+_01_CODIGOS_Y_COSTOS_xlsm[[#This Row],[FABRICA]]&amp;_01_CODIGOS_Y_COSTOS_xlsm[[#This Row],[CODIGO]]</f>
        <v>OTIA010110-60</v>
      </c>
      <c r="G2021"/>
      <c r="H2021"/>
      <c r="I2021"/>
      <c r="J2021"/>
      <c r="K2021"/>
      <c r="L2021"/>
    </row>
    <row r="2022" spans="1:12" x14ac:dyDescent="0.2">
      <c r="A2022" t="s">
        <v>4136</v>
      </c>
      <c r="B2022" s="10" t="s">
        <v>3261</v>
      </c>
      <c r="C2022" t="s">
        <v>6705</v>
      </c>
      <c r="D2022" t="s">
        <v>8420</v>
      </c>
      <c r="E2022" s="9">
        <v>833.91120000000001</v>
      </c>
      <c r="F2022" s="10" t="str">
        <f>+_01_CODIGOS_Y_COSTOS_xlsm[[#This Row],[FABRICA]]&amp;_01_CODIGOS_Y_COSTOS_xlsm[[#This Row],[CODIGO]]</f>
        <v>OTIA010110-70</v>
      </c>
      <c r="G2022"/>
      <c r="H2022"/>
      <c r="I2022"/>
      <c r="J2022"/>
      <c r="K2022"/>
      <c r="L2022"/>
    </row>
    <row r="2023" spans="1:12" x14ac:dyDescent="0.2">
      <c r="A2023" t="s">
        <v>4136</v>
      </c>
      <c r="B2023" s="10" t="s">
        <v>3264</v>
      </c>
      <c r="C2023" t="s">
        <v>6999</v>
      </c>
      <c r="D2023" t="s">
        <v>8421</v>
      </c>
      <c r="E2023" s="9">
        <v>931.40279999999996</v>
      </c>
      <c r="F2023" s="10" t="str">
        <f>+_01_CODIGOS_Y_COSTOS_xlsm[[#This Row],[FABRICA]]&amp;_01_CODIGOS_Y_COSTOS_xlsm[[#This Row],[CODIGO]]</f>
        <v>OTIA010110-80</v>
      </c>
      <c r="G2023"/>
      <c r="H2023"/>
      <c r="I2023"/>
      <c r="J2023"/>
      <c r="K2023"/>
      <c r="L2023"/>
    </row>
    <row r="2024" spans="1:12" x14ac:dyDescent="0.2">
      <c r="A2024" t="s">
        <v>4143</v>
      </c>
      <c r="B2024" s="10" t="s">
        <v>5759</v>
      </c>
      <c r="C2024" t="s">
        <v>5760</v>
      </c>
      <c r="D2024" t="s">
        <v>5760</v>
      </c>
      <c r="E2024" s="9">
        <v>0</v>
      </c>
      <c r="F2024" s="10" t="str">
        <f>+_01_CODIGOS_Y_COSTOS_xlsm[[#This Row],[FABRICA]]&amp;_01_CODIGOS_Y_COSTOS_xlsm[[#This Row],[CODIGO]]</f>
        <v>TUDANCA5 x 25</v>
      </c>
      <c r="G2024"/>
      <c r="H2024"/>
      <c r="I2024"/>
      <c r="J2024"/>
      <c r="K2024"/>
      <c r="L2024"/>
    </row>
    <row r="2025" spans="1:12" x14ac:dyDescent="0.2">
      <c r="A2025" t="s">
        <v>4143</v>
      </c>
      <c r="B2025" s="10" t="s">
        <v>5761</v>
      </c>
      <c r="C2025" t="s">
        <v>4178</v>
      </c>
      <c r="D2025" t="s">
        <v>4178</v>
      </c>
      <c r="E2025" s="9">
        <v>10.119999999999999</v>
      </c>
      <c r="F2025" s="10" t="str">
        <f>+_01_CODIGOS_Y_COSTOS_xlsm[[#This Row],[FABRICA]]&amp;_01_CODIGOS_Y_COSTOS_xlsm[[#This Row],[CODIGO]]</f>
        <v>TUDANCA5 X 30</v>
      </c>
      <c r="G2025"/>
      <c r="H2025"/>
      <c r="I2025"/>
      <c r="J2025"/>
      <c r="K2025"/>
      <c r="L2025"/>
    </row>
    <row r="2026" spans="1:12" x14ac:dyDescent="0.2">
      <c r="A2026" t="s">
        <v>4143</v>
      </c>
      <c r="B2026" s="10" t="s">
        <v>5762</v>
      </c>
      <c r="C2026" t="s">
        <v>3268</v>
      </c>
      <c r="D2026" t="s">
        <v>3268</v>
      </c>
      <c r="E2026" s="9">
        <v>0</v>
      </c>
      <c r="F2026" s="10" t="str">
        <f>+_01_CODIGOS_Y_COSTOS_xlsm[[#This Row],[FABRICA]]&amp;_01_CODIGOS_Y_COSTOS_xlsm[[#This Row],[CODIGO]]</f>
        <v>TUDANCA5 x 35</v>
      </c>
      <c r="G2026"/>
      <c r="H2026"/>
      <c r="I2026"/>
      <c r="J2026"/>
      <c r="K2026"/>
      <c r="L2026"/>
    </row>
    <row r="2027" spans="1:12" x14ac:dyDescent="0.2">
      <c r="A2027" t="s">
        <v>4143</v>
      </c>
      <c r="B2027" s="10" t="s">
        <v>5763</v>
      </c>
      <c r="C2027" t="s">
        <v>3207</v>
      </c>
      <c r="D2027" t="s">
        <v>3207</v>
      </c>
      <c r="E2027" s="9">
        <v>0</v>
      </c>
      <c r="F2027" s="10" t="str">
        <f>+_01_CODIGOS_Y_COSTOS_xlsm[[#This Row],[FABRICA]]&amp;_01_CODIGOS_Y_COSTOS_xlsm[[#This Row],[CODIGO]]</f>
        <v>TUDANCA5 x 40</v>
      </c>
      <c r="G2027"/>
      <c r="H2027"/>
      <c r="I2027"/>
      <c r="J2027"/>
      <c r="K2027"/>
      <c r="L2027"/>
    </row>
    <row r="2028" spans="1:12" x14ac:dyDescent="0.2">
      <c r="A2028" t="s">
        <v>4143</v>
      </c>
      <c r="B2028" s="10" t="s">
        <v>5764</v>
      </c>
      <c r="C2028" t="s">
        <v>5765</v>
      </c>
      <c r="D2028" t="s">
        <v>5765</v>
      </c>
      <c r="E2028" s="9">
        <v>0</v>
      </c>
      <c r="F2028" s="10" t="str">
        <f>+_01_CODIGOS_Y_COSTOS_xlsm[[#This Row],[FABRICA]]&amp;_01_CODIGOS_Y_COSTOS_xlsm[[#This Row],[CODIGO]]</f>
        <v xml:space="preserve">TUDANCA5 x 45 </v>
      </c>
      <c r="G2028"/>
      <c r="H2028"/>
      <c r="I2028"/>
      <c r="J2028"/>
      <c r="K2028"/>
      <c r="L2028"/>
    </row>
    <row r="2029" spans="1:12" x14ac:dyDescent="0.2">
      <c r="A2029" t="s">
        <v>4143</v>
      </c>
      <c r="B2029" s="10" t="s">
        <v>5766</v>
      </c>
      <c r="C2029" t="s">
        <v>3210</v>
      </c>
      <c r="D2029" t="s">
        <v>3210</v>
      </c>
      <c r="E2029" s="9">
        <v>0</v>
      </c>
      <c r="F2029" s="10" t="str">
        <f>+_01_CODIGOS_Y_COSTOS_xlsm[[#This Row],[FABRICA]]&amp;_01_CODIGOS_Y_COSTOS_xlsm[[#This Row],[CODIGO]]</f>
        <v>TUDANCA5 x 50</v>
      </c>
      <c r="G2029"/>
      <c r="H2029"/>
      <c r="I2029"/>
      <c r="J2029"/>
      <c r="K2029"/>
      <c r="L2029"/>
    </row>
    <row r="2030" spans="1:12" x14ac:dyDescent="0.2">
      <c r="A2030" t="s">
        <v>4143</v>
      </c>
      <c r="B2030" s="10" t="s">
        <v>5767</v>
      </c>
      <c r="C2030" t="s">
        <v>4179</v>
      </c>
      <c r="D2030" t="s">
        <v>4179</v>
      </c>
      <c r="E2030" s="9">
        <v>10.119999999999999</v>
      </c>
      <c r="F2030" s="10" t="str">
        <f>+_01_CODIGOS_Y_COSTOS_xlsm[[#This Row],[FABRICA]]&amp;_01_CODIGOS_Y_COSTOS_xlsm[[#This Row],[CODIGO]]</f>
        <v>TUDANCA6 X 25</v>
      </c>
      <c r="G2030"/>
      <c r="H2030"/>
      <c r="I2030"/>
      <c r="J2030"/>
      <c r="K2030"/>
      <c r="L2030"/>
    </row>
    <row r="2031" spans="1:12" x14ac:dyDescent="0.2">
      <c r="A2031" t="s">
        <v>4143</v>
      </c>
      <c r="B2031" s="10" t="s">
        <v>5768</v>
      </c>
      <c r="C2031" t="s">
        <v>4180</v>
      </c>
      <c r="D2031" t="s">
        <v>4180</v>
      </c>
      <c r="E2031" s="9">
        <v>10.119999999999999</v>
      </c>
      <c r="F2031" s="10" t="str">
        <f>+_01_CODIGOS_Y_COSTOS_xlsm[[#This Row],[FABRICA]]&amp;_01_CODIGOS_Y_COSTOS_xlsm[[#This Row],[CODIGO]]</f>
        <v>TUDANCA6 X 30</v>
      </c>
      <c r="G2031"/>
      <c r="H2031"/>
      <c r="I2031"/>
      <c r="J2031"/>
      <c r="K2031"/>
      <c r="L2031"/>
    </row>
    <row r="2032" spans="1:12" x14ac:dyDescent="0.2">
      <c r="A2032" t="s">
        <v>4143</v>
      </c>
      <c r="B2032" s="10" t="s">
        <v>5769</v>
      </c>
      <c r="C2032" t="s">
        <v>4181</v>
      </c>
      <c r="D2032" t="s">
        <v>4181</v>
      </c>
      <c r="E2032" s="9">
        <v>12.406000000000001</v>
      </c>
      <c r="F2032" s="10" t="str">
        <f>+_01_CODIGOS_Y_COSTOS_xlsm[[#This Row],[FABRICA]]&amp;_01_CODIGOS_Y_COSTOS_xlsm[[#This Row],[CODIGO]]</f>
        <v>TUDANCA6 X 35</v>
      </c>
      <c r="G2032"/>
      <c r="H2032"/>
      <c r="I2032"/>
      <c r="J2032"/>
      <c r="K2032"/>
      <c r="L2032"/>
    </row>
    <row r="2033" spans="1:12" x14ac:dyDescent="0.2">
      <c r="A2033" t="s">
        <v>4143</v>
      </c>
      <c r="B2033" s="10" t="s">
        <v>5770</v>
      </c>
      <c r="C2033" t="s">
        <v>4182</v>
      </c>
      <c r="D2033" t="s">
        <v>4182</v>
      </c>
      <c r="E2033" s="9">
        <v>13.574</v>
      </c>
      <c r="F2033" s="10" t="str">
        <f>+_01_CODIGOS_Y_COSTOS_xlsm[[#This Row],[FABRICA]]&amp;_01_CODIGOS_Y_COSTOS_xlsm[[#This Row],[CODIGO]]</f>
        <v>TUDANCA6 X 40</v>
      </c>
      <c r="G2033"/>
      <c r="H2033"/>
      <c r="I2033"/>
      <c r="J2033"/>
      <c r="K2033"/>
      <c r="L2033"/>
    </row>
    <row r="2034" spans="1:12" x14ac:dyDescent="0.2">
      <c r="A2034" t="s">
        <v>4143</v>
      </c>
      <c r="B2034" s="10" t="s">
        <v>5771</v>
      </c>
      <c r="C2034" t="s">
        <v>3271</v>
      </c>
      <c r="D2034" t="s">
        <v>3271</v>
      </c>
      <c r="E2034" s="9">
        <v>0</v>
      </c>
      <c r="F2034" s="10" t="str">
        <f>+_01_CODIGOS_Y_COSTOS_xlsm[[#This Row],[FABRICA]]&amp;_01_CODIGOS_Y_COSTOS_xlsm[[#This Row],[CODIGO]]</f>
        <v>TUDANCA6 x 45</v>
      </c>
      <c r="G2034"/>
      <c r="H2034"/>
      <c r="I2034"/>
      <c r="J2034"/>
      <c r="K2034"/>
      <c r="L2034"/>
    </row>
    <row r="2035" spans="1:12" x14ac:dyDescent="0.2">
      <c r="A2035" t="s">
        <v>4143</v>
      </c>
      <c r="B2035" s="10" t="s">
        <v>5772</v>
      </c>
      <c r="C2035" t="s">
        <v>4183</v>
      </c>
      <c r="D2035" t="s">
        <v>4183</v>
      </c>
      <c r="E2035" s="9">
        <v>16.079000000000001</v>
      </c>
      <c r="F2035" s="10" t="str">
        <f>+_01_CODIGOS_Y_COSTOS_xlsm[[#This Row],[FABRICA]]&amp;_01_CODIGOS_Y_COSTOS_xlsm[[#This Row],[CODIGO]]</f>
        <v>TUDANCA6 X 50</v>
      </c>
      <c r="G2035"/>
      <c r="H2035"/>
      <c r="I2035"/>
      <c r="J2035"/>
      <c r="K2035"/>
      <c r="L2035"/>
    </row>
    <row r="2036" spans="1:12" x14ac:dyDescent="0.2">
      <c r="A2036" t="s">
        <v>4143</v>
      </c>
      <c r="B2036" s="10" t="s">
        <v>5773</v>
      </c>
      <c r="C2036" t="s">
        <v>4184</v>
      </c>
      <c r="D2036" t="s">
        <v>4184</v>
      </c>
      <c r="E2036" s="9">
        <v>8.8059999999999992</v>
      </c>
      <c r="F2036" s="10" t="str">
        <f>+_01_CODIGOS_Y_COSTOS_xlsm[[#This Row],[FABRICA]]&amp;_01_CODIGOS_Y_COSTOS_xlsm[[#This Row],[CODIGO]]</f>
        <v>TUDANCA8 X 25</v>
      </c>
      <c r="G2036"/>
      <c r="H2036"/>
      <c r="I2036"/>
      <c r="J2036"/>
      <c r="K2036"/>
      <c r="L2036"/>
    </row>
    <row r="2037" spans="1:12" x14ac:dyDescent="0.2">
      <c r="A2037" t="s">
        <v>4143</v>
      </c>
      <c r="B2037" s="10" t="s">
        <v>5774</v>
      </c>
      <c r="C2037" t="s">
        <v>4185</v>
      </c>
      <c r="D2037" t="s">
        <v>4185</v>
      </c>
      <c r="E2037" s="9">
        <v>8.8059999999999992</v>
      </c>
      <c r="F2037" s="10" t="str">
        <f>+_01_CODIGOS_Y_COSTOS_xlsm[[#This Row],[FABRICA]]&amp;_01_CODIGOS_Y_COSTOS_xlsm[[#This Row],[CODIGO]]</f>
        <v>TUDANCA8 X 30</v>
      </c>
      <c r="G2037"/>
      <c r="H2037"/>
      <c r="I2037"/>
      <c r="J2037"/>
      <c r="K2037"/>
      <c r="L2037"/>
    </row>
    <row r="2038" spans="1:12" x14ac:dyDescent="0.2">
      <c r="A2038" t="s">
        <v>4143</v>
      </c>
      <c r="B2038" s="10" t="s">
        <v>5775</v>
      </c>
      <c r="C2038" t="s">
        <v>4186</v>
      </c>
      <c r="D2038" t="s">
        <v>4186</v>
      </c>
      <c r="E2038" s="9">
        <v>11.141</v>
      </c>
      <c r="F2038" s="10" t="str">
        <f>+_01_CODIGOS_Y_COSTOS_xlsm[[#This Row],[FABRICA]]&amp;_01_CODIGOS_Y_COSTOS_xlsm[[#This Row],[CODIGO]]</f>
        <v>TUDANCA8 X 35</v>
      </c>
      <c r="G2038"/>
      <c r="H2038"/>
      <c r="I2038"/>
      <c r="J2038"/>
      <c r="K2038"/>
      <c r="L2038"/>
    </row>
    <row r="2039" spans="1:12" x14ac:dyDescent="0.2">
      <c r="A2039" t="s">
        <v>4143</v>
      </c>
      <c r="B2039" s="10" t="s">
        <v>5776</v>
      </c>
      <c r="C2039" t="s">
        <v>4187</v>
      </c>
      <c r="D2039" t="s">
        <v>4187</v>
      </c>
      <c r="E2039" s="9">
        <v>12.747</v>
      </c>
      <c r="F2039" s="10" t="str">
        <f>+_01_CODIGOS_Y_COSTOS_xlsm[[#This Row],[FABRICA]]&amp;_01_CODIGOS_Y_COSTOS_xlsm[[#This Row],[CODIGO]]</f>
        <v>TUDANCA8 X 40</v>
      </c>
      <c r="G2039"/>
      <c r="H2039"/>
      <c r="I2039"/>
      <c r="J2039"/>
      <c r="K2039"/>
      <c r="L2039"/>
    </row>
    <row r="2040" spans="1:12" x14ac:dyDescent="0.2">
      <c r="A2040" t="s">
        <v>4143</v>
      </c>
      <c r="B2040" s="10" t="s">
        <v>5777</v>
      </c>
      <c r="C2040" t="s">
        <v>3273</v>
      </c>
      <c r="D2040" t="s">
        <v>3273</v>
      </c>
      <c r="E2040" s="9">
        <v>0</v>
      </c>
      <c r="F2040" s="10" t="str">
        <f>+_01_CODIGOS_Y_COSTOS_xlsm[[#This Row],[FABRICA]]&amp;_01_CODIGOS_Y_COSTOS_xlsm[[#This Row],[CODIGO]]</f>
        <v>TUDANCA8 x 45</v>
      </c>
      <c r="G2040"/>
      <c r="H2040"/>
      <c r="I2040"/>
      <c r="J2040"/>
      <c r="K2040"/>
      <c r="L2040"/>
    </row>
    <row r="2041" spans="1:12" x14ac:dyDescent="0.2">
      <c r="A2041" t="s">
        <v>4143</v>
      </c>
      <c r="B2041" s="10" t="s">
        <v>5778</v>
      </c>
      <c r="C2041" t="s">
        <v>4188</v>
      </c>
      <c r="D2041" t="s">
        <v>4188</v>
      </c>
      <c r="E2041" s="9">
        <v>14.596</v>
      </c>
      <c r="F2041" s="10" t="str">
        <f>+_01_CODIGOS_Y_COSTOS_xlsm[[#This Row],[FABRICA]]&amp;_01_CODIGOS_Y_COSTOS_xlsm[[#This Row],[CODIGO]]</f>
        <v>TUDANCA8 X 50</v>
      </c>
      <c r="G2041"/>
      <c r="H2041"/>
      <c r="I2041"/>
      <c r="J2041"/>
      <c r="K2041"/>
      <c r="L2041"/>
    </row>
    <row r="2042" spans="1:12" x14ac:dyDescent="0.2">
      <c r="A2042" t="s">
        <v>4143</v>
      </c>
      <c r="B2042" s="10" t="s">
        <v>5779</v>
      </c>
      <c r="C2042" t="s">
        <v>5780</v>
      </c>
      <c r="D2042" t="s">
        <v>5780</v>
      </c>
      <c r="E2042" s="9">
        <v>0</v>
      </c>
      <c r="F2042" s="10" t="str">
        <f>+_01_CODIGOS_Y_COSTOS_xlsm[[#This Row],[FABRICA]]&amp;_01_CODIGOS_Y_COSTOS_xlsm[[#This Row],[CODIGO]]</f>
        <v>TUDANCA10 x 25</v>
      </c>
      <c r="G2042"/>
      <c r="H2042"/>
      <c r="I2042"/>
      <c r="J2042"/>
      <c r="K2042"/>
      <c r="L2042"/>
    </row>
    <row r="2043" spans="1:12" x14ac:dyDescent="0.2">
      <c r="A2043" t="s">
        <v>4143</v>
      </c>
      <c r="B2043" s="10" t="s">
        <v>5781</v>
      </c>
      <c r="C2043" t="s">
        <v>4189</v>
      </c>
      <c r="D2043" t="s">
        <v>4189</v>
      </c>
      <c r="E2043" s="9">
        <v>14.45</v>
      </c>
      <c r="F2043" s="10" t="str">
        <f>+_01_CODIGOS_Y_COSTOS_xlsm[[#This Row],[FABRICA]]&amp;_01_CODIGOS_Y_COSTOS_xlsm[[#This Row],[CODIGO]]</f>
        <v>TUDANCA10 X 30</v>
      </c>
      <c r="G2043"/>
      <c r="H2043"/>
      <c r="I2043"/>
      <c r="J2043"/>
      <c r="K2043"/>
      <c r="L2043"/>
    </row>
    <row r="2044" spans="1:12" x14ac:dyDescent="0.2">
      <c r="A2044" t="s">
        <v>4143</v>
      </c>
      <c r="B2044" s="10" t="s">
        <v>5782</v>
      </c>
      <c r="C2044" t="s">
        <v>5783</v>
      </c>
      <c r="D2044" t="s">
        <v>5783</v>
      </c>
      <c r="E2044" s="9">
        <v>0</v>
      </c>
      <c r="F2044" s="10" t="str">
        <f>+_01_CODIGOS_Y_COSTOS_xlsm[[#This Row],[FABRICA]]&amp;_01_CODIGOS_Y_COSTOS_xlsm[[#This Row],[CODIGO]]</f>
        <v>TUDANCA10 x 35</v>
      </c>
      <c r="G2044"/>
      <c r="H2044"/>
      <c r="I2044"/>
      <c r="J2044"/>
      <c r="K2044"/>
      <c r="L2044"/>
    </row>
    <row r="2045" spans="1:12" x14ac:dyDescent="0.2">
      <c r="A2045" t="s">
        <v>4143</v>
      </c>
      <c r="B2045" s="10" t="s">
        <v>5784</v>
      </c>
      <c r="C2045" t="s">
        <v>4190</v>
      </c>
      <c r="D2045" t="s">
        <v>4190</v>
      </c>
      <c r="E2045" s="9">
        <v>18.585000000000001</v>
      </c>
      <c r="F2045" s="10" t="str">
        <f>+_01_CODIGOS_Y_COSTOS_xlsm[[#This Row],[FABRICA]]&amp;_01_CODIGOS_Y_COSTOS_xlsm[[#This Row],[CODIGO]]</f>
        <v>TUDANCA10 X 40</v>
      </c>
      <c r="G2045"/>
      <c r="H2045"/>
      <c r="I2045"/>
      <c r="J2045"/>
      <c r="K2045"/>
      <c r="L2045"/>
    </row>
    <row r="2046" spans="1:12" x14ac:dyDescent="0.2">
      <c r="A2046" t="s">
        <v>4143</v>
      </c>
      <c r="B2046" s="10" t="s">
        <v>5785</v>
      </c>
      <c r="C2046" t="s">
        <v>5786</v>
      </c>
      <c r="D2046" t="s">
        <v>5786</v>
      </c>
      <c r="E2046" s="9">
        <v>0</v>
      </c>
      <c r="F2046" s="10" t="str">
        <f>+_01_CODIGOS_Y_COSTOS_xlsm[[#This Row],[FABRICA]]&amp;_01_CODIGOS_Y_COSTOS_xlsm[[#This Row],[CODIGO]]</f>
        <v>TUDANCA10 x 45</v>
      </c>
      <c r="G2046"/>
      <c r="H2046"/>
      <c r="I2046"/>
      <c r="J2046"/>
      <c r="K2046"/>
      <c r="L2046"/>
    </row>
    <row r="2047" spans="1:12" x14ac:dyDescent="0.2">
      <c r="A2047" t="s">
        <v>4143</v>
      </c>
      <c r="B2047" s="10" t="s">
        <v>5787</v>
      </c>
      <c r="C2047" t="s">
        <v>4191</v>
      </c>
      <c r="D2047" t="s">
        <v>4191</v>
      </c>
      <c r="E2047" s="9">
        <v>20.507000000000001</v>
      </c>
      <c r="F2047" s="10" t="str">
        <f>+_01_CODIGOS_Y_COSTOS_xlsm[[#This Row],[FABRICA]]&amp;_01_CODIGOS_Y_COSTOS_xlsm[[#This Row],[CODIGO]]</f>
        <v>TUDANCA10 X 50</v>
      </c>
      <c r="G2047"/>
      <c r="H2047"/>
      <c r="I2047"/>
      <c r="J2047"/>
      <c r="K2047"/>
      <c r="L2047"/>
    </row>
    <row r="2048" spans="1:12" x14ac:dyDescent="0.2">
      <c r="A2048" t="s">
        <v>4143</v>
      </c>
      <c r="B2048" s="10" t="s">
        <v>5788</v>
      </c>
      <c r="C2048" t="s">
        <v>4715</v>
      </c>
      <c r="D2048" t="s">
        <v>4715</v>
      </c>
      <c r="E2048" s="9">
        <v>0</v>
      </c>
      <c r="F2048" s="10" t="str">
        <f>+_01_CODIGOS_Y_COSTOS_xlsm[[#This Row],[FABRICA]]&amp;_01_CODIGOS_Y_COSTOS_xlsm[[#This Row],[CODIGO]]</f>
        <v>TUDANCA12 x 30</v>
      </c>
      <c r="G2048"/>
      <c r="H2048"/>
      <c r="I2048"/>
      <c r="J2048"/>
      <c r="K2048"/>
      <c r="L2048"/>
    </row>
    <row r="2049" spans="1:12" x14ac:dyDescent="0.2">
      <c r="A2049" t="s">
        <v>4143</v>
      </c>
      <c r="B2049" s="10" t="s">
        <v>5789</v>
      </c>
      <c r="C2049" t="s">
        <v>2866</v>
      </c>
      <c r="D2049" t="s">
        <v>2866</v>
      </c>
      <c r="E2049" s="9">
        <v>0</v>
      </c>
      <c r="F2049" s="10" t="str">
        <f>+_01_CODIGOS_Y_COSTOS_xlsm[[#This Row],[FABRICA]]&amp;_01_CODIGOS_Y_COSTOS_xlsm[[#This Row],[CODIGO]]</f>
        <v>TUDANCA12 x 40</v>
      </c>
      <c r="G2049"/>
      <c r="H2049"/>
      <c r="I2049"/>
      <c r="J2049"/>
      <c r="K2049"/>
      <c r="L2049"/>
    </row>
    <row r="2050" spans="1:12" x14ac:dyDescent="0.2">
      <c r="A2050" t="s">
        <v>4143</v>
      </c>
      <c r="B2050" s="10" t="s">
        <v>5790</v>
      </c>
      <c r="C2050" t="s">
        <v>4192</v>
      </c>
      <c r="D2050" t="s">
        <v>4192</v>
      </c>
      <c r="E2050" s="9">
        <v>27.770700000000001</v>
      </c>
      <c r="F2050" s="10" t="str">
        <f>+_01_CODIGOS_Y_COSTOS_xlsm[[#This Row],[FABRICA]]&amp;_01_CODIGOS_Y_COSTOS_xlsm[[#This Row],[CODIGO]]</f>
        <v>TUDANCA12 X 50</v>
      </c>
      <c r="G2050"/>
      <c r="H2050"/>
      <c r="I2050"/>
      <c r="J2050"/>
      <c r="K2050"/>
      <c r="L2050"/>
    </row>
    <row r="2051" spans="1:12" x14ac:dyDescent="0.2">
      <c r="A2051" t="s">
        <v>4143</v>
      </c>
      <c r="B2051" s="10" t="s">
        <v>5791</v>
      </c>
      <c r="C2051" t="s">
        <v>5312</v>
      </c>
      <c r="D2051" t="s">
        <v>5312</v>
      </c>
      <c r="E2051" s="9">
        <v>0</v>
      </c>
      <c r="F2051" s="10" t="str">
        <f>+_01_CODIGOS_Y_COSTOS_xlsm[[#This Row],[FABRICA]]&amp;_01_CODIGOS_Y_COSTOS_xlsm[[#This Row],[CODIGO]]</f>
        <v>TUDANCA12 x 60</v>
      </c>
      <c r="G2051"/>
      <c r="H2051"/>
      <c r="I2051"/>
      <c r="J2051"/>
      <c r="K2051"/>
      <c r="L2051"/>
    </row>
    <row r="2052" spans="1:12" x14ac:dyDescent="0.2">
      <c r="A2052" t="s">
        <v>4143</v>
      </c>
      <c r="B2052" s="10" t="s">
        <v>5792</v>
      </c>
      <c r="C2052" t="s">
        <v>5793</v>
      </c>
      <c r="D2052" t="s">
        <v>5794</v>
      </c>
      <c r="E2052" s="9">
        <v>407</v>
      </c>
      <c r="F2052" s="10" t="str">
        <f>+_01_CODIGOS_Y_COSTOS_xlsm[[#This Row],[FABRICA]]&amp;_01_CODIGOS_Y_COSTOS_xlsm[[#This Row],[CODIGO]]</f>
        <v>TUDANCAVarilla Ø4</v>
      </c>
      <c r="G2052"/>
      <c r="H2052"/>
      <c r="I2052"/>
      <c r="J2052"/>
      <c r="K2052"/>
      <c r="L2052"/>
    </row>
    <row r="2053" spans="1:12" x14ac:dyDescent="0.2">
      <c r="A2053" t="s">
        <v>4143</v>
      </c>
      <c r="B2053" s="10" t="s">
        <v>3274</v>
      </c>
      <c r="C2053" t="s">
        <v>8422</v>
      </c>
      <c r="D2053" t="s">
        <v>8423</v>
      </c>
      <c r="E2053" s="9">
        <v>407</v>
      </c>
      <c r="F2053" s="10" t="str">
        <f>+_01_CODIGOS_Y_COSTOS_xlsm[[#This Row],[FABRICA]]&amp;_01_CODIGOS_Y_COSTOS_xlsm[[#This Row],[CODIGO]]</f>
        <v>TUDANCAVarilla 6mm</v>
      </c>
      <c r="G2053"/>
      <c r="H2053"/>
      <c r="I2053"/>
      <c r="J2053"/>
      <c r="K2053"/>
      <c r="L2053"/>
    </row>
    <row r="2054" spans="1:12" x14ac:dyDescent="0.2">
      <c r="A2054" t="s">
        <v>4143</v>
      </c>
      <c r="B2054" s="10" t="s">
        <v>3276</v>
      </c>
      <c r="C2054" t="s">
        <v>8424</v>
      </c>
      <c r="D2054" t="s">
        <v>8425</v>
      </c>
      <c r="E2054" s="9">
        <v>463</v>
      </c>
      <c r="F2054" s="10" t="str">
        <f>+_01_CODIGOS_Y_COSTOS_xlsm[[#This Row],[FABRICA]]&amp;_01_CODIGOS_Y_COSTOS_xlsm[[#This Row],[CODIGO]]</f>
        <v>TUDANCAVarilla 8mm</v>
      </c>
      <c r="G2054"/>
      <c r="H2054"/>
      <c r="I2054"/>
      <c r="J2054"/>
      <c r="K2054"/>
      <c r="L2054"/>
    </row>
    <row r="2055" spans="1:12" x14ac:dyDescent="0.2">
      <c r="A2055" t="s">
        <v>4143</v>
      </c>
      <c r="B2055" s="10" t="s">
        <v>3278</v>
      </c>
      <c r="C2055" t="s">
        <v>8426</v>
      </c>
      <c r="D2055" t="s">
        <v>8427</v>
      </c>
      <c r="E2055" s="9">
        <v>486</v>
      </c>
      <c r="F2055" s="10" t="str">
        <f>+_01_CODIGOS_Y_COSTOS_xlsm[[#This Row],[FABRICA]]&amp;_01_CODIGOS_Y_COSTOS_xlsm[[#This Row],[CODIGO]]</f>
        <v>TUDANCAVarilla 10mm</v>
      </c>
      <c r="G2055"/>
      <c r="H2055"/>
      <c r="I2055"/>
      <c r="J2055"/>
      <c r="K2055"/>
      <c r="L2055"/>
    </row>
    <row r="2056" spans="1:12" x14ac:dyDescent="0.2">
      <c r="A2056" t="s">
        <v>4143</v>
      </c>
      <c r="B2056" s="10" t="s">
        <v>5798</v>
      </c>
      <c r="C2056" t="s">
        <v>5799</v>
      </c>
      <c r="D2056" t="s">
        <v>5800</v>
      </c>
      <c r="E2056" s="9">
        <v>562</v>
      </c>
      <c r="F2056" s="10" t="str">
        <f>+_01_CODIGOS_Y_COSTOS_xlsm[[#This Row],[FABRICA]]&amp;_01_CODIGOS_Y_COSTOS_xlsm[[#This Row],[CODIGO]]</f>
        <v>TUDANCAVarilla Ø12</v>
      </c>
      <c r="G2056"/>
      <c r="H2056"/>
      <c r="I2056"/>
      <c r="J2056"/>
      <c r="K2056"/>
      <c r="L2056"/>
    </row>
    <row r="2057" spans="1:12" x14ac:dyDescent="0.2">
      <c r="A2057" t="s">
        <v>4136</v>
      </c>
      <c r="B2057" s="10" t="s">
        <v>3280</v>
      </c>
      <c r="C2057" t="s">
        <v>8428</v>
      </c>
      <c r="D2057" t="s">
        <v>8429</v>
      </c>
      <c r="E2057" s="9">
        <v>17.564499999999999</v>
      </c>
      <c r="F2057" s="10" t="str">
        <f>+_01_CODIGOS_Y_COSTOS_xlsm[[#This Row],[FABRICA]]&amp;_01_CODIGOS_Y_COSTOS_xlsm[[#This Row],[CODIGO]]</f>
        <v>OTIA04281.2</v>
      </c>
      <c r="G2057"/>
      <c r="H2057"/>
      <c r="I2057"/>
      <c r="J2057"/>
      <c r="K2057"/>
      <c r="L2057"/>
    </row>
    <row r="2058" spans="1:12" x14ac:dyDescent="0.2">
      <c r="A2058" t="s">
        <v>4136</v>
      </c>
      <c r="B2058" s="10" t="s">
        <v>3283</v>
      </c>
      <c r="C2058" t="s">
        <v>8430</v>
      </c>
      <c r="D2058" t="s">
        <v>8431</v>
      </c>
      <c r="E2058" s="9">
        <v>6.9672999999999998</v>
      </c>
      <c r="F2058" s="10" t="str">
        <f>+_01_CODIGOS_Y_COSTOS_xlsm[[#This Row],[FABRICA]]&amp;_01_CODIGOS_Y_COSTOS_xlsm[[#This Row],[CODIGO]]</f>
        <v>OTIA04201.5</v>
      </c>
      <c r="G2058"/>
      <c r="H2058"/>
      <c r="I2058"/>
      <c r="J2058"/>
      <c r="K2058"/>
      <c r="L2058"/>
    </row>
    <row r="2059" spans="1:12" x14ac:dyDescent="0.2">
      <c r="A2059" t="s">
        <v>4136</v>
      </c>
      <c r="B2059" s="10" t="s">
        <v>3285</v>
      </c>
      <c r="C2059" t="s">
        <v>8432</v>
      </c>
      <c r="D2059" t="s">
        <v>8433</v>
      </c>
      <c r="E2059" s="9">
        <v>12.1135</v>
      </c>
      <c r="F2059" s="10" t="str">
        <f>+_01_CODIGOS_Y_COSTOS_xlsm[[#This Row],[FABRICA]]&amp;_01_CODIGOS_Y_COSTOS_xlsm[[#This Row],[CODIGO]]</f>
        <v>OTIA04201.9</v>
      </c>
      <c r="G2059"/>
      <c r="H2059"/>
      <c r="I2059"/>
      <c r="J2059"/>
      <c r="K2059"/>
      <c r="L2059"/>
    </row>
    <row r="2060" spans="1:12" x14ac:dyDescent="0.2">
      <c r="A2060" t="s">
        <v>4136</v>
      </c>
      <c r="B2060" s="10" t="s">
        <v>3287</v>
      </c>
      <c r="C2060" t="s">
        <v>8434</v>
      </c>
      <c r="D2060" t="s">
        <v>8435</v>
      </c>
      <c r="E2060" s="9">
        <v>10.033200000000001</v>
      </c>
      <c r="F2060" s="10" t="str">
        <f>+_01_CODIGOS_Y_COSTOS_xlsm[[#This Row],[FABRICA]]&amp;_01_CODIGOS_Y_COSTOS_xlsm[[#This Row],[CODIGO]]</f>
        <v>OTIA04202.3</v>
      </c>
      <c r="G2060"/>
      <c r="H2060"/>
      <c r="I2060"/>
      <c r="J2060"/>
      <c r="K2060"/>
      <c r="L2060"/>
    </row>
    <row r="2061" spans="1:12" x14ac:dyDescent="0.2">
      <c r="A2061" t="s">
        <v>4136</v>
      </c>
      <c r="B2061" s="10" t="s">
        <v>3289</v>
      </c>
      <c r="C2061" t="s">
        <v>6706</v>
      </c>
      <c r="D2061" t="s">
        <v>8436</v>
      </c>
      <c r="E2061" s="9">
        <v>10.335599999999999</v>
      </c>
      <c r="F2061" s="10" t="str">
        <f>+_01_CODIGOS_Y_COSTOS_xlsm[[#This Row],[FABRICA]]&amp;_01_CODIGOS_Y_COSTOS_xlsm[[#This Row],[CODIGO]]</f>
        <v>OTIA04203.2</v>
      </c>
      <c r="G2061"/>
      <c r="H2061"/>
      <c r="I2061"/>
      <c r="J2061"/>
      <c r="K2061"/>
      <c r="L2061"/>
    </row>
    <row r="2062" spans="1:12" x14ac:dyDescent="0.2">
      <c r="A2062" t="s">
        <v>4136</v>
      </c>
      <c r="B2062" s="10" t="s">
        <v>3291</v>
      </c>
      <c r="C2062" t="s">
        <v>8953</v>
      </c>
      <c r="D2062" t="s">
        <v>8437</v>
      </c>
      <c r="E2062" s="9">
        <v>12.900600000000001</v>
      </c>
      <c r="F2062" s="10" t="str">
        <f>+_01_CODIGOS_Y_COSTOS_xlsm[[#This Row],[FABRICA]]&amp;_01_CODIGOS_Y_COSTOS_xlsm[[#This Row],[CODIGO]]</f>
        <v>OTIA04204H</v>
      </c>
      <c r="G2062"/>
      <c r="H2062"/>
      <c r="I2062"/>
      <c r="J2062"/>
      <c r="K2062"/>
      <c r="L2062"/>
    </row>
    <row r="2063" spans="1:12" x14ac:dyDescent="0.2">
      <c r="A2063" t="s">
        <v>4136</v>
      </c>
      <c r="B2063" s="10" t="s">
        <v>3293</v>
      </c>
      <c r="C2063" t="s">
        <v>6707</v>
      </c>
      <c r="D2063" t="s">
        <v>8438</v>
      </c>
      <c r="E2063" s="9">
        <v>16.6752</v>
      </c>
      <c r="F2063" s="10" t="str">
        <f>+_01_CODIGOS_Y_COSTOS_xlsm[[#This Row],[FABRICA]]&amp;_01_CODIGOS_Y_COSTOS_xlsm[[#This Row],[CODIGO]]</f>
        <v>OTIA04205</v>
      </c>
      <c r="G2063"/>
      <c r="H2063"/>
      <c r="I2063"/>
      <c r="J2063"/>
      <c r="K2063"/>
      <c r="L2063"/>
    </row>
    <row r="2064" spans="1:12" x14ac:dyDescent="0.2">
      <c r="A2064" t="s">
        <v>4136</v>
      </c>
      <c r="B2064" s="10" t="s">
        <v>3295</v>
      </c>
      <c r="C2064" t="s">
        <v>6708</v>
      </c>
      <c r="D2064" t="s">
        <v>8439</v>
      </c>
      <c r="E2064" s="9">
        <v>16.183800000000002</v>
      </c>
      <c r="F2064" s="10" t="str">
        <f>+_01_CODIGOS_Y_COSTOS_xlsm[[#This Row],[FABRICA]]&amp;_01_CODIGOS_Y_COSTOS_xlsm[[#This Row],[CODIGO]]</f>
        <v>OTIA04206H</v>
      </c>
      <c r="G2064"/>
      <c r="H2064"/>
      <c r="I2064"/>
      <c r="J2064"/>
      <c r="K2064"/>
      <c r="L2064"/>
    </row>
    <row r="2065" spans="1:12" x14ac:dyDescent="0.2">
      <c r="A2065" t="s">
        <v>4136</v>
      </c>
      <c r="B2065" s="10" t="s">
        <v>3297</v>
      </c>
      <c r="C2065" t="s">
        <v>8954</v>
      </c>
      <c r="D2065" t="s">
        <v>8440</v>
      </c>
      <c r="E2065" s="9">
        <v>24.03</v>
      </c>
      <c r="F2065" s="10" t="str">
        <f>+_01_CODIGOS_Y_COSTOS_xlsm[[#This Row],[FABRICA]]&amp;_01_CODIGOS_Y_COSTOS_xlsm[[#This Row],[CODIGO]]</f>
        <v>OTIA04207H</v>
      </c>
      <c r="G2065"/>
      <c r="H2065"/>
      <c r="I2065"/>
      <c r="J2065"/>
      <c r="K2065"/>
      <c r="L2065"/>
    </row>
    <row r="2066" spans="1:12" x14ac:dyDescent="0.2">
      <c r="A2066" t="s">
        <v>4136</v>
      </c>
      <c r="B2066" s="10" t="s">
        <v>3299</v>
      </c>
      <c r="C2066" t="s">
        <v>8441</v>
      </c>
      <c r="D2066" t="s">
        <v>8442</v>
      </c>
      <c r="E2066" s="9">
        <v>31.158000000000001</v>
      </c>
      <c r="F2066" s="10" t="str">
        <f>+_01_CODIGOS_Y_COSTOS_xlsm[[#This Row],[FABRICA]]&amp;_01_CODIGOS_Y_COSTOS_xlsm[[#This Row],[CODIGO]]</f>
        <v>OTIA04208H</v>
      </c>
      <c r="G2066"/>
      <c r="H2066"/>
      <c r="I2066"/>
      <c r="J2066"/>
      <c r="K2066"/>
      <c r="L2066"/>
    </row>
    <row r="2067" spans="1:12" x14ac:dyDescent="0.2">
      <c r="A2067" t="s">
        <v>4136</v>
      </c>
      <c r="B2067" s="10" t="s">
        <v>3301</v>
      </c>
      <c r="C2067" t="s">
        <v>6709</v>
      </c>
      <c r="D2067" t="s">
        <v>8443</v>
      </c>
      <c r="E2067" s="9">
        <v>42.508800000000001</v>
      </c>
      <c r="F2067" s="10" t="str">
        <f>+_01_CODIGOS_Y_COSTOS_xlsm[[#This Row],[FABRICA]]&amp;_01_CODIGOS_Y_COSTOS_xlsm[[#This Row],[CODIGO]]</f>
        <v>OTIA04209H</v>
      </c>
      <c r="G2067"/>
      <c r="H2067"/>
      <c r="I2067"/>
      <c r="J2067"/>
      <c r="K2067"/>
      <c r="L2067"/>
    </row>
    <row r="2068" spans="1:12" x14ac:dyDescent="0.2">
      <c r="A2068" t="s">
        <v>4136</v>
      </c>
      <c r="B2068" s="10" t="s">
        <v>3303</v>
      </c>
      <c r="C2068" t="s">
        <v>8444</v>
      </c>
      <c r="D2068" t="s">
        <v>8445</v>
      </c>
      <c r="E2068" s="9">
        <v>59.4</v>
      </c>
      <c r="F2068" s="10" t="str">
        <f>+_01_CODIGOS_Y_COSTOS_xlsm[[#This Row],[FABRICA]]&amp;_01_CODIGOS_Y_COSTOS_xlsm[[#This Row],[CODIGO]]</f>
        <v>OTIA042010</v>
      </c>
      <c r="G2068"/>
      <c r="H2068"/>
      <c r="I2068"/>
      <c r="J2068"/>
      <c r="K2068"/>
      <c r="L2068"/>
    </row>
    <row r="2069" spans="1:12" x14ac:dyDescent="0.2">
      <c r="A2069" t="s">
        <v>4136</v>
      </c>
      <c r="B2069" s="10" t="s">
        <v>3305</v>
      </c>
      <c r="C2069" t="s">
        <v>6710</v>
      </c>
      <c r="D2069" t="s">
        <v>8446</v>
      </c>
      <c r="E2069" s="9">
        <v>79.164000000000001</v>
      </c>
      <c r="F2069" s="10" t="str">
        <f>+_01_CODIGOS_Y_COSTOS_xlsm[[#This Row],[FABRICA]]&amp;_01_CODIGOS_Y_COSTOS_xlsm[[#This Row],[CODIGO]]</f>
        <v>OTIA042012</v>
      </c>
      <c r="G2069"/>
      <c r="H2069"/>
      <c r="I2069"/>
      <c r="J2069"/>
      <c r="K2069"/>
      <c r="L2069"/>
    </row>
    <row r="2070" spans="1:12" x14ac:dyDescent="0.2">
      <c r="A2070" t="s">
        <v>4136</v>
      </c>
      <c r="B2070" s="10" t="s">
        <v>3307</v>
      </c>
      <c r="C2070" t="s">
        <v>6711</v>
      </c>
      <c r="D2070" t="s">
        <v>8447</v>
      </c>
      <c r="E2070" s="9">
        <v>152.06399999999999</v>
      </c>
      <c r="F2070" s="10" t="str">
        <f>+_01_CODIGOS_Y_COSTOS_xlsm[[#This Row],[FABRICA]]&amp;_01_CODIGOS_Y_COSTOS_xlsm[[#This Row],[CODIGO]]</f>
        <v>OTIA042015</v>
      </c>
      <c r="G2070"/>
      <c r="H2070"/>
      <c r="I2070"/>
      <c r="J2070"/>
      <c r="K2070"/>
      <c r="L2070"/>
    </row>
    <row r="2071" spans="1:12" x14ac:dyDescent="0.2">
      <c r="A2071" t="s">
        <v>4136</v>
      </c>
      <c r="B2071" s="10" t="s">
        <v>5801</v>
      </c>
      <c r="C2071" t="s">
        <v>8448</v>
      </c>
      <c r="D2071" t="s">
        <v>4880</v>
      </c>
      <c r="E2071" s="9">
        <v>213.94069999999999</v>
      </c>
      <c r="F2071" s="10" t="str">
        <f>+_01_CODIGOS_Y_COSTOS_xlsm[[#This Row],[FABRICA]]&amp;_01_CODIGOS_Y_COSTOS_xlsm[[#This Row],[CODIGO]]</f>
        <v>OTIA042019</v>
      </c>
      <c r="G2071"/>
      <c r="H2071"/>
      <c r="I2071"/>
      <c r="J2071"/>
      <c r="K2071"/>
      <c r="L2071"/>
    </row>
    <row r="2072" spans="1:12" x14ac:dyDescent="0.2">
      <c r="A2072" t="s">
        <v>4136</v>
      </c>
      <c r="B2072" s="10" t="s">
        <v>3309</v>
      </c>
      <c r="C2072" t="s">
        <v>8449</v>
      </c>
      <c r="D2072" t="s">
        <v>8450</v>
      </c>
      <c r="E2072" s="9">
        <v>15.741</v>
      </c>
      <c r="F2072" s="10" t="str">
        <f>+_01_CODIGOS_Y_COSTOS_xlsm[[#This Row],[FABRICA]]&amp;_01_CODIGOS_Y_COSTOS_xlsm[[#This Row],[CODIGO]]</f>
        <v>OTIA07503-11.3H</v>
      </c>
      <c r="G2072"/>
      <c r="H2072"/>
      <c r="I2072"/>
      <c r="J2072"/>
      <c r="K2072"/>
      <c r="L2072"/>
    </row>
    <row r="2073" spans="1:12" x14ac:dyDescent="0.2">
      <c r="A2073" t="s">
        <v>4136</v>
      </c>
      <c r="B2073" s="10" t="s">
        <v>3313</v>
      </c>
      <c r="C2073" t="s">
        <v>6712</v>
      </c>
      <c r="D2073" t="s">
        <v>8451</v>
      </c>
      <c r="E2073" s="9">
        <v>15.741</v>
      </c>
      <c r="F2073" s="10" t="str">
        <f>+_01_CODIGOS_Y_COSTOS_xlsm[[#This Row],[FABRICA]]&amp;_01_CODIGOS_Y_COSTOS_xlsm[[#This Row],[CODIGO]]</f>
        <v>OTIA07504-11.3H</v>
      </c>
      <c r="G2073"/>
      <c r="H2073"/>
      <c r="I2073"/>
      <c r="J2073"/>
      <c r="K2073"/>
      <c r="L2073"/>
    </row>
    <row r="2074" spans="1:12" x14ac:dyDescent="0.2">
      <c r="A2074" t="s">
        <v>4136</v>
      </c>
      <c r="B2074" s="10" t="s">
        <v>3316</v>
      </c>
      <c r="C2074" t="s">
        <v>8955</v>
      </c>
      <c r="D2074" t="s">
        <v>8452</v>
      </c>
      <c r="E2074" s="9">
        <v>15.741</v>
      </c>
      <c r="F2074" s="10" t="str">
        <f>+_01_CODIGOS_Y_COSTOS_xlsm[[#This Row],[FABRICA]]&amp;_01_CODIGOS_Y_COSTOS_xlsm[[#This Row],[CODIGO]]</f>
        <v>OTIA07505-11.3H</v>
      </c>
      <c r="G2074"/>
      <c r="H2074"/>
      <c r="I2074"/>
      <c r="J2074"/>
      <c r="K2074"/>
      <c r="L2074"/>
    </row>
    <row r="2075" spans="1:12" x14ac:dyDescent="0.2">
      <c r="A2075" t="s">
        <v>4136</v>
      </c>
      <c r="B2075" s="10" t="s">
        <v>3319</v>
      </c>
      <c r="C2075" t="s">
        <v>8956</v>
      </c>
      <c r="D2075" t="s">
        <v>8453</v>
      </c>
      <c r="E2075" s="9">
        <v>23.608799999999999</v>
      </c>
      <c r="F2075" s="10" t="str">
        <f>+_01_CODIGOS_Y_COSTOS_xlsm[[#This Row],[FABRICA]]&amp;_01_CODIGOS_Y_COSTOS_xlsm[[#This Row],[CODIGO]]</f>
        <v>OTIA07506-15H</v>
      </c>
      <c r="G2075"/>
      <c r="H2075"/>
      <c r="I2075"/>
      <c r="J2075"/>
      <c r="K2075"/>
      <c r="L2075"/>
    </row>
    <row r="2076" spans="1:12" x14ac:dyDescent="0.2">
      <c r="A2076" t="s">
        <v>4136</v>
      </c>
      <c r="B2076" s="10" t="s">
        <v>3321</v>
      </c>
      <c r="C2076" t="s">
        <v>6713</v>
      </c>
      <c r="D2076" t="s">
        <v>8454</v>
      </c>
      <c r="E2076" s="9">
        <v>25.876799999999999</v>
      </c>
      <c r="F2076" s="10" t="str">
        <f>+_01_CODIGOS_Y_COSTOS_xlsm[[#This Row],[FABRICA]]&amp;_01_CODIGOS_Y_COSTOS_xlsm[[#This Row],[CODIGO]]</f>
        <v>OTIA07507-15</v>
      </c>
      <c r="G2076"/>
      <c r="H2076"/>
      <c r="I2076"/>
      <c r="J2076"/>
      <c r="K2076"/>
      <c r="L2076"/>
    </row>
    <row r="2077" spans="1:12" x14ac:dyDescent="0.2">
      <c r="A2077" t="s">
        <v>4136</v>
      </c>
      <c r="B2077" s="10" t="s">
        <v>3324</v>
      </c>
      <c r="C2077" t="s">
        <v>6714</v>
      </c>
      <c r="D2077" t="s">
        <v>8455</v>
      </c>
      <c r="E2077" s="9">
        <v>25.876799999999999</v>
      </c>
      <c r="F2077" s="10" t="str">
        <f>+_01_CODIGOS_Y_COSTOS_xlsm[[#This Row],[FABRICA]]&amp;_01_CODIGOS_Y_COSTOS_xlsm[[#This Row],[CODIGO]]</f>
        <v>OTIA07508-15</v>
      </c>
      <c r="G2077"/>
      <c r="H2077"/>
      <c r="I2077"/>
      <c r="J2077"/>
      <c r="K2077"/>
      <c r="L2077"/>
    </row>
    <row r="2078" spans="1:12" x14ac:dyDescent="0.2">
      <c r="A2078" t="s">
        <v>4136</v>
      </c>
      <c r="B2078" s="10" t="s">
        <v>3327</v>
      </c>
      <c r="C2078" t="s">
        <v>6715</v>
      </c>
      <c r="D2078" t="s">
        <v>8456</v>
      </c>
      <c r="E2078" s="9">
        <v>34.0578</v>
      </c>
      <c r="F2078" s="10" t="str">
        <f>+_01_CODIGOS_Y_COSTOS_xlsm[[#This Row],[FABRICA]]&amp;_01_CODIGOS_Y_COSTOS_xlsm[[#This Row],[CODIGO]]</f>
        <v>OTIA07509-18</v>
      </c>
      <c r="G2078"/>
      <c r="H2078"/>
      <c r="I2078"/>
      <c r="J2078"/>
      <c r="K2078"/>
      <c r="L2078"/>
    </row>
    <row r="2079" spans="1:12" x14ac:dyDescent="0.2">
      <c r="A2079" t="s">
        <v>4136</v>
      </c>
      <c r="B2079" s="10" t="s">
        <v>3330</v>
      </c>
      <c r="C2079" t="s">
        <v>6716</v>
      </c>
      <c r="D2079" t="s">
        <v>8457</v>
      </c>
      <c r="E2079" s="9">
        <v>34.020000000000003</v>
      </c>
      <c r="F2079" s="10" t="str">
        <f>+_01_CODIGOS_Y_COSTOS_xlsm[[#This Row],[FABRICA]]&amp;_01_CODIGOS_Y_COSTOS_xlsm[[#This Row],[CODIGO]]</f>
        <v>OTIA075010-18</v>
      </c>
      <c r="G2079"/>
      <c r="H2079"/>
      <c r="I2079"/>
      <c r="J2079"/>
      <c r="K2079"/>
      <c r="L2079"/>
    </row>
    <row r="2080" spans="1:12" x14ac:dyDescent="0.2">
      <c r="A2080" t="s">
        <v>4136</v>
      </c>
      <c r="B2080" s="10" t="s">
        <v>3332</v>
      </c>
      <c r="C2080" t="s">
        <v>6717</v>
      </c>
      <c r="D2080" t="s">
        <v>8458</v>
      </c>
      <c r="E2080" s="9">
        <v>59.292000000000002</v>
      </c>
      <c r="F2080" s="10" t="str">
        <f>+_01_CODIGOS_Y_COSTOS_xlsm[[#This Row],[FABRICA]]&amp;_01_CODIGOS_Y_COSTOS_xlsm[[#This Row],[CODIGO]]</f>
        <v>OTIA075011-21H</v>
      </c>
      <c r="G2080"/>
      <c r="H2080"/>
      <c r="I2080"/>
      <c r="J2080"/>
      <c r="K2080"/>
      <c r="L2080"/>
    </row>
    <row r="2081" spans="1:12" x14ac:dyDescent="0.2">
      <c r="A2081" t="s">
        <v>4136</v>
      </c>
      <c r="B2081" s="10" t="s">
        <v>3335</v>
      </c>
      <c r="C2081" t="s">
        <v>6718</v>
      </c>
      <c r="D2081" t="s">
        <v>8459</v>
      </c>
      <c r="E2081" s="9">
        <v>59.292000000000002</v>
      </c>
      <c r="F2081" s="10" t="str">
        <f>+_01_CODIGOS_Y_COSTOS_xlsm[[#This Row],[FABRICA]]&amp;_01_CODIGOS_Y_COSTOS_xlsm[[#This Row],[CODIGO]]</f>
        <v>OTIA075012-21H</v>
      </c>
      <c r="G2081"/>
      <c r="H2081"/>
      <c r="I2081"/>
      <c r="J2081"/>
      <c r="K2081"/>
      <c r="L2081"/>
    </row>
    <row r="2082" spans="1:12" x14ac:dyDescent="0.2">
      <c r="A2082" t="s">
        <v>4136</v>
      </c>
      <c r="B2082" s="10" t="s">
        <v>3337</v>
      </c>
      <c r="C2082" t="s">
        <v>8460</v>
      </c>
      <c r="D2082" t="s">
        <v>8461</v>
      </c>
      <c r="E2082" s="9">
        <v>30.753</v>
      </c>
      <c r="F2082" s="10" t="str">
        <f>+_01_CODIGOS_Y_COSTOS_xlsm[[#This Row],[FABRICA]]&amp;_01_CODIGOS_Y_COSTOS_xlsm[[#This Row],[CODIGO]]</f>
        <v>OTIA07509.5-18H</v>
      </c>
      <c r="G2082"/>
      <c r="H2082"/>
      <c r="I2082"/>
      <c r="J2082"/>
      <c r="K2082"/>
      <c r="L2082"/>
    </row>
    <row r="2083" spans="1:12" x14ac:dyDescent="0.2">
      <c r="A2083" t="s">
        <v>4136</v>
      </c>
      <c r="B2083" s="10" t="s">
        <v>3339</v>
      </c>
      <c r="C2083" t="s">
        <v>8462</v>
      </c>
      <c r="D2083" t="s">
        <v>8463</v>
      </c>
      <c r="E2083" s="9">
        <v>64.043999999999997</v>
      </c>
      <c r="F2083" s="10" t="str">
        <f>+_01_CODIGOS_Y_COSTOS_xlsm[[#This Row],[FABRICA]]&amp;_01_CODIGOS_Y_COSTOS_xlsm[[#This Row],[CODIGO]]</f>
        <v>OTIA075010-21</v>
      </c>
      <c r="G2083"/>
      <c r="H2083"/>
      <c r="I2083"/>
      <c r="J2083"/>
      <c r="K2083"/>
      <c r="L2083"/>
    </row>
    <row r="2084" spans="1:12" x14ac:dyDescent="0.2">
      <c r="A2084" t="s">
        <v>4136</v>
      </c>
      <c r="B2084" s="10" t="s">
        <v>3341</v>
      </c>
      <c r="C2084" t="s">
        <v>6718</v>
      </c>
      <c r="D2084" t="s">
        <v>8459</v>
      </c>
      <c r="E2084" s="9">
        <v>59.292000000000002</v>
      </c>
      <c r="F2084" s="10" t="str">
        <f>+_01_CODIGOS_Y_COSTOS_xlsm[[#This Row],[FABRICA]]&amp;_01_CODIGOS_Y_COSTOS_xlsm[[#This Row],[CODIGO]]</f>
        <v>OTIA075012-21H</v>
      </c>
      <c r="G2084"/>
      <c r="H2084"/>
      <c r="I2084"/>
      <c r="J2084"/>
      <c r="K2084"/>
      <c r="L2084"/>
    </row>
    <row r="2085" spans="1:12" x14ac:dyDescent="0.2">
      <c r="A2085" t="s">
        <v>4144</v>
      </c>
      <c r="B2085" s="10" t="s">
        <v>3343</v>
      </c>
      <c r="C2085" t="s">
        <v>4193</v>
      </c>
      <c r="D2085" t="s">
        <v>8464</v>
      </c>
      <c r="E2085" s="9">
        <v>321.98349999999999</v>
      </c>
      <c r="F2085" s="10" t="str">
        <f>+_01_CODIGOS_Y_COSTOS_xlsm[[#This Row],[FABRICA]]&amp;_01_CODIGOS_Y_COSTOS_xlsm[[#This Row],[CODIGO]]</f>
        <v>BAIGORRIAB-01-014</v>
      </c>
      <c r="G2085"/>
      <c r="H2085"/>
      <c r="I2085"/>
      <c r="J2085"/>
      <c r="K2085"/>
      <c r="L2085"/>
    </row>
    <row r="2086" spans="1:12" x14ac:dyDescent="0.2">
      <c r="A2086" t="s">
        <v>4144</v>
      </c>
      <c r="B2086" s="10" t="s">
        <v>3345</v>
      </c>
      <c r="C2086" t="s">
        <v>4194</v>
      </c>
      <c r="D2086" t="s">
        <v>8465</v>
      </c>
      <c r="E2086" s="9">
        <v>321.98349999999999</v>
      </c>
      <c r="F2086" s="10" t="str">
        <f>+_01_CODIGOS_Y_COSTOS_xlsm[[#This Row],[FABRICA]]&amp;_01_CODIGOS_Y_COSTOS_xlsm[[#This Row],[CODIGO]]</f>
        <v>BAIGORRIAB-01-016</v>
      </c>
      <c r="G2086"/>
      <c r="H2086"/>
      <c r="I2086"/>
      <c r="J2086"/>
      <c r="K2086"/>
      <c r="L2086"/>
    </row>
    <row r="2087" spans="1:12" x14ac:dyDescent="0.2">
      <c r="A2087" t="s">
        <v>4144</v>
      </c>
      <c r="B2087" s="10" t="s">
        <v>3346</v>
      </c>
      <c r="C2087" t="s">
        <v>4195</v>
      </c>
      <c r="D2087" t="s">
        <v>8466</v>
      </c>
      <c r="E2087" s="9">
        <v>321.98349999999999</v>
      </c>
      <c r="F2087" s="10" t="str">
        <f>+_01_CODIGOS_Y_COSTOS_xlsm[[#This Row],[FABRICA]]&amp;_01_CODIGOS_Y_COSTOS_xlsm[[#This Row],[CODIGO]]</f>
        <v>BAIGORRIAB-01-018</v>
      </c>
      <c r="G2087"/>
      <c r="H2087"/>
      <c r="I2087"/>
      <c r="J2087"/>
      <c r="K2087"/>
      <c r="L2087"/>
    </row>
    <row r="2088" spans="1:12" x14ac:dyDescent="0.2">
      <c r="A2088" t="s">
        <v>4144</v>
      </c>
      <c r="B2088" s="10" t="s">
        <v>3347</v>
      </c>
      <c r="C2088" t="s">
        <v>4196</v>
      </c>
      <c r="D2088" t="s">
        <v>8467</v>
      </c>
      <c r="E2088" s="9">
        <v>321.98349999999999</v>
      </c>
      <c r="F2088" s="10" t="str">
        <f>+_01_CODIGOS_Y_COSTOS_xlsm[[#This Row],[FABRICA]]&amp;_01_CODIGOS_Y_COSTOS_xlsm[[#This Row],[CODIGO]]</f>
        <v>BAIGORRIAB-01-020</v>
      </c>
      <c r="G2088"/>
      <c r="H2088"/>
      <c r="I2088"/>
      <c r="J2088"/>
      <c r="K2088"/>
      <c r="L2088"/>
    </row>
    <row r="2089" spans="1:12" x14ac:dyDescent="0.2">
      <c r="A2089" t="s">
        <v>4144</v>
      </c>
      <c r="B2089" s="10" t="s">
        <v>3348</v>
      </c>
      <c r="C2089" t="s">
        <v>4197</v>
      </c>
      <c r="D2089" t="s">
        <v>8468</v>
      </c>
      <c r="E2089" s="9">
        <v>321.98349999999999</v>
      </c>
      <c r="F2089" s="10" t="str">
        <f>+_01_CODIGOS_Y_COSTOS_xlsm[[#This Row],[FABRICA]]&amp;_01_CODIGOS_Y_COSTOS_xlsm[[#This Row],[CODIGO]]</f>
        <v>BAIGORRIAB-01-022</v>
      </c>
      <c r="G2089"/>
      <c r="H2089"/>
      <c r="I2089"/>
      <c r="J2089"/>
      <c r="K2089"/>
      <c r="L2089"/>
    </row>
    <row r="2090" spans="1:12" x14ac:dyDescent="0.2">
      <c r="A2090" t="s">
        <v>4144</v>
      </c>
      <c r="B2090" s="10" t="s">
        <v>3349</v>
      </c>
      <c r="C2090" t="s">
        <v>4198</v>
      </c>
      <c r="D2090" t="s">
        <v>8469</v>
      </c>
      <c r="E2090" s="9">
        <v>345.54259999999999</v>
      </c>
      <c r="F2090" s="10" t="str">
        <f>+_01_CODIGOS_Y_COSTOS_xlsm[[#This Row],[FABRICA]]&amp;_01_CODIGOS_Y_COSTOS_xlsm[[#This Row],[CODIGO]]</f>
        <v>BAIGORRIAB-01-024</v>
      </c>
      <c r="G2090"/>
      <c r="H2090"/>
      <c r="I2090"/>
      <c r="J2090"/>
      <c r="K2090"/>
      <c r="L2090"/>
    </row>
    <row r="2091" spans="1:12" x14ac:dyDescent="0.2">
      <c r="A2091" t="s">
        <v>4144</v>
      </c>
      <c r="B2091" s="10" t="s">
        <v>3350</v>
      </c>
      <c r="C2091" t="s">
        <v>4199</v>
      </c>
      <c r="D2091" t="s">
        <v>8470</v>
      </c>
      <c r="E2091" s="9">
        <v>424.65789999999998</v>
      </c>
      <c r="F2091" s="10" t="str">
        <f>+_01_CODIGOS_Y_COSTOS_xlsm[[#This Row],[FABRICA]]&amp;_01_CODIGOS_Y_COSTOS_xlsm[[#This Row],[CODIGO]]</f>
        <v>BAIGORRIAB-01-028</v>
      </c>
      <c r="G2091"/>
      <c r="H2091"/>
      <c r="I2091"/>
      <c r="J2091"/>
      <c r="K2091"/>
      <c r="L2091"/>
    </row>
    <row r="2092" spans="1:12" x14ac:dyDescent="0.2">
      <c r="A2092" t="s">
        <v>4144</v>
      </c>
      <c r="B2092" s="10" t="s">
        <v>3351</v>
      </c>
      <c r="C2092" t="s">
        <v>4200</v>
      </c>
      <c r="D2092" t="s">
        <v>8471</v>
      </c>
      <c r="E2092" s="9">
        <v>494.46460000000002</v>
      </c>
      <c r="F2092" s="10" t="str">
        <f>+_01_CODIGOS_Y_COSTOS_xlsm[[#This Row],[FABRICA]]&amp;_01_CODIGOS_Y_COSTOS_xlsm[[#This Row],[CODIGO]]</f>
        <v>BAIGORRIAB-01-032</v>
      </c>
      <c r="G2092"/>
      <c r="H2092"/>
      <c r="I2092"/>
      <c r="J2092"/>
      <c r="K2092"/>
      <c r="L2092"/>
    </row>
    <row r="2093" spans="1:12" x14ac:dyDescent="0.2">
      <c r="A2093" t="s">
        <v>4144</v>
      </c>
      <c r="B2093" s="10" t="s">
        <v>3352</v>
      </c>
      <c r="C2093" t="s">
        <v>4201</v>
      </c>
      <c r="D2093" t="s">
        <v>8472</v>
      </c>
      <c r="E2093" s="9">
        <v>558.45420000000001</v>
      </c>
      <c r="F2093" s="10" t="str">
        <f>+_01_CODIGOS_Y_COSTOS_xlsm[[#This Row],[FABRICA]]&amp;_01_CODIGOS_Y_COSTOS_xlsm[[#This Row],[CODIGO]]</f>
        <v>BAIGORRIAB-01-034</v>
      </c>
      <c r="G2093"/>
      <c r="H2093"/>
      <c r="I2093"/>
      <c r="J2093"/>
      <c r="K2093"/>
      <c r="L2093"/>
    </row>
    <row r="2094" spans="1:12" x14ac:dyDescent="0.2">
      <c r="A2094" t="s">
        <v>4144</v>
      </c>
      <c r="B2094" s="10" t="s">
        <v>3353</v>
      </c>
      <c r="C2094" t="s">
        <v>4202</v>
      </c>
      <c r="D2094" t="s">
        <v>8473</v>
      </c>
      <c r="E2094" s="9">
        <v>631.17179999999996</v>
      </c>
      <c r="F2094" s="10" t="str">
        <f>+_01_CODIGOS_Y_COSTOS_xlsm[[#This Row],[FABRICA]]&amp;_01_CODIGOS_Y_COSTOS_xlsm[[#This Row],[CODIGO]]</f>
        <v>BAIGORRIAB-01-036</v>
      </c>
      <c r="G2094"/>
      <c r="H2094"/>
      <c r="I2094"/>
      <c r="J2094"/>
      <c r="K2094"/>
      <c r="L2094"/>
    </row>
    <row r="2095" spans="1:12" x14ac:dyDescent="0.2">
      <c r="A2095" t="s">
        <v>4144</v>
      </c>
      <c r="B2095" s="10" t="s">
        <v>3355</v>
      </c>
      <c r="C2095" t="s">
        <v>4203</v>
      </c>
      <c r="D2095" t="s">
        <v>8474</v>
      </c>
      <c r="E2095" s="9">
        <v>689.34410000000003</v>
      </c>
      <c r="F2095" s="10" t="str">
        <f>+_01_CODIGOS_Y_COSTOS_xlsm[[#This Row],[FABRICA]]&amp;_01_CODIGOS_Y_COSTOS_xlsm[[#This Row],[CODIGO]]</f>
        <v>BAIGORRIAB-01-038</v>
      </c>
      <c r="G2095"/>
      <c r="H2095"/>
      <c r="I2095"/>
      <c r="J2095"/>
      <c r="K2095"/>
      <c r="L2095"/>
    </row>
    <row r="2096" spans="1:12" x14ac:dyDescent="0.2">
      <c r="A2096" t="s">
        <v>4144</v>
      </c>
      <c r="B2096" s="10" t="s">
        <v>3357</v>
      </c>
      <c r="C2096" t="s">
        <v>4204</v>
      </c>
      <c r="D2096" t="s">
        <v>8475</v>
      </c>
      <c r="E2096" s="9">
        <v>332.721</v>
      </c>
      <c r="F2096" s="10" t="str">
        <f>+_01_CODIGOS_Y_COSTOS_xlsm[[#This Row],[FABRICA]]&amp;_01_CODIGOS_Y_COSTOS_xlsm[[#This Row],[CODIGO]]</f>
        <v>BAIGORRIAB-01-048</v>
      </c>
      <c r="G2096"/>
      <c r="H2096"/>
      <c r="I2096"/>
      <c r="J2096"/>
      <c r="K2096"/>
      <c r="L2096"/>
    </row>
    <row r="2097" spans="1:12" x14ac:dyDescent="0.2">
      <c r="A2097" t="s">
        <v>4144</v>
      </c>
      <c r="B2097" s="10" t="s">
        <v>3359</v>
      </c>
      <c r="C2097" t="s">
        <v>4205</v>
      </c>
      <c r="D2097" t="s">
        <v>8476</v>
      </c>
      <c r="E2097" s="9">
        <v>332.721</v>
      </c>
      <c r="F2097" s="10" t="str">
        <f>+_01_CODIGOS_Y_COSTOS_xlsm[[#This Row],[FABRICA]]&amp;_01_CODIGOS_Y_COSTOS_xlsm[[#This Row],[CODIGO]]</f>
        <v>BAIGORRIAB-01-050</v>
      </c>
      <c r="G2097"/>
      <c r="H2097"/>
      <c r="I2097"/>
      <c r="J2097"/>
      <c r="K2097"/>
      <c r="L2097"/>
    </row>
    <row r="2098" spans="1:12" x14ac:dyDescent="0.2">
      <c r="A2098" t="s">
        <v>4144</v>
      </c>
      <c r="B2098" s="10" t="s">
        <v>3360</v>
      </c>
      <c r="C2098" t="s">
        <v>4206</v>
      </c>
      <c r="D2098" t="s">
        <v>8477</v>
      </c>
      <c r="E2098" s="9">
        <v>389.52140000000003</v>
      </c>
      <c r="F2098" s="10" t="str">
        <f>+_01_CODIGOS_Y_COSTOS_xlsm[[#This Row],[FABRICA]]&amp;_01_CODIGOS_Y_COSTOS_xlsm[[#This Row],[CODIGO]]</f>
        <v>BAIGORRIAB-01-054</v>
      </c>
      <c r="G2098"/>
      <c r="H2098"/>
      <c r="I2098"/>
      <c r="J2098"/>
      <c r="K2098"/>
      <c r="L2098"/>
    </row>
    <row r="2099" spans="1:12" x14ac:dyDescent="0.2">
      <c r="A2099" t="s">
        <v>4144</v>
      </c>
      <c r="B2099" s="10" t="s">
        <v>3362</v>
      </c>
      <c r="C2099" t="s">
        <v>4207</v>
      </c>
      <c r="D2099" t="s">
        <v>8478</v>
      </c>
      <c r="E2099" s="9">
        <v>471.19569999999999</v>
      </c>
      <c r="F2099" s="10" t="str">
        <f>+_01_CODIGOS_Y_COSTOS_xlsm[[#This Row],[FABRICA]]&amp;_01_CODIGOS_Y_COSTOS_xlsm[[#This Row],[CODIGO]]</f>
        <v>BAIGORRIAB-01-058</v>
      </c>
      <c r="G2099"/>
      <c r="H2099"/>
      <c r="I2099"/>
      <c r="J2099"/>
      <c r="K2099"/>
      <c r="L2099"/>
    </row>
    <row r="2100" spans="1:12" x14ac:dyDescent="0.2">
      <c r="A2100" t="s">
        <v>4144</v>
      </c>
      <c r="B2100" s="10" t="s">
        <v>3364</v>
      </c>
      <c r="C2100" t="s">
        <v>4208</v>
      </c>
      <c r="D2100" t="s">
        <v>8479</v>
      </c>
      <c r="E2100" s="9">
        <v>541.00250000000005</v>
      </c>
      <c r="F2100" s="10" t="str">
        <f>+_01_CODIGOS_Y_COSTOS_xlsm[[#This Row],[FABRICA]]&amp;_01_CODIGOS_Y_COSTOS_xlsm[[#This Row],[CODIGO]]</f>
        <v>BAIGORRIAB-01-062</v>
      </c>
      <c r="G2100"/>
      <c r="H2100"/>
      <c r="I2100"/>
      <c r="J2100"/>
      <c r="K2100"/>
      <c r="L2100"/>
    </row>
    <row r="2101" spans="1:12" x14ac:dyDescent="0.2">
      <c r="A2101" t="s">
        <v>4144</v>
      </c>
      <c r="B2101" s="10" t="s">
        <v>3366</v>
      </c>
      <c r="C2101" t="s">
        <v>4209</v>
      </c>
      <c r="D2101" t="s">
        <v>8480</v>
      </c>
      <c r="E2101" s="9">
        <v>628.26089999999999</v>
      </c>
      <c r="F2101" s="10" t="str">
        <f>+_01_CODIGOS_Y_COSTOS_xlsm[[#This Row],[FABRICA]]&amp;_01_CODIGOS_Y_COSTOS_xlsm[[#This Row],[CODIGO]]</f>
        <v>BAIGORRIAB-01-064</v>
      </c>
      <c r="G2101"/>
      <c r="H2101"/>
      <c r="I2101"/>
      <c r="J2101"/>
      <c r="K2101"/>
      <c r="L2101"/>
    </row>
    <row r="2102" spans="1:12" x14ac:dyDescent="0.2">
      <c r="A2102" t="s">
        <v>4144</v>
      </c>
      <c r="B2102" s="10" t="s">
        <v>3368</v>
      </c>
      <c r="C2102" t="s">
        <v>4210</v>
      </c>
      <c r="D2102" t="s">
        <v>8481</v>
      </c>
      <c r="E2102" s="9">
        <v>339.87049999999999</v>
      </c>
      <c r="F2102" s="10" t="str">
        <f>+_01_CODIGOS_Y_COSTOS_xlsm[[#This Row],[FABRICA]]&amp;_01_CODIGOS_Y_COSTOS_xlsm[[#This Row],[CODIGO]]</f>
        <v>BAIGORRIAB-01-078</v>
      </c>
      <c r="G2102"/>
      <c r="H2102"/>
      <c r="I2102"/>
      <c r="J2102"/>
      <c r="K2102"/>
      <c r="L2102"/>
    </row>
    <row r="2103" spans="1:12" x14ac:dyDescent="0.2">
      <c r="A2103" t="s">
        <v>4144</v>
      </c>
      <c r="B2103" s="10" t="s">
        <v>3369</v>
      </c>
      <c r="C2103" t="s">
        <v>4211</v>
      </c>
      <c r="D2103" t="s">
        <v>8482</v>
      </c>
      <c r="E2103" s="9">
        <v>339.87049999999999</v>
      </c>
      <c r="F2103" s="10" t="str">
        <f>+_01_CODIGOS_Y_COSTOS_xlsm[[#This Row],[FABRICA]]&amp;_01_CODIGOS_Y_COSTOS_xlsm[[#This Row],[CODIGO]]</f>
        <v>BAIGORRIAB-01-080</v>
      </c>
      <c r="G2103"/>
      <c r="H2103"/>
      <c r="I2103"/>
      <c r="J2103"/>
      <c r="K2103"/>
      <c r="L2103"/>
    </row>
    <row r="2104" spans="1:12" x14ac:dyDescent="0.2">
      <c r="A2104" t="s">
        <v>4144</v>
      </c>
      <c r="B2104" s="10" t="s">
        <v>3370</v>
      </c>
      <c r="C2104" t="s">
        <v>4212</v>
      </c>
      <c r="D2104" t="s">
        <v>8483</v>
      </c>
      <c r="E2104" s="9">
        <v>339.87049999999999</v>
      </c>
      <c r="F2104" s="10" t="str">
        <f>+_01_CODIGOS_Y_COSTOS_xlsm[[#This Row],[FABRICA]]&amp;_01_CODIGOS_Y_COSTOS_xlsm[[#This Row],[CODIGO]]</f>
        <v>BAIGORRIAB-01-082</v>
      </c>
      <c r="G2104"/>
      <c r="H2104"/>
      <c r="I2104"/>
      <c r="J2104"/>
      <c r="K2104"/>
      <c r="L2104"/>
    </row>
    <row r="2105" spans="1:12" x14ac:dyDescent="0.2">
      <c r="A2105" t="s">
        <v>4144</v>
      </c>
      <c r="B2105" s="10" t="s">
        <v>3371</v>
      </c>
      <c r="C2105" t="s">
        <v>4213</v>
      </c>
      <c r="D2105" t="s">
        <v>8484</v>
      </c>
      <c r="E2105" s="9">
        <v>381.31659999999999</v>
      </c>
      <c r="F2105" s="10" t="str">
        <f>+_01_CODIGOS_Y_COSTOS_xlsm[[#This Row],[FABRICA]]&amp;_01_CODIGOS_Y_COSTOS_xlsm[[#This Row],[CODIGO]]</f>
        <v>BAIGORRIAB-01-084</v>
      </c>
      <c r="G2105"/>
      <c r="H2105"/>
      <c r="I2105"/>
      <c r="J2105"/>
      <c r="K2105"/>
      <c r="L2105"/>
    </row>
    <row r="2106" spans="1:12" x14ac:dyDescent="0.2">
      <c r="A2106" t="s">
        <v>4144</v>
      </c>
      <c r="B2106" s="10" t="s">
        <v>3372</v>
      </c>
      <c r="C2106" t="s">
        <v>4214</v>
      </c>
      <c r="D2106" t="s">
        <v>8485</v>
      </c>
      <c r="E2106" s="9">
        <v>397.89769999999999</v>
      </c>
      <c r="F2106" s="10" t="str">
        <f>+_01_CODIGOS_Y_COSTOS_xlsm[[#This Row],[FABRICA]]&amp;_01_CODIGOS_Y_COSTOS_xlsm[[#This Row],[CODIGO]]</f>
        <v>BAIGORRIAB-01-086</v>
      </c>
      <c r="G2106"/>
      <c r="H2106"/>
      <c r="I2106"/>
      <c r="J2106"/>
      <c r="K2106"/>
      <c r="L2106"/>
    </row>
    <row r="2107" spans="1:12" x14ac:dyDescent="0.2">
      <c r="A2107" t="s">
        <v>4144</v>
      </c>
      <c r="B2107" s="10" t="s">
        <v>3373</v>
      </c>
      <c r="C2107" t="s">
        <v>4215</v>
      </c>
      <c r="D2107" t="s">
        <v>8486</v>
      </c>
      <c r="E2107" s="9">
        <v>471.19569999999999</v>
      </c>
      <c r="F2107" s="10" t="str">
        <f>+_01_CODIGOS_Y_COSTOS_xlsm[[#This Row],[FABRICA]]&amp;_01_CODIGOS_Y_COSTOS_xlsm[[#This Row],[CODIGO]]</f>
        <v>BAIGORRIAB-01-090</v>
      </c>
      <c r="G2107"/>
      <c r="H2107"/>
      <c r="I2107"/>
      <c r="J2107"/>
      <c r="K2107"/>
      <c r="L2107"/>
    </row>
    <row r="2108" spans="1:12" x14ac:dyDescent="0.2">
      <c r="A2108" t="s">
        <v>4144</v>
      </c>
      <c r="B2108" s="10" t="s">
        <v>3374</v>
      </c>
      <c r="C2108" t="s">
        <v>4216</v>
      </c>
      <c r="D2108" t="s">
        <v>8487</v>
      </c>
      <c r="E2108" s="9">
        <v>541.00250000000005</v>
      </c>
      <c r="F2108" s="10" t="str">
        <f>+_01_CODIGOS_Y_COSTOS_xlsm[[#This Row],[FABRICA]]&amp;_01_CODIGOS_Y_COSTOS_xlsm[[#This Row],[CODIGO]]</f>
        <v>BAIGORRIAB-01-094</v>
      </c>
      <c r="G2108"/>
      <c r="H2108"/>
      <c r="I2108"/>
      <c r="J2108"/>
      <c r="K2108"/>
      <c r="L2108"/>
    </row>
    <row r="2109" spans="1:12" x14ac:dyDescent="0.2">
      <c r="A2109" t="s">
        <v>4144</v>
      </c>
      <c r="B2109" s="10" t="s">
        <v>3375</v>
      </c>
      <c r="C2109" t="s">
        <v>4217</v>
      </c>
      <c r="D2109" t="s">
        <v>8488</v>
      </c>
      <c r="E2109" s="9">
        <v>671.88800000000003</v>
      </c>
      <c r="F2109" s="10" t="str">
        <f>+_01_CODIGOS_Y_COSTOS_xlsm[[#This Row],[FABRICA]]&amp;_01_CODIGOS_Y_COSTOS_xlsm[[#This Row],[CODIGO]]</f>
        <v>BAIGORRIAB-01-098</v>
      </c>
      <c r="G2109"/>
      <c r="H2109"/>
      <c r="I2109"/>
      <c r="J2109"/>
      <c r="K2109"/>
      <c r="L2109"/>
    </row>
    <row r="2110" spans="1:12" x14ac:dyDescent="0.2">
      <c r="A2110" t="s">
        <v>4144</v>
      </c>
      <c r="B2110" s="10" t="s">
        <v>3376</v>
      </c>
      <c r="C2110" t="s">
        <v>4218</v>
      </c>
      <c r="D2110" t="s">
        <v>8489</v>
      </c>
      <c r="E2110" s="9">
        <v>764.96370000000002</v>
      </c>
      <c r="F2110" s="10" t="str">
        <f>+_01_CODIGOS_Y_COSTOS_xlsm[[#This Row],[FABRICA]]&amp;_01_CODIGOS_Y_COSTOS_xlsm[[#This Row],[CODIGO]]</f>
        <v>BAIGORRIAB-01-102</v>
      </c>
      <c r="G2110"/>
      <c r="H2110"/>
      <c r="I2110"/>
      <c r="J2110"/>
      <c r="K2110"/>
      <c r="L2110"/>
    </row>
    <row r="2111" spans="1:12" x14ac:dyDescent="0.2">
      <c r="A2111" t="s">
        <v>4144</v>
      </c>
      <c r="B2111" s="10" t="s">
        <v>3378</v>
      </c>
      <c r="C2111" t="s">
        <v>4219</v>
      </c>
      <c r="D2111" t="s">
        <v>8490</v>
      </c>
      <c r="E2111" s="9">
        <v>820.2296</v>
      </c>
      <c r="F2111" s="10" t="str">
        <f>+_01_CODIGOS_Y_COSTOS_xlsm[[#This Row],[FABRICA]]&amp;_01_CODIGOS_Y_COSTOS_xlsm[[#This Row],[CODIGO]]</f>
        <v>BAIGORRIAB-01-106</v>
      </c>
      <c r="G2111"/>
      <c r="H2111"/>
      <c r="I2111"/>
      <c r="J2111"/>
      <c r="K2111"/>
      <c r="L2111"/>
    </row>
    <row r="2112" spans="1:12" x14ac:dyDescent="0.2">
      <c r="A2112" t="s">
        <v>4144</v>
      </c>
      <c r="B2112" s="10" t="s">
        <v>3380</v>
      </c>
      <c r="C2112" t="s">
        <v>4220</v>
      </c>
      <c r="D2112" t="s">
        <v>8491</v>
      </c>
      <c r="E2112" s="9">
        <v>485.73660000000001</v>
      </c>
      <c r="F2112" s="10" t="str">
        <f>+_01_CODIGOS_Y_COSTOS_xlsm[[#This Row],[FABRICA]]&amp;_01_CODIGOS_Y_COSTOS_xlsm[[#This Row],[CODIGO]]</f>
        <v>BAIGORRIAB-01-126</v>
      </c>
      <c r="G2112"/>
      <c r="H2112"/>
      <c r="I2112"/>
      <c r="J2112"/>
      <c r="K2112"/>
      <c r="L2112"/>
    </row>
    <row r="2113" spans="1:12" x14ac:dyDescent="0.2">
      <c r="A2113" t="s">
        <v>4144</v>
      </c>
      <c r="B2113" s="10" t="s">
        <v>3382</v>
      </c>
      <c r="C2113" t="s">
        <v>4221</v>
      </c>
      <c r="D2113" t="s">
        <v>8492</v>
      </c>
      <c r="E2113" s="9">
        <v>532.27440000000001</v>
      </c>
      <c r="F2113" s="10" t="str">
        <f>+_01_CODIGOS_Y_COSTOS_xlsm[[#This Row],[FABRICA]]&amp;_01_CODIGOS_Y_COSTOS_xlsm[[#This Row],[CODIGO]]</f>
        <v>BAIGORRIAB-01-128</v>
      </c>
      <c r="G2113"/>
      <c r="H2113"/>
      <c r="I2113"/>
      <c r="J2113"/>
      <c r="K2113"/>
      <c r="L2113"/>
    </row>
    <row r="2114" spans="1:12" x14ac:dyDescent="0.2">
      <c r="A2114" t="s">
        <v>4144</v>
      </c>
      <c r="B2114" s="10" t="s">
        <v>3384</v>
      </c>
      <c r="C2114" t="s">
        <v>4222</v>
      </c>
      <c r="D2114" t="s">
        <v>8493</v>
      </c>
      <c r="E2114" s="9">
        <v>639.8954</v>
      </c>
      <c r="F2114" s="10" t="str">
        <f>+_01_CODIGOS_Y_COSTOS_xlsm[[#This Row],[FABRICA]]&amp;_01_CODIGOS_Y_COSTOS_xlsm[[#This Row],[CODIGO]]</f>
        <v>BAIGORRIAB-01-132</v>
      </c>
      <c r="G2114"/>
      <c r="H2114"/>
      <c r="I2114"/>
      <c r="J2114"/>
      <c r="K2114"/>
      <c r="L2114"/>
    </row>
    <row r="2115" spans="1:12" x14ac:dyDescent="0.2">
      <c r="A2115" t="s">
        <v>4144</v>
      </c>
      <c r="B2115" s="10" t="s">
        <v>3386</v>
      </c>
      <c r="C2115" t="s">
        <v>4223</v>
      </c>
      <c r="D2115" t="s">
        <v>8494</v>
      </c>
      <c r="E2115" s="9">
        <v>794.05420000000004</v>
      </c>
      <c r="F2115" s="10" t="str">
        <f>+_01_CODIGOS_Y_COSTOS_xlsm[[#This Row],[FABRICA]]&amp;_01_CODIGOS_Y_COSTOS_xlsm[[#This Row],[CODIGO]]</f>
        <v>BAIGORRIAB-01-136</v>
      </c>
      <c r="G2115"/>
      <c r="H2115"/>
      <c r="I2115"/>
      <c r="J2115"/>
      <c r="K2115"/>
      <c r="L2115"/>
    </row>
    <row r="2116" spans="1:12" x14ac:dyDescent="0.2">
      <c r="A2116" t="s">
        <v>4144</v>
      </c>
      <c r="B2116" s="10" t="s">
        <v>3388</v>
      </c>
      <c r="C2116" t="s">
        <v>8495</v>
      </c>
      <c r="D2116" t="s">
        <v>8496</v>
      </c>
      <c r="E2116" s="9">
        <v>468.28489999999999</v>
      </c>
      <c r="F2116" s="10" t="str">
        <f>+_01_CODIGOS_Y_COSTOS_xlsm[[#This Row],[FABRICA]]&amp;_01_CODIGOS_Y_COSTOS_xlsm[[#This Row],[CODIGO]]</f>
        <v>BAIGORRIAB-01-120</v>
      </c>
      <c r="G2116"/>
      <c r="H2116"/>
      <c r="I2116"/>
      <c r="J2116"/>
      <c r="K2116"/>
      <c r="L2116"/>
    </row>
    <row r="2117" spans="1:12" x14ac:dyDescent="0.2">
      <c r="A2117" t="s">
        <v>4144</v>
      </c>
      <c r="B2117" s="10" t="s">
        <v>3390</v>
      </c>
      <c r="C2117" t="s">
        <v>8497</v>
      </c>
      <c r="D2117" t="s">
        <v>8498</v>
      </c>
      <c r="E2117" s="9">
        <v>447.92680000000001</v>
      </c>
      <c r="F2117" s="10" t="str">
        <f>+_01_CODIGOS_Y_COSTOS_xlsm[[#This Row],[FABRICA]]&amp;_01_CODIGOS_Y_COSTOS_xlsm[[#This Row],[CODIGO]]</f>
        <v>BAIGORRIAB-01-154</v>
      </c>
      <c r="G2117"/>
      <c r="H2117"/>
      <c r="I2117"/>
      <c r="J2117"/>
      <c r="K2117"/>
      <c r="L2117"/>
    </row>
    <row r="2118" spans="1:12" x14ac:dyDescent="0.2">
      <c r="A2118" t="s">
        <v>4144</v>
      </c>
      <c r="B2118" s="10" t="s">
        <v>3392</v>
      </c>
      <c r="C2118" t="s">
        <v>4224</v>
      </c>
      <c r="D2118" t="s">
        <v>8499</v>
      </c>
      <c r="E2118" s="9">
        <v>447.92680000000001</v>
      </c>
      <c r="F2118" s="10" t="str">
        <f>+_01_CODIGOS_Y_COSTOS_xlsm[[#This Row],[FABRICA]]&amp;_01_CODIGOS_Y_COSTOS_xlsm[[#This Row],[CODIGO]]</f>
        <v>BAIGORRIAB-01-158</v>
      </c>
      <c r="G2118"/>
      <c r="H2118"/>
      <c r="I2118"/>
      <c r="J2118"/>
      <c r="K2118"/>
      <c r="L2118"/>
    </row>
    <row r="2119" spans="1:12" x14ac:dyDescent="0.2">
      <c r="A2119" t="s">
        <v>4144</v>
      </c>
      <c r="B2119" s="10" t="s">
        <v>3394</v>
      </c>
      <c r="C2119" t="s">
        <v>4225</v>
      </c>
      <c r="D2119" t="s">
        <v>8500</v>
      </c>
      <c r="E2119" s="9">
        <v>474.10210000000001</v>
      </c>
      <c r="F2119" s="10" t="str">
        <f>+_01_CODIGOS_Y_COSTOS_xlsm[[#This Row],[FABRICA]]&amp;_01_CODIGOS_Y_COSTOS_xlsm[[#This Row],[CODIGO]]</f>
        <v>BAIGORRIAB-01-160</v>
      </c>
      <c r="G2119"/>
      <c r="H2119"/>
      <c r="I2119"/>
      <c r="J2119"/>
      <c r="K2119"/>
      <c r="L2119"/>
    </row>
    <row r="2120" spans="1:12" x14ac:dyDescent="0.2">
      <c r="A2120" t="s">
        <v>4144</v>
      </c>
      <c r="B2120" s="10" t="s">
        <v>3396</v>
      </c>
      <c r="C2120" t="s">
        <v>4226</v>
      </c>
      <c r="D2120" t="s">
        <v>8501</v>
      </c>
      <c r="E2120" s="9">
        <v>503.1927</v>
      </c>
      <c r="F2120" s="10" t="str">
        <f>+_01_CODIGOS_Y_COSTOS_xlsm[[#This Row],[FABRICA]]&amp;_01_CODIGOS_Y_COSTOS_xlsm[[#This Row],[CODIGO]]</f>
        <v>BAIGORRIAB-01-162</v>
      </c>
      <c r="G2120"/>
      <c r="H2120"/>
      <c r="I2120"/>
      <c r="J2120"/>
      <c r="K2120"/>
      <c r="L2120"/>
    </row>
    <row r="2121" spans="1:12" x14ac:dyDescent="0.2">
      <c r="A2121" t="s">
        <v>4144</v>
      </c>
      <c r="B2121" s="10" t="s">
        <v>3398</v>
      </c>
      <c r="C2121" t="s">
        <v>4227</v>
      </c>
      <c r="D2121" t="s">
        <v>8502</v>
      </c>
      <c r="E2121" s="9">
        <v>593.35760000000005</v>
      </c>
      <c r="F2121" s="10" t="str">
        <f>+_01_CODIGOS_Y_COSTOS_xlsm[[#This Row],[FABRICA]]&amp;_01_CODIGOS_Y_COSTOS_xlsm[[#This Row],[CODIGO]]</f>
        <v>BAIGORRIAB-01-166</v>
      </c>
      <c r="G2121"/>
      <c r="H2121"/>
      <c r="I2121"/>
      <c r="J2121"/>
      <c r="K2121"/>
      <c r="L2121"/>
    </row>
    <row r="2122" spans="1:12" x14ac:dyDescent="0.2">
      <c r="A2122" t="s">
        <v>4144</v>
      </c>
      <c r="B2122" s="10" t="s">
        <v>3400</v>
      </c>
      <c r="C2122" t="s">
        <v>4228</v>
      </c>
      <c r="D2122" t="s">
        <v>8503</v>
      </c>
      <c r="E2122" s="9">
        <v>732.97990000000004</v>
      </c>
      <c r="F2122" s="10" t="str">
        <f>+_01_CODIGOS_Y_COSTOS_xlsm[[#This Row],[FABRICA]]&amp;_01_CODIGOS_Y_COSTOS_xlsm[[#This Row],[CODIGO]]</f>
        <v>BAIGORRIAB-01-170</v>
      </c>
      <c r="G2122"/>
      <c r="H2122"/>
      <c r="I2122"/>
      <c r="J2122"/>
      <c r="K2122"/>
      <c r="L2122"/>
    </row>
    <row r="2123" spans="1:12" x14ac:dyDescent="0.2">
      <c r="A2123" t="s">
        <v>4144</v>
      </c>
      <c r="B2123" s="10" t="s">
        <v>3402</v>
      </c>
      <c r="C2123" t="s">
        <v>4229</v>
      </c>
      <c r="D2123" t="s">
        <v>8504</v>
      </c>
      <c r="E2123" s="9">
        <v>837.68129999999996</v>
      </c>
      <c r="F2123" s="10" t="str">
        <f>+_01_CODIGOS_Y_COSTOS_xlsm[[#This Row],[FABRICA]]&amp;_01_CODIGOS_Y_COSTOS_xlsm[[#This Row],[CODIGO]]</f>
        <v>BAIGORRIAB-01-174</v>
      </c>
      <c r="G2123"/>
      <c r="H2123"/>
      <c r="I2123"/>
      <c r="J2123"/>
      <c r="K2123"/>
      <c r="L2123"/>
    </row>
    <row r="2124" spans="1:12" x14ac:dyDescent="0.2">
      <c r="A2124" t="s">
        <v>4144</v>
      </c>
      <c r="B2124" s="10" t="s">
        <v>3404</v>
      </c>
      <c r="C2124" t="s">
        <v>4230</v>
      </c>
      <c r="D2124" t="s">
        <v>8505</v>
      </c>
      <c r="E2124" s="9">
        <v>465.37849999999997</v>
      </c>
      <c r="F2124" s="10" t="str">
        <f>+_01_CODIGOS_Y_COSTOS_xlsm[[#This Row],[FABRICA]]&amp;_01_CODIGOS_Y_COSTOS_xlsm[[#This Row],[CODIGO]]</f>
        <v>BAIGORRIAB-06-022</v>
      </c>
      <c r="G2124"/>
      <c r="H2124"/>
      <c r="I2124"/>
      <c r="J2124"/>
      <c r="K2124"/>
      <c r="L2124"/>
    </row>
    <row r="2125" spans="1:12" x14ac:dyDescent="0.2">
      <c r="A2125" t="s">
        <v>4144</v>
      </c>
      <c r="B2125" s="10" t="s">
        <v>3406</v>
      </c>
      <c r="C2125" t="s">
        <v>4231</v>
      </c>
      <c r="D2125" t="s">
        <v>8506</v>
      </c>
      <c r="E2125" s="9">
        <v>509.00549999999998</v>
      </c>
      <c r="F2125" s="10" t="str">
        <f>+_01_CODIGOS_Y_COSTOS_xlsm[[#This Row],[FABRICA]]&amp;_01_CODIGOS_Y_COSTOS_xlsm[[#This Row],[CODIGO]]</f>
        <v>BAIGORRIAB-06-022 B</v>
      </c>
      <c r="G2125"/>
      <c r="H2125"/>
      <c r="I2125"/>
      <c r="J2125"/>
      <c r="K2125"/>
      <c r="L2125"/>
    </row>
    <row r="2126" spans="1:12" x14ac:dyDescent="0.2">
      <c r="A2126" t="s">
        <v>4144</v>
      </c>
      <c r="B2126" s="10" t="s">
        <v>3408</v>
      </c>
      <c r="C2126" t="s">
        <v>4232</v>
      </c>
      <c r="D2126" t="s">
        <v>8507</v>
      </c>
      <c r="E2126" s="9">
        <v>529.36800000000005</v>
      </c>
      <c r="F2126" s="10" t="str">
        <f>+_01_CODIGOS_Y_COSTOS_xlsm[[#This Row],[FABRICA]]&amp;_01_CODIGOS_Y_COSTOS_xlsm[[#This Row],[CODIGO]]</f>
        <v>BAIGORRIAB-06-022 D</v>
      </c>
      <c r="G2126"/>
      <c r="H2126"/>
      <c r="I2126"/>
      <c r="J2126"/>
      <c r="K2126"/>
      <c r="L2126"/>
    </row>
    <row r="2127" spans="1:12" x14ac:dyDescent="0.2">
      <c r="A2127" t="s">
        <v>4144</v>
      </c>
      <c r="B2127" s="10" t="s">
        <v>3410</v>
      </c>
      <c r="C2127" t="s">
        <v>4233</v>
      </c>
      <c r="D2127" t="s">
        <v>8508</v>
      </c>
      <c r="E2127" s="9">
        <v>520.64</v>
      </c>
      <c r="F2127" s="10" t="str">
        <f>+_01_CODIGOS_Y_COSTOS_xlsm[[#This Row],[FABRICA]]&amp;_01_CODIGOS_Y_COSTOS_xlsm[[#This Row],[CODIGO]]</f>
        <v>BAIGORRIAB-06-044</v>
      </c>
      <c r="G2127"/>
      <c r="H2127"/>
      <c r="I2127"/>
      <c r="J2127"/>
      <c r="K2127"/>
      <c r="L2127"/>
    </row>
    <row r="2128" spans="1:12" x14ac:dyDescent="0.2">
      <c r="A2128" t="s">
        <v>4144</v>
      </c>
      <c r="B2128" s="10" t="s">
        <v>3412</v>
      </c>
      <c r="C2128" t="s">
        <v>4234</v>
      </c>
      <c r="D2128" t="s">
        <v>8509</v>
      </c>
      <c r="E2128" s="9">
        <v>570.08860000000004</v>
      </c>
      <c r="F2128" s="10" t="str">
        <f>+_01_CODIGOS_Y_COSTOS_xlsm[[#This Row],[FABRICA]]&amp;_01_CODIGOS_Y_COSTOS_xlsm[[#This Row],[CODIGO]]</f>
        <v>BAIGORRIAB-06-046</v>
      </c>
      <c r="G2128"/>
      <c r="H2128"/>
      <c r="I2128"/>
      <c r="J2128"/>
      <c r="K2128"/>
      <c r="L2128"/>
    </row>
    <row r="2129" spans="1:12" x14ac:dyDescent="0.2">
      <c r="A2129" t="s">
        <v>4144</v>
      </c>
      <c r="B2129" s="10" t="s">
        <v>3414</v>
      </c>
      <c r="C2129" t="s">
        <v>4235</v>
      </c>
      <c r="D2129" t="s">
        <v>8510</v>
      </c>
      <c r="E2129" s="9">
        <v>616.62649999999996</v>
      </c>
      <c r="F2129" s="10" t="str">
        <f>+_01_CODIGOS_Y_COSTOS_xlsm[[#This Row],[FABRICA]]&amp;_01_CODIGOS_Y_COSTOS_xlsm[[#This Row],[CODIGO]]</f>
        <v>BAIGORRIAB-06-047</v>
      </c>
      <c r="G2129"/>
      <c r="H2129"/>
      <c r="I2129"/>
      <c r="J2129"/>
      <c r="K2129"/>
      <c r="L2129"/>
    </row>
    <row r="2130" spans="1:12" x14ac:dyDescent="0.2">
      <c r="A2130" t="s">
        <v>4144</v>
      </c>
      <c r="B2130" s="10" t="s">
        <v>3416</v>
      </c>
      <c r="C2130" t="s">
        <v>4236</v>
      </c>
      <c r="D2130" t="s">
        <v>8511</v>
      </c>
      <c r="E2130" s="9">
        <v>471.19569999999999</v>
      </c>
      <c r="F2130" s="10" t="str">
        <f>+_01_CODIGOS_Y_COSTOS_xlsm[[#This Row],[FABRICA]]&amp;_01_CODIGOS_Y_COSTOS_xlsm[[#This Row],[CODIGO]]</f>
        <v>BAIGORRIAA-03-012</v>
      </c>
      <c r="G2130"/>
      <c r="H2130"/>
      <c r="I2130"/>
      <c r="J2130"/>
      <c r="K2130"/>
      <c r="L2130"/>
    </row>
    <row r="2131" spans="1:12" x14ac:dyDescent="0.2">
      <c r="A2131" t="s">
        <v>4144</v>
      </c>
      <c r="B2131" s="10" t="s">
        <v>3419</v>
      </c>
      <c r="C2131" t="s">
        <v>4237</v>
      </c>
      <c r="D2131" t="s">
        <v>8512</v>
      </c>
      <c r="E2131" s="9">
        <v>506.09910000000002</v>
      </c>
      <c r="F2131" s="10" t="str">
        <f>+_01_CODIGOS_Y_COSTOS_xlsm[[#This Row],[FABRICA]]&amp;_01_CODIGOS_Y_COSTOS_xlsm[[#This Row],[CODIGO]]</f>
        <v>BAIGORRIAA-03-013</v>
      </c>
      <c r="G2131"/>
      <c r="H2131"/>
      <c r="I2131"/>
      <c r="J2131"/>
      <c r="K2131"/>
      <c r="L2131"/>
    </row>
    <row r="2132" spans="1:12" x14ac:dyDescent="0.2">
      <c r="A2132" t="s">
        <v>4144</v>
      </c>
      <c r="B2132" s="10" t="s">
        <v>5260</v>
      </c>
      <c r="C2132" t="s">
        <v>4767</v>
      </c>
      <c r="D2132" t="s">
        <v>8513</v>
      </c>
      <c r="E2132" s="9">
        <v>604.70180000000005</v>
      </c>
      <c r="F2132" s="10" t="str">
        <f>+_01_CODIGOS_Y_COSTOS_xlsm[[#This Row],[FABRICA]]&amp;_01_CODIGOS_Y_COSTOS_xlsm[[#This Row],[CODIGO]]</f>
        <v>BAIGORRIAA-04-022</v>
      </c>
      <c r="G2132"/>
      <c r="H2132"/>
      <c r="I2132"/>
      <c r="J2132"/>
      <c r="K2132"/>
      <c r="L2132"/>
    </row>
    <row r="2133" spans="1:12" x14ac:dyDescent="0.2">
      <c r="A2133" t="s">
        <v>4144</v>
      </c>
      <c r="B2133" s="10" t="s">
        <v>5261</v>
      </c>
      <c r="C2133" t="s">
        <v>5247</v>
      </c>
      <c r="D2133" t="s">
        <v>8514</v>
      </c>
      <c r="E2133" s="9">
        <v>604.70180000000005</v>
      </c>
      <c r="F2133" s="10" t="str">
        <f>+_01_CODIGOS_Y_COSTOS_xlsm[[#This Row],[FABRICA]]&amp;_01_CODIGOS_Y_COSTOS_xlsm[[#This Row],[CODIGO]]</f>
        <v>BAIGORRIAA-04-024</v>
      </c>
      <c r="G2133"/>
      <c r="H2133"/>
      <c r="I2133"/>
      <c r="J2133"/>
      <c r="K2133"/>
      <c r="L2133"/>
    </row>
    <row r="2134" spans="1:12" x14ac:dyDescent="0.2">
      <c r="A2134" t="s">
        <v>4144</v>
      </c>
      <c r="B2134" s="10" t="s">
        <v>5807</v>
      </c>
      <c r="C2134" t="s">
        <v>6010</v>
      </c>
      <c r="D2134" t="s">
        <v>4763</v>
      </c>
      <c r="E2134" s="9">
        <v>0</v>
      </c>
      <c r="F2134" s="10" t="str">
        <f>+_01_CODIGOS_Y_COSTOS_xlsm[[#This Row],[FABRICA]]&amp;_01_CODIGOS_Y_COSTOS_xlsm[[#This Row],[CODIGO]]</f>
        <v>BAIGORRIA0</v>
      </c>
      <c r="G2134"/>
      <c r="H2134"/>
      <c r="I2134"/>
      <c r="J2134"/>
      <c r="K2134"/>
      <c r="L2134"/>
    </row>
    <row r="2135" spans="1:12" x14ac:dyDescent="0.2">
      <c r="A2135" t="s">
        <v>4144</v>
      </c>
      <c r="B2135" s="10" t="s">
        <v>5808</v>
      </c>
      <c r="C2135" t="s">
        <v>6010</v>
      </c>
      <c r="D2135" t="s">
        <v>4764</v>
      </c>
      <c r="E2135" s="9">
        <v>0</v>
      </c>
      <c r="F2135" s="10" t="str">
        <f>+_01_CODIGOS_Y_COSTOS_xlsm[[#This Row],[FABRICA]]&amp;_01_CODIGOS_Y_COSTOS_xlsm[[#This Row],[CODIGO]]</f>
        <v>BAIGORRIA0</v>
      </c>
      <c r="G2135"/>
      <c r="H2135"/>
      <c r="I2135"/>
      <c r="J2135"/>
      <c r="K2135"/>
      <c r="L2135"/>
    </row>
    <row r="2136" spans="1:12" x14ac:dyDescent="0.2">
      <c r="A2136" t="s">
        <v>4144</v>
      </c>
      <c r="B2136" s="10" t="s">
        <v>5809</v>
      </c>
      <c r="C2136" t="s">
        <v>6010</v>
      </c>
      <c r="D2136" t="s">
        <v>4765</v>
      </c>
      <c r="E2136" s="9">
        <v>0</v>
      </c>
      <c r="F2136" s="10" t="str">
        <f>+_01_CODIGOS_Y_COSTOS_xlsm[[#This Row],[FABRICA]]&amp;_01_CODIGOS_Y_COSTOS_xlsm[[#This Row],[CODIGO]]</f>
        <v>BAIGORRIA0</v>
      </c>
      <c r="G2136"/>
      <c r="H2136"/>
      <c r="I2136"/>
      <c r="J2136"/>
      <c r="K2136"/>
      <c r="L2136"/>
    </row>
    <row r="2137" spans="1:12" x14ac:dyDescent="0.2">
      <c r="A2137" t="s">
        <v>4144</v>
      </c>
      <c r="B2137" s="10" t="s">
        <v>5810</v>
      </c>
      <c r="C2137" t="s">
        <v>6010</v>
      </c>
      <c r="D2137" t="s">
        <v>4766</v>
      </c>
      <c r="E2137" s="9">
        <v>0</v>
      </c>
      <c r="F2137" s="10" t="str">
        <f>+_01_CODIGOS_Y_COSTOS_xlsm[[#This Row],[FABRICA]]&amp;_01_CODIGOS_Y_COSTOS_xlsm[[#This Row],[CODIGO]]</f>
        <v>BAIGORRIA0</v>
      </c>
      <c r="G2137"/>
      <c r="H2137"/>
      <c r="I2137"/>
      <c r="J2137"/>
      <c r="K2137"/>
      <c r="L2137"/>
    </row>
    <row r="2138" spans="1:12" x14ac:dyDescent="0.2">
      <c r="A2138" t="s">
        <v>4144</v>
      </c>
      <c r="B2138" s="10" t="s">
        <v>5811</v>
      </c>
      <c r="C2138" t="s">
        <v>6010</v>
      </c>
      <c r="D2138" t="s">
        <v>5151</v>
      </c>
      <c r="E2138" s="9">
        <v>0</v>
      </c>
      <c r="F2138" s="10" t="str">
        <f>+_01_CODIGOS_Y_COSTOS_xlsm[[#This Row],[FABRICA]]&amp;_01_CODIGOS_Y_COSTOS_xlsm[[#This Row],[CODIGO]]</f>
        <v>BAIGORRIA0</v>
      </c>
      <c r="G2138"/>
      <c r="H2138"/>
      <c r="I2138"/>
      <c r="J2138"/>
      <c r="K2138"/>
      <c r="L2138"/>
    </row>
    <row r="2139" spans="1:12" x14ac:dyDescent="0.2">
      <c r="A2139" t="s">
        <v>4144</v>
      </c>
      <c r="B2139" s="10" t="s">
        <v>5812</v>
      </c>
      <c r="C2139" t="s">
        <v>6010</v>
      </c>
      <c r="D2139" t="s">
        <v>3213</v>
      </c>
      <c r="E2139" s="9">
        <v>0</v>
      </c>
      <c r="F2139" s="10" t="str">
        <f>+_01_CODIGOS_Y_COSTOS_xlsm[[#This Row],[FABRICA]]&amp;_01_CODIGOS_Y_COSTOS_xlsm[[#This Row],[CODIGO]]</f>
        <v>BAIGORRIA0</v>
      </c>
      <c r="G2139"/>
      <c r="H2139"/>
      <c r="I2139"/>
      <c r="J2139"/>
      <c r="K2139"/>
      <c r="L2139"/>
    </row>
    <row r="2140" spans="1:12" x14ac:dyDescent="0.2">
      <c r="A2140" t="s">
        <v>4144</v>
      </c>
      <c r="B2140" s="10" t="s">
        <v>5813</v>
      </c>
      <c r="C2140" t="s">
        <v>6010</v>
      </c>
      <c r="D2140" t="s">
        <v>5153</v>
      </c>
      <c r="E2140" s="9">
        <v>0</v>
      </c>
      <c r="F2140" s="10" t="str">
        <f>+_01_CODIGOS_Y_COSTOS_xlsm[[#This Row],[FABRICA]]&amp;_01_CODIGOS_Y_COSTOS_xlsm[[#This Row],[CODIGO]]</f>
        <v>BAIGORRIA0</v>
      </c>
      <c r="G2140"/>
      <c r="H2140"/>
      <c r="I2140"/>
      <c r="J2140"/>
      <c r="K2140"/>
      <c r="L2140"/>
    </row>
    <row r="2141" spans="1:12" x14ac:dyDescent="0.2">
      <c r="A2141" t="s">
        <v>4144</v>
      </c>
      <c r="B2141" s="10" t="s">
        <v>5814</v>
      </c>
      <c r="C2141" t="s">
        <v>6010</v>
      </c>
      <c r="D2141" t="s">
        <v>5154</v>
      </c>
      <c r="E2141" s="9">
        <v>0</v>
      </c>
      <c r="F2141" s="10" t="str">
        <f>+_01_CODIGOS_Y_COSTOS_xlsm[[#This Row],[FABRICA]]&amp;_01_CODIGOS_Y_COSTOS_xlsm[[#This Row],[CODIGO]]</f>
        <v>BAIGORRIA0</v>
      </c>
      <c r="G2141"/>
      <c r="H2141"/>
      <c r="I2141"/>
      <c r="J2141"/>
      <c r="K2141"/>
      <c r="L2141"/>
    </row>
    <row r="2142" spans="1:12" x14ac:dyDescent="0.2">
      <c r="A2142" t="s">
        <v>4884</v>
      </c>
      <c r="B2142" s="10" t="s">
        <v>5815</v>
      </c>
      <c r="C2142" t="s">
        <v>6010</v>
      </c>
      <c r="D2142" t="s">
        <v>5816</v>
      </c>
      <c r="E2142" s="9">
        <v>0</v>
      </c>
      <c r="F2142" s="10" t="str">
        <f>+_01_CODIGOS_Y_COSTOS_xlsm[[#This Row],[FABRICA]]&amp;_01_CODIGOS_Y_COSTOS_xlsm[[#This Row],[CODIGO]]</f>
        <v>CASERGOM0</v>
      </c>
      <c r="G2142"/>
      <c r="H2142"/>
      <c r="I2142"/>
      <c r="J2142"/>
      <c r="K2142"/>
      <c r="L2142"/>
    </row>
    <row r="2143" spans="1:12" x14ac:dyDescent="0.2">
      <c r="A2143" t="s">
        <v>4884</v>
      </c>
      <c r="B2143" s="10" t="s">
        <v>5817</v>
      </c>
      <c r="C2143" t="s">
        <v>6060</v>
      </c>
      <c r="D2143" t="s">
        <v>5818</v>
      </c>
      <c r="E2143" s="9">
        <v>51.379800000000003</v>
      </c>
      <c r="F2143" s="10" t="str">
        <f>+_01_CODIGOS_Y_COSTOS_xlsm[[#This Row],[FABRICA]]&amp;_01_CODIGOS_Y_COSTOS_xlsm[[#This Row],[CODIGO]]</f>
        <v>CASERGOM1167 N</v>
      </c>
      <c r="G2143"/>
      <c r="H2143"/>
      <c r="I2143"/>
      <c r="J2143"/>
      <c r="K2143"/>
      <c r="L2143"/>
    </row>
    <row r="2144" spans="1:12" x14ac:dyDescent="0.2">
      <c r="A2144" t="s">
        <v>4884</v>
      </c>
      <c r="B2144" s="10" t="s">
        <v>5819</v>
      </c>
      <c r="C2144" t="s">
        <v>6033</v>
      </c>
      <c r="D2144" t="s">
        <v>5820</v>
      </c>
      <c r="E2144" s="9">
        <v>48.9923</v>
      </c>
      <c r="F2144" s="10" t="str">
        <f>+_01_CODIGOS_Y_COSTOS_xlsm[[#This Row],[FABRICA]]&amp;_01_CODIGOS_Y_COSTOS_xlsm[[#This Row],[CODIGO]]</f>
        <v>CASERGOM1076 B</v>
      </c>
      <c r="G2144"/>
      <c r="H2144"/>
      <c r="I2144"/>
      <c r="J2144"/>
      <c r="K2144"/>
      <c r="L2144"/>
    </row>
    <row r="2145" spans="1:12" x14ac:dyDescent="0.2">
      <c r="A2145" t="s">
        <v>4884</v>
      </c>
      <c r="B2145" s="10" t="s">
        <v>5821</v>
      </c>
      <c r="C2145" t="s">
        <v>6010</v>
      </c>
      <c r="D2145" t="s">
        <v>5822</v>
      </c>
      <c r="E2145" s="9">
        <v>0</v>
      </c>
      <c r="F2145" s="10" t="str">
        <f>+_01_CODIGOS_Y_COSTOS_xlsm[[#This Row],[FABRICA]]&amp;_01_CODIGOS_Y_COSTOS_xlsm[[#This Row],[CODIGO]]</f>
        <v>CASERGOM0</v>
      </c>
      <c r="G2145"/>
      <c r="H2145"/>
      <c r="I2145"/>
      <c r="J2145"/>
      <c r="K2145"/>
      <c r="L2145"/>
    </row>
    <row r="2146" spans="1:12" x14ac:dyDescent="0.2">
      <c r="A2146" t="s">
        <v>4884</v>
      </c>
      <c r="B2146" s="10" t="s">
        <v>5823</v>
      </c>
      <c r="C2146" t="s">
        <v>8515</v>
      </c>
      <c r="D2146" t="s">
        <v>5824</v>
      </c>
      <c r="E2146" s="9">
        <v>42.6892</v>
      </c>
      <c r="F2146" s="10" t="str">
        <f>+_01_CODIGOS_Y_COSTOS_xlsm[[#This Row],[FABRICA]]&amp;_01_CODIGOS_Y_COSTOS_xlsm[[#This Row],[CODIGO]]</f>
        <v>CASERGOM1075</v>
      </c>
      <c r="G2146"/>
      <c r="H2146"/>
      <c r="I2146"/>
      <c r="J2146"/>
      <c r="K2146"/>
      <c r="L2146"/>
    </row>
    <row r="2147" spans="1:12" x14ac:dyDescent="0.2">
      <c r="A2147" t="s">
        <v>4884</v>
      </c>
      <c r="B2147" s="10" t="s">
        <v>5825</v>
      </c>
      <c r="C2147" t="s">
        <v>6034</v>
      </c>
      <c r="D2147" t="s">
        <v>5826</v>
      </c>
      <c r="E2147" s="9">
        <v>54.064500000000002</v>
      </c>
      <c r="F2147" s="10" t="str">
        <f>+_01_CODIGOS_Y_COSTOS_xlsm[[#This Row],[FABRICA]]&amp;_01_CODIGOS_Y_COSTOS_xlsm[[#This Row],[CODIGO]]</f>
        <v>CASERGOM1153 N</v>
      </c>
      <c r="G2147"/>
      <c r="H2147"/>
      <c r="I2147"/>
      <c r="J2147"/>
      <c r="K2147"/>
      <c r="L2147"/>
    </row>
    <row r="2148" spans="1:12" x14ac:dyDescent="0.2">
      <c r="A2148" t="s">
        <v>4884</v>
      </c>
      <c r="B2148" s="10" t="s">
        <v>5827</v>
      </c>
      <c r="C2148" t="s">
        <v>6035</v>
      </c>
      <c r="D2148" t="s">
        <v>5828</v>
      </c>
      <c r="E2148" s="9">
        <v>38.678100000000001</v>
      </c>
      <c r="F2148" s="10" t="str">
        <f>+_01_CODIGOS_Y_COSTOS_xlsm[[#This Row],[FABRICA]]&amp;_01_CODIGOS_Y_COSTOS_xlsm[[#This Row],[CODIGO]]</f>
        <v>CASERGOM1076 N</v>
      </c>
      <c r="G2148"/>
      <c r="H2148"/>
      <c r="I2148"/>
      <c r="J2148"/>
      <c r="K2148"/>
      <c r="L2148"/>
    </row>
    <row r="2149" spans="1:12" x14ac:dyDescent="0.2">
      <c r="A2149" t="s">
        <v>4884</v>
      </c>
      <c r="B2149" s="10" t="s">
        <v>5829</v>
      </c>
      <c r="C2149" t="s">
        <v>8516</v>
      </c>
      <c r="D2149" t="s">
        <v>5830</v>
      </c>
      <c r="E2149" s="9">
        <v>50.201999999999998</v>
      </c>
      <c r="F2149" s="10" t="str">
        <f>+_01_CODIGOS_Y_COSTOS_xlsm[[#This Row],[FABRICA]]&amp;_01_CODIGOS_Y_COSTOS_xlsm[[#This Row],[CODIGO]]</f>
        <v>CASERGOM747</v>
      </c>
      <c r="G2149"/>
      <c r="H2149"/>
      <c r="I2149"/>
      <c r="J2149"/>
      <c r="K2149"/>
      <c r="L2149"/>
    </row>
    <row r="2150" spans="1:12" x14ac:dyDescent="0.2">
      <c r="A2150" t="s">
        <v>4884</v>
      </c>
      <c r="B2150" s="10" t="s">
        <v>5831</v>
      </c>
      <c r="C2150" t="s">
        <v>8517</v>
      </c>
      <c r="D2150" t="s">
        <v>5832</v>
      </c>
      <c r="E2150" s="9">
        <v>83.287899999999993</v>
      </c>
      <c r="F2150" s="10" t="str">
        <f>+_01_CODIGOS_Y_COSTOS_xlsm[[#This Row],[FABRICA]]&amp;_01_CODIGOS_Y_COSTOS_xlsm[[#This Row],[CODIGO]]</f>
        <v>CASERGOM950</v>
      </c>
      <c r="G2150"/>
      <c r="H2150"/>
      <c r="I2150"/>
      <c r="J2150"/>
      <c r="K2150"/>
      <c r="L2150"/>
    </row>
    <row r="2151" spans="1:12" x14ac:dyDescent="0.2">
      <c r="A2151" t="s">
        <v>4884</v>
      </c>
      <c r="B2151" s="10" t="s">
        <v>5833</v>
      </c>
      <c r="C2151" t="s">
        <v>6036</v>
      </c>
      <c r="D2151" t="s">
        <v>5834</v>
      </c>
      <c r="E2151" s="9">
        <v>79.934799999999996</v>
      </c>
      <c r="F2151" s="10" t="str">
        <f>+_01_CODIGOS_Y_COSTOS_xlsm[[#This Row],[FABRICA]]&amp;_01_CODIGOS_Y_COSTOS_xlsm[[#This Row],[CODIGO]]</f>
        <v>CASERGOM1079 N</v>
      </c>
      <c r="G2151"/>
      <c r="H2151"/>
      <c r="I2151"/>
      <c r="J2151"/>
      <c r="K2151"/>
      <c r="L2151"/>
    </row>
    <row r="2152" spans="1:12" x14ac:dyDescent="0.2">
      <c r="A2152" t="s">
        <v>4884</v>
      </c>
      <c r="B2152" s="10" t="s">
        <v>5835</v>
      </c>
      <c r="C2152" t="s">
        <v>8518</v>
      </c>
      <c r="D2152" t="s">
        <v>5836</v>
      </c>
      <c r="E2152" s="9">
        <v>56.505099999999999</v>
      </c>
      <c r="F2152" s="10" t="str">
        <f>+_01_CODIGOS_Y_COSTOS_xlsm[[#This Row],[FABRICA]]&amp;_01_CODIGOS_Y_COSTOS_xlsm[[#This Row],[CODIGO]]</f>
        <v>CASERGOM1395</v>
      </c>
      <c r="G2152"/>
      <c r="H2152"/>
      <c r="I2152"/>
      <c r="J2152"/>
      <c r="K2152"/>
      <c r="L2152"/>
    </row>
    <row r="2153" spans="1:12" x14ac:dyDescent="0.2">
      <c r="A2153" t="s">
        <v>4884</v>
      </c>
      <c r="B2153" s="10" t="s">
        <v>5837</v>
      </c>
      <c r="C2153" t="s">
        <v>8519</v>
      </c>
      <c r="D2153" t="s">
        <v>5838</v>
      </c>
      <c r="E2153" s="9">
        <v>74.692800000000005</v>
      </c>
      <c r="F2153" s="10" t="str">
        <f>+_01_CODIGOS_Y_COSTOS_xlsm[[#This Row],[FABRICA]]&amp;_01_CODIGOS_Y_COSTOS_xlsm[[#This Row],[CODIGO]]</f>
        <v>CASERGOM1420</v>
      </c>
      <c r="G2153"/>
      <c r="H2153"/>
      <c r="I2153"/>
      <c r="J2153"/>
      <c r="K2153"/>
      <c r="L2153"/>
    </row>
    <row r="2154" spans="1:12" x14ac:dyDescent="0.2">
      <c r="A2154" t="s">
        <v>4884</v>
      </c>
      <c r="B2154" s="10" t="s">
        <v>5839</v>
      </c>
      <c r="C2154" t="s">
        <v>8520</v>
      </c>
      <c r="D2154" t="s">
        <v>5840</v>
      </c>
      <c r="E2154" s="9">
        <v>60.3994</v>
      </c>
      <c r="F2154" s="10" t="str">
        <f>+_01_CODIGOS_Y_COSTOS_xlsm[[#This Row],[FABRICA]]&amp;_01_CODIGOS_Y_COSTOS_xlsm[[#This Row],[CODIGO]]</f>
        <v>CASERGOM976</v>
      </c>
      <c r="G2154"/>
      <c r="H2154"/>
      <c r="I2154"/>
      <c r="J2154"/>
      <c r="K2154"/>
      <c r="L2154"/>
    </row>
    <row r="2155" spans="1:12" x14ac:dyDescent="0.2">
      <c r="A2155" t="s">
        <v>4884</v>
      </c>
      <c r="B2155" s="10" t="s">
        <v>5841</v>
      </c>
      <c r="C2155" t="s">
        <v>8521</v>
      </c>
      <c r="D2155" t="s">
        <v>5842</v>
      </c>
      <c r="E2155" s="9">
        <v>64.760599999999997</v>
      </c>
      <c r="F2155" s="10" t="str">
        <f>+_01_CODIGOS_Y_COSTOS_xlsm[[#This Row],[FABRICA]]&amp;_01_CODIGOS_Y_COSTOS_xlsm[[#This Row],[CODIGO]]</f>
        <v>CASERGOM743</v>
      </c>
      <c r="G2155"/>
      <c r="H2155"/>
      <c r="I2155"/>
      <c r="J2155"/>
      <c r="K2155"/>
      <c r="L2155"/>
    </row>
    <row r="2156" spans="1:12" x14ac:dyDescent="0.2">
      <c r="A2156" t="s">
        <v>4884</v>
      </c>
      <c r="B2156" s="10" t="s">
        <v>5843</v>
      </c>
      <c r="C2156" t="s">
        <v>8522</v>
      </c>
      <c r="D2156" t="s">
        <v>5844</v>
      </c>
      <c r="E2156" s="9">
        <v>82.810400000000001</v>
      </c>
      <c r="F2156" s="10" t="str">
        <f>+_01_CODIGOS_Y_COSTOS_xlsm[[#This Row],[FABRICA]]&amp;_01_CODIGOS_Y_COSTOS_xlsm[[#This Row],[CODIGO]]</f>
        <v>CASERGOM1147</v>
      </c>
      <c r="G2156"/>
      <c r="H2156"/>
      <c r="I2156"/>
      <c r="J2156"/>
      <c r="K2156"/>
      <c r="L2156"/>
    </row>
    <row r="2157" spans="1:12" x14ac:dyDescent="0.2">
      <c r="A2157" t="s">
        <v>4884</v>
      </c>
      <c r="B2157" s="10" t="s">
        <v>5845</v>
      </c>
      <c r="C2157" t="s">
        <v>8523</v>
      </c>
      <c r="D2157" t="s">
        <v>5846</v>
      </c>
      <c r="E2157" s="9">
        <v>96.615700000000004</v>
      </c>
      <c r="F2157" s="10" t="str">
        <f>+_01_CODIGOS_Y_COSTOS_xlsm[[#This Row],[FABRICA]]&amp;_01_CODIGOS_Y_COSTOS_xlsm[[#This Row],[CODIGO]]</f>
        <v>CASERGOM749</v>
      </c>
      <c r="G2157"/>
      <c r="H2157"/>
      <c r="I2157"/>
      <c r="J2157"/>
      <c r="K2157"/>
      <c r="L2157"/>
    </row>
    <row r="2158" spans="1:12" x14ac:dyDescent="0.2">
      <c r="A2158" t="s">
        <v>4884</v>
      </c>
      <c r="B2158" s="10" t="s">
        <v>5847</v>
      </c>
      <c r="C2158" t="s">
        <v>8524</v>
      </c>
      <c r="D2158" t="s">
        <v>5848</v>
      </c>
      <c r="E2158" s="9">
        <v>48.482900000000001</v>
      </c>
      <c r="F2158" s="10" t="str">
        <f>+_01_CODIGOS_Y_COSTOS_xlsm[[#This Row],[FABRICA]]&amp;_01_CODIGOS_Y_COSTOS_xlsm[[#This Row],[CODIGO]]</f>
        <v>CASERGOM985</v>
      </c>
      <c r="G2158"/>
      <c r="H2158"/>
      <c r="I2158"/>
      <c r="J2158"/>
      <c r="K2158"/>
      <c r="L2158"/>
    </row>
    <row r="2159" spans="1:12" x14ac:dyDescent="0.2">
      <c r="A2159" t="s">
        <v>4884</v>
      </c>
      <c r="B2159" s="10" t="s">
        <v>5849</v>
      </c>
      <c r="C2159" t="s">
        <v>8525</v>
      </c>
      <c r="D2159" t="s">
        <v>5850</v>
      </c>
      <c r="E2159" s="9">
        <v>108.0759</v>
      </c>
      <c r="F2159" s="10" t="str">
        <f>+_01_CODIGOS_Y_COSTOS_xlsm[[#This Row],[FABRICA]]&amp;_01_CODIGOS_Y_COSTOS_xlsm[[#This Row],[CODIGO]]</f>
        <v>CASERGOM744</v>
      </c>
      <c r="G2159"/>
      <c r="H2159"/>
      <c r="I2159"/>
      <c r="J2159"/>
      <c r="K2159"/>
      <c r="L2159"/>
    </row>
    <row r="2160" spans="1:12" x14ac:dyDescent="0.2">
      <c r="A2160" t="s">
        <v>4884</v>
      </c>
      <c r="B2160" s="10" t="s">
        <v>5851</v>
      </c>
      <c r="C2160" t="s">
        <v>8526</v>
      </c>
      <c r="D2160" t="s">
        <v>5824</v>
      </c>
      <c r="E2160" s="9">
        <v>60.176600000000001</v>
      </c>
      <c r="F2160" s="10" t="str">
        <f>+_01_CODIGOS_Y_COSTOS_xlsm[[#This Row],[FABRICA]]&amp;_01_CODIGOS_Y_COSTOS_xlsm[[#This Row],[CODIGO]]</f>
        <v>CASERGOM1360</v>
      </c>
      <c r="G2160"/>
      <c r="H2160"/>
      <c r="I2160"/>
      <c r="J2160"/>
      <c r="K2160"/>
      <c r="L2160"/>
    </row>
    <row r="2161" spans="1:12" x14ac:dyDescent="0.2">
      <c r="A2161" t="s">
        <v>4884</v>
      </c>
      <c r="B2161" s="10" t="s">
        <v>5852</v>
      </c>
      <c r="C2161" t="s">
        <v>8527</v>
      </c>
      <c r="D2161" t="s">
        <v>5853</v>
      </c>
      <c r="E2161" s="9">
        <v>56.314100000000003</v>
      </c>
      <c r="F2161" s="10" t="str">
        <f>+_01_CODIGOS_Y_COSTOS_xlsm[[#This Row],[FABRICA]]&amp;_01_CODIGOS_Y_COSTOS_xlsm[[#This Row],[CODIGO]]</f>
        <v>CASERGOM855</v>
      </c>
      <c r="G2161"/>
      <c r="H2161"/>
      <c r="I2161"/>
      <c r="J2161"/>
      <c r="K2161"/>
      <c r="L2161"/>
    </row>
    <row r="2162" spans="1:12" x14ac:dyDescent="0.2">
      <c r="A2162" t="s">
        <v>4884</v>
      </c>
      <c r="B2162" s="10" t="s">
        <v>5854</v>
      </c>
      <c r="C2162" t="s">
        <v>8528</v>
      </c>
      <c r="D2162" t="s">
        <v>5855</v>
      </c>
      <c r="E2162" s="9">
        <v>74.119799999999998</v>
      </c>
      <c r="F2162" s="10" t="str">
        <f>+_01_CODIGOS_Y_COSTOS_xlsm[[#This Row],[FABRICA]]&amp;_01_CODIGOS_Y_COSTOS_xlsm[[#This Row],[CODIGO]]</f>
        <v>CASERGOM1322</v>
      </c>
      <c r="G2162"/>
      <c r="H2162"/>
      <c r="I2162"/>
      <c r="J2162"/>
      <c r="K2162"/>
      <c r="L2162"/>
    </row>
    <row r="2163" spans="1:12" x14ac:dyDescent="0.2">
      <c r="A2163" t="s">
        <v>4884</v>
      </c>
      <c r="B2163" s="10" t="s">
        <v>5856</v>
      </c>
      <c r="C2163" t="s">
        <v>8529</v>
      </c>
      <c r="D2163" t="s">
        <v>5857</v>
      </c>
      <c r="E2163" s="9">
        <v>67.137600000000006</v>
      </c>
      <c r="F2163" s="10" t="str">
        <f>+_01_CODIGOS_Y_COSTOS_xlsm[[#This Row],[FABRICA]]&amp;_01_CODIGOS_Y_COSTOS_xlsm[[#This Row],[CODIGO]]</f>
        <v>CASERGOM1230</v>
      </c>
      <c r="G2163"/>
      <c r="H2163"/>
      <c r="I2163"/>
      <c r="J2163"/>
      <c r="K2163"/>
      <c r="L2163"/>
    </row>
    <row r="2164" spans="1:12" x14ac:dyDescent="0.2">
      <c r="A2164" t="s">
        <v>4884</v>
      </c>
      <c r="B2164" s="10" t="s">
        <v>5858</v>
      </c>
      <c r="C2164" t="s">
        <v>8530</v>
      </c>
      <c r="D2164" t="s">
        <v>5859</v>
      </c>
      <c r="E2164" s="9">
        <v>59.401899999999998</v>
      </c>
      <c r="F2164" s="10" t="str">
        <f>+_01_CODIGOS_Y_COSTOS_xlsm[[#This Row],[FABRICA]]&amp;_01_CODIGOS_Y_COSTOS_xlsm[[#This Row],[CODIGO]]</f>
        <v>CASERGOM795</v>
      </c>
      <c r="G2164"/>
      <c r="H2164"/>
      <c r="I2164"/>
      <c r="J2164"/>
      <c r="K2164"/>
      <c r="L2164"/>
    </row>
    <row r="2165" spans="1:12" x14ac:dyDescent="0.2">
      <c r="A2165" t="s">
        <v>4884</v>
      </c>
      <c r="B2165" s="10" t="s">
        <v>5860</v>
      </c>
      <c r="C2165" t="s">
        <v>8531</v>
      </c>
      <c r="D2165" t="s">
        <v>5861</v>
      </c>
      <c r="E2165" s="9">
        <v>58.966900000000003</v>
      </c>
      <c r="F2165" s="10" t="str">
        <f>+_01_CODIGOS_Y_COSTOS_xlsm[[#This Row],[FABRICA]]&amp;_01_CODIGOS_Y_COSTOS_xlsm[[#This Row],[CODIGO]]</f>
        <v>CASERGOM1112</v>
      </c>
      <c r="G2165"/>
      <c r="H2165"/>
      <c r="I2165"/>
      <c r="J2165"/>
      <c r="K2165"/>
      <c r="L2165"/>
    </row>
    <row r="2166" spans="1:12" x14ac:dyDescent="0.2">
      <c r="A2166" t="s">
        <v>4884</v>
      </c>
      <c r="B2166" s="10" t="s">
        <v>5862</v>
      </c>
      <c r="C2166" t="s">
        <v>8532</v>
      </c>
      <c r="D2166" t="s">
        <v>5863</v>
      </c>
      <c r="E2166" s="9">
        <v>59.943100000000001</v>
      </c>
      <c r="F2166" s="10" t="str">
        <f>+_01_CODIGOS_Y_COSTOS_xlsm[[#This Row],[FABRICA]]&amp;_01_CODIGOS_Y_COSTOS_xlsm[[#This Row],[CODIGO]]</f>
        <v>CASERGOM984</v>
      </c>
      <c r="G2166"/>
      <c r="H2166"/>
      <c r="I2166"/>
      <c r="J2166"/>
      <c r="K2166"/>
      <c r="L2166"/>
    </row>
    <row r="2167" spans="1:12" x14ac:dyDescent="0.2">
      <c r="A2167" t="s">
        <v>4884</v>
      </c>
      <c r="B2167" s="10" t="s">
        <v>5864</v>
      </c>
      <c r="C2167" t="s">
        <v>8533</v>
      </c>
      <c r="D2167" t="s">
        <v>5865</v>
      </c>
      <c r="E2167" s="9">
        <v>75.647800000000004</v>
      </c>
      <c r="F2167" s="10" t="str">
        <f>+_01_CODIGOS_Y_COSTOS_xlsm[[#This Row],[FABRICA]]&amp;_01_CODIGOS_Y_COSTOS_xlsm[[#This Row],[CODIGO]]</f>
        <v>CASERGOM1113</v>
      </c>
      <c r="G2167"/>
      <c r="H2167"/>
      <c r="I2167"/>
      <c r="J2167"/>
      <c r="K2167"/>
      <c r="L2167"/>
    </row>
    <row r="2168" spans="1:12" x14ac:dyDescent="0.2">
      <c r="A2168" t="s">
        <v>4884</v>
      </c>
      <c r="B2168" s="10" t="s">
        <v>5866</v>
      </c>
      <c r="C2168" t="s">
        <v>8534</v>
      </c>
      <c r="D2168" t="s">
        <v>5867</v>
      </c>
      <c r="E2168" s="9">
        <v>55.581899999999997</v>
      </c>
      <c r="F2168" s="10" t="str">
        <f>+_01_CODIGOS_Y_COSTOS_xlsm[[#This Row],[FABRICA]]&amp;_01_CODIGOS_Y_COSTOS_xlsm[[#This Row],[CODIGO]]</f>
        <v>CASERGOM1212</v>
      </c>
      <c r="G2168"/>
      <c r="H2168"/>
      <c r="I2168"/>
      <c r="J2168"/>
      <c r="K2168"/>
      <c r="L2168"/>
    </row>
    <row r="2169" spans="1:12" x14ac:dyDescent="0.2">
      <c r="A2169" t="s">
        <v>5107</v>
      </c>
      <c r="B2169" s="10" t="s">
        <v>3422</v>
      </c>
      <c r="C2169" t="s">
        <v>3424</v>
      </c>
      <c r="D2169" t="s">
        <v>4591</v>
      </c>
      <c r="E2169" s="9">
        <v>4.5004999999999997</v>
      </c>
      <c r="F2169" s="10" t="str">
        <f>+_01_CODIGOS_Y_COSTOS_xlsm[[#This Row],[FABRICA]]&amp;_01_CODIGOS_Y_COSTOS_xlsm[[#This Row],[CODIGO]]</f>
        <v>KAZ1,5 x 20</v>
      </c>
      <c r="G2169"/>
      <c r="H2169"/>
      <c r="I2169"/>
      <c r="J2169"/>
      <c r="K2169"/>
      <c r="L2169"/>
    </row>
    <row r="2170" spans="1:12" x14ac:dyDescent="0.2">
      <c r="A2170" t="s">
        <v>5107</v>
      </c>
      <c r="B2170" s="10" t="s">
        <v>3425</v>
      </c>
      <c r="C2170" t="s">
        <v>3426</v>
      </c>
      <c r="D2170" t="s">
        <v>4592</v>
      </c>
      <c r="E2170" s="9">
        <v>5.0189000000000004</v>
      </c>
      <c r="F2170" s="10" t="str">
        <f>+_01_CODIGOS_Y_COSTOS_xlsm[[#This Row],[FABRICA]]&amp;_01_CODIGOS_Y_COSTOS_xlsm[[#This Row],[CODIGO]]</f>
        <v>KAZ1,5 x 25</v>
      </c>
      <c r="G2170"/>
      <c r="H2170"/>
      <c r="I2170"/>
      <c r="J2170"/>
      <c r="K2170"/>
      <c r="L2170"/>
    </row>
    <row r="2171" spans="1:12" x14ac:dyDescent="0.2">
      <c r="A2171" t="s">
        <v>5107</v>
      </c>
      <c r="B2171" s="10" t="s">
        <v>3427</v>
      </c>
      <c r="C2171" t="s">
        <v>3428</v>
      </c>
      <c r="D2171" t="s">
        <v>4593</v>
      </c>
      <c r="E2171" s="9">
        <v>5.2332000000000001</v>
      </c>
      <c r="F2171" s="10" t="str">
        <f>+_01_CODIGOS_Y_COSTOS_xlsm[[#This Row],[FABRICA]]&amp;_01_CODIGOS_Y_COSTOS_xlsm[[#This Row],[CODIGO]]</f>
        <v>KAZ1,5 x 30</v>
      </c>
      <c r="G2171"/>
      <c r="H2171"/>
      <c r="I2171"/>
      <c r="J2171"/>
      <c r="K2171"/>
      <c r="L2171"/>
    </row>
    <row r="2172" spans="1:12" x14ac:dyDescent="0.2">
      <c r="A2172" t="s">
        <v>5107</v>
      </c>
      <c r="B2172" s="10" t="s">
        <v>3429</v>
      </c>
      <c r="C2172" t="s">
        <v>3121</v>
      </c>
      <c r="D2172" t="s">
        <v>3122</v>
      </c>
      <c r="E2172" s="9">
        <v>5.8028000000000004</v>
      </c>
      <c r="F2172" s="10" t="str">
        <f>+_01_CODIGOS_Y_COSTOS_xlsm[[#This Row],[FABRICA]]&amp;_01_CODIGOS_Y_COSTOS_xlsm[[#This Row],[CODIGO]]</f>
        <v>KAZ2 x 20</v>
      </c>
      <c r="G2172"/>
      <c r="H2172"/>
      <c r="I2172"/>
      <c r="J2172"/>
      <c r="K2172"/>
      <c r="L2172"/>
    </row>
    <row r="2173" spans="1:12" x14ac:dyDescent="0.2">
      <c r="A2173" t="s">
        <v>5107</v>
      </c>
      <c r="B2173" s="10" t="s">
        <v>3430</v>
      </c>
      <c r="C2173" t="s">
        <v>3431</v>
      </c>
      <c r="D2173" t="s">
        <v>4594</v>
      </c>
      <c r="E2173" s="9">
        <v>6.7786</v>
      </c>
      <c r="F2173" s="10" t="str">
        <f>+_01_CODIGOS_Y_COSTOS_xlsm[[#This Row],[FABRICA]]&amp;_01_CODIGOS_Y_COSTOS_xlsm[[#This Row],[CODIGO]]</f>
        <v>KAZ2 x 25</v>
      </c>
      <c r="G2173"/>
      <c r="H2173"/>
      <c r="I2173"/>
      <c r="J2173"/>
      <c r="K2173"/>
      <c r="L2173"/>
    </row>
    <row r="2174" spans="1:12" x14ac:dyDescent="0.2">
      <c r="A2174" t="s">
        <v>5107</v>
      </c>
      <c r="B2174" s="10" t="s">
        <v>3432</v>
      </c>
      <c r="C2174" t="s">
        <v>3433</v>
      </c>
      <c r="D2174" t="s">
        <v>4595</v>
      </c>
      <c r="E2174" s="9">
        <v>7.2251000000000003</v>
      </c>
      <c r="F2174" s="10" t="str">
        <f>+_01_CODIGOS_Y_COSTOS_xlsm[[#This Row],[FABRICA]]&amp;_01_CODIGOS_Y_COSTOS_xlsm[[#This Row],[CODIGO]]</f>
        <v>KAZ2 x 30</v>
      </c>
      <c r="G2174"/>
      <c r="H2174"/>
      <c r="I2174"/>
      <c r="J2174"/>
      <c r="K2174"/>
      <c r="L2174"/>
    </row>
    <row r="2175" spans="1:12" x14ac:dyDescent="0.2">
      <c r="A2175" t="s">
        <v>5107</v>
      </c>
      <c r="B2175" s="10" t="s">
        <v>3434</v>
      </c>
      <c r="C2175" t="s">
        <v>3435</v>
      </c>
      <c r="D2175" t="s">
        <v>4596</v>
      </c>
      <c r="E2175" s="9">
        <v>10.303800000000001</v>
      </c>
      <c r="F2175" s="10" t="str">
        <f>+_01_CODIGOS_Y_COSTOS_xlsm[[#This Row],[FABRICA]]&amp;_01_CODIGOS_Y_COSTOS_xlsm[[#This Row],[CODIGO]]</f>
        <v>KAZ2 x 40</v>
      </c>
      <c r="G2175"/>
      <c r="H2175"/>
      <c r="I2175"/>
      <c r="J2175"/>
      <c r="K2175"/>
      <c r="L2175"/>
    </row>
    <row r="2176" spans="1:12" x14ac:dyDescent="0.2">
      <c r="A2176" t="s">
        <v>5107</v>
      </c>
      <c r="B2176" s="10" t="s">
        <v>3436</v>
      </c>
      <c r="C2176" t="s">
        <v>3437</v>
      </c>
      <c r="D2176" t="s">
        <v>4597</v>
      </c>
      <c r="E2176" s="9">
        <v>13.1784</v>
      </c>
      <c r="F2176" s="10" t="str">
        <f>+_01_CODIGOS_Y_COSTOS_xlsm[[#This Row],[FABRICA]]&amp;_01_CODIGOS_Y_COSTOS_xlsm[[#This Row],[CODIGO]]</f>
        <v>KAZ2 x 50</v>
      </c>
      <c r="G2176"/>
      <c r="H2176"/>
      <c r="I2176"/>
      <c r="J2176"/>
      <c r="K2176"/>
      <c r="L2176"/>
    </row>
    <row r="2177" spans="1:12" x14ac:dyDescent="0.2">
      <c r="A2177" t="s">
        <v>5107</v>
      </c>
      <c r="B2177" s="10" t="s">
        <v>3438</v>
      </c>
      <c r="C2177" t="s">
        <v>3439</v>
      </c>
      <c r="D2177" t="s">
        <v>4598</v>
      </c>
      <c r="E2177" s="9">
        <v>8.7294</v>
      </c>
      <c r="F2177" s="10" t="str">
        <f>+_01_CODIGOS_Y_COSTOS_xlsm[[#This Row],[FABRICA]]&amp;_01_CODIGOS_Y_COSTOS_xlsm[[#This Row],[CODIGO]]</f>
        <v>KAZ2,5 x 25</v>
      </c>
      <c r="G2177"/>
      <c r="H2177"/>
      <c r="I2177"/>
      <c r="J2177"/>
      <c r="K2177"/>
      <c r="L2177"/>
    </row>
    <row r="2178" spans="1:12" x14ac:dyDescent="0.2">
      <c r="A2178" t="s">
        <v>5107</v>
      </c>
      <c r="B2178" s="10" t="s">
        <v>3440</v>
      </c>
      <c r="C2178" t="s">
        <v>3133</v>
      </c>
      <c r="D2178" t="s">
        <v>3134</v>
      </c>
      <c r="E2178" s="9">
        <v>9.3361999999999998</v>
      </c>
      <c r="F2178" s="10" t="str">
        <f>+_01_CODIGOS_Y_COSTOS_xlsm[[#This Row],[FABRICA]]&amp;_01_CODIGOS_Y_COSTOS_xlsm[[#This Row],[CODIGO]]</f>
        <v>KAZ2,5 x 30</v>
      </c>
      <c r="G2178"/>
      <c r="H2178"/>
      <c r="I2178"/>
      <c r="J2178"/>
      <c r="K2178"/>
      <c r="L2178"/>
    </row>
    <row r="2179" spans="1:12" x14ac:dyDescent="0.2">
      <c r="A2179" t="s">
        <v>5107</v>
      </c>
      <c r="B2179" s="10" t="s">
        <v>3441</v>
      </c>
      <c r="C2179" t="s">
        <v>3442</v>
      </c>
      <c r="D2179" t="s">
        <v>4599</v>
      </c>
      <c r="E2179" s="9">
        <v>12.9101</v>
      </c>
      <c r="F2179" s="10" t="str">
        <f>+_01_CODIGOS_Y_COSTOS_xlsm[[#This Row],[FABRICA]]&amp;_01_CODIGOS_Y_COSTOS_xlsm[[#This Row],[CODIGO]]</f>
        <v>KAZ2,5 x 40</v>
      </c>
      <c r="G2179"/>
      <c r="H2179"/>
      <c r="I2179"/>
      <c r="J2179"/>
      <c r="K2179"/>
      <c r="L2179"/>
    </row>
    <row r="2180" spans="1:12" x14ac:dyDescent="0.2">
      <c r="A2180" t="s">
        <v>5107</v>
      </c>
      <c r="B2180" s="10" t="s">
        <v>3443</v>
      </c>
      <c r="C2180" t="s">
        <v>3444</v>
      </c>
      <c r="D2180" t="s">
        <v>4600</v>
      </c>
      <c r="E2180" s="9">
        <v>16.881</v>
      </c>
      <c r="F2180" s="10" t="str">
        <f>+_01_CODIGOS_Y_COSTOS_xlsm[[#This Row],[FABRICA]]&amp;_01_CODIGOS_Y_COSTOS_xlsm[[#This Row],[CODIGO]]</f>
        <v>KAZ2,5 x 50</v>
      </c>
      <c r="G2180"/>
      <c r="H2180"/>
      <c r="I2180"/>
      <c r="J2180"/>
      <c r="K2180"/>
      <c r="L2180"/>
    </row>
    <row r="2181" spans="1:12" x14ac:dyDescent="0.2">
      <c r="A2181" t="s">
        <v>5107</v>
      </c>
      <c r="B2181" s="10" t="s">
        <v>3445</v>
      </c>
      <c r="C2181" t="s">
        <v>3446</v>
      </c>
      <c r="D2181" t="s">
        <v>4601</v>
      </c>
      <c r="E2181" s="9">
        <v>10.2255</v>
      </c>
      <c r="F2181" s="10" t="str">
        <f>+_01_CODIGOS_Y_COSTOS_xlsm[[#This Row],[FABRICA]]&amp;_01_CODIGOS_Y_COSTOS_xlsm[[#This Row],[CODIGO]]</f>
        <v>KAZ3 x 25</v>
      </c>
      <c r="G2181"/>
      <c r="H2181"/>
      <c r="I2181"/>
      <c r="J2181"/>
      <c r="K2181"/>
      <c r="L2181"/>
    </row>
    <row r="2182" spans="1:12" x14ac:dyDescent="0.2">
      <c r="A2182" t="s">
        <v>5107</v>
      </c>
      <c r="B2182" s="10" t="s">
        <v>3447</v>
      </c>
      <c r="C2182" t="s">
        <v>3147</v>
      </c>
      <c r="D2182" t="s">
        <v>3148</v>
      </c>
      <c r="E2182" s="9">
        <v>13.8004</v>
      </c>
      <c r="F2182" s="10" t="str">
        <f>+_01_CODIGOS_Y_COSTOS_xlsm[[#This Row],[FABRICA]]&amp;_01_CODIGOS_Y_COSTOS_xlsm[[#This Row],[CODIGO]]</f>
        <v>KAZ3 x 30</v>
      </c>
      <c r="G2182"/>
      <c r="H2182"/>
      <c r="I2182"/>
      <c r="J2182"/>
      <c r="K2182"/>
      <c r="L2182"/>
    </row>
    <row r="2183" spans="1:12" x14ac:dyDescent="0.2">
      <c r="A2183" t="s">
        <v>5107</v>
      </c>
      <c r="B2183" s="10" t="s">
        <v>3448</v>
      </c>
      <c r="C2183" t="s">
        <v>3153</v>
      </c>
      <c r="D2183" t="s">
        <v>3154</v>
      </c>
      <c r="E2183" s="9">
        <v>17.8734</v>
      </c>
      <c r="F2183" s="10" t="str">
        <f>+_01_CODIGOS_Y_COSTOS_xlsm[[#This Row],[FABRICA]]&amp;_01_CODIGOS_Y_COSTOS_xlsm[[#This Row],[CODIGO]]</f>
        <v>KAZ3 x 40</v>
      </c>
      <c r="G2183"/>
      <c r="H2183"/>
      <c r="I2183"/>
      <c r="J2183"/>
      <c r="K2183"/>
      <c r="L2183"/>
    </row>
    <row r="2184" spans="1:12" x14ac:dyDescent="0.2">
      <c r="A2184" t="s">
        <v>5107</v>
      </c>
      <c r="B2184" s="10" t="s">
        <v>3449</v>
      </c>
      <c r="C2184" t="s">
        <v>3159</v>
      </c>
      <c r="D2184" t="s">
        <v>3160</v>
      </c>
      <c r="E2184" s="9">
        <v>21.525700000000001</v>
      </c>
      <c r="F2184" s="10" t="str">
        <f>+_01_CODIGOS_Y_COSTOS_xlsm[[#This Row],[FABRICA]]&amp;_01_CODIGOS_Y_COSTOS_xlsm[[#This Row],[CODIGO]]</f>
        <v>KAZ3 x 50</v>
      </c>
      <c r="G2184"/>
      <c r="H2184"/>
      <c r="I2184"/>
      <c r="J2184"/>
      <c r="K2184"/>
      <c r="L2184"/>
    </row>
    <row r="2185" spans="1:12" x14ac:dyDescent="0.2">
      <c r="A2185" t="s">
        <v>5107</v>
      </c>
      <c r="B2185" s="10" t="s">
        <v>3450</v>
      </c>
      <c r="C2185" t="s">
        <v>3451</v>
      </c>
      <c r="D2185" t="s">
        <v>4602</v>
      </c>
      <c r="E2185" s="9">
        <v>26.7865</v>
      </c>
      <c r="F2185" s="10" t="str">
        <f>+_01_CODIGOS_Y_COSTOS_xlsm[[#This Row],[FABRICA]]&amp;_01_CODIGOS_Y_COSTOS_xlsm[[#This Row],[CODIGO]]</f>
        <v>KAZ3 x 70</v>
      </c>
      <c r="G2185"/>
      <c r="H2185"/>
      <c r="I2185"/>
      <c r="J2185"/>
      <c r="K2185"/>
      <c r="L2185"/>
    </row>
    <row r="2186" spans="1:12" x14ac:dyDescent="0.2">
      <c r="A2186" t="s">
        <v>5107</v>
      </c>
      <c r="B2186" s="10" t="s">
        <v>3452</v>
      </c>
      <c r="C2186" t="s">
        <v>3165</v>
      </c>
      <c r="D2186" t="s">
        <v>3166</v>
      </c>
      <c r="E2186" s="9">
        <v>17.7074</v>
      </c>
      <c r="F2186" s="10" t="str">
        <f>+_01_CODIGOS_Y_COSTOS_xlsm[[#This Row],[FABRICA]]&amp;_01_CODIGOS_Y_COSTOS_xlsm[[#This Row],[CODIGO]]</f>
        <v>KAZ3,5 x 30</v>
      </c>
      <c r="G2186"/>
      <c r="H2186"/>
      <c r="I2186"/>
      <c r="J2186"/>
      <c r="K2186"/>
      <c r="L2186"/>
    </row>
    <row r="2187" spans="1:12" x14ac:dyDescent="0.2">
      <c r="A2187" t="s">
        <v>5107</v>
      </c>
      <c r="B2187" s="10" t="s">
        <v>3453</v>
      </c>
      <c r="C2187" t="s">
        <v>3168</v>
      </c>
      <c r="D2187" t="s">
        <v>3169</v>
      </c>
      <c r="E2187" s="9">
        <v>23.6419</v>
      </c>
      <c r="F2187" s="10" t="str">
        <f>+_01_CODIGOS_Y_COSTOS_xlsm[[#This Row],[FABRICA]]&amp;_01_CODIGOS_Y_COSTOS_xlsm[[#This Row],[CODIGO]]</f>
        <v>KAZ3,5 x 40</v>
      </c>
      <c r="G2187"/>
      <c r="H2187"/>
      <c r="I2187"/>
      <c r="J2187"/>
      <c r="K2187"/>
      <c r="L2187"/>
    </row>
    <row r="2188" spans="1:12" x14ac:dyDescent="0.2">
      <c r="A2188" t="s">
        <v>5107</v>
      </c>
      <c r="B2188" s="10" t="s">
        <v>3454</v>
      </c>
      <c r="C2188" t="s">
        <v>3171</v>
      </c>
      <c r="D2188" t="s">
        <v>3172</v>
      </c>
      <c r="E2188" s="9">
        <v>25.904900000000001</v>
      </c>
      <c r="F2188" s="10" t="str">
        <f>+_01_CODIGOS_Y_COSTOS_xlsm[[#This Row],[FABRICA]]&amp;_01_CODIGOS_Y_COSTOS_xlsm[[#This Row],[CODIGO]]</f>
        <v>KAZ3,5 x 50</v>
      </c>
      <c r="G2188"/>
      <c r="H2188"/>
      <c r="I2188"/>
      <c r="J2188"/>
      <c r="K2188"/>
      <c r="L2188"/>
    </row>
    <row r="2189" spans="1:12" x14ac:dyDescent="0.2">
      <c r="A2189" t="s">
        <v>5107</v>
      </c>
      <c r="B2189" s="10" t="s">
        <v>3455</v>
      </c>
      <c r="C2189" t="s">
        <v>3456</v>
      </c>
      <c r="D2189" t="s">
        <v>4603</v>
      </c>
      <c r="E2189" s="9">
        <v>34.741</v>
      </c>
      <c r="F2189" s="10" t="str">
        <f>+_01_CODIGOS_Y_COSTOS_xlsm[[#This Row],[FABRICA]]&amp;_01_CODIGOS_Y_COSTOS_xlsm[[#This Row],[CODIGO]]</f>
        <v>KAZ3,5 x 70</v>
      </c>
      <c r="G2189"/>
      <c r="H2189"/>
      <c r="I2189"/>
      <c r="J2189"/>
      <c r="K2189"/>
      <c r="L2189"/>
    </row>
    <row r="2190" spans="1:12" x14ac:dyDescent="0.2">
      <c r="A2190" t="s">
        <v>5107</v>
      </c>
      <c r="B2190" s="10" t="s">
        <v>3457</v>
      </c>
      <c r="C2190" t="s">
        <v>3180</v>
      </c>
      <c r="D2190" t="s">
        <v>3181</v>
      </c>
      <c r="E2190" s="9">
        <v>20.638500000000001</v>
      </c>
      <c r="F2190" s="10" t="str">
        <f>+_01_CODIGOS_Y_COSTOS_xlsm[[#This Row],[FABRICA]]&amp;_01_CODIGOS_Y_COSTOS_xlsm[[#This Row],[CODIGO]]</f>
        <v>KAZ4 x 30</v>
      </c>
      <c r="G2190"/>
      <c r="H2190"/>
      <c r="I2190"/>
      <c r="J2190"/>
      <c r="K2190"/>
      <c r="L2190"/>
    </row>
    <row r="2191" spans="1:12" x14ac:dyDescent="0.2">
      <c r="A2191" t="s">
        <v>5107</v>
      </c>
      <c r="B2191" s="10" t="s">
        <v>3458</v>
      </c>
      <c r="C2191" t="s">
        <v>3183</v>
      </c>
      <c r="D2191" t="s">
        <v>3184</v>
      </c>
      <c r="E2191" s="9">
        <v>27.038599999999999</v>
      </c>
      <c r="F2191" s="10" t="str">
        <f>+_01_CODIGOS_Y_COSTOS_xlsm[[#This Row],[FABRICA]]&amp;_01_CODIGOS_Y_COSTOS_xlsm[[#This Row],[CODIGO]]</f>
        <v>KAZ4 x 40</v>
      </c>
      <c r="G2191"/>
      <c r="H2191"/>
      <c r="I2191"/>
      <c r="J2191"/>
      <c r="K2191"/>
      <c r="L2191"/>
    </row>
    <row r="2192" spans="1:12" x14ac:dyDescent="0.2">
      <c r="A2192" t="s">
        <v>5107</v>
      </c>
      <c r="B2192" s="10" t="s">
        <v>3459</v>
      </c>
      <c r="C2192" t="s">
        <v>3186</v>
      </c>
      <c r="D2192" t="s">
        <v>3187</v>
      </c>
      <c r="E2192" s="9">
        <v>32.0657</v>
      </c>
      <c r="F2192" s="10" t="str">
        <f>+_01_CODIGOS_Y_COSTOS_xlsm[[#This Row],[FABRICA]]&amp;_01_CODIGOS_Y_COSTOS_xlsm[[#This Row],[CODIGO]]</f>
        <v>KAZ4 x 50</v>
      </c>
      <c r="G2192"/>
      <c r="H2192"/>
      <c r="I2192"/>
      <c r="J2192"/>
      <c r="K2192"/>
      <c r="L2192"/>
    </row>
    <row r="2193" spans="1:12" x14ac:dyDescent="0.2">
      <c r="A2193" t="s">
        <v>5107</v>
      </c>
      <c r="B2193" s="10" t="s">
        <v>3460</v>
      </c>
      <c r="C2193" t="s">
        <v>3461</v>
      </c>
      <c r="D2193" t="s">
        <v>4604</v>
      </c>
      <c r="E2193" s="9">
        <v>34.009900000000002</v>
      </c>
      <c r="F2193" s="10" t="str">
        <f>+_01_CODIGOS_Y_COSTOS_xlsm[[#This Row],[FABRICA]]&amp;_01_CODIGOS_Y_COSTOS_xlsm[[#This Row],[CODIGO]]</f>
        <v>KAZ4 x 60</v>
      </c>
      <c r="G2193"/>
      <c r="H2193"/>
      <c r="I2193"/>
      <c r="J2193"/>
      <c r="K2193"/>
      <c r="L2193"/>
    </row>
    <row r="2194" spans="1:12" x14ac:dyDescent="0.2">
      <c r="A2194" t="s">
        <v>5107</v>
      </c>
      <c r="B2194" s="10" t="s">
        <v>3462</v>
      </c>
      <c r="C2194" t="s">
        <v>3463</v>
      </c>
      <c r="D2194" t="s">
        <v>4605</v>
      </c>
      <c r="E2194" s="9">
        <v>41.138300000000001</v>
      </c>
      <c r="F2194" s="10" t="str">
        <f>+_01_CODIGOS_Y_COSTOS_xlsm[[#This Row],[FABRICA]]&amp;_01_CODIGOS_Y_COSTOS_xlsm[[#This Row],[CODIGO]]</f>
        <v>KAZ4 x 70</v>
      </c>
      <c r="G2194"/>
      <c r="H2194"/>
      <c r="I2194"/>
      <c r="J2194"/>
      <c r="K2194"/>
      <c r="L2194"/>
    </row>
    <row r="2195" spans="1:12" x14ac:dyDescent="0.2">
      <c r="A2195" t="s">
        <v>5107</v>
      </c>
      <c r="B2195" s="10" t="s">
        <v>3464</v>
      </c>
      <c r="C2195" t="s">
        <v>3195</v>
      </c>
      <c r="D2195" t="s">
        <v>3196</v>
      </c>
      <c r="E2195" s="9">
        <v>31.670300000000001</v>
      </c>
      <c r="F2195" s="10" t="str">
        <f>+_01_CODIGOS_Y_COSTOS_xlsm[[#This Row],[FABRICA]]&amp;_01_CODIGOS_Y_COSTOS_xlsm[[#This Row],[CODIGO]]</f>
        <v>KAZ4,5 x 40</v>
      </c>
      <c r="G2195"/>
      <c r="H2195"/>
      <c r="I2195"/>
      <c r="J2195"/>
      <c r="K2195"/>
      <c r="L2195"/>
    </row>
    <row r="2196" spans="1:12" x14ac:dyDescent="0.2">
      <c r="A2196" t="s">
        <v>5107</v>
      </c>
      <c r="B2196" s="10" t="s">
        <v>3465</v>
      </c>
      <c r="C2196" t="s">
        <v>3198</v>
      </c>
      <c r="D2196" t="s">
        <v>3199</v>
      </c>
      <c r="E2196" s="9">
        <v>37.488599999999998</v>
      </c>
      <c r="F2196" s="10" t="str">
        <f>+_01_CODIGOS_Y_COSTOS_xlsm[[#This Row],[FABRICA]]&amp;_01_CODIGOS_Y_COSTOS_xlsm[[#This Row],[CODIGO]]</f>
        <v>KAZ4,5 x 50</v>
      </c>
      <c r="G2196"/>
      <c r="H2196"/>
      <c r="I2196"/>
      <c r="J2196"/>
      <c r="K2196"/>
      <c r="L2196"/>
    </row>
    <row r="2197" spans="1:12" x14ac:dyDescent="0.2">
      <c r="A2197" t="s">
        <v>5107</v>
      </c>
      <c r="B2197" s="10" t="s">
        <v>3466</v>
      </c>
      <c r="C2197" t="s">
        <v>3467</v>
      </c>
      <c r="D2197" t="s">
        <v>4606</v>
      </c>
      <c r="E2197" s="9">
        <v>42.977600000000002</v>
      </c>
      <c r="F2197" s="10" t="str">
        <f>+_01_CODIGOS_Y_COSTOS_xlsm[[#This Row],[FABRICA]]&amp;_01_CODIGOS_Y_COSTOS_xlsm[[#This Row],[CODIGO]]</f>
        <v>KAZ4,5 x 60</v>
      </c>
      <c r="G2197"/>
      <c r="H2197"/>
      <c r="I2197"/>
      <c r="J2197"/>
      <c r="K2197"/>
      <c r="L2197"/>
    </row>
    <row r="2198" spans="1:12" x14ac:dyDescent="0.2">
      <c r="A2198" t="s">
        <v>5107</v>
      </c>
      <c r="B2198" s="10" t="s">
        <v>3468</v>
      </c>
      <c r="C2198" t="s">
        <v>3268</v>
      </c>
      <c r="D2198" t="s">
        <v>4607</v>
      </c>
      <c r="E2198" s="9">
        <v>37.465400000000002</v>
      </c>
      <c r="F2198" s="10" t="str">
        <f>+_01_CODIGOS_Y_COSTOS_xlsm[[#This Row],[FABRICA]]&amp;_01_CODIGOS_Y_COSTOS_xlsm[[#This Row],[CODIGO]]</f>
        <v>KAZ5 x 35</v>
      </c>
      <c r="G2198"/>
      <c r="H2198"/>
      <c r="I2198"/>
      <c r="J2198"/>
      <c r="K2198"/>
      <c r="L2198"/>
    </row>
    <row r="2199" spans="1:12" x14ac:dyDescent="0.2">
      <c r="A2199" t="s">
        <v>5107</v>
      </c>
      <c r="B2199" s="10" t="s">
        <v>3469</v>
      </c>
      <c r="C2199" t="s">
        <v>3207</v>
      </c>
      <c r="D2199" t="s">
        <v>3208</v>
      </c>
      <c r="E2199" s="9">
        <v>39.571399999999997</v>
      </c>
      <c r="F2199" s="10" t="str">
        <f>+_01_CODIGOS_Y_COSTOS_xlsm[[#This Row],[FABRICA]]&amp;_01_CODIGOS_Y_COSTOS_xlsm[[#This Row],[CODIGO]]</f>
        <v>KAZ5 x 40</v>
      </c>
      <c r="G2199"/>
      <c r="H2199"/>
      <c r="I2199"/>
      <c r="J2199"/>
      <c r="K2199"/>
      <c r="L2199"/>
    </row>
    <row r="2200" spans="1:12" x14ac:dyDescent="0.2">
      <c r="A2200" t="s">
        <v>5107</v>
      </c>
      <c r="B2200" s="10" t="s">
        <v>3470</v>
      </c>
      <c r="C2200" t="s">
        <v>3210</v>
      </c>
      <c r="D2200" t="s">
        <v>3211</v>
      </c>
      <c r="E2200" s="9">
        <v>47.915300000000002</v>
      </c>
      <c r="F2200" s="10" t="str">
        <f>+_01_CODIGOS_Y_COSTOS_xlsm[[#This Row],[FABRICA]]&amp;_01_CODIGOS_Y_COSTOS_xlsm[[#This Row],[CODIGO]]</f>
        <v>KAZ5 x 50</v>
      </c>
      <c r="G2200"/>
      <c r="H2200"/>
      <c r="I2200"/>
      <c r="J2200"/>
      <c r="K2200"/>
      <c r="L2200"/>
    </row>
    <row r="2201" spans="1:12" x14ac:dyDescent="0.2">
      <c r="A2201" t="s">
        <v>5107</v>
      </c>
      <c r="B2201" s="10" t="s">
        <v>3471</v>
      </c>
      <c r="C2201" t="s">
        <v>3213</v>
      </c>
      <c r="D2201" t="s">
        <v>3214</v>
      </c>
      <c r="E2201" s="9">
        <v>56.665999999999997</v>
      </c>
      <c r="F2201" s="10" t="str">
        <f>+_01_CODIGOS_Y_COSTOS_xlsm[[#This Row],[FABRICA]]&amp;_01_CODIGOS_Y_COSTOS_xlsm[[#This Row],[CODIGO]]</f>
        <v>KAZ5 x 60</v>
      </c>
      <c r="G2201"/>
      <c r="H2201"/>
      <c r="I2201"/>
      <c r="J2201"/>
      <c r="K2201"/>
      <c r="L2201"/>
    </row>
    <row r="2202" spans="1:12" x14ac:dyDescent="0.2">
      <c r="A2202" t="s">
        <v>5107</v>
      </c>
      <c r="B2202" s="10" t="s">
        <v>3472</v>
      </c>
      <c r="C2202" t="s">
        <v>3473</v>
      </c>
      <c r="D2202" t="s">
        <v>4608</v>
      </c>
      <c r="E2202" s="9">
        <v>61.765099999999997</v>
      </c>
      <c r="F2202" s="10" t="str">
        <f>+_01_CODIGOS_Y_COSTOS_xlsm[[#This Row],[FABRICA]]&amp;_01_CODIGOS_Y_COSTOS_xlsm[[#This Row],[CODIGO]]</f>
        <v>KAZ5 x 70</v>
      </c>
      <c r="G2202"/>
      <c r="H2202"/>
      <c r="I2202"/>
      <c r="J2202"/>
      <c r="K2202"/>
      <c r="L2202"/>
    </row>
    <row r="2203" spans="1:12" x14ac:dyDescent="0.2">
      <c r="A2203" t="s">
        <v>5107</v>
      </c>
      <c r="B2203" s="10" t="s">
        <v>5868</v>
      </c>
      <c r="C2203" t="s">
        <v>5150</v>
      </c>
      <c r="D2203" t="s">
        <v>5150</v>
      </c>
      <c r="E2203" s="9">
        <v>31.440300000000001</v>
      </c>
      <c r="F2203" s="10" t="str">
        <f>+_01_CODIGOS_Y_COSTOS_xlsm[[#This Row],[FABRICA]]&amp;_01_CODIGOS_Y_COSTOS_xlsm[[#This Row],[CODIGO]]</f>
        <v>KAZ3,5 x 60</v>
      </c>
      <c r="G2203"/>
      <c r="H2203"/>
      <c r="I2203"/>
      <c r="J2203"/>
      <c r="K2203"/>
      <c r="L2203"/>
    </row>
    <row r="2204" spans="1:12" x14ac:dyDescent="0.2">
      <c r="A2204" t="s">
        <v>5107</v>
      </c>
      <c r="B2204" s="10" t="s">
        <v>5869</v>
      </c>
      <c r="C2204" t="s">
        <v>3232</v>
      </c>
      <c r="D2204" t="s">
        <v>3232</v>
      </c>
      <c r="E2204" s="9">
        <v>89.254400000000004</v>
      </c>
      <c r="F2204" s="10" t="str">
        <f>+_01_CODIGOS_Y_COSTOS_xlsm[[#This Row],[FABRICA]]&amp;_01_CODIGOS_Y_COSTOS_xlsm[[#This Row],[CODIGO]]</f>
        <v>KAZ6 x 70</v>
      </c>
      <c r="G2204"/>
      <c r="H2204"/>
      <c r="I2204"/>
      <c r="J2204"/>
      <c r="K2204"/>
      <c r="L2204"/>
    </row>
    <row r="2205" spans="1:12" x14ac:dyDescent="0.2">
      <c r="A2205" t="s">
        <v>5317</v>
      </c>
      <c r="B2205" s="10" t="s">
        <v>3474</v>
      </c>
      <c r="C2205" t="s">
        <v>4151</v>
      </c>
      <c r="D2205" t="s">
        <v>3476</v>
      </c>
      <c r="E2205" s="9">
        <v>153.63220000000001</v>
      </c>
      <c r="F2205" s="10" t="str">
        <f>+_01_CODIGOS_Y_COSTOS_xlsm[[#This Row],[FABRICA]]&amp;_01_CODIGOS_Y_COSTOS_xlsm[[#This Row],[CODIGO]]</f>
        <v>MIGUEL.ALEMITES6 X 1 R</v>
      </c>
      <c r="G2205"/>
      <c r="H2205"/>
      <c r="I2205"/>
      <c r="J2205"/>
      <c r="K2205"/>
      <c r="L2205"/>
    </row>
    <row r="2206" spans="1:12" x14ac:dyDescent="0.2">
      <c r="A2206" t="s">
        <v>5317</v>
      </c>
      <c r="B2206" s="10" t="s">
        <v>3477</v>
      </c>
      <c r="C2206" t="s">
        <v>4152</v>
      </c>
      <c r="D2206" t="s">
        <v>3478</v>
      </c>
      <c r="E2206" s="9">
        <v>259</v>
      </c>
      <c r="F2206" s="10" t="str">
        <f>+_01_CODIGOS_Y_COSTOS_xlsm[[#This Row],[FABRICA]]&amp;_01_CODIGOS_Y_COSTOS_xlsm[[#This Row],[CODIGO]]</f>
        <v>MIGUEL.ALEMITES8 X 1 R</v>
      </c>
      <c r="G2206"/>
      <c r="H2206"/>
      <c r="I2206"/>
      <c r="J2206"/>
      <c r="K2206"/>
      <c r="L2206"/>
    </row>
    <row r="2207" spans="1:12" x14ac:dyDescent="0.2">
      <c r="A2207" t="s">
        <v>5317</v>
      </c>
      <c r="B2207" s="10" t="s">
        <v>3479</v>
      </c>
      <c r="C2207" t="s">
        <v>4153</v>
      </c>
      <c r="D2207" t="s">
        <v>3480</v>
      </c>
      <c r="E2207" s="9">
        <v>428</v>
      </c>
      <c r="F2207" s="10" t="str">
        <f>+_01_CODIGOS_Y_COSTOS_xlsm[[#This Row],[FABRICA]]&amp;_01_CODIGOS_Y_COSTOS_xlsm[[#This Row],[CODIGO]]</f>
        <v>MIGUEL.ALEMITES8 X 1 67°</v>
      </c>
      <c r="G2207"/>
      <c r="H2207"/>
      <c r="I2207"/>
      <c r="J2207"/>
      <c r="K2207"/>
      <c r="L2207"/>
    </row>
    <row r="2208" spans="1:12" x14ac:dyDescent="0.2">
      <c r="A2208" t="s">
        <v>5317</v>
      </c>
      <c r="B2208" s="10" t="s">
        <v>3481</v>
      </c>
      <c r="C2208" t="s">
        <v>4154</v>
      </c>
      <c r="D2208" t="s">
        <v>3482</v>
      </c>
      <c r="E2208" s="9">
        <v>428</v>
      </c>
      <c r="F2208" s="10" t="str">
        <f>+_01_CODIGOS_Y_COSTOS_xlsm[[#This Row],[FABRICA]]&amp;_01_CODIGOS_Y_COSTOS_xlsm[[#This Row],[CODIGO]]</f>
        <v>MIGUEL.ALEMITES8 X 1 90°</v>
      </c>
      <c r="G2208"/>
      <c r="H2208"/>
      <c r="I2208"/>
      <c r="J2208"/>
      <c r="K2208"/>
      <c r="L2208"/>
    </row>
    <row r="2209" spans="1:12" x14ac:dyDescent="0.2">
      <c r="A2209" t="s">
        <v>5317</v>
      </c>
      <c r="B2209" s="10" t="s">
        <v>3483</v>
      </c>
      <c r="C2209" t="s">
        <v>4155</v>
      </c>
      <c r="D2209" t="s">
        <v>3484</v>
      </c>
      <c r="E2209" s="9">
        <v>259</v>
      </c>
      <c r="F2209" s="10" t="str">
        <f>+_01_CODIGOS_Y_COSTOS_xlsm[[#This Row],[FABRICA]]&amp;_01_CODIGOS_Y_COSTOS_xlsm[[#This Row],[CODIGO]]</f>
        <v>MIGUEL.ALEMITES8x1,25 R</v>
      </c>
      <c r="G2209"/>
      <c r="H2209"/>
      <c r="I2209"/>
      <c r="J2209"/>
      <c r="K2209"/>
      <c r="L2209"/>
    </row>
    <row r="2210" spans="1:12" x14ac:dyDescent="0.2">
      <c r="A2210" t="s">
        <v>5317</v>
      </c>
      <c r="B2210" s="10" t="s">
        <v>3485</v>
      </c>
      <c r="C2210" t="s">
        <v>4156</v>
      </c>
      <c r="D2210" t="s">
        <v>3486</v>
      </c>
      <c r="E2210" s="9">
        <v>428</v>
      </c>
      <c r="F2210" s="10" t="str">
        <f>+_01_CODIGOS_Y_COSTOS_xlsm[[#This Row],[FABRICA]]&amp;_01_CODIGOS_Y_COSTOS_xlsm[[#This Row],[CODIGO]]</f>
        <v>MIGUEL.ALEMITES8 X 1,25 67°</v>
      </c>
      <c r="G2210"/>
      <c r="H2210"/>
      <c r="I2210"/>
      <c r="J2210"/>
      <c r="K2210"/>
      <c r="L2210"/>
    </row>
    <row r="2211" spans="1:12" x14ac:dyDescent="0.2">
      <c r="A2211" t="s">
        <v>5317</v>
      </c>
      <c r="B2211" s="10" t="s">
        <v>3487</v>
      </c>
      <c r="C2211" t="s">
        <v>4157</v>
      </c>
      <c r="D2211" t="s">
        <v>3488</v>
      </c>
      <c r="E2211" s="9">
        <v>428</v>
      </c>
      <c r="F2211" s="10" t="str">
        <f>+_01_CODIGOS_Y_COSTOS_xlsm[[#This Row],[FABRICA]]&amp;_01_CODIGOS_Y_COSTOS_xlsm[[#This Row],[CODIGO]]</f>
        <v>MIGUEL.ALEMITES8 X 1,25 CARDAN</v>
      </c>
      <c r="G2211"/>
      <c r="H2211"/>
      <c r="I2211"/>
      <c r="J2211"/>
      <c r="K2211"/>
      <c r="L2211"/>
    </row>
    <row r="2212" spans="1:12" x14ac:dyDescent="0.2">
      <c r="A2212" t="s">
        <v>5317</v>
      </c>
      <c r="B2212" s="10" t="s">
        <v>3489</v>
      </c>
      <c r="C2212" t="s">
        <v>4158</v>
      </c>
      <c r="D2212" t="s">
        <v>3490</v>
      </c>
      <c r="E2212" s="9">
        <v>259</v>
      </c>
      <c r="F2212" s="10" t="str">
        <f>+_01_CODIGOS_Y_COSTOS_xlsm[[#This Row],[FABRICA]]&amp;_01_CODIGOS_Y_COSTOS_xlsm[[#This Row],[CODIGO]]</f>
        <v>MIGUEL.ALEMITES10 X 1 R</v>
      </c>
      <c r="G2212"/>
      <c r="H2212"/>
      <c r="I2212"/>
      <c r="J2212"/>
      <c r="K2212"/>
      <c r="L2212"/>
    </row>
    <row r="2213" spans="1:12" x14ac:dyDescent="0.2">
      <c r="A2213" t="s">
        <v>5317</v>
      </c>
      <c r="B2213" s="10" t="s">
        <v>3491</v>
      </c>
      <c r="C2213" t="s">
        <v>4159</v>
      </c>
      <c r="D2213" t="s">
        <v>3492</v>
      </c>
      <c r="E2213" s="9">
        <v>428</v>
      </c>
      <c r="F2213" s="10" t="str">
        <f>+_01_CODIGOS_Y_COSTOS_xlsm[[#This Row],[FABRICA]]&amp;_01_CODIGOS_Y_COSTOS_xlsm[[#This Row],[CODIGO]]</f>
        <v>MIGUEL.ALEMITES10 X 1 67°</v>
      </c>
      <c r="G2213"/>
      <c r="H2213"/>
      <c r="I2213"/>
      <c r="J2213"/>
      <c r="K2213"/>
      <c r="L2213"/>
    </row>
    <row r="2214" spans="1:12" x14ac:dyDescent="0.2">
      <c r="A2214" t="s">
        <v>5317</v>
      </c>
      <c r="B2214" s="10" t="s">
        <v>3493</v>
      </c>
      <c r="C2214" t="s">
        <v>4160</v>
      </c>
      <c r="D2214" t="s">
        <v>3494</v>
      </c>
      <c r="E2214" s="9">
        <v>428</v>
      </c>
      <c r="F2214" s="10" t="str">
        <f>+_01_CODIGOS_Y_COSTOS_xlsm[[#This Row],[FABRICA]]&amp;_01_CODIGOS_Y_COSTOS_xlsm[[#This Row],[CODIGO]]</f>
        <v>MIGUEL.ALEMITES10 X 1 90°</v>
      </c>
      <c r="G2214"/>
      <c r="H2214"/>
      <c r="I2214"/>
      <c r="J2214"/>
      <c r="K2214"/>
      <c r="L2214"/>
    </row>
    <row r="2215" spans="1:12" x14ac:dyDescent="0.2">
      <c r="A2215" t="s">
        <v>5317</v>
      </c>
      <c r="B2215" s="10" t="s">
        <v>3495</v>
      </c>
      <c r="C2215" t="s">
        <v>4161</v>
      </c>
      <c r="D2215" t="s">
        <v>3496</v>
      </c>
      <c r="E2215" s="9">
        <v>259</v>
      </c>
      <c r="F2215" s="10" t="str">
        <f>+_01_CODIGOS_Y_COSTOS_xlsm[[#This Row],[FABRICA]]&amp;_01_CODIGOS_Y_COSTOS_xlsm[[#This Row],[CODIGO]]</f>
        <v>MIGUEL.ALEMITES1/8 GAS R</v>
      </c>
      <c r="G2215"/>
      <c r="H2215"/>
      <c r="I2215"/>
      <c r="J2215"/>
      <c r="K2215"/>
      <c r="L2215"/>
    </row>
    <row r="2216" spans="1:12" x14ac:dyDescent="0.2">
      <c r="A2216" t="s">
        <v>5317</v>
      </c>
      <c r="B2216" s="10" t="s">
        <v>3497</v>
      </c>
      <c r="C2216" t="s">
        <v>4162</v>
      </c>
      <c r="D2216" t="s">
        <v>3498</v>
      </c>
      <c r="E2216" s="9">
        <v>428</v>
      </c>
      <c r="F2216" s="10" t="str">
        <f>+_01_CODIGOS_Y_COSTOS_xlsm[[#This Row],[FABRICA]]&amp;_01_CODIGOS_Y_COSTOS_xlsm[[#This Row],[CODIGO]]</f>
        <v>MIGUEL.ALEMITES1/8 GAS 67°</v>
      </c>
      <c r="G2216"/>
      <c r="H2216"/>
      <c r="I2216"/>
      <c r="J2216"/>
      <c r="K2216"/>
      <c r="L2216"/>
    </row>
    <row r="2217" spans="1:12" x14ac:dyDescent="0.2">
      <c r="A2217" t="s">
        <v>5317</v>
      </c>
      <c r="B2217" s="10" t="s">
        <v>3499</v>
      </c>
      <c r="C2217" t="s">
        <v>4163</v>
      </c>
      <c r="D2217" t="s">
        <v>3500</v>
      </c>
      <c r="E2217" s="9">
        <v>428</v>
      </c>
      <c r="F2217" s="10" t="str">
        <f>+_01_CODIGOS_Y_COSTOS_xlsm[[#This Row],[FABRICA]]&amp;_01_CODIGOS_Y_COSTOS_xlsm[[#This Row],[CODIGO]]</f>
        <v>MIGUEL.ALEMITES1/8 GAS 90°</v>
      </c>
      <c r="G2217"/>
      <c r="H2217"/>
      <c r="I2217"/>
      <c r="J2217"/>
      <c r="K2217"/>
      <c r="L2217"/>
    </row>
    <row r="2218" spans="1:12" x14ac:dyDescent="0.2">
      <c r="A2218" t="s">
        <v>5317</v>
      </c>
      <c r="B2218" s="10" t="s">
        <v>3501</v>
      </c>
      <c r="C2218" t="s">
        <v>4164</v>
      </c>
      <c r="D2218" t="s">
        <v>3502</v>
      </c>
      <c r="E2218" s="9">
        <v>153.63220000000001</v>
      </c>
      <c r="F2218" s="10" t="str">
        <f>+_01_CODIGOS_Y_COSTOS_xlsm[[#This Row],[FABRICA]]&amp;_01_CODIGOS_Y_COSTOS_xlsm[[#This Row],[CODIGO]]</f>
        <v>MIGUEL.ALEMITES1/4 sae R</v>
      </c>
      <c r="G2218"/>
      <c r="H2218"/>
      <c r="I2218"/>
      <c r="J2218"/>
      <c r="K2218"/>
      <c r="L2218"/>
    </row>
    <row r="2219" spans="1:12" x14ac:dyDescent="0.2">
      <c r="A2219" t="s">
        <v>5317</v>
      </c>
      <c r="B2219" s="10" t="s">
        <v>3503</v>
      </c>
      <c r="C2219" t="s">
        <v>4165</v>
      </c>
      <c r="D2219" t="s">
        <v>3505</v>
      </c>
      <c r="E2219" s="9">
        <v>428</v>
      </c>
      <c r="F2219" s="10" t="str">
        <f>+_01_CODIGOS_Y_COSTOS_xlsm[[#This Row],[FABRICA]]&amp;_01_CODIGOS_Y_COSTOS_xlsm[[#This Row],[CODIGO]]</f>
        <v>MIGUEL.ALEMITES1/4 67°</v>
      </c>
      <c r="G2219"/>
      <c r="H2219"/>
      <c r="I2219"/>
      <c r="J2219"/>
      <c r="K2219"/>
      <c r="L2219"/>
    </row>
    <row r="2220" spans="1:12" x14ac:dyDescent="0.2">
      <c r="A2220" t="s">
        <v>5317</v>
      </c>
      <c r="B2220" s="10" t="s">
        <v>3506</v>
      </c>
      <c r="C2220" t="s">
        <v>4166</v>
      </c>
      <c r="D2220" t="s">
        <v>3508</v>
      </c>
      <c r="E2220" s="9">
        <v>428</v>
      </c>
      <c r="F2220" s="10" t="str">
        <f>+_01_CODIGOS_Y_COSTOS_xlsm[[#This Row],[FABRICA]]&amp;_01_CODIGOS_Y_COSTOS_xlsm[[#This Row],[CODIGO]]</f>
        <v>MIGUEL.ALEMITES1/4 X 90° SAE</v>
      </c>
      <c r="G2220"/>
      <c r="H2220"/>
      <c r="I2220"/>
      <c r="J2220"/>
      <c r="K2220"/>
      <c r="L2220"/>
    </row>
    <row r="2221" spans="1:12" x14ac:dyDescent="0.2">
      <c r="A2221" t="s">
        <v>5317</v>
      </c>
      <c r="B2221" s="10" t="s">
        <v>3509</v>
      </c>
      <c r="C2221" t="s">
        <v>4167</v>
      </c>
      <c r="D2221" t="s">
        <v>3510</v>
      </c>
      <c r="E2221" s="9">
        <v>196</v>
      </c>
      <c r="F2221" s="10" t="str">
        <f>+_01_CODIGOS_Y_COSTOS_xlsm[[#This Row],[FABRICA]]&amp;_01_CODIGOS_Y_COSTOS_xlsm[[#This Row],[CODIGO]]</f>
        <v>MIGUEL.ALEMITES1/4 SAE 19 mm</v>
      </c>
      <c r="G2221"/>
      <c r="H2221"/>
      <c r="I2221"/>
      <c r="J2221"/>
      <c r="K2221"/>
      <c r="L2221"/>
    </row>
    <row r="2222" spans="1:12" x14ac:dyDescent="0.2">
      <c r="A2222" t="s">
        <v>5317</v>
      </c>
      <c r="B2222" s="10" t="s">
        <v>3511</v>
      </c>
      <c r="C2222" t="s">
        <v>4168</v>
      </c>
      <c r="D2222" t="s">
        <v>3512</v>
      </c>
      <c r="E2222" s="9">
        <v>377</v>
      </c>
      <c r="F2222" s="10" t="str">
        <f>+_01_CODIGOS_Y_COSTOS_xlsm[[#This Row],[FABRICA]]&amp;_01_CODIGOS_Y_COSTOS_xlsm[[#This Row],[CODIGO]]</f>
        <v>MIGUEL.ALEMITES1/4 SAE 29 mm (crucetas)</v>
      </c>
      <c r="G2222"/>
      <c r="H2222"/>
      <c r="I2222"/>
      <c r="J2222"/>
      <c r="K2222"/>
      <c r="L2222"/>
    </row>
    <row r="2223" spans="1:12" x14ac:dyDescent="0.2">
      <c r="A2223" t="s">
        <v>5317</v>
      </c>
      <c r="B2223" s="10" t="s">
        <v>3513</v>
      </c>
      <c r="C2223" t="s">
        <v>4169</v>
      </c>
      <c r="D2223" t="s">
        <v>3514</v>
      </c>
      <c r="E2223" s="9">
        <v>836</v>
      </c>
      <c r="F2223" s="10" t="str">
        <f>+_01_CODIGOS_Y_COSTOS_xlsm[[#This Row],[FABRICA]]&amp;_01_CODIGOS_Y_COSTOS_xlsm[[#This Row],[CODIGO]]</f>
        <v>MIGUEL.ALEMITES1/8 SAE 34 mm</v>
      </c>
      <c r="G2223"/>
      <c r="H2223"/>
      <c r="I2223"/>
      <c r="J2223"/>
      <c r="K2223"/>
      <c r="L2223"/>
    </row>
    <row r="2224" spans="1:12" x14ac:dyDescent="0.2">
      <c r="A2224" t="s">
        <v>5317</v>
      </c>
      <c r="B2224" s="10" t="s">
        <v>3515</v>
      </c>
      <c r="C2224" t="s">
        <v>4170</v>
      </c>
      <c r="D2224" t="s">
        <v>3516</v>
      </c>
      <c r="E2224" s="9">
        <v>857</v>
      </c>
      <c r="F2224" s="10" t="str">
        <f>+_01_CODIGOS_Y_COSTOS_xlsm[[#This Row],[FABRICA]]&amp;_01_CODIGOS_Y_COSTOS_xlsm[[#This Row],[CODIGO]]</f>
        <v>MIGUEL.ALEMITES1/8 SAE 44 mm (internacional)</v>
      </c>
      <c r="G2224"/>
      <c r="H2224"/>
      <c r="I2224"/>
      <c r="J2224"/>
      <c r="K2224"/>
      <c r="L2224"/>
    </row>
    <row r="2225" spans="1:12" x14ac:dyDescent="0.2">
      <c r="A2225" t="s">
        <v>5317</v>
      </c>
      <c r="B2225" s="10" t="s">
        <v>3517</v>
      </c>
      <c r="C2225" t="s">
        <v>4171</v>
      </c>
      <c r="D2225" t="s">
        <v>3518</v>
      </c>
      <c r="E2225" s="9">
        <v>406</v>
      </c>
      <c r="F2225" s="10" t="str">
        <f>+_01_CODIGOS_Y_COSTOS_xlsm[[#This Row],[FABRICA]]&amp;_01_CODIGOS_Y_COSTOS_xlsm[[#This Row],[CODIGO]]</f>
        <v>MIGUEL.ALEMITES1/4 GAS recto</v>
      </c>
      <c r="G2225"/>
      <c r="H2225"/>
      <c r="I2225"/>
      <c r="J2225"/>
      <c r="K2225"/>
      <c r="L2225"/>
    </row>
    <row r="2226" spans="1:12" x14ac:dyDescent="0.2">
      <c r="A2226" t="s">
        <v>5317</v>
      </c>
      <c r="B2226" s="10" t="s">
        <v>3519</v>
      </c>
      <c r="C2226" t="s">
        <v>4172</v>
      </c>
      <c r="D2226" t="s">
        <v>3520</v>
      </c>
      <c r="E2226" s="9">
        <v>361</v>
      </c>
      <c r="F2226" s="10" t="str">
        <f>+_01_CODIGOS_Y_COSTOS_xlsm[[#This Row],[FABRICA]]&amp;_01_CODIGOS_Y_COSTOS_xlsm[[#This Row],[CODIGO]]</f>
        <v>MIGUEL.ALEMITES1/4 GAS 45°</v>
      </c>
      <c r="G2226"/>
      <c r="H2226"/>
      <c r="I2226"/>
      <c r="J2226"/>
      <c r="K2226"/>
      <c r="L2226"/>
    </row>
    <row r="2227" spans="1:12" x14ac:dyDescent="0.2">
      <c r="A2227" t="s">
        <v>5317</v>
      </c>
      <c r="B2227" s="10" t="s">
        <v>3521</v>
      </c>
      <c r="C2227" t="s">
        <v>4173</v>
      </c>
      <c r="D2227" t="s">
        <v>3522</v>
      </c>
      <c r="E2227" s="9">
        <v>361</v>
      </c>
      <c r="F2227" s="10" t="str">
        <f>+_01_CODIGOS_Y_COSTOS_xlsm[[#This Row],[FABRICA]]&amp;_01_CODIGOS_Y_COSTOS_xlsm[[#This Row],[CODIGO]]</f>
        <v>MIGUEL.ALEMITES1/4 GAS 90°</v>
      </c>
      <c r="G2227"/>
      <c r="H2227"/>
      <c r="I2227"/>
      <c r="J2227"/>
      <c r="K2227"/>
      <c r="L2227"/>
    </row>
    <row r="2228" spans="1:12" x14ac:dyDescent="0.2">
      <c r="A2228" t="s">
        <v>4141</v>
      </c>
      <c r="B2228" s="10" t="s">
        <v>3523</v>
      </c>
      <c r="C2228" t="s">
        <v>4453</v>
      </c>
      <c r="D2228" t="s">
        <v>8535</v>
      </c>
      <c r="E2228" s="9">
        <v>471.74400000000003</v>
      </c>
      <c r="F2228" s="10" t="str">
        <f>+_01_CODIGOS_Y_COSTOS_xlsm[[#This Row],[FABRICA]]&amp;_01_CODIGOS_Y_COSTOS_xlsm[[#This Row],[CODIGO]]</f>
        <v>ALNAT060-01</v>
      </c>
      <c r="G2228"/>
      <c r="H2228"/>
      <c r="I2228"/>
      <c r="J2228"/>
      <c r="K2228"/>
      <c r="L2228"/>
    </row>
    <row r="2229" spans="1:12" x14ac:dyDescent="0.2">
      <c r="A2229" t="s">
        <v>4141</v>
      </c>
      <c r="B2229" s="10" t="s">
        <v>3526</v>
      </c>
      <c r="C2229" t="s">
        <v>4454</v>
      </c>
      <c r="D2229" t="s">
        <v>8536</v>
      </c>
      <c r="E2229" s="9">
        <v>471.74400000000003</v>
      </c>
      <c r="F2229" s="10" t="str">
        <f>+_01_CODIGOS_Y_COSTOS_xlsm[[#This Row],[FABRICA]]&amp;_01_CODIGOS_Y_COSTOS_xlsm[[#This Row],[CODIGO]]</f>
        <v>ALNAT060-02</v>
      </c>
      <c r="G2229"/>
      <c r="H2229"/>
      <c r="I2229"/>
      <c r="J2229"/>
      <c r="K2229"/>
      <c r="L2229"/>
    </row>
    <row r="2230" spans="1:12" x14ac:dyDescent="0.2">
      <c r="A2230" t="s">
        <v>4141</v>
      </c>
      <c r="B2230" s="10" t="s">
        <v>3528</v>
      </c>
      <c r="C2230" t="s">
        <v>4455</v>
      </c>
      <c r="D2230" t="s">
        <v>8537</v>
      </c>
      <c r="E2230" s="9">
        <v>771.12</v>
      </c>
      <c r="F2230" s="10" t="str">
        <f>+_01_CODIGOS_Y_COSTOS_xlsm[[#This Row],[FABRICA]]&amp;_01_CODIGOS_Y_COSTOS_xlsm[[#This Row],[CODIGO]]</f>
        <v>ALNAT060-10</v>
      </c>
      <c r="G2230"/>
      <c r="H2230"/>
      <c r="I2230"/>
      <c r="J2230"/>
      <c r="K2230"/>
      <c r="L2230"/>
    </row>
    <row r="2231" spans="1:12" x14ac:dyDescent="0.2">
      <c r="A2231" t="s">
        <v>4141</v>
      </c>
      <c r="B2231" s="10" t="s">
        <v>3530</v>
      </c>
      <c r="C2231" t="s">
        <v>4456</v>
      </c>
      <c r="D2231" t="s">
        <v>8538</v>
      </c>
      <c r="E2231" s="9">
        <v>550.36800000000005</v>
      </c>
      <c r="F2231" s="10" t="str">
        <f>+_01_CODIGOS_Y_COSTOS_xlsm[[#This Row],[FABRICA]]&amp;_01_CODIGOS_Y_COSTOS_xlsm[[#This Row],[CODIGO]]</f>
        <v>ALNAT060-03</v>
      </c>
      <c r="G2231"/>
      <c r="H2231"/>
      <c r="I2231"/>
      <c r="J2231"/>
      <c r="K2231"/>
      <c r="L2231"/>
    </row>
    <row r="2232" spans="1:12" x14ac:dyDescent="0.2">
      <c r="A2232" t="s">
        <v>4141</v>
      </c>
      <c r="B2232" s="10" t="s">
        <v>3532</v>
      </c>
      <c r="C2232" t="s">
        <v>4457</v>
      </c>
      <c r="D2232" t="s">
        <v>8539</v>
      </c>
      <c r="E2232" s="9">
        <v>471.74400000000003</v>
      </c>
      <c r="F2232" s="10" t="str">
        <f>+_01_CODIGOS_Y_COSTOS_xlsm[[#This Row],[FABRICA]]&amp;_01_CODIGOS_Y_COSTOS_xlsm[[#This Row],[CODIGO]]</f>
        <v>ALNAT060-04</v>
      </c>
      <c r="G2232"/>
      <c r="H2232"/>
      <c r="I2232"/>
      <c r="J2232"/>
      <c r="K2232"/>
      <c r="L2232"/>
    </row>
    <row r="2233" spans="1:12" x14ac:dyDescent="0.2">
      <c r="A2233" t="s">
        <v>4141</v>
      </c>
      <c r="B2233" s="10" t="s">
        <v>3534</v>
      </c>
      <c r="C2233" t="s">
        <v>4458</v>
      </c>
      <c r="D2233" t="s">
        <v>8540</v>
      </c>
      <c r="E2233" s="9">
        <v>707.61599999999999</v>
      </c>
      <c r="F2233" s="10" t="str">
        <f>+_01_CODIGOS_Y_COSTOS_xlsm[[#This Row],[FABRICA]]&amp;_01_CODIGOS_Y_COSTOS_xlsm[[#This Row],[CODIGO]]</f>
        <v>ALNAT060-05</v>
      </c>
      <c r="G2233"/>
      <c r="H2233"/>
      <c r="I2233"/>
      <c r="J2233"/>
      <c r="K2233"/>
      <c r="L2233"/>
    </row>
    <row r="2234" spans="1:12" x14ac:dyDescent="0.2">
      <c r="A2234" t="s">
        <v>4141</v>
      </c>
      <c r="B2234" s="10" t="s">
        <v>3536</v>
      </c>
      <c r="C2234" t="s">
        <v>4459</v>
      </c>
      <c r="D2234" t="s">
        <v>8541</v>
      </c>
      <c r="E2234" s="9">
        <v>1277.1675</v>
      </c>
      <c r="F2234" s="10" t="str">
        <f>+_01_CODIGOS_Y_COSTOS_xlsm[[#This Row],[FABRICA]]&amp;_01_CODIGOS_Y_COSTOS_xlsm[[#This Row],[CODIGO]]</f>
        <v>ALNAT060-06</v>
      </c>
      <c r="G2234"/>
      <c r="H2234"/>
      <c r="I2234"/>
      <c r="J2234"/>
      <c r="K2234"/>
      <c r="L2234"/>
    </row>
    <row r="2235" spans="1:12" x14ac:dyDescent="0.2">
      <c r="A2235" t="s">
        <v>4141</v>
      </c>
      <c r="B2235" s="10" t="s">
        <v>3538</v>
      </c>
      <c r="C2235" t="s">
        <v>4460</v>
      </c>
      <c r="D2235" t="s">
        <v>8542</v>
      </c>
      <c r="E2235" s="9">
        <v>822.32</v>
      </c>
      <c r="F2235" s="10" t="str">
        <f>+_01_CODIGOS_Y_COSTOS_xlsm[[#This Row],[FABRICA]]&amp;_01_CODIGOS_Y_COSTOS_xlsm[[#This Row],[CODIGO]]</f>
        <v>ALNAT091-01</v>
      </c>
      <c r="G2235"/>
      <c r="H2235"/>
      <c r="I2235"/>
      <c r="J2235"/>
      <c r="K2235"/>
      <c r="L2235"/>
    </row>
    <row r="2236" spans="1:12" x14ac:dyDescent="0.2">
      <c r="A2236" t="s">
        <v>4141</v>
      </c>
      <c r="B2236" s="10" t="s">
        <v>3540</v>
      </c>
      <c r="C2236" t="s">
        <v>4461</v>
      </c>
      <c r="D2236" t="s">
        <v>8543</v>
      </c>
      <c r="E2236" s="9">
        <v>848.84649999999999</v>
      </c>
      <c r="F2236" s="10" t="str">
        <f>+_01_CODIGOS_Y_COSTOS_xlsm[[#This Row],[FABRICA]]&amp;_01_CODIGOS_Y_COSTOS_xlsm[[#This Row],[CODIGO]]</f>
        <v>ALNAT091-02</v>
      </c>
      <c r="G2236"/>
      <c r="H2236"/>
      <c r="I2236"/>
      <c r="J2236"/>
      <c r="K2236"/>
      <c r="L2236"/>
    </row>
    <row r="2237" spans="1:12" x14ac:dyDescent="0.2">
      <c r="A2237" t="s">
        <v>4141</v>
      </c>
      <c r="B2237" s="10" t="s">
        <v>3542</v>
      </c>
      <c r="C2237" t="s">
        <v>4462</v>
      </c>
      <c r="D2237" t="s">
        <v>8544</v>
      </c>
      <c r="E2237" s="9">
        <v>1034.5316</v>
      </c>
      <c r="F2237" s="10" t="str">
        <f>+_01_CODIGOS_Y_COSTOS_xlsm[[#This Row],[FABRICA]]&amp;_01_CODIGOS_Y_COSTOS_xlsm[[#This Row],[CODIGO]]</f>
        <v>ALNAT091-03</v>
      </c>
      <c r="G2237"/>
      <c r="H2237"/>
      <c r="I2237"/>
      <c r="J2237"/>
      <c r="K2237"/>
      <c r="L2237"/>
    </row>
    <row r="2238" spans="1:12" x14ac:dyDescent="0.2">
      <c r="A2238" t="s">
        <v>4141</v>
      </c>
      <c r="B2238" s="10" t="s">
        <v>3544</v>
      </c>
      <c r="C2238" t="s">
        <v>4463</v>
      </c>
      <c r="D2238" t="s">
        <v>8545</v>
      </c>
      <c r="E2238" s="9">
        <v>1034.5316</v>
      </c>
      <c r="F2238" s="10" t="str">
        <f>+_01_CODIGOS_Y_COSTOS_xlsm[[#This Row],[FABRICA]]&amp;_01_CODIGOS_Y_COSTOS_xlsm[[#This Row],[CODIGO]]</f>
        <v>ALNAT091-04</v>
      </c>
      <c r="G2238"/>
      <c r="H2238"/>
      <c r="I2238"/>
      <c r="J2238"/>
      <c r="K2238"/>
      <c r="L2238"/>
    </row>
    <row r="2239" spans="1:12" x14ac:dyDescent="0.2">
      <c r="A2239" t="s">
        <v>4141</v>
      </c>
      <c r="B2239" s="10" t="s">
        <v>3546</v>
      </c>
      <c r="C2239" t="s">
        <v>4464</v>
      </c>
      <c r="D2239" t="s">
        <v>8546</v>
      </c>
      <c r="E2239" s="9">
        <v>991.44</v>
      </c>
      <c r="F2239" s="10" t="str">
        <f>+_01_CODIGOS_Y_COSTOS_xlsm[[#This Row],[FABRICA]]&amp;_01_CODIGOS_Y_COSTOS_xlsm[[#This Row],[CODIGO]]</f>
        <v>ALNAT065-01</v>
      </c>
      <c r="G2239"/>
      <c r="H2239"/>
      <c r="I2239"/>
      <c r="J2239"/>
      <c r="K2239"/>
      <c r="L2239"/>
    </row>
    <row r="2240" spans="1:12" x14ac:dyDescent="0.2">
      <c r="A2240" t="s">
        <v>4141</v>
      </c>
      <c r="B2240" s="10" t="s">
        <v>3548</v>
      </c>
      <c r="C2240" t="s">
        <v>4465</v>
      </c>
      <c r="D2240" t="s">
        <v>8547</v>
      </c>
      <c r="E2240" s="9">
        <v>1101.5999999999999</v>
      </c>
      <c r="F2240" s="10" t="str">
        <f>+_01_CODIGOS_Y_COSTOS_xlsm[[#This Row],[FABRICA]]&amp;_01_CODIGOS_Y_COSTOS_xlsm[[#This Row],[CODIGO]]</f>
        <v>ALNAT065-02</v>
      </c>
      <c r="G2240"/>
      <c r="H2240"/>
      <c r="I2240"/>
      <c r="J2240"/>
      <c r="K2240"/>
      <c r="L2240"/>
    </row>
    <row r="2241" spans="1:12" x14ac:dyDescent="0.2">
      <c r="A2241" t="s">
        <v>4141</v>
      </c>
      <c r="B2241" s="10" t="s">
        <v>3550</v>
      </c>
      <c r="C2241" t="s">
        <v>4466</v>
      </c>
      <c r="D2241" t="s">
        <v>8548</v>
      </c>
      <c r="E2241" s="9">
        <v>1074.06</v>
      </c>
      <c r="F2241" s="10" t="str">
        <f>+_01_CODIGOS_Y_COSTOS_xlsm[[#This Row],[FABRICA]]&amp;_01_CODIGOS_Y_COSTOS_xlsm[[#This Row],[CODIGO]]</f>
        <v>ALNAT065-03</v>
      </c>
      <c r="G2241"/>
      <c r="H2241"/>
      <c r="I2241"/>
      <c r="J2241"/>
      <c r="K2241"/>
      <c r="L2241"/>
    </row>
    <row r="2242" spans="1:12" x14ac:dyDescent="0.2">
      <c r="A2242" t="s">
        <v>4141</v>
      </c>
      <c r="B2242" s="10" t="s">
        <v>3552</v>
      </c>
      <c r="C2242" t="s">
        <v>4467</v>
      </c>
      <c r="D2242" t="s">
        <v>8549</v>
      </c>
      <c r="E2242" s="9">
        <v>1156.68</v>
      </c>
      <c r="F2242" s="10" t="str">
        <f>+_01_CODIGOS_Y_COSTOS_xlsm[[#This Row],[FABRICA]]&amp;_01_CODIGOS_Y_COSTOS_xlsm[[#This Row],[CODIGO]]</f>
        <v>ALNAT065-04</v>
      </c>
      <c r="G2242"/>
      <c r="H2242"/>
      <c r="I2242"/>
      <c r="J2242"/>
      <c r="K2242"/>
      <c r="L2242"/>
    </row>
    <row r="2243" spans="1:12" x14ac:dyDescent="0.2">
      <c r="A2243" t="s">
        <v>4141</v>
      </c>
      <c r="B2243" s="10" t="s">
        <v>3554</v>
      </c>
      <c r="C2243" t="s">
        <v>4468</v>
      </c>
      <c r="D2243" t="s">
        <v>8550</v>
      </c>
      <c r="E2243" s="9">
        <v>1490.0922</v>
      </c>
      <c r="F2243" s="10" t="str">
        <f>+_01_CODIGOS_Y_COSTOS_xlsm[[#This Row],[FABRICA]]&amp;_01_CODIGOS_Y_COSTOS_xlsm[[#This Row],[CODIGO]]</f>
        <v>ALNAT065-045</v>
      </c>
      <c r="G2243"/>
      <c r="H2243"/>
      <c r="I2243"/>
      <c r="J2243"/>
      <c r="K2243"/>
      <c r="L2243"/>
    </row>
    <row r="2244" spans="1:12" x14ac:dyDescent="0.2">
      <c r="A2244" t="s">
        <v>4141</v>
      </c>
      <c r="B2244" s="10" t="s">
        <v>3556</v>
      </c>
      <c r="C2244" t="s">
        <v>4469</v>
      </c>
      <c r="D2244" t="s">
        <v>8551</v>
      </c>
      <c r="E2244" s="9">
        <v>1743.1267</v>
      </c>
      <c r="F2244" s="10" t="str">
        <f>+_01_CODIGOS_Y_COSTOS_xlsm[[#This Row],[FABRICA]]&amp;_01_CODIGOS_Y_COSTOS_xlsm[[#This Row],[CODIGO]]</f>
        <v>ALNAT065-047</v>
      </c>
      <c r="G2244"/>
      <c r="H2244"/>
      <c r="I2244"/>
      <c r="J2244"/>
      <c r="K2244"/>
      <c r="L2244"/>
    </row>
    <row r="2245" spans="1:12" x14ac:dyDescent="0.2">
      <c r="A2245" t="s">
        <v>4141</v>
      </c>
      <c r="B2245" s="10" t="s">
        <v>3558</v>
      </c>
      <c r="C2245" t="s">
        <v>4470</v>
      </c>
      <c r="D2245" t="s">
        <v>8552</v>
      </c>
      <c r="E2245" s="9">
        <v>611.38800000000003</v>
      </c>
      <c r="F2245" s="10" t="str">
        <f>+_01_CODIGOS_Y_COSTOS_xlsm[[#This Row],[FABRICA]]&amp;_01_CODIGOS_Y_COSTOS_xlsm[[#This Row],[CODIGO]]</f>
        <v>ALNAT070-01</v>
      </c>
      <c r="G2245"/>
      <c r="H2245"/>
      <c r="I2245"/>
      <c r="J2245"/>
      <c r="K2245"/>
      <c r="L2245"/>
    </row>
    <row r="2246" spans="1:12" x14ac:dyDescent="0.2">
      <c r="A2246" t="s">
        <v>4141</v>
      </c>
      <c r="B2246" s="10" t="s">
        <v>3560</v>
      </c>
      <c r="C2246" t="s">
        <v>4471</v>
      </c>
      <c r="D2246" t="s">
        <v>8553</v>
      </c>
      <c r="E2246" s="9">
        <v>798.66</v>
      </c>
      <c r="F2246" s="10" t="str">
        <f>+_01_CODIGOS_Y_COSTOS_xlsm[[#This Row],[FABRICA]]&amp;_01_CODIGOS_Y_COSTOS_xlsm[[#This Row],[CODIGO]]</f>
        <v>ALNAT070-02</v>
      </c>
      <c r="G2246"/>
      <c r="H2246"/>
      <c r="I2246"/>
      <c r="J2246"/>
      <c r="K2246"/>
      <c r="L2246"/>
    </row>
    <row r="2247" spans="1:12" x14ac:dyDescent="0.2">
      <c r="A2247" t="s">
        <v>4141</v>
      </c>
      <c r="B2247" s="10" t="s">
        <v>3562</v>
      </c>
      <c r="C2247" t="s">
        <v>4472</v>
      </c>
      <c r="D2247" t="s">
        <v>8554</v>
      </c>
      <c r="E2247" s="9">
        <v>764.23500000000001</v>
      </c>
      <c r="F2247" s="10" t="str">
        <f>+_01_CODIGOS_Y_COSTOS_xlsm[[#This Row],[FABRICA]]&amp;_01_CODIGOS_Y_COSTOS_xlsm[[#This Row],[CODIGO]]</f>
        <v>ALNAT070-025</v>
      </c>
      <c r="G2247"/>
      <c r="H2247"/>
      <c r="I2247"/>
      <c r="J2247"/>
      <c r="K2247"/>
      <c r="L2247"/>
    </row>
    <row r="2248" spans="1:12" x14ac:dyDescent="0.2">
      <c r="A2248" t="s">
        <v>4141</v>
      </c>
      <c r="B2248" s="10" t="s">
        <v>3564</v>
      </c>
      <c r="C2248" t="s">
        <v>4473</v>
      </c>
      <c r="D2248" t="s">
        <v>8555</v>
      </c>
      <c r="E2248" s="9">
        <v>853.74</v>
      </c>
      <c r="F2248" s="10" t="str">
        <f>+_01_CODIGOS_Y_COSTOS_xlsm[[#This Row],[FABRICA]]&amp;_01_CODIGOS_Y_COSTOS_xlsm[[#This Row],[CODIGO]]</f>
        <v>ALNAT070-03</v>
      </c>
      <c r="G2248"/>
      <c r="H2248"/>
      <c r="I2248"/>
      <c r="J2248"/>
      <c r="K2248"/>
      <c r="L2248"/>
    </row>
    <row r="2249" spans="1:12" x14ac:dyDescent="0.2">
      <c r="A2249" t="s">
        <v>4141</v>
      </c>
      <c r="B2249" s="10" t="s">
        <v>3566</v>
      </c>
      <c r="C2249" t="s">
        <v>4474</v>
      </c>
      <c r="D2249" t="s">
        <v>8556</v>
      </c>
      <c r="E2249" s="9">
        <v>936.36</v>
      </c>
      <c r="F2249" s="10" t="str">
        <f>+_01_CODIGOS_Y_COSTOS_xlsm[[#This Row],[FABRICA]]&amp;_01_CODIGOS_Y_COSTOS_xlsm[[#This Row],[CODIGO]]</f>
        <v>ALNAT070-04</v>
      </c>
      <c r="G2249"/>
      <c r="H2249"/>
      <c r="I2249"/>
      <c r="J2249"/>
      <c r="K2249"/>
      <c r="L2249"/>
    </row>
    <row r="2250" spans="1:12" x14ac:dyDescent="0.2">
      <c r="A2250" t="s">
        <v>4141</v>
      </c>
      <c r="B2250" s="10" t="s">
        <v>3568</v>
      </c>
      <c r="C2250" t="s">
        <v>4475</v>
      </c>
      <c r="D2250" t="s">
        <v>8557</v>
      </c>
      <c r="E2250" s="9">
        <v>1008.0619</v>
      </c>
      <c r="F2250" s="10" t="str">
        <f>+_01_CODIGOS_Y_COSTOS_xlsm[[#This Row],[FABRICA]]&amp;_01_CODIGOS_Y_COSTOS_xlsm[[#This Row],[CODIGO]]</f>
        <v>ALNAT094-01</v>
      </c>
      <c r="G2250"/>
      <c r="H2250"/>
      <c r="I2250"/>
      <c r="J2250"/>
      <c r="K2250"/>
      <c r="L2250"/>
    </row>
    <row r="2251" spans="1:12" x14ac:dyDescent="0.2">
      <c r="A2251" t="s">
        <v>4141</v>
      </c>
      <c r="B2251" s="10" t="s">
        <v>3570</v>
      </c>
      <c r="C2251" t="s">
        <v>4476</v>
      </c>
      <c r="D2251" t="s">
        <v>8558</v>
      </c>
      <c r="E2251" s="9">
        <v>1179.6469</v>
      </c>
      <c r="F2251" s="10" t="str">
        <f>+_01_CODIGOS_Y_COSTOS_xlsm[[#This Row],[FABRICA]]&amp;_01_CODIGOS_Y_COSTOS_xlsm[[#This Row],[CODIGO]]</f>
        <v>ALNAT094-02</v>
      </c>
      <c r="G2251"/>
      <c r="H2251"/>
      <c r="I2251"/>
      <c r="J2251"/>
      <c r="K2251"/>
      <c r="L2251"/>
    </row>
    <row r="2252" spans="1:12" x14ac:dyDescent="0.2">
      <c r="A2252" t="s">
        <v>4141</v>
      </c>
      <c r="B2252" s="10" t="s">
        <v>3572</v>
      </c>
      <c r="C2252" t="s">
        <v>4477</v>
      </c>
      <c r="D2252" t="s">
        <v>8559</v>
      </c>
      <c r="E2252" s="9">
        <v>1206.4571000000001</v>
      </c>
      <c r="F2252" s="10" t="str">
        <f>+_01_CODIGOS_Y_COSTOS_xlsm[[#This Row],[FABRICA]]&amp;_01_CODIGOS_Y_COSTOS_xlsm[[#This Row],[CODIGO]]</f>
        <v>ALNAT094-03</v>
      </c>
      <c r="G2252"/>
      <c r="H2252"/>
      <c r="I2252"/>
      <c r="J2252"/>
      <c r="K2252"/>
      <c r="L2252"/>
    </row>
    <row r="2253" spans="1:12" x14ac:dyDescent="0.2">
      <c r="A2253" t="s">
        <v>4141</v>
      </c>
      <c r="B2253" s="10" t="s">
        <v>3574</v>
      </c>
      <c r="C2253" t="s">
        <v>4478</v>
      </c>
      <c r="D2253" t="s">
        <v>8560</v>
      </c>
      <c r="E2253" s="9">
        <v>1276.1635000000001</v>
      </c>
      <c r="F2253" s="10" t="str">
        <f>+_01_CODIGOS_Y_COSTOS_xlsm[[#This Row],[FABRICA]]&amp;_01_CODIGOS_Y_COSTOS_xlsm[[#This Row],[CODIGO]]</f>
        <v>ALNAT094-04</v>
      </c>
      <c r="G2253"/>
      <c r="H2253"/>
      <c r="I2253"/>
      <c r="J2253"/>
      <c r="K2253"/>
      <c r="L2253"/>
    </row>
    <row r="2254" spans="1:12" x14ac:dyDescent="0.2">
      <c r="A2254" t="s">
        <v>4141</v>
      </c>
      <c r="B2254" s="10" t="s">
        <v>3576</v>
      </c>
      <c r="C2254" t="s">
        <v>4479</v>
      </c>
      <c r="D2254" t="s">
        <v>8561</v>
      </c>
      <c r="E2254" s="9">
        <v>1651.5056999999999</v>
      </c>
      <c r="F2254" s="10" t="str">
        <f>+_01_CODIGOS_Y_COSTOS_xlsm[[#This Row],[FABRICA]]&amp;_01_CODIGOS_Y_COSTOS_xlsm[[#This Row],[CODIGO]]</f>
        <v>ALNAT094-05</v>
      </c>
      <c r="G2254"/>
      <c r="H2254"/>
      <c r="I2254"/>
      <c r="J2254"/>
      <c r="K2254"/>
      <c r="L2254"/>
    </row>
    <row r="2255" spans="1:12" x14ac:dyDescent="0.2">
      <c r="A2255" t="s">
        <v>4141</v>
      </c>
      <c r="B2255" s="10" t="s">
        <v>3578</v>
      </c>
      <c r="C2255" t="s">
        <v>4480</v>
      </c>
      <c r="D2255" t="s">
        <v>8562</v>
      </c>
      <c r="E2255" s="9">
        <v>1528.1790000000001</v>
      </c>
      <c r="F2255" s="10" t="str">
        <f>+_01_CODIGOS_Y_COSTOS_xlsm[[#This Row],[FABRICA]]&amp;_01_CODIGOS_Y_COSTOS_xlsm[[#This Row],[CODIGO]]</f>
        <v>ALNAT094-055</v>
      </c>
      <c r="G2255"/>
      <c r="H2255"/>
      <c r="I2255"/>
      <c r="J2255"/>
      <c r="K2255"/>
      <c r="L2255"/>
    </row>
    <row r="2256" spans="1:12" x14ac:dyDescent="0.2">
      <c r="A2256" t="s">
        <v>4141</v>
      </c>
      <c r="B2256" s="10" t="s">
        <v>3580</v>
      </c>
      <c r="C2256" t="s">
        <v>4481</v>
      </c>
      <c r="D2256" t="s">
        <v>8563</v>
      </c>
      <c r="E2256" s="9">
        <v>290.03519999999997</v>
      </c>
      <c r="F2256" s="10" t="str">
        <f>+_01_CODIGOS_Y_COSTOS_xlsm[[#This Row],[FABRICA]]&amp;_01_CODIGOS_Y_COSTOS_xlsm[[#This Row],[CODIGO]]</f>
        <v>ALNAT061-01</v>
      </c>
      <c r="G2256"/>
      <c r="H2256"/>
      <c r="I2256"/>
      <c r="J2256"/>
      <c r="K2256"/>
      <c r="L2256"/>
    </row>
    <row r="2257" spans="1:12" x14ac:dyDescent="0.2">
      <c r="A2257" t="s">
        <v>4141</v>
      </c>
      <c r="B2257" s="10" t="s">
        <v>3582</v>
      </c>
      <c r="C2257" t="s">
        <v>4482</v>
      </c>
      <c r="D2257" t="s">
        <v>8564</v>
      </c>
      <c r="E2257" s="9">
        <v>290.03519999999997</v>
      </c>
      <c r="F2257" s="10" t="str">
        <f>+_01_CODIGOS_Y_COSTOS_xlsm[[#This Row],[FABRICA]]&amp;_01_CODIGOS_Y_COSTOS_xlsm[[#This Row],[CODIGO]]</f>
        <v>ALNAT061-02</v>
      </c>
      <c r="G2257"/>
      <c r="H2257"/>
      <c r="I2257"/>
      <c r="J2257"/>
      <c r="K2257"/>
      <c r="L2257"/>
    </row>
    <row r="2258" spans="1:12" x14ac:dyDescent="0.2">
      <c r="A2258" t="s">
        <v>4141</v>
      </c>
      <c r="B2258" s="10" t="s">
        <v>3584</v>
      </c>
      <c r="C2258" t="s">
        <v>4483</v>
      </c>
      <c r="D2258" t="s">
        <v>8565</v>
      </c>
      <c r="E2258" s="9">
        <v>456.01920000000001</v>
      </c>
      <c r="F2258" s="10" t="str">
        <f>+_01_CODIGOS_Y_COSTOS_xlsm[[#This Row],[FABRICA]]&amp;_01_CODIGOS_Y_COSTOS_xlsm[[#This Row],[CODIGO]]</f>
        <v>ALNAT061-03</v>
      </c>
      <c r="G2258"/>
      <c r="H2258"/>
      <c r="I2258"/>
      <c r="J2258"/>
      <c r="K2258"/>
      <c r="L2258"/>
    </row>
    <row r="2259" spans="1:12" x14ac:dyDescent="0.2">
      <c r="A2259" t="s">
        <v>4141</v>
      </c>
      <c r="B2259" s="10" t="s">
        <v>3586</v>
      </c>
      <c r="C2259" t="s">
        <v>4484</v>
      </c>
      <c r="D2259" t="s">
        <v>8566</v>
      </c>
      <c r="E2259" s="9">
        <v>573.08159999999998</v>
      </c>
      <c r="F2259" s="10" t="str">
        <f>+_01_CODIGOS_Y_COSTOS_xlsm[[#This Row],[FABRICA]]&amp;_01_CODIGOS_Y_COSTOS_xlsm[[#This Row],[CODIGO]]</f>
        <v>ALNAT061-04</v>
      </c>
      <c r="G2259"/>
      <c r="H2259"/>
      <c r="I2259"/>
      <c r="J2259"/>
      <c r="K2259"/>
      <c r="L2259"/>
    </row>
    <row r="2260" spans="1:12" x14ac:dyDescent="0.2">
      <c r="A2260" t="s">
        <v>4141</v>
      </c>
      <c r="B2260" s="10" t="s">
        <v>5870</v>
      </c>
      <c r="C2260" t="s">
        <v>6010</v>
      </c>
      <c r="D2260" t="s">
        <v>5871</v>
      </c>
      <c r="E2260" s="9">
        <v>0</v>
      </c>
      <c r="F2260" s="10" t="str">
        <f>+_01_CODIGOS_Y_COSTOS_xlsm[[#This Row],[FABRICA]]&amp;_01_CODIGOS_Y_COSTOS_xlsm[[#This Row],[CODIGO]]</f>
        <v>ALNAT0</v>
      </c>
      <c r="G2260"/>
      <c r="H2260"/>
      <c r="I2260"/>
      <c r="J2260"/>
      <c r="K2260"/>
      <c r="L2260"/>
    </row>
    <row r="2261" spans="1:12" x14ac:dyDescent="0.2">
      <c r="A2261" t="s">
        <v>4141</v>
      </c>
      <c r="B2261" s="10" t="s">
        <v>3588</v>
      </c>
      <c r="C2261" t="s">
        <v>4485</v>
      </c>
      <c r="D2261" t="s">
        <v>8567</v>
      </c>
      <c r="E2261" s="9">
        <v>431.55840000000001</v>
      </c>
      <c r="F2261" s="10" t="str">
        <f>+_01_CODIGOS_Y_COSTOS_xlsm[[#This Row],[FABRICA]]&amp;_01_CODIGOS_Y_COSTOS_xlsm[[#This Row],[CODIGO]]</f>
        <v>ALNAT062-01</v>
      </c>
      <c r="G2261"/>
      <c r="H2261"/>
      <c r="I2261"/>
      <c r="J2261"/>
      <c r="K2261"/>
      <c r="L2261"/>
    </row>
    <row r="2262" spans="1:12" x14ac:dyDescent="0.2">
      <c r="A2262" t="s">
        <v>4141</v>
      </c>
      <c r="B2262" s="10" t="s">
        <v>3590</v>
      </c>
      <c r="C2262" t="s">
        <v>4486</v>
      </c>
      <c r="D2262" t="s">
        <v>8568</v>
      </c>
      <c r="E2262" s="9">
        <v>431.55840000000001</v>
      </c>
      <c r="F2262" s="10" t="str">
        <f>+_01_CODIGOS_Y_COSTOS_xlsm[[#This Row],[FABRICA]]&amp;_01_CODIGOS_Y_COSTOS_xlsm[[#This Row],[CODIGO]]</f>
        <v>ALNAT062-02</v>
      </c>
      <c r="G2262"/>
      <c r="H2262"/>
      <c r="I2262"/>
      <c r="J2262"/>
      <c r="K2262"/>
      <c r="L2262"/>
    </row>
    <row r="2263" spans="1:12" x14ac:dyDescent="0.2">
      <c r="A2263" t="s">
        <v>4141</v>
      </c>
      <c r="B2263" s="10" t="s">
        <v>3592</v>
      </c>
      <c r="C2263" t="s">
        <v>4487</v>
      </c>
      <c r="D2263" t="s">
        <v>8569</v>
      </c>
      <c r="E2263" s="9">
        <v>476.98559999999998</v>
      </c>
      <c r="F2263" s="10" t="str">
        <f>+_01_CODIGOS_Y_COSTOS_xlsm[[#This Row],[FABRICA]]&amp;_01_CODIGOS_Y_COSTOS_xlsm[[#This Row],[CODIGO]]</f>
        <v>ALNAT062-03</v>
      </c>
      <c r="G2263"/>
      <c r="H2263"/>
      <c r="I2263"/>
      <c r="J2263"/>
      <c r="K2263"/>
      <c r="L2263"/>
    </row>
    <row r="2264" spans="1:12" x14ac:dyDescent="0.2">
      <c r="A2264" t="s">
        <v>4141</v>
      </c>
      <c r="B2264" s="10" t="s">
        <v>3594</v>
      </c>
      <c r="C2264" t="s">
        <v>4488</v>
      </c>
      <c r="D2264" t="s">
        <v>8570</v>
      </c>
      <c r="E2264" s="9">
        <v>688.39679999999998</v>
      </c>
      <c r="F2264" s="10" t="str">
        <f>+_01_CODIGOS_Y_COSTOS_xlsm[[#This Row],[FABRICA]]&amp;_01_CODIGOS_Y_COSTOS_xlsm[[#This Row],[CODIGO]]</f>
        <v>ALNAT062-04</v>
      </c>
      <c r="G2264"/>
      <c r="H2264"/>
      <c r="I2264"/>
      <c r="J2264"/>
      <c r="K2264"/>
      <c r="L2264"/>
    </row>
    <row r="2265" spans="1:12" x14ac:dyDescent="0.2">
      <c r="A2265" t="s">
        <v>4141</v>
      </c>
      <c r="B2265" s="10" t="s">
        <v>3596</v>
      </c>
      <c r="C2265" t="s">
        <v>4489</v>
      </c>
      <c r="D2265" t="s">
        <v>8571</v>
      </c>
      <c r="E2265" s="9">
        <v>323.23200000000003</v>
      </c>
      <c r="F2265" s="10" t="str">
        <f>+_01_CODIGOS_Y_COSTOS_xlsm[[#This Row],[FABRICA]]&amp;_01_CODIGOS_Y_COSTOS_xlsm[[#This Row],[CODIGO]]</f>
        <v>ALNAT063-01</v>
      </c>
      <c r="G2265"/>
      <c r="H2265"/>
      <c r="I2265"/>
      <c r="J2265"/>
      <c r="K2265"/>
      <c r="L2265"/>
    </row>
    <row r="2266" spans="1:12" x14ac:dyDescent="0.2">
      <c r="A2266" t="s">
        <v>4141</v>
      </c>
      <c r="B2266" s="10" t="s">
        <v>3598</v>
      </c>
      <c r="C2266" t="s">
        <v>4490</v>
      </c>
      <c r="D2266" t="s">
        <v>8572</v>
      </c>
      <c r="E2266" s="9">
        <v>366.91199999999998</v>
      </c>
      <c r="F2266" s="10" t="str">
        <f>+_01_CODIGOS_Y_COSTOS_xlsm[[#This Row],[FABRICA]]&amp;_01_CODIGOS_Y_COSTOS_xlsm[[#This Row],[CODIGO]]</f>
        <v>ALNAT063-02</v>
      </c>
      <c r="G2266"/>
      <c r="H2266"/>
      <c r="I2266"/>
      <c r="J2266"/>
      <c r="K2266"/>
      <c r="L2266"/>
    </row>
    <row r="2267" spans="1:12" x14ac:dyDescent="0.2">
      <c r="A2267" t="s">
        <v>4141</v>
      </c>
      <c r="B2267" s="10" t="s">
        <v>3600</v>
      </c>
      <c r="C2267" t="s">
        <v>4491</v>
      </c>
      <c r="D2267" t="s">
        <v>8573</v>
      </c>
      <c r="E2267" s="9">
        <v>499.69920000000002</v>
      </c>
      <c r="F2267" s="10" t="str">
        <f>+_01_CODIGOS_Y_COSTOS_xlsm[[#This Row],[FABRICA]]&amp;_01_CODIGOS_Y_COSTOS_xlsm[[#This Row],[CODIGO]]</f>
        <v>ALNAT063-03</v>
      </c>
      <c r="G2267"/>
      <c r="H2267"/>
      <c r="I2267"/>
      <c r="J2267"/>
      <c r="K2267"/>
      <c r="L2267"/>
    </row>
    <row r="2268" spans="1:12" x14ac:dyDescent="0.2">
      <c r="A2268" t="s">
        <v>4141</v>
      </c>
      <c r="B2268" s="10" t="s">
        <v>3602</v>
      </c>
      <c r="C2268" t="s">
        <v>4492</v>
      </c>
      <c r="D2268" t="s">
        <v>8574</v>
      </c>
      <c r="E2268" s="9">
        <v>608.02560000000005</v>
      </c>
      <c r="F2268" s="10" t="str">
        <f>+_01_CODIGOS_Y_COSTOS_xlsm[[#This Row],[FABRICA]]&amp;_01_CODIGOS_Y_COSTOS_xlsm[[#This Row],[CODIGO]]</f>
        <v>ALNAT063-04</v>
      </c>
      <c r="G2268"/>
      <c r="H2268"/>
      <c r="I2268"/>
      <c r="J2268"/>
      <c r="K2268"/>
      <c r="L2268"/>
    </row>
    <row r="2269" spans="1:12" x14ac:dyDescent="0.2">
      <c r="A2269" t="s">
        <v>4141</v>
      </c>
      <c r="B2269" s="10" t="s">
        <v>3604</v>
      </c>
      <c r="C2269" t="s">
        <v>4493</v>
      </c>
      <c r="D2269" t="s">
        <v>8575</v>
      </c>
      <c r="E2269" s="9">
        <v>550.36800000000005</v>
      </c>
      <c r="F2269" s="10" t="str">
        <f>+_01_CODIGOS_Y_COSTOS_xlsm[[#This Row],[FABRICA]]&amp;_01_CODIGOS_Y_COSTOS_xlsm[[#This Row],[CODIGO]]</f>
        <v>ALNAT064-01</v>
      </c>
      <c r="G2269"/>
      <c r="H2269"/>
      <c r="I2269"/>
      <c r="J2269"/>
      <c r="K2269"/>
      <c r="L2269"/>
    </row>
    <row r="2270" spans="1:12" x14ac:dyDescent="0.2">
      <c r="A2270" t="s">
        <v>4141</v>
      </c>
      <c r="B2270" s="10" t="s">
        <v>3606</v>
      </c>
      <c r="C2270" t="s">
        <v>4494</v>
      </c>
      <c r="D2270" t="s">
        <v>8576</v>
      </c>
      <c r="E2270" s="9">
        <v>707.61599999999999</v>
      </c>
      <c r="F2270" s="10" t="str">
        <f>+_01_CODIGOS_Y_COSTOS_xlsm[[#This Row],[FABRICA]]&amp;_01_CODIGOS_Y_COSTOS_xlsm[[#This Row],[CODIGO]]</f>
        <v>ALNAT064-02</v>
      </c>
      <c r="G2270"/>
      <c r="H2270"/>
      <c r="I2270"/>
      <c r="J2270"/>
      <c r="K2270"/>
      <c r="L2270"/>
    </row>
    <row r="2271" spans="1:12" x14ac:dyDescent="0.2">
      <c r="A2271" t="s">
        <v>4141</v>
      </c>
      <c r="B2271" s="10" t="s">
        <v>3608</v>
      </c>
      <c r="C2271" t="s">
        <v>4495</v>
      </c>
      <c r="D2271" t="s">
        <v>8577</v>
      </c>
      <c r="E2271" s="9">
        <v>1285.8148000000001</v>
      </c>
      <c r="F2271" s="10" t="str">
        <f>+_01_CODIGOS_Y_COSTOS_xlsm[[#This Row],[FABRICA]]&amp;_01_CODIGOS_Y_COSTOS_xlsm[[#This Row],[CODIGO]]</f>
        <v>ALNAT064-025</v>
      </c>
      <c r="G2271"/>
      <c r="H2271"/>
      <c r="I2271"/>
      <c r="J2271"/>
      <c r="K2271"/>
      <c r="L2271"/>
    </row>
    <row r="2272" spans="1:12" x14ac:dyDescent="0.2">
      <c r="A2272" t="s">
        <v>4141</v>
      </c>
      <c r="B2272" s="10" t="s">
        <v>3610</v>
      </c>
      <c r="C2272" t="s">
        <v>4496</v>
      </c>
      <c r="D2272" t="s">
        <v>8578</v>
      </c>
      <c r="E2272" s="9">
        <v>786.24</v>
      </c>
      <c r="F2272" s="10" t="str">
        <f>+_01_CODIGOS_Y_COSTOS_xlsm[[#This Row],[FABRICA]]&amp;_01_CODIGOS_Y_COSTOS_xlsm[[#This Row],[CODIGO]]</f>
        <v>ALNAT064-03</v>
      </c>
      <c r="G2272"/>
      <c r="H2272"/>
      <c r="I2272"/>
      <c r="J2272"/>
      <c r="K2272"/>
      <c r="L2272"/>
    </row>
    <row r="2273" spans="1:12" x14ac:dyDescent="0.2">
      <c r="A2273" t="s">
        <v>4141</v>
      </c>
      <c r="B2273" s="10" t="s">
        <v>3612</v>
      </c>
      <c r="C2273" t="s">
        <v>4497</v>
      </c>
      <c r="D2273" t="s">
        <v>8579</v>
      </c>
      <c r="E2273" s="9">
        <v>786.24</v>
      </c>
      <c r="F2273" s="10" t="str">
        <f>+_01_CODIGOS_Y_COSTOS_xlsm[[#This Row],[FABRICA]]&amp;_01_CODIGOS_Y_COSTOS_xlsm[[#This Row],[CODIGO]]</f>
        <v>ALNAT064-04</v>
      </c>
      <c r="G2273"/>
      <c r="H2273"/>
      <c r="I2273"/>
      <c r="J2273"/>
      <c r="K2273"/>
      <c r="L2273"/>
    </row>
    <row r="2274" spans="1:12" x14ac:dyDescent="0.2">
      <c r="A2274" t="s">
        <v>4141</v>
      </c>
      <c r="B2274" s="10" t="s">
        <v>3614</v>
      </c>
      <c r="C2274" t="s">
        <v>4498</v>
      </c>
      <c r="D2274" t="s">
        <v>8580</v>
      </c>
      <c r="E2274" s="9">
        <v>1116.4190000000001</v>
      </c>
      <c r="F2274" s="10" t="str">
        <f>+_01_CODIGOS_Y_COSTOS_xlsm[[#This Row],[FABRICA]]&amp;_01_CODIGOS_Y_COSTOS_xlsm[[#This Row],[CODIGO]]</f>
        <v>ALNAT064-05</v>
      </c>
      <c r="G2274"/>
      <c r="H2274"/>
      <c r="I2274"/>
      <c r="J2274"/>
      <c r="K2274"/>
      <c r="L2274"/>
    </row>
    <row r="2275" spans="1:12" x14ac:dyDescent="0.2">
      <c r="A2275" t="s">
        <v>4141</v>
      </c>
      <c r="B2275" s="10" t="s">
        <v>3616</v>
      </c>
      <c r="C2275" t="s">
        <v>4499</v>
      </c>
      <c r="D2275" t="s">
        <v>8581</v>
      </c>
      <c r="E2275" s="9">
        <v>1801.0944</v>
      </c>
      <c r="F2275" s="10" t="str">
        <f>+_01_CODIGOS_Y_COSTOS_xlsm[[#This Row],[FABRICA]]&amp;_01_CODIGOS_Y_COSTOS_xlsm[[#This Row],[CODIGO]]</f>
        <v>ALNAT064-06</v>
      </c>
      <c r="G2275"/>
      <c r="H2275"/>
      <c r="I2275"/>
      <c r="J2275"/>
      <c r="K2275"/>
      <c r="L2275"/>
    </row>
    <row r="2276" spans="1:12" x14ac:dyDescent="0.2">
      <c r="A2276" t="s">
        <v>4141</v>
      </c>
      <c r="B2276" s="10" t="s">
        <v>3618</v>
      </c>
      <c r="C2276" t="s">
        <v>4500</v>
      </c>
      <c r="D2276" t="s">
        <v>8582</v>
      </c>
      <c r="E2276" s="9">
        <v>633.41999999999996</v>
      </c>
      <c r="F2276" s="10" t="str">
        <f>+_01_CODIGOS_Y_COSTOS_xlsm[[#This Row],[FABRICA]]&amp;_01_CODIGOS_Y_COSTOS_xlsm[[#This Row],[CODIGO]]</f>
        <v>ALNAT066-01</v>
      </c>
      <c r="G2276"/>
      <c r="H2276"/>
      <c r="I2276"/>
      <c r="J2276"/>
      <c r="K2276"/>
      <c r="L2276"/>
    </row>
    <row r="2277" spans="1:12" x14ac:dyDescent="0.2">
      <c r="A2277" t="s">
        <v>4141</v>
      </c>
      <c r="B2277" s="10" t="s">
        <v>3620</v>
      </c>
      <c r="C2277" t="s">
        <v>4501</v>
      </c>
      <c r="D2277" t="s">
        <v>8583</v>
      </c>
      <c r="E2277" s="9">
        <v>771.12</v>
      </c>
      <c r="F2277" s="10" t="str">
        <f>+_01_CODIGOS_Y_COSTOS_xlsm[[#This Row],[FABRICA]]&amp;_01_CODIGOS_Y_COSTOS_xlsm[[#This Row],[CODIGO]]</f>
        <v>ALNAT066-02</v>
      </c>
      <c r="G2277"/>
      <c r="H2277"/>
      <c r="I2277"/>
      <c r="J2277"/>
      <c r="K2277"/>
      <c r="L2277"/>
    </row>
    <row r="2278" spans="1:12" x14ac:dyDescent="0.2">
      <c r="A2278" t="s">
        <v>4141</v>
      </c>
      <c r="B2278" s="10" t="s">
        <v>3622</v>
      </c>
      <c r="C2278" t="s">
        <v>4502</v>
      </c>
      <c r="D2278" t="s">
        <v>8584</v>
      </c>
      <c r="E2278" s="9">
        <v>991.44</v>
      </c>
      <c r="F2278" s="10" t="str">
        <f>+_01_CODIGOS_Y_COSTOS_xlsm[[#This Row],[FABRICA]]&amp;_01_CODIGOS_Y_COSTOS_xlsm[[#This Row],[CODIGO]]</f>
        <v>ALNAT066-03</v>
      </c>
      <c r="G2278"/>
      <c r="H2278"/>
      <c r="I2278"/>
      <c r="J2278"/>
      <c r="K2278"/>
      <c r="L2278"/>
    </row>
    <row r="2279" spans="1:12" x14ac:dyDescent="0.2">
      <c r="A2279" t="s">
        <v>4141</v>
      </c>
      <c r="B2279" s="10" t="s">
        <v>3624</v>
      </c>
      <c r="C2279" t="s">
        <v>4503</v>
      </c>
      <c r="D2279" t="s">
        <v>8585</v>
      </c>
      <c r="E2279" s="9">
        <v>1101.5999999999999</v>
      </c>
      <c r="F2279" s="10" t="str">
        <f>+_01_CODIGOS_Y_COSTOS_xlsm[[#This Row],[FABRICA]]&amp;_01_CODIGOS_Y_COSTOS_xlsm[[#This Row],[CODIGO]]</f>
        <v>ALNAT066-04</v>
      </c>
      <c r="G2279"/>
      <c r="H2279"/>
      <c r="I2279"/>
      <c r="J2279"/>
      <c r="K2279"/>
      <c r="L2279"/>
    </row>
    <row r="2280" spans="1:12" x14ac:dyDescent="0.2">
      <c r="A2280" t="s">
        <v>4141</v>
      </c>
      <c r="B2280" s="10" t="s">
        <v>3626</v>
      </c>
      <c r="C2280" t="s">
        <v>4504</v>
      </c>
      <c r="D2280" t="s">
        <v>8586</v>
      </c>
      <c r="E2280" s="9">
        <v>2445.5520000000001</v>
      </c>
      <c r="F2280" s="10" t="str">
        <f>+_01_CODIGOS_Y_COSTOS_xlsm[[#This Row],[FABRICA]]&amp;_01_CODIGOS_Y_COSTOS_xlsm[[#This Row],[CODIGO]]</f>
        <v>ALNAT067-01</v>
      </c>
      <c r="G2280"/>
      <c r="H2280"/>
      <c r="I2280"/>
      <c r="J2280"/>
      <c r="K2280"/>
      <c r="L2280"/>
    </row>
    <row r="2281" spans="1:12" x14ac:dyDescent="0.2">
      <c r="A2281" t="s">
        <v>4141</v>
      </c>
      <c r="B2281" s="10" t="s">
        <v>3628</v>
      </c>
      <c r="C2281" t="s">
        <v>4505</v>
      </c>
      <c r="D2281" t="s">
        <v>8587</v>
      </c>
      <c r="E2281" s="9">
        <v>2873.5236</v>
      </c>
      <c r="F2281" s="10" t="str">
        <f>+_01_CODIGOS_Y_COSTOS_xlsm[[#This Row],[FABRICA]]&amp;_01_CODIGOS_Y_COSTOS_xlsm[[#This Row],[CODIGO]]</f>
        <v>ALNAT067-02</v>
      </c>
      <c r="G2281"/>
      <c r="H2281"/>
      <c r="I2281"/>
      <c r="J2281"/>
      <c r="K2281"/>
      <c r="L2281"/>
    </row>
    <row r="2282" spans="1:12" x14ac:dyDescent="0.2">
      <c r="A2282" t="s">
        <v>4141</v>
      </c>
      <c r="B2282" s="10" t="s">
        <v>3630</v>
      </c>
      <c r="C2282" t="s">
        <v>4506</v>
      </c>
      <c r="D2282" t="s">
        <v>8588</v>
      </c>
      <c r="E2282" s="9">
        <v>3056.94</v>
      </c>
      <c r="F2282" s="10" t="str">
        <f>+_01_CODIGOS_Y_COSTOS_xlsm[[#This Row],[FABRICA]]&amp;_01_CODIGOS_Y_COSTOS_xlsm[[#This Row],[CODIGO]]</f>
        <v>ALNAT067-03</v>
      </c>
      <c r="G2282"/>
      <c r="H2282"/>
      <c r="I2282"/>
      <c r="J2282"/>
      <c r="K2282"/>
      <c r="L2282"/>
    </row>
    <row r="2283" spans="1:12" x14ac:dyDescent="0.2">
      <c r="A2283" t="s">
        <v>4141</v>
      </c>
      <c r="B2283" s="10" t="s">
        <v>3632</v>
      </c>
      <c r="C2283" t="s">
        <v>4507</v>
      </c>
      <c r="D2283" t="s">
        <v>8589</v>
      </c>
      <c r="E2283" s="9">
        <v>868.64909999999998</v>
      </c>
      <c r="F2283" s="10" t="str">
        <f>+_01_CODIGOS_Y_COSTOS_xlsm[[#This Row],[FABRICA]]&amp;_01_CODIGOS_Y_COSTOS_xlsm[[#This Row],[CODIGO]]</f>
        <v>ALNAT090-01</v>
      </c>
      <c r="G2283"/>
      <c r="H2283"/>
      <c r="I2283"/>
      <c r="J2283"/>
      <c r="K2283"/>
      <c r="L2283"/>
    </row>
    <row r="2284" spans="1:12" x14ac:dyDescent="0.2">
      <c r="A2284" t="s">
        <v>4141</v>
      </c>
      <c r="B2284" s="10" t="s">
        <v>3634</v>
      </c>
      <c r="C2284" t="s">
        <v>4508</v>
      </c>
      <c r="D2284" t="s">
        <v>8590</v>
      </c>
      <c r="E2284" s="9">
        <v>938.35550000000001</v>
      </c>
      <c r="F2284" s="10" t="str">
        <f>+_01_CODIGOS_Y_COSTOS_xlsm[[#This Row],[FABRICA]]&amp;_01_CODIGOS_Y_COSTOS_xlsm[[#This Row],[CODIGO]]</f>
        <v>ALNAT090-02</v>
      </c>
      <c r="G2284"/>
      <c r="H2284"/>
      <c r="I2284"/>
      <c r="J2284"/>
      <c r="K2284"/>
      <c r="L2284"/>
    </row>
    <row r="2285" spans="1:12" x14ac:dyDescent="0.2">
      <c r="A2285" t="s">
        <v>4141</v>
      </c>
      <c r="B2285" s="10" t="s">
        <v>3636</v>
      </c>
      <c r="C2285" t="s">
        <v>4509</v>
      </c>
      <c r="D2285" t="s">
        <v>8591</v>
      </c>
      <c r="E2285" s="9">
        <v>1072.4063000000001</v>
      </c>
      <c r="F2285" s="10" t="str">
        <f>+_01_CODIGOS_Y_COSTOS_xlsm[[#This Row],[FABRICA]]&amp;_01_CODIGOS_Y_COSTOS_xlsm[[#This Row],[CODIGO]]</f>
        <v>ALNAT090-03</v>
      </c>
      <c r="G2285"/>
      <c r="H2285"/>
      <c r="I2285"/>
      <c r="J2285"/>
      <c r="K2285"/>
      <c r="L2285"/>
    </row>
    <row r="2286" spans="1:12" x14ac:dyDescent="0.2">
      <c r="A2286" t="s">
        <v>4141</v>
      </c>
      <c r="B2286" s="10" t="s">
        <v>3638</v>
      </c>
      <c r="C2286" t="s">
        <v>4510</v>
      </c>
      <c r="D2286" t="s">
        <v>8592</v>
      </c>
      <c r="E2286" s="9">
        <v>446.83600000000001</v>
      </c>
      <c r="F2286" s="10" t="str">
        <f>+_01_CODIGOS_Y_COSTOS_xlsm[[#This Row],[FABRICA]]&amp;_01_CODIGOS_Y_COSTOS_xlsm[[#This Row],[CODIGO]]</f>
        <v>ALNAT096-01</v>
      </c>
      <c r="G2286"/>
      <c r="H2286"/>
      <c r="I2286"/>
      <c r="J2286"/>
      <c r="K2286"/>
      <c r="L2286"/>
    </row>
    <row r="2287" spans="1:12" x14ac:dyDescent="0.2">
      <c r="A2287" t="s">
        <v>4141</v>
      </c>
      <c r="B2287" s="10" t="s">
        <v>3640</v>
      </c>
      <c r="C2287" t="s">
        <v>4511</v>
      </c>
      <c r="D2287" t="s">
        <v>8593</v>
      </c>
      <c r="E2287" s="9">
        <v>536.20320000000004</v>
      </c>
      <c r="F2287" s="10" t="str">
        <f>+_01_CODIGOS_Y_COSTOS_xlsm[[#This Row],[FABRICA]]&amp;_01_CODIGOS_Y_COSTOS_xlsm[[#This Row],[CODIGO]]</f>
        <v>ALNAT096-02</v>
      </c>
      <c r="G2287"/>
      <c r="H2287"/>
      <c r="I2287"/>
      <c r="J2287"/>
      <c r="K2287"/>
      <c r="L2287"/>
    </row>
    <row r="2288" spans="1:12" x14ac:dyDescent="0.2">
      <c r="A2288" t="s">
        <v>4141</v>
      </c>
      <c r="B2288" s="10" t="s">
        <v>3642</v>
      </c>
      <c r="C2288" t="s">
        <v>4512</v>
      </c>
      <c r="D2288" t="s">
        <v>8594</v>
      </c>
      <c r="E2288" s="9">
        <v>650.63250000000005</v>
      </c>
      <c r="F2288" s="10" t="str">
        <f>+_01_CODIGOS_Y_COSTOS_xlsm[[#This Row],[FABRICA]]&amp;_01_CODIGOS_Y_COSTOS_xlsm[[#This Row],[CODIGO]]</f>
        <v>ALNAT096-03</v>
      </c>
      <c r="G2288"/>
      <c r="H2288"/>
      <c r="I2288"/>
      <c r="J2288"/>
      <c r="K2288"/>
      <c r="L2288"/>
    </row>
    <row r="2289" spans="1:12" x14ac:dyDescent="0.2">
      <c r="A2289" t="s">
        <v>4141</v>
      </c>
      <c r="B2289" s="10" t="s">
        <v>3644</v>
      </c>
      <c r="C2289" t="s">
        <v>4513</v>
      </c>
      <c r="D2289" t="s">
        <v>8595</v>
      </c>
      <c r="E2289" s="9">
        <v>744.72659999999996</v>
      </c>
      <c r="F2289" s="10" t="str">
        <f>+_01_CODIGOS_Y_COSTOS_xlsm[[#This Row],[FABRICA]]&amp;_01_CODIGOS_Y_COSTOS_xlsm[[#This Row],[CODIGO]]</f>
        <v>ALNAT096-04</v>
      </c>
      <c r="G2289"/>
      <c r="H2289"/>
      <c r="I2289"/>
      <c r="J2289"/>
      <c r="K2289"/>
      <c r="L2289"/>
    </row>
    <row r="2290" spans="1:12" x14ac:dyDescent="0.2">
      <c r="A2290" t="s">
        <v>4141</v>
      </c>
      <c r="B2290" s="10" t="s">
        <v>3646</v>
      </c>
      <c r="C2290" t="s">
        <v>4514</v>
      </c>
      <c r="D2290" t="s">
        <v>8596</v>
      </c>
      <c r="E2290" s="9">
        <v>1848.6080999999999</v>
      </c>
      <c r="F2290" s="10" t="str">
        <f>+_01_CODIGOS_Y_COSTOS_xlsm[[#This Row],[FABRICA]]&amp;_01_CODIGOS_Y_COSTOS_xlsm[[#This Row],[CODIGO]]</f>
        <v>ALNAT092-01</v>
      </c>
      <c r="G2290"/>
      <c r="H2290"/>
      <c r="I2290"/>
      <c r="J2290"/>
      <c r="K2290"/>
      <c r="L2290"/>
    </row>
    <row r="2291" spans="1:12" x14ac:dyDescent="0.2">
      <c r="A2291" t="s">
        <v>4141</v>
      </c>
      <c r="B2291" s="10" t="s">
        <v>3648</v>
      </c>
      <c r="C2291" t="s">
        <v>4515</v>
      </c>
      <c r="D2291" t="s">
        <v>8597</v>
      </c>
      <c r="E2291" s="9">
        <v>1848.6080999999999</v>
      </c>
      <c r="F2291" s="10" t="str">
        <f>+_01_CODIGOS_Y_COSTOS_xlsm[[#This Row],[FABRICA]]&amp;_01_CODIGOS_Y_COSTOS_xlsm[[#This Row],[CODIGO]]</f>
        <v>ALNAT092-02</v>
      </c>
      <c r="G2291"/>
      <c r="H2291"/>
      <c r="I2291"/>
      <c r="J2291"/>
      <c r="K2291"/>
      <c r="L2291"/>
    </row>
    <row r="2292" spans="1:12" x14ac:dyDescent="0.2">
      <c r="A2292" t="s">
        <v>4141</v>
      </c>
      <c r="B2292" s="10" t="s">
        <v>3650</v>
      </c>
      <c r="C2292" t="s">
        <v>4516</v>
      </c>
      <c r="D2292" t="s">
        <v>8598</v>
      </c>
      <c r="E2292" s="9">
        <v>2923.3802000000001</v>
      </c>
      <c r="F2292" s="10" t="str">
        <f>+_01_CODIGOS_Y_COSTOS_xlsm[[#This Row],[FABRICA]]&amp;_01_CODIGOS_Y_COSTOS_xlsm[[#This Row],[CODIGO]]</f>
        <v>ALNAT092-03</v>
      </c>
      <c r="G2292"/>
      <c r="H2292"/>
      <c r="I2292"/>
      <c r="J2292"/>
      <c r="K2292"/>
      <c r="L2292"/>
    </row>
    <row r="2293" spans="1:12" x14ac:dyDescent="0.2">
      <c r="A2293" t="s">
        <v>4141</v>
      </c>
      <c r="B2293" s="10" t="s">
        <v>3652</v>
      </c>
      <c r="C2293" t="s">
        <v>4517</v>
      </c>
      <c r="D2293" t="s">
        <v>8599</v>
      </c>
      <c r="E2293" s="9">
        <v>2906.1837999999998</v>
      </c>
      <c r="F2293" s="10" t="str">
        <f>+_01_CODIGOS_Y_COSTOS_xlsm[[#This Row],[FABRICA]]&amp;_01_CODIGOS_Y_COSTOS_xlsm[[#This Row],[CODIGO]]</f>
        <v>ALNAT092-04</v>
      </c>
      <c r="G2293"/>
      <c r="H2293"/>
      <c r="I2293"/>
      <c r="J2293"/>
      <c r="K2293"/>
      <c r="L2293"/>
    </row>
    <row r="2294" spans="1:12" x14ac:dyDescent="0.2">
      <c r="A2294" t="s">
        <v>4141</v>
      </c>
      <c r="B2294" s="10" t="s">
        <v>3654</v>
      </c>
      <c r="C2294" t="s">
        <v>4518</v>
      </c>
      <c r="D2294" t="s">
        <v>8600</v>
      </c>
      <c r="E2294" s="9">
        <v>339.66</v>
      </c>
      <c r="F2294" s="10" t="str">
        <f>+_01_CODIGOS_Y_COSTOS_xlsm[[#This Row],[FABRICA]]&amp;_01_CODIGOS_Y_COSTOS_xlsm[[#This Row],[CODIGO]]</f>
        <v>ALNAT075-01</v>
      </c>
      <c r="G2294"/>
      <c r="H2294"/>
      <c r="I2294"/>
      <c r="J2294"/>
      <c r="K2294"/>
      <c r="L2294"/>
    </row>
    <row r="2295" spans="1:12" x14ac:dyDescent="0.2">
      <c r="A2295" t="s">
        <v>4141</v>
      </c>
      <c r="B2295" s="10" t="s">
        <v>3656</v>
      </c>
      <c r="C2295" t="s">
        <v>4519</v>
      </c>
      <c r="D2295" t="s">
        <v>8601</v>
      </c>
      <c r="E2295" s="9">
        <v>611.82000000000005</v>
      </c>
      <c r="F2295" s="10" t="str">
        <f>+_01_CODIGOS_Y_COSTOS_xlsm[[#This Row],[FABRICA]]&amp;_01_CODIGOS_Y_COSTOS_xlsm[[#This Row],[CODIGO]]</f>
        <v>ALNAT075-02</v>
      </c>
      <c r="G2295"/>
      <c r="H2295"/>
      <c r="I2295"/>
      <c r="J2295"/>
      <c r="K2295"/>
      <c r="L2295"/>
    </row>
    <row r="2296" spans="1:12" x14ac:dyDescent="0.2">
      <c r="A2296" t="s">
        <v>4141</v>
      </c>
      <c r="B2296" s="10" t="s">
        <v>3658</v>
      </c>
      <c r="C2296" t="s">
        <v>4520</v>
      </c>
      <c r="D2296" t="s">
        <v>8602</v>
      </c>
      <c r="E2296" s="9">
        <v>879.12</v>
      </c>
      <c r="F2296" s="10" t="str">
        <f>+_01_CODIGOS_Y_COSTOS_xlsm[[#This Row],[FABRICA]]&amp;_01_CODIGOS_Y_COSTOS_xlsm[[#This Row],[CODIGO]]</f>
        <v>ALNAT075-03</v>
      </c>
      <c r="G2296"/>
      <c r="H2296"/>
      <c r="I2296"/>
      <c r="J2296"/>
      <c r="K2296"/>
      <c r="L2296"/>
    </row>
    <row r="2297" spans="1:12" x14ac:dyDescent="0.2">
      <c r="A2297" t="s">
        <v>4141</v>
      </c>
      <c r="B2297" s="10" t="s">
        <v>3660</v>
      </c>
      <c r="C2297" t="s">
        <v>4521</v>
      </c>
      <c r="D2297" t="s">
        <v>8603</v>
      </c>
      <c r="E2297" s="9">
        <v>1216.08</v>
      </c>
      <c r="F2297" s="10" t="str">
        <f>+_01_CODIGOS_Y_COSTOS_xlsm[[#This Row],[FABRICA]]&amp;_01_CODIGOS_Y_COSTOS_xlsm[[#This Row],[CODIGO]]</f>
        <v>ALNAT075-04</v>
      </c>
      <c r="G2297"/>
      <c r="H2297"/>
      <c r="I2297"/>
      <c r="J2297"/>
      <c r="K2297"/>
      <c r="L2297"/>
    </row>
    <row r="2298" spans="1:12" x14ac:dyDescent="0.2">
      <c r="A2298" t="s">
        <v>4141</v>
      </c>
      <c r="B2298" s="10" t="s">
        <v>5872</v>
      </c>
      <c r="C2298" t="s">
        <v>6010</v>
      </c>
      <c r="D2298" t="s">
        <v>5873</v>
      </c>
      <c r="E2298" s="9">
        <v>0</v>
      </c>
      <c r="F2298" s="10" t="str">
        <f>+_01_CODIGOS_Y_COSTOS_xlsm[[#This Row],[FABRICA]]&amp;_01_CODIGOS_Y_COSTOS_xlsm[[#This Row],[CODIGO]]</f>
        <v>ALNAT0</v>
      </c>
      <c r="G2298"/>
      <c r="H2298"/>
      <c r="I2298"/>
      <c r="J2298"/>
      <c r="K2298"/>
      <c r="L2298"/>
    </row>
    <row r="2299" spans="1:12" x14ac:dyDescent="0.2">
      <c r="A2299" t="s">
        <v>4141</v>
      </c>
      <c r="B2299" s="10" t="s">
        <v>5874</v>
      </c>
      <c r="C2299" t="s">
        <v>6010</v>
      </c>
      <c r="D2299" t="s">
        <v>5875</v>
      </c>
      <c r="E2299" s="9">
        <v>0</v>
      </c>
      <c r="F2299" s="10" t="str">
        <f>+_01_CODIGOS_Y_COSTOS_xlsm[[#This Row],[FABRICA]]&amp;_01_CODIGOS_Y_COSTOS_xlsm[[#This Row],[CODIGO]]</f>
        <v>ALNAT0</v>
      </c>
      <c r="G2299"/>
      <c r="H2299"/>
      <c r="I2299"/>
      <c r="J2299"/>
      <c r="K2299"/>
      <c r="L2299"/>
    </row>
    <row r="2300" spans="1:12" x14ac:dyDescent="0.2">
      <c r="A2300" t="s">
        <v>4141</v>
      </c>
      <c r="B2300" s="10" t="s">
        <v>3662</v>
      </c>
      <c r="C2300" t="s">
        <v>4522</v>
      </c>
      <c r="D2300" t="s">
        <v>8604</v>
      </c>
      <c r="E2300" s="9">
        <v>769.13810000000001</v>
      </c>
      <c r="F2300" s="10" t="str">
        <f>+_01_CODIGOS_Y_COSTOS_xlsm[[#This Row],[FABRICA]]&amp;_01_CODIGOS_Y_COSTOS_xlsm[[#This Row],[CODIGO]]</f>
        <v>ALNAT060-11</v>
      </c>
      <c r="G2300"/>
      <c r="H2300"/>
      <c r="I2300"/>
      <c r="J2300"/>
      <c r="K2300"/>
      <c r="L2300"/>
    </row>
    <row r="2301" spans="1:12" x14ac:dyDescent="0.2">
      <c r="A2301" t="s">
        <v>4141</v>
      </c>
      <c r="B2301" s="10" t="s">
        <v>3665</v>
      </c>
      <c r="C2301" t="s">
        <v>4523</v>
      </c>
      <c r="D2301" t="s">
        <v>8605</v>
      </c>
      <c r="E2301" s="9">
        <v>1034.5259000000001</v>
      </c>
      <c r="F2301" s="10" t="str">
        <f>+_01_CODIGOS_Y_COSTOS_xlsm[[#This Row],[FABRICA]]&amp;_01_CODIGOS_Y_COSTOS_xlsm[[#This Row],[CODIGO]]</f>
        <v>ALNAT060-13</v>
      </c>
      <c r="G2301"/>
      <c r="H2301"/>
      <c r="I2301"/>
      <c r="J2301"/>
      <c r="K2301"/>
      <c r="L2301"/>
    </row>
    <row r="2302" spans="1:12" x14ac:dyDescent="0.2">
      <c r="A2302" t="s">
        <v>4141</v>
      </c>
      <c r="B2302" s="10" t="s">
        <v>3667</v>
      </c>
      <c r="C2302" t="s">
        <v>4524</v>
      </c>
      <c r="D2302" t="s">
        <v>8606</v>
      </c>
      <c r="E2302" s="9">
        <v>290.03519999999997</v>
      </c>
      <c r="F2302" s="10" t="str">
        <f>+_01_CODIGOS_Y_COSTOS_xlsm[[#This Row],[FABRICA]]&amp;_01_CODIGOS_Y_COSTOS_xlsm[[#This Row],[CODIGO]]</f>
        <v>ALNAT061-00</v>
      </c>
      <c r="G2302"/>
      <c r="H2302"/>
      <c r="I2302"/>
      <c r="J2302"/>
      <c r="K2302"/>
      <c r="L2302"/>
    </row>
    <row r="2303" spans="1:12" x14ac:dyDescent="0.2">
      <c r="A2303" t="s">
        <v>4141</v>
      </c>
      <c r="B2303" s="10" t="s">
        <v>3669</v>
      </c>
      <c r="C2303" t="s">
        <v>4525</v>
      </c>
      <c r="D2303" t="s">
        <v>8607</v>
      </c>
      <c r="E2303" s="9">
        <v>748.98220000000003</v>
      </c>
      <c r="F2303" s="10" t="str">
        <f>+_01_CODIGOS_Y_COSTOS_xlsm[[#This Row],[FABRICA]]&amp;_01_CODIGOS_Y_COSTOS_xlsm[[#This Row],[CODIGO]]</f>
        <v>ALNAT062-00</v>
      </c>
      <c r="G2303"/>
      <c r="H2303"/>
      <c r="I2303"/>
      <c r="J2303"/>
      <c r="K2303"/>
      <c r="L2303"/>
    </row>
    <row r="2304" spans="1:12" x14ac:dyDescent="0.2">
      <c r="A2304" t="s">
        <v>4141</v>
      </c>
      <c r="B2304" s="10" t="s">
        <v>3671</v>
      </c>
      <c r="C2304" t="s">
        <v>4526</v>
      </c>
      <c r="D2304" t="s">
        <v>8608</v>
      </c>
      <c r="E2304" s="9">
        <v>304.01280000000003</v>
      </c>
      <c r="F2304" s="10" t="str">
        <f>+_01_CODIGOS_Y_COSTOS_xlsm[[#This Row],[FABRICA]]&amp;_01_CODIGOS_Y_COSTOS_xlsm[[#This Row],[CODIGO]]</f>
        <v>ALNAT063-00</v>
      </c>
      <c r="G2304"/>
      <c r="H2304"/>
      <c r="I2304"/>
      <c r="J2304"/>
      <c r="K2304"/>
      <c r="L2304"/>
    </row>
    <row r="2305" spans="1:12" x14ac:dyDescent="0.2">
      <c r="A2305" t="s">
        <v>4141</v>
      </c>
      <c r="B2305" s="10" t="s">
        <v>3673</v>
      </c>
      <c r="C2305" t="s">
        <v>4527</v>
      </c>
      <c r="D2305" t="s">
        <v>8609</v>
      </c>
      <c r="E2305" s="9">
        <v>840.80110000000002</v>
      </c>
      <c r="F2305" s="10" t="str">
        <f>+_01_CODIGOS_Y_COSTOS_xlsm[[#This Row],[FABRICA]]&amp;_01_CODIGOS_Y_COSTOS_xlsm[[#This Row],[CODIGO]]</f>
        <v>ALNAT064-09</v>
      </c>
      <c r="G2305"/>
      <c r="H2305"/>
      <c r="I2305"/>
      <c r="J2305"/>
      <c r="K2305"/>
      <c r="L2305"/>
    </row>
    <row r="2306" spans="1:12" x14ac:dyDescent="0.2">
      <c r="A2306" t="s">
        <v>4141</v>
      </c>
      <c r="B2306" s="10" t="s">
        <v>3675</v>
      </c>
      <c r="C2306" t="s">
        <v>4528</v>
      </c>
      <c r="D2306" t="s">
        <v>8610</v>
      </c>
      <c r="E2306" s="9">
        <v>932.21979999999996</v>
      </c>
      <c r="F2306" s="10" t="str">
        <f>+_01_CODIGOS_Y_COSTOS_xlsm[[#This Row],[FABRICA]]&amp;_01_CODIGOS_Y_COSTOS_xlsm[[#This Row],[CODIGO]]</f>
        <v>ALNAT064-11</v>
      </c>
      <c r="G2306"/>
      <c r="H2306"/>
      <c r="I2306"/>
      <c r="J2306"/>
      <c r="K2306"/>
      <c r="L2306"/>
    </row>
    <row r="2307" spans="1:12" x14ac:dyDescent="0.2">
      <c r="A2307" t="s">
        <v>4141</v>
      </c>
      <c r="B2307" s="10" t="s">
        <v>3677</v>
      </c>
      <c r="C2307" t="s">
        <v>4529</v>
      </c>
      <c r="D2307" t="s">
        <v>8611</v>
      </c>
      <c r="E2307" s="9">
        <v>1180.7774999999999</v>
      </c>
      <c r="F2307" s="10" t="str">
        <f>+_01_CODIGOS_Y_COSTOS_xlsm[[#This Row],[FABRICA]]&amp;_01_CODIGOS_Y_COSTOS_xlsm[[#This Row],[CODIGO]]</f>
        <v>ALNAT060-065</v>
      </c>
      <c r="G2307"/>
      <c r="H2307"/>
      <c r="I2307"/>
      <c r="J2307"/>
      <c r="K2307"/>
      <c r="L2307"/>
    </row>
    <row r="2308" spans="1:12" x14ac:dyDescent="0.2">
      <c r="A2308" t="s">
        <v>4141</v>
      </c>
      <c r="B2308" s="10" t="s">
        <v>3679</v>
      </c>
      <c r="C2308" t="s">
        <v>4530</v>
      </c>
      <c r="D2308" t="s">
        <v>8612</v>
      </c>
      <c r="E2308" s="9">
        <v>1204.875</v>
      </c>
      <c r="F2308" s="10" t="str">
        <f>+_01_CODIGOS_Y_COSTOS_xlsm[[#This Row],[FABRICA]]&amp;_01_CODIGOS_Y_COSTOS_xlsm[[#This Row],[CODIGO]]</f>
        <v>ALNAT060-07</v>
      </c>
      <c r="G2308"/>
      <c r="H2308"/>
      <c r="I2308"/>
      <c r="J2308"/>
      <c r="K2308"/>
      <c r="L2308"/>
    </row>
    <row r="2309" spans="1:12" x14ac:dyDescent="0.2">
      <c r="A2309" t="s">
        <v>4141</v>
      </c>
      <c r="B2309" s="10" t="s">
        <v>3681</v>
      </c>
      <c r="C2309" t="s">
        <v>4531</v>
      </c>
      <c r="D2309" t="s">
        <v>8613</v>
      </c>
      <c r="E2309" s="9">
        <v>661.50450000000001</v>
      </c>
      <c r="F2309" s="10" t="str">
        <f>+_01_CODIGOS_Y_COSTOS_xlsm[[#This Row],[FABRICA]]&amp;_01_CODIGOS_Y_COSTOS_xlsm[[#This Row],[CODIGO]]</f>
        <v>ALNAT060-08</v>
      </c>
      <c r="G2309"/>
      <c r="H2309"/>
      <c r="I2309"/>
      <c r="J2309"/>
      <c r="K2309"/>
      <c r="L2309"/>
    </row>
    <row r="2310" spans="1:12" x14ac:dyDescent="0.2">
      <c r="A2310" t="s">
        <v>4141</v>
      </c>
      <c r="B2310" s="10" t="s">
        <v>3683</v>
      </c>
      <c r="C2310" t="s">
        <v>4532</v>
      </c>
      <c r="D2310" t="s">
        <v>8614</v>
      </c>
      <c r="E2310" s="9">
        <v>1507.1012000000001</v>
      </c>
      <c r="F2310" s="10" t="str">
        <f>+_01_CODIGOS_Y_COSTOS_xlsm[[#This Row],[FABRICA]]&amp;_01_CODIGOS_Y_COSTOS_xlsm[[#This Row],[CODIGO]]</f>
        <v>ALNAT091-05</v>
      </c>
      <c r="G2310"/>
      <c r="H2310"/>
      <c r="I2310"/>
      <c r="J2310"/>
      <c r="K2310"/>
      <c r="L2310"/>
    </row>
    <row r="2311" spans="1:12" x14ac:dyDescent="0.2">
      <c r="A2311" t="s">
        <v>4141</v>
      </c>
      <c r="B2311" s="10" t="s">
        <v>3685</v>
      </c>
      <c r="C2311" t="s">
        <v>4533</v>
      </c>
      <c r="D2311" t="s">
        <v>8615</v>
      </c>
      <c r="E2311" s="9">
        <v>1466.7568000000001</v>
      </c>
      <c r="F2311" s="10" t="str">
        <f>+_01_CODIGOS_Y_COSTOS_xlsm[[#This Row],[FABRICA]]&amp;_01_CODIGOS_Y_COSTOS_xlsm[[#This Row],[CODIGO]]</f>
        <v>ALNAT064-13</v>
      </c>
      <c r="G2311"/>
      <c r="H2311"/>
      <c r="I2311"/>
      <c r="J2311"/>
      <c r="K2311"/>
      <c r="L2311"/>
    </row>
    <row r="2312" spans="1:12" x14ac:dyDescent="0.2">
      <c r="A2312" t="s">
        <v>4141</v>
      </c>
      <c r="B2312" s="10" t="s">
        <v>3687</v>
      </c>
      <c r="C2312" t="s">
        <v>4534</v>
      </c>
      <c r="D2312" t="s">
        <v>8616</v>
      </c>
      <c r="E2312" s="9">
        <v>1494.0450000000001</v>
      </c>
      <c r="F2312" s="10" t="str">
        <f>+_01_CODIGOS_Y_COSTOS_xlsm[[#This Row],[FABRICA]]&amp;_01_CODIGOS_Y_COSTOS_xlsm[[#This Row],[CODIGO]]</f>
        <v>ALNAT064-07</v>
      </c>
      <c r="G2312"/>
      <c r="H2312"/>
      <c r="I2312"/>
      <c r="J2312"/>
      <c r="K2312"/>
      <c r="L2312"/>
    </row>
    <row r="2313" spans="1:12" x14ac:dyDescent="0.2">
      <c r="A2313" t="s">
        <v>4141</v>
      </c>
      <c r="B2313" s="10" t="s">
        <v>3689</v>
      </c>
      <c r="C2313" t="s">
        <v>4535</v>
      </c>
      <c r="D2313" t="s">
        <v>8617</v>
      </c>
      <c r="E2313" s="9">
        <v>1896.7568000000001</v>
      </c>
      <c r="F2313" s="10" t="str">
        <f>+_01_CODIGOS_Y_COSTOS_xlsm[[#This Row],[FABRICA]]&amp;_01_CODIGOS_Y_COSTOS_xlsm[[#This Row],[CODIGO]]</f>
        <v>ALNAT064-08</v>
      </c>
      <c r="G2313"/>
      <c r="H2313"/>
      <c r="I2313"/>
      <c r="J2313"/>
      <c r="K2313"/>
      <c r="L2313"/>
    </row>
    <row r="2314" spans="1:12" x14ac:dyDescent="0.2">
      <c r="A2314" t="s">
        <v>4141</v>
      </c>
      <c r="B2314" s="10" t="s">
        <v>3691</v>
      </c>
      <c r="C2314" t="s">
        <v>4536</v>
      </c>
      <c r="D2314" t="s">
        <v>8618</v>
      </c>
      <c r="E2314" s="9">
        <v>1002.6444</v>
      </c>
      <c r="F2314" s="10" t="str">
        <f>+_01_CODIGOS_Y_COSTOS_xlsm[[#This Row],[FABRICA]]&amp;_01_CODIGOS_Y_COSTOS_xlsm[[#This Row],[CODIGO]]</f>
        <v>ALNAT025-01</v>
      </c>
      <c r="G2314"/>
      <c r="H2314"/>
      <c r="I2314"/>
      <c r="J2314"/>
      <c r="K2314"/>
      <c r="L2314"/>
    </row>
    <row r="2315" spans="1:12" x14ac:dyDescent="0.2">
      <c r="A2315" t="s">
        <v>4141</v>
      </c>
      <c r="B2315" s="10" t="s">
        <v>3693</v>
      </c>
      <c r="C2315" t="s">
        <v>4537</v>
      </c>
      <c r="D2315" t="s">
        <v>8619</v>
      </c>
      <c r="E2315" s="9">
        <v>1120.8344</v>
      </c>
      <c r="F2315" s="10" t="str">
        <f>+_01_CODIGOS_Y_COSTOS_xlsm[[#This Row],[FABRICA]]&amp;_01_CODIGOS_Y_COSTOS_xlsm[[#This Row],[CODIGO]]</f>
        <v>ALNAT025-02</v>
      </c>
      <c r="G2315"/>
      <c r="H2315"/>
      <c r="I2315"/>
      <c r="J2315"/>
      <c r="K2315"/>
      <c r="L2315"/>
    </row>
    <row r="2316" spans="1:12" x14ac:dyDescent="0.2">
      <c r="A2316" t="s">
        <v>4141</v>
      </c>
      <c r="B2316" s="10" t="s">
        <v>3695</v>
      </c>
      <c r="C2316" t="s">
        <v>8620</v>
      </c>
      <c r="D2316" t="s">
        <v>8621</v>
      </c>
      <c r="E2316" s="9">
        <v>1123.0644</v>
      </c>
      <c r="F2316" s="10" t="str">
        <f>+_01_CODIGOS_Y_COSTOS_xlsm[[#This Row],[FABRICA]]&amp;_01_CODIGOS_Y_COSTOS_xlsm[[#This Row],[CODIGO]]</f>
        <v>ALNAT025-04</v>
      </c>
      <c r="G2316"/>
      <c r="H2316"/>
      <c r="I2316"/>
      <c r="J2316"/>
      <c r="K2316"/>
      <c r="L2316"/>
    </row>
    <row r="2317" spans="1:12" x14ac:dyDescent="0.2">
      <c r="A2317" t="s">
        <v>4141</v>
      </c>
      <c r="B2317" s="10" t="s">
        <v>3697</v>
      </c>
      <c r="C2317" t="s">
        <v>4538</v>
      </c>
      <c r="D2317" t="s">
        <v>8622</v>
      </c>
      <c r="E2317" s="9">
        <v>2174.2507000000001</v>
      </c>
      <c r="F2317" s="10" t="str">
        <f>+_01_CODIGOS_Y_COSTOS_xlsm[[#This Row],[FABRICA]]&amp;_01_CODIGOS_Y_COSTOS_xlsm[[#This Row],[CODIGO]]</f>
        <v>ALNAT025-05</v>
      </c>
      <c r="G2317"/>
      <c r="H2317"/>
      <c r="I2317"/>
      <c r="J2317"/>
      <c r="K2317"/>
      <c r="L2317"/>
    </row>
    <row r="2318" spans="1:12" x14ac:dyDescent="0.2">
      <c r="A2318" t="s">
        <v>4141</v>
      </c>
      <c r="B2318" s="10" t="s">
        <v>3699</v>
      </c>
      <c r="C2318" t="s">
        <v>4539</v>
      </c>
      <c r="D2318" t="s">
        <v>8623</v>
      </c>
      <c r="E2318" s="9">
        <v>4297.0808999999999</v>
      </c>
      <c r="F2318" s="10" t="str">
        <f>+_01_CODIGOS_Y_COSTOS_xlsm[[#This Row],[FABRICA]]&amp;_01_CODIGOS_Y_COSTOS_xlsm[[#This Row],[CODIGO]]</f>
        <v>ALNAT029-01</v>
      </c>
      <c r="G2318"/>
      <c r="H2318"/>
      <c r="I2318"/>
      <c r="J2318"/>
      <c r="K2318"/>
      <c r="L2318"/>
    </row>
    <row r="2319" spans="1:12" x14ac:dyDescent="0.2">
      <c r="A2319" t="s">
        <v>4141</v>
      </c>
      <c r="B2319" s="10" t="s">
        <v>3701</v>
      </c>
      <c r="C2319" t="s">
        <v>4540</v>
      </c>
      <c r="D2319" t="s">
        <v>8624</v>
      </c>
      <c r="E2319" s="9">
        <v>5013.2179999999998</v>
      </c>
      <c r="F2319" s="10" t="str">
        <f>+_01_CODIGOS_Y_COSTOS_xlsm[[#This Row],[FABRICA]]&amp;_01_CODIGOS_Y_COSTOS_xlsm[[#This Row],[CODIGO]]</f>
        <v>ALNAT029-02</v>
      </c>
      <c r="G2319"/>
      <c r="H2319"/>
      <c r="I2319"/>
      <c r="J2319"/>
      <c r="K2319"/>
      <c r="L2319"/>
    </row>
    <row r="2320" spans="1:12" x14ac:dyDescent="0.2">
      <c r="A2320" t="s">
        <v>4141</v>
      </c>
      <c r="B2320" s="10" t="s">
        <v>3703</v>
      </c>
      <c r="C2320" t="s">
        <v>4541</v>
      </c>
      <c r="D2320" t="s">
        <v>8625</v>
      </c>
      <c r="E2320" s="9">
        <v>5776.9422999999997</v>
      </c>
      <c r="F2320" s="10" t="str">
        <f>+_01_CODIGOS_Y_COSTOS_xlsm[[#This Row],[FABRICA]]&amp;_01_CODIGOS_Y_COSTOS_xlsm[[#This Row],[CODIGO]]</f>
        <v>ALNAT029-04</v>
      </c>
      <c r="G2320"/>
      <c r="H2320"/>
      <c r="I2320"/>
      <c r="J2320"/>
      <c r="K2320"/>
      <c r="L2320"/>
    </row>
    <row r="2321" spans="1:12" x14ac:dyDescent="0.2">
      <c r="A2321" t="s">
        <v>4141</v>
      </c>
      <c r="B2321" s="10" t="s">
        <v>3705</v>
      </c>
      <c r="C2321" t="s">
        <v>4542</v>
      </c>
      <c r="D2321" t="s">
        <v>8626</v>
      </c>
      <c r="E2321" s="9">
        <v>4488.7232000000004</v>
      </c>
      <c r="F2321" s="10" t="str">
        <f>+_01_CODIGOS_Y_COSTOS_xlsm[[#This Row],[FABRICA]]&amp;_01_CODIGOS_Y_COSTOS_xlsm[[#This Row],[CODIGO]]</f>
        <v>ALNAT048-01</v>
      </c>
      <c r="G2321"/>
      <c r="H2321"/>
      <c r="I2321"/>
      <c r="J2321"/>
      <c r="K2321"/>
      <c r="L2321"/>
    </row>
    <row r="2322" spans="1:12" x14ac:dyDescent="0.2">
      <c r="A2322" t="s">
        <v>4141</v>
      </c>
      <c r="B2322" s="10" t="s">
        <v>3707</v>
      </c>
      <c r="C2322" t="s">
        <v>4543</v>
      </c>
      <c r="D2322" t="s">
        <v>8627</v>
      </c>
      <c r="E2322" s="9">
        <v>5872.3755000000001</v>
      </c>
      <c r="F2322" s="10" t="str">
        <f>+_01_CODIGOS_Y_COSTOS_xlsm[[#This Row],[FABRICA]]&amp;_01_CODIGOS_Y_COSTOS_xlsm[[#This Row],[CODIGO]]</f>
        <v>ALNAT048-02</v>
      </c>
      <c r="G2322"/>
      <c r="H2322"/>
      <c r="I2322"/>
      <c r="J2322"/>
      <c r="K2322"/>
      <c r="L2322"/>
    </row>
    <row r="2323" spans="1:12" x14ac:dyDescent="0.2">
      <c r="A2323" t="s">
        <v>4141</v>
      </c>
      <c r="B2323" s="10" t="s">
        <v>3709</v>
      </c>
      <c r="C2323" t="s">
        <v>4544</v>
      </c>
      <c r="D2323" t="s">
        <v>8628</v>
      </c>
      <c r="E2323" s="9">
        <v>4153.5432000000001</v>
      </c>
      <c r="F2323" s="10" t="str">
        <f>+_01_CODIGOS_Y_COSTOS_xlsm[[#This Row],[FABRICA]]&amp;_01_CODIGOS_Y_COSTOS_xlsm[[#This Row],[CODIGO]]</f>
        <v>ALNAT049-01</v>
      </c>
      <c r="G2323"/>
      <c r="H2323"/>
      <c r="I2323"/>
      <c r="J2323"/>
      <c r="K2323"/>
      <c r="L2323"/>
    </row>
    <row r="2324" spans="1:12" x14ac:dyDescent="0.2">
      <c r="A2324" t="s">
        <v>4141</v>
      </c>
      <c r="B2324" s="10" t="s">
        <v>3711</v>
      </c>
      <c r="C2324" t="s">
        <v>4545</v>
      </c>
      <c r="D2324" t="s">
        <v>8629</v>
      </c>
      <c r="E2324" s="9">
        <v>5250.8958000000002</v>
      </c>
      <c r="F2324" s="10" t="str">
        <f>+_01_CODIGOS_Y_COSTOS_xlsm[[#This Row],[FABRICA]]&amp;_01_CODIGOS_Y_COSTOS_xlsm[[#This Row],[CODIGO]]</f>
        <v>ALNAT049-02</v>
      </c>
      <c r="G2324"/>
      <c r="H2324"/>
      <c r="I2324"/>
      <c r="J2324"/>
      <c r="K2324"/>
      <c r="L2324"/>
    </row>
    <row r="2325" spans="1:12" x14ac:dyDescent="0.2">
      <c r="A2325" t="s">
        <v>4141</v>
      </c>
      <c r="B2325" s="10" t="s">
        <v>3713</v>
      </c>
      <c r="C2325" t="s">
        <v>4546</v>
      </c>
      <c r="D2325" t="s">
        <v>8630</v>
      </c>
      <c r="E2325" s="9">
        <v>2019.7556</v>
      </c>
      <c r="F2325" s="10" t="str">
        <f>+_01_CODIGOS_Y_COSTOS_xlsm[[#This Row],[FABRICA]]&amp;_01_CODIGOS_Y_COSTOS_xlsm[[#This Row],[CODIGO]]</f>
        <v>ALNAT027-01</v>
      </c>
      <c r="G2325"/>
      <c r="H2325"/>
      <c r="I2325"/>
      <c r="J2325"/>
      <c r="K2325"/>
      <c r="L2325"/>
    </row>
    <row r="2326" spans="1:12" x14ac:dyDescent="0.2">
      <c r="A2326" t="s">
        <v>4141</v>
      </c>
      <c r="B2326" s="10" t="s">
        <v>3715</v>
      </c>
      <c r="C2326" t="s">
        <v>4547</v>
      </c>
      <c r="D2326" t="s">
        <v>8631</v>
      </c>
      <c r="E2326" s="9">
        <v>2247.2156</v>
      </c>
      <c r="F2326" s="10" t="str">
        <f>+_01_CODIGOS_Y_COSTOS_xlsm[[#This Row],[FABRICA]]&amp;_01_CODIGOS_Y_COSTOS_xlsm[[#This Row],[CODIGO]]</f>
        <v>ALNAT027-02</v>
      </c>
      <c r="G2326"/>
      <c r="H2326"/>
      <c r="I2326"/>
      <c r="J2326"/>
      <c r="K2326"/>
      <c r="L2326"/>
    </row>
    <row r="2327" spans="1:12" x14ac:dyDescent="0.2">
      <c r="A2327" t="s">
        <v>4141</v>
      </c>
      <c r="B2327" s="10" t="s">
        <v>3717</v>
      </c>
      <c r="C2327" t="s">
        <v>4548</v>
      </c>
      <c r="D2327" t="s">
        <v>8632</v>
      </c>
      <c r="E2327" s="9">
        <v>3550.9162000000001</v>
      </c>
      <c r="F2327" s="10" t="str">
        <f>+_01_CODIGOS_Y_COSTOS_xlsm[[#This Row],[FABRICA]]&amp;_01_CODIGOS_Y_COSTOS_xlsm[[#This Row],[CODIGO]]</f>
        <v>ALNAT027-03</v>
      </c>
      <c r="G2327"/>
      <c r="H2327"/>
      <c r="I2327"/>
      <c r="J2327"/>
      <c r="K2327"/>
      <c r="L2327"/>
    </row>
    <row r="2328" spans="1:12" x14ac:dyDescent="0.2">
      <c r="A2328" t="s">
        <v>4141</v>
      </c>
      <c r="B2328" s="10" t="s">
        <v>3719</v>
      </c>
      <c r="C2328" t="s">
        <v>4549</v>
      </c>
      <c r="D2328" t="s">
        <v>8633</v>
      </c>
      <c r="E2328" s="9">
        <v>478.7937</v>
      </c>
      <c r="F2328" s="10" t="str">
        <f>+_01_CODIGOS_Y_COSTOS_xlsm[[#This Row],[FABRICA]]&amp;_01_CODIGOS_Y_COSTOS_xlsm[[#This Row],[CODIGO]]</f>
        <v>ALNATSPC1/4-01</v>
      </c>
      <c r="G2328"/>
      <c r="H2328"/>
      <c r="I2328"/>
      <c r="J2328"/>
      <c r="K2328"/>
      <c r="L2328"/>
    </row>
    <row r="2329" spans="1:12" x14ac:dyDescent="0.2">
      <c r="A2329" t="s">
        <v>4141</v>
      </c>
      <c r="B2329" s="10" t="s">
        <v>3721</v>
      </c>
      <c r="C2329" t="s">
        <v>4550</v>
      </c>
      <c r="D2329" t="s">
        <v>8634</v>
      </c>
      <c r="E2329" s="9">
        <v>820.78920000000005</v>
      </c>
      <c r="F2329" s="10" t="str">
        <f>+_01_CODIGOS_Y_COSTOS_xlsm[[#This Row],[FABRICA]]&amp;_01_CODIGOS_Y_COSTOS_xlsm[[#This Row],[CODIGO]]</f>
        <v>ALNATSPC3/8-02</v>
      </c>
      <c r="G2329"/>
      <c r="H2329"/>
      <c r="I2329"/>
      <c r="J2329"/>
      <c r="K2329"/>
      <c r="L2329"/>
    </row>
    <row r="2330" spans="1:12" x14ac:dyDescent="0.2">
      <c r="A2330" t="s">
        <v>4141</v>
      </c>
      <c r="B2330" s="10" t="s">
        <v>3723</v>
      </c>
      <c r="C2330" t="s">
        <v>4551</v>
      </c>
      <c r="D2330" t="s">
        <v>8635</v>
      </c>
      <c r="E2330" s="9">
        <v>1620.1782000000001</v>
      </c>
      <c r="F2330" s="10" t="str">
        <f>+_01_CODIGOS_Y_COSTOS_xlsm[[#This Row],[FABRICA]]&amp;_01_CODIGOS_Y_COSTOS_xlsm[[#This Row],[CODIGO]]</f>
        <v>ALNATSPC1/2-02</v>
      </c>
      <c r="G2330"/>
      <c r="H2330"/>
      <c r="I2330"/>
      <c r="J2330"/>
      <c r="K2330"/>
      <c r="L2330"/>
    </row>
    <row r="2331" spans="1:12" x14ac:dyDescent="0.2">
      <c r="A2331" t="s">
        <v>4141</v>
      </c>
      <c r="B2331" s="10" t="s">
        <v>3725</v>
      </c>
      <c r="C2331" t="s">
        <v>4552</v>
      </c>
      <c r="D2331" t="s">
        <v>8636</v>
      </c>
      <c r="E2331" s="9">
        <v>341.99549999999999</v>
      </c>
      <c r="F2331" s="10" t="str">
        <f>+_01_CODIGOS_Y_COSTOS_xlsm[[#This Row],[FABRICA]]&amp;_01_CODIGOS_Y_COSTOS_xlsm[[#This Row],[CODIGO]]</f>
        <v>ALNATSPE1/4</v>
      </c>
      <c r="G2331"/>
      <c r="H2331"/>
      <c r="I2331"/>
      <c r="J2331"/>
      <c r="K2331"/>
      <c r="L2331"/>
    </row>
    <row r="2332" spans="1:12" x14ac:dyDescent="0.2">
      <c r="A2332" t="s">
        <v>4141</v>
      </c>
      <c r="B2332" s="10" t="s">
        <v>3727</v>
      </c>
      <c r="C2332" t="s">
        <v>4553</v>
      </c>
      <c r="D2332" t="s">
        <v>8637</v>
      </c>
      <c r="E2332" s="9">
        <v>478.7937</v>
      </c>
      <c r="F2332" s="10" t="str">
        <f>+_01_CODIGOS_Y_COSTOS_xlsm[[#This Row],[FABRICA]]&amp;_01_CODIGOS_Y_COSTOS_xlsm[[#This Row],[CODIGO]]</f>
        <v>ALNATSPE3/8</v>
      </c>
      <c r="G2332"/>
      <c r="H2332"/>
      <c r="I2332"/>
      <c r="J2332"/>
      <c r="K2332"/>
      <c r="L2332"/>
    </row>
    <row r="2333" spans="1:12" x14ac:dyDescent="0.2">
      <c r="A2333" t="s">
        <v>4141</v>
      </c>
      <c r="B2333" s="10" t="s">
        <v>3729</v>
      </c>
      <c r="C2333" t="s">
        <v>4554</v>
      </c>
      <c r="D2333" t="s">
        <v>8638</v>
      </c>
      <c r="E2333" s="9">
        <v>615.59190000000001</v>
      </c>
      <c r="F2333" s="10" t="str">
        <f>+_01_CODIGOS_Y_COSTOS_xlsm[[#This Row],[FABRICA]]&amp;_01_CODIGOS_Y_COSTOS_xlsm[[#This Row],[CODIGO]]</f>
        <v>ALNATSPE1/2</v>
      </c>
      <c r="G2333"/>
      <c r="H2333"/>
      <c r="I2333"/>
      <c r="J2333"/>
      <c r="K2333"/>
      <c r="L2333"/>
    </row>
    <row r="2334" spans="1:12" x14ac:dyDescent="0.2">
      <c r="A2334" t="s">
        <v>4141</v>
      </c>
      <c r="B2334" s="10" t="s">
        <v>3731</v>
      </c>
      <c r="C2334" t="s">
        <v>4555</v>
      </c>
      <c r="D2334" t="s">
        <v>8639</v>
      </c>
      <c r="E2334" s="9">
        <v>218.29499999999999</v>
      </c>
      <c r="F2334" s="10" t="str">
        <f>+_01_CODIGOS_Y_COSTOS_xlsm[[#This Row],[FABRICA]]&amp;_01_CODIGOS_Y_COSTOS_xlsm[[#This Row],[CODIGO]]</f>
        <v>ALNATSPV1/4</v>
      </c>
      <c r="G2334"/>
      <c r="H2334"/>
      <c r="I2334"/>
      <c r="J2334"/>
      <c r="K2334"/>
      <c r="L2334"/>
    </row>
    <row r="2335" spans="1:12" x14ac:dyDescent="0.2">
      <c r="A2335" t="s">
        <v>4141</v>
      </c>
      <c r="B2335" s="10" t="s">
        <v>3733</v>
      </c>
      <c r="C2335" t="s">
        <v>4556</v>
      </c>
      <c r="D2335" t="s">
        <v>8640</v>
      </c>
      <c r="E2335" s="9">
        <v>363.82499999999999</v>
      </c>
      <c r="F2335" s="10" t="str">
        <f>+_01_CODIGOS_Y_COSTOS_xlsm[[#This Row],[FABRICA]]&amp;_01_CODIGOS_Y_COSTOS_xlsm[[#This Row],[CODIGO]]</f>
        <v>ALNATSPV3/8</v>
      </c>
      <c r="G2335"/>
      <c r="H2335"/>
      <c r="I2335"/>
      <c r="J2335"/>
      <c r="K2335"/>
      <c r="L2335"/>
    </row>
    <row r="2336" spans="1:12" x14ac:dyDescent="0.2">
      <c r="A2336" t="s">
        <v>4141</v>
      </c>
      <c r="B2336" s="10" t="s">
        <v>3735</v>
      </c>
      <c r="C2336" t="s">
        <v>4557</v>
      </c>
      <c r="D2336" t="s">
        <v>8641</v>
      </c>
      <c r="E2336" s="9">
        <v>436.59</v>
      </c>
      <c r="F2336" s="10" t="str">
        <f>+_01_CODIGOS_Y_COSTOS_xlsm[[#This Row],[FABRICA]]&amp;_01_CODIGOS_Y_COSTOS_xlsm[[#This Row],[CODIGO]]</f>
        <v>ALNATSPV1/2</v>
      </c>
      <c r="G2336"/>
      <c r="H2336"/>
      <c r="I2336"/>
      <c r="J2336"/>
      <c r="K2336"/>
      <c r="L2336"/>
    </row>
    <row r="2337" spans="1:12" x14ac:dyDescent="0.2">
      <c r="A2337" t="s">
        <v>4141</v>
      </c>
      <c r="B2337" s="10" t="s">
        <v>3737</v>
      </c>
      <c r="C2337" t="s">
        <v>4558</v>
      </c>
      <c r="D2337" t="s">
        <v>8642</v>
      </c>
      <c r="E2337" s="9">
        <v>313.23599999999999</v>
      </c>
      <c r="F2337" s="10" t="str">
        <f>+_01_CODIGOS_Y_COSTOS_xlsm[[#This Row],[FABRICA]]&amp;_01_CODIGOS_Y_COSTOS_xlsm[[#This Row],[CODIGO]]</f>
        <v>ALNATSPU1/4</v>
      </c>
      <c r="G2337"/>
      <c r="H2337"/>
      <c r="I2337"/>
      <c r="J2337"/>
      <c r="K2337"/>
      <c r="L2337"/>
    </row>
    <row r="2338" spans="1:12" x14ac:dyDescent="0.2">
      <c r="A2338" t="s">
        <v>4141</v>
      </c>
      <c r="B2338" s="10" t="s">
        <v>3739</v>
      </c>
      <c r="C2338" t="s">
        <v>4559</v>
      </c>
      <c r="D2338" t="s">
        <v>8643</v>
      </c>
      <c r="E2338" s="9">
        <v>492.49799999999999</v>
      </c>
      <c r="F2338" s="10" t="str">
        <f>+_01_CODIGOS_Y_COSTOS_xlsm[[#This Row],[FABRICA]]&amp;_01_CODIGOS_Y_COSTOS_xlsm[[#This Row],[CODIGO]]</f>
        <v>ALNATSPU3/8</v>
      </c>
      <c r="G2338"/>
      <c r="H2338"/>
      <c r="I2338"/>
      <c r="J2338"/>
      <c r="K2338"/>
      <c r="L2338"/>
    </row>
    <row r="2339" spans="1:12" x14ac:dyDescent="0.2">
      <c r="A2339" t="s">
        <v>4141</v>
      </c>
      <c r="B2339" s="10" t="s">
        <v>3741</v>
      </c>
      <c r="C2339" t="s">
        <v>4560</v>
      </c>
      <c r="D2339" t="s">
        <v>8644</v>
      </c>
      <c r="E2339" s="9">
        <v>492.49799999999999</v>
      </c>
      <c r="F2339" s="10" t="str">
        <f>+_01_CODIGOS_Y_COSTOS_xlsm[[#This Row],[FABRICA]]&amp;_01_CODIGOS_Y_COSTOS_xlsm[[#This Row],[CODIGO]]</f>
        <v>ALNATSPU1/2</v>
      </c>
      <c r="G2339"/>
      <c r="H2339"/>
      <c r="I2339"/>
      <c r="J2339"/>
      <c r="K2339"/>
      <c r="L2339"/>
    </row>
    <row r="2340" spans="1:12" x14ac:dyDescent="0.2">
      <c r="A2340" t="s">
        <v>4141</v>
      </c>
      <c r="B2340" s="10" t="s">
        <v>3743</v>
      </c>
      <c r="C2340" t="s">
        <v>4561</v>
      </c>
      <c r="D2340" t="s">
        <v>8645</v>
      </c>
      <c r="E2340" s="9">
        <v>853.74</v>
      </c>
      <c r="F2340" s="10" t="str">
        <f>+_01_CODIGOS_Y_COSTOS_xlsm[[#This Row],[FABRICA]]&amp;_01_CODIGOS_Y_COSTOS_xlsm[[#This Row],[CODIGO]]</f>
        <v>ALNATSPG5/16-1/4</v>
      </c>
      <c r="G2340"/>
      <c r="H2340"/>
      <c r="I2340"/>
      <c r="J2340"/>
      <c r="K2340"/>
      <c r="L2340"/>
    </row>
    <row r="2341" spans="1:12" x14ac:dyDescent="0.2">
      <c r="A2341" t="s">
        <v>4141</v>
      </c>
      <c r="B2341" s="10" t="s">
        <v>3745</v>
      </c>
      <c r="C2341" t="s">
        <v>4562</v>
      </c>
      <c r="D2341" t="s">
        <v>8646</v>
      </c>
      <c r="E2341" s="9">
        <v>1131.0678</v>
      </c>
      <c r="F2341" s="10" t="str">
        <f>+_01_CODIGOS_Y_COSTOS_xlsm[[#This Row],[FABRICA]]&amp;_01_CODIGOS_Y_COSTOS_xlsm[[#This Row],[CODIGO]]</f>
        <v>ALNATSPG3/8-5/16</v>
      </c>
      <c r="G2341"/>
      <c r="H2341"/>
      <c r="I2341"/>
      <c r="J2341"/>
      <c r="K2341"/>
      <c r="L2341"/>
    </row>
    <row r="2342" spans="1:12" x14ac:dyDescent="0.2">
      <c r="A2342" t="s">
        <v>4141</v>
      </c>
      <c r="B2342" s="10" t="s">
        <v>3747</v>
      </c>
      <c r="C2342" t="s">
        <v>4563</v>
      </c>
      <c r="D2342" t="s">
        <v>8647</v>
      </c>
      <c r="E2342" s="9">
        <v>1423.0661</v>
      </c>
      <c r="F2342" s="10" t="str">
        <f>+_01_CODIGOS_Y_COSTOS_xlsm[[#This Row],[FABRICA]]&amp;_01_CODIGOS_Y_COSTOS_xlsm[[#This Row],[CODIGO]]</f>
        <v>ALNATSPG1/2-3/8</v>
      </c>
      <c r="G2342"/>
      <c r="H2342"/>
      <c r="I2342"/>
      <c r="J2342"/>
      <c r="K2342"/>
      <c r="L2342"/>
    </row>
    <row r="2343" spans="1:12" x14ac:dyDescent="0.2">
      <c r="A2343" t="s">
        <v>4141</v>
      </c>
      <c r="B2343" s="10" t="s">
        <v>5876</v>
      </c>
      <c r="C2343" t="s">
        <v>6010</v>
      </c>
      <c r="D2343" t="s">
        <v>5877</v>
      </c>
      <c r="E2343" s="9">
        <v>0</v>
      </c>
      <c r="F2343" s="10" t="str">
        <f>+_01_CODIGOS_Y_COSTOS_xlsm[[#This Row],[FABRICA]]&amp;_01_CODIGOS_Y_COSTOS_xlsm[[#This Row],[CODIGO]]</f>
        <v>ALNAT0</v>
      </c>
      <c r="G2343"/>
      <c r="H2343"/>
      <c r="I2343"/>
      <c r="J2343"/>
      <c r="K2343"/>
      <c r="L2343"/>
    </row>
    <row r="2344" spans="1:12" x14ac:dyDescent="0.2">
      <c r="A2344" t="s">
        <v>4141</v>
      </c>
      <c r="B2344" s="10" t="s">
        <v>5878</v>
      </c>
      <c r="C2344" t="s">
        <v>6010</v>
      </c>
      <c r="D2344" t="s">
        <v>5879</v>
      </c>
      <c r="E2344" s="9">
        <v>0</v>
      </c>
      <c r="F2344" s="10" t="str">
        <f>+_01_CODIGOS_Y_COSTOS_xlsm[[#This Row],[FABRICA]]&amp;_01_CODIGOS_Y_COSTOS_xlsm[[#This Row],[CODIGO]]</f>
        <v>ALNAT0</v>
      </c>
      <c r="G2344"/>
      <c r="H2344"/>
      <c r="I2344"/>
      <c r="J2344"/>
      <c r="K2344"/>
      <c r="L2344"/>
    </row>
    <row r="2345" spans="1:12" x14ac:dyDescent="0.2">
      <c r="A2345" t="s">
        <v>4141</v>
      </c>
      <c r="B2345" s="10" t="s">
        <v>3749</v>
      </c>
      <c r="C2345" t="s">
        <v>4564</v>
      </c>
      <c r="D2345" t="s">
        <v>8648</v>
      </c>
      <c r="E2345" s="9">
        <v>406.89190000000002</v>
      </c>
      <c r="F2345" s="10" t="str">
        <f>+_01_CODIGOS_Y_COSTOS_xlsm[[#This Row],[FABRICA]]&amp;_01_CODIGOS_Y_COSTOS_xlsm[[#This Row],[CODIGO]]</f>
        <v>ALNATNY1/4</v>
      </c>
      <c r="G2345"/>
      <c r="H2345"/>
      <c r="I2345"/>
      <c r="J2345"/>
      <c r="K2345"/>
      <c r="L2345"/>
    </row>
    <row r="2346" spans="1:12" x14ac:dyDescent="0.2">
      <c r="A2346" t="s">
        <v>4141</v>
      </c>
      <c r="B2346" s="10" t="s">
        <v>3751</v>
      </c>
      <c r="C2346" t="s">
        <v>4565</v>
      </c>
      <c r="D2346" t="s">
        <v>8649</v>
      </c>
      <c r="E2346" s="9">
        <v>879.30250000000001</v>
      </c>
      <c r="F2346" s="10" t="str">
        <f>+_01_CODIGOS_Y_COSTOS_xlsm[[#This Row],[FABRICA]]&amp;_01_CODIGOS_Y_COSTOS_xlsm[[#This Row],[CODIGO]]</f>
        <v>ALNATNY3/8</v>
      </c>
      <c r="G2346"/>
      <c r="H2346"/>
      <c r="I2346"/>
      <c r="J2346"/>
      <c r="K2346"/>
      <c r="L2346"/>
    </row>
    <row r="2347" spans="1:12" x14ac:dyDescent="0.2">
      <c r="A2347" t="s">
        <v>4141</v>
      </c>
      <c r="B2347" s="10" t="s">
        <v>3753</v>
      </c>
      <c r="C2347" t="s">
        <v>4566</v>
      </c>
      <c r="D2347" t="s">
        <v>8650</v>
      </c>
      <c r="E2347" s="9">
        <v>1092.3137999999999</v>
      </c>
      <c r="F2347" s="10" t="str">
        <f>+_01_CODIGOS_Y_COSTOS_xlsm[[#This Row],[FABRICA]]&amp;_01_CODIGOS_Y_COSTOS_xlsm[[#This Row],[CODIGO]]</f>
        <v>ALNATNY1/2</v>
      </c>
      <c r="G2347"/>
      <c r="H2347"/>
      <c r="I2347"/>
      <c r="J2347"/>
      <c r="K2347"/>
      <c r="L2347"/>
    </row>
    <row r="2348" spans="1:12" x14ac:dyDescent="0.2">
      <c r="A2348" t="s">
        <v>4141</v>
      </c>
      <c r="B2348" s="10" t="s">
        <v>3755</v>
      </c>
      <c r="C2348" t="s">
        <v>4567</v>
      </c>
      <c r="D2348" t="s">
        <v>8651</v>
      </c>
      <c r="E2348" s="9">
        <v>209.25</v>
      </c>
      <c r="F2348" s="10" t="str">
        <f>+_01_CODIGOS_Y_COSTOS_xlsm[[#This Row],[FABRICA]]&amp;_01_CODIGOS_Y_COSTOS_xlsm[[#This Row],[CODIGO]]</f>
        <v>ALNAT075-00</v>
      </c>
      <c r="G2348"/>
      <c r="H2348"/>
      <c r="I2348"/>
      <c r="J2348"/>
      <c r="K2348"/>
      <c r="L2348"/>
    </row>
    <row r="2349" spans="1:12" x14ac:dyDescent="0.2">
      <c r="A2349" t="s">
        <v>5258</v>
      </c>
      <c r="B2349" s="10" t="s">
        <v>3757</v>
      </c>
      <c r="C2349" t="s">
        <v>8652</v>
      </c>
      <c r="D2349" t="s">
        <v>3759</v>
      </c>
      <c r="E2349" s="9">
        <v>207.5881</v>
      </c>
      <c r="F2349" s="10" t="str">
        <f>+_01_CODIGOS_Y_COSTOS_xlsm[[#This Row],[FABRICA]]&amp;_01_CODIGOS_Y_COSTOS_xlsm[[#This Row],[CODIGO]]</f>
        <v>INYECTGAS1101</v>
      </c>
      <c r="G2349"/>
      <c r="H2349"/>
      <c r="I2349"/>
      <c r="J2349"/>
      <c r="K2349"/>
      <c r="L2349"/>
    </row>
    <row r="2350" spans="1:12" x14ac:dyDescent="0.2">
      <c r="A2350" t="s">
        <v>5258</v>
      </c>
      <c r="B2350" s="10" t="s">
        <v>3760</v>
      </c>
      <c r="C2350" t="s">
        <v>8653</v>
      </c>
      <c r="D2350" t="s">
        <v>3761</v>
      </c>
      <c r="E2350" s="9">
        <v>174.77090000000001</v>
      </c>
      <c r="F2350" s="10" t="str">
        <f>+_01_CODIGOS_Y_COSTOS_xlsm[[#This Row],[FABRICA]]&amp;_01_CODIGOS_Y_COSTOS_xlsm[[#This Row],[CODIGO]]</f>
        <v>INYECTGAS1104</v>
      </c>
      <c r="G2350"/>
      <c r="H2350"/>
      <c r="I2350"/>
      <c r="J2350"/>
      <c r="K2350"/>
      <c r="L2350"/>
    </row>
    <row r="2351" spans="1:12" x14ac:dyDescent="0.2">
      <c r="A2351" t="s">
        <v>5258</v>
      </c>
      <c r="B2351" s="10" t="s">
        <v>3762</v>
      </c>
      <c r="C2351" t="s">
        <v>8654</v>
      </c>
      <c r="D2351" t="s">
        <v>3763</v>
      </c>
      <c r="E2351" s="9">
        <v>207.5881</v>
      </c>
      <c r="F2351" s="10" t="str">
        <f>+_01_CODIGOS_Y_COSTOS_xlsm[[#This Row],[FABRICA]]&amp;_01_CODIGOS_Y_COSTOS_xlsm[[#This Row],[CODIGO]]</f>
        <v>INYECTGAS1105</v>
      </c>
      <c r="G2351"/>
      <c r="H2351"/>
      <c r="I2351"/>
      <c r="J2351"/>
      <c r="K2351"/>
      <c r="L2351"/>
    </row>
    <row r="2352" spans="1:12" x14ac:dyDescent="0.2">
      <c r="A2352" t="s">
        <v>5258</v>
      </c>
      <c r="B2352" s="10" t="s">
        <v>3764</v>
      </c>
      <c r="C2352" t="s">
        <v>8655</v>
      </c>
      <c r="D2352" t="s">
        <v>3765</v>
      </c>
      <c r="E2352" s="9">
        <v>186.9819</v>
      </c>
      <c r="F2352" s="10" t="str">
        <f>+_01_CODIGOS_Y_COSTOS_xlsm[[#This Row],[FABRICA]]&amp;_01_CODIGOS_Y_COSTOS_xlsm[[#This Row],[CODIGO]]</f>
        <v>INYECTGAS1106</v>
      </c>
      <c r="G2352"/>
      <c r="H2352"/>
      <c r="I2352"/>
      <c r="J2352"/>
      <c r="K2352"/>
      <c r="L2352"/>
    </row>
    <row r="2353" spans="1:12" x14ac:dyDescent="0.2">
      <c r="A2353" t="s">
        <v>5258</v>
      </c>
      <c r="B2353" s="10" t="s">
        <v>3766</v>
      </c>
      <c r="C2353" t="s">
        <v>8656</v>
      </c>
      <c r="D2353" t="s">
        <v>3767</v>
      </c>
      <c r="E2353" s="9">
        <v>157.98070000000001</v>
      </c>
      <c r="F2353" s="10" t="str">
        <f>+_01_CODIGOS_Y_COSTOS_xlsm[[#This Row],[FABRICA]]&amp;_01_CODIGOS_Y_COSTOS_xlsm[[#This Row],[CODIGO]]</f>
        <v>INYECTGAS1109</v>
      </c>
      <c r="G2353"/>
      <c r="H2353"/>
      <c r="I2353"/>
      <c r="J2353"/>
      <c r="K2353"/>
      <c r="L2353"/>
    </row>
    <row r="2354" spans="1:12" x14ac:dyDescent="0.2">
      <c r="A2354" t="s">
        <v>5258</v>
      </c>
      <c r="B2354" s="10" t="s">
        <v>3768</v>
      </c>
      <c r="C2354" t="s">
        <v>8657</v>
      </c>
      <c r="D2354" t="s">
        <v>3769</v>
      </c>
      <c r="E2354" s="9">
        <v>224.3783</v>
      </c>
      <c r="F2354" s="10" t="str">
        <f>+_01_CODIGOS_Y_COSTOS_xlsm[[#This Row],[FABRICA]]&amp;_01_CODIGOS_Y_COSTOS_xlsm[[#This Row],[CODIGO]]</f>
        <v>INYECTGAS1110</v>
      </c>
      <c r="G2354"/>
      <c r="H2354"/>
      <c r="I2354"/>
      <c r="J2354"/>
      <c r="K2354"/>
      <c r="L2354"/>
    </row>
    <row r="2355" spans="1:12" x14ac:dyDescent="0.2">
      <c r="A2355" t="s">
        <v>5258</v>
      </c>
      <c r="B2355" s="10" t="s">
        <v>3770</v>
      </c>
      <c r="C2355" t="s">
        <v>8658</v>
      </c>
      <c r="D2355" t="s">
        <v>3771</v>
      </c>
      <c r="E2355" s="9">
        <v>253.37960000000001</v>
      </c>
      <c r="F2355" s="10" t="str">
        <f>+_01_CODIGOS_Y_COSTOS_xlsm[[#This Row],[FABRICA]]&amp;_01_CODIGOS_Y_COSTOS_xlsm[[#This Row],[CODIGO]]</f>
        <v>INYECTGAS1111</v>
      </c>
      <c r="G2355"/>
      <c r="H2355"/>
      <c r="I2355"/>
      <c r="J2355"/>
      <c r="K2355"/>
      <c r="L2355"/>
    </row>
    <row r="2356" spans="1:12" x14ac:dyDescent="0.2">
      <c r="A2356" t="s">
        <v>5258</v>
      </c>
      <c r="B2356" s="10" t="s">
        <v>3772</v>
      </c>
      <c r="C2356" t="s">
        <v>8659</v>
      </c>
      <c r="D2356" t="s">
        <v>3773</v>
      </c>
      <c r="E2356" s="9">
        <v>518.20709999999997</v>
      </c>
      <c r="F2356" s="10" t="str">
        <f>+_01_CODIGOS_Y_COSTOS_xlsm[[#This Row],[FABRICA]]&amp;_01_CODIGOS_Y_COSTOS_xlsm[[#This Row],[CODIGO]]</f>
        <v>INYECTGAS1114</v>
      </c>
      <c r="G2356"/>
      <c r="H2356"/>
      <c r="I2356"/>
      <c r="J2356"/>
      <c r="K2356"/>
      <c r="L2356"/>
    </row>
    <row r="2357" spans="1:12" x14ac:dyDescent="0.2">
      <c r="A2357" t="s">
        <v>5258</v>
      </c>
      <c r="B2357" s="10" t="s">
        <v>3774</v>
      </c>
      <c r="C2357" t="s">
        <v>8660</v>
      </c>
      <c r="D2357" t="s">
        <v>3775</v>
      </c>
      <c r="E2357" s="9">
        <v>265.59070000000003</v>
      </c>
      <c r="F2357" s="10" t="str">
        <f>+_01_CODIGOS_Y_COSTOS_xlsm[[#This Row],[FABRICA]]&amp;_01_CODIGOS_Y_COSTOS_xlsm[[#This Row],[CODIGO]]</f>
        <v>INYECTGAS1118</v>
      </c>
      <c r="G2357"/>
      <c r="H2357"/>
      <c r="I2357"/>
      <c r="J2357"/>
      <c r="K2357"/>
      <c r="L2357"/>
    </row>
    <row r="2358" spans="1:12" x14ac:dyDescent="0.2">
      <c r="A2358" t="s">
        <v>5258</v>
      </c>
      <c r="B2358" s="10" t="s">
        <v>3776</v>
      </c>
      <c r="C2358" t="s">
        <v>8531</v>
      </c>
      <c r="D2358" t="s">
        <v>3777</v>
      </c>
      <c r="E2358" s="9">
        <v>451.80939999999998</v>
      </c>
      <c r="F2358" s="10" t="str">
        <f>+_01_CODIGOS_Y_COSTOS_xlsm[[#This Row],[FABRICA]]&amp;_01_CODIGOS_Y_COSTOS_xlsm[[#This Row],[CODIGO]]</f>
        <v>INYECTGAS1112</v>
      </c>
      <c r="G2358"/>
      <c r="H2358"/>
      <c r="I2358"/>
      <c r="J2358"/>
      <c r="K2358"/>
      <c r="L2358"/>
    </row>
    <row r="2359" spans="1:12" x14ac:dyDescent="0.2">
      <c r="A2359" t="s">
        <v>5258</v>
      </c>
      <c r="B2359" s="10" t="s">
        <v>3778</v>
      </c>
      <c r="C2359" t="s">
        <v>8661</v>
      </c>
      <c r="D2359" t="s">
        <v>3779</v>
      </c>
      <c r="E2359" s="9">
        <v>348.0154</v>
      </c>
      <c r="F2359" s="10" t="str">
        <f>+_01_CODIGOS_Y_COSTOS_xlsm[[#This Row],[FABRICA]]&amp;_01_CODIGOS_Y_COSTOS_xlsm[[#This Row],[CODIGO]]</f>
        <v>INYECTGAS1115</v>
      </c>
      <c r="G2359"/>
      <c r="H2359"/>
      <c r="I2359"/>
      <c r="J2359"/>
      <c r="K2359"/>
      <c r="L2359"/>
    </row>
    <row r="2360" spans="1:12" x14ac:dyDescent="0.2">
      <c r="A2360" t="s">
        <v>5258</v>
      </c>
      <c r="B2360" s="10" t="s">
        <v>3780</v>
      </c>
      <c r="C2360" t="s">
        <v>8533</v>
      </c>
      <c r="D2360" t="s">
        <v>3781</v>
      </c>
      <c r="E2360" s="9">
        <v>554.07709999999997</v>
      </c>
      <c r="F2360" s="10" t="str">
        <f>+_01_CODIGOS_Y_COSTOS_xlsm[[#This Row],[FABRICA]]&amp;_01_CODIGOS_Y_COSTOS_xlsm[[#This Row],[CODIGO]]</f>
        <v>INYECTGAS1113</v>
      </c>
      <c r="G2360"/>
      <c r="H2360"/>
      <c r="I2360"/>
      <c r="J2360"/>
      <c r="K2360"/>
      <c r="L2360"/>
    </row>
    <row r="2361" spans="1:12" x14ac:dyDescent="0.2">
      <c r="A2361" t="s">
        <v>5258</v>
      </c>
      <c r="B2361" s="10" t="s">
        <v>3782</v>
      </c>
      <c r="C2361" t="s">
        <v>8662</v>
      </c>
      <c r="D2361" t="s">
        <v>3783</v>
      </c>
      <c r="E2361" s="9">
        <v>630.39620000000002</v>
      </c>
      <c r="F2361" s="10" t="str">
        <f>+_01_CODIGOS_Y_COSTOS_xlsm[[#This Row],[FABRICA]]&amp;_01_CODIGOS_Y_COSTOS_xlsm[[#This Row],[CODIGO]]</f>
        <v>INYECTGAS1120</v>
      </c>
      <c r="G2361"/>
      <c r="H2361"/>
      <c r="I2361"/>
      <c r="J2361"/>
      <c r="K2361"/>
      <c r="L2361"/>
    </row>
    <row r="2362" spans="1:12" x14ac:dyDescent="0.2">
      <c r="A2362" t="s">
        <v>5258</v>
      </c>
      <c r="B2362" s="10" t="s">
        <v>3784</v>
      </c>
      <c r="C2362" t="s">
        <v>8663</v>
      </c>
      <c r="D2362" t="s">
        <v>3785</v>
      </c>
      <c r="E2362" s="9">
        <v>288.4864</v>
      </c>
      <c r="F2362" s="10" t="str">
        <f>+_01_CODIGOS_Y_COSTOS_xlsm[[#This Row],[FABRICA]]&amp;_01_CODIGOS_Y_COSTOS_xlsm[[#This Row],[CODIGO]]</f>
        <v>INYECTGAS1121</v>
      </c>
      <c r="G2362"/>
      <c r="H2362"/>
      <c r="I2362"/>
      <c r="J2362"/>
      <c r="K2362"/>
      <c r="L2362"/>
    </row>
    <row r="2363" spans="1:12" x14ac:dyDescent="0.2">
      <c r="A2363" t="s">
        <v>5258</v>
      </c>
      <c r="B2363" s="10" t="s">
        <v>3786</v>
      </c>
      <c r="C2363" t="s">
        <v>8664</v>
      </c>
      <c r="D2363" t="s">
        <v>3787</v>
      </c>
      <c r="E2363" s="9">
        <v>505.2328</v>
      </c>
      <c r="F2363" s="10" t="str">
        <f>+_01_CODIGOS_Y_COSTOS_xlsm[[#This Row],[FABRICA]]&amp;_01_CODIGOS_Y_COSTOS_xlsm[[#This Row],[CODIGO]]</f>
        <v>INYECTGAS1122</v>
      </c>
      <c r="G2363"/>
      <c r="H2363"/>
      <c r="I2363"/>
      <c r="J2363"/>
      <c r="K2363"/>
      <c r="L2363"/>
    </row>
    <row r="2364" spans="1:12" x14ac:dyDescent="0.2">
      <c r="A2364" t="s">
        <v>5258</v>
      </c>
      <c r="B2364" s="10" t="s">
        <v>3788</v>
      </c>
      <c r="C2364" t="s">
        <v>8665</v>
      </c>
      <c r="D2364" t="s">
        <v>3789</v>
      </c>
      <c r="E2364" s="9">
        <v>195.37700000000001</v>
      </c>
      <c r="F2364" s="10" t="str">
        <f>+_01_CODIGOS_Y_COSTOS_xlsm[[#This Row],[FABRICA]]&amp;_01_CODIGOS_Y_COSTOS_xlsm[[#This Row],[CODIGO]]</f>
        <v>INYECTGAS1124</v>
      </c>
      <c r="G2364"/>
      <c r="H2364"/>
      <c r="I2364"/>
      <c r="J2364"/>
      <c r="K2364"/>
      <c r="L2364"/>
    </row>
    <row r="2365" spans="1:12" x14ac:dyDescent="0.2">
      <c r="A2365" t="s">
        <v>5258</v>
      </c>
      <c r="B2365" s="10" t="s">
        <v>3790</v>
      </c>
      <c r="C2365" t="s">
        <v>8666</v>
      </c>
      <c r="D2365" t="s">
        <v>3791</v>
      </c>
      <c r="E2365" s="9">
        <v>244.22130000000001</v>
      </c>
      <c r="F2365" s="10" t="str">
        <f>+_01_CODIGOS_Y_COSTOS_xlsm[[#This Row],[FABRICA]]&amp;_01_CODIGOS_Y_COSTOS_xlsm[[#This Row],[CODIGO]]</f>
        <v>INYECTGAS1125</v>
      </c>
      <c r="G2365"/>
      <c r="H2365"/>
      <c r="I2365"/>
      <c r="J2365"/>
      <c r="K2365"/>
      <c r="L2365"/>
    </row>
    <row r="2366" spans="1:12" x14ac:dyDescent="0.2">
      <c r="A2366" t="s">
        <v>5258</v>
      </c>
      <c r="B2366" s="10" t="s">
        <v>3792</v>
      </c>
      <c r="C2366" t="s">
        <v>8667</v>
      </c>
      <c r="D2366" t="s">
        <v>3793</v>
      </c>
      <c r="E2366" s="9">
        <v>545.68200000000002</v>
      </c>
      <c r="F2366" s="10" t="str">
        <f>+_01_CODIGOS_Y_COSTOS_xlsm[[#This Row],[FABRICA]]&amp;_01_CODIGOS_Y_COSTOS_xlsm[[#This Row],[CODIGO]]</f>
        <v>INYECTGAS1127</v>
      </c>
      <c r="G2366"/>
      <c r="H2366"/>
      <c r="I2366"/>
      <c r="J2366"/>
      <c r="K2366"/>
      <c r="L2366"/>
    </row>
    <row r="2367" spans="1:12" x14ac:dyDescent="0.2">
      <c r="A2367" t="s">
        <v>5258</v>
      </c>
      <c r="B2367" s="10" t="s">
        <v>3794</v>
      </c>
      <c r="C2367" t="s">
        <v>8668</v>
      </c>
      <c r="D2367" t="s">
        <v>3795</v>
      </c>
      <c r="E2367" s="9">
        <v>303.75020000000001</v>
      </c>
      <c r="F2367" s="10" t="str">
        <f>+_01_CODIGOS_Y_COSTOS_xlsm[[#This Row],[FABRICA]]&amp;_01_CODIGOS_Y_COSTOS_xlsm[[#This Row],[CODIGO]]</f>
        <v>INYECTGAS1126</v>
      </c>
      <c r="G2367"/>
      <c r="H2367"/>
      <c r="I2367"/>
      <c r="J2367"/>
      <c r="K2367"/>
      <c r="L2367"/>
    </row>
    <row r="2368" spans="1:12" x14ac:dyDescent="0.2">
      <c r="A2368" t="s">
        <v>5258</v>
      </c>
      <c r="B2368" s="10" t="s">
        <v>3796</v>
      </c>
      <c r="C2368" t="s">
        <v>8669</v>
      </c>
      <c r="D2368" t="s">
        <v>3797</v>
      </c>
      <c r="E2368" s="9">
        <v>303.75020000000001</v>
      </c>
      <c r="F2368" s="10" t="str">
        <f>+_01_CODIGOS_Y_COSTOS_xlsm[[#This Row],[FABRICA]]&amp;_01_CODIGOS_Y_COSTOS_xlsm[[#This Row],[CODIGO]]</f>
        <v>INYECTGAS1128</v>
      </c>
      <c r="G2368"/>
      <c r="H2368"/>
      <c r="I2368"/>
      <c r="J2368"/>
      <c r="K2368"/>
      <c r="L2368"/>
    </row>
    <row r="2369" spans="1:12" x14ac:dyDescent="0.2">
      <c r="A2369" t="s">
        <v>5258</v>
      </c>
      <c r="B2369" s="10" t="s">
        <v>3798</v>
      </c>
      <c r="C2369" t="s">
        <v>8670</v>
      </c>
      <c r="D2369" t="s">
        <v>3799</v>
      </c>
      <c r="E2369" s="9">
        <v>265.59070000000003</v>
      </c>
      <c r="F2369" s="10" t="str">
        <f>+_01_CODIGOS_Y_COSTOS_xlsm[[#This Row],[FABRICA]]&amp;_01_CODIGOS_Y_COSTOS_xlsm[[#This Row],[CODIGO]]</f>
        <v>INYECTGAS1129</v>
      </c>
      <c r="G2369"/>
      <c r="H2369"/>
      <c r="I2369"/>
      <c r="J2369"/>
      <c r="K2369"/>
      <c r="L2369"/>
    </row>
    <row r="2370" spans="1:12" x14ac:dyDescent="0.2">
      <c r="A2370" t="s">
        <v>5258</v>
      </c>
      <c r="B2370" s="10" t="s">
        <v>3800</v>
      </c>
      <c r="C2370" t="s">
        <v>8671</v>
      </c>
      <c r="D2370" t="s">
        <v>3801</v>
      </c>
      <c r="E2370" s="9">
        <v>174.77090000000001</v>
      </c>
      <c r="F2370" s="10" t="str">
        <f>+_01_CODIGOS_Y_COSTOS_xlsm[[#This Row],[FABRICA]]&amp;_01_CODIGOS_Y_COSTOS_xlsm[[#This Row],[CODIGO]]</f>
        <v>INYECTGAS1130</v>
      </c>
      <c r="G2370"/>
      <c r="H2370"/>
      <c r="I2370"/>
      <c r="J2370"/>
      <c r="K2370"/>
      <c r="L2370"/>
    </row>
    <row r="2371" spans="1:12" x14ac:dyDescent="0.2">
      <c r="A2371" t="s">
        <v>5258</v>
      </c>
      <c r="B2371" s="10" t="s">
        <v>3802</v>
      </c>
      <c r="C2371" t="s">
        <v>8672</v>
      </c>
      <c r="D2371" t="s">
        <v>3803</v>
      </c>
      <c r="E2371" s="9">
        <v>309.0926</v>
      </c>
      <c r="F2371" s="10" t="str">
        <f>+_01_CODIGOS_Y_COSTOS_xlsm[[#This Row],[FABRICA]]&amp;_01_CODIGOS_Y_COSTOS_xlsm[[#This Row],[CODIGO]]</f>
        <v>INYECTGAS1131</v>
      </c>
      <c r="G2371"/>
      <c r="H2371"/>
      <c r="I2371"/>
      <c r="J2371"/>
      <c r="K2371"/>
      <c r="L2371"/>
    </row>
    <row r="2372" spans="1:12" x14ac:dyDescent="0.2">
      <c r="A2372" t="s">
        <v>5258</v>
      </c>
      <c r="B2372" s="10" t="s">
        <v>3804</v>
      </c>
      <c r="C2372" t="s">
        <v>8673</v>
      </c>
      <c r="D2372" t="s">
        <v>3805</v>
      </c>
      <c r="E2372" s="9">
        <v>348.77850000000001</v>
      </c>
      <c r="F2372" s="10" t="str">
        <f>+_01_CODIGOS_Y_COSTOS_xlsm[[#This Row],[FABRICA]]&amp;_01_CODIGOS_Y_COSTOS_xlsm[[#This Row],[CODIGO]]</f>
        <v>INYECTGAS1133</v>
      </c>
      <c r="G2372"/>
      <c r="H2372"/>
      <c r="I2372"/>
      <c r="J2372"/>
      <c r="K2372"/>
      <c r="L2372"/>
    </row>
    <row r="2373" spans="1:12" x14ac:dyDescent="0.2">
      <c r="A2373" t="s">
        <v>5258</v>
      </c>
      <c r="B2373" s="10" t="s">
        <v>3806</v>
      </c>
      <c r="C2373" t="s">
        <v>8674</v>
      </c>
      <c r="D2373" t="s">
        <v>3807</v>
      </c>
      <c r="E2373" s="9">
        <v>207.5881</v>
      </c>
      <c r="F2373" s="10" t="str">
        <f>+_01_CODIGOS_Y_COSTOS_xlsm[[#This Row],[FABRICA]]&amp;_01_CODIGOS_Y_COSTOS_xlsm[[#This Row],[CODIGO]]</f>
        <v>INYECTGAS1134</v>
      </c>
      <c r="G2373"/>
      <c r="H2373"/>
      <c r="I2373"/>
      <c r="J2373"/>
      <c r="K2373"/>
      <c r="L2373"/>
    </row>
    <row r="2374" spans="1:12" x14ac:dyDescent="0.2">
      <c r="A2374" t="s">
        <v>5258</v>
      </c>
      <c r="B2374" s="10" t="s">
        <v>3808</v>
      </c>
      <c r="C2374" t="s">
        <v>8522</v>
      </c>
      <c r="D2374" t="s">
        <v>3809</v>
      </c>
      <c r="E2374" s="9">
        <v>198.4298</v>
      </c>
      <c r="F2374" s="10" t="str">
        <f>+_01_CODIGOS_Y_COSTOS_xlsm[[#This Row],[FABRICA]]&amp;_01_CODIGOS_Y_COSTOS_xlsm[[#This Row],[CODIGO]]</f>
        <v>INYECTGAS1147</v>
      </c>
      <c r="G2374"/>
      <c r="H2374"/>
      <c r="I2374"/>
      <c r="J2374"/>
      <c r="K2374"/>
      <c r="L2374"/>
    </row>
    <row r="2375" spans="1:12" x14ac:dyDescent="0.2">
      <c r="A2375" t="s">
        <v>5258</v>
      </c>
      <c r="B2375" s="10" t="s">
        <v>3810</v>
      </c>
      <c r="C2375" t="s">
        <v>8675</v>
      </c>
      <c r="D2375" t="s">
        <v>3811</v>
      </c>
      <c r="E2375" s="9">
        <v>301.46069999999997</v>
      </c>
      <c r="F2375" s="10" t="str">
        <f>+_01_CODIGOS_Y_COSTOS_xlsm[[#This Row],[FABRICA]]&amp;_01_CODIGOS_Y_COSTOS_xlsm[[#This Row],[CODIGO]]</f>
        <v>INYECTGAS1135</v>
      </c>
      <c r="G2375"/>
      <c r="H2375"/>
      <c r="I2375"/>
      <c r="J2375"/>
      <c r="K2375"/>
      <c r="L2375"/>
    </row>
    <row r="2376" spans="1:12" x14ac:dyDescent="0.2">
      <c r="A2376" t="s">
        <v>5258</v>
      </c>
      <c r="B2376" s="10" t="s">
        <v>3812</v>
      </c>
      <c r="C2376" t="s">
        <v>8676</v>
      </c>
      <c r="D2376" t="s">
        <v>3813</v>
      </c>
      <c r="E2376" s="9">
        <v>340.38339999999999</v>
      </c>
      <c r="F2376" s="10" t="str">
        <f>+_01_CODIGOS_Y_COSTOS_xlsm[[#This Row],[FABRICA]]&amp;_01_CODIGOS_Y_COSTOS_xlsm[[#This Row],[CODIGO]]</f>
        <v>INYECTGAS1301</v>
      </c>
      <c r="G2376"/>
      <c r="H2376"/>
      <c r="I2376"/>
      <c r="J2376"/>
      <c r="K2376"/>
      <c r="L2376"/>
    </row>
    <row r="2377" spans="1:12" x14ac:dyDescent="0.2">
      <c r="A2377" t="s">
        <v>5258</v>
      </c>
      <c r="B2377" s="10" t="s">
        <v>3814</v>
      </c>
      <c r="C2377" t="s">
        <v>8677</v>
      </c>
      <c r="D2377" t="s">
        <v>3815</v>
      </c>
      <c r="E2377" s="9">
        <v>251.85319999999999</v>
      </c>
      <c r="F2377" s="10" t="str">
        <f>+_01_CODIGOS_Y_COSTOS_xlsm[[#This Row],[FABRICA]]&amp;_01_CODIGOS_Y_COSTOS_xlsm[[#This Row],[CODIGO]]</f>
        <v>INYECTGAS1302</v>
      </c>
      <c r="G2377"/>
      <c r="H2377"/>
      <c r="I2377"/>
      <c r="J2377"/>
      <c r="K2377"/>
      <c r="L2377"/>
    </row>
    <row r="2378" spans="1:12" x14ac:dyDescent="0.2">
      <c r="A2378" t="s">
        <v>5258</v>
      </c>
      <c r="B2378" s="10" t="s">
        <v>3816</v>
      </c>
      <c r="C2378" t="s">
        <v>8678</v>
      </c>
      <c r="D2378" t="s">
        <v>3817</v>
      </c>
      <c r="E2378" s="9">
        <v>614.36919999999998</v>
      </c>
      <c r="F2378" s="10" t="str">
        <f>+_01_CODIGOS_Y_COSTOS_xlsm[[#This Row],[FABRICA]]&amp;_01_CODIGOS_Y_COSTOS_xlsm[[#This Row],[CODIGO]]</f>
        <v>INYECTGAS1304</v>
      </c>
      <c r="G2378"/>
      <c r="H2378"/>
      <c r="I2378"/>
      <c r="J2378"/>
      <c r="K2378"/>
      <c r="L2378"/>
    </row>
    <row r="2379" spans="1:12" x14ac:dyDescent="0.2">
      <c r="A2379" t="s">
        <v>5258</v>
      </c>
      <c r="B2379" s="10" t="s">
        <v>3818</v>
      </c>
      <c r="C2379" t="s">
        <v>8679</v>
      </c>
      <c r="D2379" t="s">
        <v>3819</v>
      </c>
      <c r="E2379" s="9">
        <v>630.39620000000002</v>
      </c>
      <c r="F2379" s="10" t="str">
        <f>+_01_CODIGOS_Y_COSTOS_xlsm[[#This Row],[FABRICA]]&amp;_01_CODIGOS_Y_COSTOS_xlsm[[#This Row],[CODIGO]]</f>
        <v>INYECTGAS1305</v>
      </c>
      <c r="G2379"/>
      <c r="H2379"/>
      <c r="I2379"/>
      <c r="J2379"/>
      <c r="K2379"/>
      <c r="L2379"/>
    </row>
    <row r="2380" spans="1:12" x14ac:dyDescent="0.2">
      <c r="A2380" t="s">
        <v>5258</v>
      </c>
      <c r="B2380" s="10" t="s">
        <v>3820</v>
      </c>
      <c r="C2380" t="s">
        <v>8680</v>
      </c>
      <c r="D2380" t="s">
        <v>3821</v>
      </c>
      <c r="E2380" s="9">
        <v>630.39620000000002</v>
      </c>
      <c r="F2380" s="10" t="str">
        <f>+_01_CODIGOS_Y_COSTOS_xlsm[[#This Row],[FABRICA]]&amp;_01_CODIGOS_Y_COSTOS_xlsm[[#This Row],[CODIGO]]</f>
        <v>INYECTGAS1328</v>
      </c>
      <c r="G2380"/>
      <c r="H2380"/>
      <c r="I2380"/>
      <c r="J2380"/>
      <c r="K2380"/>
      <c r="L2380"/>
    </row>
    <row r="2381" spans="1:12" x14ac:dyDescent="0.2">
      <c r="A2381" t="s">
        <v>5258</v>
      </c>
      <c r="B2381" s="10" t="s">
        <v>3822</v>
      </c>
      <c r="C2381" t="s">
        <v>8681</v>
      </c>
      <c r="D2381" t="s">
        <v>3823</v>
      </c>
      <c r="E2381" s="9">
        <v>904.38199999999995</v>
      </c>
      <c r="F2381" s="10" t="str">
        <f>+_01_CODIGOS_Y_COSTOS_xlsm[[#This Row],[FABRICA]]&amp;_01_CODIGOS_Y_COSTOS_xlsm[[#This Row],[CODIGO]]</f>
        <v>INYECTGAS1303</v>
      </c>
      <c r="G2381"/>
      <c r="H2381"/>
      <c r="I2381"/>
      <c r="J2381"/>
      <c r="K2381"/>
      <c r="L2381"/>
    </row>
    <row r="2382" spans="1:12" x14ac:dyDescent="0.2">
      <c r="A2382" t="s">
        <v>5258</v>
      </c>
      <c r="B2382" s="10" t="s">
        <v>3824</v>
      </c>
      <c r="C2382" t="s">
        <v>8682</v>
      </c>
      <c r="D2382" t="s">
        <v>3825</v>
      </c>
      <c r="E2382" s="9">
        <v>714.34730000000002</v>
      </c>
      <c r="F2382" s="10" t="str">
        <f>+_01_CODIGOS_Y_COSTOS_xlsm[[#This Row],[FABRICA]]&amp;_01_CODIGOS_Y_COSTOS_xlsm[[#This Row],[CODIGO]]</f>
        <v>INYECTGAS1321</v>
      </c>
      <c r="G2382"/>
      <c r="H2382"/>
      <c r="I2382"/>
      <c r="J2382"/>
      <c r="K2382"/>
      <c r="L2382"/>
    </row>
    <row r="2383" spans="1:12" x14ac:dyDescent="0.2">
      <c r="A2383" t="s">
        <v>5258</v>
      </c>
      <c r="B2383" s="10" t="s">
        <v>3826</v>
      </c>
      <c r="C2383" t="s">
        <v>8683</v>
      </c>
      <c r="D2383" t="s">
        <v>3827</v>
      </c>
      <c r="E2383" s="9">
        <v>802.11429999999996</v>
      </c>
      <c r="F2383" s="10" t="str">
        <f>+_01_CODIGOS_Y_COSTOS_xlsm[[#This Row],[FABRICA]]&amp;_01_CODIGOS_Y_COSTOS_xlsm[[#This Row],[CODIGO]]</f>
        <v>INYECTGAS1324</v>
      </c>
      <c r="G2383"/>
      <c r="H2383"/>
      <c r="I2383"/>
      <c r="J2383"/>
      <c r="K2383"/>
      <c r="L2383"/>
    </row>
    <row r="2384" spans="1:12" x14ac:dyDescent="0.2">
      <c r="A2384" t="s">
        <v>5258</v>
      </c>
      <c r="B2384" s="10" t="s">
        <v>3828</v>
      </c>
      <c r="C2384" t="s">
        <v>8684</v>
      </c>
      <c r="D2384" t="s">
        <v>3829</v>
      </c>
      <c r="E2384" s="9">
        <v>1054.7307000000001</v>
      </c>
      <c r="F2384" s="10" t="str">
        <f>+_01_CODIGOS_Y_COSTOS_xlsm[[#This Row],[FABRICA]]&amp;_01_CODIGOS_Y_COSTOS_xlsm[[#This Row],[CODIGO]]</f>
        <v>INYECTGAS1323</v>
      </c>
      <c r="G2384"/>
      <c r="H2384"/>
      <c r="I2384"/>
      <c r="J2384"/>
      <c r="K2384"/>
      <c r="L2384"/>
    </row>
    <row r="2385" spans="1:12" x14ac:dyDescent="0.2">
      <c r="A2385" t="s">
        <v>5258</v>
      </c>
      <c r="B2385" s="10" t="s">
        <v>3830</v>
      </c>
      <c r="C2385" t="s">
        <v>8685</v>
      </c>
      <c r="D2385" t="s">
        <v>3831</v>
      </c>
      <c r="E2385" s="9">
        <v>714.34730000000002</v>
      </c>
      <c r="F2385" s="10" t="str">
        <f>+_01_CODIGOS_Y_COSTOS_xlsm[[#This Row],[FABRICA]]&amp;_01_CODIGOS_Y_COSTOS_xlsm[[#This Row],[CODIGO]]</f>
        <v>INYECTGAS1326</v>
      </c>
      <c r="G2385"/>
      <c r="H2385"/>
      <c r="I2385"/>
      <c r="J2385"/>
      <c r="K2385"/>
      <c r="L2385"/>
    </row>
    <row r="2386" spans="1:12" x14ac:dyDescent="0.2">
      <c r="A2386" t="s">
        <v>5258</v>
      </c>
      <c r="B2386" s="10" t="s">
        <v>3832</v>
      </c>
      <c r="C2386" t="s">
        <v>8686</v>
      </c>
      <c r="D2386" t="s">
        <v>3833</v>
      </c>
      <c r="E2386" s="9">
        <v>248.8005</v>
      </c>
      <c r="F2386" s="10" t="str">
        <f>+_01_CODIGOS_Y_COSTOS_xlsm[[#This Row],[FABRICA]]&amp;_01_CODIGOS_Y_COSTOS_xlsm[[#This Row],[CODIGO]]</f>
        <v>INYECTGAS1315</v>
      </c>
      <c r="G2386"/>
      <c r="H2386"/>
      <c r="I2386"/>
      <c r="J2386"/>
      <c r="K2386"/>
      <c r="L2386"/>
    </row>
    <row r="2387" spans="1:12" x14ac:dyDescent="0.2">
      <c r="A2387" t="s">
        <v>5258</v>
      </c>
      <c r="B2387" s="10" t="s">
        <v>3834</v>
      </c>
      <c r="C2387" t="s">
        <v>8687</v>
      </c>
      <c r="D2387" t="s">
        <v>3835</v>
      </c>
      <c r="E2387" s="9">
        <v>232.77340000000001</v>
      </c>
      <c r="F2387" s="10" t="str">
        <f>+_01_CODIGOS_Y_COSTOS_xlsm[[#This Row],[FABRICA]]&amp;_01_CODIGOS_Y_COSTOS_xlsm[[#This Row],[CODIGO]]</f>
        <v>INYECTGAS1316</v>
      </c>
      <c r="G2387"/>
      <c r="H2387"/>
      <c r="I2387"/>
      <c r="J2387"/>
      <c r="K2387"/>
      <c r="L2387"/>
    </row>
    <row r="2388" spans="1:12" x14ac:dyDescent="0.2">
      <c r="A2388" t="s">
        <v>5258</v>
      </c>
      <c r="B2388" s="10" t="s">
        <v>3836</v>
      </c>
      <c r="C2388" t="s">
        <v>8688</v>
      </c>
      <c r="D2388" t="s">
        <v>3837</v>
      </c>
      <c r="E2388" s="9">
        <v>310.61900000000003</v>
      </c>
      <c r="F2388" s="10" t="str">
        <f>+_01_CODIGOS_Y_COSTOS_xlsm[[#This Row],[FABRICA]]&amp;_01_CODIGOS_Y_COSTOS_xlsm[[#This Row],[CODIGO]]</f>
        <v>INYECTGAS1325</v>
      </c>
      <c r="G2388"/>
      <c r="H2388"/>
      <c r="I2388"/>
      <c r="J2388"/>
      <c r="K2388"/>
      <c r="L2388"/>
    </row>
    <row r="2389" spans="1:12" x14ac:dyDescent="0.2">
      <c r="A2389" t="s">
        <v>5258</v>
      </c>
      <c r="B2389" s="10" t="s">
        <v>3838</v>
      </c>
      <c r="C2389" t="s">
        <v>8689</v>
      </c>
      <c r="D2389" t="s">
        <v>3839</v>
      </c>
      <c r="E2389" s="9">
        <v>233.53659999999999</v>
      </c>
      <c r="F2389" s="10" t="str">
        <f>+_01_CODIGOS_Y_COSTOS_xlsm[[#This Row],[FABRICA]]&amp;_01_CODIGOS_Y_COSTOS_xlsm[[#This Row],[CODIGO]]</f>
        <v>INYECTGAS1317</v>
      </c>
      <c r="G2389"/>
      <c r="H2389"/>
      <c r="I2389"/>
      <c r="J2389"/>
      <c r="K2389"/>
      <c r="L2389"/>
    </row>
    <row r="2390" spans="1:12" x14ac:dyDescent="0.2">
      <c r="A2390" t="s">
        <v>5258</v>
      </c>
      <c r="B2390" s="10" t="s">
        <v>3840</v>
      </c>
      <c r="C2390" t="s">
        <v>8690</v>
      </c>
      <c r="D2390" t="s">
        <v>3841</v>
      </c>
      <c r="E2390" s="9">
        <v>190.7979</v>
      </c>
      <c r="F2390" s="10" t="str">
        <f>+_01_CODIGOS_Y_COSTOS_xlsm[[#This Row],[FABRICA]]&amp;_01_CODIGOS_Y_COSTOS_xlsm[[#This Row],[CODIGO]]</f>
        <v>INYECTGAS1306</v>
      </c>
      <c r="G2390"/>
      <c r="H2390"/>
      <c r="I2390"/>
      <c r="J2390"/>
      <c r="K2390"/>
      <c r="L2390"/>
    </row>
    <row r="2391" spans="1:12" x14ac:dyDescent="0.2">
      <c r="A2391" t="s">
        <v>5258</v>
      </c>
      <c r="B2391" s="10" t="s">
        <v>3842</v>
      </c>
      <c r="C2391" t="s">
        <v>8691</v>
      </c>
      <c r="D2391" t="s">
        <v>3843</v>
      </c>
      <c r="E2391" s="9">
        <v>312.1454</v>
      </c>
      <c r="F2391" s="10" t="str">
        <f>+_01_CODIGOS_Y_COSTOS_xlsm[[#This Row],[FABRICA]]&amp;_01_CODIGOS_Y_COSTOS_xlsm[[#This Row],[CODIGO]]</f>
        <v>INYECTGAS1327</v>
      </c>
      <c r="G2391"/>
      <c r="H2391"/>
      <c r="I2391"/>
      <c r="J2391"/>
      <c r="K2391"/>
      <c r="L2391"/>
    </row>
    <row r="2392" spans="1:12" x14ac:dyDescent="0.2">
      <c r="A2392" t="s">
        <v>5258</v>
      </c>
      <c r="B2392" s="10" t="s">
        <v>3844</v>
      </c>
      <c r="C2392" t="s">
        <v>8692</v>
      </c>
      <c r="D2392" t="s">
        <v>3845</v>
      </c>
      <c r="E2392" s="9">
        <v>213.6936</v>
      </c>
      <c r="F2392" s="10" t="str">
        <f>+_01_CODIGOS_Y_COSTOS_xlsm[[#This Row],[FABRICA]]&amp;_01_CODIGOS_Y_COSTOS_xlsm[[#This Row],[CODIGO]]</f>
        <v>INYECTGAS1007</v>
      </c>
      <c r="G2392"/>
      <c r="H2392"/>
      <c r="I2392"/>
      <c r="J2392"/>
      <c r="K2392"/>
      <c r="L2392"/>
    </row>
    <row r="2393" spans="1:12" x14ac:dyDescent="0.2">
      <c r="A2393" t="s">
        <v>5258</v>
      </c>
      <c r="B2393" s="10" t="s">
        <v>3846</v>
      </c>
      <c r="C2393" t="s">
        <v>8693</v>
      </c>
      <c r="D2393" t="s">
        <v>3847</v>
      </c>
      <c r="E2393" s="9">
        <v>228.1943</v>
      </c>
      <c r="F2393" s="10" t="str">
        <f>+_01_CODIGOS_Y_COSTOS_xlsm[[#This Row],[FABRICA]]&amp;_01_CODIGOS_Y_COSTOS_xlsm[[#This Row],[CODIGO]]</f>
        <v>INYECTGAS1011</v>
      </c>
      <c r="G2393"/>
      <c r="H2393"/>
      <c r="I2393"/>
      <c r="J2393"/>
      <c r="K2393"/>
      <c r="L2393"/>
    </row>
    <row r="2394" spans="1:12" x14ac:dyDescent="0.2">
      <c r="A2394" t="s">
        <v>5258</v>
      </c>
      <c r="B2394" s="10" t="s">
        <v>3848</v>
      </c>
      <c r="C2394" t="s">
        <v>8694</v>
      </c>
      <c r="D2394" t="s">
        <v>3849</v>
      </c>
      <c r="E2394" s="9">
        <v>228.1943</v>
      </c>
      <c r="F2394" s="10" t="str">
        <f>+_01_CODIGOS_Y_COSTOS_xlsm[[#This Row],[FABRICA]]&amp;_01_CODIGOS_Y_COSTOS_xlsm[[#This Row],[CODIGO]]</f>
        <v>INYECTGAS1012</v>
      </c>
      <c r="G2394"/>
      <c r="H2394"/>
      <c r="I2394"/>
      <c r="J2394"/>
      <c r="K2394"/>
      <c r="L2394"/>
    </row>
    <row r="2395" spans="1:12" x14ac:dyDescent="0.2">
      <c r="A2395" t="s">
        <v>5258</v>
      </c>
      <c r="B2395" s="10" t="s">
        <v>3850</v>
      </c>
      <c r="C2395" t="s">
        <v>8695</v>
      </c>
      <c r="D2395" t="s">
        <v>3851</v>
      </c>
      <c r="E2395" s="9">
        <v>149.5855</v>
      </c>
      <c r="F2395" s="10" t="str">
        <f>+_01_CODIGOS_Y_COSTOS_xlsm[[#This Row],[FABRICA]]&amp;_01_CODIGOS_Y_COSTOS_xlsm[[#This Row],[CODIGO]]</f>
        <v>INYECTGAS1002</v>
      </c>
      <c r="G2395"/>
      <c r="H2395"/>
      <c r="I2395"/>
      <c r="J2395"/>
      <c r="K2395"/>
      <c r="L2395"/>
    </row>
    <row r="2396" spans="1:12" x14ac:dyDescent="0.2">
      <c r="A2396" t="s">
        <v>5258</v>
      </c>
      <c r="B2396" s="10" t="s">
        <v>3852</v>
      </c>
      <c r="C2396" t="s">
        <v>8519</v>
      </c>
      <c r="D2396" t="s">
        <v>3853</v>
      </c>
      <c r="E2396" s="9">
        <v>904.38199999999995</v>
      </c>
      <c r="F2396" s="10" t="str">
        <f>+_01_CODIGOS_Y_COSTOS_xlsm[[#This Row],[FABRICA]]&amp;_01_CODIGOS_Y_COSTOS_xlsm[[#This Row],[CODIGO]]</f>
        <v>INYECTGAS1420</v>
      </c>
      <c r="G2396"/>
      <c r="H2396"/>
      <c r="I2396"/>
      <c r="J2396"/>
      <c r="K2396"/>
      <c r="L2396"/>
    </row>
    <row r="2397" spans="1:12" x14ac:dyDescent="0.2">
      <c r="A2397" t="s">
        <v>5258</v>
      </c>
      <c r="B2397" s="10" t="s">
        <v>3854</v>
      </c>
      <c r="C2397" t="s">
        <v>8696</v>
      </c>
      <c r="D2397" t="s">
        <v>3855</v>
      </c>
      <c r="E2397" s="9">
        <v>239.6422</v>
      </c>
      <c r="F2397" s="10" t="str">
        <f>+_01_CODIGOS_Y_COSTOS_xlsm[[#This Row],[FABRICA]]&amp;_01_CODIGOS_Y_COSTOS_xlsm[[#This Row],[CODIGO]]</f>
        <v>INYECTGAS1419</v>
      </c>
      <c r="G2397"/>
      <c r="H2397"/>
      <c r="I2397"/>
      <c r="J2397"/>
      <c r="K2397"/>
      <c r="L2397"/>
    </row>
    <row r="2398" spans="1:12" x14ac:dyDescent="0.2">
      <c r="A2398" t="s">
        <v>5258</v>
      </c>
      <c r="B2398" s="10" t="s">
        <v>3856</v>
      </c>
      <c r="C2398" t="s">
        <v>8697</v>
      </c>
      <c r="D2398" t="s">
        <v>3857</v>
      </c>
      <c r="E2398" s="9">
        <v>150.34870000000001</v>
      </c>
      <c r="F2398" s="10" t="str">
        <f>+_01_CODIGOS_Y_COSTOS_xlsm[[#This Row],[FABRICA]]&amp;_01_CODIGOS_Y_COSTOS_xlsm[[#This Row],[CODIGO]]</f>
        <v>INYECTGAS1412</v>
      </c>
      <c r="G2398"/>
      <c r="H2398"/>
      <c r="I2398"/>
      <c r="J2398"/>
      <c r="K2398"/>
      <c r="L2398"/>
    </row>
    <row r="2399" spans="1:12" x14ac:dyDescent="0.2">
      <c r="A2399" t="s">
        <v>5258</v>
      </c>
      <c r="B2399" s="10" t="s">
        <v>3858</v>
      </c>
      <c r="C2399" t="s">
        <v>8698</v>
      </c>
      <c r="D2399" t="s">
        <v>3859</v>
      </c>
      <c r="E2399" s="9">
        <v>238.87899999999999</v>
      </c>
      <c r="F2399" s="10" t="str">
        <f>+_01_CODIGOS_Y_COSTOS_xlsm[[#This Row],[FABRICA]]&amp;_01_CODIGOS_Y_COSTOS_xlsm[[#This Row],[CODIGO]]</f>
        <v>INYECTGAS1205</v>
      </c>
      <c r="G2399"/>
      <c r="H2399"/>
      <c r="I2399"/>
      <c r="J2399"/>
      <c r="K2399"/>
      <c r="L2399"/>
    </row>
    <row r="2400" spans="1:12" x14ac:dyDescent="0.2">
      <c r="A2400" t="s">
        <v>5258</v>
      </c>
      <c r="B2400" s="10" t="s">
        <v>3860</v>
      </c>
      <c r="C2400" t="s">
        <v>8699</v>
      </c>
      <c r="D2400" t="s">
        <v>3861</v>
      </c>
      <c r="E2400" s="9">
        <v>168.6653</v>
      </c>
      <c r="F2400" s="10" t="str">
        <f>+_01_CODIGOS_Y_COSTOS_xlsm[[#This Row],[FABRICA]]&amp;_01_CODIGOS_Y_COSTOS_xlsm[[#This Row],[CODIGO]]</f>
        <v>INYECTGAS1209</v>
      </c>
      <c r="G2400"/>
      <c r="H2400"/>
      <c r="I2400"/>
      <c r="J2400"/>
      <c r="K2400"/>
      <c r="L2400"/>
    </row>
    <row r="2401" spans="1:12" x14ac:dyDescent="0.2">
      <c r="A2401" t="s">
        <v>5258</v>
      </c>
      <c r="B2401" s="10" t="s">
        <v>3862</v>
      </c>
      <c r="C2401" t="s">
        <v>8700</v>
      </c>
      <c r="D2401" t="s">
        <v>3863</v>
      </c>
      <c r="E2401" s="9">
        <v>199.19300000000001</v>
      </c>
      <c r="F2401" s="10" t="str">
        <f>+_01_CODIGOS_Y_COSTOS_xlsm[[#This Row],[FABRICA]]&amp;_01_CODIGOS_Y_COSTOS_xlsm[[#This Row],[CODIGO]]</f>
        <v>INYECTGAS1214</v>
      </c>
      <c r="G2401"/>
      <c r="H2401"/>
      <c r="I2401"/>
      <c r="J2401"/>
      <c r="K2401"/>
      <c r="L2401"/>
    </row>
    <row r="2402" spans="1:12" x14ac:dyDescent="0.2">
      <c r="A2402" t="s">
        <v>5258</v>
      </c>
      <c r="B2402" s="10" t="s">
        <v>3864</v>
      </c>
      <c r="C2402" t="s">
        <v>8701</v>
      </c>
      <c r="D2402" t="s">
        <v>3865</v>
      </c>
      <c r="E2402" s="9">
        <v>203.00899999999999</v>
      </c>
      <c r="F2402" s="10" t="str">
        <f>+_01_CODIGOS_Y_COSTOS_xlsm[[#This Row],[FABRICA]]&amp;_01_CODIGOS_Y_COSTOS_xlsm[[#This Row],[CODIGO]]</f>
        <v>INYECTGAS1215</v>
      </c>
      <c r="G2402"/>
      <c r="H2402"/>
      <c r="I2402"/>
      <c r="J2402"/>
      <c r="K2402"/>
      <c r="L2402"/>
    </row>
    <row r="2403" spans="1:12" x14ac:dyDescent="0.2">
      <c r="A2403" t="s">
        <v>5258</v>
      </c>
      <c r="B2403" s="10" t="s">
        <v>3866</v>
      </c>
      <c r="C2403" t="s">
        <v>5148</v>
      </c>
      <c r="D2403" t="s">
        <v>3868</v>
      </c>
      <c r="E2403" s="9">
        <v>6789.9557999999997</v>
      </c>
      <c r="F2403" s="10" t="str">
        <f>+_01_CODIGOS_Y_COSTOS_xlsm[[#This Row],[FABRICA]]&amp;_01_CODIGOS_Y_COSTOS_xlsm[[#This Row],[CODIGO]]</f>
        <v>INYECTGASC1327</v>
      </c>
      <c r="G2403"/>
      <c r="H2403"/>
      <c r="I2403"/>
      <c r="J2403"/>
      <c r="K2403"/>
      <c r="L2403"/>
    </row>
    <row r="2404" spans="1:12" x14ac:dyDescent="0.2">
      <c r="A2404" t="s">
        <v>3870</v>
      </c>
      <c r="B2404" s="10" t="s">
        <v>3869</v>
      </c>
      <c r="C2404" t="s">
        <v>8702</v>
      </c>
      <c r="D2404" t="s">
        <v>3871</v>
      </c>
      <c r="E2404" s="9">
        <v>23.547499999999999</v>
      </c>
      <c r="F2404" s="10" t="str">
        <f>+_01_CODIGOS_Y_COSTOS_xlsm[[#This Row],[FABRICA]]&amp;_01_CODIGOS_Y_COSTOS_xlsm[[#This Row],[CODIGO]]</f>
        <v>REGATONES1/2 camp. EXTERIORES CORTOS</v>
      </c>
      <c r="G2404"/>
      <c r="H2404"/>
      <c r="I2404"/>
      <c r="J2404"/>
      <c r="K2404"/>
      <c r="L2404"/>
    </row>
    <row r="2405" spans="1:12" x14ac:dyDescent="0.2">
      <c r="A2405" t="s">
        <v>3870</v>
      </c>
      <c r="B2405" s="10" t="s">
        <v>3872</v>
      </c>
      <c r="C2405" t="s">
        <v>4654</v>
      </c>
      <c r="D2405" t="s">
        <v>3873</v>
      </c>
      <c r="E2405" s="9">
        <v>13.4</v>
      </c>
      <c r="F2405" s="10" t="str">
        <f>+_01_CODIGOS_Y_COSTOS_xlsm[[#This Row],[FABRICA]]&amp;_01_CODIGOS_Y_COSTOS_xlsm[[#This Row],[CODIGO]]</f>
        <v>REGATONES5/8 " EXTERIORES CORTOS</v>
      </c>
      <c r="G2405"/>
      <c r="H2405"/>
      <c r="I2405"/>
      <c r="J2405"/>
      <c r="K2405"/>
      <c r="L2405"/>
    </row>
    <row r="2406" spans="1:12" x14ac:dyDescent="0.2">
      <c r="A2406" t="s">
        <v>3870</v>
      </c>
      <c r="B2406" s="10" t="s">
        <v>3874</v>
      </c>
      <c r="C2406" t="s">
        <v>8703</v>
      </c>
      <c r="D2406" t="s">
        <v>3875</v>
      </c>
      <c r="E2406" s="9">
        <v>14.6</v>
      </c>
      <c r="F2406" s="10" t="str">
        <f>+_01_CODIGOS_Y_COSTOS_xlsm[[#This Row],[FABRICA]]&amp;_01_CODIGOS_Y_COSTOS_xlsm[[#This Row],[CODIGO]]</f>
        <v>REGATONES3/4 " EXTERIORES CORTOS</v>
      </c>
      <c r="G2406"/>
      <c r="H2406"/>
      <c r="I2406"/>
      <c r="J2406"/>
      <c r="K2406"/>
      <c r="L2406"/>
    </row>
    <row r="2407" spans="1:12" x14ac:dyDescent="0.2">
      <c r="A2407" t="s">
        <v>3870</v>
      </c>
      <c r="B2407" s="10" t="s">
        <v>3876</v>
      </c>
      <c r="C2407" t="s">
        <v>4655</v>
      </c>
      <c r="D2407" t="s">
        <v>3877</v>
      </c>
      <c r="E2407" s="9">
        <v>15.3</v>
      </c>
      <c r="F2407" s="10" t="str">
        <f>+_01_CODIGOS_Y_COSTOS_xlsm[[#This Row],[FABRICA]]&amp;_01_CODIGOS_Y_COSTOS_xlsm[[#This Row],[CODIGO]]</f>
        <v>REGATONES7/8 " EXTERIORES CORTOS</v>
      </c>
      <c r="G2407"/>
      <c r="H2407"/>
      <c r="I2407"/>
      <c r="J2407"/>
      <c r="K2407"/>
      <c r="L2407"/>
    </row>
    <row r="2408" spans="1:12" x14ac:dyDescent="0.2">
      <c r="A2408" t="s">
        <v>3870</v>
      </c>
      <c r="B2408" s="10" t="s">
        <v>3878</v>
      </c>
      <c r="C2408" t="s">
        <v>4656</v>
      </c>
      <c r="D2408" t="s">
        <v>3879</v>
      </c>
      <c r="E2408" s="9">
        <v>18.899999999999999</v>
      </c>
      <c r="F2408" s="10" t="str">
        <f>+_01_CODIGOS_Y_COSTOS_xlsm[[#This Row],[FABRICA]]&amp;_01_CODIGOS_Y_COSTOS_xlsm[[#This Row],[CODIGO]]</f>
        <v>REGATONES1" EXTERIORES CORTOS</v>
      </c>
      <c r="G2408"/>
      <c r="H2408"/>
      <c r="I2408"/>
      <c r="J2408"/>
      <c r="K2408"/>
      <c r="L2408"/>
    </row>
    <row r="2409" spans="1:12" x14ac:dyDescent="0.2">
      <c r="A2409" t="s">
        <v>3870</v>
      </c>
      <c r="B2409" s="10" t="s">
        <v>3880</v>
      </c>
      <c r="C2409" t="s">
        <v>4657</v>
      </c>
      <c r="D2409" t="s">
        <v>3881</v>
      </c>
      <c r="E2409" s="9">
        <v>51.2</v>
      </c>
      <c r="F2409" s="10" t="str">
        <f>+_01_CODIGOS_Y_COSTOS_xlsm[[#This Row],[FABRICA]]&amp;_01_CODIGOS_Y_COSTOS_xlsm[[#This Row],[CODIGO]]</f>
        <v>REGATONES1" 1/8 EXTERIORES CORTOS</v>
      </c>
      <c r="G2409"/>
      <c r="H2409"/>
      <c r="I2409"/>
      <c r="J2409"/>
      <c r="K2409"/>
      <c r="L2409"/>
    </row>
    <row r="2410" spans="1:12" x14ac:dyDescent="0.2">
      <c r="A2410" t="s">
        <v>3870</v>
      </c>
      <c r="B2410" s="10" t="s">
        <v>3882</v>
      </c>
      <c r="C2410" t="s">
        <v>4658</v>
      </c>
      <c r="D2410" t="s">
        <v>3883</v>
      </c>
      <c r="E2410" s="9">
        <v>29.6</v>
      </c>
      <c r="F2410" s="10" t="str">
        <f>+_01_CODIGOS_Y_COSTOS_xlsm[[#This Row],[FABRICA]]&amp;_01_CODIGOS_Y_COSTOS_xlsm[[#This Row],[CODIGO]]</f>
        <v>REGATONES1" 1/4 EXTERIORES CORTOS</v>
      </c>
      <c r="G2410"/>
      <c r="H2410"/>
      <c r="I2410"/>
      <c r="J2410"/>
      <c r="K2410"/>
      <c r="L2410"/>
    </row>
    <row r="2411" spans="1:12" x14ac:dyDescent="0.2">
      <c r="A2411" t="s">
        <v>3870</v>
      </c>
      <c r="B2411" s="10" t="s">
        <v>3884</v>
      </c>
      <c r="C2411" t="s">
        <v>4659</v>
      </c>
      <c r="D2411" t="s">
        <v>3885</v>
      </c>
      <c r="E2411" s="9">
        <v>31.3</v>
      </c>
      <c r="F2411" s="10" t="str">
        <f>+_01_CODIGOS_Y_COSTOS_xlsm[[#This Row],[FABRICA]]&amp;_01_CODIGOS_Y_COSTOS_xlsm[[#This Row],[CODIGO]]</f>
        <v>REGATONES1" 1/2 EXTERIORES CORTOS</v>
      </c>
      <c r="G2411"/>
      <c r="H2411"/>
      <c r="I2411"/>
      <c r="J2411"/>
      <c r="K2411"/>
      <c r="L2411"/>
    </row>
    <row r="2412" spans="1:12" x14ac:dyDescent="0.2">
      <c r="A2412" t="s">
        <v>3870</v>
      </c>
      <c r="B2412" s="10" t="s">
        <v>3886</v>
      </c>
      <c r="C2412" t="s">
        <v>4660</v>
      </c>
      <c r="D2412" t="s">
        <v>3887</v>
      </c>
      <c r="E2412" s="9">
        <v>75</v>
      </c>
      <c r="F2412" s="10" t="str">
        <f>+_01_CODIGOS_Y_COSTOS_xlsm[[#This Row],[FABRICA]]&amp;_01_CODIGOS_Y_COSTOS_xlsm[[#This Row],[CODIGO]]</f>
        <v>REGATONES1" 3/4 EXTERIORES CORTOS</v>
      </c>
      <c r="G2412"/>
      <c r="H2412"/>
      <c r="I2412"/>
      <c r="J2412"/>
      <c r="K2412"/>
      <c r="L2412"/>
    </row>
    <row r="2413" spans="1:12" x14ac:dyDescent="0.2">
      <c r="A2413" t="s">
        <v>3870</v>
      </c>
      <c r="B2413" s="10" t="s">
        <v>3888</v>
      </c>
      <c r="C2413" t="s">
        <v>4661</v>
      </c>
      <c r="D2413" t="s">
        <v>3889</v>
      </c>
      <c r="E2413" s="9">
        <v>61.7</v>
      </c>
      <c r="F2413" s="10" t="str">
        <f>+_01_CODIGOS_Y_COSTOS_xlsm[[#This Row],[FABRICA]]&amp;_01_CODIGOS_Y_COSTOS_xlsm[[#This Row],[CODIGO]]</f>
        <v>REGATONES2" EXTERIORES CORTOS</v>
      </c>
      <c r="G2413"/>
      <c r="H2413"/>
      <c r="I2413"/>
      <c r="J2413"/>
      <c r="K2413"/>
      <c r="L2413"/>
    </row>
    <row r="2414" spans="1:12" x14ac:dyDescent="0.2">
      <c r="A2414" t="s">
        <v>3870</v>
      </c>
      <c r="B2414" s="10" t="s">
        <v>3890</v>
      </c>
      <c r="C2414" t="s">
        <v>8704</v>
      </c>
      <c r="D2414" t="s">
        <v>3891</v>
      </c>
      <c r="E2414" s="9">
        <v>109</v>
      </c>
      <c r="F2414" s="10" t="str">
        <f>+_01_CODIGOS_Y_COSTOS_xlsm[[#This Row],[FABRICA]]&amp;_01_CODIGOS_Y_COSTOS_xlsm[[#This Row],[CODIGO]]</f>
        <v>REGATONES2" 1/2 EXTERIORES CORTOS</v>
      </c>
      <c r="G2414"/>
      <c r="H2414"/>
      <c r="I2414"/>
      <c r="J2414"/>
      <c r="K2414"/>
      <c r="L2414"/>
    </row>
    <row r="2415" spans="1:12" x14ac:dyDescent="0.2">
      <c r="A2415" t="s">
        <v>3870</v>
      </c>
      <c r="B2415" s="10" t="s">
        <v>3892</v>
      </c>
      <c r="C2415" t="s">
        <v>4662</v>
      </c>
      <c r="D2415" t="s">
        <v>3893</v>
      </c>
      <c r="E2415" s="9">
        <v>119</v>
      </c>
      <c r="F2415" s="10" t="str">
        <f>+_01_CODIGOS_Y_COSTOS_xlsm[[#This Row],[FABRICA]]&amp;_01_CODIGOS_Y_COSTOS_xlsm[[#This Row],[CODIGO]]</f>
        <v>REGATONES3" EXTERIORES CORTOS</v>
      </c>
      <c r="G2415"/>
      <c r="H2415"/>
      <c r="I2415"/>
      <c r="J2415"/>
      <c r="K2415"/>
      <c r="L2415"/>
    </row>
    <row r="2416" spans="1:12" x14ac:dyDescent="0.2">
      <c r="A2416" t="s">
        <v>3870</v>
      </c>
      <c r="B2416" s="10" t="s">
        <v>3894</v>
      </c>
      <c r="C2416" t="s">
        <v>4663</v>
      </c>
      <c r="D2416" t="s">
        <v>3895</v>
      </c>
      <c r="E2416" s="9">
        <v>41.04</v>
      </c>
      <c r="F2416" s="10" t="str">
        <f>+_01_CODIGOS_Y_COSTOS_xlsm[[#This Row],[FABRICA]]&amp;_01_CODIGOS_Y_COSTOS_xlsm[[#This Row],[CODIGO]]</f>
        <v>REGATONES5/8 . EXTERIORES LARGOS</v>
      </c>
      <c r="G2416"/>
      <c r="H2416"/>
      <c r="I2416"/>
      <c r="J2416"/>
      <c r="K2416"/>
      <c r="L2416"/>
    </row>
    <row r="2417" spans="1:12" x14ac:dyDescent="0.2">
      <c r="A2417" t="s">
        <v>3870</v>
      </c>
      <c r="B2417" s="10" t="s">
        <v>3896</v>
      </c>
      <c r="C2417" t="s">
        <v>4664</v>
      </c>
      <c r="D2417" t="s">
        <v>3897</v>
      </c>
      <c r="E2417" s="9">
        <v>43.32</v>
      </c>
      <c r="F2417" s="10" t="str">
        <f>+_01_CODIGOS_Y_COSTOS_xlsm[[#This Row],[FABRICA]]&amp;_01_CODIGOS_Y_COSTOS_xlsm[[#This Row],[CODIGO]]</f>
        <v>REGATONES3/4 . EXTERIORES LARGOS</v>
      </c>
      <c r="G2417"/>
      <c r="H2417"/>
      <c r="I2417"/>
      <c r="J2417"/>
      <c r="K2417"/>
      <c r="L2417"/>
    </row>
    <row r="2418" spans="1:12" x14ac:dyDescent="0.2">
      <c r="A2418" t="s">
        <v>3870</v>
      </c>
      <c r="B2418" s="10" t="s">
        <v>3898</v>
      </c>
      <c r="C2418" t="s">
        <v>4665</v>
      </c>
      <c r="D2418" t="s">
        <v>3899</v>
      </c>
      <c r="E2418" s="9">
        <v>45.8</v>
      </c>
      <c r="F2418" s="10" t="str">
        <f>+_01_CODIGOS_Y_COSTOS_xlsm[[#This Row],[FABRICA]]&amp;_01_CODIGOS_Y_COSTOS_xlsm[[#This Row],[CODIGO]]</f>
        <v>REGATONES7/8 . EXTERIORES LARGOS</v>
      </c>
      <c r="G2418"/>
      <c r="H2418"/>
      <c r="I2418"/>
      <c r="J2418"/>
      <c r="K2418"/>
      <c r="L2418"/>
    </row>
    <row r="2419" spans="1:12" x14ac:dyDescent="0.2">
      <c r="A2419" t="s">
        <v>3870</v>
      </c>
      <c r="B2419" s="10" t="s">
        <v>3900</v>
      </c>
      <c r="C2419" t="s">
        <v>4666</v>
      </c>
      <c r="D2419" t="s">
        <v>3901</v>
      </c>
      <c r="E2419" s="9">
        <v>49.02</v>
      </c>
      <c r="F2419" s="10" t="str">
        <f>+_01_CODIGOS_Y_COSTOS_xlsm[[#This Row],[FABRICA]]&amp;_01_CODIGOS_Y_COSTOS_xlsm[[#This Row],[CODIGO]]</f>
        <v>REGATONES1" EXTERIORES LARGOS</v>
      </c>
      <c r="G2419"/>
      <c r="H2419"/>
      <c r="I2419"/>
      <c r="J2419"/>
      <c r="K2419"/>
      <c r="L2419"/>
    </row>
    <row r="2420" spans="1:12" x14ac:dyDescent="0.2">
      <c r="A2420" t="s">
        <v>3870</v>
      </c>
      <c r="B2420" s="10" t="s">
        <v>3902</v>
      </c>
      <c r="C2420" t="s">
        <v>4667</v>
      </c>
      <c r="D2420" t="s">
        <v>3903</v>
      </c>
      <c r="E2420" s="9">
        <v>24</v>
      </c>
      <c r="F2420" s="10" t="str">
        <f>+_01_CODIGOS_Y_COSTOS_xlsm[[#This Row],[FABRICA]]&amp;_01_CODIGOS_Y_COSTOS_xlsm[[#This Row],[CODIGO]]</f>
        <v>REGATONES5/8 . INTERIORES</v>
      </c>
      <c r="G2420"/>
      <c r="H2420"/>
      <c r="I2420"/>
      <c r="J2420"/>
      <c r="K2420"/>
      <c r="L2420"/>
    </row>
    <row r="2421" spans="1:12" x14ac:dyDescent="0.2">
      <c r="A2421" t="s">
        <v>3870</v>
      </c>
      <c r="B2421" s="10" t="s">
        <v>3904</v>
      </c>
      <c r="C2421" t="s">
        <v>8705</v>
      </c>
      <c r="D2421" t="s">
        <v>3905</v>
      </c>
      <c r="E2421" s="9">
        <v>17.149999999999999</v>
      </c>
      <c r="F2421" s="10" t="str">
        <f>+_01_CODIGOS_Y_COSTOS_xlsm[[#This Row],[FABRICA]]&amp;_01_CODIGOS_Y_COSTOS_xlsm[[#This Row],[CODIGO]]</f>
        <v>REGATONES3/4 . INTERIORES</v>
      </c>
      <c r="G2421"/>
      <c r="H2421"/>
      <c r="I2421"/>
      <c r="J2421"/>
      <c r="K2421"/>
      <c r="L2421"/>
    </row>
    <row r="2422" spans="1:12" x14ac:dyDescent="0.2">
      <c r="A2422" t="s">
        <v>3870</v>
      </c>
      <c r="B2422" s="10" t="s">
        <v>3906</v>
      </c>
      <c r="C2422" t="s">
        <v>4668</v>
      </c>
      <c r="D2422" t="s">
        <v>3907</v>
      </c>
      <c r="E2422" s="9">
        <v>18.95</v>
      </c>
      <c r="F2422" s="10" t="str">
        <f>+_01_CODIGOS_Y_COSTOS_xlsm[[#This Row],[FABRICA]]&amp;_01_CODIGOS_Y_COSTOS_xlsm[[#This Row],[CODIGO]]</f>
        <v>REGATONES7/8 . INTERIORES</v>
      </c>
      <c r="G2422"/>
      <c r="H2422"/>
      <c r="I2422"/>
      <c r="J2422"/>
      <c r="K2422"/>
      <c r="L2422"/>
    </row>
    <row r="2423" spans="1:12" x14ac:dyDescent="0.2">
      <c r="A2423" t="s">
        <v>3870</v>
      </c>
      <c r="B2423" s="10" t="s">
        <v>3908</v>
      </c>
      <c r="C2423" t="s">
        <v>4669</v>
      </c>
      <c r="D2423" t="s">
        <v>3909</v>
      </c>
      <c r="E2423" s="9">
        <v>23.6</v>
      </c>
      <c r="F2423" s="10" t="str">
        <f>+_01_CODIGOS_Y_COSTOS_xlsm[[#This Row],[FABRICA]]&amp;_01_CODIGOS_Y_COSTOS_xlsm[[#This Row],[CODIGO]]</f>
        <v>REGATONES1" INTERIORES</v>
      </c>
      <c r="G2423"/>
      <c r="H2423"/>
      <c r="I2423"/>
      <c r="J2423"/>
      <c r="K2423"/>
      <c r="L2423"/>
    </row>
    <row r="2424" spans="1:12" x14ac:dyDescent="0.2">
      <c r="A2424" t="s">
        <v>3870</v>
      </c>
      <c r="B2424" s="10" t="s">
        <v>3910</v>
      </c>
      <c r="C2424" t="s">
        <v>4670</v>
      </c>
      <c r="D2424" t="s">
        <v>3911</v>
      </c>
      <c r="E2424" s="9">
        <v>61.56</v>
      </c>
      <c r="F2424" s="10" t="str">
        <f>+_01_CODIGOS_Y_COSTOS_xlsm[[#This Row],[FABRICA]]&amp;_01_CODIGOS_Y_COSTOS_xlsm[[#This Row],[CODIGO]]</f>
        <v>REGATONES1" 1/8 INTERIORES</v>
      </c>
      <c r="G2424"/>
      <c r="H2424"/>
      <c r="I2424"/>
      <c r="J2424"/>
      <c r="K2424"/>
      <c r="L2424"/>
    </row>
    <row r="2425" spans="1:12" x14ac:dyDescent="0.2">
      <c r="A2425" t="s">
        <v>3870</v>
      </c>
      <c r="B2425" s="10" t="s">
        <v>3912</v>
      </c>
      <c r="C2425" t="s">
        <v>4671</v>
      </c>
      <c r="D2425" t="s">
        <v>3913</v>
      </c>
      <c r="E2425" s="9">
        <v>32.4</v>
      </c>
      <c r="F2425" s="10" t="str">
        <f>+_01_CODIGOS_Y_COSTOS_xlsm[[#This Row],[FABRICA]]&amp;_01_CODIGOS_Y_COSTOS_xlsm[[#This Row],[CODIGO]]</f>
        <v>REGATONES1" 1/4 INTERIORES</v>
      </c>
      <c r="G2425"/>
      <c r="H2425"/>
      <c r="I2425"/>
      <c r="J2425"/>
      <c r="K2425"/>
      <c r="L2425"/>
    </row>
    <row r="2426" spans="1:12" x14ac:dyDescent="0.2">
      <c r="A2426" t="s">
        <v>3870</v>
      </c>
      <c r="B2426" s="10" t="s">
        <v>3914</v>
      </c>
      <c r="C2426" t="s">
        <v>4672</v>
      </c>
      <c r="D2426" t="s">
        <v>3915</v>
      </c>
      <c r="E2426" s="9">
        <v>38.450000000000003</v>
      </c>
      <c r="F2426" s="10" t="str">
        <f>+_01_CODIGOS_Y_COSTOS_xlsm[[#This Row],[FABRICA]]&amp;_01_CODIGOS_Y_COSTOS_xlsm[[#This Row],[CODIGO]]</f>
        <v>REGATONES1" 1/2 INTERIORES</v>
      </c>
      <c r="G2426"/>
      <c r="H2426"/>
      <c r="I2426"/>
      <c r="J2426"/>
      <c r="K2426"/>
      <c r="L2426"/>
    </row>
    <row r="2427" spans="1:12" x14ac:dyDescent="0.2">
      <c r="A2427" t="s">
        <v>3870</v>
      </c>
      <c r="B2427" s="10" t="s">
        <v>3916</v>
      </c>
      <c r="C2427" t="s">
        <v>4673</v>
      </c>
      <c r="D2427" t="s">
        <v>3917</v>
      </c>
      <c r="E2427" s="9">
        <v>75</v>
      </c>
      <c r="F2427" s="10" t="str">
        <f>+_01_CODIGOS_Y_COSTOS_xlsm[[#This Row],[FABRICA]]&amp;_01_CODIGOS_Y_COSTOS_xlsm[[#This Row],[CODIGO]]</f>
        <v>REGATONES1" 3/4 INTERIORES</v>
      </c>
      <c r="G2427"/>
      <c r="H2427"/>
      <c r="I2427"/>
      <c r="J2427"/>
      <c r="K2427"/>
      <c r="L2427"/>
    </row>
    <row r="2428" spans="1:12" x14ac:dyDescent="0.2">
      <c r="A2428" t="s">
        <v>3870</v>
      </c>
      <c r="B2428" s="10" t="s">
        <v>3918</v>
      </c>
      <c r="C2428" t="s">
        <v>4674</v>
      </c>
      <c r="D2428" t="s">
        <v>3919</v>
      </c>
      <c r="E2428" s="9">
        <v>62.6</v>
      </c>
      <c r="F2428" s="10" t="str">
        <f>+_01_CODIGOS_Y_COSTOS_xlsm[[#This Row],[FABRICA]]&amp;_01_CODIGOS_Y_COSTOS_xlsm[[#This Row],[CODIGO]]</f>
        <v>REGATONES2" INTERIORES</v>
      </c>
      <c r="G2428"/>
      <c r="H2428"/>
      <c r="I2428"/>
      <c r="J2428"/>
      <c r="K2428"/>
      <c r="L2428"/>
    </row>
    <row r="2429" spans="1:12" x14ac:dyDescent="0.2">
      <c r="A2429" t="s">
        <v>3870</v>
      </c>
      <c r="B2429" s="10" t="s">
        <v>3920</v>
      </c>
      <c r="C2429" t="s">
        <v>8706</v>
      </c>
      <c r="D2429" t="s">
        <v>3921</v>
      </c>
      <c r="E2429" s="9">
        <v>105</v>
      </c>
      <c r="F2429" s="10" t="str">
        <f>+_01_CODIGOS_Y_COSTOS_xlsm[[#This Row],[FABRICA]]&amp;_01_CODIGOS_Y_COSTOS_xlsm[[#This Row],[CODIGO]]</f>
        <v>REGATONES2" 1/2 INTERIORES</v>
      </c>
      <c r="G2429"/>
      <c r="H2429"/>
      <c r="I2429"/>
      <c r="J2429"/>
      <c r="K2429"/>
      <c r="L2429"/>
    </row>
    <row r="2430" spans="1:12" x14ac:dyDescent="0.2">
      <c r="A2430" t="s">
        <v>3870</v>
      </c>
      <c r="B2430" s="10" t="s">
        <v>3922</v>
      </c>
      <c r="C2430" t="s">
        <v>4675</v>
      </c>
      <c r="D2430" t="s">
        <v>3923</v>
      </c>
      <c r="E2430" s="9">
        <v>112</v>
      </c>
      <c r="F2430" s="10" t="str">
        <f>+_01_CODIGOS_Y_COSTOS_xlsm[[#This Row],[FABRICA]]&amp;_01_CODIGOS_Y_COSTOS_xlsm[[#This Row],[CODIGO]]</f>
        <v>REGATONES3" INTERIORES</v>
      </c>
      <c r="G2430"/>
      <c r="H2430"/>
      <c r="I2430"/>
      <c r="J2430"/>
      <c r="K2430"/>
      <c r="L2430"/>
    </row>
    <row r="2431" spans="1:12" x14ac:dyDescent="0.2">
      <c r="A2431" t="s">
        <v>3870</v>
      </c>
      <c r="B2431" s="10" t="s">
        <v>3924</v>
      </c>
      <c r="C2431" t="s">
        <v>4676</v>
      </c>
      <c r="D2431" t="s">
        <v>3925</v>
      </c>
      <c r="E2431" s="9">
        <v>33.527000000000001</v>
      </c>
      <c r="F2431" s="10" t="str">
        <f>+_01_CODIGOS_Y_COSTOS_xlsm[[#This Row],[FABRICA]]&amp;_01_CODIGOS_Y_COSTOS_xlsm[[#This Row],[CODIGO]]</f>
        <v>REGATONES15x15 CUADRADOS</v>
      </c>
      <c r="G2431"/>
      <c r="H2431"/>
      <c r="I2431"/>
      <c r="J2431"/>
      <c r="K2431"/>
      <c r="L2431"/>
    </row>
    <row r="2432" spans="1:12" x14ac:dyDescent="0.2">
      <c r="A2432" t="s">
        <v>3870</v>
      </c>
      <c r="B2432" s="10" t="s">
        <v>3926</v>
      </c>
      <c r="C2432" t="s">
        <v>4677</v>
      </c>
      <c r="D2432" t="s">
        <v>3927</v>
      </c>
      <c r="E2432" s="9">
        <v>16.7</v>
      </c>
      <c r="F2432" s="10" t="str">
        <f>+_01_CODIGOS_Y_COSTOS_xlsm[[#This Row],[FABRICA]]&amp;_01_CODIGOS_Y_COSTOS_xlsm[[#This Row],[CODIGO]]</f>
        <v>REGATONES20x20 CUADRADOS</v>
      </c>
      <c r="G2432"/>
      <c r="H2432"/>
      <c r="I2432"/>
      <c r="J2432"/>
      <c r="K2432"/>
      <c r="L2432"/>
    </row>
    <row r="2433" spans="1:12" x14ac:dyDescent="0.2">
      <c r="A2433" t="s">
        <v>3870</v>
      </c>
      <c r="B2433" s="10" t="s">
        <v>3928</v>
      </c>
      <c r="C2433" t="s">
        <v>4678</v>
      </c>
      <c r="D2433" t="s">
        <v>3929</v>
      </c>
      <c r="E2433" s="9">
        <v>21.5</v>
      </c>
      <c r="F2433" s="10" t="str">
        <f>+_01_CODIGOS_Y_COSTOS_xlsm[[#This Row],[FABRICA]]&amp;_01_CODIGOS_Y_COSTOS_xlsm[[#This Row],[CODIGO]]</f>
        <v>REGATONES25x25 CUADRADOS</v>
      </c>
      <c r="G2433"/>
      <c r="H2433"/>
      <c r="I2433"/>
      <c r="J2433"/>
      <c r="K2433"/>
      <c r="L2433"/>
    </row>
    <row r="2434" spans="1:12" x14ac:dyDescent="0.2">
      <c r="A2434" t="s">
        <v>3870</v>
      </c>
      <c r="B2434" s="10" t="s">
        <v>3930</v>
      </c>
      <c r="C2434" t="s">
        <v>4679</v>
      </c>
      <c r="D2434" t="s">
        <v>3931</v>
      </c>
      <c r="E2434" s="9">
        <v>39.75</v>
      </c>
      <c r="F2434" s="10" t="str">
        <f>+_01_CODIGOS_Y_COSTOS_xlsm[[#This Row],[FABRICA]]&amp;_01_CODIGOS_Y_COSTOS_xlsm[[#This Row],[CODIGO]]</f>
        <v>REGATONES30x30 CUADRADOS</v>
      </c>
      <c r="G2434"/>
      <c r="H2434"/>
      <c r="I2434"/>
      <c r="J2434"/>
      <c r="K2434"/>
      <c r="L2434"/>
    </row>
    <row r="2435" spans="1:12" x14ac:dyDescent="0.2">
      <c r="A2435" t="s">
        <v>3870</v>
      </c>
      <c r="B2435" s="10" t="s">
        <v>3932</v>
      </c>
      <c r="C2435" t="s">
        <v>4680</v>
      </c>
      <c r="D2435" t="s">
        <v>3933</v>
      </c>
      <c r="E2435" s="9">
        <v>68.694000000000003</v>
      </c>
      <c r="F2435" s="10" t="str">
        <f>+_01_CODIGOS_Y_COSTOS_xlsm[[#This Row],[FABRICA]]&amp;_01_CODIGOS_Y_COSTOS_xlsm[[#This Row],[CODIGO]]</f>
        <v>REGATONES35x35 CUADRADOS</v>
      </c>
      <c r="G2435"/>
      <c r="H2435"/>
      <c r="I2435"/>
      <c r="J2435"/>
      <c r="K2435"/>
      <c r="L2435"/>
    </row>
    <row r="2436" spans="1:12" x14ac:dyDescent="0.2">
      <c r="A2436" t="s">
        <v>3870</v>
      </c>
      <c r="B2436" s="10" t="s">
        <v>3934</v>
      </c>
      <c r="C2436" t="s">
        <v>4681</v>
      </c>
      <c r="D2436" t="s">
        <v>3935</v>
      </c>
      <c r="E2436" s="9">
        <v>55.8</v>
      </c>
      <c r="F2436" s="10" t="str">
        <f>+_01_CODIGOS_Y_COSTOS_xlsm[[#This Row],[FABRICA]]&amp;_01_CODIGOS_Y_COSTOS_xlsm[[#This Row],[CODIGO]]</f>
        <v>REGATONES40x40 CUADRADOS</v>
      </c>
      <c r="G2436"/>
      <c r="H2436"/>
      <c r="I2436"/>
      <c r="J2436"/>
      <c r="K2436"/>
      <c r="L2436"/>
    </row>
    <row r="2437" spans="1:12" x14ac:dyDescent="0.2">
      <c r="A2437" t="s">
        <v>3870</v>
      </c>
      <c r="B2437" s="10" t="s">
        <v>3936</v>
      </c>
      <c r="C2437" t="s">
        <v>4682</v>
      </c>
      <c r="D2437" t="s">
        <v>3937</v>
      </c>
      <c r="E2437" s="9">
        <v>101.8961</v>
      </c>
      <c r="F2437" s="10" t="str">
        <f>+_01_CODIGOS_Y_COSTOS_xlsm[[#This Row],[FABRICA]]&amp;_01_CODIGOS_Y_COSTOS_xlsm[[#This Row],[CODIGO]]</f>
        <v>REGATONES50x50 CUADRADOS</v>
      </c>
      <c r="G2437"/>
      <c r="H2437"/>
      <c r="I2437"/>
      <c r="J2437"/>
      <c r="K2437"/>
      <c r="L2437"/>
    </row>
    <row r="2438" spans="1:12" x14ac:dyDescent="0.2">
      <c r="A2438" t="s">
        <v>3870</v>
      </c>
      <c r="B2438" s="10" t="s">
        <v>3938</v>
      </c>
      <c r="C2438" t="s">
        <v>4683</v>
      </c>
      <c r="D2438" t="s">
        <v>3939</v>
      </c>
      <c r="E2438" s="9">
        <v>88</v>
      </c>
      <c r="F2438" s="10" t="str">
        <f>+_01_CODIGOS_Y_COSTOS_xlsm[[#This Row],[FABRICA]]&amp;_01_CODIGOS_Y_COSTOS_xlsm[[#This Row],[CODIGO]]</f>
        <v>REGATONES60x60 CUADRADOS</v>
      </c>
      <c r="G2438"/>
      <c r="H2438"/>
      <c r="I2438"/>
      <c r="J2438"/>
      <c r="K2438"/>
      <c r="L2438"/>
    </row>
    <row r="2439" spans="1:12" x14ac:dyDescent="0.2">
      <c r="A2439" t="s">
        <v>3870</v>
      </c>
      <c r="B2439" s="10" t="s">
        <v>3940</v>
      </c>
      <c r="C2439" t="s">
        <v>4684</v>
      </c>
      <c r="D2439" t="s">
        <v>3941</v>
      </c>
      <c r="E2439" s="9">
        <v>19.399999999999999</v>
      </c>
      <c r="F2439" s="10" t="str">
        <f>+_01_CODIGOS_Y_COSTOS_xlsm[[#This Row],[FABRICA]]&amp;_01_CODIGOS_Y_COSTOS_xlsm[[#This Row],[CODIGO]]</f>
        <v>REGATONES10x20 RECTANGULARES</v>
      </c>
      <c r="G2439"/>
      <c r="H2439"/>
      <c r="I2439"/>
      <c r="J2439"/>
      <c r="K2439"/>
      <c r="L2439"/>
    </row>
    <row r="2440" spans="1:12" x14ac:dyDescent="0.2">
      <c r="A2440" t="s">
        <v>3870</v>
      </c>
      <c r="B2440" s="10" t="s">
        <v>3942</v>
      </c>
      <c r="C2440" t="s">
        <v>4685</v>
      </c>
      <c r="D2440" t="s">
        <v>3943</v>
      </c>
      <c r="E2440" s="9">
        <v>68.400000000000006</v>
      </c>
      <c r="F2440" s="10" t="str">
        <f>+_01_CODIGOS_Y_COSTOS_xlsm[[#This Row],[FABRICA]]&amp;_01_CODIGOS_Y_COSTOS_xlsm[[#This Row],[CODIGO]]</f>
        <v>REGATONES10x30 RECTANGULARES</v>
      </c>
      <c r="G2440"/>
      <c r="H2440"/>
      <c r="I2440"/>
      <c r="J2440"/>
      <c r="K2440"/>
      <c r="L2440"/>
    </row>
    <row r="2441" spans="1:12" x14ac:dyDescent="0.2">
      <c r="A2441" t="s">
        <v>3870</v>
      </c>
      <c r="B2441" s="10" t="s">
        <v>3944</v>
      </c>
      <c r="C2441" t="s">
        <v>4686</v>
      </c>
      <c r="D2441" t="s">
        <v>3945</v>
      </c>
      <c r="E2441" s="9">
        <v>35.799999999999997</v>
      </c>
      <c r="F2441" s="10" t="str">
        <f>+_01_CODIGOS_Y_COSTOS_xlsm[[#This Row],[FABRICA]]&amp;_01_CODIGOS_Y_COSTOS_xlsm[[#This Row],[CODIGO]]</f>
        <v>REGATONES15x30 aletado RECTANGULARES</v>
      </c>
      <c r="G2441"/>
      <c r="H2441"/>
      <c r="I2441"/>
      <c r="J2441"/>
      <c r="K2441"/>
      <c r="L2441"/>
    </row>
    <row r="2442" spans="1:12" x14ac:dyDescent="0.2">
      <c r="A2442" t="s">
        <v>3870</v>
      </c>
      <c r="B2442" s="10" t="s">
        <v>3946</v>
      </c>
      <c r="C2442" t="s">
        <v>4687</v>
      </c>
      <c r="D2442" t="s">
        <v>3947</v>
      </c>
      <c r="E2442" s="9">
        <v>27.477599999999999</v>
      </c>
      <c r="F2442" s="10" t="str">
        <f>+_01_CODIGOS_Y_COSTOS_xlsm[[#This Row],[FABRICA]]&amp;_01_CODIGOS_Y_COSTOS_xlsm[[#This Row],[CODIGO]]</f>
        <v>REGATONES15x25 RECTANGULARES</v>
      </c>
      <c r="G2442"/>
      <c r="H2442"/>
      <c r="I2442"/>
      <c r="J2442"/>
      <c r="K2442"/>
      <c r="L2442"/>
    </row>
    <row r="2443" spans="1:12" x14ac:dyDescent="0.2">
      <c r="A2443" t="s">
        <v>3870</v>
      </c>
      <c r="B2443" s="10" t="s">
        <v>3948</v>
      </c>
      <c r="C2443" t="s">
        <v>4688</v>
      </c>
      <c r="D2443" t="s">
        <v>3949</v>
      </c>
      <c r="E2443" s="9">
        <v>43</v>
      </c>
      <c r="F2443" s="10" t="str">
        <f>+_01_CODIGOS_Y_COSTOS_xlsm[[#This Row],[FABRICA]]&amp;_01_CODIGOS_Y_COSTOS_xlsm[[#This Row],[CODIGO]]</f>
        <v>REGATONES15x30 RECTANGULARES</v>
      </c>
      <c r="G2443"/>
      <c r="H2443"/>
      <c r="I2443"/>
      <c r="J2443"/>
      <c r="K2443"/>
      <c r="L2443"/>
    </row>
    <row r="2444" spans="1:12" x14ac:dyDescent="0.2">
      <c r="A2444" t="s">
        <v>3870</v>
      </c>
      <c r="B2444" s="10" t="s">
        <v>3950</v>
      </c>
      <c r="C2444" t="s">
        <v>4689</v>
      </c>
      <c r="D2444" t="s">
        <v>3951</v>
      </c>
      <c r="E2444" s="9">
        <v>33.527000000000001</v>
      </c>
      <c r="F2444" s="10" t="str">
        <f>+_01_CODIGOS_Y_COSTOS_xlsm[[#This Row],[FABRICA]]&amp;_01_CODIGOS_Y_COSTOS_xlsm[[#This Row],[CODIGO]]</f>
        <v>REGATONES20x30 RECTANGULARES</v>
      </c>
      <c r="G2444"/>
      <c r="H2444"/>
      <c r="I2444"/>
      <c r="J2444"/>
      <c r="K2444"/>
      <c r="L2444"/>
    </row>
    <row r="2445" spans="1:12" x14ac:dyDescent="0.2">
      <c r="A2445" t="s">
        <v>3870</v>
      </c>
      <c r="B2445" s="10" t="s">
        <v>3952</v>
      </c>
      <c r="C2445" t="s">
        <v>4690</v>
      </c>
      <c r="D2445" t="s">
        <v>3953</v>
      </c>
      <c r="E2445" s="9">
        <v>42.3613</v>
      </c>
      <c r="F2445" s="10" t="str">
        <f>+_01_CODIGOS_Y_COSTOS_xlsm[[#This Row],[FABRICA]]&amp;_01_CODIGOS_Y_COSTOS_xlsm[[#This Row],[CODIGO]]</f>
        <v>REGATONES20x40 RECTANGULARES</v>
      </c>
      <c r="G2445"/>
      <c r="H2445"/>
      <c r="I2445"/>
      <c r="J2445"/>
      <c r="K2445"/>
      <c r="L2445"/>
    </row>
    <row r="2446" spans="1:12" x14ac:dyDescent="0.2">
      <c r="A2446" t="s">
        <v>3870</v>
      </c>
      <c r="B2446" s="10" t="s">
        <v>3954</v>
      </c>
      <c r="C2446" t="s">
        <v>4691</v>
      </c>
      <c r="D2446" t="s">
        <v>3955</v>
      </c>
      <c r="E2446" s="9">
        <v>74.2</v>
      </c>
      <c r="F2446" s="10" t="str">
        <f>+_01_CODIGOS_Y_COSTOS_xlsm[[#This Row],[FABRICA]]&amp;_01_CODIGOS_Y_COSTOS_xlsm[[#This Row],[CODIGO]]</f>
        <v>REGATONES20x50 RECTANGULARES</v>
      </c>
      <c r="G2446"/>
      <c r="H2446"/>
      <c r="I2446"/>
      <c r="J2446"/>
      <c r="K2446"/>
      <c r="L2446"/>
    </row>
    <row r="2447" spans="1:12" x14ac:dyDescent="0.2">
      <c r="A2447" t="s">
        <v>3870</v>
      </c>
      <c r="B2447" s="10" t="s">
        <v>3956</v>
      </c>
      <c r="C2447" t="s">
        <v>4692</v>
      </c>
      <c r="D2447" t="s">
        <v>3957</v>
      </c>
      <c r="E2447" s="9">
        <v>56.100099999999998</v>
      </c>
      <c r="F2447" s="10" t="str">
        <f>+_01_CODIGOS_Y_COSTOS_xlsm[[#This Row],[FABRICA]]&amp;_01_CODIGOS_Y_COSTOS_xlsm[[#This Row],[CODIGO]]</f>
        <v>REGATONES30x40 RECTANGULARES</v>
      </c>
      <c r="G2447"/>
      <c r="H2447"/>
      <c r="I2447"/>
      <c r="J2447"/>
      <c r="K2447"/>
      <c r="L2447"/>
    </row>
    <row r="2448" spans="1:12" x14ac:dyDescent="0.2">
      <c r="A2448" t="s">
        <v>3870</v>
      </c>
      <c r="B2448" s="10" t="s">
        <v>3958</v>
      </c>
      <c r="C2448" t="s">
        <v>4693</v>
      </c>
      <c r="D2448" t="s">
        <v>3959</v>
      </c>
      <c r="E2448" s="9">
        <v>74.418499999999995</v>
      </c>
      <c r="F2448" s="10" t="str">
        <f>+_01_CODIGOS_Y_COSTOS_xlsm[[#This Row],[FABRICA]]&amp;_01_CODIGOS_Y_COSTOS_xlsm[[#This Row],[CODIGO]]</f>
        <v>REGATONES30x50 RECTANGULARES</v>
      </c>
      <c r="G2448"/>
      <c r="H2448"/>
      <c r="I2448"/>
      <c r="J2448"/>
      <c r="K2448"/>
      <c r="L2448"/>
    </row>
    <row r="2449" spans="1:12" x14ac:dyDescent="0.2">
      <c r="A2449" t="s">
        <v>3870</v>
      </c>
      <c r="B2449" s="10" t="s">
        <v>3960</v>
      </c>
      <c r="C2449" t="s">
        <v>4694</v>
      </c>
      <c r="D2449" t="s">
        <v>3961</v>
      </c>
      <c r="E2449" s="9">
        <v>235</v>
      </c>
      <c r="F2449" s="10" t="str">
        <f>+_01_CODIGOS_Y_COSTOS_xlsm[[#This Row],[FABRICA]]&amp;_01_CODIGOS_Y_COSTOS_xlsm[[#This Row],[CODIGO]]</f>
        <v>REGATONES5/16 . REGULABLES PLAST.</v>
      </c>
      <c r="G2449"/>
      <c r="H2449"/>
      <c r="I2449"/>
      <c r="J2449"/>
      <c r="K2449"/>
      <c r="L2449"/>
    </row>
    <row r="2450" spans="1:12" x14ac:dyDescent="0.2">
      <c r="A2450" t="s">
        <v>3870</v>
      </c>
      <c r="B2450" s="10" t="s">
        <v>3962</v>
      </c>
      <c r="C2450" t="s">
        <v>4695</v>
      </c>
      <c r="D2450" t="s">
        <v>3963</v>
      </c>
      <c r="E2450" s="9">
        <v>275</v>
      </c>
      <c r="F2450" s="10" t="str">
        <f>+_01_CODIGOS_Y_COSTOS_xlsm[[#This Row],[FABRICA]]&amp;_01_CODIGOS_Y_COSTOS_xlsm[[#This Row],[CODIGO]]</f>
        <v>REGATONES3/8 . REGULABLES PLAST.</v>
      </c>
      <c r="G2450"/>
      <c r="H2450"/>
      <c r="I2450"/>
      <c r="J2450"/>
      <c r="K2450"/>
      <c r="L2450"/>
    </row>
    <row r="2451" spans="1:12" x14ac:dyDescent="0.2">
      <c r="A2451" t="s">
        <v>3870</v>
      </c>
      <c r="B2451" s="10" t="s">
        <v>3964</v>
      </c>
      <c r="C2451" t="s">
        <v>4696</v>
      </c>
      <c r="D2451" t="s">
        <v>3965</v>
      </c>
      <c r="E2451" s="9">
        <v>297.67399999999998</v>
      </c>
      <c r="F2451" s="10" t="str">
        <f>+_01_CODIGOS_Y_COSTOS_xlsm[[#This Row],[FABRICA]]&amp;_01_CODIGOS_Y_COSTOS_xlsm[[#This Row],[CODIGO]]</f>
        <v>REGATONES1/4 grande PERILLA C/TORNILLO</v>
      </c>
      <c r="G2451"/>
      <c r="H2451"/>
      <c r="I2451"/>
      <c r="J2451"/>
      <c r="K2451"/>
      <c r="L2451"/>
    </row>
    <row r="2452" spans="1:12" x14ac:dyDescent="0.2">
      <c r="A2452" t="s">
        <v>3870</v>
      </c>
      <c r="B2452" s="10" t="s">
        <v>3966</v>
      </c>
      <c r="C2452" t="s">
        <v>4697</v>
      </c>
      <c r="D2452" t="s">
        <v>3967</v>
      </c>
      <c r="E2452" s="9">
        <v>257.60250000000002</v>
      </c>
      <c r="F2452" s="10" t="str">
        <f>+_01_CODIGOS_Y_COSTOS_xlsm[[#This Row],[FABRICA]]&amp;_01_CODIGOS_Y_COSTOS_xlsm[[#This Row],[CODIGO]]</f>
        <v>REGATONES1/4 chica PERILLA C/TORNILLO</v>
      </c>
      <c r="G2452"/>
      <c r="H2452"/>
      <c r="I2452"/>
      <c r="J2452"/>
      <c r="K2452"/>
      <c r="L2452"/>
    </row>
    <row r="2453" spans="1:12" x14ac:dyDescent="0.2">
      <c r="A2453" t="s">
        <v>3870</v>
      </c>
      <c r="B2453" s="10" t="s">
        <v>3968</v>
      </c>
      <c r="C2453" t="s">
        <v>5160</v>
      </c>
      <c r="D2453" t="s">
        <v>3969</v>
      </c>
      <c r="E2453" s="9">
        <v>337.74549999999999</v>
      </c>
      <c r="F2453" s="10" t="str">
        <f>+_01_CODIGOS_Y_COSTOS_xlsm[[#This Row],[FABRICA]]&amp;_01_CODIGOS_Y_COSTOS_xlsm[[#This Row],[CODIGO]]</f>
        <v>REGATONES5/16 . PERILLA C/TORNILLO</v>
      </c>
      <c r="G2453"/>
      <c r="H2453"/>
      <c r="I2453"/>
      <c r="J2453"/>
      <c r="K2453"/>
      <c r="L2453"/>
    </row>
    <row r="2454" spans="1:12" x14ac:dyDescent="0.2">
      <c r="A2454" t="s">
        <v>3870</v>
      </c>
      <c r="B2454" s="10" t="s">
        <v>3970</v>
      </c>
      <c r="C2454" t="s">
        <v>4698</v>
      </c>
      <c r="D2454" t="s">
        <v>3971</v>
      </c>
      <c r="E2454" s="9">
        <v>275</v>
      </c>
      <c r="F2454" s="10" t="str">
        <f>+_01_CODIGOS_Y_COSTOS_xlsm[[#This Row],[FABRICA]]&amp;_01_CODIGOS_Y_COSTOS_xlsm[[#This Row],[CODIGO]]</f>
        <v>REGATONES3/8 . PERILLA C/TORNILLO</v>
      </c>
      <c r="G2454"/>
      <c r="H2454"/>
      <c r="I2454"/>
      <c r="J2454"/>
      <c r="K2454"/>
      <c r="L2454"/>
    </row>
    <row r="2455" spans="1:12" x14ac:dyDescent="0.2">
      <c r="A2455" t="s">
        <v>3870</v>
      </c>
      <c r="B2455" s="10" t="s">
        <v>3972</v>
      </c>
      <c r="C2455" t="s">
        <v>5161</v>
      </c>
      <c r="D2455" t="s">
        <v>3973</v>
      </c>
      <c r="E2455" s="9">
        <v>251.87799999999999</v>
      </c>
      <c r="F2455" s="10" t="str">
        <f>+_01_CODIGOS_Y_COSTOS_xlsm[[#This Row],[FABRICA]]&amp;_01_CODIGOS_Y_COSTOS_xlsm[[#This Row],[CODIGO]]</f>
        <v>REGATONES1/4 . PERILLA C/TUERCA</v>
      </c>
      <c r="G2455"/>
      <c r="H2455"/>
      <c r="I2455"/>
      <c r="J2455"/>
      <c r="K2455"/>
      <c r="L2455"/>
    </row>
    <row r="2456" spans="1:12" x14ac:dyDescent="0.2">
      <c r="A2456" t="s">
        <v>3870</v>
      </c>
      <c r="B2456" s="10" t="s">
        <v>3974</v>
      </c>
      <c r="C2456" t="s">
        <v>4699</v>
      </c>
      <c r="D2456" t="s">
        <v>3975</v>
      </c>
      <c r="E2456" s="9">
        <v>240.429</v>
      </c>
      <c r="F2456" s="10" t="str">
        <f>+_01_CODIGOS_Y_COSTOS_xlsm[[#This Row],[FABRICA]]&amp;_01_CODIGOS_Y_COSTOS_xlsm[[#This Row],[CODIGO]]</f>
        <v>REGATONES5/16 . PERILLA C/TUERCA</v>
      </c>
      <c r="G2456"/>
      <c r="H2456"/>
      <c r="I2456"/>
      <c r="J2456"/>
      <c r="K2456"/>
      <c r="L2456"/>
    </row>
    <row r="2457" spans="1:12" x14ac:dyDescent="0.2">
      <c r="A2457" t="s">
        <v>3870</v>
      </c>
      <c r="B2457" s="10" t="s">
        <v>3976</v>
      </c>
      <c r="C2457" t="s">
        <v>4700</v>
      </c>
      <c r="D2457" t="s">
        <v>3977</v>
      </c>
      <c r="E2457" s="9">
        <v>729.6</v>
      </c>
      <c r="F2457" s="10" t="str">
        <f>+_01_CODIGOS_Y_COSTOS_xlsm[[#This Row],[FABRICA]]&amp;_01_CODIGOS_Y_COSTOS_xlsm[[#This Row],[CODIGO]]</f>
        <v>REGATONES3/8. PERILLA C/TUERCA</v>
      </c>
      <c r="G2457"/>
      <c r="H2457"/>
      <c r="I2457"/>
      <c r="J2457"/>
      <c r="K2457"/>
      <c r="L2457"/>
    </row>
    <row r="2458" spans="1:12" x14ac:dyDescent="0.2">
      <c r="A2458" t="s">
        <v>3870</v>
      </c>
      <c r="B2458" s="10" t="s">
        <v>3978</v>
      </c>
      <c r="C2458" t="s">
        <v>5072</v>
      </c>
      <c r="D2458" t="s">
        <v>3979</v>
      </c>
      <c r="E2458" s="9">
        <v>282</v>
      </c>
      <c r="F2458" s="10" t="str">
        <f>+_01_CODIGOS_Y_COSTOS_xlsm[[#This Row],[FABRICA]]&amp;_01_CODIGOS_Y_COSTOS_xlsm[[#This Row],[CODIGO]]</f>
        <v>REGATONESRO 20001</v>
      </c>
      <c r="G2458"/>
      <c r="H2458"/>
      <c r="I2458"/>
      <c r="J2458"/>
      <c r="K2458"/>
      <c r="L2458"/>
    </row>
    <row r="2459" spans="1:12" x14ac:dyDescent="0.2">
      <c r="A2459" t="s">
        <v>3870</v>
      </c>
      <c r="B2459" s="10" t="s">
        <v>3980</v>
      </c>
      <c r="C2459" t="s">
        <v>5073</v>
      </c>
      <c r="D2459" t="s">
        <v>3981</v>
      </c>
      <c r="E2459" s="9">
        <v>424</v>
      </c>
      <c r="F2459" s="10" t="str">
        <f>+_01_CODIGOS_Y_COSTOS_xlsm[[#This Row],[FABRICA]]&amp;_01_CODIGOS_Y_COSTOS_xlsm[[#This Row],[CODIGO]]</f>
        <v>REGATONESRO 20002</v>
      </c>
      <c r="G2459"/>
      <c r="H2459"/>
      <c r="I2459"/>
      <c r="J2459"/>
      <c r="K2459"/>
      <c r="L2459"/>
    </row>
    <row r="2460" spans="1:12" x14ac:dyDescent="0.2">
      <c r="A2460" t="s">
        <v>3870</v>
      </c>
      <c r="B2460" s="10" t="s">
        <v>3982</v>
      </c>
      <c r="C2460" t="s">
        <v>5074</v>
      </c>
      <c r="D2460" t="s">
        <v>3983</v>
      </c>
      <c r="E2460" s="9">
        <v>529</v>
      </c>
      <c r="F2460" s="10" t="str">
        <f>+_01_CODIGOS_Y_COSTOS_xlsm[[#This Row],[FABRICA]]&amp;_01_CODIGOS_Y_COSTOS_xlsm[[#This Row],[CODIGO]]</f>
        <v>REGATONESRO 20003</v>
      </c>
      <c r="G2460"/>
      <c r="H2460"/>
      <c r="I2460"/>
      <c r="J2460"/>
      <c r="K2460"/>
      <c r="L2460"/>
    </row>
    <row r="2461" spans="1:12" x14ac:dyDescent="0.2">
      <c r="A2461" t="s">
        <v>3870</v>
      </c>
      <c r="B2461" s="10" t="s">
        <v>3984</v>
      </c>
      <c r="C2461" t="s">
        <v>4147</v>
      </c>
      <c r="D2461" t="s">
        <v>3985</v>
      </c>
      <c r="E2461" s="9">
        <v>660</v>
      </c>
      <c r="F2461" s="10" t="str">
        <f>+_01_CODIGOS_Y_COSTOS_xlsm[[#This Row],[FABRICA]]&amp;_01_CODIGOS_Y_COSTOS_xlsm[[#This Row],[CODIGO]]</f>
        <v>REGATONESRO 20004</v>
      </c>
      <c r="G2461"/>
      <c r="H2461"/>
      <c r="I2461"/>
      <c r="J2461"/>
      <c r="K2461"/>
      <c r="L2461"/>
    </row>
    <row r="2462" spans="1:12" x14ac:dyDescent="0.2">
      <c r="A2462" t="s">
        <v>3870</v>
      </c>
      <c r="B2462" s="10" t="s">
        <v>3986</v>
      </c>
      <c r="C2462" t="s">
        <v>5069</v>
      </c>
      <c r="D2462" t="s">
        <v>3987</v>
      </c>
      <c r="E2462" s="9">
        <v>112</v>
      </c>
      <c r="F2462" s="10" t="str">
        <f>+_01_CODIGOS_Y_COSTOS_xlsm[[#This Row],[FABRICA]]&amp;_01_CODIGOS_Y_COSTOS_xlsm[[#This Row],[CODIGO]]</f>
        <v>REGATONESRG 20003</v>
      </c>
      <c r="G2462"/>
      <c r="H2462"/>
      <c r="I2462"/>
      <c r="J2462"/>
      <c r="K2462"/>
      <c r="L2462"/>
    </row>
    <row r="2463" spans="1:12" x14ac:dyDescent="0.2">
      <c r="A2463" t="s">
        <v>3870</v>
      </c>
      <c r="B2463" s="10" t="s">
        <v>3988</v>
      </c>
      <c r="C2463" t="s">
        <v>5070</v>
      </c>
      <c r="D2463" t="s">
        <v>3989</v>
      </c>
      <c r="E2463" s="9">
        <v>132</v>
      </c>
      <c r="F2463" s="10" t="str">
        <f>+_01_CODIGOS_Y_COSTOS_xlsm[[#This Row],[FABRICA]]&amp;_01_CODIGOS_Y_COSTOS_xlsm[[#This Row],[CODIGO]]</f>
        <v>REGATONESRG 20004</v>
      </c>
      <c r="G2463"/>
      <c r="H2463"/>
      <c r="I2463"/>
      <c r="J2463"/>
      <c r="K2463"/>
      <c r="L2463"/>
    </row>
    <row r="2464" spans="1:12" x14ac:dyDescent="0.2">
      <c r="A2464" t="s">
        <v>3870</v>
      </c>
      <c r="B2464" s="10" t="s">
        <v>3990</v>
      </c>
      <c r="C2464" t="s">
        <v>5071</v>
      </c>
      <c r="D2464" t="s">
        <v>3991</v>
      </c>
      <c r="E2464" s="9">
        <v>150</v>
      </c>
      <c r="F2464" s="10" t="str">
        <f>+_01_CODIGOS_Y_COSTOS_xlsm[[#This Row],[FABRICA]]&amp;_01_CODIGOS_Y_COSTOS_xlsm[[#This Row],[CODIGO]]</f>
        <v>REGATONESRG 20005</v>
      </c>
      <c r="G2464"/>
      <c r="H2464"/>
      <c r="I2464"/>
      <c r="J2464"/>
      <c r="K2464"/>
      <c r="L2464"/>
    </row>
    <row r="2465" spans="1:12" x14ac:dyDescent="0.2">
      <c r="A2465" t="s">
        <v>3870</v>
      </c>
      <c r="B2465" s="10" t="s">
        <v>3992</v>
      </c>
      <c r="C2465" t="s">
        <v>4148</v>
      </c>
      <c r="D2465" t="s">
        <v>3993</v>
      </c>
      <c r="E2465" s="9">
        <v>167</v>
      </c>
      <c r="F2465" s="10" t="str">
        <f>+_01_CODIGOS_Y_COSTOS_xlsm[[#This Row],[FABRICA]]&amp;_01_CODIGOS_Y_COSTOS_xlsm[[#This Row],[CODIGO]]</f>
        <v>REGATONESRG 20006</v>
      </c>
      <c r="G2465"/>
      <c r="H2465"/>
      <c r="I2465"/>
      <c r="J2465"/>
      <c r="K2465"/>
      <c r="L2465"/>
    </row>
    <row r="2466" spans="1:12" x14ac:dyDescent="0.2">
      <c r="A2466" t="s">
        <v>3870</v>
      </c>
      <c r="B2466" s="10" t="s">
        <v>3994</v>
      </c>
      <c r="C2466" t="s">
        <v>4149</v>
      </c>
      <c r="D2466" t="s">
        <v>3995</v>
      </c>
      <c r="E2466" s="9">
        <v>195</v>
      </c>
      <c r="F2466" s="10" t="str">
        <f>+_01_CODIGOS_Y_COSTOS_xlsm[[#This Row],[FABRICA]]&amp;_01_CODIGOS_Y_COSTOS_xlsm[[#This Row],[CODIGO]]</f>
        <v>REGATONESRG 20007</v>
      </c>
      <c r="G2466"/>
      <c r="H2466"/>
      <c r="I2466"/>
      <c r="J2466"/>
      <c r="K2466"/>
      <c r="L2466"/>
    </row>
    <row r="2467" spans="1:12" x14ac:dyDescent="0.2">
      <c r="A2467" t="s">
        <v>3870</v>
      </c>
      <c r="B2467" s="10" t="s">
        <v>3996</v>
      </c>
      <c r="C2467" t="s">
        <v>4150</v>
      </c>
      <c r="D2467" t="s">
        <v>3997</v>
      </c>
      <c r="E2467" s="9">
        <v>235</v>
      </c>
      <c r="F2467" s="10" t="str">
        <f>+_01_CODIGOS_Y_COSTOS_xlsm[[#This Row],[FABRICA]]&amp;_01_CODIGOS_Y_COSTOS_xlsm[[#This Row],[CODIGO]]</f>
        <v>REGATONESRG 20008</v>
      </c>
      <c r="G2467"/>
      <c r="H2467"/>
      <c r="I2467"/>
      <c r="J2467"/>
      <c r="K2467"/>
      <c r="L2467"/>
    </row>
    <row r="2468" spans="1:12" x14ac:dyDescent="0.2">
      <c r="A2468" t="s">
        <v>3870</v>
      </c>
      <c r="B2468" s="10" t="s">
        <v>5880</v>
      </c>
      <c r="C2468" t="s">
        <v>6010</v>
      </c>
      <c r="D2468" t="s">
        <v>5881</v>
      </c>
      <c r="E2468" s="9">
        <v>0</v>
      </c>
      <c r="F2468" s="10" t="str">
        <f>+_01_CODIGOS_Y_COSTOS_xlsm[[#This Row],[FABRICA]]&amp;_01_CODIGOS_Y_COSTOS_xlsm[[#This Row],[CODIGO]]</f>
        <v>REGATONES0</v>
      </c>
      <c r="G2468"/>
      <c r="H2468"/>
      <c r="I2468"/>
      <c r="J2468"/>
      <c r="K2468"/>
      <c r="L2468"/>
    </row>
    <row r="2469" spans="1:12" x14ac:dyDescent="0.2">
      <c r="A2469" t="s">
        <v>3870</v>
      </c>
      <c r="B2469" s="10" t="s">
        <v>5882</v>
      </c>
      <c r="C2469" t="s">
        <v>6010</v>
      </c>
      <c r="D2469" t="s">
        <v>5883</v>
      </c>
      <c r="E2469" s="9">
        <v>0</v>
      </c>
      <c r="F2469" s="10" t="str">
        <f>+_01_CODIGOS_Y_COSTOS_xlsm[[#This Row],[FABRICA]]&amp;_01_CODIGOS_Y_COSTOS_xlsm[[#This Row],[CODIGO]]</f>
        <v>REGATONES0</v>
      </c>
      <c r="G2469"/>
      <c r="H2469"/>
      <c r="I2469"/>
      <c r="J2469"/>
      <c r="K2469"/>
      <c r="L2469"/>
    </row>
    <row r="2470" spans="1:12" x14ac:dyDescent="0.2">
      <c r="A2470" t="s">
        <v>3870</v>
      </c>
      <c r="B2470" s="10" t="s">
        <v>5884</v>
      </c>
      <c r="C2470" t="s">
        <v>6010</v>
      </c>
      <c r="D2470" t="s">
        <v>5885</v>
      </c>
      <c r="E2470" s="9">
        <v>0</v>
      </c>
      <c r="F2470" s="10" t="str">
        <f>+_01_CODIGOS_Y_COSTOS_xlsm[[#This Row],[FABRICA]]&amp;_01_CODIGOS_Y_COSTOS_xlsm[[#This Row],[CODIGO]]</f>
        <v>REGATONES0</v>
      </c>
      <c r="G2470"/>
      <c r="H2470"/>
      <c r="I2470"/>
      <c r="J2470"/>
      <c r="K2470"/>
      <c r="L2470"/>
    </row>
    <row r="2471" spans="1:12" x14ac:dyDescent="0.2">
      <c r="A2471" t="s">
        <v>3870</v>
      </c>
      <c r="B2471" s="10" t="s">
        <v>5886</v>
      </c>
      <c r="C2471" t="s">
        <v>6010</v>
      </c>
      <c r="D2471" t="s">
        <v>5887</v>
      </c>
      <c r="E2471" s="9">
        <v>0</v>
      </c>
      <c r="F2471" s="10" t="str">
        <f>+_01_CODIGOS_Y_COSTOS_xlsm[[#This Row],[FABRICA]]&amp;_01_CODIGOS_Y_COSTOS_xlsm[[#This Row],[CODIGO]]</f>
        <v>REGATONES0</v>
      </c>
      <c r="G2471"/>
      <c r="H2471"/>
      <c r="I2471"/>
      <c r="J2471"/>
      <c r="K2471"/>
      <c r="L2471"/>
    </row>
    <row r="2472" spans="1:12" x14ac:dyDescent="0.2">
      <c r="A2472" t="s">
        <v>3870</v>
      </c>
      <c r="B2472" s="10" t="s">
        <v>5888</v>
      </c>
      <c r="C2472" t="s">
        <v>6010</v>
      </c>
      <c r="D2472" t="s">
        <v>5889</v>
      </c>
      <c r="E2472" s="9">
        <v>0</v>
      </c>
      <c r="F2472" s="10" t="str">
        <f>+_01_CODIGOS_Y_COSTOS_xlsm[[#This Row],[FABRICA]]&amp;_01_CODIGOS_Y_COSTOS_xlsm[[#This Row],[CODIGO]]</f>
        <v>REGATONES0</v>
      </c>
      <c r="G2472"/>
      <c r="H2472"/>
      <c r="I2472"/>
      <c r="J2472"/>
      <c r="K2472"/>
      <c r="L2472"/>
    </row>
    <row r="2473" spans="1:12" x14ac:dyDescent="0.2">
      <c r="A2473" t="s">
        <v>3870</v>
      </c>
      <c r="B2473" s="10" t="s">
        <v>5890</v>
      </c>
      <c r="C2473" t="s">
        <v>6010</v>
      </c>
      <c r="D2473" t="s">
        <v>5891</v>
      </c>
      <c r="E2473" s="9">
        <v>0</v>
      </c>
      <c r="F2473" s="10" t="str">
        <f>+_01_CODIGOS_Y_COSTOS_xlsm[[#This Row],[FABRICA]]&amp;_01_CODIGOS_Y_COSTOS_xlsm[[#This Row],[CODIGO]]</f>
        <v>REGATONES0</v>
      </c>
      <c r="G2473"/>
      <c r="H2473"/>
      <c r="I2473"/>
      <c r="J2473"/>
      <c r="K2473"/>
      <c r="L2473"/>
    </row>
    <row r="2474" spans="1:12" x14ac:dyDescent="0.2">
      <c r="A2474" t="s">
        <v>3870</v>
      </c>
      <c r="B2474" s="10" t="s">
        <v>5892</v>
      </c>
      <c r="C2474" t="s">
        <v>6010</v>
      </c>
      <c r="D2474" t="s">
        <v>5893</v>
      </c>
      <c r="E2474" s="9">
        <v>0</v>
      </c>
      <c r="F2474" s="10" t="str">
        <f>+_01_CODIGOS_Y_COSTOS_xlsm[[#This Row],[FABRICA]]&amp;_01_CODIGOS_Y_COSTOS_xlsm[[#This Row],[CODIGO]]</f>
        <v>REGATONES0</v>
      </c>
      <c r="G2474"/>
      <c r="H2474"/>
      <c r="I2474"/>
      <c r="J2474"/>
      <c r="K2474"/>
      <c r="L2474"/>
    </row>
    <row r="2475" spans="1:12" x14ac:dyDescent="0.2">
      <c r="A2475" t="s">
        <v>3870</v>
      </c>
      <c r="B2475" s="10" t="s">
        <v>5894</v>
      </c>
      <c r="C2475" t="s">
        <v>6010</v>
      </c>
      <c r="D2475" t="s">
        <v>5895</v>
      </c>
      <c r="E2475" s="9">
        <v>0</v>
      </c>
      <c r="F2475" s="10" t="str">
        <f>+_01_CODIGOS_Y_COSTOS_xlsm[[#This Row],[FABRICA]]&amp;_01_CODIGOS_Y_COSTOS_xlsm[[#This Row],[CODIGO]]</f>
        <v>REGATONES0</v>
      </c>
      <c r="G2475"/>
      <c r="H2475"/>
      <c r="I2475"/>
      <c r="J2475"/>
      <c r="K2475"/>
      <c r="L2475"/>
    </row>
    <row r="2476" spans="1:12" x14ac:dyDescent="0.2">
      <c r="A2476" t="s">
        <v>3870</v>
      </c>
      <c r="B2476" s="10" t="s">
        <v>5896</v>
      </c>
      <c r="C2476" t="s">
        <v>6010</v>
      </c>
      <c r="D2476" t="s">
        <v>5897</v>
      </c>
      <c r="E2476" s="9">
        <v>0</v>
      </c>
      <c r="F2476" s="10" t="str">
        <f>+_01_CODIGOS_Y_COSTOS_xlsm[[#This Row],[FABRICA]]&amp;_01_CODIGOS_Y_COSTOS_xlsm[[#This Row],[CODIGO]]</f>
        <v>REGATONES0</v>
      </c>
      <c r="G2476"/>
      <c r="H2476"/>
      <c r="I2476"/>
      <c r="J2476"/>
      <c r="K2476"/>
      <c r="L2476"/>
    </row>
    <row r="2477" spans="1:12" x14ac:dyDescent="0.2">
      <c r="A2477" t="s">
        <v>3870</v>
      </c>
      <c r="B2477" s="10" t="s">
        <v>5898</v>
      </c>
      <c r="C2477" t="s">
        <v>6010</v>
      </c>
      <c r="D2477" t="s">
        <v>5899</v>
      </c>
      <c r="E2477" s="9">
        <v>0</v>
      </c>
      <c r="F2477" s="10" t="str">
        <f>+_01_CODIGOS_Y_COSTOS_xlsm[[#This Row],[FABRICA]]&amp;_01_CODIGOS_Y_COSTOS_xlsm[[#This Row],[CODIGO]]</f>
        <v>REGATONES0</v>
      </c>
      <c r="G2477"/>
      <c r="H2477"/>
      <c r="I2477"/>
      <c r="J2477"/>
      <c r="K2477"/>
      <c r="L2477"/>
    </row>
    <row r="2478" spans="1:12" x14ac:dyDescent="0.2">
      <c r="A2478" t="s">
        <v>3870</v>
      </c>
      <c r="B2478" s="10" t="s">
        <v>5900</v>
      </c>
      <c r="C2478" t="s">
        <v>6010</v>
      </c>
      <c r="D2478" t="s">
        <v>5901</v>
      </c>
      <c r="E2478" s="9">
        <v>0</v>
      </c>
      <c r="F2478" s="10" t="str">
        <f>+_01_CODIGOS_Y_COSTOS_xlsm[[#This Row],[FABRICA]]&amp;_01_CODIGOS_Y_COSTOS_xlsm[[#This Row],[CODIGO]]</f>
        <v>REGATONES0</v>
      </c>
      <c r="G2478"/>
      <c r="H2478"/>
      <c r="I2478"/>
      <c r="J2478"/>
      <c r="K2478"/>
      <c r="L2478"/>
    </row>
    <row r="2479" spans="1:12" x14ac:dyDescent="0.2">
      <c r="A2479" t="s">
        <v>3870</v>
      </c>
      <c r="B2479" s="10" t="s">
        <v>5902</v>
      </c>
      <c r="C2479" t="s">
        <v>6010</v>
      </c>
      <c r="D2479" t="s">
        <v>5903</v>
      </c>
      <c r="E2479" s="9">
        <v>0</v>
      </c>
      <c r="F2479" s="10" t="str">
        <f>+_01_CODIGOS_Y_COSTOS_xlsm[[#This Row],[FABRICA]]&amp;_01_CODIGOS_Y_COSTOS_xlsm[[#This Row],[CODIGO]]</f>
        <v>REGATONES0</v>
      </c>
      <c r="G2479"/>
      <c r="H2479"/>
      <c r="I2479"/>
      <c r="J2479"/>
      <c r="K2479"/>
      <c r="L2479"/>
    </row>
    <row r="2480" spans="1:12" x14ac:dyDescent="0.2">
      <c r="A2480" t="s">
        <v>3870</v>
      </c>
      <c r="B2480" s="10" t="s">
        <v>5904</v>
      </c>
      <c r="C2480" t="s">
        <v>6010</v>
      </c>
      <c r="D2480" t="s">
        <v>5905</v>
      </c>
      <c r="E2480" s="9">
        <v>0</v>
      </c>
      <c r="F2480" s="10" t="str">
        <f>+_01_CODIGOS_Y_COSTOS_xlsm[[#This Row],[FABRICA]]&amp;_01_CODIGOS_Y_COSTOS_xlsm[[#This Row],[CODIGO]]</f>
        <v>REGATONES0</v>
      </c>
      <c r="G2480"/>
      <c r="H2480"/>
      <c r="I2480"/>
      <c r="J2480"/>
      <c r="K2480"/>
      <c r="L2480"/>
    </row>
    <row r="2481" spans="1:12" x14ac:dyDescent="0.2">
      <c r="A2481" t="s">
        <v>3870</v>
      </c>
      <c r="B2481" s="10" t="s">
        <v>5906</v>
      </c>
      <c r="C2481" t="s">
        <v>6010</v>
      </c>
      <c r="D2481" t="s">
        <v>5907</v>
      </c>
      <c r="E2481" s="9">
        <v>0</v>
      </c>
      <c r="F2481" s="10" t="str">
        <f>+_01_CODIGOS_Y_COSTOS_xlsm[[#This Row],[FABRICA]]&amp;_01_CODIGOS_Y_COSTOS_xlsm[[#This Row],[CODIGO]]</f>
        <v>REGATONES0</v>
      </c>
      <c r="G2481"/>
      <c r="H2481"/>
      <c r="I2481"/>
      <c r="J2481"/>
      <c r="K2481"/>
      <c r="L2481"/>
    </row>
    <row r="2482" spans="1:12" x14ac:dyDescent="0.2">
      <c r="A2482" t="s">
        <v>3870</v>
      </c>
      <c r="B2482" s="10" t="s">
        <v>5908</v>
      </c>
      <c r="C2482" t="s">
        <v>6010</v>
      </c>
      <c r="D2482" t="s">
        <v>5909</v>
      </c>
      <c r="E2482" s="9">
        <v>0</v>
      </c>
      <c r="F2482" s="10" t="str">
        <f>+_01_CODIGOS_Y_COSTOS_xlsm[[#This Row],[FABRICA]]&amp;_01_CODIGOS_Y_COSTOS_xlsm[[#This Row],[CODIGO]]</f>
        <v>REGATONES0</v>
      </c>
      <c r="G2482"/>
      <c r="H2482"/>
      <c r="I2482"/>
      <c r="J2482"/>
      <c r="K2482"/>
      <c r="L2482"/>
    </row>
    <row r="2483" spans="1:12" x14ac:dyDescent="0.2">
      <c r="A2483" t="s">
        <v>3870</v>
      </c>
      <c r="B2483" s="10" t="s">
        <v>5910</v>
      </c>
      <c r="C2483" t="s">
        <v>6010</v>
      </c>
      <c r="D2483" t="s">
        <v>5911</v>
      </c>
      <c r="E2483" s="9">
        <v>0</v>
      </c>
      <c r="F2483" s="10" t="str">
        <f>+_01_CODIGOS_Y_COSTOS_xlsm[[#This Row],[FABRICA]]&amp;_01_CODIGOS_Y_COSTOS_xlsm[[#This Row],[CODIGO]]</f>
        <v>REGATONES0</v>
      </c>
      <c r="G2483"/>
      <c r="H2483"/>
      <c r="I2483"/>
      <c r="J2483"/>
      <c r="K2483"/>
      <c r="L2483"/>
    </row>
    <row r="2484" spans="1:12" x14ac:dyDescent="0.2">
      <c r="A2484" t="s">
        <v>3870</v>
      </c>
      <c r="B2484" s="10" t="s">
        <v>5912</v>
      </c>
      <c r="C2484" t="s">
        <v>6010</v>
      </c>
      <c r="D2484" t="s">
        <v>5913</v>
      </c>
      <c r="E2484" s="9">
        <v>0</v>
      </c>
      <c r="F2484" s="10" t="str">
        <f>+_01_CODIGOS_Y_COSTOS_xlsm[[#This Row],[FABRICA]]&amp;_01_CODIGOS_Y_COSTOS_xlsm[[#This Row],[CODIGO]]</f>
        <v>REGATONES0</v>
      </c>
      <c r="G2484"/>
      <c r="H2484"/>
      <c r="I2484"/>
      <c r="J2484"/>
      <c r="K2484"/>
      <c r="L2484"/>
    </row>
    <row r="2485" spans="1:12" x14ac:dyDescent="0.2">
      <c r="A2485" t="s">
        <v>3870</v>
      </c>
      <c r="B2485" s="10" t="s">
        <v>5914</v>
      </c>
      <c r="C2485" t="s">
        <v>6010</v>
      </c>
      <c r="D2485" t="s">
        <v>5915</v>
      </c>
      <c r="E2485" s="9">
        <v>0</v>
      </c>
      <c r="F2485" s="10" t="str">
        <f>+_01_CODIGOS_Y_COSTOS_xlsm[[#This Row],[FABRICA]]&amp;_01_CODIGOS_Y_COSTOS_xlsm[[#This Row],[CODIGO]]</f>
        <v>REGATONES0</v>
      </c>
      <c r="G2485"/>
      <c r="H2485"/>
      <c r="I2485"/>
      <c r="J2485"/>
      <c r="K2485"/>
      <c r="L2485"/>
    </row>
    <row r="2486" spans="1:12" x14ac:dyDescent="0.2">
      <c r="A2486" t="s">
        <v>3870</v>
      </c>
      <c r="B2486" s="10" t="s">
        <v>5916</v>
      </c>
      <c r="C2486" t="s">
        <v>6010</v>
      </c>
      <c r="D2486" t="s">
        <v>5917</v>
      </c>
      <c r="E2486" s="9">
        <v>0</v>
      </c>
      <c r="F2486" s="10" t="str">
        <f>+_01_CODIGOS_Y_COSTOS_xlsm[[#This Row],[FABRICA]]&amp;_01_CODIGOS_Y_COSTOS_xlsm[[#This Row],[CODIGO]]</f>
        <v>REGATONES0</v>
      </c>
      <c r="G2486"/>
      <c r="H2486"/>
      <c r="I2486"/>
      <c r="J2486"/>
      <c r="K2486"/>
      <c r="L2486"/>
    </row>
    <row r="2487" spans="1:12" x14ac:dyDescent="0.2">
      <c r="A2487" t="s">
        <v>3870</v>
      </c>
      <c r="B2487" s="10" t="s">
        <v>5918</v>
      </c>
      <c r="C2487" t="s">
        <v>6010</v>
      </c>
      <c r="D2487" t="s">
        <v>5919</v>
      </c>
      <c r="E2487" s="9">
        <v>0</v>
      </c>
      <c r="F2487" s="10" t="str">
        <f>+_01_CODIGOS_Y_COSTOS_xlsm[[#This Row],[FABRICA]]&amp;_01_CODIGOS_Y_COSTOS_xlsm[[#This Row],[CODIGO]]</f>
        <v>REGATONES0</v>
      </c>
      <c r="G2487"/>
      <c r="H2487"/>
      <c r="I2487"/>
      <c r="J2487"/>
      <c r="K2487"/>
      <c r="L2487"/>
    </row>
    <row r="2488" spans="1:12" x14ac:dyDescent="0.2">
      <c r="A2488" t="s">
        <v>3870</v>
      </c>
      <c r="B2488" s="10" t="s">
        <v>5920</v>
      </c>
      <c r="C2488" t="s">
        <v>6010</v>
      </c>
      <c r="D2488" t="s">
        <v>5921</v>
      </c>
      <c r="E2488" s="9">
        <v>0</v>
      </c>
      <c r="F2488" s="10" t="str">
        <f>+_01_CODIGOS_Y_COSTOS_xlsm[[#This Row],[FABRICA]]&amp;_01_CODIGOS_Y_COSTOS_xlsm[[#This Row],[CODIGO]]</f>
        <v>REGATONES0</v>
      </c>
      <c r="G2488"/>
      <c r="H2488"/>
      <c r="I2488"/>
      <c r="J2488"/>
      <c r="K2488"/>
      <c r="L2488"/>
    </row>
    <row r="2489" spans="1:12" x14ac:dyDescent="0.2">
      <c r="A2489" t="s">
        <v>3870</v>
      </c>
      <c r="B2489" s="10" t="s">
        <v>5922</v>
      </c>
      <c r="C2489" t="s">
        <v>6010</v>
      </c>
      <c r="D2489" t="s">
        <v>5923</v>
      </c>
      <c r="E2489" s="9">
        <v>0</v>
      </c>
      <c r="F2489" s="10" t="str">
        <f>+_01_CODIGOS_Y_COSTOS_xlsm[[#This Row],[FABRICA]]&amp;_01_CODIGOS_Y_COSTOS_xlsm[[#This Row],[CODIGO]]</f>
        <v>REGATONES0</v>
      </c>
      <c r="G2489"/>
      <c r="H2489"/>
      <c r="I2489"/>
      <c r="J2489"/>
      <c r="K2489"/>
      <c r="L2489"/>
    </row>
    <row r="2490" spans="1:12" x14ac:dyDescent="0.2">
      <c r="A2490" t="s">
        <v>3870</v>
      </c>
      <c r="B2490" s="10" t="s">
        <v>5924</v>
      </c>
      <c r="C2490" t="s">
        <v>6010</v>
      </c>
      <c r="D2490" t="s">
        <v>5925</v>
      </c>
      <c r="E2490" s="9">
        <v>0</v>
      </c>
      <c r="F2490" s="10" t="str">
        <f>+_01_CODIGOS_Y_COSTOS_xlsm[[#This Row],[FABRICA]]&amp;_01_CODIGOS_Y_COSTOS_xlsm[[#This Row],[CODIGO]]</f>
        <v>REGATONES0</v>
      </c>
      <c r="G2490"/>
      <c r="H2490"/>
      <c r="I2490"/>
      <c r="J2490"/>
      <c r="K2490"/>
      <c r="L2490"/>
    </row>
    <row r="2491" spans="1:12" x14ac:dyDescent="0.2">
      <c r="A2491" t="s">
        <v>3870</v>
      </c>
      <c r="B2491" s="10" t="s">
        <v>5926</v>
      </c>
      <c r="C2491" t="s">
        <v>6010</v>
      </c>
      <c r="D2491" t="s">
        <v>5927</v>
      </c>
      <c r="E2491" s="9">
        <v>0</v>
      </c>
      <c r="F2491" s="10" t="str">
        <f>+_01_CODIGOS_Y_COSTOS_xlsm[[#This Row],[FABRICA]]&amp;_01_CODIGOS_Y_COSTOS_xlsm[[#This Row],[CODIGO]]</f>
        <v>REGATONES0</v>
      </c>
      <c r="G2491"/>
      <c r="H2491"/>
      <c r="I2491"/>
      <c r="J2491"/>
      <c r="K2491"/>
      <c r="L2491"/>
    </row>
    <row r="2492" spans="1:12" x14ac:dyDescent="0.2">
      <c r="A2492" t="s">
        <v>4145</v>
      </c>
      <c r="B2492" s="10" t="s">
        <v>3998</v>
      </c>
      <c r="C2492" t="s">
        <v>8707</v>
      </c>
      <c r="D2492" t="s">
        <v>4001</v>
      </c>
      <c r="E2492" s="9">
        <v>1566.075</v>
      </c>
      <c r="F2492" s="10" t="str">
        <f>+_01_CODIGOS_Y_COSTOS_xlsm[[#This Row],[FABRICA]]&amp;_01_CODIGOS_Y_COSTOS_xlsm[[#This Row],[CODIGO]]</f>
        <v>JUCAP6004</v>
      </c>
      <c r="G2492"/>
      <c r="H2492"/>
      <c r="I2492"/>
      <c r="J2492"/>
      <c r="K2492"/>
      <c r="L2492"/>
    </row>
    <row r="2493" spans="1:12" x14ac:dyDescent="0.2">
      <c r="A2493" t="s">
        <v>4145</v>
      </c>
      <c r="B2493" s="10" t="s">
        <v>4002</v>
      </c>
      <c r="C2493" t="s">
        <v>8708</v>
      </c>
      <c r="D2493" t="s">
        <v>4004</v>
      </c>
      <c r="E2493" s="9">
        <v>1435.075</v>
      </c>
      <c r="F2493" s="10" t="str">
        <f>+_01_CODIGOS_Y_COSTOS_xlsm[[#This Row],[FABRICA]]&amp;_01_CODIGOS_Y_COSTOS_xlsm[[#This Row],[CODIGO]]</f>
        <v>JUCAP6006</v>
      </c>
      <c r="G2493"/>
      <c r="H2493"/>
      <c r="I2493"/>
      <c r="J2493"/>
      <c r="K2493"/>
      <c r="L2493"/>
    </row>
    <row r="2494" spans="1:12" x14ac:dyDescent="0.2">
      <c r="A2494" t="s">
        <v>4145</v>
      </c>
      <c r="B2494" s="10" t="s">
        <v>4005</v>
      </c>
      <c r="C2494" t="s">
        <v>8709</v>
      </c>
      <c r="D2494" t="s">
        <v>4007</v>
      </c>
      <c r="E2494" s="9">
        <v>2206.3249999999998</v>
      </c>
      <c r="F2494" s="10" t="str">
        <f>+_01_CODIGOS_Y_COSTOS_xlsm[[#This Row],[FABRICA]]&amp;_01_CODIGOS_Y_COSTOS_xlsm[[#This Row],[CODIGO]]</f>
        <v>JUCAP6007</v>
      </c>
      <c r="G2494"/>
      <c r="H2494"/>
      <c r="I2494"/>
      <c r="J2494"/>
      <c r="K2494"/>
      <c r="L2494"/>
    </row>
    <row r="2495" spans="1:12" x14ac:dyDescent="0.2">
      <c r="A2495" t="s">
        <v>4145</v>
      </c>
      <c r="B2495" s="10" t="s">
        <v>4008</v>
      </c>
      <c r="C2495" t="s">
        <v>4174</v>
      </c>
      <c r="D2495" t="s">
        <v>4010</v>
      </c>
      <c r="E2495" s="9">
        <v>1605.41</v>
      </c>
      <c r="F2495" s="10" t="str">
        <f>+_01_CODIGOS_Y_COSTOS_xlsm[[#This Row],[FABRICA]]&amp;_01_CODIGOS_Y_COSTOS_xlsm[[#This Row],[CODIGO]]</f>
        <v>JUCAP6007 P</v>
      </c>
      <c r="G2495"/>
      <c r="H2495"/>
      <c r="I2495"/>
      <c r="J2495"/>
      <c r="K2495"/>
      <c r="L2495"/>
    </row>
    <row r="2496" spans="1:12" x14ac:dyDescent="0.2">
      <c r="A2496" t="s">
        <v>4145</v>
      </c>
      <c r="B2496" s="10" t="s">
        <v>4011</v>
      </c>
      <c r="C2496" t="s">
        <v>8710</v>
      </c>
      <c r="D2496" t="s">
        <v>4013</v>
      </c>
      <c r="E2496" s="9">
        <v>1526.575</v>
      </c>
      <c r="F2496" s="10" t="str">
        <f>+_01_CODIGOS_Y_COSTOS_xlsm[[#This Row],[FABRICA]]&amp;_01_CODIGOS_Y_COSTOS_xlsm[[#This Row],[CODIGO]]</f>
        <v>JUCAP6008</v>
      </c>
      <c r="G2496"/>
      <c r="H2496"/>
      <c r="I2496"/>
      <c r="J2496"/>
      <c r="K2496"/>
      <c r="L2496"/>
    </row>
    <row r="2497" spans="1:12" x14ac:dyDescent="0.2">
      <c r="A2497" t="s">
        <v>4145</v>
      </c>
      <c r="B2497" s="10" t="s">
        <v>4014</v>
      </c>
      <c r="C2497" t="s">
        <v>4175</v>
      </c>
      <c r="D2497" t="s">
        <v>4016</v>
      </c>
      <c r="E2497" s="9">
        <v>1594.95</v>
      </c>
      <c r="F2497" s="10" t="str">
        <f>+_01_CODIGOS_Y_COSTOS_xlsm[[#This Row],[FABRICA]]&amp;_01_CODIGOS_Y_COSTOS_xlsm[[#This Row],[CODIGO]]</f>
        <v>JUCAP6008 P</v>
      </c>
      <c r="G2497"/>
      <c r="H2497"/>
      <c r="I2497"/>
      <c r="J2497"/>
      <c r="K2497"/>
      <c r="L2497"/>
    </row>
    <row r="2498" spans="1:12" x14ac:dyDescent="0.2">
      <c r="A2498" t="s">
        <v>4145</v>
      </c>
      <c r="B2498" s="10" t="s">
        <v>4017</v>
      </c>
      <c r="C2498" t="s">
        <v>8711</v>
      </c>
      <c r="D2498" t="s">
        <v>4019</v>
      </c>
      <c r="E2498" s="9">
        <v>1628.0250000000001</v>
      </c>
      <c r="F2498" s="10" t="str">
        <f>+_01_CODIGOS_Y_COSTOS_xlsm[[#This Row],[FABRICA]]&amp;_01_CODIGOS_Y_COSTOS_xlsm[[#This Row],[CODIGO]]</f>
        <v>JUCAP6010</v>
      </c>
      <c r="G2498"/>
      <c r="H2498"/>
      <c r="I2498"/>
      <c r="J2498"/>
      <c r="K2498"/>
      <c r="L2498"/>
    </row>
    <row r="2499" spans="1:12" x14ac:dyDescent="0.2">
      <c r="A2499" t="s">
        <v>4145</v>
      </c>
      <c r="B2499" s="10" t="s">
        <v>4020</v>
      </c>
      <c r="C2499" t="s">
        <v>8712</v>
      </c>
      <c r="D2499" t="s">
        <v>4022</v>
      </c>
      <c r="E2499" s="9">
        <v>1971.4549999999999</v>
      </c>
      <c r="F2499" s="10" t="str">
        <f>+_01_CODIGOS_Y_COSTOS_xlsm[[#This Row],[FABRICA]]&amp;_01_CODIGOS_Y_COSTOS_xlsm[[#This Row],[CODIGO]]</f>
        <v>JUCAP6012</v>
      </c>
      <c r="G2499"/>
      <c r="H2499"/>
      <c r="I2499"/>
      <c r="J2499"/>
      <c r="K2499"/>
      <c r="L2499"/>
    </row>
    <row r="2500" spans="1:12" x14ac:dyDescent="0.2">
      <c r="A2500" t="s">
        <v>4145</v>
      </c>
      <c r="B2500" s="10" t="s">
        <v>4023</v>
      </c>
      <c r="C2500" t="s">
        <v>8713</v>
      </c>
      <c r="D2500" t="s">
        <v>4025</v>
      </c>
      <c r="E2500" s="9">
        <v>2047.125</v>
      </c>
      <c r="F2500" s="10" t="str">
        <f>+_01_CODIGOS_Y_COSTOS_xlsm[[#This Row],[FABRICA]]&amp;_01_CODIGOS_Y_COSTOS_xlsm[[#This Row],[CODIGO]]</f>
        <v>JUCAP6013</v>
      </c>
      <c r="G2500"/>
      <c r="H2500"/>
      <c r="I2500"/>
      <c r="J2500"/>
      <c r="K2500"/>
      <c r="L2500"/>
    </row>
    <row r="2501" spans="1:12" x14ac:dyDescent="0.2">
      <c r="A2501" t="s">
        <v>4145</v>
      </c>
      <c r="B2501" s="10" t="s">
        <v>4026</v>
      </c>
      <c r="C2501" t="s">
        <v>8714</v>
      </c>
      <c r="D2501" t="s">
        <v>4028</v>
      </c>
      <c r="E2501" s="9">
        <v>1402.51</v>
      </c>
      <c r="F2501" s="10" t="str">
        <f>+_01_CODIGOS_Y_COSTOS_xlsm[[#This Row],[FABRICA]]&amp;_01_CODIGOS_Y_COSTOS_xlsm[[#This Row],[CODIGO]]</f>
        <v>JUCAP6014</v>
      </c>
      <c r="G2501"/>
      <c r="H2501"/>
      <c r="I2501"/>
      <c r="J2501"/>
      <c r="K2501"/>
      <c r="L2501"/>
    </row>
    <row r="2502" spans="1:12" x14ac:dyDescent="0.2">
      <c r="A2502" t="s">
        <v>4145</v>
      </c>
      <c r="B2502" s="10" t="s">
        <v>4029</v>
      </c>
      <c r="C2502" t="s">
        <v>4176</v>
      </c>
      <c r="D2502" t="s">
        <v>4031</v>
      </c>
      <c r="E2502" s="9">
        <v>1328.9849999999999</v>
      </c>
      <c r="F2502" s="10" t="str">
        <f>+_01_CODIGOS_Y_COSTOS_xlsm[[#This Row],[FABRICA]]&amp;_01_CODIGOS_Y_COSTOS_xlsm[[#This Row],[CODIGO]]</f>
        <v>JUCAP6014 P</v>
      </c>
      <c r="G2502"/>
      <c r="H2502"/>
      <c r="I2502"/>
      <c r="J2502"/>
      <c r="K2502"/>
      <c r="L2502"/>
    </row>
    <row r="2503" spans="1:12" x14ac:dyDescent="0.2">
      <c r="A2503" t="s">
        <v>4145</v>
      </c>
      <c r="B2503" s="10" t="s">
        <v>4032</v>
      </c>
      <c r="C2503" t="s">
        <v>8715</v>
      </c>
      <c r="D2503" t="s">
        <v>4034</v>
      </c>
      <c r="E2503" s="9">
        <v>3187.4349999999999</v>
      </c>
      <c r="F2503" s="10" t="str">
        <f>+_01_CODIGOS_Y_COSTOS_xlsm[[#This Row],[FABRICA]]&amp;_01_CODIGOS_Y_COSTOS_xlsm[[#This Row],[CODIGO]]</f>
        <v>JUCAP6017</v>
      </c>
      <c r="G2503"/>
      <c r="H2503"/>
      <c r="I2503"/>
      <c r="J2503"/>
      <c r="K2503"/>
      <c r="L2503"/>
    </row>
    <row r="2504" spans="1:12" x14ac:dyDescent="0.2">
      <c r="A2504" t="s">
        <v>4145</v>
      </c>
      <c r="B2504" s="10" t="s">
        <v>4035</v>
      </c>
      <c r="C2504" t="s">
        <v>4177</v>
      </c>
      <c r="D2504" t="s">
        <v>4037</v>
      </c>
      <c r="E2504" s="9">
        <v>1574.125</v>
      </c>
      <c r="F2504" s="10" t="str">
        <f>+_01_CODIGOS_Y_COSTOS_xlsm[[#This Row],[FABRICA]]&amp;_01_CODIGOS_Y_COSTOS_xlsm[[#This Row],[CODIGO]]</f>
        <v>JUCAP6028 P</v>
      </c>
      <c r="G2504"/>
      <c r="H2504"/>
      <c r="I2504"/>
      <c r="J2504"/>
      <c r="K2504"/>
      <c r="L2504"/>
    </row>
    <row r="2505" spans="1:12" x14ac:dyDescent="0.2">
      <c r="A2505" t="s">
        <v>4145</v>
      </c>
      <c r="B2505" s="10" t="s">
        <v>4038</v>
      </c>
      <c r="C2505" t="s">
        <v>8716</v>
      </c>
      <c r="D2505" t="s">
        <v>4040</v>
      </c>
      <c r="E2505" s="9">
        <v>1668.45</v>
      </c>
      <c r="F2505" s="10" t="str">
        <f>+_01_CODIGOS_Y_COSTOS_xlsm[[#This Row],[FABRICA]]&amp;_01_CODIGOS_Y_COSTOS_xlsm[[#This Row],[CODIGO]]</f>
        <v>JUCAP6029</v>
      </c>
      <c r="G2505"/>
      <c r="H2505"/>
      <c r="I2505"/>
      <c r="J2505"/>
      <c r="K2505"/>
      <c r="L2505"/>
    </row>
    <row r="2506" spans="1:12" x14ac:dyDescent="0.2">
      <c r="A2506" t="s">
        <v>4145</v>
      </c>
      <c r="B2506" s="10" t="s">
        <v>4041</v>
      </c>
      <c r="C2506" t="s">
        <v>8717</v>
      </c>
      <c r="D2506" t="s">
        <v>4043</v>
      </c>
      <c r="E2506" s="9">
        <v>1701</v>
      </c>
      <c r="F2506" s="10" t="str">
        <f>+_01_CODIGOS_Y_COSTOS_xlsm[[#This Row],[FABRICA]]&amp;_01_CODIGOS_Y_COSTOS_xlsm[[#This Row],[CODIGO]]</f>
        <v>JUCAP6030</v>
      </c>
      <c r="G2506"/>
      <c r="H2506"/>
      <c r="I2506"/>
      <c r="J2506"/>
      <c r="K2506"/>
      <c r="L2506"/>
    </row>
    <row r="2507" spans="1:12" x14ac:dyDescent="0.2">
      <c r="A2507" t="s">
        <v>4145</v>
      </c>
      <c r="B2507" s="10" t="s">
        <v>4044</v>
      </c>
      <c r="C2507" t="s">
        <v>8718</v>
      </c>
      <c r="D2507" t="s">
        <v>4046</v>
      </c>
      <c r="E2507" s="9">
        <v>1496.99</v>
      </c>
      <c r="F2507" s="10" t="str">
        <f>+_01_CODIGOS_Y_COSTOS_xlsm[[#This Row],[FABRICA]]&amp;_01_CODIGOS_Y_COSTOS_xlsm[[#This Row],[CODIGO]]</f>
        <v>JUCAP6031</v>
      </c>
      <c r="G2507"/>
      <c r="H2507"/>
      <c r="I2507"/>
      <c r="J2507"/>
      <c r="K2507"/>
      <c r="L2507"/>
    </row>
    <row r="2508" spans="1:12" x14ac:dyDescent="0.2">
      <c r="A2508" t="s">
        <v>4145</v>
      </c>
      <c r="B2508" s="10" t="s">
        <v>4047</v>
      </c>
      <c r="C2508" t="s">
        <v>8719</v>
      </c>
      <c r="D2508" t="s">
        <v>4049</v>
      </c>
      <c r="E2508" s="9">
        <v>3760.8150000000001</v>
      </c>
      <c r="F2508" s="10" t="str">
        <f>+_01_CODIGOS_Y_COSTOS_xlsm[[#This Row],[FABRICA]]&amp;_01_CODIGOS_Y_COSTOS_xlsm[[#This Row],[CODIGO]]</f>
        <v>JUCAP6032</v>
      </c>
      <c r="G2508"/>
      <c r="H2508"/>
      <c r="I2508"/>
      <c r="J2508"/>
      <c r="K2508"/>
      <c r="L2508"/>
    </row>
    <row r="2509" spans="1:12" x14ac:dyDescent="0.2">
      <c r="A2509" t="s">
        <v>4145</v>
      </c>
      <c r="B2509" s="10" t="s">
        <v>4050</v>
      </c>
      <c r="C2509" t="s">
        <v>8720</v>
      </c>
      <c r="D2509" t="s">
        <v>4052</v>
      </c>
      <c r="E2509" s="9">
        <v>1791.05</v>
      </c>
      <c r="F2509" s="10" t="str">
        <f>+_01_CODIGOS_Y_COSTOS_xlsm[[#This Row],[FABRICA]]&amp;_01_CODIGOS_Y_COSTOS_xlsm[[#This Row],[CODIGO]]</f>
        <v>JUCAP6033</v>
      </c>
      <c r="G2509"/>
      <c r="H2509"/>
      <c r="I2509"/>
      <c r="J2509"/>
      <c r="K2509"/>
      <c r="L2509"/>
    </row>
    <row r="2510" spans="1:12" x14ac:dyDescent="0.2">
      <c r="A2510" t="s">
        <v>4145</v>
      </c>
      <c r="B2510" s="10" t="s">
        <v>4053</v>
      </c>
      <c r="C2510" t="s">
        <v>8721</v>
      </c>
      <c r="D2510" t="s">
        <v>4055</v>
      </c>
      <c r="E2510" s="9">
        <v>1728.03</v>
      </c>
      <c r="F2510" s="10" t="str">
        <f>+_01_CODIGOS_Y_COSTOS_xlsm[[#This Row],[FABRICA]]&amp;_01_CODIGOS_Y_COSTOS_xlsm[[#This Row],[CODIGO]]</f>
        <v>JUCAP6034</v>
      </c>
      <c r="G2510"/>
      <c r="H2510"/>
      <c r="I2510"/>
      <c r="J2510"/>
      <c r="K2510"/>
      <c r="L2510"/>
    </row>
    <row r="2511" spans="1:12" x14ac:dyDescent="0.2">
      <c r="A2511" t="s">
        <v>4145</v>
      </c>
      <c r="B2511" s="10" t="s">
        <v>4056</v>
      </c>
      <c r="C2511" t="s">
        <v>8722</v>
      </c>
      <c r="D2511" t="s">
        <v>4058</v>
      </c>
      <c r="E2511" s="9">
        <v>1854.7249999999999</v>
      </c>
      <c r="F2511" s="10" t="str">
        <f>+_01_CODIGOS_Y_COSTOS_xlsm[[#This Row],[FABRICA]]&amp;_01_CODIGOS_Y_COSTOS_xlsm[[#This Row],[CODIGO]]</f>
        <v>JUCAP6035</v>
      </c>
      <c r="G2511"/>
      <c r="H2511"/>
      <c r="I2511"/>
      <c r="J2511"/>
      <c r="K2511"/>
      <c r="L2511"/>
    </row>
    <row r="2512" spans="1:12" x14ac:dyDescent="0.2">
      <c r="A2512" t="s">
        <v>4145</v>
      </c>
      <c r="B2512" s="10" t="s">
        <v>4059</v>
      </c>
      <c r="C2512" t="s">
        <v>8723</v>
      </c>
      <c r="D2512" t="s">
        <v>4061</v>
      </c>
      <c r="E2512" s="9">
        <v>1726.095</v>
      </c>
      <c r="F2512" s="10" t="str">
        <f>+_01_CODIGOS_Y_COSTOS_xlsm[[#This Row],[FABRICA]]&amp;_01_CODIGOS_Y_COSTOS_xlsm[[#This Row],[CODIGO]]</f>
        <v>JUCAP6038</v>
      </c>
      <c r="G2512"/>
      <c r="H2512"/>
      <c r="I2512"/>
      <c r="J2512"/>
      <c r="K2512"/>
      <c r="L2512"/>
    </row>
    <row r="2513" spans="1:12" x14ac:dyDescent="0.2">
      <c r="A2513" t="s">
        <v>4145</v>
      </c>
      <c r="B2513" s="10" t="s">
        <v>4062</v>
      </c>
      <c r="C2513" t="s">
        <v>8724</v>
      </c>
      <c r="D2513" t="s">
        <v>4064</v>
      </c>
      <c r="E2513" s="9">
        <v>2880.59</v>
      </c>
      <c r="F2513" s="10" t="str">
        <f>+_01_CODIGOS_Y_COSTOS_xlsm[[#This Row],[FABRICA]]&amp;_01_CODIGOS_Y_COSTOS_xlsm[[#This Row],[CODIGO]]</f>
        <v>JUCAP6039</v>
      </c>
      <c r="G2513"/>
      <c r="H2513"/>
      <c r="I2513"/>
      <c r="J2513"/>
      <c r="K2513"/>
      <c r="L2513"/>
    </row>
    <row r="2514" spans="1:12" x14ac:dyDescent="0.2">
      <c r="A2514" t="s">
        <v>4145</v>
      </c>
      <c r="B2514" s="10" t="s">
        <v>4065</v>
      </c>
      <c r="C2514" t="s">
        <v>8725</v>
      </c>
      <c r="D2514" t="s">
        <v>4067</v>
      </c>
      <c r="E2514" s="9">
        <v>2021.575</v>
      </c>
      <c r="F2514" s="10" t="str">
        <f>+_01_CODIGOS_Y_COSTOS_xlsm[[#This Row],[FABRICA]]&amp;_01_CODIGOS_Y_COSTOS_xlsm[[#This Row],[CODIGO]]</f>
        <v>JUCAP6041</v>
      </c>
      <c r="G2514"/>
      <c r="H2514"/>
      <c r="I2514"/>
      <c r="J2514"/>
      <c r="K2514"/>
      <c r="L2514"/>
    </row>
    <row r="2515" spans="1:12" x14ac:dyDescent="0.2">
      <c r="A2515" t="s">
        <v>4145</v>
      </c>
      <c r="B2515" s="10" t="s">
        <v>4068</v>
      </c>
      <c r="C2515" t="s">
        <v>8726</v>
      </c>
      <c r="D2515" t="s">
        <v>4070</v>
      </c>
      <c r="E2515" s="9">
        <v>2021.575</v>
      </c>
      <c r="F2515" s="10" t="str">
        <f>+_01_CODIGOS_Y_COSTOS_xlsm[[#This Row],[FABRICA]]&amp;_01_CODIGOS_Y_COSTOS_xlsm[[#This Row],[CODIGO]]</f>
        <v>JUCAP6042</v>
      </c>
      <c r="G2515"/>
      <c r="H2515"/>
      <c r="I2515"/>
      <c r="J2515"/>
      <c r="K2515"/>
      <c r="L2515"/>
    </row>
    <row r="2516" spans="1:12" x14ac:dyDescent="0.2">
      <c r="A2516" t="s">
        <v>4145</v>
      </c>
      <c r="B2516" s="10" t="s">
        <v>4071</v>
      </c>
      <c r="C2516" t="s">
        <v>8727</v>
      </c>
      <c r="D2516" t="s">
        <v>4073</v>
      </c>
      <c r="E2516" s="9">
        <v>1449.325</v>
      </c>
      <c r="F2516" s="10" t="str">
        <f>+_01_CODIGOS_Y_COSTOS_xlsm[[#This Row],[FABRICA]]&amp;_01_CODIGOS_Y_COSTOS_xlsm[[#This Row],[CODIGO]]</f>
        <v>JUCAP6044</v>
      </c>
      <c r="G2516"/>
      <c r="H2516"/>
      <c r="I2516"/>
      <c r="J2516"/>
      <c r="K2516"/>
      <c r="L2516"/>
    </row>
    <row r="2517" spans="1:12" x14ac:dyDescent="0.2">
      <c r="A2517" t="s">
        <v>4145</v>
      </c>
      <c r="B2517" s="10" t="s">
        <v>4074</v>
      </c>
      <c r="C2517" t="s">
        <v>7000</v>
      </c>
      <c r="D2517" t="s">
        <v>4076</v>
      </c>
      <c r="E2517" s="9">
        <v>1517</v>
      </c>
      <c r="F2517" s="10" t="str">
        <f>+_01_CODIGOS_Y_COSTOS_xlsm[[#This Row],[FABRICA]]&amp;_01_CODIGOS_Y_COSTOS_xlsm[[#This Row],[CODIGO]]</f>
        <v>JUCAP6049</v>
      </c>
      <c r="G2517"/>
      <c r="H2517"/>
      <c r="I2517"/>
      <c r="J2517"/>
      <c r="K2517"/>
      <c r="L2517"/>
    </row>
    <row r="2518" spans="1:12" x14ac:dyDescent="0.2">
      <c r="A2518" t="s">
        <v>3071</v>
      </c>
      <c r="B2518" s="10" t="s">
        <v>5928</v>
      </c>
      <c r="C2518" t="s">
        <v>6010</v>
      </c>
      <c r="D2518" t="s">
        <v>5930</v>
      </c>
      <c r="E2518" s="9">
        <v>0</v>
      </c>
      <c r="F2518" s="10" t="str">
        <f>+_01_CODIGOS_Y_COSTOS_xlsm[[#This Row],[FABRICA]]&amp;_01_CODIGOS_Y_COSTOS_xlsm[[#This Row],[CODIGO]]</f>
        <v>VARIOS0</v>
      </c>
      <c r="G2518"/>
      <c r="H2518"/>
      <c r="I2518"/>
      <c r="J2518"/>
      <c r="K2518"/>
      <c r="L2518"/>
    </row>
    <row r="2519" spans="1:12" x14ac:dyDescent="0.2">
      <c r="A2519" t="s">
        <v>3071</v>
      </c>
      <c r="B2519" s="10" t="s">
        <v>5931</v>
      </c>
      <c r="C2519" t="s">
        <v>6010</v>
      </c>
      <c r="D2519" t="s">
        <v>5932</v>
      </c>
      <c r="E2519" s="9">
        <v>0</v>
      </c>
      <c r="F2519" s="10" t="str">
        <f>+_01_CODIGOS_Y_COSTOS_xlsm[[#This Row],[FABRICA]]&amp;_01_CODIGOS_Y_COSTOS_xlsm[[#This Row],[CODIGO]]</f>
        <v>VARIOS0</v>
      </c>
      <c r="G2519"/>
      <c r="H2519"/>
      <c r="I2519"/>
      <c r="J2519"/>
      <c r="K2519"/>
      <c r="L2519"/>
    </row>
    <row r="2520" spans="1:12" x14ac:dyDescent="0.2">
      <c r="A2520" t="s">
        <v>3071</v>
      </c>
      <c r="B2520" s="10" t="s">
        <v>5933</v>
      </c>
      <c r="C2520" t="s">
        <v>6010</v>
      </c>
      <c r="D2520" t="s">
        <v>5934</v>
      </c>
      <c r="E2520" s="9">
        <v>0</v>
      </c>
      <c r="F2520" s="10" t="str">
        <f>+_01_CODIGOS_Y_COSTOS_xlsm[[#This Row],[FABRICA]]&amp;_01_CODIGOS_Y_COSTOS_xlsm[[#This Row],[CODIGO]]</f>
        <v>VARIOS0</v>
      </c>
      <c r="G2520"/>
      <c r="H2520"/>
      <c r="I2520"/>
      <c r="J2520"/>
      <c r="K2520"/>
      <c r="L2520"/>
    </row>
    <row r="2521" spans="1:12" x14ac:dyDescent="0.2">
      <c r="A2521" t="s">
        <v>3071</v>
      </c>
      <c r="B2521" s="10" t="s">
        <v>5935</v>
      </c>
      <c r="C2521" t="s">
        <v>6010</v>
      </c>
      <c r="D2521" t="s">
        <v>5936</v>
      </c>
      <c r="E2521" s="9">
        <v>0</v>
      </c>
      <c r="F2521" s="10" t="str">
        <f>+_01_CODIGOS_Y_COSTOS_xlsm[[#This Row],[FABRICA]]&amp;_01_CODIGOS_Y_COSTOS_xlsm[[#This Row],[CODIGO]]</f>
        <v>VARIOS0</v>
      </c>
      <c r="G2521"/>
      <c r="H2521"/>
      <c r="I2521"/>
      <c r="J2521"/>
      <c r="K2521"/>
      <c r="L2521"/>
    </row>
    <row r="2522" spans="1:12" x14ac:dyDescent="0.2">
      <c r="A2522" t="s">
        <v>3071</v>
      </c>
      <c r="B2522" s="10" t="s">
        <v>5937</v>
      </c>
      <c r="C2522" t="s">
        <v>6010</v>
      </c>
      <c r="D2522" t="s">
        <v>5936</v>
      </c>
      <c r="E2522" s="9">
        <v>0</v>
      </c>
      <c r="F2522" s="10" t="str">
        <f>+_01_CODIGOS_Y_COSTOS_xlsm[[#This Row],[FABRICA]]&amp;_01_CODIGOS_Y_COSTOS_xlsm[[#This Row],[CODIGO]]</f>
        <v>VARIOS0</v>
      </c>
      <c r="G2522"/>
      <c r="H2522"/>
      <c r="I2522"/>
      <c r="J2522"/>
      <c r="K2522"/>
      <c r="L2522"/>
    </row>
    <row r="2523" spans="1:12" x14ac:dyDescent="0.2">
      <c r="A2523" t="s">
        <v>3071</v>
      </c>
      <c r="B2523" s="10" t="s">
        <v>5938</v>
      </c>
      <c r="C2523" t="s">
        <v>6010</v>
      </c>
      <c r="D2523" t="s">
        <v>5939</v>
      </c>
      <c r="E2523" s="9">
        <v>0</v>
      </c>
      <c r="F2523" s="10" t="str">
        <f>+_01_CODIGOS_Y_COSTOS_xlsm[[#This Row],[FABRICA]]&amp;_01_CODIGOS_Y_COSTOS_xlsm[[#This Row],[CODIGO]]</f>
        <v>VARIOS0</v>
      </c>
      <c r="G2523"/>
      <c r="H2523"/>
      <c r="I2523"/>
      <c r="J2523"/>
      <c r="K2523"/>
      <c r="L2523"/>
    </row>
    <row r="2524" spans="1:12" x14ac:dyDescent="0.2">
      <c r="A2524" t="s">
        <v>3071</v>
      </c>
      <c r="B2524" s="10" t="s">
        <v>5940</v>
      </c>
      <c r="C2524" t="s">
        <v>6010</v>
      </c>
      <c r="D2524" t="s">
        <v>5941</v>
      </c>
      <c r="E2524" s="9">
        <v>0</v>
      </c>
      <c r="F2524" s="10" t="str">
        <f>+_01_CODIGOS_Y_COSTOS_xlsm[[#This Row],[FABRICA]]&amp;_01_CODIGOS_Y_COSTOS_xlsm[[#This Row],[CODIGO]]</f>
        <v>VARIOS0</v>
      </c>
      <c r="G2524"/>
      <c r="H2524"/>
      <c r="I2524"/>
      <c r="J2524"/>
      <c r="K2524"/>
      <c r="L2524"/>
    </row>
    <row r="2525" spans="1:12" x14ac:dyDescent="0.2">
      <c r="A2525" t="s">
        <v>3071</v>
      </c>
      <c r="B2525" s="10" t="s">
        <v>5942</v>
      </c>
      <c r="C2525" t="s">
        <v>6010</v>
      </c>
      <c r="D2525" t="s">
        <v>5944</v>
      </c>
      <c r="E2525" s="9">
        <v>0</v>
      </c>
      <c r="F2525" s="10" t="str">
        <f>+_01_CODIGOS_Y_COSTOS_xlsm[[#This Row],[FABRICA]]&amp;_01_CODIGOS_Y_COSTOS_xlsm[[#This Row],[CODIGO]]</f>
        <v>VARIOS0</v>
      </c>
      <c r="G2525"/>
      <c r="H2525"/>
      <c r="I2525"/>
      <c r="J2525"/>
      <c r="K2525"/>
      <c r="L2525"/>
    </row>
    <row r="2526" spans="1:12" x14ac:dyDescent="0.2">
      <c r="A2526" t="s">
        <v>3071</v>
      </c>
      <c r="B2526" s="10" t="s">
        <v>5945</v>
      </c>
      <c r="C2526" t="s">
        <v>6010</v>
      </c>
      <c r="D2526" t="s">
        <v>5947</v>
      </c>
      <c r="E2526" s="9">
        <v>0</v>
      </c>
      <c r="F2526" s="10" t="str">
        <f>+_01_CODIGOS_Y_COSTOS_xlsm[[#This Row],[FABRICA]]&amp;_01_CODIGOS_Y_COSTOS_xlsm[[#This Row],[CODIGO]]</f>
        <v>VARIOS0</v>
      </c>
      <c r="G2526"/>
      <c r="H2526"/>
      <c r="I2526"/>
      <c r="J2526"/>
      <c r="K2526"/>
      <c r="L2526"/>
    </row>
    <row r="2527" spans="1:12" x14ac:dyDescent="0.2">
      <c r="A2527" t="s">
        <v>3071</v>
      </c>
      <c r="B2527" s="10" t="s">
        <v>5948</v>
      </c>
      <c r="C2527" t="s">
        <v>6010</v>
      </c>
      <c r="D2527" t="s">
        <v>5950</v>
      </c>
      <c r="E2527" s="9">
        <v>0</v>
      </c>
      <c r="F2527" s="10" t="str">
        <f>+_01_CODIGOS_Y_COSTOS_xlsm[[#This Row],[FABRICA]]&amp;_01_CODIGOS_Y_COSTOS_xlsm[[#This Row],[CODIGO]]</f>
        <v>VARIOS0</v>
      </c>
      <c r="G2527"/>
      <c r="H2527"/>
      <c r="I2527"/>
      <c r="J2527"/>
      <c r="K2527"/>
      <c r="L2527"/>
    </row>
    <row r="2528" spans="1:12" x14ac:dyDescent="0.2">
      <c r="A2528" t="s">
        <v>3071</v>
      </c>
      <c r="B2528" s="10" t="s">
        <v>5951</v>
      </c>
      <c r="C2528" t="s">
        <v>6010</v>
      </c>
      <c r="D2528" t="s">
        <v>5952</v>
      </c>
      <c r="E2528" s="9">
        <v>0</v>
      </c>
      <c r="F2528" s="10" t="str">
        <f>+_01_CODIGOS_Y_COSTOS_xlsm[[#This Row],[FABRICA]]&amp;_01_CODIGOS_Y_COSTOS_xlsm[[#This Row],[CODIGO]]</f>
        <v>VARIOS0</v>
      </c>
      <c r="G2528"/>
      <c r="H2528"/>
      <c r="I2528"/>
      <c r="J2528"/>
      <c r="K2528"/>
      <c r="L2528"/>
    </row>
    <row r="2529" spans="1:12" x14ac:dyDescent="0.2">
      <c r="A2529" t="s">
        <v>3071</v>
      </c>
      <c r="B2529" s="10" t="s">
        <v>5953</v>
      </c>
      <c r="C2529" t="s">
        <v>6010</v>
      </c>
      <c r="D2529" t="s">
        <v>5954</v>
      </c>
      <c r="E2529" s="9">
        <v>0</v>
      </c>
      <c r="F2529" s="10" t="str">
        <f>+_01_CODIGOS_Y_COSTOS_xlsm[[#This Row],[FABRICA]]&amp;_01_CODIGOS_Y_COSTOS_xlsm[[#This Row],[CODIGO]]</f>
        <v>VARIOS0</v>
      </c>
      <c r="G2529"/>
      <c r="H2529"/>
      <c r="I2529"/>
      <c r="J2529"/>
      <c r="K2529"/>
      <c r="L2529"/>
    </row>
    <row r="2530" spans="1:12" x14ac:dyDescent="0.2">
      <c r="A2530" t="s">
        <v>3071</v>
      </c>
      <c r="B2530" s="10" t="s">
        <v>5955</v>
      </c>
      <c r="C2530" t="s">
        <v>6010</v>
      </c>
      <c r="D2530" t="s">
        <v>5956</v>
      </c>
      <c r="E2530" s="9">
        <v>0</v>
      </c>
      <c r="F2530" s="10" t="str">
        <f>+_01_CODIGOS_Y_COSTOS_xlsm[[#This Row],[FABRICA]]&amp;_01_CODIGOS_Y_COSTOS_xlsm[[#This Row],[CODIGO]]</f>
        <v>VARIOS0</v>
      </c>
      <c r="G2530"/>
      <c r="H2530"/>
      <c r="I2530"/>
      <c r="J2530"/>
      <c r="K2530"/>
      <c r="L2530"/>
    </row>
    <row r="2531" spans="1:12" x14ac:dyDescent="0.2">
      <c r="A2531" t="s">
        <v>3071</v>
      </c>
      <c r="B2531" s="10" t="s">
        <v>5957</v>
      </c>
      <c r="C2531" t="s">
        <v>6010</v>
      </c>
      <c r="D2531" t="s">
        <v>5958</v>
      </c>
      <c r="E2531" s="9">
        <v>0</v>
      </c>
      <c r="F2531" s="10" t="str">
        <f>+_01_CODIGOS_Y_COSTOS_xlsm[[#This Row],[FABRICA]]&amp;_01_CODIGOS_Y_COSTOS_xlsm[[#This Row],[CODIGO]]</f>
        <v>VARIOS0</v>
      </c>
      <c r="G2531"/>
      <c r="H2531"/>
      <c r="I2531"/>
      <c r="J2531"/>
      <c r="K2531"/>
      <c r="L2531"/>
    </row>
    <row r="2532" spans="1:12" x14ac:dyDescent="0.2">
      <c r="A2532" t="s">
        <v>3071</v>
      </c>
      <c r="B2532" s="10" t="s">
        <v>5959</v>
      </c>
      <c r="C2532" t="s">
        <v>6010</v>
      </c>
      <c r="D2532" t="s">
        <v>5960</v>
      </c>
      <c r="E2532" s="9">
        <v>0</v>
      </c>
      <c r="F2532" s="10" t="str">
        <f>+_01_CODIGOS_Y_COSTOS_xlsm[[#This Row],[FABRICA]]&amp;_01_CODIGOS_Y_COSTOS_xlsm[[#This Row],[CODIGO]]</f>
        <v>VARIOS0</v>
      </c>
      <c r="G2532"/>
      <c r="H2532"/>
      <c r="I2532"/>
      <c r="J2532"/>
      <c r="K2532"/>
      <c r="L2532"/>
    </row>
    <row r="2533" spans="1:12" x14ac:dyDescent="0.2">
      <c r="A2533" t="s">
        <v>3071</v>
      </c>
      <c r="B2533" s="10" t="s">
        <v>5961</v>
      </c>
      <c r="C2533" t="s">
        <v>6010</v>
      </c>
      <c r="D2533" t="s">
        <v>5962</v>
      </c>
      <c r="E2533" s="9">
        <v>0</v>
      </c>
      <c r="F2533" s="10" t="str">
        <f>+_01_CODIGOS_Y_COSTOS_xlsm[[#This Row],[FABRICA]]&amp;_01_CODIGOS_Y_COSTOS_xlsm[[#This Row],[CODIGO]]</f>
        <v>VARIOS0</v>
      </c>
      <c r="G2533"/>
      <c r="H2533"/>
      <c r="I2533"/>
      <c r="J2533"/>
      <c r="K2533"/>
      <c r="L2533"/>
    </row>
    <row r="2534" spans="1:12" x14ac:dyDescent="0.2">
      <c r="A2534" t="s">
        <v>3071</v>
      </c>
      <c r="B2534" s="10" t="s">
        <v>5963</v>
      </c>
      <c r="C2534" t="s">
        <v>6010</v>
      </c>
      <c r="D2534" t="s">
        <v>5964</v>
      </c>
      <c r="E2534" s="9">
        <v>0</v>
      </c>
      <c r="F2534" s="10" t="str">
        <f>+_01_CODIGOS_Y_COSTOS_xlsm[[#This Row],[FABRICA]]&amp;_01_CODIGOS_Y_COSTOS_xlsm[[#This Row],[CODIGO]]</f>
        <v>VARIOS0</v>
      </c>
      <c r="G2534"/>
      <c r="H2534"/>
      <c r="I2534"/>
      <c r="J2534"/>
      <c r="K2534"/>
      <c r="L2534"/>
    </row>
    <row r="2535" spans="1:12" x14ac:dyDescent="0.2">
      <c r="A2535" t="s">
        <v>3071</v>
      </c>
      <c r="B2535" s="10" t="s">
        <v>5965</v>
      </c>
      <c r="C2535" t="s">
        <v>6010</v>
      </c>
      <c r="D2535" t="s">
        <v>5966</v>
      </c>
      <c r="E2535" s="9">
        <v>0</v>
      </c>
      <c r="F2535" s="10" t="str">
        <f>+_01_CODIGOS_Y_COSTOS_xlsm[[#This Row],[FABRICA]]&amp;_01_CODIGOS_Y_COSTOS_xlsm[[#This Row],[CODIGO]]</f>
        <v>VARIOS0</v>
      </c>
      <c r="G2535"/>
      <c r="H2535"/>
      <c r="I2535"/>
      <c r="J2535"/>
      <c r="K2535"/>
      <c r="L2535"/>
    </row>
    <row r="2536" spans="1:12" x14ac:dyDescent="0.2">
      <c r="A2536" t="s">
        <v>3071</v>
      </c>
      <c r="B2536" s="10" t="s">
        <v>5967</v>
      </c>
      <c r="C2536" t="s">
        <v>6010</v>
      </c>
      <c r="D2536" t="s">
        <v>5968</v>
      </c>
      <c r="E2536" s="9">
        <v>0</v>
      </c>
      <c r="F2536" s="10" t="str">
        <f>+_01_CODIGOS_Y_COSTOS_xlsm[[#This Row],[FABRICA]]&amp;_01_CODIGOS_Y_COSTOS_xlsm[[#This Row],[CODIGO]]</f>
        <v>VARIOS0</v>
      </c>
      <c r="G2536"/>
      <c r="H2536"/>
      <c r="I2536"/>
      <c r="J2536"/>
      <c r="K2536"/>
      <c r="L2536"/>
    </row>
    <row r="2537" spans="1:12" x14ac:dyDescent="0.2">
      <c r="A2537" t="s">
        <v>3071</v>
      </c>
      <c r="B2537" s="10" t="s">
        <v>5969</v>
      </c>
      <c r="C2537" t="s">
        <v>6010</v>
      </c>
      <c r="D2537" t="s">
        <v>5970</v>
      </c>
      <c r="E2537" s="9">
        <v>0</v>
      </c>
      <c r="F2537" s="10" t="str">
        <f>+_01_CODIGOS_Y_COSTOS_xlsm[[#This Row],[FABRICA]]&amp;_01_CODIGOS_Y_COSTOS_xlsm[[#This Row],[CODIGO]]</f>
        <v>VARIOS0</v>
      </c>
      <c r="G2537"/>
      <c r="H2537"/>
      <c r="I2537"/>
      <c r="J2537"/>
      <c r="K2537"/>
      <c r="L2537"/>
    </row>
    <row r="2538" spans="1:12" x14ac:dyDescent="0.2">
      <c r="A2538" t="s">
        <v>3071</v>
      </c>
      <c r="B2538" s="10" t="s">
        <v>5971</v>
      </c>
      <c r="C2538" t="s">
        <v>6010</v>
      </c>
      <c r="D2538" t="s">
        <v>5972</v>
      </c>
      <c r="E2538" s="9">
        <v>0</v>
      </c>
      <c r="F2538" s="10" t="str">
        <f>+_01_CODIGOS_Y_COSTOS_xlsm[[#This Row],[FABRICA]]&amp;_01_CODIGOS_Y_COSTOS_xlsm[[#This Row],[CODIGO]]</f>
        <v>VARIOS0</v>
      </c>
      <c r="G2538"/>
      <c r="H2538"/>
      <c r="I2538"/>
      <c r="J2538"/>
      <c r="K2538"/>
      <c r="L2538"/>
    </row>
    <row r="2539" spans="1:12" x14ac:dyDescent="0.2">
      <c r="A2539" t="s">
        <v>3071</v>
      </c>
      <c r="B2539" s="10" t="s">
        <v>5973</v>
      </c>
      <c r="C2539" t="s">
        <v>6010</v>
      </c>
      <c r="D2539" t="s">
        <v>5974</v>
      </c>
      <c r="E2539" s="9">
        <v>0</v>
      </c>
      <c r="F2539" s="10" t="str">
        <f>+_01_CODIGOS_Y_COSTOS_xlsm[[#This Row],[FABRICA]]&amp;_01_CODIGOS_Y_COSTOS_xlsm[[#This Row],[CODIGO]]</f>
        <v>VARIOS0</v>
      </c>
      <c r="G2539"/>
      <c r="H2539"/>
      <c r="I2539"/>
      <c r="J2539"/>
      <c r="K2539"/>
      <c r="L2539"/>
    </row>
    <row r="2540" spans="1:12" x14ac:dyDescent="0.2">
      <c r="A2540" t="s">
        <v>3071</v>
      </c>
      <c r="B2540" s="10" t="s">
        <v>5975</v>
      </c>
      <c r="C2540" t="s">
        <v>6010</v>
      </c>
      <c r="D2540" t="s">
        <v>5976</v>
      </c>
      <c r="E2540" s="9">
        <v>0</v>
      </c>
      <c r="F2540" s="10" t="str">
        <f>+_01_CODIGOS_Y_COSTOS_xlsm[[#This Row],[FABRICA]]&amp;_01_CODIGOS_Y_COSTOS_xlsm[[#This Row],[CODIGO]]</f>
        <v>VARIOS0</v>
      </c>
      <c r="G2540"/>
      <c r="H2540"/>
      <c r="I2540"/>
      <c r="J2540"/>
      <c r="K2540"/>
      <c r="L2540"/>
    </row>
    <row r="2541" spans="1:12" x14ac:dyDescent="0.2">
      <c r="A2541" t="s">
        <v>3071</v>
      </c>
      <c r="B2541" s="10" t="s">
        <v>5977</v>
      </c>
      <c r="C2541" t="s">
        <v>6010</v>
      </c>
      <c r="D2541" t="s">
        <v>5978</v>
      </c>
      <c r="E2541" s="9">
        <v>0</v>
      </c>
      <c r="F2541" s="10" t="str">
        <f>+_01_CODIGOS_Y_COSTOS_xlsm[[#This Row],[FABRICA]]&amp;_01_CODIGOS_Y_COSTOS_xlsm[[#This Row],[CODIGO]]</f>
        <v>VARIOS0</v>
      </c>
      <c r="G2541"/>
      <c r="H2541"/>
      <c r="I2541"/>
      <c r="J2541"/>
      <c r="K2541"/>
      <c r="L2541"/>
    </row>
    <row r="2542" spans="1:12" x14ac:dyDescent="0.2">
      <c r="A2542" t="s">
        <v>3071</v>
      </c>
      <c r="B2542" s="10" t="s">
        <v>5979</v>
      </c>
      <c r="C2542" t="s">
        <v>6010</v>
      </c>
      <c r="D2542" t="s">
        <v>5980</v>
      </c>
      <c r="E2542" s="9">
        <v>0</v>
      </c>
      <c r="F2542" s="10" t="str">
        <f>+_01_CODIGOS_Y_COSTOS_xlsm[[#This Row],[FABRICA]]&amp;_01_CODIGOS_Y_COSTOS_xlsm[[#This Row],[CODIGO]]</f>
        <v>VARIOS0</v>
      </c>
      <c r="G2542"/>
      <c r="H2542"/>
      <c r="I2542"/>
      <c r="J2542"/>
      <c r="K2542"/>
      <c r="L2542"/>
    </row>
    <row r="2543" spans="1:12" x14ac:dyDescent="0.2">
      <c r="A2543" t="s">
        <v>4134</v>
      </c>
      <c r="B2543" s="10" t="s">
        <v>4077</v>
      </c>
      <c r="C2543" t="s">
        <v>7036</v>
      </c>
      <c r="D2543" t="s">
        <v>4079</v>
      </c>
      <c r="E2543" s="9">
        <v>0</v>
      </c>
      <c r="F2543" s="10" t="str">
        <f>+_01_CODIGOS_Y_COSTOS_xlsm[[#This Row],[FABRICA]]&amp;_01_CODIGOS_Y_COSTOS_xlsm[[#This Row],[CODIGO]]</f>
        <v>MAXIFER6</v>
      </c>
      <c r="G2543"/>
      <c r="H2543"/>
      <c r="I2543"/>
      <c r="J2543"/>
      <c r="K2543"/>
      <c r="L2543"/>
    </row>
    <row r="2544" spans="1:12" x14ac:dyDescent="0.2">
      <c r="A2544" t="s">
        <v>4134</v>
      </c>
      <c r="B2544" s="10" t="s">
        <v>4080</v>
      </c>
      <c r="C2544" t="s">
        <v>6011</v>
      </c>
      <c r="D2544" t="s">
        <v>4081</v>
      </c>
      <c r="E2544" s="9">
        <v>0</v>
      </c>
      <c r="F2544" s="10" t="str">
        <f>+_01_CODIGOS_Y_COSTOS_xlsm[[#This Row],[FABRICA]]&amp;_01_CODIGOS_Y_COSTOS_xlsm[[#This Row],[CODIGO]]</f>
        <v>MAXIFER7</v>
      </c>
      <c r="G2544"/>
      <c r="H2544"/>
      <c r="I2544"/>
      <c r="J2544"/>
      <c r="K2544"/>
      <c r="L2544"/>
    </row>
    <row r="2545" spans="1:12" x14ac:dyDescent="0.2">
      <c r="A2545" t="s">
        <v>4134</v>
      </c>
      <c r="B2545" s="10" t="s">
        <v>4082</v>
      </c>
      <c r="C2545" t="s">
        <v>7038</v>
      </c>
      <c r="D2545" t="s">
        <v>4083</v>
      </c>
      <c r="E2545" s="9">
        <v>0</v>
      </c>
      <c r="F2545" s="10" t="str">
        <f>+_01_CODIGOS_Y_COSTOS_xlsm[[#This Row],[FABRICA]]&amp;_01_CODIGOS_Y_COSTOS_xlsm[[#This Row],[CODIGO]]</f>
        <v>MAXIFER8</v>
      </c>
      <c r="G2545"/>
      <c r="H2545"/>
      <c r="I2545"/>
      <c r="J2545"/>
      <c r="K2545"/>
      <c r="L2545"/>
    </row>
    <row r="2546" spans="1:12" x14ac:dyDescent="0.2">
      <c r="A2546" t="s">
        <v>4134</v>
      </c>
      <c r="B2546" s="10" t="s">
        <v>4084</v>
      </c>
      <c r="C2546" t="s">
        <v>7039</v>
      </c>
      <c r="D2546" t="s">
        <v>4085</v>
      </c>
      <c r="E2546" s="9">
        <v>0</v>
      </c>
      <c r="F2546" s="10" t="str">
        <f>+_01_CODIGOS_Y_COSTOS_xlsm[[#This Row],[FABRICA]]&amp;_01_CODIGOS_Y_COSTOS_xlsm[[#This Row],[CODIGO]]</f>
        <v>MAXIFER9</v>
      </c>
      <c r="G2546"/>
      <c r="H2546"/>
      <c r="I2546"/>
      <c r="J2546"/>
      <c r="K2546"/>
      <c r="L2546"/>
    </row>
    <row r="2547" spans="1:12" x14ac:dyDescent="0.2">
      <c r="A2547" t="s">
        <v>4134</v>
      </c>
      <c r="B2547" s="10" t="s">
        <v>4086</v>
      </c>
      <c r="C2547" t="s">
        <v>7041</v>
      </c>
      <c r="D2547" t="s">
        <v>4087</v>
      </c>
      <c r="E2547" s="9">
        <v>0</v>
      </c>
      <c r="F2547" s="10" t="str">
        <f>+_01_CODIGOS_Y_COSTOS_xlsm[[#This Row],[FABRICA]]&amp;_01_CODIGOS_Y_COSTOS_xlsm[[#This Row],[CODIGO]]</f>
        <v>MAXIFER10</v>
      </c>
      <c r="G2547"/>
      <c r="H2547"/>
      <c r="I2547"/>
      <c r="J2547"/>
      <c r="K2547"/>
      <c r="L2547"/>
    </row>
    <row r="2548" spans="1:12" x14ac:dyDescent="0.2">
      <c r="A2548" t="s">
        <v>4134</v>
      </c>
      <c r="B2548" s="10" t="s">
        <v>4088</v>
      </c>
      <c r="C2548" t="s">
        <v>7042</v>
      </c>
      <c r="D2548" t="s">
        <v>4089</v>
      </c>
      <c r="E2548" s="9">
        <v>0</v>
      </c>
      <c r="F2548" s="10" t="str">
        <f>+_01_CODIGOS_Y_COSTOS_xlsm[[#This Row],[FABRICA]]&amp;_01_CODIGOS_Y_COSTOS_xlsm[[#This Row],[CODIGO]]</f>
        <v>MAXIFER11</v>
      </c>
      <c r="G2548"/>
      <c r="H2548"/>
      <c r="I2548"/>
      <c r="J2548"/>
      <c r="K2548"/>
      <c r="L2548"/>
    </row>
    <row r="2549" spans="1:12" x14ac:dyDescent="0.2">
      <c r="A2549" t="s">
        <v>4134</v>
      </c>
      <c r="B2549" s="10" t="s">
        <v>4090</v>
      </c>
      <c r="C2549" t="s">
        <v>7043</v>
      </c>
      <c r="D2549" t="s">
        <v>4091</v>
      </c>
      <c r="E2549" s="9">
        <v>0</v>
      </c>
      <c r="F2549" s="10" t="str">
        <f>+_01_CODIGOS_Y_COSTOS_xlsm[[#This Row],[FABRICA]]&amp;_01_CODIGOS_Y_COSTOS_xlsm[[#This Row],[CODIGO]]</f>
        <v>MAXIFER12</v>
      </c>
      <c r="G2549"/>
      <c r="H2549"/>
      <c r="I2549"/>
      <c r="J2549"/>
      <c r="K2549"/>
      <c r="L2549"/>
    </row>
    <row r="2550" spans="1:12" x14ac:dyDescent="0.2">
      <c r="A2550" t="s">
        <v>4134</v>
      </c>
      <c r="B2550" s="10" t="s">
        <v>4092</v>
      </c>
      <c r="C2550" t="s">
        <v>7046</v>
      </c>
      <c r="D2550" t="s">
        <v>4093</v>
      </c>
      <c r="E2550" s="9">
        <v>0</v>
      </c>
      <c r="F2550" s="10" t="str">
        <f>+_01_CODIGOS_Y_COSTOS_xlsm[[#This Row],[FABRICA]]&amp;_01_CODIGOS_Y_COSTOS_xlsm[[#This Row],[CODIGO]]</f>
        <v>MAXIFER14</v>
      </c>
      <c r="G2550"/>
      <c r="H2550"/>
      <c r="I2550"/>
      <c r="J2550"/>
      <c r="K2550"/>
      <c r="L2550"/>
    </row>
    <row r="2551" spans="1:12" x14ac:dyDescent="0.2">
      <c r="A2551" t="s">
        <v>4134</v>
      </c>
      <c r="B2551" s="10" t="s">
        <v>4094</v>
      </c>
      <c r="C2551" t="s">
        <v>7048</v>
      </c>
      <c r="D2551" t="s">
        <v>4095</v>
      </c>
      <c r="E2551" s="9">
        <v>0</v>
      </c>
      <c r="F2551" s="10" t="str">
        <f>+_01_CODIGOS_Y_COSTOS_xlsm[[#This Row],[FABRICA]]&amp;_01_CODIGOS_Y_COSTOS_xlsm[[#This Row],[CODIGO]]</f>
        <v>MAXIFER16</v>
      </c>
      <c r="G2551"/>
      <c r="H2551"/>
      <c r="I2551"/>
      <c r="J2551"/>
      <c r="K2551"/>
      <c r="L2551"/>
    </row>
    <row r="2552" spans="1:12" x14ac:dyDescent="0.2">
      <c r="A2552" t="s">
        <v>4134</v>
      </c>
      <c r="B2552" s="10" t="s">
        <v>4096</v>
      </c>
      <c r="C2552" t="s">
        <v>7050</v>
      </c>
      <c r="D2552" t="s">
        <v>4097</v>
      </c>
      <c r="E2552" s="9">
        <v>0</v>
      </c>
      <c r="F2552" s="10" t="str">
        <f>+_01_CODIGOS_Y_COSTOS_xlsm[[#This Row],[FABRICA]]&amp;_01_CODIGOS_Y_COSTOS_xlsm[[#This Row],[CODIGO]]</f>
        <v>MAXIFER18</v>
      </c>
      <c r="G2552"/>
      <c r="H2552"/>
      <c r="I2552"/>
      <c r="J2552"/>
      <c r="K2552"/>
      <c r="L2552"/>
    </row>
    <row r="2553" spans="1:12" x14ac:dyDescent="0.2">
      <c r="A2553" t="s">
        <v>4134</v>
      </c>
      <c r="B2553" s="10" t="s">
        <v>4098</v>
      </c>
      <c r="C2553" t="s">
        <v>7052</v>
      </c>
      <c r="D2553" t="s">
        <v>4099</v>
      </c>
      <c r="E2553" s="9">
        <v>0</v>
      </c>
      <c r="F2553" s="10" t="str">
        <f>+_01_CODIGOS_Y_COSTOS_xlsm[[#This Row],[FABRICA]]&amp;_01_CODIGOS_Y_COSTOS_xlsm[[#This Row],[CODIGO]]</f>
        <v>MAXIFER19</v>
      </c>
      <c r="G2553"/>
      <c r="H2553"/>
      <c r="I2553"/>
      <c r="J2553"/>
      <c r="K2553"/>
      <c r="L2553"/>
    </row>
    <row r="2554" spans="1:12" x14ac:dyDescent="0.2">
      <c r="A2554" t="s">
        <v>4134</v>
      </c>
      <c r="B2554" s="10" t="s">
        <v>4100</v>
      </c>
      <c r="C2554" t="s">
        <v>7054</v>
      </c>
      <c r="D2554" t="s">
        <v>4101</v>
      </c>
      <c r="E2554" s="9">
        <v>0</v>
      </c>
      <c r="F2554" s="10" t="str">
        <f>+_01_CODIGOS_Y_COSTOS_xlsm[[#This Row],[FABRICA]]&amp;_01_CODIGOS_Y_COSTOS_xlsm[[#This Row],[CODIGO]]</f>
        <v>MAXIFER20</v>
      </c>
      <c r="G2554"/>
      <c r="H2554"/>
      <c r="I2554"/>
      <c r="J2554"/>
      <c r="K2554"/>
      <c r="L2554"/>
    </row>
    <row r="2555" spans="1:12" x14ac:dyDescent="0.2">
      <c r="A2555" t="s">
        <v>4134</v>
      </c>
      <c r="B2555" s="10" t="s">
        <v>4102</v>
      </c>
      <c r="C2555" t="s">
        <v>7056</v>
      </c>
      <c r="D2555" t="s">
        <v>4103</v>
      </c>
      <c r="E2555" s="9">
        <v>0</v>
      </c>
      <c r="F2555" s="10" t="str">
        <f>+_01_CODIGOS_Y_COSTOS_xlsm[[#This Row],[FABRICA]]&amp;_01_CODIGOS_Y_COSTOS_xlsm[[#This Row],[CODIGO]]</f>
        <v>MAXIFER22</v>
      </c>
      <c r="G2555"/>
      <c r="H2555"/>
      <c r="I2555"/>
      <c r="J2555"/>
      <c r="K2555"/>
      <c r="L2555"/>
    </row>
    <row r="2556" spans="1:12" x14ac:dyDescent="0.2">
      <c r="A2556" t="s">
        <v>4134</v>
      </c>
      <c r="B2556" s="10" t="s">
        <v>4104</v>
      </c>
      <c r="C2556" t="s">
        <v>7062</v>
      </c>
      <c r="D2556" t="s">
        <v>4105</v>
      </c>
      <c r="E2556" s="9">
        <v>0</v>
      </c>
      <c r="F2556" s="10" t="str">
        <f>+_01_CODIGOS_Y_COSTOS_xlsm[[#This Row],[FABRICA]]&amp;_01_CODIGOS_Y_COSTOS_xlsm[[#This Row],[CODIGO]]</f>
        <v>MAXIFER25</v>
      </c>
      <c r="G2556"/>
      <c r="H2556"/>
      <c r="I2556"/>
      <c r="J2556"/>
      <c r="K2556"/>
      <c r="L2556"/>
    </row>
    <row r="2557" spans="1:12" x14ac:dyDescent="0.2">
      <c r="A2557" t="s">
        <v>4134</v>
      </c>
      <c r="B2557" s="10" t="s">
        <v>4106</v>
      </c>
      <c r="C2557" t="s">
        <v>7067</v>
      </c>
      <c r="D2557" t="s">
        <v>4107</v>
      </c>
      <c r="E2557" s="9">
        <v>0</v>
      </c>
      <c r="F2557" s="10" t="str">
        <f>+_01_CODIGOS_Y_COSTOS_xlsm[[#This Row],[FABRICA]]&amp;_01_CODIGOS_Y_COSTOS_xlsm[[#This Row],[CODIGO]]</f>
        <v>MAXIFER28</v>
      </c>
      <c r="G2557"/>
      <c r="H2557"/>
      <c r="I2557"/>
      <c r="J2557"/>
      <c r="K2557"/>
      <c r="L2557"/>
    </row>
    <row r="2558" spans="1:12" x14ac:dyDescent="0.2">
      <c r="A2558" t="s">
        <v>4134</v>
      </c>
      <c r="B2558" s="10" t="s">
        <v>4108</v>
      </c>
      <c r="C2558" t="s">
        <v>7069</v>
      </c>
      <c r="D2558" t="s">
        <v>4109</v>
      </c>
      <c r="E2558" s="9">
        <v>0</v>
      </c>
      <c r="F2558" s="10" t="str">
        <f>+_01_CODIGOS_Y_COSTOS_xlsm[[#This Row],[FABRICA]]&amp;_01_CODIGOS_Y_COSTOS_xlsm[[#This Row],[CODIGO]]</f>
        <v>MAXIFER30</v>
      </c>
      <c r="G2558"/>
      <c r="H2558"/>
      <c r="I2558"/>
      <c r="J2558"/>
      <c r="K2558"/>
      <c r="L2558"/>
    </row>
    <row r="2559" spans="1:12" x14ac:dyDescent="0.2">
      <c r="A2559" t="s">
        <v>4134</v>
      </c>
      <c r="B2559" s="10" t="s">
        <v>4110</v>
      </c>
      <c r="C2559" t="s">
        <v>7073</v>
      </c>
      <c r="D2559" t="s">
        <v>4111</v>
      </c>
      <c r="E2559" s="9">
        <v>0</v>
      </c>
      <c r="F2559" s="10" t="str">
        <f>+_01_CODIGOS_Y_COSTOS_xlsm[[#This Row],[FABRICA]]&amp;_01_CODIGOS_Y_COSTOS_xlsm[[#This Row],[CODIGO]]</f>
        <v>MAXIFER32</v>
      </c>
      <c r="G2559"/>
      <c r="H2559"/>
      <c r="I2559"/>
      <c r="J2559"/>
      <c r="K2559"/>
      <c r="L2559"/>
    </row>
    <row r="2560" spans="1:12" x14ac:dyDescent="0.2">
      <c r="A2560" t="s">
        <v>4134</v>
      </c>
      <c r="B2560" s="10" t="s">
        <v>4112</v>
      </c>
      <c r="C2560" t="s">
        <v>7099</v>
      </c>
      <c r="D2560" t="s">
        <v>4113</v>
      </c>
      <c r="E2560" s="9">
        <v>0</v>
      </c>
      <c r="F2560" s="10" t="str">
        <f>+_01_CODIGOS_Y_COSTOS_xlsm[[#This Row],[FABRICA]]&amp;_01_CODIGOS_Y_COSTOS_xlsm[[#This Row],[CODIGO]]</f>
        <v>MAXIFER35</v>
      </c>
      <c r="G2560"/>
      <c r="H2560"/>
      <c r="I2560"/>
      <c r="J2560"/>
      <c r="K2560"/>
      <c r="L2560"/>
    </row>
    <row r="2561" spans="1:12" x14ac:dyDescent="0.2">
      <c r="A2561" t="s">
        <v>4134</v>
      </c>
      <c r="B2561" s="10" t="s">
        <v>4114</v>
      </c>
      <c r="C2561" t="s">
        <v>7036</v>
      </c>
      <c r="D2561" t="s">
        <v>4079</v>
      </c>
      <c r="E2561" s="9">
        <v>0</v>
      </c>
      <c r="F2561" s="10" t="str">
        <f>+_01_CODIGOS_Y_COSTOS_xlsm[[#This Row],[FABRICA]]&amp;_01_CODIGOS_Y_COSTOS_xlsm[[#This Row],[CODIGO]]</f>
        <v>MAXIFER6</v>
      </c>
      <c r="G2561"/>
      <c r="H2561"/>
      <c r="I2561"/>
      <c r="J2561"/>
      <c r="K2561"/>
      <c r="L2561"/>
    </row>
    <row r="2562" spans="1:12" x14ac:dyDescent="0.2">
      <c r="A2562" t="s">
        <v>4134</v>
      </c>
      <c r="B2562" s="10" t="s">
        <v>4116</v>
      </c>
      <c r="C2562" t="s">
        <v>6011</v>
      </c>
      <c r="D2562" t="s">
        <v>4081</v>
      </c>
      <c r="E2562" s="9">
        <v>0</v>
      </c>
      <c r="F2562" s="10" t="str">
        <f>+_01_CODIGOS_Y_COSTOS_xlsm[[#This Row],[FABRICA]]&amp;_01_CODIGOS_Y_COSTOS_xlsm[[#This Row],[CODIGO]]</f>
        <v>MAXIFER7</v>
      </c>
      <c r="G2562"/>
      <c r="H2562"/>
      <c r="I2562"/>
      <c r="J2562"/>
      <c r="K2562"/>
      <c r="L2562"/>
    </row>
    <row r="2563" spans="1:12" x14ac:dyDescent="0.2">
      <c r="A2563" t="s">
        <v>4134</v>
      </c>
      <c r="B2563" s="10" t="s">
        <v>4117</v>
      </c>
      <c r="C2563" t="s">
        <v>7038</v>
      </c>
      <c r="D2563" t="s">
        <v>4083</v>
      </c>
      <c r="E2563" s="9">
        <v>0</v>
      </c>
      <c r="F2563" s="10" t="str">
        <f>+_01_CODIGOS_Y_COSTOS_xlsm[[#This Row],[FABRICA]]&amp;_01_CODIGOS_Y_COSTOS_xlsm[[#This Row],[CODIGO]]</f>
        <v>MAXIFER8</v>
      </c>
      <c r="G2563"/>
      <c r="H2563"/>
      <c r="I2563"/>
      <c r="J2563"/>
      <c r="K2563"/>
      <c r="L2563"/>
    </row>
    <row r="2564" spans="1:12" x14ac:dyDescent="0.2">
      <c r="A2564" t="s">
        <v>4134</v>
      </c>
      <c r="B2564" s="10" t="s">
        <v>4118</v>
      </c>
      <c r="C2564" t="s">
        <v>7039</v>
      </c>
      <c r="D2564" t="s">
        <v>4085</v>
      </c>
      <c r="E2564" s="9">
        <v>0</v>
      </c>
      <c r="F2564" s="10" t="str">
        <f>+_01_CODIGOS_Y_COSTOS_xlsm[[#This Row],[FABRICA]]&amp;_01_CODIGOS_Y_COSTOS_xlsm[[#This Row],[CODIGO]]</f>
        <v>MAXIFER9</v>
      </c>
      <c r="G2564"/>
      <c r="H2564"/>
      <c r="I2564"/>
      <c r="J2564"/>
      <c r="K2564"/>
      <c r="L2564"/>
    </row>
    <row r="2565" spans="1:12" x14ac:dyDescent="0.2">
      <c r="A2565" t="s">
        <v>4134</v>
      </c>
      <c r="B2565" s="10" t="s">
        <v>4119</v>
      </c>
      <c r="C2565" t="s">
        <v>7041</v>
      </c>
      <c r="D2565" t="s">
        <v>4087</v>
      </c>
      <c r="E2565" s="9">
        <v>0</v>
      </c>
      <c r="F2565" s="10" t="str">
        <f>+_01_CODIGOS_Y_COSTOS_xlsm[[#This Row],[FABRICA]]&amp;_01_CODIGOS_Y_COSTOS_xlsm[[#This Row],[CODIGO]]</f>
        <v>MAXIFER10</v>
      </c>
      <c r="G2565"/>
      <c r="H2565"/>
      <c r="I2565"/>
      <c r="J2565"/>
      <c r="K2565"/>
      <c r="L2565"/>
    </row>
    <row r="2566" spans="1:12" x14ac:dyDescent="0.2">
      <c r="A2566" t="s">
        <v>4134</v>
      </c>
      <c r="B2566" s="10" t="s">
        <v>4120</v>
      </c>
      <c r="C2566" t="s">
        <v>7042</v>
      </c>
      <c r="D2566" t="s">
        <v>4089</v>
      </c>
      <c r="E2566" s="9">
        <v>0</v>
      </c>
      <c r="F2566" s="10" t="str">
        <f>+_01_CODIGOS_Y_COSTOS_xlsm[[#This Row],[FABRICA]]&amp;_01_CODIGOS_Y_COSTOS_xlsm[[#This Row],[CODIGO]]</f>
        <v>MAXIFER11</v>
      </c>
      <c r="G2566"/>
      <c r="H2566"/>
      <c r="I2566"/>
      <c r="J2566"/>
      <c r="K2566"/>
      <c r="L2566"/>
    </row>
    <row r="2567" spans="1:12" x14ac:dyDescent="0.2">
      <c r="A2567" t="s">
        <v>4134</v>
      </c>
      <c r="B2567" s="10" t="s">
        <v>4121</v>
      </c>
      <c r="C2567" t="s">
        <v>7043</v>
      </c>
      <c r="D2567" t="s">
        <v>4091</v>
      </c>
      <c r="E2567" s="9">
        <v>0</v>
      </c>
      <c r="F2567" s="10" t="str">
        <f>+_01_CODIGOS_Y_COSTOS_xlsm[[#This Row],[FABRICA]]&amp;_01_CODIGOS_Y_COSTOS_xlsm[[#This Row],[CODIGO]]</f>
        <v>MAXIFER12</v>
      </c>
      <c r="G2567"/>
      <c r="H2567"/>
      <c r="I2567"/>
      <c r="J2567"/>
      <c r="K2567"/>
      <c r="L2567"/>
    </row>
    <row r="2568" spans="1:12" x14ac:dyDescent="0.2">
      <c r="A2568" t="s">
        <v>4134</v>
      </c>
      <c r="B2568" s="10" t="s">
        <v>4122</v>
      </c>
      <c r="C2568" t="s">
        <v>7046</v>
      </c>
      <c r="D2568" t="s">
        <v>4093</v>
      </c>
      <c r="E2568" s="9">
        <v>0</v>
      </c>
      <c r="F2568" s="10" t="str">
        <f>+_01_CODIGOS_Y_COSTOS_xlsm[[#This Row],[FABRICA]]&amp;_01_CODIGOS_Y_COSTOS_xlsm[[#This Row],[CODIGO]]</f>
        <v>MAXIFER14</v>
      </c>
      <c r="G2568"/>
      <c r="H2568"/>
      <c r="I2568"/>
      <c r="J2568"/>
      <c r="K2568"/>
      <c r="L2568"/>
    </row>
    <row r="2569" spans="1:12" x14ac:dyDescent="0.2">
      <c r="A2569" t="s">
        <v>4134</v>
      </c>
      <c r="B2569" s="10" t="s">
        <v>4123</v>
      </c>
      <c r="C2569" t="s">
        <v>7048</v>
      </c>
      <c r="D2569" t="s">
        <v>4095</v>
      </c>
      <c r="E2569" s="9">
        <v>0</v>
      </c>
      <c r="F2569" s="10" t="str">
        <f>+_01_CODIGOS_Y_COSTOS_xlsm[[#This Row],[FABRICA]]&amp;_01_CODIGOS_Y_COSTOS_xlsm[[#This Row],[CODIGO]]</f>
        <v>MAXIFER16</v>
      </c>
      <c r="G2569"/>
      <c r="H2569"/>
      <c r="I2569"/>
      <c r="J2569"/>
      <c r="K2569"/>
      <c r="L2569"/>
    </row>
    <row r="2570" spans="1:12" x14ac:dyDescent="0.2">
      <c r="A2570" t="s">
        <v>4134</v>
      </c>
      <c r="B2570" s="10" t="s">
        <v>4124</v>
      </c>
      <c r="C2570" t="s">
        <v>7050</v>
      </c>
      <c r="D2570" t="s">
        <v>4097</v>
      </c>
      <c r="E2570" s="9">
        <v>0</v>
      </c>
      <c r="F2570" s="10" t="str">
        <f>+_01_CODIGOS_Y_COSTOS_xlsm[[#This Row],[FABRICA]]&amp;_01_CODIGOS_Y_COSTOS_xlsm[[#This Row],[CODIGO]]</f>
        <v>MAXIFER18</v>
      </c>
      <c r="G2570"/>
      <c r="H2570"/>
      <c r="I2570"/>
      <c r="J2570"/>
      <c r="K2570"/>
      <c r="L2570"/>
    </row>
    <row r="2571" spans="1:12" x14ac:dyDescent="0.2">
      <c r="A2571" t="s">
        <v>4134</v>
      </c>
      <c r="B2571" s="10" t="s">
        <v>4125</v>
      </c>
      <c r="C2571" t="s">
        <v>7052</v>
      </c>
      <c r="D2571" t="s">
        <v>4099</v>
      </c>
      <c r="E2571" s="9">
        <v>0</v>
      </c>
      <c r="F2571" s="10" t="str">
        <f>+_01_CODIGOS_Y_COSTOS_xlsm[[#This Row],[FABRICA]]&amp;_01_CODIGOS_Y_COSTOS_xlsm[[#This Row],[CODIGO]]</f>
        <v>MAXIFER19</v>
      </c>
      <c r="G2571"/>
      <c r="H2571"/>
      <c r="I2571"/>
      <c r="J2571"/>
      <c r="K2571"/>
      <c r="L2571"/>
    </row>
    <row r="2572" spans="1:12" x14ac:dyDescent="0.2">
      <c r="A2572" t="s">
        <v>4134</v>
      </c>
      <c r="B2572" s="10" t="s">
        <v>4126</v>
      </c>
      <c r="C2572" t="s">
        <v>7054</v>
      </c>
      <c r="D2572" t="s">
        <v>4101</v>
      </c>
      <c r="E2572" s="9">
        <v>0</v>
      </c>
      <c r="F2572" s="10" t="str">
        <f>+_01_CODIGOS_Y_COSTOS_xlsm[[#This Row],[FABRICA]]&amp;_01_CODIGOS_Y_COSTOS_xlsm[[#This Row],[CODIGO]]</f>
        <v>MAXIFER20</v>
      </c>
      <c r="G2572"/>
      <c r="H2572"/>
      <c r="I2572"/>
      <c r="J2572"/>
      <c r="K2572"/>
      <c r="L2572"/>
    </row>
    <row r="2573" spans="1:12" x14ac:dyDescent="0.2">
      <c r="A2573" t="s">
        <v>4134</v>
      </c>
      <c r="B2573" s="10" t="s">
        <v>4127</v>
      </c>
      <c r="C2573" t="s">
        <v>7056</v>
      </c>
      <c r="D2573" t="s">
        <v>4103</v>
      </c>
      <c r="E2573" s="9">
        <v>0</v>
      </c>
      <c r="F2573" s="10" t="str">
        <f>+_01_CODIGOS_Y_COSTOS_xlsm[[#This Row],[FABRICA]]&amp;_01_CODIGOS_Y_COSTOS_xlsm[[#This Row],[CODIGO]]</f>
        <v>MAXIFER22</v>
      </c>
      <c r="G2573"/>
      <c r="H2573"/>
      <c r="I2573"/>
      <c r="J2573"/>
      <c r="K2573"/>
      <c r="L2573"/>
    </row>
    <row r="2574" spans="1:12" x14ac:dyDescent="0.2">
      <c r="A2574" t="s">
        <v>4134</v>
      </c>
      <c r="B2574" s="10" t="s">
        <v>4128</v>
      </c>
      <c r="C2574" t="s">
        <v>7062</v>
      </c>
      <c r="D2574" t="s">
        <v>4105</v>
      </c>
      <c r="E2574" s="9">
        <v>0</v>
      </c>
      <c r="F2574" s="10" t="str">
        <f>+_01_CODIGOS_Y_COSTOS_xlsm[[#This Row],[FABRICA]]&amp;_01_CODIGOS_Y_COSTOS_xlsm[[#This Row],[CODIGO]]</f>
        <v>MAXIFER25</v>
      </c>
      <c r="G2574"/>
      <c r="H2574"/>
      <c r="I2574"/>
      <c r="J2574"/>
      <c r="K2574"/>
      <c r="L2574"/>
    </row>
    <row r="2575" spans="1:12" x14ac:dyDescent="0.2">
      <c r="A2575" t="s">
        <v>4134</v>
      </c>
      <c r="B2575" s="10" t="s">
        <v>4129</v>
      </c>
      <c r="C2575" t="s">
        <v>7067</v>
      </c>
      <c r="D2575" t="s">
        <v>4107</v>
      </c>
      <c r="E2575" s="9">
        <v>0</v>
      </c>
      <c r="F2575" s="10" t="str">
        <f>+_01_CODIGOS_Y_COSTOS_xlsm[[#This Row],[FABRICA]]&amp;_01_CODIGOS_Y_COSTOS_xlsm[[#This Row],[CODIGO]]</f>
        <v>MAXIFER28</v>
      </c>
      <c r="G2575"/>
      <c r="H2575"/>
      <c r="I2575"/>
      <c r="J2575"/>
      <c r="K2575"/>
      <c r="L2575"/>
    </row>
    <row r="2576" spans="1:12" x14ac:dyDescent="0.2">
      <c r="A2576" t="s">
        <v>4134</v>
      </c>
      <c r="B2576" s="10" t="s">
        <v>4130</v>
      </c>
      <c r="C2576" t="s">
        <v>7069</v>
      </c>
      <c r="D2576" t="s">
        <v>4109</v>
      </c>
      <c r="E2576" s="9">
        <v>0</v>
      </c>
      <c r="F2576" s="10" t="str">
        <f>+_01_CODIGOS_Y_COSTOS_xlsm[[#This Row],[FABRICA]]&amp;_01_CODIGOS_Y_COSTOS_xlsm[[#This Row],[CODIGO]]</f>
        <v>MAXIFER30</v>
      </c>
      <c r="G2576"/>
      <c r="H2576"/>
      <c r="I2576"/>
      <c r="J2576"/>
      <c r="K2576"/>
      <c r="L2576"/>
    </row>
    <row r="2577" spans="1:12" x14ac:dyDescent="0.2">
      <c r="A2577" t="s">
        <v>4134</v>
      </c>
      <c r="B2577" s="10" t="s">
        <v>4131</v>
      </c>
      <c r="C2577" t="s">
        <v>7073</v>
      </c>
      <c r="D2577" t="s">
        <v>4111</v>
      </c>
      <c r="E2577" s="9">
        <v>0</v>
      </c>
      <c r="F2577" s="10" t="str">
        <f>+_01_CODIGOS_Y_COSTOS_xlsm[[#This Row],[FABRICA]]&amp;_01_CODIGOS_Y_COSTOS_xlsm[[#This Row],[CODIGO]]</f>
        <v>MAXIFER32</v>
      </c>
      <c r="G2577"/>
      <c r="H2577"/>
      <c r="I2577"/>
      <c r="J2577"/>
      <c r="K2577"/>
      <c r="L2577"/>
    </row>
    <row r="2578" spans="1:12" x14ac:dyDescent="0.2">
      <c r="A2578" t="s">
        <v>4134</v>
      </c>
      <c r="B2578" s="10" t="s">
        <v>4132</v>
      </c>
      <c r="C2578" t="s">
        <v>7099</v>
      </c>
      <c r="D2578" t="s">
        <v>4113</v>
      </c>
      <c r="E2578" s="9">
        <v>0</v>
      </c>
      <c r="F2578" s="10" t="str">
        <f>+_01_CODIGOS_Y_COSTOS_xlsm[[#This Row],[FABRICA]]&amp;_01_CODIGOS_Y_COSTOS_xlsm[[#This Row],[CODIGO]]</f>
        <v>MAXIFER35</v>
      </c>
      <c r="G2578"/>
      <c r="H2578"/>
      <c r="I2578"/>
      <c r="J2578"/>
      <c r="K2578"/>
      <c r="L2578"/>
    </row>
    <row r="2579" spans="1:12" x14ac:dyDescent="0.2">
      <c r="A2579" t="s">
        <v>3071</v>
      </c>
      <c r="B2579" s="10" t="s">
        <v>5981</v>
      </c>
      <c r="C2579" t="s">
        <v>4706</v>
      </c>
      <c r="D2579" t="s">
        <v>5983</v>
      </c>
      <c r="E2579" s="9">
        <v>5000</v>
      </c>
      <c r="F2579" s="10" t="str">
        <f>+_01_CODIGOS_Y_COSTOS_xlsm[[#This Row],[FABRICA]]&amp;_01_CODIGOS_Y_COSTOS_xlsm[[#This Row],[CODIGO]]</f>
        <v>VARIOSVarios Ch</v>
      </c>
      <c r="G2579"/>
      <c r="H2579"/>
      <c r="I2579"/>
      <c r="J2579"/>
      <c r="K2579"/>
      <c r="L2579"/>
    </row>
    <row r="2580" spans="1:12" x14ac:dyDescent="0.2">
      <c r="A2580" t="s">
        <v>3071</v>
      </c>
      <c r="B2580" s="10" t="s">
        <v>5984</v>
      </c>
      <c r="C2580" t="s">
        <v>4705</v>
      </c>
      <c r="D2580" t="s">
        <v>5985</v>
      </c>
      <c r="E2580" s="9">
        <v>8000</v>
      </c>
      <c r="F2580" s="10" t="str">
        <f>+_01_CODIGOS_Y_COSTOS_xlsm[[#This Row],[FABRICA]]&amp;_01_CODIGOS_Y_COSTOS_xlsm[[#This Row],[CODIGO]]</f>
        <v>VARIOSVarios Gr</v>
      </c>
      <c r="G2580"/>
      <c r="H2580"/>
      <c r="I2580"/>
      <c r="J2580"/>
      <c r="K2580"/>
      <c r="L2580"/>
    </row>
    <row r="2581" spans="1:12" x14ac:dyDescent="0.2">
      <c r="A2581" t="s">
        <v>4653</v>
      </c>
      <c r="B2581" s="10" t="s">
        <v>10373</v>
      </c>
      <c r="C2581" t="s">
        <v>10370</v>
      </c>
      <c r="D2581" t="s">
        <v>10370</v>
      </c>
      <c r="E2581" s="9">
        <v>5990</v>
      </c>
      <c r="F2581" s="10" t="str">
        <f>+_01_CODIGOS_Y_COSTOS_xlsm[[#This Row],[FABRICA]]&amp;_01_CODIGOS_Y_COSTOS_xlsm[[#This Row],[CODIGO]]</f>
        <v>WALTERGaveta ch</v>
      </c>
      <c r="G2581"/>
      <c r="H2581"/>
      <c r="I2581"/>
      <c r="J2581"/>
      <c r="K2581"/>
      <c r="L2581"/>
    </row>
    <row r="2582" spans="1:12" x14ac:dyDescent="0.2">
      <c r="A2582" t="s">
        <v>4653</v>
      </c>
      <c r="B2582" s="10" t="s">
        <v>10374</v>
      </c>
      <c r="C2582" t="s">
        <v>10371</v>
      </c>
      <c r="D2582" t="s">
        <v>10371</v>
      </c>
      <c r="E2582" s="9">
        <v>6220</v>
      </c>
      <c r="F2582" s="10" t="str">
        <f>+_01_CODIGOS_Y_COSTOS_xlsm[[#This Row],[FABRICA]]&amp;_01_CODIGOS_Y_COSTOS_xlsm[[#This Row],[CODIGO]]</f>
        <v>WALTERGaveta me</v>
      </c>
      <c r="G2582"/>
      <c r="H2582"/>
      <c r="I2582"/>
      <c r="J2582"/>
      <c r="K2582"/>
      <c r="L2582"/>
    </row>
    <row r="2583" spans="1:12" x14ac:dyDescent="0.2">
      <c r="A2583" t="s">
        <v>4653</v>
      </c>
      <c r="B2583" s="10" t="s">
        <v>10375</v>
      </c>
      <c r="C2583" t="s">
        <v>10372</v>
      </c>
      <c r="D2583" t="s">
        <v>10372</v>
      </c>
      <c r="E2583" s="9">
        <v>8020</v>
      </c>
      <c r="F2583" s="10" t="str">
        <f>+_01_CODIGOS_Y_COSTOS_xlsm[[#This Row],[FABRICA]]&amp;_01_CODIGOS_Y_COSTOS_xlsm[[#This Row],[CODIGO]]</f>
        <v>WALTERGaveta gr</v>
      </c>
      <c r="G2583"/>
      <c r="H2583"/>
      <c r="I2583"/>
      <c r="J2583"/>
      <c r="K2583"/>
      <c r="L2583"/>
    </row>
    <row r="2584" spans="1:12" x14ac:dyDescent="0.2">
      <c r="A2584" t="s">
        <v>4653</v>
      </c>
      <c r="B2584" s="10" t="s">
        <v>5147</v>
      </c>
      <c r="C2584" t="s">
        <v>4861</v>
      </c>
      <c r="D2584" t="s">
        <v>4854</v>
      </c>
      <c r="E2584" s="9">
        <v>8012</v>
      </c>
      <c r="F2584" s="10" t="str">
        <f>+_01_CODIGOS_Y_COSTOS_xlsm[[#This Row],[FABRICA]]&amp;_01_CODIGOS_Y_COSTOS_xlsm[[#This Row],[CODIGO]]</f>
        <v>WALTER1 - 30x49x10 - Esp. 20</v>
      </c>
      <c r="G2584"/>
      <c r="H2584"/>
      <c r="I2584"/>
      <c r="J2584"/>
      <c r="K2584"/>
      <c r="L2584"/>
    </row>
    <row r="2585" spans="1:12" x14ac:dyDescent="0.2">
      <c r="A2585" t="s">
        <v>4653</v>
      </c>
      <c r="B2585" s="10" t="s">
        <v>5314</v>
      </c>
      <c r="C2585" t="s">
        <v>4862</v>
      </c>
      <c r="D2585" t="s">
        <v>4855</v>
      </c>
      <c r="E2585" s="9">
        <v>6810</v>
      </c>
      <c r="F2585" s="10" t="str">
        <f>+_01_CODIGOS_Y_COSTOS_xlsm[[#This Row],[FABRICA]]&amp;_01_CODIGOS_Y_COSTOS_xlsm[[#This Row],[CODIGO]]</f>
        <v>WALTER2 - 25x42x8 - Esp. 20</v>
      </c>
      <c r="G2585"/>
      <c r="H2585"/>
      <c r="I2585"/>
      <c r="J2585"/>
      <c r="K2585"/>
      <c r="L2585"/>
    </row>
    <row r="2586" spans="1:12" x14ac:dyDescent="0.2">
      <c r="A2586" t="s">
        <v>4653</v>
      </c>
      <c r="B2586" s="10" t="s">
        <v>5149</v>
      </c>
      <c r="C2586" t="s">
        <v>4863</v>
      </c>
      <c r="D2586" t="s">
        <v>4856</v>
      </c>
      <c r="E2586" s="9">
        <v>6810</v>
      </c>
      <c r="F2586" s="10" t="str">
        <f>+_01_CODIGOS_Y_COSTOS_xlsm[[#This Row],[FABRICA]]&amp;_01_CODIGOS_Y_COSTOS_xlsm[[#This Row],[CODIGO]]</f>
        <v>WALTER3 - 25x42x8 - Esp. 24</v>
      </c>
      <c r="G2586"/>
      <c r="H2586"/>
      <c r="I2586"/>
      <c r="J2586"/>
      <c r="K2586"/>
      <c r="L2586"/>
    </row>
    <row r="2587" spans="1:12" x14ac:dyDescent="0.2">
      <c r="A2587" t="s">
        <v>4653</v>
      </c>
      <c r="B2587" s="10" t="s">
        <v>5077</v>
      </c>
      <c r="C2587" t="s">
        <v>4864</v>
      </c>
      <c r="D2587" t="s">
        <v>4857</v>
      </c>
      <c r="E2587" s="9">
        <v>6220</v>
      </c>
      <c r="F2587" s="10" t="str">
        <f>+_01_CODIGOS_Y_COSTOS_xlsm[[#This Row],[FABRICA]]&amp;_01_CODIGOS_Y_COSTOS_xlsm[[#This Row],[CODIGO]]</f>
        <v>WALTER4 - 25x42x7 - Esp. 30</v>
      </c>
      <c r="G2587"/>
      <c r="H2587"/>
      <c r="I2587"/>
      <c r="J2587"/>
      <c r="K2587"/>
      <c r="L2587"/>
    </row>
    <row r="2588" spans="1:12" x14ac:dyDescent="0.2">
      <c r="A2588" t="s">
        <v>4653</v>
      </c>
      <c r="B2588" s="10" t="s">
        <v>5076</v>
      </c>
      <c r="C2588" t="s">
        <v>4865</v>
      </c>
      <c r="D2588" t="s">
        <v>4858</v>
      </c>
      <c r="E2588" s="9">
        <v>6750</v>
      </c>
      <c r="F2588" s="10" t="str">
        <f>+_01_CODIGOS_Y_COSTOS_xlsm[[#This Row],[FABRICA]]&amp;_01_CODIGOS_Y_COSTOS_xlsm[[#This Row],[CODIGO]]</f>
        <v>WALTER5 - 25x42x7 - Esp. 35</v>
      </c>
      <c r="G2588"/>
      <c r="H2588"/>
      <c r="I2588"/>
      <c r="J2588"/>
      <c r="K2588"/>
      <c r="L2588"/>
    </row>
    <row r="2589" spans="1:12" x14ac:dyDescent="0.2">
      <c r="A2589" t="s">
        <v>4653</v>
      </c>
      <c r="B2589" s="10" t="s">
        <v>5146</v>
      </c>
      <c r="C2589" t="s">
        <v>4866</v>
      </c>
      <c r="D2589" t="s">
        <v>4859</v>
      </c>
      <c r="E2589" s="9">
        <v>5990</v>
      </c>
      <c r="F2589" s="10" t="str">
        <f>+_01_CODIGOS_Y_COSTOS_xlsm[[#This Row],[FABRICA]]&amp;_01_CODIGOS_Y_COSTOS_xlsm[[#This Row],[CODIGO]]</f>
        <v>WALTER6 - 25x42x5 - Esp. 35</v>
      </c>
      <c r="G2589"/>
      <c r="H2589"/>
      <c r="I2589"/>
      <c r="J2589"/>
      <c r="K2589"/>
      <c r="L2589"/>
    </row>
    <row r="2590" spans="1:12" x14ac:dyDescent="0.2">
      <c r="A2590" t="s">
        <v>4653</v>
      </c>
      <c r="B2590" s="10" t="s">
        <v>5075</v>
      </c>
      <c r="C2590" t="s">
        <v>4867</v>
      </c>
      <c r="D2590" t="s">
        <v>4860</v>
      </c>
      <c r="E2590" s="9">
        <v>7721</v>
      </c>
      <c r="F2590" s="10" t="str">
        <f>+_01_CODIGOS_Y_COSTOS_xlsm[[#This Row],[FABRICA]]&amp;_01_CODIGOS_Y_COSTOS_xlsm[[#This Row],[CODIGO]]</f>
        <v>WALTER7 - 25x49x7 - Esp. 40</v>
      </c>
      <c r="G2590"/>
      <c r="H2590"/>
      <c r="I2590"/>
      <c r="J2590"/>
      <c r="K2590"/>
      <c r="L2590"/>
    </row>
    <row r="2591" spans="1:12" x14ac:dyDescent="0.2">
      <c r="A2591" t="s">
        <v>4653</v>
      </c>
      <c r="B2591" s="10" t="s">
        <v>6017</v>
      </c>
      <c r="C2591" t="s">
        <v>6019</v>
      </c>
      <c r="D2591" t="s">
        <v>6020</v>
      </c>
      <c r="E2591" s="9">
        <v>24000</v>
      </c>
      <c r="F2591" s="10" t="str">
        <f>+_01_CODIGOS_Y_COSTOS_xlsm[[#This Row],[FABRICA]]&amp;_01_CODIGOS_Y_COSTOS_xlsm[[#This Row],[CODIGO]]</f>
        <v>WALTERMueble P/Gav chica</v>
      </c>
      <c r="G2591"/>
      <c r="H2591"/>
      <c r="I2591"/>
      <c r="J2591"/>
      <c r="K2591"/>
      <c r="L2591"/>
    </row>
    <row r="2592" spans="1:12" x14ac:dyDescent="0.2">
      <c r="A2592" t="s">
        <v>4653</v>
      </c>
      <c r="B2592" s="10" t="s">
        <v>6021</v>
      </c>
      <c r="C2592" t="s">
        <v>6022</v>
      </c>
      <c r="D2592" t="s">
        <v>6023</v>
      </c>
      <c r="E2592" s="9">
        <v>25000</v>
      </c>
      <c r="F2592" s="10" t="str">
        <f>+_01_CODIGOS_Y_COSTOS_xlsm[[#This Row],[FABRICA]]&amp;_01_CODIGOS_Y_COSTOS_xlsm[[#This Row],[CODIGO]]</f>
        <v>WALTERMueble P/Gav mediana</v>
      </c>
      <c r="G2592"/>
      <c r="H2592"/>
      <c r="I2592"/>
      <c r="J2592"/>
      <c r="K2592"/>
      <c r="L2592"/>
    </row>
    <row r="2593" spans="1:12" x14ac:dyDescent="0.2">
      <c r="A2593" t="s">
        <v>4653</v>
      </c>
      <c r="B2593" s="10" t="s">
        <v>6024</v>
      </c>
      <c r="C2593" t="s">
        <v>6025</v>
      </c>
      <c r="D2593" t="s">
        <v>6026</v>
      </c>
      <c r="E2593" s="9">
        <v>26900</v>
      </c>
      <c r="F2593" s="10" t="str">
        <f>+_01_CODIGOS_Y_COSTOS_xlsm[[#This Row],[FABRICA]]&amp;_01_CODIGOS_Y_COSTOS_xlsm[[#This Row],[CODIGO]]</f>
        <v>WALTERMueble P/Gav grande</v>
      </c>
      <c r="G2593"/>
      <c r="H2593"/>
      <c r="I2593"/>
      <c r="J2593"/>
      <c r="K2593"/>
      <c r="L2593"/>
    </row>
    <row r="2594" spans="1:12" x14ac:dyDescent="0.2">
      <c r="A2594" t="s">
        <v>6083</v>
      </c>
      <c r="B2594" s="10" t="s">
        <v>6084</v>
      </c>
      <c r="C2594" t="s">
        <v>6069</v>
      </c>
      <c r="D2594" t="s">
        <v>6085</v>
      </c>
      <c r="E2594" s="9">
        <v>42.845100000000002</v>
      </c>
      <c r="F2594" s="10" t="str">
        <f>+_01_CODIGOS_Y_COSTOS_xlsm[[#This Row],[FABRICA]]&amp;_01_CODIGOS_Y_COSTOS_xlsm[[#This Row],[CODIGO]]</f>
        <v>SELFLEX180300050691302100001000</v>
      </c>
      <c r="G2594"/>
      <c r="H2594"/>
      <c r="I2594"/>
      <c r="J2594"/>
      <c r="K2594"/>
      <c r="L2594"/>
    </row>
    <row r="2595" spans="1:12" x14ac:dyDescent="0.2">
      <c r="A2595" t="s">
        <v>6083</v>
      </c>
      <c r="B2595" s="10" t="s">
        <v>6086</v>
      </c>
      <c r="C2595" t="s">
        <v>6070</v>
      </c>
      <c r="D2595" t="s">
        <v>6087</v>
      </c>
      <c r="E2595" s="9">
        <v>65.863600000000005</v>
      </c>
      <c r="F2595" s="10" t="str">
        <f>+_01_CODIGOS_Y_COSTOS_xlsm[[#This Row],[FABRICA]]&amp;_01_CODIGOS_Y_COSTOS_xlsm[[#This Row],[CODIGO]]</f>
        <v>SELFLEX180305160891852100000500</v>
      </c>
      <c r="G2595"/>
      <c r="H2595"/>
      <c r="I2595"/>
      <c r="J2595"/>
      <c r="K2595"/>
      <c r="L2595"/>
    </row>
    <row r="2596" spans="1:12" x14ac:dyDescent="0.2">
      <c r="A2596" t="s">
        <v>6083</v>
      </c>
      <c r="B2596" s="10" t="s">
        <v>6088</v>
      </c>
      <c r="C2596" t="s">
        <v>6071</v>
      </c>
      <c r="D2596" t="s">
        <v>6089</v>
      </c>
      <c r="E2596" s="9">
        <v>100.4654</v>
      </c>
      <c r="F2596" s="10" t="str">
        <f>+_01_CODIGOS_Y_COSTOS_xlsm[[#This Row],[FABRICA]]&amp;_01_CODIGOS_Y_COSTOS_xlsm[[#This Row],[CODIGO]]</f>
        <v>SELFLEX180300081091952100000250</v>
      </c>
      <c r="G2596"/>
      <c r="H2596"/>
      <c r="I2596"/>
      <c r="J2596"/>
      <c r="K2596"/>
      <c r="L2596"/>
    </row>
    <row r="2597" spans="1:12" x14ac:dyDescent="0.2">
      <c r="A2597" t="s">
        <v>6083</v>
      </c>
      <c r="B2597" s="10" t="s">
        <v>6090</v>
      </c>
      <c r="C2597" t="s">
        <v>6072</v>
      </c>
      <c r="D2597" t="s">
        <v>6091</v>
      </c>
      <c r="E2597" s="9">
        <v>199.26050000000001</v>
      </c>
      <c r="F2597" s="10" t="str">
        <f>+_01_CODIGOS_Y_COSTOS_xlsm[[#This Row],[FABRICA]]&amp;_01_CODIGOS_Y_COSTOS_xlsm[[#This Row],[CODIGO]]</f>
        <v>SELFLEX180300101292232100000200</v>
      </c>
      <c r="G2597"/>
      <c r="H2597"/>
      <c r="I2597"/>
      <c r="J2597"/>
      <c r="K2597"/>
      <c r="L2597"/>
    </row>
    <row r="2598" spans="1:12" x14ac:dyDescent="0.2">
      <c r="A2598" t="s">
        <v>6083</v>
      </c>
      <c r="B2598" s="10" t="s">
        <v>6092</v>
      </c>
      <c r="C2598" t="s">
        <v>6073</v>
      </c>
      <c r="D2598" t="s">
        <v>6093</v>
      </c>
      <c r="E2598" s="9">
        <v>182.309</v>
      </c>
      <c r="F2598" s="10" t="str">
        <f>+_01_CODIGOS_Y_COSTOS_xlsm[[#This Row],[FABRICA]]&amp;_01_CODIGOS_Y_COSTOS_xlsm[[#This Row],[CODIGO]]</f>
        <v>SELFLEX180300121492032100000150</v>
      </c>
      <c r="G2598"/>
      <c r="H2598"/>
      <c r="I2598"/>
      <c r="J2598"/>
      <c r="K2598"/>
      <c r="L2598"/>
    </row>
    <row r="2599" spans="1:12" x14ac:dyDescent="0.2">
      <c r="A2599" t="s">
        <v>6083</v>
      </c>
      <c r="B2599" s="10" t="s">
        <v>6094</v>
      </c>
      <c r="C2599" t="s">
        <v>6074</v>
      </c>
      <c r="D2599" t="s">
        <v>6095</v>
      </c>
      <c r="E2599" s="9">
        <v>42.845100000000002</v>
      </c>
      <c r="F2599" s="10" t="str">
        <f>+_01_CODIGOS_Y_COSTOS_xlsm[[#This Row],[FABRICA]]&amp;_01_CODIGOS_Y_COSTOS_xlsm[[#This Row],[CODIGO]]</f>
        <v>SELFLEX181100050691092100001000</v>
      </c>
      <c r="G2599"/>
      <c r="H2599"/>
      <c r="I2599"/>
      <c r="J2599"/>
      <c r="K2599"/>
      <c r="L2599"/>
    </row>
    <row r="2600" spans="1:12" x14ac:dyDescent="0.2">
      <c r="A2600" t="s">
        <v>6083</v>
      </c>
      <c r="B2600" s="10" t="s">
        <v>6096</v>
      </c>
      <c r="C2600" t="s">
        <v>6075</v>
      </c>
      <c r="D2600" t="s">
        <v>6097</v>
      </c>
      <c r="E2600" s="9">
        <v>54.886299999999999</v>
      </c>
      <c r="F2600" s="10" t="str">
        <f>+_01_CODIGOS_Y_COSTOS_xlsm[[#This Row],[FABRICA]]&amp;_01_CODIGOS_Y_COSTOS_xlsm[[#This Row],[CODIGO]]</f>
        <v>SELFLEX181105161001352100000500</v>
      </c>
      <c r="G2600"/>
      <c r="H2600"/>
      <c r="I2600"/>
      <c r="J2600"/>
      <c r="K2600"/>
      <c r="L2600"/>
    </row>
    <row r="2601" spans="1:12" x14ac:dyDescent="0.2">
      <c r="A2601" t="s">
        <v>6083</v>
      </c>
      <c r="B2601" s="10" t="s">
        <v>6098</v>
      </c>
      <c r="C2601" t="s">
        <v>6076</v>
      </c>
      <c r="D2601" t="s">
        <v>6099</v>
      </c>
      <c r="E2601" s="9">
        <v>92.205699999999993</v>
      </c>
      <c r="F2601" s="10" t="str">
        <f>+_01_CODIGOS_Y_COSTOS_xlsm[[#This Row],[FABRICA]]&amp;_01_CODIGOS_Y_COSTOS_xlsm[[#This Row],[CODIGO]]</f>
        <v>SELFLEX181100081051602100000250</v>
      </c>
      <c r="G2601"/>
      <c r="H2601"/>
      <c r="I2601"/>
      <c r="J2601"/>
      <c r="K2601"/>
      <c r="L2601"/>
    </row>
    <row r="2602" spans="1:12" x14ac:dyDescent="0.2">
      <c r="A2602" t="s">
        <v>6083</v>
      </c>
      <c r="B2602" s="10" t="s">
        <v>6100</v>
      </c>
      <c r="C2602" t="s">
        <v>6077</v>
      </c>
      <c r="D2602" t="s">
        <v>6101</v>
      </c>
      <c r="E2602" s="9">
        <v>145.6799</v>
      </c>
      <c r="F2602" s="10" t="str">
        <f>+_01_CODIGOS_Y_COSTOS_xlsm[[#This Row],[FABRICA]]&amp;_01_CODIGOS_Y_COSTOS_xlsm[[#This Row],[CODIGO]]</f>
        <v>SELFLEX181100101290198010000250</v>
      </c>
      <c r="G2602"/>
      <c r="H2602"/>
      <c r="I2602"/>
      <c r="J2602"/>
      <c r="K2602"/>
      <c r="L2602"/>
    </row>
    <row r="2603" spans="1:12" x14ac:dyDescent="0.2">
      <c r="A2603" t="s">
        <v>6083</v>
      </c>
      <c r="B2603" s="10" t="s">
        <v>6102</v>
      </c>
      <c r="C2603" t="s">
        <v>6078</v>
      </c>
      <c r="D2603" t="s">
        <v>6103</v>
      </c>
      <c r="E2603" s="9">
        <v>79.659700000000001</v>
      </c>
      <c r="F2603" s="10" t="str">
        <f>+_01_CODIGOS_Y_COSTOS_xlsm[[#This Row],[FABRICA]]&amp;_01_CODIGOS_Y_COSTOS_xlsm[[#This Row],[CODIGO]]</f>
        <v>SELFLEX180303160751202100001000</v>
      </c>
      <c r="G2603"/>
      <c r="H2603"/>
      <c r="I2603"/>
      <c r="J2603"/>
      <c r="K2603"/>
      <c r="L2603"/>
    </row>
    <row r="2604" spans="1:12" x14ac:dyDescent="0.2">
      <c r="A2604" t="s">
        <v>6083</v>
      </c>
      <c r="B2604" s="10" t="s">
        <v>6104</v>
      </c>
      <c r="C2604" t="s">
        <v>6079</v>
      </c>
      <c r="D2604" t="s">
        <v>6105</v>
      </c>
      <c r="E2604" s="9">
        <v>95.404700000000005</v>
      </c>
      <c r="F2604" s="10" t="str">
        <f>+_01_CODIGOS_Y_COSTOS_xlsm[[#This Row],[FABRICA]]&amp;_01_CODIGOS_Y_COSTOS_xlsm[[#This Row],[CODIGO]]</f>
        <v>SELFLEX180300140991502100000500</v>
      </c>
      <c r="G2604"/>
      <c r="H2604"/>
      <c r="I2604"/>
      <c r="J2604"/>
      <c r="K2604"/>
      <c r="L2604"/>
    </row>
    <row r="2605" spans="1:12" x14ac:dyDescent="0.2">
      <c r="A2605" t="s">
        <v>6083</v>
      </c>
      <c r="B2605" s="10" t="s">
        <v>6106</v>
      </c>
      <c r="C2605" t="s">
        <v>6080</v>
      </c>
      <c r="D2605" t="s">
        <v>6107</v>
      </c>
      <c r="E2605" s="9">
        <v>203.16990000000001</v>
      </c>
      <c r="F2605" s="10" t="str">
        <f>+_01_CODIGOS_Y_COSTOS_xlsm[[#This Row],[FABRICA]]&amp;_01_CODIGOS_Y_COSTOS_xlsm[[#This Row],[CODIGO]]</f>
        <v>SELFLEX180305161351752100000250</v>
      </c>
      <c r="G2605"/>
      <c r="H2605"/>
      <c r="I2605"/>
      <c r="J2605"/>
      <c r="K2605"/>
      <c r="L2605"/>
    </row>
    <row r="2606" spans="1:12" x14ac:dyDescent="0.2">
      <c r="A2606" t="s">
        <v>6083</v>
      </c>
      <c r="B2606" s="10" t="s">
        <v>6108</v>
      </c>
      <c r="C2606" t="s">
        <v>6081</v>
      </c>
      <c r="D2606" t="s">
        <v>6109</v>
      </c>
      <c r="E2606" s="9">
        <v>143.23439999999999</v>
      </c>
      <c r="F2606" s="10" t="str">
        <f>+_01_CODIGOS_Y_COSTOS_xlsm[[#This Row],[FABRICA]]&amp;_01_CODIGOS_Y_COSTOS_xlsm[[#This Row],[CODIGO]]</f>
        <v>SELFLEX180300516109170210000250</v>
      </c>
      <c r="G2606"/>
      <c r="H2606"/>
      <c r="I2606"/>
      <c r="J2606"/>
      <c r="K2606"/>
      <c r="L2606"/>
    </row>
    <row r="2607" spans="1:12" x14ac:dyDescent="0.2">
      <c r="A2607" t="s">
        <v>6083</v>
      </c>
      <c r="B2607" s="10" t="s">
        <v>6110</v>
      </c>
      <c r="C2607" t="s">
        <v>6082</v>
      </c>
      <c r="D2607" t="s">
        <v>6111</v>
      </c>
      <c r="E2607" s="9">
        <v>154.30199999999999</v>
      </c>
      <c r="F2607" s="10" t="str">
        <f>+_01_CODIGOS_Y_COSTOS_xlsm[[#This Row],[FABRICA]]&amp;_01_CODIGOS_Y_COSTOS_xlsm[[#This Row],[CODIGO]]</f>
        <v>SELFLEX180300381291982100000250</v>
      </c>
      <c r="G2607"/>
      <c r="H2607"/>
      <c r="I2607"/>
      <c r="J2607"/>
      <c r="K2607"/>
      <c r="L2607"/>
    </row>
    <row r="2608" spans="1:12" x14ac:dyDescent="0.2">
      <c r="A2608" t="s">
        <v>6083</v>
      </c>
      <c r="B2608" s="10" t="s">
        <v>6112</v>
      </c>
      <c r="C2608" t="s">
        <v>6065</v>
      </c>
      <c r="D2608" t="s">
        <v>6113</v>
      </c>
      <c r="E2608" s="9">
        <v>94.595100000000002</v>
      </c>
      <c r="F2608" s="10" t="str">
        <f>+_01_CODIGOS_Y_COSTOS_xlsm[[#This Row],[FABRICA]]&amp;_01_CODIGOS_Y_COSTOS_xlsm[[#This Row],[CODIGO]]</f>
        <v>SELFLEX190310050691300000001000</v>
      </c>
      <c r="G2608"/>
      <c r="H2608"/>
      <c r="I2608"/>
      <c r="J2608"/>
      <c r="K2608"/>
      <c r="L2608"/>
    </row>
    <row r="2609" spans="1:12" x14ac:dyDescent="0.2">
      <c r="A2609" t="s">
        <v>6083</v>
      </c>
      <c r="B2609" s="10" t="s">
        <v>6114</v>
      </c>
      <c r="C2609" t="s">
        <v>6066</v>
      </c>
      <c r="D2609" t="s">
        <v>6115</v>
      </c>
      <c r="E2609" s="9">
        <v>99.312899999999999</v>
      </c>
      <c r="F2609" s="10" t="str">
        <f>+_01_CODIGOS_Y_COSTOS_xlsm[[#This Row],[FABRICA]]&amp;_01_CODIGOS_Y_COSTOS_xlsm[[#This Row],[CODIGO]]</f>
        <v>SELFLEX190310060891452100000500</v>
      </c>
      <c r="G2609"/>
      <c r="H2609"/>
      <c r="I2609"/>
      <c r="J2609"/>
      <c r="K2609"/>
      <c r="L2609"/>
    </row>
    <row r="2610" spans="1:12" x14ac:dyDescent="0.2">
      <c r="A2610" t="s">
        <v>6083</v>
      </c>
      <c r="B2610" s="10" t="s">
        <v>6116</v>
      </c>
      <c r="C2610" t="s">
        <v>6067</v>
      </c>
      <c r="D2610" t="s">
        <v>6117</v>
      </c>
      <c r="E2610" s="9">
        <v>100.1884</v>
      </c>
      <c r="F2610" s="10" t="str">
        <f>+_01_CODIGOS_Y_COSTOS_xlsm[[#This Row],[FABRICA]]&amp;_01_CODIGOS_Y_COSTOS_xlsm[[#This Row],[CODIGO]]</f>
        <v>SELFLEX190310081091702100000250</v>
      </c>
      <c r="G2610"/>
      <c r="H2610"/>
      <c r="I2610"/>
      <c r="J2610"/>
      <c r="K2610"/>
      <c r="L2610"/>
    </row>
    <row r="2611" spans="1:12" x14ac:dyDescent="0.2">
      <c r="A2611" t="s">
        <v>6083</v>
      </c>
      <c r="B2611" s="10" t="s">
        <v>6118</v>
      </c>
      <c r="C2611" t="s">
        <v>6068</v>
      </c>
      <c r="D2611" t="s">
        <v>6119</v>
      </c>
      <c r="E2611" s="9">
        <v>145.71369999999999</v>
      </c>
      <c r="F2611" s="10" t="str">
        <f>+_01_CODIGOS_Y_COSTOS_xlsm[[#This Row],[FABRICA]]&amp;_01_CODIGOS_Y_COSTOS_xlsm[[#This Row],[CODIGO]]</f>
        <v>SELFLEX190310101291982100000250</v>
      </c>
      <c r="G2611"/>
      <c r="H2611"/>
      <c r="I2611"/>
      <c r="J2611"/>
      <c r="K2611"/>
      <c r="L2611"/>
    </row>
    <row r="2612" spans="1:12" x14ac:dyDescent="0.2">
      <c r="A2612" t="s">
        <v>6083</v>
      </c>
      <c r="B2612" s="10" t="s">
        <v>6120</v>
      </c>
      <c r="C2612" t="s">
        <v>6063</v>
      </c>
      <c r="D2612" t="s">
        <v>6121</v>
      </c>
      <c r="E2612" s="9">
        <v>303.64089999999999</v>
      </c>
      <c r="F2612" s="10" t="str">
        <f>+_01_CODIGOS_Y_COSTOS_xlsm[[#This Row],[FABRICA]]&amp;_01_CODIGOS_Y_COSTOS_xlsm[[#This Row],[CODIGO]]</f>
        <v>SELFLEX180375160892702200000250</v>
      </c>
      <c r="G2612"/>
      <c r="H2612"/>
      <c r="I2612"/>
      <c r="J2612"/>
      <c r="K2612"/>
      <c r="L2612"/>
    </row>
    <row r="2613" spans="1:12" x14ac:dyDescent="0.2">
      <c r="A2613" t="s">
        <v>6083</v>
      </c>
      <c r="B2613" s="10" t="s">
        <v>6122</v>
      </c>
      <c r="C2613" t="s">
        <v>6064</v>
      </c>
      <c r="D2613" t="s">
        <v>6123</v>
      </c>
      <c r="E2613" s="9">
        <v>332.44779999999997</v>
      </c>
      <c r="F2613" s="10" t="str">
        <f>+_01_CODIGOS_Y_COSTOS_xlsm[[#This Row],[FABRICA]]&amp;_01_CODIGOS_Y_COSTOS_xlsm[[#This Row],[CODIGO]]</f>
        <v>SELFLEX180370081101702200000150</v>
      </c>
      <c r="G2613"/>
      <c r="H2613"/>
      <c r="I2613"/>
      <c r="J2613"/>
      <c r="K2613"/>
      <c r="L2613"/>
    </row>
    <row r="2614" spans="1:12" x14ac:dyDescent="0.2">
      <c r="A2614" t="s">
        <v>6295</v>
      </c>
      <c r="B2614" s="10" t="s">
        <v>6134</v>
      </c>
      <c r="C2614" t="s">
        <v>7033</v>
      </c>
      <c r="D2614" t="s">
        <v>8728</v>
      </c>
      <c r="E2614" s="9">
        <v>2070</v>
      </c>
      <c r="F2614" s="10" t="str">
        <f>+_01_CODIGOS_Y_COSTOS_xlsm[[#This Row],[FABRICA]]&amp;_01_CODIGOS_Y_COSTOS_xlsm[[#This Row],[CODIGO]]</f>
        <v>NEPLASTIC4</v>
      </c>
      <c r="G2614"/>
      <c r="H2614"/>
      <c r="I2614"/>
      <c r="J2614"/>
      <c r="K2614"/>
      <c r="L2614"/>
    </row>
    <row r="2615" spans="1:12" x14ac:dyDescent="0.2">
      <c r="A2615" t="s">
        <v>6295</v>
      </c>
      <c r="B2615" s="10" t="s">
        <v>6135</v>
      </c>
      <c r="C2615" t="s">
        <v>8729</v>
      </c>
      <c r="D2615" t="s">
        <v>8730</v>
      </c>
      <c r="E2615" s="9">
        <v>2340</v>
      </c>
      <c r="F2615" s="10" t="str">
        <f>+_01_CODIGOS_Y_COSTOS_xlsm[[#This Row],[FABRICA]]&amp;_01_CODIGOS_Y_COSTOS_xlsm[[#This Row],[CODIGO]]</f>
        <v>NEPLASTIC732</v>
      </c>
      <c r="G2615"/>
      <c r="H2615"/>
      <c r="I2615"/>
      <c r="J2615"/>
      <c r="K2615"/>
      <c r="L2615"/>
    </row>
    <row r="2616" spans="1:12" x14ac:dyDescent="0.2">
      <c r="A2616" t="s">
        <v>6295</v>
      </c>
      <c r="B2616" s="10" t="s">
        <v>6136</v>
      </c>
      <c r="C2616" t="s">
        <v>7065</v>
      </c>
      <c r="D2616" t="s">
        <v>6205</v>
      </c>
      <c r="E2616" s="9">
        <v>1710</v>
      </c>
      <c r="F2616" s="10" t="str">
        <f>+_01_CODIGOS_Y_COSTOS_xlsm[[#This Row],[FABRICA]]&amp;_01_CODIGOS_Y_COSTOS_xlsm[[#This Row],[CODIGO]]</f>
        <v>NEPLASTIC27</v>
      </c>
      <c r="G2616"/>
      <c r="H2616"/>
      <c r="I2616"/>
      <c r="J2616"/>
      <c r="K2616"/>
      <c r="L2616"/>
    </row>
    <row r="2617" spans="1:12" x14ac:dyDescent="0.2">
      <c r="A2617" t="s">
        <v>6295</v>
      </c>
      <c r="B2617" s="10" t="s">
        <v>6137</v>
      </c>
      <c r="C2617" t="s">
        <v>8731</v>
      </c>
      <c r="D2617" t="s">
        <v>8732</v>
      </c>
      <c r="E2617" s="9">
        <v>2340</v>
      </c>
      <c r="F2617" s="10" t="str">
        <f>+_01_CODIGOS_Y_COSTOS_xlsm[[#This Row],[FABRICA]]&amp;_01_CODIGOS_Y_COSTOS_xlsm[[#This Row],[CODIGO]]</f>
        <v>NEPLASTIC478</v>
      </c>
      <c r="G2617"/>
      <c r="H2617"/>
      <c r="I2617"/>
      <c r="J2617"/>
      <c r="K2617"/>
      <c r="L2617"/>
    </row>
    <row r="2618" spans="1:12" x14ac:dyDescent="0.2">
      <c r="A2618" t="s">
        <v>6295</v>
      </c>
      <c r="B2618" s="10" t="s">
        <v>6138</v>
      </c>
      <c r="C2618" t="s">
        <v>8733</v>
      </c>
      <c r="D2618" t="s">
        <v>6153</v>
      </c>
      <c r="E2618" s="9">
        <v>2340</v>
      </c>
      <c r="F2618" s="10" t="str">
        <f>+_01_CODIGOS_Y_COSTOS_xlsm[[#This Row],[FABRICA]]&amp;_01_CODIGOS_Y_COSTOS_xlsm[[#This Row],[CODIGO]]</f>
        <v>NEPLASTIC690</v>
      </c>
      <c r="G2618"/>
      <c r="H2618"/>
      <c r="I2618"/>
      <c r="J2618"/>
      <c r="K2618"/>
      <c r="L2618"/>
    </row>
    <row r="2619" spans="1:12" x14ac:dyDescent="0.2">
      <c r="A2619" t="s">
        <v>6295</v>
      </c>
      <c r="B2619" s="10" t="s">
        <v>6139</v>
      </c>
      <c r="C2619" t="s">
        <v>7154</v>
      </c>
      <c r="D2619" t="s">
        <v>6154</v>
      </c>
      <c r="E2619" s="9">
        <v>1530</v>
      </c>
      <c r="F2619" s="10" t="str">
        <f>+_01_CODIGOS_Y_COSTOS_xlsm[[#This Row],[FABRICA]]&amp;_01_CODIGOS_Y_COSTOS_xlsm[[#This Row],[CODIGO]]</f>
        <v>NEPLASTIC73</v>
      </c>
      <c r="G2619"/>
      <c r="H2619"/>
      <c r="I2619"/>
      <c r="J2619"/>
      <c r="K2619"/>
      <c r="L2619"/>
    </row>
    <row r="2620" spans="1:12" x14ac:dyDescent="0.2">
      <c r="A2620" t="s">
        <v>6295</v>
      </c>
      <c r="B2620" s="10" t="s">
        <v>6140</v>
      </c>
      <c r="C2620" t="s">
        <v>8734</v>
      </c>
      <c r="D2620" t="s">
        <v>6155</v>
      </c>
      <c r="E2620" s="9">
        <v>1530</v>
      </c>
      <c r="F2620" s="10" t="str">
        <f>+_01_CODIGOS_Y_COSTOS_xlsm[[#This Row],[FABRICA]]&amp;_01_CODIGOS_Y_COSTOS_xlsm[[#This Row],[CODIGO]]</f>
        <v>NEPLASTIC415</v>
      </c>
      <c r="G2620"/>
      <c r="H2620"/>
      <c r="I2620"/>
      <c r="J2620"/>
      <c r="K2620"/>
      <c r="L2620"/>
    </row>
    <row r="2621" spans="1:12" x14ac:dyDescent="0.2">
      <c r="A2621" t="s">
        <v>6295</v>
      </c>
      <c r="B2621" s="10" t="s">
        <v>6141</v>
      </c>
      <c r="C2621" t="s">
        <v>7142</v>
      </c>
      <c r="D2621" t="s">
        <v>6156</v>
      </c>
      <c r="E2621" s="9">
        <v>1170</v>
      </c>
      <c r="F2621" s="10" t="str">
        <f>+_01_CODIGOS_Y_COSTOS_xlsm[[#This Row],[FABRICA]]&amp;_01_CODIGOS_Y_COSTOS_xlsm[[#This Row],[CODIGO]]</f>
        <v>NEPLASTIC66</v>
      </c>
      <c r="G2621"/>
      <c r="H2621"/>
      <c r="I2621"/>
      <c r="J2621"/>
      <c r="K2621"/>
      <c r="L2621"/>
    </row>
    <row r="2622" spans="1:12" x14ac:dyDescent="0.2">
      <c r="A2622" t="s">
        <v>6295</v>
      </c>
      <c r="B2622" s="10" t="s">
        <v>6142</v>
      </c>
      <c r="C2622" t="s">
        <v>10304</v>
      </c>
      <c r="D2622" t="s">
        <v>6156</v>
      </c>
      <c r="E2622" s="9">
        <v>1170</v>
      </c>
      <c r="F2622" s="10" t="str">
        <f>+_01_CODIGOS_Y_COSTOS_xlsm[[#This Row],[FABRICA]]&amp;_01_CODIGOS_Y_COSTOS_xlsm[[#This Row],[CODIGO]]</f>
        <v>NEPLASTIC67</v>
      </c>
      <c r="G2622"/>
      <c r="H2622"/>
      <c r="I2622"/>
      <c r="J2622"/>
      <c r="K2622"/>
      <c r="L2622"/>
    </row>
    <row r="2623" spans="1:12" x14ac:dyDescent="0.2">
      <c r="A2623" t="s">
        <v>6295</v>
      </c>
      <c r="B2623" s="10" t="s">
        <v>6143</v>
      </c>
      <c r="C2623" t="s">
        <v>8735</v>
      </c>
      <c r="D2623" t="s">
        <v>6157</v>
      </c>
      <c r="E2623" s="9">
        <v>1530</v>
      </c>
      <c r="F2623" s="10" t="str">
        <f>+_01_CODIGOS_Y_COSTOS_xlsm[[#This Row],[FABRICA]]&amp;_01_CODIGOS_Y_COSTOS_xlsm[[#This Row],[CODIGO]]</f>
        <v>NEPLASTIC533</v>
      </c>
      <c r="G2623"/>
      <c r="H2623"/>
      <c r="I2623"/>
      <c r="J2623"/>
      <c r="K2623"/>
      <c r="L2623"/>
    </row>
    <row r="2624" spans="1:12" x14ac:dyDescent="0.2">
      <c r="A2624" t="s">
        <v>6295</v>
      </c>
      <c r="B2624" s="10" t="s">
        <v>6144</v>
      </c>
      <c r="C2624" t="s">
        <v>8736</v>
      </c>
      <c r="D2624" t="s">
        <v>6158</v>
      </c>
      <c r="E2624" s="9">
        <v>1800</v>
      </c>
      <c r="F2624" s="10" t="str">
        <f>+_01_CODIGOS_Y_COSTOS_xlsm[[#This Row],[FABRICA]]&amp;_01_CODIGOS_Y_COSTOS_xlsm[[#This Row],[CODIGO]]</f>
        <v>NEPLASTIC754</v>
      </c>
      <c r="G2624"/>
      <c r="H2624"/>
      <c r="I2624"/>
      <c r="J2624"/>
      <c r="K2624"/>
      <c r="L2624"/>
    </row>
    <row r="2625" spans="1:12" x14ac:dyDescent="0.2">
      <c r="A2625" t="s">
        <v>6295</v>
      </c>
      <c r="B2625" s="10" t="s">
        <v>6145</v>
      </c>
      <c r="C2625" t="s">
        <v>8737</v>
      </c>
      <c r="D2625" t="s">
        <v>8738</v>
      </c>
      <c r="E2625" s="9">
        <v>1800</v>
      </c>
      <c r="F2625" s="10" t="str">
        <f>+_01_CODIGOS_Y_COSTOS_xlsm[[#This Row],[FABRICA]]&amp;_01_CODIGOS_Y_COSTOS_xlsm[[#This Row],[CODIGO]]</f>
        <v>NEPLASTIC654</v>
      </c>
      <c r="G2625"/>
      <c r="H2625"/>
      <c r="I2625"/>
      <c r="J2625"/>
      <c r="K2625"/>
      <c r="L2625"/>
    </row>
    <row r="2626" spans="1:12" x14ac:dyDescent="0.2">
      <c r="A2626" t="s">
        <v>6295</v>
      </c>
      <c r="B2626" s="10" t="s">
        <v>6146</v>
      </c>
      <c r="C2626" t="s">
        <v>8739</v>
      </c>
      <c r="D2626" t="s">
        <v>6159</v>
      </c>
      <c r="E2626" s="9">
        <v>720</v>
      </c>
      <c r="F2626" s="10" t="str">
        <f>+_01_CODIGOS_Y_COSTOS_xlsm[[#This Row],[FABRICA]]&amp;_01_CODIGOS_Y_COSTOS_xlsm[[#This Row],[CODIGO]]</f>
        <v>NEPLASTIC7690</v>
      </c>
      <c r="G2626"/>
      <c r="H2626"/>
      <c r="I2626"/>
      <c r="J2626"/>
      <c r="K2626"/>
      <c r="L2626"/>
    </row>
    <row r="2627" spans="1:12" x14ac:dyDescent="0.2">
      <c r="A2627" t="s">
        <v>6295</v>
      </c>
      <c r="B2627" s="10" t="s">
        <v>6147</v>
      </c>
      <c r="C2627" t="s">
        <v>8740</v>
      </c>
      <c r="D2627" t="s">
        <v>6160</v>
      </c>
      <c r="E2627" s="9">
        <v>900</v>
      </c>
      <c r="F2627" s="10" t="str">
        <f>+_01_CODIGOS_Y_COSTOS_xlsm[[#This Row],[FABRICA]]&amp;_01_CODIGOS_Y_COSTOS_xlsm[[#This Row],[CODIGO]]</f>
        <v>NEPLASTIC674</v>
      </c>
      <c r="G2627"/>
      <c r="H2627"/>
      <c r="I2627"/>
      <c r="J2627"/>
      <c r="K2627"/>
      <c r="L2627"/>
    </row>
    <row r="2628" spans="1:12" x14ac:dyDescent="0.2">
      <c r="A2628" t="s">
        <v>6295</v>
      </c>
      <c r="B2628" s="10" t="s">
        <v>6148</v>
      </c>
      <c r="C2628" t="s">
        <v>6161</v>
      </c>
      <c r="D2628" t="s">
        <v>6162</v>
      </c>
      <c r="E2628" s="9">
        <v>1170</v>
      </c>
      <c r="F2628" s="10" t="str">
        <f>+_01_CODIGOS_Y_COSTOS_xlsm[[#This Row],[FABRICA]]&amp;_01_CODIGOS_Y_COSTOS_xlsm[[#This Row],[CODIGO]]</f>
        <v>NEPLASTIC682</v>
      </c>
      <c r="G2628"/>
      <c r="H2628"/>
      <c r="I2628"/>
      <c r="J2628"/>
      <c r="K2628"/>
      <c r="L2628"/>
    </row>
    <row r="2629" spans="1:12" x14ac:dyDescent="0.2">
      <c r="A2629" t="s">
        <v>6295</v>
      </c>
      <c r="B2629" s="10" t="s">
        <v>6149</v>
      </c>
      <c r="C2629" t="s">
        <v>6161</v>
      </c>
      <c r="D2629" t="s">
        <v>6162</v>
      </c>
      <c r="E2629" s="9">
        <v>1170</v>
      </c>
      <c r="F2629" s="10" t="str">
        <f>+_01_CODIGOS_Y_COSTOS_xlsm[[#This Row],[FABRICA]]&amp;_01_CODIGOS_Y_COSTOS_xlsm[[#This Row],[CODIGO]]</f>
        <v>NEPLASTIC682</v>
      </c>
      <c r="G2629"/>
      <c r="H2629"/>
      <c r="I2629"/>
      <c r="J2629"/>
      <c r="K2629"/>
      <c r="L2629"/>
    </row>
    <row r="2630" spans="1:12" x14ac:dyDescent="0.2">
      <c r="A2630" t="s">
        <v>6295</v>
      </c>
      <c r="B2630" s="10" t="s">
        <v>6150</v>
      </c>
      <c r="C2630" t="s">
        <v>7167</v>
      </c>
      <c r="D2630" t="s">
        <v>6210</v>
      </c>
      <c r="E2630" s="9">
        <v>1170</v>
      </c>
      <c r="F2630" s="10" t="str">
        <f>+_01_CODIGOS_Y_COSTOS_xlsm[[#This Row],[FABRICA]]&amp;_01_CODIGOS_Y_COSTOS_xlsm[[#This Row],[CODIGO]]</f>
        <v>NEPLASTIC95</v>
      </c>
      <c r="G2630"/>
      <c r="H2630"/>
      <c r="I2630"/>
      <c r="J2630"/>
      <c r="K2630"/>
      <c r="L2630"/>
    </row>
    <row r="2631" spans="1:12" x14ac:dyDescent="0.2">
      <c r="A2631" t="s">
        <v>6295</v>
      </c>
      <c r="B2631" s="10" t="s">
        <v>6151</v>
      </c>
      <c r="C2631" t="s">
        <v>8741</v>
      </c>
      <c r="D2631" t="s">
        <v>8742</v>
      </c>
      <c r="E2631" s="9">
        <v>1350</v>
      </c>
      <c r="F2631" s="10" t="str">
        <f>+_01_CODIGOS_Y_COSTOS_xlsm[[#This Row],[FABRICA]]&amp;_01_CODIGOS_Y_COSTOS_xlsm[[#This Row],[CODIGO]]</f>
        <v>NEPLASTIC483</v>
      </c>
      <c r="G2631"/>
      <c r="H2631"/>
      <c r="I2631"/>
      <c r="J2631"/>
      <c r="K2631"/>
      <c r="L2631"/>
    </row>
    <row r="2632" spans="1:12" x14ac:dyDescent="0.2">
      <c r="A2632" t="s">
        <v>6295</v>
      </c>
      <c r="B2632" s="10" t="s">
        <v>6211</v>
      </c>
      <c r="C2632" t="s">
        <v>8743</v>
      </c>
      <c r="D2632" t="s">
        <v>6212</v>
      </c>
      <c r="E2632" s="9">
        <v>1350</v>
      </c>
      <c r="F2632" s="10" t="str">
        <f>+_01_CODIGOS_Y_COSTOS_xlsm[[#This Row],[FABRICA]]&amp;_01_CODIGOS_Y_COSTOS_xlsm[[#This Row],[CODIGO]]</f>
        <v>NEPLASTIC662</v>
      </c>
      <c r="G2632"/>
      <c r="H2632"/>
      <c r="I2632"/>
      <c r="J2632"/>
      <c r="K2632"/>
      <c r="L2632"/>
    </row>
    <row r="2633" spans="1:12" x14ac:dyDescent="0.2">
      <c r="A2633" t="s">
        <v>6295</v>
      </c>
      <c r="B2633" s="10" t="s">
        <v>6213</v>
      </c>
      <c r="C2633" t="s">
        <v>8744</v>
      </c>
      <c r="D2633" t="s">
        <v>6214</v>
      </c>
      <c r="E2633" s="9">
        <v>1350</v>
      </c>
      <c r="F2633" s="10" t="str">
        <f>+_01_CODIGOS_Y_COSTOS_xlsm[[#This Row],[FABRICA]]&amp;_01_CODIGOS_Y_COSTOS_xlsm[[#This Row],[CODIGO]]</f>
        <v>NEPLASTIC722</v>
      </c>
      <c r="G2633"/>
      <c r="H2633"/>
      <c r="I2633"/>
      <c r="J2633"/>
      <c r="K2633"/>
      <c r="L2633"/>
    </row>
    <row r="2634" spans="1:12" x14ac:dyDescent="0.2">
      <c r="A2634" t="s">
        <v>6295</v>
      </c>
      <c r="B2634" s="10" t="s">
        <v>6215</v>
      </c>
      <c r="C2634" t="s">
        <v>8745</v>
      </c>
      <c r="D2634" t="s">
        <v>6216</v>
      </c>
      <c r="E2634" s="9">
        <v>1350</v>
      </c>
      <c r="F2634" s="10" t="str">
        <f>+_01_CODIGOS_Y_COSTOS_xlsm[[#This Row],[FABRICA]]&amp;_01_CODIGOS_Y_COSTOS_xlsm[[#This Row],[CODIGO]]</f>
        <v>NEPLASTIC587</v>
      </c>
      <c r="G2634"/>
      <c r="H2634"/>
      <c r="I2634"/>
      <c r="J2634"/>
      <c r="K2634"/>
      <c r="L2634"/>
    </row>
    <row r="2635" spans="1:12" x14ac:dyDescent="0.2">
      <c r="A2635" t="s">
        <v>6295</v>
      </c>
      <c r="B2635" s="10" t="s">
        <v>6217</v>
      </c>
      <c r="C2635" t="s">
        <v>8746</v>
      </c>
      <c r="D2635" t="s">
        <v>8747</v>
      </c>
      <c r="E2635" s="9">
        <v>1350</v>
      </c>
      <c r="F2635" s="10" t="str">
        <f>+_01_CODIGOS_Y_COSTOS_xlsm[[#This Row],[FABRICA]]&amp;_01_CODIGOS_Y_COSTOS_xlsm[[#This Row],[CODIGO]]</f>
        <v>NEPLASTIC451</v>
      </c>
      <c r="G2635"/>
      <c r="H2635"/>
      <c r="I2635"/>
      <c r="J2635"/>
      <c r="K2635"/>
      <c r="L2635"/>
    </row>
    <row r="2636" spans="1:12" x14ac:dyDescent="0.2">
      <c r="A2636" t="s">
        <v>6295</v>
      </c>
      <c r="B2636" s="10" t="s">
        <v>6219</v>
      </c>
      <c r="C2636" t="s">
        <v>8748</v>
      </c>
      <c r="D2636" t="s">
        <v>6220</v>
      </c>
      <c r="E2636" s="9">
        <v>1350</v>
      </c>
      <c r="F2636" s="10" t="str">
        <f>+_01_CODIGOS_Y_COSTOS_xlsm[[#This Row],[FABRICA]]&amp;_01_CODIGOS_Y_COSTOS_xlsm[[#This Row],[CODIGO]]</f>
        <v>NEPLASTIC392</v>
      </c>
      <c r="G2636"/>
      <c r="H2636"/>
      <c r="I2636"/>
      <c r="J2636"/>
      <c r="K2636"/>
      <c r="L2636"/>
    </row>
    <row r="2637" spans="1:12" x14ac:dyDescent="0.2">
      <c r="A2637" t="s">
        <v>6295</v>
      </c>
      <c r="B2637" s="10" t="s">
        <v>6221</v>
      </c>
      <c r="C2637" t="s">
        <v>8749</v>
      </c>
      <c r="D2637" t="s">
        <v>8750</v>
      </c>
      <c r="E2637" s="9">
        <v>1350</v>
      </c>
      <c r="F2637" s="10" t="str">
        <f>+_01_CODIGOS_Y_COSTOS_xlsm[[#This Row],[FABRICA]]&amp;_01_CODIGOS_Y_COSTOS_xlsm[[#This Row],[CODIGO]]</f>
        <v>NEPLASTIC412</v>
      </c>
      <c r="G2637"/>
      <c r="H2637"/>
      <c r="I2637"/>
      <c r="J2637"/>
      <c r="K2637"/>
      <c r="L2637"/>
    </row>
    <row r="2638" spans="1:12" x14ac:dyDescent="0.2">
      <c r="A2638" t="s">
        <v>6295</v>
      </c>
      <c r="B2638" s="10" t="s">
        <v>6223</v>
      </c>
      <c r="C2638" t="s">
        <v>10305</v>
      </c>
      <c r="D2638" t="s">
        <v>10306</v>
      </c>
      <c r="E2638" s="9">
        <v>1350</v>
      </c>
      <c r="F2638" s="10" t="str">
        <f>+_01_CODIGOS_Y_COSTOS_xlsm[[#This Row],[FABRICA]]&amp;_01_CODIGOS_Y_COSTOS_xlsm[[#This Row],[CODIGO]]</f>
        <v>NEPLASTIC521</v>
      </c>
      <c r="G2638"/>
      <c r="H2638"/>
      <c r="I2638"/>
      <c r="J2638"/>
      <c r="K2638"/>
      <c r="L2638"/>
    </row>
    <row r="2639" spans="1:12" x14ac:dyDescent="0.2">
      <c r="A2639" t="s">
        <v>6295</v>
      </c>
      <c r="B2639" s="10" t="s">
        <v>6225</v>
      </c>
      <c r="C2639" t="s">
        <v>8751</v>
      </c>
      <c r="D2639" t="s">
        <v>8752</v>
      </c>
      <c r="E2639" s="9">
        <v>1170</v>
      </c>
      <c r="F2639" s="10" t="str">
        <f>+_01_CODIGOS_Y_COSTOS_xlsm[[#This Row],[FABRICA]]&amp;_01_CODIGOS_Y_COSTOS_xlsm[[#This Row],[CODIGO]]</f>
        <v>NEPLASTIC713</v>
      </c>
      <c r="G2639"/>
      <c r="H2639"/>
      <c r="I2639"/>
      <c r="J2639"/>
      <c r="K2639"/>
      <c r="L2639"/>
    </row>
    <row r="2640" spans="1:12" x14ac:dyDescent="0.2">
      <c r="A2640" t="s">
        <v>6295</v>
      </c>
      <c r="B2640" s="10" t="s">
        <v>6227</v>
      </c>
      <c r="C2640" t="s">
        <v>8751</v>
      </c>
      <c r="D2640" t="s">
        <v>8752</v>
      </c>
      <c r="E2640" s="9">
        <v>1170</v>
      </c>
      <c r="F2640" s="10" t="str">
        <f>+_01_CODIGOS_Y_COSTOS_xlsm[[#This Row],[FABRICA]]&amp;_01_CODIGOS_Y_COSTOS_xlsm[[#This Row],[CODIGO]]</f>
        <v>NEPLASTIC713</v>
      </c>
      <c r="G2640"/>
      <c r="H2640"/>
      <c r="I2640"/>
      <c r="J2640"/>
      <c r="K2640"/>
      <c r="L2640"/>
    </row>
    <row r="2641" spans="1:12" x14ac:dyDescent="0.2">
      <c r="A2641" t="s">
        <v>6295</v>
      </c>
      <c r="B2641" s="10" t="s">
        <v>6229</v>
      </c>
      <c r="C2641" t="s">
        <v>8753</v>
      </c>
      <c r="D2641" t="s">
        <v>8754</v>
      </c>
      <c r="E2641" s="9">
        <v>540</v>
      </c>
      <c r="F2641" s="10" t="str">
        <f>+_01_CODIGOS_Y_COSTOS_xlsm[[#This Row],[FABRICA]]&amp;_01_CODIGOS_Y_COSTOS_xlsm[[#This Row],[CODIGO]]</f>
        <v>NEPLASTIC788</v>
      </c>
      <c r="G2641"/>
      <c r="H2641"/>
      <c r="I2641"/>
      <c r="J2641"/>
      <c r="K2641"/>
      <c r="L2641"/>
    </row>
    <row r="2642" spans="1:12" x14ac:dyDescent="0.2">
      <c r="A2642" t="s">
        <v>6295</v>
      </c>
      <c r="B2642" s="10" t="s">
        <v>6231</v>
      </c>
      <c r="C2642" t="s">
        <v>8755</v>
      </c>
      <c r="D2642" t="s">
        <v>8756</v>
      </c>
      <c r="E2642" s="9">
        <v>1350</v>
      </c>
      <c r="F2642" s="10" t="str">
        <f>+_01_CODIGOS_Y_COSTOS_xlsm[[#This Row],[FABRICA]]&amp;_01_CODIGOS_Y_COSTOS_xlsm[[#This Row],[CODIGO]]</f>
        <v>NEPLASTIC676</v>
      </c>
      <c r="G2642"/>
      <c r="H2642"/>
      <c r="I2642"/>
      <c r="J2642"/>
      <c r="K2642"/>
      <c r="L2642"/>
    </row>
    <row r="2643" spans="1:12" x14ac:dyDescent="0.2">
      <c r="A2643" t="s">
        <v>6295</v>
      </c>
      <c r="B2643" s="10" t="s">
        <v>6233</v>
      </c>
      <c r="C2643" t="s">
        <v>8755</v>
      </c>
      <c r="D2643" t="s">
        <v>8757</v>
      </c>
      <c r="E2643" s="9">
        <v>1350</v>
      </c>
      <c r="F2643" s="10" t="str">
        <f>+_01_CODIGOS_Y_COSTOS_xlsm[[#This Row],[FABRICA]]&amp;_01_CODIGOS_Y_COSTOS_xlsm[[#This Row],[CODIGO]]</f>
        <v>NEPLASTIC676</v>
      </c>
      <c r="G2643"/>
      <c r="H2643"/>
      <c r="I2643"/>
      <c r="J2643"/>
      <c r="K2643"/>
      <c r="L2643"/>
    </row>
    <row r="2644" spans="1:12" x14ac:dyDescent="0.2">
      <c r="A2644" t="s">
        <v>6295</v>
      </c>
      <c r="B2644" s="10" t="s">
        <v>6235</v>
      </c>
      <c r="C2644" t="s">
        <v>8758</v>
      </c>
      <c r="D2644" t="s">
        <v>8759</v>
      </c>
      <c r="E2644" s="9">
        <v>990</v>
      </c>
      <c r="F2644" s="10" t="str">
        <f>+_01_CODIGOS_Y_COSTOS_xlsm[[#This Row],[FABRICA]]&amp;_01_CODIGOS_Y_COSTOS_xlsm[[#This Row],[CODIGO]]</f>
        <v>NEPLASTIC741</v>
      </c>
      <c r="G2644"/>
      <c r="H2644"/>
      <c r="I2644"/>
      <c r="J2644"/>
      <c r="K2644"/>
      <c r="L2644"/>
    </row>
    <row r="2645" spans="1:12" x14ac:dyDescent="0.2">
      <c r="A2645" t="s">
        <v>6295</v>
      </c>
      <c r="B2645" s="10" t="s">
        <v>6237</v>
      </c>
      <c r="C2645" t="s">
        <v>7374</v>
      </c>
      <c r="D2645" t="s">
        <v>6238</v>
      </c>
      <c r="E2645" s="9">
        <v>990</v>
      </c>
      <c r="F2645" s="10" t="str">
        <f>+_01_CODIGOS_Y_COSTOS_xlsm[[#This Row],[FABRICA]]&amp;_01_CODIGOS_Y_COSTOS_xlsm[[#This Row],[CODIGO]]</f>
        <v>NEPLASTIC410</v>
      </c>
      <c r="G2645"/>
      <c r="H2645"/>
      <c r="I2645"/>
      <c r="J2645"/>
      <c r="K2645"/>
      <c r="L2645"/>
    </row>
    <row r="2646" spans="1:12" x14ac:dyDescent="0.2">
      <c r="A2646" t="s">
        <v>6295</v>
      </c>
      <c r="B2646" s="10" t="s">
        <v>6239</v>
      </c>
      <c r="C2646" t="s">
        <v>8760</v>
      </c>
      <c r="D2646" t="s">
        <v>6240</v>
      </c>
      <c r="E2646" s="9">
        <v>1530</v>
      </c>
      <c r="F2646" s="10" t="str">
        <f>+_01_CODIGOS_Y_COSTOS_xlsm[[#This Row],[FABRICA]]&amp;_01_CODIGOS_Y_COSTOS_xlsm[[#This Row],[CODIGO]]</f>
        <v>NEPLASTIC422</v>
      </c>
      <c r="G2646"/>
      <c r="H2646"/>
      <c r="I2646"/>
      <c r="J2646"/>
      <c r="K2646"/>
      <c r="L2646"/>
    </row>
    <row r="2647" spans="1:12" x14ac:dyDescent="0.2">
      <c r="A2647" t="s">
        <v>6295</v>
      </c>
      <c r="B2647" s="10" t="s">
        <v>6241</v>
      </c>
      <c r="C2647" t="s">
        <v>8761</v>
      </c>
      <c r="D2647" t="s">
        <v>6242</v>
      </c>
      <c r="E2647" s="9">
        <v>1890</v>
      </c>
      <c r="F2647" s="10" t="str">
        <f>+_01_CODIGOS_Y_COSTOS_xlsm[[#This Row],[FABRICA]]&amp;_01_CODIGOS_Y_COSTOS_xlsm[[#This Row],[CODIGO]]</f>
        <v>NEPLASTIC714</v>
      </c>
      <c r="G2647"/>
      <c r="H2647"/>
      <c r="I2647"/>
      <c r="J2647"/>
      <c r="K2647"/>
      <c r="L2647"/>
    </row>
    <row r="2648" spans="1:12" x14ac:dyDescent="0.2">
      <c r="A2648" t="s">
        <v>6295</v>
      </c>
      <c r="B2648" s="10" t="s">
        <v>6243</v>
      </c>
      <c r="C2648" t="s">
        <v>7824</v>
      </c>
      <c r="D2648" t="s">
        <v>6244</v>
      </c>
      <c r="E2648" s="9">
        <v>1080</v>
      </c>
      <c r="F2648" s="10" t="str">
        <f>+_01_CODIGOS_Y_COSTOS_xlsm[[#This Row],[FABRICA]]&amp;_01_CODIGOS_Y_COSTOS_xlsm[[#This Row],[CODIGO]]</f>
        <v>NEPLASTIC143</v>
      </c>
      <c r="G2648"/>
      <c r="H2648"/>
      <c r="I2648"/>
      <c r="J2648"/>
      <c r="K2648"/>
      <c r="L2648"/>
    </row>
    <row r="2649" spans="1:12" x14ac:dyDescent="0.2">
      <c r="A2649" t="s">
        <v>6295</v>
      </c>
      <c r="B2649" s="10" t="s">
        <v>6245</v>
      </c>
      <c r="C2649" t="s">
        <v>7407</v>
      </c>
      <c r="D2649" t="s">
        <v>6246</v>
      </c>
      <c r="E2649" s="9">
        <v>1260</v>
      </c>
      <c r="F2649" s="10" t="str">
        <f>+_01_CODIGOS_Y_COSTOS_xlsm[[#This Row],[FABRICA]]&amp;_01_CODIGOS_Y_COSTOS_xlsm[[#This Row],[CODIGO]]</f>
        <v>NEPLASTIC140</v>
      </c>
      <c r="G2649"/>
      <c r="H2649"/>
      <c r="I2649"/>
      <c r="J2649"/>
      <c r="K2649"/>
      <c r="L2649"/>
    </row>
    <row r="2650" spans="1:12" x14ac:dyDescent="0.2">
      <c r="A2650" t="s">
        <v>6295</v>
      </c>
      <c r="B2650" s="10" t="s">
        <v>6247</v>
      </c>
      <c r="C2650" t="s">
        <v>8762</v>
      </c>
      <c r="D2650" t="s">
        <v>6248</v>
      </c>
      <c r="E2650" s="9">
        <v>1530</v>
      </c>
      <c r="F2650" s="10" t="str">
        <f>+_01_CODIGOS_Y_COSTOS_xlsm[[#This Row],[FABRICA]]&amp;_01_CODIGOS_Y_COSTOS_xlsm[[#This Row],[CODIGO]]</f>
        <v>NEPLASTIC717</v>
      </c>
      <c r="G2650"/>
      <c r="H2650"/>
      <c r="I2650"/>
      <c r="J2650"/>
      <c r="K2650"/>
      <c r="L2650"/>
    </row>
    <row r="2651" spans="1:12" x14ac:dyDescent="0.2">
      <c r="A2651" t="s">
        <v>6295</v>
      </c>
      <c r="B2651" s="10" t="s">
        <v>6249</v>
      </c>
      <c r="C2651" t="s">
        <v>8762</v>
      </c>
      <c r="D2651" t="s">
        <v>6248</v>
      </c>
      <c r="E2651" s="9">
        <v>1530</v>
      </c>
      <c r="F2651" s="10" t="str">
        <f>+_01_CODIGOS_Y_COSTOS_xlsm[[#This Row],[FABRICA]]&amp;_01_CODIGOS_Y_COSTOS_xlsm[[#This Row],[CODIGO]]</f>
        <v>NEPLASTIC717</v>
      </c>
      <c r="G2651"/>
      <c r="H2651"/>
      <c r="I2651"/>
      <c r="J2651"/>
      <c r="K2651"/>
      <c r="L2651"/>
    </row>
    <row r="2652" spans="1:12" x14ac:dyDescent="0.2">
      <c r="A2652" t="s">
        <v>6295</v>
      </c>
      <c r="B2652" s="10" t="s">
        <v>6251</v>
      </c>
      <c r="C2652" t="s">
        <v>7822</v>
      </c>
      <c r="D2652" t="s">
        <v>8763</v>
      </c>
      <c r="E2652" s="9">
        <v>1260</v>
      </c>
      <c r="F2652" s="10" t="str">
        <f>+_01_CODIGOS_Y_COSTOS_xlsm[[#This Row],[FABRICA]]&amp;_01_CODIGOS_Y_COSTOS_xlsm[[#This Row],[CODIGO]]</f>
        <v>NEPLASTIC141</v>
      </c>
      <c r="G2652"/>
      <c r="H2652"/>
      <c r="I2652"/>
      <c r="J2652"/>
      <c r="K2652"/>
      <c r="L2652"/>
    </row>
    <row r="2653" spans="1:12" x14ac:dyDescent="0.2">
      <c r="A2653" t="s">
        <v>6295</v>
      </c>
      <c r="B2653" s="10" t="s">
        <v>6253</v>
      </c>
      <c r="C2653" t="s">
        <v>8761</v>
      </c>
      <c r="D2653" t="s">
        <v>6242</v>
      </c>
      <c r="E2653" s="9">
        <v>1890</v>
      </c>
      <c r="F2653" s="10" t="str">
        <f>+_01_CODIGOS_Y_COSTOS_xlsm[[#This Row],[FABRICA]]&amp;_01_CODIGOS_Y_COSTOS_xlsm[[#This Row],[CODIGO]]</f>
        <v>NEPLASTIC714</v>
      </c>
      <c r="G2653"/>
      <c r="H2653"/>
      <c r="I2653"/>
      <c r="J2653"/>
      <c r="K2653"/>
      <c r="L2653"/>
    </row>
    <row r="2654" spans="1:12" x14ac:dyDescent="0.2">
      <c r="A2654" t="s">
        <v>6295</v>
      </c>
      <c r="B2654" s="10" t="s">
        <v>6255</v>
      </c>
      <c r="C2654" t="s">
        <v>8761</v>
      </c>
      <c r="D2654" t="s">
        <v>6242</v>
      </c>
      <c r="E2654" s="9">
        <v>1890</v>
      </c>
      <c r="F2654" s="10" t="str">
        <f>+_01_CODIGOS_Y_COSTOS_xlsm[[#This Row],[FABRICA]]&amp;_01_CODIGOS_Y_COSTOS_xlsm[[#This Row],[CODIGO]]</f>
        <v>NEPLASTIC714</v>
      </c>
      <c r="G2654"/>
      <c r="H2654"/>
      <c r="I2654"/>
      <c r="J2654"/>
      <c r="K2654"/>
      <c r="L2654"/>
    </row>
    <row r="2655" spans="1:12" x14ac:dyDescent="0.2">
      <c r="A2655" t="s">
        <v>6295</v>
      </c>
      <c r="B2655" s="10" t="s">
        <v>6257</v>
      </c>
      <c r="C2655" t="s">
        <v>8764</v>
      </c>
      <c r="D2655" t="s">
        <v>6258</v>
      </c>
      <c r="E2655" s="9">
        <v>1440</v>
      </c>
      <c r="F2655" s="10" t="str">
        <f>+_01_CODIGOS_Y_COSTOS_xlsm[[#This Row],[FABRICA]]&amp;_01_CODIGOS_Y_COSTOS_xlsm[[#This Row],[CODIGO]]</f>
        <v>NEPLASTIC539</v>
      </c>
      <c r="G2655"/>
      <c r="H2655"/>
      <c r="I2655"/>
      <c r="J2655"/>
      <c r="K2655"/>
      <c r="L2655"/>
    </row>
    <row r="2656" spans="1:12" x14ac:dyDescent="0.2">
      <c r="A2656" t="s">
        <v>6295</v>
      </c>
      <c r="B2656" s="10" t="s">
        <v>6259</v>
      </c>
      <c r="C2656" t="s">
        <v>7419</v>
      </c>
      <c r="D2656" t="s">
        <v>8765</v>
      </c>
      <c r="E2656" s="9">
        <v>990</v>
      </c>
      <c r="F2656" s="10" t="str">
        <f>+_01_CODIGOS_Y_COSTOS_xlsm[[#This Row],[FABRICA]]&amp;_01_CODIGOS_Y_COSTOS_xlsm[[#This Row],[CODIGO]]</f>
        <v>NEPLASTIC157</v>
      </c>
      <c r="G2656"/>
      <c r="H2656"/>
      <c r="I2656"/>
      <c r="J2656"/>
      <c r="K2656"/>
      <c r="L2656"/>
    </row>
    <row r="2657" spans="1:12" x14ac:dyDescent="0.2">
      <c r="A2657" t="s">
        <v>6295</v>
      </c>
      <c r="B2657" s="10" t="s">
        <v>6261</v>
      </c>
      <c r="C2657" t="s">
        <v>8766</v>
      </c>
      <c r="D2657" t="s">
        <v>6262</v>
      </c>
      <c r="E2657" s="9">
        <v>990</v>
      </c>
      <c r="F2657" s="10" t="str">
        <f>+_01_CODIGOS_Y_COSTOS_xlsm[[#This Row],[FABRICA]]&amp;_01_CODIGOS_Y_COSTOS_xlsm[[#This Row],[CODIGO]]</f>
        <v>NEPLASTIC158</v>
      </c>
      <c r="G2657"/>
      <c r="H2657"/>
      <c r="I2657"/>
      <c r="J2657"/>
      <c r="K2657"/>
      <c r="L2657"/>
    </row>
    <row r="2658" spans="1:12" x14ac:dyDescent="0.2">
      <c r="A2658" t="s">
        <v>6295</v>
      </c>
      <c r="B2658" s="10" t="s">
        <v>6263</v>
      </c>
      <c r="C2658" t="s">
        <v>8767</v>
      </c>
      <c r="D2658" t="s">
        <v>8768</v>
      </c>
      <c r="E2658" s="9">
        <v>1170</v>
      </c>
      <c r="F2658" s="10" t="str">
        <f>+_01_CODIGOS_Y_COSTOS_xlsm[[#This Row],[FABRICA]]&amp;_01_CODIGOS_Y_COSTOS_xlsm[[#This Row],[CODIGO]]</f>
        <v>NEPLASTIC155</v>
      </c>
      <c r="G2658"/>
      <c r="H2658"/>
      <c r="I2658"/>
      <c r="J2658"/>
      <c r="K2658"/>
      <c r="L2658"/>
    </row>
    <row r="2659" spans="1:12" x14ac:dyDescent="0.2">
      <c r="A2659" t="s">
        <v>6295</v>
      </c>
      <c r="B2659" s="10" t="s">
        <v>6265</v>
      </c>
      <c r="C2659" t="s">
        <v>8769</v>
      </c>
      <c r="D2659" t="s">
        <v>6266</v>
      </c>
      <c r="E2659" s="9">
        <v>990</v>
      </c>
      <c r="F2659" s="10" t="str">
        <f>+_01_CODIGOS_Y_COSTOS_xlsm[[#This Row],[FABRICA]]&amp;_01_CODIGOS_Y_COSTOS_xlsm[[#This Row],[CODIGO]]</f>
        <v>NEPLASTIC740</v>
      </c>
      <c r="G2659"/>
      <c r="H2659"/>
      <c r="I2659"/>
      <c r="J2659"/>
      <c r="K2659"/>
      <c r="L2659"/>
    </row>
    <row r="2660" spans="1:12" x14ac:dyDescent="0.2">
      <c r="A2660" t="s">
        <v>6295</v>
      </c>
      <c r="B2660" s="10" t="s">
        <v>6267</v>
      </c>
      <c r="C2660" t="s">
        <v>8770</v>
      </c>
      <c r="D2660" t="s">
        <v>6268</v>
      </c>
      <c r="E2660" s="9">
        <v>1890</v>
      </c>
      <c r="F2660" s="10" t="str">
        <f>+_01_CODIGOS_Y_COSTOS_xlsm[[#This Row],[FABRICA]]&amp;_01_CODIGOS_Y_COSTOS_xlsm[[#This Row],[CODIGO]]</f>
        <v>NEPLASTIC778</v>
      </c>
      <c r="G2660"/>
      <c r="H2660"/>
      <c r="I2660"/>
      <c r="J2660"/>
      <c r="K2660"/>
      <c r="L2660"/>
    </row>
    <row r="2661" spans="1:12" x14ac:dyDescent="0.2">
      <c r="A2661" t="s">
        <v>6295</v>
      </c>
      <c r="B2661" s="10" t="s">
        <v>6269</v>
      </c>
      <c r="C2661" t="s">
        <v>8771</v>
      </c>
      <c r="D2661" t="s">
        <v>8772</v>
      </c>
      <c r="E2661" s="9">
        <v>990</v>
      </c>
      <c r="F2661" s="10" t="str">
        <f>+_01_CODIGOS_Y_COSTOS_xlsm[[#This Row],[FABRICA]]&amp;_01_CODIGOS_Y_COSTOS_xlsm[[#This Row],[CODIGO]]</f>
        <v>NEPLASTIC750</v>
      </c>
      <c r="G2661"/>
      <c r="H2661"/>
      <c r="I2661"/>
      <c r="J2661"/>
      <c r="K2661"/>
      <c r="L2661"/>
    </row>
    <row r="2662" spans="1:12" x14ac:dyDescent="0.2">
      <c r="A2662" t="s">
        <v>6295</v>
      </c>
      <c r="B2662" s="10" t="s">
        <v>6271</v>
      </c>
      <c r="C2662" t="s">
        <v>8773</v>
      </c>
      <c r="D2662" t="s">
        <v>6272</v>
      </c>
      <c r="E2662" s="9">
        <v>990</v>
      </c>
      <c r="F2662" s="10" t="str">
        <f>+_01_CODIGOS_Y_COSTOS_xlsm[[#This Row],[FABRICA]]&amp;_01_CODIGOS_Y_COSTOS_xlsm[[#This Row],[CODIGO]]</f>
        <v>NEPLASTIC703</v>
      </c>
      <c r="G2662"/>
      <c r="H2662"/>
      <c r="I2662"/>
      <c r="J2662"/>
      <c r="K2662"/>
      <c r="L2662"/>
    </row>
    <row r="2663" spans="1:12" x14ac:dyDescent="0.2">
      <c r="A2663" t="s">
        <v>6295</v>
      </c>
      <c r="B2663" s="10" t="s">
        <v>6273</v>
      </c>
      <c r="C2663" t="s">
        <v>8774</v>
      </c>
      <c r="D2663" t="s">
        <v>8775</v>
      </c>
      <c r="E2663" s="9">
        <v>1530</v>
      </c>
      <c r="F2663" s="10" t="str">
        <f>+_01_CODIGOS_Y_COSTOS_xlsm[[#This Row],[FABRICA]]&amp;_01_CODIGOS_Y_COSTOS_xlsm[[#This Row],[CODIGO]]</f>
        <v>NEPLASTIC616</v>
      </c>
      <c r="G2663"/>
      <c r="H2663"/>
      <c r="I2663"/>
      <c r="J2663"/>
      <c r="K2663"/>
      <c r="L2663"/>
    </row>
    <row r="2664" spans="1:12" x14ac:dyDescent="0.2">
      <c r="A2664" t="s">
        <v>6295</v>
      </c>
      <c r="B2664" s="10" t="s">
        <v>6275</v>
      </c>
      <c r="C2664" t="s">
        <v>8776</v>
      </c>
      <c r="D2664" t="s">
        <v>8777</v>
      </c>
      <c r="E2664" s="9">
        <v>1620</v>
      </c>
      <c r="F2664" s="10" t="str">
        <f>+_01_CODIGOS_Y_COSTOS_xlsm[[#This Row],[FABRICA]]&amp;_01_CODIGOS_Y_COSTOS_xlsm[[#This Row],[CODIGO]]</f>
        <v>NEPLASTIC786</v>
      </c>
      <c r="G2664"/>
      <c r="H2664"/>
      <c r="I2664"/>
      <c r="J2664"/>
      <c r="K2664"/>
      <c r="L2664"/>
    </row>
    <row r="2665" spans="1:12" x14ac:dyDescent="0.2">
      <c r="A2665" t="s">
        <v>6295</v>
      </c>
      <c r="B2665" s="10" t="s">
        <v>6277</v>
      </c>
      <c r="C2665" t="s">
        <v>8778</v>
      </c>
      <c r="D2665" t="s">
        <v>8779</v>
      </c>
      <c r="E2665" s="9">
        <v>1710</v>
      </c>
      <c r="F2665" s="10" t="str">
        <f>+_01_CODIGOS_Y_COSTOS_xlsm[[#This Row],[FABRICA]]&amp;_01_CODIGOS_Y_COSTOS_xlsm[[#This Row],[CODIGO]]</f>
        <v>NEPLASTIC598</v>
      </c>
      <c r="G2665"/>
      <c r="H2665"/>
      <c r="I2665"/>
      <c r="J2665"/>
      <c r="K2665"/>
      <c r="L2665"/>
    </row>
    <row r="2666" spans="1:12" x14ac:dyDescent="0.2">
      <c r="A2666" t="s">
        <v>6295</v>
      </c>
      <c r="B2666" s="10" t="s">
        <v>6279</v>
      </c>
      <c r="C2666" t="s">
        <v>8780</v>
      </c>
      <c r="D2666" t="s">
        <v>8781</v>
      </c>
      <c r="E2666" s="9">
        <v>1620</v>
      </c>
      <c r="F2666" s="10" t="str">
        <f>+_01_CODIGOS_Y_COSTOS_xlsm[[#This Row],[FABRICA]]&amp;_01_CODIGOS_Y_COSTOS_xlsm[[#This Row],[CODIGO]]</f>
        <v>NEPLASTIC785</v>
      </c>
      <c r="G2666"/>
      <c r="H2666"/>
      <c r="I2666"/>
      <c r="J2666"/>
      <c r="K2666"/>
      <c r="L2666"/>
    </row>
    <row r="2667" spans="1:12" x14ac:dyDescent="0.2">
      <c r="A2667" t="s">
        <v>6295</v>
      </c>
      <c r="B2667" s="10" t="s">
        <v>6281</v>
      </c>
      <c r="C2667" t="s">
        <v>8782</v>
      </c>
      <c r="D2667" t="s">
        <v>6282</v>
      </c>
      <c r="E2667" s="9">
        <v>1710</v>
      </c>
      <c r="F2667" s="10" t="str">
        <f>+_01_CODIGOS_Y_COSTOS_xlsm[[#This Row],[FABRICA]]&amp;_01_CODIGOS_Y_COSTOS_xlsm[[#This Row],[CODIGO]]</f>
        <v>NEPLASTIC434</v>
      </c>
      <c r="G2667"/>
      <c r="H2667"/>
      <c r="I2667"/>
      <c r="J2667"/>
      <c r="K2667"/>
      <c r="L2667"/>
    </row>
    <row r="2668" spans="1:12" x14ac:dyDescent="0.2">
      <c r="A2668" t="s">
        <v>6295</v>
      </c>
      <c r="B2668" s="10" t="s">
        <v>6283</v>
      </c>
      <c r="C2668" t="s">
        <v>7858</v>
      </c>
      <c r="D2668" t="s">
        <v>8783</v>
      </c>
      <c r="E2668" s="9">
        <v>1710</v>
      </c>
      <c r="F2668" s="10" t="str">
        <f>+_01_CODIGOS_Y_COSTOS_xlsm[[#This Row],[FABRICA]]&amp;_01_CODIGOS_Y_COSTOS_xlsm[[#This Row],[CODIGO]]</f>
        <v>NEPLASTIC319</v>
      </c>
      <c r="G2668"/>
      <c r="H2668"/>
      <c r="I2668"/>
      <c r="J2668"/>
      <c r="K2668"/>
      <c r="L2668"/>
    </row>
    <row r="2669" spans="1:12" x14ac:dyDescent="0.2">
      <c r="A2669" t="s">
        <v>6295</v>
      </c>
      <c r="B2669" s="10" t="s">
        <v>6285</v>
      </c>
      <c r="C2669" t="s">
        <v>7544</v>
      </c>
      <c r="D2669" t="s">
        <v>6286</v>
      </c>
      <c r="E2669" s="9">
        <v>1620</v>
      </c>
      <c r="F2669" s="10" t="str">
        <f>+_01_CODIGOS_Y_COSTOS_xlsm[[#This Row],[FABRICA]]&amp;_01_CODIGOS_Y_COSTOS_xlsm[[#This Row],[CODIGO]]</f>
        <v>NEPLASTIC208</v>
      </c>
      <c r="G2669"/>
      <c r="H2669"/>
      <c r="I2669"/>
      <c r="J2669"/>
      <c r="K2669"/>
      <c r="L2669"/>
    </row>
    <row r="2670" spans="1:12" x14ac:dyDescent="0.2">
      <c r="A2670" t="s">
        <v>6295</v>
      </c>
      <c r="B2670" s="10" t="s">
        <v>6287</v>
      </c>
      <c r="C2670" t="s">
        <v>7831</v>
      </c>
      <c r="D2670" t="s">
        <v>8784</v>
      </c>
      <c r="E2670" s="9">
        <v>1620</v>
      </c>
      <c r="F2670" s="10" t="str">
        <f>+_01_CODIGOS_Y_COSTOS_xlsm[[#This Row],[FABRICA]]&amp;_01_CODIGOS_Y_COSTOS_xlsm[[#This Row],[CODIGO]]</f>
        <v>NEPLASTIC207</v>
      </c>
      <c r="G2670"/>
      <c r="H2670"/>
      <c r="I2670"/>
      <c r="J2670"/>
      <c r="K2670"/>
      <c r="L2670"/>
    </row>
    <row r="2671" spans="1:12" x14ac:dyDescent="0.2">
      <c r="A2671" t="s">
        <v>6295</v>
      </c>
      <c r="B2671" s="10" t="s">
        <v>6289</v>
      </c>
      <c r="C2671" t="s">
        <v>8785</v>
      </c>
      <c r="D2671" t="s">
        <v>6290</v>
      </c>
      <c r="E2671" s="9">
        <v>2070</v>
      </c>
      <c r="F2671" s="10" t="str">
        <f>+_01_CODIGOS_Y_COSTOS_xlsm[[#This Row],[FABRICA]]&amp;_01_CODIGOS_Y_COSTOS_xlsm[[#This Row],[CODIGO]]</f>
        <v>NEPLASTIC652</v>
      </c>
      <c r="G2671"/>
      <c r="H2671"/>
      <c r="I2671"/>
      <c r="J2671"/>
      <c r="K2671"/>
      <c r="L2671"/>
    </row>
    <row r="2672" spans="1:12" x14ac:dyDescent="0.2">
      <c r="A2672" t="s">
        <v>6295</v>
      </c>
      <c r="B2672" s="10" t="s">
        <v>6291</v>
      </c>
      <c r="C2672" t="s">
        <v>8786</v>
      </c>
      <c r="D2672" t="s">
        <v>6292</v>
      </c>
      <c r="E2672" s="9">
        <v>1530</v>
      </c>
      <c r="F2672" s="10" t="str">
        <f>+_01_CODIGOS_Y_COSTOS_xlsm[[#This Row],[FABRICA]]&amp;_01_CODIGOS_Y_COSTOS_xlsm[[#This Row],[CODIGO]]</f>
        <v>NEPLASTIC751</v>
      </c>
      <c r="G2672"/>
      <c r="H2672"/>
      <c r="I2672"/>
      <c r="J2672"/>
      <c r="K2672"/>
      <c r="L2672"/>
    </row>
    <row r="2673" spans="1:12" x14ac:dyDescent="0.2">
      <c r="A2673" t="s">
        <v>6295</v>
      </c>
      <c r="B2673" s="10" t="s">
        <v>6293</v>
      </c>
      <c r="C2673" t="s">
        <v>8787</v>
      </c>
      <c r="D2673" t="s">
        <v>8788</v>
      </c>
      <c r="E2673" s="9">
        <v>1170</v>
      </c>
      <c r="F2673" s="10" t="str">
        <f>+_01_CODIGOS_Y_COSTOS_xlsm[[#This Row],[FABRICA]]&amp;_01_CODIGOS_Y_COSTOS_xlsm[[#This Row],[CODIGO]]</f>
        <v>NEPLASTIC771</v>
      </c>
      <c r="G2673"/>
      <c r="H2673"/>
      <c r="I2673"/>
      <c r="J2673"/>
      <c r="K2673"/>
      <c r="L2673"/>
    </row>
    <row r="2674" spans="1:12" x14ac:dyDescent="0.2">
      <c r="A2674" t="s">
        <v>4134</v>
      </c>
      <c r="B2674" s="10" t="s">
        <v>6296</v>
      </c>
      <c r="C2674" t="s">
        <v>7028</v>
      </c>
      <c r="D2674" t="s">
        <v>6388</v>
      </c>
      <c r="E2674" s="9">
        <v>0</v>
      </c>
      <c r="F2674" s="10" t="str">
        <f>+_01_CODIGOS_Y_COSTOS_xlsm[[#This Row],[FABRICA]]&amp;_01_CODIGOS_Y_COSTOS_xlsm[[#This Row],[CODIGO]]</f>
        <v>MAXIFER1</v>
      </c>
      <c r="G2674"/>
      <c r="H2674"/>
      <c r="I2674"/>
      <c r="J2674"/>
      <c r="K2674"/>
      <c r="L2674"/>
    </row>
    <row r="2675" spans="1:12" x14ac:dyDescent="0.2">
      <c r="A2675" t="s">
        <v>4134</v>
      </c>
      <c r="B2675" s="10" t="s">
        <v>6298</v>
      </c>
      <c r="C2675" t="s">
        <v>7030</v>
      </c>
      <c r="D2675" t="s">
        <v>6624</v>
      </c>
      <c r="E2675" s="9">
        <v>0</v>
      </c>
      <c r="F2675" s="10" t="str">
        <f>+_01_CODIGOS_Y_COSTOS_xlsm[[#This Row],[FABRICA]]&amp;_01_CODIGOS_Y_COSTOS_xlsm[[#This Row],[CODIGO]]</f>
        <v>MAXIFER2</v>
      </c>
      <c r="G2675"/>
      <c r="H2675"/>
      <c r="I2675"/>
      <c r="J2675"/>
      <c r="K2675"/>
      <c r="L2675"/>
    </row>
    <row r="2676" spans="1:12" x14ac:dyDescent="0.2">
      <c r="A2676" t="s">
        <v>4134</v>
      </c>
      <c r="B2676" s="10" t="s">
        <v>6299</v>
      </c>
      <c r="C2676" t="s">
        <v>7032</v>
      </c>
      <c r="D2676" t="s">
        <v>6389</v>
      </c>
      <c r="E2676" s="9">
        <v>0</v>
      </c>
      <c r="F2676" s="10" t="str">
        <f>+_01_CODIGOS_Y_COSTOS_xlsm[[#This Row],[FABRICA]]&amp;_01_CODIGOS_Y_COSTOS_xlsm[[#This Row],[CODIGO]]</f>
        <v>MAXIFER3</v>
      </c>
      <c r="G2676"/>
      <c r="H2676"/>
      <c r="I2676"/>
      <c r="J2676"/>
      <c r="K2676"/>
      <c r="L2676"/>
    </row>
    <row r="2677" spans="1:12" x14ac:dyDescent="0.2">
      <c r="A2677" t="s">
        <v>4134</v>
      </c>
      <c r="B2677" s="10" t="s">
        <v>6300</v>
      </c>
      <c r="C2677" t="s">
        <v>7033</v>
      </c>
      <c r="D2677" t="s">
        <v>6625</v>
      </c>
      <c r="E2677" s="9">
        <v>0</v>
      </c>
      <c r="F2677" s="10" t="str">
        <f>+_01_CODIGOS_Y_COSTOS_xlsm[[#This Row],[FABRICA]]&amp;_01_CODIGOS_Y_COSTOS_xlsm[[#This Row],[CODIGO]]</f>
        <v>MAXIFER4</v>
      </c>
      <c r="G2677"/>
      <c r="H2677"/>
      <c r="I2677"/>
      <c r="J2677"/>
      <c r="K2677"/>
      <c r="L2677"/>
    </row>
    <row r="2678" spans="1:12" x14ac:dyDescent="0.2">
      <c r="A2678" t="s">
        <v>4134</v>
      </c>
      <c r="B2678" s="10" t="s">
        <v>6301</v>
      </c>
      <c r="C2678" t="s">
        <v>7035</v>
      </c>
      <c r="D2678" t="s">
        <v>6390</v>
      </c>
      <c r="E2678" s="9">
        <v>0</v>
      </c>
      <c r="F2678" s="10" t="str">
        <f>+_01_CODIGOS_Y_COSTOS_xlsm[[#This Row],[FABRICA]]&amp;_01_CODIGOS_Y_COSTOS_xlsm[[#This Row],[CODIGO]]</f>
        <v>MAXIFER5</v>
      </c>
      <c r="G2678"/>
      <c r="H2678"/>
      <c r="I2678"/>
      <c r="J2678"/>
      <c r="K2678"/>
      <c r="L2678"/>
    </row>
    <row r="2679" spans="1:12" x14ac:dyDescent="0.2">
      <c r="A2679" t="s">
        <v>4134</v>
      </c>
      <c r="B2679" s="10" t="s">
        <v>6362</v>
      </c>
      <c r="C2679" t="s">
        <v>7036</v>
      </c>
      <c r="D2679" t="s">
        <v>6628</v>
      </c>
      <c r="E2679" s="9">
        <v>0</v>
      </c>
      <c r="F2679" s="10" t="str">
        <f>+_01_CODIGOS_Y_COSTOS_xlsm[[#This Row],[FABRICA]]&amp;_01_CODIGOS_Y_COSTOS_xlsm[[#This Row],[CODIGO]]</f>
        <v>MAXIFER6</v>
      </c>
      <c r="G2679"/>
      <c r="H2679"/>
      <c r="I2679"/>
      <c r="J2679"/>
      <c r="K2679"/>
      <c r="L2679"/>
    </row>
    <row r="2680" spans="1:12" x14ac:dyDescent="0.2">
      <c r="A2680" t="s">
        <v>4134</v>
      </c>
      <c r="B2680" s="10" t="s">
        <v>6302</v>
      </c>
      <c r="C2680" t="s">
        <v>6011</v>
      </c>
      <c r="D2680" t="s">
        <v>6629</v>
      </c>
      <c r="E2680" s="9">
        <v>0</v>
      </c>
      <c r="F2680" s="10" t="str">
        <f>+_01_CODIGOS_Y_COSTOS_xlsm[[#This Row],[FABRICA]]&amp;_01_CODIGOS_Y_COSTOS_xlsm[[#This Row],[CODIGO]]</f>
        <v>MAXIFER7</v>
      </c>
      <c r="G2680"/>
      <c r="H2680"/>
      <c r="I2680"/>
      <c r="J2680"/>
      <c r="K2680"/>
      <c r="L2680"/>
    </row>
    <row r="2681" spans="1:12" x14ac:dyDescent="0.2">
      <c r="A2681" t="s">
        <v>4134</v>
      </c>
      <c r="B2681" s="10" t="s">
        <v>9446</v>
      </c>
      <c r="C2681" t="s">
        <v>7038</v>
      </c>
      <c r="D2681" t="s">
        <v>9447</v>
      </c>
      <c r="E2681" s="9">
        <v>0</v>
      </c>
      <c r="F2681" s="10" t="str">
        <f>+_01_CODIGOS_Y_COSTOS_xlsm[[#This Row],[FABRICA]]&amp;_01_CODIGOS_Y_COSTOS_xlsm[[#This Row],[CODIGO]]</f>
        <v>MAXIFER8</v>
      </c>
      <c r="G2681"/>
      <c r="H2681"/>
      <c r="I2681"/>
      <c r="J2681"/>
      <c r="K2681"/>
      <c r="L2681"/>
    </row>
    <row r="2682" spans="1:12" x14ac:dyDescent="0.2">
      <c r="A2682" t="s">
        <v>4134</v>
      </c>
      <c r="B2682" s="10" t="s">
        <v>6303</v>
      </c>
      <c r="C2682" t="s">
        <v>7039</v>
      </c>
      <c r="D2682" t="s">
        <v>6630</v>
      </c>
      <c r="E2682" s="9">
        <v>0</v>
      </c>
      <c r="F2682" s="10" t="str">
        <f>+_01_CODIGOS_Y_COSTOS_xlsm[[#This Row],[FABRICA]]&amp;_01_CODIGOS_Y_COSTOS_xlsm[[#This Row],[CODIGO]]</f>
        <v>MAXIFER9</v>
      </c>
      <c r="G2682"/>
      <c r="H2682"/>
      <c r="I2682"/>
      <c r="J2682"/>
      <c r="K2682"/>
      <c r="L2682"/>
    </row>
    <row r="2683" spans="1:12" x14ac:dyDescent="0.2">
      <c r="A2683" t="s">
        <v>4134</v>
      </c>
      <c r="B2683" s="10" t="s">
        <v>6354</v>
      </c>
      <c r="C2683" t="s">
        <v>7041</v>
      </c>
      <c r="D2683" t="s">
        <v>6391</v>
      </c>
      <c r="E2683" s="9">
        <v>0</v>
      </c>
      <c r="F2683" s="10" t="str">
        <f>+_01_CODIGOS_Y_COSTOS_xlsm[[#This Row],[FABRICA]]&amp;_01_CODIGOS_Y_COSTOS_xlsm[[#This Row],[CODIGO]]</f>
        <v>MAXIFER10</v>
      </c>
      <c r="G2683"/>
      <c r="H2683"/>
      <c r="I2683"/>
      <c r="J2683"/>
      <c r="K2683"/>
      <c r="L2683"/>
    </row>
    <row r="2684" spans="1:12" x14ac:dyDescent="0.2">
      <c r="A2684" t="s">
        <v>4134</v>
      </c>
      <c r="B2684" s="10" t="s">
        <v>6355</v>
      </c>
      <c r="C2684" t="s">
        <v>7042</v>
      </c>
      <c r="D2684" t="s">
        <v>6392</v>
      </c>
      <c r="E2684" s="9">
        <v>0</v>
      </c>
      <c r="F2684" s="10" t="str">
        <f>+_01_CODIGOS_Y_COSTOS_xlsm[[#This Row],[FABRICA]]&amp;_01_CODIGOS_Y_COSTOS_xlsm[[#This Row],[CODIGO]]</f>
        <v>MAXIFER11</v>
      </c>
      <c r="G2684"/>
      <c r="H2684"/>
      <c r="I2684"/>
      <c r="J2684"/>
      <c r="K2684"/>
      <c r="L2684"/>
    </row>
    <row r="2685" spans="1:12" x14ac:dyDescent="0.2">
      <c r="A2685" t="s">
        <v>4134</v>
      </c>
      <c r="B2685" s="10" t="s">
        <v>6304</v>
      </c>
      <c r="C2685" t="s">
        <v>7043</v>
      </c>
      <c r="D2685" t="s">
        <v>6393</v>
      </c>
      <c r="E2685" s="9">
        <v>0</v>
      </c>
      <c r="F2685" s="10" t="str">
        <f>+_01_CODIGOS_Y_COSTOS_xlsm[[#This Row],[FABRICA]]&amp;_01_CODIGOS_Y_COSTOS_xlsm[[#This Row],[CODIGO]]</f>
        <v>MAXIFER12</v>
      </c>
      <c r="G2685"/>
      <c r="H2685"/>
      <c r="I2685"/>
      <c r="J2685"/>
      <c r="K2685"/>
      <c r="L2685"/>
    </row>
    <row r="2686" spans="1:12" x14ac:dyDescent="0.2">
      <c r="A2686" t="s">
        <v>4134</v>
      </c>
      <c r="B2686" s="10" t="s">
        <v>6305</v>
      </c>
      <c r="C2686" t="s">
        <v>7044</v>
      </c>
      <c r="D2686" t="s">
        <v>6363</v>
      </c>
      <c r="E2686" s="9">
        <v>0</v>
      </c>
      <c r="F2686" s="10" t="str">
        <f>+_01_CODIGOS_Y_COSTOS_xlsm[[#This Row],[FABRICA]]&amp;_01_CODIGOS_Y_COSTOS_xlsm[[#This Row],[CODIGO]]</f>
        <v>MAXIFER13</v>
      </c>
      <c r="G2686"/>
      <c r="H2686"/>
      <c r="I2686"/>
      <c r="J2686"/>
      <c r="K2686"/>
      <c r="L2686"/>
    </row>
    <row r="2687" spans="1:12" x14ac:dyDescent="0.2">
      <c r="A2687" t="s">
        <v>4134</v>
      </c>
      <c r="B2687" s="10" t="s">
        <v>6306</v>
      </c>
      <c r="C2687" t="s">
        <v>7046</v>
      </c>
      <c r="D2687" t="s">
        <v>6364</v>
      </c>
      <c r="E2687" s="9">
        <v>0</v>
      </c>
      <c r="F2687" s="10" t="str">
        <f>+_01_CODIGOS_Y_COSTOS_xlsm[[#This Row],[FABRICA]]&amp;_01_CODIGOS_Y_COSTOS_xlsm[[#This Row],[CODIGO]]</f>
        <v>MAXIFER14</v>
      </c>
      <c r="G2687"/>
      <c r="H2687"/>
      <c r="I2687"/>
      <c r="J2687"/>
      <c r="K2687"/>
      <c r="L2687"/>
    </row>
    <row r="2688" spans="1:12" x14ac:dyDescent="0.2">
      <c r="A2688" t="s">
        <v>4134</v>
      </c>
      <c r="B2688" s="10" t="s">
        <v>6307</v>
      </c>
      <c r="C2688" t="s">
        <v>7047</v>
      </c>
      <c r="D2688" t="s">
        <v>6365</v>
      </c>
      <c r="E2688" s="9">
        <v>0</v>
      </c>
      <c r="F2688" s="10" t="str">
        <f>+_01_CODIGOS_Y_COSTOS_xlsm[[#This Row],[FABRICA]]&amp;_01_CODIGOS_Y_COSTOS_xlsm[[#This Row],[CODIGO]]</f>
        <v>MAXIFER15</v>
      </c>
      <c r="G2688"/>
      <c r="H2688"/>
      <c r="I2688"/>
      <c r="J2688"/>
      <c r="K2688"/>
      <c r="L2688"/>
    </row>
    <row r="2689" spans="1:12" x14ac:dyDescent="0.2">
      <c r="A2689" t="s">
        <v>4134</v>
      </c>
      <c r="B2689" s="10" t="s">
        <v>6308</v>
      </c>
      <c r="C2689" t="s">
        <v>7048</v>
      </c>
      <c r="D2689" t="s">
        <v>6366</v>
      </c>
      <c r="E2689" s="9">
        <v>0</v>
      </c>
      <c r="F2689" s="10" t="str">
        <f>+_01_CODIGOS_Y_COSTOS_xlsm[[#This Row],[FABRICA]]&amp;_01_CODIGOS_Y_COSTOS_xlsm[[#This Row],[CODIGO]]</f>
        <v>MAXIFER16</v>
      </c>
      <c r="G2689"/>
      <c r="H2689"/>
      <c r="I2689"/>
      <c r="J2689"/>
      <c r="K2689"/>
      <c r="L2689"/>
    </row>
    <row r="2690" spans="1:12" x14ac:dyDescent="0.2">
      <c r="A2690" t="s">
        <v>4134</v>
      </c>
      <c r="B2690" s="10" t="s">
        <v>6309</v>
      </c>
      <c r="C2690" t="s">
        <v>7049</v>
      </c>
      <c r="D2690" t="s">
        <v>6367</v>
      </c>
      <c r="E2690" s="9">
        <v>0</v>
      </c>
      <c r="F2690" s="10" t="str">
        <f>+_01_CODIGOS_Y_COSTOS_xlsm[[#This Row],[FABRICA]]&amp;_01_CODIGOS_Y_COSTOS_xlsm[[#This Row],[CODIGO]]</f>
        <v>MAXIFER17</v>
      </c>
      <c r="G2690"/>
      <c r="H2690"/>
      <c r="I2690"/>
      <c r="J2690"/>
      <c r="K2690"/>
      <c r="L2690"/>
    </row>
    <row r="2691" spans="1:12" x14ac:dyDescent="0.2">
      <c r="A2691" t="s">
        <v>4134</v>
      </c>
      <c r="B2691" s="10" t="s">
        <v>6310</v>
      </c>
      <c r="C2691" t="s">
        <v>7050</v>
      </c>
      <c r="D2691" t="s">
        <v>6368</v>
      </c>
      <c r="E2691" s="9">
        <v>0</v>
      </c>
      <c r="F2691" s="10" t="str">
        <f>+_01_CODIGOS_Y_COSTOS_xlsm[[#This Row],[FABRICA]]&amp;_01_CODIGOS_Y_COSTOS_xlsm[[#This Row],[CODIGO]]</f>
        <v>MAXIFER18</v>
      </c>
      <c r="G2691"/>
      <c r="H2691"/>
      <c r="I2691"/>
      <c r="J2691"/>
      <c r="K2691"/>
      <c r="L2691"/>
    </row>
    <row r="2692" spans="1:12" x14ac:dyDescent="0.2">
      <c r="A2692" t="s">
        <v>4134</v>
      </c>
      <c r="B2692" s="10" t="s">
        <v>6311</v>
      </c>
      <c r="C2692" t="s">
        <v>7052</v>
      </c>
      <c r="D2692" t="s">
        <v>6369</v>
      </c>
      <c r="E2692" s="9">
        <v>0</v>
      </c>
      <c r="F2692" s="10" t="str">
        <f>+_01_CODIGOS_Y_COSTOS_xlsm[[#This Row],[FABRICA]]&amp;_01_CODIGOS_Y_COSTOS_xlsm[[#This Row],[CODIGO]]</f>
        <v>MAXIFER19</v>
      </c>
      <c r="G2692"/>
      <c r="H2692"/>
      <c r="I2692"/>
      <c r="J2692"/>
      <c r="K2692"/>
      <c r="L2692"/>
    </row>
    <row r="2693" spans="1:12" x14ac:dyDescent="0.2">
      <c r="A2693" t="s">
        <v>4134</v>
      </c>
      <c r="B2693" s="10" t="s">
        <v>6312</v>
      </c>
      <c r="C2693" t="s">
        <v>7054</v>
      </c>
      <c r="D2693" t="s">
        <v>6370</v>
      </c>
      <c r="E2693" s="9">
        <v>0</v>
      </c>
      <c r="F2693" s="10" t="str">
        <f>+_01_CODIGOS_Y_COSTOS_xlsm[[#This Row],[FABRICA]]&amp;_01_CODIGOS_Y_COSTOS_xlsm[[#This Row],[CODIGO]]</f>
        <v>MAXIFER20</v>
      </c>
      <c r="G2693"/>
      <c r="H2693"/>
      <c r="I2693"/>
      <c r="J2693"/>
      <c r="K2693"/>
      <c r="L2693"/>
    </row>
    <row r="2694" spans="1:12" x14ac:dyDescent="0.2">
      <c r="A2694" t="s">
        <v>4134</v>
      </c>
      <c r="B2694" s="10" t="s">
        <v>6313</v>
      </c>
      <c r="C2694" t="s">
        <v>7055</v>
      </c>
      <c r="D2694" t="s">
        <v>6371</v>
      </c>
      <c r="E2694" s="9">
        <v>0</v>
      </c>
      <c r="F2694" s="10" t="str">
        <f>+_01_CODIGOS_Y_COSTOS_xlsm[[#This Row],[FABRICA]]&amp;_01_CODIGOS_Y_COSTOS_xlsm[[#This Row],[CODIGO]]</f>
        <v>MAXIFER21</v>
      </c>
      <c r="G2694"/>
      <c r="H2694"/>
      <c r="I2694"/>
      <c r="J2694"/>
      <c r="K2694"/>
      <c r="L2694"/>
    </row>
    <row r="2695" spans="1:12" x14ac:dyDescent="0.2">
      <c r="A2695" t="s">
        <v>4134</v>
      </c>
      <c r="B2695" s="10" t="s">
        <v>6314</v>
      </c>
      <c r="C2695" t="s">
        <v>7056</v>
      </c>
      <c r="D2695" t="s">
        <v>6394</v>
      </c>
      <c r="E2695" s="9">
        <v>0</v>
      </c>
      <c r="F2695" s="10" t="str">
        <f>+_01_CODIGOS_Y_COSTOS_xlsm[[#This Row],[FABRICA]]&amp;_01_CODIGOS_Y_COSTOS_xlsm[[#This Row],[CODIGO]]</f>
        <v>MAXIFER22</v>
      </c>
      <c r="G2695"/>
      <c r="H2695"/>
      <c r="I2695"/>
      <c r="J2695"/>
      <c r="K2695"/>
      <c r="L2695"/>
    </row>
    <row r="2696" spans="1:12" x14ac:dyDescent="0.2">
      <c r="A2696" t="s">
        <v>4134</v>
      </c>
      <c r="B2696" s="10" t="s">
        <v>6315</v>
      </c>
      <c r="C2696" t="s">
        <v>7058</v>
      </c>
      <c r="D2696" t="s">
        <v>6395</v>
      </c>
      <c r="E2696" s="9">
        <v>0</v>
      </c>
      <c r="F2696" s="10" t="str">
        <f>+_01_CODIGOS_Y_COSTOS_xlsm[[#This Row],[FABRICA]]&amp;_01_CODIGOS_Y_COSTOS_xlsm[[#This Row],[CODIGO]]</f>
        <v>MAXIFER23</v>
      </c>
      <c r="G2696"/>
      <c r="H2696"/>
      <c r="I2696"/>
      <c r="J2696"/>
      <c r="K2696"/>
      <c r="L2696"/>
    </row>
    <row r="2697" spans="1:12" x14ac:dyDescent="0.2">
      <c r="A2697" t="s">
        <v>4134</v>
      </c>
      <c r="B2697" s="10" t="s">
        <v>6316</v>
      </c>
      <c r="C2697" t="s">
        <v>7060</v>
      </c>
      <c r="D2697" t="s">
        <v>6591</v>
      </c>
      <c r="E2697" s="9">
        <v>0</v>
      </c>
      <c r="F2697" s="10" t="str">
        <f>+_01_CODIGOS_Y_COSTOS_xlsm[[#This Row],[FABRICA]]&amp;_01_CODIGOS_Y_COSTOS_xlsm[[#This Row],[CODIGO]]</f>
        <v>MAXIFER24</v>
      </c>
      <c r="G2697"/>
      <c r="H2697"/>
      <c r="I2697"/>
      <c r="J2697"/>
      <c r="K2697"/>
      <c r="L2697"/>
    </row>
    <row r="2698" spans="1:12" x14ac:dyDescent="0.2">
      <c r="A2698" t="s">
        <v>4134</v>
      </c>
      <c r="B2698" s="10" t="s">
        <v>6317</v>
      </c>
      <c r="C2698" t="s">
        <v>7062</v>
      </c>
      <c r="D2698" t="s">
        <v>6372</v>
      </c>
      <c r="E2698" s="9">
        <v>0</v>
      </c>
      <c r="F2698" s="10" t="str">
        <f>+_01_CODIGOS_Y_COSTOS_xlsm[[#This Row],[FABRICA]]&amp;_01_CODIGOS_Y_COSTOS_xlsm[[#This Row],[CODIGO]]</f>
        <v>MAXIFER25</v>
      </c>
      <c r="G2698"/>
      <c r="H2698"/>
      <c r="I2698"/>
      <c r="J2698"/>
      <c r="K2698"/>
      <c r="L2698"/>
    </row>
    <row r="2699" spans="1:12" x14ac:dyDescent="0.2">
      <c r="A2699" t="s">
        <v>4134</v>
      </c>
      <c r="B2699" s="10" t="s">
        <v>6318</v>
      </c>
      <c r="C2699" t="s">
        <v>7064</v>
      </c>
      <c r="D2699" t="s">
        <v>6373</v>
      </c>
      <c r="E2699" s="9">
        <v>0</v>
      </c>
      <c r="F2699" s="10" t="str">
        <f>+_01_CODIGOS_Y_COSTOS_xlsm[[#This Row],[FABRICA]]&amp;_01_CODIGOS_Y_COSTOS_xlsm[[#This Row],[CODIGO]]</f>
        <v>MAXIFER26</v>
      </c>
      <c r="G2699"/>
      <c r="H2699"/>
      <c r="I2699"/>
      <c r="J2699"/>
      <c r="K2699"/>
      <c r="L2699"/>
    </row>
    <row r="2700" spans="1:12" x14ac:dyDescent="0.2">
      <c r="A2700" t="s">
        <v>4134</v>
      </c>
      <c r="B2700" s="10" t="s">
        <v>6319</v>
      </c>
      <c r="C2700" t="s">
        <v>7065</v>
      </c>
      <c r="D2700" t="s">
        <v>6374</v>
      </c>
      <c r="E2700" s="9">
        <v>0</v>
      </c>
      <c r="F2700" s="10" t="str">
        <f>+_01_CODIGOS_Y_COSTOS_xlsm[[#This Row],[FABRICA]]&amp;_01_CODIGOS_Y_COSTOS_xlsm[[#This Row],[CODIGO]]</f>
        <v>MAXIFER27</v>
      </c>
      <c r="G2700"/>
      <c r="H2700"/>
      <c r="I2700"/>
      <c r="J2700"/>
      <c r="K2700"/>
      <c r="L2700"/>
    </row>
    <row r="2701" spans="1:12" x14ac:dyDescent="0.2">
      <c r="A2701" t="s">
        <v>4134</v>
      </c>
      <c r="B2701" s="10" t="s">
        <v>6320</v>
      </c>
      <c r="C2701" t="s">
        <v>7067</v>
      </c>
      <c r="D2701" t="s">
        <v>6375</v>
      </c>
      <c r="E2701" s="9">
        <v>0</v>
      </c>
      <c r="F2701" s="10" t="str">
        <f>+_01_CODIGOS_Y_COSTOS_xlsm[[#This Row],[FABRICA]]&amp;_01_CODIGOS_Y_COSTOS_xlsm[[#This Row],[CODIGO]]</f>
        <v>MAXIFER28</v>
      </c>
      <c r="G2701"/>
      <c r="H2701"/>
      <c r="I2701"/>
      <c r="J2701"/>
      <c r="K2701"/>
      <c r="L2701"/>
    </row>
    <row r="2702" spans="1:12" x14ac:dyDescent="0.2">
      <c r="A2702" t="s">
        <v>4134</v>
      </c>
      <c r="B2702" s="10" t="s">
        <v>6356</v>
      </c>
      <c r="C2702" t="s">
        <v>7069</v>
      </c>
      <c r="D2702" t="s">
        <v>6376</v>
      </c>
      <c r="E2702" s="9">
        <v>0</v>
      </c>
      <c r="F2702" s="10" t="str">
        <f>+_01_CODIGOS_Y_COSTOS_xlsm[[#This Row],[FABRICA]]&amp;_01_CODIGOS_Y_COSTOS_xlsm[[#This Row],[CODIGO]]</f>
        <v>MAXIFER30</v>
      </c>
      <c r="G2702"/>
      <c r="H2702"/>
      <c r="I2702"/>
      <c r="J2702"/>
      <c r="K2702"/>
      <c r="L2702"/>
    </row>
    <row r="2703" spans="1:12" x14ac:dyDescent="0.2">
      <c r="A2703" t="s">
        <v>4134</v>
      </c>
      <c r="B2703" s="10" t="s">
        <v>6357</v>
      </c>
      <c r="C2703" t="s">
        <v>7071</v>
      </c>
      <c r="D2703" t="s">
        <v>6377</v>
      </c>
      <c r="E2703" s="9">
        <v>0</v>
      </c>
      <c r="F2703" s="10" t="str">
        <f>+_01_CODIGOS_Y_COSTOS_xlsm[[#This Row],[FABRICA]]&amp;_01_CODIGOS_Y_COSTOS_xlsm[[#This Row],[CODIGO]]</f>
        <v>MAXIFER31</v>
      </c>
      <c r="G2703"/>
      <c r="H2703"/>
      <c r="I2703"/>
      <c r="J2703"/>
      <c r="K2703"/>
      <c r="L2703"/>
    </row>
    <row r="2704" spans="1:12" x14ac:dyDescent="0.2">
      <c r="A2704" t="s">
        <v>4134</v>
      </c>
      <c r="B2704" s="10" t="s">
        <v>6358</v>
      </c>
      <c r="C2704" t="s">
        <v>7073</v>
      </c>
      <c r="D2704" t="s">
        <v>6378</v>
      </c>
      <c r="E2704" s="9">
        <v>0</v>
      </c>
      <c r="F2704" s="10" t="str">
        <f>+_01_CODIGOS_Y_COSTOS_xlsm[[#This Row],[FABRICA]]&amp;_01_CODIGOS_Y_COSTOS_xlsm[[#This Row],[CODIGO]]</f>
        <v>MAXIFER32</v>
      </c>
      <c r="G2704"/>
      <c r="H2704"/>
      <c r="I2704"/>
      <c r="J2704"/>
      <c r="K2704"/>
      <c r="L2704"/>
    </row>
    <row r="2705" spans="1:12" x14ac:dyDescent="0.2">
      <c r="A2705" t="s">
        <v>4134</v>
      </c>
      <c r="B2705" s="10" t="s">
        <v>6645</v>
      </c>
      <c r="C2705" t="s">
        <v>7076</v>
      </c>
      <c r="D2705" t="s">
        <v>6646</v>
      </c>
      <c r="E2705" s="9">
        <v>0</v>
      </c>
      <c r="F2705" s="10" t="str">
        <f>+_01_CODIGOS_Y_COSTOS_xlsm[[#This Row],[FABRICA]]&amp;_01_CODIGOS_Y_COSTOS_xlsm[[#This Row],[CODIGO]]</f>
        <v>MAXIFER34</v>
      </c>
      <c r="G2705"/>
      <c r="H2705"/>
      <c r="I2705"/>
      <c r="J2705"/>
      <c r="K2705"/>
      <c r="L2705"/>
    </row>
    <row r="2706" spans="1:12" x14ac:dyDescent="0.2">
      <c r="A2706" t="s">
        <v>4134</v>
      </c>
      <c r="B2706" s="10" t="s">
        <v>6647</v>
      </c>
      <c r="C2706" t="s">
        <v>7099</v>
      </c>
      <c r="D2706" t="s">
        <v>6648</v>
      </c>
      <c r="E2706" s="9">
        <v>0</v>
      </c>
      <c r="F2706" s="10" t="str">
        <f>+_01_CODIGOS_Y_COSTOS_xlsm[[#This Row],[FABRICA]]&amp;_01_CODIGOS_Y_COSTOS_xlsm[[#This Row],[CODIGO]]</f>
        <v>MAXIFER35</v>
      </c>
      <c r="G2706"/>
      <c r="H2706"/>
      <c r="I2706"/>
      <c r="J2706"/>
      <c r="K2706"/>
      <c r="L2706"/>
    </row>
    <row r="2707" spans="1:12" x14ac:dyDescent="0.2">
      <c r="A2707" t="s">
        <v>4134</v>
      </c>
      <c r="B2707" s="10" t="s">
        <v>6321</v>
      </c>
      <c r="C2707" t="s">
        <v>7101</v>
      </c>
      <c r="D2707" t="s">
        <v>6649</v>
      </c>
      <c r="E2707" s="9">
        <v>0</v>
      </c>
      <c r="F2707" s="10" t="str">
        <f>+_01_CODIGOS_Y_COSTOS_xlsm[[#This Row],[FABRICA]]&amp;_01_CODIGOS_Y_COSTOS_xlsm[[#This Row],[CODIGO]]</f>
        <v>MAXIFER36</v>
      </c>
      <c r="G2707"/>
      <c r="H2707"/>
      <c r="I2707"/>
      <c r="J2707"/>
      <c r="K2707"/>
      <c r="L2707"/>
    </row>
    <row r="2708" spans="1:12" x14ac:dyDescent="0.2">
      <c r="A2708" t="s">
        <v>4134</v>
      </c>
      <c r="B2708" s="10" t="s">
        <v>6322</v>
      </c>
      <c r="C2708" t="s">
        <v>7105</v>
      </c>
      <c r="D2708" t="s">
        <v>6359</v>
      </c>
      <c r="E2708" s="9">
        <v>0</v>
      </c>
      <c r="F2708" s="10" t="str">
        <f>+_01_CODIGOS_Y_COSTOS_xlsm[[#This Row],[FABRICA]]&amp;_01_CODIGOS_Y_COSTOS_xlsm[[#This Row],[CODIGO]]</f>
        <v>MAXIFER40</v>
      </c>
      <c r="G2708"/>
      <c r="H2708"/>
      <c r="I2708"/>
      <c r="J2708"/>
      <c r="K2708"/>
      <c r="L2708"/>
    </row>
    <row r="2709" spans="1:12" x14ac:dyDescent="0.2">
      <c r="A2709" t="s">
        <v>4134</v>
      </c>
      <c r="B2709" s="10" t="s">
        <v>6323</v>
      </c>
      <c r="C2709" t="s">
        <v>7107</v>
      </c>
      <c r="D2709" t="s">
        <v>6379</v>
      </c>
      <c r="E2709" s="9">
        <v>0</v>
      </c>
      <c r="F2709" s="10" t="str">
        <f>+_01_CODIGOS_Y_COSTOS_xlsm[[#This Row],[FABRICA]]&amp;_01_CODIGOS_Y_COSTOS_xlsm[[#This Row],[CODIGO]]</f>
        <v>MAXIFER41</v>
      </c>
      <c r="G2709"/>
      <c r="H2709"/>
      <c r="I2709"/>
      <c r="J2709"/>
      <c r="K2709"/>
      <c r="L2709"/>
    </row>
    <row r="2710" spans="1:12" x14ac:dyDescent="0.2">
      <c r="A2710" t="s">
        <v>4134</v>
      </c>
      <c r="B2710" s="10" t="s">
        <v>6324</v>
      </c>
      <c r="C2710" t="s">
        <v>7108</v>
      </c>
      <c r="D2710" t="s">
        <v>6380</v>
      </c>
      <c r="E2710" s="9">
        <v>0</v>
      </c>
      <c r="F2710" s="10" t="str">
        <f>+_01_CODIGOS_Y_COSTOS_xlsm[[#This Row],[FABRICA]]&amp;_01_CODIGOS_Y_COSTOS_xlsm[[#This Row],[CODIGO]]</f>
        <v>MAXIFER42</v>
      </c>
      <c r="G2710"/>
      <c r="H2710"/>
      <c r="I2710"/>
      <c r="J2710"/>
      <c r="K2710"/>
      <c r="L2710"/>
    </row>
    <row r="2711" spans="1:12" x14ac:dyDescent="0.2">
      <c r="A2711" t="s">
        <v>4134</v>
      </c>
      <c r="B2711" s="10" t="s">
        <v>6325</v>
      </c>
      <c r="C2711" t="s">
        <v>7121</v>
      </c>
      <c r="D2711" t="s">
        <v>6360</v>
      </c>
      <c r="E2711" s="9">
        <v>0</v>
      </c>
      <c r="F2711" s="10" t="str">
        <f>+_01_CODIGOS_Y_COSTOS_xlsm[[#This Row],[FABRICA]]&amp;_01_CODIGOS_Y_COSTOS_xlsm[[#This Row],[CODIGO]]</f>
        <v>MAXIFER50</v>
      </c>
      <c r="G2711"/>
      <c r="H2711"/>
      <c r="I2711"/>
      <c r="J2711"/>
      <c r="K2711"/>
      <c r="L2711"/>
    </row>
    <row r="2712" spans="1:12" x14ac:dyDescent="0.2">
      <c r="A2712" t="s">
        <v>4134</v>
      </c>
      <c r="B2712" s="10" t="s">
        <v>6326</v>
      </c>
      <c r="C2712" t="s">
        <v>7122</v>
      </c>
      <c r="D2712" t="s">
        <v>6381</v>
      </c>
      <c r="E2712" s="9">
        <v>0</v>
      </c>
      <c r="F2712" s="10" t="str">
        <f>+_01_CODIGOS_Y_COSTOS_xlsm[[#This Row],[FABRICA]]&amp;_01_CODIGOS_Y_COSTOS_xlsm[[#This Row],[CODIGO]]</f>
        <v>MAXIFER51</v>
      </c>
      <c r="G2712"/>
      <c r="H2712"/>
      <c r="I2712"/>
      <c r="J2712"/>
      <c r="K2712"/>
      <c r="L2712"/>
    </row>
    <row r="2713" spans="1:12" x14ac:dyDescent="0.2">
      <c r="A2713" t="s">
        <v>4134</v>
      </c>
      <c r="B2713" s="10" t="s">
        <v>6327</v>
      </c>
      <c r="C2713" t="s">
        <v>7124</v>
      </c>
      <c r="D2713" t="s">
        <v>6396</v>
      </c>
      <c r="E2713" s="9">
        <v>0</v>
      </c>
      <c r="F2713" s="10" t="str">
        <f>+_01_CODIGOS_Y_COSTOS_xlsm[[#This Row],[FABRICA]]&amp;_01_CODIGOS_Y_COSTOS_xlsm[[#This Row],[CODIGO]]</f>
        <v>MAXIFER52</v>
      </c>
      <c r="G2713"/>
      <c r="H2713"/>
      <c r="I2713"/>
      <c r="J2713"/>
      <c r="K2713"/>
      <c r="L2713"/>
    </row>
    <row r="2714" spans="1:12" x14ac:dyDescent="0.2">
      <c r="A2714" t="s">
        <v>4134</v>
      </c>
      <c r="B2714" s="10" t="s">
        <v>6328</v>
      </c>
      <c r="C2714" t="s">
        <v>7125</v>
      </c>
      <c r="D2714" t="s">
        <v>6626</v>
      </c>
      <c r="E2714" s="9">
        <v>0</v>
      </c>
      <c r="F2714" s="10" t="str">
        <f>+_01_CODIGOS_Y_COSTOS_xlsm[[#This Row],[FABRICA]]&amp;_01_CODIGOS_Y_COSTOS_xlsm[[#This Row],[CODIGO]]</f>
        <v>MAXIFER53</v>
      </c>
      <c r="G2714"/>
      <c r="H2714"/>
      <c r="I2714"/>
      <c r="J2714"/>
      <c r="K2714"/>
      <c r="L2714"/>
    </row>
    <row r="2715" spans="1:12" x14ac:dyDescent="0.2">
      <c r="A2715" t="s">
        <v>4134</v>
      </c>
      <c r="B2715" s="10" t="s">
        <v>6329</v>
      </c>
      <c r="C2715" t="s">
        <v>7128</v>
      </c>
      <c r="D2715" t="s">
        <v>6382</v>
      </c>
      <c r="E2715" s="9">
        <v>0</v>
      </c>
      <c r="F2715" s="10" t="str">
        <f>+_01_CODIGOS_Y_COSTOS_xlsm[[#This Row],[FABRICA]]&amp;_01_CODIGOS_Y_COSTOS_xlsm[[#This Row],[CODIGO]]</f>
        <v>MAXIFER56</v>
      </c>
      <c r="G2715"/>
      <c r="H2715"/>
      <c r="I2715"/>
      <c r="J2715"/>
      <c r="K2715"/>
      <c r="L2715"/>
    </row>
    <row r="2716" spans="1:12" x14ac:dyDescent="0.2">
      <c r="A2716" t="s">
        <v>4134</v>
      </c>
      <c r="B2716" s="10" t="s">
        <v>6330</v>
      </c>
      <c r="C2716" t="s">
        <v>7130</v>
      </c>
      <c r="D2716" t="s">
        <v>6397</v>
      </c>
      <c r="E2716" s="9">
        <v>0</v>
      </c>
      <c r="F2716" s="10" t="str">
        <f>+_01_CODIGOS_Y_COSTOS_xlsm[[#This Row],[FABRICA]]&amp;_01_CODIGOS_Y_COSTOS_xlsm[[#This Row],[CODIGO]]</f>
        <v>MAXIFER57</v>
      </c>
      <c r="G2716"/>
      <c r="H2716"/>
      <c r="I2716"/>
      <c r="J2716"/>
      <c r="K2716"/>
      <c r="L2716"/>
    </row>
    <row r="2717" spans="1:12" x14ac:dyDescent="0.2">
      <c r="A2717" t="s">
        <v>4134</v>
      </c>
      <c r="B2717" s="10" t="s">
        <v>6331</v>
      </c>
      <c r="C2717" t="s">
        <v>7131</v>
      </c>
      <c r="D2717" t="s">
        <v>6398</v>
      </c>
      <c r="E2717" s="9">
        <v>0</v>
      </c>
      <c r="F2717" s="10" t="str">
        <f>+_01_CODIGOS_Y_COSTOS_xlsm[[#This Row],[FABRICA]]&amp;_01_CODIGOS_Y_COSTOS_xlsm[[#This Row],[CODIGO]]</f>
        <v>MAXIFER58</v>
      </c>
      <c r="G2717"/>
      <c r="H2717"/>
      <c r="I2717"/>
      <c r="J2717"/>
      <c r="K2717"/>
      <c r="L2717"/>
    </row>
    <row r="2718" spans="1:12" x14ac:dyDescent="0.2">
      <c r="A2718" t="s">
        <v>4134</v>
      </c>
      <c r="B2718" s="10" t="s">
        <v>6332</v>
      </c>
      <c r="C2718" t="s">
        <v>7132</v>
      </c>
      <c r="D2718" t="s">
        <v>6399</v>
      </c>
      <c r="E2718" s="9">
        <v>0</v>
      </c>
      <c r="F2718" s="10" t="str">
        <f>+_01_CODIGOS_Y_COSTOS_xlsm[[#This Row],[FABRICA]]&amp;_01_CODIGOS_Y_COSTOS_xlsm[[#This Row],[CODIGO]]</f>
        <v>MAXIFER59</v>
      </c>
      <c r="G2718"/>
      <c r="H2718"/>
      <c r="I2718"/>
      <c r="J2718"/>
      <c r="K2718"/>
      <c r="L2718"/>
    </row>
    <row r="2719" spans="1:12" x14ac:dyDescent="0.2">
      <c r="A2719" t="s">
        <v>4134</v>
      </c>
      <c r="B2719" s="10" t="s">
        <v>6333</v>
      </c>
      <c r="C2719" t="s">
        <v>7135</v>
      </c>
      <c r="D2719" t="s">
        <v>6400</v>
      </c>
      <c r="E2719" s="9">
        <v>0</v>
      </c>
      <c r="F2719" s="10" t="str">
        <f>+_01_CODIGOS_Y_COSTOS_xlsm[[#This Row],[FABRICA]]&amp;_01_CODIGOS_Y_COSTOS_xlsm[[#This Row],[CODIGO]]</f>
        <v>MAXIFER61</v>
      </c>
      <c r="G2719"/>
      <c r="H2719"/>
      <c r="I2719"/>
      <c r="J2719"/>
      <c r="K2719"/>
      <c r="L2719"/>
    </row>
    <row r="2720" spans="1:12" x14ac:dyDescent="0.2">
      <c r="A2720" t="s">
        <v>4134</v>
      </c>
      <c r="B2720" s="10" t="s">
        <v>6334</v>
      </c>
      <c r="C2720" t="s">
        <v>7136</v>
      </c>
      <c r="D2720" t="s">
        <v>6401</v>
      </c>
      <c r="E2720" s="9">
        <v>0</v>
      </c>
      <c r="F2720" s="10" t="str">
        <f>+_01_CODIGOS_Y_COSTOS_xlsm[[#This Row],[FABRICA]]&amp;_01_CODIGOS_Y_COSTOS_xlsm[[#This Row],[CODIGO]]</f>
        <v>MAXIFER62</v>
      </c>
      <c r="G2720"/>
      <c r="H2720"/>
      <c r="I2720"/>
      <c r="J2720"/>
      <c r="K2720"/>
      <c r="L2720"/>
    </row>
    <row r="2721" spans="1:12" x14ac:dyDescent="0.2">
      <c r="A2721" t="s">
        <v>4134</v>
      </c>
      <c r="B2721" s="10" t="s">
        <v>6335</v>
      </c>
      <c r="C2721" t="s">
        <v>7138</v>
      </c>
      <c r="D2721" t="s">
        <v>6402</v>
      </c>
      <c r="E2721" s="9">
        <v>0</v>
      </c>
      <c r="F2721" s="10" t="str">
        <f>+_01_CODIGOS_Y_COSTOS_xlsm[[#This Row],[FABRICA]]&amp;_01_CODIGOS_Y_COSTOS_xlsm[[#This Row],[CODIGO]]</f>
        <v>MAXIFER63</v>
      </c>
      <c r="G2721"/>
      <c r="H2721"/>
      <c r="I2721"/>
      <c r="J2721"/>
      <c r="K2721"/>
      <c r="L2721"/>
    </row>
    <row r="2722" spans="1:12" x14ac:dyDescent="0.2">
      <c r="A2722" t="s">
        <v>4134</v>
      </c>
      <c r="B2722" s="10" t="s">
        <v>6336</v>
      </c>
      <c r="C2722" t="s">
        <v>7140</v>
      </c>
      <c r="D2722" t="s">
        <v>6403</v>
      </c>
      <c r="E2722" s="9">
        <v>0</v>
      </c>
      <c r="F2722" s="10" t="str">
        <f>+_01_CODIGOS_Y_COSTOS_xlsm[[#This Row],[FABRICA]]&amp;_01_CODIGOS_Y_COSTOS_xlsm[[#This Row],[CODIGO]]</f>
        <v>MAXIFER64</v>
      </c>
      <c r="G2722"/>
      <c r="H2722"/>
      <c r="I2722"/>
      <c r="J2722"/>
      <c r="K2722"/>
      <c r="L2722"/>
    </row>
    <row r="2723" spans="1:12" x14ac:dyDescent="0.2">
      <c r="A2723" t="s">
        <v>4134</v>
      </c>
      <c r="B2723" s="10" t="s">
        <v>6337</v>
      </c>
      <c r="C2723" t="s">
        <v>7141</v>
      </c>
      <c r="D2723" t="s">
        <v>6592</v>
      </c>
      <c r="E2723" s="9">
        <v>0</v>
      </c>
      <c r="F2723" s="10" t="str">
        <f>+_01_CODIGOS_Y_COSTOS_xlsm[[#This Row],[FABRICA]]&amp;_01_CODIGOS_Y_COSTOS_xlsm[[#This Row],[CODIGO]]</f>
        <v>MAXIFER65</v>
      </c>
      <c r="G2723"/>
      <c r="H2723"/>
      <c r="I2723"/>
      <c r="J2723"/>
      <c r="K2723"/>
      <c r="L2723"/>
    </row>
    <row r="2724" spans="1:12" x14ac:dyDescent="0.2">
      <c r="A2724" t="s">
        <v>4134</v>
      </c>
      <c r="B2724" s="10" t="s">
        <v>6338</v>
      </c>
      <c r="C2724" t="s">
        <v>7142</v>
      </c>
      <c r="D2724" t="s">
        <v>8896</v>
      </c>
      <c r="E2724" s="9">
        <v>0</v>
      </c>
      <c r="F2724" s="10" t="str">
        <f>+_01_CODIGOS_Y_COSTOS_xlsm[[#This Row],[FABRICA]]&amp;_01_CODIGOS_Y_COSTOS_xlsm[[#This Row],[CODIGO]]</f>
        <v>MAXIFER66</v>
      </c>
      <c r="G2724"/>
      <c r="H2724"/>
      <c r="I2724"/>
      <c r="J2724"/>
      <c r="K2724"/>
      <c r="L2724"/>
    </row>
    <row r="2725" spans="1:12" x14ac:dyDescent="0.2">
      <c r="A2725" t="s">
        <v>4134</v>
      </c>
      <c r="B2725" s="10" t="s">
        <v>6339</v>
      </c>
      <c r="C2725" t="s">
        <v>10304</v>
      </c>
      <c r="D2725" t="s">
        <v>6404</v>
      </c>
      <c r="E2725" s="9">
        <v>0</v>
      </c>
      <c r="F2725" s="10" t="str">
        <f>+_01_CODIGOS_Y_COSTOS_xlsm[[#This Row],[FABRICA]]&amp;_01_CODIGOS_Y_COSTOS_xlsm[[#This Row],[CODIGO]]</f>
        <v>MAXIFER67</v>
      </c>
      <c r="G2725"/>
      <c r="H2725"/>
      <c r="I2725"/>
      <c r="J2725"/>
      <c r="K2725"/>
      <c r="L2725"/>
    </row>
    <row r="2726" spans="1:12" x14ac:dyDescent="0.2">
      <c r="A2726" t="s">
        <v>4134</v>
      </c>
      <c r="B2726" s="10" t="s">
        <v>6340</v>
      </c>
      <c r="C2726" t="s">
        <v>7144</v>
      </c>
      <c r="D2726" t="s">
        <v>6405</v>
      </c>
      <c r="E2726" s="9">
        <v>0</v>
      </c>
      <c r="F2726" s="10" t="str">
        <f>+_01_CODIGOS_Y_COSTOS_xlsm[[#This Row],[FABRICA]]&amp;_01_CODIGOS_Y_COSTOS_xlsm[[#This Row],[CODIGO]]</f>
        <v>MAXIFER68</v>
      </c>
      <c r="G2726"/>
      <c r="H2726"/>
      <c r="I2726"/>
      <c r="J2726"/>
      <c r="K2726"/>
      <c r="L2726"/>
    </row>
    <row r="2727" spans="1:12" x14ac:dyDescent="0.2">
      <c r="A2727" t="s">
        <v>4134</v>
      </c>
      <c r="B2727" s="10" t="s">
        <v>6341</v>
      </c>
      <c r="C2727" t="s">
        <v>7146</v>
      </c>
      <c r="D2727" t="s">
        <v>6406</v>
      </c>
      <c r="E2727" s="9">
        <v>0</v>
      </c>
      <c r="F2727" s="10" t="str">
        <f>+_01_CODIGOS_Y_COSTOS_xlsm[[#This Row],[FABRICA]]&amp;_01_CODIGOS_Y_COSTOS_xlsm[[#This Row],[CODIGO]]</f>
        <v>MAXIFER69</v>
      </c>
      <c r="G2727"/>
      <c r="H2727"/>
      <c r="I2727"/>
      <c r="J2727"/>
      <c r="K2727"/>
      <c r="L2727"/>
    </row>
    <row r="2728" spans="1:12" x14ac:dyDescent="0.2">
      <c r="A2728" t="s">
        <v>4134</v>
      </c>
      <c r="B2728" s="10" t="s">
        <v>6342</v>
      </c>
      <c r="C2728" t="s">
        <v>7148</v>
      </c>
      <c r="D2728" t="s">
        <v>6407</v>
      </c>
      <c r="E2728" s="9">
        <v>0</v>
      </c>
      <c r="F2728" s="10" t="str">
        <f>+_01_CODIGOS_Y_COSTOS_xlsm[[#This Row],[FABRICA]]&amp;_01_CODIGOS_Y_COSTOS_xlsm[[#This Row],[CODIGO]]</f>
        <v>MAXIFER70</v>
      </c>
      <c r="G2728"/>
      <c r="H2728"/>
      <c r="I2728"/>
      <c r="J2728"/>
      <c r="K2728"/>
      <c r="L2728"/>
    </row>
    <row r="2729" spans="1:12" x14ac:dyDescent="0.2">
      <c r="A2729" t="s">
        <v>4134</v>
      </c>
      <c r="B2729" s="10" t="s">
        <v>6343</v>
      </c>
      <c r="C2729" t="s">
        <v>7150</v>
      </c>
      <c r="D2729" t="s">
        <v>6408</v>
      </c>
      <c r="E2729" s="9">
        <v>0</v>
      </c>
      <c r="F2729" s="10" t="str">
        <f>+_01_CODIGOS_Y_COSTOS_xlsm[[#This Row],[FABRICA]]&amp;_01_CODIGOS_Y_COSTOS_xlsm[[#This Row],[CODIGO]]</f>
        <v>MAXIFER71</v>
      </c>
      <c r="G2729"/>
      <c r="H2729"/>
      <c r="I2729"/>
      <c r="J2729"/>
      <c r="K2729"/>
      <c r="L2729"/>
    </row>
    <row r="2730" spans="1:12" x14ac:dyDescent="0.2">
      <c r="A2730" t="s">
        <v>4134</v>
      </c>
      <c r="B2730" s="10" t="s">
        <v>6344</v>
      </c>
      <c r="C2730" t="s">
        <v>7152</v>
      </c>
      <c r="D2730" t="s">
        <v>6627</v>
      </c>
      <c r="E2730" s="9">
        <v>0</v>
      </c>
      <c r="F2730" s="10" t="str">
        <f>+_01_CODIGOS_Y_COSTOS_xlsm[[#This Row],[FABRICA]]&amp;_01_CODIGOS_Y_COSTOS_xlsm[[#This Row],[CODIGO]]</f>
        <v>MAXIFER72</v>
      </c>
      <c r="G2730"/>
      <c r="H2730"/>
      <c r="I2730"/>
      <c r="J2730"/>
      <c r="K2730"/>
      <c r="L2730"/>
    </row>
    <row r="2731" spans="1:12" x14ac:dyDescent="0.2">
      <c r="A2731" t="s">
        <v>4134</v>
      </c>
      <c r="B2731" s="10" t="s">
        <v>6631</v>
      </c>
      <c r="C2731" t="s">
        <v>10376</v>
      </c>
      <c r="D2731" t="s">
        <v>6632</v>
      </c>
      <c r="E2731" s="9">
        <v>0</v>
      </c>
      <c r="F2731" s="10" t="str">
        <f>+_01_CODIGOS_Y_COSTOS_xlsm[[#This Row],[FABRICA]]&amp;_01_CODIGOS_Y_COSTOS_xlsm[[#This Row],[CODIGO]]</f>
        <v>MAXIFER78</v>
      </c>
      <c r="G2731"/>
      <c r="H2731"/>
      <c r="I2731"/>
      <c r="J2731"/>
      <c r="K2731"/>
      <c r="L2731"/>
    </row>
    <row r="2732" spans="1:12" x14ac:dyDescent="0.2">
      <c r="A2732" t="s">
        <v>4134</v>
      </c>
      <c r="B2732" s="10" t="s">
        <v>6345</v>
      </c>
      <c r="C2732" t="s">
        <v>10377</v>
      </c>
      <c r="D2732" t="s">
        <v>6633</v>
      </c>
      <c r="E2732" s="9">
        <v>0</v>
      </c>
      <c r="F2732" s="10" t="str">
        <f>+_01_CODIGOS_Y_COSTOS_xlsm[[#This Row],[FABRICA]]&amp;_01_CODIGOS_Y_COSTOS_xlsm[[#This Row],[CODIGO]]</f>
        <v>MAXIFER79</v>
      </c>
      <c r="G2732"/>
      <c r="H2732"/>
      <c r="I2732"/>
      <c r="J2732"/>
      <c r="K2732"/>
      <c r="L2732"/>
    </row>
    <row r="2733" spans="1:12" x14ac:dyDescent="0.2">
      <c r="A2733" t="s">
        <v>4134</v>
      </c>
      <c r="B2733" s="10" t="s">
        <v>6346</v>
      </c>
      <c r="C2733" t="s">
        <v>7080</v>
      </c>
      <c r="D2733" t="s">
        <v>9448</v>
      </c>
      <c r="E2733" s="9">
        <v>0</v>
      </c>
      <c r="F2733" s="10" t="str">
        <f>+_01_CODIGOS_Y_COSTOS_xlsm[[#This Row],[FABRICA]]&amp;_01_CODIGOS_Y_COSTOS_xlsm[[#This Row],[CODIGO]]</f>
        <v>MAXIFER80</v>
      </c>
      <c r="G2733"/>
      <c r="H2733"/>
      <c r="I2733"/>
      <c r="J2733"/>
      <c r="K2733"/>
      <c r="L2733"/>
    </row>
    <row r="2734" spans="1:12" x14ac:dyDescent="0.2">
      <c r="A2734" t="s">
        <v>4134</v>
      </c>
      <c r="B2734" s="10" t="s">
        <v>6347</v>
      </c>
      <c r="C2734" t="s">
        <v>7081</v>
      </c>
      <c r="D2734" t="s">
        <v>9449</v>
      </c>
      <c r="E2734" s="9">
        <v>0</v>
      </c>
      <c r="F2734" s="10" t="str">
        <f>+_01_CODIGOS_Y_COSTOS_xlsm[[#This Row],[FABRICA]]&amp;_01_CODIGOS_Y_COSTOS_xlsm[[#This Row],[CODIGO]]</f>
        <v>MAXIFER81</v>
      </c>
      <c r="G2734"/>
      <c r="H2734"/>
      <c r="I2734"/>
      <c r="J2734"/>
      <c r="K2734"/>
      <c r="L2734"/>
    </row>
    <row r="2735" spans="1:12" x14ac:dyDescent="0.2">
      <c r="A2735" t="s">
        <v>4134</v>
      </c>
      <c r="B2735" s="10" t="s">
        <v>6634</v>
      </c>
      <c r="C2735" t="s">
        <v>7083</v>
      </c>
      <c r="D2735" t="s">
        <v>6635</v>
      </c>
      <c r="E2735" s="9">
        <v>0</v>
      </c>
      <c r="F2735" s="10" t="str">
        <f>+_01_CODIGOS_Y_COSTOS_xlsm[[#This Row],[FABRICA]]&amp;_01_CODIGOS_Y_COSTOS_xlsm[[#This Row],[CODIGO]]</f>
        <v>MAXIFER82</v>
      </c>
      <c r="G2735"/>
      <c r="H2735"/>
      <c r="I2735"/>
      <c r="J2735"/>
      <c r="K2735"/>
      <c r="L2735"/>
    </row>
    <row r="2736" spans="1:12" x14ac:dyDescent="0.2">
      <c r="A2736" t="s">
        <v>4134</v>
      </c>
      <c r="B2736" s="10" t="s">
        <v>6636</v>
      </c>
      <c r="C2736" t="s">
        <v>7085</v>
      </c>
      <c r="D2736" t="s">
        <v>6637</v>
      </c>
      <c r="E2736" s="9">
        <v>0</v>
      </c>
      <c r="F2736" s="10" t="str">
        <f>+_01_CODIGOS_Y_COSTOS_xlsm[[#This Row],[FABRICA]]&amp;_01_CODIGOS_Y_COSTOS_xlsm[[#This Row],[CODIGO]]</f>
        <v>MAXIFER83</v>
      </c>
      <c r="G2736"/>
      <c r="H2736"/>
      <c r="I2736"/>
      <c r="J2736"/>
      <c r="K2736"/>
      <c r="L2736"/>
    </row>
    <row r="2737" spans="1:12" x14ac:dyDescent="0.2">
      <c r="A2737" t="s">
        <v>4134</v>
      </c>
      <c r="B2737" s="10" t="s">
        <v>6593</v>
      </c>
      <c r="C2737" t="s">
        <v>7089</v>
      </c>
      <c r="D2737" t="s">
        <v>6594</v>
      </c>
      <c r="E2737" s="9">
        <v>0</v>
      </c>
      <c r="F2737" s="10" t="str">
        <f>+_01_CODIGOS_Y_COSTOS_xlsm[[#This Row],[FABRICA]]&amp;_01_CODIGOS_Y_COSTOS_xlsm[[#This Row],[CODIGO]]</f>
        <v>MAXIFER85</v>
      </c>
      <c r="G2737"/>
      <c r="H2737"/>
      <c r="I2737"/>
      <c r="J2737"/>
      <c r="K2737"/>
      <c r="L2737"/>
    </row>
    <row r="2738" spans="1:12" x14ac:dyDescent="0.2">
      <c r="A2738" t="s">
        <v>4134</v>
      </c>
      <c r="B2738" s="10" t="s">
        <v>6595</v>
      </c>
      <c r="C2738" t="s">
        <v>7091</v>
      </c>
      <c r="D2738" t="s">
        <v>6596</v>
      </c>
      <c r="E2738" s="9">
        <v>0</v>
      </c>
      <c r="F2738" s="10" t="str">
        <f>+_01_CODIGOS_Y_COSTOS_xlsm[[#This Row],[FABRICA]]&amp;_01_CODIGOS_Y_COSTOS_xlsm[[#This Row],[CODIGO]]</f>
        <v>MAXIFER86</v>
      </c>
      <c r="G2738"/>
      <c r="H2738"/>
      <c r="I2738"/>
      <c r="J2738"/>
      <c r="K2738"/>
      <c r="L2738"/>
    </row>
    <row r="2739" spans="1:12" x14ac:dyDescent="0.2">
      <c r="A2739" t="s">
        <v>4134</v>
      </c>
      <c r="B2739" s="10" t="s">
        <v>6597</v>
      </c>
      <c r="C2739" t="s">
        <v>7093</v>
      </c>
      <c r="D2739" t="s">
        <v>6598</v>
      </c>
      <c r="E2739" s="9">
        <v>0</v>
      </c>
      <c r="F2739" s="10" t="str">
        <f>+_01_CODIGOS_Y_COSTOS_xlsm[[#This Row],[FABRICA]]&amp;_01_CODIGOS_Y_COSTOS_xlsm[[#This Row],[CODIGO]]</f>
        <v>MAXIFER87</v>
      </c>
      <c r="G2739"/>
      <c r="H2739"/>
      <c r="I2739"/>
      <c r="J2739"/>
      <c r="K2739"/>
      <c r="L2739"/>
    </row>
    <row r="2740" spans="1:12" x14ac:dyDescent="0.2">
      <c r="A2740" t="s">
        <v>4134</v>
      </c>
      <c r="B2740" s="10" t="s">
        <v>6599</v>
      </c>
      <c r="C2740" t="s">
        <v>7095</v>
      </c>
      <c r="D2740" t="s">
        <v>6600</v>
      </c>
      <c r="E2740" s="9">
        <v>0</v>
      </c>
      <c r="F2740" s="10" t="str">
        <f>+_01_CODIGOS_Y_COSTOS_xlsm[[#This Row],[FABRICA]]&amp;_01_CODIGOS_Y_COSTOS_xlsm[[#This Row],[CODIGO]]</f>
        <v>MAXIFER88</v>
      </c>
      <c r="G2740"/>
      <c r="H2740"/>
      <c r="I2740"/>
      <c r="J2740"/>
      <c r="K2740"/>
      <c r="L2740"/>
    </row>
    <row r="2741" spans="1:12" x14ac:dyDescent="0.2">
      <c r="A2741" t="s">
        <v>4134</v>
      </c>
      <c r="B2741" s="10" t="s">
        <v>6601</v>
      </c>
      <c r="C2741" t="s">
        <v>7097</v>
      </c>
      <c r="D2741" t="s">
        <v>6602</v>
      </c>
      <c r="E2741" s="9">
        <v>0</v>
      </c>
      <c r="F2741" s="10" t="str">
        <f>+_01_CODIGOS_Y_COSTOS_xlsm[[#This Row],[FABRICA]]&amp;_01_CODIGOS_Y_COSTOS_xlsm[[#This Row],[CODIGO]]</f>
        <v>MAXIFER89</v>
      </c>
      <c r="G2741"/>
      <c r="H2741"/>
      <c r="I2741"/>
      <c r="J2741"/>
      <c r="K2741"/>
      <c r="L2741"/>
    </row>
    <row r="2742" spans="1:12" x14ac:dyDescent="0.2">
      <c r="A2742" t="s">
        <v>4134</v>
      </c>
      <c r="B2742" s="10" t="s">
        <v>6603</v>
      </c>
      <c r="C2742" t="s">
        <v>10378</v>
      </c>
      <c r="D2742" t="s">
        <v>6604</v>
      </c>
      <c r="E2742" s="9">
        <v>0</v>
      </c>
      <c r="F2742" s="10" t="str">
        <f>+_01_CODIGOS_Y_COSTOS_xlsm[[#This Row],[FABRICA]]&amp;_01_CODIGOS_Y_COSTOS_xlsm[[#This Row],[CODIGO]]</f>
        <v>MAXIFER90</v>
      </c>
      <c r="G2742"/>
      <c r="H2742"/>
      <c r="I2742"/>
      <c r="J2742"/>
      <c r="K2742"/>
      <c r="L2742"/>
    </row>
    <row r="2743" spans="1:12" x14ac:dyDescent="0.2">
      <c r="A2743" t="s">
        <v>4134</v>
      </c>
      <c r="B2743" s="10" t="s">
        <v>6467</v>
      </c>
      <c r="C2743" t="s">
        <v>7178</v>
      </c>
      <c r="D2743" t="s">
        <v>6409</v>
      </c>
      <c r="E2743" s="9">
        <v>0</v>
      </c>
      <c r="F2743" s="10" t="str">
        <f>+_01_CODIGOS_Y_COSTOS_xlsm[[#This Row],[FABRICA]]&amp;_01_CODIGOS_Y_COSTOS_xlsm[[#This Row],[CODIGO]]</f>
        <v>MAXIFER101</v>
      </c>
      <c r="G2743"/>
      <c r="H2743"/>
      <c r="I2743"/>
      <c r="J2743"/>
      <c r="K2743"/>
      <c r="L2743"/>
    </row>
    <row r="2744" spans="1:12" x14ac:dyDescent="0.2">
      <c r="A2744" t="s">
        <v>4134</v>
      </c>
      <c r="B2744" s="10" t="s">
        <v>6469</v>
      </c>
      <c r="C2744" t="s">
        <v>7180</v>
      </c>
      <c r="D2744" t="s">
        <v>6410</v>
      </c>
      <c r="E2744" s="9">
        <v>0</v>
      </c>
      <c r="F2744" s="10" t="str">
        <f>+_01_CODIGOS_Y_COSTOS_xlsm[[#This Row],[FABRICA]]&amp;_01_CODIGOS_Y_COSTOS_xlsm[[#This Row],[CODIGO]]</f>
        <v>MAXIFER102</v>
      </c>
      <c r="G2744"/>
      <c r="H2744"/>
      <c r="I2744"/>
      <c r="J2744"/>
      <c r="K2744"/>
      <c r="L2744"/>
    </row>
    <row r="2745" spans="1:12" x14ac:dyDescent="0.2">
      <c r="A2745" t="s">
        <v>4134</v>
      </c>
      <c r="B2745" s="10" t="s">
        <v>6470</v>
      </c>
      <c r="C2745" t="s">
        <v>10379</v>
      </c>
      <c r="D2745" t="s">
        <v>6411</v>
      </c>
      <c r="E2745" s="9">
        <v>0</v>
      </c>
      <c r="F2745" s="10" t="str">
        <f>+_01_CODIGOS_Y_COSTOS_xlsm[[#This Row],[FABRICA]]&amp;_01_CODIGOS_Y_COSTOS_xlsm[[#This Row],[CODIGO]]</f>
        <v>MAXIFER104</v>
      </c>
      <c r="G2745"/>
      <c r="H2745"/>
      <c r="I2745"/>
      <c r="J2745"/>
      <c r="K2745"/>
      <c r="L2745"/>
    </row>
    <row r="2746" spans="1:12" x14ac:dyDescent="0.2">
      <c r="A2746" t="s">
        <v>4134</v>
      </c>
      <c r="B2746" s="10" t="s">
        <v>6471</v>
      </c>
      <c r="C2746" t="s">
        <v>7804</v>
      </c>
      <c r="D2746" t="s">
        <v>6412</v>
      </c>
      <c r="E2746" s="9">
        <v>0</v>
      </c>
      <c r="F2746" s="10" t="str">
        <f>+_01_CODIGOS_Y_COSTOS_xlsm[[#This Row],[FABRICA]]&amp;_01_CODIGOS_Y_COSTOS_xlsm[[#This Row],[CODIGO]]</f>
        <v>MAXIFER106</v>
      </c>
      <c r="G2746"/>
      <c r="H2746"/>
      <c r="I2746"/>
      <c r="J2746"/>
      <c r="K2746"/>
      <c r="L2746"/>
    </row>
    <row r="2747" spans="1:12" x14ac:dyDescent="0.2">
      <c r="A2747" t="s">
        <v>4134</v>
      </c>
      <c r="B2747" s="10" t="s">
        <v>6472</v>
      </c>
      <c r="C2747" t="s">
        <v>7805</v>
      </c>
      <c r="D2747" t="s">
        <v>6413</v>
      </c>
      <c r="E2747" s="9">
        <v>0</v>
      </c>
      <c r="F2747" s="10" t="str">
        <f>+_01_CODIGOS_Y_COSTOS_xlsm[[#This Row],[FABRICA]]&amp;_01_CODIGOS_Y_COSTOS_xlsm[[#This Row],[CODIGO]]</f>
        <v>MAXIFER107</v>
      </c>
      <c r="G2747"/>
      <c r="H2747"/>
      <c r="I2747"/>
      <c r="J2747"/>
      <c r="K2747"/>
      <c r="L2747"/>
    </row>
    <row r="2748" spans="1:12" x14ac:dyDescent="0.2">
      <c r="A2748" t="s">
        <v>4134</v>
      </c>
      <c r="B2748" s="10" t="s">
        <v>6473</v>
      </c>
      <c r="C2748" t="s">
        <v>7806</v>
      </c>
      <c r="D2748" t="s">
        <v>6414</v>
      </c>
      <c r="E2748" s="9">
        <v>0</v>
      </c>
      <c r="F2748" s="10" t="str">
        <f>+_01_CODIGOS_Y_COSTOS_xlsm[[#This Row],[FABRICA]]&amp;_01_CODIGOS_Y_COSTOS_xlsm[[#This Row],[CODIGO]]</f>
        <v>MAXIFER108</v>
      </c>
      <c r="G2748"/>
      <c r="H2748"/>
      <c r="I2748"/>
      <c r="J2748"/>
      <c r="K2748"/>
      <c r="L2748"/>
    </row>
    <row r="2749" spans="1:12" x14ac:dyDescent="0.2">
      <c r="A2749" t="s">
        <v>4134</v>
      </c>
      <c r="B2749" s="10" t="s">
        <v>6474</v>
      </c>
      <c r="C2749" t="s">
        <v>7807</v>
      </c>
      <c r="D2749" t="s">
        <v>6415</v>
      </c>
      <c r="E2749" s="9">
        <v>0</v>
      </c>
      <c r="F2749" s="10" t="str">
        <f>+_01_CODIGOS_Y_COSTOS_xlsm[[#This Row],[FABRICA]]&amp;_01_CODIGOS_Y_COSTOS_xlsm[[#This Row],[CODIGO]]</f>
        <v>MAXIFER109</v>
      </c>
      <c r="G2749"/>
      <c r="H2749"/>
      <c r="I2749"/>
      <c r="J2749"/>
      <c r="K2749"/>
      <c r="L2749"/>
    </row>
    <row r="2750" spans="1:12" x14ac:dyDescent="0.2">
      <c r="A2750" t="s">
        <v>4134</v>
      </c>
      <c r="B2750" s="10" t="s">
        <v>6475</v>
      </c>
      <c r="C2750" t="s">
        <v>7376</v>
      </c>
      <c r="D2750" t="s">
        <v>6416</v>
      </c>
      <c r="E2750" s="9">
        <v>0</v>
      </c>
      <c r="F2750" s="10" t="str">
        <f>+_01_CODIGOS_Y_COSTOS_xlsm[[#This Row],[FABRICA]]&amp;_01_CODIGOS_Y_COSTOS_xlsm[[#This Row],[CODIGO]]</f>
        <v>MAXIFER110</v>
      </c>
      <c r="G2750"/>
      <c r="H2750"/>
      <c r="I2750"/>
      <c r="J2750"/>
      <c r="K2750"/>
      <c r="L2750"/>
    </row>
    <row r="2751" spans="1:12" x14ac:dyDescent="0.2">
      <c r="A2751" t="s">
        <v>4134</v>
      </c>
      <c r="B2751" s="10" t="s">
        <v>6476</v>
      </c>
      <c r="C2751" t="s">
        <v>7808</v>
      </c>
      <c r="D2751" t="s">
        <v>6417</v>
      </c>
      <c r="E2751" s="9">
        <v>0</v>
      </c>
      <c r="F2751" s="10" t="str">
        <f>+_01_CODIGOS_Y_COSTOS_xlsm[[#This Row],[FABRICA]]&amp;_01_CODIGOS_Y_COSTOS_xlsm[[#This Row],[CODIGO]]</f>
        <v>MAXIFER111</v>
      </c>
      <c r="G2751"/>
      <c r="H2751"/>
      <c r="I2751"/>
      <c r="J2751"/>
      <c r="K2751"/>
      <c r="L2751"/>
    </row>
    <row r="2752" spans="1:12" x14ac:dyDescent="0.2">
      <c r="A2752" t="s">
        <v>4134</v>
      </c>
      <c r="B2752" s="10" t="s">
        <v>6477</v>
      </c>
      <c r="C2752" t="s">
        <v>7378</v>
      </c>
      <c r="D2752" t="s">
        <v>6418</v>
      </c>
      <c r="E2752" s="9">
        <v>0</v>
      </c>
      <c r="F2752" s="10" t="str">
        <f>+_01_CODIGOS_Y_COSTOS_xlsm[[#This Row],[FABRICA]]&amp;_01_CODIGOS_Y_COSTOS_xlsm[[#This Row],[CODIGO]]</f>
        <v>MAXIFER112</v>
      </c>
      <c r="G2752"/>
      <c r="H2752"/>
      <c r="I2752"/>
      <c r="J2752"/>
      <c r="K2752"/>
      <c r="L2752"/>
    </row>
    <row r="2753" spans="1:12" x14ac:dyDescent="0.2">
      <c r="A2753" t="s">
        <v>4134</v>
      </c>
      <c r="B2753" s="10" t="s">
        <v>6478</v>
      </c>
      <c r="C2753" t="s">
        <v>7809</v>
      </c>
      <c r="D2753" t="s">
        <v>6419</v>
      </c>
      <c r="E2753" s="9">
        <v>0</v>
      </c>
      <c r="F2753" s="10" t="str">
        <f>+_01_CODIGOS_Y_COSTOS_xlsm[[#This Row],[FABRICA]]&amp;_01_CODIGOS_Y_COSTOS_xlsm[[#This Row],[CODIGO]]</f>
        <v>MAXIFER113</v>
      </c>
      <c r="G2753"/>
      <c r="H2753"/>
      <c r="I2753"/>
      <c r="J2753"/>
      <c r="K2753"/>
      <c r="L2753"/>
    </row>
    <row r="2754" spans="1:12" x14ac:dyDescent="0.2">
      <c r="A2754" t="s">
        <v>4134</v>
      </c>
      <c r="B2754" s="10" t="s">
        <v>6479</v>
      </c>
      <c r="C2754" t="s">
        <v>7380</v>
      </c>
      <c r="D2754" t="s">
        <v>6420</v>
      </c>
      <c r="E2754" s="9">
        <v>0</v>
      </c>
      <c r="F2754" s="10" t="str">
        <f>+_01_CODIGOS_Y_COSTOS_xlsm[[#This Row],[FABRICA]]&amp;_01_CODIGOS_Y_COSTOS_xlsm[[#This Row],[CODIGO]]</f>
        <v>MAXIFER114</v>
      </c>
      <c r="G2754"/>
      <c r="H2754"/>
      <c r="I2754"/>
      <c r="J2754"/>
      <c r="K2754"/>
      <c r="L2754"/>
    </row>
    <row r="2755" spans="1:12" x14ac:dyDescent="0.2">
      <c r="A2755" t="s">
        <v>4134</v>
      </c>
      <c r="B2755" s="10" t="s">
        <v>6480</v>
      </c>
      <c r="C2755" t="s">
        <v>7382</v>
      </c>
      <c r="D2755" t="s">
        <v>6421</v>
      </c>
      <c r="E2755" s="9">
        <v>0</v>
      </c>
      <c r="F2755" s="10" t="str">
        <f>+_01_CODIGOS_Y_COSTOS_xlsm[[#This Row],[FABRICA]]&amp;_01_CODIGOS_Y_COSTOS_xlsm[[#This Row],[CODIGO]]</f>
        <v>MAXIFER116</v>
      </c>
      <c r="G2755"/>
      <c r="H2755"/>
      <c r="I2755"/>
      <c r="J2755"/>
      <c r="K2755"/>
      <c r="L2755"/>
    </row>
    <row r="2756" spans="1:12" x14ac:dyDescent="0.2">
      <c r="A2756" t="s">
        <v>4134</v>
      </c>
      <c r="B2756" s="10" t="s">
        <v>6481</v>
      </c>
      <c r="C2756" t="s">
        <v>7384</v>
      </c>
      <c r="D2756" t="s">
        <v>6422</v>
      </c>
      <c r="E2756" s="9">
        <v>0</v>
      </c>
      <c r="F2756" s="10" t="str">
        <f>+_01_CODIGOS_Y_COSTOS_xlsm[[#This Row],[FABRICA]]&amp;_01_CODIGOS_Y_COSTOS_xlsm[[#This Row],[CODIGO]]</f>
        <v>MAXIFER118</v>
      </c>
      <c r="G2756"/>
      <c r="H2756"/>
      <c r="I2756"/>
      <c r="J2756"/>
      <c r="K2756"/>
      <c r="L2756"/>
    </row>
    <row r="2757" spans="1:12" x14ac:dyDescent="0.2">
      <c r="A2757" t="s">
        <v>4134</v>
      </c>
      <c r="B2757" s="10" t="s">
        <v>6482</v>
      </c>
      <c r="C2757" t="s">
        <v>7812</v>
      </c>
      <c r="D2757" t="s">
        <v>6423</v>
      </c>
      <c r="E2757" s="9">
        <v>0</v>
      </c>
      <c r="F2757" s="10" t="str">
        <f>+_01_CODIGOS_Y_COSTOS_xlsm[[#This Row],[FABRICA]]&amp;_01_CODIGOS_Y_COSTOS_xlsm[[#This Row],[CODIGO]]</f>
        <v>MAXIFER119</v>
      </c>
      <c r="G2757"/>
      <c r="H2757"/>
      <c r="I2757"/>
      <c r="J2757"/>
      <c r="K2757"/>
      <c r="L2757"/>
    </row>
    <row r="2758" spans="1:12" x14ac:dyDescent="0.2">
      <c r="A2758" t="s">
        <v>4134</v>
      </c>
      <c r="B2758" s="10" t="s">
        <v>6483</v>
      </c>
      <c r="C2758" t="s">
        <v>7386</v>
      </c>
      <c r="D2758" t="s">
        <v>6424</v>
      </c>
      <c r="E2758" s="9">
        <v>0</v>
      </c>
      <c r="F2758" s="10" t="str">
        <f>+_01_CODIGOS_Y_COSTOS_xlsm[[#This Row],[FABRICA]]&amp;_01_CODIGOS_Y_COSTOS_xlsm[[#This Row],[CODIGO]]</f>
        <v>MAXIFER120</v>
      </c>
      <c r="G2758"/>
      <c r="H2758"/>
      <c r="I2758"/>
      <c r="J2758"/>
      <c r="K2758"/>
      <c r="L2758"/>
    </row>
    <row r="2759" spans="1:12" x14ac:dyDescent="0.2">
      <c r="A2759" t="s">
        <v>4134</v>
      </c>
      <c r="B2759" s="10" t="s">
        <v>6484</v>
      </c>
      <c r="C2759" t="s">
        <v>7813</v>
      </c>
      <c r="D2759" t="s">
        <v>6425</v>
      </c>
      <c r="E2759" s="9">
        <v>0</v>
      </c>
      <c r="F2759" s="10" t="str">
        <f>+_01_CODIGOS_Y_COSTOS_xlsm[[#This Row],[FABRICA]]&amp;_01_CODIGOS_Y_COSTOS_xlsm[[#This Row],[CODIGO]]</f>
        <v>MAXIFER121</v>
      </c>
      <c r="G2759"/>
      <c r="H2759"/>
      <c r="I2759"/>
      <c r="J2759"/>
      <c r="K2759"/>
      <c r="L2759"/>
    </row>
    <row r="2760" spans="1:12" x14ac:dyDescent="0.2">
      <c r="A2760" t="s">
        <v>4134</v>
      </c>
      <c r="B2760" s="10" t="s">
        <v>6485</v>
      </c>
      <c r="C2760" t="s">
        <v>7387</v>
      </c>
      <c r="D2760" t="s">
        <v>6426</v>
      </c>
      <c r="E2760" s="9">
        <v>0</v>
      </c>
      <c r="F2760" s="10" t="str">
        <f>+_01_CODIGOS_Y_COSTOS_xlsm[[#This Row],[FABRICA]]&amp;_01_CODIGOS_Y_COSTOS_xlsm[[#This Row],[CODIGO]]</f>
        <v>MAXIFER122</v>
      </c>
      <c r="G2760"/>
      <c r="H2760"/>
      <c r="I2760"/>
      <c r="J2760"/>
      <c r="K2760"/>
      <c r="L2760"/>
    </row>
    <row r="2761" spans="1:12" x14ac:dyDescent="0.2">
      <c r="A2761" t="s">
        <v>4134</v>
      </c>
      <c r="B2761" s="10" t="s">
        <v>6486</v>
      </c>
      <c r="C2761" t="s">
        <v>7814</v>
      </c>
      <c r="D2761" t="s">
        <v>6427</v>
      </c>
      <c r="E2761" s="9">
        <v>0</v>
      </c>
      <c r="F2761" s="10" t="str">
        <f>+_01_CODIGOS_Y_COSTOS_xlsm[[#This Row],[FABRICA]]&amp;_01_CODIGOS_Y_COSTOS_xlsm[[#This Row],[CODIGO]]</f>
        <v>MAXIFER123</v>
      </c>
      <c r="G2761"/>
      <c r="H2761"/>
      <c r="I2761"/>
      <c r="J2761"/>
      <c r="K2761"/>
      <c r="L2761"/>
    </row>
    <row r="2762" spans="1:12" x14ac:dyDescent="0.2">
      <c r="A2762" t="s">
        <v>4134</v>
      </c>
      <c r="B2762" s="10" t="s">
        <v>6487</v>
      </c>
      <c r="C2762" t="s">
        <v>7389</v>
      </c>
      <c r="D2762" t="s">
        <v>6428</v>
      </c>
      <c r="E2762" s="9">
        <v>0</v>
      </c>
      <c r="F2762" s="10" t="str">
        <f>+_01_CODIGOS_Y_COSTOS_xlsm[[#This Row],[FABRICA]]&amp;_01_CODIGOS_Y_COSTOS_xlsm[[#This Row],[CODIGO]]</f>
        <v>MAXIFER124</v>
      </c>
      <c r="G2762"/>
      <c r="H2762"/>
      <c r="I2762"/>
      <c r="J2762"/>
      <c r="K2762"/>
      <c r="L2762"/>
    </row>
    <row r="2763" spans="1:12" x14ac:dyDescent="0.2">
      <c r="A2763" t="s">
        <v>4134</v>
      </c>
      <c r="B2763" s="10" t="s">
        <v>6488</v>
      </c>
      <c r="C2763" t="s">
        <v>7391</v>
      </c>
      <c r="D2763" t="s">
        <v>6429</v>
      </c>
      <c r="E2763" s="9">
        <v>0</v>
      </c>
      <c r="F2763" s="10" t="str">
        <f>+_01_CODIGOS_Y_COSTOS_xlsm[[#This Row],[FABRICA]]&amp;_01_CODIGOS_Y_COSTOS_xlsm[[#This Row],[CODIGO]]</f>
        <v>MAXIFER125</v>
      </c>
      <c r="G2763"/>
      <c r="H2763"/>
      <c r="I2763"/>
      <c r="J2763"/>
      <c r="K2763"/>
      <c r="L2763"/>
    </row>
    <row r="2764" spans="1:12" x14ac:dyDescent="0.2">
      <c r="A2764" t="s">
        <v>4134</v>
      </c>
      <c r="B2764" s="10" t="s">
        <v>6489</v>
      </c>
      <c r="C2764" t="s">
        <v>7397</v>
      </c>
      <c r="D2764" t="s">
        <v>6430</v>
      </c>
      <c r="E2764" s="9">
        <v>0</v>
      </c>
      <c r="F2764" s="10" t="str">
        <f>+_01_CODIGOS_Y_COSTOS_xlsm[[#This Row],[FABRICA]]&amp;_01_CODIGOS_Y_COSTOS_xlsm[[#This Row],[CODIGO]]</f>
        <v>MAXIFER130</v>
      </c>
      <c r="G2764"/>
      <c r="H2764"/>
      <c r="I2764"/>
      <c r="J2764"/>
      <c r="K2764"/>
      <c r="L2764"/>
    </row>
    <row r="2765" spans="1:12" x14ac:dyDescent="0.2">
      <c r="A2765" t="s">
        <v>4134</v>
      </c>
      <c r="B2765" s="10" t="s">
        <v>6490</v>
      </c>
      <c r="C2765" t="s">
        <v>7399</v>
      </c>
      <c r="D2765" t="s">
        <v>6431</v>
      </c>
      <c r="E2765" s="9">
        <v>0</v>
      </c>
      <c r="F2765" s="10" t="str">
        <f>+_01_CODIGOS_Y_COSTOS_xlsm[[#This Row],[FABRICA]]&amp;_01_CODIGOS_Y_COSTOS_xlsm[[#This Row],[CODIGO]]</f>
        <v>MAXIFER132</v>
      </c>
      <c r="G2765"/>
      <c r="H2765"/>
      <c r="I2765"/>
      <c r="J2765"/>
      <c r="K2765"/>
      <c r="L2765"/>
    </row>
    <row r="2766" spans="1:12" x14ac:dyDescent="0.2">
      <c r="A2766" t="s">
        <v>4134</v>
      </c>
      <c r="B2766" s="10" t="s">
        <v>6491</v>
      </c>
      <c r="C2766" t="s">
        <v>7818</v>
      </c>
      <c r="D2766" t="s">
        <v>6432</v>
      </c>
      <c r="E2766" s="9">
        <v>0</v>
      </c>
      <c r="F2766" s="10" t="str">
        <f>+_01_CODIGOS_Y_COSTOS_xlsm[[#This Row],[FABRICA]]&amp;_01_CODIGOS_Y_COSTOS_xlsm[[#This Row],[CODIGO]]</f>
        <v>MAXIFER133</v>
      </c>
      <c r="G2766"/>
      <c r="H2766"/>
      <c r="I2766"/>
      <c r="J2766"/>
      <c r="K2766"/>
      <c r="L2766"/>
    </row>
    <row r="2767" spans="1:12" x14ac:dyDescent="0.2">
      <c r="A2767" t="s">
        <v>4134</v>
      </c>
      <c r="B2767" s="10" t="s">
        <v>6492</v>
      </c>
      <c r="C2767" t="s">
        <v>7401</v>
      </c>
      <c r="D2767" t="s">
        <v>6433</v>
      </c>
      <c r="E2767" s="9">
        <v>0</v>
      </c>
      <c r="F2767" s="10" t="str">
        <f>+_01_CODIGOS_Y_COSTOS_xlsm[[#This Row],[FABRICA]]&amp;_01_CODIGOS_Y_COSTOS_xlsm[[#This Row],[CODIGO]]</f>
        <v>MAXIFER134</v>
      </c>
      <c r="G2767"/>
      <c r="H2767"/>
      <c r="I2767"/>
      <c r="J2767"/>
      <c r="K2767"/>
      <c r="L2767"/>
    </row>
    <row r="2768" spans="1:12" x14ac:dyDescent="0.2">
      <c r="A2768" t="s">
        <v>4134</v>
      </c>
      <c r="B2768" s="10" t="s">
        <v>6493</v>
      </c>
      <c r="C2768" t="s">
        <v>7819</v>
      </c>
      <c r="D2768" t="s">
        <v>6434</v>
      </c>
      <c r="E2768" s="9">
        <v>0</v>
      </c>
      <c r="F2768" s="10" t="str">
        <f>+_01_CODIGOS_Y_COSTOS_xlsm[[#This Row],[FABRICA]]&amp;_01_CODIGOS_Y_COSTOS_xlsm[[#This Row],[CODIGO]]</f>
        <v>MAXIFER135</v>
      </c>
      <c r="G2768"/>
      <c r="H2768"/>
      <c r="I2768"/>
      <c r="J2768"/>
      <c r="K2768"/>
      <c r="L2768"/>
    </row>
    <row r="2769" spans="1:12" x14ac:dyDescent="0.2">
      <c r="A2769" t="s">
        <v>4134</v>
      </c>
      <c r="B2769" s="10" t="s">
        <v>6494</v>
      </c>
      <c r="C2769" t="s">
        <v>7403</v>
      </c>
      <c r="D2769" t="s">
        <v>6435</v>
      </c>
      <c r="E2769" s="9">
        <v>0</v>
      </c>
      <c r="F2769" s="10" t="str">
        <f>+_01_CODIGOS_Y_COSTOS_xlsm[[#This Row],[FABRICA]]&amp;_01_CODIGOS_Y_COSTOS_xlsm[[#This Row],[CODIGO]]</f>
        <v>MAXIFER136</v>
      </c>
      <c r="G2769"/>
      <c r="H2769"/>
      <c r="I2769"/>
      <c r="J2769"/>
      <c r="K2769"/>
      <c r="L2769"/>
    </row>
    <row r="2770" spans="1:12" x14ac:dyDescent="0.2">
      <c r="A2770" t="s">
        <v>4134</v>
      </c>
      <c r="B2770" s="10" t="s">
        <v>6495</v>
      </c>
      <c r="C2770" t="s">
        <v>7820</v>
      </c>
      <c r="D2770" t="s">
        <v>6436</v>
      </c>
      <c r="E2770" s="9">
        <v>0</v>
      </c>
      <c r="F2770" s="10" t="str">
        <f>+_01_CODIGOS_Y_COSTOS_xlsm[[#This Row],[FABRICA]]&amp;_01_CODIGOS_Y_COSTOS_xlsm[[#This Row],[CODIGO]]</f>
        <v>MAXIFER137</v>
      </c>
      <c r="G2770"/>
      <c r="H2770"/>
      <c r="I2770"/>
      <c r="J2770"/>
      <c r="K2770"/>
      <c r="L2770"/>
    </row>
    <row r="2771" spans="1:12" x14ac:dyDescent="0.2">
      <c r="A2771" t="s">
        <v>4134</v>
      </c>
      <c r="B2771" s="10" t="s">
        <v>6496</v>
      </c>
      <c r="C2771" t="s">
        <v>7405</v>
      </c>
      <c r="D2771" t="s">
        <v>6437</v>
      </c>
      <c r="E2771" s="9">
        <v>0</v>
      </c>
      <c r="F2771" s="10" t="str">
        <f>+_01_CODIGOS_Y_COSTOS_xlsm[[#This Row],[FABRICA]]&amp;_01_CODIGOS_Y_COSTOS_xlsm[[#This Row],[CODIGO]]</f>
        <v>MAXIFER138</v>
      </c>
      <c r="G2771"/>
      <c r="H2771"/>
      <c r="I2771"/>
      <c r="J2771"/>
      <c r="K2771"/>
      <c r="L2771"/>
    </row>
    <row r="2772" spans="1:12" x14ac:dyDescent="0.2">
      <c r="A2772" t="s">
        <v>4134</v>
      </c>
      <c r="B2772" s="10" t="s">
        <v>6497</v>
      </c>
      <c r="C2772" t="s">
        <v>7821</v>
      </c>
      <c r="D2772" t="s">
        <v>6438</v>
      </c>
      <c r="E2772" s="9">
        <v>0</v>
      </c>
      <c r="F2772" s="10" t="str">
        <f>+_01_CODIGOS_Y_COSTOS_xlsm[[#This Row],[FABRICA]]&amp;_01_CODIGOS_Y_COSTOS_xlsm[[#This Row],[CODIGO]]</f>
        <v>MAXIFER139</v>
      </c>
      <c r="G2772"/>
      <c r="H2772"/>
      <c r="I2772"/>
      <c r="J2772"/>
      <c r="K2772"/>
      <c r="L2772"/>
    </row>
    <row r="2773" spans="1:12" x14ac:dyDescent="0.2">
      <c r="A2773" t="s">
        <v>4134</v>
      </c>
      <c r="B2773" s="10" t="s">
        <v>6498</v>
      </c>
      <c r="C2773" t="s">
        <v>7823</v>
      </c>
      <c r="D2773" t="s">
        <v>6439</v>
      </c>
      <c r="E2773" s="9">
        <v>0</v>
      </c>
      <c r="F2773" s="10" t="str">
        <f>+_01_CODIGOS_Y_COSTOS_xlsm[[#This Row],[FABRICA]]&amp;_01_CODIGOS_Y_COSTOS_xlsm[[#This Row],[CODIGO]]</f>
        <v>MAXIFER142</v>
      </c>
      <c r="G2773"/>
      <c r="H2773"/>
      <c r="I2773"/>
      <c r="J2773"/>
      <c r="K2773"/>
      <c r="L2773"/>
    </row>
    <row r="2774" spans="1:12" x14ac:dyDescent="0.2">
      <c r="A2774" t="s">
        <v>4134</v>
      </c>
      <c r="B2774" s="10" t="s">
        <v>6499</v>
      </c>
      <c r="C2774" t="s">
        <v>7824</v>
      </c>
      <c r="D2774" t="s">
        <v>6440</v>
      </c>
      <c r="E2774" s="9">
        <v>0</v>
      </c>
      <c r="F2774" s="10" t="str">
        <f>+_01_CODIGOS_Y_COSTOS_xlsm[[#This Row],[FABRICA]]&amp;_01_CODIGOS_Y_COSTOS_xlsm[[#This Row],[CODIGO]]</f>
        <v>MAXIFER143</v>
      </c>
      <c r="G2774"/>
      <c r="H2774"/>
      <c r="I2774"/>
      <c r="J2774"/>
      <c r="K2774"/>
      <c r="L2774"/>
    </row>
    <row r="2775" spans="1:12" x14ac:dyDescent="0.2">
      <c r="A2775" t="s">
        <v>4134</v>
      </c>
      <c r="B2775" s="10" t="s">
        <v>6500</v>
      </c>
      <c r="C2775" t="s">
        <v>7825</v>
      </c>
      <c r="D2775" t="s">
        <v>6441</v>
      </c>
      <c r="E2775" s="9">
        <v>0</v>
      </c>
      <c r="F2775" s="10" t="str">
        <f>+_01_CODIGOS_Y_COSTOS_xlsm[[#This Row],[FABRICA]]&amp;_01_CODIGOS_Y_COSTOS_xlsm[[#This Row],[CODIGO]]</f>
        <v>MAXIFER144</v>
      </c>
      <c r="G2775"/>
      <c r="H2775"/>
      <c r="I2775"/>
      <c r="J2775"/>
      <c r="K2775"/>
      <c r="L2775"/>
    </row>
    <row r="2776" spans="1:12" x14ac:dyDescent="0.2">
      <c r="A2776" t="s">
        <v>4134</v>
      </c>
      <c r="B2776" s="10" t="s">
        <v>6501</v>
      </c>
      <c r="C2776" t="s">
        <v>7409</v>
      </c>
      <c r="D2776" t="s">
        <v>6442</v>
      </c>
      <c r="E2776" s="9">
        <v>0</v>
      </c>
      <c r="F2776" s="10" t="str">
        <f>+_01_CODIGOS_Y_COSTOS_xlsm[[#This Row],[FABRICA]]&amp;_01_CODIGOS_Y_COSTOS_xlsm[[#This Row],[CODIGO]]</f>
        <v>MAXIFER145</v>
      </c>
      <c r="G2776"/>
      <c r="H2776"/>
      <c r="I2776"/>
      <c r="J2776"/>
      <c r="K2776"/>
      <c r="L2776"/>
    </row>
    <row r="2777" spans="1:12" x14ac:dyDescent="0.2">
      <c r="A2777" t="s">
        <v>4134</v>
      </c>
      <c r="B2777" s="10" t="s">
        <v>6502</v>
      </c>
      <c r="C2777" t="s">
        <v>7411</v>
      </c>
      <c r="D2777" t="s">
        <v>6443</v>
      </c>
      <c r="E2777" s="9">
        <v>0</v>
      </c>
      <c r="F2777" s="10" t="str">
        <f>+_01_CODIGOS_Y_COSTOS_xlsm[[#This Row],[FABRICA]]&amp;_01_CODIGOS_Y_COSTOS_xlsm[[#This Row],[CODIGO]]</f>
        <v>MAXIFER146</v>
      </c>
      <c r="G2777"/>
      <c r="H2777"/>
      <c r="I2777"/>
      <c r="J2777"/>
      <c r="K2777"/>
      <c r="L2777"/>
    </row>
    <row r="2778" spans="1:12" x14ac:dyDescent="0.2">
      <c r="A2778" t="s">
        <v>4134</v>
      </c>
      <c r="B2778" s="10" t="s">
        <v>6503</v>
      </c>
      <c r="C2778" t="s">
        <v>7826</v>
      </c>
      <c r="D2778" t="s">
        <v>6444</v>
      </c>
      <c r="E2778" s="9">
        <v>0</v>
      </c>
      <c r="F2778" s="10" t="str">
        <f>+_01_CODIGOS_Y_COSTOS_xlsm[[#This Row],[FABRICA]]&amp;_01_CODIGOS_Y_COSTOS_xlsm[[#This Row],[CODIGO]]</f>
        <v>MAXIFER147</v>
      </c>
      <c r="G2778"/>
      <c r="H2778"/>
      <c r="I2778"/>
      <c r="J2778"/>
      <c r="K2778"/>
      <c r="L2778"/>
    </row>
    <row r="2779" spans="1:12" x14ac:dyDescent="0.2">
      <c r="A2779" t="s">
        <v>4134</v>
      </c>
      <c r="B2779" s="10" t="s">
        <v>6504</v>
      </c>
      <c r="C2779" t="s">
        <v>10380</v>
      </c>
      <c r="D2779" t="s">
        <v>6445</v>
      </c>
      <c r="E2779" s="9">
        <v>0</v>
      </c>
      <c r="F2779" s="10" t="str">
        <f>+_01_CODIGOS_Y_COSTOS_xlsm[[#This Row],[FABRICA]]&amp;_01_CODIGOS_Y_COSTOS_xlsm[[#This Row],[CODIGO]]</f>
        <v>MAXIFER148</v>
      </c>
      <c r="G2779"/>
      <c r="H2779"/>
      <c r="I2779"/>
      <c r="J2779"/>
      <c r="K2779"/>
      <c r="L2779"/>
    </row>
    <row r="2780" spans="1:12" x14ac:dyDescent="0.2">
      <c r="A2780" t="s">
        <v>4134</v>
      </c>
      <c r="B2780" s="10" t="s">
        <v>6505</v>
      </c>
      <c r="C2780" t="s">
        <v>7413</v>
      </c>
      <c r="D2780" t="s">
        <v>6446</v>
      </c>
      <c r="E2780" s="9">
        <v>0</v>
      </c>
      <c r="F2780" s="10" t="str">
        <f>+_01_CODIGOS_Y_COSTOS_xlsm[[#This Row],[FABRICA]]&amp;_01_CODIGOS_Y_COSTOS_xlsm[[#This Row],[CODIGO]]</f>
        <v>MAXIFER149</v>
      </c>
      <c r="G2780"/>
      <c r="H2780"/>
      <c r="I2780"/>
      <c r="J2780"/>
      <c r="K2780"/>
      <c r="L2780"/>
    </row>
    <row r="2781" spans="1:12" x14ac:dyDescent="0.2">
      <c r="A2781" t="s">
        <v>4134</v>
      </c>
      <c r="B2781" s="10" t="s">
        <v>6506</v>
      </c>
      <c r="C2781" t="s">
        <v>10381</v>
      </c>
      <c r="D2781" t="s">
        <v>6447</v>
      </c>
      <c r="E2781" s="9">
        <v>0</v>
      </c>
      <c r="F2781" s="10" t="str">
        <f>+_01_CODIGOS_Y_COSTOS_xlsm[[#This Row],[FABRICA]]&amp;_01_CODIGOS_Y_COSTOS_xlsm[[#This Row],[CODIGO]]</f>
        <v>MAXIFER150</v>
      </c>
      <c r="G2781"/>
      <c r="H2781"/>
      <c r="I2781"/>
      <c r="J2781"/>
      <c r="K2781"/>
      <c r="L2781"/>
    </row>
    <row r="2782" spans="1:12" x14ac:dyDescent="0.2">
      <c r="A2782" t="s">
        <v>4134</v>
      </c>
      <c r="B2782" s="10" t="s">
        <v>6507</v>
      </c>
      <c r="C2782" t="s">
        <v>7415</v>
      </c>
      <c r="D2782" t="s">
        <v>6448</v>
      </c>
      <c r="E2782" s="9">
        <v>0</v>
      </c>
      <c r="F2782" s="10" t="str">
        <f>+_01_CODIGOS_Y_COSTOS_xlsm[[#This Row],[FABRICA]]&amp;_01_CODIGOS_Y_COSTOS_xlsm[[#This Row],[CODIGO]]</f>
        <v>MAXIFER151</v>
      </c>
      <c r="G2782"/>
      <c r="H2782"/>
      <c r="I2782"/>
      <c r="J2782"/>
      <c r="K2782"/>
      <c r="L2782"/>
    </row>
    <row r="2783" spans="1:12" x14ac:dyDescent="0.2">
      <c r="A2783" t="s">
        <v>4134</v>
      </c>
      <c r="B2783" s="10" t="s">
        <v>6508</v>
      </c>
      <c r="C2783" t="s">
        <v>10382</v>
      </c>
      <c r="D2783" t="s">
        <v>6449</v>
      </c>
      <c r="E2783" s="9">
        <v>0</v>
      </c>
      <c r="F2783" s="10" t="str">
        <f>+_01_CODIGOS_Y_COSTOS_xlsm[[#This Row],[FABRICA]]&amp;_01_CODIGOS_Y_COSTOS_xlsm[[#This Row],[CODIGO]]</f>
        <v>MAXIFER152</v>
      </c>
      <c r="G2783"/>
      <c r="H2783"/>
      <c r="I2783"/>
      <c r="J2783"/>
      <c r="K2783"/>
      <c r="L2783"/>
    </row>
    <row r="2784" spans="1:12" x14ac:dyDescent="0.2">
      <c r="A2784" t="s">
        <v>4134</v>
      </c>
      <c r="B2784" s="10" t="s">
        <v>6509</v>
      </c>
      <c r="C2784" t="s">
        <v>7417</v>
      </c>
      <c r="D2784" t="s">
        <v>6450</v>
      </c>
      <c r="E2784" s="9">
        <v>0</v>
      </c>
      <c r="F2784" s="10" t="str">
        <f>+_01_CODIGOS_Y_COSTOS_xlsm[[#This Row],[FABRICA]]&amp;_01_CODIGOS_Y_COSTOS_xlsm[[#This Row],[CODIGO]]</f>
        <v>MAXIFER153</v>
      </c>
      <c r="G2784"/>
      <c r="H2784"/>
      <c r="I2784"/>
      <c r="J2784"/>
      <c r="K2784"/>
      <c r="L2784"/>
    </row>
    <row r="2785" spans="1:12" x14ac:dyDescent="0.2">
      <c r="A2785" t="s">
        <v>4134</v>
      </c>
      <c r="B2785" s="10" t="s">
        <v>6510</v>
      </c>
      <c r="C2785" t="s">
        <v>10383</v>
      </c>
      <c r="D2785" t="s">
        <v>6451</v>
      </c>
      <c r="E2785" s="9">
        <v>0</v>
      </c>
      <c r="F2785" s="10" t="str">
        <f>+_01_CODIGOS_Y_COSTOS_xlsm[[#This Row],[FABRICA]]&amp;_01_CODIGOS_Y_COSTOS_xlsm[[#This Row],[CODIGO]]</f>
        <v>MAXIFER154</v>
      </c>
      <c r="G2785"/>
      <c r="H2785"/>
      <c r="I2785"/>
      <c r="J2785"/>
      <c r="K2785"/>
      <c r="L2785"/>
    </row>
    <row r="2786" spans="1:12" x14ac:dyDescent="0.2">
      <c r="A2786" t="s">
        <v>4134</v>
      </c>
      <c r="B2786" s="10" t="s">
        <v>6511</v>
      </c>
      <c r="C2786" t="s">
        <v>8767</v>
      </c>
      <c r="D2786" t="s">
        <v>6452</v>
      </c>
      <c r="E2786" s="9">
        <v>0</v>
      </c>
      <c r="F2786" s="10" t="str">
        <f>+_01_CODIGOS_Y_COSTOS_xlsm[[#This Row],[FABRICA]]&amp;_01_CODIGOS_Y_COSTOS_xlsm[[#This Row],[CODIGO]]</f>
        <v>MAXIFER155</v>
      </c>
      <c r="G2786"/>
      <c r="H2786"/>
      <c r="I2786"/>
      <c r="J2786"/>
      <c r="K2786"/>
      <c r="L2786"/>
    </row>
    <row r="2787" spans="1:12" x14ac:dyDescent="0.2">
      <c r="A2787" t="s">
        <v>4134</v>
      </c>
      <c r="B2787" s="10" t="s">
        <v>6512</v>
      </c>
      <c r="C2787" t="s">
        <v>10384</v>
      </c>
      <c r="D2787" t="s">
        <v>6453</v>
      </c>
      <c r="E2787" s="9">
        <v>0</v>
      </c>
      <c r="F2787" s="10" t="str">
        <f>+_01_CODIGOS_Y_COSTOS_xlsm[[#This Row],[FABRICA]]&amp;_01_CODIGOS_Y_COSTOS_xlsm[[#This Row],[CODIGO]]</f>
        <v>MAXIFER156</v>
      </c>
      <c r="G2787"/>
      <c r="H2787"/>
      <c r="I2787"/>
      <c r="J2787"/>
      <c r="K2787"/>
      <c r="L2787"/>
    </row>
    <row r="2788" spans="1:12" x14ac:dyDescent="0.2">
      <c r="A2788" t="s">
        <v>4134</v>
      </c>
      <c r="B2788" s="10" t="s">
        <v>6513</v>
      </c>
      <c r="C2788" t="s">
        <v>7419</v>
      </c>
      <c r="D2788" t="s">
        <v>6454</v>
      </c>
      <c r="E2788" s="9">
        <v>0</v>
      </c>
      <c r="F2788" s="10" t="str">
        <f>+_01_CODIGOS_Y_COSTOS_xlsm[[#This Row],[FABRICA]]&amp;_01_CODIGOS_Y_COSTOS_xlsm[[#This Row],[CODIGO]]</f>
        <v>MAXIFER157</v>
      </c>
      <c r="G2788"/>
      <c r="H2788"/>
      <c r="I2788"/>
      <c r="J2788"/>
      <c r="K2788"/>
      <c r="L2788"/>
    </row>
    <row r="2789" spans="1:12" x14ac:dyDescent="0.2">
      <c r="A2789" t="s">
        <v>4134</v>
      </c>
      <c r="B2789" s="10" t="s">
        <v>6514</v>
      </c>
      <c r="C2789" t="s">
        <v>8766</v>
      </c>
      <c r="D2789" t="s">
        <v>6455</v>
      </c>
      <c r="E2789" s="9">
        <v>0</v>
      </c>
      <c r="F2789" s="10" t="str">
        <f>+_01_CODIGOS_Y_COSTOS_xlsm[[#This Row],[FABRICA]]&amp;_01_CODIGOS_Y_COSTOS_xlsm[[#This Row],[CODIGO]]</f>
        <v>MAXIFER158</v>
      </c>
      <c r="G2789"/>
      <c r="H2789"/>
      <c r="I2789"/>
      <c r="J2789"/>
      <c r="K2789"/>
      <c r="L2789"/>
    </row>
    <row r="2790" spans="1:12" x14ac:dyDescent="0.2">
      <c r="A2790" t="s">
        <v>4134</v>
      </c>
      <c r="B2790" s="10" t="s">
        <v>6515</v>
      </c>
      <c r="C2790" t="s">
        <v>10385</v>
      </c>
      <c r="D2790" t="s">
        <v>6456</v>
      </c>
      <c r="E2790" s="9">
        <v>0</v>
      </c>
      <c r="F2790" s="10" t="str">
        <f>+_01_CODIGOS_Y_COSTOS_xlsm[[#This Row],[FABRICA]]&amp;_01_CODIGOS_Y_COSTOS_xlsm[[#This Row],[CODIGO]]</f>
        <v>MAXIFER159</v>
      </c>
      <c r="G2790"/>
      <c r="H2790"/>
      <c r="I2790"/>
      <c r="J2790"/>
      <c r="K2790"/>
      <c r="L2790"/>
    </row>
    <row r="2791" spans="1:12" x14ac:dyDescent="0.2">
      <c r="A2791" t="s">
        <v>4134</v>
      </c>
      <c r="B2791" s="10" t="s">
        <v>6516</v>
      </c>
      <c r="C2791" t="s">
        <v>10386</v>
      </c>
      <c r="D2791" t="s">
        <v>6457</v>
      </c>
      <c r="E2791" s="9">
        <v>0</v>
      </c>
      <c r="F2791" s="10" t="str">
        <f>+_01_CODIGOS_Y_COSTOS_xlsm[[#This Row],[FABRICA]]&amp;_01_CODIGOS_Y_COSTOS_xlsm[[#This Row],[CODIGO]]</f>
        <v>MAXIFER160</v>
      </c>
      <c r="G2791"/>
      <c r="H2791"/>
      <c r="I2791"/>
      <c r="J2791"/>
      <c r="K2791"/>
      <c r="L2791"/>
    </row>
    <row r="2792" spans="1:12" x14ac:dyDescent="0.2">
      <c r="A2792" t="s">
        <v>4134</v>
      </c>
      <c r="B2792" s="10" t="s">
        <v>6517</v>
      </c>
      <c r="C2792" t="s">
        <v>7421</v>
      </c>
      <c r="D2792" t="s">
        <v>6458</v>
      </c>
      <c r="E2792" s="9">
        <v>0</v>
      </c>
      <c r="F2792" s="10" t="str">
        <f>+_01_CODIGOS_Y_COSTOS_xlsm[[#This Row],[FABRICA]]&amp;_01_CODIGOS_Y_COSTOS_xlsm[[#This Row],[CODIGO]]</f>
        <v>MAXIFER161</v>
      </c>
      <c r="G2792"/>
      <c r="H2792"/>
      <c r="I2792"/>
      <c r="J2792"/>
      <c r="K2792"/>
      <c r="L2792"/>
    </row>
    <row r="2793" spans="1:12" x14ac:dyDescent="0.2">
      <c r="A2793" t="s">
        <v>4134</v>
      </c>
      <c r="B2793" s="10" t="s">
        <v>6518</v>
      </c>
      <c r="C2793" t="s">
        <v>10387</v>
      </c>
      <c r="D2793" t="s">
        <v>6459</v>
      </c>
      <c r="E2793" s="9">
        <v>0</v>
      </c>
      <c r="F2793" s="10" t="str">
        <f>+_01_CODIGOS_Y_COSTOS_xlsm[[#This Row],[FABRICA]]&amp;_01_CODIGOS_Y_COSTOS_xlsm[[#This Row],[CODIGO]]</f>
        <v>MAXIFER162</v>
      </c>
      <c r="G2793"/>
      <c r="H2793"/>
      <c r="I2793"/>
      <c r="J2793"/>
      <c r="K2793"/>
      <c r="L2793"/>
    </row>
    <row r="2794" spans="1:12" x14ac:dyDescent="0.2">
      <c r="A2794" t="s">
        <v>4134</v>
      </c>
      <c r="B2794" s="10" t="s">
        <v>6519</v>
      </c>
      <c r="C2794" t="s">
        <v>7423</v>
      </c>
      <c r="D2794" t="s">
        <v>6460</v>
      </c>
      <c r="E2794" s="9">
        <v>0</v>
      </c>
      <c r="F2794" s="10" t="str">
        <f>+_01_CODIGOS_Y_COSTOS_xlsm[[#This Row],[FABRICA]]&amp;_01_CODIGOS_Y_COSTOS_xlsm[[#This Row],[CODIGO]]</f>
        <v>MAXIFER163</v>
      </c>
      <c r="G2794"/>
      <c r="H2794"/>
      <c r="I2794"/>
      <c r="J2794"/>
      <c r="K2794"/>
      <c r="L2794"/>
    </row>
    <row r="2795" spans="1:12" x14ac:dyDescent="0.2">
      <c r="A2795" t="s">
        <v>4134</v>
      </c>
      <c r="B2795" s="10" t="s">
        <v>6520</v>
      </c>
      <c r="C2795" t="s">
        <v>10388</v>
      </c>
      <c r="D2795" t="s">
        <v>6461</v>
      </c>
      <c r="E2795" s="9">
        <v>0</v>
      </c>
      <c r="F2795" s="10" t="str">
        <f>+_01_CODIGOS_Y_COSTOS_xlsm[[#This Row],[FABRICA]]&amp;_01_CODIGOS_Y_COSTOS_xlsm[[#This Row],[CODIGO]]</f>
        <v>MAXIFER164</v>
      </c>
      <c r="G2795"/>
      <c r="H2795"/>
      <c r="I2795"/>
      <c r="J2795"/>
      <c r="K2795"/>
      <c r="L2795"/>
    </row>
    <row r="2796" spans="1:12" x14ac:dyDescent="0.2">
      <c r="A2796" t="s">
        <v>4134</v>
      </c>
      <c r="B2796" s="10" t="s">
        <v>6521</v>
      </c>
      <c r="C2796" t="s">
        <v>7425</v>
      </c>
      <c r="D2796" t="s">
        <v>6462</v>
      </c>
      <c r="E2796" s="9">
        <v>0</v>
      </c>
      <c r="F2796" s="10" t="str">
        <f>+_01_CODIGOS_Y_COSTOS_xlsm[[#This Row],[FABRICA]]&amp;_01_CODIGOS_Y_COSTOS_xlsm[[#This Row],[CODIGO]]</f>
        <v>MAXIFER165</v>
      </c>
      <c r="G2796"/>
      <c r="H2796"/>
      <c r="I2796"/>
      <c r="J2796"/>
      <c r="K2796"/>
      <c r="L2796"/>
    </row>
    <row r="2797" spans="1:12" x14ac:dyDescent="0.2">
      <c r="A2797" t="s">
        <v>4134</v>
      </c>
      <c r="B2797" s="10" t="s">
        <v>6522</v>
      </c>
      <c r="C2797" t="s">
        <v>10389</v>
      </c>
      <c r="D2797" t="s">
        <v>6463</v>
      </c>
      <c r="E2797" s="9">
        <v>0</v>
      </c>
      <c r="F2797" s="10" t="str">
        <f>+_01_CODIGOS_Y_COSTOS_xlsm[[#This Row],[FABRICA]]&amp;_01_CODIGOS_Y_COSTOS_xlsm[[#This Row],[CODIGO]]</f>
        <v>MAXIFER166</v>
      </c>
      <c r="G2797"/>
      <c r="H2797"/>
      <c r="I2797"/>
      <c r="J2797"/>
      <c r="K2797"/>
      <c r="L2797"/>
    </row>
    <row r="2798" spans="1:12" x14ac:dyDescent="0.2">
      <c r="A2798" t="s">
        <v>4134</v>
      </c>
      <c r="B2798" s="10" t="s">
        <v>6523</v>
      </c>
      <c r="C2798" t="s">
        <v>7427</v>
      </c>
      <c r="D2798" t="s">
        <v>6464</v>
      </c>
      <c r="E2798" s="9">
        <v>0</v>
      </c>
      <c r="F2798" s="10" t="str">
        <f>+_01_CODIGOS_Y_COSTOS_xlsm[[#This Row],[FABRICA]]&amp;_01_CODIGOS_Y_COSTOS_xlsm[[#This Row],[CODIGO]]</f>
        <v>MAXIFER167</v>
      </c>
      <c r="G2798"/>
      <c r="H2798"/>
      <c r="I2798"/>
      <c r="J2798"/>
      <c r="K2798"/>
      <c r="L2798"/>
    </row>
    <row r="2799" spans="1:12" x14ac:dyDescent="0.2">
      <c r="A2799" t="s">
        <v>4134</v>
      </c>
      <c r="B2799" s="10" t="s">
        <v>6605</v>
      </c>
      <c r="C2799" t="s">
        <v>10390</v>
      </c>
      <c r="D2799" t="s">
        <v>6606</v>
      </c>
      <c r="E2799" s="9">
        <v>0</v>
      </c>
      <c r="F2799" s="10" t="str">
        <f>+_01_CODIGOS_Y_COSTOS_xlsm[[#This Row],[FABRICA]]&amp;_01_CODIGOS_Y_COSTOS_xlsm[[#This Row],[CODIGO]]</f>
        <v>MAXIFER168</v>
      </c>
      <c r="G2799"/>
      <c r="H2799"/>
      <c r="I2799"/>
      <c r="J2799"/>
      <c r="K2799"/>
      <c r="L2799"/>
    </row>
    <row r="2800" spans="1:12" x14ac:dyDescent="0.2">
      <c r="A2800" t="s">
        <v>4134</v>
      </c>
      <c r="B2800" s="10" t="s">
        <v>6607</v>
      </c>
      <c r="C2800" t="s">
        <v>7428</v>
      </c>
      <c r="D2800" t="s">
        <v>6608</v>
      </c>
      <c r="E2800" s="9">
        <v>0</v>
      </c>
      <c r="F2800" s="10" t="str">
        <f>+_01_CODIGOS_Y_COSTOS_xlsm[[#This Row],[FABRICA]]&amp;_01_CODIGOS_Y_COSTOS_xlsm[[#This Row],[CODIGO]]</f>
        <v>MAXIFER169</v>
      </c>
      <c r="G2800"/>
      <c r="H2800"/>
      <c r="I2800"/>
      <c r="J2800"/>
      <c r="K2800"/>
      <c r="L2800"/>
    </row>
    <row r="2801" spans="1:12" x14ac:dyDescent="0.2">
      <c r="A2801" t="s">
        <v>4134</v>
      </c>
      <c r="B2801" s="10" t="s">
        <v>6609</v>
      </c>
      <c r="C2801" t="s">
        <v>7429</v>
      </c>
      <c r="D2801" t="s">
        <v>6610</v>
      </c>
      <c r="E2801" s="9">
        <v>0</v>
      </c>
      <c r="F2801" s="10" t="str">
        <f>+_01_CODIGOS_Y_COSTOS_xlsm[[#This Row],[FABRICA]]&amp;_01_CODIGOS_Y_COSTOS_xlsm[[#This Row],[CODIGO]]</f>
        <v>MAXIFER170</v>
      </c>
      <c r="G2801"/>
      <c r="H2801"/>
      <c r="I2801"/>
      <c r="J2801"/>
      <c r="K2801"/>
      <c r="L2801"/>
    </row>
    <row r="2802" spans="1:12" x14ac:dyDescent="0.2">
      <c r="A2802" t="s">
        <v>4134</v>
      </c>
      <c r="B2802" s="10" t="s">
        <v>6611</v>
      </c>
      <c r="C2802" t="s">
        <v>10391</v>
      </c>
      <c r="D2802" t="s">
        <v>6612</v>
      </c>
      <c r="E2802" s="9">
        <v>0</v>
      </c>
      <c r="F2802" s="10" t="str">
        <f>+_01_CODIGOS_Y_COSTOS_xlsm[[#This Row],[FABRICA]]&amp;_01_CODIGOS_Y_COSTOS_xlsm[[#This Row],[CODIGO]]</f>
        <v>MAXIFER171</v>
      </c>
      <c r="G2802"/>
      <c r="H2802"/>
      <c r="I2802"/>
      <c r="J2802"/>
      <c r="K2802"/>
      <c r="L2802"/>
    </row>
    <row r="2803" spans="1:12" x14ac:dyDescent="0.2">
      <c r="A2803" t="s">
        <v>4134</v>
      </c>
      <c r="B2803" s="10" t="s">
        <v>6613</v>
      </c>
      <c r="C2803" t="s">
        <v>7430</v>
      </c>
      <c r="D2803" t="s">
        <v>6614</v>
      </c>
      <c r="E2803" s="9">
        <v>0</v>
      </c>
      <c r="F2803" s="10" t="str">
        <f>+_01_CODIGOS_Y_COSTOS_xlsm[[#This Row],[FABRICA]]&amp;_01_CODIGOS_Y_COSTOS_xlsm[[#This Row],[CODIGO]]</f>
        <v>MAXIFER172</v>
      </c>
      <c r="G2803"/>
      <c r="H2803"/>
      <c r="I2803"/>
      <c r="J2803"/>
      <c r="K2803"/>
      <c r="L2803"/>
    </row>
    <row r="2804" spans="1:12" x14ac:dyDescent="0.2">
      <c r="A2804" t="s">
        <v>4134</v>
      </c>
      <c r="B2804" s="10" t="s">
        <v>6615</v>
      </c>
      <c r="C2804" t="s">
        <v>10392</v>
      </c>
      <c r="D2804" t="s">
        <v>6616</v>
      </c>
      <c r="E2804" s="9">
        <v>0</v>
      </c>
      <c r="F2804" s="10" t="str">
        <f>+_01_CODIGOS_Y_COSTOS_xlsm[[#This Row],[FABRICA]]&amp;_01_CODIGOS_Y_COSTOS_xlsm[[#This Row],[CODIGO]]</f>
        <v>MAXIFER173</v>
      </c>
      <c r="G2804"/>
      <c r="H2804"/>
      <c r="I2804"/>
      <c r="J2804"/>
      <c r="K2804"/>
      <c r="L2804"/>
    </row>
    <row r="2805" spans="1:12" x14ac:dyDescent="0.2">
      <c r="A2805" t="s">
        <v>4134</v>
      </c>
      <c r="B2805" s="10" t="s">
        <v>6527</v>
      </c>
      <c r="C2805" t="s">
        <v>10393</v>
      </c>
      <c r="D2805" t="s">
        <v>6528</v>
      </c>
      <c r="E2805" s="9">
        <v>0</v>
      </c>
      <c r="F2805" s="10" t="str">
        <f>+_01_CODIGOS_Y_COSTOS_xlsm[[#This Row],[FABRICA]]&amp;_01_CODIGOS_Y_COSTOS_xlsm[[#This Row],[CODIGO]]</f>
        <v>MAXIFER175</v>
      </c>
      <c r="G2805"/>
      <c r="H2805"/>
      <c r="I2805"/>
      <c r="J2805"/>
      <c r="K2805"/>
      <c r="L2805"/>
    </row>
    <row r="2806" spans="1:12" x14ac:dyDescent="0.2">
      <c r="A2806" t="s">
        <v>4134</v>
      </c>
      <c r="B2806" s="10" t="s">
        <v>6529</v>
      </c>
      <c r="C2806" t="s">
        <v>7434</v>
      </c>
      <c r="D2806" t="s">
        <v>6530</v>
      </c>
      <c r="E2806" s="9">
        <v>0</v>
      </c>
      <c r="F2806" s="10" t="str">
        <f>+_01_CODIGOS_Y_COSTOS_xlsm[[#This Row],[FABRICA]]&amp;_01_CODIGOS_Y_COSTOS_xlsm[[#This Row],[CODIGO]]</f>
        <v>MAXIFER176</v>
      </c>
      <c r="G2806"/>
      <c r="H2806"/>
      <c r="I2806"/>
      <c r="J2806"/>
      <c r="K2806"/>
      <c r="L2806"/>
    </row>
    <row r="2807" spans="1:12" x14ac:dyDescent="0.2">
      <c r="A2807" t="s">
        <v>4134</v>
      </c>
      <c r="B2807" s="10" t="s">
        <v>6531</v>
      </c>
      <c r="C2807" t="s">
        <v>10394</v>
      </c>
      <c r="D2807" t="s">
        <v>6532</v>
      </c>
      <c r="E2807" s="9">
        <v>0</v>
      </c>
      <c r="F2807" s="10" t="str">
        <f>+_01_CODIGOS_Y_COSTOS_xlsm[[#This Row],[FABRICA]]&amp;_01_CODIGOS_Y_COSTOS_xlsm[[#This Row],[CODIGO]]</f>
        <v>MAXIFER177</v>
      </c>
      <c r="G2807"/>
      <c r="H2807"/>
      <c r="I2807"/>
      <c r="J2807"/>
      <c r="K2807"/>
      <c r="L2807"/>
    </row>
    <row r="2808" spans="1:12" x14ac:dyDescent="0.2">
      <c r="A2808" t="s">
        <v>4134</v>
      </c>
      <c r="B2808" s="10" t="s">
        <v>6533</v>
      </c>
      <c r="C2808" t="s">
        <v>7436</v>
      </c>
      <c r="D2808" t="s">
        <v>6534</v>
      </c>
      <c r="E2808" s="9">
        <v>0</v>
      </c>
      <c r="F2808" s="10" t="str">
        <f>+_01_CODIGOS_Y_COSTOS_xlsm[[#This Row],[FABRICA]]&amp;_01_CODIGOS_Y_COSTOS_xlsm[[#This Row],[CODIGO]]</f>
        <v>MAXIFER178</v>
      </c>
      <c r="G2808"/>
      <c r="H2808"/>
      <c r="I2808"/>
      <c r="J2808"/>
      <c r="K2808"/>
      <c r="L2808"/>
    </row>
    <row r="2809" spans="1:12" x14ac:dyDescent="0.2">
      <c r="A2809" t="s">
        <v>4134</v>
      </c>
      <c r="B2809" s="10" t="s">
        <v>6617</v>
      </c>
      <c r="C2809" t="s">
        <v>7437</v>
      </c>
      <c r="D2809" t="s">
        <v>6618</v>
      </c>
      <c r="E2809" s="9">
        <v>0</v>
      </c>
      <c r="F2809" s="10" t="str">
        <f>+_01_CODIGOS_Y_COSTOS_xlsm[[#This Row],[FABRICA]]&amp;_01_CODIGOS_Y_COSTOS_xlsm[[#This Row],[CODIGO]]</f>
        <v>MAXIFER179</v>
      </c>
      <c r="G2809"/>
      <c r="H2809"/>
      <c r="I2809"/>
      <c r="J2809"/>
      <c r="K2809"/>
      <c r="L2809"/>
    </row>
    <row r="2810" spans="1:12" x14ac:dyDescent="0.2">
      <c r="A2810" t="s">
        <v>4134</v>
      </c>
      <c r="B2810" s="10" t="s">
        <v>6524</v>
      </c>
      <c r="C2810" t="s">
        <v>7439</v>
      </c>
      <c r="D2810" t="s">
        <v>6589</v>
      </c>
      <c r="E2810" s="9">
        <v>0</v>
      </c>
      <c r="F2810" s="10" t="str">
        <f>+_01_CODIGOS_Y_COSTOS_xlsm[[#This Row],[FABRICA]]&amp;_01_CODIGOS_Y_COSTOS_xlsm[[#This Row],[CODIGO]]</f>
        <v>MAXIFER180</v>
      </c>
      <c r="G2810"/>
      <c r="H2810"/>
      <c r="I2810"/>
      <c r="J2810"/>
      <c r="K2810"/>
      <c r="L2810"/>
    </row>
    <row r="2811" spans="1:12" x14ac:dyDescent="0.2">
      <c r="A2811" t="s">
        <v>4134</v>
      </c>
      <c r="B2811" s="10" t="s">
        <v>6525</v>
      </c>
      <c r="C2811" t="s">
        <v>10395</v>
      </c>
      <c r="D2811" t="s">
        <v>6465</v>
      </c>
      <c r="E2811" s="9">
        <v>0</v>
      </c>
      <c r="F2811" s="10" t="str">
        <f>+_01_CODIGOS_Y_COSTOS_xlsm[[#This Row],[FABRICA]]&amp;_01_CODIGOS_Y_COSTOS_xlsm[[#This Row],[CODIGO]]</f>
        <v>MAXIFER181</v>
      </c>
      <c r="G2811"/>
      <c r="H2811"/>
      <c r="I2811"/>
      <c r="J2811"/>
      <c r="K2811"/>
      <c r="L2811"/>
    </row>
    <row r="2812" spans="1:12" x14ac:dyDescent="0.2">
      <c r="A2812" t="s">
        <v>4134</v>
      </c>
      <c r="B2812" s="10" t="s">
        <v>9450</v>
      </c>
      <c r="C2812" t="s">
        <v>7445</v>
      </c>
      <c r="D2812" t="s">
        <v>9451</v>
      </c>
      <c r="E2812" s="9">
        <v>0</v>
      </c>
      <c r="F2812" s="10" t="str">
        <f>+_01_CODIGOS_Y_COSTOS_xlsm[[#This Row],[FABRICA]]&amp;_01_CODIGOS_Y_COSTOS_xlsm[[#This Row],[CODIGO]]</f>
        <v>MAXIFER188</v>
      </c>
      <c r="G2812"/>
      <c r="H2812"/>
      <c r="I2812"/>
      <c r="J2812"/>
      <c r="K2812"/>
      <c r="L2812"/>
    </row>
    <row r="2813" spans="1:12" x14ac:dyDescent="0.2">
      <c r="A2813" t="s">
        <v>4134</v>
      </c>
      <c r="B2813" s="10" t="s">
        <v>9452</v>
      </c>
      <c r="C2813" t="s">
        <v>10396</v>
      </c>
      <c r="D2813" t="s">
        <v>9453</v>
      </c>
      <c r="E2813" s="9">
        <v>0</v>
      </c>
      <c r="F2813" s="10" t="str">
        <f>+_01_CODIGOS_Y_COSTOS_xlsm[[#This Row],[FABRICA]]&amp;_01_CODIGOS_Y_COSTOS_xlsm[[#This Row],[CODIGO]]</f>
        <v>MAXIFER189</v>
      </c>
      <c r="G2813"/>
      <c r="H2813"/>
      <c r="I2813"/>
      <c r="J2813"/>
      <c r="K2813"/>
      <c r="L2813"/>
    </row>
    <row r="2814" spans="1:12" x14ac:dyDescent="0.2">
      <c r="A2814" t="s">
        <v>4134</v>
      </c>
      <c r="B2814" s="10" t="s">
        <v>6526</v>
      </c>
      <c r="C2814" t="s">
        <v>7447</v>
      </c>
      <c r="D2814" t="s">
        <v>6466</v>
      </c>
      <c r="E2814" s="9">
        <v>0</v>
      </c>
      <c r="F2814" s="10" t="str">
        <f>+_01_CODIGOS_Y_COSTOS_xlsm[[#This Row],[FABRICA]]&amp;_01_CODIGOS_Y_COSTOS_xlsm[[#This Row],[CODIGO]]</f>
        <v>MAXIFER190</v>
      </c>
      <c r="G2814"/>
      <c r="H2814"/>
      <c r="I2814"/>
      <c r="J2814"/>
      <c r="K2814"/>
      <c r="L2814"/>
    </row>
    <row r="2815" spans="1:12" x14ac:dyDescent="0.2">
      <c r="A2815" t="s">
        <v>4134</v>
      </c>
      <c r="B2815" s="10" t="s">
        <v>9454</v>
      </c>
      <c r="C2815" t="s">
        <v>10397</v>
      </c>
      <c r="D2815" t="s">
        <v>9455</v>
      </c>
      <c r="E2815" s="9">
        <v>0</v>
      </c>
      <c r="F2815" s="10" t="str">
        <f>+_01_CODIGOS_Y_COSTOS_xlsm[[#This Row],[FABRICA]]&amp;_01_CODIGOS_Y_COSTOS_xlsm[[#This Row],[CODIGO]]</f>
        <v>MAXIFER191</v>
      </c>
      <c r="G2815"/>
      <c r="H2815"/>
      <c r="I2815"/>
      <c r="J2815"/>
      <c r="K2815"/>
      <c r="L2815"/>
    </row>
    <row r="2816" spans="1:12" x14ac:dyDescent="0.2">
      <c r="A2816" t="s">
        <v>4134</v>
      </c>
      <c r="B2816" s="10" t="s">
        <v>9456</v>
      </c>
      <c r="C2816" t="s">
        <v>10398</v>
      </c>
      <c r="D2816" t="s">
        <v>9457</v>
      </c>
      <c r="E2816" s="9">
        <v>0</v>
      </c>
      <c r="F2816" s="10" t="str">
        <f>+_01_CODIGOS_Y_COSTOS_xlsm[[#This Row],[FABRICA]]&amp;_01_CODIGOS_Y_COSTOS_xlsm[[#This Row],[CODIGO]]</f>
        <v>MAXIFER192</v>
      </c>
      <c r="G2816"/>
      <c r="H2816"/>
      <c r="I2816"/>
      <c r="J2816"/>
      <c r="K2816"/>
      <c r="L2816"/>
    </row>
    <row r="2817" spans="1:12" x14ac:dyDescent="0.2">
      <c r="A2817" t="s">
        <v>4134</v>
      </c>
      <c r="B2817" s="10" t="s">
        <v>8897</v>
      </c>
      <c r="C2817" t="s">
        <v>10399</v>
      </c>
      <c r="D2817" t="s">
        <v>9458</v>
      </c>
      <c r="E2817" s="9">
        <v>0</v>
      </c>
      <c r="F2817" s="10" t="str">
        <f>+_01_CODIGOS_Y_COSTOS_xlsm[[#This Row],[FABRICA]]&amp;_01_CODIGOS_Y_COSTOS_xlsm[[#This Row],[CODIGO]]</f>
        <v>MAXIFER193</v>
      </c>
      <c r="G2817"/>
      <c r="H2817"/>
      <c r="I2817"/>
      <c r="J2817"/>
      <c r="K2817"/>
      <c r="L2817"/>
    </row>
    <row r="2818" spans="1:12" x14ac:dyDescent="0.2">
      <c r="A2818" t="s">
        <v>4134</v>
      </c>
      <c r="B2818" s="10" t="s">
        <v>9459</v>
      </c>
      <c r="C2818" t="s">
        <v>7449</v>
      </c>
      <c r="D2818" t="s">
        <v>9460</v>
      </c>
      <c r="E2818" s="9">
        <v>0</v>
      </c>
      <c r="F2818" s="10" t="str">
        <f>+_01_CODIGOS_Y_COSTOS_xlsm[[#This Row],[FABRICA]]&amp;_01_CODIGOS_Y_COSTOS_xlsm[[#This Row],[CODIGO]]</f>
        <v>MAXIFER194</v>
      </c>
      <c r="G2818"/>
      <c r="H2818"/>
      <c r="I2818"/>
      <c r="J2818"/>
      <c r="K2818"/>
      <c r="L2818"/>
    </row>
    <row r="2819" spans="1:12" x14ac:dyDescent="0.2">
      <c r="A2819" t="s">
        <v>4134</v>
      </c>
      <c r="B2819" s="10" t="s">
        <v>9461</v>
      </c>
      <c r="C2819" t="s">
        <v>10400</v>
      </c>
      <c r="D2819" t="s">
        <v>9462</v>
      </c>
      <c r="E2819" s="9">
        <v>0</v>
      </c>
      <c r="F2819" s="10" t="str">
        <f>+_01_CODIGOS_Y_COSTOS_xlsm[[#This Row],[FABRICA]]&amp;_01_CODIGOS_Y_COSTOS_xlsm[[#This Row],[CODIGO]]</f>
        <v>MAXIFER195</v>
      </c>
      <c r="G2819"/>
      <c r="H2819"/>
      <c r="I2819"/>
      <c r="J2819"/>
      <c r="K2819"/>
      <c r="L2819"/>
    </row>
    <row r="2820" spans="1:12" x14ac:dyDescent="0.2">
      <c r="A2820" t="s">
        <v>4134</v>
      </c>
      <c r="B2820" s="10" t="s">
        <v>6535</v>
      </c>
      <c r="C2820" t="s">
        <v>7450</v>
      </c>
      <c r="D2820" t="s">
        <v>6590</v>
      </c>
      <c r="E2820" s="9">
        <v>0</v>
      </c>
      <c r="F2820" s="10" t="str">
        <f>+_01_CODIGOS_Y_COSTOS_xlsm[[#This Row],[FABRICA]]&amp;_01_CODIGOS_Y_COSTOS_xlsm[[#This Row],[CODIGO]]</f>
        <v>MAXIFER196</v>
      </c>
      <c r="G2820"/>
      <c r="H2820"/>
      <c r="I2820"/>
      <c r="J2820"/>
      <c r="K2820"/>
      <c r="L2820"/>
    </row>
    <row r="2821" spans="1:12" x14ac:dyDescent="0.2">
      <c r="A2821" t="s">
        <v>4134</v>
      </c>
      <c r="B2821" s="10" t="s">
        <v>9463</v>
      </c>
      <c r="C2821" t="s">
        <v>10401</v>
      </c>
      <c r="D2821" t="s">
        <v>9464</v>
      </c>
      <c r="E2821" s="9">
        <v>0</v>
      </c>
      <c r="F2821" s="10" t="str">
        <f>+_01_CODIGOS_Y_COSTOS_xlsm[[#This Row],[FABRICA]]&amp;_01_CODIGOS_Y_COSTOS_xlsm[[#This Row],[CODIGO]]</f>
        <v>MAXIFER197</v>
      </c>
      <c r="G2821"/>
      <c r="H2821"/>
      <c r="I2821"/>
      <c r="J2821"/>
      <c r="K2821"/>
      <c r="L2821"/>
    </row>
    <row r="2822" spans="1:12" x14ac:dyDescent="0.2">
      <c r="A2822" t="s">
        <v>4134</v>
      </c>
      <c r="B2822" s="10" t="s">
        <v>6536</v>
      </c>
      <c r="C2822" t="s">
        <v>7451</v>
      </c>
      <c r="D2822" t="s">
        <v>6537</v>
      </c>
      <c r="E2822" s="9">
        <v>0</v>
      </c>
      <c r="F2822" s="10" t="str">
        <f>+_01_CODIGOS_Y_COSTOS_xlsm[[#This Row],[FABRICA]]&amp;_01_CODIGOS_Y_COSTOS_xlsm[[#This Row],[CODIGO]]</f>
        <v>MAXIFER198</v>
      </c>
      <c r="G2822"/>
      <c r="H2822"/>
      <c r="I2822"/>
      <c r="J2822"/>
      <c r="K2822"/>
      <c r="L2822"/>
    </row>
    <row r="2823" spans="1:12" x14ac:dyDescent="0.2">
      <c r="A2823" t="s">
        <v>4134</v>
      </c>
      <c r="B2823" s="10" t="s">
        <v>9465</v>
      </c>
      <c r="C2823" t="s">
        <v>10402</v>
      </c>
      <c r="D2823" t="s">
        <v>9466</v>
      </c>
      <c r="E2823" s="9">
        <v>0</v>
      </c>
      <c r="F2823" s="10" t="str">
        <f>+_01_CODIGOS_Y_COSTOS_xlsm[[#This Row],[FABRICA]]&amp;_01_CODIGOS_Y_COSTOS_xlsm[[#This Row],[CODIGO]]</f>
        <v>MAXIFER199</v>
      </c>
      <c r="G2823"/>
      <c r="H2823"/>
      <c r="I2823"/>
      <c r="J2823"/>
      <c r="K2823"/>
      <c r="L2823"/>
    </row>
    <row r="2824" spans="1:12" x14ac:dyDescent="0.2">
      <c r="A2824" t="s">
        <v>4134</v>
      </c>
      <c r="B2824" s="10" t="s">
        <v>6619</v>
      </c>
      <c r="C2824" t="s">
        <v>7541</v>
      </c>
      <c r="D2824" t="s">
        <v>9467</v>
      </c>
      <c r="E2824" s="9">
        <v>0</v>
      </c>
      <c r="F2824" s="10" t="str">
        <f>+_01_CODIGOS_Y_COSTOS_xlsm[[#This Row],[FABRICA]]&amp;_01_CODIGOS_Y_COSTOS_xlsm[[#This Row],[CODIGO]]</f>
        <v>MAXIFER200</v>
      </c>
      <c r="G2824"/>
      <c r="H2824"/>
      <c r="I2824"/>
      <c r="J2824"/>
      <c r="K2824"/>
      <c r="L2824"/>
    </row>
    <row r="2825" spans="1:12" x14ac:dyDescent="0.2">
      <c r="A2825" t="s">
        <v>4134</v>
      </c>
      <c r="B2825" s="10" t="s">
        <v>6620</v>
      </c>
      <c r="C2825" t="s">
        <v>7827</v>
      </c>
      <c r="D2825" t="s">
        <v>9468</v>
      </c>
      <c r="E2825" s="9">
        <v>0</v>
      </c>
      <c r="F2825" s="10" t="str">
        <f>+_01_CODIGOS_Y_COSTOS_xlsm[[#This Row],[FABRICA]]&amp;_01_CODIGOS_Y_COSTOS_xlsm[[#This Row],[CODIGO]]</f>
        <v>MAXIFER201</v>
      </c>
      <c r="G2825"/>
      <c r="H2825"/>
      <c r="I2825"/>
      <c r="J2825"/>
      <c r="K2825"/>
      <c r="L2825"/>
    </row>
    <row r="2826" spans="1:12" x14ac:dyDescent="0.2">
      <c r="A2826" t="s">
        <v>4134</v>
      </c>
      <c r="B2826" s="10" t="s">
        <v>6621</v>
      </c>
      <c r="C2826" t="s">
        <v>7828</v>
      </c>
      <c r="D2826" t="s">
        <v>9469</v>
      </c>
      <c r="E2826" s="9">
        <v>0</v>
      </c>
      <c r="F2826" s="10" t="str">
        <f>+_01_CODIGOS_Y_COSTOS_xlsm[[#This Row],[FABRICA]]&amp;_01_CODIGOS_Y_COSTOS_xlsm[[#This Row],[CODIGO]]</f>
        <v>MAXIFER202</v>
      </c>
      <c r="G2826"/>
      <c r="H2826"/>
      <c r="I2826"/>
      <c r="J2826"/>
      <c r="K2826"/>
      <c r="L2826"/>
    </row>
    <row r="2827" spans="1:12" x14ac:dyDescent="0.2">
      <c r="A2827" t="s">
        <v>4134</v>
      </c>
      <c r="B2827" s="10" t="s">
        <v>6622</v>
      </c>
      <c r="C2827" t="s">
        <v>7542</v>
      </c>
      <c r="D2827" t="s">
        <v>9470</v>
      </c>
      <c r="E2827" s="9">
        <v>0</v>
      </c>
      <c r="F2827" s="10" t="str">
        <f>+_01_CODIGOS_Y_COSTOS_xlsm[[#This Row],[FABRICA]]&amp;_01_CODIGOS_Y_COSTOS_xlsm[[#This Row],[CODIGO]]</f>
        <v>MAXIFER203</v>
      </c>
      <c r="G2827"/>
      <c r="H2827"/>
      <c r="I2827"/>
      <c r="J2827"/>
      <c r="K2827"/>
      <c r="L2827"/>
    </row>
    <row r="2828" spans="1:12" x14ac:dyDescent="0.2">
      <c r="A2828" t="s">
        <v>4134</v>
      </c>
      <c r="B2828" s="10" t="s">
        <v>6623</v>
      </c>
      <c r="C2828" t="s">
        <v>7829</v>
      </c>
      <c r="D2828" t="s">
        <v>9471</v>
      </c>
      <c r="E2828" s="9">
        <v>0</v>
      </c>
      <c r="F2828" s="10" t="str">
        <f>+_01_CODIGOS_Y_COSTOS_xlsm[[#This Row],[FABRICA]]&amp;_01_CODIGOS_Y_COSTOS_xlsm[[#This Row],[CODIGO]]</f>
        <v>MAXIFER204</v>
      </c>
      <c r="G2828"/>
      <c r="H2828"/>
      <c r="I2828"/>
      <c r="J2828"/>
      <c r="K2828"/>
      <c r="L2828"/>
    </row>
    <row r="2829" spans="1:12" x14ac:dyDescent="0.2">
      <c r="A2829" t="s">
        <v>4134</v>
      </c>
      <c r="B2829" s="10" t="s">
        <v>9472</v>
      </c>
      <c r="C2829" t="s">
        <v>7543</v>
      </c>
      <c r="D2829" t="s">
        <v>9473</v>
      </c>
      <c r="E2829" s="9">
        <v>0</v>
      </c>
      <c r="F2829" s="10" t="str">
        <f>+_01_CODIGOS_Y_COSTOS_xlsm[[#This Row],[FABRICA]]&amp;_01_CODIGOS_Y_COSTOS_xlsm[[#This Row],[CODIGO]]</f>
        <v>MAXIFER205</v>
      </c>
      <c r="G2829"/>
      <c r="H2829"/>
      <c r="I2829"/>
      <c r="J2829"/>
      <c r="K2829"/>
      <c r="L2829"/>
    </row>
    <row r="2830" spans="1:12" x14ac:dyDescent="0.2">
      <c r="A2830" t="s">
        <v>4134</v>
      </c>
      <c r="B2830" s="10" t="s">
        <v>9474</v>
      </c>
      <c r="C2830" t="s">
        <v>7830</v>
      </c>
      <c r="D2830" t="s">
        <v>9475</v>
      </c>
      <c r="E2830" s="9">
        <v>0</v>
      </c>
      <c r="F2830" s="10" t="str">
        <f>+_01_CODIGOS_Y_COSTOS_xlsm[[#This Row],[FABRICA]]&amp;_01_CODIGOS_Y_COSTOS_xlsm[[#This Row],[CODIGO]]</f>
        <v>MAXIFER206</v>
      </c>
      <c r="G2830"/>
      <c r="H2830"/>
      <c r="I2830"/>
      <c r="J2830"/>
      <c r="K2830"/>
      <c r="L2830"/>
    </row>
    <row r="2831" spans="1:12" x14ac:dyDescent="0.2">
      <c r="A2831" t="s">
        <v>4134</v>
      </c>
      <c r="B2831" s="10" t="s">
        <v>9476</v>
      </c>
      <c r="C2831" t="s">
        <v>7831</v>
      </c>
      <c r="D2831" t="s">
        <v>9477</v>
      </c>
      <c r="E2831" s="9">
        <v>0</v>
      </c>
      <c r="F2831" s="10" t="str">
        <f>+_01_CODIGOS_Y_COSTOS_xlsm[[#This Row],[FABRICA]]&amp;_01_CODIGOS_Y_COSTOS_xlsm[[#This Row],[CODIGO]]</f>
        <v>MAXIFER207</v>
      </c>
      <c r="G2831"/>
      <c r="H2831"/>
      <c r="I2831"/>
      <c r="J2831"/>
      <c r="K2831"/>
      <c r="L2831"/>
    </row>
    <row r="2832" spans="1:12" x14ac:dyDescent="0.2">
      <c r="A2832" t="s">
        <v>4134</v>
      </c>
      <c r="B2832" s="10" t="s">
        <v>9478</v>
      </c>
      <c r="C2832" t="s">
        <v>7544</v>
      </c>
      <c r="D2832" t="s">
        <v>9479</v>
      </c>
      <c r="E2832" s="9">
        <v>0</v>
      </c>
      <c r="F2832" s="10" t="str">
        <f>+_01_CODIGOS_Y_COSTOS_xlsm[[#This Row],[FABRICA]]&amp;_01_CODIGOS_Y_COSTOS_xlsm[[#This Row],[CODIGO]]</f>
        <v>MAXIFER208</v>
      </c>
      <c r="G2832"/>
      <c r="H2832"/>
      <c r="I2832"/>
      <c r="J2832"/>
      <c r="K2832"/>
      <c r="L2832"/>
    </row>
    <row r="2833" spans="1:12" x14ac:dyDescent="0.2">
      <c r="A2833" t="s">
        <v>6538</v>
      </c>
      <c r="B2833" s="10" t="s">
        <v>6539</v>
      </c>
      <c r="C2833" t="s">
        <v>8789</v>
      </c>
      <c r="D2833" t="s">
        <v>8790</v>
      </c>
      <c r="E2833" s="9">
        <v>1550</v>
      </c>
      <c r="F2833" s="10" t="str">
        <f>+_01_CODIGOS_Y_COSTOS_xlsm[[#This Row],[FABRICA]]&amp;_01_CODIGOS_Y_COSTOS_xlsm[[#This Row],[CODIGO]]</f>
        <v>JORGE.CARBON357</v>
      </c>
      <c r="G2833"/>
      <c r="H2833"/>
      <c r="I2833"/>
      <c r="J2833"/>
      <c r="K2833"/>
      <c r="L2833"/>
    </row>
    <row r="2834" spans="1:12" x14ac:dyDescent="0.2">
      <c r="A2834" t="s">
        <v>6538</v>
      </c>
      <c r="B2834" s="10" t="s">
        <v>6542</v>
      </c>
      <c r="C2834" t="s">
        <v>7314</v>
      </c>
      <c r="D2834" t="s">
        <v>8791</v>
      </c>
      <c r="E2834" s="9">
        <v>1550</v>
      </c>
      <c r="F2834" s="10" t="str">
        <f>+_01_CODIGOS_Y_COSTOS_xlsm[[#This Row],[FABRICA]]&amp;_01_CODIGOS_Y_COSTOS_xlsm[[#This Row],[CODIGO]]</f>
        <v>JORGE.CARBON364</v>
      </c>
      <c r="G2834"/>
      <c r="H2834"/>
      <c r="I2834"/>
      <c r="J2834"/>
      <c r="K2834"/>
      <c r="L2834"/>
    </row>
    <row r="2835" spans="1:12" x14ac:dyDescent="0.2">
      <c r="A2835" t="s">
        <v>6538</v>
      </c>
      <c r="B2835" s="10" t="s">
        <v>6545</v>
      </c>
      <c r="C2835" t="s">
        <v>7328</v>
      </c>
      <c r="D2835" t="s">
        <v>8792</v>
      </c>
      <c r="E2835" s="9">
        <v>1550</v>
      </c>
      <c r="F2835" s="10" t="str">
        <f>+_01_CODIGOS_Y_COSTOS_xlsm[[#This Row],[FABRICA]]&amp;_01_CODIGOS_Y_COSTOS_xlsm[[#This Row],[CODIGO]]</f>
        <v>JORGE.CARBON372</v>
      </c>
      <c r="G2835"/>
      <c r="H2835"/>
      <c r="I2835"/>
      <c r="J2835"/>
      <c r="K2835"/>
      <c r="L2835"/>
    </row>
    <row r="2836" spans="1:12" x14ac:dyDescent="0.2">
      <c r="A2836" t="s">
        <v>6538</v>
      </c>
      <c r="B2836" s="10" t="s">
        <v>6548</v>
      </c>
      <c r="C2836" t="s">
        <v>7353</v>
      </c>
      <c r="D2836" t="s">
        <v>8793</v>
      </c>
      <c r="E2836" s="9">
        <v>1550</v>
      </c>
      <c r="F2836" s="10" t="str">
        <f>+_01_CODIGOS_Y_COSTOS_xlsm[[#This Row],[FABRICA]]&amp;_01_CODIGOS_Y_COSTOS_xlsm[[#This Row],[CODIGO]]</f>
        <v>JORGE.CARBON387</v>
      </c>
      <c r="G2836"/>
      <c r="H2836"/>
      <c r="I2836"/>
      <c r="J2836"/>
      <c r="K2836"/>
      <c r="L2836"/>
    </row>
    <row r="2837" spans="1:12" x14ac:dyDescent="0.2">
      <c r="A2837" t="s">
        <v>6538</v>
      </c>
      <c r="B2837" s="10" t="s">
        <v>6551</v>
      </c>
      <c r="C2837" t="s">
        <v>7365</v>
      </c>
      <c r="D2837" t="s">
        <v>8794</v>
      </c>
      <c r="E2837" s="9">
        <v>1550</v>
      </c>
      <c r="F2837" s="10" t="str">
        <f>+_01_CODIGOS_Y_COSTOS_xlsm[[#This Row],[FABRICA]]&amp;_01_CODIGOS_Y_COSTOS_xlsm[[#This Row],[CODIGO]]</f>
        <v>JORGE.CARBON399</v>
      </c>
      <c r="G2837"/>
      <c r="H2837"/>
      <c r="I2837"/>
      <c r="J2837"/>
      <c r="K2837"/>
      <c r="L2837"/>
    </row>
    <row r="2838" spans="1:12" x14ac:dyDescent="0.2">
      <c r="A2838" t="s">
        <v>6538</v>
      </c>
      <c r="B2838" s="10" t="s">
        <v>6554</v>
      </c>
      <c r="C2838" t="s">
        <v>7374</v>
      </c>
      <c r="D2838" t="s">
        <v>8795</v>
      </c>
      <c r="E2838" s="9">
        <v>1550</v>
      </c>
      <c r="F2838" s="10" t="str">
        <f>+_01_CODIGOS_Y_COSTOS_xlsm[[#This Row],[FABRICA]]&amp;_01_CODIGOS_Y_COSTOS_xlsm[[#This Row],[CODIGO]]</f>
        <v>JORGE.CARBON410</v>
      </c>
      <c r="G2838"/>
      <c r="H2838"/>
      <c r="I2838"/>
      <c r="J2838"/>
      <c r="K2838"/>
      <c r="L2838"/>
    </row>
    <row r="2839" spans="1:12" x14ac:dyDescent="0.2">
      <c r="A2839" t="s">
        <v>6538</v>
      </c>
      <c r="B2839" s="10" t="s">
        <v>6557</v>
      </c>
      <c r="C2839" t="s">
        <v>7375</v>
      </c>
      <c r="D2839" t="s">
        <v>8796</v>
      </c>
      <c r="E2839" s="9">
        <v>1550</v>
      </c>
      <c r="F2839" s="10" t="str">
        <f>+_01_CODIGOS_Y_COSTOS_xlsm[[#This Row],[FABRICA]]&amp;_01_CODIGOS_Y_COSTOS_xlsm[[#This Row],[CODIGO]]</f>
        <v>JORGE.CARBON411</v>
      </c>
      <c r="G2839"/>
      <c r="H2839"/>
      <c r="I2839"/>
      <c r="J2839"/>
      <c r="K2839"/>
      <c r="L2839"/>
    </row>
    <row r="2840" spans="1:12" x14ac:dyDescent="0.2">
      <c r="A2840" t="s">
        <v>6538</v>
      </c>
      <c r="B2840" s="10" t="s">
        <v>6560</v>
      </c>
      <c r="C2840" t="s">
        <v>8749</v>
      </c>
      <c r="D2840" t="s">
        <v>8797</v>
      </c>
      <c r="E2840" s="9">
        <v>1550</v>
      </c>
      <c r="F2840" s="10" t="str">
        <f>+_01_CODIGOS_Y_COSTOS_xlsm[[#This Row],[FABRICA]]&amp;_01_CODIGOS_Y_COSTOS_xlsm[[#This Row],[CODIGO]]</f>
        <v>JORGE.CARBON412</v>
      </c>
      <c r="G2840"/>
      <c r="H2840"/>
      <c r="I2840"/>
      <c r="J2840"/>
      <c r="K2840"/>
      <c r="L2840"/>
    </row>
    <row r="2841" spans="1:12" x14ac:dyDescent="0.2">
      <c r="A2841" t="s">
        <v>6538</v>
      </c>
      <c r="B2841" s="10" t="s">
        <v>6563</v>
      </c>
      <c r="C2841" t="s">
        <v>8798</v>
      </c>
      <c r="D2841" t="s">
        <v>8797</v>
      </c>
      <c r="E2841" s="9">
        <v>1550</v>
      </c>
      <c r="F2841" s="10" t="str">
        <f>+_01_CODIGOS_Y_COSTOS_xlsm[[#This Row],[FABRICA]]&amp;_01_CODIGOS_Y_COSTOS_xlsm[[#This Row],[CODIGO]]</f>
        <v>JORGE.CARBON414</v>
      </c>
      <c r="G2841"/>
      <c r="H2841"/>
      <c r="I2841"/>
      <c r="J2841"/>
      <c r="K2841"/>
      <c r="L2841"/>
    </row>
    <row r="2842" spans="1:12" x14ac:dyDescent="0.2">
      <c r="A2842" t="s">
        <v>6538</v>
      </c>
      <c r="B2842" s="10" t="s">
        <v>6565</v>
      </c>
      <c r="C2842" t="s">
        <v>8734</v>
      </c>
      <c r="D2842" t="s">
        <v>8799</v>
      </c>
      <c r="E2842" s="9">
        <v>1550</v>
      </c>
      <c r="F2842" s="10" t="str">
        <f>+_01_CODIGOS_Y_COSTOS_xlsm[[#This Row],[FABRICA]]&amp;_01_CODIGOS_Y_COSTOS_xlsm[[#This Row],[CODIGO]]</f>
        <v>JORGE.CARBON415</v>
      </c>
      <c r="G2842"/>
      <c r="H2842"/>
      <c r="I2842"/>
      <c r="J2842"/>
      <c r="K2842"/>
      <c r="L2842"/>
    </row>
    <row r="2843" spans="1:12" x14ac:dyDescent="0.2">
      <c r="A2843" t="s">
        <v>6538</v>
      </c>
      <c r="B2843" s="10" t="s">
        <v>6568</v>
      </c>
      <c r="C2843" t="s">
        <v>8800</v>
      </c>
      <c r="D2843" t="s">
        <v>8799</v>
      </c>
      <c r="E2843" s="9">
        <v>1550</v>
      </c>
      <c r="F2843" s="10" t="str">
        <f>+_01_CODIGOS_Y_COSTOS_xlsm[[#This Row],[FABRICA]]&amp;_01_CODIGOS_Y_COSTOS_xlsm[[#This Row],[CODIGO]]</f>
        <v>JORGE.CARBON417</v>
      </c>
      <c r="G2843"/>
      <c r="H2843"/>
      <c r="I2843"/>
      <c r="J2843"/>
      <c r="K2843"/>
      <c r="L2843"/>
    </row>
    <row r="2844" spans="1:12" x14ac:dyDescent="0.2">
      <c r="A2844" t="s">
        <v>6538</v>
      </c>
      <c r="B2844" s="10" t="s">
        <v>6570</v>
      </c>
      <c r="C2844" t="s">
        <v>8801</v>
      </c>
      <c r="D2844" t="s">
        <v>8802</v>
      </c>
      <c r="E2844" s="9">
        <v>1550</v>
      </c>
      <c r="F2844" s="10" t="str">
        <f>+_01_CODIGOS_Y_COSTOS_xlsm[[#This Row],[FABRICA]]&amp;_01_CODIGOS_Y_COSTOS_xlsm[[#This Row],[CODIGO]]</f>
        <v>JORGE.CARBON418</v>
      </c>
      <c r="G2844"/>
      <c r="H2844"/>
      <c r="I2844"/>
      <c r="J2844"/>
      <c r="K2844"/>
      <c r="L2844"/>
    </row>
    <row r="2845" spans="1:12" x14ac:dyDescent="0.2">
      <c r="A2845" t="s">
        <v>6538</v>
      </c>
      <c r="B2845" s="10" t="s">
        <v>6573</v>
      </c>
      <c r="C2845" t="s">
        <v>8803</v>
      </c>
      <c r="D2845" t="s">
        <v>8804</v>
      </c>
      <c r="E2845" s="9">
        <v>1550</v>
      </c>
      <c r="F2845" s="10" t="str">
        <f>+_01_CODIGOS_Y_COSTOS_xlsm[[#This Row],[FABRICA]]&amp;_01_CODIGOS_Y_COSTOS_xlsm[[#This Row],[CODIGO]]</f>
        <v>JORGE.CARBON419</v>
      </c>
      <c r="G2845"/>
      <c r="H2845"/>
      <c r="I2845"/>
      <c r="J2845"/>
      <c r="K2845"/>
      <c r="L2845"/>
    </row>
    <row r="2846" spans="1:12" x14ac:dyDescent="0.2">
      <c r="A2846" t="s">
        <v>6538</v>
      </c>
      <c r="B2846" s="10" t="s">
        <v>6576</v>
      </c>
      <c r="C2846" t="s">
        <v>8805</v>
      </c>
      <c r="D2846" t="s">
        <v>8806</v>
      </c>
      <c r="E2846" s="9">
        <v>1550</v>
      </c>
      <c r="F2846" s="10" t="str">
        <f>+_01_CODIGOS_Y_COSTOS_xlsm[[#This Row],[FABRICA]]&amp;_01_CODIGOS_Y_COSTOS_xlsm[[#This Row],[CODIGO]]</f>
        <v>JORGE.CARBON420</v>
      </c>
      <c r="G2846"/>
      <c r="H2846"/>
      <c r="I2846"/>
      <c r="J2846"/>
      <c r="K2846"/>
      <c r="L2846"/>
    </row>
    <row r="2847" spans="1:12" x14ac:dyDescent="0.2">
      <c r="A2847" t="s">
        <v>6538</v>
      </c>
      <c r="B2847" s="10" t="s">
        <v>6579</v>
      </c>
      <c r="C2847" t="s">
        <v>6638</v>
      </c>
      <c r="D2847" t="s">
        <v>8807</v>
      </c>
      <c r="E2847" s="9">
        <v>2150</v>
      </c>
      <c r="F2847" s="10" t="str">
        <f>+_01_CODIGOS_Y_COSTOS_xlsm[[#This Row],[FABRICA]]&amp;_01_CODIGOS_Y_COSTOS_xlsm[[#This Row],[CODIGO]]</f>
        <v>JORGE.CARBON421(12-5)</v>
      </c>
      <c r="G2847"/>
      <c r="H2847"/>
      <c r="I2847"/>
      <c r="J2847"/>
      <c r="K2847"/>
      <c r="L2847"/>
    </row>
    <row r="2848" spans="1:12" x14ac:dyDescent="0.2">
      <c r="A2848" t="s">
        <v>6538</v>
      </c>
      <c r="B2848" s="10" t="s">
        <v>6582</v>
      </c>
      <c r="C2848" t="s">
        <v>6639</v>
      </c>
      <c r="D2848" t="s">
        <v>8807</v>
      </c>
      <c r="E2848" s="9">
        <v>2150</v>
      </c>
      <c r="F2848" s="10" t="str">
        <f>+_01_CODIGOS_Y_COSTOS_xlsm[[#This Row],[FABRICA]]&amp;_01_CODIGOS_Y_COSTOS_xlsm[[#This Row],[CODIGO]]</f>
        <v>JORGE.CARBON421(13-5)</v>
      </c>
      <c r="G2848"/>
      <c r="H2848"/>
      <c r="I2848"/>
      <c r="J2848"/>
      <c r="K2848"/>
      <c r="L2848"/>
    </row>
    <row r="2849" spans="1:12" x14ac:dyDescent="0.2">
      <c r="A2849" t="s">
        <v>6538</v>
      </c>
      <c r="B2849" s="10" t="s">
        <v>6584</v>
      </c>
      <c r="C2849" t="s">
        <v>8760</v>
      </c>
      <c r="D2849" t="s">
        <v>8799</v>
      </c>
      <c r="E2849" s="9">
        <v>1550</v>
      </c>
      <c r="F2849" s="10" t="str">
        <f>+_01_CODIGOS_Y_COSTOS_xlsm[[#This Row],[FABRICA]]&amp;_01_CODIGOS_Y_COSTOS_xlsm[[#This Row],[CODIGO]]</f>
        <v>JORGE.CARBON422</v>
      </c>
      <c r="G2849"/>
      <c r="H2849"/>
      <c r="I2849"/>
      <c r="J2849"/>
      <c r="K2849"/>
      <c r="L2849"/>
    </row>
    <row r="2850" spans="1:12" x14ac:dyDescent="0.2">
      <c r="A2850" t="s">
        <v>6538</v>
      </c>
      <c r="B2850" s="10" t="s">
        <v>6586</v>
      </c>
      <c r="C2850" t="s">
        <v>8808</v>
      </c>
      <c r="D2850" t="s">
        <v>8809</v>
      </c>
      <c r="E2850" s="9">
        <v>1550</v>
      </c>
      <c r="F2850" s="10" t="str">
        <f>+_01_CODIGOS_Y_COSTOS_xlsm[[#This Row],[FABRICA]]&amp;_01_CODIGOS_Y_COSTOS_xlsm[[#This Row],[CODIGO]]</f>
        <v>JORGE.CARBON423</v>
      </c>
      <c r="G2850"/>
      <c r="H2850"/>
      <c r="I2850"/>
      <c r="J2850"/>
      <c r="K2850"/>
      <c r="L2850"/>
    </row>
    <row r="2851" spans="1:12" x14ac:dyDescent="0.2">
      <c r="A2851" t="s">
        <v>6888</v>
      </c>
      <c r="B2851" s="10" t="s">
        <v>6923</v>
      </c>
      <c r="C2851" t="s">
        <v>8829</v>
      </c>
      <c r="D2851" t="s">
        <v>8830</v>
      </c>
      <c r="E2851" s="9">
        <v>26.5046</v>
      </c>
      <c r="F2851" s="10" t="str">
        <f>+_01_CODIGOS_Y_COSTOS_xlsm[[#This Row],[FABRICA]]&amp;_01_CODIGOS_Y_COSTOS_xlsm[[#This Row],[CODIGO]]</f>
        <v>DAHE.DIESEL0000000092</v>
      </c>
      <c r="G2851"/>
      <c r="H2851"/>
      <c r="I2851"/>
      <c r="J2851"/>
      <c r="K2851"/>
      <c r="L2851"/>
    </row>
    <row r="2852" spans="1:12" x14ac:dyDescent="0.2">
      <c r="A2852" t="s">
        <v>6888</v>
      </c>
      <c r="B2852" s="10" t="s">
        <v>6924</v>
      </c>
      <c r="C2852" t="s">
        <v>9051</v>
      </c>
      <c r="D2852" t="s">
        <v>9052</v>
      </c>
      <c r="E2852" s="9">
        <v>168.33670000000001</v>
      </c>
      <c r="F2852" s="10" t="str">
        <f>+_01_CODIGOS_Y_COSTOS_xlsm[[#This Row],[FABRICA]]&amp;_01_CODIGOS_Y_COSTOS_xlsm[[#This Row],[CODIGO]]</f>
        <v>DAHE.DIESEL0000000133</v>
      </c>
      <c r="G2852"/>
      <c r="H2852"/>
      <c r="I2852"/>
      <c r="J2852"/>
      <c r="K2852"/>
      <c r="L2852"/>
    </row>
    <row r="2853" spans="1:12" x14ac:dyDescent="0.2">
      <c r="A2853" t="s">
        <v>6888</v>
      </c>
      <c r="B2853" s="10" t="s">
        <v>6925</v>
      </c>
      <c r="C2853" t="s">
        <v>9053</v>
      </c>
      <c r="D2853" t="s">
        <v>9054</v>
      </c>
      <c r="E2853" s="9">
        <v>225.69120000000001</v>
      </c>
      <c r="F2853" s="10" t="str">
        <f>+_01_CODIGOS_Y_COSTOS_xlsm[[#This Row],[FABRICA]]&amp;_01_CODIGOS_Y_COSTOS_xlsm[[#This Row],[CODIGO]]</f>
        <v>DAHE.DIESEL0000000134</v>
      </c>
      <c r="G2853"/>
      <c r="H2853"/>
      <c r="I2853"/>
      <c r="J2853"/>
      <c r="K2853"/>
      <c r="L2853"/>
    </row>
    <row r="2854" spans="1:12" x14ac:dyDescent="0.2">
      <c r="A2854" t="s">
        <v>4142</v>
      </c>
      <c r="B2854" s="10" t="s">
        <v>6926</v>
      </c>
      <c r="C2854" t="s">
        <v>10403</v>
      </c>
      <c r="D2854" t="s">
        <v>10404</v>
      </c>
      <c r="E2854" s="9">
        <v>533.81399999999996</v>
      </c>
      <c r="F2854" s="10" t="str">
        <f>+_01_CODIGOS_Y_COSTOS_xlsm[[#This Row],[FABRICA]]&amp;_01_CODIGOS_Y_COSTOS_xlsm[[#This Row],[CODIGO]]</f>
        <v>KLOSTERCO7,5.15.3</v>
      </c>
      <c r="G2854"/>
      <c r="H2854"/>
      <c r="I2854"/>
      <c r="J2854"/>
      <c r="K2854"/>
      <c r="L2854"/>
    </row>
    <row r="2855" spans="1:12" x14ac:dyDescent="0.2">
      <c r="A2855" t="s">
        <v>6888</v>
      </c>
      <c r="B2855" s="10" t="s">
        <v>6927</v>
      </c>
      <c r="C2855" t="s">
        <v>6928</v>
      </c>
      <c r="D2855" t="s">
        <v>8831</v>
      </c>
      <c r="E2855" s="9">
        <v>88.894800000000004</v>
      </c>
      <c r="F2855" s="10" t="str">
        <f>+_01_CODIGOS_Y_COSTOS_xlsm[[#This Row],[FABRICA]]&amp;_01_CODIGOS_Y_COSTOS_xlsm[[#This Row],[CODIGO]]</f>
        <v>DAHE.DIESEL0000000135</v>
      </c>
      <c r="G2855"/>
      <c r="H2855"/>
      <c r="I2855"/>
      <c r="J2855"/>
      <c r="K2855"/>
      <c r="L2855"/>
    </row>
    <row r="2856" spans="1:12" x14ac:dyDescent="0.2">
      <c r="A2856" t="s">
        <v>6888</v>
      </c>
      <c r="B2856" s="10" t="s">
        <v>6929</v>
      </c>
      <c r="C2856" t="s">
        <v>6930</v>
      </c>
      <c r="D2856" t="s">
        <v>8832</v>
      </c>
      <c r="E2856" s="9">
        <v>262.05119999999999</v>
      </c>
      <c r="F2856" s="10" t="str">
        <f>+_01_CODIGOS_Y_COSTOS_xlsm[[#This Row],[FABRICA]]&amp;_01_CODIGOS_Y_COSTOS_xlsm[[#This Row],[CODIGO]]</f>
        <v>DAHE.DIESEL0000000070</v>
      </c>
      <c r="G2856"/>
      <c r="H2856"/>
      <c r="I2856"/>
      <c r="J2856"/>
      <c r="K2856"/>
      <c r="L2856"/>
    </row>
    <row r="2857" spans="1:12" x14ac:dyDescent="0.2">
      <c r="A2857" t="s">
        <v>6888</v>
      </c>
      <c r="B2857" s="10" t="s">
        <v>6931</v>
      </c>
      <c r="C2857" t="s">
        <v>8833</v>
      </c>
      <c r="D2857" t="s">
        <v>8834</v>
      </c>
      <c r="E2857" s="9">
        <v>118.2492</v>
      </c>
      <c r="F2857" s="10" t="str">
        <f>+_01_CODIGOS_Y_COSTOS_xlsm[[#This Row],[FABRICA]]&amp;_01_CODIGOS_Y_COSTOS_xlsm[[#This Row],[CODIGO]]</f>
        <v>DAHE.DIESEL0000000095</v>
      </c>
      <c r="G2857"/>
      <c r="H2857"/>
      <c r="I2857"/>
      <c r="J2857"/>
      <c r="K2857"/>
      <c r="L2857"/>
    </row>
    <row r="2858" spans="1:12" x14ac:dyDescent="0.2">
      <c r="A2858" t="s">
        <v>4142</v>
      </c>
      <c r="B2858" s="10" t="s">
        <v>6932</v>
      </c>
      <c r="C2858" t="s">
        <v>10405</v>
      </c>
      <c r="D2858" t="s">
        <v>10406</v>
      </c>
      <c r="E2858" s="9">
        <v>300</v>
      </c>
      <c r="F2858" s="10" t="str">
        <f>+_01_CODIGOS_Y_COSTOS_xlsm[[#This Row],[FABRICA]]&amp;_01_CODIGOS_Y_COSTOS_xlsm[[#This Row],[CODIGO]]</f>
        <v>KLOSTERCO8.13.2,5</v>
      </c>
      <c r="G2858"/>
      <c r="H2858"/>
      <c r="I2858"/>
      <c r="J2858"/>
      <c r="K2858"/>
      <c r="L2858"/>
    </row>
    <row r="2859" spans="1:12" x14ac:dyDescent="0.2">
      <c r="A2859" t="s">
        <v>6888</v>
      </c>
      <c r="B2859" s="10" t="s">
        <v>6933</v>
      </c>
      <c r="C2859" t="s">
        <v>8835</v>
      </c>
      <c r="D2859" t="s">
        <v>8836</v>
      </c>
      <c r="E2859" s="9">
        <v>81.814300000000003</v>
      </c>
      <c r="F2859" s="10" t="str">
        <f>+_01_CODIGOS_Y_COSTOS_xlsm[[#This Row],[FABRICA]]&amp;_01_CODIGOS_Y_COSTOS_xlsm[[#This Row],[CODIGO]]</f>
        <v>DAHE.DIESEL0000000093</v>
      </c>
      <c r="G2859"/>
      <c r="H2859"/>
      <c r="I2859"/>
      <c r="J2859"/>
      <c r="K2859"/>
      <c r="L2859"/>
    </row>
    <row r="2860" spans="1:12" x14ac:dyDescent="0.2">
      <c r="A2860" t="s">
        <v>6888</v>
      </c>
      <c r="B2860" s="10" t="s">
        <v>6934</v>
      </c>
      <c r="C2860" t="s">
        <v>8837</v>
      </c>
      <c r="D2860" t="s">
        <v>8838</v>
      </c>
      <c r="E2860" s="9">
        <v>125.869</v>
      </c>
      <c r="F2860" s="10" t="str">
        <f>+_01_CODIGOS_Y_COSTOS_xlsm[[#This Row],[FABRICA]]&amp;_01_CODIGOS_Y_COSTOS_xlsm[[#This Row],[CODIGO]]</f>
        <v>DAHE.DIESEL0000000072</v>
      </c>
      <c r="G2860"/>
      <c r="H2860"/>
      <c r="I2860"/>
      <c r="J2860"/>
      <c r="K2860"/>
      <c r="L2860"/>
    </row>
    <row r="2861" spans="1:12" x14ac:dyDescent="0.2">
      <c r="A2861" t="s">
        <v>6888</v>
      </c>
      <c r="B2861" s="10" t="s">
        <v>6935</v>
      </c>
      <c r="C2861" t="s">
        <v>8839</v>
      </c>
      <c r="D2861" t="s">
        <v>8840</v>
      </c>
      <c r="E2861" s="9">
        <v>166.7758</v>
      </c>
      <c r="F2861" s="10" t="str">
        <f>+_01_CODIGOS_Y_COSTOS_xlsm[[#This Row],[FABRICA]]&amp;_01_CODIGOS_Y_COSTOS_xlsm[[#This Row],[CODIGO]]</f>
        <v>DAHE.DIESEL0000000071</v>
      </c>
      <c r="G2861"/>
      <c r="H2861"/>
      <c r="I2861"/>
      <c r="J2861"/>
      <c r="K2861"/>
      <c r="L2861"/>
    </row>
    <row r="2862" spans="1:12" x14ac:dyDescent="0.2">
      <c r="A2862" t="s">
        <v>6888</v>
      </c>
      <c r="B2862" s="10" t="s">
        <v>6936</v>
      </c>
      <c r="C2862" t="s">
        <v>8841</v>
      </c>
      <c r="D2862" t="s">
        <v>8842</v>
      </c>
      <c r="E2862" s="9">
        <v>103.6908</v>
      </c>
      <c r="F2862" s="10" t="str">
        <f>+_01_CODIGOS_Y_COSTOS_xlsm[[#This Row],[FABRICA]]&amp;_01_CODIGOS_Y_COSTOS_xlsm[[#This Row],[CODIGO]]</f>
        <v>DAHE.DIESEL0000000090</v>
      </c>
      <c r="G2862"/>
      <c r="H2862"/>
      <c r="I2862"/>
      <c r="J2862"/>
      <c r="K2862"/>
      <c r="L2862"/>
    </row>
    <row r="2863" spans="1:12" x14ac:dyDescent="0.2">
      <c r="A2863" t="s">
        <v>4142</v>
      </c>
      <c r="B2863" s="10" t="s">
        <v>6937</v>
      </c>
      <c r="C2863" t="s">
        <v>10407</v>
      </c>
      <c r="D2863" t="s">
        <v>10408</v>
      </c>
      <c r="E2863" s="9">
        <v>480.64319999999998</v>
      </c>
      <c r="F2863" s="10" t="str">
        <f>+_01_CODIGOS_Y_COSTOS_xlsm[[#This Row],[FABRICA]]&amp;_01_CODIGOS_Y_COSTOS_xlsm[[#This Row],[CODIGO]]</f>
        <v>KLOSTERCO14,5.21.2</v>
      </c>
      <c r="G2863"/>
      <c r="H2863"/>
      <c r="I2863"/>
      <c r="J2863"/>
      <c r="K2863"/>
      <c r="L2863"/>
    </row>
    <row r="2864" spans="1:12" x14ac:dyDescent="0.2">
      <c r="A2864" t="s">
        <v>6888</v>
      </c>
      <c r="B2864" s="10" t="s">
        <v>6938</v>
      </c>
      <c r="C2864" t="s">
        <v>8843</v>
      </c>
      <c r="D2864" t="s">
        <v>8844</v>
      </c>
      <c r="E2864" s="9">
        <v>93.047799999999995</v>
      </c>
      <c r="F2864" s="10" t="str">
        <f>+_01_CODIGOS_Y_COSTOS_xlsm[[#This Row],[FABRICA]]&amp;_01_CODIGOS_Y_COSTOS_xlsm[[#This Row],[CODIGO]]</f>
        <v>DAHE.DIESEL0000000115</v>
      </c>
      <c r="G2864"/>
      <c r="H2864"/>
      <c r="I2864"/>
      <c r="J2864"/>
      <c r="K2864"/>
      <c r="L2864"/>
    </row>
    <row r="2865" spans="1:12" x14ac:dyDescent="0.2">
      <c r="A2865" t="s">
        <v>4142</v>
      </c>
      <c r="B2865" s="10" t="s">
        <v>6939</v>
      </c>
      <c r="C2865" t="s">
        <v>10409</v>
      </c>
      <c r="D2865" t="s">
        <v>10410</v>
      </c>
      <c r="E2865" s="9">
        <v>480.64319999999998</v>
      </c>
      <c r="F2865" s="10" t="str">
        <f>+_01_CODIGOS_Y_COSTOS_xlsm[[#This Row],[FABRICA]]&amp;_01_CODIGOS_Y_COSTOS_xlsm[[#This Row],[CODIGO]]</f>
        <v>KLOSTERCO16.21.2</v>
      </c>
      <c r="G2865"/>
      <c r="H2865"/>
      <c r="I2865"/>
      <c r="J2865"/>
      <c r="K2865"/>
      <c r="L2865"/>
    </row>
    <row r="2866" spans="1:12" x14ac:dyDescent="0.2">
      <c r="A2866" t="s">
        <v>6888</v>
      </c>
      <c r="B2866" s="10" t="s">
        <v>6940</v>
      </c>
      <c r="C2866" t="s">
        <v>8845</v>
      </c>
      <c r="D2866" t="s">
        <v>8846</v>
      </c>
      <c r="E2866" s="9">
        <v>302.56920000000002</v>
      </c>
      <c r="F2866" s="10" t="str">
        <f>+_01_CODIGOS_Y_COSTOS_xlsm[[#This Row],[FABRICA]]&amp;_01_CODIGOS_Y_COSTOS_xlsm[[#This Row],[CODIGO]]</f>
        <v>DAHE.DIESEL0000000400</v>
      </c>
      <c r="G2866"/>
      <c r="H2866"/>
      <c r="I2866"/>
      <c r="J2866"/>
      <c r="K2866"/>
      <c r="L2866"/>
    </row>
    <row r="2867" spans="1:12" x14ac:dyDescent="0.2">
      <c r="A2867" t="s">
        <v>6888</v>
      </c>
      <c r="B2867" s="10" t="s">
        <v>6941</v>
      </c>
      <c r="C2867" t="s">
        <v>8847</v>
      </c>
      <c r="D2867" t="s">
        <v>8848</v>
      </c>
      <c r="E2867" s="9">
        <v>147.10900000000001</v>
      </c>
      <c r="F2867" s="10" t="str">
        <f>+_01_CODIGOS_Y_COSTOS_xlsm[[#This Row],[FABRICA]]&amp;_01_CODIGOS_Y_COSTOS_xlsm[[#This Row],[CODIGO]]</f>
        <v>DAHE.DIESEL0000000153</v>
      </c>
      <c r="G2867"/>
      <c r="H2867"/>
      <c r="I2867"/>
      <c r="J2867"/>
      <c r="K2867"/>
      <c r="L2867"/>
    </row>
    <row r="2868" spans="1:12" x14ac:dyDescent="0.2">
      <c r="A2868" t="s">
        <v>6888</v>
      </c>
      <c r="B2868" s="10" t="s">
        <v>6942</v>
      </c>
      <c r="C2868" t="s">
        <v>8849</v>
      </c>
      <c r="D2868" t="s">
        <v>8850</v>
      </c>
      <c r="E2868" s="9">
        <v>157.33580000000001</v>
      </c>
      <c r="F2868" s="10" t="str">
        <f>+_01_CODIGOS_Y_COSTOS_xlsm[[#This Row],[FABRICA]]&amp;_01_CODIGOS_Y_COSTOS_xlsm[[#This Row],[CODIGO]]</f>
        <v>DAHE.DIESEL0000000536</v>
      </c>
      <c r="G2868"/>
      <c r="H2868"/>
      <c r="I2868"/>
      <c r="J2868"/>
      <c r="K2868"/>
      <c r="L2868"/>
    </row>
    <row r="2869" spans="1:12" x14ac:dyDescent="0.2">
      <c r="A2869" t="s">
        <v>6888</v>
      </c>
      <c r="B2869" s="10" t="s">
        <v>6943</v>
      </c>
      <c r="C2869" t="s">
        <v>8851</v>
      </c>
      <c r="D2869" t="s">
        <v>8852</v>
      </c>
      <c r="E2869" s="9">
        <v>209.78139999999999</v>
      </c>
      <c r="F2869" s="10" t="str">
        <f>+_01_CODIGOS_Y_COSTOS_xlsm[[#This Row],[FABRICA]]&amp;_01_CODIGOS_Y_COSTOS_xlsm[[#This Row],[CODIGO]]</f>
        <v>DAHE.DIESEL0000000537</v>
      </c>
      <c r="G2869"/>
      <c r="H2869"/>
      <c r="I2869"/>
      <c r="J2869"/>
      <c r="K2869"/>
      <c r="L2869"/>
    </row>
    <row r="2870" spans="1:12" x14ac:dyDescent="0.2">
      <c r="A2870" t="s">
        <v>6888</v>
      </c>
      <c r="B2870" s="10" t="s">
        <v>6944</v>
      </c>
      <c r="C2870" t="s">
        <v>8853</v>
      </c>
      <c r="D2870" t="s">
        <v>8854</v>
      </c>
      <c r="E2870" s="9">
        <v>484.93939999999998</v>
      </c>
      <c r="F2870" s="10" t="str">
        <f>+_01_CODIGOS_Y_COSTOS_xlsm[[#This Row],[FABRICA]]&amp;_01_CODIGOS_Y_COSTOS_xlsm[[#This Row],[CODIGO]]</f>
        <v>DAHE.DIESEL0000000105</v>
      </c>
      <c r="G2870"/>
      <c r="H2870"/>
      <c r="I2870"/>
      <c r="J2870"/>
      <c r="K2870"/>
      <c r="L2870"/>
    </row>
    <row r="2871" spans="1:12" x14ac:dyDescent="0.2">
      <c r="A2871" t="s">
        <v>6888</v>
      </c>
      <c r="B2871" s="10" t="s">
        <v>6945</v>
      </c>
      <c r="C2871" t="s">
        <v>8855</v>
      </c>
      <c r="D2871" t="s">
        <v>8856</v>
      </c>
      <c r="E2871" s="9">
        <v>188.40960000000001</v>
      </c>
      <c r="F2871" s="10" t="str">
        <f>+_01_CODIGOS_Y_COSTOS_xlsm[[#This Row],[FABRICA]]&amp;_01_CODIGOS_Y_COSTOS_xlsm[[#This Row],[CODIGO]]</f>
        <v>DAHE.DIESEL0000000118</v>
      </c>
      <c r="G2871"/>
      <c r="H2871"/>
      <c r="I2871"/>
      <c r="J2871"/>
      <c r="K2871"/>
      <c r="L2871"/>
    </row>
    <row r="2872" spans="1:12" x14ac:dyDescent="0.2">
      <c r="A2872" t="s">
        <v>6888</v>
      </c>
      <c r="B2872" s="10" t="s">
        <v>6946</v>
      </c>
      <c r="C2872" t="s">
        <v>6947</v>
      </c>
      <c r="D2872" t="s">
        <v>8857</v>
      </c>
      <c r="E2872" s="9">
        <v>397.3442</v>
      </c>
      <c r="F2872" s="10" t="str">
        <f>+_01_CODIGOS_Y_COSTOS_xlsm[[#This Row],[FABRICA]]&amp;_01_CODIGOS_Y_COSTOS_xlsm[[#This Row],[CODIGO]]</f>
        <v>DAHE.DIESEL0000000101</v>
      </c>
      <c r="G2872"/>
      <c r="H2872"/>
      <c r="I2872"/>
      <c r="J2872"/>
      <c r="K2872"/>
      <c r="L2872"/>
    </row>
    <row r="2873" spans="1:12" x14ac:dyDescent="0.2">
      <c r="A2873" t="s">
        <v>6888</v>
      </c>
      <c r="B2873" s="10" t="s">
        <v>6948</v>
      </c>
      <c r="C2873" t="s">
        <v>8858</v>
      </c>
      <c r="D2873" t="s">
        <v>8859</v>
      </c>
      <c r="E2873" s="9">
        <v>333.82080000000002</v>
      </c>
      <c r="F2873" s="10" t="str">
        <f>+_01_CODIGOS_Y_COSTOS_xlsm[[#This Row],[FABRICA]]&amp;_01_CODIGOS_Y_COSTOS_xlsm[[#This Row],[CODIGO]]</f>
        <v>DAHE.DIESEL0000000108</v>
      </c>
      <c r="G2873"/>
      <c r="H2873"/>
      <c r="I2873"/>
      <c r="J2873"/>
      <c r="K2873"/>
      <c r="L2873"/>
    </row>
    <row r="2874" spans="1:12" x14ac:dyDescent="0.2">
      <c r="A2874" t="s">
        <v>6888</v>
      </c>
      <c r="B2874" s="10" t="s">
        <v>6949</v>
      </c>
      <c r="C2874" t="s">
        <v>6950</v>
      </c>
      <c r="D2874" t="s">
        <v>8860</v>
      </c>
      <c r="E2874" s="9">
        <v>434.49700000000001</v>
      </c>
      <c r="F2874" s="10" t="str">
        <f>+_01_CODIGOS_Y_COSTOS_xlsm[[#This Row],[FABRICA]]&amp;_01_CODIGOS_Y_COSTOS_xlsm[[#This Row],[CODIGO]]</f>
        <v>DAHE.DIESEL0000000119</v>
      </c>
      <c r="G2874"/>
      <c r="H2874"/>
      <c r="I2874"/>
      <c r="J2874"/>
      <c r="K2874"/>
      <c r="L2874"/>
    </row>
    <row r="2875" spans="1:12" x14ac:dyDescent="0.2">
      <c r="A2875" t="s">
        <v>6888</v>
      </c>
      <c r="B2875" s="10" t="s">
        <v>6951</v>
      </c>
      <c r="C2875" t="s">
        <v>8861</v>
      </c>
      <c r="D2875" t="s">
        <v>8862</v>
      </c>
      <c r="E2875" s="9">
        <v>481.50220000000002</v>
      </c>
      <c r="F2875" s="10" t="str">
        <f>+_01_CODIGOS_Y_COSTOS_xlsm[[#This Row],[FABRICA]]&amp;_01_CODIGOS_Y_COSTOS_xlsm[[#This Row],[CODIGO]]</f>
        <v>DAHE.DIESEL0000000125</v>
      </c>
      <c r="G2875"/>
      <c r="H2875"/>
      <c r="I2875"/>
      <c r="J2875"/>
      <c r="K2875"/>
      <c r="L2875"/>
    </row>
    <row r="2876" spans="1:12" x14ac:dyDescent="0.2">
      <c r="A2876" t="s">
        <v>6888</v>
      </c>
      <c r="B2876" s="10" t="s">
        <v>6952</v>
      </c>
      <c r="C2876" t="s">
        <v>8863</v>
      </c>
      <c r="D2876" t="s">
        <v>8864</v>
      </c>
      <c r="E2876" s="9">
        <v>378.73009999999999</v>
      </c>
      <c r="F2876" s="10" t="str">
        <f>+_01_CODIGOS_Y_COSTOS_xlsm[[#This Row],[FABRICA]]&amp;_01_CODIGOS_Y_COSTOS_xlsm[[#This Row],[CODIGO]]</f>
        <v>DAHE.DIESEL0000000111</v>
      </c>
      <c r="G2876"/>
      <c r="H2876"/>
      <c r="I2876"/>
      <c r="J2876"/>
      <c r="K2876"/>
      <c r="L2876"/>
    </row>
    <row r="2877" spans="1:12" x14ac:dyDescent="0.2">
      <c r="A2877" t="s">
        <v>6888</v>
      </c>
      <c r="B2877" s="10" t="s">
        <v>6953</v>
      </c>
      <c r="C2877" t="s">
        <v>6954</v>
      </c>
      <c r="D2877" t="s">
        <v>8865</v>
      </c>
      <c r="E2877" s="9">
        <v>374.79669999999999</v>
      </c>
      <c r="F2877" s="10" t="str">
        <f>+_01_CODIGOS_Y_COSTOS_xlsm[[#This Row],[FABRICA]]&amp;_01_CODIGOS_Y_COSTOS_xlsm[[#This Row],[CODIGO]]</f>
        <v>DAHE.DIESEL0000000114</v>
      </c>
      <c r="G2877"/>
      <c r="H2877"/>
      <c r="I2877"/>
      <c r="J2877"/>
      <c r="K2877"/>
      <c r="L2877"/>
    </row>
    <row r="2878" spans="1:12" x14ac:dyDescent="0.2">
      <c r="A2878" t="s">
        <v>6888</v>
      </c>
      <c r="B2878" s="10" t="s">
        <v>6955</v>
      </c>
      <c r="C2878" t="s">
        <v>8866</v>
      </c>
      <c r="D2878" t="s">
        <v>8867</v>
      </c>
      <c r="E2878" s="9">
        <v>303.94439999999997</v>
      </c>
      <c r="F2878" s="10" t="str">
        <f>+_01_CODIGOS_Y_COSTOS_xlsm[[#This Row],[FABRICA]]&amp;_01_CODIGOS_Y_COSTOS_xlsm[[#This Row],[CODIGO]]</f>
        <v>DAHE.DIESEL0000000100</v>
      </c>
      <c r="G2878"/>
      <c r="H2878"/>
      <c r="I2878"/>
      <c r="J2878"/>
      <c r="K2878"/>
      <c r="L2878"/>
    </row>
    <row r="2879" spans="1:12" x14ac:dyDescent="0.2">
      <c r="A2879" t="s">
        <v>6888</v>
      </c>
      <c r="B2879" s="10" t="s">
        <v>6956</v>
      </c>
      <c r="C2879" t="s">
        <v>8868</v>
      </c>
      <c r="D2879" t="s">
        <v>8869</v>
      </c>
      <c r="E2879" s="9">
        <v>400.12130000000002</v>
      </c>
      <c r="F2879" s="10" t="str">
        <f>+_01_CODIGOS_Y_COSTOS_xlsm[[#This Row],[FABRICA]]&amp;_01_CODIGOS_Y_COSTOS_xlsm[[#This Row],[CODIGO]]</f>
        <v>DAHE.DIESEL0000000102</v>
      </c>
      <c r="G2879"/>
      <c r="H2879"/>
      <c r="I2879"/>
      <c r="J2879"/>
      <c r="K2879"/>
      <c r="L2879"/>
    </row>
    <row r="2880" spans="1:12" x14ac:dyDescent="0.2">
      <c r="A2880" t="s">
        <v>6888</v>
      </c>
      <c r="B2880" s="10" t="s">
        <v>6957</v>
      </c>
      <c r="C2880" t="s">
        <v>9049</v>
      </c>
      <c r="D2880" t="s">
        <v>8870</v>
      </c>
      <c r="E2880" s="9">
        <v>244.58330000000001</v>
      </c>
      <c r="F2880" s="10" t="str">
        <f>+_01_CODIGOS_Y_COSTOS_xlsm[[#This Row],[FABRICA]]&amp;_01_CODIGOS_Y_COSTOS_xlsm[[#This Row],[CODIGO]]</f>
        <v>DAHE.DIESEL00000514.1</v>
      </c>
      <c r="G2880"/>
      <c r="H2880"/>
      <c r="I2880"/>
      <c r="J2880"/>
      <c r="K2880"/>
      <c r="L2880"/>
    </row>
    <row r="2881" spans="1:12" x14ac:dyDescent="0.2">
      <c r="A2881" t="s">
        <v>6888</v>
      </c>
      <c r="B2881" s="10" t="s">
        <v>6958</v>
      </c>
      <c r="C2881" t="s">
        <v>8871</v>
      </c>
      <c r="D2881" t="s">
        <v>8872</v>
      </c>
      <c r="E2881" s="9">
        <v>203.81979999999999</v>
      </c>
      <c r="F2881" s="10" t="str">
        <f>+_01_CODIGOS_Y_COSTOS_xlsm[[#This Row],[FABRICA]]&amp;_01_CODIGOS_Y_COSTOS_xlsm[[#This Row],[CODIGO]]</f>
        <v>DAHE.DIESEL0000000514</v>
      </c>
      <c r="G2881"/>
      <c r="H2881"/>
      <c r="I2881"/>
      <c r="J2881"/>
      <c r="K2881"/>
      <c r="L2881"/>
    </row>
    <row r="2882" spans="1:12" x14ac:dyDescent="0.2">
      <c r="A2882" t="s">
        <v>6888</v>
      </c>
      <c r="B2882" s="10" t="s">
        <v>6959</v>
      </c>
      <c r="C2882" t="s">
        <v>8873</v>
      </c>
      <c r="D2882" t="s">
        <v>8874</v>
      </c>
      <c r="E2882" s="9">
        <v>15.5398</v>
      </c>
      <c r="F2882" s="10" t="str">
        <f>+_01_CODIGOS_Y_COSTOS_xlsm[[#This Row],[FABRICA]]&amp;_01_CODIGOS_Y_COSTOS_xlsm[[#This Row],[CODIGO]]</f>
        <v>DAHE.DIESEL0000000046</v>
      </c>
      <c r="G2882"/>
      <c r="H2882"/>
      <c r="I2882"/>
      <c r="J2882"/>
      <c r="K2882"/>
      <c r="L2882"/>
    </row>
    <row r="2883" spans="1:12" x14ac:dyDescent="0.2">
      <c r="A2883" t="s">
        <v>6888</v>
      </c>
      <c r="B2883" s="10" t="s">
        <v>6960</v>
      </c>
      <c r="C2883" t="s">
        <v>8875</v>
      </c>
      <c r="D2883" t="s">
        <v>8876</v>
      </c>
      <c r="E2883" s="9">
        <v>29.270199999999999</v>
      </c>
      <c r="F2883" s="10" t="str">
        <f>+_01_CODIGOS_Y_COSTOS_xlsm[[#This Row],[FABRICA]]&amp;_01_CODIGOS_Y_COSTOS_xlsm[[#This Row],[CODIGO]]</f>
        <v>DAHE.DIESEL0000000056</v>
      </c>
      <c r="G2883"/>
      <c r="H2883"/>
      <c r="I2883"/>
      <c r="J2883"/>
      <c r="K2883"/>
      <c r="L2883"/>
    </row>
    <row r="2884" spans="1:12" x14ac:dyDescent="0.2">
      <c r="A2884" t="s">
        <v>6888</v>
      </c>
      <c r="B2884" s="10" t="s">
        <v>6961</v>
      </c>
      <c r="C2884" t="s">
        <v>8877</v>
      </c>
      <c r="D2884" t="s">
        <v>8878</v>
      </c>
      <c r="E2884" s="9">
        <v>42.341000000000001</v>
      </c>
      <c r="F2884" s="10" t="str">
        <f>+_01_CODIGOS_Y_COSTOS_xlsm[[#This Row],[FABRICA]]&amp;_01_CODIGOS_Y_COSTOS_xlsm[[#This Row],[CODIGO]]</f>
        <v>DAHE.DIESEL0000000060</v>
      </c>
      <c r="G2884"/>
      <c r="H2884"/>
      <c r="I2884"/>
      <c r="J2884"/>
      <c r="K2884"/>
      <c r="L2884"/>
    </row>
    <row r="2885" spans="1:12" x14ac:dyDescent="0.2">
      <c r="A2885" t="s">
        <v>6888</v>
      </c>
      <c r="B2885" s="10" t="s">
        <v>6962</v>
      </c>
      <c r="C2885" t="s">
        <v>6963</v>
      </c>
      <c r="D2885" t="s">
        <v>8879</v>
      </c>
      <c r="E2885" s="9">
        <v>47.646700000000003</v>
      </c>
      <c r="F2885" s="10" t="str">
        <f>+_01_CODIGOS_Y_COSTOS_xlsm[[#This Row],[FABRICA]]&amp;_01_CODIGOS_Y_COSTOS_xlsm[[#This Row],[CODIGO]]</f>
        <v>DAHE.DIESEL0000000061</v>
      </c>
      <c r="G2885"/>
      <c r="H2885"/>
      <c r="I2885"/>
      <c r="J2885"/>
      <c r="K2885"/>
      <c r="L2885"/>
    </row>
    <row r="2886" spans="1:12" x14ac:dyDescent="0.2">
      <c r="A2886" t="s">
        <v>6888</v>
      </c>
      <c r="B2886" s="10" t="s">
        <v>6964</v>
      </c>
      <c r="C2886" t="s">
        <v>8880</v>
      </c>
      <c r="D2886" t="s">
        <v>8881</v>
      </c>
      <c r="E2886" s="9">
        <v>23.159199999999998</v>
      </c>
      <c r="F2886" s="10" t="str">
        <f>+_01_CODIGOS_Y_COSTOS_xlsm[[#This Row],[FABRICA]]&amp;_01_CODIGOS_Y_COSTOS_xlsm[[#This Row],[CODIGO]]</f>
        <v>DAHE.DIESEL0000000048</v>
      </c>
      <c r="G2886"/>
      <c r="H2886"/>
      <c r="I2886"/>
      <c r="J2886"/>
      <c r="K2886"/>
      <c r="L2886"/>
    </row>
    <row r="2887" spans="1:12" x14ac:dyDescent="0.2">
      <c r="A2887" t="s">
        <v>6888</v>
      </c>
      <c r="B2887" s="10" t="s">
        <v>6965</v>
      </c>
      <c r="C2887" t="s">
        <v>6966</v>
      </c>
      <c r="D2887" t="s">
        <v>8882</v>
      </c>
      <c r="E2887" s="9">
        <v>53.405299999999997</v>
      </c>
      <c r="F2887" s="10" t="str">
        <f>+_01_CODIGOS_Y_COSTOS_xlsm[[#This Row],[FABRICA]]&amp;_01_CODIGOS_Y_COSTOS_xlsm[[#This Row],[CODIGO]]</f>
        <v>DAHE.DIESEL0000000204</v>
      </c>
      <c r="G2887"/>
      <c r="H2887"/>
      <c r="I2887"/>
      <c r="J2887"/>
      <c r="K2887"/>
      <c r="L2887"/>
    </row>
    <row r="2888" spans="1:12" x14ac:dyDescent="0.2">
      <c r="A2888" t="s">
        <v>6888</v>
      </c>
      <c r="B2888" s="10" t="s">
        <v>6967</v>
      </c>
      <c r="C2888" t="s">
        <v>6968</v>
      </c>
      <c r="D2888" t="s">
        <v>8883</v>
      </c>
      <c r="E2888" s="9">
        <v>71.739400000000003</v>
      </c>
      <c r="F2888" s="10" t="str">
        <f>+_01_CODIGOS_Y_COSTOS_xlsm[[#This Row],[FABRICA]]&amp;_01_CODIGOS_Y_COSTOS_xlsm[[#This Row],[CODIGO]]</f>
        <v>DAHE.DIESEL0000000205</v>
      </c>
      <c r="G2888"/>
      <c r="H2888"/>
      <c r="I2888"/>
      <c r="J2888"/>
      <c r="K2888"/>
      <c r="L2888"/>
    </row>
    <row r="2889" spans="1:12" x14ac:dyDescent="0.2">
      <c r="A2889" t="s">
        <v>6888</v>
      </c>
      <c r="B2889" s="10" t="s">
        <v>6969</v>
      </c>
      <c r="C2889" t="s">
        <v>6970</v>
      </c>
      <c r="D2889" t="s">
        <v>8884</v>
      </c>
      <c r="E2889" s="9">
        <v>55.0426</v>
      </c>
      <c r="F2889" s="10" t="str">
        <f>+_01_CODIGOS_Y_COSTOS_xlsm[[#This Row],[FABRICA]]&amp;_01_CODIGOS_Y_COSTOS_xlsm[[#This Row],[CODIGO]]</f>
        <v>DAHE.DIESEL0000000053</v>
      </c>
      <c r="G2889"/>
      <c r="H2889"/>
      <c r="I2889"/>
      <c r="J2889"/>
      <c r="K2889"/>
      <c r="L2889"/>
    </row>
    <row r="2890" spans="1:12" x14ac:dyDescent="0.2">
      <c r="A2890" t="s">
        <v>6888</v>
      </c>
      <c r="B2890" s="10" t="s">
        <v>6971</v>
      </c>
      <c r="C2890" t="s">
        <v>6972</v>
      </c>
      <c r="D2890" t="s">
        <v>8885</v>
      </c>
      <c r="E2890" s="9">
        <v>81.615600000000001</v>
      </c>
      <c r="F2890" s="10" t="str">
        <f>+_01_CODIGOS_Y_COSTOS_xlsm[[#This Row],[FABRICA]]&amp;_01_CODIGOS_Y_COSTOS_xlsm[[#This Row],[CODIGO]]</f>
        <v>DAHE.DIESEL0000000055</v>
      </c>
      <c r="G2890"/>
      <c r="H2890"/>
      <c r="I2890"/>
      <c r="J2890"/>
      <c r="K2890"/>
      <c r="L2890"/>
    </row>
    <row r="2891" spans="1:12" x14ac:dyDescent="0.2">
      <c r="A2891" t="s">
        <v>6888</v>
      </c>
      <c r="B2891" s="10" t="s">
        <v>6889</v>
      </c>
      <c r="C2891" t="s">
        <v>6890</v>
      </c>
      <c r="D2891" t="s">
        <v>8810</v>
      </c>
      <c r="E2891" s="9">
        <v>650.94799999999998</v>
      </c>
      <c r="F2891" s="10" t="str">
        <f>+_01_CODIGOS_Y_COSTOS_xlsm[[#This Row],[FABRICA]]&amp;_01_CODIGOS_Y_COSTOS_xlsm[[#This Row],[CODIGO]]</f>
        <v>DAHE.DIESEL0000004005</v>
      </c>
      <c r="G2891"/>
      <c r="H2891"/>
      <c r="I2891"/>
      <c r="J2891"/>
      <c r="K2891"/>
      <c r="L2891"/>
    </row>
    <row r="2892" spans="1:12" x14ac:dyDescent="0.2">
      <c r="A2892" t="s">
        <v>10411</v>
      </c>
      <c r="B2892" s="10" t="s">
        <v>6891</v>
      </c>
      <c r="C2892" t="s">
        <v>6010</v>
      </c>
      <c r="D2892" t="s">
        <v>9481</v>
      </c>
      <c r="E2892" s="9">
        <v>0</v>
      </c>
      <c r="F2892" s="10" t="str">
        <f>+_01_CODIGOS_Y_COSTOS_xlsm[[#This Row],[FABRICA]]&amp;_01_CODIGOS_Y_COSTOS_xlsm[[#This Row],[CODIGO]]</f>
        <v>IMPORTACION0</v>
      </c>
      <c r="G2892"/>
      <c r="H2892"/>
      <c r="I2892"/>
      <c r="J2892"/>
      <c r="K2892"/>
      <c r="L2892"/>
    </row>
    <row r="2893" spans="1:12" x14ac:dyDescent="0.2">
      <c r="A2893" t="s">
        <v>6888</v>
      </c>
      <c r="B2893" s="10" t="s">
        <v>6892</v>
      </c>
      <c r="C2893" t="s">
        <v>8811</v>
      </c>
      <c r="D2893" t="s">
        <v>8812</v>
      </c>
      <c r="E2893" s="9">
        <v>1012.4349999999999</v>
      </c>
      <c r="F2893" s="10" t="str">
        <f>+_01_CODIGOS_Y_COSTOS_xlsm[[#This Row],[FABRICA]]&amp;_01_CODIGOS_Y_COSTOS_xlsm[[#This Row],[CODIGO]]</f>
        <v>DAHE.DIESEL0000004008</v>
      </c>
      <c r="G2893"/>
      <c r="H2893"/>
      <c r="I2893"/>
      <c r="J2893"/>
      <c r="K2893"/>
      <c r="L2893"/>
    </row>
    <row r="2894" spans="1:12" x14ac:dyDescent="0.2">
      <c r="A2894" t="s">
        <v>10411</v>
      </c>
      <c r="B2894" s="10" t="s">
        <v>6893</v>
      </c>
      <c r="C2894" t="s">
        <v>6010</v>
      </c>
      <c r="D2894" t="s">
        <v>9483</v>
      </c>
      <c r="E2894" s="9">
        <v>0</v>
      </c>
      <c r="F2894" s="10" t="str">
        <f>+_01_CODIGOS_Y_COSTOS_xlsm[[#This Row],[FABRICA]]&amp;_01_CODIGOS_Y_COSTOS_xlsm[[#This Row],[CODIGO]]</f>
        <v>IMPORTACION0</v>
      </c>
      <c r="G2894"/>
      <c r="H2894"/>
      <c r="I2894"/>
      <c r="J2894"/>
      <c r="K2894"/>
      <c r="L2894"/>
    </row>
    <row r="2895" spans="1:12" x14ac:dyDescent="0.2">
      <c r="A2895" t="s">
        <v>6888</v>
      </c>
      <c r="B2895" s="10" t="s">
        <v>6894</v>
      </c>
      <c r="C2895" t="s">
        <v>6895</v>
      </c>
      <c r="D2895" t="s">
        <v>8813</v>
      </c>
      <c r="E2895" s="9">
        <v>900.88599999999997</v>
      </c>
      <c r="F2895" s="10" t="str">
        <f>+_01_CODIGOS_Y_COSTOS_xlsm[[#This Row],[FABRICA]]&amp;_01_CODIGOS_Y_COSTOS_xlsm[[#This Row],[CODIGO]]</f>
        <v>DAHE.DIESEL0000004009</v>
      </c>
      <c r="G2895"/>
      <c r="H2895"/>
      <c r="I2895"/>
      <c r="J2895"/>
      <c r="K2895"/>
      <c r="L2895"/>
    </row>
    <row r="2896" spans="1:12" x14ac:dyDescent="0.2">
      <c r="A2896" t="s">
        <v>10411</v>
      </c>
      <c r="B2896" s="10" t="s">
        <v>6896</v>
      </c>
      <c r="C2896" t="s">
        <v>6010</v>
      </c>
      <c r="D2896" t="s">
        <v>9485</v>
      </c>
      <c r="E2896" s="9">
        <v>0</v>
      </c>
      <c r="F2896" s="10" t="str">
        <f>+_01_CODIGOS_Y_COSTOS_xlsm[[#This Row],[FABRICA]]&amp;_01_CODIGOS_Y_COSTOS_xlsm[[#This Row],[CODIGO]]</f>
        <v>IMPORTACION0</v>
      </c>
      <c r="G2896"/>
      <c r="H2896"/>
      <c r="I2896"/>
      <c r="J2896"/>
      <c r="K2896"/>
      <c r="L2896"/>
    </row>
    <row r="2897" spans="1:12" x14ac:dyDescent="0.2">
      <c r="A2897" t="s">
        <v>10411</v>
      </c>
      <c r="B2897" s="10" t="s">
        <v>6897</v>
      </c>
      <c r="C2897" t="s">
        <v>6010</v>
      </c>
      <c r="D2897" t="s">
        <v>9486</v>
      </c>
      <c r="E2897" s="9">
        <v>0</v>
      </c>
      <c r="F2897" s="10" t="str">
        <f>+_01_CODIGOS_Y_COSTOS_xlsm[[#This Row],[FABRICA]]&amp;_01_CODIGOS_Y_COSTOS_xlsm[[#This Row],[CODIGO]]</f>
        <v>IMPORTACION0</v>
      </c>
      <c r="G2897"/>
      <c r="H2897"/>
      <c r="I2897"/>
      <c r="J2897"/>
      <c r="K2897"/>
      <c r="L2897"/>
    </row>
    <row r="2898" spans="1:12" x14ac:dyDescent="0.2">
      <c r="A2898" t="s">
        <v>10411</v>
      </c>
      <c r="B2898" s="10" t="s">
        <v>6898</v>
      </c>
      <c r="C2898" t="s">
        <v>6010</v>
      </c>
      <c r="D2898" t="s">
        <v>9487</v>
      </c>
      <c r="E2898" s="9">
        <v>0</v>
      </c>
      <c r="F2898" s="10" t="str">
        <f>+_01_CODIGOS_Y_COSTOS_xlsm[[#This Row],[FABRICA]]&amp;_01_CODIGOS_Y_COSTOS_xlsm[[#This Row],[CODIGO]]</f>
        <v>IMPORTACION0</v>
      </c>
      <c r="G2898"/>
      <c r="H2898"/>
      <c r="I2898"/>
      <c r="J2898"/>
      <c r="K2898"/>
      <c r="L2898"/>
    </row>
    <row r="2899" spans="1:12" x14ac:dyDescent="0.2">
      <c r="A2899" t="s">
        <v>6888</v>
      </c>
      <c r="B2899" s="10" t="s">
        <v>6899</v>
      </c>
      <c r="C2899" t="s">
        <v>8814</v>
      </c>
      <c r="D2899" t="s">
        <v>8815</v>
      </c>
      <c r="E2899" s="9">
        <v>1052.0440000000001</v>
      </c>
      <c r="F2899" s="10" t="str">
        <f>+_01_CODIGOS_Y_COSTOS_xlsm[[#This Row],[FABRICA]]&amp;_01_CODIGOS_Y_COSTOS_xlsm[[#This Row],[CODIGO]]</f>
        <v>DAHE.DIESEL0000004017</v>
      </c>
      <c r="G2899"/>
      <c r="H2899"/>
      <c r="I2899"/>
      <c r="J2899"/>
      <c r="K2899"/>
      <c r="L2899"/>
    </row>
    <row r="2900" spans="1:12" x14ac:dyDescent="0.2">
      <c r="A2900" t="s">
        <v>6888</v>
      </c>
      <c r="B2900" s="10" t="s">
        <v>6900</v>
      </c>
      <c r="C2900" t="s">
        <v>6901</v>
      </c>
      <c r="D2900" t="s">
        <v>8816</v>
      </c>
      <c r="E2900" s="9">
        <v>1052.0440000000001</v>
      </c>
      <c r="F2900" s="10" t="str">
        <f>+_01_CODIGOS_Y_COSTOS_xlsm[[#This Row],[FABRICA]]&amp;_01_CODIGOS_Y_COSTOS_xlsm[[#This Row],[CODIGO]]</f>
        <v>DAHE.DIESEL0000004016</v>
      </c>
      <c r="G2900"/>
      <c r="H2900"/>
      <c r="I2900"/>
      <c r="J2900"/>
      <c r="K2900"/>
      <c r="L2900"/>
    </row>
    <row r="2901" spans="1:12" x14ac:dyDescent="0.2">
      <c r="A2901" t="s">
        <v>10411</v>
      </c>
      <c r="B2901" s="10" t="s">
        <v>6902</v>
      </c>
      <c r="C2901" t="s">
        <v>6010</v>
      </c>
      <c r="D2901" t="s">
        <v>9490</v>
      </c>
      <c r="E2901" s="9">
        <v>0</v>
      </c>
      <c r="F2901" s="10" t="str">
        <f>+_01_CODIGOS_Y_COSTOS_xlsm[[#This Row],[FABRICA]]&amp;_01_CODIGOS_Y_COSTOS_xlsm[[#This Row],[CODIGO]]</f>
        <v>IMPORTACION0</v>
      </c>
      <c r="G2901"/>
      <c r="H2901"/>
      <c r="I2901"/>
      <c r="J2901"/>
      <c r="K2901"/>
      <c r="L2901"/>
    </row>
    <row r="2902" spans="1:12" x14ac:dyDescent="0.2">
      <c r="A2902" t="s">
        <v>6888</v>
      </c>
      <c r="B2902" s="10" t="s">
        <v>6903</v>
      </c>
      <c r="C2902" t="s">
        <v>6811</v>
      </c>
      <c r="D2902" t="s">
        <v>8817</v>
      </c>
      <c r="E2902" s="9">
        <v>1702.6990000000001</v>
      </c>
      <c r="F2902" s="10" t="str">
        <f>+_01_CODIGOS_Y_COSTOS_xlsm[[#This Row],[FABRICA]]&amp;_01_CODIGOS_Y_COSTOS_xlsm[[#This Row],[CODIGO]]</f>
        <v>DAHE.DIESEL0000004014</v>
      </c>
      <c r="G2902"/>
      <c r="H2902"/>
      <c r="I2902"/>
      <c r="J2902"/>
      <c r="K2902"/>
      <c r="L2902"/>
    </row>
    <row r="2903" spans="1:12" x14ac:dyDescent="0.2">
      <c r="A2903" t="s">
        <v>6888</v>
      </c>
      <c r="B2903" s="10" t="s">
        <v>6904</v>
      </c>
      <c r="C2903" t="s">
        <v>6812</v>
      </c>
      <c r="D2903" t="s">
        <v>8818</v>
      </c>
      <c r="E2903" s="9">
        <v>2142.7170000000001</v>
      </c>
      <c r="F2903" s="10" t="str">
        <f>+_01_CODIGOS_Y_COSTOS_xlsm[[#This Row],[FABRICA]]&amp;_01_CODIGOS_Y_COSTOS_xlsm[[#This Row],[CODIGO]]</f>
        <v>DAHE.DIESEL0000004015</v>
      </c>
      <c r="G2903"/>
      <c r="H2903"/>
      <c r="I2903"/>
      <c r="J2903"/>
      <c r="K2903"/>
      <c r="L2903"/>
    </row>
    <row r="2904" spans="1:12" x14ac:dyDescent="0.2">
      <c r="A2904" t="s">
        <v>6888</v>
      </c>
      <c r="B2904" s="10" t="s">
        <v>6905</v>
      </c>
      <c r="C2904" t="s">
        <v>8819</v>
      </c>
      <c r="D2904" t="s">
        <v>8820</v>
      </c>
      <c r="E2904" s="9">
        <v>3515.172</v>
      </c>
      <c r="F2904" s="10" t="str">
        <f>+_01_CODIGOS_Y_COSTOS_xlsm[[#This Row],[FABRICA]]&amp;_01_CODIGOS_Y_COSTOS_xlsm[[#This Row],[CODIGO]]</f>
        <v>DAHE.DIESEL0000004018</v>
      </c>
      <c r="G2904"/>
      <c r="H2904"/>
      <c r="I2904"/>
      <c r="J2904"/>
      <c r="K2904"/>
      <c r="L2904"/>
    </row>
    <row r="2905" spans="1:12" x14ac:dyDescent="0.2">
      <c r="A2905" t="s">
        <v>6888</v>
      </c>
      <c r="B2905" s="10" t="s">
        <v>6906</v>
      </c>
      <c r="C2905" t="s">
        <v>6907</v>
      </c>
      <c r="D2905" t="s">
        <v>8821</v>
      </c>
      <c r="E2905" s="9">
        <v>1052.0440000000001</v>
      </c>
      <c r="F2905" s="10" t="str">
        <f>+_01_CODIGOS_Y_COSTOS_xlsm[[#This Row],[FABRICA]]&amp;_01_CODIGOS_Y_COSTOS_xlsm[[#This Row],[CODIGO]]</f>
        <v>DAHE.DIESEL0000004010</v>
      </c>
      <c r="G2905"/>
      <c r="H2905"/>
      <c r="I2905"/>
      <c r="J2905"/>
      <c r="K2905"/>
      <c r="L2905"/>
    </row>
    <row r="2906" spans="1:12" x14ac:dyDescent="0.2">
      <c r="A2906" t="s">
        <v>6888</v>
      </c>
      <c r="B2906" s="10" t="s">
        <v>6908</v>
      </c>
      <c r="C2906" t="s">
        <v>8822</v>
      </c>
      <c r="D2906" t="s">
        <v>8823</v>
      </c>
      <c r="E2906" s="9">
        <v>1315.163</v>
      </c>
      <c r="F2906" s="10" t="str">
        <f>+_01_CODIGOS_Y_COSTOS_xlsm[[#This Row],[FABRICA]]&amp;_01_CODIGOS_Y_COSTOS_xlsm[[#This Row],[CODIGO]]</f>
        <v>DAHE.DIESEL0000004013</v>
      </c>
      <c r="G2906"/>
      <c r="H2906"/>
      <c r="I2906"/>
      <c r="J2906"/>
      <c r="K2906"/>
      <c r="L2906"/>
    </row>
    <row r="2907" spans="1:12" x14ac:dyDescent="0.2">
      <c r="A2907" t="s">
        <v>10411</v>
      </c>
      <c r="B2907" s="10" t="s">
        <v>6909</v>
      </c>
      <c r="C2907" t="s">
        <v>6010</v>
      </c>
      <c r="D2907" t="s">
        <v>9496</v>
      </c>
      <c r="E2907" s="9">
        <v>0</v>
      </c>
      <c r="F2907" s="10" t="str">
        <f>+_01_CODIGOS_Y_COSTOS_xlsm[[#This Row],[FABRICA]]&amp;_01_CODIGOS_Y_COSTOS_xlsm[[#This Row],[CODIGO]]</f>
        <v>IMPORTACION0</v>
      </c>
      <c r="G2907"/>
      <c r="H2907"/>
      <c r="I2907"/>
      <c r="J2907"/>
      <c r="K2907"/>
      <c r="L2907"/>
    </row>
    <row r="2908" spans="1:12" x14ac:dyDescent="0.2">
      <c r="A2908" t="s">
        <v>10411</v>
      </c>
      <c r="B2908" s="10" t="s">
        <v>6910</v>
      </c>
      <c r="C2908" t="s">
        <v>6010</v>
      </c>
      <c r="D2908" t="s">
        <v>9497</v>
      </c>
      <c r="E2908" s="9">
        <v>0</v>
      </c>
      <c r="F2908" s="10" t="str">
        <f>+_01_CODIGOS_Y_COSTOS_xlsm[[#This Row],[FABRICA]]&amp;_01_CODIGOS_Y_COSTOS_xlsm[[#This Row],[CODIGO]]</f>
        <v>IMPORTACION0</v>
      </c>
      <c r="G2908"/>
      <c r="H2908"/>
      <c r="I2908"/>
      <c r="J2908"/>
      <c r="K2908"/>
      <c r="L2908"/>
    </row>
    <row r="2909" spans="1:12" x14ac:dyDescent="0.2">
      <c r="A2909" t="s">
        <v>10411</v>
      </c>
      <c r="B2909" s="10" t="s">
        <v>6911</v>
      </c>
      <c r="C2909" t="s">
        <v>6010</v>
      </c>
      <c r="D2909" t="s">
        <v>9498</v>
      </c>
      <c r="E2909" s="9">
        <v>0</v>
      </c>
      <c r="F2909" s="10" t="str">
        <f>+_01_CODIGOS_Y_COSTOS_xlsm[[#This Row],[FABRICA]]&amp;_01_CODIGOS_Y_COSTOS_xlsm[[#This Row],[CODIGO]]</f>
        <v>IMPORTACION0</v>
      </c>
      <c r="G2909"/>
      <c r="H2909"/>
      <c r="I2909"/>
      <c r="J2909"/>
      <c r="K2909"/>
      <c r="L2909"/>
    </row>
    <row r="2910" spans="1:12" x14ac:dyDescent="0.2">
      <c r="A2910" t="s">
        <v>10411</v>
      </c>
      <c r="B2910" s="10" t="s">
        <v>6912</v>
      </c>
      <c r="C2910" t="s">
        <v>6010</v>
      </c>
      <c r="D2910" t="s">
        <v>9499</v>
      </c>
      <c r="E2910" s="9">
        <v>0</v>
      </c>
      <c r="F2910" s="10" t="str">
        <f>+_01_CODIGOS_Y_COSTOS_xlsm[[#This Row],[FABRICA]]&amp;_01_CODIGOS_Y_COSTOS_xlsm[[#This Row],[CODIGO]]</f>
        <v>IMPORTACION0</v>
      </c>
      <c r="G2910"/>
      <c r="H2910"/>
      <c r="I2910"/>
      <c r="J2910"/>
      <c r="K2910"/>
      <c r="L2910"/>
    </row>
    <row r="2911" spans="1:12" x14ac:dyDescent="0.2">
      <c r="A2911" t="s">
        <v>6888</v>
      </c>
      <c r="B2911" s="10" t="s">
        <v>6913</v>
      </c>
      <c r="C2911" t="s">
        <v>6813</v>
      </c>
      <c r="D2911" t="s">
        <v>8824</v>
      </c>
      <c r="E2911" s="9">
        <v>1701.4780000000001</v>
      </c>
      <c r="F2911" s="10" t="str">
        <f>+_01_CODIGOS_Y_COSTOS_xlsm[[#This Row],[FABRICA]]&amp;_01_CODIGOS_Y_COSTOS_xlsm[[#This Row],[CODIGO]]</f>
        <v>DAHE.DIESEL0000002102</v>
      </c>
      <c r="G2911"/>
      <c r="H2911"/>
      <c r="I2911"/>
      <c r="J2911"/>
      <c r="K2911"/>
      <c r="L2911"/>
    </row>
    <row r="2912" spans="1:12" x14ac:dyDescent="0.2">
      <c r="A2912" t="s">
        <v>6888</v>
      </c>
      <c r="B2912" s="10" t="s">
        <v>6914</v>
      </c>
      <c r="C2912" t="s">
        <v>6765</v>
      </c>
      <c r="D2912" t="s">
        <v>8825</v>
      </c>
      <c r="E2912" s="9">
        <v>1644.566</v>
      </c>
      <c r="F2912" s="10" t="str">
        <f>+_01_CODIGOS_Y_COSTOS_xlsm[[#This Row],[FABRICA]]&amp;_01_CODIGOS_Y_COSTOS_xlsm[[#This Row],[CODIGO]]</f>
        <v>DAHE.DIESEL00002102-1</v>
      </c>
      <c r="G2912"/>
      <c r="H2912"/>
      <c r="I2912"/>
      <c r="J2912"/>
      <c r="K2912"/>
      <c r="L2912"/>
    </row>
    <row r="2913" spans="1:12" x14ac:dyDescent="0.2">
      <c r="A2913" t="s">
        <v>6888</v>
      </c>
      <c r="B2913" s="10" t="s">
        <v>6915</v>
      </c>
      <c r="C2913" t="s">
        <v>6766</v>
      </c>
      <c r="D2913" t="s">
        <v>8826</v>
      </c>
      <c r="E2913" s="9">
        <v>1733.11</v>
      </c>
      <c r="F2913" s="10" t="str">
        <f>+_01_CODIGOS_Y_COSTOS_xlsm[[#This Row],[FABRICA]]&amp;_01_CODIGOS_Y_COSTOS_xlsm[[#This Row],[CODIGO]]</f>
        <v>DAHE.DIESEL0000002103</v>
      </c>
      <c r="G2913"/>
      <c r="H2913"/>
      <c r="I2913"/>
      <c r="J2913"/>
      <c r="K2913"/>
      <c r="L2913"/>
    </row>
    <row r="2914" spans="1:12" x14ac:dyDescent="0.2">
      <c r="A2914" t="s">
        <v>6888</v>
      </c>
      <c r="B2914" s="10" t="s">
        <v>6916</v>
      </c>
      <c r="C2914" t="s">
        <v>6763</v>
      </c>
      <c r="D2914" t="s">
        <v>8827</v>
      </c>
      <c r="E2914" s="9">
        <v>1654.9269999999999</v>
      </c>
      <c r="F2914" s="10" t="str">
        <f>+_01_CODIGOS_Y_COSTOS_xlsm[[#This Row],[FABRICA]]&amp;_01_CODIGOS_Y_COSTOS_xlsm[[#This Row],[CODIGO]]</f>
        <v>DAHE.DIESEL00002103-2</v>
      </c>
      <c r="G2914"/>
      <c r="H2914"/>
      <c r="I2914"/>
      <c r="J2914"/>
      <c r="K2914"/>
      <c r="L2914"/>
    </row>
    <row r="2915" spans="1:12" x14ac:dyDescent="0.2">
      <c r="A2915" t="s">
        <v>6888</v>
      </c>
      <c r="B2915" s="10" t="s">
        <v>6917</v>
      </c>
      <c r="C2915" t="s">
        <v>6769</v>
      </c>
      <c r="D2915" t="s">
        <v>10307</v>
      </c>
      <c r="E2915" s="9">
        <v>2086.6149999999998</v>
      </c>
      <c r="F2915" s="10" t="str">
        <f>+_01_CODIGOS_Y_COSTOS_xlsm[[#This Row],[FABRICA]]&amp;_01_CODIGOS_Y_COSTOS_xlsm[[#This Row],[CODIGO]]</f>
        <v>DAHE.DIESEL0000002106</v>
      </c>
      <c r="G2915"/>
      <c r="H2915"/>
      <c r="I2915"/>
      <c r="J2915"/>
      <c r="K2915"/>
      <c r="L2915"/>
    </row>
    <row r="2916" spans="1:12" x14ac:dyDescent="0.2">
      <c r="A2916" t="s">
        <v>6888</v>
      </c>
      <c r="B2916" s="10" t="s">
        <v>6918</v>
      </c>
      <c r="C2916" t="s">
        <v>6767</v>
      </c>
      <c r="D2916" t="s">
        <v>10308</v>
      </c>
      <c r="E2916" s="9">
        <v>1869.5730000000001</v>
      </c>
      <c r="F2916" s="10" t="str">
        <f>+_01_CODIGOS_Y_COSTOS_xlsm[[#This Row],[FABRICA]]&amp;_01_CODIGOS_Y_COSTOS_xlsm[[#This Row],[CODIGO]]</f>
        <v>DAHE.DIESEL0000002107</v>
      </c>
      <c r="G2916"/>
      <c r="H2916"/>
      <c r="I2916"/>
      <c r="J2916"/>
      <c r="K2916"/>
      <c r="L2916"/>
    </row>
    <row r="2917" spans="1:12" x14ac:dyDescent="0.2">
      <c r="A2917" t="s">
        <v>6888</v>
      </c>
      <c r="B2917" s="10" t="s">
        <v>6919</v>
      </c>
      <c r="C2917" t="s">
        <v>6764</v>
      </c>
      <c r="D2917" t="s">
        <v>10309</v>
      </c>
      <c r="E2917" s="9">
        <v>1925.4159999999999</v>
      </c>
      <c r="F2917" s="10" t="str">
        <f>+_01_CODIGOS_Y_COSTOS_xlsm[[#This Row],[FABRICA]]&amp;_01_CODIGOS_Y_COSTOS_xlsm[[#This Row],[CODIGO]]</f>
        <v>DAHE.DIESEL0000002104</v>
      </c>
      <c r="G2917"/>
      <c r="H2917"/>
      <c r="I2917"/>
      <c r="J2917"/>
      <c r="K2917"/>
      <c r="L2917"/>
    </row>
    <row r="2918" spans="1:12" x14ac:dyDescent="0.2">
      <c r="A2918" t="s">
        <v>6888</v>
      </c>
      <c r="B2918" s="10" t="s">
        <v>6920</v>
      </c>
      <c r="C2918" t="s">
        <v>6921</v>
      </c>
      <c r="D2918" t="s">
        <v>8828</v>
      </c>
      <c r="E2918" s="9">
        <v>2615.9780000000001</v>
      </c>
      <c r="F2918" s="10" t="str">
        <f>+_01_CODIGOS_Y_COSTOS_xlsm[[#This Row],[FABRICA]]&amp;_01_CODIGOS_Y_COSTOS_xlsm[[#This Row],[CODIGO]]</f>
        <v>DAHE.DIESEL0000002108</v>
      </c>
      <c r="G2918"/>
      <c r="H2918"/>
      <c r="I2918"/>
      <c r="J2918"/>
      <c r="K2918"/>
      <c r="L2918"/>
    </row>
    <row r="2919" spans="1:12" x14ac:dyDescent="0.2">
      <c r="A2919" t="s">
        <v>6888</v>
      </c>
      <c r="B2919" s="10" t="s">
        <v>6922</v>
      </c>
      <c r="C2919" t="s">
        <v>6768</v>
      </c>
      <c r="D2919" t="s">
        <v>6770</v>
      </c>
      <c r="E2919" s="9">
        <v>2757.2869999999998</v>
      </c>
      <c r="F2919" s="10" t="str">
        <f>+_01_CODIGOS_Y_COSTOS_xlsm[[#This Row],[FABRICA]]&amp;_01_CODIGOS_Y_COSTOS_xlsm[[#This Row],[CODIGO]]</f>
        <v>DAHE.DIESEL0000002105</v>
      </c>
      <c r="G2919"/>
      <c r="H2919"/>
      <c r="I2919"/>
      <c r="J2919"/>
      <c r="K2919"/>
      <c r="L2919"/>
    </row>
    <row r="2920" spans="1:12" x14ac:dyDescent="0.2">
      <c r="A2920" t="s">
        <v>4141</v>
      </c>
      <c r="B2920" s="10" t="s">
        <v>6821</v>
      </c>
      <c r="C2920" t="s">
        <v>6973</v>
      </c>
      <c r="D2920" t="s">
        <v>6823</v>
      </c>
      <c r="E2920" s="9">
        <v>55.984499999999997</v>
      </c>
      <c r="F2920" s="10" t="str">
        <f>+_01_CODIGOS_Y_COSTOS_xlsm[[#This Row],[FABRICA]]&amp;_01_CODIGOS_Y_COSTOS_xlsm[[#This Row],[CODIGO]]</f>
        <v>ALNATBO04</v>
      </c>
      <c r="G2920"/>
      <c r="H2920"/>
      <c r="I2920"/>
      <c r="J2920"/>
      <c r="K2920"/>
      <c r="L2920"/>
    </row>
    <row r="2921" spans="1:12" x14ac:dyDescent="0.2">
      <c r="A2921" t="s">
        <v>4141</v>
      </c>
      <c r="B2921" s="10" t="s">
        <v>6824</v>
      </c>
      <c r="C2921" t="s">
        <v>6974</v>
      </c>
      <c r="D2921" t="s">
        <v>6825</v>
      </c>
      <c r="E2921" s="9">
        <v>67.181399999999996</v>
      </c>
      <c r="F2921" s="10" t="str">
        <f>+_01_CODIGOS_Y_COSTOS_xlsm[[#This Row],[FABRICA]]&amp;_01_CODIGOS_Y_COSTOS_xlsm[[#This Row],[CODIGO]]</f>
        <v>ALNATBO06</v>
      </c>
      <c r="G2921"/>
      <c r="H2921"/>
      <c r="I2921"/>
      <c r="J2921"/>
      <c r="K2921"/>
      <c r="L2921"/>
    </row>
    <row r="2922" spans="1:12" x14ac:dyDescent="0.2">
      <c r="A2922" t="s">
        <v>4141</v>
      </c>
      <c r="B2922" s="10" t="s">
        <v>6826</v>
      </c>
      <c r="C2922" t="s">
        <v>6975</v>
      </c>
      <c r="D2922" t="s">
        <v>6827</v>
      </c>
      <c r="E2922" s="9">
        <v>77.516999999999996</v>
      </c>
      <c r="F2922" s="10" t="str">
        <f>+_01_CODIGOS_Y_COSTOS_xlsm[[#This Row],[FABRICA]]&amp;_01_CODIGOS_Y_COSTOS_xlsm[[#This Row],[CODIGO]]</f>
        <v>ALNATBO08</v>
      </c>
      <c r="G2922"/>
      <c r="H2922"/>
      <c r="I2922"/>
      <c r="J2922"/>
      <c r="K2922"/>
      <c r="L2922"/>
    </row>
    <row r="2923" spans="1:12" x14ac:dyDescent="0.2">
      <c r="A2923" t="s">
        <v>4141</v>
      </c>
      <c r="B2923" s="10" t="s">
        <v>6828</v>
      </c>
      <c r="C2923" t="s">
        <v>6976</v>
      </c>
      <c r="D2923" t="s">
        <v>6829</v>
      </c>
      <c r="E2923" s="9">
        <v>100.77209999999999</v>
      </c>
      <c r="F2923" s="10" t="str">
        <f>+_01_CODIGOS_Y_COSTOS_xlsm[[#This Row],[FABRICA]]&amp;_01_CODIGOS_Y_COSTOS_xlsm[[#This Row],[CODIGO]]</f>
        <v>ALNATBO10</v>
      </c>
      <c r="G2923"/>
      <c r="H2923"/>
      <c r="I2923"/>
      <c r="J2923"/>
      <c r="K2923"/>
      <c r="L2923"/>
    </row>
    <row r="2924" spans="1:12" x14ac:dyDescent="0.2">
      <c r="A2924" t="s">
        <v>4141</v>
      </c>
      <c r="B2924" s="10" t="s">
        <v>6830</v>
      </c>
      <c r="C2924" t="s">
        <v>6977</v>
      </c>
      <c r="D2924" t="s">
        <v>6831</v>
      </c>
      <c r="E2924" s="9">
        <v>139.96119999999999</v>
      </c>
      <c r="F2924" s="10" t="str">
        <f>+_01_CODIGOS_Y_COSTOS_xlsm[[#This Row],[FABRICA]]&amp;_01_CODIGOS_Y_COSTOS_xlsm[[#This Row],[CODIGO]]</f>
        <v>ALNATBO12</v>
      </c>
      <c r="G2924"/>
      <c r="H2924"/>
      <c r="I2924"/>
      <c r="J2924"/>
      <c r="K2924"/>
      <c r="L2924"/>
    </row>
    <row r="2925" spans="1:12" x14ac:dyDescent="0.2">
      <c r="A2925" t="s">
        <v>4141</v>
      </c>
      <c r="B2925" s="10" t="s">
        <v>6832</v>
      </c>
      <c r="C2925" t="s">
        <v>6978</v>
      </c>
      <c r="D2925" t="s">
        <v>6833</v>
      </c>
      <c r="E2925" s="9">
        <v>230.7825</v>
      </c>
      <c r="F2925" s="10" t="str">
        <f>+_01_CODIGOS_Y_COSTOS_xlsm[[#This Row],[FABRICA]]&amp;_01_CODIGOS_Y_COSTOS_xlsm[[#This Row],[CODIGO]]</f>
        <v>ALNATBO14</v>
      </c>
      <c r="G2925"/>
      <c r="H2925"/>
      <c r="I2925"/>
      <c r="J2925"/>
      <c r="K2925"/>
      <c r="L2925"/>
    </row>
    <row r="2926" spans="1:12" x14ac:dyDescent="0.2">
      <c r="A2926" t="s">
        <v>4141</v>
      </c>
      <c r="B2926" s="10" t="s">
        <v>6834</v>
      </c>
      <c r="C2926" t="s">
        <v>6979</v>
      </c>
      <c r="D2926" t="s">
        <v>6835</v>
      </c>
      <c r="E2926" s="9">
        <v>303.3141</v>
      </c>
      <c r="F2926" s="10" t="str">
        <f>+_01_CODIGOS_Y_COSTOS_xlsm[[#This Row],[FABRICA]]&amp;_01_CODIGOS_Y_COSTOS_xlsm[[#This Row],[CODIGO]]</f>
        <v>ALNATBO16</v>
      </c>
      <c r="G2926"/>
      <c r="H2926"/>
      <c r="I2926"/>
      <c r="J2926"/>
      <c r="K2926"/>
      <c r="L2926"/>
    </row>
    <row r="2927" spans="1:12" x14ac:dyDescent="0.2">
      <c r="A2927" t="s">
        <v>4141</v>
      </c>
      <c r="B2927" s="10" t="s">
        <v>6836</v>
      </c>
      <c r="C2927" t="s">
        <v>6980</v>
      </c>
      <c r="D2927" t="s">
        <v>6837</v>
      </c>
      <c r="E2927" s="9">
        <v>73.210499999999996</v>
      </c>
      <c r="F2927" s="10" t="str">
        <f>+_01_CODIGOS_Y_COSTOS_xlsm[[#This Row],[FABRICA]]&amp;_01_CODIGOS_Y_COSTOS_xlsm[[#This Row],[CODIGO]]</f>
        <v>ALNATBO1/4</v>
      </c>
      <c r="G2927"/>
      <c r="H2927"/>
      <c r="I2927"/>
      <c r="J2927"/>
      <c r="K2927"/>
      <c r="L2927"/>
    </row>
    <row r="2928" spans="1:12" x14ac:dyDescent="0.2">
      <c r="A2928" t="s">
        <v>4141</v>
      </c>
      <c r="B2928" s="10" t="s">
        <v>6838</v>
      </c>
      <c r="C2928" t="s">
        <v>6981</v>
      </c>
      <c r="D2928" t="s">
        <v>6839</v>
      </c>
      <c r="E2928" s="9">
        <v>91.298599999999993</v>
      </c>
      <c r="F2928" s="10" t="str">
        <f>+_01_CODIGOS_Y_COSTOS_xlsm[[#This Row],[FABRICA]]&amp;_01_CODIGOS_Y_COSTOS_xlsm[[#This Row],[CODIGO]]</f>
        <v>ALNATBO3/8</v>
      </c>
      <c r="G2928"/>
      <c r="H2928"/>
      <c r="I2928"/>
      <c r="J2928"/>
      <c r="K2928"/>
      <c r="L2928"/>
    </row>
    <row r="2929" spans="1:12" x14ac:dyDescent="0.2">
      <c r="A2929" t="s">
        <v>4141</v>
      </c>
      <c r="B2929" s="10" t="s">
        <v>6840</v>
      </c>
      <c r="C2929" t="s">
        <v>6982</v>
      </c>
      <c r="D2929" t="s">
        <v>6841</v>
      </c>
      <c r="E2929" s="9">
        <v>139.96119999999999</v>
      </c>
      <c r="F2929" s="10" t="str">
        <f>+_01_CODIGOS_Y_COSTOS_xlsm[[#This Row],[FABRICA]]&amp;_01_CODIGOS_Y_COSTOS_xlsm[[#This Row],[CODIGO]]</f>
        <v>ALNATBO1/2</v>
      </c>
      <c r="G2929"/>
      <c r="H2929"/>
      <c r="I2929"/>
      <c r="J2929"/>
      <c r="K2929"/>
      <c r="L2929"/>
    </row>
    <row r="2930" spans="1:12" x14ac:dyDescent="0.2">
      <c r="A2930" t="s">
        <v>4141</v>
      </c>
      <c r="B2930" s="10" t="s">
        <v>6842</v>
      </c>
      <c r="C2930" t="s">
        <v>6983</v>
      </c>
      <c r="D2930" t="s">
        <v>6843</v>
      </c>
      <c r="E2930" s="9">
        <v>115.3912</v>
      </c>
      <c r="F2930" s="10" t="str">
        <f>+_01_CODIGOS_Y_COSTOS_xlsm[[#This Row],[FABRICA]]&amp;_01_CODIGOS_Y_COSTOS_xlsm[[#This Row],[CODIGO]]</f>
        <v>ALNATBI04</v>
      </c>
      <c r="G2930"/>
      <c r="H2930"/>
      <c r="I2930"/>
      <c r="J2930"/>
      <c r="K2930"/>
      <c r="L2930"/>
    </row>
    <row r="2931" spans="1:12" x14ac:dyDescent="0.2">
      <c r="A2931" t="s">
        <v>4141</v>
      </c>
      <c r="B2931" s="10" t="s">
        <v>6844</v>
      </c>
      <c r="C2931" t="s">
        <v>6984</v>
      </c>
      <c r="D2931" t="s">
        <v>6845</v>
      </c>
      <c r="E2931" s="9">
        <v>118.68810000000001</v>
      </c>
      <c r="F2931" s="10" t="str">
        <f>+_01_CODIGOS_Y_COSTOS_xlsm[[#This Row],[FABRICA]]&amp;_01_CODIGOS_Y_COSTOS_xlsm[[#This Row],[CODIGO]]</f>
        <v>ALNATBI06</v>
      </c>
      <c r="G2931"/>
      <c r="H2931"/>
      <c r="I2931"/>
      <c r="J2931"/>
      <c r="K2931"/>
      <c r="L2931"/>
    </row>
    <row r="2932" spans="1:12" x14ac:dyDescent="0.2">
      <c r="A2932" t="s">
        <v>4141</v>
      </c>
      <c r="B2932" s="10" t="s">
        <v>6846</v>
      </c>
      <c r="C2932" t="s">
        <v>6985</v>
      </c>
      <c r="D2932" t="s">
        <v>6847</v>
      </c>
      <c r="E2932" s="9">
        <v>151.65700000000001</v>
      </c>
      <c r="F2932" s="10" t="str">
        <f>+_01_CODIGOS_Y_COSTOS_xlsm[[#This Row],[FABRICA]]&amp;_01_CODIGOS_Y_COSTOS_xlsm[[#This Row],[CODIGO]]</f>
        <v>ALNATBI08</v>
      </c>
      <c r="G2932"/>
      <c r="H2932"/>
      <c r="I2932"/>
      <c r="J2932"/>
      <c r="K2932"/>
      <c r="L2932"/>
    </row>
    <row r="2933" spans="1:12" x14ac:dyDescent="0.2">
      <c r="A2933" t="s">
        <v>4141</v>
      </c>
      <c r="B2933" s="10" t="s">
        <v>6848</v>
      </c>
      <c r="C2933" t="s">
        <v>6986</v>
      </c>
      <c r="D2933" t="s">
        <v>6849</v>
      </c>
      <c r="E2933" s="9">
        <v>230.7825</v>
      </c>
      <c r="F2933" s="10" t="str">
        <f>+_01_CODIGOS_Y_COSTOS_xlsm[[#This Row],[FABRICA]]&amp;_01_CODIGOS_Y_COSTOS_xlsm[[#This Row],[CODIGO]]</f>
        <v>ALNATBI10</v>
      </c>
      <c r="G2933"/>
      <c r="H2933"/>
      <c r="I2933"/>
      <c r="J2933"/>
      <c r="K2933"/>
      <c r="L2933"/>
    </row>
    <row r="2934" spans="1:12" x14ac:dyDescent="0.2">
      <c r="A2934" t="s">
        <v>4141</v>
      </c>
      <c r="B2934" s="10" t="s">
        <v>6850</v>
      </c>
      <c r="C2934" t="s">
        <v>6987</v>
      </c>
      <c r="D2934" t="s">
        <v>6851</v>
      </c>
      <c r="E2934" s="9">
        <v>230.7825</v>
      </c>
      <c r="F2934" s="10" t="str">
        <f>+_01_CODIGOS_Y_COSTOS_xlsm[[#This Row],[FABRICA]]&amp;_01_CODIGOS_Y_COSTOS_xlsm[[#This Row],[CODIGO]]</f>
        <v>ALNATBI12</v>
      </c>
      <c r="G2934"/>
      <c r="H2934"/>
      <c r="I2934"/>
      <c r="J2934"/>
      <c r="K2934"/>
      <c r="L2934"/>
    </row>
    <row r="2935" spans="1:12" x14ac:dyDescent="0.2">
      <c r="A2935" t="s">
        <v>4141</v>
      </c>
      <c r="B2935" s="10" t="s">
        <v>6852</v>
      </c>
      <c r="C2935" t="s">
        <v>6988</v>
      </c>
      <c r="D2935" t="s">
        <v>6853</v>
      </c>
      <c r="E2935" s="9">
        <v>118.68810000000001</v>
      </c>
      <c r="F2935" s="10" t="str">
        <f>+_01_CODIGOS_Y_COSTOS_xlsm[[#This Row],[FABRICA]]&amp;_01_CODIGOS_Y_COSTOS_xlsm[[#This Row],[CODIGO]]</f>
        <v>ALNATBI1/4</v>
      </c>
      <c r="G2935"/>
      <c r="H2935"/>
      <c r="I2935"/>
      <c r="J2935"/>
      <c r="K2935"/>
      <c r="L2935"/>
    </row>
    <row r="2936" spans="1:12" x14ac:dyDescent="0.2">
      <c r="A2936" t="s">
        <v>4141</v>
      </c>
      <c r="B2936" s="10" t="s">
        <v>6854</v>
      </c>
      <c r="C2936" t="s">
        <v>6989</v>
      </c>
      <c r="D2936" t="s">
        <v>6855</v>
      </c>
      <c r="E2936" s="9">
        <v>230.7825</v>
      </c>
      <c r="F2936" s="10" t="str">
        <f>+_01_CODIGOS_Y_COSTOS_xlsm[[#This Row],[FABRICA]]&amp;_01_CODIGOS_Y_COSTOS_xlsm[[#This Row],[CODIGO]]</f>
        <v>ALNATBI3/8</v>
      </c>
      <c r="G2936"/>
      <c r="H2936"/>
      <c r="I2936"/>
      <c r="J2936"/>
      <c r="K2936"/>
      <c r="L2936"/>
    </row>
    <row r="2937" spans="1:12" x14ac:dyDescent="0.2">
      <c r="A2937" t="s">
        <v>4141</v>
      </c>
      <c r="B2937" s="10" t="s">
        <v>6856</v>
      </c>
      <c r="C2937" t="s">
        <v>6990</v>
      </c>
      <c r="D2937" t="s">
        <v>6857</v>
      </c>
      <c r="E2937" s="9">
        <v>230.7825</v>
      </c>
      <c r="F2937" s="10" t="str">
        <f>+_01_CODIGOS_Y_COSTOS_xlsm[[#This Row],[FABRICA]]&amp;_01_CODIGOS_Y_COSTOS_xlsm[[#This Row],[CODIGO]]</f>
        <v>ALNATBI1/2</v>
      </c>
      <c r="G2937"/>
      <c r="H2937"/>
      <c r="I2937"/>
      <c r="J2937"/>
      <c r="K2937"/>
      <c r="L2937"/>
    </row>
    <row r="2938" spans="1:12" x14ac:dyDescent="0.2">
      <c r="A2938" t="s">
        <v>4141</v>
      </c>
      <c r="B2938" s="10" t="s">
        <v>6858</v>
      </c>
      <c r="C2938" t="s">
        <v>6991</v>
      </c>
      <c r="D2938" t="s">
        <v>6859</v>
      </c>
      <c r="E2938" s="9">
        <v>374.17</v>
      </c>
      <c r="F2938" s="10" t="str">
        <f>+_01_CODIGOS_Y_COSTOS_xlsm[[#This Row],[FABRICA]]&amp;_01_CODIGOS_Y_COSTOS_xlsm[[#This Row],[CODIGO]]</f>
        <v>ALNAT012-01B-10</v>
      </c>
      <c r="G2938"/>
      <c r="H2938"/>
      <c r="I2938"/>
      <c r="J2938"/>
      <c r="K2938"/>
      <c r="L2938"/>
    </row>
    <row r="2939" spans="1:12" x14ac:dyDescent="0.2">
      <c r="A2939" t="s">
        <v>4141</v>
      </c>
      <c r="B2939" s="10" t="s">
        <v>6860</v>
      </c>
      <c r="C2939" t="s">
        <v>6992</v>
      </c>
      <c r="D2939" t="s">
        <v>6861</v>
      </c>
      <c r="E2939" s="9">
        <v>474.52140000000003</v>
      </c>
      <c r="F2939" s="10" t="str">
        <f>+_01_CODIGOS_Y_COSTOS_xlsm[[#This Row],[FABRICA]]&amp;_01_CODIGOS_Y_COSTOS_xlsm[[#This Row],[CODIGO]]</f>
        <v>ALNAT012-02B-10</v>
      </c>
      <c r="G2939"/>
      <c r="H2939"/>
      <c r="I2939"/>
      <c r="J2939"/>
      <c r="K2939"/>
      <c r="L2939"/>
    </row>
    <row r="2940" spans="1:12" x14ac:dyDescent="0.2">
      <c r="A2940" t="s">
        <v>4141</v>
      </c>
      <c r="B2940" s="10" t="s">
        <v>6862</v>
      </c>
      <c r="C2940" t="s">
        <v>6993</v>
      </c>
      <c r="D2940" t="s">
        <v>6863</v>
      </c>
      <c r="E2940" s="9">
        <v>690.83</v>
      </c>
      <c r="F2940" s="10" t="str">
        <f>+_01_CODIGOS_Y_COSTOS_xlsm[[#This Row],[FABRICA]]&amp;_01_CODIGOS_Y_COSTOS_xlsm[[#This Row],[CODIGO]]</f>
        <v>ALNAT012-03B-10</v>
      </c>
      <c r="G2940"/>
      <c r="H2940"/>
      <c r="I2940"/>
      <c r="J2940"/>
      <c r="K2940"/>
      <c r="L2940"/>
    </row>
    <row r="2941" spans="1:12" x14ac:dyDescent="0.2">
      <c r="A2941" t="s">
        <v>4141</v>
      </c>
      <c r="B2941" s="10" t="s">
        <v>6864</v>
      </c>
      <c r="C2941" t="s">
        <v>6994</v>
      </c>
      <c r="D2941" t="s">
        <v>6865</v>
      </c>
      <c r="E2941" s="9">
        <v>868.99739999999997</v>
      </c>
      <c r="F2941" s="10" t="str">
        <f>+_01_CODIGOS_Y_COSTOS_xlsm[[#This Row],[FABRICA]]&amp;_01_CODIGOS_Y_COSTOS_xlsm[[#This Row],[CODIGO]]</f>
        <v>ALNAT012-04B-10</v>
      </c>
      <c r="G2941"/>
      <c r="H2941"/>
      <c r="I2941"/>
      <c r="J2941"/>
      <c r="K2941"/>
      <c r="L2941"/>
    </row>
    <row r="2942" spans="1:12" x14ac:dyDescent="0.2">
      <c r="A2942" t="s">
        <v>4141</v>
      </c>
      <c r="B2942" s="10" t="s">
        <v>6866</v>
      </c>
      <c r="C2942" t="s">
        <v>6995</v>
      </c>
      <c r="D2942" t="s">
        <v>6867</v>
      </c>
      <c r="E2942" s="9">
        <v>374.17</v>
      </c>
      <c r="F2942" s="10" t="str">
        <f>+_01_CODIGOS_Y_COSTOS_xlsm[[#This Row],[FABRICA]]&amp;_01_CODIGOS_Y_COSTOS_xlsm[[#This Row],[CODIGO]]</f>
        <v>ALNAT012-80B-10</v>
      </c>
      <c r="G2942"/>
      <c r="H2942"/>
      <c r="I2942"/>
      <c r="J2942"/>
      <c r="K2942"/>
      <c r="L2942"/>
    </row>
    <row r="2943" spans="1:12" x14ac:dyDescent="0.2">
      <c r="A2943" t="s">
        <v>4141</v>
      </c>
      <c r="B2943" s="10" t="s">
        <v>6868</v>
      </c>
      <c r="C2943" t="s">
        <v>6996</v>
      </c>
      <c r="D2943" t="s">
        <v>6869</v>
      </c>
      <c r="E2943" s="9">
        <v>474.52140000000003</v>
      </c>
      <c r="F2943" s="10" t="str">
        <f>+_01_CODIGOS_Y_COSTOS_xlsm[[#This Row],[FABRICA]]&amp;_01_CODIGOS_Y_COSTOS_xlsm[[#This Row],[CODIGO]]</f>
        <v>ALNAT012-81B-10</v>
      </c>
      <c r="G2943"/>
      <c r="H2943"/>
      <c r="I2943"/>
      <c r="J2943"/>
      <c r="K2943"/>
      <c r="L2943"/>
    </row>
    <row r="2944" spans="1:12" x14ac:dyDescent="0.2">
      <c r="A2944" t="s">
        <v>4141</v>
      </c>
      <c r="B2944" s="10" t="s">
        <v>6870</v>
      </c>
      <c r="C2944" t="s">
        <v>6997</v>
      </c>
      <c r="D2944" t="s">
        <v>6871</v>
      </c>
      <c r="E2944" s="9">
        <v>690.83</v>
      </c>
      <c r="F2944" s="10" t="str">
        <f>+_01_CODIGOS_Y_COSTOS_xlsm[[#This Row],[FABRICA]]&amp;_01_CODIGOS_Y_COSTOS_xlsm[[#This Row],[CODIGO]]</f>
        <v>ALNAT012-82B-10</v>
      </c>
      <c r="G2944"/>
      <c r="H2944"/>
      <c r="I2944"/>
      <c r="J2944"/>
      <c r="K2944"/>
      <c r="L2944"/>
    </row>
    <row r="2945" spans="1:12" x14ac:dyDescent="0.2">
      <c r="A2945" t="s">
        <v>4141</v>
      </c>
      <c r="B2945" s="10" t="s">
        <v>6872</v>
      </c>
      <c r="C2945" t="s">
        <v>6998</v>
      </c>
      <c r="D2945" t="s">
        <v>6873</v>
      </c>
      <c r="E2945" s="9">
        <v>868.99739999999997</v>
      </c>
      <c r="F2945" s="10" t="str">
        <f>+_01_CODIGOS_Y_COSTOS_xlsm[[#This Row],[FABRICA]]&amp;_01_CODIGOS_Y_COSTOS_xlsm[[#This Row],[CODIGO]]</f>
        <v>ALNAT012-83B-10</v>
      </c>
      <c r="G2945"/>
      <c r="H2945"/>
      <c r="I2945"/>
      <c r="J2945"/>
      <c r="K2945"/>
      <c r="L2945"/>
    </row>
    <row r="2946" spans="1:12" x14ac:dyDescent="0.2">
      <c r="A2946" t="s">
        <v>4141</v>
      </c>
      <c r="B2946" s="10" t="s">
        <v>6874</v>
      </c>
      <c r="C2946" t="s">
        <v>6814</v>
      </c>
      <c r="D2946" t="s">
        <v>6837</v>
      </c>
      <c r="E2946" s="9">
        <v>485.58319999999998</v>
      </c>
      <c r="F2946" s="10" t="str">
        <f>+_01_CODIGOS_Y_COSTOS_xlsm[[#This Row],[FABRICA]]&amp;_01_CODIGOS_Y_COSTOS_xlsm[[#This Row],[CODIGO]]</f>
        <v>ALNAT012-01B-20</v>
      </c>
      <c r="G2946"/>
      <c r="H2946"/>
      <c r="I2946"/>
      <c r="J2946"/>
      <c r="K2946"/>
      <c r="L2946"/>
    </row>
    <row r="2947" spans="1:12" x14ac:dyDescent="0.2">
      <c r="A2947" t="s">
        <v>4141</v>
      </c>
      <c r="B2947" s="10" t="s">
        <v>6876</v>
      </c>
      <c r="C2947" t="s">
        <v>6815</v>
      </c>
      <c r="D2947" t="s">
        <v>8886</v>
      </c>
      <c r="E2947" s="9">
        <v>461.05270000000002</v>
      </c>
      <c r="F2947" s="10" t="str">
        <f>+_01_CODIGOS_Y_COSTOS_xlsm[[#This Row],[FABRICA]]&amp;_01_CODIGOS_Y_COSTOS_xlsm[[#This Row],[CODIGO]]</f>
        <v>ALNAT012-02B-20</v>
      </c>
      <c r="G2947"/>
      <c r="H2947"/>
      <c r="I2947"/>
      <c r="J2947"/>
      <c r="K2947"/>
      <c r="L2947"/>
    </row>
    <row r="2948" spans="1:12" x14ac:dyDescent="0.2">
      <c r="A2948" t="s">
        <v>4141</v>
      </c>
      <c r="B2948" s="10" t="s">
        <v>6878</v>
      </c>
      <c r="C2948" t="s">
        <v>6816</v>
      </c>
      <c r="D2948" t="s">
        <v>6839</v>
      </c>
      <c r="E2948" s="9">
        <v>1016.6064</v>
      </c>
      <c r="F2948" s="10" t="str">
        <f>+_01_CODIGOS_Y_COSTOS_xlsm[[#This Row],[FABRICA]]&amp;_01_CODIGOS_Y_COSTOS_xlsm[[#This Row],[CODIGO]]</f>
        <v>ALNAT012-03B-20</v>
      </c>
      <c r="G2948"/>
      <c r="H2948"/>
      <c r="I2948"/>
      <c r="J2948"/>
      <c r="K2948"/>
      <c r="L2948"/>
    </row>
    <row r="2949" spans="1:12" x14ac:dyDescent="0.2">
      <c r="A2949" t="s">
        <v>4141</v>
      </c>
      <c r="B2949" s="10" t="s">
        <v>6880</v>
      </c>
      <c r="C2949" t="s">
        <v>6817</v>
      </c>
      <c r="D2949" t="s">
        <v>6841</v>
      </c>
      <c r="E2949" s="9">
        <v>1371.3436999999999</v>
      </c>
      <c r="F2949" s="10" t="str">
        <f>+_01_CODIGOS_Y_COSTOS_xlsm[[#This Row],[FABRICA]]&amp;_01_CODIGOS_Y_COSTOS_xlsm[[#This Row],[CODIGO]]</f>
        <v>ALNAT012-04B-20</v>
      </c>
      <c r="G2949"/>
      <c r="H2949"/>
      <c r="I2949"/>
      <c r="J2949"/>
      <c r="K2949"/>
      <c r="L2949"/>
    </row>
    <row r="2950" spans="1:12" x14ac:dyDescent="0.2">
      <c r="A2950" t="s">
        <v>4141</v>
      </c>
      <c r="B2950" s="10" t="s">
        <v>6882</v>
      </c>
      <c r="C2950" t="s">
        <v>6818</v>
      </c>
      <c r="D2950" t="s">
        <v>6825</v>
      </c>
      <c r="E2950" s="9">
        <v>485.58319999999998</v>
      </c>
      <c r="F2950" s="10" t="str">
        <f>+_01_CODIGOS_Y_COSTOS_xlsm[[#This Row],[FABRICA]]&amp;_01_CODIGOS_Y_COSTOS_xlsm[[#This Row],[CODIGO]]</f>
        <v>ALNAT012-80B-20</v>
      </c>
      <c r="G2950"/>
      <c r="H2950"/>
      <c r="I2950"/>
      <c r="J2950"/>
      <c r="K2950"/>
      <c r="L2950"/>
    </row>
    <row r="2951" spans="1:12" x14ac:dyDescent="0.2">
      <c r="A2951" t="s">
        <v>4141</v>
      </c>
      <c r="B2951" s="10" t="s">
        <v>6884</v>
      </c>
      <c r="C2951" t="s">
        <v>6819</v>
      </c>
      <c r="D2951" t="s">
        <v>6827</v>
      </c>
      <c r="E2951" s="9">
        <v>461.05270000000002</v>
      </c>
      <c r="F2951" s="10" t="str">
        <f>+_01_CODIGOS_Y_COSTOS_xlsm[[#This Row],[FABRICA]]&amp;_01_CODIGOS_Y_COSTOS_xlsm[[#This Row],[CODIGO]]</f>
        <v>ALNAT012-81B-20</v>
      </c>
      <c r="G2951"/>
      <c r="H2951"/>
      <c r="I2951"/>
      <c r="J2951"/>
      <c r="K2951"/>
      <c r="L2951"/>
    </row>
    <row r="2952" spans="1:12" x14ac:dyDescent="0.2">
      <c r="A2952" t="s">
        <v>4141</v>
      </c>
      <c r="B2952" s="10" t="s">
        <v>6886</v>
      </c>
      <c r="C2952" t="s">
        <v>6820</v>
      </c>
      <c r="D2952" t="s">
        <v>6829</v>
      </c>
      <c r="E2952" s="9">
        <v>1016.6064</v>
      </c>
      <c r="F2952" s="10" t="str">
        <f>+_01_CODIGOS_Y_COSTOS_xlsm[[#This Row],[FABRICA]]&amp;_01_CODIGOS_Y_COSTOS_xlsm[[#This Row],[CODIGO]]</f>
        <v>ALNAT012-82B-20</v>
      </c>
      <c r="G2952"/>
      <c r="H2952"/>
      <c r="I2952"/>
      <c r="J2952"/>
      <c r="K2952"/>
      <c r="L2952"/>
    </row>
    <row r="2953" spans="1:12" x14ac:dyDescent="0.2">
      <c r="A2953" t="s">
        <v>8957</v>
      </c>
      <c r="B2953" s="10" t="s">
        <v>8898</v>
      </c>
      <c r="C2953" t="s">
        <v>8958</v>
      </c>
      <c r="D2953" t="s">
        <v>8959</v>
      </c>
      <c r="E2953" s="9">
        <v>311.99</v>
      </c>
      <c r="F2953" s="10" t="str">
        <f>+_01_CODIGOS_Y_COSTOS_xlsm[[#This Row],[FABRICA]]&amp;_01_CODIGOS_Y_COSTOS_xlsm[[#This Row],[CODIGO]]</f>
        <v>ALCIDES.TESSA512/00 - NRS</v>
      </c>
      <c r="G2953"/>
      <c r="H2953"/>
      <c r="I2953"/>
      <c r="J2953"/>
      <c r="K2953"/>
      <c r="L2953"/>
    </row>
    <row r="2954" spans="1:12" x14ac:dyDescent="0.2">
      <c r="A2954" t="s">
        <v>8957</v>
      </c>
      <c r="B2954" s="10" t="s">
        <v>8900</v>
      </c>
      <c r="C2954" t="s">
        <v>8960</v>
      </c>
      <c r="D2954" t="s">
        <v>8959</v>
      </c>
      <c r="E2954" s="9">
        <v>311.99</v>
      </c>
      <c r="F2954" s="10" t="str">
        <f>+_01_CODIGOS_Y_COSTOS_xlsm[[#This Row],[FABRICA]]&amp;_01_CODIGOS_Y_COSTOS_xlsm[[#This Row],[CODIGO]]</f>
        <v>ALCIDES.TESSA512/00 - BBJ</v>
      </c>
      <c r="G2954"/>
      <c r="H2954"/>
      <c r="I2954"/>
      <c r="J2954"/>
      <c r="K2954"/>
      <c r="L2954"/>
    </row>
    <row r="2955" spans="1:12" x14ac:dyDescent="0.2">
      <c r="A2955" t="s">
        <v>8957</v>
      </c>
      <c r="B2955" s="10" t="s">
        <v>8901</v>
      </c>
      <c r="C2955" t="s">
        <v>8961</v>
      </c>
      <c r="D2955" t="s">
        <v>8962</v>
      </c>
      <c r="E2955" s="9">
        <v>345.3</v>
      </c>
      <c r="F2955" s="10" t="str">
        <f>+_01_CODIGOS_Y_COSTOS_xlsm[[#This Row],[FABRICA]]&amp;_01_CODIGOS_Y_COSTOS_xlsm[[#This Row],[CODIGO]]</f>
        <v>ALCIDES.TESSA532/00 - BB3</v>
      </c>
      <c r="G2955"/>
      <c r="H2955"/>
      <c r="I2955"/>
      <c r="J2955"/>
      <c r="K2955"/>
      <c r="L2955"/>
    </row>
    <row r="2956" spans="1:12" x14ac:dyDescent="0.2">
      <c r="A2956" t="s">
        <v>8957</v>
      </c>
      <c r="B2956" s="10" t="s">
        <v>8902</v>
      </c>
      <c r="C2956" t="s">
        <v>8963</v>
      </c>
      <c r="D2956" t="s">
        <v>8964</v>
      </c>
      <c r="E2956" s="9">
        <v>366.11</v>
      </c>
      <c r="F2956" s="10" t="str">
        <f>+_01_CODIGOS_Y_COSTOS_xlsm[[#This Row],[FABRICA]]&amp;_01_CODIGOS_Y_COSTOS_xlsm[[#This Row],[CODIGO]]</f>
        <v>ALCIDES.TESSA552/00 - NNS</v>
      </c>
      <c r="G2956"/>
      <c r="H2956"/>
      <c r="I2956"/>
      <c r="J2956"/>
      <c r="K2956"/>
      <c r="L2956"/>
    </row>
    <row r="2957" spans="1:12" x14ac:dyDescent="0.2">
      <c r="A2957" t="s">
        <v>8957</v>
      </c>
      <c r="B2957" s="10" t="s">
        <v>8903</v>
      </c>
      <c r="C2957" t="s">
        <v>8965</v>
      </c>
      <c r="D2957" t="s">
        <v>8966</v>
      </c>
      <c r="E2957" s="9">
        <v>636.55999999999995</v>
      </c>
      <c r="F2957" s="10" t="str">
        <f>+_01_CODIGOS_Y_COSTOS_xlsm[[#This Row],[FABRICA]]&amp;_01_CODIGOS_Y_COSTOS_xlsm[[#This Row],[CODIGO]]</f>
        <v>ALCIDES.TESSA602/00 - BBO</v>
      </c>
      <c r="G2957"/>
      <c r="H2957"/>
      <c r="I2957"/>
      <c r="J2957"/>
      <c r="K2957"/>
      <c r="L2957"/>
    </row>
    <row r="2958" spans="1:12" x14ac:dyDescent="0.2">
      <c r="A2958" t="s">
        <v>8957</v>
      </c>
      <c r="B2958" s="10" t="s">
        <v>8904</v>
      </c>
      <c r="C2958" t="s">
        <v>8967</v>
      </c>
      <c r="D2958" t="s">
        <v>8968</v>
      </c>
      <c r="E2958" s="9">
        <v>509.82</v>
      </c>
      <c r="F2958" s="10" t="str">
        <f>+_01_CODIGOS_Y_COSTOS_xlsm[[#This Row],[FABRICA]]&amp;_01_CODIGOS_Y_COSTOS_xlsm[[#This Row],[CODIGO]]</f>
        <v>ALCIDES.TESSA612/00 - NBJ</v>
      </c>
      <c r="G2958"/>
      <c r="H2958"/>
      <c r="I2958"/>
      <c r="J2958"/>
      <c r="K2958"/>
      <c r="L2958"/>
    </row>
    <row r="2959" spans="1:12" x14ac:dyDescent="0.2">
      <c r="A2959" t="s">
        <v>8957</v>
      </c>
      <c r="B2959" s="10" t="s">
        <v>8905</v>
      </c>
      <c r="C2959" t="s">
        <v>8969</v>
      </c>
      <c r="D2959" t="s">
        <v>8970</v>
      </c>
      <c r="E2959" s="9">
        <v>542.01</v>
      </c>
      <c r="F2959" s="10" t="str">
        <f>+_01_CODIGOS_Y_COSTOS_xlsm[[#This Row],[FABRICA]]&amp;_01_CODIGOS_Y_COSTOS_xlsm[[#This Row],[CODIGO]]</f>
        <v>ALCIDES.TESSA652/00 - NNS</v>
      </c>
      <c r="G2959"/>
      <c r="H2959"/>
      <c r="I2959"/>
      <c r="J2959"/>
      <c r="K2959"/>
      <c r="L2959"/>
    </row>
    <row r="2960" spans="1:12" x14ac:dyDescent="0.2">
      <c r="A2960" t="s">
        <v>8957</v>
      </c>
      <c r="B2960" s="10" t="s">
        <v>8906</v>
      </c>
      <c r="C2960" t="s">
        <v>8971</v>
      </c>
      <c r="D2960" t="s">
        <v>8972</v>
      </c>
      <c r="E2960" s="9">
        <v>1026.1400000000001</v>
      </c>
      <c r="F2960" s="10" t="str">
        <f>+_01_CODIGOS_Y_COSTOS_xlsm[[#This Row],[FABRICA]]&amp;_01_CODIGOS_Y_COSTOS_xlsm[[#This Row],[CODIGO]]</f>
        <v>ALCIDES.TESSA642/01 - NBX</v>
      </c>
      <c r="G2960"/>
      <c r="H2960"/>
      <c r="I2960"/>
      <c r="J2960"/>
      <c r="K2960"/>
      <c r="L2960"/>
    </row>
    <row r="2961" spans="1:12" x14ac:dyDescent="0.2">
      <c r="A2961" t="s">
        <v>8957</v>
      </c>
      <c r="B2961" s="10" t="s">
        <v>8907</v>
      </c>
      <c r="C2961" t="s">
        <v>8973</v>
      </c>
      <c r="D2961" t="s">
        <v>8974</v>
      </c>
      <c r="E2961" s="9">
        <v>569.41999999999996</v>
      </c>
      <c r="F2961" s="10" t="str">
        <f>+_01_CODIGOS_Y_COSTOS_xlsm[[#This Row],[FABRICA]]&amp;_01_CODIGOS_Y_COSTOS_xlsm[[#This Row],[CODIGO]]</f>
        <v>ALCIDES.TESSA1012/00 - NB0</v>
      </c>
      <c r="G2961"/>
      <c r="H2961"/>
      <c r="I2961"/>
      <c r="J2961"/>
      <c r="K2961"/>
      <c r="L2961"/>
    </row>
    <row r="2962" spans="1:12" x14ac:dyDescent="0.2">
      <c r="A2962" t="s">
        <v>8957</v>
      </c>
      <c r="B2962" s="10" t="s">
        <v>8908</v>
      </c>
      <c r="C2962" t="s">
        <v>8975</v>
      </c>
      <c r="D2962" t="s">
        <v>8976</v>
      </c>
      <c r="E2962" s="9">
        <v>964.37</v>
      </c>
      <c r="F2962" s="10" t="str">
        <f>+_01_CODIGOS_Y_COSTOS_xlsm[[#This Row],[FABRICA]]&amp;_01_CODIGOS_Y_COSTOS_xlsm[[#This Row],[CODIGO]]</f>
        <v>ALCIDES.TESSA1212/00 - NB0</v>
      </c>
      <c r="G2962"/>
      <c r="H2962"/>
      <c r="I2962"/>
      <c r="J2962"/>
      <c r="K2962"/>
      <c r="L2962"/>
    </row>
    <row r="2963" spans="1:12" x14ac:dyDescent="0.2">
      <c r="A2963" t="s">
        <v>8957</v>
      </c>
      <c r="B2963" s="10" t="s">
        <v>8909</v>
      </c>
      <c r="C2963" t="s">
        <v>8977</v>
      </c>
      <c r="D2963" t="s">
        <v>8978</v>
      </c>
      <c r="E2963" s="9">
        <v>2202.4299999999998</v>
      </c>
      <c r="F2963" s="10" t="str">
        <f>+_01_CODIGOS_Y_COSTOS_xlsm[[#This Row],[FABRICA]]&amp;_01_CODIGOS_Y_COSTOS_xlsm[[#This Row],[CODIGO]]</f>
        <v>ALCIDES.TESSA1272/02 - NG</v>
      </c>
      <c r="G2963"/>
      <c r="H2963"/>
      <c r="I2963"/>
      <c r="J2963"/>
      <c r="K2963"/>
      <c r="L2963"/>
    </row>
    <row r="2964" spans="1:12" x14ac:dyDescent="0.2">
      <c r="A2964" t="s">
        <v>8957</v>
      </c>
      <c r="B2964" s="10" t="s">
        <v>8910</v>
      </c>
      <c r="C2964" t="s">
        <v>8979</v>
      </c>
      <c r="D2964" t="s">
        <v>8980</v>
      </c>
      <c r="E2964" s="9">
        <v>450</v>
      </c>
      <c r="F2964" s="10" t="str">
        <f>+_01_CODIGOS_Y_COSTOS_xlsm[[#This Row],[FABRICA]]&amp;_01_CODIGOS_Y_COSTOS_xlsm[[#This Row],[CODIGO]]</f>
        <v>ALCIDES.TESSA1512/00 - BBJ</v>
      </c>
      <c r="G2964"/>
      <c r="H2964"/>
      <c r="I2964"/>
      <c r="J2964"/>
      <c r="K2964"/>
      <c r="L2964"/>
    </row>
    <row r="2965" spans="1:12" x14ac:dyDescent="0.2">
      <c r="A2965" t="s">
        <v>8957</v>
      </c>
      <c r="B2965" s="10" t="s">
        <v>8911</v>
      </c>
      <c r="C2965" t="s">
        <v>10310</v>
      </c>
      <c r="D2965" t="s">
        <v>8981</v>
      </c>
      <c r="E2965" s="9">
        <v>523.03</v>
      </c>
      <c r="F2965" s="10" t="str">
        <f>+_01_CODIGOS_Y_COSTOS_xlsm[[#This Row],[FABRICA]]&amp;_01_CODIGOS_Y_COSTOS_xlsm[[#This Row],[CODIGO]]</f>
        <v>ALCIDES.TESSA1612/00 - NBJ</v>
      </c>
      <c r="G2965"/>
      <c r="H2965"/>
      <c r="I2965"/>
      <c r="J2965"/>
      <c r="K2965"/>
      <c r="L2965"/>
    </row>
    <row r="2966" spans="1:12" x14ac:dyDescent="0.2">
      <c r="A2966" t="s">
        <v>8957</v>
      </c>
      <c r="B2966" s="10" t="s">
        <v>8912</v>
      </c>
      <c r="C2966" t="s">
        <v>8982</v>
      </c>
      <c r="D2966" t="s">
        <v>8983</v>
      </c>
      <c r="E2966" s="9">
        <v>639.30999999999995</v>
      </c>
      <c r="F2966" s="10" t="str">
        <f>+_01_CODIGOS_Y_COSTOS_xlsm[[#This Row],[FABRICA]]&amp;_01_CODIGOS_Y_COSTOS_xlsm[[#This Row],[CODIGO]]</f>
        <v>ALCIDES.TESSA1632/00 - NB3</v>
      </c>
      <c r="G2966"/>
      <c r="H2966"/>
      <c r="I2966"/>
      <c r="J2966"/>
      <c r="K2966"/>
      <c r="L2966"/>
    </row>
    <row r="2967" spans="1:12" x14ac:dyDescent="0.2">
      <c r="A2967" t="s">
        <v>8957</v>
      </c>
      <c r="B2967" s="10" t="s">
        <v>8913</v>
      </c>
      <c r="C2967" t="s">
        <v>8984</v>
      </c>
      <c r="D2967" t="s">
        <v>8985</v>
      </c>
      <c r="E2967" s="9">
        <v>555.79</v>
      </c>
      <c r="F2967" s="10" t="str">
        <f>+_01_CODIGOS_Y_COSTOS_xlsm[[#This Row],[FABRICA]]&amp;_01_CODIGOS_Y_COSTOS_xlsm[[#This Row],[CODIGO]]</f>
        <v>ALCIDES.TESSA1652/00 - NRS</v>
      </c>
      <c r="G2967"/>
      <c r="H2967"/>
      <c r="I2967"/>
      <c r="J2967"/>
      <c r="K2967"/>
      <c r="L2967"/>
    </row>
    <row r="2968" spans="1:12" x14ac:dyDescent="0.2">
      <c r="A2968" t="s">
        <v>8957</v>
      </c>
      <c r="B2968" s="10" t="s">
        <v>8914</v>
      </c>
      <c r="C2968" t="s">
        <v>8986</v>
      </c>
      <c r="D2968" t="s">
        <v>8987</v>
      </c>
      <c r="E2968" s="9">
        <v>899.25</v>
      </c>
      <c r="F2968" s="10" t="str">
        <f>+_01_CODIGOS_Y_COSTOS_xlsm[[#This Row],[FABRICA]]&amp;_01_CODIGOS_Y_COSTOS_xlsm[[#This Row],[CODIGO]]</f>
        <v>ALCIDES.TESSA1812/00 - NBJ</v>
      </c>
      <c r="G2968"/>
      <c r="H2968"/>
      <c r="I2968"/>
      <c r="J2968"/>
      <c r="K2968"/>
      <c r="L2968"/>
    </row>
    <row r="2969" spans="1:12" x14ac:dyDescent="0.2">
      <c r="A2969" t="s">
        <v>8957</v>
      </c>
      <c r="B2969" s="10" t="s">
        <v>8915</v>
      </c>
      <c r="C2969" t="s">
        <v>8988</v>
      </c>
      <c r="D2969" t="s">
        <v>8989</v>
      </c>
      <c r="E2969" s="9">
        <v>1118.48</v>
      </c>
      <c r="F2969" s="10" t="str">
        <f>+_01_CODIGOS_Y_COSTOS_xlsm[[#This Row],[FABRICA]]&amp;_01_CODIGOS_Y_COSTOS_xlsm[[#This Row],[CODIGO]]</f>
        <v>ALCIDES.TESSA1832/00 - NBN</v>
      </c>
      <c r="G2969"/>
      <c r="H2969"/>
      <c r="I2969"/>
      <c r="J2969"/>
      <c r="K2969"/>
      <c r="L2969"/>
    </row>
    <row r="2970" spans="1:12" x14ac:dyDescent="0.2">
      <c r="A2970" t="s">
        <v>8957</v>
      </c>
      <c r="B2970" s="10" t="s">
        <v>8916</v>
      </c>
      <c r="C2970" t="s">
        <v>8990</v>
      </c>
      <c r="D2970" t="s">
        <v>8991</v>
      </c>
      <c r="E2970" s="9">
        <v>1702.54</v>
      </c>
      <c r="F2970" s="10" t="str">
        <f>+_01_CODIGOS_Y_COSTOS_xlsm[[#This Row],[FABRICA]]&amp;_01_CODIGOS_Y_COSTOS_xlsm[[#This Row],[CODIGO]]</f>
        <v>ALCIDES.TESSA1872/02 - NG</v>
      </c>
      <c r="G2970"/>
      <c r="H2970"/>
      <c r="I2970"/>
      <c r="J2970"/>
      <c r="K2970"/>
      <c r="L2970"/>
    </row>
    <row r="2971" spans="1:12" x14ac:dyDescent="0.2">
      <c r="A2971" t="s">
        <v>8957</v>
      </c>
      <c r="B2971" s="10" t="s">
        <v>8917</v>
      </c>
      <c r="C2971" t="s">
        <v>8992</v>
      </c>
      <c r="D2971" t="s">
        <v>8993</v>
      </c>
      <c r="E2971" s="9">
        <v>476.32</v>
      </c>
      <c r="F2971" s="10" t="str">
        <f>+_01_CODIGOS_Y_COSTOS_xlsm[[#This Row],[FABRICA]]&amp;_01_CODIGOS_Y_COSTOS_xlsm[[#This Row],[CODIGO]]</f>
        <v>ALCIDES.TESSA2512/00 - BBJ</v>
      </c>
      <c r="G2971"/>
      <c r="H2971"/>
      <c r="I2971"/>
      <c r="J2971"/>
      <c r="K2971"/>
      <c r="L2971"/>
    </row>
    <row r="2972" spans="1:12" x14ac:dyDescent="0.2">
      <c r="A2972" t="s">
        <v>8957</v>
      </c>
      <c r="B2972" s="10" t="s">
        <v>8918</v>
      </c>
      <c r="C2972" t="s">
        <v>8994</v>
      </c>
      <c r="D2972" t="s">
        <v>8993</v>
      </c>
      <c r="E2972" s="9">
        <v>476.32</v>
      </c>
      <c r="F2972" s="10" t="str">
        <f>+_01_CODIGOS_Y_COSTOS_xlsm[[#This Row],[FABRICA]]&amp;_01_CODIGOS_Y_COSTOS_xlsm[[#This Row],[CODIGO]]</f>
        <v>ALCIDES.TESSA2512/00 - NNS</v>
      </c>
      <c r="G2972"/>
      <c r="H2972"/>
      <c r="I2972"/>
      <c r="J2972"/>
      <c r="K2972"/>
      <c r="L2972"/>
    </row>
    <row r="2973" spans="1:12" x14ac:dyDescent="0.2">
      <c r="A2973" t="s">
        <v>8957</v>
      </c>
      <c r="B2973" s="10" t="s">
        <v>8919</v>
      </c>
      <c r="C2973" t="s">
        <v>8995</v>
      </c>
      <c r="D2973" t="s">
        <v>8996</v>
      </c>
      <c r="E2973" s="9">
        <v>524.04</v>
      </c>
      <c r="F2973" s="10" t="str">
        <f>+_01_CODIGOS_Y_COSTOS_xlsm[[#This Row],[FABRICA]]&amp;_01_CODIGOS_Y_COSTOS_xlsm[[#This Row],[CODIGO]]</f>
        <v>ALCIDES.TESSA2523/00 - BB</v>
      </c>
      <c r="G2973"/>
      <c r="H2973"/>
      <c r="I2973"/>
      <c r="J2973"/>
      <c r="K2973"/>
      <c r="L2973"/>
    </row>
    <row r="2974" spans="1:12" x14ac:dyDescent="0.2">
      <c r="A2974" t="s">
        <v>8957</v>
      </c>
      <c r="B2974" s="10" t="s">
        <v>8920</v>
      </c>
      <c r="C2974" t="s">
        <v>8997</v>
      </c>
      <c r="D2974" t="s">
        <v>8998</v>
      </c>
      <c r="E2974" s="9">
        <v>505.12</v>
      </c>
      <c r="F2974" s="10" t="str">
        <f>+_01_CODIGOS_Y_COSTOS_xlsm[[#This Row],[FABRICA]]&amp;_01_CODIGOS_Y_COSTOS_xlsm[[#This Row],[CODIGO]]</f>
        <v>ALCIDES.TESSA2552/00 - NB0</v>
      </c>
      <c r="G2974"/>
      <c r="H2974"/>
      <c r="I2974"/>
      <c r="J2974"/>
      <c r="K2974"/>
      <c r="L2974"/>
    </row>
    <row r="2975" spans="1:12" x14ac:dyDescent="0.2">
      <c r="A2975" t="s">
        <v>8957</v>
      </c>
      <c r="B2975" s="10" t="s">
        <v>8921</v>
      </c>
      <c r="C2975" t="s">
        <v>8999</v>
      </c>
      <c r="D2975" t="s">
        <v>8998</v>
      </c>
      <c r="E2975" s="9">
        <v>505.12</v>
      </c>
      <c r="F2975" s="10" t="str">
        <f>+_01_CODIGOS_Y_COSTOS_xlsm[[#This Row],[FABRICA]]&amp;_01_CODIGOS_Y_COSTOS_xlsm[[#This Row],[CODIGO]]</f>
        <v>ALCIDES.TESSA2552/00 - NRS</v>
      </c>
      <c r="G2975"/>
      <c r="H2975"/>
      <c r="I2975"/>
      <c r="J2975"/>
      <c r="K2975"/>
      <c r="L2975"/>
    </row>
    <row r="2976" spans="1:12" x14ac:dyDescent="0.2">
      <c r="A2976" t="s">
        <v>8957</v>
      </c>
      <c r="B2976" s="10" t="s">
        <v>8922</v>
      </c>
      <c r="C2976" t="s">
        <v>9000</v>
      </c>
      <c r="D2976" t="s">
        <v>9001</v>
      </c>
      <c r="E2976" s="9">
        <v>638.98</v>
      </c>
      <c r="F2976" s="10" t="str">
        <f>+_01_CODIGOS_Y_COSTOS_xlsm[[#This Row],[FABRICA]]&amp;_01_CODIGOS_Y_COSTOS_xlsm[[#This Row],[CODIGO]]</f>
        <v>ALCIDES.TESSA2702/00 - NB4</v>
      </c>
      <c r="G2976"/>
      <c r="H2976"/>
      <c r="I2976"/>
      <c r="J2976"/>
      <c r="K2976"/>
      <c r="L2976"/>
    </row>
    <row r="2977" spans="1:12" x14ac:dyDescent="0.2">
      <c r="A2977" t="s">
        <v>8957</v>
      </c>
      <c r="B2977" s="10" t="s">
        <v>8923</v>
      </c>
      <c r="C2977" t="s">
        <v>9002</v>
      </c>
      <c r="D2977" t="s">
        <v>9003</v>
      </c>
      <c r="E2977" s="9">
        <v>518.65</v>
      </c>
      <c r="F2977" s="10" t="str">
        <f>+_01_CODIGOS_Y_COSTOS_xlsm[[#This Row],[FABRICA]]&amp;_01_CODIGOS_Y_COSTOS_xlsm[[#This Row],[CODIGO]]</f>
        <v>ALCIDES.TESSA2712/00 - NRS</v>
      </c>
      <c r="G2977"/>
      <c r="H2977"/>
      <c r="I2977"/>
      <c r="J2977"/>
      <c r="K2977"/>
      <c r="L2977"/>
    </row>
    <row r="2978" spans="1:12" x14ac:dyDescent="0.2">
      <c r="A2978" t="s">
        <v>8957</v>
      </c>
      <c r="B2978" s="10" t="s">
        <v>8924</v>
      </c>
      <c r="C2978" t="s">
        <v>9004</v>
      </c>
      <c r="D2978" t="s">
        <v>9003</v>
      </c>
      <c r="E2978" s="9">
        <v>518.65</v>
      </c>
      <c r="F2978" s="10" t="str">
        <f>+_01_CODIGOS_Y_COSTOS_xlsm[[#This Row],[FABRICA]]&amp;_01_CODIGOS_Y_COSTOS_xlsm[[#This Row],[CODIGO]]</f>
        <v>ALCIDES.TESSA2712/00 - NB0</v>
      </c>
      <c r="G2978"/>
      <c r="H2978"/>
      <c r="I2978"/>
      <c r="J2978"/>
      <c r="K2978"/>
      <c r="L2978"/>
    </row>
    <row r="2979" spans="1:12" x14ac:dyDescent="0.2">
      <c r="A2979" t="s">
        <v>8957</v>
      </c>
      <c r="B2979" s="10" t="s">
        <v>8925</v>
      </c>
      <c r="C2979" t="s">
        <v>9005</v>
      </c>
      <c r="D2979" t="s">
        <v>9006</v>
      </c>
      <c r="E2979" s="9">
        <v>631.78</v>
      </c>
      <c r="F2979" s="10" t="str">
        <f>+_01_CODIGOS_Y_COSTOS_xlsm[[#This Row],[FABRICA]]&amp;_01_CODIGOS_Y_COSTOS_xlsm[[#This Row],[CODIGO]]</f>
        <v>ALCIDES.TESSA2732/00 - NNI</v>
      </c>
      <c r="G2979"/>
      <c r="H2979"/>
      <c r="I2979"/>
      <c r="J2979"/>
      <c r="K2979"/>
      <c r="L2979"/>
    </row>
    <row r="2980" spans="1:12" x14ac:dyDescent="0.2">
      <c r="A2980" t="s">
        <v>8957</v>
      </c>
      <c r="B2980" s="10" t="s">
        <v>8926</v>
      </c>
      <c r="C2980" t="s">
        <v>9007</v>
      </c>
      <c r="D2980" t="s">
        <v>9008</v>
      </c>
      <c r="E2980" s="9">
        <v>539.79</v>
      </c>
      <c r="F2980" s="10" t="str">
        <f>+_01_CODIGOS_Y_COSTOS_xlsm[[#This Row],[FABRICA]]&amp;_01_CODIGOS_Y_COSTOS_xlsm[[#This Row],[CODIGO]]</f>
        <v>ALCIDES.TESSA2752/00 - NRS</v>
      </c>
      <c r="G2980"/>
      <c r="H2980"/>
      <c r="I2980"/>
      <c r="J2980"/>
      <c r="K2980"/>
      <c r="L2980"/>
    </row>
    <row r="2981" spans="1:12" x14ac:dyDescent="0.2">
      <c r="A2981" t="s">
        <v>8957</v>
      </c>
      <c r="B2981" s="10" t="s">
        <v>8927</v>
      </c>
      <c r="C2981" t="s">
        <v>9009</v>
      </c>
      <c r="D2981" t="s">
        <v>9008</v>
      </c>
      <c r="E2981" s="9">
        <v>539.79</v>
      </c>
      <c r="F2981" s="10" t="str">
        <f>+_01_CODIGOS_Y_COSTOS_xlsm[[#This Row],[FABRICA]]&amp;_01_CODIGOS_Y_COSTOS_xlsm[[#This Row],[CODIGO]]</f>
        <v>ALCIDES.TESSA2752/00 - BB0</v>
      </c>
      <c r="G2981"/>
      <c r="H2981"/>
      <c r="I2981"/>
      <c r="J2981"/>
      <c r="K2981"/>
      <c r="L2981"/>
    </row>
    <row r="2982" spans="1:12" x14ac:dyDescent="0.2">
      <c r="A2982" t="s">
        <v>8957</v>
      </c>
      <c r="B2982" s="10" t="s">
        <v>8928</v>
      </c>
      <c r="C2982" t="s">
        <v>9010</v>
      </c>
      <c r="D2982" t="s">
        <v>9011</v>
      </c>
      <c r="E2982" s="9">
        <v>546.70000000000005</v>
      </c>
      <c r="F2982" s="10" t="str">
        <f>+_01_CODIGOS_Y_COSTOS_xlsm[[#This Row],[FABRICA]]&amp;_01_CODIGOS_Y_COSTOS_xlsm[[#This Row],[CODIGO]]</f>
        <v>ALCIDES.TESSA2812/00 - NRS</v>
      </c>
      <c r="G2982"/>
      <c r="H2982"/>
      <c r="I2982"/>
      <c r="J2982"/>
      <c r="K2982"/>
      <c r="L2982"/>
    </row>
    <row r="2983" spans="1:12" x14ac:dyDescent="0.2">
      <c r="A2983" t="s">
        <v>8957</v>
      </c>
      <c r="B2983" s="10" t="s">
        <v>8929</v>
      </c>
      <c r="C2983" t="s">
        <v>9012</v>
      </c>
      <c r="D2983" t="s">
        <v>9013</v>
      </c>
      <c r="E2983" s="9">
        <v>659.84</v>
      </c>
      <c r="F2983" s="10" t="str">
        <f>+_01_CODIGOS_Y_COSTOS_xlsm[[#This Row],[FABRICA]]&amp;_01_CODIGOS_Y_COSTOS_xlsm[[#This Row],[CODIGO]]</f>
        <v>ALCIDES.TESSA2832/00 - NNI</v>
      </c>
      <c r="G2983"/>
      <c r="H2983"/>
      <c r="I2983"/>
      <c r="J2983"/>
      <c r="K2983"/>
      <c r="L2983"/>
    </row>
    <row r="2984" spans="1:12" x14ac:dyDescent="0.2">
      <c r="A2984" t="s">
        <v>8957</v>
      </c>
      <c r="B2984" s="10" t="s">
        <v>8930</v>
      </c>
      <c r="C2984" t="s">
        <v>9014</v>
      </c>
      <c r="D2984" t="s">
        <v>9015</v>
      </c>
      <c r="E2984" s="9">
        <v>576.12</v>
      </c>
      <c r="F2984" s="10" t="str">
        <f>+_01_CODIGOS_Y_COSTOS_xlsm[[#This Row],[FABRICA]]&amp;_01_CODIGOS_Y_COSTOS_xlsm[[#This Row],[CODIGO]]</f>
        <v>ALCIDES.TESSA2852/00 - NB0</v>
      </c>
      <c r="G2984"/>
      <c r="H2984"/>
      <c r="I2984"/>
      <c r="J2984"/>
      <c r="K2984"/>
      <c r="L2984"/>
    </row>
    <row r="2985" spans="1:12" x14ac:dyDescent="0.2">
      <c r="A2985" t="s">
        <v>8957</v>
      </c>
      <c r="B2985" s="10" t="s">
        <v>8931</v>
      </c>
      <c r="C2985" t="s">
        <v>9016</v>
      </c>
      <c r="D2985" t="s">
        <v>9017</v>
      </c>
      <c r="E2985" s="9">
        <v>270.45999999999998</v>
      </c>
      <c r="F2985" s="10" t="str">
        <f>+_01_CODIGOS_Y_COSTOS_xlsm[[#This Row],[FABRICA]]&amp;_01_CODIGOS_Y_COSTOS_xlsm[[#This Row],[CODIGO]]</f>
        <v>ALCIDES.TESSA2912/00 - NRS</v>
      </c>
      <c r="G2985"/>
      <c r="H2985"/>
      <c r="I2985"/>
      <c r="J2985"/>
      <c r="K2985"/>
      <c r="L2985"/>
    </row>
    <row r="2986" spans="1:12" x14ac:dyDescent="0.2">
      <c r="A2986" t="s">
        <v>8957</v>
      </c>
      <c r="B2986" s="10" t="s">
        <v>8932</v>
      </c>
      <c r="C2986" t="s">
        <v>9018</v>
      </c>
      <c r="D2986" t="s">
        <v>9017</v>
      </c>
      <c r="E2986" s="9">
        <v>270.45999999999998</v>
      </c>
      <c r="F2986" s="10" t="str">
        <f>+_01_CODIGOS_Y_COSTOS_xlsm[[#This Row],[FABRICA]]&amp;_01_CODIGOS_Y_COSTOS_xlsm[[#This Row],[CODIGO]]</f>
        <v>ALCIDES.TESSA2912/00 - NB0</v>
      </c>
      <c r="G2986"/>
      <c r="H2986"/>
      <c r="I2986"/>
      <c r="J2986"/>
      <c r="K2986"/>
      <c r="L2986"/>
    </row>
    <row r="2987" spans="1:12" x14ac:dyDescent="0.2">
      <c r="A2987" t="s">
        <v>8957</v>
      </c>
      <c r="B2987" s="10" t="s">
        <v>8933</v>
      </c>
      <c r="C2987" t="s">
        <v>9019</v>
      </c>
      <c r="D2987" t="s">
        <v>9017</v>
      </c>
      <c r="E2987" s="9">
        <v>270.45999999999998</v>
      </c>
      <c r="F2987" s="10" t="str">
        <f>+_01_CODIGOS_Y_COSTOS_xlsm[[#This Row],[FABRICA]]&amp;_01_CODIGOS_Y_COSTOS_xlsm[[#This Row],[CODIGO]]</f>
        <v>ALCIDES.TESSA2912/00 - BB0</v>
      </c>
      <c r="G2987"/>
      <c r="H2987"/>
      <c r="I2987"/>
      <c r="J2987"/>
      <c r="K2987"/>
      <c r="L2987"/>
    </row>
    <row r="2988" spans="1:12" x14ac:dyDescent="0.2">
      <c r="A2988" t="s">
        <v>8957</v>
      </c>
      <c r="B2988" s="10" t="s">
        <v>8934</v>
      </c>
      <c r="C2988" t="s">
        <v>9020</v>
      </c>
      <c r="D2988" t="s">
        <v>9021</v>
      </c>
      <c r="E2988" s="9">
        <v>294.70999999999998</v>
      </c>
      <c r="F2988" s="10" t="str">
        <f>+_01_CODIGOS_Y_COSTOS_xlsm[[#This Row],[FABRICA]]&amp;_01_CODIGOS_Y_COSTOS_xlsm[[#This Row],[CODIGO]]</f>
        <v>ALCIDES.TESSA2932/00 - BB3</v>
      </c>
      <c r="G2988"/>
      <c r="H2988"/>
      <c r="I2988"/>
      <c r="J2988"/>
      <c r="K2988"/>
      <c r="L2988"/>
    </row>
    <row r="2989" spans="1:12" x14ac:dyDescent="0.2">
      <c r="A2989" t="s">
        <v>8957</v>
      </c>
      <c r="B2989" s="10" t="s">
        <v>8935</v>
      </c>
      <c r="C2989" t="s">
        <v>9022</v>
      </c>
      <c r="D2989" t="s">
        <v>9023</v>
      </c>
      <c r="E2989" s="9">
        <v>723.46</v>
      </c>
      <c r="F2989" s="10" t="str">
        <f>+_01_CODIGOS_Y_COSTOS_xlsm[[#This Row],[FABRICA]]&amp;_01_CODIGOS_Y_COSTOS_xlsm[[#This Row],[CODIGO]]</f>
        <v>ALCIDES.TESSA3660/00</v>
      </c>
      <c r="G2989"/>
      <c r="H2989"/>
      <c r="I2989"/>
      <c r="J2989"/>
      <c r="K2989"/>
      <c r="L2989"/>
    </row>
    <row r="2990" spans="1:12" x14ac:dyDescent="0.2">
      <c r="A2990" t="s">
        <v>8957</v>
      </c>
      <c r="B2990" s="10" t="s">
        <v>8936</v>
      </c>
      <c r="C2990" t="s">
        <v>9024</v>
      </c>
      <c r="D2990" t="s">
        <v>9025</v>
      </c>
      <c r="E2990" s="9">
        <v>528.17999999999995</v>
      </c>
      <c r="F2990" s="10" t="str">
        <f>+_01_CODIGOS_Y_COSTOS_xlsm[[#This Row],[FABRICA]]&amp;_01_CODIGOS_Y_COSTOS_xlsm[[#This Row],[CODIGO]]</f>
        <v>ALCIDES.TESSA942/00 - NB</v>
      </c>
      <c r="G2990"/>
      <c r="H2990"/>
      <c r="I2990"/>
      <c r="J2990"/>
      <c r="K2990"/>
      <c r="L2990"/>
    </row>
    <row r="2991" spans="1:12" x14ac:dyDescent="0.2">
      <c r="A2991" t="s">
        <v>8957</v>
      </c>
      <c r="B2991" s="10" t="s">
        <v>8937</v>
      </c>
      <c r="C2991" t="s">
        <v>9026</v>
      </c>
      <c r="D2991" t="s">
        <v>9027</v>
      </c>
      <c r="E2991" s="9">
        <v>749.44</v>
      </c>
      <c r="F2991" s="10" t="str">
        <f>+_01_CODIGOS_Y_COSTOS_xlsm[[#This Row],[FABRICA]]&amp;_01_CODIGOS_Y_COSTOS_xlsm[[#This Row],[CODIGO]]</f>
        <v>ALCIDES.TESSA1656/00 - NN</v>
      </c>
      <c r="G2991"/>
      <c r="H2991"/>
      <c r="I2991"/>
      <c r="J2991"/>
      <c r="K2991"/>
      <c r="L2991"/>
    </row>
    <row r="2992" spans="1:12" x14ac:dyDescent="0.2">
      <c r="A2992" t="s">
        <v>8957</v>
      </c>
      <c r="B2992" s="10" t="s">
        <v>8938</v>
      </c>
      <c r="C2992" t="s">
        <v>9028</v>
      </c>
      <c r="D2992" t="s">
        <v>9029</v>
      </c>
      <c r="E2992" s="9">
        <v>583.22</v>
      </c>
      <c r="F2992" s="10" t="str">
        <f>+_01_CODIGOS_Y_COSTOS_xlsm[[#This Row],[FABRICA]]&amp;_01_CODIGOS_Y_COSTOS_xlsm[[#This Row],[CODIGO]]</f>
        <v>ALCIDES.TESSA1700/00 - BLA</v>
      </c>
      <c r="G2992"/>
      <c r="H2992"/>
      <c r="I2992"/>
      <c r="J2992"/>
      <c r="K2992"/>
      <c r="L2992"/>
    </row>
    <row r="2993" spans="1:12" x14ac:dyDescent="0.2">
      <c r="A2993" t="s">
        <v>8957</v>
      </c>
      <c r="B2993" s="10" t="s">
        <v>8939</v>
      </c>
      <c r="C2993" t="s">
        <v>9030</v>
      </c>
      <c r="D2993" t="s">
        <v>9031</v>
      </c>
      <c r="E2993" s="9">
        <v>433.32</v>
      </c>
      <c r="F2993" s="10" t="str">
        <f>+_01_CODIGOS_Y_COSTOS_xlsm[[#This Row],[FABRICA]]&amp;_01_CODIGOS_Y_COSTOS_xlsm[[#This Row],[CODIGO]]</f>
        <v>ALCIDES.TESSA1712/00 - BLA</v>
      </c>
      <c r="G2993"/>
      <c r="H2993"/>
      <c r="I2993"/>
      <c r="J2993"/>
      <c r="K2993"/>
      <c r="L2993"/>
    </row>
    <row r="2994" spans="1:12" x14ac:dyDescent="0.2">
      <c r="A2994" t="s">
        <v>8957</v>
      </c>
      <c r="B2994" s="10" t="s">
        <v>8940</v>
      </c>
      <c r="C2994" t="s">
        <v>9032</v>
      </c>
      <c r="D2994" t="s">
        <v>9033</v>
      </c>
      <c r="E2994" s="9">
        <v>854.39</v>
      </c>
      <c r="F2994" s="10" t="str">
        <f>+_01_CODIGOS_Y_COSTOS_xlsm[[#This Row],[FABRICA]]&amp;_01_CODIGOS_Y_COSTOS_xlsm[[#This Row],[CODIGO]]</f>
        <v>ALCIDES.TESSA3760/00</v>
      </c>
      <c r="G2994"/>
      <c r="H2994"/>
      <c r="I2994"/>
      <c r="J2994"/>
      <c r="K2994"/>
      <c r="L2994"/>
    </row>
    <row r="2995" spans="1:12" x14ac:dyDescent="0.2">
      <c r="A2995" t="s">
        <v>8957</v>
      </c>
      <c r="B2995" s="10" t="s">
        <v>8941</v>
      </c>
      <c r="C2995" t="s">
        <v>9034</v>
      </c>
      <c r="D2995" t="s">
        <v>9035</v>
      </c>
      <c r="E2995" s="9">
        <v>778.4</v>
      </c>
      <c r="F2995" s="10" t="str">
        <f>+_01_CODIGOS_Y_COSTOS_xlsm[[#This Row],[FABRICA]]&amp;_01_CODIGOS_Y_COSTOS_xlsm[[#This Row],[CODIGO]]</f>
        <v>ALCIDES.TESSA3763/00</v>
      </c>
      <c r="G2995"/>
      <c r="H2995"/>
      <c r="I2995"/>
      <c r="J2995"/>
      <c r="K2995"/>
      <c r="L2995"/>
    </row>
    <row r="2996" spans="1:12" x14ac:dyDescent="0.2">
      <c r="A2996" t="s">
        <v>8957</v>
      </c>
      <c r="B2996" s="10" t="s">
        <v>8942</v>
      </c>
      <c r="C2996" t="s">
        <v>9036</v>
      </c>
      <c r="D2996" t="s">
        <v>9037</v>
      </c>
      <c r="E2996" s="9">
        <v>552.99</v>
      </c>
      <c r="F2996" s="10" t="str">
        <f>+_01_CODIGOS_Y_COSTOS_xlsm[[#This Row],[FABRICA]]&amp;_01_CODIGOS_Y_COSTOS_xlsm[[#This Row],[CODIGO]]</f>
        <v>ALCIDES.TESSA4906/00 - NNX</v>
      </c>
      <c r="G2996"/>
      <c r="H2996"/>
      <c r="I2996"/>
      <c r="J2996"/>
      <c r="K2996"/>
      <c r="L2996"/>
    </row>
    <row r="2997" spans="1:12" x14ac:dyDescent="0.2">
      <c r="A2997" t="s">
        <v>8957</v>
      </c>
      <c r="B2997" s="10" t="s">
        <v>8943</v>
      </c>
      <c r="C2997" t="s">
        <v>9038</v>
      </c>
      <c r="D2997" t="s">
        <v>9039</v>
      </c>
      <c r="E2997" s="9">
        <v>215</v>
      </c>
      <c r="F2997" s="10" t="str">
        <f>+_01_CODIGOS_Y_COSTOS_xlsm[[#This Row],[FABRICA]]&amp;_01_CODIGOS_Y_COSTOS_xlsm[[#This Row],[CODIGO]]</f>
        <v>ALCIDES.TESSA606/00 - NG</v>
      </c>
      <c r="G2997"/>
      <c r="H2997"/>
      <c r="I2997"/>
      <c r="J2997"/>
      <c r="K2997"/>
      <c r="L2997"/>
    </row>
    <row r="2998" spans="1:12" x14ac:dyDescent="0.2">
      <c r="A2998" t="s">
        <v>8957</v>
      </c>
      <c r="B2998" s="10" t="s">
        <v>8899</v>
      </c>
      <c r="C2998" t="s">
        <v>6010</v>
      </c>
      <c r="D2998" t="s">
        <v>6010</v>
      </c>
      <c r="E2998" s="9">
        <v>0</v>
      </c>
      <c r="F2998" s="10" t="str">
        <f>+_01_CODIGOS_Y_COSTOS_xlsm[[#This Row],[FABRICA]]&amp;_01_CODIGOS_Y_COSTOS_xlsm[[#This Row],[CODIGO]]</f>
        <v>ALCIDES.TESSA0</v>
      </c>
      <c r="G2998"/>
      <c r="H2998"/>
      <c r="I2998"/>
      <c r="J2998"/>
      <c r="K2998"/>
      <c r="L2998"/>
    </row>
    <row r="2999" spans="1:12" x14ac:dyDescent="0.2">
      <c r="A2999" t="s">
        <v>10411</v>
      </c>
      <c r="B2999" s="10" t="s">
        <v>9510</v>
      </c>
      <c r="C2999" t="s">
        <v>10412</v>
      </c>
      <c r="D2999" t="s">
        <v>9512</v>
      </c>
      <c r="E2999" s="9">
        <v>97.892799999999994</v>
      </c>
      <c r="F2999" s="10" t="str">
        <f>+_01_CODIGOS_Y_COSTOS_xlsm[[#This Row],[FABRICA]]&amp;_01_CODIGOS_Y_COSTOS_xlsm[[#This Row],[CODIGO]]</f>
        <v>IMPORTACIONC0071</v>
      </c>
      <c r="G2999"/>
      <c r="H2999"/>
      <c r="I2999"/>
      <c r="J2999"/>
      <c r="K2999"/>
      <c r="L2999"/>
    </row>
    <row r="3000" spans="1:12" x14ac:dyDescent="0.2">
      <c r="A3000" t="s">
        <v>10411</v>
      </c>
      <c r="B3000" s="10" t="s">
        <v>9513</v>
      </c>
      <c r="C3000" t="s">
        <v>10413</v>
      </c>
      <c r="D3000" t="s">
        <v>9512</v>
      </c>
      <c r="E3000" s="9">
        <v>92.134399999999999</v>
      </c>
      <c r="F3000" s="10" t="str">
        <f>+_01_CODIGOS_Y_COSTOS_xlsm[[#This Row],[FABRICA]]&amp;_01_CODIGOS_Y_COSTOS_xlsm[[#This Row],[CODIGO]]</f>
        <v>IMPORTACIONC0334</v>
      </c>
      <c r="G3000"/>
      <c r="H3000"/>
      <c r="I3000"/>
      <c r="J3000"/>
      <c r="K3000"/>
      <c r="L3000"/>
    </row>
    <row r="3001" spans="1:12" x14ac:dyDescent="0.2">
      <c r="A3001" t="s">
        <v>10411</v>
      </c>
      <c r="B3001" s="10" t="s">
        <v>9514</v>
      </c>
      <c r="C3001" t="s">
        <v>10414</v>
      </c>
      <c r="D3001" t="s">
        <v>9515</v>
      </c>
      <c r="E3001" s="9">
        <v>109.4096</v>
      </c>
      <c r="F3001" s="10" t="str">
        <f>+_01_CODIGOS_Y_COSTOS_xlsm[[#This Row],[FABRICA]]&amp;_01_CODIGOS_Y_COSTOS_xlsm[[#This Row],[CODIGO]]</f>
        <v>IMPORTACIONC3342</v>
      </c>
      <c r="G3001"/>
      <c r="H3001"/>
      <c r="I3001"/>
      <c r="J3001"/>
      <c r="K3001"/>
      <c r="L3001"/>
    </row>
    <row r="3002" spans="1:12" x14ac:dyDescent="0.2">
      <c r="A3002" t="s">
        <v>10411</v>
      </c>
      <c r="B3002" s="10" t="s">
        <v>9516</v>
      </c>
      <c r="C3002" t="s">
        <v>10415</v>
      </c>
      <c r="D3002" t="s">
        <v>9517</v>
      </c>
      <c r="E3002" s="9">
        <v>115.16800000000001</v>
      </c>
      <c r="F3002" s="10" t="str">
        <f>+_01_CODIGOS_Y_COSTOS_xlsm[[#This Row],[FABRICA]]&amp;_01_CODIGOS_Y_COSTOS_xlsm[[#This Row],[CODIGO]]</f>
        <v>IMPORTACIONC0141</v>
      </c>
      <c r="G3002"/>
      <c r="H3002"/>
      <c r="I3002"/>
      <c r="J3002"/>
      <c r="K3002"/>
      <c r="L3002"/>
    </row>
    <row r="3003" spans="1:12" x14ac:dyDescent="0.2">
      <c r="A3003" t="s">
        <v>10411</v>
      </c>
      <c r="B3003" s="10" t="s">
        <v>9518</v>
      </c>
      <c r="C3003" t="s">
        <v>10416</v>
      </c>
      <c r="D3003" t="s">
        <v>9519</v>
      </c>
      <c r="E3003" s="9">
        <v>63.342399999999998</v>
      </c>
      <c r="F3003" s="10" t="str">
        <f>+_01_CODIGOS_Y_COSTOS_xlsm[[#This Row],[FABRICA]]&amp;_01_CODIGOS_Y_COSTOS_xlsm[[#This Row],[CODIGO]]</f>
        <v>IMPORTACIONC0429</v>
      </c>
      <c r="G3003"/>
      <c r="H3003"/>
      <c r="I3003"/>
      <c r="J3003"/>
      <c r="K3003"/>
      <c r="L3003"/>
    </row>
    <row r="3004" spans="1:12" x14ac:dyDescent="0.2">
      <c r="A3004" t="s">
        <v>10411</v>
      </c>
      <c r="B3004" s="10" t="s">
        <v>9520</v>
      </c>
      <c r="C3004" t="s">
        <v>10417</v>
      </c>
      <c r="D3004" t="s">
        <v>9521</v>
      </c>
      <c r="E3004" s="9">
        <v>143.96</v>
      </c>
      <c r="F3004" s="10" t="str">
        <f>+_01_CODIGOS_Y_COSTOS_xlsm[[#This Row],[FABRICA]]&amp;_01_CODIGOS_Y_COSTOS_xlsm[[#This Row],[CODIGO]]</f>
        <v>IMPORTACIONC0435</v>
      </c>
      <c r="G3004"/>
      <c r="H3004"/>
      <c r="I3004"/>
      <c r="J3004"/>
      <c r="K3004"/>
      <c r="L3004"/>
    </row>
    <row r="3005" spans="1:12" x14ac:dyDescent="0.2">
      <c r="A3005" t="s">
        <v>10411</v>
      </c>
      <c r="B3005" s="10" t="s">
        <v>9522</v>
      </c>
      <c r="C3005" t="s">
        <v>10418</v>
      </c>
      <c r="D3005" t="s">
        <v>9523</v>
      </c>
      <c r="E3005" s="9">
        <v>109.4096</v>
      </c>
      <c r="F3005" s="10" t="str">
        <f>+_01_CODIGOS_Y_COSTOS_xlsm[[#This Row],[FABRICA]]&amp;_01_CODIGOS_Y_COSTOS_xlsm[[#This Row],[CODIGO]]</f>
        <v>IMPORTACIONC3340</v>
      </c>
      <c r="G3005"/>
      <c r="H3005"/>
      <c r="I3005"/>
      <c r="J3005"/>
      <c r="K3005"/>
      <c r="L3005"/>
    </row>
    <row r="3006" spans="1:12" x14ac:dyDescent="0.2">
      <c r="A3006" t="s">
        <v>10411</v>
      </c>
      <c r="B3006" s="10" t="s">
        <v>9524</v>
      </c>
      <c r="C3006" t="s">
        <v>10419</v>
      </c>
      <c r="D3006" t="s">
        <v>9525</v>
      </c>
      <c r="E3006" s="9">
        <v>83.496799999999993</v>
      </c>
      <c r="F3006" s="10" t="str">
        <f>+_01_CODIGOS_Y_COSTOS_xlsm[[#This Row],[FABRICA]]&amp;_01_CODIGOS_Y_COSTOS_xlsm[[#This Row],[CODIGO]]</f>
        <v>IMPORTACIONC3382</v>
      </c>
      <c r="G3006"/>
      <c r="H3006"/>
      <c r="I3006"/>
      <c r="J3006"/>
      <c r="K3006"/>
      <c r="L3006"/>
    </row>
    <row r="3007" spans="1:12" x14ac:dyDescent="0.2">
      <c r="A3007" t="s">
        <v>10411</v>
      </c>
      <c r="B3007" s="10" t="s">
        <v>9526</v>
      </c>
      <c r="C3007" t="s">
        <v>10420</v>
      </c>
      <c r="D3007" t="s">
        <v>9527</v>
      </c>
      <c r="E3007" s="9">
        <v>83.496799999999993</v>
      </c>
      <c r="F3007" s="10" t="str">
        <f>+_01_CODIGOS_Y_COSTOS_xlsm[[#This Row],[FABRICA]]&amp;_01_CODIGOS_Y_COSTOS_xlsm[[#This Row],[CODIGO]]</f>
        <v>IMPORTACIONC0673</v>
      </c>
      <c r="G3007"/>
      <c r="H3007"/>
      <c r="I3007"/>
      <c r="J3007"/>
      <c r="K3007"/>
      <c r="L3007"/>
    </row>
    <row r="3008" spans="1:12" x14ac:dyDescent="0.2">
      <c r="A3008" t="s">
        <v>10411</v>
      </c>
      <c r="B3008" s="10" t="s">
        <v>9528</v>
      </c>
      <c r="C3008" t="s">
        <v>10421</v>
      </c>
      <c r="D3008" t="s">
        <v>9529</v>
      </c>
      <c r="E3008" s="9">
        <v>123.8056</v>
      </c>
      <c r="F3008" s="10" t="str">
        <f>+_01_CODIGOS_Y_COSTOS_xlsm[[#This Row],[FABRICA]]&amp;_01_CODIGOS_Y_COSTOS_xlsm[[#This Row],[CODIGO]]</f>
        <v>IMPORTACIONC1541</v>
      </c>
      <c r="G3008"/>
      <c r="H3008"/>
      <c r="I3008"/>
      <c r="J3008"/>
      <c r="K3008"/>
      <c r="L3008"/>
    </row>
    <row r="3009" spans="1:12" x14ac:dyDescent="0.2">
      <c r="A3009" t="s">
        <v>10411</v>
      </c>
      <c r="B3009" s="10" t="s">
        <v>9530</v>
      </c>
      <c r="C3009" t="s">
        <v>10422</v>
      </c>
      <c r="D3009" t="s">
        <v>9531</v>
      </c>
      <c r="E3009" s="9">
        <v>109.4096</v>
      </c>
      <c r="F3009" s="10" t="str">
        <f>+_01_CODIGOS_Y_COSTOS_xlsm[[#This Row],[FABRICA]]&amp;_01_CODIGOS_Y_COSTOS_xlsm[[#This Row],[CODIGO]]</f>
        <v>IMPORTACIONC1607</v>
      </c>
      <c r="G3009"/>
      <c r="H3009"/>
      <c r="I3009"/>
      <c r="J3009"/>
      <c r="K3009"/>
      <c r="L3009"/>
    </row>
    <row r="3010" spans="1:12" x14ac:dyDescent="0.2">
      <c r="A3010" t="s">
        <v>10411</v>
      </c>
      <c r="B3010" s="10" t="s">
        <v>9532</v>
      </c>
      <c r="C3010" t="s">
        <v>10423</v>
      </c>
      <c r="D3010" t="s">
        <v>9533</v>
      </c>
      <c r="E3010" s="9">
        <v>89.255200000000002</v>
      </c>
      <c r="F3010" s="10" t="str">
        <f>+_01_CODIGOS_Y_COSTOS_xlsm[[#This Row],[FABRICA]]&amp;_01_CODIGOS_Y_COSTOS_xlsm[[#This Row],[CODIGO]]</f>
        <v>IMPORTACIONC1767</v>
      </c>
      <c r="G3010"/>
      <c r="H3010"/>
      <c r="I3010"/>
      <c r="J3010"/>
      <c r="K3010"/>
      <c r="L3010"/>
    </row>
    <row r="3011" spans="1:12" x14ac:dyDescent="0.2">
      <c r="A3011" t="s">
        <v>10411</v>
      </c>
      <c r="B3011" s="10" t="s">
        <v>9534</v>
      </c>
      <c r="C3011" t="s">
        <v>10424</v>
      </c>
      <c r="D3011" t="s">
        <v>9527</v>
      </c>
      <c r="E3011" s="9">
        <v>74.859200000000001</v>
      </c>
      <c r="F3011" s="10" t="str">
        <f>+_01_CODIGOS_Y_COSTOS_xlsm[[#This Row],[FABRICA]]&amp;_01_CODIGOS_Y_COSTOS_xlsm[[#This Row],[CODIGO]]</f>
        <v>IMPORTACIONC1782</v>
      </c>
      <c r="G3011"/>
      <c r="H3011"/>
      <c r="I3011"/>
      <c r="J3011"/>
      <c r="K3011"/>
      <c r="L3011"/>
    </row>
    <row r="3012" spans="1:12" x14ac:dyDescent="0.2">
      <c r="A3012" t="s">
        <v>10411</v>
      </c>
      <c r="B3012" s="10" t="s">
        <v>9535</v>
      </c>
      <c r="C3012" t="s">
        <v>10425</v>
      </c>
      <c r="D3012" t="s">
        <v>9536</v>
      </c>
      <c r="E3012" s="9">
        <v>100.77200000000001</v>
      </c>
      <c r="F3012" s="10" t="str">
        <f>+_01_CODIGOS_Y_COSTOS_xlsm[[#This Row],[FABRICA]]&amp;_01_CODIGOS_Y_COSTOS_xlsm[[#This Row],[CODIGO]]</f>
        <v>IMPORTACIONC0168</v>
      </c>
      <c r="G3012"/>
      <c r="H3012"/>
      <c r="I3012"/>
      <c r="J3012"/>
      <c r="K3012"/>
      <c r="L3012"/>
    </row>
    <row r="3013" spans="1:12" x14ac:dyDescent="0.2">
      <c r="A3013" t="s">
        <v>10411</v>
      </c>
      <c r="B3013" s="10" t="s">
        <v>9537</v>
      </c>
      <c r="C3013" t="s">
        <v>10426</v>
      </c>
      <c r="D3013" t="s">
        <v>9538</v>
      </c>
      <c r="E3013" s="9">
        <v>109.4096</v>
      </c>
      <c r="F3013" s="10" t="str">
        <f>+_01_CODIGOS_Y_COSTOS_xlsm[[#This Row],[FABRICA]]&amp;_01_CODIGOS_Y_COSTOS_xlsm[[#This Row],[CODIGO]]</f>
        <v>IMPORTACIONC1858</v>
      </c>
      <c r="G3013"/>
      <c r="H3013"/>
      <c r="I3013"/>
      <c r="J3013"/>
      <c r="K3013"/>
      <c r="L3013"/>
    </row>
    <row r="3014" spans="1:12" x14ac:dyDescent="0.2">
      <c r="A3014" t="s">
        <v>10411</v>
      </c>
      <c r="B3014" s="10" t="s">
        <v>9539</v>
      </c>
      <c r="C3014" t="s">
        <v>10427</v>
      </c>
      <c r="D3014" t="s">
        <v>9540</v>
      </c>
      <c r="E3014" s="9">
        <v>83.496799999999993</v>
      </c>
      <c r="F3014" s="10" t="str">
        <f>+_01_CODIGOS_Y_COSTOS_xlsm[[#This Row],[FABRICA]]&amp;_01_CODIGOS_Y_COSTOS_xlsm[[#This Row],[CODIGO]]</f>
        <v>IMPORTACIONC0002</v>
      </c>
      <c r="G3014"/>
      <c r="H3014"/>
      <c r="I3014"/>
      <c r="J3014"/>
      <c r="K3014"/>
      <c r="L3014"/>
    </row>
    <row r="3015" spans="1:12" x14ac:dyDescent="0.2">
      <c r="A3015" t="s">
        <v>10411</v>
      </c>
      <c r="B3015" s="10" t="s">
        <v>9541</v>
      </c>
      <c r="C3015" t="s">
        <v>10428</v>
      </c>
      <c r="D3015" t="s">
        <v>9542</v>
      </c>
      <c r="E3015" s="9">
        <v>89.255200000000002</v>
      </c>
      <c r="F3015" s="10" t="str">
        <f>+_01_CODIGOS_Y_COSTOS_xlsm[[#This Row],[FABRICA]]&amp;_01_CODIGOS_Y_COSTOS_xlsm[[#This Row],[CODIGO]]</f>
        <v>IMPORTACIONC0036</v>
      </c>
      <c r="G3015"/>
      <c r="H3015"/>
      <c r="I3015"/>
      <c r="J3015"/>
      <c r="K3015"/>
      <c r="L3015"/>
    </row>
    <row r="3016" spans="1:12" x14ac:dyDescent="0.2">
      <c r="A3016" t="s">
        <v>10411</v>
      </c>
      <c r="B3016" s="10" t="s">
        <v>9543</v>
      </c>
      <c r="C3016" t="s">
        <v>10429</v>
      </c>
      <c r="D3016" t="s">
        <v>9544</v>
      </c>
      <c r="E3016" s="9">
        <v>92.134399999999999</v>
      </c>
      <c r="F3016" s="10" t="str">
        <f>+_01_CODIGOS_Y_COSTOS_xlsm[[#This Row],[FABRICA]]&amp;_01_CODIGOS_Y_COSTOS_xlsm[[#This Row],[CODIGO]]</f>
        <v>IMPORTACIONC0042</v>
      </c>
      <c r="G3016"/>
      <c r="H3016"/>
      <c r="I3016"/>
      <c r="J3016"/>
      <c r="K3016"/>
      <c r="L3016"/>
    </row>
    <row r="3017" spans="1:12" x14ac:dyDescent="0.2">
      <c r="A3017" t="s">
        <v>10411</v>
      </c>
      <c r="B3017" s="10" t="s">
        <v>9545</v>
      </c>
      <c r="C3017" t="s">
        <v>10430</v>
      </c>
      <c r="D3017" t="s">
        <v>9546</v>
      </c>
      <c r="E3017" s="9">
        <v>71.98</v>
      </c>
      <c r="F3017" s="10" t="str">
        <f>+_01_CODIGOS_Y_COSTOS_xlsm[[#This Row],[FABRICA]]&amp;_01_CODIGOS_Y_COSTOS_xlsm[[#This Row],[CODIGO]]</f>
        <v>IMPORTACIONC0103</v>
      </c>
      <c r="G3017"/>
      <c r="H3017"/>
      <c r="I3017"/>
      <c r="J3017"/>
      <c r="K3017"/>
      <c r="L3017"/>
    </row>
    <row r="3018" spans="1:12" x14ac:dyDescent="0.2">
      <c r="A3018" t="s">
        <v>10411</v>
      </c>
      <c r="B3018" s="10" t="s">
        <v>9547</v>
      </c>
      <c r="C3018" t="s">
        <v>10431</v>
      </c>
      <c r="D3018" t="s">
        <v>9548</v>
      </c>
      <c r="E3018" s="9">
        <v>112.28879999999999</v>
      </c>
      <c r="F3018" s="10" t="str">
        <f>+_01_CODIGOS_Y_COSTOS_xlsm[[#This Row],[FABRICA]]&amp;_01_CODIGOS_Y_COSTOS_xlsm[[#This Row],[CODIGO]]</f>
        <v>IMPORTACIONC0174</v>
      </c>
      <c r="G3018"/>
      <c r="H3018"/>
      <c r="I3018"/>
      <c r="J3018"/>
      <c r="K3018"/>
      <c r="L3018"/>
    </row>
    <row r="3019" spans="1:12" x14ac:dyDescent="0.2">
      <c r="A3019" t="s">
        <v>10411</v>
      </c>
      <c r="B3019" s="10" t="s">
        <v>9549</v>
      </c>
      <c r="C3019" t="s">
        <v>10432</v>
      </c>
      <c r="D3019" t="s">
        <v>9550</v>
      </c>
      <c r="E3019" s="9">
        <v>60.463200000000001</v>
      </c>
      <c r="F3019" s="10" t="str">
        <f>+_01_CODIGOS_Y_COSTOS_xlsm[[#This Row],[FABRICA]]&amp;_01_CODIGOS_Y_COSTOS_xlsm[[#This Row],[CODIGO]]</f>
        <v>IMPORTACIONC0309</v>
      </c>
      <c r="G3019"/>
      <c r="H3019"/>
      <c r="I3019"/>
      <c r="J3019"/>
      <c r="K3019"/>
      <c r="L3019"/>
    </row>
    <row r="3020" spans="1:12" x14ac:dyDescent="0.2">
      <c r="A3020" t="s">
        <v>10411</v>
      </c>
      <c r="B3020" s="10" t="s">
        <v>9551</v>
      </c>
      <c r="C3020" t="s">
        <v>10433</v>
      </c>
      <c r="D3020" t="s">
        <v>9552</v>
      </c>
      <c r="E3020" s="9">
        <v>74.859200000000001</v>
      </c>
      <c r="F3020" s="10" t="str">
        <f>+_01_CODIGOS_Y_COSTOS_xlsm[[#This Row],[FABRICA]]&amp;_01_CODIGOS_Y_COSTOS_xlsm[[#This Row],[CODIGO]]</f>
        <v>IMPORTACIONC0368</v>
      </c>
      <c r="G3020"/>
      <c r="H3020"/>
      <c r="I3020"/>
      <c r="J3020"/>
      <c r="K3020"/>
      <c r="L3020"/>
    </row>
    <row r="3021" spans="1:12" x14ac:dyDescent="0.2">
      <c r="A3021" t="s">
        <v>10411</v>
      </c>
      <c r="B3021" s="10" t="s">
        <v>9553</v>
      </c>
      <c r="C3021" t="s">
        <v>10434</v>
      </c>
      <c r="D3021" t="s">
        <v>9554</v>
      </c>
      <c r="E3021" s="9">
        <v>60.463200000000001</v>
      </c>
      <c r="F3021" s="10" t="str">
        <f>+_01_CODIGOS_Y_COSTOS_xlsm[[#This Row],[FABRICA]]&amp;_01_CODIGOS_Y_COSTOS_xlsm[[#This Row],[CODIGO]]</f>
        <v>IMPORTACIONC0242</v>
      </c>
      <c r="G3021"/>
      <c r="H3021"/>
      <c r="I3021"/>
      <c r="J3021"/>
      <c r="K3021"/>
      <c r="L3021"/>
    </row>
    <row r="3022" spans="1:12" x14ac:dyDescent="0.2">
      <c r="A3022" t="s">
        <v>10411</v>
      </c>
      <c r="B3022" s="10" t="s">
        <v>9555</v>
      </c>
      <c r="C3022" t="s">
        <v>10435</v>
      </c>
      <c r="D3022" t="s">
        <v>9556</v>
      </c>
      <c r="E3022" s="9">
        <v>109.4096</v>
      </c>
      <c r="F3022" s="10" t="str">
        <f>+_01_CODIGOS_Y_COSTOS_xlsm[[#This Row],[FABRICA]]&amp;_01_CODIGOS_Y_COSTOS_xlsm[[#This Row],[CODIGO]]</f>
        <v>IMPORTACIONC0600</v>
      </c>
      <c r="G3022"/>
      <c r="H3022"/>
      <c r="I3022"/>
      <c r="J3022"/>
      <c r="K3022"/>
      <c r="L3022"/>
    </row>
    <row r="3023" spans="1:12" x14ac:dyDescent="0.2">
      <c r="A3023" t="s">
        <v>10411</v>
      </c>
      <c r="B3023" s="10" t="s">
        <v>9557</v>
      </c>
      <c r="C3023" t="s">
        <v>10436</v>
      </c>
      <c r="D3023" t="s">
        <v>9558</v>
      </c>
      <c r="E3023" s="9">
        <v>123.8056</v>
      </c>
      <c r="F3023" s="10" t="str">
        <f>+_01_CODIGOS_Y_COSTOS_xlsm[[#This Row],[FABRICA]]&amp;_01_CODIGOS_Y_COSTOS_xlsm[[#This Row],[CODIGO]]</f>
        <v>IMPORTACIONC1841</v>
      </c>
      <c r="G3023"/>
      <c r="H3023"/>
      <c r="I3023"/>
      <c r="J3023"/>
      <c r="K3023"/>
      <c r="L3023"/>
    </row>
    <row r="3024" spans="1:12" x14ac:dyDescent="0.2">
      <c r="A3024" t="s">
        <v>10411</v>
      </c>
      <c r="B3024" s="10" t="s">
        <v>9559</v>
      </c>
      <c r="C3024" t="s">
        <v>10437</v>
      </c>
      <c r="D3024" t="s">
        <v>9560</v>
      </c>
      <c r="E3024" s="9">
        <v>100.77200000000001</v>
      </c>
      <c r="F3024" s="10" t="str">
        <f>+_01_CODIGOS_Y_COSTOS_xlsm[[#This Row],[FABRICA]]&amp;_01_CODIGOS_Y_COSTOS_xlsm[[#This Row],[CODIGO]]</f>
        <v>IMPORTACIONC3175</v>
      </c>
      <c r="G3024"/>
      <c r="H3024"/>
      <c r="I3024"/>
      <c r="J3024"/>
      <c r="K3024"/>
      <c r="L3024"/>
    </row>
    <row r="3025" spans="1:12" x14ac:dyDescent="0.2">
      <c r="A3025" t="s">
        <v>10411</v>
      </c>
      <c r="B3025" s="10" t="s">
        <v>9561</v>
      </c>
      <c r="C3025" t="s">
        <v>10438</v>
      </c>
      <c r="D3025" t="s">
        <v>9562</v>
      </c>
      <c r="E3025" s="9">
        <v>100.77200000000001</v>
      </c>
      <c r="F3025" s="10" t="str">
        <f>+_01_CODIGOS_Y_COSTOS_xlsm[[#This Row],[FABRICA]]&amp;_01_CODIGOS_Y_COSTOS_xlsm[[#This Row],[CODIGO]]</f>
        <v>IMPORTACIONC3343</v>
      </c>
      <c r="G3025"/>
      <c r="H3025"/>
      <c r="I3025"/>
      <c r="J3025"/>
      <c r="K3025"/>
      <c r="L3025"/>
    </row>
    <row r="3026" spans="1:12" x14ac:dyDescent="0.2">
      <c r="A3026" t="s">
        <v>10411</v>
      </c>
      <c r="B3026" s="10" t="s">
        <v>9563</v>
      </c>
      <c r="C3026" t="s">
        <v>10439</v>
      </c>
      <c r="D3026" t="s">
        <v>9562</v>
      </c>
      <c r="E3026" s="9">
        <v>120.9264</v>
      </c>
      <c r="F3026" s="10" t="str">
        <f>+_01_CODIGOS_Y_COSTOS_xlsm[[#This Row],[FABRICA]]&amp;_01_CODIGOS_Y_COSTOS_xlsm[[#This Row],[CODIGO]]</f>
        <v>IMPORTACIONC3359</v>
      </c>
      <c r="G3026"/>
      <c r="H3026"/>
      <c r="I3026"/>
      <c r="J3026"/>
      <c r="K3026"/>
      <c r="L3026"/>
    </row>
    <row r="3027" spans="1:12" x14ac:dyDescent="0.2">
      <c r="A3027" t="s">
        <v>10411</v>
      </c>
      <c r="B3027" s="10" t="s">
        <v>9564</v>
      </c>
      <c r="C3027" t="s">
        <v>10440</v>
      </c>
      <c r="D3027" t="s">
        <v>9565</v>
      </c>
      <c r="E3027" s="9">
        <v>100.77200000000001</v>
      </c>
      <c r="F3027" s="10" t="str">
        <f>+_01_CODIGOS_Y_COSTOS_xlsm[[#This Row],[FABRICA]]&amp;_01_CODIGOS_Y_COSTOS_xlsm[[#This Row],[CODIGO]]</f>
        <v>IMPORTACIONC0038</v>
      </c>
      <c r="G3027"/>
      <c r="H3027"/>
      <c r="I3027"/>
      <c r="J3027"/>
      <c r="K3027"/>
      <c r="L3027"/>
    </row>
    <row r="3028" spans="1:12" x14ac:dyDescent="0.2">
      <c r="A3028" t="s">
        <v>10411</v>
      </c>
      <c r="B3028" s="10" t="s">
        <v>9566</v>
      </c>
      <c r="C3028" t="s">
        <v>10441</v>
      </c>
      <c r="D3028" t="s">
        <v>9525</v>
      </c>
      <c r="E3028" s="9">
        <v>63.342399999999998</v>
      </c>
      <c r="F3028" s="10" t="str">
        <f>+_01_CODIGOS_Y_COSTOS_xlsm[[#This Row],[FABRICA]]&amp;_01_CODIGOS_Y_COSTOS_xlsm[[#This Row],[CODIGO]]</f>
        <v>IMPORTACIONC0163</v>
      </c>
      <c r="G3028"/>
      <c r="H3028"/>
      <c r="I3028"/>
      <c r="J3028"/>
      <c r="K3028"/>
      <c r="L3028"/>
    </row>
    <row r="3029" spans="1:12" x14ac:dyDescent="0.2">
      <c r="A3029" t="s">
        <v>10411</v>
      </c>
      <c r="B3029" s="10" t="s">
        <v>9567</v>
      </c>
      <c r="C3029" t="s">
        <v>10442</v>
      </c>
      <c r="D3029" t="s">
        <v>9568</v>
      </c>
      <c r="E3029" s="9">
        <v>100.77200000000001</v>
      </c>
      <c r="F3029" s="10" t="str">
        <f>+_01_CODIGOS_Y_COSTOS_xlsm[[#This Row],[FABRICA]]&amp;_01_CODIGOS_Y_COSTOS_xlsm[[#This Row],[CODIGO]]</f>
        <v>IMPORTACIONC0170</v>
      </c>
      <c r="G3029"/>
      <c r="H3029"/>
      <c r="I3029"/>
      <c r="J3029"/>
      <c r="K3029"/>
      <c r="L3029"/>
    </row>
    <row r="3030" spans="1:12" x14ac:dyDescent="0.2">
      <c r="A3030" t="s">
        <v>10411</v>
      </c>
      <c r="B3030" s="10" t="s">
        <v>9569</v>
      </c>
      <c r="C3030" t="s">
        <v>10443</v>
      </c>
      <c r="D3030" t="s">
        <v>9570</v>
      </c>
      <c r="E3030" s="9">
        <v>129.56399999999999</v>
      </c>
      <c r="F3030" s="10" t="str">
        <f>+_01_CODIGOS_Y_COSTOS_xlsm[[#This Row],[FABRICA]]&amp;_01_CODIGOS_Y_COSTOS_xlsm[[#This Row],[CODIGO]]</f>
        <v>IMPORTACIONC0687</v>
      </c>
      <c r="G3030"/>
      <c r="H3030"/>
      <c r="I3030"/>
      <c r="J3030"/>
      <c r="K3030"/>
      <c r="L3030"/>
    </row>
    <row r="3031" spans="1:12" x14ac:dyDescent="0.2">
      <c r="A3031" t="s">
        <v>10411</v>
      </c>
      <c r="B3031" s="10" t="s">
        <v>9571</v>
      </c>
      <c r="C3031" t="s">
        <v>10444</v>
      </c>
      <c r="D3031" t="s">
        <v>9548</v>
      </c>
      <c r="E3031" s="9">
        <v>77.738399999999999</v>
      </c>
      <c r="F3031" s="10" t="str">
        <f>+_01_CODIGOS_Y_COSTOS_xlsm[[#This Row],[FABRICA]]&amp;_01_CODIGOS_Y_COSTOS_xlsm[[#This Row],[CODIGO]]</f>
        <v>IMPORTACIONC0001</v>
      </c>
      <c r="G3031"/>
      <c r="H3031"/>
      <c r="I3031"/>
      <c r="J3031"/>
      <c r="K3031"/>
      <c r="L3031"/>
    </row>
    <row r="3032" spans="1:12" x14ac:dyDescent="0.2">
      <c r="A3032" t="s">
        <v>10411</v>
      </c>
      <c r="B3032" s="10" t="s">
        <v>9572</v>
      </c>
      <c r="C3032" t="s">
        <v>10445</v>
      </c>
      <c r="D3032" t="s">
        <v>9573</v>
      </c>
      <c r="E3032" s="9">
        <v>103.6512</v>
      </c>
      <c r="F3032" s="10" t="str">
        <f>+_01_CODIGOS_Y_COSTOS_xlsm[[#This Row],[FABRICA]]&amp;_01_CODIGOS_Y_COSTOS_xlsm[[#This Row],[CODIGO]]</f>
        <v>IMPORTACIONC3273</v>
      </c>
      <c r="G3032"/>
      <c r="H3032"/>
      <c r="I3032"/>
      <c r="J3032"/>
      <c r="K3032"/>
      <c r="L3032"/>
    </row>
    <row r="3033" spans="1:12" x14ac:dyDescent="0.2">
      <c r="A3033" t="s">
        <v>10411</v>
      </c>
      <c r="B3033" s="10" t="s">
        <v>9574</v>
      </c>
      <c r="C3033" t="s">
        <v>10446</v>
      </c>
      <c r="D3033" t="s">
        <v>9525</v>
      </c>
      <c r="E3033" s="9">
        <v>80.617599999999996</v>
      </c>
      <c r="F3033" s="10" t="str">
        <f>+_01_CODIGOS_Y_COSTOS_xlsm[[#This Row],[FABRICA]]&amp;_01_CODIGOS_Y_COSTOS_xlsm[[#This Row],[CODIGO]]</f>
        <v>IMPORTACIONC0147</v>
      </c>
      <c r="G3033"/>
      <c r="H3033"/>
      <c r="I3033"/>
      <c r="J3033"/>
      <c r="K3033"/>
      <c r="L3033"/>
    </row>
    <row r="3034" spans="1:12" x14ac:dyDescent="0.2">
      <c r="A3034" t="s">
        <v>10411</v>
      </c>
      <c r="B3034" s="10" t="s">
        <v>9575</v>
      </c>
      <c r="C3034" t="s">
        <v>10447</v>
      </c>
      <c r="D3034" t="s">
        <v>9576</v>
      </c>
      <c r="E3034" s="9">
        <v>71.98</v>
      </c>
      <c r="F3034" s="10" t="str">
        <f>+_01_CODIGOS_Y_COSTOS_xlsm[[#This Row],[FABRICA]]&amp;_01_CODIGOS_Y_COSTOS_xlsm[[#This Row],[CODIGO]]</f>
        <v>IMPORTACIONC0167</v>
      </c>
      <c r="G3034"/>
      <c r="H3034"/>
      <c r="I3034"/>
      <c r="J3034"/>
      <c r="K3034"/>
      <c r="L3034"/>
    </row>
    <row r="3035" spans="1:12" x14ac:dyDescent="0.2">
      <c r="A3035" t="s">
        <v>10411</v>
      </c>
      <c r="B3035" s="10" t="s">
        <v>9577</v>
      </c>
      <c r="C3035" t="s">
        <v>10448</v>
      </c>
      <c r="D3035" t="s">
        <v>9578</v>
      </c>
      <c r="E3035" s="9">
        <v>83.496799999999993</v>
      </c>
      <c r="F3035" s="10" t="str">
        <f>+_01_CODIGOS_Y_COSTOS_xlsm[[#This Row],[FABRICA]]&amp;_01_CODIGOS_Y_COSTOS_xlsm[[#This Row],[CODIGO]]</f>
        <v>IMPORTACIONC0205</v>
      </c>
      <c r="G3035"/>
      <c r="H3035"/>
      <c r="I3035"/>
      <c r="J3035"/>
      <c r="K3035"/>
      <c r="L3035"/>
    </row>
    <row r="3036" spans="1:12" x14ac:dyDescent="0.2">
      <c r="A3036" t="s">
        <v>10411</v>
      </c>
      <c r="B3036" s="10" t="s">
        <v>9579</v>
      </c>
      <c r="C3036" t="s">
        <v>10449</v>
      </c>
      <c r="D3036" t="s">
        <v>9580</v>
      </c>
      <c r="E3036" s="9">
        <v>63.342399999999998</v>
      </c>
      <c r="F3036" s="10" t="str">
        <f>+_01_CODIGOS_Y_COSTOS_xlsm[[#This Row],[FABRICA]]&amp;_01_CODIGOS_Y_COSTOS_xlsm[[#This Row],[CODIGO]]</f>
        <v>IMPORTACIONC0177</v>
      </c>
      <c r="G3036"/>
      <c r="H3036"/>
      <c r="I3036"/>
      <c r="J3036"/>
      <c r="K3036"/>
      <c r="L3036"/>
    </row>
    <row r="3037" spans="1:12" x14ac:dyDescent="0.2">
      <c r="A3037" t="s">
        <v>10411</v>
      </c>
      <c r="B3037" s="10" t="s">
        <v>9581</v>
      </c>
      <c r="C3037" t="s">
        <v>10450</v>
      </c>
      <c r="D3037" t="s">
        <v>9582</v>
      </c>
      <c r="E3037" s="9">
        <v>63.342399999999998</v>
      </c>
      <c r="F3037" s="10" t="str">
        <f>+_01_CODIGOS_Y_COSTOS_xlsm[[#This Row],[FABRICA]]&amp;_01_CODIGOS_Y_COSTOS_xlsm[[#This Row],[CODIGO]]</f>
        <v>IMPORTACIONC0466</v>
      </c>
      <c r="G3037"/>
      <c r="H3037"/>
      <c r="I3037"/>
      <c r="J3037"/>
      <c r="K3037"/>
      <c r="L3037"/>
    </row>
    <row r="3038" spans="1:12" x14ac:dyDescent="0.2">
      <c r="A3038" t="s">
        <v>10411</v>
      </c>
      <c r="B3038" s="10" t="s">
        <v>9583</v>
      </c>
      <c r="C3038" t="s">
        <v>10451</v>
      </c>
      <c r="D3038" t="s">
        <v>9584</v>
      </c>
      <c r="E3038" s="9">
        <v>83.496799999999993</v>
      </c>
      <c r="F3038" s="10" t="str">
        <f>+_01_CODIGOS_Y_COSTOS_xlsm[[#This Row],[FABRICA]]&amp;_01_CODIGOS_Y_COSTOS_xlsm[[#This Row],[CODIGO]]</f>
        <v>IMPORTACIONC1829</v>
      </c>
      <c r="G3038"/>
      <c r="H3038"/>
      <c r="I3038"/>
      <c r="J3038"/>
      <c r="K3038"/>
      <c r="L3038"/>
    </row>
    <row r="3039" spans="1:12" x14ac:dyDescent="0.2">
      <c r="A3039" t="s">
        <v>10411</v>
      </c>
      <c r="B3039" s="10" t="s">
        <v>9585</v>
      </c>
      <c r="C3039" t="s">
        <v>10452</v>
      </c>
      <c r="D3039" t="s">
        <v>9586</v>
      </c>
      <c r="E3039" s="9">
        <v>80.617599999999996</v>
      </c>
      <c r="F3039" s="10" t="str">
        <f>+_01_CODIGOS_Y_COSTOS_xlsm[[#This Row],[FABRICA]]&amp;_01_CODIGOS_Y_COSTOS_xlsm[[#This Row],[CODIGO]]</f>
        <v>IMPORTACIONC3311</v>
      </c>
      <c r="G3039"/>
      <c r="H3039"/>
      <c r="I3039"/>
      <c r="J3039"/>
      <c r="K3039"/>
      <c r="L3039"/>
    </row>
    <row r="3040" spans="1:12" x14ac:dyDescent="0.2">
      <c r="A3040" t="s">
        <v>10411</v>
      </c>
      <c r="B3040" s="10" t="s">
        <v>9587</v>
      </c>
      <c r="C3040" t="s">
        <v>10453</v>
      </c>
      <c r="D3040" t="s">
        <v>9573</v>
      </c>
      <c r="E3040" s="9">
        <v>83.496799999999993</v>
      </c>
      <c r="F3040" s="10" t="str">
        <f>+_01_CODIGOS_Y_COSTOS_xlsm[[#This Row],[FABRICA]]&amp;_01_CODIGOS_Y_COSTOS_xlsm[[#This Row],[CODIGO]]</f>
        <v>IMPORTACIONC1890</v>
      </c>
      <c r="G3040"/>
      <c r="H3040"/>
      <c r="I3040"/>
      <c r="J3040"/>
      <c r="K3040"/>
      <c r="L3040"/>
    </row>
    <row r="3041" spans="1:12" x14ac:dyDescent="0.2">
      <c r="A3041" t="s">
        <v>10411</v>
      </c>
      <c r="B3041" s="10" t="s">
        <v>9588</v>
      </c>
      <c r="C3041" t="s">
        <v>10454</v>
      </c>
      <c r="D3041" t="s">
        <v>9589</v>
      </c>
      <c r="E3041" s="9">
        <v>95.013599999999997</v>
      </c>
      <c r="F3041" s="10" t="str">
        <f>+_01_CODIGOS_Y_COSTOS_xlsm[[#This Row],[FABRICA]]&amp;_01_CODIGOS_Y_COSTOS_xlsm[[#This Row],[CODIGO]]</f>
        <v>IMPORTACIONC1277</v>
      </c>
      <c r="G3041"/>
      <c r="H3041"/>
      <c r="I3041"/>
      <c r="J3041"/>
      <c r="K3041"/>
      <c r="L3041"/>
    </row>
    <row r="3042" spans="1:12" x14ac:dyDescent="0.2">
      <c r="A3042" t="s">
        <v>10411</v>
      </c>
      <c r="B3042" s="10" t="s">
        <v>9590</v>
      </c>
      <c r="C3042" t="s">
        <v>10455</v>
      </c>
      <c r="D3042" t="s">
        <v>9591</v>
      </c>
      <c r="E3042" s="9">
        <v>83.496799999999993</v>
      </c>
      <c r="F3042" s="10" t="str">
        <f>+_01_CODIGOS_Y_COSTOS_xlsm[[#This Row],[FABRICA]]&amp;_01_CODIGOS_Y_COSTOS_xlsm[[#This Row],[CODIGO]]</f>
        <v>IMPORTACIONC0855</v>
      </c>
      <c r="G3042"/>
      <c r="H3042"/>
      <c r="I3042"/>
      <c r="J3042"/>
      <c r="K3042"/>
      <c r="L3042"/>
    </row>
    <row r="3043" spans="1:12" x14ac:dyDescent="0.2">
      <c r="A3043" t="s">
        <v>10411</v>
      </c>
      <c r="B3043" s="10" t="s">
        <v>9592</v>
      </c>
      <c r="C3043" t="s">
        <v>10456</v>
      </c>
      <c r="D3043" t="s">
        <v>9573</v>
      </c>
      <c r="E3043" s="9">
        <v>74.859200000000001</v>
      </c>
      <c r="F3043" s="10" t="str">
        <f>+_01_CODIGOS_Y_COSTOS_xlsm[[#This Row],[FABRICA]]&amp;_01_CODIGOS_Y_COSTOS_xlsm[[#This Row],[CODIGO]]</f>
        <v>IMPORTACIONC3316</v>
      </c>
      <c r="G3043"/>
      <c r="H3043"/>
      <c r="I3043"/>
      <c r="J3043"/>
      <c r="K3043"/>
      <c r="L3043"/>
    </row>
    <row r="3044" spans="1:12" x14ac:dyDescent="0.2">
      <c r="A3044" t="s">
        <v>10411</v>
      </c>
      <c r="B3044" s="10" t="s">
        <v>9593</v>
      </c>
      <c r="C3044" t="s">
        <v>10457</v>
      </c>
      <c r="D3044" t="s">
        <v>9594</v>
      </c>
      <c r="E3044" s="9">
        <v>83.496799999999993</v>
      </c>
      <c r="F3044" s="10" t="str">
        <f>+_01_CODIGOS_Y_COSTOS_xlsm[[#This Row],[FABRICA]]&amp;_01_CODIGOS_Y_COSTOS_xlsm[[#This Row],[CODIGO]]</f>
        <v>IMPORTACIONC3317</v>
      </c>
      <c r="G3044"/>
      <c r="H3044"/>
      <c r="I3044"/>
      <c r="J3044"/>
      <c r="K3044"/>
      <c r="L3044"/>
    </row>
    <row r="3045" spans="1:12" x14ac:dyDescent="0.2">
      <c r="A3045" t="s">
        <v>10411</v>
      </c>
      <c r="B3045" s="10" t="s">
        <v>9595</v>
      </c>
      <c r="C3045" t="s">
        <v>10458</v>
      </c>
      <c r="D3045" t="s">
        <v>9573</v>
      </c>
      <c r="E3045" s="9">
        <v>103.6512</v>
      </c>
      <c r="F3045" s="10" t="str">
        <f>+_01_CODIGOS_Y_COSTOS_xlsm[[#This Row],[FABRICA]]&amp;_01_CODIGOS_Y_COSTOS_xlsm[[#This Row],[CODIGO]]</f>
        <v>IMPORTACIONC3315</v>
      </c>
      <c r="G3045"/>
      <c r="H3045"/>
      <c r="I3045"/>
      <c r="J3045"/>
      <c r="K3045"/>
      <c r="L3045"/>
    </row>
    <row r="3046" spans="1:12" x14ac:dyDescent="0.2">
      <c r="A3046" t="s">
        <v>10411</v>
      </c>
      <c r="B3046" s="10" t="s">
        <v>9596</v>
      </c>
      <c r="C3046" t="s">
        <v>10459</v>
      </c>
      <c r="D3046" t="s">
        <v>9597</v>
      </c>
      <c r="E3046" s="9">
        <v>95.013599999999997</v>
      </c>
      <c r="F3046" s="10" t="str">
        <f>+_01_CODIGOS_Y_COSTOS_xlsm[[#This Row],[FABRICA]]&amp;_01_CODIGOS_Y_COSTOS_xlsm[[#This Row],[CODIGO]]</f>
        <v>IMPORTACIONC3309</v>
      </c>
      <c r="G3046"/>
      <c r="H3046"/>
      <c r="I3046"/>
      <c r="J3046"/>
      <c r="K3046"/>
      <c r="L3046"/>
    </row>
    <row r="3047" spans="1:12" x14ac:dyDescent="0.2">
      <c r="A3047" t="s">
        <v>10411</v>
      </c>
      <c r="B3047" s="10" t="s">
        <v>9598</v>
      </c>
      <c r="C3047" t="s">
        <v>10460</v>
      </c>
      <c r="D3047" t="s">
        <v>9599</v>
      </c>
      <c r="E3047" s="9">
        <v>95.013599999999997</v>
      </c>
      <c r="F3047" s="10" t="str">
        <f>+_01_CODIGOS_Y_COSTOS_xlsm[[#This Row],[FABRICA]]&amp;_01_CODIGOS_Y_COSTOS_xlsm[[#This Row],[CODIGO]]</f>
        <v>IMPORTACIONC3510</v>
      </c>
      <c r="G3047"/>
      <c r="H3047"/>
      <c r="I3047"/>
      <c r="J3047"/>
      <c r="K3047"/>
      <c r="L3047"/>
    </row>
    <row r="3048" spans="1:12" x14ac:dyDescent="0.2">
      <c r="A3048" t="s">
        <v>10411</v>
      </c>
      <c r="B3048" s="10" t="s">
        <v>9600</v>
      </c>
      <c r="C3048" t="s">
        <v>10461</v>
      </c>
      <c r="D3048" t="s">
        <v>9576</v>
      </c>
      <c r="E3048" s="9">
        <v>92.134399999999999</v>
      </c>
      <c r="F3048" s="10" t="str">
        <f>+_01_CODIGOS_Y_COSTOS_xlsm[[#This Row],[FABRICA]]&amp;_01_CODIGOS_Y_COSTOS_xlsm[[#This Row],[CODIGO]]</f>
        <v>IMPORTACIONC3005</v>
      </c>
      <c r="G3048"/>
      <c r="H3048"/>
      <c r="I3048"/>
      <c r="J3048"/>
      <c r="K3048"/>
      <c r="L3048"/>
    </row>
    <row r="3049" spans="1:12" x14ac:dyDescent="0.2">
      <c r="A3049" t="s">
        <v>10411</v>
      </c>
      <c r="B3049" s="10" t="s">
        <v>9601</v>
      </c>
      <c r="C3049" t="s">
        <v>10462</v>
      </c>
      <c r="D3049" t="s">
        <v>9576</v>
      </c>
      <c r="E3049" s="9">
        <v>89.255200000000002</v>
      </c>
      <c r="F3049" s="10" t="str">
        <f>+_01_CODIGOS_Y_COSTOS_xlsm[[#This Row],[FABRICA]]&amp;_01_CODIGOS_Y_COSTOS_xlsm[[#This Row],[CODIGO]]</f>
        <v>IMPORTACIONC3017</v>
      </c>
      <c r="G3049"/>
      <c r="H3049"/>
      <c r="I3049"/>
      <c r="J3049"/>
      <c r="K3049"/>
      <c r="L3049"/>
    </row>
    <row r="3050" spans="1:12" x14ac:dyDescent="0.2">
      <c r="A3050" t="s">
        <v>10411</v>
      </c>
      <c r="B3050" s="10" t="s">
        <v>9602</v>
      </c>
      <c r="C3050" t="s">
        <v>10463</v>
      </c>
      <c r="D3050" t="s">
        <v>9582</v>
      </c>
      <c r="E3050" s="9">
        <v>89.255200000000002</v>
      </c>
      <c r="F3050" s="10" t="str">
        <f>+_01_CODIGOS_Y_COSTOS_xlsm[[#This Row],[FABRICA]]&amp;_01_CODIGOS_Y_COSTOS_xlsm[[#This Row],[CODIGO]]</f>
        <v>IMPORTACIONC3002</v>
      </c>
      <c r="G3050"/>
      <c r="H3050"/>
      <c r="I3050"/>
      <c r="J3050"/>
      <c r="K3050"/>
      <c r="L3050"/>
    </row>
    <row r="3051" spans="1:12" x14ac:dyDescent="0.2">
      <c r="A3051" t="s">
        <v>10411</v>
      </c>
      <c r="B3051" s="10" t="s">
        <v>9603</v>
      </c>
      <c r="C3051" t="s">
        <v>10464</v>
      </c>
      <c r="D3051" t="s">
        <v>9604</v>
      </c>
      <c r="E3051" s="9">
        <v>103.6512</v>
      </c>
      <c r="F3051" s="10" t="str">
        <f>+_01_CODIGOS_Y_COSTOS_xlsm[[#This Row],[FABRICA]]&amp;_01_CODIGOS_Y_COSTOS_xlsm[[#This Row],[CODIGO]]</f>
        <v>IMPORTACIONC3006</v>
      </c>
      <c r="G3051"/>
      <c r="H3051"/>
      <c r="I3051"/>
      <c r="J3051"/>
      <c r="K3051"/>
      <c r="L3051"/>
    </row>
    <row r="3052" spans="1:12" x14ac:dyDescent="0.2">
      <c r="A3052" t="s">
        <v>10411</v>
      </c>
      <c r="B3052" s="10" t="s">
        <v>9605</v>
      </c>
      <c r="C3052" t="s">
        <v>10465</v>
      </c>
      <c r="D3052" t="s">
        <v>9606</v>
      </c>
      <c r="E3052" s="9">
        <v>77.738399999999999</v>
      </c>
      <c r="F3052" s="10" t="str">
        <f>+_01_CODIGOS_Y_COSTOS_xlsm[[#This Row],[FABRICA]]&amp;_01_CODIGOS_Y_COSTOS_xlsm[[#This Row],[CODIGO]]</f>
        <v>IMPORTACIONC0473</v>
      </c>
      <c r="G3052"/>
      <c r="H3052"/>
      <c r="I3052"/>
      <c r="J3052"/>
      <c r="K3052"/>
      <c r="L3052"/>
    </row>
    <row r="3053" spans="1:12" x14ac:dyDescent="0.2">
      <c r="A3053" t="s">
        <v>10411</v>
      </c>
      <c r="B3053" s="10" t="s">
        <v>9607</v>
      </c>
      <c r="C3053" t="s">
        <v>10466</v>
      </c>
      <c r="D3053" t="s">
        <v>9608</v>
      </c>
      <c r="E3053" s="9">
        <v>115.16800000000001</v>
      </c>
      <c r="F3053" s="10" t="str">
        <f>+_01_CODIGOS_Y_COSTOS_xlsm[[#This Row],[FABRICA]]&amp;_01_CODIGOS_Y_COSTOS_xlsm[[#This Row],[CODIGO]]</f>
        <v>IMPORTACIONC0532</v>
      </c>
      <c r="G3053"/>
      <c r="H3053"/>
      <c r="I3053"/>
      <c r="J3053"/>
      <c r="K3053"/>
      <c r="L3053"/>
    </row>
    <row r="3054" spans="1:12" x14ac:dyDescent="0.2">
      <c r="A3054" t="s">
        <v>10411</v>
      </c>
      <c r="B3054" s="10" t="s">
        <v>9609</v>
      </c>
      <c r="C3054" t="s">
        <v>10467</v>
      </c>
      <c r="D3054" t="s">
        <v>9610</v>
      </c>
      <c r="E3054" s="9">
        <v>115.16800000000001</v>
      </c>
      <c r="F3054" s="10" t="str">
        <f>+_01_CODIGOS_Y_COSTOS_xlsm[[#This Row],[FABRICA]]&amp;_01_CODIGOS_Y_COSTOS_xlsm[[#This Row],[CODIGO]]</f>
        <v>IMPORTACIONC0509</v>
      </c>
      <c r="G3054"/>
      <c r="H3054"/>
      <c r="I3054"/>
      <c r="J3054"/>
      <c r="K3054"/>
      <c r="L3054"/>
    </row>
    <row r="3055" spans="1:12" x14ac:dyDescent="0.2">
      <c r="A3055" t="s">
        <v>10411</v>
      </c>
      <c r="B3055" s="10" t="s">
        <v>9611</v>
      </c>
      <c r="C3055" t="s">
        <v>10468</v>
      </c>
      <c r="D3055" t="s">
        <v>9512</v>
      </c>
      <c r="E3055" s="9">
        <v>74.859200000000001</v>
      </c>
      <c r="F3055" s="10" t="str">
        <f>+_01_CODIGOS_Y_COSTOS_xlsm[[#This Row],[FABRICA]]&amp;_01_CODIGOS_Y_COSTOS_xlsm[[#This Row],[CODIGO]]</f>
        <v>IMPORTACIONC0526</v>
      </c>
      <c r="G3055"/>
      <c r="H3055"/>
      <c r="I3055"/>
      <c r="J3055"/>
      <c r="K3055"/>
      <c r="L3055"/>
    </row>
    <row r="3056" spans="1:12" x14ac:dyDescent="0.2">
      <c r="A3056" t="s">
        <v>10411</v>
      </c>
      <c r="B3056" s="10" t="s">
        <v>9612</v>
      </c>
      <c r="C3056" t="s">
        <v>10469</v>
      </c>
      <c r="D3056" t="s">
        <v>9613</v>
      </c>
      <c r="E3056" s="9">
        <v>92.134399999999999</v>
      </c>
      <c r="F3056" s="10" t="str">
        <f>+_01_CODIGOS_Y_COSTOS_xlsm[[#This Row],[FABRICA]]&amp;_01_CODIGOS_Y_COSTOS_xlsm[[#This Row],[CODIGO]]</f>
        <v>IMPORTACIONC0613</v>
      </c>
      <c r="G3056"/>
      <c r="H3056"/>
      <c r="I3056"/>
      <c r="J3056"/>
      <c r="K3056"/>
      <c r="L3056"/>
    </row>
    <row r="3057" spans="1:12" x14ac:dyDescent="0.2">
      <c r="A3057" t="s">
        <v>10411</v>
      </c>
      <c r="B3057" s="10" t="s">
        <v>9614</v>
      </c>
      <c r="C3057" t="s">
        <v>10470</v>
      </c>
      <c r="D3057" t="s">
        <v>9615</v>
      </c>
      <c r="E3057" s="9">
        <v>103.6512</v>
      </c>
      <c r="F3057" s="10" t="str">
        <f>+_01_CODIGOS_Y_COSTOS_xlsm[[#This Row],[FABRICA]]&amp;_01_CODIGOS_Y_COSTOS_xlsm[[#This Row],[CODIGO]]</f>
        <v>IMPORTACIONC1806</v>
      </c>
      <c r="G3057"/>
      <c r="H3057"/>
      <c r="I3057"/>
      <c r="J3057"/>
      <c r="K3057"/>
      <c r="L3057"/>
    </row>
    <row r="3058" spans="1:12" x14ac:dyDescent="0.2">
      <c r="A3058" t="s">
        <v>10411</v>
      </c>
      <c r="B3058" s="10" t="s">
        <v>9616</v>
      </c>
      <c r="C3058" t="s">
        <v>10471</v>
      </c>
      <c r="D3058" t="s">
        <v>9617</v>
      </c>
      <c r="E3058" s="9">
        <v>132.44319999999999</v>
      </c>
      <c r="F3058" s="10" t="str">
        <f>+_01_CODIGOS_Y_COSTOS_xlsm[[#This Row],[FABRICA]]&amp;_01_CODIGOS_Y_COSTOS_xlsm[[#This Row],[CODIGO]]</f>
        <v>IMPORTACIONC1859</v>
      </c>
      <c r="G3058"/>
      <c r="H3058"/>
      <c r="I3058"/>
      <c r="J3058"/>
      <c r="K3058"/>
      <c r="L3058"/>
    </row>
    <row r="3059" spans="1:12" x14ac:dyDescent="0.2">
      <c r="A3059" t="s">
        <v>10411</v>
      </c>
      <c r="B3059" s="10" t="s">
        <v>9618</v>
      </c>
      <c r="C3059" t="s">
        <v>10472</v>
      </c>
      <c r="D3059" t="s">
        <v>9525</v>
      </c>
      <c r="E3059" s="9">
        <v>123.8056</v>
      </c>
      <c r="F3059" s="10" t="str">
        <f>+_01_CODIGOS_Y_COSTOS_xlsm[[#This Row],[FABRICA]]&amp;_01_CODIGOS_Y_COSTOS_xlsm[[#This Row],[CODIGO]]</f>
        <v>IMPORTACIONC0347</v>
      </c>
      <c r="G3059"/>
      <c r="H3059"/>
      <c r="I3059"/>
      <c r="J3059"/>
      <c r="K3059"/>
      <c r="L3059"/>
    </row>
    <row r="3060" spans="1:12" x14ac:dyDescent="0.2">
      <c r="A3060" t="s">
        <v>10411</v>
      </c>
      <c r="B3060" s="10" t="s">
        <v>9619</v>
      </c>
      <c r="C3060" t="s">
        <v>10473</v>
      </c>
      <c r="D3060" t="s">
        <v>9525</v>
      </c>
      <c r="E3060" s="9">
        <v>132.44319999999999</v>
      </c>
      <c r="F3060" s="10" t="str">
        <f>+_01_CODIGOS_Y_COSTOS_xlsm[[#This Row],[FABRICA]]&amp;_01_CODIGOS_Y_COSTOS_xlsm[[#This Row],[CODIGO]]</f>
        <v>IMPORTACIONC1770</v>
      </c>
      <c r="G3060"/>
      <c r="H3060"/>
      <c r="I3060"/>
      <c r="J3060"/>
      <c r="K3060"/>
      <c r="L3060"/>
    </row>
    <row r="3061" spans="1:12" x14ac:dyDescent="0.2">
      <c r="A3061" t="s">
        <v>10411</v>
      </c>
      <c r="B3061" s="10" t="s">
        <v>9620</v>
      </c>
      <c r="C3061" t="s">
        <v>10474</v>
      </c>
      <c r="D3061" t="s">
        <v>9527</v>
      </c>
      <c r="E3061" s="9">
        <v>103.6512</v>
      </c>
      <c r="F3061" s="10" t="str">
        <f>+_01_CODIGOS_Y_COSTOS_xlsm[[#This Row],[FABRICA]]&amp;_01_CODIGOS_Y_COSTOS_xlsm[[#This Row],[CODIGO]]</f>
        <v>IMPORTACIONC1947</v>
      </c>
      <c r="G3061"/>
      <c r="H3061"/>
      <c r="I3061"/>
      <c r="J3061"/>
      <c r="K3061"/>
      <c r="L3061"/>
    </row>
    <row r="3062" spans="1:12" x14ac:dyDescent="0.2">
      <c r="A3062" t="s">
        <v>10411</v>
      </c>
      <c r="B3062" s="10" t="s">
        <v>9621</v>
      </c>
      <c r="C3062" t="s">
        <v>10475</v>
      </c>
      <c r="D3062" t="s">
        <v>9550</v>
      </c>
      <c r="E3062" s="9">
        <v>120.9264</v>
      </c>
      <c r="F3062" s="10" t="str">
        <f>+_01_CODIGOS_Y_COSTOS_xlsm[[#This Row],[FABRICA]]&amp;_01_CODIGOS_Y_COSTOS_xlsm[[#This Row],[CODIGO]]</f>
        <v>IMPORTACIONC0078</v>
      </c>
      <c r="G3062"/>
      <c r="H3062"/>
      <c r="I3062"/>
      <c r="J3062"/>
      <c r="K3062"/>
      <c r="L3062"/>
    </row>
    <row r="3063" spans="1:12" x14ac:dyDescent="0.2">
      <c r="A3063" t="s">
        <v>10411</v>
      </c>
      <c r="B3063" s="10" t="s">
        <v>9622</v>
      </c>
      <c r="C3063" t="s">
        <v>10476</v>
      </c>
      <c r="D3063" t="s">
        <v>9623</v>
      </c>
      <c r="E3063" s="9">
        <v>126.6848</v>
      </c>
      <c r="F3063" s="10" t="str">
        <f>+_01_CODIGOS_Y_COSTOS_xlsm[[#This Row],[FABRICA]]&amp;_01_CODIGOS_Y_COSTOS_xlsm[[#This Row],[CODIGO]]</f>
        <v>IMPORTACIONC1812</v>
      </c>
      <c r="G3063"/>
      <c r="H3063"/>
      <c r="I3063"/>
      <c r="J3063"/>
      <c r="K3063"/>
      <c r="L3063"/>
    </row>
    <row r="3064" spans="1:12" x14ac:dyDescent="0.2">
      <c r="A3064" t="s">
        <v>10411</v>
      </c>
      <c r="B3064" s="10" t="s">
        <v>9624</v>
      </c>
      <c r="C3064" t="s">
        <v>10477</v>
      </c>
      <c r="D3064" t="s">
        <v>9625</v>
      </c>
      <c r="E3064" s="9">
        <v>192.90639999999999</v>
      </c>
      <c r="F3064" s="10" t="str">
        <f>+_01_CODIGOS_Y_COSTOS_xlsm[[#This Row],[FABRICA]]&amp;_01_CODIGOS_Y_COSTOS_xlsm[[#This Row],[CODIGO]]</f>
        <v>IMPORTACIONC0332</v>
      </c>
      <c r="G3064"/>
      <c r="H3064"/>
      <c r="I3064"/>
      <c r="J3064"/>
      <c r="K3064"/>
      <c r="L3064"/>
    </row>
    <row r="3065" spans="1:12" x14ac:dyDescent="0.2">
      <c r="A3065" t="s">
        <v>10411</v>
      </c>
      <c r="B3065" s="10" t="s">
        <v>9626</v>
      </c>
      <c r="C3065" t="s">
        <v>10478</v>
      </c>
      <c r="D3065" t="s">
        <v>9576</v>
      </c>
      <c r="E3065" s="9">
        <v>100.77200000000001</v>
      </c>
      <c r="F3065" s="10" t="str">
        <f>+_01_CODIGOS_Y_COSTOS_xlsm[[#This Row],[FABRICA]]&amp;_01_CODIGOS_Y_COSTOS_xlsm[[#This Row],[CODIGO]]</f>
        <v>IMPORTACIONC3272</v>
      </c>
      <c r="G3065"/>
      <c r="H3065"/>
      <c r="I3065"/>
      <c r="J3065"/>
      <c r="K3065"/>
      <c r="L3065"/>
    </row>
    <row r="3066" spans="1:12" x14ac:dyDescent="0.2">
      <c r="A3066" t="s">
        <v>10411</v>
      </c>
      <c r="B3066" s="10" t="s">
        <v>9627</v>
      </c>
      <c r="C3066" t="s">
        <v>10479</v>
      </c>
      <c r="D3066" t="s">
        <v>9628</v>
      </c>
      <c r="E3066" s="9">
        <v>92.134399999999999</v>
      </c>
      <c r="F3066" s="10" t="str">
        <f>+_01_CODIGOS_Y_COSTOS_xlsm[[#This Row],[FABRICA]]&amp;_01_CODIGOS_Y_COSTOS_xlsm[[#This Row],[CODIGO]]</f>
        <v>IMPORTACIONC0614</v>
      </c>
      <c r="G3066"/>
      <c r="H3066"/>
      <c r="I3066"/>
      <c r="J3066"/>
      <c r="K3066"/>
      <c r="L3066"/>
    </row>
    <row r="3067" spans="1:12" x14ac:dyDescent="0.2">
      <c r="A3067" t="s">
        <v>10411</v>
      </c>
      <c r="B3067" s="10" t="s">
        <v>9629</v>
      </c>
      <c r="C3067" t="s">
        <v>10480</v>
      </c>
      <c r="D3067" t="s">
        <v>9630</v>
      </c>
      <c r="E3067" s="9">
        <v>95.013599999999997</v>
      </c>
      <c r="F3067" s="10" t="str">
        <f>+_01_CODIGOS_Y_COSTOS_xlsm[[#This Row],[FABRICA]]&amp;_01_CODIGOS_Y_COSTOS_xlsm[[#This Row],[CODIGO]]</f>
        <v>IMPORTACIONC0310</v>
      </c>
      <c r="G3067"/>
      <c r="H3067"/>
      <c r="I3067"/>
      <c r="J3067"/>
      <c r="K3067"/>
      <c r="L3067"/>
    </row>
    <row r="3068" spans="1:12" x14ac:dyDescent="0.2">
      <c r="A3068" t="s">
        <v>10411</v>
      </c>
      <c r="B3068" s="10" t="s">
        <v>9631</v>
      </c>
      <c r="C3068" t="s">
        <v>10481</v>
      </c>
      <c r="D3068" t="s">
        <v>9529</v>
      </c>
      <c r="E3068" s="9">
        <v>123.8056</v>
      </c>
      <c r="F3068" s="10" t="str">
        <f>+_01_CODIGOS_Y_COSTOS_xlsm[[#This Row],[FABRICA]]&amp;_01_CODIGOS_Y_COSTOS_xlsm[[#This Row],[CODIGO]]</f>
        <v>IMPORTACIONC3039</v>
      </c>
      <c r="G3068"/>
      <c r="H3068"/>
      <c r="I3068"/>
      <c r="J3068"/>
      <c r="K3068"/>
      <c r="L3068"/>
    </row>
    <row r="3069" spans="1:12" x14ac:dyDescent="0.2">
      <c r="A3069" t="s">
        <v>10411</v>
      </c>
      <c r="B3069" s="10" t="s">
        <v>9632</v>
      </c>
      <c r="C3069" t="s">
        <v>10482</v>
      </c>
      <c r="D3069" t="s">
        <v>9525</v>
      </c>
      <c r="E3069" s="9">
        <v>213.0608</v>
      </c>
      <c r="F3069" s="10" t="str">
        <f>+_01_CODIGOS_Y_COSTOS_xlsm[[#This Row],[FABRICA]]&amp;_01_CODIGOS_Y_COSTOS_xlsm[[#This Row],[CODIGO]]</f>
        <v>IMPORTACIONC1689</v>
      </c>
      <c r="G3069"/>
      <c r="H3069"/>
      <c r="I3069"/>
      <c r="J3069"/>
      <c r="K3069"/>
      <c r="L3069"/>
    </row>
    <row r="3070" spans="1:12" x14ac:dyDescent="0.2">
      <c r="A3070" t="s">
        <v>10411</v>
      </c>
      <c r="B3070" s="10" t="s">
        <v>9633</v>
      </c>
      <c r="C3070" t="s">
        <v>10483</v>
      </c>
      <c r="D3070" t="s">
        <v>9634</v>
      </c>
      <c r="E3070" s="9">
        <v>57.584000000000003</v>
      </c>
      <c r="F3070" s="10" t="str">
        <f>+_01_CODIGOS_Y_COSTOS_xlsm[[#This Row],[FABRICA]]&amp;_01_CODIGOS_Y_COSTOS_xlsm[[#This Row],[CODIGO]]</f>
        <v>IMPORTACIONC0007</v>
      </c>
      <c r="G3070"/>
      <c r="H3070"/>
      <c r="I3070"/>
      <c r="J3070"/>
      <c r="K3070"/>
      <c r="L3070"/>
    </row>
    <row r="3071" spans="1:12" x14ac:dyDescent="0.2">
      <c r="A3071" t="s">
        <v>10411</v>
      </c>
      <c r="B3071" s="10" t="s">
        <v>9635</v>
      </c>
      <c r="C3071" t="s">
        <v>10484</v>
      </c>
      <c r="D3071" t="s">
        <v>9636</v>
      </c>
      <c r="E3071" s="9">
        <v>60.463200000000001</v>
      </c>
      <c r="F3071" s="10" t="str">
        <f>+_01_CODIGOS_Y_COSTOS_xlsm[[#This Row],[FABRICA]]&amp;_01_CODIGOS_Y_COSTOS_xlsm[[#This Row],[CODIGO]]</f>
        <v>IMPORTACIONC0021</v>
      </c>
      <c r="G3071"/>
      <c r="H3071"/>
      <c r="I3071"/>
      <c r="J3071"/>
      <c r="K3071"/>
      <c r="L3071"/>
    </row>
    <row r="3072" spans="1:12" x14ac:dyDescent="0.2">
      <c r="A3072" t="s">
        <v>10411</v>
      </c>
      <c r="B3072" s="10" t="s">
        <v>9637</v>
      </c>
      <c r="C3072" t="s">
        <v>10485</v>
      </c>
      <c r="D3072" t="s">
        <v>9638</v>
      </c>
      <c r="E3072" s="9">
        <v>80.617599999999996</v>
      </c>
      <c r="F3072" s="10" t="str">
        <f>+_01_CODIGOS_Y_COSTOS_xlsm[[#This Row],[FABRICA]]&amp;_01_CODIGOS_Y_COSTOS_xlsm[[#This Row],[CODIGO]]</f>
        <v>IMPORTACIONC0186</v>
      </c>
      <c r="G3072"/>
      <c r="H3072"/>
      <c r="I3072"/>
      <c r="J3072"/>
      <c r="K3072"/>
      <c r="L3072"/>
    </row>
    <row r="3073" spans="1:12" x14ac:dyDescent="0.2">
      <c r="A3073" t="s">
        <v>10411</v>
      </c>
      <c r="B3073" s="10" t="s">
        <v>9639</v>
      </c>
      <c r="C3073" t="s">
        <v>10486</v>
      </c>
      <c r="D3073" t="s">
        <v>9640</v>
      </c>
      <c r="E3073" s="9">
        <v>71.98</v>
      </c>
      <c r="F3073" s="10" t="str">
        <f>+_01_CODIGOS_Y_COSTOS_xlsm[[#This Row],[FABRICA]]&amp;_01_CODIGOS_Y_COSTOS_xlsm[[#This Row],[CODIGO]]</f>
        <v>IMPORTACIONC0300</v>
      </c>
      <c r="G3073"/>
      <c r="H3073"/>
      <c r="I3073"/>
      <c r="J3073"/>
      <c r="K3073"/>
      <c r="L3073"/>
    </row>
    <row r="3074" spans="1:12" x14ac:dyDescent="0.2">
      <c r="A3074" t="s">
        <v>10411</v>
      </c>
      <c r="B3074" s="10" t="s">
        <v>9641</v>
      </c>
      <c r="C3074" t="s">
        <v>10487</v>
      </c>
      <c r="D3074" t="s">
        <v>9642</v>
      </c>
      <c r="E3074" s="9">
        <v>100.77200000000001</v>
      </c>
      <c r="F3074" s="10" t="str">
        <f>+_01_CODIGOS_Y_COSTOS_xlsm[[#This Row],[FABRICA]]&amp;_01_CODIGOS_Y_COSTOS_xlsm[[#This Row],[CODIGO]]</f>
        <v>IMPORTACIONC0428</v>
      </c>
      <c r="G3074"/>
      <c r="H3074"/>
      <c r="I3074"/>
      <c r="J3074"/>
      <c r="K3074"/>
      <c r="L3074"/>
    </row>
    <row r="3075" spans="1:12" x14ac:dyDescent="0.2">
      <c r="A3075" t="s">
        <v>10411</v>
      </c>
      <c r="B3075" s="10" t="s">
        <v>9643</v>
      </c>
      <c r="C3075" t="s">
        <v>10488</v>
      </c>
      <c r="D3075" t="s">
        <v>9527</v>
      </c>
      <c r="E3075" s="9">
        <v>146.83920000000001</v>
      </c>
      <c r="F3075" s="10" t="str">
        <f>+_01_CODIGOS_Y_COSTOS_xlsm[[#This Row],[FABRICA]]&amp;_01_CODIGOS_Y_COSTOS_xlsm[[#This Row],[CODIGO]]</f>
        <v>IMPORTACIONC0679</v>
      </c>
      <c r="G3075"/>
      <c r="H3075"/>
      <c r="I3075"/>
      <c r="J3075"/>
      <c r="K3075"/>
      <c r="L3075"/>
    </row>
    <row r="3076" spans="1:12" x14ac:dyDescent="0.2">
      <c r="A3076" t="s">
        <v>10411</v>
      </c>
      <c r="B3076" s="10" t="s">
        <v>9644</v>
      </c>
      <c r="C3076" t="s">
        <v>10489</v>
      </c>
      <c r="D3076" t="s">
        <v>9645</v>
      </c>
      <c r="E3076" s="9">
        <v>71.98</v>
      </c>
      <c r="F3076" s="10" t="str">
        <f>+_01_CODIGOS_Y_COSTOS_xlsm[[#This Row],[FABRICA]]&amp;_01_CODIGOS_Y_COSTOS_xlsm[[#This Row],[CODIGO]]</f>
        <v>IMPORTACIONC1840</v>
      </c>
      <c r="G3076"/>
      <c r="H3076"/>
      <c r="I3076"/>
      <c r="J3076"/>
      <c r="K3076"/>
      <c r="L3076"/>
    </row>
    <row r="3077" spans="1:12" x14ac:dyDescent="0.2">
      <c r="A3077" t="s">
        <v>10411</v>
      </c>
      <c r="B3077" s="10" t="s">
        <v>9646</v>
      </c>
      <c r="C3077" t="s">
        <v>10490</v>
      </c>
      <c r="D3077" t="s">
        <v>9647</v>
      </c>
      <c r="E3077" s="9">
        <v>71.98</v>
      </c>
      <c r="F3077" s="10" t="str">
        <f>+_01_CODIGOS_Y_COSTOS_xlsm[[#This Row],[FABRICA]]&amp;_01_CODIGOS_Y_COSTOS_xlsm[[#This Row],[CODIGO]]</f>
        <v>IMPORTACIONC3284</v>
      </c>
      <c r="G3077"/>
      <c r="H3077"/>
      <c r="I3077"/>
      <c r="J3077"/>
      <c r="K3077"/>
      <c r="L3077"/>
    </row>
    <row r="3078" spans="1:12" x14ac:dyDescent="0.2">
      <c r="A3078" t="s">
        <v>10411</v>
      </c>
      <c r="B3078" s="10" t="s">
        <v>9648</v>
      </c>
      <c r="C3078" t="s">
        <v>10491</v>
      </c>
      <c r="D3078" t="s">
        <v>9525</v>
      </c>
      <c r="E3078" s="9">
        <v>74.859200000000001</v>
      </c>
      <c r="F3078" s="10" t="str">
        <f>+_01_CODIGOS_Y_COSTOS_xlsm[[#This Row],[FABRICA]]&amp;_01_CODIGOS_Y_COSTOS_xlsm[[#This Row],[CODIGO]]</f>
        <v>IMPORTACIONC0008</v>
      </c>
      <c r="G3078"/>
      <c r="H3078"/>
      <c r="I3078"/>
      <c r="J3078"/>
      <c r="K3078"/>
      <c r="L3078"/>
    </row>
    <row r="3079" spans="1:12" x14ac:dyDescent="0.2">
      <c r="A3079" t="s">
        <v>10411</v>
      </c>
      <c r="B3079" s="10" t="s">
        <v>9649</v>
      </c>
      <c r="C3079" t="s">
        <v>10492</v>
      </c>
      <c r="D3079" t="s">
        <v>9525</v>
      </c>
      <c r="E3079" s="9">
        <v>100.77200000000001</v>
      </c>
      <c r="F3079" s="10" t="str">
        <f>+_01_CODIGOS_Y_COSTOS_xlsm[[#This Row],[FABRICA]]&amp;_01_CODIGOS_Y_COSTOS_xlsm[[#This Row],[CODIGO]]</f>
        <v>IMPORTACIONC0131</v>
      </c>
      <c r="G3079"/>
      <c r="H3079"/>
      <c r="I3079"/>
      <c r="J3079"/>
      <c r="K3079"/>
      <c r="L3079"/>
    </row>
    <row r="3080" spans="1:12" x14ac:dyDescent="0.2">
      <c r="A3080" t="s">
        <v>10411</v>
      </c>
      <c r="B3080" s="10" t="s">
        <v>9650</v>
      </c>
      <c r="C3080" t="s">
        <v>10493</v>
      </c>
      <c r="D3080" t="s">
        <v>9525</v>
      </c>
      <c r="E3080" s="9">
        <v>80.617599999999996</v>
      </c>
      <c r="F3080" s="10" t="str">
        <f>+_01_CODIGOS_Y_COSTOS_xlsm[[#This Row],[FABRICA]]&amp;_01_CODIGOS_Y_COSTOS_xlsm[[#This Row],[CODIGO]]</f>
        <v>IMPORTACIONC0151</v>
      </c>
      <c r="G3080"/>
      <c r="H3080"/>
      <c r="I3080"/>
      <c r="J3080"/>
      <c r="K3080"/>
      <c r="L3080"/>
    </row>
    <row r="3081" spans="1:12" x14ac:dyDescent="0.2">
      <c r="A3081" t="s">
        <v>10411</v>
      </c>
      <c r="B3081" s="10" t="s">
        <v>9651</v>
      </c>
      <c r="C3081" t="s">
        <v>10494</v>
      </c>
      <c r="D3081" t="s">
        <v>9652</v>
      </c>
      <c r="E3081" s="9">
        <v>80.617599999999996</v>
      </c>
      <c r="F3081" s="10" t="str">
        <f>+_01_CODIGOS_Y_COSTOS_xlsm[[#This Row],[FABRICA]]&amp;_01_CODIGOS_Y_COSTOS_xlsm[[#This Row],[CODIGO]]</f>
        <v>IMPORTACIONC0104</v>
      </c>
      <c r="G3081"/>
      <c r="H3081"/>
      <c r="I3081"/>
      <c r="J3081"/>
      <c r="K3081"/>
      <c r="L3081"/>
    </row>
    <row r="3082" spans="1:12" x14ac:dyDescent="0.2">
      <c r="A3082" t="s">
        <v>10411</v>
      </c>
      <c r="B3082" s="10" t="s">
        <v>9653</v>
      </c>
      <c r="C3082" t="s">
        <v>10495</v>
      </c>
      <c r="D3082" t="s">
        <v>9654</v>
      </c>
      <c r="E3082" s="9">
        <v>143.96</v>
      </c>
      <c r="F3082" s="10" t="str">
        <f>+_01_CODIGOS_Y_COSTOS_xlsm[[#This Row],[FABRICA]]&amp;_01_CODIGOS_Y_COSTOS_xlsm[[#This Row],[CODIGO]]</f>
        <v>IMPORTACIONC0572</v>
      </c>
      <c r="G3082"/>
      <c r="H3082"/>
      <c r="I3082"/>
      <c r="J3082"/>
      <c r="K3082"/>
      <c r="L3082"/>
    </row>
    <row r="3083" spans="1:12" x14ac:dyDescent="0.2">
      <c r="A3083" t="s">
        <v>10411</v>
      </c>
      <c r="B3083" s="10" t="s">
        <v>9655</v>
      </c>
      <c r="C3083" t="s">
        <v>10496</v>
      </c>
      <c r="D3083" t="s">
        <v>9597</v>
      </c>
      <c r="E3083" s="9">
        <v>71.98</v>
      </c>
      <c r="F3083" s="10" t="str">
        <f>+_01_CODIGOS_Y_COSTOS_xlsm[[#This Row],[FABRICA]]&amp;_01_CODIGOS_Y_COSTOS_xlsm[[#This Row],[CODIGO]]</f>
        <v>IMPORTACIONC0421</v>
      </c>
      <c r="G3083"/>
      <c r="H3083"/>
      <c r="I3083"/>
      <c r="J3083"/>
      <c r="K3083"/>
      <c r="L3083"/>
    </row>
    <row r="3084" spans="1:12" x14ac:dyDescent="0.2">
      <c r="A3084" t="s">
        <v>10411</v>
      </c>
      <c r="B3084" s="10" t="s">
        <v>9656</v>
      </c>
      <c r="C3084" t="s">
        <v>10497</v>
      </c>
      <c r="D3084" t="s">
        <v>9657</v>
      </c>
      <c r="E3084" s="9">
        <v>71.98</v>
      </c>
      <c r="F3084" s="10" t="str">
        <f>+_01_CODIGOS_Y_COSTOS_xlsm[[#This Row],[FABRICA]]&amp;_01_CODIGOS_Y_COSTOS_xlsm[[#This Row],[CODIGO]]</f>
        <v>IMPORTACIONC0504</v>
      </c>
      <c r="G3084"/>
      <c r="H3084"/>
      <c r="I3084"/>
      <c r="J3084"/>
      <c r="K3084"/>
      <c r="L3084"/>
    </row>
    <row r="3085" spans="1:12" x14ac:dyDescent="0.2">
      <c r="A3085" t="s">
        <v>10411</v>
      </c>
      <c r="B3085" s="10" t="s">
        <v>9658</v>
      </c>
      <c r="C3085" t="s">
        <v>10498</v>
      </c>
      <c r="D3085" t="s">
        <v>9582</v>
      </c>
      <c r="E3085" s="9">
        <v>83.496799999999993</v>
      </c>
      <c r="F3085" s="10" t="str">
        <f>+_01_CODIGOS_Y_COSTOS_xlsm[[#This Row],[FABRICA]]&amp;_01_CODIGOS_Y_COSTOS_xlsm[[#This Row],[CODIGO]]</f>
        <v>IMPORTACIONC1690</v>
      </c>
      <c r="G3085"/>
      <c r="H3085"/>
      <c r="I3085"/>
      <c r="J3085"/>
      <c r="K3085"/>
      <c r="L3085"/>
    </row>
    <row r="3086" spans="1:12" x14ac:dyDescent="0.2">
      <c r="A3086" t="s">
        <v>10411</v>
      </c>
      <c r="B3086" s="10" t="s">
        <v>9659</v>
      </c>
      <c r="C3086" t="s">
        <v>10499</v>
      </c>
      <c r="D3086" t="s">
        <v>9660</v>
      </c>
      <c r="E3086" s="9">
        <v>83.496799999999993</v>
      </c>
      <c r="F3086" s="10" t="str">
        <f>+_01_CODIGOS_Y_COSTOS_xlsm[[#This Row],[FABRICA]]&amp;_01_CODIGOS_Y_COSTOS_xlsm[[#This Row],[CODIGO]]</f>
        <v>IMPORTACIONC3423</v>
      </c>
      <c r="G3086"/>
      <c r="H3086"/>
      <c r="I3086"/>
      <c r="J3086"/>
      <c r="K3086"/>
      <c r="L3086"/>
    </row>
    <row r="3087" spans="1:12" x14ac:dyDescent="0.2">
      <c r="A3087" t="s">
        <v>10411</v>
      </c>
      <c r="B3087" s="10" t="s">
        <v>9661</v>
      </c>
      <c r="C3087" t="s">
        <v>10500</v>
      </c>
      <c r="D3087" t="s">
        <v>9576</v>
      </c>
      <c r="E3087" s="9">
        <v>83.496799999999993</v>
      </c>
      <c r="F3087" s="10" t="str">
        <f>+_01_CODIGOS_Y_COSTOS_xlsm[[#This Row],[FABRICA]]&amp;_01_CODIGOS_Y_COSTOS_xlsm[[#This Row],[CODIGO]]</f>
        <v>IMPORTACIONC1303</v>
      </c>
      <c r="G3087"/>
      <c r="H3087"/>
      <c r="I3087"/>
      <c r="J3087"/>
      <c r="K3087"/>
      <c r="L3087"/>
    </row>
    <row r="3088" spans="1:12" x14ac:dyDescent="0.2">
      <c r="A3088" t="s">
        <v>10411</v>
      </c>
      <c r="B3088" s="10" t="s">
        <v>9662</v>
      </c>
      <c r="C3088" t="s">
        <v>10501</v>
      </c>
      <c r="D3088" t="s">
        <v>9525</v>
      </c>
      <c r="E3088" s="9">
        <v>80.617599999999996</v>
      </c>
      <c r="F3088" s="10" t="str">
        <f>+_01_CODIGOS_Y_COSTOS_xlsm[[#This Row],[FABRICA]]&amp;_01_CODIGOS_Y_COSTOS_xlsm[[#This Row],[CODIGO]]</f>
        <v>IMPORTACIONC0843</v>
      </c>
      <c r="G3088"/>
      <c r="H3088"/>
      <c r="I3088"/>
      <c r="J3088"/>
      <c r="K3088"/>
      <c r="L3088"/>
    </row>
    <row r="3089" spans="1:12" x14ac:dyDescent="0.2">
      <c r="A3089" t="s">
        <v>10411</v>
      </c>
      <c r="B3089" s="10" t="s">
        <v>9663</v>
      </c>
      <c r="C3089" t="s">
        <v>10502</v>
      </c>
      <c r="D3089" t="s">
        <v>9597</v>
      </c>
      <c r="E3089" s="9">
        <v>100.77200000000001</v>
      </c>
      <c r="F3089" s="10" t="str">
        <f>+_01_CODIGOS_Y_COSTOS_xlsm[[#This Row],[FABRICA]]&amp;_01_CODIGOS_Y_COSTOS_xlsm[[#This Row],[CODIGO]]</f>
        <v>IMPORTACIONC3278</v>
      </c>
      <c r="G3089"/>
      <c r="H3089"/>
      <c r="I3089"/>
      <c r="J3089"/>
      <c r="K3089"/>
      <c r="L3089"/>
    </row>
    <row r="3090" spans="1:12" x14ac:dyDescent="0.2">
      <c r="A3090" t="s">
        <v>10411</v>
      </c>
      <c r="B3090" s="10" t="s">
        <v>9664</v>
      </c>
      <c r="C3090" t="s">
        <v>10503</v>
      </c>
      <c r="D3090" t="s">
        <v>9660</v>
      </c>
      <c r="E3090" s="9">
        <v>155.4768</v>
      </c>
      <c r="F3090" s="10" t="str">
        <f>+_01_CODIGOS_Y_COSTOS_xlsm[[#This Row],[FABRICA]]&amp;_01_CODIGOS_Y_COSTOS_xlsm[[#This Row],[CODIGO]]</f>
        <v>IMPORTACIONC3013</v>
      </c>
      <c r="G3090"/>
      <c r="H3090"/>
      <c r="I3090"/>
      <c r="J3090"/>
      <c r="K3090"/>
      <c r="L3090"/>
    </row>
    <row r="3091" spans="1:12" x14ac:dyDescent="0.2">
      <c r="A3091" t="s">
        <v>10411</v>
      </c>
      <c r="B3091" s="10" t="s">
        <v>9665</v>
      </c>
      <c r="C3091" t="s">
        <v>10504</v>
      </c>
      <c r="D3091" t="s">
        <v>9529</v>
      </c>
      <c r="E3091" s="9">
        <v>204.42320000000001</v>
      </c>
      <c r="F3091" s="10" t="str">
        <f>+_01_CODIGOS_Y_COSTOS_xlsm[[#This Row],[FABRICA]]&amp;_01_CODIGOS_Y_COSTOS_xlsm[[#This Row],[CODIGO]]</f>
        <v>IMPORTACIONC1261</v>
      </c>
      <c r="G3091"/>
      <c r="H3091"/>
      <c r="I3091"/>
      <c r="J3091"/>
      <c r="K3091"/>
      <c r="L3091"/>
    </row>
    <row r="3092" spans="1:12" x14ac:dyDescent="0.2">
      <c r="A3092" t="s">
        <v>10411</v>
      </c>
      <c r="B3092" s="10" t="s">
        <v>9666</v>
      </c>
      <c r="C3092" t="s">
        <v>10505</v>
      </c>
      <c r="D3092" t="s">
        <v>9529</v>
      </c>
      <c r="E3092" s="9">
        <v>164.11439999999999</v>
      </c>
      <c r="F3092" s="10" t="str">
        <f>+_01_CODIGOS_Y_COSTOS_xlsm[[#This Row],[FABRICA]]&amp;_01_CODIGOS_Y_COSTOS_xlsm[[#This Row],[CODIGO]]</f>
        <v>IMPORTACIONC1263</v>
      </c>
      <c r="G3092"/>
      <c r="H3092"/>
      <c r="I3092"/>
      <c r="J3092"/>
      <c r="K3092"/>
      <c r="L3092"/>
    </row>
    <row r="3093" spans="1:12" x14ac:dyDescent="0.2">
      <c r="A3093" t="s">
        <v>10411</v>
      </c>
      <c r="B3093" s="10" t="s">
        <v>9667</v>
      </c>
      <c r="C3093" t="s">
        <v>10506</v>
      </c>
      <c r="D3093" t="s">
        <v>9525</v>
      </c>
      <c r="E3093" s="9">
        <v>112.28879999999999</v>
      </c>
      <c r="F3093" s="10" t="str">
        <f>+_01_CODIGOS_Y_COSTOS_xlsm[[#This Row],[FABRICA]]&amp;_01_CODIGOS_Y_COSTOS_xlsm[[#This Row],[CODIGO]]</f>
        <v>IMPORTACIONC1655</v>
      </c>
      <c r="G3093"/>
      <c r="H3093"/>
      <c r="I3093"/>
      <c r="J3093"/>
      <c r="K3093"/>
      <c r="L3093"/>
    </row>
    <row r="3094" spans="1:12" x14ac:dyDescent="0.2">
      <c r="A3094" t="s">
        <v>10411</v>
      </c>
      <c r="B3094" s="10" t="s">
        <v>9668</v>
      </c>
      <c r="C3094" t="s">
        <v>10507</v>
      </c>
      <c r="D3094" t="s">
        <v>9669</v>
      </c>
      <c r="E3094" s="9">
        <v>123.8056</v>
      </c>
      <c r="F3094" s="10" t="str">
        <f>+_01_CODIGOS_Y_COSTOS_xlsm[[#This Row],[FABRICA]]&amp;_01_CODIGOS_Y_COSTOS_xlsm[[#This Row],[CODIGO]]</f>
        <v>IMPORTACIONC3003</v>
      </c>
      <c r="G3094"/>
      <c r="H3094"/>
      <c r="I3094"/>
      <c r="J3094"/>
      <c r="K3094"/>
      <c r="L3094"/>
    </row>
    <row r="3095" spans="1:12" x14ac:dyDescent="0.2">
      <c r="A3095" t="s">
        <v>10411</v>
      </c>
      <c r="B3095" s="10" t="s">
        <v>9670</v>
      </c>
      <c r="C3095" t="s">
        <v>10508</v>
      </c>
      <c r="D3095" t="s">
        <v>9671</v>
      </c>
      <c r="E3095" s="9">
        <v>123.8056</v>
      </c>
      <c r="F3095" s="10" t="str">
        <f>+_01_CODIGOS_Y_COSTOS_xlsm[[#This Row],[FABRICA]]&amp;_01_CODIGOS_Y_COSTOS_xlsm[[#This Row],[CODIGO]]</f>
        <v>IMPORTACIONC1520</v>
      </c>
      <c r="G3095"/>
      <c r="H3095"/>
      <c r="I3095"/>
      <c r="J3095"/>
      <c r="K3095"/>
      <c r="L3095"/>
    </row>
    <row r="3096" spans="1:12" x14ac:dyDescent="0.2">
      <c r="A3096" t="s">
        <v>10411</v>
      </c>
      <c r="B3096" s="10" t="s">
        <v>9672</v>
      </c>
      <c r="C3096" t="s">
        <v>10509</v>
      </c>
      <c r="D3096" t="s">
        <v>9673</v>
      </c>
      <c r="E3096" s="9">
        <v>115.16800000000001</v>
      </c>
      <c r="F3096" s="10" t="str">
        <f>+_01_CODIGOS_Y_COSTOS_xlsm[[#This Row],[FABRICA]]&amp;_01_CODIGOS_Y_COSTOS_xlsm[[#This Row],[CODIGO]]</f>
        <v>IMPORTACIONC0111</v>
      </c>
      <c r="G3096"/>
      <c r="H3096"/>
      <c r="I3096"/>
      <c r="J3096"/>
      <c r="K3096"/>
      <c r="L3096"/>
    </row>
    <row r="3097" spans="1:12" x14ac:dyDescent="0.2">
      <c r="A3097" t="s">
        <v>10411</v>
      </c>
      <c r="B3097" s="10" t="s">
        <v>9674</v>
      </c>
      <c r="C3097" t="s">
        <v>10510</v>
      </c>
      <c r="D3097" t="s">
        <v>9675</v>
      </c>
      <c r="E3097" s="9">
        <v>103.6512</v>
      </c>
      <c r="F3097" s="10" t="str">
        <f>+_01_CODIGOS_Y_COSTOS_xlsm[[#This Row],[FABRICA]]&amp;_01_CODIGOS_Y_COSTOS_xlsm[[#This Row],[CODIGO]]</f>
        <v>IMPORTACIONC0632</v>
      </c>
      <c r="G3097"/>
      <c r="H3097"/>
      <c r="I3097"/>
      <c r="J3097"/>
      <c r="K3097"/>
      <c r="L3097"/>
    </row>
    <row r="3098" spans="1:12" x14ac:dyDescent="0.2">
      <c r="A3098" t="s">
        <v>10411</v>
      </c>
      <c r="B3098" s="10" t="s">
        <v>9676</v>
      </c>
      <c r="C3098" t="s">
        <v>10511</v>
      </c>
      <c r="D3098" t="s">
        <v>9597</v>
      </c>
      <c r="E3098" s="9">
        <v>103.6512</v>
      </c>
      <c r="F3098" s="10" t="str">
        <f>+_01_CODIGOS_Y_COSTOS_xlsm[[#This Row],[FABRICA]]&amp;_01_CODIGOS_Y_COSTOS_xlsm[[#This Row],[CODIGO]]</f>
        <v>IMPORTACIONC0063</v>
      </c>
      <c r="G3098"/>
      <c r="H3098"/>
      <c r="I3098"/>
      <c r="J3098"/>
      <c r="K3098"/>
      <c r="L3098"/>
    </row>
    <row r="3099" spans="1:12" x14ac:dyDescent="0.2">
      <c r="A3099" t="s">
        <v>10411</v>
      </c>
      <c r="B3099" s="10" t="s">
        <v>9677</v>
      </c>
      <c r="C3099" t="s">
        <v>10512</v>
      </c>
      <c r="D3099" t="s">
        <v>9678</v>
      </c>
      <c r="E3099" s="9">
        <v>95.013599999999997</v>
      </c>
      <c r="F3099" s="10" t="str">
        <f>+_01_CODIGOS_Y_COSTOS_xlsm[[#This Row],[FABRICA]]&amp;_01_CODIGOS_Y_COSTOS_xlsm[[#This Row],[CODIGO]]</f>
        <v>IMPORTACIONC0337</v>
      </c>
      <c r="G3099"/>
      <c r="H3099"/>
      <c r="I3099"/>
      <c r="J3099"/>
      <c r="K3099"/>
      <c r="L3099"/>
    </row>
    <row r="3100" spans="1:12" x14ac:dyDescent="0.2">
      <c r="A3100" t="s">
        <v>10411</v>
      </c>
      <c r="B3100" s="10" t="s">
        <v>9679</v>
      </c>
      <c r="C3100" t="s">
        <v>10513</v>
      </c>
      <c r="D3100" t="s">
        <v>9680</v>
      </c>
      <c r="E3100" s="9">
        <v>71.98</v>
      </c>
      <c r="F3100" s="10" t="str">
        <f>+_01_CODIGOS_Y_COSTOS_xlsm[[#This Row],[FABRICA]]&amp;_01_CODIGOS_Y_COSTOS_xlsm[[#This Row],[CODIGO]]</f>
        <v>IMPORTACIONC0618</v>
      </c>
      <c r="G3100"/>
      <c r="H3100"/>
      <c r="I3100"/>
      <c r="J3100"/>
      <c r="K3100"/>
      <c r="L3100"/>
    </row>
    <row r="3101" spans="1:12" x14ac:dyDescent="0.2">
      <c r="A3101" t="s">
        <v>10411</v>
      </c>
      <c r="B3101" s="10" t="s">
        <v>9681</v>
      </c>
      <c r="C3101" t="s">
        <v>10514</v>
      </c>
      <c r="D3101" t="s">
        <v>9512</v>
      </c>
      <c r="E3101" s="9">
        <v>112.28879999999999</v>
      </c>
      <c r="F3101" s="10" t="str">
        <f>+_01_CODIGOS_Y_COSTOS_xlsm[[#This Row],[FABRICA]]&amp;_01_CODIGOS_Y_COSTOS_xlsm[[#This Row],[CODIGO]]</f>
        <v>IMPORTACIONC0835</v>
      </c>
      <c r="G3101"/>
      <c r="H3101"/>
      <c r="I3101"/>
      <c r="J3101"/>
      <c r="K3101"/>
      <c r="L3101"/>
    </row>
    <row r="3102" spans="1:12" x14ac:dyDescent="0.2">
      <c r="A3102" t="s">
        <v>10411</v>
      </c>
      <c r="B3102" s="10" t="s">
        <v>9682</v>
      </c>
      <c r="C3102" t="s">
        <v>10515</v>
      </c>
      <c r="D3102" t="s">
        <v>9683</v>
      </c>
      <c r="E3102" s="9">
        <v>123.8056</v>
      </c>
      <c r="F3102" s="10" t="str">
        <f>+_01_CODIGOS_Y_COSTOS_xlsm[[#This Row],[FABRICA]]&amp;_01_CODIGOS_Y_COSTOS_xlsm[[#This Row],[CODIGO]]</f>
        <v>IMPORTACIONC0999</v>
      </c>
      <c r="G3102"/>
      <c r="H3102"/>
      <c r="I3102"/>
      <c r="J3102"/>
      <c r="K3102"/>
      <c r="L3102"/>
    </row>
    <row r="3103" spans="1:12" x14ac:dyDescent="0.2">
      <c r="A3103" t="s">
        <v>10411</v>
      </c>
      <c r="B3103" s="10" t="s">
        <v>9684</v>
      </c>
      <c r="C3103" t="s">
        <v>10516</v>
      </c>
      <c r="D3103" t="s">
        <v>9685</v>
      </c>
      <c r="E3103" s="9">
        <v>71.98</v>
      </c>
      <c r="F3103" s="10" t="str">
        <f>+_01_CODIGOS_Y_COSTOS_xlsm[[#This Row],[FABRICA]]&amp;_01_CODIGOS_Y_COSTOS_xlsm[[#This Row],[CODIGO]]</f>
        <v>IMPORTACIONC0097</v>
      </c>
      <c r="G3103"/>
      <c r="H3103"/>
      <c r="I3103"/>
      <c r="J3103"/>
      <c r="K3103"/>
      <c r="L3103"/>
    </row>
    <row r="3104" spans="1:12" x14ac:dyDescent="0.2">
      <c r="A3104" t="s">
        <v>10411</v>
      </c>
      <c r="B3104" s="10" t="s">
        <v>9686</v>
      </c>
      <c r="C3104" t="s">
        <v>10517</v>
      </c>
      <c r="D3104" t="s">
        <v>9687</v>
      </c>
      <c r="E3104" s="9">
        <v>74.859200000000001</v>
      </c>
      <c r="F3104" s="10" t="str">
        <f>+_01_CODIGOS_Y_COSTOS_xlsm[[#This Row],[FABRICA]]&amp;_01_CODIGOS_Y_COSTOS_xlsm[[#This Row],[CODIGO]]</f>
        <v>IMPORTACIONC0390</v>
      </c>
      <c r="G3104"/>
      <c r="H3104"/>
      <c r="I3104"/>
      <c r="J3104"/>
      <c r="K3104"/>
      <c r="L3104"/>
    </row>
    <row r="3105" spans="1:12" x14ac:dyDescent="0.2">
      <c r="A3105" t="s">
        <v>10411</v>
      </c>
      <c r="B3105" s="10" t="s">
        <v>9688</v>
      </c>
      <c r="C3105" t="s">
        <v>10518</v>
      </c>
      <c r="D3105" t="s">
        <v>9512</v>
      </c>
      <c r="E3105" s="9">
        <v>83.496799999999993</v>
      </c>
      <c r="F3105" s="10" t="str">
        <f>+_01_CODIGOS_Y_COSTOS_xlsm[[#This Row],[FABRICA]]&amp;_01_CODIGOS_Y_COSTOS_xlsm[[#This Row],[CODIGO]]</f>
        <v>IMPORTACIONC0824</v>
      </c>
      <c r="G3105"/>
      <c r="H3105"/>
      <c r="I3105"/>
      <c r="J3105"/>
      <c r="K3105"/>
      <c r="L3105"/>
    </row>
    <row r="3106" spans="1:12" x14ac:dyDescent="0.2">
      <c r="A3106" t="s">
        <v>10411</v>
      </c>
      <c r="B3106" s="10" t="s">
        <v>9689</v>
      </c>
      <c r="C3106" t="s">
        <v>10519</v>
      </c>
      <c r="D3106" t="s">
        <v>9690</v>
      </c>
      <c r="E3106" s="9">
        <v>69.100800000000007</v>
      </c>
      <c r="F3106" s="10" t="str">
        <f>+_01_CODIGOS_Y_COSTOS_xlsm[[#This Row],[FABRICA]]&amp;_01_CODIGOS_Y_COSTOS_xlsm[[#This Row],[CODIGO]]</f>
        <v>IMPORTACIONC3078</v>
      </c>
      <c r="G3106"/>
      <c r="H3106"/>
      <c r="I3106"/>
      <c r="J3106"/>
      <c r="K3106"/>
      <c r="L3106"/>
    </row>
    <row r="3107" spans="1:12" x14ac:dyDescent="0.2">
      <c r="A3107" t="s">
        <v>10411</v>
      </c>
      <c r="B3107" s="10" t="s">
        <v>9691</v>
      </c>
      <c r="C3107" t="s">
        <v>10520</v>
      </c>
      <c r="D3107" t="s">
        <v>9527</v>
      </c>
      <c r="E3107" s="9">
        <v>120.9264</v>
      </c>
      <c r="F3107" s="10" t="str">
        <f>+_01_CODIGOS_Y_COSTOS_xlsm[[#This Row],[FABRICA]]&amp;_01_CODIGOS_Y_COSTOS_xlsm[[#This Row],[CODIGO]]</f>
        <v>IMPORTACIONC0278</v>
      </c>
      <c r="G3107"/>
      <c r="H3107"/>
      <c r="I3107"/>
      <c r="J3107"/>
      <c r="K3107"/>
      <c r="L3107"/>
    </row>
    <row r="3108" spans="1:12" x14ac:dyDescent="0.2">
      <c r="A3108" t="s">
        <v>10411</v>
      </c>
      <c r="B3108" s="10" t="s">
        <v>9692</v>
      </c>
      <c r="C3108" t="s">
        <v>10521</v>
      </c>
      <c r="D3108" t="s">
        <v>9690</v>
      </c>
      <c r="E3108" s="9">
        <v>100.77200000000001</v>
      </c>
      <c r="F3108" s="10" t="str">
        <f>+_01_CODIGOS_Y_COSTOS_xlsm[[#This Row],[FABRICA]]&amp;_01_CODIGOS_Y_COSTOS_xlsm[[#This Row],[CODIGO]]</f>
        <v>IMPORTACIONC1345</v>
      </c>
      <c r="G3108"/>
      <c r="H3108"/>
      <c r="I3108"/>
      <c r="J3108"/>
      <c r="K3108"/>
      <c r="L3108"/>
    </row>
    <row r="3109" spans="1:12" x14ac:dyDescent="0.2">
      <c r="A3109" t="s">
        <v>10411</v>
      </c>
      <c r="B3109" s="10" t="s">
        <v>9693</v>
      </c>
      <c r="C3109" t="s">
        <v>10522</v>
      </c>
      <c r="D3109" t="s">
        <v>9694</v>
      </c>
      <c r="E3109" s="9">
        <v>103.6512</v>
      </c>
      <c r="F3109" s="10" t="str">
        <f>+_01_CODIGOS_Y_COSTOS_xlsm[[#This Row],[FABRICA]]&amp;_01_CODIGOS_Y_COSTOS_xlsm[[#This Row],[CODIGO]]</f>
        <v>IMPORTACIONC1458</v>
      </c>
      <c r="G3109"/>
      <c r="H3109"/>
      <c r="I3109"/>
      <c r="J3109"/>
      <c r="K3109"/>
      <c r="L3109"/>
    </row>
    <row r="3110" spans="1:12" x14ac:dyDescent="0.2">
      <c r="A3110" t="s">
        <v>10411</v>
      </c>
      <c r="B3110" s="10" t="s">
        <v>9695</v>
      </c>
      <c r="C3110" t="s">
        <v>10523</v>
      </c>
      <c r="D3110" t="s">
        <v>9696</v>
      </c>
      <c r="E3110" s="9">
        <v>100.77200000000001</v>
      </c>
      <c r="F3110" s="10" t="str">
        <f>+_01_CODIGOS_Y_COSTOS_xlsm[[#This Row],[FABRICA]]&amp;_01_CODIGOS_Y_COSTOS_xlsm[[#This Row],[CODIGO]]</f>
        <v>IMPORTACIONC1616</v>
      </c>
      <c r="G3110"/>
      <c r="H3110"/>
      <c r="I3110"/>
      <c r="J3110"/>
      <c r="K3110"/>
      <c r="L3110"/>
    </row>
    <row r="3111" spans="1:12" x14ac:dyDescent="0.2">
      <c r="A3111" t="s">
        <v>10411</v>
      </c>
      <c r="B3111" s="10" t="s">
        <v>9697</v>
      </c>
      <c r="C3111" t="s">
        <v>10524</v>
      </c>
      <c r="D3111" t="s">
        <v>9698</v>
      </c>
      <c r="E3111" s="9">
        <v>95.013599999999997</v>
      </c>
      <c r="F3111" s="10" t="str">
        <f>+_01_CODIGOS_Y_COSTOS_xlsm[[#This Row],[FABRICA]]&amp;_01_CODIGOS_Y_COSTOS_xlsm[[#This Row],[CODIGO]]</f>
        <v>IMPORTACIONC1894</v>
      </c>
      <c r="G3111"/>
      <c r="H3111"/>
      <c r="I3111"/>
      <c r="J3111"/>
      <c r="K3111"/>
      <c r="L3111"/>
    </row>
    <row r="3112" spans="1:12" x14ac:dyDescent="0.2">
      <c r="A3112" t="s">
        <v>10411</v>
      </c>
      <c r="B3112" s="10" t="s">
        <v>9699</v>
      </c>
      <c r="C3112" t="s">
        <v>10525</v>
      </c>
      <c r="D3112" t="s">
        <v>9700</v>
      </c>
      <c r="E3112" s="9">
        <v>95.013599999999997</v>
      </c>
      <c r="F3112" s="10" t="str">
        <f>+_01_CODIGOS_Y_COSTOS_xlsm[[#This Row],[FABRICA]]&amp;_01_CODIGOS_Y_COSTOS_xlsm[[#This Row],[CODIGO]]</f>
        <v>IMPORTACIONC1899</v>
      </c>
      <c r="G3112"/>
      <c r="H3112"/>
      <c r="I3112"/>
      <c r="J3112"/>
      <c r="K3112"/>
      <c r="L3112"/>
    </row>
    <row r="3113" spans="1:12" x14ac:dyDescent="0.2">
      <c r="A3113" t="s">
        <v>10411</v>
      </c>
      <c r="B3113" s="10" t="s">
        <v>9701</v>
      </c>
      <c r="C3113" t="s">
        <v>10526</v>
      </c>
      <c r="D3113" t="s">
        <v>9525</v>
      </c>
      <c r="E3113" s="9">
        <v>92.134399999999999</v>
      </c>
      <c r="F3113" s="10" t="str">
        <f>+_01_CODIGOS_Y_COSTOS_xlsm[[#This Row],[FABRICA]]&amp;_01_CODIGOS_Y_COSTOS_xlsm[[#This Row],[CODIGO]]</f>
        <v>IMPORTACIONC1935</v>
      </c>
      <c r="G3113"/>
      <c r="H3113"/>
      <c r="I3113"/>
      <c r="J3113"/>
      <c r="K3113"/>
      <c r="L3113"/>
    </row>
    <row r="3114" spans="1:12" x14ac:dyDescent="0.2">
      <c r="A3114" t="s">
        <v>10411</v>
      </c>
      <c r="B3114" s="10" t="s">
        <v>9702</v>
      </c>
      <c r="C3114" t="s">
        <v>10527</v>
      </c>
      <c r="D3114" t="s">
        <v>9687</v>
      </c>
      <c r="E3114" s="9">
        <v>109.4096</v>
      </c>
      <c r="F3114" s="10" t="str">
        <f>+_01_CODIGOS_Y_COSTOS_xlsm[[#This Row],[FABRICA]]&amp;_01_CODIGOS_Y_COSTOS_xlsm[[#This Row],[CODIGO]]</f>
        <v>IMPORTACIONC0119</v>
      </c>
      <c r="G3114"/>
      <c r="H3114"/>
      <c r="I3114"/>
      <c r="J3114"/>
      <c r="K3114"/>
      <c r="L3114"/>
    </row>
    <row r="3115" spans="1:12" x14ac:dyDescent="0.2">
      <c r="A3115" t="s">
        <v>10411</v>
      </c>
      <c r="B3115" s="10" t="s">
        <v>9703</v>
      </c>
      <c r="C3115" t="s">
        <v>10528</v>
      </c>
      <c r="D3115" t="s">
        <v>9704</v>
      </c>
      <c r="E3115" s="9">
        <v>51.825600000000001</v>
      </c>
      <c r="F3115" s="10" t="str">
        <f>+_01_CODIGOS_Y_COSTOS_xlsm[[#This Row],[FABRICA]]&amp;_01_CODIGOS_Y_COSTOS_xlsm[[#This Row],[CODIGO]]</f>
        <v>IMPORTACIONC1855</v>
      </c>
      <c r="G3115"/>
      <c r="H3115"/>
      <c r="I3115"/>
      <c r="J3115"/>
      <c r="K3115"/>
      <c r="L3115"/>
    </row>
    <row r="3116" spans="1:12" x14ac:dyDescent="0.2">
      <c r="A3116" t="s">
        <v>10411</v>
      </c>
      <c r="B3116" s="10" t="s">
        <v>9705</v>
      </c>
      <c r="C3116" t="s">
        <v>10529</v>
      </c>
      <c r="D3116" t="s">
        <v>9660</v>
      </c>
      <c r="E3116" s="9">
        <v>83.496799999999993</v>
      </c>
      <c r="F3116" s="10" t="str">
        <f>+_01_CODIGOS_Y_COSTOS_xlsm[[#This Row],[FABRICA]]&amp;_01_CODIGOS_Y_COSTOS_xlsm[[#This Row],[CODIGO]]</f>
        <v>IMPORTACIONC1780</v>
      </c>
      <c r="G3116"/>
      <c r="H3116"/>
      <c r="I3116"/>
      <c r="J3116"/>
      <c r="K3116"/>
      <c r="L3116"/>
    </row>
    <row r="3117" spans="1:12" x14ac:dyDescent="0.2">
      <c r="A3117" t="s">
        <v>10411</v>
      </c>
      <c r="B3117" s="10" t="s">
        <v>9706</v>
      </c>
      <c r="C3117" t="s">
        <v>10530</v>
      </c>
      <c r="D3117" t="s">
        <v>9707</v>
      </c>
      <c r="E3117" s="9">
        <v>80.617599999999996</v>
      </c>
      <c r="F3117" s="10" t="str">
        <f>+_01_CODIGOS_Y_COSTOS_xlsm[[#This Row],[FABRICA]]&amp;_01_CODIGOS_Y_COSTOS_xlsm[[#This Row],[CODIGO]]</f>
        <v>IMPORTACIONC0695</v>
      </c>
      <c r="G3117"/>
      <c r="H3117"/>
      <c r="I3117"/>
      <c r="J3117"/>
      <c r="K3117"/>
      <c r="L3117"/>
    </row>
    <row r="3118" spans="1:12" x14ac:dyDescent="0.2">
      <c r="A3118" t="s">
        <v>10411</v>
      </c>
      <c r="B3118" s="10" t="s">
        <v>9708</v>
      </c>
      <c r="C3118" t="s">
        <v>10531</v>
      </c>
      <c r="D3118" t="s">
        <v>9709</v>
      </c>
      <c r="E3118" s="9">
        <v>120.9264</v>
      </c>
      <c r="F3118" s="10" t="str">
        <f>+_01_CODIGOS_Y_COSTOS_xlsm[[#This Row],[FABRICA]]&amp;_01_CODIGOS_Y_COSTOS_xlsm[[#This Row],[CODIGO]]</f>
        <v>IMPORTACIONC1615</v>
      </c>
      <c r="G3118"/>
      <c r="H3118"/>
      <c r="I3118"/>
      <c r="J3118"/>
      <c r="K3118"/>
      <c r="L3118"/>
    </row>
    <row r="3119" spans="1:12" x14ac:dyDescent="0.2">
      <c r="A3119" t="s">
        <v>10411</v>
      </c>
      <c r="B3119" s="10" t="s">
        <v>9710</v>
      </c>
      <c r="C3119" t="s">
        <v>10532</v>
      </c>
      <c r="D3119" t="s">
        <v>9623</v>
      </c>
      <c r="E3119" s="9">
        <v>115.16800000000001</v>
      </c>
      <c r="F3119" s="10" t="str">
        <f>+_01_CODIGOS_Y_COSTOS_xlsm[[#This Row],[FABRICA]]&amp;_01_CODIGOS_Y_COSTOS_xlsm[[#This Row],[CODIGO]]</f>
        <v>IMPORTACIONC3074</v>
      </c>
      <c r="G3119"/>
      <c r="H3119"/>
      <c r="I3119"/>
      <c r="J3119"/>
      <c r="K3119"/>
      <c r="L3119"/>
    </row>
    <row r="3120" spans="1:12" x14ac:dyDescent="0.2">
      <c r="A3120" t="s">
        <v>10411</v>
      </c>
      <c r="B3120" s="10" t="s">
        <v>9711</v>
      </c>
      <c r="C3120" t="s">
        <v>10533</v>
      </c>
      <c r="D3120" t="s">
        <v>9704</v>
      </c>
      <c r="E3120" s="9">
        <v>92.134399999999999</v>
      </c>
      <c r="F3120" s="10" t="str">
        <f>+_01_CODIGOS_Y_COSTOS_xlsm[[#This Row],[FABRICA]]&amp;_01_CODIGOS_Y_COSTOS_xlsm[[#This Row],[CODIGO]]</f>
        <v>IMPORTACIONC0015</v>
      </c>
      <c r="G3120"/>
      <c r="H3120"/>
      <c r="I3120"/>
      <c r="J3120"/>
      <c r="K3120"/>
      <c r="L3120"/>
    </row>
    <row r="3121" spans="1:12" x14ac:dyDescent="0.2">
      <c r="A3121" t="s">
        <v>10411</v>
      </c>
      <c r="B3121" s="10" t="s">
        <v>9712</v>
      </c>
      <c r="C3121" t="s">
        <v>10534</v>
      </c>
      <c r="D3121" t="s">
        <v>9525</v>
      </c>
      <c r="E3121" s="9">
        <v>195.78559999999999</v>
      </c>
      <c r="F3121" s="10" t="str">
        <f>+_01_CODIGOS_Y_COSTOS_xlsm[[#This Row],[FABRICA]]&amp;_01_CODIGOS_Y_COSTOS_xlsm[[#This Row],[CODIGO]]</f>
        <v>IMPORTACIONC1939</v>
      </c>
      <c r="G3121"/>
      <c r="H3121"/>
      <c r="I3121"/>
      <c r="J3121"/>
      <c r="K3121"/>
      <c r="L3121"/>
    </row>
    <row r="3122" spans="1:12" x14ac:dyDescent="0.2">
      <c r="A3122" t="s">
        <v>10411</v>
      </c>
      <c r="B3122" s="10" t="s">
        <v>9713</v>
      </c>
      <c r="C3122" t="s">
        <v>10535</v>
      </c>
      <c r="D3122" t="s">
        <v>9675</v>
      </c>
      <c r="E3122" s="9">
        <v>92.134399999999999</v>
      </c>
      <c r="F3122" s="10" t="str">
        <f>+_01_CODIGOS_Y_COSTOS_xlsm[[#This Row],[FABRICA]]&amp;_01_CODIGOS_Y_COSTOS_xlsm[[#This Row],[CODIGO]]</f>
        <v>IMPORTACIONC0666</v>
      </c>
      <c r="G3122"/>
      <c r="H3122"/>
      <c r="I3122"/>
      <c r="J3122"/>
      <c r="K3122"/>
      <c r="L3122"/>
    </row>
    <row r="3123" spans="1:12" x14ac:dyDescent="0.2">
      <c r="A3123" t="s">
        <v>10411</v>
      </c>
      <c r="B3123" s="10" t="s">
        <v>9714</v>
      </c>
      <c r="C3123" t="s">
        <v>10536</v>
      </c>
      <c r="D3123" t="s">
        <v>9715</v>
      </c>
      <c r="E3123" s="9">
        <v>100.77200000000001</v>
      </c>
      <c r="F3123" s="10" t="str">
        <f>+_01_CODIGOS_Y_COSTOS_xlsm[[#This Row],[FABRICA]]&amp;_01_CODIGOS_Y_COSTOS_xlsm[[#This Row],[CODIGO]]</f>
        <v>IMPORTACIONC1934</v>
      </c>
      <c r="G3123"/>
      <c r="H3123"/>
      <c r="I3123"/>
      <c r="J3123"/>
      <c r="K3123"/>
      <c r="L3123"/>
    </row>
    <row r="3124" spans="1:12" x14ac:dyDescent="0.2">
      <c r="A3124" t="s">
        <v>10411</v>
      </c>
      <c r="B3124" s="10" t="s">
        <v>9716</v>
      </c>
      <c r="C3124" t="s">
        <v>10537</v>
      </c>
      <c r="D3124" t="s">
        <v>9687</v>
      </c>
      <c r="E3124" s="9">
        <v>120.9264</v>
      </c>
      <c r="F3124" s="10" t="str">
        <f>+_01_CODIGOS_Y_COSTOS_xlsm[[#This Row],[FABRICA]]&amp;_01_CODIGOS_Y_COSTOS_xlsm[[#This Row],[CODIGO]]</f>
        <v>IMPORTACIONC0145</v>
      </c>
      <c r="G3124"/>
      <c r="H3124"/>
      <c r="I3124"/>
      <c r="J3124"/>
      <c r="K3124"/>
      <c r="L3124"/>
    </row>
    <row r="3125" spans="1:12" x14ac:dyDescent="0.2">
      <c r="A3125" t="s">
        <v>10411</v>
      </c>
      <c r="B3125" s="10" t="s">
        <v>9717</v>
      </c>
      <c r="C3125" t="s">
        <v>10538</v>
      </c>
      <c r="D3125" t="s">
        <v>9718</v>
      </c>
      <c r="E3125" s="9">
        <v>132.44319999999999</v>
      </c>
      <c r="F3125" s="10" t="str">
        <f>+_01_CODIGOS_Y_COSTOS_xlsm[[#This Row],[FABRICA]]&amp;_01_CODIGOS_Y_COSTOS_xlsm[[#This Row],[CODIGO]]</f>
        <v>IMPORTACIONC3077</v>
      </c>
      <c r="G3125"/>
      <c r="H3125"/>
      <c r="I3125"/>
      <c r="J3125"/>
      <c r="K3125"/>
      <c r="L3125"/>
    </row>
    <row r="3126" spans="1:12" x14ac:dyDescent="0.2">
      <c r="A3126" t="s">
        <v>10411</v>
      </c>
      <c r="B3126" s="10" t="s">
        <v>9719</v>
      </c>
      <c r="C3126" t="s">
        <v>10539</v>
      </c>
      <c r="D3126" t="s">
        <v>9525</v>
      </c>
      <c r="E3126" s="9">
        <v>89.255200000000002</v>
      </c>
      <c r="F3126" s="10" t="str">
        <f>+_01_CODIGOS_Y_COSTOS_xlsm[[#This Row],[FABRICA]]&amp;_01_CODIGOS_Y_COSTOS_xlsm[[#This Row],[CODIGO]]</f>
        <v>IMPORTACIONC0270</v>
      </c>
      <c r="G3126"/>
      <c r="H3126"/>
      <c r="I3126"/>
      <c r="J3126"/>
      <c r="K3126"/>
      <c r="L3126"/>
    </row>
    <row r="3127" spans="1:12" x14ac:dyDescent="0.2">
      <c r="A3127" t="s">
        <v>10411</v>
      </c>
      <c r="B3127" s="10" t="s">
        <v>9720</v>
      </c>
      <c r="C3127" t="s">
        <v>10540</v>
      </c>
      <c r="D3127" t="s">
        <v>9721</v>
      </c>
      <c r="E3127" s="9">
        <v>92.134399999999999</v>
      </c>
      <c r="F3127" s="10" t="str">
        <f>+_01_CODIGOS_Y_COSTOS_xlsm[[#This Row],[FABRICA]]&amp;_01_CODIGOS_Y_COSTOS_xlsm[[#This Row],[CODIGO]]</f>
        <v>IMPORTACIONC0356</v>
      </c>
      <c r="G3127"/>
      <c r="H3127"/>
      <c r="I3127"/>
      <c r="J3127"/>
      <c r="K3127"/>
      <c r="L3127"/>
    </row>
    <row r="3128" spans="1:12" x14ac:dyDescent="0.2">
      <c r="A3128" t="s">
        <v>10411</v>
      </c>
      <c r="B3128" s="10" t="s">
        <v>9722</v>
      </c>
      <c r="C3128" t="s">
        <v>10541</v>
      </c>
      <c r="D3128" t="s">
        <v>9723</v>
      </c>
      <c r="E3128" s="9">
        <v>109.4096</v>
      </c>
      <c r="F3128" s="10" t="str">
        <f>+_01_CODIGOS_Y_COSTOS_xlsm[[#This Row],[FABRICA]]&amp;_01_CODIGOS_Y_COSTOS_xlsm[[#This Row],[CODIGO]]</f>
        <v>IMPORTACIONC0619</v>
      </c>
      <c r="G3128"/>
      <c r="H3128"/>
      <c r="I3128"/>
      <c r="J3128"/>
      <c r="K3128"/>
      <c r="L3128"/>
    </row>
    <row r="3129" spans="1:12" x14ac:dyDescent="0.2">
      <c r="A3129" t="s">
        <v>10411</v>
      </c>
      <c r="B3129" s="10" t="s">
        <v>9724</v>
      </c>
      <c r="C3129" t="s">
        <v>10542</v>
      </c>
      <c r="D3129" t="s">
        <v>9550</v>
      </c>
      <c r="E3129" s="9">
        <v>152.5976</v>
      </c>
      <c r="F3129" s="10" t="str">
        <f>+_01_CODIGOS_Y_COSTOS_xlsm[[#This Row],[FABRICA]]&amp;_01_CODIGOS_Y_COSTOS_xlsm[[#This Row],[CODIGO]]</f>
        <v>IMPORTACIONC0804</v>
      </c>
      <c r="G3129"/>
      <c r="H3129"/>
      <c r="I3129"/>
      <c r="J3129"/>
      <c r="K3129"/>
      <c r="L3129"/>
    </row>
    <row r="3130" spans="1:12" x14ac:dyDescent="0.2">
      <c r="A3130" t="s">
        <v>10411</v>
      </c>
      <c r="B3130" s="10" t="s">
        <v>9725</v>
      </c>
      <c r="C3130" t="s">
        <v>10543</v>
      </c>
      <c r="D3130" t="s">
        <v>9726</v>
      </c>
      <c r="E3130" s="9">
        <v>100.77200000000001</v>
      </c>
      <c r="F3130" s="10" t="str">
        <f>+_01_CODIGOS_Y_COSTOS_xlsm[[#This Row],[FABRICA]]&amp;_01_CODIGOS_Y_COSTOS_xlsm[[#This Row],[CODIGO]]</f>
        <v>IMPORTACIONC0110</v>
      </c>
      <c r="G3130"/>
      <c r="H3130"/>
      <c r="I3130"/>
      <c r="J3130"/>
      <c r="K3130"/>
      <c r="L3130"/>
    </row>
    <row r="3131" spans="1:12" x14ac:dyDescent="0.2">
      <c r="A3131" t="s">
        <v>10411</v>
      </c>
      <c r="B3131" s="10" t="s">
        <v>9727</v>
      </c>
      <c r="C3131" t="s">
        <v>10544</v>
      </c>
      <c r="D3131" t="s">
        <v>9728</v>
      </c>
      <c r="E3131" s="9">
        <v>83.496799999999993</v>
      </c>
      <c r="F3131" s="10" t="str">
        <f>+_01_CODIGOS_Y_COSTOS_xlsm[[#This Row],[FABRICA]]&amp;_01_CODIGOS_Y_COSTOS_xlsm[[#This Row],[CODIGO]]</f>
        <v>IMPORTACIONC0245</v>
      </c>
      <c r="G3131"/>
      <c r="H3131"/>
      <c r="I3131"/>
      <c r="J3131"/>
      <c r="K3131"/>
      <c r="L3131"/>
    </row>
    <row r="3132" spans="1:12" x14ac:dyDescent="0.2">
      <c r="A3132" t="s">
        <v>10411</v>
      </c>
      <c r="B3132" s="10" t="s">
        <v>9729</v>
      </c>
      <c r="C3132" t="s">
        <v>10545</v>
      </c>
      <c r="D3132" t="s">
        <v>9730</v>
      </c>
      <c r="E3132" s="9">
        <v>86.376000000000005</v>
      </c>
      <c r="F3132" s="10" t="str">
        <f>+_01_CODIGOS_Y_COSTOS_xlsm[[#This Row],[FABRICA]]&amp;_01_CODIGOS_Y_COSTOS_xlsm[[#This Row],[CODIGO]]</f>
        <v>IMPORTACIONC1151</v>
      </c>
      <c r="G3132"/>
      <c r="H3132"/>
      <c r="I3132"/>
      <c r="J3132"/>
      <c r="K3132"/>
      <c r="L3132"/>
    </row>
    <row r="3133" spans="1:12" x14ac:dyDescent="0.2">
      <c r="A3133" t="s">
        <v>10411</v>
      </c>
      <c r="B3133" s="10" t="s">
        <v>9731</v>
      </c>
      <c r="C3133" t="s">
        <v>10546</v>
      </c>
      <c r="D3133" t="s">
        <v>9732</v>
      </c>
      <c r="E3133" s="9">
        <v>120.9264</v>
      </c>
      <c r="F3133" s="10" t="str">
        <f>+_01_CODIGOS_Y_COSTOS_xlsm[[#This Row],[FABRICA]]&amp;_01_CODIGOS_Y_COSTOS_xlsm[[#This Row],[CODIGO]]</f>
        <v>IMPORTACIONC0834</v>
      </c>
      <c r="G3133"/>
      <c r="H3133"/>
      <c r="I3133"/>
      <c r="J3133"/>
      <c r="K3133"/>
      <c r="L3133"/>
    </row>
    <row r="3134" spans="1:12" x14ac:dyDescent="0.2">
      <c r="A3134" t="s">
        <v>10411</v>
      </c>
      <c r="B3134" s="10" t="s">
        <v>9733</v>
      </c>
      <c r="C3134" t="s">
        <v>10547</v>
      </c>
      <c r="D3134" t="s">
        <v>9734</v>
      </c>
      <c r="E3134" s="9">
        <v>92.134399999999999</v>
      </c>
      <c r="F3134" s="10" t="str">
        <f>+_01_CODIGOS_Y_COSTOS_xlsm[[#This Row],[FABRICA]]&amp;_01_CODIGOS_Y_COSTOS_xlsm[[#This Row],[CODIGO]]</f>
        <v>IMPORTACIONC1004</v>
      </c>
      <c r="G3134"/>
      <c r="H3134"/>
      <c r="I3134"/>
      <c r="J3134"/>
      <c r="K3134"/>
      <c r="L3134"/>
    </row>
    <row r="3135" spans="1:12" x14ac:dyDescent="0.2">
      <c r="A3135" t="s">
        <v>10411</v>
      </c>
      <c r="B3135" s="10" t="s">
        <v>9735</v>
      </c>
      <c r="C3135" t="s">
        <v>10548</v>
      </c>
      <c r="D3135" t="s">
        <v>9730</v>
      </c>
      <c r="E3135" s="9">
        <v>100.77200000000001</v>
      </c>
      <c r="F3135" s="10" t="str">
        <f>+_01_CODIGOS_Y_COSTOS_xlsm[[#This Row],[FABRICA]]&amp;_01_CODIGOS_Y_COSTOS_xlsm[[#This Row],[CODIGO]]</f>
        <v>IMPORTACIONC1007</v>
      </c>
      <c r="G3135"/>
      <c r="H3135"/>
      <c r="I3135"/>
      <c r="J3135"/>
      <c r="K3135"/>
      <c r="L3135"/>
    </row>
    <row r="3136" spans="1:12" x14ac:dyDescent="0.2">
      <c r="A3136" t="s">
        <v>10411</v>
      </c>
      <c r="B3136" s="10" t="s">
        <v>9736</v>
      </c>
      <c r="C3136" t="s">
        <v>10549</v>
      </c>
      <c r="D3136" t="s">
        <v>9737</v>
      </c>
      <c r="E3136" s="9">
        <v>95.013599999999997</v>
      </c>
      <c r="F3136" s="10" t="str">
        <f>+_01_CODIGOS_Y_COSTOS_xlsm[[#This Row],[FABRICA]]&amp;_01_CODIGOS_Y_COSTOS_xlsm[[#This Row],[CODIGO]]</f>
        <v>IMPORTACIONC1390</v>
      </c>
      <c r="G3136"/>
      <c r="H3136"/>
      <c r="I3136"/>
      <c r="J3136"/>
      <c r="K3136"/>
      <c r="L3136"/>
    </row>
    <row r="3137" spans="1:12" x14ac:dyDescent="0.2">
      <c r="A3137" t="s">
        <v>10411</v>
      </c>
      <c r="B3137" s="10" t="s">
        <v>9738</v>
      </c>
      <c r="C3137" t="s">
        <v>10550</v>
      </c>
      <c r="D3137" t="s">
        <v>9527</v>
      </c>
      <c r="E3137" s="9">
        <v>172.75200000000001</v>
      </c>
      <c r="F3137" s="10" t="str">
        <f>+_01_CODIGOS_Y_COSTOS_xlsm[[#This Row],[FABRICA]]&amp;_01_CODIGOS_Y_COSTOS_xlsm[[#This Row],[CODIGO]]</f>
        <v>IMPORTACIONC1462</v>
      </c>
      <c r="G3137"/>
      <c r="H3137"/>
      <c r="I3137"/>
      <c r="J3137"/>
      <c r="K3137"/>
      <c r="L3137"/>
    </row>
    <row r="3138" spans="1:12" x14ac:dyDescent="0.2">
      <c r="A3138" t="s">
        <v>10411</v>
      </c>
      <c r="B3138" s="10" t="s">
        <v>9739</v>
      </c>
      <c r="C3138" t="s">
        <v>10551</v>
      </c>
      <c r="D3138" t="s">
        <v>9740</v>
      </c>
      <c r="E3138" s="9">
        <v>89.255200000000002</v>
      </c>
      <c r="F3138" s="10" t="str">
        <f>+_01_CODIGOS_Y_COSTOS_xlsm[[#This Row],[FABRICA]]&amp;_01_CODIGOS_Y_COSTOS_xlsm[[#This Row],[CODIGO]]</f>
        <v>IMPORTACIONC0344</v>
      </c>
      <c r="G3138"/>
      <c r="H3138"/>
      <c r="I3138"/>
      <c r="J3138"/>
      <c r="K3138"/>
      <c r="L3138"/>
    </row>
    <row r="3139" spans="1:12" x14ac:dyDescent="0.2">
      <c r="A3139" t="s">
        <v>10411</v>
      </c>
      <c r="B3139" s="10" t="s">
        <v>9741</v>
      </c>
      <c r="C3139" t="s">
        <v>10552</v>
      </c>
      <c r="D3139" t="s">
        <v>9742</v>
      </c>
      <c r="E3139" s="9">
        <v>71.98</v>
      </c>
      <c r="F3139" s="10" t="str">
        <f>+_01_CODIGOS_Y_COSTOS_xlsm[[#This Row],[FABRICA]]&amp;_01_CODIGOS_Y_COSTOS_xlsm[[#This Row],[CODIGO]]</f>
        <v>IMPORTACIONC3743</v>
      </c>
      <c r="G3139"/>
      <c r="H3139"/>
      <c r="I3139"/>
      <c r="J3139"/>
      <c r="K3139"/>
      <c r="L3139"/>
    </row>
    <row r="3140" spans="1:12" x14ac:dyDescent="0.2">
      <c r="A3140" t="s">
        <v>10411</v>
      </c>
      <c r="B3140" s="10" t="s">
        <v>9743</v>
      </c>
      <c r="C3140" t="s">
        <v>10553</v>
      </c>
      <c r="D3140" t="s">
        <v>9744</v>
      </c>
      <c r="E3140" s="9">
        <v>109.4096</v>
      </c>
      <c r="F3140" s="10" t="str">
        <f>+_01_CODIGOS_Y_COSTOS_xlsm[[#This Row],[FABRICA]]&amp;_01_CODIGOS_Y_COSTOS_xlsm[[#This Row],[CODIGO]]</f>
        <v>IMPORTACIONC1266</v>
      </c>
      <c r="G3140"/>
      <c r="H3140"/>
      <c r="I3140"/>
      <c r="J3140"/>
      <c r="K3140"/>
      <c r="L3140"/>
    </row>
    <row r="3141" spans="1:12" x14ac:dyDescent="0.2">
      <c r="A3141" t="s">
        <v>10411</v>
      </c>
      <c r="B3141" s="10" t="s">
        <v>9745</v>
      </c>
      <c r="C3141" t="s">
        <v>10554</v>
      </c>
      <c r="D3141" t="s">
        <v>9726</v>
      </c>
      <c r="E3141" s="9">
        <v>95.013599999999997</v>
      </c>
      <c r="F3141" s="10" t="str">
        <f>+_01_CODIGOS_Y_COSTOS_xlsm[[#This Row],[FABRICA]]&amp;_01_CODIGOS_Y_COSTOS_xlsm[[#This Row],[CODIGO]]</f>
        <v>IMPORTACIONC1389</v>
      </c>
      <c r="G3141"/>
      <c r="H3141"/>
      <c r="I3141"/>
      <c r="J3141"/>
      <c r="K3141"/>
      <c r="L3141"/>
    </row>
    <row r="3142" spans="1:12" x14ac:dyDescent="0.2">
      <c r="A3142" t="s">
        <v>10411</v>
      </c>
      <c r="B3142" s="10" t="s">
        <v>9746</v>
      </c>
      <c r="C3142" t="s">
        <v>10555</v>
      </c>
      <c r="D3142" t="s">
        <v>9582</v>
      </c>
      <c r="E3142" s="9">
        <v>141.08080000000001</v>
      </c>
      <c r="F3142" s="10" t="str">
        <f>+_01_CODIGOS_Y_COSTOS_xlsm[[#This Row],[FABRICA]]&amp;_01_CODIGOS_Y_COSTOS_xlsm[[#This Row],[CODIGO]]</f>
        <v>IMPORTACIONC1341</v>
      </c>
      <c r="G3142"/>
      <c r="H3142"/>
      <c r="I3142"/>
      <c r="J3142"/>
      <c r="K3142"/>
      <c r="L3142"/>
    </row>
    <row r="3143" spans="1:12" x14ac:dyDescent="0.2">
      <c r="A3143" t="s">
        <v>10411</v>
      </c>
      <c r="B3143" s="10" t="s">
        <v>9747</v>
      </c>
      <c r="C3143" t="s">
        <v>10556</v>
      </c>
      <c r="D3143" t="s">
        <v>9726</v>
      </c>
      <c r="E3143" s="9">
        <v>92.134399999999999</v>
      </c>
      <c r="F3143" s="10" t="str">
        <f>+_01_CODIGOS_Y_COSTOS_xlsm[[#This Row],[FABRICA]]&amp;_01_CODIGOS_Y_COSTOS_xlsm[[#This Row],[CODIGO]]</f>
        <v>IMPORTACIONC3485</v>
      </c>
      <c r="G3143"/>
      <c r="H3143"/>
      <c r="I3143"/>
      <c r="J3143"/>
      <c r="K3143"/>
      <c r="L3143"/>
    </row>
    <row r="3144" spans="1:12" x14ac:dyDescent="0.2">
      <c r="A3144" t="s">
        <v>10411</v>
      </c>
      <c r="B3144" s="10" t="s">
        <v>9748</v>
      </c>
      <c r="C3144" t="s">
        <v>10557</v>
      </c>
      <c r="D3144" t="s">
        <v>9660</v>
      </c>
      <c r="E3144" s="9">
        <v>95.013599999999997</v>
      </c>
      <c r="F3144" s="10" t="str">
        <f>+_01_CODIGOS_Y_COSTOS_xlsm[[#This Row],[FABRICA]]&amp;_01_CODIGOS_Y_COSTOS_xlsm[[#This Row],[CODIGO]]</f>
        <v>IMPORTACIONC1350</v>
      </c>
      <c r="G3144"/>
      <c r="H3144"/>
      <c r="I3144"/>
      <c r="J3144"/>
      <c r="K3144"/>
      <c r="L3144"/>
    </row>
    <row r="3145" spans="1:12" x14ac:dyDescent="0.2">
      <c r="A3145" t="s">
        <v>10411</v>
      </c>
      <c r="B3145" s="10" t="s">
        <v>9749</v>
      </c>
      <c r="C3145" t="s">
        <v>10558</v>
      </c>
      <c r="D3145" t="s">
        <v>9750</v>
      </c>
      <c r="E3145" s="9">
        <v>112.28879999999999</v>
      </c>
      <c r="F3145" s="10" t="str">
        <f>+_01_CODIGOS_Y_COSTOS_xlsm[[#This Row],[FABRICA]]&amp;_01_CODIGOS_Y_COSTOS_xlsm[[#This Row],[CODIGO]]</f>
        <v>IMPORTACIONC0929</v>
      </c>
      <c r="G3145"/>
      <c r="H3145"/>
      <c r="I3145"/>
      <c r="J3145"/>
      <c r="K3145"/>
      <c r="L3145"/>
    </row>
    <row r="3146" spans="1:12" x14ac:dyDescent="0.2">
      <c r="A3146" t="s">
        <v>10411</v>
      </c>
      <c r="B3146" s="10" t="s">
        <v>9751</v>
      </c>
      <c r="C3146" t="s">
        <v>10559</v>
      </c>
      <c r="D3146" t="s">
        <v>9752</v>
      </c>
      <c r="E3146" s="9">
        <v>123.8056</v>
      </c>
      <c r="F3146" s="10" t="str">
        <f>+_01_CODIGOS_Y_COSTOS_xlsm[[#This Row],[FABRICA]]&amp;_01_CODIGOS_Y_COSTOS_xlsm[[#This Row],[CODIGO]]</f>
        <v>IMPORTACIONC0925</v>
      </c>
      <c r="G3146"/>
      <c r="H3146"/>
      <c r="I3146"/>
      <c r="J3146"/>
      <c r="K3146"/>
      <c r="L3146"/>
    </row>
    <row r="3147" spans="1:12" x14ac:dyDescent="0.2">
      <c r="A3147" t="s">
        <v>10411</v>
      </c>
      <c r="B3147" s="10" t="s">
        <v>9753</v>
      </c>
      <c r="C3147" t="s">
        <v>10560</v>
      </c>
      <c r="D3147" t="s">
        <v>9754</v>
      </c>
      <c r="E3147" s="9">
        <v>80.617599999999996</v>
      </c>
      <c r="F3147" s="10" t="str">
        <f>+_01_CODIGOS_Y_COSTOS_xlsm[[#This Row],[FABRICA]]&amp;_01_CODIGOS_Y_COSTOS_xlsm[[#This Row],[CODIGO]]</f>
        <v>IMPORTACIONC0841</v>
      </c>
      <c r="G3147"/>
      <c r="H3147"/>
      <c r="I3147"/>
      <c r="J3147"/>
      <c r="K3147"/>
      <c r="L3147"/>
    </row>
    <row r="3148" spans="1:12" x14ac:dyDescent="0.2">
      <c r="A3148" t="s">
        <v>10411</v>
      </c>
      <c r="B3148" s="10" t="s">
        <v>9755</v>
      </c>
      <c r="C3148" t="s">
        <v>10561</v>
      </c>
      <c r="D3148" t="s">
        <v>9756</v>
      </c>
      <c r="E3148" s="9">
        <v>92.134399999999999</v>
      </c>
      <c r="F3148" s="10" t="str">
        <f>+_01_CODIGOS_Y_COSTOS_xlsm[[#This Row],[FABRICA]]&amp;_01_CODIGOS_Y_COSTOS_xlsm[[#This Row],[CODIGO]]</f>
        <v>IMPORTACIONC1416-A</v>
      </c>
      <c r="G3148"/>
      <c r="H3148"/>
      <c r="I3148"/>
      <c r="J3148"/>
      <c r="K3148"/>
      <c r="L3148"/>
    </row>
    <row r="3149" spans="1:12" x14ac:dyDescent="0.2">
      <c r="A3149" t="s">
        <v>10411</v>
      </c>
      <c r="B3149" s="10" t="s">
        <v>9757</v>
      </c>
      <c r="C3149" t="s">
        <v>10562</v>
      </c>
      <c r="D3149" t="s">
        <v>9525</v>
      </c>
      <c r="E3149" s="9">
        <v>60.463200000000001</v>
      </c>
      <c r="F3149" s="10" t="str">
        <f>+_01_CODIGOS_Y_COSTOS_xlsm[[#This Row],[FABRICA]]&amp;_01_CODIGOS_Y_COSTOS_xlsm[[#This Row],[CODIGO]]</f>
        <v>IMPORTACIONC1643</v>
      </c>
      <c r="G3149"/>
      <c r="H3149"/>
      <c r="I3149"/>
      <c r="J3149"/>
      <c r="K3149"/>
      <c r="L3149"/>
    </row>
    <row r="3150" spans="1:12" x14ac:dyDescent="0.2">
      <c r="A3150" t="s">
        <v>10411</v>
      </c>
      <c r="B3150" s="10" t="s">
        <v>9758</v>
      </c>
      <c r="C3150" t="s">
        <v>10563</v>
      </c>
      <c r="D3150" t="s">
        <v>9759</v>
      </c>
      <c r="E3150" s="9">
        <v>80.617599999999996</v>
      </c>
      <c r="F3150" s="10" t="str">
        <f>+_01_CODIGOS_Y_COSTOS_xlsm[[#This Row],[FABRICA]]&amp;_01_CODIGOS_Y_COSTOS_xlsm[[#This Row],[CODIGO]]</f>
        <v>IMPORTACIONC1831</v>
      </c>
      <c r="G3150"/>
      <c r="H3150"/>
      <c r="I3150"/>
      <c r="J3150"/>
      <c r="K3150"/>
      <c r="L3150"/>
    </row>
    <row r="3151" spans="1:12" x14ac:dyDescent="0.2">
      <c r="A3151" t="s">
        <v>10411</v>
      </c>
      <c r="B3151" s="10" t="s">
        <v>9760</v>
      </c>
      <c r="C3151" t="s">
        <v>10564</v>
      </c>
      <c r="D3151" t="s">
        <v>9573</v>
      </c>
      <c r="E3151" s="9">
        <v>92.134399999999999</v>
      </c>
      <c r="F3151" s="10" t="str">
        <f>+_01_CODIGOS_Y_COSTOS_xlsm[[#This Row],[FABRICA]]&amp;_01_CODIGOS_Y_COSTOS_xlsm[[#This Row],[CODIGO]]</f>
        <v>IMPORTACIONC1867</v>
      </c>
      <c r="G3151"/>
      <c r="H3151"/>
      <c r="I3151"/>
      <c r="J3151"/>
      <c r="K3151"/>
      <c r="L3151"/>
    </row>
    <row r="3152" spans="1:12" x14ac:dyDescent="0.2">
      <c r="A3152" t="s">
        <v>10411</v>
      </c>
      <c r="B3152" s="10" t="s">
        <v>9761</v>
      </c>
      <c r="C3152" t="s">
        <v>10565</v>
      </c>
      <c r="D3152" t="s">
        <v>9525</v>
      </c>
      <c r="E3152" s="9">
        <v>181.3896</v>
      </c>
      <c r="F3152" s="10" t="str">
        <f>+_01_CODIGOS_Y_COSTOS_xlsm[[#This Row],[FABRICA]]&amp;_01_CODIGOS_Y_COSTOS_xlsm[[#This Row],[CODIGO]]</f>
        <v>IMPORTACIONC3009</v>
      </c>
      <c r="G3152"/>
      <c r="H3152"/>
      <c r="I3152"/>
      <c r="J3152"/>
      <c r="K3152"/>
      <c r="L3152"/>
    </row>
    <row r="3153" spans="1:12" x14ac:dyDescent="0.2">
      <c r="A3153" t="s">
        <v>10411</v>
      </c>
      <c r="B3153" s="10" t="s">
        <v>9762</v>
      </c>
      <c r="C3153" t="s">
        <v>10566</v>
      </c>
      <c r="D3153" t="s">
        <v>9763</v>
      </c>
      <c r="E3153" s="9">
        <v>109.4096</v>
      </c>
      <c r="F3153" s="10" t="str">
        <f>+_01_CODIGOS_Y_COSTOS_xlsm[[#This Row],[FABRICA]]&amp;_01_CODIGOS_Y_COSTOS_xlsm[[#This Row],[CODIGO]]</f>
        <v>IMPORTACIONC3638</v>
      </c>
      <c r="G3153"/>
      <c r="H3153"/>
      <c r="I3153"/>
      <c r="J3153"/>
      <c r="K3153"/>
      <c r="L3153"/>
    </row>
    <row r="3154" spans="1:12" x14ac:dyDescent="0.2">
      <c r="A3154" t="s">
        <v>10411</v>
      </c>
      <c r="B3154" s="10" t="s">
        <v>9764</v>
      </c>
      <c r="C3154" t="s">
        <v>10567</v>
      </c>
      <c r="D3154" t="s">
        <v>9525</v>
      </c>
      <c r="E3154" s="9">
        <v>253.36959999999999</v>
      </c>
      <c r="F3154" s="10" t="str">
        <f>+_01_CODIGOS_Y_COSTOS_xlsm[[#This Row],[FABRICA]]&amp;_01_CODIGOS_Y_COSTOS_xlsm[[#This Row],[CODIGO]]</f>
        <v>IMPORTACIONC1250</v>
      </c>
      <c r="G3154"/>
      <c r="H3154"/>
      <c r="I3154"/>
      <c r="J3154"/>
      <c r="K3154"/>
      <c r="L3154"/>
    </row>
    <row r="3155" spans="1:12" x14ac:dyDescent="0.2">
      <c r="A3155" t="s">
        <v>10411</v>
      </c>
      <c r="B3155" s="10" t="s">
        <v>9765</v>
      </c>
      <c r="C3155" t="s">
        <v>10568</v>
      </c>
      <c r="D3155" t="s">
        <v>9525</v>
      </c>
      <c r="E3155" s="9">
        <v>123.8056</v>
      </c>
      <c r="F3155" s="10" t="str">
        <f>+_01_CODIGOS_Y_COSTOS_xlsm[[#This Row],[FABRICA]]&amp;_01_CODIGOS_Y_COSTOS_xlsm[[#This Row],[CODIGO]]</f>
        <v>IMPORTACIONC0918</v>
      </c>
      <c r="G3155"/>
      <c r="H3155"/>
      <c r="I3155"/>
      <c r="J3155"/>
      <c r="K3155"/>
      <c r="L3155"/>
    </row>
    <row r="3156" spans="1:12" x14ac:dyDescent="0.2">
      <c r="A3156" t="s">
        <v>10411</v>
      </c>
      <c r="B3156" s="10" t="s">
        <v>9766</v>
      </c>
      <c r="C3156" t="s">
        <v>10569</v>
      </c>
      <c r="D3156" t="s">
        <v>9525</v>
      </c>
      <c r="E3156" s="9">
        <v>175.63120000000001</v>
      </c>
      <c r="F3156" s="10" t="str">
        <f>+_01_CODIGOS_Y_COSTOS_xlsm[[#This Row],[FABRICA]]&amp;_01_CODIGOS_Y_COSTOS_xlsm[[#This Row],[CODIGO]]</f>
        <v>IMPORTACIONC3059</v>
      </c>
      <c r="G3156"/>
      <c r="H3156"/>
      <c r="I3156"/>
      <c r="J3156"/>
      <c r="K3156"/>
      <c r="L3156"/>
    </row>
    <row r="3157" spans="1:12" x14ac:dyDescent="0.2">
      <c r="A3157" t="s">
        <v>10411</v>
      </c>
      <c r="B3157" s="10" t="s">
        <v>9767</v>
      </c>
      <c r="C3157" t="s">
        <v>10570</v>
      </c>
      <c r="D3157" t="s">
        <v>9768</v>
      </c>
      <c r="E3157" s="9">
        <v>63.342399999999998</v>
      </c>
      <c r="F3157" s="10" t="str">
        <f>+_01_CODIGOS_Y_COSTOS_xlsm[[#This Row],[FABRICA]]&amp;_01_CODIGOS_Y_COSTOS_xlsm[[#This Row],[CODIGO]]</f>
        <v>IMPORTACIONC1788</v>
      </c>
      <c r="G3157"/>
      <c r="H3157"/>
      <c r="I3157"/>
      <c r="J3157"/>
      <c r="K3157"/>
      <c r="L3157"/>
    </row>
    <row r="3158" spans="1:12" x14ac:dyDescent="0.2">
      <c r="A3158" t="s">
        <v>10411</v>
      </c>
      <c r="B3158" s="10" t="s">
        <v>9769</v>
      </c>
      <c r="C3158" t="s">
        <v>10571</v>
      </c>
      <c r="D3158" t="s">
        <v>9527</v>
      </c>
      <c r="E3158" s="9">
        <v>92.134399999999999</v>
      </c>
      <c r="F3158" s="10" t="str">
        <f>+_01_CODIGOS_Y_COSTOS_xlsm[[#This Row],[FABRICA]]&amp;_01_CODIGOS_Y_COSTOS_xlsm[[#This Row],[CODIGO]]</f>
        <v>IMPORTACIONC0937</v>
      </c>
      <c r="G3158"/>
      <c r="H3158"/>
      <c r="I3158"/>
      <c r="J3158"/>
      <c r="K3158"/>
      <c r="L3158"/>
    </row>
    <row r="3159" spans="1:12" x14ac:dyDescent="0.2">
      <c r="A3159" t="s">
        <v>10411</v>
      </c>
      <c r="B3159" s="10" t="s">
        <v>9770</v>
      </c>
      <c r="C3159" t="s">
        <v>10572</v>
      </c>
      <c r="D3159" t="s">
        <v>9771</v>
      </c>
      <c r="E3159" s="9">
        <v>109.4096</v>
      </c>
      <c r="F3159" s="10" t="str">
        <f>+_01_CODIGOS_Y_COSTOS_xlsm[[#This Row],[FABRICA]]&amp;_01_CODIGOS_Y_COSTOS_xlsm[[#This Row],[CODIGO]]</f>
        <v>IMPORTACIONC1865</v>
      </c>
      <c r="G3159"/>
      <c r="H3159"/>
      <c r="I3159"/>
      <c r="J3159"/>
      <c r="K3159"/>
      <c r="L3159"/>
    </row>
    <row r="3160" spans="1:12" x14ac:dyDescent="0.2">
      <c r="A3160" t="s">
        <v>10411</v>
      </c>
      <c r="B3160" s="10" t="s">
        <v>9772</v>
      </c>
      <c r="C3160" t="s">
        <v>10573</v>
      </c>
      <c r="D3160" t="s">
        <v>9525</v>
      </c>
      <c r="E3160" s="9">
        <v>270.64479999999998</v>
      </c>
      <c r="F3160" s="10" t="str">
        <f>+_01_CODIGOS_Y_COSTOS_xlsm[[#This Row],[FABRICA]]&amp;_01_CODIGOS_Y_COSTOS_xlsm[[#This Row],[CODIGO]]</f>
        <v>IMPORTACIONC1249</v>
      </c>
      <c r="G3160"/>
      <c r="H3160"/>
      <c r="I3160"/>
      <c r="J3160"/>
      <c r="K3160"/>
      <c r="L3160"/>
    </row>
    <row r="3161" spans="1:12" x14ac:dyDescent="0.2">
      <c r="A3161" t="s">
        <v>10411</v>
      </c>
      <c r="B3161" s="10" t="s">
        <v>9773</v>
      </c>
      <c r="C3161" t="s">
        <v>10574</v>
      </c>
      <c r="D3161" t="s">
        <v>9774</v>
      </c>
      <c r="E3161" s="9">
        <v>69.100800000000007</v>
      </c>
      <c r="F3161" s="10" t="str">
        <f>+_01_CODIGOS_Y_COSTOS_xlsm[[#This Row],[FABRICA]]&amp;_01_CODIGOS_Y_COSTOS_xlsm[[#This Row],[CODIGO]]</f>
        <v>IMPORTACIONC3186</v>
      </c>
      <c r="G3161"/>
      <c r="H3161"/>
      <c r="I3161"/>
      <c r="J3161"/>
      <c r="K3161"/>
      <c r="L3161"/>
    </row>
    <row r="3162" spans="1:12" x14ac:dyDescent="0.2">
      <c r="A3162" t="s">
        <v>10411</v>
      </c>
      <c r="B3162" s="10" t="s">
        <v>9775</v>
      </c>
      <c r="C3162" t="s">
        <v>10575</v>
      </c>
      <c r="D3162" t="s">
        <v>9776</v>
      </c>
      <c r="E3162" s="9">
        <v>60.463200000000001</v>
      </c>
      <c r="F3162" s="10" t="str">
        <f>+_01_CODIGOS_Y_COSTOS_xlsm[[#This Row],[FABRICA]]&amp;_01_CODIGOS_Y_COSTOS_xlsm[[#This Row],[CODIGO]]</f>
        <v>IMPORTACIONC3184</v>
      </c>
      <c r="G3162"/>
      <c r="H3162"/>
      <c r="I3162"/>
      <c r="J3162"/>
      <c r="K3162"/>
      <c r="L3162"/>
    </row>
    <row r="3163" spans="1:12" x14ac:dyDescent="0.2">
      <c r="A3163" t="s">
        <v>10411</v>
      </c>
      <c r="B3163" s="10" t="s">
        <v>9777</v>
      </c>
      <c r="C3163" t="s">
        <v>10576</v>
      </c>
      <c r="D3163" t="s">
        <v>9778</v>
      </c>
      <c r="E3163" s="9">
        <v>71.98</v>
      </c>
      <c r="F3163" s="10" t="str">
        <f>+_01_CODIGOS_Y_COSTOS_xlsm[[#This Row],[FABRICA]]&amp;_01_CODIGOS_Y_COSTOS_xlsm[[#This Row],[CODIGO]]</f>
        <v>IMPORTACIONC1810</v>
      </c>
      <c r="G3163"/>
      <c r="H3163"/>
      <c r="I3163"/>
      <c r="J3163"/>
      <c r="K3163"/>
      <c r="L3163"/>
    </row>
    <row r="3164" spans="1:12" x14ac:dyDescent="0.2">
      <c r="A3164" t="s">
        <v>10411</v>
      </c>
      <c r="B3164" s="10" t="s">
        <v>9779</v>
      </c>
      <c r="C3164" t="s">
        <v>10577</v>
      </c>
      <c r="D3164" t="s">
        <v>9675</v>
      </c>
      <c r="E3164" s="9">
        <v>120.9264</v>
      </c>
      <c r="F3164" s="10" t="str">
        <f>+_01_CODIGOS_Y_COSTOS_xlsm[[#This Row],[FABRICA]]&amp;_01_CODIGOS_Y_COSTOS_xlsm[[#This Row],[CODIGO]]</f>
        <v>IMPORTACIONC0116</v>
      </c>
      <c r="G3164"/>
      <c r="H3164"/>
      <c r="I3164"/>
      <c r="J3164"/>
      <c r="K3164"/>
      <c r="L3164"/>
    </row>
    <row r="3165" spans="1:12" x14ac:dyDescent="0.2">
      <c r="A3165" t="s">
        <v>10411</v>
      </c>
      <c r="B3165" s="10" t="s">
        <v>9780</v>
      </c>
      <c r="C3165" t="s">
        <v>10578</v>
      </c>
      <c r="D3165" t="s">
        <v>9781</v>
      </c>
      <c r="E3165" s="9">
        <v>95.013599999999997</v>
      </c>
      <c r="F3165" s="10" t="str">
        <f>+_01_CODIGOS_Y_COSTOS_xlsm[[#This Row],[FABRICA]]&amp;_01_CODIGOS_Y_COSTOS_xlsm[[#This Row],[CODIGO]]</f>
        <v>IMPORTACIONC0128</v>
      </c>
      <c r="G3165"/>
      <c r="H3165"/>
      <c r="I3165"/>
      <c r="J3165"/>
      <c r="K3165"/>
      <c r="L3165"/>
    </row>
    <row r="3166" spans="1:12" x14ac:dyDescent="0.2">
      <c r="A3166" t="s">
        <v>10411</v>
      </c>
      <c r="B3166" s="10" t="s">
        <v>9782</v>
      </c>
      <c r="C3166" t="s">
        <v>10579</v>
      </c>
      <c r="D3166" t="s">
        <v>9527</v>
      </c>
      <c r="E3166" s="9">
        <v>80.617599999999996</v>
      </c>
      <c r="F3166" s="10" t="str">
        <f>+_01_CODIGOS_Y_COSTOS_xlsm[[#This Row],[FABRICA]]&amp;_01_CODIGOS_Y_COSTOS_xlsm[[#This Row],[CODIGO]]</f>
        <v>IMPORTACIONC0142</v>
      </c>
      <c r="G3166"/>
      <c r="H3166"/>
      <c r="I3166"/>
      <c r="J3166"/>
      <c r="K3166"/>
      <c r="L3166"/>
    </row>
    <row r="3167" spans="1:12" x14ac:dyDescent="0.2">
      <c r="A3167" t="s">
        <v>10411</v>
      </c>
      <c r="B3167" s="10" t="s">
        <v>9783</v>
      </c>
      <c r="C3167" t="s">
        <v>10580</v>
      </c>
      <c r="D3167" t="s">
        <v>9784</v>
      </c>
      <c r="E3167" s="9">
        <v>92.134399999999999</v>
      </c>
      <c r="F3167" s="10" t="str">
        <f>+_01_CODIGOS_Y_COSTOS_xlsm[[#This Row],[FABRICA]]&amp;_01_CODIGOS_Y_COSTOS_xlsm[[#This Row],[CODIGO]]</f>
        <v>IMPORTACIONC0072</v>
      </c>
      <c r="G3167"/>
      <c r="H3167"/>
      <c r="I3167"/>
      <c r="J3167"/>
      <c r="K3167"/>
      <c r="L3167"/>
    </row>
    <row r="3168" spans="1:12" x14ac:dyDescent="0.2">
      <c r="A3168" t="s">
        <v>10411</v>
      </c>
      <c r="B3168" s="10" t="s">
        <v>9785</v>
      </c>
      <c r="C3168" t="s">
        <v>10581</v>
      </c>
      <c r="D3168" t="s">
        <v>9527</v>
      </c>
      <c r="E3168" s="9">
        <v>115.16800000000001</v>
      </c>
      <c r="F3168" s="10" t="str">
        <f>+_01_CODIGOS_Y_COSTOS_xlsm[[#This Row],[FABRICA]]&amp;_01_CODIGOS_Y_COSTOS_xlsm[[#This Row],[CODIGO]]</f>
        <v>IMPORTACIONC0122</v>
      </c>
      <c r="G3168"/>
      <c r="H3168"/>
      <c r="I3168"/>
      <c r="J3168"/>
      <c r="K3168"/>
      <c r="L3168"/>
    </row>
    <row r="3169" spans="1:12" x14ac:dyDescent="0.2">
      <c r="A3169" t="s">
        <v>10411</v>
      </c>
      <c r="B3169" s="10" t="s">
        <v>9786</v>
      </c>
      <c r="C3169" t="s">
        <v>10582</v>
      </c>
      <c r="D3169" t="s">
        <v>9787</v>
      </c>
      <c r="E3169" s="9">
        <v>95.013599999999997</v>
      </c>
      <c r="F3169" s="10" t="str">
        <f>+_01_CODIGOS_Y_COSTOS_xlsm[[#This Row],[FABRICA]]&amp;_01_CODIGOS_Y_COSTOS_xlsm[[#This Row],[CODIGO]]</f>
        <v>IMPORTACIONC0325</v>
      </c>
      <c r="G3169"/>
      <c r="H3169"/>
      <c r="I3169"/>
      <c r="J3169"/>
      <c r="K3169"/>
      <c r="L3169"/>
    </row>
    <row r="3170" spans="1:12" x14ac:dyDescent="0.2">
      <c r="A3170" t="s">
        <v>10411</v>
      </c>
      <c r="B3170" s="10" t="s">
        <v>9788</v>
      </c>
      <c r="C3170" t="s">
        <v>10583</v>
      </c>
      <c r="D3170" t="s">
        <v>9660</v>
      </c>
      <c r="E3170" s="9">
        <v>92.134399999999999</v>
      </c>
      <c r="F3170" s="10" t="str">
        <f>+_01_CODIGOS_Y_COSTOS_xlsm[[#This Row],[FABRICA]]&amp;_01_CODIGOS_Y_COSTOS_xlsm[[#This Row],[CODIGO]]</f>
        <v>IMPORTACIONC1445</v>
      </c>
      <c r="G3170"/>
      <c r="H3170"/>
      <c r="I3170"/>
      <c r="J3170"/>
      <c r="K3170"/>
      <c r="L3170"/>
    </row>
    <row r="3171" spans="1:12" x14ac:dyDescent="0.2">
      <c r="A3171" t="s">
        <v>10411</v>
      </c>
      <c r="B3171" s="10" t="s">
        <v>9789</v>
      </c>
      <c r="C3171" t="s">
        <v>10584</v>
      </c>
      <c r="D3171" t="s">
        <v>9678</v>
      </c>
      <c r="E3171" s="9">
        <v>95.013599999999997</v>
      </c>
      <c r="F3171" s="10" t="str">
        <f>+_01_CODIGOS_Y_COSTOS_xlsm[[#This Row],[FABRICA]]&amp;_01_CODIGOS_Y_COSTOS_xlsm[[#This Row],[CODIGO]]</f>
        <v>IMPORTACIONC0107</v>
      </c>
      <c r="G3171"/>
      <c r="H3171"/>
      <c r="I3171"/>
      <c r="J3171"/>
      <c r="K3171"/>
      <c r="L3171"/>
    </row>
    <row r="3172" spans="1:12" x14ac:dyDescent="0.2">
      <c r="A3172" t="s">
        <v>10411</v>
      </c>
      <c r="B3172" s="10" t="s">
        <v>9790</v>
      </c>
      <c r="C3172" t="s">
        <v>10585</v>
      </c>
      <c r="D3172" t="s">
        <v>9791</v>
      </c>
      <c r="E3172" s="9">
        <v>146.83920000000001</v>
      </c>
      <c r="F3172" s="10" t="str">
        <f>+_01_CODIGOS_Y_COSTOS_xlsm[[#This Row],[FABRICA]]&amp;_01_CODIGOS_Y_COSTOS_xlsm[[#This Row],[CODIGO]]</f>
        <v>IMPORTACIONC3664</v>
      </c>
      <c r="G3172"/>
      <c r="H3172"/>
      <c r="I3172"/>
      <c r="J3172"/>
      <c r="K3172"/>
      <c r="L3172"/>
    </row>
    <row r="3173" spans="1:12" x14ac:dyDescent="0.2">
      <c r="A3173" t="s">
        <v>10411</v>
      </c>
      <c r="B3173" s="10" t="s">
        <v>9792</v>
      </c>
      <c r="C3173" t="s">
        <v>10586</v>
      </c>
      <c r="D3173" t="s">
        <v>9793</v>
      </c>
      <c r="E3173" s="9">
        <v>120.9264</v>
      </c>
      <c r="F3173" s="10" t="str">
        <f>+_01_CODIGOS_Y_COSTOS_xlsm[[#This Row],[FABRICA]]&amp;_01_CODIGOS_Y_COSTOS_xlsm[[#This Row],[CODIGO]]</f>
        <v>IMPORTACIONC0183</v>
      </c>
      <c r="G3173"/>
      <c r="H3173"/>
      <c r="I3173"/>
      <c r="J3173"/>
      <c r="K3173"/>
      <c r="L3173"/>
    </row>
    <row r="3174" spans="1:12" x14ac:dyDescent="0.2">
      <c r="A3174" t="s">
        <v>10411</v>
      </c>
      <c r="B3174" s="10" t="s">
        <v>9794</v>
      </c>
      <c r="C3174" t="s">
        <v>10587</v>
      </c>
      <c r="D3174" t="s">
        <v>9795</v>
      </c>
      <c r="E3174" s="9">
        <v>164.11439999999999</v>
      </c>
      <c r="F3174" s="10" t="str">
        <f>+_01_CODIGOS_Y_COSTOS_xlsm[[#This Row],[FABRICA]]&amp;_01_CODIGOS_Y_COSTOS_xlsm[[#This Row],[CODIGO]]</f>
        <v>IMPORTACIONC1115</v>
      </c>
      <c r="G3174"/>
      <c r="H3174"/>
      <c r="I3174"/>
      <c r="J3174"/>
      <c r="K3174"/>
      <c r="L3174"/>
    </row>
    <row r="3175" spans="1:12" x14ac:dyDescent="0.2">
      <c r="A3175" t="s">
        <v>10411</v>
      </c>
      <c r="B3175" s="10" t="s">
        <v>9796</v>
      </c>
      <c r="C3175" t="s">
        <v>10588</v>
      </c>
      <c r="D3175" t="s">
        <v>9797</v>
      </c>
      <c r="E3175" s="9">
        <v>103.6512</v>
      </c>
      <c r="F3175" s="10" t="str">
        <f>+_01_CODIGOS_Y_COSTOS_xlsm[[#This Row],[FABRICA]]&amp;_01_CODIGOS_Y_COSTOS_xlsm[[#This Row],[CODIGO]]</f>
        <v>IMPORTACIONC1402</v>
      </c>
      <c r="G3175"/>
      <c r="H3175"/>
      <c r="I3175"/>
      <c r="J3175"/>
      <c r="K3175"/>
      <c r="L3175"/>
    </row>
    <row r="3176" spans="1:12" x14ac:dyDescent="0.2">
      <c r="A3176" t="s">
        <v>10411</v>
      </c>
      <c r="B3176" s="10" t="s">
        <v>9798</v>
      </c>
      <c r="C3176" t="s">
        <v>10589</v>
      </c>
      <c r="D3176" t="s">
        <v>9799</v>
      </c>
      <c r="E3176" s="9">
        <v>103.6512</v>
      </c>
      <c r="F3176" s="10" t="str">
        <f>+_01_CODIGOS_Y_COSTOS_xlsm[[#This Row],[FABRICA]]&amp;_01_CODIGOS_Y_COSTOS_xlsm[[#This Row],[CODIGO]]</f>
        <v>IMPORTACIONC1344</v>
      </c>
      <c r="G3176"/>
      <c r="H3176"/>
      <c r="I3176"/>
      <c r="J3176"/>
      <c r="K3176"/>
      <c r="L3176"/>
    </row>
    <row r="3177" spans="1:12" x14ac:dyDescent="0.2">
      <c r="A3177" t="s">
        <v>10411</v>
      </c>
      <c r="B3177" s="10" t="s">
        <v>9800</v>
      </c>
      <c r="C3177" t="s">
        <v>10590</v>
      </c>
      <c r="D3177" t="s">
        <v>9700</v>
      </c>
      <c r="E3177" s="9">
        <v>100.77200000000001</v>
      </c>
      <c r="F3177" s="10" t="str">
        <f>+_01_CODIGOS_Y_COSTOS_xlsm[[#This Row],[FABRICA]]&amp;_01_CODIGOS_Y_COSTOS_xlsm[[#This Row],[CODIGO]]</f>
        <v>IMPORTACIONC1360</v>
      </c>
      <c r="G3177"/>
      <c r="H3177"/>
      <c r="I3177"/>
      <c r="J3177"/>
      <c r="K3177"/>
      <c r="L3177"/>
    </row>
    <row r="3178" spans="1:12" x14ac:dyDescent="0.2">
      <c r="A3178" t="s">
        <v>10411</v>
      </c>
      <c r="B3178" s="10" t="s">
        <v>9801</v>
      </c>
      <c r="C3178" t="s">
        <v>10591</v>
      </c>
      <c r="D3178" t="s">
        <v>9802</v>
      </c>
      <c r="E3178" s="9">
        <v>112.28879999999999</v>
      </c>
      <c r="F3178" s="10" t="str">
        <f>+_01_CODIGOS_Y_COSTOS_xlsm[[#This Row],[FABRICA]]&amp;_01_CODIGOS_Y_COSTOS_xlsm[[#This Row],[CODIGO]]</f>
        <v>IMPORTACIONC1949</v>
      </c>
      <c r="G3178"/>
      <c r="H3178"/>
      <c r="I3178"/>
      <c r="J3178"/>
      <c r="K3178"/>
      <c r="L3178"/>
    </row>
    <row r="3179" spans="1:12" x14ac:dyDescent="0.2">
      <c r="A3179" t="s">
        <v>10411</v>
      </c>
      <c r="B3179" s="10" t="s">
        <v>9803</v>
      </c>
      <c r="C3179" t="s">
        <v>10592</v>
      </c>
      <c r="D3179" t="s">
        <v>9804</v>
      </c>
      <c r="E3179" s="9">
        <v>86.376000000000005</v>
      </c>
      <c r="F3179" s="10" t="str">
        <f>+_01_CODIGOS_Y_COSTOS_xlsm[[#This Row],[FABRICA]]&amp;_01_CODIGOS_Y_COSTOS_xlsm[[#This Row],[CODIGO]]</f>
        <v>IMPORTACIONC0064</v>
      </c>
      <c r="G3179"/>
      <c r="H3179"/>
      <c r="I3179"/>
      <c r="J3179"/>
      <c r="K3179"/>
      <c r="L3179"/>
    </row>
    <row r="3180" spans="1:12" x14ac:dyDescent="0.2">
      <c r="A3180" t="s">
        <v>10411</v>
      </c>
      <c r="B3180" s="10" t="s">
        <v>9805</v>
      </c>
      <c r="C3180" t="s">
        <v>10593</v>
      </c>
      <c r="D3180" t="s">
        <v>9806</v>
      </c>
      <c r="E3180" s="9">
        <v>57.584000000000003</v>
      </c>
      <c r="F3180" s="10" t="str">
        <f>+_01_CODIGOS_Y_COSTOS_xlsm[[#This Row],[FABRICA]]&amp;_01_CODIGOS_Y_COSTOS_xlsm[[#This Row],[CODIGO]]</f>
        <v>IMPORTACIONC0065</v>
      </c>
      <c r="G3180"/>
      <c r="H3180"/>
      <c r="I3180"/>
      <c r="J3180"/>
      <c r="K3180"/>
      <c r="L3180"/>
    </row>
    <row r="3181" spans="1:12" x14ac:dyDescent="0.2">
      <c r="A3181" t="s">
        <v>10411</v>
      </c>
      <c r="B3181" s="10" t="s">
        <v>9807</v>
      </c>
      <c r="C3181" t="s">
        <v>10594</v>
      </c>
      <c r="D3181" t="s">
        <v>9808</v>
      </c>
      <c r="E3181" s="9">
        <v>143.96</v>
      </c>
      <c r="F3181" s="10" t="str">
        <f>+_01_CODIGOS_Y_COSTOS_xlsm[[#This Row],[FABRICA]]&amp;_01_CODIGOS_Y_COSTOS_xlsm[[#This Row],[CODIGO]]</f>
        <v>IMPORTACIONC3650</v>
      </c>
      <c r="G3181"/>
      <c r="H3181"/>
      <c r="I3181"/>
      <c r="J3181"/>
      <c r="K3181"/>
      <c r="L3181"/>
    </row>
    <row r="3182" spans="1:12" x14ac:dyDescent="0.2">
      <c r="A3182" t="s">
        <v>10411</v>
      </c>
      <c r="B3182" s="10" t="s">
        <v>9809</v>
      </c>
      <c r="C3182" t="s">
        <v>10595</v>
      </c>
      <c r="D3182" t="s">
        <v>9810</v>
      </c>
      <c r="E3182" s="9">
        <v>71.98</v>
      </c>
      <c r="F3182" s="10" t="str">
        <f>+_01_CODIGOS_Y_COSTOS_xlsm[[#This Row],[FABRICA]]&amp;_01_CODIGOS_Y_COSTOS_xlsm[[#This Row],[CODIGO]]</f>
        <v>IMPORTACIONC0625</v>
      </c>
      <c r="G3182"/>
      <c r="H3182"/>
      <c r="I3182"/>
      <c r="J3182"/>
      <c r="K3182"/>
      <c r="L3182"/>
    </row>
    <row r="3183" spans="1:12" x14ac:dyDescent="0.2">
      <c r="A3183" t="s">
        <v>10411</v>
      </c>
      <c r="B3183" s="10" t="s">
        <v>9811</v>
      </c>
      <c r="C3183" t="s">
        <v>10596</v>
      </c>
      <c r="D3183" t="s">
        <v>9812</v>
      </c>
      <c r="E3183" s="9">
        <v>120.9264</v>
      </c>
      <c r="F3183" s="10" t="str">
        <f>+_01_CODIGOS_Y_COSTOS_xlsm[[#This Row],[FABRICA]]&amp;_01_CODIGOS_Y_COSTOS_xlsm[[#This Row],[CODIGO]]</f>
        <v>IMPORTACIONC0622</v>
      </c>
      <c r="G3183"/>
      <c r="H3183"/>
      <c r="I3183"/>
      <c r="J3183"/>
      <c r="K3183"/>
      <c r="L3183"/>
    </row>
    <row r="3184" spans="1:12" x14ac:dyDescent="0.2">
      <c r="A3184" t="s">
        <v>10411</v>
      </c>
      <c r="B3184" s="10" t="s">
        <v>9813</v>
      </c>
      <c r="C3184" t="s">
        <v>10597</v>
      </c>
      <c r="D3184" t="s">
        <v>9806</v>
      </c>
      <c r="E3184" s="9">
        <v>66.221599999999995</v>
      </c>
      <c r="F3184" s="10" t="str">
        <f>+_01_CODIGOS_Y_COSTOS_xlsm[[#This Row],[FABRICA]]&amp;_01_CODIGOS_Y_COSTOS_xlsm[[#This Row],[CODIGO]]</f>
        <v>IMPORTACIONC0485</v>
      </c>
      <c r="G3184"/>
      <c r="H3184"/>
      <c r="I3184"/>
      <c r="J3184"/>
      <c r="K3184"/>
      <c r="L3184"/>
    </row>
    <row r="3185" spans="1:12" x14ac:dyDescent="0.2">
      <c r="A3185" t="s">
        <v>10411</v>
      </c>
      <c r="B3185" s="10" t="s">
        <v>9814</v>
      </c>
      <c r="C3185" t="s">
        <v>10598</v>
      </c>
      <c r="D3185" t="s">
        <v>9815</v>
      </c>
      <c r="E3185" s="9">
        <v>103.6512</v>
      </c>
      <c r="F3185" s="10" t="str">
        <f>+_01_CODIGOS_Y_COSTOS_xlsm[[#This Row],[FABRICA]]&amp;_01_CODIGOS_Y_COSTOS_xlsm[[#This Row],[CODIGO]]</f>
        <v>IMPORTACIONC0339</v>
      </c>
      <c r="G3185"/>
      <c r="H3185"/>
      <c r="I3185"/>
      <c r="J3185"/>
      <c r="K3185"/>
      <c r="L3185"/>
    </row>
    <row r="3186" spans="1:12" x14ac:dyDescent="0.2">
      <c r="A3186" t="s">
        <v>10411</v>
      </c>
      <c r="B3186" s="10" t="s">
        <v>9816</v>
      </c>
      <c r="C3186" t="s">
        <v>10599</v>
      </c>
      <c r="D3186" t="s">
        <v>9817</v>
      </c>
      <c r="E3186" s="9">
        <v>74.859200000000001</v>
      </c>
      <c r="F3186" s="10" t="str">
        <f>+_01_CODIGOS_Y_COSTOS_xlsm[[#This Row],[FABRICA]]&amp;_01_CODIGOS_Y_COSTOS_xlsm[[#This Row],[CODIGO]]</f>
        <v>IMPORTACIONC0246</v>
      </c>
      <c r="G3186"/>
      <c r="H3186"/>
      <c r="I3186"/>
      <c r="J3186"/>
      <c r="K3186"/>
      <c r="L3186"/>
    </row>
    <row r="3187" spans="1:12" x14ac:dyDescent="0.2">
      <c r="A3187" t="s">
        <v>10411</v>
      </c>
      <c r="B3187" s="10" t="s">
        <v>9818</v>
      </c>
      <c r="C3187" t="s">
        <v>10600</v>
      </c>
      <c r="D3187" t="s">
        <v>9548</v>
      </c>
      <c r="E3187" s="9">
        <v>80.617599999999996</v>
      </c>
      <c r="F3187" s="10" t="str">
        <f>+_01_CODIGOS_Y_COSTOS_xlsm[[#This Row],[FABRICA]]&amp;_01_CODIGOS_Y_COSTOS_xlsm[[#This Row],[CODIGO]]</f>
        <v>IMPORTACIONC0535</v>
      </c>
      <c r="G3187"/>
      <c r="H3187"/>
      <c r="I3187"/>
      <c r="J3187"/>
      <c r="K3187"/>
      <c r="L3187"/>
    </row>
    <row r="3188" spans="1:12" x14ac:dyDescent="0.2">
      <c r="A3188" t="s">
        <v>10411</v>
      </c>
      <c r="B3188" s="10" t="s">
        <v>9819</v>
      </c>
      <c r="C3188" t="s">
        <v>10601</v>
      </c>
      <c r="D3188" t="s">
        <v>9820</v>
      </c>
      <c r="E3188" s="9">
        <v>71.98</v>
      </c>
      <c r="F3188" s="10" t="str">
        <f>+_01_CODIGOS_Y_COSTOS_xlsm[[#This Row],[FABRICA]]&amp;_01_CODIGOS_Y_COSTOS_xlsm[[#This Row],[CODIGO]]</f>
        <v>IMPORTACIONC0553</v>
      </c>
      <c r="G3188"/>
      <c r="H3188"/>
      <c r="I3188"/>
      <c r="J3188"/>
      <c r="K3188"/>
      <c r="L3188"/>
    </row>
    <row r="3189" spans="1:12" x14ac:dyDescent="0.2">
      <c r="A3189" t="s">
        <v>10411</v>
      </c>
      <c r="B3189" s="10" t="s">
        <v>9821</v>
      </c>
      <c r="C3189" t="s">
        <v>10602</v>
      </c>
      <c r="D3189" t="s">
        <v>9550</v>
      </c>
      <c r="E3189" s="9">
        <v>71.98</v>
      </c>
      <c r="F3189" s="10" t="str">
        <f>+_01_CODIGOS_Y_COSTOS_xlsm[[#This Row],[FABRICA]]&amp;_01_CODIGOS_Y_COSTOS_xlsm[[#This Row],[CODIGO]]</f>
        <v>IMPORTACIONC0234</v>
      </c>
      <c r="G3189"/>
      <c r="H3189"/>
      <c r="I3189"/>
      <c r="J3189"/>
      <c r="K3189"/>
      <c r="L3189"/>
    </row>
    <row r="3190" spans="1:12" x14ac:dyDescent="0.2">
      <c r="A3190" t="s">
        <v>10411</v>
      </c>
      <c r="B3190" s="10" t="s">
        <v>9822</v>
      </c>
      <c r="C3190" t="s">
        <v>10603</v>
      </c>
      <c r="D3190" t="s">
        <v>9525</v>
      </c>
      <c r="E3190" s="9">
        <v>100.77200000000001</v>
      </c>
      <c r="F3190" s="10" t="str">
        <f>+_01_CODIGOS_Y_COSTOS_xlsm[[#This Row],[FABRICA]]&amp;_01_CODIGOS_Y_COSTOS_xlsm[[#This Row],[CODIGO]]</f>
        <v>IMPORTACIONC1773</v>
      </c>
      <c r="G3190"/>
      <c r="H3190"/>
      <c r="I3190"/>
      <c r="J3190"/>
      <c r="K3190"/>
      <c r="L3190"/>
    </row>
    <row r="3191" spans="1:12" x14ac:dyDescent="0.2">
      <c r="A3191" t="s">
        <v>10411</v>
      </c>
      <c r="B3191" s="10" t="s">
        <v>9823</v>
      </c>
      <c r="C3191" t="s">
        <v>10604</v>
      </c>
      <c r="D3191" t="s">
        <v>9525</v>
      </c>
      <c r="E3191" s="9">
        <v>92.134399999999999</v>
      </c>
      <c r="F3191" s="10" t="str">
        <f>+_01_CODIGOS_Y_COSTOS_xlsm[[#This Row],[FABRICA]]&amp;_01_CODIGOS_Y_COSTOS_xlsm[[#This Row],[CODIGO]]</f>
        <v>IMPORTACIONC3291</v>
      </c>
      <c r="G3191"/>
      <c r="H3191"/>
      <c r="I3191"/>
      <c r="J3191"/>
      <c r="K3191"/>
      <c r="L3191"/>
    </row>
    <row r="3192" spans="1:12" x14ac:dyDescent="0.2">
      <c r="A3192" t="s">
        <v>10411</v>
      </c>
      <c r="B3192" s="10" t="s">
        <v>9824</v>
      </c>
      <c r="C3192" t="s">
        <v>10605</v>
      </c>
      <c r="D3192" t="s">
        <v>9525</v>
      </c>
      <c r="E3192" s="9">
        <v>89.255200000000002</v>
      </c>
      <c r="F3192" s="10" t="str">
        <f>+_01_CODIGOS_Y_COSTOS_xlsm[[#This Row],[FABRICA]]&amp;_01_CODIGOS_Y_COSTOS_xlsm[[#This Row],[CODIGO]]</f>
        <v>IMPORTACIONC3174</v>
      </c>
      <c r="G3192"/>
      <c r="H3192"/>
      <c r="I3192"/>
      <c r="J3192"/>
      <c r="K3192"/>
      <c r="L3192"/>
    </row>
    <row r="3193" spans="1:12" x14ac:dyDescent="0.2">
      <c r="A3193" t="s">
        <v>10411</v>
      </c>
      <c r="B3193" s="10" t="s">
        <v>9825</v>
      </c>
      <c r="C3193" t="s">
        <v>10606</v>
      </c>
      <c r="D3193" t="s">
        <v>9826</v>
      </c>
      <c r="E3193" s="9">
        <v>103.6512</v>
      </c>
      <c r="F3193" s="10" t="str">
        <f>+_01_CODIGOS_Y_COSTOS_xlsm[[#This Row],[FABRICA]]&amp;_01_CODIGOS_Y_COSTOS_xlsm[[#This Row],[CODIGO]]</f>
        <v>IMPORTACIONC3264</v>
      </c>
      <c r="G3193"/>
      <c r="H3193"/>
      <c r="I3193"/>
      <c r="J3193"/>
      <c r="K3193"/>
      <c r="L3193"/>
    </row>
    <row r="3194" spans="1:12" x14ac:dyDescent="0.2">
      <c r="A3194" t="s">
        <v>10411</v>
      </c>
      <c r="B3194" s="10" t="s">
        <v>9827</v>
      </c>
      <c r="C3194" t="s">
        <v>10607</v>
      </c>
      <c r="D3194" t="s">
        <v>9828</v>
      </c>
      <c r="E3194" s="9">
        <v>92.134399999999999</v>
      </c>
      <c r="F3194" s="10" t="str">
        <f>+_01_CODIGOS_Y_COSTOS_xlsm[[#This Row],[FABRICA]]&amp;_01_CODIGOS_Y_COSTOS_xlsm[[#This Row],[CODIGO]]</f>
        <v>IMPORTACIONC1741</v>
      </c>
      <c r="G3194"/>
      <c r="H3194"/>
      <c r="I3194"/>
      <c r="J3194"/>
      <c r="K3194"/>
      <c r="L3194"/>
    </row>
    <row r="3195" spans="1:12" x14ac:dyDescent="0.2">
      <c r="A3195" t="s">
        <v>10411</v>
      </c>
      <c r="B3195" s="10" t="s">
        <v>9829</v>
      </c>
      <c r="C3195" t="s">
        <v>10608</v>
      </c>
      <c r="D3195" t="s">
        <v>9830</v>
      </c>
      <c r="E3195" s="9">
        <v>181.3896</v>
      </c>
      <c r="F3195" s="10" t="str">
        <f>+_01_CODIGOS_Y_COSTOS_xlsm[[#This Row],[FABRICA]]&amp;_01_CODIGOS_Y_COSTOS_xlsm[[#This Row],[CODIGO]]</f>
        <v>IMPORTACIONC0192</v>
      </c>
      <c r="G3195"/>
      <c r="H3195"/>
      <c r="I3195"/>
      <c r="J3195"/>
      <c r="K3195"/>
      <c r="L3195"/>
    </row>
    <row r="3196" spans="1:12" x14ac:dyDescent="0.2">
      <c r="A3196" t="s">
        <v>10411</v>
      </c>
      <c r="B3196" s="10" t="s">
        <v>9831</v>
      </c>
      <c r="C3196" t="s">
        <v>10609</v>
      </c>
      <c r="D3196" t="s">
        <v>9832</v>
      </c>
      <c r="E3196" s="9">
        <v>109.4096</v>
      </c>
      <c r="F3196" s="10" t="str">
        <f>+_01_CODIGOS_Y_COSTOS_xlsm[[#This Row],[FABRICA]]&amp;_01_CODIGOS_Y_COSTOS_xlsm[[#This Row],[CODIGO]]</f>
        <v>IMPORTACIONC1683</v>
      </c>
      <c r="G3196"/>
      <c r="H3196"/>
      <c r="I3196"/>
      <c r="J3196"/>
      <c r="K3196"/>
      <c r="L3196"/>
    </row>
    <row r="3197" spans="1:12" x14ac:dyDescent="0.2">
      <c r="A3197" t="s">
        <v>10411</v>
      </c>
      <c r="B3197" s="10" t="s">
        <v>9833</v>
      </c>
      <c r="C3197" t="s">
        <v>10610</v>
      </c>
      <c r="D3197" t="s">
        <v>9525</v>
      </c>
      <c r="E3197" s="9">
        <v>192.90639999999999</v>
      </c>
      <c r="F3197" s="10" t="str">
        <f>+_01_CODIGOS_Y_COSTOS_xlsm[[#This Row],[FABRICA]]&amp;_01_CODIGOS_Y_COSTOS_xlsm[[#This Row],[CODIGO]]</f>
        <v>IMPORTACIONC3203</v>
      </c>
      <c r="G3197"/>
      <c r="H3197"/>
      <c r="I3197"/>
      <c r="J3197"/>
      <c r="K3197"/>
      <c r="L3197"/>
    </row>
    <row r="3198" spans="1:12" x14ac:dyDescent="0.2">
      <c r="A3198" t="s">
        <v>10411</v>
      </c>
      <c r="B3198" s="10" t="s">
        <v>9834</v>
      </c>
      <c r="C3198" t="s">
        <v>10611</v>
      </c>
      <c r="D3198" t="s">
        <v>9525</v>
      </c>
      <c r="E3198" s="9">
        <v>192.90639999999999</v>
      </c>
      <c r="F3198" s="10" t="str">
        <f>+_01_CODIGOS_Y_COSTOS_xlsm[[#This Row],[FABRICA]]&amp;_01_CODIGOS_Y_COSTOS_xlsm[[#This Row],[CODIGO]]</f>
        <v>IMPORTACIONC0670</v>
      </c>
      <c r="G3198"/>
      <c r="H3198"/>
      <c r="I3198"/>
      <c r="J3198"/>
      <c r="K3198"/>
      <c r="L3198"/>
    </row>
    <row r="3199" spans="1:12" x14ac:dyDescent="0.2">
      <c r="A3199" t="s">
        <v>10411</v>
      </c>
      <c r="B3199" s="10" t="s">
        <v>9835</v>
      </c>
      <c r="C3199" t="s">
        <v>10612</v>
      </c>
      <c r="D3199" t="s">
        <v>9836</v>
      </c>
      <c r="E3199" s="9">
        <v>92.134399999999999</v>
      </c>
      <c r="F3199" s="10" t="str">
        <f>+_01_CODIGOS_Y_COSTOS_xlsm[[#This Row],[FABRICA]]&amp;_01_CODIGOS_Y_COSTOS_xlsm[[#This Row],[CODIGO]]</f>
        <v>IMPORTACIONC0040</v>
      </c>
      <c r="G3199"/>
      <c r="H3199"/>
      <c r="I3199"/>
      <c r="J3199"/>
      <c r="K3199"/>
      <c r="L3199"/>
    </row>
    <row r="3200" spans="1:12" x14ac:dyDescent="0.2">
      <c r="A3200" t="s">
        <v>10411</v>
      </c>
      <c r="B3200" s="10" t="s">
        <v>9837</v>
      </c>
      <c r="C3200" t="s">
        <v>10613</v>
      </c>
      <c r="D3200" t="s">
        <v>9838</v>
      </c>
      <c r="E3200" s="9">
        <v>100.77200000000001</v>
      </c>
      <c r="F3200" s="10" t="str">
        <f>+_01_CODIGOS_Y_COSTOS_xlsm[[#This Row],[FABRICA]]&amp;_01_CODIGOS_Y_COSTOS_xlsm[[#This Row],[CODIGO]]</f>
        <v>IMPORTACIONC0410</v>
      </c>
      <c r="G3200"/>
      <c r="H3200"/>
      <c r="I3200"/>
      <c r="J3200"/>
      <c r="K3200"/>
      <c r="L3200"/>
    </row>
    <row r="3201" spans="1:12" x14ac:dyDescent="0.2">
      <c r="A3201" t="s">
        <v>10411</v>
      </c>
      <c r="B3201" s="10" t="s">
        <v>9839</v>
      </c>
      <c r="C3201" t="s">
        <v>10614</v>
      </c>
      <c r="D3201" t="s">
        <v>9840</v>
      </c>
      <c r="E3201" s="9">
        <v>74.859200000000001</v>
      </c>
      <c r="F3201" s="10" t="str">
        <f>+_01_CODIGOS_Y_COSTOS_xlsm[[#This Row],[FABRICA]]&amp;_01_CODIGOS_Y_COSTOS_xlsm[[#This Row],[CODIGO]]</f>
        <v>IMPORTACIONC0609</v>
      </c>
      <c r="G3201"/>
      <c r="H3201"/>
      <c r="I3201"/>
      <c r="J3201"/>
      <c r="K3201"/>
      <c r="L3201"/>
    </row>
    <row r="3202" spans="1:12" x14ac:dyDescent="0.2">
      <c r="A3202" t="s">
        <v>10411</v>
      </c>
      <c r="B3202" s="10" t="s">
        <v>9841</v>
      </c>
      <c r="C3202" t="s">
        <v>10615</v>
      </c>
      <c r="D3202" t="s">
        <v>9525</v>
      </c>
      <c r="E3202" s="9">
        <v>80.617599999999996</v>
      </c>
      <c r="F3202" s="10" t="str">
        <f>+_01_CODIGOS_Y_COSTOS_xlsm[[#This Row],[FABRICA]]&amp;_01_CODIGOS_Y_COSTOS_xlsm[[#This Row],[CODIGO]]</f>
        <v>IMPORTACIONC0631</v>
      </c>
      <c r="G3202"/>
      <c r="H3202"/>
      <c r="I3202"/>
      <c r="J3202"/>
      <c r="K3202"/>
      <c r="L3202"/>
    </row>
    <row r="3203" spans="1:12" x14ac:dyDescent="0.2">
      <c r="A3203" t="s">
        <v>10411</v>
      </c>
      <c r="B3203" s="10" t="s">
        <v>9842</v>
      </c>
      <c r="C3203" t="s">
        <v>10616</v>
      </c>
      <c r="D3203" t="s">
        <v>9843</v>
      </c>
      <c r="E3203" s="9">
        <v>74.859200000000001</v>
      </c>
      <c r="F3203" s="10" t="str">
        <f>+_01_CODIGOS_Y_COSTOS_xlsm[[#This Row],[FABRICA]]&amp;_01_CODIGOS_Y_COSTOS_xlsm[[#This Row],[CODIGO]]</f>
        <v>IMPORTACIONC0243</v>
      </c>
      <c r="G3203"/>
      <c r="H3203"/>
      <c r="I3203"/>
      <c r="J3203"/>
      <c r="K3203"/>
      <c r="L3203"/>
    </row>
    <row r="3204" spans="1:12" x14ac:dyDescent="0.2">
      <c r="A3204" t="s">
        <v>10411</v>
      </c>
      <c r="B3204" s="10" t="s">
        <v>9844</v>
      </c>
      <c r="C3204" t="s">
        <v>10617</v>
      </c>
      <c r="D3204" t="s">
        <v>9529</v>
      </c>
      <c r="E3204" s="9">
        <v>123.8056</v>
      </c>
      <c r="F3204" s="10" t="str">
        <f>+_01_CODIGOS_Y_COSTOS_xlsm[[#This Row],[FABRICA]]&amp;_01_CODIGOS_Y_COSTOS_xlsm[[#This Row],[CODIGO]]</f>
        <v>IMPORTACIONC0360</v>
      </c>
      <c r="G3204"/>
      <c r="H3204"/>
      <c r="I3204"/>
      <c r="J3204"/>
      <c r="K3204"/>
      <c r="L3204"/>
    </row>
    <row r="3205" spans="1:12" x14ac:dyDescent="0.2">
      <c r="A3205" t="s">
        <v>10411</v>
      </c>
      <c r="B3205" s="10" t="s">
        <v>9845</v>
      </c>
      <c r="C3205" t="s">
        <v>10618</v>
      </c>
      <c r="D3205" t="s">
        <v>9527</v>
      </c>
      <c r="E3205" s="9">
        <v>152.5976</v>
      </c>
      <c r="F3205" s="10" t="str">
        <f>+_01_CODIGOS_Y_COSTOS_xlsm[[#This Row],[FABRICA]]&amp;_01_CODIGOS_Y_COSTOS_xlsm[[#This Row],[CODIGO]]</f>
        <v>IMPORTACIONC0361</v>
      </c>
      <c r="G3205"/>
      <c r="H3205"/>
      <c r="I3205"/>
      <c r="J3205"/>
      <c r="K3205"/>
      <c r="L3205"/>
    </row>
    <row r="3206" spans="1:12" x14ac:dyDescent="0.2">
      <c r="A3206" t="s">
        <v>10411</v>
      </c>
      <c r="B3206" s="10" t="s">
        <v>9846</v>
      </c>
      <c r="C3206" t="s">
        <v>10619</v>
      </c>
      <c r="D3206" t="s">
        <v>9527</v>
      </c>
      <c r="E3206" s="9">
        <v>120.9264</v>
      </c>
      <c r="F3206" s="10" t="str">
        <f>+_01_CODIGOS_Y_COSTOS_xlsm[[#This Row],[FABRICA]]&amp;_01_CODIGOS_Y_COSTOS_xlsm[[#This Row],[CODIGO]]</f>
        <v>IMPORTACIONC1956</v>
      </c>
      <c r="G3206"/>
      <c r="H3206"/>
      <c r="I3206"/>
      <c r="J3206"/>
      <c r="K3206"/>
      <c r="L3206"/>
    </row>
    <row r="3207" spans="1:12" x14ac:dyDescent="0.2">
      <c r="A3207" t="s">
        <v>10411</v>
      </c>
      <c r="B3207" s="10" t="s">
        <v>9847</v>
      </c>
      <c r="C3207" t="s">
        <v>10620</v>
      </c>
      <c r="D3207" t="s">
        <v>9525</v>
      </c>
      <c r="E3207" s="9">
        <v>103.6512</v>
      </c>
      <c r="F3207" s="10" t="str">
        <f>+_01_CODIGOS_Y_COSTOS_xlsm[[#This Row],[FABRICA]]&amp;_01_CODIGOS_Y_COSTOS_xlsm[[#This Row],[CODIGO]]</f>
        <v>IMPORTACIONC1109</v>
      </c>
      <c r="G3207"/>
      <c r="H3207"/>
      <c r="I3207"/>
      <c r="J3207"/>
      <c r="K3207"/>
      <c r="L3207"/>
    </row>
    <row r="3208" spans="1:12" x14ac:dyDescent="0.2">
      <c r="A3208" t="s">
        <v>10411</v>
      </c>
      <c r="B3208" s="10" t="s">
        <v>9848</v>
      </c>
      <c r="C3208" t="s">
        <v>10621</v>
      </c>
      <c r="D3208" t="s">
        <v>9527</v>
      </c>
      <c r="E3208" s="9">
        <v>100.77200000000001</v>
      </c>
      <c r="F3208" s="10" t="str">
        <f>+_01_CODIGOS_Y_COSTOS_xlsm[[#This Row],[FABRICA]]&amp;_01_CODIGOS_Y_COSTOS_xlsm[[#This Row],[CODIGO]]</f>
        <v>IMPORTACIONC0574</v>
      </c>
      <c r="G3208"/>
      <c r="H3208"/>
      <c r="I3208"/>
      <c r="J3208"/>
      <c r="K3208"/>
      <c r="L3208"/>
    </row>
    <row r="3209" spans="1:12" x14ac:dyDescent="0.2">
      <c r="A3209" t="s">
        <v>10411</v>
      </c>
      <c r="B3209" s="10" t="s">
        <v>9849</v>
      </c>
      <c r="C3209" t="s">
        <v>10622</v>
      </c>
      <c r="D3209" t="s">
        <v>9597</v>
      </c>
      <c r="E3209" s="9">
        <v>92.134399999999999</v>
      </c>
      <c r="F3209" s="10" t="str">
        <f>+_01_CODIGOS_Y_COSTOS_xlsm[[#This Row],[FABRICA]]&amp;_01_CODIGOS_Y_COSTOS_xlsm[[#This Row],[CODIGO]]</f>
        <v>IMPORTACIONC1699</v>
      </c>
      <c r="G3209"/>
      <c r="H3209"/>
      <c r="I3209"/>
      <c r="J3209"/>
      <c r="K3209"/>
      <c r="L3209"/>
    </row>
    <row r="3210" spans="1:12" x14ac:dyDescent="0.2">
      <c r="A3210" t="s">
        <v>10411</v>
      </c>
      <c r="B3210" s="10" t="s">
        <v>9850</v>
      </c>
      <c r="C3210" t="s">
        <v>10623</v>
      </c>
      <c r="D3210" t="s">
        <v>9645</v>
      </c>
      <c r="E3210" s="9">
        <v>80.617599999999996</v>
      </c>
      <c r="F3210" s="10" t="str">
        <f>+_01_CODIGOS_Y_COSTOS_xlsm[[#This Row],[FABRICA]]&amp;_01_CODIGOS_Y_COSTOS_xlsm[[#This Row],[CODIGO]]</f>
        <v>IMPORTACIONC1379</v>
      </c>
      <c r="G3210"/>
      <c r="H3210"/>
      <c r="I3210"/>
      <c r="J3210"/>
      <c r="K3210"/>
      <c r="L3210"/>
    </row>
    <row r="3211" spans="1:12" x14ac:dyDescent="0.2">
      <c r="A3211" t="s">
        <v>10411</v>
      </c>
      <c r="B3211" s="10" t="s">
        <v>9851</v>
      </c>
      <c r="C3211" t="s">
        <v>10624</v>
      </c>
      <c r="D3211" t="s">
        <v>9678</v>
      </c>
      <c r="E3211" s="9">
        <v>80.617599999999996</v>
      </c>
      <c r="F3211" s="10" t="str">
        <f>+_01_CODIGOS_Y_COSTOS_xlsm[[#This Row],[FABRICA]]&amp;_01_CODIGOS_Y_COSTOS_xlsm[[#This Row],[CODIGO]]</f>
        <v>IMPORTACIONC0133</v>
      </c>
      <c r="G3211"/>
      <c r="H3211"/>
      <c r="I3211"/>
      <c r="J3211"/>
      <c r="K3211"/>
      <c r="L3211"/>
    </row>
    <row r="3212" spans="1:12" x14ac:dyDescent="0.2">
      <c r="A3212" t="s">
        <v>10411</v>
      </c>
      <c r="B3212" s="10" t="s">
        <v>9852</v>
      </c>
      <c r="C3212" t="s">
        <v>10625</v>
      </c>
      <c r="D3212" t="s">
        <v>9853</v>
      </c>
      <c r="E3212" s="9">
        <v>132.44319999999999</v>
      </c>
      <c r="F3212" s="10" t="str">
        <f>+_01_CODIGOS_Y_COSTOS_xlsm[[#This Row],[FABRICA]]&amp;_01_CODIGOS_Y_COSTOS_xlsm[[#This Row],[CODIGO]]</f>
        <v>IMPORTACIONC1008</v>
      </c>
      <c r="G3212"/>
      <c r="H3212"/>
      <c r="I3212"/>
      <c r="J3212"/>
      <c r="K3212"/>
      <c r="L3212"/>
    </row>
    <row r="3213" spans="1:12" x14ac:dyDescent="0.2">
      <c r="A3213" t="s">
        <v>10411</v>
      </c>
      <c r="B3213" s="10" t="s">
        <v>9854</v>
      </c>
      <c r="C3213" t="s">
        <v>10626</v>
      </c>
      <c r="D3213" t="s">
        <v>9808</v>
      </c>
      <c r="E3213" s="9">
        <v>181.3896</v>
      </c>
      <c r="F3213" s="10" t="str">
        <f>+_01_CODIGOS_Y_COSTOS_xlsm[[#This Row],[FABRICA]]&amp;_01_CODIGOS_Y_COSTOS_xlsm[[#This Row],[CODIGO]]</f>
        <v>IMPORTACIONC0995</v>
      </c>
      <c r="G3213"/>
      <c r="H3213"/>
      <c r="I3213"/>
      <c r="J3213"/>
      <c r="K3213"/>
      <c r="L3213"/>
    </row>
    <row r="3214" spans="1:12" x14ac:dyDescent="0.2">
      <c r="A3214" t="s">
        <v>10411</v>
      </c>
      <c r="B3214" s="10" t="s">
        <v>9855</v>
      </c>
      <c r="C3214" t="s">
        <v>10627</v>
      </c>
      <c r="D3214" t="s">
        <v>9525</v>
      </c>
      <c r="E3214" s="9">
        <v>115.16800000000001</v>
      </c>
      <c r="F3214" s="10" t="str">
        <f>+_01_CODIGOS_Y_COSTOS_xlsm[[#This Row],[FABRICA]]&amp;_01_CODIGOS_Y_COSTOS_xlsm[[#This Row],[CODIGO]]</f>
        <v>IMPORTACIONC0420</v>
      </c>
      <c r="G3214"/>
      <c r="H3214"/>
      <c r="I3214"/>
      <c r="J3214"/>
      <c r="K3214"/>
      <c r="L3214"/>
    </row>
    <row r="3215" spans="1:12" x14ac:dyDescent="0.2">
      <c r="A3215" t="s">
        <v>10411</v>
      </c>
      <c r="B3215" s="10" t="s">
        <v>9856</v>
      </c>
      <c r="C3215" t="s">
        <v>10628</v>
      </c>
      <c r="D3215" t="s">
        <v>9817</v>
      </c>
      <c r="E3215" s="9">
        <v>71.98</v>
      </c>
      <c r="F3215" s="10" t="str">
        <f>+_01_CODIGOS_Y_COSTOS_xlsm[[#This Row],[FABRICA]]&amp;_01_CODIGOS_Y_COSTOS_xlsm[[#This Row],[CODIGO]]</f>
        <v>IMPORTACIONC0152</v>
      </c>
      <c r="G3215"/>
      <c r="H3215"/>
      <c r="I3215"/>
      <c r="J3215"/>
      <c r="K3215"/>
      <c r="L3215"/>
    </row>
    <row r="3216" spans="1:12" x14ac:dyDescent="0.2">
      <c r="A3216" t="s">
        <v>10411</v>
      </c>
      <c r="B3216" s="10" t="s">
        <v>9857</v>
      </c>
      <c r="C3216" t="s">
        <v>10629</v>
      </c>
      <c r="D3216" t="s">
        <v>9527</v>
      </c>
      <c r="E3216" s="9">
        <v>204.42320000000001</v>
      </c>
      <c r="F3216" s="10" t="str">
        <f>+_01_CODIGOS_Y_COSTOS_xlsm[[#This Row],[FABRICA]]&amp;_01_CODIGOS_Y_COSTOS_xlsm[[#This Row],[CODIGO]]</f>
        <v>IMPORTACIONC0342</v>
      </c>
      <c r="G3216"/>
      <c r="H3216"/>
      <c r="I3216"/>
      <c r="J3216"/>
      <c r="K3216"/>
      <c r="L3216"/>
    </row>
    <row r="3217" spans="1:12" x14ac:dyDescent="0.2">
      <c r="A3217" t="s">
        <v>10411</v>
      </c>
      <c r="B3217" s="10" t="s">
        <v>9858</v>
      </c>
      <c r="C3217" t="s">
        <v>10630</v>
      </c>
      <c r="D3217" t="s">
        <v>9859</v>
      </c>
      <c r="E3217" s="9">
        <v>71.98</v>
      </c>
      <c r="F3217" s="10" t="str">
        <f>+_01_CODIGOS_Y_COSTOS_xlsm[[#This Row],[FABRICA]]&amp;_01_CODIGOS_Y_COSTOS_xlsm[[#This Row],[CODIGO]]</f>
        <v>IMPORTACIONC0560</v>
      </c>
      <c r="G3217"/>
      <c r="H3217"/>
      <c r="I3217"/>
      <c r="J3217"/>
      <c r="K3217"/>
      <c r="L3217"/>
    </row>
    <row r="3218" spans="1:12" x14ac:dyDescent="0.2">
      <c r="A3218" t="s">
        <v>10411</v>
      </c>
      <c r="B3218" s="10" t="s">
        <v>9860</v>
      </c>
      <c r="C3218" t="s">
        <v>10631</v>
      </c>
      <c r="D3218" t="s">
        <v>9861</v>
      </c>
      <c r="E3218" s="9">
        <v>120.9264</v>
      </c>
      <c r="F3218" s="10" t="str">
        <f>+_01_CODIGOS_Y_COSTOS_xlsm[[#This Row],[FABRICA]]&amp;_01_CODIGOS_Y_COSTOS_xlsm[[#This Row],[CODIGO]]</f>
        <v>IMPORTACIONC1627</v>
      </c>
      <c r="G3218"/>
      <c r="H3218"/>
      <c r="I3218"/>
      <c r="J3218"/>
      <c r="K3218"/>
      <c r="L3218"/>
    </row>
    <row r="3219" spans="1:12" x14ac:dyDescent="0.2">
      <c r="A3219" t="s">
        <v>10411</v>
      </c>
      <c r="B3219" s="10" t="s">
        <v>9862</v>
      </c>
      <c r="C3219" t="s">
        <v>10632</v>
      </c>
      <c r="D3219" t="s">
        <v>9863</v>
      </c>
      <c r="E3219" s="9">
        <v>100.77200000000001</v>
      </c>
      <c r="F3219" s="10" t="str">
        <f>+_01_CODIGOS_Y_COSTOS_xlsm[[#This Row],[FABRICA]]&amp;_01_CODIGOS_Y_COSTOS_xlsm[[#This Row],[CODIGO]]</f>
        <v>IMPORTACIONC0017</v>
      </c>
      <c r="G3219"/>
      <c r="H3219"/>
      <c r="I3219"/>
      <c r="J3219"/>
      <c r="K3219"/>
      <c r="L3219"/>
    </row>
    <row r="3220" spans="1:12" x14ac:dyDescent="0.2">
      <c r="A3220" t="s">
        <v>10411</v>
      </c>
      <c r="B3220" s="10" t="s">
        <v>9864</v>
      </c>
      <c r="C3220" t="s">
        <v>10633</v>
      </c>
      <c r="D3220" t="s">
        <v>9817</v>
      </c>
      <c r="E3220" s="9">
        <v>63.342399999999998</v>
      </c>
      <c r="F3220" s="10" t="str">
        <f>+_01_CODIGOS_Y_COSTOS_xlsm[[#This Row],[FABRICA]]&amp;_01_CODIGOS_Y_COSTOS_xlsm[[#This Row],[CODIGO]]</f>
        <v>IMPORTACIONC0155</v>
      </c>
      <c r="G3220"/>
      <c r="H3220"/>
      <c r="I3220"/>
      <c r="J3220"/>
      <c r="K3220"/>
      <c r="L3220"/>
    </row>
    <row r="3221" spans="1:12" x14ac:dyDescent="0.2">
      <c r="A3221" t="s">
        <v>10411</v>
      </c>
      <c r="B3221" s="10" t="s">
        <v>9865</v>
      </c>
      <c r="C3221" t="s">
        <v>10634</v>
      </c>
      <c r="D3221" t="s">
        <v>9606</v>
      </c>
      <c r="E3221" s="9">
        <v>80.617599999999996</v>
      </c>
      <c r="F3221" s="10" t="str">
        <f>+_01_CODIGOS_Y_COSTOS_xlsm[[#This Row],[FABRICA]]&amp;_01_CODIGOS_Y_COSTOS_xlsm[[#This Row],[CODIGO]]</f>
        <v>IMPORTACIONC0198</v>
      </c>
      <c r="G3221"/>
      <c r="H3221"/>
      <c r="I3221"/>
      <c r="J3221"/>
      <c r="K3221"/>
      <c r="L3221"/>
    </row>
    <row r="3222" spans="1:12" x14ac:dyDescent="0.2">
      <c r="A3222" t="s">
        <v>10411</v>
      </c>
      <c r="B3222" s="10" t="s">
        <v>9866</v>
      </c>
      <c r="C3222" t="s">
        <v>10635</v>
      </c>
      <c r="D3222" t="s">
        <v>9817</v>
      </c>
      <c r="E3222" s="9">
        <v>63.342399999999998</v>
      </c>
      <c r="F3222" s="10" t="str">
        <f>+_01_CODIGOS_Y_COSTOS_xlsm[[#This Row],[FABRICA]]&amp;_01_CODIGOS_Y_COSTOS_xlsm[[#This Row],[CODIGO]]</f>
        <v>IMPORTACIONC0415</v>
      </c>
      <c r="G3222"/>
      <c r="H3222"/>
      <c r="I3222"/>
      <c r="J3222"/>
      <c r="K3222"/>
      <c r="L3222"/>
    </row>
    <row r="3223" spans="1:12" x14ac:dyDescent="0.2">
      <c r="A3223" t="s">
        <v>10411</v>
      </c>
      <c r="B3223" s="10" t="s">
        <v>9867</v>
      </c>
      <c r="C3223" t="s">
        <v>10636</v>
      </c>
      <c r="D3223" t="s">
        <v>9868</v>
      </c>
      <c r="E3223" s="9">
        <v>83.496799999999993</v>
      </c>
      <c r="F3223" s="10" t="str">
        <f>+_01_CODIGOS_Y_COSTOS_xlsm[[#This Row],[FABRICA]]&amp;_01_CODIGOS_Y_COSTOS_xlsm[[#This Row],[CODIGO]]</f>
        <v>IMPORTACIONC0301</v>
      </c>
      <c r="G3223"/>
      <c r="H3223"/>
      <c r="I3223"/>
      <c r="J3223"/>
      <c r="K3223"/>
      <c r="L3223"/>
    </row>
    <row r="3224" spans="1:12" x14ac:dyDescent="0.2">
      <c r="A3224" t="s">
        <v>10411</v>
      </c>
      <c r="B3224" s="10" t="s">
        <v>9869</v>
      </c>
      <c r="C3224" t="s">
        <v>10637</v>
      </c>
      <c r="D3224" t="s">
        <v>9870</v>
      </c>
      <c r="E3224" s="9">
        <v>80.617599999999996</v>
      </c>
      <c r="F3224" s="10" t="str">
        <f>+_01_CODIGOS_Y_COSTOS_xlsm[[#This Row],[FABRICA]]&amp;_01_CODIGOS_Y_COSTOS_xlsm[[#This Row],[CODIGO]]</f>
        <v>IMPORTACIONC0528</v>
      </c>
      <c r="G3224"/>
      <c r="H3224"/>
      <c r="I3224"/>
      <c r="J3224"/>
      <c r="K3224"/>
      <c r="L3224"/>
    </row>
    <row r="3225" spans="1:12" x14ac:dyDescent="0.2">
      <c r="A3225" t="s">
        <v>10411</v>
      </c>
      <c r="B3225" s="10" t="s">
        <v>9871</v>
      </c>
      <c r="C3225" t="s">
        <v>10638</v>
      </c>
      <c r="D3225" t="s">
        <v>9872</v>
      </c>
      <c r="E3225" s="9">
        <v>60.463200000000001</v>
      </c>
      <c r="F3225" s="10" t="str">
        <f>+_01_CODIGOS_Y_COSTOS_xlsm[[#This Row],[FABRICA]]&amp;_01_CODIGOS_Y_COSTOS_xlsm[[#This Row],[CODIGO]]</f>
        <v>IMPORTACIONC0414</v>
      </c>
      <c r="G3225"/>
      <c r="H3225"/>
      <c r="I3225"/>
      <c r="J3225"/>
      <c r="K3225"/>
      <c r="L3225"/>
    </row>
    <row r="3226" spans="1:12" x14ac:dyDescent="0.2">
      <c r="A3226" t="s">
        <v>10411</v>
      </c>
      <c r="B3226" s="10" t="s">
        <v>9873</v>
      </c>
      <c r="C3226" t="s">
        <v>10639</v>
      </c>
      <c r="D3226" t="s">
        <v>9874</v>
      </c>
      <c r="E3226" s="9">
        <v>95.013599999999997</v>
      </c>
      <c r="F3226" s="10" t="str">
        <f>+_01_CODIGOS_Y_COSTOS_xlsm[[#This Row],[FABRICA]]&amp;_01_CODIGOS_Y_COSTOS_xlsm[[#This Row],[CODIGO]]</f>
        <v>IMPORTACIONC0569</v>
      </c>
      <c r="G3226"/>
      <c r="H3226"/>
      <c r="I3226"/>
      <c r="J3226"/>
      <c r="K3226"/>
      <c r="L3226"/>
    </row>
    <row r="3227" spans="1:12" x14ac:dyDescent="0.2">
      <c r="A3227" t="s">
        <v>10411</v>
      </c>
      <c r="B3227" s="10" t="s">
        <v>9875</v>
      </c>
      <c r="C3227" t="s">
        <v>10640</v>
      </c>
      <c r="D3227" t="s">
        <v>9876</v>
      </c>
      <c r="E3227" s="9">
        <v>115.16800000000001</v>
      </c>
      <c r="F3227" s="10" t="str">
        <f>+_01_CODIGOS_Y_COSTOS_xlsm[[#This Row],[FABRICA]]&amp;_01_CODIGOS_Y_COSTOS_xlsm[[#This Row],[CODIGO]]</f>
        <v>IMPORTACIONC1833</v>
      </c>
      <c r="G3227"/>
      <c r="H3227"/>
      <c r="I3227"/>
      <c r="J3227"/>
      <c r="K3227"/>
      <c r="L3227"/>
    </row>
    <row r="3228" spans="1:12" x14ac:dyDescent="0.2">
      <c r="A3228" t="s">
        <v>10411</v>
      </c>
      <c r="B3228" s="10" t="s">
        <v>9877</v>
      </c>
      <c r="C3228" t="s">
        <v>10641</v>
      </c>
      <c r="D3228" t="s">
        <v>9878</v>
      </c>
      <c r="E3228" s="9">
        <v>92.134399999999999</v>
      </c>
      <c r="F3228" s="10" t="str">
        <f>+_01_CODIGOS_Y_COSTOS_xlsm[[#This Row],[FABRICA]]&amp;_01_CODIGOS_Y_COSTOS_xlsm[[#This Row],[CODIGO]]</f>
        <v>IMPORTACIONC0256</v>
      </c>
      <c r="G3228"/>
      <c r="H3228"/>
      <c r="I3228"/>
      <c r="J3228"/>
      <c r="K3228"/>
      <c r="L3228"/>
    </row>
    <row r="3229" spans="1:12" x14ac:dyDescent="0.2">
      <c r="A3229" t="s">
        <v>10411</v>
      </c>
      <c r="B3229" s="10" t="s">
        <v>9879</v>
      </c>
      <c r="C3229" t="s">
        <v>10642</v>
      </c>
      <c r="D3229" t="s">
        <v>9880</v>
      </c>
      <c r="E3229" s="9">
        <v>92.134399999999999</v>
      </c>
      <c r="F3229" s="10" t="str">
        <f>+_01_CODIGOS_Y_COSTOS_xlsm[[#This Row],[FABRICA]]&amp;_01_CODIGOS_Y_COSTOS_xlsm[[#This Row],[CODIGO]]</f>
        <v>IMPORTACIONC0011</v>
      </c>
      <c r="G3229"/>
      <c r="H3229"/>
      <c r="I3229"/>
      <c r="J3229"/>
      <c r="K3229"/>
      <c r="L3229"/>
    </row>
    <row r="3230" spans="1:12" x14ac:dyDescent="0.2">
      <c r="A3230" t="s">
        <v>10411</v>
      </c>
      <c r="B3230" s="10" t="s">
        <v>9881</v>
      </c>
      <c r="C3230" t="s">
        <v>10643</v>
      </c>
      <c r="D3230" t="s">
        <v>9525</v>
      </c>
      <c r="E3230" s="9">
        <v>92.134399999999999</v>
      </c>
      <c r="F3230" s="10" t="str">
        <f>+_01_CODIGOS_Y_COSTOS_xlsm[[#This Row],[FABRICA]]&amp;_01_CODIGOS_Y_COSTOS_xlsm[[#This Row],[CODIGO]]</f>
        <v>IMPORTACIONC0960</v>
      </c>
      <c r="G3230"/>
      <c r="H3230"/>
      <c r="I3230"/>
      <c r="J3230"/>
      <c r="K3230"/>
      <c r="L3230"/>
    </row>
    <row r="3231" spans="1:12" x14ac:dyDescent="0.2">
      <c r="A3231" t="s">
        <v>10411</v>
      </c>
      <c r="B3231" s="10" t="s">
        <v>9882</v>
      </c>
      <c r="C3231" t="s">
        <v>10644</v>
      </c>
      <c r="D3231" t="s">
        <v>9883</v>
      </c>
      <c r="E3231" s="9">
        <v>109.4096</v>
      </c>
      <c r="F3231" s="10" t="str">
        <f>+_01_CODIGOS_Y_COSTOS_xlsm[[#This Row],[FABRICA]]&amp;_01_CODIGOS_Y_COSTOS_xlsm[[#This Row],[CODIGO]]</f>
        <v>IMPORTACIONC1557</v>
      </c>
      <c r="G3231"/>
      <c r="H3231"/>
      <c r="I3231"/>
      <c r="J3231"/>
      <c r="K3231"/>
      <c r="L3231"/>
    </row>
    <row r="3232" spans="1:12" x14ac:dyDescent="0.2">
      <c r="A3232" t="s">
        <v>10411</v>
      </c>
      <c r="B3232" s="10" t="s">
        <v>9884</v>
      </c>
      <c r="C3232" t="s">
        <v>10645</v>
      </c>
      <c r="D3232" t="s">
        <v>9525</v>
      </c>
      <c r="E3232" s="9">
        <v>112.28879999999999</v>
      </c>
      <c r="F3232" s="10" t="str">
        <f>+_01_CODIGOS_Y_COSTOS_xlsm[[#This Row],[FABRICA]]&amp;_01_CODIGOS_Y_COSTOS_xlsm[[#This Row],[CODIGO]]</f>
        <v>IMPORTACIONC0921</v>
      </c>
      <c r="G3232"/>
      <c r="H3232"/>
      <c r="I3232"/>
      <c r="J3232"/>
      <c r="K3232"/>
      <c r="L3232"/>
    </row>
    <row r="3233" spans="1:12" x14ac:dyDescent="0.2">
      <c r="A3233" t="s">
        <v>10411</v>
      </c>
      <c r="B3233" s="10" t="s">
        <v>9885</v>
      </c>
      <c r="C3233" t="s">
        <v>10646</v>
      </c>
      <c r="D3233" t="s">
        <v>9784</v>
      </c>
      <c r="E3233" s="9">
        <v>74.859200000000001</v>
      </c>
      <c r="F3233" s="10" t="str">
        <f>+_01_CODIGOS_Y_COSTOS_xlsm[[#This Row],[FABRICA]]&amp;_01_CODIGOS_Y_COSTOS_xlsm[[#This Row],[CODIGO]]</f>
        <v>IMPORTACIONC0376</v>
      </c>
      <c r="G3233"/>
      <c r="H3233"/>
      <c r="I3233"/>
      <c r="J3233"/>
      <c r="K3233"/>
      <c r="L3233"/>
    </row>
    <row r="3234" spans="1:12" x14ac:dyDescent="0.2">
      <c r="A3234" t="s">
        <v>10411</v>
      </c>
      <c r="B3234" s="10" t="s">
        <v>9886</v>
      </c>
      <c r="C3234" t="s">
        <v>10647</v>
      </c>
      <c r="D3234" t="s">
        <v>9810</v>
      </c>
      <c r="E3234" s="9">
        <v>63.342399999999998</v>
      </c>
      <c r="F3234" s="10" t="str">
        <f>+_01_CODIGOS_Y_COSTOS_xlsm[[#This Row],[FABRICA]]&amp;_01_CODIGOS_Y_COSTOS_xlsm[[#This Row],[CODIGO]]</f>
        <v>IMPORTACIONC0067</v>
      </c>
      <c r="G3234"/>
      <c r="H3234"/>
      <c r="I3234"/>
      <c r="J3234"/>
      <c r="K3234"/>
      <c r="L3234"/>
    </row>
    <row r="3235" spans="1:12" x14ac:dyDescent="0.2">
      <c r="A3235" t="s">
        <v>10411</v>
      </c>
      <c r="B3235" s="10" t="s">
        <v>9887</v>
      </c>
      <c r="C3235" t="s">
        <v>10648</v>
      </c>
      <c r="D3235" t="s">
        <v>9888</v>
      </c>
      <c r="E3235" s="9">
        <v>80.617599999999996</v>
      </c>
      <c r="F3235" s="10" t="str">
        <f>+_01_CODIGOS_Y_COSTOS_xlsm[[#This Row],[FABRICA]]&amp;_01_CODIGOS_Y_COSTOS_xlsm[[#This Row],[CODIGO]]</f>
        <v>IMPORTACIONC1003</v>
      </c>
      <c r="G3235"/>
      <c r="H3235"/>
      <c r="I3235"/>
      <c r="J3235"/>
      <c r="K3235"/>
      <c r="L3235"/>
    </row>
    <row r="3236" spans="1:12" x14ac:dyDescent="0.2">
      <c r="A3236" t="s">
        <v>10411</v>
      </c>
      <c r="B3236" s="10" t="s">
        <v>9889</v>
      </c>
      <c r="C3236" t="s">
        <v>10649</v>
      </c>
      <c r="D3236" t="s">
        <v>9525</v>
      </c>
      <c r="E3236" s="9">
        <v>74.859200000000001</v>
      </c>
      <c r="F3236" s="10" t="str">
        <f>+_01_CODIGOS_Y_COSTOS_xlsm[[#This Row],[FABRICA]]&amp;_01_CODIGOS_Y_COSTOS_xlsm[[#This Row],[CODIGO]]</f>
        <v>IMPORTACIONC0129</v>
      </c>
      <c r="G3236"/>
      <c r="H3236"/>
      <c r="I3236"/>
      <c r="J3236"/>
      <c r="K3236"/>
      <c r="L3236"/>
    </row>
    <row r="3237" spans="1:12" x14ac:dyDescent="0.2">
      <c r="A3237" t="s">
        <v>10411</v>
      </c>
      <c r="B3237" s="10" t="s">
        <v>9890</v>
      </c>
      <c r="C3237" t="s">
        <v>10650</v>
      </c>
      <c r="D3237" t="s">
        <v>9527</v>
      </c>
      <c r="E3237" s="9">
        <v>115.16800000000001</v>
      </c>
      <c r="F3237" s="10" t="str">
        <f>+_01_CODIGOS_Y_COSTOS_xlsm[[#This Row],[FABRICA]]&amp;_01_CODIGOS_Y_COSTOS_xlsm[[#This Row],[CODIGO]]</f>
        <v>IMPORTACIONC0641</v>
      </c>
      <c r="G3237"/>
      <c r="H3237"/>
      <c r="I3237"/>
      <c r="J3237"/>
      <c r="K3237"/>
      <c r="L3237"/>
    </row>
    <row r="3238" spans="1:12" x14ac:dyDescent="0.2">
      <c r="A3238" t="s">
        <v>10411</v>
      </c>
      <c r="B3238" s="10" t="s">
        <v>9891</v>
      </c>
      <c r="C3238" t="s">
        <v>10651</v>
      </c>
      <c r="D3238" t="s">
        <v>9804</v>
      </c>
      <c r="E3238" s="9">
        <v>109.4096</v>
      </c>
      <c r="F3238" s="10" t="str">
        <f>+_01_CODIGOS_Y_COSTOS_xlsm[[#This Row],[FABRICA]]&amp;_01_CODIGOS_Y_COSTOS_xlsm[[#This Row],[CODIGO]]</f>
        <v>IMPORTACIONC0869</v>
      </c>
      <c r="G3238"/>
      <c r="H3238"/>
      <c r="I3238"/>
      <c r="J3238"/>
      <c r="K3238"/>
      <c r="L3238"/>
    </row>
    <row r="3239" spans="1:12" x14ac:dyDescent="0.2">
      <c r="A3239" t="s">
        <v>10411</v>
      </c>
      <c r="B3239" s="10" t="s">
        <v>9892</v>
      </c>
      <c r="C3239" t="s">
        <v>10652</v>
      </c>
      <c r="D3239" t="s">
        <v>9893</v>
      </c>
      <c r="E3239" s="9">
        <v>83.496799999999993</v>
      </c>
      <c r="F3239" s="10" t="str">
        <f>+_01_CODIGOS_Y_COSTOS_xlsm[[#This Row],[FABRICA]]&amp;_01_CODIGOS_Y_COSTOS_xlsm[[#This Row],[CODIGO]]</f>
        <v>IMPORTACIONC0090</v>
      </c>
      <c r="G3239"/>
      <c r="H3239"/>
      <c r="I3239"/>
      <c r="J3239"/>
      <c r="K3239"/>
      <c r="L3239"/>
    </row>
    <row r="3240" spans="1:12" x14ac:dyDescent="0.2">
      <c r="A3240" t="s">
        <v>10411</v>
      </c>
      <c r="B3240" s="10" t="s">
        <v>9894</v>
      </c>
      <c r="C3240" t="s">
        <v>10653</v>
      </c>
      <c r="D3240" t="s">
        <v>9895</v>
      </c>
      <c r="E3240" s="9">
        <v>112.28879999999999</v>
      </c>
      <c r="F3240" s="10" t="str">
        <f>+_01_CODIGOS_Y_COSTOS_xlsm[[#This Row],[FABRICA]]&amp;_01_CODIGOS_Y_COSTOS_xlsm[[#This Row],[CODIGO]]</f>
        <v>IMPORTACIONC0244</v>
      </c>
      <c r="G3240"/>
      <c r="H3240"/>
      <c r="I3240"/>
      <c r="J3240"/>
      <c r="K3240"/>
      <c r="L3240"/>
    </row>
    <row r="3241" spans="1:12" x14ac:dyDescent="0.2">
      <c r="A3241" t="s">
        <v>10411</v>
      </c>
      <c r="B3241" s="10" t="s">
        <v>9896</v>
      </c>
      <c r="C3241" t="s">
        <v>10654</v>
      </c>
      <c r="D3241" t="s">
        <v>9897</v>
      </c>
      <c r="E3241" s="9">
        <v>100.77200000000001</v>
      </c>
      <c r="F3241" s="10" t="str">
        <f>+_01_CODIGOS_Y_COSTOS_xlsm[[#This Row],[FABRICA]]&amp;_01_CODIGOS_Y_COSTOS_xlsm[[#This Row],[CODIGO]]</f>
        <v>IMPORTACIONC1704</v>
      </c>
      <c r="G3241"/>
      <c r="H3241"/>
      <c r="I3241"/>
      <c r="J3241"/>
      <c r="K3241"/>
      <c r="L3241"/>
    </row>
    <row r="3242" spans="1:12" x14ac:dyDescent="0.2">
      <c r="A3242" t="s">
        <v>10411</v>
      </c>
      <c r="B3242" s="10" t="s">
        <v>9898</v>
      </c>
      <c r="C3242" t="s">
        <v>10655</v>
      </c>
      <c r="D3242" t="s">
        <v>9899</v>
      </c>
      <c r="E3242" s="9">
        <v>92.134399999999999</v>
      </c>
      <c r="F3242" s="10" t="str">
        <f>+_01_CODIGOS_Y_COSTOS_xlsm[[#This Row],[FABRICA]]&amp;_01_CODIGOS_Y_COSTOS_xlsm[[#This Row],[CODIGO]]</f>
        <v>IMPORTACIONC0991</v>
      </c>
      <c r="G3242"/>
      <c r="H3242"/>
      <c r="I3242"/>
      <c r="J3242"/>
      <c r="K3242"/>
      <c r="L3242"/>
    </row>
    <row r="3243" spans="1:12" x14ac:dyDescent="0.2">
      <c r="A3243" t="s">
        <v>10411</v>
      </c>
      <c r="B3243" s="10" t="s">
        <v>9900</v>
      </c>
      <c r="C3243" t="s">
        <v>10656</v>
      </c>
      <c r="D3243" t="s">
        <v>9901</v>
      </c>
      <c r="E3243" s="9">
        <v>74.859200000000001</v>
      </c>
      <c r="F3243" s="10" t="str">
        <f>+_01_CODIGOS_Y_COSTOS_xlsm[[#This Row],[FABRICA]]&amp;_01_CODIGOS_Y_COSTOS_xlsm[[#This Row],[CODIGO]]</f>
        <v>IMPORTACIONC0134</v>
      </c>
      <c r="G3243"/>
      <c r="H3243"/>
      <c r="I3243"/>
      <c r="J3243"/>
      <c r="K3243"/>
      <c r="L3243"/>
    </row>
    <row r="3244" spans="1:12" x14ac:dyDescent="0.2">
      <c r="A3244" t="s">
        <v>10411</v>
      </c>
      <c r="B3244" s="10" t="s">
        <v>9902</v>
      </c>
      <c r="C3244" t="s">
        <v>10657</v>
      </c>
      <c r="D3244" t="s">
        <v>9525</v>
      </c>
      <c r="E3244" s="9">
        <v>164.11439999999999</v>
      </c>
      <c r="F3244" s="10" t="str">
        <f>+_01_CODIGOS_Y_COSTOS_xlsm[[#This Row],[FABRICA]]&amp;_01_CODIGOS_Y_COSTOS_xlsm[[#This Row],[CODIGO]]</f>
        <v>IMPORTACIONC1821</v>
      </c>
      <c r="G3244"/>
      <c r="H3244"/>
      <c r="I3244"/>
      <c r="J3244"/>
      <c r="K3244"/>
      <c r="L3244"/>
    </row>
    <row r="3245" spans="1:12" x14ac:dyDescent="0.2">
      <c r="A3245" t="s">
        <v>10411</v>
      </c>
      <c r="B3245" s="10" t="s">
        <v>9903</v>
      </c>
      <c r="C3245" t="s">
        <v>10658</v>
      </c>
      <c r="D3245" t="s">
        <v>9550</v>
      </c>
      <c r="E3245" s="9">
        <v>74.859200000000001</v>
      </c>
      <c r="F3245" s="10" t="str">
        <f>+_01_CODIGOS_Y_COSTOS_xlsm[[#This Row],[FABRICA]]&amp;_01_CODIGOS_Y_COSTOS_xlsm[[#This Row],[CODIGO]]</f>
        <v>IMPORTACIONC1896</v>
      </c>
      <c r="G3245"/>
      <c r="H3245"/>
      <c r="I3245"/>
      <c r="J3245"/>
      <c r="K3245"/>
      <c r="L3245"/>
    </row>
    <row r="3246" spans="1:12" x14ac:dyDescent="0.2">
      <c r="A3246" t="s">
        <v>10411</v>
      </c>
      <c r="B3246" s="10" t="s">
        <v>9904</v>
      </c>
      <c r="C3246" t="s">
        <v>10659</v>
      </c>
      <c r="D3246" t="s">
        <v>9525</v>
      </c>
      <c r="E3246" s="9">
        <v>92.134399999999999</v>
      </c>
      <c r="F3246" s="10" t="str">
        <f>+_01_CODIGOS_Y_COSTOS_xlsm[[#This Row],[FABRICA]]&amp;_01_CODIGOS_Y_COSTOS_xlsm[[#This Row],[CODIGO]]</f>
        <v>IMPORTACIONC0624</v>
      </c>
      <c r="G3246"/>
      <c r="H3246"/>
      <c r="I3246"/>
      <c r="J3246"/>
      <c r="K3246"/>
      <c r="L3246"/>
    </row>
    <row r="3247" spans="1:12" x14ac:dyDescent="0.2">
      <c r="A3247" t="s">
        <v>10411</v>
      </c>
      <c r="B3247" s="10" t="s">
        <v>9905</v>
      </c>
      <c r="C3247" t="s">
        <v>10660</v>
      </c>
      <c r="D3247" t="s">
        <v>9906</v>
      </c>
      <c r="E3247" s="9">
        <v>86.376000000000005</v>
      </c>
      <c r="F3247" s="10" t="str">
        <f>+_01_CODIGOS_Y_COSTOS_xlsm[[#This Row],[FABRICA]]&amp;_01_CODIGOS_Y_COSTOS_xlsm[[#This Row],[CODIGO]]</f>
        <v>IMPORTACIONC0044</v>
      </c>
      <c r="G3247"/>
      <c r="H3247"/>
      <c r="I3247"/>
      <c r="J3247"/>
      <c r="K3247"/>
      <c r="L3247"/>
    </row>
    <row r="3248" spans="1:12" x14ac:dyDescent="0.2">
      <c r="A3248" t="s">
        <v>10411</v>
      </c>
      <c r="B3248" s="10" t="s">
        <v>9907</v>
      </c>
      <c r="C3248" t="s">
        <v>10661</v>
      </c>
      <c r="D3248" t="s">
        <v>9726</v>
      </c>
      <c r="E3248" s="9">
        <v>92.134399999999999</v>
      </c>
      <c r="F3248" s="10" t="str">
        <f>+_01_CODIGOS_Y_COSTOS_xlsm[[#This Row],[FABRICA]]&amp;_01_CODIGOS_Y_COSTOS_xlsm[[#This Row],[CODIGO]]</f>
        <v>IMPORTACIONC0378</v>
      </c>
      <c r="G3248"/>
      <c r="H3248"/>
      <c r="I3248"/>
      <c r="J3248"/>
      <c r="K3248"/>
      <c r="L3248"/>
    </row>
    <row r="3249" spans="1:12" x14ac:dyDescent="0.2">
      <c r="A3249" t="s">
        <v>10411</v>
      </c>
      <c r="B3249" s="10" t="s">
        <v>9908</v>
      </c>
      <c r="C3249" t="s">
        <v>10662</v>
      </c>
      <c r="D3249" t="s">
        <v>9909</v>
      </c>
      <c r="E3249" s="9">
        <v>71.98</v>
      </c>
      <c r="F3249" s="10" t="str">
        <f>+_01_CODIGOS_Y_COSTOS_xlsm[[#This Row],[FABRICA]]&amp;_01_CODIGOS_Y_COSTOS_xlsm[[#This Row],[CODIGO]]</f>
        <v>IMPORTACIONC1893</v>
      </c>
      <c r="G3249"/>
      <c r="H3249"/>
      <c r="I3249"/>
      <c r="J3249"/>
      <c r="K3249"/>
      <c r="L3249"/>
    </row>
    <row r="3250" spans="1:12" x14ac:dyDescent="0.2">
      <c r="A3250" t="s">
        <v>10411</v>
      </c>
      <c r="B3250" s="10" t="s">
        <v>9910</v>
      </c>
      <c r="C3250" t="s">
        <v>10663</v>
      </c>
      <c r="D3250" t="s">
        <v>9538</v>
      </c>
      <c r="E3250" s="9">
        <v>83.496799999999993</v>
      </c>
      <c r="F3250" s="10" t="str">
        <f>+_01_CODIGOS_Y_COSTOS_xlsm[[#This Row],[FABRICA]]&amp;_01_CODIGOS_Y_COSTOS_xlsm[[#This Row],[CODIGO]]</f>
        <v>IMPORTACIONC0166</v>
      </c>
      <c r="G3250"/>
      <c r="H3250"/>
      <c r="I3250"/>
      <c r="J3250"/>
      <c r="K3250"/>
      <c r="L3250"/>
    </row>
    <row r="3251" spans="1:12" x14ac:dyDescent="0.2">
      <c r="A3251" t="s">
        <v>10411</v>
      </c>
      <c r="B3251" s="10" t="s">
        <v>9911</v>
      </c>
      <c r="C3251" t="s">
        <v>10664</v>
      </c>
      <c r="D3251" t="s">
        <v>9912</v>
      </c>
      <c r="E3251" s="9">
        <v>109.4096</v>
      </c>
      <c r="F3251" s="10" t="str">
        <f>+_01_CODIGOS_Y_COSTOS_xlsm[[#This Row],[FABRICA]]&amp;_01_CODIGOS_Y_COSTOS_xlsm[[#This Row],[CODIGO]]</f>
        <v>IMPORTACIONC1913</v>
      </c>
      <c r="G3251"/>
      <c r="H3251"/>
      <c r="I3251"/>
      <c r="J3251"/>
      <c r="K3251"/>
      <c r="L3251"/>
    </row>
    <row r="3252" spans="1:12" x14ac:dyDescent="0.2">
      <c r="A3252" t="s">
        <v>10411</v>
      </c>
      <c r="B3252" s="10" t="s">
        <v>9913</v>
      </c>
      <c r="C3252" t="s">
        <v>10665</v>
      </c>
      <c r="D3252" t="s">
        <v>9914</v>
      </c>
      <c r="E3252" s="9">
        <v>112.28879999999999</v>
      </c>
      <c r="F3252" s="10" t="str">
        <f>+_01_CODIGOS_Y_COSTOS_xlsm[[#This Row],[FABRICA]]&amp;_01_CODIGOS_Y_COSTOS_xlsm[[#This Row],[CODIGO]]</f>
        <v>IMPORTACIONC1763</v>
      </c>
      <c r="G3252"/>
      <c r="H3252"/>
      <c r="I3252"/>
      <c r="J3252"/>
      <c r="K3252"/>
      <c r="L3252"/>
    </row>
    <row r="3253" spans="1:12" x14ac:dyDescent="0.2">
      <c r="A3253" t="s">
        <v>10411</v>
      </c>
      <c r="B3253" s="10" t="s">
        <v>9915</v>
      </c>
      <c r="C3253" t="s">
        <v>10666</v>
      </c>
      <c r="D3253" t="s">
        <v>9916</v>
      </c>
      <c r="E3253" s="9">
        <v>100.77200000000001</v>
      </c>
      <c r="F3253" s="10" t="str">
        <f>+_01_CODIGOS_Y_COSTOS_xlsm[[#This Row],[FABRICA]]&amp;_01_CODIGOS_Y_COSTOS_xlsm[[#This Row],[CODIGO]]</f>
        <v>IMPORTACIONC0393</v>
      </c>
      <c r="G3253"/>
      <c r="H3253"/>
      <c r="I3253"/>
      <c r="J3253"/>
      <c r="K3253"/>
      <c r="L3253"/>
    </row>
    <row r="3254" spans="1:12" x14ac:dyDescent="0.2">
      <c r="A3254" t="s">
        <v>10411</v>
      </c>
      <c r="B3254" s="10" t="s">
        <v>9917</v>
      </c>
      <c r="C3254" t="s">
        <v>10667</v>
      </c>
      <c r="D3254" t="s">
        <v>9536</v>
      </c>
      <c r="E3254" s="9">
        <v>143.96</v>
      </c>
      <c r="F3254" s="10" t="str">
        <f>+_01_CODIGOS_Y_COSTOS_xlsm[[#This Row],[FABRICA]]&amp;_01_CODIGOS_Y_COSTOS_xlsm[[#This Row],[CODIGO]]</f>
        <v>IMPORTACIONC0554</v>
      </c>
      <c r="G3254"/>
      <c r="H3254"/>
      <c r="I3254"/>
      <c r="J3254"/>
      <c r="K3254"/>
      <c r="L3254"/>
    </row>
    <row r="3255" spans="1:12" x14ac:dyDescent="0.2">
      <c r="A3255" t="s">
        <v>10411</v>
      </c>
      <c r="B3255" s="10" t="s">
        <v>9918</v>
      </c>
      <c r="C3255" t="s">
        <v>10668</v>
      </c>
      <c r="D3255" t="s">
        <v>9726</v>
      </c>
      <c r="E3255" s="9">
        <v>181.3896</v>
      </c>
      <c r="F3255" s="10" t="str">
        <f>+_01_CODIGOS_Y_COSTOS_xlsm[[#This Row],[FABRICA]]&amp;_01_CODIGOS_Y_COSTOS_xlsm[[#This Row],[CODIGO]]</f>
        <v>IMPORTACIONC0340</v>
      </c>
      <c r="G3255"/>
      <c r="H3255"/>
      <c r="I3255"/>
      <c r="J3255"/>
      <c r="K3255"/>
      <c r="L3255"/>
    </row>
    <row r="3256" spans="1:12" x14ac:dyDescent="0.2">
      <c r="A3256" t="s">
        <v>10411</v>
      </c>
      <c r="B3256" s="10" t="s">
        <v>9919</v>
      </c>
      <c r="C3256" t="s">
        <v>10669</v>
      </c>
      <c r="D3256" t="s">
        <v>9920</v>
      </c>
      <c r="E3256" s="9">
        <v>71.98</v>
      </c>
      <c r="F3256" s="10" t="str">
        <f>+_01_CODIGOS_Y_COSTOS_xlsm[[#This Row],[FABRICA]]&amp;_01_CODIGOS_Y_COSTOS_xlsm[[#This Row],[CODIGO]]</f>
        <v>IMPORTACIONC0156</v>
      </c>
      <c r="G3256"/>
      <c r="H3256"/>
      <c r="I3256"/>
      <c r="J3256"/>
      <c r="K3256"/>
      <c r="L3256"/>
    </row>
    <row r="3257" spans="1:12" x14ac:dyDescent="0.2">
      <c r="A3257" t="s">
        <v>10411</v>
      </c>
      <c r="B3257" s="10" t="s">
        <v>9921</v>
      </c>
      <c r="C3257" t="s">
        <v>10670</v>
      </c>
      <c r="D3257" t="s">
        <v>9922</v>
      </c>
      <c r="E3257" s="9">
        <v>92.134399999999999</v>
      </c>
      <c r="F3257" s="10" t="str">
        <f>+_01_CODIGOS_Y_COSTOS_xlsm[[#This Row],[FABRICA]]&amp;_01_CODIGOS_Y_COSTOS_xlsm[[#This Row],[CODIGO]]</f>
        <v>IMPORTACIONC0568</v>
      </c>
      <c r="G3257"/>
      <c r="H3257"/>
      <c r="I3257"/>
      <c r="J3257"/>
      <c r="K3257"/>
      <c r="L3257"/>
    </row>
    <row r="3258" spans="1:12" x14ac:dyDescent="0.2">
      <c r="A3258" t="s">
        <v>10411</v>
      </c>
      <c r="B3258" s="10" t="s">
        <v>9923</v>
      </c>
      <c r="C3258" t="s">
        <v>10671</v>
      </c>
      <c r="D3258" t="s">
        <v>9525</v>
      </c>
      <c r="E3258" s="9">
        <v>89.255200000000002</v>
      </c>
      <c r="F3258" s="10" t="str">
        <f>+_01_CODIGOS_Y_COSTOS_xlsm[[#This Row],[FABRICA]]&amp;_01_CODIGOS_Y_COSTOS_xlsm[[#This Row],[CODIGO]]</f>
        <v>IMPORTACIONC0037</v>
      </c>
      <c r="G3258"/>
      <c r="H3258"/>
      <c r="I3258"/>
      <c r="J3258"/>
      <c r="K3258"/>
      <c r="L3258"/>
    </row>
    <row r="3259" spans="1:12" x14ac:dyDescent="0.2">
      <c r="A3259" t="s">
        <v>10411</v>
      </c>
      <c r="B3259" s="10" t="s">
        <v>9924</v>
      </c>
      <c r="C3259" t="s">
        <v>10672</v>
      </c>
      <c r="D3259" t="s">
        <v>9925</v>
      </c>
      <c r="E3259" s="9">
        <v>115.16800000000001</v>
      </c>
      <c r="F3259" s="10" t="str">
        <f>+_01_CODIGOS_Y_COSTOS_xlsm[[#This Row],[FABRICA]]&amp;_01_CODIGOS_Y_COSTOS_xlsm[[#This Row],[CODIGO]]</f>
        <v>IMPORTACIONC0474</v>
      </c>
      <c r="G3259"/>
      <c r="H3259"/>
      <c r="I3259"/>
      <c r="J3259"/>
      <c r="K3259"/>
      <c r="L3259"/>
    </row>
    <row r="3260" spans="1:12" x14ac:dyDescent="0.2">
      <c r="A3260" t="s">
        <v>10411</v>
      </c>
      <c r="B3260" s="10" t="s">
        <v>9926</v>
      </c>
      <c r="C3260" t="s">
        <v>10673</v>
      </c>
      <c r="D3260" t="s">
        <v>9927</v>
      </c>
      <c r="E3260" s="9">
        <v>80.617599999999996</v>
      </c>
      <c r="F3260" s="10" t="str">
        <f>+_01_CODIGOS_Y_COSTOS_xlsm[[#This Row],[FABRICA]]&amp;_01_CODIGOS_Y_COSTOS_xlsm[[#This Row],[CODIGO]]</f>
        <v>IMPORTACIONC0101</v>
      </c>
      <c r="G3260"/>
      <c r="H3260"/>
      <c r="I3260"/>
      <c r="J3260"/>
      <c r="K3260"/>
      <c r="L3260"/>
    </row>
    <row r="3261" spans="1:12" x14ac:dyDescent="0.2">
      <c r="A3261" t="s">
        <v>10411</v>
      </c>
      <c r="B3261" s="10" t="s">
        <v>9928</v>
      </c>
      <c r="C3261" t="s">
        <v>10674</v>
      </c>
      <c r="D3261" t="s">
        <v>9929</v>
      </c>
      <c r="E3261" s="9">
        <v>83.496799999999993</v>
      </c>
      <c r="F3261" s="10" t="str">
        <f>+_01_CODIGOS_Y_COSTOS_xlsm[[#This Row],[FABRICA]]&amp;_01_CODIGOS_Y_COSTOS_xlsm[[#This Row],[CODIGO]]</f>
        <v>IMPORTACIONC0046</v>
      </c>
      <c r="G3261"/>
      <c r="H3261"/>
      <c r="I3261"/>
      <c r="J3261"/>
      <c r="K3261"/>
      <c r="L3261"/>
    </row>
    <row r="3262" spans="1:12" x14ac:dyDescent="0.2">
      <c r="A3262" t="s">
        <v>10411</v>
      </c>
      <c r="B3262" s="10" t="s">
        <v>9930</v>
      </c>
      <c r="C3262" t="s">
        <v>10675</v>
      </c>
      <c r="D3262" t="s">
        <v>9525</v>
      </c>
      <c r="E3262" s="9">
        <v>112.28879999999999</v>
      </c>
      <c r="F3262" s="10" t="str">
        <f>+_01_CODIGOS_Y_COSTOS_xlsm[[#This Row],[FABRICA]]&amp;_01_CODIGOS_Y_COSTOS_xlsm[[#This Row],[CODIGO]]</f>
        <v>IMPORTACIONC0544</v>
      </c>
      <c r="G3262"/>
      <c r="H3262"/>
      <c r="I3262"/>
      <c r="J3262"/>
      <c r="K3262"/>
      <c r="L3262"/>
    </row>
    <row r="3263" spans="1:12" x14ac:dyDescent="0.2">
      <c r="A3263" t="s">
        <v>10411</v>
      </c>
      <c r="B3263" s="10" t="s">
        <v>9931</v>
      </c>
      <c r="C3263" t="s">
        <v>10676</v>
      </c>
      <c r="D3263" t="s">
        <v>9932</v>
      </c>
      <c r="E3263" s="9">
        <v>92.134399999999999</v>
      </c>
      <c r="F3263" s="10" t="str">
        <f>+_01_CODIGOS_Y_COSTOS_xlsm[[#This Row],[FABRICA]]&amp;_01_CODIGOS_Y_COSTOS_xlsm[[#This Row],[CODIGO]]</f>
        <v>IMPORTACIONC0510</v>
      </c>
      <c r="G3263"/>
      <c r="H3263"/>
      <c r="I3263"/>
      <c r="J3263"/>
      <c r="K3263"/>
      <c r="L3263"/>
    </row>
    <row r="3264" spans="1:12" x14ac:dyDescent="0.2">
      <c r="A3264" t="s">
        <v>10411</v>
      </c>
      <c r="B3264" s="10" t="s">
        <v>9933</v>
      </c>
      <c r="C3264" t="s">
        <v>10677</v>
      </c>
      <c r="D3264" t="s">
        <v>9934</v>
      </c>
      <c r="E3264" s="9">
        <v>71.98</v>
      </c>
      <c r="F3264" s="10" t="str">
        <f>+_01_CODIGOS_Y_COSTOS_xlsm[[#This Row],[FABRICA]]&amp;_01_CODIGOS_Y_COSTOS_xlsm[[#This Row],[CODIGO]]</f>
        <v>IMPORTACIONC0582</v>
      </c>
      <c r="G3264"/>
      <c r="H3264"/>
      <c r="I3264"/>
      <c r="J3264"/>
      <c r="K3264"/>
      <c r="L3264"/>
    </row>
    <row r="3265" spans="1:12" x14ac:dyDescent="0.2">
      <c r="A3265" t="s">
        <v>10411</v>
      </c>
      <c r="B3265" s="10" t="s">
        <v>9935</v>
      </c>
      <c r="C3265" t="s">
        <v>10678</v>
      </c>
      <c r="D3265" t="s">
        <v>9936</v>
      </c>
      <c r="E3265" s="9">
        <v>115.16800000000001</v>
      </c>
      <c r="F3265" s="10" t="str">
        <f>+_01_CODIGOS_Y_COSTOS_xlsm[[#This Row],[FABRICA]]&amp;_01_CODIGOS_Y_COSTOS_xlsm[[#This Row],[CODIGO]]</f>
        <v>IMPORTACIONC3363</v>
      </c>
      <c r="G3265"/>
      <c r="H3265"/>
      <c r="I3265"/>
      <c r="J3265"/>
      <c r="K3265"/>
      <c r="L3265"/>
    </row>
    <row r="3266" spans="1:12" x14ac:dyDescent="0.2">
      <c r="A3266" t="s">
        <v>10411</v>
      </c>
      <c r="B3266" s="10" t="s">
        <v>9937</v>
      </c>
      <c r="C3266" t="s">
        <v>10679</v>
      </c>
      <c r="D3266" t="s">
        <v>9938</v>
      </c>
      <c r="E3266" s="9">
        <v>112.28879999999999</v>
      </c>
      <c r="F3266" s="10" t="str">
        <f>+_01_CODIGOS_Y_COSTOS_xlsm[[#This Row],[FABRICA]]&amp;_01_CODIGOS_Y_COSTOS_xlsm[[#This Row],[CODIGO]]</f>
        <v>IMPORTACIONC0465</v>
      </c>
      <c r="G3266"/>
      <c r="H3266"/>
      <c r="I3266"/>
      <c r="J3266"/>
      <c r="K3266"/>
      <c r="L3266"/>
    </row>
    <row r="3267" spans="1:12" x14ac:dyDescent="0.2">
      <c r="A3267" t="s">
        <v>10411</v>
      </c>
      <c r="B3267" s="10" t="s">
        <v>9939</v>
      </c>
      <c r="C3267" t="s">
        <v>10680</v>
      </c>
      <c r="D3267" t="s">
        <v>9940</v>
      </c>
      <c r="E3267" s="9">
        <v>80.617599999999996</v>
      </c>
      <c r="F3267" s="10" t="str">
        <f>+_01_CODIGOS_Y_COSTOS_xlsm[[#This Row],[FABRICA]]&amp;_01_CODIGOS_Y_COSTOS_xlsm[[#This Row],[CODIGO]]</f>
        <v>IMPORTACIONC0643</v>
      </c>
      <c r="G3267"/>
      <c r="H3267"/>
      <c r="I3267"/>
      <c r="J3267"/>
      <c r="K3267"/>
      <c r="L3267"/>
    </row>
    <row r="3268" spans="1:12" x14ac:dyDescent="0.2">
      <c r="A3268" t="s">
        <v>10411</v>
      </c>
      <c r="B3268" s="10" t="s">
        <v>9941</v>
      </c>
      <c r="C3268" t="s">
        <v>10681</v>
      </c>
      <c r="D3268" t="s">
        <v>9942</v>
      </c>
      <c r="E3268" s="9">
        <v>71.98</v>
      </c>
      <c r="F3268" s="10" t="str">
        <f>+_01_CODIGOS_Y_COSTOS_xlsm[[#This Row],[FABRICA]]&amp;_01_CODIGOS_Y_COSTOS_xlsm[[#This Row],[CODIGO]]</f>
        <v>IMPORTACIONC3341</v>
      </c>
      <c r="G3268"/>
      <c r="H3268"/>
      <c r="I3268"/>
      <c r="J3268"/>
      <c r="K3268"/>
      <c r="L3268"/>
    </row>
    <row r="3269" spans="1:12" x14ac:dyDescent="0.2">
      <c r="A3269" t="s">
        <v>10411</v>
      </c>
      <c r="B3269" s="10" t="s">
        <v>9943</v>
      </c>
      <c r="C3269" t="s">
        <v>10682</v>
      </c>
      <c r="D3269" t="s">
        <v>9944</v>
      </c>
      <c r="E3269" s="9">
        <v>60.463200000000001</v>
      </c>
      <c r="F3269" s="10" t="str">
        <f>+_01_CODIGOS_Y_COSTOS_xlsm[[#This Row],[FABRICA]]&amp;_01_CODIGOS_Y_COSTOS_xlsm[[#This Row],[CODIGO]]</f>
        <v>IMPORTACIONC0423</v>
      </c>
      <c r="G3269"/>
      <c r="H3269"/>
      <c r="I3269"/>
      <c r="J3269"/>
      <c r="K3269"/>
      <c r="L3269"/>
    </row>
    <row r="3270" spans="1:12" x14ac:dyDescent="0.2">
      <c r="A3270" t="s">
        <v>10411</v>
      </c>
      <c r="B3270" s="10" t="s">
        <v>9945</v>
      </c>
      <c r="C3270" t="s">
        <v>10683</v>
      </c>
      <c r="D3270" t="s">
        <v>9946</v>
      </c>
      <c r="E3270" s="9">
        <v>100.77200000000001</v>
      </c>
      <c r="F3270" s="10" t="str">
        <f>+_01_CODIGOS_Y_COSTOS_xlsm[[#This Row],[FABRICA]]&amp;_01_CODIGOS_Y_COSTOS_xlsm[[#This Row],[CODIGO]]</f>
        <v>IMPORTACIONC0985</v>
      </c>
      <c r="G3270"/>
      <c r="H3270"/>
      <c r="I3270"/>
      <c r="J3270"/>
      <c r="K3270"/>
      <c r="L3270"/>
    </row>
    <row r="3271" spans="1:12" x14ac:dyDescent="0.2">
      <c r="A3271" t="s">
        <v>10411</v>
      </c>
      <c r="B3271" s="10" t="s">
        <v>9947</v>
      </c>
      <c r="C3271" t="s">
        <v>10684</v>
      </c>
      <c r="D3271" t="s">
        <v>9525</v>
      </c>
      <c r="E3271" s="9">
        <v>92.134399999999999</v>
      </c>
      <c r="F3271" s="10" t="str">
        <f>+_01_CODIGOS_Y_COSTOS_xlsm[[#This Row],[FABRICA]]&amp;_01_CODIGOS_Y_COSTOS_xlsm[[#This Row],[CODIGO]]</f>
        <v>IMPORTACIONC1830</v>
      </c>
      <c r="G3271"/>
      <c r="H3271"/>
      <c r="I3271"/>
      <c r="J3271"/>
      <c r="K3271"/>
      <c r="L3271"/>
    </row>
    <row r="3272" spans="1:12" x14ac:dyDescent="0.2">
      <c r="A3272" t="s">
        <v>10411</v>
      </c>
      <c r="B3272" s="10" t="s">
        <v>9948</v>
      </c>
      <c r="C3272" t="s">
        <v>10685</v>
      </c>
      <c r="D3272" t="s">
        <v>9949</v>
      </c>
      <c r="E3272" s="9">
        <v>74.859200000000001</v>
      </c>
      <c r="F3272" s="10" t="str">
        <f>+_01_CODIGOS_Y_COSTOS_xlsm[[#This Row],[FABRICA]]&amp;_01_CODIGOS_Y_COSTOS_xlsm[[#This Row],[CODIGO]]</f>
        <v>IMPORTACIONC3410</v>
      </c>
      <c r="G3272"/>
      <c r="H3272"/>
      <c r="I3272"/>
      <c r="J3272"/>
      <c r="K3272"/>
      <c r="L3272"/>
    </row>
    <row r="3273" spans="1:12" x14ac:dyDescent="0.2">
      <c r="A3273" t="s">
        <v>10411</v>
      </c>
      <c r="B3273" s="10" t="s">
        <v>9950</v>
      </c>
      <c r="C3273" t="s">
        <v>10686</v>
      </c>
      <c r="D3273" t="s">
        <v>9550</v>
      </c>
      <c r="E3273" s="9">
        <v>126.6848</v>
      </c>
      <c r="F3273" s="10" t="str">
        <f>+_01_CODIGOS_Y_COSTOS_xlsm[[#This Row],[FABRICA]]&amp;_01_CODIGOS_Y_COSTOS_xlsm[[#This Row],[CODIGO]]</f>
        <v>IMPORTACIONC3481</v>
      </c>
      <c r="G3273"/>
      <c r="H3273"/>
      <c r="I3273"/>
      <c r="J3273"/>
      <c r="K3273"/>
      <c r="L3273"/>
    </row>
    <row r="3274" spans="1:12" x14ac:dyDescent="0.2">
      <c r="A3274" t="s">
        <v>10411</v>
      </c>
      <c r="B3274" s="10" t="s">
        <v>9951</v>
      </c>
      <c r="C3274" t="s">
        <v>10687</v>
      </c>
      <c r="D3274" t="s">
        <v>9527</v>
      </c>
      <c r="E3274" s="9">
        <v>80.617599999999996</v>
      </c>
      <c r="F3274" s="10" t="str">
        <f>+_01_CODIGOS_Y_COSTOS_xlsm[[#This Row],[FABRICA]]&amp;_01_CODIGOS_Y_COSTOS_xlsm[[#This Row],[CODIGO]]</f>
        <v>IMPORTACIONC3314</v>
      </c>
      <c r="G3274"/>
      <c r="H3274"/>
      <c r="I3274"/>
      <c r="J3274"/>
      <c r="K3274"/>
      <c r="L3274"/>
    </row>
    <row r="3275" spans="1:12" x14ac:dyDescent="0.2">
      <c r="A3275" t="s">
        <v>10411</v>
      </c>
      <c r="B3275" s="10" t="s">
        <v>9952</v>
      </c>
      <c r="C3275" t="s">
        <v>10688</v>
      </c>
      <c r="D3275" t="s">
        <v>9582</v>
      </c>
      <c r="E3275" s="9">
        <v>112.28879999999999</v>
      </c>
      <c r="F3275" s="10" t="str">
        <f>+_01_CODIGOS_Y_COSTOS_xlsm[[#This Row],[FABRICA]]&amp;_01_CODIGOS_Y_COSTOS_xlsm[[#This Row],[CODIGO]]</f>
        <v>IMPORTACIONC3011</v>
      </c>
      <c r="G3275"/>
      <c r="H3275"/>
      <c r="I3275"/>
      <c r="J3275"/>
      <c r="K3275"/>
      <c r="L3275"/>
    </row>
    <row r="3276" spans="1:12" x14ac:dyDescent="0.2">
      <c r="A3276" t="s">
        <v>10411</v>
      </c>
      <c r="B3276" s="10" t="s">
        <v>9953</v>
      </c>
      <c r="C3276" t="s">
        <v>10689</v>
      </c>
      <c r="D3276" t="s">
        <v>9606</v>
      </c>
      <c r="E3276" s="9">
        <v>89.255200000000002</v>
      </c>
      <c r="F3276" s="10" t="str">
        <f>+_01_CODIGOS_Y_COSTOS_xlsm[[#This Row],[FABRICA]]&amp;_01_CODIGOS_Y_COSTOS_xlsm[[#This Row],[CODIGO]]</f>
        <v>IMPORTACIONC0642</v>
      </c>
      <c r="G3276"/>
      <c r="H3276"/>
      <c r="I3276"/>
      <c r="J3276"/>
      <c r="K3276"/>
      <c r="L3276"/>
    </row>
    <row r="3277" spans="1:12" x14ac:dyDescent="0.2">
      <c r="A3277" t="s">
        <v>10411</v>
      </c>
      <c r="B3277" s="10" t="s">
        <v>9954</v>
      </c>
      <c r="C3277" t="s">
        <v>10690</v>
      </c>
      <c r="D3277" t="s">
        <v>9955</v>
      </c>
      <c r="E3277" s="9">
        <v>71.98</v>
      </c>
      <c r="F3277" s="10" t="str">
        <f>+_01_CODIGOS_Y_COSTOS_xlsm[[#This Row],[FABRICA]]&amp;_01_CODIGOS_Y_COSTOS_xlsm[[#This Row],[CODIGO]]</f>
        <v>IMPORTACIONC0102</v>
      </c>
      <c r="G3277"/>
      <c r="H3277"/>
      <c r="I3277"/>
      <c r="J3277"/>
      <c r="K3277"/>
      <c r="L3277"/>
    </row>
    <row r="3278" spans="1:12" x14ac:dyDescent="0.2">
      <c r="A3278" t="s">
        <v>10411</v>
      </c>
      <c r="B3278" s="10" t="s">
        <v>9956</v>
      </c>
      <c r="C3278" t="s">
        <v>10691</v>
      </c>
      <c r="D3278" t="s">
        <v>9957</v>
      </c>
      <c r="E3278" s="9">
        <v>63.342399999999998</v>
      </c>
      <c r="F3278" s="10" t="str">
        <f>+_01_CODIGOS_Y_COSTOS_xlsm[[#This Row],[FABRICA]]&amp;_01_CODIGOS_Y_COSTOS_xlsm[[#This Row],[CODIGO]]</f>
        <v>IMPORTACIONC0626</v>
      </c>
      <c r="G3278"/>
      <c r="H3278"/>
      <c r="I3278"/>
      <c r="J3278"/>
      <c r="K3278"/>
      <c r="L3278"/>
    </row>
    <row r="3279" spans="1:12" x14ac:dyDescent="0.2">
      <c r="A3279" t="s">
        <v>10411</v>
      </c>
      <c r="B3279" s="10" t="s">
        <v>9958</v>
      </c>
      <c r="C3279" t="s">
        <v>10692</v>
      </c>
      <c r="D3279" t="s">
        <v>9959</v>
      </c>
      <c r="E3279" s="9">
        <v>71.98</v>
      </c>
      <c r="F3279" s="10" t="str">
        <f>+_01_CODIGOS_Y_COSTOS_xlsm[[#This Row],[FABRICA]]&amp;_01_CODIGOS_Y_COSTOS_xlsm[[#This Row],[CODIGO]]</f>
        <v>IMPORTACIONC0575</v>
      </c>
      <c r="G3279"/>
      <c r="H3279"/>
      <c r="I3279"/>
      <c r="J3279"/>
      <c r="K3279"/>
      <c r="L3279"/>
    </row>
    <row r="3280" spans="1:12" x14ac:dyDescent="0.2">
      <c r="A3280" t="s">
        <v>10411</v>
      </c>
      <c r="B3280" s="10" t="s">
        <v>9960</v>
      </c>
      <c r="C3280" t="s">
        <v>10693</v>
      </c>
      <c r="D3280" t="s">
        <v>9515</v>
      </c>
      <c r="E3280" s="9">
        <v>83.496799999999993</v>
      </c>
      <c r="F3280" s="10" t="str">
        <f>+_01_CODIGOS_Y_COSTOS_xlsm[[#This Row],[FABRICA]]&amp;_01_CODIGOS_Y_COSTOS_xlsm[[#This Row],[CODIGO]]</f>
        <v>IMPORTACIONC0105</v>
      </c>
      <c r="G3280"/>
      <c r="H3280"/>
      <c r="I3280"/>
      <c r="J3280"/>
      <c r="K3280"/>
      <c r="L3280"/>
    </row>
    <row r="3281" spans="1:12" x14ac:dyDescent="0.2">
      <c r="A3281" t="s">
        <v>10411</v>
      </c>
      <c r="B3281" s="10" t="s">
        <v>9961</v>
      </c>
      <c r="C3281" t="s">
        <v>10694</v>
      </c>
      <c r="D3281" t="s">
        <v>9525</v>
      </c>
      <c r="E3281" s="9">
        <v>83.496799999999993</v>
      </c>
      <c r="F3281" s="10" t="str">
        <f>+_01_CODIGOS_Y_COSTOS_xlsm[[#This Row],[FABRICA]]&amp;_01_CODIGOS_Y_COSTOS_xlsm[[#This Row],[CODIGO]]</f>
        <v>IMPORTACIONC0981</v>
      </c>
      <c r="G3281"/>
      <c r="H3281"/>
      <c r="I3281"/>
      <c r="J3281"/>
      <c r="K3281"/>
      <c r="L3281"/>
    </row>
    <row r="3282" spans="1:12" x14ac:dyDescent="0.2">
      <c r="A3282" t="s">
        <v>10411</v>
      </c>
      <c r="B3282" s="10" t="s">
        <v>9962</v>
      </c>
      <c r="C3282" t="s">
        <v>10695</v>
      </c>
      <c r="D3282" t="s">
        <v>9963</v>
      </c>
      <c r="E3282" s="9">
        <v>100.77200000000001</v>
      </c>
      <c r="F3282" s="10" t="str">
        <f>+_01_CODIGOS_Y_COSTOS_xlsm[[#This Row],[FABRICA]]&amp;_01_CODIGOS_Y_COSTOS_xlsm[[#This Row],[CODIGO]]</f>
        <v>IMPORTACIONC0081</v>
      </c>
      <c r="G3282"/>
      <c r="H3282"/>
      <c r="I3282"/>
      <c r="J3282"/>
      <c r="K3282"/>
      <c r="L3282"/>
    </row>
    <row r="3283" spans="1:12" x14ac:dyDescent="0.2">
      <c r="A3283" t="s">
        <v>10411</v>
      </c>
      <c r="B3283" s="10" t="s">
        <v>9964</v>
      </c>
      <c r="C3283" t="s">
        <v>10696</v>
      </c>
      <c r="D3283" t="s">
        <v>9965</v>
      </c>
      <c r="E3283" s="9">
        <v>112.28879999999999</v>
      </c>
      <c r="F3283" s="10" t="str">
        <f>+_01_CODIGOS_Y_COSTOS_xlsm[[#This Row],[FABRICA]]&amp;_01_CODIGOS_Y_COSTOS_xlsm[[#This Row],[CODIGO]]</f>
        <v>IMPORTACIONC0018</v>
      </c>
      <c r="G3283"/>
      <c r="H3283"/>
      <c r="I3283"/>
      <c r="J3283"/>
      <c r="K3283"/>
      <c r="L3283"/>
    </row>
    <row r="3284" spans="1:12" x14ac:dyDescent="0.2">
      <c r="A3284" t="s">
        <v>10411</v>
      </c>
      <c r="B3284" s="10" t="s">
        <v>9966</v>
      </c>
      <c r="C3284" t="s">
        <v>10697</v>
      </c>
      <c r="D3284" t="s">
        <v>9675</v>
      </c>
      <c r="E3284" s="9">
        <v>115.16800000000001</v>
      </c>
      <c r="F3284" s="10" t="str">
        <f>+_01_CODIGOS_Y_COSTOS_xlsm[[#This Row],[FABRICA]]&amp;_01_CODIGOS_Y_COSTOS_xlsm[[#This Row],[CODIGO]]</f>
        <v>IMPORTACIONC0115</v>
      </c>
      <c r="G3284"/>
      <c r="H3284"/>
      <c r="I3284"/>
      <c r="J3284"/>
      <c r="K3284"/>
      <c r="L3284"/>
    </row>
    <row r="3285" spans="1:12" x14ac:dyDescent="0.2">
      <c r="A3285" t="s">
        <v>10411</v>
      </c>
      <c r="B3285" s="10" t="s">
        <v>9967</v>
      </c>
      <c r="C3285" t="s">
        <v>10698</v>
      </c>
      <c r="D3285" t="s">
        <v>9968</v>
      </c>
      <c r="E3285" s="9">
        <v>95.013599999999997</v>
      </c>
      <c r="F3285" s="10" t="str">
        <f>+_01_CODIGOS_Y_COSTOS_xlsm[[#This Row],[FABRICA]]&amp;_01_CODIGOS_Y_COSTOS_xlsm[[#This Row],[CODIGO]]</f>
        <v>IMPORTACIONC0667</v>
      </c>
      <c r="G3285"/>
      <c r="H3285"/>
      <c r="I3285"/>
      <c r="J3285"/>
      <c r="K3285"/>
      <c r="L3285"/>
    </row>
    <row r="3286" spans="1:12" x14ac:dyDescent="0.2">
      <c r="A3286" t="s">
        <v>10411</v>
      </c>
      <c r="B3286" s="10" t="s">
        <v>9969</v>
      </c>
      <c r="C3286" t="s">
        <v>10699</v>
      </c>
      <c r="D3286" t="s">
        <v>9970</v>
      </c>
      <c r="E3286" s="9">
        <v>115.16800000000001</v>
      </c>
      <c r="F3286" s="10" t="str">
        <f>+_01_CODIGOS_Y_COSTOS_xlsm[[#This Row],[FABRICA]]&amp;_01_CODIGOS_Y_COSTOS_xlsm[[#This Row],[CODIGO]]</f>
        <v>IMPORTACIONC0123</v>
      </c>
      <c r="G3286"/>
      <c r="H3286"/>
      <c r="I3286"/>
      <c r="J3286"/>
      <c r="K3286"/>
      <c r="L3286"/>
    </row>
    <row r="3287" spans="1:12" x14ac:dyDescent="0.2">
      <c r="A3287" t="s">
        <v>10411</v>
      </c>
      <c r="B3287" s="10" t="s">
        <v>9971</v>
      </c>
      <c r="C3287" t="s">
        <v>10700</v>
      </c>
      <c r="D3287" t="s">
        <v>9972</v>
      </c>
      <c r="E3287" s="9">
        <v>71.98</v>
      </c>
      <c r="F3287" s="10" t="str">
        <f>+_01_CODIGOS_Y_COSTOS_xlsm[[#This Row],[FABRICA]]&amp;_01_CODIGOS_Y_COSTOS_xlsm[[#This Row],[CODIGO]]</f>
        <v>IMPORTACIONC0187</v>
      </c>
      <c r="G3287"/>
      <c r="H3287"/>
      <c r="I3287"/>
      <c r="J3287"/>
      <c r="K3287"/>
      <c r="L3287"/>
    </row>
    <row r="3288" spans="1:12" x14ac:dyDescent="0.2">
      <c r="A3288" t="s">
        <v>10411</v>
      </c>
      <c r="B3288" s="10" t="s">
        <v>9973</v>
      </c>
      <c r="C3288" t="s">
        <v>10701</v>
      </c>
      <c r="D3288" t="s">
        <v>9974</v>
      </c>
      <c r="E3288" s="9">
        <v>71.98</v>
      </c>
      <c r="F3288" s="10" t="str">
        <f>+_01_CODIGOS_Y_COSTOS_xlsm[[#This Row],[FABRICA]]&amp;_01_CODIGOS_Y_COSTOS_xlsm[[#This Row],[CODIGO]]</f>
        <v>IMPORTACIONC0539</v>
      </c>
      <c r="G3288"/>
      <c r="H3288"/>
      <c r="I3288"/>
      <c r="J3288"/>
      <c r="K3288"/>
      <c r="L3288"/>
    </row>
    <row r="3289" spans="1:12" x14ac:dyDescent="0.2">
      <c r="A3289" t="s">
        <v>10411</v>
      </c>
      <c r="B3289" s="10" t="s">
        <v>9975</v>
      </c>
      <c r="C3289" t="s">
        <v>10702</v>
      </c>
      <c r="D3289" t="s">
        <v>9976</v>
      </c>
      <c r="E3289" s="9">
        <v>80.617599999999996</v>
      </c>
      <c r="F3289" s="10" t="str">
        <f>+_01_CODIGOS_Y_COSTOS_xlsm[[#This Row],[FABRICA]]&amp;_01_CODIGOS_Y_COSTOS_xlsm[[#This Row],[CODIGO]]</f>
        <v>IMPORTACIONC0633</v>
      </c>
      <c r="G3289"/>
      <c r="H3289"/>
      <c r="I3289"/>
      <c r="J3289"/>
      <c r="K3289"/>
      <c r="L3289"/>
    </row>
    <row r="3290" spans="1:12" x14ac:dyDescent="0.2">
      <c r="A3290" t="s">
        <v>10411</v>
      </c>
      <c r="B3290" s="10" t="s">
        <v>9977</v>
      </c>
      <c r="C3290" t="s">
        <v>10703</v>
      </c>
      <c r="D3290" t="s">
        <v>9978</v>
      </c>
      <c r="E3290" s="9">
        <v>63.342399999999998</v>
      </c>
      <c r="F3290" s="10" t="str">
        <f>+_01_CODIGOS_Y_COSTOS_xlsm[[#This Row],[FABRICA]]&amp;_01_CODIGOS_Y_COSTOS_xlsm[[#This Row],[CODIGO]]</f>
        <v>IMPORTACIONC0589</v>
      </c>
      <c r="G3290"/>
      <c r="H3290"/>
      <c r="I3290"/>
      <c r="J3290"/>
      <c r="K3290"/>
      <c r="L3290"/>
    </row>
    <row r="3291" spans="1:12" x14ac:dyDescent="0.2">
      <c r="A3291" t="s">
        <v>10411</v>
      </c>
      <c r="B3291" s="10" t="s">
        <v>9979</v>
      </c>
      <c r="C3291" t="s">
        <v>10704</v>
      </c>
      <c r="D3291" t="s">
        <v>9980</v>
      </c>
      <c r="E3291" s="9">
        <v>80.617599999999996</v>
      </c>
      <c r="F3291" s="10" t="str">
        <f>+_01_CODIGOS_Y_COSTOS_xlsm[[#This Row],[FABRICA]]&amp;_01_CODIGOS_Y_COSTOS_xlsm[[#This Row],[CODIGO]]</f>
        <v>IMPORTACIONC0850</v>
      </c>
      <c r="G3291"/>
      <c r="H3291"/>
      <c r="I3291"/>
      <c r="J3291"/>
      <c r="K3291"/>
      <c r="L3291"/>
    </row>
    <row r="3292" spans="1:12" x14ac:dyDescent="0.2">
      <c r="A3292" t="s">
        <v>10411</v>
      </c>
      <c r="B3292" s="10" t="s">
        <v>9981</v>
      </c>
      <c r="C3292" t="s">
        <v>10705</v>
      </c>
      <c r="D3292" t="s">
        <v>9982</v>
      </c>
      <c r="E3292" s="9">
        <v>80.617599999999996</v>
      </c>
      <c r="F3292" s="10" t="str">
        <f>+_01_CODIGOS_Y_COSTOS_xlsm[[#This Row],[FABRICA]]&amp;_01_CODIGOS_Y_COSTOS_xlsm[[#This Row],[CODIGO]]</f>
        <v>IMPORTACIONC0175</v>
      </c>
      <c r="G3292"/>
      <c r="H3292"/>
      <c r="I3292"/>
      <c r="J3292"/>
      <c r="K3292"/>
      <c r="L3292"/>
    </row>
    <row r="3293" spans="1:12" x14ac:dyDescent="0.2">
      <c r="A3293" t="s">
        <v>10411</v>
      </c>
      <c r="B3293" s="10" t="s">
        <v>9983</v>
      </c>
      <c r="C3293" t="s">
        <v>10706</v>
      </c>
      <c r="D3293" t="s">
        <v>9525</v>
      </c>
      <c r="E3293" s="9">
        <v>143.96</v>
      </c>
      <c r="F3293" s="10" t="str">
        <f>+_01_CODIGOS_Y_COSTOS_xlsm[[#This Row],[FABRICA]]&amp;_01_CODIGOS_Y_COSTOS_xlsm[[#This Row],[CODIGO]]</f>
        <v>IMPORTACIONC0136</v>
      </c>
      <c r="G3293"/>
      <c r="H3293"/>
      <c r="I3293"/>
      <c r="J3293"/>
      <c r="K3293"/>
      <c r="L3293"/>
    </row>
    <row r="3294" spans="1:12" x14ac:dyDescent="0.2">
      <c r="A3294" t="s">
        <v>10411</v>
      </c>
      <c r="B3294" s="10" t="s">
        <v>9984</v>
      </c>
      <c r="C3294" t="s">
        <v>10707</v>
      </c>
      <c r="D3294" t="s">
        <v>9525</v>
      </c>
      <c r="E3294" s="9">
        <v>100.77200000000001</v>
      </c>
      <c r="F3294" s="10" t="str">
        <f>+_01_CODIGOS_Y_COSTOS_xlsm[[#This Row],[FABRICA]]&amp;_01_CODIGOS_Y_COSTOS_xlsm[[#This Row],[CODIGO]]</f>
        <v>IMPORTACIONC0939</v>
      </c>
      <c r="G3294"/>
      <c r="H3294"/>
      <c r="I3294"/>
      <c r="J3294"/>
      <c r="K3294"/>
      <c r="L3294"/>
    </row>
    <row r="3295" spans="1:12" x14ac:dyDescent="0.2">
      <c r="A3295" t="s">
        <v>10411</v>
      </c>
      <c r="B3295" s="10" t="s">
        <v>9985</v>
      </c>
      <c r="C3295" t="s">
        <v>10708</v>
      </c>
      <c r="D3295" t="s">
        <v>9986</v>
      </c>
      <c r="E3295" s="9">
        <v>95.013599999999997</v>
      </c>
      <c r="F3295" s="10" t="str">
        <f>+_01_CODIGOS_Y_COSTOS_xlsm[[#This Row],[FABRICA]]&amp;_01_CODIGOS_Y_COSTOS_xlsm[[#This Row],[CODIGO]]</f>
        <v>IMPORTACIONC0109</v>
      </c>
      <c r="G3295"/>
      <c r="H3295"/>
      <c r="I3295"/>
      <c r="J3295"/>
      <c r="K3295"/>
      <c r="L3295"/>
    </row>
    <row r="3296" spans="1:12" x14ac:dyDescent="0.2">
      <c r="A3296" t="s">
        <v>10411</v>
      </c>
      <c r="B3296" s="10" t="s">
        <v>9987</v>
      </c>
      <c r="C3296" t="s">
        <v>10709</v>
      </c>
      <c r="D3296" t="s">
        <v>9988</v>
      </c>
      <c r="E3296" s="9">
        <v>83.496799999999993</v>
      </c>
      <c r="F3296" s="10" t="str">
        <f>+_01_CODIGOS_Y_COSTOS_xlsm[[#This Row],[FABRICA]]&amp;_01_CODIGOS_Y_COSTOS_xlsm[[#This Row],[CODIGO]]</f>
        <v>IMPORTACIONC0135</v>
      </c>
      <c r="G3296"/>
      <c r="H3296"/>
      <c r="I3296"/>
      <c r="J3296"/>
      <c r="K3296"/>
      <c r="L3296"/>
    </row>
    <row r="3297" spans="1:12" x14ac:dyDescent="0.2">
      <c r="A3297" t="s">
        <v>10411</v>
      </c>
      <c r="B3297" s="10" t="s">
        <v>9989</v>
      </c>
      <c r="C3297" t="s">
        <v>10710</v>
      </c>
      <c r="D3297" t="s">
        <v>9690</v>
      </c>
      <c r="E3297" s="9">
        <v>80.617599999999996</v>
      </c>
      <c r="F3297" s="10" t="str">
        <f>+_01_CODIGOS_Y_COSTOS_xlsm[[#This Row],[FABRICA]]&amp;_01_CODIGOS_Y_COSTOS_xlsm[[#This Row],[CODIGO]]</f>
        <v>IMPORTACIONC0164</v>
      </c>
      <c r="G3297"/>
      <c r="H3297"/>
      <c r="I3297"/>
      <c r="J3297"/>
      <c r="K3297"/>
      <c r="L3297"/>
    </row>
    <row r="3298" spans="1:12" x14ac:dyDescent="0.2">
      <c r="A3298" t="s">
        <v>10411</v>
      </c>
      <c r="B3298" s="10" t="s">
        <v>9990</v>
      </c>
      <c r="C3298" t="s">
        <v>10711</v>
      </c>
      <c r="D3298" t="s">
        <v>9991</v>
      </c>
      <c r="E3298" s="9">
        <v>86.376000000000005</v>
      </c>
      <c r="F3298" s="10" t="str">
        <f>+_01_CODIGOS_Y_COSTOS_xlsm[[#This Row],[FABRICA]]&amp;_01_CODIGOS_Y_COSTOS_xlsm[[#This Row],[CODIGO]]</f>
        <v>IMPORTACIONC0088</v>
      </c>
      <c r="G3298"/>
      <c r="H3298"/>
      <c r="I3298"/>
      <c r="J3298"/>
      <c r="K3298"/>
      <c r="L3298"/>
    </row>
    <row r="3299" spans="1:12" x14ac:dyDescent="0.2">
      <c r="A3299" t="s">
        <v>10411</v>
      </c>
      <c r="B3299" s="10" t="s">
        <v>9992</v>
      </c>
      <c r="C3299" t="s">
        <v>10712</v>
      </c>
      <c r="D3299" t="s">
        <v>9576</v>
      </c>
      <c r="E3299" s="9">
        <v>80.617599999999996</v>
      </c>
      <c r="F3299" s="10" t="str">
        <f>+_01_CODIGOS_Y_COSTOS_xlsm[[#This Row],[FABRICA]]&amp;_01_CODIGOS_Y_COSTOS_xlsm[[#This Row],[CODIGO]]</f>
        <v>IMPORTACIONC1110</v>
      </c>
      <c r="G3299"/>
      <c r="H3299"/>
      <c r="I3299"/>
      <c r="J3299"/>
      <c r="K3299"/>
      <c r="L3299"/>
    </row>
    <row r="3300" spans="1:12" x14ac:dyDescent="0.2">
      <c r="A3300" t="s">
        <v>10411</v>
      </c>
      <c r="B3300" s="10" t="s">
        <v>9993</v>
      </c>
      <c r="C3300" t="s">
        <v>10713</v>
      </c>
      <c r="D3300" t="s">
        <v>9675</v>
      </c>
      <c r="E3300" s="9">
        <v>74.859200000000001</v>
      </c>
      <c r="F3300" s="10" t="str">
        <f>+_01_CODIGOS_Y_COSTOS_xlsm[[#This Row],[FABRICA]]&amp;_01_CODIGOS_Y_COSTOS_xlsm[[#This Row],[CODIGO]]</f>
        <v>IMPORTACIONC0085</v>
      </c>
      <c r="G3300"/>
      <c r="H3300"/>
      <c r="I3300"/>
      <c r="J3300"/>
      <c r="K3300"/>
      <c r="L3300"/>
    </row>
    <row r="3301" spans="1:12" x14ac:dyDescent="0.2">
      <c r="A3301" t="s">
        <v>10411</v>
      </c>
      <c r="B3301" s="10" t="s">
        <v>9994</v>
      </c>
      <c r="C3301" t="s">
        <v>10714</v>
      </c>
      <c r="D3301" t="s">
        <v>9995</v>
      </c>
      <c r="E3301" s="9">
        <v>100.77200000000001</v>
      </c>
      <c r="F3301" s="10" t="str">
        <f>+_01_CODIGOS_Y_COSTOS_xlsm[[#This Row],[FABRICA]]&amp;_01_CODIGOS_Y_COSTOS_xlsm[[#This Row],[CODIGO]]</f>
        <v>IMPORTACIONC0189</v>
      </c>
      <c r="G3301"/>
      <c r="H3301"/>
      <c r="I3301"/>
      <c r="J3301"/>
      <c r="K3301"/>
      <c r="L3301"/>
    </row>
    <row r="3302" spans="1:12" x14ac:dyDescent="0.2">
      <c r="A3302" t="s">
        <v>10411</v>
      </c>
      <c r="B3302" s="10" t="s">
        <v>9996</v>
      </c>
      <c r="C3302" t="s">
        <v>10715</v>
      </c>
      <c r="D3302" t="s">
        <v>9997</v>
      </c>
      <c r="E3302" s="9">
        <v>89.255200000000002</v>
      </c>
      <c r="F3302" s="10" t="str">
        <f>+_01_CODIGOS_Y_COSTOS_xlsm[[#This Row],[FABRICA]]&amp;_01_CODIGOS_Y_COSTOS_xlsm[[#This Row],[CODIGO]]</f>
        <v>IMPORTACIONC1713</v>
      </c>
      <c r="G3302"/>
      <c r="H3302"/>
      <c r="I3302"/>
      <c r="J3302"/>
      <c r="K3302"/>
      <c r="L3302"/>
    </row>
    <row r="3303" spans="1:12" x14ac:dyDescent="0.2">
      <c r="A3303" t="s">
        <v>10411</v>
      </c>
      <c r="B3303" s="10" t="s">
        <v>9998</v>
      </c>
      <c r="C3303" t="s">
        <v>10716</v>
      </c>
      <c r="D3303" t="s">
        <v>9690</v>
      </c>
      <c r="E3303" s="9">
        <v>80.617599999999996</v>
      </c>
      <c r="F3303" s="10" t="str">
        <f>+_01_CODIGOS_Y_COSTOS_xlsm[[#This Row],[FABRICA]]&amp;_01_CODIGOS_Y_COSTOS_xlsm[[#This Row],[CODIGO]]</f>
        <v>IMPORTACIONC1714</v>
      </c>
      <c r="G3303"/>
      <c r="H3303"/>
      <c r="I3303"/>
      <c r="J3303"/>
      <c r="K3303"/>
      <c r="L3303"/>
    </row>
    <row r="3304" spans="1:12" x14ac:dyDescent="0.2">
      <c r="A3304" t="s">
        <v>10411</v>
      </c>
      <c r="B3304" s="10" t="s">
        <v>9999</v>
      </c>
      <c r="C3304" t="s">
        <v>10717</v>
      </c>
      <c r="D3304" t="s">
        <v>10000</v>
      </c>
      <c r="E3304" s="9">
        <v>71.98</v>
      </c>
      <c r="F3304" s="10" t="str">
        <f>+_01_CODIGOS_Y_COSTOS_xlsm[[#This Row],[FABRICA]]&amp;_01_CODIGOS_Y_COSTOS_xlsm[[#This Row],[CODIGO]]</f>
        <v>IMPORTACIONC0371</v>
      </c>
      <c r="G3304"/>
      <c r="H3304"/>
      <c r="I3304"/>
      <c r="J3304"/>
      <c r="K3304"/>
      <c r="L3304"/>
    </row>
    <row r="3305" spans="1:12" x14ac:dyDescent="0.2">
      <c r="A3305" t="s">
        <v>10411</v>
      </c>
      <c r="B3305" s="10" t="s">
        <v>10001</v>
      </c>
      <c r="C3305" t="s">
        <v>10718</v>
      </c>
      <c r="D3305" t="s">
        <v>9527</v>
      </c>
      <c r="E3305" s="9">
        <v>95.013599999999997</v>
      </c>
      <c r="F3305" s="10" t="str">
        <f>+_01_CODIGOS_Y_COSTOS_xlsm[[#This Row],[FABRICA]]&amp;_01_CODIGOS_Y_COSTOS_xlsm[[#This Row],[CODIGO]]</f>
        <v>IMPORTACIONC0998</v>
      </c>
      <c r="G3305"/>
      <c r="H3305"/>
      <c r="I3305"/>
      <c r="J3305"/>
      <c r="K3305"/>
      <c r="L3305"/>
    </row>
    <row r="3306" spans="1:12" x14ac:dyDescent="0.2">
      <c r="A3306" t="s">
        <v>10411</v>
      </c>
      <c r="B3306" s="10" t="s">
        <v>10002</v>
      </c>
      <c r="C3306" t="s">
        <v>10719</v>
      </c>
      <c r="D3306" t="s">
        <v>9512</v>
      </c>
      <c r="E3306" s="9">
        <v>103.6512</v>
      </c>
      <c r="F3306" s="10" t="str">
        <f>+_01_CODIGOS_Y_COSTOS_xlsm[[#This Row],[FABRICA]]&amp;_01_CODIGOS_Y_COSTOS_xlsm[[#This Row],[CODIGO]]</f>
        <v>IMPORTACIONC1426</v>
      </c>
      <c r="G3306"/>
      <c r="H3306"/>
      <c r="I3306"/>
      <c r="J3306"/>
      <c r="K3306"/>
      <c r="L3306"/>
    </row>
    <row r="3307" spans="1:12" x14ac:dyDescent="0.2">
      <c r="A3307" t="s">
        <v>10411</v>
      </c>
      <c r="B3307" s="10" t="s">
        <v>10003</v>
      </c>
      <c r="C3307" t="s">
        <v>10720</v>
      </c>
      <c r="D3307" t="s">
        <v>9853</v>
      </c>
      <c r="E3307" s="9">
        <v>80.617599999999996</v>
      </c>
      <c r="F3307" s="10" t="str">
        <f>+_01_CODIGOS_Y_COSTOS_xlsm[[#This Row],[FABRICA]]&amp;_01_CODIGOS_Y_COSTOS_xlsm[[#This Row],[CODIGO]]</f>
        <v>IMPORTACIONC1437</v>
      </c>
      <c r="G3307"/>
      <c r="H3307"/>
      <c r="I3307"/>
      <c r="J3307"/>
      <c r="K3307"/>
      <c r="L3307"/>
    </row>
    <row r="3308" spans="1:12" x14ac:dyDescent="0.2">
      <c r="A3308" t="s">
        <v>10411</v>
      </c>
      <c r="B3308" s="10" t="s">
        <v>10004</v>
      </c>
      <c r="C3308" t="s">
        <v>10721</v>
      </c>
      <c r="D3308" t="s">
        <v>9525</v>
      </c>
      <c r="E3308" s="9">
        <v>103.6512</v>
      </c>
      <c r="F3308" s="10" t="str">
        <f>+_01_CODIGOS_Y_COSTOS_xlsm[[#This Row],[FABRICA]]&amp;_01_CODIGOS_Y_COSTOS_xlsm[[#This Row],[CODIGO]]</f>
        <v>IMPORTACIONC3209</v>
      </c>
      <c r="G3308"/>
      <c r="H3308"/>
      <c r="I3308"/>
      <c r="J3308"/>
      <c r="K3308"/>
      <c r="L3308"/>
    </row>
    <row r="3309" spans="1:12" x14ac:dyDescent="0.2">
      <c r="A3309" t="s">
        <v>10411</v>
      </c>
      <c r="B3309" s="10" t="s">
        <v>10005</v>
      </c>
      <c r="C3309" t="s">
        <v>10722</v>
      </c>
      <c r="D3309" t="s">
        <v>9525</v>
      </c>
      <c r="E3309" s="9">
        <v>112.28879999999999</v>
      </c>
      <c r="F3309" s="10" t="str">
        <f>+_01_CODIGOS_Y_COSTOS_xlsm[[#This Row],[FABRICA]]&amp;_01_CODIGOS_Y_COSTOS_xlsm[[#This Row],[CODIGO]]</f>
        <v>IMPORTACIONC3287</v>
      </c>
      <c r="G3309"/>
      <c r="H3309"/>
      <c r="I3309"/>
      <c r="J3309"/>
      <c r="K3309"/>
      <c r="L3309"/>
    </row>
    <row r="3310" spans="1:12" x14ac:dyDescent="0.2">
      <c r="A3310" t="s">
        <v>10411</v>
      </c>
      <c r="B3310" s="10" t="s">
        <v>10006</v>
      </c>
      <c r="C3310" t="s">
        <v>10723</v>
      </c>
      <c r="D3310" t="s">
        <v>9529</v>
      </c>
      <c r="E3310" s="9">
        <v>83.496799999999993</v>
      </c>
      <c r="F3310" s="10" t="str">
        <f>+_01_CODIGOS_Y_COSTOS_xlsm[[#This Row],[FABRICA]]&amp;_01_CODIGOS_Y_COSTOS_xlsm[[#This Row],[CODIGO]]</f>
        <v>IMPORTACIONC1256-A</v>
      </c>
      <c r="G3310"/>
      <c r="H3310"/>
      <c r="I3310"/>
      <c r="J3310"/>
      <c r="K3310"/>
      <c r="L3310"/>
    </row>
    <row r="3311" spans="1:12" x14ac:dyDescent="0.2">
      <c r="A3311" t="s">
        <v>10411</v>
      </c>
      <c r="B3311" s="10" t="s">
        <v>10007</v>
      </c>
      <c r="C3311" t="s">
        <v>10724</v>
      </c>
      <c r="D3311" t="s">
        <v>10008</v>
      </c>
      <c r="E3311" s="9">
        <v>141.08080000000001</v>
      </c>
      <c r="F3311" s="10" t="str">
        <f>+_01_CODIGOS_Y_COSTOS_xlsm[[#This Row],[FABRICA]]&amp;_01_CODIGOS_Y_COSTOS_xlsm[[#This Row],[CODIGO]]</f>
        <v>IMPORTACIONC1871</v>
      </c>
      <c r="G3311"/>
      <c r="H3311"/>
      <c r="I3311"/>
      <c r="J3311"/>
      <c r="K3311"/>
      <c r="L3311"/>
    </row>
    <row r="3312" spans="1:12" x14ac:dyDescent="0.2">
      <c r="A3312" t="s">
        <v>10411</v>
      </c>
      <c r="B3312" s="10" t="s">
        <v>10009</v>
      </c>
      <c r="C3312" t="s">
        <v>10725</v>
      </c>
      <c r="D3312" t="s">
        <v>9512</v>
      </c>
      <c r="E3312" s="9">
        <v>120.9264</v>
      </c>
      <c r="F3312" s="10" t="str">
        <f>+_01_CODIGOS_Y_COSTOS_xlsm[[#This Row],[FABRICA]]&amp;_01_CODIGOS_Y_COSTOS_xlsm[[#This Row],[CODIGO]]</f>
        <v>IMPORTACIONC1329</v>
      </c>
      <c r="G3312"/>
      <c r="H3312"/>
      <c r="I3312"/>
      <c r="J3312"/>
      <c r="K3312"/>
      <c r="L3312"/>
    </row>
    <row r="3313" spans="1:12" x14ac:dyDescent="0.2">
      <c r="A3313" t="s">
        <v>10411</v>
      </c>
      <c r="B3313" s="10" t="s">
        <v>10010</v>
      </c>
      <c r="C3313" t="s">
        <v>10726</v>
      </c>
      <c r="D3313" t="s">
        <v>9525</v>
      </c>
      <c r="E3313" s="9">
        <v>92.134399999999999</v>
      </c>
      <c r="F3313" s="10" t="str">
        <f>+_01_CODIGOS_Y_COSTOS_xlsm[[#This Row],[FABRICA]]&amp;_01_CODIGOS_Y_COSTOS_xlsm[[#This Row],[CODIGO]]</f>
        <v>IMPORTACIONC1325</v>
      </c>
      <c r="G3313"/>
      <c r="H3313"/>
      <c r="I3313"/>
      <c r="J3313"/>
      <c r="K3313"/>
      <c r="L3313"/>
    </row>
    <row r="3314" spans="1:12" x14ac:dyDescent="0.2">
      <c r="A3314" t="s">
        <v>10411</v>
      </c>
      <c r="B3314" s="10" t="s">
        <v>10011</v>
      </c>
      <c r="C3314" t="s">
        <v>10727</v>
      </c>
      <c r="D3314" t="s">
        <v>9591</v>
      </c>
      <c r="E3314" s="9">
        <v>100.77200000000001</v>
      </c>
      <c r="F3314" s="10" t="str">
        <f>+_01_CODIGOS_Y_COSTOS_xlsm[[#This Row],[FABRICA]]&amp;_01_CODIGOS_Y_COSTOS_xlsm[[#This Row],[CODIGO]]</f>
        <v>IMPORTACIONC1297</v>
      </c>
      <c r="G3314"/>
      <c r="H3314"/>
      <c r="I3314"/>
      <c r="J3314"/>
      <c r="K3314"/>
      <c r="L3314"/>
    </row>
    <row r="3315" spans="1:12" x14ac:dyDescent="0.2">
      <c r="A3315" t="s">
        <v>10411</v>
      </c>
      <c r="B3315" s="10" t="s">
        <v>10012</v>
      </c>
      <c r="C3315" t="s">
        <v>10728</v>
      </c>
      <c r="D3315" t="s">
        <v>9576</v>
      </c>
      <c r="E3315" s="9">
        <v>109.4096</v>
      </c>
      <c r="F3315" s="10" t="str">
        <f>+_01_CODIGOS_Y_COSTOS_xlsm[[#This Row],[FABRICA]]&amp;_01_CODIGOS_Y_COSTOS_xlsm[[#This Row],[CODIGO]]</f>
        <v>IMPORTACIONC0120</v>
      </c>
      <c r="G3315"/>
      <c r="H3315"/>
      <c r="I3315"/>
      <c r="J3315"/>
      <c r="K3315"/>
      <c r="L3315"/>
    </row>
    <row r="3316" spans="1:12" x14ac:dyDescent="0.2">
      <c r="A3316" t="s">
        <v>10411</v>
      </c>
      <c r="B3316" s="10" t="s">
        <v>10013</v>
      </c>
      <c r="C3316" t="s">
        <v>10729</v>
      </c>
      <c r="D3316" t="s">
        <v>10014</v>
      </c>
      <c r="E3316" s="9">
        <v>112.28879999999999</v>
      </c>
      <c r="F3316" s="10" t="str">
        <f>+_01_CODIGOS_Y_COSTOS_xlsm[[#This Row],[FABRICA]]&amp;_01_CODIGOS_Y_COSTOS_xlsm[[#This Row],[CODIGO]]</f>
        <v>IMPORTACIONC0940</v>
      </c>
      <c r="G3316"/>
      <c r="H3316"/>
      <c r="I3316"/>
      <c r="J3316"/>
      <c r="K3316"/>
      <c r="L3316"/>
    </row>
    <row r="3317" spans="1:12" x14ac:dyDescent="0.2">
      <c r="A3317" t="s">
        <v>10411</v>
      </c>
      <c r="B3317" s="10" t="s">
        <v>10015</v>
      </c>
      <c r="C3317" t="s">
        <v>10730</v>
      </c>
      <c r="D3317" t="s">
        <v>9576</v>
      </c>
      <c r="E3317" s="9">
        <v>123.8056</v>
      </c>
      <c r="F3317" s="10" t="str">
        <f>+_01_CODIGOS_Y_COSTOS_xlsm[[#This Row],[FABRICA]]&amp;_01_CODIGOS_Y_COSTOS_xlsm[[#This Row],[CODIGO]]</f>
        <v>IMPORTACIONC1112</v>
      </c>
      <c r="G3317"/>
      <c r="H3317"/>
      <c r="I3317"/>
      <c r="J3317"/>
      <c r="K3317"/>
      <c r="L3317"/>
    </row>
    <row r="3318" spans="1:12" x14ac:dyDescent="0.2">
      <c r="A3318" t="s">
        <v>10411</v>
      </c>
      <c r="B3318" s="10" t="s">
        <v>10016</v>
      </c>
      <c r="C3318" t="s">
        <v>10731</v>
      </c>
      <c r="D3318" t="s">
        <v>9576</v>
      </c>
      <c r="E3318" s="9">
        <v>80.617599999999996</v>
      </c>
      <c r="F3318" s="10" t="str">
        <f>+_01_CODIGOS_Y_COSTOS_xlsm[[#This Row],[FABRICA]]&amp;_01_CODIGOS_Y_COSTOS_xlsm[[#This Row],[CODIGO]]</f>
        <v>IMPORTACIONC1619</v>
      </c>
      <c r="G3318"/>
      <c r="H3318"/>
      <c r="I3318"/>
      <c r="J3318"/>
      <c r="K3318"/>
      <c r="L3318"/>
    </row>
    <row r="3319" spans="1:12" x14ac:dyDescent="0.2">
      <c r="A3319" t="s">
        <v>10411</v>
      </c>
      <c r="B3319" s="10" t="s">
        <v>10017</v>
      </c>
      <c r="C3319" t="s">
        <v>10732</v>
      </c>
      <c r="D3319" t="s">
        <v>9576</v>
      </c>
      <c r="E3319" s="9">
        <v>123.8056</v>
      </c>
      <c r="F3319" s="10" t="str">
        <f>+_01_CODIGOS_Y_COSTOS_xlsm[[#This Row],[FABRICA]]&amp;_01_CODIGOS_Y_COSTOS_xlsm[[#This Row],[CODIGO]]</f>
        <v>IMPORTACIONC3288</v>
      </c>
      <c r="G3319"/>
      <c r="H3319"/>
      <c r="I3319"/>
      <c r="J3319"/>
      <c r="K3319"/>
      <c r="L3319"/>
    </row>
    <row r="3320" spans="1:12" x14ac:dyDescent="0.2">
      <c r="A3320" t="s">
        <v>10411</v>
      </c>
      <c r="B3320" s="10" t="s">
        <v>10018</v>
      </c>
      <c r="C3320" t="s">
        <v>10733</v>
      </c>
      <c r="D3320" t="s">
        <v>9525</v>
      </c>
      <c r="E3320" s="9">
        <v>60.463200000000001</v>
      </c>
      <c r="F3320" s="10" t="str">
        <f>+_01_CODIGOS_Y_COSTOS_xlsm[[#This Row],[FABRICA]]&amp;_01_CODIGOS_Y_COSTOS_xlsm[[#This Row],[CODIGO]]</f>
        <v>IMPORTACIONC3350</v>
      </c>
      <c r="G3320"/>
      <c r="H3320"/>
      <c r="I3320"/>
      <c r="J3320"/>
      <c r="K3320"/>
      <c r="L3320"/>
    </row>
    <row r="3321" spans="1:12" x14ac:dyDescent="0.2">
      <c r="A3321" t="s">
        <v>10411</v>
      </c>
      <c r="B3321" s="10" t="s">
        <v>10019</v>
      </c>
      <c r="C3321" t="s">
        <v>10734</v>
      </c>
      <c r="D3321" t="s">
        <v>10021</v>
      </c>
      <c r="E3321" s="9">
        <v>0</v>
      </c>
      <c r="F3321" s="10" t="str">
        <f>+_01_CODIGOS_Y_COSTOS_xlsm[[#This Row],[FABRICA]]&amp;_01_CODIGOS_Y_COSTOS_xlsm[[#This Row],[CODIGO]]</f>
        <v>IMPORTACIONH2254</v>
      </c>
      <c r="G3321"/>
      <c r="H3321"/>
      <c r="I3321"/>
      <c r="J3321"/>
      <c r="K3321"/>
      <c r="L3321"/>
    </row>
    <row r="3322" spans="1:12" x14ac:dyDescent="0.2">
      <c r="A3322" t="s">
        <v>10411</v>
      </c>
      <c r="B3322" s="10" t="s">
        <v>10022</v>
      </c>
      <c r="C3322" t="s">
        <v>10735</v>
      </c>
      <c r="D3322" t="s">
        <v>10023</v>
      </c>
      <c r="E3322" s="9">
        <v>0</v>
      </c>
      <c r="F3322" s="10" t="str">
        <f>+_01_CODIGOS_Y_COSTOS_xlsm[[#This Row],[FABRICA]]&amp;_01_CODIGOS_Y_COSTOS_xlsm[[#This Row],[CODIGO]]</f>
        <v>IMPORTACIONH2271</v>
      </c>
      <c r="G3322"/>
      <c r="H3322"/>
      <c r="I3322"/>
      <c r="J3322"/>
      <c r="K3322"/>
      <c r="L3322"/>
    </row>
    <row r="3323" spans="1:12" x14ac:dyDescent="0.2">
      <c r="A3323" t="s">
        <v>10411</v>
      </c>
      <c r="B3323" s="10" t="s">
        <v>10024</v>
      </c>
      <c r="C3323" t="s">
        <v>10736</v>
      </c>
      <c r="D3323" t="s">
        <v>10025</v>
      </c>
      <c r="E3323" s="9">
        <v>0</v>
      </c>
      <c r="F3323" s="10" t="str">
        <f>+_01_CODIGOS_Y_COSTOS_xlsm[[#This Row],[FABRICA]]&amp;_01_CODIGOS_Y_COSTOS_xlsm[[#This Row],[CODIGO]]</f>
        <v>IMPORTACIONH2269</v>
      </c>
      <c r="G3323"/>
      <c r="H3323"/>
      <c r="I3323"/>
      <c r="J3323"/>
      <c r="K3323"/>
      <c r="L3323"/>
    </row>
    <row r="3324" spans="1:12" x14ac:dyDescent="0.2">
      <c r="A3324" t="s">
        <v>10411</v>
      </c>
      <c r="B3324" s="10" t="s">
        <v>10026</v>
      </c>
      <c r="C3324" t="s">
        <v>10737</v>
      </c>
      <c r="D3324" t="s">
        <v>10027</v>
      </c>
      <c r="E3324" s="9">
        <v>0</v>
      </c>
      <c r="F3324" s="10" t="str">
        <f>+_01_CODIGOS_Y_COSTOS_xlsm[[#This Row],[FABRICA]]&amp;_01_CODIGOS_Y_COSTOS_xlsm[[#This Row],[CODIGO]]</f>
        <v>IMPORTACIONH2270</v>
      </c>
      <c r="G3324"/>
      <c r="H3324"/>
      <c r="I3324"/>
      <c r="J3324"/>
      <c r="K3324"/>
      <c r="L3324"/>
    </row>
    <row r="3325" spans="1:12" x14ac:dyDescent="0.2">
      <c r="A3325" t="s">
        <v>10411</v>
      </c>
      <c r="B3325" s="10" t="s">
        <v>10028</v>
      </c>
      <c r="C3325" t="s">
        <v>10738</v>
      </c>
      <c r="D3325" t="s">
        <v>10029</v>
      </c>
      <c r="E3325" s="9">
        <v>0</v>
      </c>
      <c r="F3325" s="10" t="str">
        <f>+_01_CODIGOS_Y_COSTOS_xlsm[[#This Row],[FABRICA]]&amp;_01_CODIGOS_Y_COSTOS_xlsm[[#This Row],[CODIGO]]</f>
        <v>IMPORTACIONH2290</v>
      </c>
      <c r="G3325"/>
      <c r="H3325"/>
      <c r="I3325"/>
      <c r="J3325"/>
      <c r="K3325"/>
      <c r="L3325"/>
    </row>
    <row r="3326" spans="1:12" x14ac:dyDescent="0.2">
      <c r="A3326" t="s">
        <v>10411</v>
      </c>
      <c r="B3326" s="10" t="s">
        <v>10030</v>
      </c>
      <c r="C3326" t="s">
        <v>10739</v>
      </c>
      <c r="D3326" t="s">
        <v>10031</v>
      </c>
      <c r="E3326" s="9">
        <v>0</v>
      </c>
      <c r="F3326" s="10" t="str">
        <f>+_01_CODIGOS_Y_COSTOS_xlsm[[#This Row],[FABRICA]]&amp;_01_CODIGOS_Y_COSTOS_xlsm[[#This Row],[CODIGO]]</f>
        <v>IMPORTACIONH2326</v>
      </c>
      <c r="G3326"/>
      <c r="H3326"/>
      <c r="I3326"/>
      <c r="J3326"/>
      <c r="K3326"/>
      <c r="L3326"/>
    </row>
    <row r="3327" spans="1:12" x14ac:dyDescent="0.2">
      <c r="A3327" t="s">
        <v>10411</v>
      </c>
      <c r="B3327" s="10" t="s">
        <v>10032</v>
      </c>
      <c r="C3327" t="s">
        <v>10740</v>
      </c>
      <c r="D3327" t="s">
        <v>10033</v>
      </c>
      <c r="E3327" s="9">
        <v>0</v>
      </c>
      <c r="F3327" s="10" t="str">
        <f>+_01_CODIGOS_Y_COSTOS_xlsm[[#This Row],[FABRICA]]&amp;_01_CODIGOS_Y_COSTOS_xlsm[[#This Row],[CODIGO]]</f>
        <v>IMPORTACIONH2289</v>
      </c>
      <c r="G3327"/>
      <c r="H3327"/>
      <c r="I3327"/>
      <c r="J3327"/>
      <c r="K3327"/>
      <c r="L3327"/>
    </row>
    <row r="3328" spans="1:12" x14ac:dyDescent="0.2">
      <c r="A3328" t="s">
        <v>10411</v>
      </c>
      <c r="B3328" s="10" t="s">
        <v>10034</v>
      </c>
      <c r="C3328" t="s">
        <v>10741</v>
      </c>
      <c r="D3328" t="s">
        <v>10035</v>
      </c>
      <c r="E3328" s="9">
        <v>0</v>
      </c>
      <c r="F3328" s="10" t="str">
        <f>+_01_CODIGOS_Y_COSTOS_xlsm[[#This Row],[FABRICA]]&amp;_01_CODIGOS_Y_COSTOS_xlsm[[#This Row],[CODIGO]]</f>
        <v>IMPORTACIONH2259</v>
      </c>
      <c r="G3328"/>
      <c r="H3328"/>
      <c r="I3328"/>
      <c r="J3328"/>
      <c r="K3328"/>
      <c r="L3328"/>
    </row>
    <row r="3329" spans="1:12" x14ac:dyDescent="0.2">
      <c r="A3329" t="s">
        <v>10411</v>
      </c>
      <c r="B3329" s="10" t="s">
        <v>10036</v>
      </c>
      <c r="C3329" t="s">
        <v>10742</v>
      </c>
      <c r="D3329" t="s">
        <v>10037</v>
      </c>
      <c r="E3329" s="9">
        <v>0</v>
      </c>
      <c r="F3329" s="10" t="str">
        <f>+_01_CODIGOS_Y_COSTOS_xlsm[[#This Row],[FABRICA]]&amp;_01_CODIGOS_Y_COSTOS_xlsm[[#This Row],[CODIGO]]</f>
        <v>IMPORTACIONH2256</v>
      </c>
      <c r="G3329"/>
      <c r="H3329"/>
      <c r="I3329"/>
      <c r="J3329"/>
      <c r="K3329"/>
      <c r="L3329"/>
    </row>
    <row r="3330" spans="1:12" x14ac:dyDescent="0.2">
      <c r="A3330" t="s">
        <v>10411</v>
      </c>
      <c r="B3330" s="10" t="s">
        <v>10038</v>
      </c>
      <c r="C3330" t="s">
        <v>10743</v>
      </c>
      <c r="D3330" t="s">
        <v>10039</v>
      </c>
      <c r="E3330" s="9">
        <v>0</v>
      </c>
      <c r="F3330" s="10" t="str">
        <f>+_01_CODIGOS_Y_COSTOS_xlsm[[#This Row],[FABRICA]]&amp;_01_CODIGOS_Y_COSTOS_xlsm[[#This Row],[CODIGO]]</f>
        <v>IMPORTACIONH2288</v>
      </c>
      <c r="G3330"/>
      <c r="H3330"/>
      <c r="I3330"/>
      <c r="J3330"/>
      <c r="K3330"/>
      <c r="L3330"/>
    </row>
    <row r="3331" spans="1:12" x14ac:dyDescent="0.2">
      <c r="A3331" t="s">
        <v>10411</v>
      </c>
      <c r="B3331" s="10" t="s">
        <v>10040</v>
      </c>
      <c r="C3331" t="s">
        <v>10744</v>
      </c>
      <c r="D3331" t="s">
        <v>10041</v>
      </c>
      <c r="E3331" s="9">
        <v>0</v>
      </c>
      <c r="F3331" s="10" t="str">
        <f>+_01_CODIGOS_Y_COSTOS_xlsm[[#This Row],[FABRICA]]&amp;_01_CODIGOS_Y_COSTOS_xlsm[[#This Row],[CODIGO]]</f>
        <v>IMPORTACIONH2267</v>
      </c>
      <c r="G3331"/>
      <c r="H3331"/>
      <c r="I3331"/>
      <c r="J3331"/>
      <c r="K3331"/>
      <c r="L3331"/>
    </row>
    <row r="3332" spans="1:12" x14ac:dyDescent="0.2">
      <c r="A3332" t="s">
        <v>10411</v>
      </c>
      <c r="B3332" s="10" t="s">
        <v>10042</v>
      </c>
      <c r="C3332" t="s">
        <v>10745</v>
      </c>
      <c r="D3332" t="s">
        <v>10043</v>
      </c>
      <c r="E3332" s="9">
        <v>0</v>
      </c>
      <c r="F3332" s="10" t="str">
        <f>+_01_CODIGOS_Y_COSTOS_xlsm[[#This Row],[FABRICA]]&amp;_01_CODIGOS_Y_COSTOS_xlsm[[#This Row],[CODIGO]]</f>
        <v>IMPORTACIONH2272</v>
      </c>
      <c r="G3332"/>
      <c r="H3332"/>
      <c r="I3332"/>
      <c r="J3332"/>
      <c r="K3332"/>
      <c r="L3332"/>
    </row>
    <row r="3333" spans="1:12" x14ac:dyDescent="0.2">
      <c r="A3333" t="s">
        <v>10411</v>
      </c>
      <c r="B3333" s="10" t="s">
        <v>10044</v>
      </c>
      <c r="C3333" t="s">
        <v>10746</v>
      </c>
      <c r="D3333" t="s">
        <v>10045</v>
      </c>
      <c r="E3333" s="9">
        <v>0</v>
      </c>
      <c r="F3333" s="10" t="str">
        <f>+_01_CODIGOS_Y_COSTOS_xlsm[[#This Row],[FABRICA]]&amp;_01_CODIGOS_Y_COSTOS_xlsm[[#This Row],[CODIGO]]</f>
        <v>IMPORTACIONH2372</v>
      </c>
      <c r="G3333"/>
      <c r="H3333"/>
      <c r="I3333"/>
      <c r="J3333"/>
      <c r="K3333"/>
      <c r="L3333"/>
    </row>
    <row r="3334" spans="1:12" x14ac:dyDescent="0.2">
      <c r="A3334" t="s">
        <v>10411</v>
      </c>
      <c r="B3334" s="10" t="s">
        <v>10046</v>
      </c>
      <c r="C3334" t="s">
        <v>10747</v>
      </c>
      <c r="D3334" t="s">
        <v>10047</v>
      </c>
      <c r="E3334" s="9">
        <v>0</v>
      </c>
      <c r="F3334" s="10" t="str">
        <f>+_01_CODIGOS_Y_COSTOS_xlsm[[#This Row],[FABRICA]]&amp;_01_CODIGOS_Y_COSTOS_xlsm[[#This Row],[CODIGO]]</f>
        <v>IMPORTACIONH2268</v>
      </c>
      <c r="G3334"/>
      <c r="H3334"/>
      <c r="I3334"/>
      <c r="J3334"/>
      <c r="K3334"/>
      <c r="L3334"/>
    </row>
    <row r="3335" spans="1:12" x14ac:dyDescent="0.2">
      <c r="A3335" t="s">
        <v>10411</v>
      </c>
      <c r="B3335" s="10" t="s">
        <v>10048</v>
      </c>
      <c r="C3335" t="s">
        <v>10748</v>
      </c>
      <c r="D3335" t="s">
        <v>10049</v>
      </c>
      <c r="E3335" s="9">
        <v>0</v>
      </c>
      <c r="F3335" s="10" t="str">
        <f>+_01_CODIGOS_Y_COSTOS_xlsm[[#This Row],[FABRICA]]&amp;_01_CODIGOS_Y_COSTOS_xlsm[[#This Row],[CODIGO]]</f>
        <v>IMPORTACIONH2227</v>
      </c>
      <c r="G3335"/>
      <c r="H3335"/>
      <c r="I3335"/>
      <c r="J3335"/>
      <c r="K3335"/>
      <c r="L3335"/>
    </row>
    <row r="3336" spans="1:12" x14ac:dyDescent="0.2">
      <c r="A3336" t="s">
        <v>10411</v>
      </c>
      <c r="B3336" s="10" t="s">
        <v>10050</v>
      </c>
      <c r="C3336" t="s">
        <v>10749</v>
      </c>
      <c r="D3336" t="s">
        <v>10051</v>
      </c>
      <c r="E3336" s="9">
        <v>0</v>
      </c>
      <c r="F3336" s="10" t="str">
        <f>+_01_CODIGOS_Y_COSTOS_xlsm[[#This Row],[FABRICA]]&amp;_01_CODIGOS_Y_COSTOS_xlsm[[#This Row],[CODIGO]]</f>
        <v>IMPORTACIONH2229</v>
      </c>
      <c r="G3336"/>
      <c r="H3336"/>
      <c r="I3336"/>
      <c r="J3336"/>
      <c r="K3336"/>
      <c r="L3336"/>
    </row>
    <row r="3337" spans="1:12" x14ac:dyDescent="0.2">
      <c r="A3337" t="s">
        <v>10411</v>
      </c>
      <c r="B3337" s="10" t="s">
        <v>10052</v>
      </c>
      <c r="C3337" t="s">
        <v>10750</v>
      </c>
      <c r="D3337" t="s">
        <v>10053</v>
      </c>
      <c r="E3337" s="9">
        <v>0</v>
      </c>
      <c r="F3337" s="10" t="str">
        <f>+_01_CODIGOS_Y_COSTOS_xlsm[[#This Row],[FABRICA]]&amp;_01_CODIGOS_Y_COSTOS_xlsm[[#This Row],[CODIGO]]</f>
        <v>IMPORTACIONH2070</v>
      </c>
    </row>
    <row r="3338" spans="1:12" x14ac:dyDescent="0.2">
      <c r="A3338" t="s">
        <v>10411</v>
      </c>
      <c r="B3338" s="10" t="s">
        <v>10054</v>
      </c>
      <c r="C3338" t="s">
        <v>10751</v>
      </c>
      <c r="D3338" t="s">
        <v>10055</v>
      </c>
      <c r="E3338" s="9">
        <v>0</v>
      </c>
      <c r="F3338" s="10" t="str">
        <f>+_01_CODIGOS_Y_COSTOS_xlsm[[#This Row],[FABRICA]]&amp;_01_CODIGOS_Y_COSTOS_xlsm[[#This Row],[CODIGO]]</f>
        <v>IMPORTACIONH2266</v>
      </c>
    </row>
    <row r="3339" spans="1:12" x14ac:dyDescent="0.2">
      <c r="A3339" t="s">
        <v>10411</v>
      </c>
      <c r="B3339" s="10" t="s">
        <v>10056</v>
      </c>
      <c r="C3339" t="s">
        <v>10752</v>
      </c>
      <c r="D3339" t="s">
        <v>10055</v>
      </c>
      <c r="E3339" s="9">
        <v>0</v>
      </c>
      <c r="F3339" s="10" t="str">
        <f>+_01_CODIGOS_Y_COSTOS_xlsm[[#This Row],[FABRICA]]&amp;_01_CODIGOS_Y_COSTOS_xlsm[[#This Row],[CODIGO]]</f>
        <v>IMPORTACIONH2274</v>
      </c>
    </row>
    <row r="3340" spans="1:12" x14ac:dyDescent="0.2">
      <c r="A3340" t="s">
        <v>10411</v>
      </c>
      <c r="B3340" s="10" t="s">
        <v>10057</v>
      </c>
      <c r="C3340" t="s">
        <v>10753</v>
      </c>
      <c r="D3340" t="s">
        <v>10058</v>
      </c>
      <c r="E3340" s="9">
        <v>0</v>
      </c>
      <c r="F3340" s="10" t="str">
        <f>+_01_CODIGOS_Y_COSTOS_xlsm[[#This Row],[FABRICA]]&amp;_01_CODIGOS_Y_COSTOS_xlsm[[#This Row],[CODIGO]]</f>
        <v>IMPORTACIONH2252</v>
      </c>
    </row>
    <row r="3341" spans="1:12" x14ac:dyDescent="0.2">
      <c r="A3341" t="s">
        <v>10411</v>
      </c>
      <c r="B3341" s="10" t="s">
        <v>10059</v>
      </c>
      <c r="C3341" t="s">
        <v>10754</v>
      </c>
      <c r="D3341" t="s">
        <v>10060</v>
      </c>
      <c r="E3341" s="9">
        <v>0</v>
      </c>
      <c r="F3341" s="10" t="str">
        <f>+_01_CODIGOS_Y_COSTOS_xlsm[[#This Row],[FABRICA]]&amp;_01_CODIGOS_Y_COSTOS_xlsm[[#This Row],[CODIGO]]</f>
        <v>IMPORTACIONH2182</v>
      </c>
    </row>
    <row r="3342" spans="1:12" x14ac:dyDescent="0.2">
      <c r="A3342" t="s">
        <v>10411</v>
      </c>
      <c r="B3342" s="10" t="s">
        <v>10061</v>
      </c>
      <c r="C3342" t="s">
        <v>10755</v>
      </c>
      <c r="D3342" t="s">
        <v>10062</v>
      </c>
      <c r="E3342" s="9">
        <v>0</v>
      </c>
      <c r="F3342" s="10" t="str">
        <f>+_01_CODIGOS_Y_COSTOS_xlsm[[#This Row],[FABRICA]]&amp;_01_CODIGOS_Y_COSTOS_xlsm[[#This Row],[CODIGO]]</f>
        <v>IMPORTACIONH2311</v>
      </c>
    </row>
    <row r="3343" spans="1:12" x14ac:dyDescent="0.2">
      <c r="A3343" t="s">
        <v>10411</v>
      </c>
      <c r="B3343" s="10" t="s">
        <v>10063</v>
      </c>
      <c r="C3343" t="s">
        <v>10756</v>
      </c>
      <c r="D3343" t="s">
        <v>10064</v>
      </c>
      <c r="E3343" s="9">
        <v>0</v>
      </c>
      <c r="F3343" s="10" t="str">
        <f>+_01_CODIGOS_Y_COSTOS_xlsm[[#This Row],[FABRICA]]&amp;_01_CODIGOS_Y_COSTOS_xlsm[[#This Row],[CODIGO]]</f>
        <v>IMPORTACIONH2273</v>
      </c>
    </row>
    <row r="3344" spans="1:12" x14ac:dyDescent="0.2">
      <c r="A3344" t="s">
        <v>10411</v>
      </c>
      <c r="B3344" s="10" t="s">
        <v>10065</v>
      </c>
      <c r="C3344" t="s">
        <v>10757</v>
      </c>
      <c r="D3344" t="s">
        <v>10066</v>
      </c>
      <c r="E3344" s="9">
        <v>0</v>
      </c>
      <c r="F3344" s="10" t="str">
        <f>+_01_CODIGOS_Y_COSTOS_xlsm[[#This Row],[FABRICA]]&amp;_01_CODIGOS_Y_COSTOS_xlsm[[#This Row],[CODIGO]]</f>
        <v>IMPORTACIONH2095</v>
      </c>
    </row>
    <row r="3345" spans="1:6" x14ac:dyDescent="0.2">
      <c r="A3345" t="s">
        <v>10411</v>
      </c>
      <c r="B3345" s="10" t="s">
        <v>10067</v>
      </c>
      <c r="C3345" t="s">
        <v>10758</v>
      </c>
      <c r="D3345" t="s">
        <v>10068</v>
      </c>
      <c r="E3345" s="9">
        <v>0</v>
      </c>
      <c r="F3345" s="10" t="str">
        <f>+_01_CODIGOS_Y_COSTOS_xlsm[[#This Row],[FABRICA]]&amp;_01_CODIGOS_Y_COSTOS_xlsm[[#This Row],[CODIGO]]</f>
        <v>IMPORTACIONH2096</v>
      </c>
    </row>
    <row r="3346" spans="1:6" x14ac:dyDescent="0.2">
      <c r="A3346" t="s">
        <v>10411</v>
      </c>
      <c r="B3346" s="10" t="s">
        <v>10069</v>
      </c>
      <c r="C3346" t="s">
        <v>10759</v>
      </c>
      <c r="D3346" t="s">
        <v>10070</v>
      </c>
      <c r="E3346" s="9">
        <v>0</v>
      </c>
      <c r="F3346" s="10" t="str">
        <f>+_01_CODIGOS_Y_COSTOS_xlsm[[#This Row],[FABRICA]]&amp;_01_CODIGOS_Y_COSTOS_xlsm[[#This Row],[CODIGO]]</f>
        <v>IMPORTACIONH2094</v>
      </c>
    </row>
    <row r="3347" spans="1:6" x14ac:dyDescent="0.2">
      <c r="A3347" t="s">
        <v>10411</v>
      </c>
      <c r="B3347" s="10" t="s">
        <v>10071</v>
      </c>
      <c r="C3347" t="s">
        <v>10760</v>
      </c>
      <c r="D3347" t="s">
        <v>10072</v>
      </c>
      <c r="E3347" s="9">
        <v>0</v>
      </c>
      <c r="F3347" s="10" t="str">
        <f>+_01_CODIGOS_Y_COSTOS_xlsm[[#This Row],[FABRICA]]&amp;_01_CODIGOS_Y_COSTOS_xlsm[[#This Row],[CODIGO]]</f>
        <v>IMPORTACIONH2189</v>
      </c>
    </row>
    <row r="3348" spans="1:6" x14ac:dyDescent="0.2">
      <c r="A3348" t="s">
        <v>10411</v>
      </c>
      <c r="B3348" s="10" t="s">
        <v>10073</v>
      </c>
      <c r="C3348" t="s">
        <v>10761</v>
      </c>
      <c r="D3348" t="s">
        <v>10074</v>
      </c>
      <c r="E3348" s="9">
        <v>0</v>
      </c>
      <c r="F3348" s="10" t="str">
        <f>+_01_CODIGOS_Y_COSTOS_xlsm[[#This Row],[FABRICA]]&amp;_01_CODIGOS_Y_COSTOS_xlsm[[#This Row],[CODIGO]]</f>
        <v>IMPORTACIONH2355</v>
      </c>
    </row>
    <row r="3349" spans="1:6" x14ac:dyDescent="0.2">
      <c r="A3349" t="s">
        <v>10411</v>
      </c>
      <c r="B3349" s="10" t="s">
        <v>10075</v>
      </c>
      <c r="C3349" t="s">
        <v>10762</v>
      </c>
      <c r="D3349" t="s">
        <v>10076</v>
      </c>
      <c r="E3349" s="9">
        <v>0</v>
      </c>
      <c r="F3349" s="10" t="str">
        <f>+_01_CODIGOS_Y_COSTOS_xlsm[[#This Row],[FABRICA]]&amp;_01_CODIGOS_Y_COSTOS_xlsm[[#This Row],[CODIGO]]</f>
        <v>IMPORTACIONH2257</v>
      </c>
    </row>
    <row r="3350" spans="1:6" x14ac:dyDescent="0.2">
      <c r="A3350" t="s">
        <v>10411</v>
      </c>
      <c r="B3350" s="10" t="s">
        <v>10077</v>
      </c>
      <c r="C3350" t="s">
        <v>10763</v>
      </c>
      <c r="D3350" t="s">
        <v>10078</v>
      </c>
      <c r="E3350" s="9">
        <v>0</v>
      </c>
      <c r="F3350" s="10" t="str">
        <f>+_01_CODIGOS_Y_COSTOS_xlsm[[#This Row],[FABRICA]]&amp;_01_CODIGOS_Y_COSTOS_xlsm[[#This Row],[CODIGO]]</f>
        <v>IMPORTACIONH2228</v>
      </c>
    </row>
    <row r="3351" spans="1:6" x14ac:dyDescent="0.2">
      <c r="A3351" t="s">
        <v>10411</v>
      </c>
      <c r="B3351" s="10" t="s">
        <v>10079</v>
      </c>
      <c r="C3351" t="s">
        <v>10764</v>
      </c>
      <c r="D3351" t="s">
        <v>10080</v>
      </c>
      <c r="E3351" s="9">
        <v>0</v>
      </c>
      <c r="F3351" s="10" t="str">
        <f>+_01_CODIGOS_Y_COSTOS_xlsm[[#This Row],[FABRICA]]&amp;_01_CODIGOS_Y_COSTOS_xlsm[[#This Row],[CODIGO]]</f>
        <v>IMPORTACIONH2065</v>
      </c>
    </row>
    <row r="3352" spans="1:6" x14ac:dyDescent="0.2">
      <c r="A3352" t="s">
        <v>10411</v>
      </c>
      <c r="B3352" s="10" t="s">
        <v>10081</v>
      </c>
      <c r="C3352" t="s">
        <v>10765</v>
      </c>
      <c r="D3352" t="s">
        <v>10082</v>
      </c>
      <c r="E3352" s="9">
        <v>0</v>
      </c>
      <c r="F3352" s="10" t="str">
        <f>+_01_CODIGOS_Y_COSTOS_xlsm[[#This Row],[FABRICA]]&amp;_01_CODIGOS_Y_COSTOS_xlsm[[#This Row],[CODIGO]]</f>
        <v>IMPORTACIONH2175</v>
      </c>
    </row>
    <row r="3353" spans="1:6" x14ac:dyDescent="0.2">
      <c r="A3353" t="s">
        <v>10411</v>
      </c>
      <c r="B3353" s="10" t="s">
        <v>10083</v>
      </c>
      <c r="C3353" t="s">
        <v>10766</v>
      </c>
      <c r="D3353" t="s">
        <v>10084</v>
      </c>
      <c r="E3353" s="9">
        <v>0</v>
      </c>
      <c r="F3353" s="10" t="str">
        <f>+_01_CODIGOS_Y_COSTOS_xlsm[[#This Row],[FABRICA]]&amp;_01_CODIGOS_Y_COSTOS_xlsm[[#This Row],[CODIGO]]</f>
        <v>IMPORTACIONH2329</v>
      </c>
    </row>
    <row r="3354" spans="1:6" x14ac:dyDescent="0.2">
      <c r="A3354" t="s">
        <v>10411</v>
      </c>
      <c r="B3354" s="10" t="s">
        <v>10085</v>
      </c>
      <c r="C3354" t="s">
        <v>10767</v>
      </c>
      <c r="D3354" t="s">
        <v>10086</v>
      </c>
      <c r="E3354" s="9">
        <v>0</v>
      </c>
      <c r="F3354" s="10" t="str">
        <f>+_01_CODIGOS_Y_COSTOS_xlsm[[#This Row],[FABRICA]]&amp;_01_CODIGOS_Y_COSTOS_xlsm[[#This Row],[CODIGO]]</f>
        <v>IMPORTACIONH2069</v>
      </c>
    </row>
    <row r="3355" spans="1:6" x14ac:dyDescent="0.2">
      <c r="A3355" t="s">
        <v>10411</v>
      </c>
      <c r="B3355" s="10" t="s">
        <v>10087</v>
      </c>
      <c r="C3355" t="s">
        <v>10768</v>
      </c>
      <c r="D3355" t="s">
        <v>10088</v>
      </c>
      <c r="E3355" s="9">
        <v>0</v>
      </c>
      <c r="F3355" s="10" t="str">
        <f>+_01_CODIGOS_Y_COSTOS_xlsm[[#This Row],[FABRICA]]&amp;_01_CODIGOS_Y_COSTOS_xlsm[[#This Row],[CODIGO]]</f>
        <v>IMPORTACIONH2136</v>
      </c>
    </row>
    <row r="3356" spans="1:6" x14ac:dyDescent="0.2">
      <c r="A3356" t="s">
        <v>10411</v>
      </c>
      <c r="B3356" s="10" t="s">
        <v>10089</v>
      </c>
      <c r="C3356" t="s">
        <v>10769</v>
      </c>
      <c r="D3356" t="s">
        <v>10088</v>
      </c>
      <c r="E3356" s="9">
        <v>0</v>
      </c>
      <c r="F3356" s="10" t="str">
        <f>+_01_CODIGOS_Y_COSTOS_xlsm[[#This Row],[FABRICA]]&amp;_01_CODIGOS_Y_COSTOS_xlsm[[#This Row],[CODIGO]]</f>
        <v>IMPORTACIONH2339</v>
      </c>
    </row>
    <row r="3357" spans="1:6" x14ac:dyDescent="0.2">
      <c r="A3357" t="s">
        <v>10411</v>
      </c>
      <c r="B3357" s="10" t="s">
        <v>10090</v>
      </c>
      <c r="C3357" t="s">
        <v>10770</v>
      </c>
      <c r="D3357" t="s">
        <v>10091</v>
      </c>
      <c r="E3357" s="9">
        <v>0</v>
      </c>
      <c r="F3357" s="10" t="str">
        <f>+_01_CODIGOS_Y_COSTOS_xlsm[[#This Row],[FABRICA]]&amp;_01_CODIGOS_Y_COSTOS_xlsm[[#This Row],[CODIGO]]</f>
        <v>IMPORTACIONH2133</v>
      </c>
    </row>
    <row r="3358" spans="1:6" x14ac:dyDescent="0.2">
      <c r="A3358" t="s">
        <v>10411</v>
      </c>
      <c r="B3358" s="10" t="s">
        <v>10092</v>
      </c>
      <c r="C3358" t="s">
        <v>10771</v>
      </c>
      <c r="D3358" t="s">
        <v>10093</v>
      </c>
      <c r="E3358" s="9">
        <v>0</v>
      </c>
      <c r="F3358" s="10" t="str">
        <f>+_01_CODIGOS_Y_COSTOS_xlsm[[#This Row],[FABRICA]]&amp;_01_CODIGOS_Y_COSTOS_xlsm[[#This Row],[CODIGO]]</f>
        <v>IMPORTACIONH2168</v>
      </c>
    </row>
    <row r="3359" spans="1:6" x14ac:dyDescent="0.2">
      <c r="A3359" t="s">
        <v>10411</v>
      </c>
      <c r="B3359" s="10" t="s">
        <v>10094</v>
      </c>
      <c r="C3359" t="s">
        <v>10772</v>
      </c>
      <c r="D3359" t="s">
        <v>10095</v>
      </c>
      <c r="E3359" s="9">
        <v>0</v>
      </c>
      <c r="F3359" s="10" t="str">
        <f>+_01_CODIGOS_Y_COSTOS_xlsm[[#This Row],[FABRICA]]&amp;_01_CODIGOS_Y_COSTOS_xlsm[[#This Row],[CODIGO]]</f>
        <v>IMPORTACIONH2232</v>
      </c>
    </row>
    <row r="3360" spans="1:6" x14ac:dyDescent="0.2">
      <c r="A3360" t="s">
        <v>10411</v>
      </c>
      <c r="B3360" s="10" t="s">
        <v>10096</v>
      </c>
      <c r="C3360" t="s">
        <v>10773</v>
      </c>
      <c r="D3360" t="s">
        <v>10097</v>
      </c>
      <c r="E3360" s="9">
        <v>0</v>
      </c>
      <c r="F3360" s="10" t="str">
        <f>+_01_CODIGOS_Y_COSTOS_xlsm[[#This Row],[FABRICA]]&amp;_01_CODIGOS_Y_COSTOS_xlsm[[#This Row],[CODIGO]]</f>
        <v>IMPORTACIONH2135</v>
      </c>
    </row>
    <row r="3361" spans="1:6" x14ac:dyDescent="0.2">
      <c r="A3361" t="s">
        <v>10411</v>
      </c>
      <c r="B3361" s="10" t="s">
        <v>10098</v>
      </c>
      <c r="C3361" t="s">
        <v>10774</v>
      </c>
      <c r="D3361" t="s">
        <v>10099</v>
      </c>
      <c r="E3361" s="9">
        <v>0</v>
      </c>
      <c r="F3361" s="10" t="str">
        <f>+_01_CODIGOS_Y_COSTOS_xlsm[[#This Row],[FABRICA]]&amp;_01_CODIGOS_Y_COSTOS_xlsm[[#This Row],[CODIGO]]</f>
        <v>IMPORTACIONH2009</v>
      </c>
    </row>
    <row r="3362" spans="1:6" x14ac:dyDescent="0.2">
      <c r="A3362" t="s">
        <v>10411</v>
      </c>
      <c r="B3362" s="10" t="s">
        <v>10100</v>
      </c>
      <c r="C3362" t="s">
        <v>10775</v>
      </c>
      <c r="D3362" t="s">
        <v>10101</v>
      </c>
      <c r="E3362" s="9">
        <v>0</v>
      </c>
      <c r="F3362" s="10" t="str">
        <f>+_01_CODIGOS_Y_COSTOS_xlsm[[#This Row],[FABRICA]]&amp;_01_CODIGOS_Y_COSTOS_xlsm[[#This Row],[CODIGO]]</f>
        <v>IMPORTACIONH2077</v>
      </c>
    </row>
    <row r="3363" spans="1:6" x14ac:dyDescent="0.2">
      <c r="A3363" t="s">
        <v>10411</v>
      </c>
      <c r="B3363" s="10" t="s">
        <v>10102</v>
      </c>
      <c r="C3363" t="s">
        <v>10776</v>
      </c>
      <c r="D3363" t="s">
        <v>10103</v>
      </c>
      <c r="E3363" s="9">
        <v>0</v>
      </c>
      <c r="F3363" s="10" t="str">
        <f>+_01_CODIGOS_Y_COSTOS_xlsm[[#This Row],[FABRICA]]&amp;_01_CODIGOS_Y_COSTOS_xlsm[[#This Row],[CODIGO]]</f>
        <v>IMPORTACIONH2066</v>
      </c>
    </row>
    <row r="3364" spans="1:6" x14ac:dyDescent="0.2">
      <c r="A3364" t="s">
        <v>10411</v>
      </c>
      <c r="B3364" s="10" t="s">
        <v>10104</v>
      </c>
      <c r="C3364" t="s">
        <v>10777</v>
      </c>
      <c r="D3364" t="s">
        <v>10105</v>
      </c>
      <c r="E3364" s="9">
        <v>0</v>
      </c>
      <c r="F3364" s="10" t="str">
        <f>+_01_CODIGOS_Y_COSTOS_xlsm[[#This Row],[FABRICA]]&amp;_01_CODIGOS_Y_COSTOS_xlsm[[#This Row],[CODIGO]]</f>
        <v>IMPORTACIONH2130</v>
      </c>
    </row>
    <row r="3365" spans="1:6" x14ac:dyDescent="0.2">
      <c r="A3365" t="s">
        <v>10411</v>
      </c>
      <c r="B3365" s="10" t="s">
        <v>10106</v>
      </c>
      <c r="C3365" t="s">
        <v>10778</v>
      </c>
      <c r="D3365" t="s">
        <v>10107</v>
      </c>
      <c r="E3365" s="9">
        <v>0</v>
      </c>
      <c r="F3365" s="10" t="str">
        <f>+_01_CODIGOS_Y_COSTOS_xlsm[[#This Row],[FABRICA]]&amp;_01_CODIGOS_Y_COSTOS_xlsm[[#This Row],[CODIGO]]</f>
        <v>IMPORTACIONH2008</v>
      </c>
    </row>
    <row r="3366" spans="1:6" x14ac:dyDescent="0.2">
      <c r="A3366" t="s">
        <v>10411</v>
      </c>
      <c r="B3366" s="10" t="s">
        <v>10108</v>
      </c>
      <c r="C3366" t="s">
        <v>10779</v>
      </c>
      <c r="D3366" t="s">
        <v>10109</v>
      </c>
      <c r="E3366" s="9">
        <v>0</v>
      </c>
      <c r="F3366" s="10" t="str">
        <f>+_01_CODIGOS_Y_COSTOS_xlsm[[#This Row],[FABRICA]]&amp;_01_CODIGOS_Y_COSTOS_xlsm[[#This Row],[CODIGO]]</f>
        <v>IMPORTACIONH2007</v>
      </c>
    </row>
    <row r="3367" spans="1:6" x14ac:dyDescent="0.2">
      <c r="A3367" t="s">
        <v>10411</v>
      </c>
      <c r="B3367" s="10" t="s">
        <v>10110</v>
      </c>
      <c r="C3367" t="s">
        <v>10780</v>
      </c>
      <c r="D3367" t="s">
        <v>10111</v>
      </c>
      <c r="E3367" s="9">
        <v>0</v>
      </c>
      <c r="F3367" s="10" t="str">
        <f>+_01_CODIGOS_Y_COSTOS_xlsm[[#This Row],[FABRICA]]&amp;_01_CODIGOS_Y_COSTOS_xlsm[[#This Row],[CODIGO]]</f>
        <v>IMPORTACIONH2131</v>
      </c>
    </row>
    <row r="3368" spans="1:6" x14ac:dyDescent="0.2">
      <c r="A3368" t="s">
        <v>10411</v>
      </c>
      <c r="B3368" s="10" t="s">
        <v>10112</v>
      </c>
      <c r="C3368" t="s">
        <v>10781</v>
      </c>
      <c r="D3368" t="s">
        <v>10113</v>
      </c>
      <c r="E3368" s="9">
        <v>0</v>
      </c>
      <c r="F3368" s="10" t="str">
        <f>+_01_CODIGOS_Y_COSTOS_xlsm[[#This Row],[FABRICA]]&amp;_01_CODIGOS_Y_COSTOS_xlsm[[#This Row],[CODIGO]]</f>
        <v>IMPORTACIONH2082</v>
      </c>
    </row>
    <row r="3369" spans="1:6" x14ac:dyDescent="0.2">
      <c r="A3369" t="s">
        <v>10411</v>
      </c>
      <c r="B3369" s="10" t="s">
        <v>10114</v>
      </c>
      <c r="C3369" t="s">
        <v>10782</v>
      </c>
      <c r="D3369" t="s">
        <v>10115</v>
      </c>
      <c r="E3369" s="9">
        <v>0</v>
      </c>
      <c r="F3369" s="10" t="str">
        <f>+_01_CODIGOS_Y_COSTOS_xlsm[[#This Row],[FABRICA]]&amp;_01_CODIGOS_Y_COSTOS_xlsm[[#This Row],[CODIGO]]</f>
        <v>IMPORTACIONH2253</v>
      </c>
    </row>
    <row r="3370" spans="1:6" x14ac:dyDescent="0.2">
      <c r="A3370" t="s">
        <v>10411</v>
      </c>
      <c r="B3370" s="10" t="s">
        <v>10116</v>
      </c>
      <c r="C3370" t="s">
        <v>10783</v>
      </c>
      <c r="D3370" t="s">
        <v>10117</v>
      </c>
      <c r="E3370" s="9">
        <v>0</v>
      </c>
      <c r="F3370" s="10" t="str">
        <f>+_01_CODIGOS_Y_COSTOS_xlsm[[#This Row],[FABRICA]]&amp;_01_CODIGOS_Y_COSTOS_xlsm[[#This Row],[CODIGO]]</f>
        <v>IMPORTACIONH2174</v>
      </c>
    </row>
    <row r="3371" spans="1:6" x14ac:dyDescent="0.2">
      <c r="A3371" t="s">
        <v>10411</v>
      </c>
      <c r="B3371" s="10" t="s">
        <v>10118</v>
      </c>
      <c r="C3371" t="s">
        <v>10784</v>
      </c>
      <c r="D3371" t="s">
        <v>10115</v>
      </c>
      <c r="E3371" s="9">
        <v>0</v>
      </c>
      <c r="F3371" s="10" t="str">
        <f>+_01_CODIGOS_Y_COSTOS_xlsm[[#This Row],[FABRICA]]&amp;_01_CODIGOS_Y_COSTOS_xlsm[[#This Row],[CODIGO]]</f>
        <v>IMPORTACIONH2109</v>
      </c>
    </row>
    <row r="3372" spans="1:6" x14ac:dyDescent="0.2">
      <c r="A3372" t="s">
        <v>10411</v>
      </c>
      <c r="B3372" s="10" t="s">
        <v>10119</v>
      </c>
      <c r="C3372" t="s">
        <v>10785</v>
      </c>
      <c r="D3372" t="s">
        <v>10120</v>
      </c>
      <c r="E3372" s="9">
        <v>0</v>
      </c>
      <c r="F3372" s="10" t="str">
        <f>+_01_CODIGOS_Y_COSTOS_xlsm[[#This Row],[FABRICA]]&amp;_01_CODIGOS_Y_COSTOS_xlsm[[#This Row],[CODIGO]]</f>
        <v>IMPORTACIONH2074</v>
      </c>
    </row>
    <row r="3373" spans="1:6" x14ac:dyDescent="0.2">
      <c r="A3373" t="s">
        <v>10411</v>
      </c>
      <c r="B3373" s="10" t="s">
        <v>10121</v>
      </c>
      <c r="C3373" t="s">
        <v>10786</v>
      </c>
      <c r="D3373" t="s">
        <v>10122</v>
      </c>
      <c r="E3373" s="9">
        <v>0</v>
      </c>
      <c r="F3373" s="10" t="str">
        <f>+_01_CODIGOS_Y_COSTOS_xlsm[[#This Row],[FABRICA]]&amp;_01_CODIGOS_Y_COSTOS_xlsm[[#This Row],[CODIGO]]</f>
        <v>IMPORTACIONH2086</v>
      </c>
    </row>
    <row r="3374" spans="1:6" x14ac:dyDescent="0.2">
      <c r="A3374" t="s">
        <v>10411</v>
      </c>
      <c r="B3374" s="10" t="s">
        <v>10123</v>
      </c>
      <c r="C3374" t="s">
        <v>10787</v>
      </c>
      <c r="D3374" t="s">
        <v>10124</v>
      </c>
      <c r="E3374" s="9">
        <v>0</v>
      </c>
      <c r="F3374" s="10" t="str">
        <f>+_01_CODIGOS_Y_COSTOS_xlsm[[#This Row],[FABRICA]]&amp;_01_CODIGOS_Y_COSTOS_xlsm[[#This Row],[CODIGO]]</f>
        <v>IMPORTACIONH2034</v>
      </c>
    </row>
    <row r="3375" spans="1:6" x14ac:dyDescent="0.2">
      <c r="A3375" t="s">
        <v>10411</v>
      </c>
      <c r="B3375" s="10" t="s">
        <v>10125</v>
      </c>
      <c r="C3375" t="s">
        <v>10788</v>
      </c>
      <c r="D3375" t="s">
        <v>10035</v>
      </c>
      <c r="E3375" s="9">
        <v>0</v>
      </c>
      <c r="F3375" s="10" t="str">
        <f>+_01_CODIGOS_Y_COSTOS_xlsm[[#This Row],[FABRICA]]&amp;_01_CODIGOS_Y_COSTOS_xlsm[[#This Row],[CODIGO]]</f>
        <v>IMPORTACIONH2073</v>
      </c>
    </row>
    <row r="3376" spans="1:6" x14ac:dyDescent="0.2">
      <c r="A3376" t="s">
        <v>10411</v>
      </c>
      <c r="B3376" s="10" t="s">
        <v>10126</v>
      </c>
      <c r="C3376" t="s">
        <v>10789</v>
      </c>
      <c r="D3376" t="s">
        <v>10035</v>
      </c>
      <c r="E3376" s="9">
        <v>0</v>
      </c>
      <c r="F3376" s="10" t="str">
        <f>+_01_CODIGOS_Y_COSTOS_xlsm[[#This Row],[FABRICA]]&amp;_01_CODIGOS_Y_COSTOS_xlsm[[#This Row],[CODIGO]]</f>
        <v>IMPORTACIONH2075</v>
      </c>
    </row>
    <row r="3377" spans="1:6" x14ac:dyDescent="0.2">
      <c r="A3377" t="s">
        <v>10411</v>
      </c>
      <c r="B3377" s="10" t="s">
        <v>10127</v>
      </c>
      <c r="C3377" t="s">
        <v>10790</v>
      </c>
      <c r="D3377" t="s">
        <v>10115</v>
      </c>
      <c r="E3377" s="9">
        <v>0</v>
      </c>
      <c r="F3377" s="10" t="str">
        <f>+_01_CODIGOS_Y_COSTOS_xlsm[[#This Row],[FABRICA]]&amp;_01_CODIGOS_Y_COSTOS_xlsm[[#This Row],[CODIGO]]</f>
        <v>IMPORTACIONH2104</v>
      </c>
    </row>
    <row r="3378" spans="1:6" x14ac:dyDescent="0.2">
      <c r="A3378" t="s">
        <v>10411</v>
      </c>
      <c r="B3378" s="10" t="s">
        <v>10128</v>
      </c>
      <c r="C3378" t="s">
        <v>10791</v>
      </c>
      <c r="D3378" t="s">
        <v>10129</v>
      </c>
      <c r="E3378" s="9">
        <v>0</v>
      </c>
      <c r="F3378" s="10" t="str">
        <f>+_01_CODIGOS_Y_COSTOS_xlsm[[#This Row],[FABRICA]]&amp;_01_CODIGOS_Y_COSTOS_xlsm[[#This Row],[CODIGO]]</f>
        <v>IMPORTACIONH2084</v>
      </c>
    </row>
    <row r="3379" spans="1:6" x14ac:dyDescent="0.2">
      <c r="A3379" t="s">
        <v>10411</v>
      </c>
      <c r="B3379" s="10" t="s">
        <v>10130</v>
      </c>
      <c r="C3379" t="s">
        <v>10792</v>
      </c>
      <c r="D3379" t="s">
        <v>10131</v>
      </c>
      <c r="E3379" s="9">
        <v>0</v>
      </c>
      <c r="F3379" s="10" t="str">
        <f>+_01_CODIGOS_Y_COSTOS_xlsm[[#This Row],[FABRICA]]&amp;_01_CODIGOS_Y_COSTOS_xlsm[[#This Row],[CODIGO]]</f>
        <v>IMPORTACIONH2083</v>
      </c>
    </row>
    <row r="3380" spans="1:6" x14ac:dyDescent="0.2">
      <c r="A3380" t="s">
        <v>10411</v>
      </c>
      <c r="B3380" s="10" t="s">
        <v>10132</v>
      </c>
      <c r="C3380" t="s">
        <v>10793</v>
      </c>
      <c r="D3380" t="s">
        <v>10133</v>
      </c>
      <c r="E3380" s="9">
        <v>0</v>
      </c>
      <c r="F3380" s="10" t="str">
        <f>+_01_CODIGOS_Y_COSTOS_xlsm[[#This Row],[FABRICA]]&amp;_01_CODIGOS_Y_COSTOS_xlsm[[#This Row],[CODIGO]]</f>
        <v>IMPORTACIONH2071</v>
      </c>
    </row>
    <row r="3381" spans="1:6" x14ac:dyDescent="0.2">
      <c r="A3381" t="s">
        <v>10411</v>
      </c>
      <c r="B3381" s="10" t="s">
        <v>10134</v>
      </c>
      <c r="C3381" t="s">
        <v>10794</v>
      </c>
      <c r="D3381" t="s">
        <v>10133</v>
      </c>
      <c r="E3381" s="9">
        <v>0</v>
      </c>
      <c r="F3381" s="10" t="str">
        <f>+_01_CODIGOS_Y_COSTOS_xlsm[[#This Row],[FABRICA]]&amp;_01_CODIGOS_Y_COSTOS_xlsm[[#This Row],[CODIGO]]</f>
        <v>IMPORTACIONH2214</v>
      </c>
    </row>
    <row r="3382" spans="1:6" x14ac:dyDescent="0.2">
      <c r="A3382" t="s">
        <v>10411</v>
      </c>
      <c r="B3382" s="10" t="s">
        <v>10135</v>
      </c>
      <c r="C3382" t="s">
        <v>10795</v>
      </c>
      <c r="D3382" t="s">
        <v>10136</v>
      </c>
      <c r="E3382" s="9">
        <v>0</v>
      </c>
      <c r="F3382" s="10" t="str">
        <f>+_01_CODIGOS_Y_COSTOS_xlsm[[#This Row],[FABRICA]]&amp;_01_CODIGOS_Y_COSTOS_xlsm[[#This Row],[CODIGO]]</f>
        <v>IMPORTACIONH2240</v>
      </c>
    </row>
    <row r="3383" spans="1:6" x14ac:dyDescent="0.2">
      <c r="A3383" t="s">
        <v>10411</v>
      </c>
      <c r="B3383" s="10" t="s">
        <v>10137</v>
      </c>
      <c r="C3383" t="s">
        <v>10796</v>
      </c>
      <c r="D3383" t="s">
        <v>10138</v>
      </c>
      <c r="E3383" s="9">
        <v>0</v>
      </c>
      <c r="F3383" s="10" t="str">
        <f>+_01_CODIGOS_Y_COSTOS_xlsm[[#This Row],[FABRICA]]&amp;_01_CODIGOS_Y_COSTOS_xlsm[[#This Row],[CODIGO]]</f>
        <v>IMPORTACIONH2038</v>
      </c>
    </row>
    <row r="3384" spans="1:6" x14ac:dyDescent="0.2">
      <c r="A3384" t="s">
        <v>10411</v>
      </c>
      <c r="B3384" s="10" t="s">
        <v>10139</v>
      </c>
      <c r="C3384" t="s">
        <v>10797</v>
      </c>
      <c r="D3384" t="s">
        <v>10140</v>
      </c>
      <c r="E3384" s="9">
        <v>0</v>
      </c>
      <c r="F3384" s="10" t="str">
        <f>+_01_CODIGOS_Y_COSTOS_xlsm[[#This Row],[FABRICA]]&amp;_01_CODIGOS_Y_COSTOS_xlsm[[#This Row],[CODIGO]]</f>
        <v>IMPORTACIONH2366</v>
      </c>
    </row>
    <row r="3385" spans="1:6" x14ac:dyDescent="0.2">
      <c r="A3385" t="s">
        <v>10411</v>
      </c>
      <c r="B3385" s="10" t="s">
        <v>10141</v>
      </c>
      <c r="C3385" t="s">
        <v>10798</v>
      </c>
      <c r="D3385" t="s">
        <v>10088</v>
      </c>
      <c r="E3385" s="9">
        <v>0</v>
      </c>
      <c r="F3385" s="10" t="str">
        <f>+_01_CODIGOS_Y_COSTOS_xlsm[[#This Row],[FABRICA]]&amp;_01_CODIGOS_Y_COSTOS_xlsm[[#This Row],[CODIGO]]</f>
        <v>IMPORTACIONH2304</v>
      </c>
    </row>
    <row r="3386" spans="1:6" x14ac:dyDescent="0.2">
      <c r="A3386" t="s">
        <v>10411</v>
      </c>
      <c r="B3386" s="10" t="s">
        <v>10142</v>
      </c>
      <c r="C3386" t="s">
        <v>10799</v>
      </c>
      <c r="D3386" t="s">
        <v>10138</v>
      </c>
      <c r="E3386" s="9">
        <v>0</v>
      </c>
      <c r="F3386" s="10" t="str">
        <f>+_01_CODIGOS_Y_COSTOS_xlsm[[#This Row],[FABRICA]]&amp;_01_CODIGOS_Y_COSTOS_xlsm[[#This Row],[CODIGO]]</f>
        <v>IMPORTACIONH2037</v>
      </c>
    </row>
    <row r="3387" spans="1:6" x14ac:dyDescent="0.2">
      <c r="A3387" t="s">
        <v>10411</v>
      </c>
      <c r="B3387" s="10" t="s">
        <v>10143</v>
      </c>
      <c r="C3387" t="s">
        <v>10800</v>
      </c>
      <c r="D3387" t="s">
        <v>10144</v>
      </c>
      <c r="E3387" s="9">
        <v>0</v>
      </c>
      <c r="F3387" s="10" t="str">
        <f>+_01_CODIGOS_Y_COSTOS_xlsm[[#This Row],[FABRICA]]&amp;_01_CODIGOS_Y_COSTOS_xlsm[[#This Row],[CODIGO]]</f>
        <v>IMPORTACIONH2235</v>
      </c>
    </row>
    <row r="3388" spans="1:6" x14ac:dyDescent="0.2">
      <c r="A3388" t="s">
        <v>10411</v>
      </c>
      <c r="B3388" s="10" t="s">
        <v>10145</v>
      </c>
      <c r="C3388" t="s">
        <v>10801</v>
      </c>
      <c r="D3388" t="s">
        <v>10088</v>
      </c>
      <c r="E3388" s="9">
        <v>0</v>
      </c>
      <c r="F3388" s="10" t="str">
        <f>+_01_CODIGOS_Y_COSTOS_xlsm[[#This Row],[FABRICA]]&amp;_01_CODIGOS_Y_COSTOS_xlsm[[#This Row],[CODIGO]]</f>
        <v>IMPORTACIONH2076</v>
      </c>
    </row>
    <row r="3389" spans="1:6" x14ac:dyDescent="0.2">
      <c r="A3389" t="s">
        <v>10411</v>
      </c>
      <c r="B3389" s="10" t="s">
        <v>10146</v>
      </c>
      <c r="C3389" t="s">
        <v>10802</v>
      </c>
      <c r="D3389" t="s">
        <v>10147</v>
      </c>
      <c r="E3389" s="9">
        <v>0</v>
      </c>
      <c r="F3389" s="10" t="str">
        <f>+_01_CODIGOS_Y_COSTOS_xlsm[[#This Row],[FABRICA]]&amp;_01_CODIGOS_Y_COSTOS_xlsm[[#This Row],[CODIGO]]</f>
        <v>IMPORTACIONH2211</v>
      </c>
    </row>
    <row r="3390" spans="1:6" x14ac:dyDescent="0.2">
      <c r="A3390" t="s">
        <v>10411</v>
      </c>
      <c r="B3390" s="10" t="s">
        <v>10148</v>
      </c>
      <c r="C3390" t="s">
        <v>10803</v>
      </c>
      <c r="D3390" t="s">
        <v>10149</v>
      </c>
      <c r="E3390" s="9">
        <v>0</v>
      </c>
      <c r="F3390" s="10" t="str">
        <f>+_01_CODIGOS_Y_COSTOS_xlsm[[#This Row],[FABRICA]]&amp;_01_CODIGOS_Y_COSTOS_xlsm[[#This Row],[CODIGO]]</f>
        <v>IMPORTACIONH2230</v>
      </c>
    </row>
    <row r="3391" spans="1:6" x14ac:dyDescent="0.2">
      <c r="A3391" t="s">
        <v>10411</v>
      </c>
      <c r="B3391" s="10" t="s">
        <v>10150</v>
      </c>
      <c r="C3391" t="s">
        <v>10804</v>
      </c>
      <c r="D3391" t="s">
        <v>10151</v>
      </c>
      <c r="E3391" s="9">
        <v>0</v>
      </c>
      <c r="F3391" s="10" t="str">
        <f>+_01_CODIGOS_Y_COSTOS_xlsm[[#This Row],[FABRICA]]&amp;_01_CODIGOS_Y_COSTOS_xlsm[[#This Row],[CODIGO]]</f>
        <v>IMPORTACIONH2206</v>
      </c>
    </row>
    <row r="3392" spans="1:6" x14ac:dyDescent="0.2">
      <c r="A3392" t="s">
        <v>10411</v>
      </c>
      <c r="B3392" s="10" t="s">
        <v>10152</v>
      </c>
      <c r="C3392" t="s">
        <v>10805</v>
      </c>
      <c r="D3392" t="s">
        <v>10153</v>
      </c>
      <c r="E3392" s="9">
        <v>0</v>
      </c>
      <c r="F3392" s="10" t="str">
        <f>+_01_CODIGOS_Y_COSTOS_xlsm[[#This Row],[FABRICA]]&amp;_01_CODIGOS_Y_COSTOS_xlsm[[#This Row],[CODIGO]]</f>
        <v>IMPORTACIONH2212</v>
      </c>
    </row>
    <row r="3393" spans="1:6" x14ac:dyDescent="0.2">
      <c r="A3393" t="s">
        <v>10411</v>
      </c>
      <c r="B3393" s="10" t="s">
        <v>10154</v>
      </c>
      <c r="C3393" t="s">
        <v>10806</v>
      </c>
      <c r="D3393" t="s">
        <v>10155</v>
      </c>
      <c r="E3393" s="9">
        <v>0</v>
      </c>
      <c r="F3393" s="10" t="str">
        <f>+_01_CODIGOS_Y_COSTOS_xlsm[[#This Row],[FABRICA]]&amp;_01_CODIGOS_Y_COSTOS_xlsm[[#This Row],[CODIGO]]</f>
        <v>IMPORTACIONH2209</v>
      </c>
    </row>
    <row r="3394" spans="1:6" x14ac:dyDescent="0.2">
      <c r="A3394" t="s">
        <v>10411</v>
      </c>
      <c r="B3394" s="10" t="s">
        <v>10156</v>
      </c>
      <c r="C3394" t="s">
        <v>10807</v>
      </c>
      <c r="D3394" t="s">
        <v>10157</v>
      </c>
      <c r="E3394" s="9">
        <v>0</v>
      </c>
      <c r="F3394" s="10" t="str">
        <f>+_01_CODIGOS_Y_COSTOS_xlsm[[#This Row],[FABRICA]]&amp;_01_CODIGOS_Y_COSTOS_xlsm[[#This Row],[CODIGO]]</f>
        <v>IMPORTACIONH2092</v>
      </c>
    </row>
    <row r="3395" spans="1:6" x14ac:dyDescent="0.2">
      <c r="A3395" t="s">
        <v>10411</v>
      </c>
      <c r="B3395" s="10" t="s">
        <v>10158</v>
      </c>
      <c r="C3395" t="s">
        <v>10808</v>
      </c>
      <c r="D3395" t="s">
        <v>10159</v>
      </c>
      <c r="E3395" s="9">
        <v>0</v>
      </c>
      <c r="F3395" s="10" t="str">
        <f>+_01_CODIGOS_Y_COSTOS_xlsm[[#This Row],[FABRICA]]&amp;_01_CODIGOS_Y_COSTOS_xlsm[[#This Row],[CODIGO]]</f>
        <v>IMPORTACIONH2251</v>
      </c>
    </row>
    <row r="3396" spans="1:6" x14ac:dyDescent="0.2">
      <c r="A3396" t="s">
        <v>10411</v>
      </c>
      <c r="B3396" s="10" t="s">
        <v>10160</v>
      </c>
      <c r="C3396" t="s">
        <v>10809</v>
      </c>
      <c r="D3396" t="s">
        <v>10161</v>
      </c>
      <c r="E3396" s="9">
        <v>0</v>
      </c>
      <c r="F3396" s="10" t="str">
        <f>+_01_CODIGOS_Y_COSTOS_xlsm[[#This Row],[FABRICA]]&amp;_01_CODIGOS_Y_COSTOS_xlsm[[#This Row],[CODIGO]]</f>
        <v>IMPORTACIONH2260</v>
      </c>
    </row>
    <row r="3397" spans="1:6" x14ac:dyDescent="0.2">
      <c r="A3397" t="s">
        <v>10411</v>
      </c>
      <c r="B3397" s="10" t="s">
        <v>10162</v>
      </c>
      <c r="C3397" t="s">
        <v>10810</v>
      </c>
      <c r="D3397" t="s">
        <v>10163</v>
      </c>
      <c r="E3397" s="9">
        <v>0</v>
      </c>
      <c r="F3397" s="10" t="str">
        <f>+_01_CODIGOS_Y_COSTOS_xlsm[[#This Row],[FABRICA]]&amp;_01_CODIGOS_Y_COSTOS_xlsm[[#This Row],[CODIGO]]</f>
        <v>IMPORTACIONH2275</v>
      </c>
    </row>
    <row r="3398" spans="1:6" x14ac:dyDescent="0.2">
      <c r="A3398" t="s">
        <v>10411</v>
      </c>
      <c r="B3398" s="10" t="s">
        <v>10164</v>
      </c>
      <c r="C3398" t="s">
        <v>10811</v>
      </c>
      <c r="D3398" t="s">
        <v>10165</v>
      </c>
      <c r="E3398" s="9">
        <v>0</v>
      </c>
      <c r="F3398" s="10" t="str">
        <f>+_01_CODIGOS_Y_COSTOS_xlsm[[#This Row],[FABRICA]]&amp;_01_CODIGOS_Y_COSTOS_xlsm[[#This Row],[CODIGO]]</f>
        <v>IMPORTACIONH2302</v>
      </c>
    </row>
    <row r="3399" spans="1:6" x14ac:dyDescent="0.2">
      <c r="A3399" t="s">
        <v>10411</v>
      </c>
      <c r="B3399" s="10" t="s">
        <v>10166</v>
      </c>
      <c r="C3399" t="s">
        <v>10812</v>
      </c>
      <c r="D3399" t="s">
        <v>10168</v>
      </c>
      <c r="E3399" s="9">
        <v>103.6512</v>
      </c>
      <c r="F3399" s="10" t="str">
        <f>+_01_CODIGOS_Y_COSTOS_xlsm[[#This Row],[FABRICA]]&amp;_01_CODIGOS_Y_COSTOS_xlsm[[#This Row],[CODIGO]]</f>
        <v>IMPORTACIONC0366</v>
      </c>
    </row>
    <row r="3400" spans="1:6" x14ac:dyDescent="0.2">
      <c r="A3400" t="s">
        <v>10411</v>
      </c>
      <c r="B3400" s="10" t="s">
        <v>10169</v>
      </c>
      <c r="C3400" t="s">
        <v>10813</v>
      </c>
      <c r="D3400" t="s">
        <v>10170</v>
      </c>
      <c r="E3400" s="9">
        <v>115.16800000000001</v>
      </c>
      <c r="F3400" s="10" t="str">
        <f>+_01_CODIGOS_Y_COSTOS_xlsm[[#This Row],[FABRICA]]&amp;_01_CODIGOS_Y_COSTOS_xlsm[[#This Row],[CODIGO]]</f>
        <v>IMPORTACIONC0049</v>
      </c>
    </row>
    <row r="3401" spans="1:6" x14ac:dyDescent="0.2">
      <c r="A3401" t="s">
        <v>10411</v>
      </c>
      <c r="B3401" s="10" t="s">
        <v>10171</v>
      </c>
      <c r="C3401" t="s">
        <v>10814</v>
      </c>
      <c r="D3401" t="s">
        <v>10172</v>
      </c>
      <c r="E3401" s="9">
        <v>74.859200000000001</v>
      </c>
      <c r="F3401" s="10" t="str">
        <f>+_01_CODIGOS_Y_COSTOS_xlsm[[#This Row],[FABRICA]]&amp;_01_CODIGOS_Y_COSTOS_xlsm[[#This Row],[CODIGO]]</f>
        <v>IMPORTACIONC0567</v>
      </c>
    </row>
    <row r="3402" spans="1:6" x14ac:dyDescent="0.2">
      <c r="A3402" t="s">
        <v>10411</v>
      </c>
      <c r="B3402" s="10" t="s">
        <v>10173</v>
      </c>
      <c r="C3402" t="s">
        <v>10815</v>
      </c>
      <c r="D3402" t="s">
        <v>10174</v>
      </c>
      <c r="E3402" s="9">
        <v>100.77200000000001</v>
      </c>
      <c r="F3402" s="10" t="str">
        <f>+_01_CODIGOS_Y_COSTOS_xlsm[[#This Row],[FABRICA]]&amp;_01_CODIGOS_Y_COSTOS_xlsm[[#This Row],[CODIGO]]</f>
        <v>IMPORTACIONC1100</v>
      </c>
    </row>
    <row r="3403" spans="1:6" x14ac:dyDescent="0.2">
      <c r="A3403" t="s">
        <v>10411</v>
      </c>
      <c r="B3403" s="10" t="s">
        <v>10175</v>
      </c>
      <c r="C3403" t="s">
        <v>10816</v>
      </c>
      <c r="D3403" t="s">
        <v>10176</v>
      </c>
      <c r="E3403" s="9">
        <v>132.44319999999999</v>
      </c>
      <c r="F3403" s="10" t="str">
        <f>+_01_CODIGOS_Y_COSTOS_xlsm[[#This Row],[FABRICA]]&amp;_01_CODIGOS_Y_COSTOS_xlsm[[#This Row],[CODIGO]]</f>
        <v>IMPORTACIONC1969</v>
      </c>
    </row>
    <row r="3404" spans="1:6" x14ac:dyDescent="0.2">
      <c r="A3404" t="s">
        <v>10411</v>
      </c>
      <c r="B3404" s="10" t="s">
        <v>10177</v>
      </c>
      <c r="C3404" t="s">
        <v>10817</v>
      </c>
      <c r="D3404" t="s">
        <v>10178</v>
      </c>
      <c r="E3404" s="9">
        <v>172.75200000000001</v>
      </c>
      <c r="F3404" s="10" t="str">
        <f>+_01_CODIGOS_Y_COSTOS_xlsm[[#This Row],[FABRICA]]&amp;_01_CODIGOS_Y_COSTOS_xlsm[[#This Row],[CODIGO]]</f>
        <v>IMPORTACIONC0896</v>
      </c>
    </row>
    <row r="3405" spans="1:6" x14ac:dyDescent="0.2">
      <c r="A3405" t="s">
        <v>10411</v>
      </c>
      <c r="B3405" s="10" t="s">
        <v>10179</v>
      </c>
      <c r="C3405" t="s">
        <v>10818</v>
      </c>
      <c r="D3405" t="s">
        <v>10180</v>
      </c>
      <c r="E3405" s="9">
        <v>115.16800000000001</v>
      </c>
      <c r="F3405" s="10" t="str">
        <f>+_01_CODIGOS_Y_COSTOS_xlsm[[#This Row],[FABRICA]]&amp;_01_CODIGOS_Y_COSTOS_xlsm[[#This Row],[CODIGO]]</f>
        <v>IMPORTACIONC0048</v>
      </c>
    </row>
    <row r="3406" spans="1:6" x14ac:dyDescent="0.2">
      <c r="A3406" t="s">
        <v>10411</v>
      </c>
      <c r="B3406" s="10" t="s">
        <v>10181</v>
      </c>
      <c r="C3406" t="s">
        <v>10819</v>
      </c>
      <c r="D3406" t="s">
        <v>10182</v>
      </c>
      <c r="E3406" s="9">
        <v>74.859200000000001</v>
      </c>
      <c r="F3406" s="10" t="str">
        <f>+_01_CODIGOS_Y_COSTOS_xlsm[[#This Row],[FABRICA]]&amp;_01_CODIGOS_Y_COSTOS_xlsm[[#This Row],[CODIGO]]</f>
        <v>IMPORTACIONH2245</v>
      </c>
    </row>
    <row r="3407" spans="1:6" x14ac:dyDescent="0.2">
      <c r="A3407" t="s">
        <v>10411</v>
      </c>
      <c r="B3407" s="10" t="s">
        <v>10183</v>
      </c>
      <c r="C3407" t="s">
        <v>10820</v>
      </c>
      <c r="D3407" t="s">
        <v>10184</v>
      </c>
      <c r="E3407" s="9">
        <v>95.013599999999997</v>
      </c>
      <c r="F3407" s="10" t="str">
        <f>+_01_CODIGOS_Y_COSTOS_xlsm[[#This Row],[FABRICA]]&amp;_01_CODIGOS_Y_COSTOS_xlsm[[#This Row],[CODIGO]]</f>
        <v>IMPORTACIONH2049</v>
      </c>
    </row>
    <row r="3408" spans="1:6" x14ac:dyDescent="0.2">
      <c r="A3408" t="s">
        <v>10411</v>
      </c>
      <c r="B3408" s="10" t="s">
        <v>10185</v>
      </c>
      <c r="C3408" t="s">
        <v>10821</v>
      </c>
      <c r="D3408" t="s">
        <v>10186</v>
      </c>
      <c r="E3408" s="9">
        <v>92.134399999999999</v>
      </c>
      <c r="F3408" s="10" t="str">
        <f>+_01_CODIGOS_Y_COSTOS_xlsm[[#This Row],[FABRICA]]&amp;_01_CODIGOS_Y_COSTOS_xlsm[[#This Row],[CODIGO]]</f>
        <v>IMPORTACIONH2249</v>
      </c>
    </row>
    <row r="3409" spans="1:6" x14ac:dyDescent="0.2">
      <c r="A3409" t="s">
        <v>10411</v>
      </c>
      <c r="B3409" s="10" t="s">
        <v>10187</v>
      </c>
      <c r="C3409" t="s">
        <v>10822</v>
      </c>
      <c r="D3409" t="s">
        <v>10188</v>
      </c>
      <c r="E3409" s="9">
        <v>100.77200000000001</v>
      </c>
      <c r="F3409" s="10" t="str">
        <f>+_01_CODIGOS_Y_COSTOS_xlsm[[#This Row],[FABRICA]]&amp;_01_CODIGOS_Y_COSTOS_xlsm[[#This Row],[CODIGO]]</f>
        <v>IMPORTACIONH2242</v>
      </c>
    </row>
    <row r="3410" spans="1:6" x14ac:dyDescent="0.2">
      <c r="A3410" t="s">
        <v>10411</v>
      </c>
      <c r="B3410" s="10" t="s">
        <v>10189</v>
      </c>
      <c r="C3410" t="s">
        <v>10823</v>
      </c>
      <c r="D3410" t="s">
        <v>10190</v>
      </c>
      <c r="E3410" s="9">
        <v>100.77200000000001</v>
      </c>
      <c r="F3410" s="10" t="str">
        <f>+_01_CODIGOS_Y_COSTOS_xlsm[[#This Row],[FABRICA]]&amp;_01_CODIGOS_Y_COSTOS_xlsm[[#This Row],[CODIGO]]</f>
        <v>IMPORTACIONH2128</v>
      </c>
    </row>
    <row r="3411" spans="1:6" x14ac:dyDescent="0.2">
      <c r="A3411" t="s">
        <v>10411</v>
      </c>
      <c r="B3411" s="10" t="s">
        <v>10191</v>
      </c>
      <c r="C3411" t="s">
        <v>10824</v>
      </c>
      <c r="D3411" t="s">
        <v>10192</v>
      </c>
      <c r="E3411" s="9">
        <v>103.6512</v>
      </c>
      <c r="F3411" s="10" t="str">
        <f>+_01_CODIGOS_Y_COSTOS_xlsm[[#This Row],[FABRICA]]&amp;_01_CODIGOS_Y_COSTOS_xlsm[[#This Row],[CODIGO]]</f>
        <v>IMPORTACIONH2127</v>
      </c>
    </row>
    <row r="3412" spans="1:6" x14ac:dyDescent="0.2">
      <c r="A3412" t="s">
        <v>10411</v>
      </c>
      <c r="B3412" s="10" t="s">
        <v>10193</v>
      </c>
      <c r="C3412" t="s">
        <v>10825</v>
      </c>
      <c r="D3412" t="s">
        <v>10194</v>
      </c>
      <c r="E3412" s="9">
        <v>109.4096</v>
      </c>
      <c r="F3412" s="10" t="str">
        <f>+_01_CODIGOS_Y_COSTOS_xlsm[[#This Row],[FABRICA]]&amp;_01_CODIGOS_Y_COSTOS_xlsm[[#This Row],[CODIGO]]</f>
        <v>IMPORTACIONH2048</v>
      </c>
    </row>
    <row r="3413" spans="1:6" x14ac:dyDescent="0.2">
      <c r="A3413" t="s">
        <v>10411</v>
      </c>
      <c r="B3413" s="10" t="s">
        <v>10195</v>
      </c>
      <c r="C3413" t="s">
        <v>10826</v>
      </c>
      <c r="D3413" t="s">
        <v>10196</v>
      </c>
      <c r="E3413" s="9">
        <v>83.496799999999993</v>
      </c>
      <c r="F3413" s="10" t="str">
        <f>+_01_CODIGOS_Y_COSTOS_xlsm[[#This Row],[FABRICA]]&amp;_01_CODIGOS_Y_COSTOS_xlsm[[#This Row],[CODIGO]]</f>
        <v>IMPORTACIONH2023</v>
      </c>
    </row>
    <row r="3414" spans="1:6" x14ac:dyDescent="0.2">
      <c r="A3414" t="s">
        <v>10411</v>
      </c>
      <c r="B3414" s="10" t="s">
        <v>10197</v>
      </c>
      <c r="C3414" t="s">
        <v>10827</v>
      </c>
      <c r="D3414" t="s">
        <v>10198</v>
      </c>
      <c r="E3414" s="9">
        <v>103.6512</v>
      </c>
      <c r="F3414" s="10" t="str">
        <f>+_01_CODIGOS_Y_COSTOS_xlsm[[#This Row],[FABRICA]]&amp;_01_CODIGOS_Y_COSTOS_xlsm[[#This Row],[CODIGO]]</f>
        <v>IMPORTACIONH2047</v>
      </c>
    </row>
    <row r="3415" spans="1:6" x14ac:dyDescent="0.2">
      <c r="A3415" t="s">
        <v>10411</v>
      </c>
      <c r="B3415" s="10" t="s">
        <v>10199</v>
      </c>
      <c r="C3415" t="s">
        <v>10828</v>
      </c>
      <c r="D3415" t="s">
        <v>10200</v>
      </c>
      <c r="E3415" s="9">
        <v>120.9264</v>
      </c>
      <c r="F3415" s="10" t="str">
        <f>+_01_CODIGOS_Y_COSTOS_xlsm[[#This Row],[FABRICA]]&amp;_01_CODIGOS_Y_COSTOS_xlsm[[#This Row],[CODIGO]]</f>
        <v>IMPORTACIONH2255</v>
      </c>
    </row>
    <row r="3416" spans="1:6" x14ac:dyDescent="0.2">
      <c r="A3416" t="s">
        <v>10411</v>
      </c>
      <c r="B3416" s="10" t="s">
        <v>10201</v>
      </c>
      <c r="C3416" t="s">
        <v>10829</v>
      </c>
      <c r="D3416" t="s">
        <v>10202</v>
      </c>
      <c r="E3416" s="9">
        <v>152.5976</v>
      </c>
      <c r="F3416" s="10" t="str">
        <f>+_01_CODIGOS_Y_COSTOS_xlsm[[#This Row],[FABRICA]]&amp;_01_CODIGOS_Y_COSTOS_xlsm[[#This Row],[CODIGO]]</f>
        <v>IMPORTACIONH2146</v>
      </c>
    </row>
    <row r="3417" spans="1:6" x14ac:dyDescent="0.2">
      <c r="A3417" t="s">
        <v>10411</v>
      </c>
      <c r="B3417" s="10" t="s">
        <v>10203</v>
      </c>
      <c r="C3417" t="s">
        <v>10830</v>
      </c>
      <c r="D3417" t="s">
        <v>10204</v>
      </c>
      <c r="E3417" s="9">
        <v>120.9264</v>
      </c>
      <c r="F3417" s="10" t="str">
        <f>+_01_CODIGOS_Y_COSTOS_xlsm[[#This Row],[FABRICA]]&amp;_01_CODIGOS_Y_COSTOS_xlsm[[#This Row],[CODIGO]]</f>
        <v>IMPORTACIONH2079</v>
      </c>
    </row>
    <row r="3418" spans="1:6" x14ac:dyDescent="0.2">
      <c r="A3418" t="s">
        <v>10411</v>
      </c>
      <c r="B3418" s="10" t="s">
        <v>10205</v>
      </c>
      <c r="C3418" t="s">
        <v>10831</v>
      </c>
      <c r="D3418" t="s">
        <v>10206</v>
      </c>
      <c r="E3418" s="9">
        <v>164.11439999999999</v>
      </c>
      <c r="F3418" s="10" t="str">
        <f>+_01_CODIGOS_Y_COSTOS_xlsm[[#This Row],[FABRICA]]&amp;_01_CODIGOS_Y_COSTOS_xlsm[[#This Row],[CODIGO]]</f>
        <v>IMPORTACIONH2121</v>
      </c>
    </row>
    <row r="3419" spans="1:6" x14ac:dyDescent="0.2">
      <c r="A3419" t="s">
        <v>10411</v>
      </c>
      <c r="B3419" s="10" t="s">
        <v>10207</v>
      </c>
      <c r="C3419" t="s">
        <v>10832</v>
      </c>
      <c r="D3419" t="s">
        <v>10208</v>
      </c>
      <c r="E3419" s="9">
        <v>115.16800000000001</v>
      </c>
      <c r="F3419" s="10" t="str">
        <f>+_01_CODIGOS_Y_COSTOS_xlsm[[#This Row],[FABRICA]]&amp;_01_CODIGOS_Y_COSTOS_xlsm[[#This Row],[CODIGO]]</f>
        <v>IMPORTACIONH1146</v>
      </c>
    </row>
    <row r="3420" spans="1:6" x14ac:dyDescent="0.2">
      <c r="A3420" t="s">
        <v>10411</v>
      </c>
      <c r="B3420" s="10" t="s">
        <v>10209</v>
      </c>
      <c r="C3420" t="s">
        <v>10833</v>
      </c>
      <c r="D3420" t="s">
        <v>10210</v>
      </c>
      <c r="E3420" s="9">
        <v>172.75200000000001</v>
      </c>
      <c r="F3420" s="10" t="str">
        <f>+_01_CODIGOS_Y_COSTOS_xlsm[[#This Row],[FABRICA]]&amp;_01_CODIGOS_Y_COSTOS_xlsm[[#This Row],[CODIGO]]</f>
        <v>IMPORTACIONH2051</v>
      </c>
    </row>
    <row r="3421" spans="1:6" x14ac:dyDescent="0.2">
      <c r="A3421" t="s">
        <v>10411</v>
      </c>
      <c r="B3421" s="10" t="s">
        <v>10211</v>
      </c>
      <c r="C3421" t="s">
        <v>10834</v>
      </c>
      <c r="D3421" t="s">
        <v>10212</v>
      </c>
      <c r="E3421" s="9">
        <v>172.75200000000001</v>
      </c>
      <c r="F3421" s="10" t="str">
        <f>+_01_CODIGOS_Y_COSTOS_xlsm[[#This Row],[FABRICA]]&amp;_01_CODIGOS_Y_COSTOS_xlsm[[#This Row],[CODIGO]]</f>
        <v>IMPORTACIONH2122</v>
      </c>
    </row>
    <row r="3422" spans="1:6" x14ac:dyDescent="0.2">
      <c r="A3422" t="s">
        <v>10411</v>
      </c>
      <c r="B3422" s="10" t="s">
        <v>10213</v>
      </c>
      <c r="C3422" t="s">
        <v>10835</v>
      </c>
      <c r="D3422" t="s">
        <v>10214</v>
      </c>
      <c r="E3422" s="9">
        <v>92.134399999999999</v>
      </c>
      <c r="F3422" s="10" t="str">
        <f>+_01_CODIGOS_Y_COSTOS_xlsm[[#This Row],[FABRICA]]&amp;_01_CODIGOS_Y_COSTOS_xlsm[[#This Row],[CODIGO]]</f>
        <v>IMPORTACIONH2186</v>
      </c>
    </row>
    <row r="3423" spans="1:6" x14ac:dyDescent="0.2">
      <c r="A3423" t="s">
        <v>10411</v>
      </c>
      <c r="B3423" s="10" t="s">
        <v>10215</v>
      </c>
      <c r="C3423" t="s">
        <v>10666</v>
      </c>
      <c r="D3423" t="s">
        <v>10216</v>
      </c>
      <c r="E3423" s="9">
        <v>0</v>
      </c>
      <c r="F3423" s="10" t="str">
        <f>+_01_CODIGOS_Y_COSTOS_xlsm[[#This Row],[FABRICA]]&amp;_01_CODIGOS_Y_COSTOS_xlsm[[#This Row],[CODIGO]]</f>
        <v>IMPORTACIONC0393</v>
      </c>
    </row>
    <row r="3424" spans="1:6" x14ac:dyDescent="0.2">
      <c r="A3424" t="s">
        <v>10411</v>
      </c>
      <c r="B3424" s="10" t="s">
        <v>10217</v>
      </c>
      <c r="C3424" t="s">
        <v>10836</v>
      </c>
      <c r="D3424" t="s">
        <v>10218</v>
      </c>
      <c r="E3424" s="9">
        <v>0</v>
      </c>
      <c r="F3424" s="10" t="str">
        <f>+_01_CODIGOS_Y_COSTOS_xlsm[[#This Row],[FABRICA]]&amp;_01_CODIGOS_Y_COSTOS_xlsm[[#This Row],[CODIGO]]</f>
        <v>IMPORTACIONH2341</v>
      </c>
    </row>
    <row r="3425" spans="1:6" x14ac:dyDescent="0.2">
      <c r="A3425" t="s">
        <v>10411</v>
      </c>
      <c r="B3425" s="10" t="s">
        <v>10219</v>
      </c>
      <c r="C3425" t="s">
        <v>10837</v>
      </c>
      <c r="D3425" t="s">
        <v>10220</v>
      </c>
      <c r="E3425" s="9">
        <v>0</v>
      </c>
      <c r="F3425" s="10" t="str">
        <f>+_01_CODIGOS_Y_COSTOS_xlsm[[#This Row],[FABRICA]]&amp;_01_CODIGOS_Y_COSTOS_xlsm[[#This Row],[CODIGO]]</f>
        <v>IMPORTACIONH2320</v>
      </c>
    </row>
    <row r="3426" spans="1:6" x14ac:dyDescent="0.2">
      <c r="A3426" t="s">
        <v>10411</v>
      </c>
      <c r="B3426" s="10" t="s">
        <v>10221</v>
      </c>
      <c r="C3426" t="s">
        <v>10838</v>
      </c>
      <c r="D3426" t="s">
        <v>10222</v>
      </c>
      <c r="E3426" s="9">
        <v>0</v>
      </c>
      <c r="F3426" s="10" t="str">
        <f>+_01_CODIGOS_Y_COSTOS_xlsm[[#This Row],[FABRICA]]&amp;_01_CODIGOS_Y_COSTOS_xlsm[[#This Row],[CODIGO]]</f>
        <v>IMPORTACIONH2323</v>
      </c>
    </row>
    <row r="3427" spans="1:6" x14ac:dyDescent="0.2">
      <c r="A3427" t="s">
        <v>10411</v>
      </c>
      <c r="B3427" s="10" t="s">
        <v>10223</v>
      </c>
      <c r="C3427" t="s">
        <v>10839</v>
      </c>
      <c r="D3427" t="s">
        <v>10224</v>
      </c>
      <c r="E3427" s="9">
        <v>0</v>
      </c>
      <c r="F3427" s="10" t="str">
        <f>+_01_CODIGOS_Y_COSTOS_xlsm[[#This Row],[FABRICA]]&amp;_01_CODIGOS_Y_COSTOS_xlsm[[#This Row],[CODIGO]]</f>
        <v>IMPORTACIONH2155</v>
      </c>
    </row>
    <row r="3428" spans="1:6" x14ac:dyDescent="0.2">
      <c r="A3428" t="s">
        <v>10411</v>
      </c>
      <c r="B3428" s="10" t="s">
        <v>10225</v>
      </c>
      <c r="C3428" t="s">
        <v>10840</v>
      </c>
      <c r="D3428" t="s">
        <v>10226</v>
      </c>
      <c r="E3428" s="9">
        <v>0</v>
      </c>
      <c r="F3428" s="10" t="str">
        <f>+_01_CODIGOS_Y_COSTOS_xlsm[[#This Row],[FABRICA]]&amp;_01_CODIGOS_Y_COSTOS_xlsm[[#This Row],[CODIGO]]</f>
        <v>IMPORTACIONH2361</v>
      </c>
    </row>
    <row r="3429" spans="1:6" x14ac:dyDescent="0.2">
      <c r="A3429" t="s">
        <v>10411</v>
      </c>
      <c r="B3429" s="10" t="s">
        <v>10227</v>
      </c>
      <c r="C3429" t="s">
        <v>10841</v>
      </c>
      <c r="D3429" t="s">
        <v>10228</v>
      </c>
      <c r="E3429" s="9">
        <v>0</v>
      </c>
      <c r="F3429" s="10" t="str">
        <f>+_01_CODIGOS_Y_COSTOS_xlsm[[#This Row],[FABRICA]]&amp;_01_CODIGOS_Y_COSTOS_xlsm[[#This Row],[CODIGO]]</f>
        <v>IMPORTACIONH2035</v>
      </c>
    </row>
    <row r="3430" spans="1:6" x14ac:dyDescent="0.2">
      <c r="A3430" t="s">
        <v>10411</v>
      </c>
      <c r="B3430" s="10" t="s">
        <v>10229</v>
      </c>
      <c r="C3430" t="s">
        <v>10842</v>
      </c>
      <c r="D3430" t="s">
        <v>10230</v>
      </c>
      <c r="E3430" s="9">
        <v>0</v>
      </c>
      <c r="F3430" s="10" t="str">
        <f>+_01_CODIGOS_Y_COSTOS_xlsm[[#This Row],[FABRICA]]&amp;_01_CODIGOS_Y_COSTOS_xlsm[[#This Row],[CODIGO]]</f>
        <v>IMPORTACIONH2297</v>
      </c>
    </row>
    <row r="3431" spans="1:6" x14ac:dyDescent="0.2">
      <c r="A3431" t="s">
        <v>10411</v>
      </c>
      <c r="B3431" s="10" t="s">
        <v>10231</v>
      </c>
      <c r="C3431" t="s">
        <v>10843</v>
      </c>
      <c r="D3431" t="s">
        <v>10232</v>
      </c>
      <c r="E3431" s="9">
        <v>0</v>
      </c>
      <c r="F3431" s="10" t="str">
        <f>+_01_CODIGOS_Y_COSTOS_xlsm[[#This Row],[FABRICA]]&amp;_01_CODIGOS_Y_COSTOS_xlsm[[#This Row],[CODIGO]]</f>
        <v>IMPORTACIONH2191</v>
      </c>
    </row>
    <row r="3432" spans="1:6" x14ac:dyDescent="0.2">
      <c r="A3432" t="s">
        <v>10411</v>
      </c>
      <c r="B3432" s="10" t="s">
        <v>10233</v>
      </c>
      <c r="C3432" t="s">
        <v>10844</v>
      </c>
      <c r="D3432" t="s">
        <v>10234</v>
      </c>
      <c r="E3432" s="9">
        <v>0</v>
      </c>
      <c r="F3432" s="10" t="str">
        <f>+_01_CODIGOS_Y_COSTOS_xlsm[[#This Row],[FABRICA]]&amp;_01_CODIGOS_Y_COSTOS_xlsm[[#This Row],[CODIGO]]</f>
        <v>IMPORTACIONH2154</v>
      </c>
    </row>
    <row r="3433" spans="1:6" x14ac:dyDescent="0.2">
      <c r="A3433" t="s">
        <v>10411</v>
      </c>
      <c r="B3433" s="10" t="s">
        <v>10235</v>
      </c>
      <c r="C3433" t="s">
        <v>10845</v>
      </c>
      <c r="D3433" t="s">
        <v>10236</v>
      </c>
      <c r="E3433" s="9">
        <v>0</v>
      </c>
      <c r="F3433" s="10" t="str">
        <f>+_01_CODIGOS_Y_COSTOS_xlsm[[#This Row],[FABRICA]]&amp;_01_CODIGOS_Y_COSTOS_xlsm[[#This Row],[CODIGO]]</f>
        <v>IMPORTACIONH2185</v>
      </c>
    </row>
    <row r="3434" spans="1:6" x14ac:dyDescent="0.2">
      <c r="A3434" t="s">
        <v>4141</v>
      </c>
      <c r="B3434" s="10" t="s">
        <v>9055</v>
      </c>
      <c r="C3434" t="s">
        <v>9056</v>
      </c>
      <c r="D3434" t="s">
        <v>9057</v>
      </c>
      <c r="E3434" s="9">
        <v>0</v>
      </c>
      <c r="F3434" s="10" t="str">
        <f>+_01_CODIGOS_Y_COSTOS_xlsm[[#This Row],[FABRICA]]&amp;_01_CODIGOS_Y_COSTOS_xlsm[[#This Row],[CODIGO]]</f>
        <v>ALNATB12</v>
      </c>
    </row>
    <row r="3435" spans="1:6" x14ac:dyDescent="0.2">
      <c r="A3435" t="s">
        <v>4141</v>
      </c>
      <c r="B3435" s="10" t="s">
        <v>9058</v>
      </c>
      <c r="C3435" t="s">
        <v>9059</v>
      </c>
      <c r="D3435" t="s">
        <v>6010</v>
      </c>
      <c r="E3435" s="9">
        <v>1984.92</v>
      </c>
      <c r="F3435" s="10" t="str">
        <f>+_01_CODIGOS_Y_COSTOS_xlsm[[#This Row],[FABRICA]]&amp;_01_CODIGOS_Y_COSTOS_xlsm[[#This Row],[CODIGO]]</f>
        <v>ALNATB11</v>
      </c>
    </row>
    <row r="3436" spans="1:6" x14ac:dyDescent="0.2">
      <c r="A3436" t="s">
        <v>4141</v>
      </c>
      <c r="B3436" s="10" t="s">
        <v>9060</v>
      </c>
      <c r="C3436" t="s">
        <v>9061</v>
      </c>
      <c r="D3436" t="s">
        <v>9062</v>
      </c>
      <c r="E3436" s="9">
        <v>1984.92</v>
      </c>
      <c r="F3436" s="10" t="str">
        <f>+_01_CODIGOS_Y_COSTOS_xlsm[[#This Row],[FABRICA]]&amp;_01_CODIGOS_Y_COSTOS_xlsm[[#This Row],[CODIGO]]</f>
        <v>ALNATB1</v>
      </c>
    </row>
    <row r="3437" spans="1:6" x14ac:dyDescent="0.2">
      <c r="A3437" t="s">
        <v>4141</v>
      </c>
      <c r="B3437" s="10" t="s">
        <v>9063</v>
      </c>
      <c r="C3437" t="s">
        <v>9064</v>
      </c>
      <c r="D3437" t="s">
        <v>9065</v>
      </c>
      <c r="E3437" s="9">
        <v>1984.92</v>
      </c>
      <c r="F3437" s="10" t="str">
        <f>+_01_CODIGOS_Y_COSTOS_xlsm[[#This Row],[FABRICA]]&amp;_01_CODIGOS_Y_COSTOS_xlsm[[#This Row],[CODIGO]]</f>
        <v>ALNATB2</v>
      </c>
    </row>
    <row r="3438" spans="1:6" x14ac:dyDescent="0.2">
      <c r="A3438" t="s">
        <v>4141</v>
      </c>
      <c r="B3438" s="10" t="s">
        <v>9066</v>
      </c>
      <c r="C3438" t="s">
        <v>9067</v>
      </c>
      <c r="D3438" t="s">
        <v>9068</v>
      </c>
      <c r="E3438" s="9">
        <v>1984.92</v>
      </c>
      <c r="F3438" s="10" t="str">
        <f>+_01_CODIGOS_Y_COSTOS_xlsm[[#This Row],[FABRICA]]&amp;_01_CODIGOS_Y_COSTOS_xlsm[[#This Row],[CODIGO]]</f>
        <v>ALNATB36</v>
      </c>
    </row>
    <row r="3439" spans="1:6" x14ac:dyDescent="0.2">
      <c r="A3439" t="s">
        <v>4141</v>
      </c>
      <c r="B3439" s="10" t="s">
        <v>9069</v>
      </c>
      <c r="C3439" t="s">
        <v>9078</v>
      </c>
      <c r="D3439" t="s">
        <v>6010</v>
      </c>
      <c r="E3439" s="9">
        <v>2835.6</v>
      </c>
      <c r="F3439" s="10" t="str">
        <f>+_01_CODIGOS_Y_COSTOS_xlsm[[#This Row],[FABRICA]]&amp;_01_CODIGOS_Y_COSTOS_xlsm[[#This Row],[CODIGO]]</f>
        <v>ALNATB19</v>
      </c>
    </row>
    <row r="3440" spans="1:6" x14ac:dyDescent="0.2">
      <c r="A3440" t="s">
        <v>4141</v>
      </c>
      <c r="B3440" s="10" t="s">
        <v>9070</v>
      </c>
      <c r="C3440" t="s">
        <v>9071</v>
      </c>
      <c r="D3440" t="s">
        <v>9072</v>
      </c>
      <c r="E3440" s="9">
        <v>1984.92</v>
      </c>
      <c r="F3440" s="10" t="str">
        <f>+_01_CODIGOS_Y_COSTOS_xlsm[[#This Row],[FABRICA]]&amp;_01_CODIGOS_Y_COSTOS_xlsm[[#This Row],[CODIGO]]</f>
        <v>ALNATB9</v>
      </c>
    </row>
    <row r="3441" spans="1:6" x14ac:dyDescent="0.2">
      <c r="A3441" t="s">
        <v>4141</v>
      </c>
      <c r="B3441" s="10" t="s">
        <v>9073</v>
      </c>
      <c r="C3441" t="s">
        <v>9074</v>
      </c>
      <c r="D3441" t="s">
        <v>6010</v>
      </c>
      <c r="E3441" s="9">
        <v>1984.92</v>
      </c>
      <c r="F3441" s="10" t="str">
        <f>+_01_CODIGOS_Y_COSTOS_xlsm[[#This Row],[FABRICA]]&amp;_01_CODIGOS_Y_COSTOS_xlsm[[#This Row],[CODIGO]]</f>
        <v>ALNATB10</v>
      </c>
    </row>
    <row r="3442" spans="1:6" x14ac:dyDescent="0.2">
      <c r="A3442" t="s">
        <v>10411</v>
      </c>
      <c r="B3442" s="10" t="s">
        <v>9075</v>
      </c>
      <c r="C3442" t="s">
        <v>6010</v>
      </c>
      <c r="D3442" t="s">
        <v>9076</v>
      </c>
      <c r="E3442" s="9">
        <v>0</v>
      </c>
      <c r="F3442" s="10" t="str">
        <f>+_01_CODIGOS_Y_COSTOS_xlsm[[#This Row],[FABRICA]]&amp;_01_CODIGOS_Y_COSTOS_xlsm[[#This Row],[CODIGO]]</f>
        <v>IMPORTACION0</v>
      </c>
    </row>
    <row r="3443" spans="1:6" x14ac:dyDescent="0.2">
      <c r="A3443" t="s">
        <v>4141</v>
      </c>
      <c r="B3443" s="10" t="s">
        <v>9077</v>
      </c>
      <c r="C3443" t="s">
        <v>9078</v>
      </c>
      <c r="D3443" t="s">
        <v>9079</v>
      </c>
      <c r="E3443" s="9">
        <v>2835.6</v>
      </c>
      <c r="F3443" s="10" t="str">
        <f>+_01_CODIGOS_Y_COSTOS_xlsm[[#This Row],[FABRICA]]&amp;_01_CODIGOS_Y_COSTOS_xlsm[[#This Row],[CODIGO]]</f>
        <v>ALNATB19</v>
      </c>
    </row>
    <row r="3444" spans="1:6" x14ac:dyDescent="0.2">
      <c r="A3444" t="s">
        <v>4141</v>
      </c>
      <c r="B3444" s="10" t="s">
        <v>9080</v>
      </c>
      <c r="C3444" t="s">
        <v>9078</v>
      </c>
      <c r="D3444" t="s">
        <v>9081</v>
      </c>
      <c r="E3444" s="9">
        <v>2835.6</v>
      </c>
      <c r="F3444" s="10" t="str">
        <f>+_01_CODIGOS_Y_COSTOS_xlsm[[#This Row],[FABRICA]]&amp;_01_CODIGOS_Y_COSTOS_xlsm[[#This Row],[CODIGO]]</f>
        <v>ALNATB19</v>
      </c>
    </row>
    <row r="3445" spans="1:6" x14ac:dyDescent="0.2">
      <c r="A3445" t="s">
        <v>4141</v>
      </c>
      <c r="B3445" s="10" t="s">
        <v>9082</v>
      </c>
      <c r="C3445" t="s">
        <v>9083</v>
      </c>
      <c r="D3445" t="s">
        <v>9084</v>
      </c>
      <c r="E3445" s="9">
        <v>2835.6</v>
      </c>
      <c r="F3445" s="10" t="str">
        <f>+_01_CODIGOS_Y_COSTOS_xlsm[[#This Row],[FABRICA]]&amp;_01_CODIGOS_Y_COSTOS_xlsm[[#This Row],[CODIGO]]</f>
        <v>ALNATB21</v>
      </c>
    </row>
    <row r="3446" spans="1:6" x14ac:dyDescent="0.2">
      <c r="A3446" t="s">
        <v>4141</v>
      </c>
      <c r="B3446" s="10" t="s">
        <v>9085</v>
      </c>
      <c r="C3446" t="s">
        <v>9086</v>
      </c>
      <c r="D3446" t="s">
        <v>9087</v>
      </c>
      <c r="E3446" s="9">
        <v>2835.6</v>
      </c>
      <c r="F3446" s="10" t="str">
        <f>+_01_CODIGOS_Y_COSTOS_xlsm[[#This Row],[FABRICA]]&amp;_01_CODIGOS_Y_COSTOS_xlsm[[#This Row],[CODIGO]]</f>
        <v>ALNATB22</v>
      </c>
    </row>
    <row r="3447" spans="1:6" x14ac:dyDescent="0.2">
      <c r="A3447" t="s">
        <v>4141</v>
      </c>
      <c r="B3447" s="10" t="s">
        <v>9088</v>
      </c>
      <c r="C3447" t="s">
        <v>9089</v>
      </c>
      <c r="D3447" t="s">
        <v>9090</v>
      </c>
      <c r="E3447" s="9">
        <v>1984.92</v>
      </c>
      <c r="F3447" s="10" t="str">
        <f>+_01_CODIGOS_Y_COSTOS_xlsm[[#This Row],[FABRICA]]&amp;_01_CODIGOS_Y_COSTOS_xlsm[[#This Row],[CODIGO]]</f>
        <v>ALNATB3</v>
      </c>
    </row>
    <row r="3448" spans="1:6" x14ac:dyDescent="0.2">
      <c r="A3448" t="s">
        <v>4141</v>
      </c>
      <c r="B3448" s="10" t="s">
        <v>9091</v>
      </c>
      <c r="C3448" t="s">
        <v>9092</v>
      </c>
      <c r="D3448" t="s">
        <v>9093</v>
      </c>
      <c r="E3448" s="9">
        <v>0</v>
      </c>
      <c r="F3448" s="10" t="str">
        <f>+_01_CODIGOS_Y_COSTOS_xlsm[[#This Row],[FABRICA]]&amp;_01_CODIGOS_Y_COSTOS_xlsm[[#This Row],[CODIGO]]</f>
        <v>ALNATB04</v>
      </c>
    </row>
    <row r="3449" spans="1:6" x14ac:dyDescent="0.2">
      <c r="A3449" t="s">
        <v>4141</v>
      </c>
      <c r="B3449" s="10" t="s">
        <v>9094</v>
      </c>
      <c r="C3449" t="s">
        <v>9095</v>
      </c>
      <c r="D3449" t="s">
        <v>9096</v>
      </c>
      <c r="E3449" s="9">
        <v>1984.92</v>
      </c>
      <c r="F3449" s="10" t="str">
        <f>+_01_CODIGOS_Y_COSTOS_xlsm[[#This Row],[FABRICA]]&amp;_01_CODIGOS_Y_COSTOS_xlsm[[#This Row],[CODIGO]]</f>
        <v>ALNATB25</v>
      </c>
    </row>
    <row r="3450" spans="1:6" x14ac:dyDescent="0.2">
      <c r="A3450" t="s">
        <v>4141</v>
      </c>
      <c r="B3450" s="10" t="s">
        <v>9097</v>
      </c>
      <c r="C3450" t="s">
        <v>9098</v>
      </c>
      <c r="D3450" t="s">
        <v>9099</v>
      </c>
      <c r="E3450" s="9">
        <v>1984.92</v>
      </c>
      <c r="F3450" s="10" t="str">
        <f>+_01_CODIGOS_Y_COSTOS_xlsm[[#This Row],[FABRICA]]&amp;_01_CODIGOS_Y_COSTOS_xlsm[[#This Row],[CODIGO]]</f>
        <v>ALNATB26</v>
      </c>
    </row>
    <row r="3451" spans="1:6" x14ac:dyDescent="0.2">
      <c r="A3451" t="s">
        <v>10411</v>
      </c>
      <c r="B3451" s="10" t="s">
        <v>9100</v>
      </c>
      <c r="C3451" t="s">
        <v>6010</v>
      </c>
      <c r="D3451" t="s">
        <v>9101</v>
      </c>
      <c r="E3451" s="9">
        <v>0</v>
      </c>
      <c r="F3451" s="10" t="str">
        <f>+_01_CODIGOS_Y_COSTOS_xlsm[[#This Row],[FABRICA]]&amp;_01_CODIGOS_Y_COSTOS_xlsm[[#This Row],[CODIGO]]</f>
        <v>IMPORTACION0</v>
      </c>
    </row>
    <row r="3452" spans="1:6" x14ac:dyDescent="0.2">
      <c r="A3452" t="s">
        <v>4141</v>
      </c>
      <c r="B3452" s="10" t="s">
        <v>9102</v>
      </c>
      <c r="C3452" t="s">
        <v>9103</v>
      </c>
      <c r="D3452" t="s">
        <v>9104</v>
      </c>
      <c r="E3452" s="9">
        <v>2835.6</v>
      </c>
      <c r="F3452" s="10" t="str">
        <f>+_01_CODIGOS_Y_COSTOS_xlsm[[#This Row],[FABRICA]]&amp;_01_CODIGOS_Y_COSTOS_xlsm[[#This Row],[CODIGO]]</f>
        <v>ALNATB6</v>
      </c>
    </row>
    <row r="3453" spans="1:6" x14ac:dyDescent="0.2">
      <c r="A3453" t="s">
        <v>4141</v>
      </c>
      <c r="B3453" s="10" t="s">
        <v>9105</v>
      </c>
      <c r="C3453" t="s">
        <v>9106</v>
      </c>
      <c r="D3453" t="s">
        <v>9107</v>
      </c>
      <c r="E3453" s="9">
        <v>1984.92</v>
      </c>
      <c r="F3453" s="10" t="str">
        <f>+_01_CODIGOS_Y_COSTOS_xlsm[[#This Row],[FABRICA]]&amp;_01_CODIGOS_Y_COSTOS_xlsm[[#This Row],[CODIGO]]</f>
        <v>ALNATB16</v>
      </c>
    </row>
    <row r="3454" spans="1:6" x14ac:dyDescent="0.2">
      <c r="A3454" t="s">
        <v>4141</v>
      </c>
      <c r="B3454" s="10" t="s">
        <v>9108</v>
      </c>
      <c r="C3454" t="s">
        <v>9109</v>
      </c>
      <c r="D3454" t="s">
        <v>9110</v>
      </c>
      <c r="E3454" s="9">
        <v>2835.6</v>
      </c>
      <c r="F3454" s="10" t="str">
        <f>+_01_CODIGOS_Y_COSTOS_xlsm[[#This Row],[FABRICA]]&amp;_01_CODIGOS_Y_COSTOS_xlsm[[#This Row],[CODIGO]]</f>
        <v>ALNATB7</v>
      </c>
    </row>
    <row r="3455" spans="1:6" x14ac:dyDescent="0.2">
      <c r="A3455" t="s">
        <v>10411</v>
      </c>
      <c r="B3455" s="10" t="s">
        <v>9111</v>
      </c>
      <c r="C3455" t="s">
        <v>6010</v>
      </c>
      <c r="D3455" t="s">
        <v>9057</v>
      </c>
      <c r="E3455" s="9">
        <v>0</v>
      </c>
      <c r="F3455" s="10" t="str">
        <f>+_01_CODIGOS_Y_COSTOS_xlsm[[#This Row],[FABRICA]]&amp;_01_CODIGOS_Y_COSTOS_xlsm[[#This Row],[CODIGO]]</f>
        <v>IMPORTACION0</v>
      </c>
    </row>
    <row r="3456" spans="1:6" x14ac:dyDescent="0.2">
      <c r="A3456" t="s">
        <v>4141</v>
      </c>
      <c r="B3456" s="10" t="s">
        <v>9112</v>
      </c>
      <c r="C3456" t="s">
        <v>9113</v>
      </c>
      <c r="D3456" t="s">
        <v>9114</v>
      </c>
      <c r="E3456" s="9">
        <v>0</v>
      </c>
      <c r="F3456" s="10" t="str">
        <f>+_01_CODIGOS_Y_COSTOS_xlsm[[#This Row],[FABRICA]]&amp;_01_CODIGOS_Y_COSTOS_xlsm[[#This Row],[CODIGO]]</f>
        <v>ALNATBU4</v>
      </c>
    </row>
    <row r="3457" spans="1:6" x14ac:dyDescent="0.2">
      <c r="A3457" t="s">
        <v>4141</v>
      </c>
      <c r="B3457" s="10" t="s">
        <v>9115</v>
      </c>
      <c r="C3457" t="s">
        <v>9116</v>
      </c>
      <c r="D3457" t="s">
        <v>9117</v>
      </c>
      <c r="E3457" s="9">
        <v>1984.92</v>
      </c>
      <c r="F3457" s="10" t="str">
        <f>+_01_CODIGOS_Y_COSTOS_xlsm[[#This Row],[FABRICA]]&amp;_01_CODIGOS_Y_COSTOS_xlsm[[#This Row],[CODIGO]]</f>
        <v>ALNATB35</v>
      </c>
    </row>
    <row r="3458" spans="1:6" x14ac:dyDescent="0.2">
      <c r="A3458" t="s">
        <v>4141</v>
      </c>
      <c r="B3458" s="10" t="s">
        <v>9118</v>
      </c>
      <c r="C3458" t="s">
        <v>9119</v>
      </c>
      <c r="D3458" t="s">
        <v>9120</v>
      </c>
      <c r="E3458" s="9">
        <v>964.10400000000004</v>
      </c>
      <c r="F3458" s="10" t="str">
        <f>+_01_CODIGOS_Y_COSTOS_xlsm[[#This Row],[FABRICA]]&amp;_01_CODIGOS_Y_COSTOS_xlsm[[#This Row],[CODIGO]]</f>
        <v>ALNATB56</v>
      </c>
    </row>
    <row r="3459" spans="1:6" x14ac:dyDescent="0.2">
      <c r="A3459" t="s">
        <v>4141</v>
      </c>
      <c r="B3459" s="10" t="s">
        <v>9121</v>
      </c>
      <c r="C3459" t="s">
        <v>9122</v>
      </c>
      <c r="D3459" t="s">
        <v>9123</v>
      </c>
      <c r="E3459" s="9">
        <v>964.10400000000004</v>
      </c>
      <c r="F3459" s="10" t="str">
        <f>+_01_CODIGOS_Y_COSTOS_xlsm[[#This Row],[FABRICA]]&amp;_01_CODIGOS_Y_COSTOS_xlsm[[#This Row],[CODIGO]]</f>
        <v>ALNATB50</v>
      </c>
    </row>
    <row r="3460" spans="1:6" x14ac:dyDescent="0.2">
      <c r="A3460" t="s">
        <v>4141</v>
      </c>
      <c r="B3460" s="10" t="s">
        <v>9124</v>
      </c>
      <c r="C3460" t="s">
        <v>9125</v>
      </c>
      <c r="D3460" t="s">
        <v>9126</v>
      </c>
      <c r="E3460" s="9">
        <v>964.10400000000004</v>
      </c>
      <c r="F3460" s="10" t="str">
        <f>+_01_CODIGOS_Y_COSTOS_xlsm[[#This Row],[FABRICA]]&amp;_01_CODIGOS_Y_COSTOS_xlsm[[#This Row],[CODIGO]]</f>
        <v>ALNATB63</v>
      </c>
    </row>
    <row r="3461" spans="1:6" x14ac:dyDescent="0.2">
      <c r="A3461" t="s">
        <v>4141</v>
      </c>
      <c r="B3461" s="10" t="s">
        <v>9127</v>
      </c>
      <c r="C3461" t="s">
        <v>9128</v>
      </c>
      <c r="D3461" t="s">
        <v>9129</v>
      </c>
      <c r="E3461" s="9">
        <v>964.10400000000004</v>
      </c>
      <c r="F3461" s="10" t="str">
        <f>+_01_CODIGOS_Y_COSTOS_xlsm[[#This Row],[FABRICA]]&amp;_01_CODIGOS_Y_COSTOS_xlsm[[#This Row],[CODIGO]]</f>
        <v>ALNATB51</v>
      </c>
    </row>
    <row r="3462" spans="1:6" x14ac:dyDescent="0.2">
      <c r="A3462" t="s">
        <v>10411</v>
      </c>
      <c r="B3462" s="10" t="s">
        <v>9130</v>
      </c>
      <c r="C3462" t="s">
        <v>6010</v>
      </c>
      <c r="D3462" t="s">
        <v>9131</v>
      </c>
      <c r="E3462" s="9">
        <v>0</v>
      </c>
      <c r="F3462" s="10" t="str">
        <f>+_01_CODIGOS_Y_COSTOS_xlsm[[#This Row],[FABRICA]]&amp;_01_CODIGOS_Y_COSTOS_xlsm[[#This Row],[CODIGO]]</f>
        <v>IMPORTACION0</v>
      </c>
    </row>
    <row r="3463" spans="1:6" x14ac:dyDescent="0.2">
      <c r="A3463" t="s">
        <v>10411</v>
      </c>
      <c r="B3463" s="10" t="s">
        <v>9132</v>
      </c>
      <c r="C3463" t="s">
        <v>6010</v>
      </c>
      <c r="D3463" t="s">
        <v>9057</v>
      </c>
      <c r="E3463" s="9">
        <v>0</v>
      </c>
      <c r="F3463" s="10" t="str">
        <f>+_01_CODIGOS_Y_COSTOS_xlsm[[#This Row],[FABRICA]]&amp;_01_CODIGOS_Y_COSTOS_xlsm[[#This Row],[CODIGO]]</f>
        <v>IMPORTACION0</v>
      </c>
    </row>
    <row r="3464" spans="1:6" x14ac:dyDescent="0.2">
      <c r="A3464" t="s">
        <v>10411</v>
      </c>
      <c r="B3464" s="10" t="s">
        <v>9133</v>
      </c>
      <c r="C3464" t="s">
        <v>6010</v>
      </c>
      <c r="D3464" t="s">
        <v>9134</v>
      </c>
      <c r="E3464" s="9">
        <v>0</v>
      </c>
      <c r="F3464" s="10" t="str">
        <f>+_01_CODIGOS_Y_COSTOS_xlsm[[#This Row],[FABRICA]]&amp;_01_CODIGOS_Y_COSTOS_xlsm[[#This Row],[CODIGO]]</f>
        <v>IMPORTACION0</v>
      </c>
    </row>
    <row r="3465" spans="1:6" x14ac:dyDescent="0.2">
      <c r="A3465" t="s">
        <v>4141</v>
      </c>
      <c r="B3465" s="10" t="s">
        <v>9135</v>
      </c>
      <c r="C3465" t="s">
        <v>9136</v>
      </c>
      <c r="D3465" t="s">
        <v>9137</v>
      </c>
      <c r="E3465" s="9">
        <v>1984.92</v>
      </c>
      <c r="F3465" s="10" t="str">
        <f>+_01_CODIGOS_Y_COSTOS_xlsm[[#This Row],[FABRICA]]&amp;_01_CODIGOS_Y_COSTOS_xlsm[[#This Row],[CODIGO]]</f>
        <v>ALNATBU1</v>
      </c>
    </row>
    <row r="3466" spans="1:6" x14ac:dyDescent="0.2">
      <c r="A3466" t="s">
        <v>4141</v>
      </c>
      <c r="B3466" s="10" t="s">
        <v>9138</v>
      </c>
      <c r="C3466" t="s">
        <v>9139</v>
      </c>
      <c r="D3466" t="s">
        <v>9140</v>
      </c>
      <c r="E3466" s="9">
        <v>1984.92</v>
      </c>
      <c r="F3466" s="10" t="str">
        <f>+_01_CODIGOS_Y_COSTOS_xlsm[[#This Row],[FABRICA]]&amp;_01_CODIGOS_Y_COSTOS_xlsm[[#This Row],[CODIGO]]</f>
        <v>ALNATBU2</v>
      </c>
    </row>
    <row r="3467" spans="1:6" x14ac:dyDescent="0.2">
      <c r="A3467" t="s">
        <v>4141</v>
      </c>
      <c r="B3467" s="10" t="s">
        <v>9141</v>
      </c>
      <c r="C3467" t="s">
        <v>4702</v>
      </c>
      <c r="D3467" t="s">
        <v>9142</v>
      </c>
      <c r="E3467" s="9">
        <v>2098.3440000000001</v>
      </c>
      <c r="F3467" s="10" t="str">
        <f>+_01_CODIGOS_Y_COSTOS_xlsm[[#This Row],[FABRICA]]&amp;_01_CODIGOS_Y_COSTOS_xlsm[[#This Row],[CODIGO]]</f>
        <v>ALNATD1</v>
      </c>
    </row>
    <row r="3468" spans="1:6" x14ac:dyDescent="0.2">
      <c r="A3468" t="s">
        <v>4141</v>
      </c>
      <c r="B3468" s="10" t="s">
        <v>9143</v>
      </c>
      <c r="C3468" t="s">
        <v>4703</v>
      </c>
      <c r="D3468" t="s">
        <v>9144</v>
      </c>
      <c r="E3468" s="9">
        <v>2098.3440000000001</v>
      </c>
      <c r="F3468" s="10" t="str">
        <f>+_01_CODIGOS_Y_COSTOS_xlsm[[#This Row],[FABRICA]]&amp;_01_CODIGOS_Y_COSTOS_xlsm[[#This Row],[CODIGO]]</f>
        <v>ALNATD2</v>
      </c>
    </row>
    <row r="3469" spans="1:6" x14ac:dyDescent="0.2">
      <c r="A3469" t="s">
        <v>4141</v>
      </c>
      <c r="B3469" s="10" t="s">
        <v>9145</v>
      </c>
      <c r="C3469" t="s">
        <v>9146</v>
      </c>
      <c r="D3469" t="s">
        <v>9147</v>
      </c>
      <c r="E3469" s="9">
        <v>2211.768</v>
      </c>
      <c r="F3469" s="10" t="str">
        <f>+_01_CODIGOS_Y_COSTOS_xlsm[[#This Row],[FABRICA]]&amp;_01_CODIGOS_Y_COSTOS_xlsm[[#This Row],[CODIGO]]</f>
        <v>ALNATD20</v>
      </c>
    </row>
    <row r="3470" spans="1:6" x14ac:dyDescent="0.2">
      <c r="A3470" t="s">
        <v>4141</v>
      </c>
      <c r="B3470" s="10" t="s">
        <v>9148</v>
      </c>
      <c r="C3470" t="s">
        <v>9149</v>
      </c>
      <c r="D3470" t="s">
        <v>9150</v>
      </c>
      <c r="E3470" s="9">
        <v>2098.3440000000001</v>
      </c>
      <c r="F3470" s="10" t="str">
        <f>+_01_CODIGOS_Y_COSTOS_xlsm[[#This Row],[FABRICA]]&amp;_01_CODIGOS_Y_COSTOS_xlsm[[#This Row],[CODIGO]]</f>
        <v>ALNATD12</v>
      </c>
    </row>
    <row r="3471" spans="1:6" x14ac:dyDescent="0.2">
      <c r="A3471" t="s">
        <v>4141</v>
      </c>
      <c r="B3471" s="10" t="s">
        <v>9151</v>
      </c>
      <c r="C3471" t="s">
        <v>9152</v>
      </c>
      <c r="D3471" t="s">
        <v>9153</v>
      </c>
      <c r="E3471" s="9">
        <v>0</v>
      </c>
      <c r="F3471" s="10" t="str">
        <f>+_01_CODIGOS_Y_COSTOS_xlsm[[#This Row],[FABRICA]]&amp;_01_CODIGOS_Y_COSTOS_xlsm[[#This Row],[CODIGO]]</f>
        <v>ALNATDU06</v>
      </c>
    </row>
    <row r="3472" spans="1:6" x14ac:dyDescent="0.2">
      <c r="A3472" t="s">
        <v>4141</v>
      </c>
      <c r="B3472" s="10" t="s">
        <v>9154</v>
      </c>
      <c r="C3472" t="s">
        <v>9155</v>
      </c>
      <c r="D3472" t="s">
        <v>9156</v>
      </c>
      <c r="E3472" s="9">
        <v>2098.3440000000001</v>
      </c>
      <c r="F3472" s="10" t="str">
        <f>+_01_CODIGOS_Y_COSTOS_xlsm[[#This Row],[FABRICA]]&amp;_01_CODIGOS_Y_COSTOS_xlsm[[#This Row],[CODIGO]]</f>
        <v>ALNATDU7</v>
      </c>
    </row>
    <row r="3473" spans="1:6" x14ac:dyDescent="0.2">
      <c r="A3473" t="s">
        <v>10411</v>
      </c>
      <c r="B3473" s="10" t="s">
        <v>9157</v>
      </c>
      <c r="C3473" t="s">
        <v>6010</v>
      </c>
      <c r="D3473" t="s">
        <v>9158</v>
      </c>
      <c r="E3473" s="9">
        <v>0</v>
      </c>
      <c r="F3473" s="10" t="str">
        <f>+_01_CODIGOS_Y_COSTOS_xlsm[[#This Row],[FABRICA]]&amp;_01_CODIGOS_Y_COSTOS_xlsm[[#This Row],[CODIGO]]</f>
        <v>IMPORTACION0</v>
      </c>
    </row>
    <row r="3474" spans="1:6" x14ac:dyDescent="0.2">
      <c r="A3474" t="s">
        <v>4141</v>
      </c>
      <c r="B3474" s="10" t="s">
        <v>9159</v>
      </c>
      <c r="C3474" t="s">
        <v>9160</v>
      </c>
      <c r="D3474" t="s">
        <v>9161</v>
      </c>
      <c r="E3474" s="9">
        <v>2098.3440000000001</v>
      </c>
      <c r="F3474" s="10" t="str">
        <f>+_01_CODIGOS_Y_COSTOS_xlsm[[#This Row],[FABRICA]]&amp;_01_CODIGOS_Y_COSTOS_xlsm[[#This Row],[CODIGO]]</f>
        <v>ALNATDU14A</v>
      </c>
    </row>
    <row r="3475" spans="1:6" x14ac:dyDescent="0.2">
      <c r="A3475" t="s">
        <v>4141</v>
      </c>
      <c r="B3475" s="10" t="s">
        <v>9162</v>
      </c>
      <c r="C3475" t="s">
        <v>9163</v>
      </c>
      <c r="D3475" t="s">
        <v>9164</v>
      </c>
      <c r="E3475" s="9">
        <v>2098.3440000000001</v>
      </c>
      <c r="F3475" s="10" t="str">
        <f>+_01_CODIGOS_Y_COSTOS_xlsm[[#This Row],[FABRICA]]&amp;_01_CODIGOS_Y_COSTOS_xlsm[[#This Row],[CODIGO]]</f>
        <v>ALNATDU15A</v>
      </c>
    </row>
    <row r="3476" spans="1:6" x14ac:dyDescent="0.2">
      <c r="A3476" t="s">
        <v>4141</v>
      </c>
      <c r="B3476" s="10" t="s">
        <v>9165</v>
      </c>
      <c r="C3476" t="s">
        <v>9166</v>
      </c>
      <c r="D3476" t="s">
        <v>9167</v>
      </c>
      <c r="E3476" s="9">
        <v>2098.3440000000001</v>
      </c>
      <c r="F3476" s="10" t="str">
        <f>+_01_CODIGOS_Y_COSTOS_xlsm[[#This Row],[FABRICA]]&amp;_01_CODIGOS_Y_COSTOS_xlsm[[#This Row],[CODIGO]]</f>
        <v>ALNATDU3</v>
      </c>
    </row>
    <row r="3477" spans="1:6" x14ac:dyDescent="0.2">
      <c r="A3477" t="s">
        <v>4141</v>
      </c>
      <c r="B3477" s="10" t="s">
        <v>9168</v>
      </c>
      <c r="C3477" t="s">
        <v>9169</v>
      </c>
      <c r="D3477" t="s">
        <v>9170</v>
      </c>
      <c r="E3477" s="9">
        <v>2098.3440000000001</v>
      </c>
      <c r="F3477" s="10" t="str">
        <f>+_01_CODIGOS_Y_COSTOS_xlsm[[#This Row],[FABRICA]]&amp;_01_CODIGOS_Y_COSTOS_xlsm[[#This Row],[CODIGO]]</f>
        <v>ALNATDU4</v>
      </c>
    </row>
    <row r="3478" spans="1:6" x14ac:dyDescent="0.2">
      <c r="A3478" t="s">
        <v>10411</v>
      </c>
      <c r="B3478" s="10" t="s">
        <v>9171</v>
      </c>
      <c r="C3478" t="s">
        <v>6010</v>
      </c>
      <c r="D3478" t="s">
        <v>9172</v>
      </c>
      <c r="E3478" s="9">
        <v>0</v>
      </c>
      <c r="F3478" s="10" t="str">
        <f>+_01_CODIGOS_Y_COSTOS_xlsm[[#This Row],[FABRICA]]&amp;_01_CODIGOS_Y_COSTOS_xlsm[[#This Row],[CODIGO]]</f>
        <v>IMPORTACION0</v>
      </c>
    </row>
    <row r="3479" spans="1:6" x14ac:dyDescent="0.2">
      <c r="A3479" t="s">
        <v>10411</v>
      </c>
      <c r="B3479" s="10" t="s">
        <v>9173</v>
      </c>
      <c r="C3479" t="s">
        <v>6010</v>
      </c>
      <c r="D3479" t="s">
        <v>9174</v>
      </c>
      <c r="E3479" s="9">
        <v>0</v>
      </c>
      <c r="F3479" s="10" t="str">
        <f>+_01_CODIGOS_Y_COSTOS_xlsm[[#This Row],[FABRICA]]&amp;_01_CODIGOS_Y_COSTOS_xlsm[[#This Row],[CODIGO]]</f>
        <v>IMPORTACION0</v>
      </c>
    </row>
    <row r="3480" spans="1:6" x14ac:dyDescent="0.2">
      <c r="A3480" t="s">
        <v>10411</v>
      </c>
      <c r="B3480" s="10" t="s">
        <v>9175</v>
      </c>
      <c r="C3480" t="s">
        <v>6010</v>
      </c>
      <c r="D3480" t="s">
        <v>9176</v>
      </c>
      <c r="E3480" s="9">
        <v>0</v>
      </c>
      <c r="F3480" s="10" t="str">
        <f>+_01_CODIGOS_Y_COSTOS_xlsm[[#This Row],[FABRICA]]&amp;_01_CODIGOS_Y_COSTOS_xlsm[[#This Row],[CODIGO]]</f>
        <v>IMPORTACION0</v>
      </c>
    </row>
    <row r="3481" spans="1:6" x14ac:dyDescent="0.2">
      <c r="A3481" t="s">
        <v>10411</v>
      </c>
      <c r="B3481" s="10" t="s">
        <v>9177</v>
      </c>
      <c r="C3481" t="s">
        <v>6010</v>
      </c>
      <c r="D3481" t="s">
        <v>9178</v>
      </c>
      <c r="E3481" s="9">
        <v>0</v>
      </c>
      <c r="F3481" s="10" t="str">
        <f>+_01_CODIGOS_Y_COSTOS_xlsm[[#This Row],[FABRICA]]&amp;_01_CODIGOS_Y_COSTOS_xlsm[[#This Row],[CODIGO]]</f>
        <v>IMPORTACION0</v>
      </c>
    </row>
    <row r="3482" spans="1:6" x14ac:dyDescent="0.2">
      <c r="A3482" t="s">
        <v>4141</v>
      </c>
      <c r="B3482" s="10" t="s">
        <v>9179</v>
      </c>
      <c r="C3482" t="s">
        <v>9180</v>
      </c>
      <c r="D3482" t="s">
        <v>9181</v>
      </c>
      <c r="E3482" s="9">
        <v>2211.768</v>
      </c>
      <c r="F3482" s="10" t="str">
        <f>+_01_CODIGOS_Y_COSTOS_xlsm[[#This Row],[FABRICA]]&amp;_01_CODIGOS_Y_COSTOS_xlsm[[#This Row],[CODIGO]]</f>
        <v>ALNATE7</v>
      </c>
    </row>
    <row r="3483" spans="1:6" x14ac:dyDescent="0.2">
      <c r="A3483" t="s">
        <v>4141</v>
      </c>
      <c r="B3483" s="10" t="s">
        <v>9182</v>
      </c>
      <c r="C3483" t="s">
        <v>9183</v>
      </c>
      <c r="D3483" t="s">
        <v>9184</v>
      </c>
      <c r="E3483" s="9">
        <v>2211.768</v>
      </c>
      <c r="F3483" s="10" t="str">
        <f>+_01_CODIGOS_Y_COSTOS_xlsm[[#This Row],[FABRICA]]&amp;_01_CODIGOS_Y_COSTOS_xlsm[[#This Row],[CODIGO]]</f>
        <v>ALNATE8</v>
      </c>
    </row>
    <row r="3484" spans="1:6" x14ac:dyDescent="0.2">
      <c r="A3484" t="s">
        <v>4141</v>
      </c>
      <c r="B3484" s="10" t="s">
        <v>9185</v>
      </c>
      <c r="C3484" t="s">
        <v>9186</v>
      </c>
      <c r="D3484" t="s">
        <v>9187</v>
      </c>
      <c r="E3484" s="9">
        <v>2211.768</v>
      </c>
      <c r="F3484" s="10" t="str">
        <f>+_01_CODIGOS_Y_COSTOS_xlsm[[#This Row],[FABRICA]]&amp;_01_CODIGOS_Y_COSTOS_xlsm[[#This Row],[CODIGO]]</f>
        <v>ALNATE9</v>
      </c>
    </row>
    <row r="3485" spans="1:6" x14ac:dyDescent="0.2">
      <c r="A3485" t="s">
        <v>4141</v>
      </c>
      <c r="B3485" s="10" t="s">
        <v>9188</v>
      </c>
      <c r="C3485" t="s">
        <v>9189</v>
      </c>
      <c r="D3485" t="s">
        <v>9190</v>
      </c>
      <c r="E3485" s="9">
        <v>2211.768</v>
      </c>
      <c r="F3485" s="10" t="str">
        <f>+_01_CODIGOS_Y_COSTOS_xlsm[[#This Row],[FABRICA]]&amp;_01_CODIGOS_Y_COSTOS_xlsm[[#This Row],[CODIGO]]</f>
        <v>ALNATE10</v>
      </c>
    </row>
    <row r="3486" spans="1:6" x14ac:dyDescent="0.2">
      <c r="A3486" t="s">
        <v>4141</v>
      </c>
      <c r="B3486" s="10" t="s">
        <v>9191</v>
      </c>
      <c r="C3486" t="s">
        <v>9192</v>
      </c>
      <c r="D3486" t="s">
        <v>9193</v>
      </c>
      <c r="E3486" s="9">
        <v>1190.952</v>
      </c>
      <c r="F3486" s="10" t="str">
        <f>+_01_CODIGOS_Y_COSTOS_xlsm[[#This Row],[FABRICA]]&amp;_01_CODIGOS_Y_COSTOS_xlsm[[#This Row],[CODIGO]]</f>
        <v>ALNATE51</v>
      </c>
    </row>
    <row r="3487" spans="1:6" x14ac:dyDescent="0.2">
      <c r="A3487" t="s">
        <v>10411</v>
      </c>
      <c r="B3487" s="10" t="s">
        <v>9194</v>
      </c>
      <c r="C3487" t="s">
        <v>6010</v>
      </c>
      <c r="D3487" t="s">
        <v>9195</v>
      </c>
      <c r="E3487" s="9">
        <v>0</v>
      </c>
      <c r="F3487" s="10" t="str">
        <f>+_01_CODIGOS_Y_COSTOS_xlsm[[#This Row],[FABRICA]]&amp;_01_CODIGOS_Y_COSTOS_xlsm[[#This Row],[CODIGO]]</f>
        <v>IMPORTACION0</v>
      </c>
    </row>
    <row r="3488" spans="1:6" x14ac:dyDescent="0.2">
      <c r="A3488" t="s">
        <v>4141</v>
      </c>
      <c r="B3488" s="10" t="s">
        <v>9196</v>
      </c>
      <c r="C3488" t="s">
        <v>9197</v>
      </c>
      <c r="D3488" t="s">
        <v>9198</v>
      </c>
      <c r="E3488" s="9">
        <v>1190.952</v>
      </c>
      <c r="F3488" s="10" t="str">
        <f>+_01_CODIGOS_Y_COSTOS_xlsm[[#This Row],[FABRICA]]&amp;_01_CODIGOS_Y_COSTOS_xlsm[[#This Row],[CODIGO]]</f>
        <v>ALNATE50</v>
      </c>
    </row>
    <row r="3489" spans="1:6" x14ac:dyDescent="0.2">
      <c r="A3489" t="s">
        <v>10411</v>
      </c>
      <c r="B3489" s="10" t="s">
        <v>10240</v>
      </c>
      <c r="C3489" t="s">
        <v>10846</v>
      </c>
      <c r="D3489" t="s">
        <v>10241</v>
      </c>
      <c r="E3489" s="9">
        <v>0</v>
      </c>
      <c r="F3489" s="10" t="str">
        <f>+_01_CODIGOS_Y_COSTOS_xlsm[[#This Row],[FABRICA]]&amp;_01_CODIGOS_Y_COSTOS_xlsm[[#This Row],[CODIGO]]</f>
        <v>IMPORTACIONC0400</v>
      </c>
    </row>
    <row r="3490" spans="1:6" x14ac:dyDescent="0.2">
      <c r="A3490" t="s">
        <v>10411</v>
      </c>
      <c r="B3490" s="10" t="s">
        <v>10242</v>
      </c>
      <c r="C3490" t="s">
        <v>10847</v>
      </c>
      <c r="D3490" t="s">
        <v>10243</v>
      </c>
      <c r="E3490" s="9">
        <v>0</v>
      </c>
      <c r="F3490" s="10" t="str">
        <f>+_01_CODIGOS_Y_COSTOS_xlsm[[#This Row],[FABRICA]]&amp;_01_CODIGOS_Y_COSTOS_xlsm[[#This Row],[CODIGO]]</f>
        <v>IMPORTACIONC0446</v>
      </c>
    </row>
    <row r="3491" spans="1:6" x14ac:dyDescent="0.2">
      <c r="A3491" t="s">
        <v>10411</v>
      </c>
      <c r="B3491" s="10" t="s">
        <v>10244</v>
      </c>
      <c r="C3491" t="s">
        <v>6010</v>
      </c>
      <c r="D3491" t="s">
        <v>10245</v>
      </c>
      <c r="E3491" s="9">
        <v>0</v>
      </c>
      <c r="F3491" s="10" t="str">
        <f>+_01_CODIGOS_Y_COSTOS_xlsm[[#This Row],[FABRICA]]&amp;_01_CODIGOS_Y_COSTOS_xlsm[[#This Row],[CODIGO]]</f>
        <v>IMPORTACION0</v>
      </c>
    </row>
    <row r="3492" spans="1:6" x14ac:dyDescent="0.2">
      <c r="A3492" t="s">
        <v>10411</v>
      </c>
      <c r="B3492" s="10" t="s">
        <v>10246</v>
      </c>
      <c r="C3492" t="s">
        <v>10848</v>
      </c>
      <c r="D3492" t="s">
        <v>10247</v>
      </c>
      <c r="E3492" s="9">
        <v>63.879199999999997</v>
      </c>
      <c r="F3492" s="10" t="str">
        <f>+_01_CODIGOS_Y_COSTOS_xlsm[[#This Row],[FABRICA]]&amp;_01_CODIGOS_Y_COSTOS_xlsm[[#This Row],[CODIGO]]</f>
        <v>IMPORTACIONC0412</v>
      </c>
    </row>
    <row r="3493" spans="1:6" x14ac:dyDescent="0.2">
      <c r="A3493" t="s">
        <v>10411</v>
      </c>
      <c r="B3493" s="10" t="s">
        <v>10248</v>
      </c>
      <c r="C3493" t="s">
        <v>10849</v>
      </c>
      <c r="D3493" t="s">
        <v>10249</v>
      </c>
      <c r="E3493" s="9">
        <v>0</v>
      </c>
      <c r="F3493" s="10" t="str">
        <f>+_01_CODIGOS_Y_COSTOS_xlsm[[#This Row],[FABRICA]]&amp;_01_CODIGOS_Y_COSTOS_xlsm[[#This Row],[CODIGO]]</f>
        <v>IMPORTACIONC0405</v>
      </c>
    </row>
    <row r="3494" spans="1:6" x14ac:dyDescent="0.2">
      <c r="A3494" t="s">
        <v>10411</v>
      </c>
      <c r="B3494" s="10" t="s">
        <v>10250</v>
      </c>
      <c r="C3494" t="s">
        <v>10850</v>
      </c>
      <c r="D3494" t="s">
        <v>10251</v>
      </c>
      <c r="E3494" s="9">
        <v>0</v>
      </c>
      <c r="F3494" s="10" t="str">
        <f>+_01_CODIGOS_Y_COSTOS_xlsm[[#This Row],[FABRICA]]&amp;_01_CODIGOS_Y_COSTOS_xlsm[[#This Row],[CODIGO]]</f>
        <v>IMPORTACIONC0406</v>
      </c>
    </row>
    <row r="3495" spans="1:6" x14ac:dyDescent="0.2">
      <c r="A3495" t="s">
        <v>10411</v>
      </c>
      <c r="B3495" s="10" t="s">
        <v>10252</v>
      </c>
      <c r="C3495" t="s">
        <v>10851</v>
      </c>
      <c r="D3495" t="s">
        <v>10253</v>
      </c>
      <c r="E3495" s="9">
        <v>0</v>
      </c>
      <c r="F3495" s="10" t="str">
        <f>+_01_CODIGOS_Y_COSTOS_xlsm[[#This Row],[FABRICA]]&amp;_01_CODIGOS_Y_COSTOS_xlsm[[#This Row],[CODIGO]]</f>
        <v>IMPORTACIONC3407</v>
      </c>
    </row>
    <row r="3496" spans="1:6" x14ac:dyDescent="0.2">
      <c r="A3496" t="s">
        <v>10411</v>
      </c>
      <c r="B3496" s="10" t="s">
        <v>10254</v>
      </c>
      <c r="C3496" t="s">
        <v>10852</v>
      </c>
      <c r="D3496" t="s">
        <v>10255</v>
      </c>
      <c r="E3496" s="9">
        <v>0</v>
      </c>
      <c r="F3496" s="10" t="str">
        <f>+_01_CODIGOS_Y_COSTOS_xlsm[[#This Row],[FABRICA]]&amp;_01_CODIGOS_Y_COSTOS_xlsm[[#This Row],[CODIGO]]</f>
        <v>IMPORTACIONC0863</v>
      </c>
    </row>
    <row r="3497" spans="1:6" x14ac:dyDescent="0.2">
      <c r="A3497" t="s">
        <v>10411</v>
      </c>
      <c r="B3497" s="10" t="s">
        <v>10256</v>
      </c>
      <c r="C3497" t="s">
        <v>10853</v>
      </c>
      <c r="D3497" t="s">
        <v>10257</v>
      </c>
      <c r="E3497" s="9">
        <v>0</v>
      </c>
      <c r="F3497" s="10" t="str">
        <f>+_01_CODIGOS_Y_COSTOS_xlsm[[#This Row],[FABRICA]]&amp;_01_CODIGOS_Y_COSTOS_xlsm[[#This Row],[CODIGO]]</f>
        <v>IMPORTACIONC0407</v>
      </c>
    </row>
    <row r="3498" spans="1:6" x14ac:dyDescent="0.2">
      <c r="A3498" t="s">
        <v>10411</v>
      </c>
      <c r="B3498" s="10" t="s">
        <v>10258</v>
      </c>
      <c r="C3498" t="s">
        <v>10854</v>
      </c>
      <c r="D3498" t="s">
        <v>10259</v>
      </c>
      <c r="E3498" s="9">
        <v>0</v>
      </c>
      <c r="F3498" s="10" t="str">
        <f>+_01_CODIGOS_Y_COSTOS_xlsm[[#This Row],[FABRICA]]&amp;_01_CODIGOS_Y_COSTOS_xlsm[[#This Row],[CODIGO]]</f>
        <v>IMPORTACIONC0441</v>
      </c>
    </row>
    <row r="3499" spans="1:6" x14ac:dyDescent="0.2">
      <c r="A3499" t="s">
        <v>10411</v>
      </c>
      <c r="B3499" s="10" t="s">
        <v>10260</v>
      </c>
      <c r="C3499" t="s">
        <v>10855</v>
      </c>
      <c r="D3499" t="s">
        <v>10261</v>
      </c>
      <c r="E3499" s="9">
        <v>0</v>
      </c>
      <c r="F3499" s="10" t="str">
        <f>+_01_CODIGOS_Y_COSTOS_xlsm[[#This Row],[FABRICA]]&amp;_01_CODIGOS_Y_COSTOS_xlsm[[#This Row],[CODIGO]]</f>
        <v>IMPORTACIONC0505</v>
      </c>
    </row>
    <row r="3500" spans="1:6" x14ac:dyDescent="0.2">
      <c r="A3500" t="s">
        <v>10411</v>
      </c>
      <c r="B3500" s="10" t="s">
        <v>10262</v>
      </c>
      <c r="C3500" t="s">
        <v>10856</v>
      </c>
      <c r="D3500" t="s">
        <v>10263</v>
      </c>
      <c r="E3500" s="9">
        <v>113.24039999999999</v>
      </c>
      <c r="F3500" s="10" t="str">
        <f>+_01_CODIGOS_Y_COSTOS_xlsm[[#This Row],[FABRICA]]&amp;_01_CODIGOS_Y_COSTOS_xlsm[[#This Row],[CODIGO]]</f>
        <v>IMPORTACIONC0838</v>
      </c>
    </row>
    <row r="3501" spans="1:6" x14ac:dyDescent="0.2">
      <c r="A3501" t="s">
        <v>10411</v>
      </c>
      <c r="B3501" s="10" t="s">
        <v>10264</v>
      </c>
      <c r="C3501" t="s">
        <v>10857</v>
      </c>
      <c r="D3501" t="s">
        <v>10265</v>
      </c>
      <c r="E3501" s="9">
        <v>0</v>
      </c>
      <c r="F3501" s="10" t="str">
        <f>+_01_CODIGOS_Y_COSTOS_xlsm[[#This Row],[FABRICA]]&amp;_01_CODIGOS_Y_COSTOS_xlsm[[#This Row],[CODIGO]]</f>
        <v>IMPORTACIONC0417</v>
      </c>
    </row>
    <row r="3502" spans="1:6" x14ac:dyDescent="0.2">
      <c r="A3502" t="s">
        <v>10411</v>
      </c>
      <c r="B3502" s="10" t="s">
        <v>10266</v>
      </c>
      <c r="C3502" t="s">
        <v>10858</v>
      </c>
      <c r="D3502" t="s">
        <v>10267</v>
      </c>
      <c r="E3502" s="9">
        <v>0</v>
      </c>
      <c r="F3502" s="10" t="str">
        <f>+_01_CODIGOS_Y_COSTOS_xlsm[[#This Row],[FABRICA]]&amp;_01_CODIGOS_Y_COSTOS_xlsm[[#This Row],[CODIGO]]</f>
        <v>IMPORTACIONC1161</v>
      </c>
    </row>
    <row r="3503" spans="1:6" x14ac:dyDescent="0.2">
      <c r="A3503" t="s">
        <v>10411</v>
      </c>
      <c r="B3503" s="10" t="s">
        <v>10268</v>
      </c>
      <c r="C3503" t="s">
        <v>10859</v>
      </c>
      <c r="D3503" t="s">
        <v>10269</v>
      </c>
      <c r="E3503" s="9">
        <v>0</v>
      </c>
      <c r="F3503" s="10" t="str">
        <f>+_01_CODIGOS_Y_COSTOS_xlsm[[#This Row],[FABRICA]]&amp;_01_CODIGOS_Y_COSTOS_xlsm[[#This Row],[CODIGO]]</f>
        <v>IMPORTACIONC0443</v>
      </c>
    </row>
    <row r="3504" spans="1:6" x14ac:dyDescent="0.2">
      <c r="A3504" t="s">
        <v>10411</v>
      </c>
      <c r="B3504" s="10" t="s">
        <v>10270</v>
      </c>
      <c r="C3504" t="s">
        <v>10860</v>
      </c>
      <c r="D3504" t="s">
        <v>10271</v>
      </c>
      <c r="E3504" s="9">
        <v>0</v>
      </c>
      <c r="F3504" s="10" t="str">
        <f>+_01_CODIGOS_Y_COSTOS_xlsm[[#This Row],[FABRICA]]&amp;_01_CODIGOS_Y_COSTOS_xlsm[[#This Row],[CODIGO]]</f>
        <v>IMPORTACIONC0439</v>
      </c>
    </row>
    <row r="3505" spans="1:6" x14ac:dyDescent="0.2">
      <c r="A3505" t="s">
        <v>10411</v>
      </c>
      <c r="B3505" s="10" t="s">
        <v>10272</v>
      </c>
      <c r="C3505" t="s">
        <v>10861</v>
      </c>
      <c r="D3505" t="s">
        <v>10273</v>
      </c>
      <c r="E3505" s="9">
        <v>84.204400000000007</v>
      </c>
      <c r="F3505" s="10" t="str">
        <f>+_01_CODIGOS_Y_COSTOS_xlsm[[#This Row],[FABRICA]]&amp;_01_CODIGOS_Y_COSTOS_xlsm[[#This Row],[CODIGO]]</f>
        <v>IMPORTACIONC0879</v>
      </c>
    </row>
    <row r="3506" spans="1:6" x14ac:dyDescent="0.2">
      <c r="A3506" t="s">
        <v>10411</v>
      </c>
      <c r="B3506" s="10" t="s">
        <v>10274</v>
      </c>
      <c r="C3506" t="s">
        <v>10862</v>
      </c>
      <c r="D3506" t="s">
        <v>10275</v>
      </c>
      <c r="E3506" s="9">
        <v>0</v>
      </c>
      <c r="F3506" s="10" t="str">
        <f>+_01_CODIGOS_Y_COSTOS_xlsm[[#This Row],[FABRICA]]&amp;_01_CODIGOS_Y_COSTOS_xlsm[[#This Row],[CODIGO]]</f>
        <v>IMPORTACIONC0881</v>
      </c>
    </row>
    <row r="3507" spans="1:6" x14ac:dyDescent="0.2">
      <c r="A3507" t="s">
        <v>10411</v>
      </c>
      <c r="B3507" s="10" t="s">
        <v>10276</v>
      </c>
      <c r="C3507" t="s">
        <v>10863</v>
      </c>
      <c r="D3507" t="s">
        <v>10277</v>
      </c>
      <c r="E3507" s="9">
        <v>104.5296</v>
      </c>
      <c r="F3507" s="10" t="str">
        <f>+_01_CODIGOS_Y_COSTOS_xlsm[[#This Row],[FABRICA]]&amp;_01_CODIGOS_Y_COSTOS_xlsm[[#This Row],[CODIGO]]</f>
        <v>IMPORTACIONC0440</v>
      </c>
    </row>
    <row r="3508" spans="1:6" x14ac:dyDescent="0.2">
      <c r="A3508" t="s">
        <v>10411</v>
      </c>
      <c r="B3508" s="10" t="s">
        <v>10278</v>
      </c>
      <c r="C3508" t="s">
        <v>10864</v>
      </c>
      <c r="D3508" t="s">
        <v>10279</v>
      </c>
      <c r="E3508" s="9">
        <v>113.24039999999999</v>
      </c>
      <c r="F3508" s="10" t="str">
        <f>+_01_CODIGOS_Y_COSTOS_xlsm[[#This Row],[FABRICA]]&amp;_01_CODIGOS_Y_COSTOS_xlsm[[#This Row],[CODIGO]]</f>
        <v>IMPORTACIONC0241</v>
      </c>
    </row>
    <row r="3509" spans="1:6" x14ac:dyDescent="0.2">
      <c r="A3509" t="s">
        <v>10411</v>
      </c>
      <c r="B3509" s="10" t="s">
        <v>10280</v>
      </c>
      <c r="C3509" t="s">
        <v>10865</v>
      </c>
      <c r="D3509" t="s">
        <v>10281</v>
      </c>
      <c r="E3509" s="9">
        <v>84.204400000000007</v>
      </c>
      <c r="F3509" s="10" t="str">
        <f>+_01_CODIGOS_Y_COSTOS_xlsm[[#This Row],[FABRICA]]&amp;_01_CODIGOS_Y_COSTOS_xlsm[[#This Row],[CODIGO]]</f>
        <v>IMPORTACIONC0865</v>
      </c>
    </row>
    <row r="3510" spans="1:6" x14ac:dyDescent="0.2">
      <c r="A3510" t="s">
        <v>10411</v>
      </c>
      <c r="B3510" s="10" t="s">
        <v>10282</v>
      </c>
      <c r="C3510" t="s">
        <v>10866</v>
      </c>
      <c r="D3510" t="s">
        <v>10283</v>
      </c>
      <c r="E3510" s="9">
        <v>0</v>
      </c>
      <c r="F3510" s="10" t="str">
        <f>+_01_CODIGOS_Y_COSTOS_xlsm[[#This Row],[FABRICA]]&amp;_01_CODIGOS_Y_COSTOS_xlsm[[#This Row],[CODIGO]]</f>
        <v>IMPORTACIONC3411</v>
      </c>
    </row>
    <row r="3511" spans="1:6" x14ac:dyDescent="0.2">
      <c r="A3511" t="s">
        <v>10411</v>
      </c>
      <c r="B3511" s="10" t="s">
        <v>10284</v>
      </c>
      <c r="C3511" t="s">
        <v>10867</v>
      </c>
      <c r="D3511" t="s">
        <v>10285</v>
      </c>
      <c r="E3511" s="9">
        <v>101.626</v>
      </c>
      <c r="F3511" s="10" t="str">
        <f>+_01_CODIGOS_Y_COSTOS_xlsm[[#This Row],[FABRICA]]&amp;_01_CODIGOS_Y_COSTOS_xlsm[[#This Row],[CODIGO]]</f>
        <v>IMPORTACIONC0868</v>
      </c>
    </row>
    <row r="3512" spans="1:6" x14ac:dyDescent="0.2">
      <c r="A3512" t="s">
        <v>10411</v>
      </c>
      <c r="B3512" s="10" t="s">
        <v>10286</v>
      </c>
      <c r="C3512" t="s">
        <v>10868</v>
      </c>
      <c r="D3512" t="s">
        <v>10287</v>
      </c>
      <c r="E3512" s="9">
        <v>113.24039999999999</v>
      </c>
      <c r="F3512" s="10" t="str">
        <f>+_01_CODIGOS_Y_COSTOS_xlsm[[#This Row],[FABRICA]]&amp;_01_CODIGOS_Y_COSTOS_xlsm[[#This Row],[CODIGO]]</f>
        <v>IMPORTACIONC1086</v>
      </c>
    </row>
    <row r="3513" spans="1:6" x14ac:dyDescent="0.2">
      <c r="A3513" t="s">
        <v>10411</v>
      </c>
      <c r="B3513" s="10" t="s">
        <v>10288</v>
      </c>
      <c r="C3513" t="s">
        <v>10869</v>
      </c>
      <c r="D3513" t="s">
        <v>10289</v>
      </c>
      <c r="E3513" s="9">
        <v>113.24039999999999</v>
      </c>
      <c r="F3513" s="10" t="str">
        <f>+_01_CODIGOS_Y_COSTOS_xlsm[[#This Row],[FABRICA]]&amp;_01_CODIGOS_Y_COSTOS_xlsm[[#This Row],[CODIGO]]</f>
        <v>IMPORTACIONC0870</v>
      </c>
    </row>
    <row r="3514" spans="1:6" x14ac:dyDescent="0.2">
      <c r="A3514" t="s">
        <v>10411</v>
      </c>
      <c r="B3514" s="10" t="s">
        <v>10290</v>
      </c>
      <c r="C3514" t="s">
        <v>10870</v>
      </c>
      <c r="D3514" t="s">
        <v>10291</v>
      </c>
      <c r="E3514" s="9">
        <v>0</v>
      </c>
      <c r="F3514" s="10" t="str">
        <f>+_01_CODIGOS_Y_COSTOS_xlsm[[#This Row],[FABRICA]]&amp;_01_CODIGOS_Y_COSTOS_xlsm[[#This Row],[CODIGO]]</f>
        <v>IMPORTACIONC0454</v>
      </c>
    </row>
    <row r="3515" spans="1:6" x14ac:dyDescent="0.2">
      <c r="A3515" t="s">
        <v>10411</v>
      </c>
      <c r="B3515" s="10" t="s">
        <v>10292</v>
      </c>
      <c r="C3515" t="s">
        <v>10871</v>
      </c>
      <c r="D3515" t="s">
        <v>10293</v>
      </c>
      <c r="E3515" s="9">
        <v>0</v>
      </c>
      <c r="F3515" s="10" t="str">
        <f>+_01_CODIGOS_Y_COSTOS_xlsm[[#This Row],[FABRICA]]&amp;_01_CODIGOS_Y_COSTOS_xlsm[[#This Row],[CODIGO]]</f>
        <v>IMPORTACIONC0422</v>
      </c>
    </row>
    <row r="3516" spans="1:6" x14ac:dyDescent="0.2">
      <c r="A3516" t="s">
        <v>10411</v>
      </c>
      <c r="B3516" s="10" t="s">
        <v>10294</v>
      </c>
      <c r="C3516" t="s">
        <v>10872</v>
      </c>
      <c r="D3516" t="s">
        <v>10295</v>
      </c>
      <c r="E3516" s="9">
        <v>0</v>
      </c>
      <c r="F3516" s="10" t="str">
        <f>+_01_CODIGOS_Y_COSTOS_xlsm[[#This Row],[FABRICA]]&amp;_01_CODIGOS_Y_COSTOS_xlsm[[#This Row],[CODIGO]]</f>
        <v>IMPORTACIONC0877</v>
      </c>
    </row>
    <row r="3517" spans="1:6" x14ac:dyDescent="0.2">
      <c r="A3517" t="s">
        <v>10411</v>
      </c>
      <c r="B3517" s="10" t="s">
        <v>10296</v>
      </c>
      <c r="C3517" t="s">
        <v>10873</v>
      </c>
      <c r="D3517" t="s">
        <v>10297</v>
      </c>
      <c r="E3517" s="9">
        <v>121.9512</v>
      </c>
      <c r="F3517" s="10" t="str">
        <f>+_01_CODIGOS_Y_COSTOS_xlsm[[#This Row],[FABRICA]]&amp;_01_CODIGOS_Y_COSTOS_xlsm[[#This Row],[CODIGO]]</f>
        <v>IMPORTACIONC0445</v>
      </c>
    </row>
    <row r="3518" spans="1:6" x14ac:dyDescent="0.2">
      <c r="A3518" t="s">
        <v>10411</v>
      </c>
      <c r="B3518" s="10" t="s">
        <v>10298</v>
      </c>
      <c r="C3518" t="s">
        <v>10874</v>
      </c>
      <c r="D3518" t="s">
        <v>10299</v>
      </c>
      <c r="E3518" s="9">
        <v>116.14400000000001</v>
      </c>
      <c r="F3518" s="10" t="str">
        <f>+_01_CODIGOS_Y_COSTOS_xlsm[[#This Row],[FABRICA]]&amp;_01_CODIGOS_Y_COSTOS_xlsm[[#This Row],[CODIGO]]</f>
        <v>IMPORTACIONC0453</v>
      </c>
    </row>
  </sheetData>
  <phoneticPr fontId="14" type="noConversion"/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�� 
</file>

<file path=customXml/item4.xml>�� 
</file>

<file path=customXml/item5.xml>�� 
</file>

<file path=customXml/item6.xml>�� 
</file>

<file path=customXml/item7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3fb66916-e76c-4d03-ae05-5e8b00f44c30">
      <Terms xmlns="http://schemas.microsoft.com/office/infopath/2007/PartnerControls"/>
    </lcf76f155ced4ddcb4097134ff3c332f>
    <TaxCatchAll xmlns="d07e69a6-4c47-4689-8a4b-b6455870e7f8" xsi:nil="true"/>
  </documentManagement>
</p:properties>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A908861C51B8B40954C6FA369A3D5AB" ma:contentTypeVersion="13" ma:contentTypeDescription="Crear nuevo documento." ma:contentTypeScope="" ma:versionID="90d106c70a9a9c5d725b68c79d13a221">
  <xsd:schema xmlns:xsd="http://www.w3.org/2001/XMLSchema" xmlns:xs="http://www.w3.org/2001/XMLSchema" xmlns:p="http://schemas.microsoft.com/office/2006/metadata/properties" xmlns:ns2="3fb66916-e76c-4d03-ae05-5e8b00f44c30" xmlns:ns3="d07e69a6-4c47-4689-8a4b-b6455870e7f8" targetNamespace="http://schemas.microsoft.com/office/2006/metadata/properties" ma:root="true" ma:fieldsID="1f603ab5bef08bbdefc45c9627f472bf" ns2:_="" ns3:_="">
    <xsd:import namespace="3fb66916-e76c-4d03-ae05-5e8b00f44c30"/>
    <xsd:import namespace="d07e69a6-4c47-4689-8a4b-b6455870e7f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fb66916-e76c-4d03-ae05-5e8b00f44c3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Etiquetas de imagen" ma:readOnly="false" ma:fieldId="{5cf76f15-5ced-4ddc-b409-7134ff3c332f}" ma:taxonomyMulti="true" ma:sspId="cf2e2193-c6c8-4d71-aed0-f277e4c0f1a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07e69a6-4c47-4689-8a4b-b6455870e7f8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c67a85d-8da8-41f3-a4cf-b0b550611004}" ma:internalName="TaxCatchAll" ma:showField="CatchAllData" ma:web="d07e69a6-4c47-4689-8a4b-b6455870e7f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9.xml>�� 
</file>

<file path=customXml/item20.xml>�� 
</file>

<file path=customXml/itemProps1.xml><?xml version="1.0" encoding="utf-8"?>
<ds:datastoreItem xmlns:ds="http://schemas.openxmlformats.org/officeDocument/2006/customXml" ds:itemID="{EB7D7764-4203-4021-996F-7C2D7B0FAF97}">
  <ds:schemaRefs/>
</ds:datastoreItem>
</file>

<file path=customXml/itemProps2.xml><?xml version="1.0" encoding="utf-8"?>
<ds:datastoreItem xmlns:ds="http://schemas.openxmlformats.org/officeDocument/2006/customXml" ds:itemID="{FD5A3901-1433-496C-BD4C-EFA94A7A81E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7CF084A-E3EF-421E-ABDE-0C44D11E041B}">
  <ds:schemaRefs/>
</ds:datastoreItem>
</file>

<file path=customXml/itemProps4.xml><?xml version="1.0" encoding="utf-8"?>
<ds:datastoreItem xmlns:ds="http://schemas.openxmlformats.org/officeDocument/2006/customXml" ds:itemID="{3905700C-ECF5-418B-BD99-0DF186F92E74}">
  <ds:schemaRefs/>
</ds:datastoreItem>
</file>

<file path=customXml/itemProps5.xml><?xml version="1.0" encoding="utf-8"?>
<ds:datastoreItem xmlns:ds="http://schemas.openxmlformats.org/officeDocument/2006/customXml" ds:itemID="{D9A45552-C999-4A48-9F53-B69F18AFB379}">
  <ds:schemaRefs/>
</ds:datastoreItem>
</file>

<file path=customXml/itemProps6.xml><?xml version="1.0" encoding="utf-8"?>
<ds:datastoreItem xmlns:ds="http://schemas.openxmlformats.org/officeDocument/2006/customXml" ds:itemID="{F07AF099-BF40-417C-A3A4-1DBFB186E282}">
  <ds:schemaRefs/>
</ds:datastoreItem>
</file>

<file path=customXml/itemProps7.xml><?xml version="1.0" encoding="utf-8"?>
<ds:datastoreItem xmlns:ds="http://schemas.openxmlformats.org/officeDocument/2006/customXml" ds:itemID="{3AD1ED15-8BB9-4BB8-851A-C6203AC8B764}">
  <ds:schemaRefs>
    <ds:schemaRef ds:uri="http://schemas.microsoft.com/office/2006/metadata/properties"/>
    <ds:schemaRef ds:uri="http://schemas.microsoft.com/office/infopath/2007/PartnerControls"/>
    <ds:schemaRef ds:uri="3fb66916-e76c-4d03-ae05-5e8b00f44c30"/>
    <ds:schemaRef ds:uri="d07e69a6-4c47-4689-8a4b-b6455870e7f8"/>
  </ds:schemaRefs>
</ds:datastoreItem>
</file>

<file path=customXml/itemProps8.xml><?xml version="1.0" encoding="utf-8"?>
<ds:datastoreItem xmlns:ds="http://schemas.openxmlformats.org/officeDocument/2006/customXml" ds:itemID="{B8BE974C-02B3-4000-8F5B-7591F9AB8FBE}">
  <ds:schemaRefs/>
</ds:datastoreItem>
</file>

<file path=customXml/itemProps9.xml><?xml version="1.0" encoding="utf-8"?>
<ds:datastoreItem xmlns:ds="http://schemas.openxmlformats.org/officeDocument/2006/customXml" ds:itemID="{B303075B-DE22-4350-9E6D-974B1D9C6999}">
  <ds:schemaRefs/>
</ds:datastoreItem>
</file>

<file path=customXml/itemProps10.xml><?xml version="1.0" encoding="utf-8"?>
<ds:datastoreItem xmlns:ds="http://schemas.openxmlformats.org/officeDocument/2006/customXml" ds:itemID="{1426DFE6-C556-4176-BCA0-471F5D666DF5}">
  <ds:schemaRefs/>
</ds:datastoreItem>
</file>

<file path=customXml/itemProps11.xml><?xml version="1.0" encoding="utf-8"?>
<ds:datastoreItem xmlns:ds="http://schemas.openxmlformats.org/officeDocument/2006/customXml" ds:itemID="{7B352FF2-2C01-4115-9912-48B37AD89D64}">
  <ds:schemaRefs/>
</ds:datastoreItem>
</file>

<file path=customXml/itemProps12.xml><?xml version="1.0" encoding="utf-8"?>
<ds:datastoreItem xmlns:ds="http://schemas.openxmlformats.org/officeDocument/2006/customXml" ds:itemID="{8C80E788-387B-4469-BFEB-BA64FC6890A8}">
  <ds:schemaRefs/>
</ds:datastoreItem>
</file>

<file path=customXml/itemProps13.xml><?xml version="1.0" encoding="utf-8"?>
<ds:datastoreItem xmlns:ds="http://schemas.openxmlformats.org/officeDocument/2006/customXml" ds:itemID="{D674F5B9-2F09-41F2-9A19-338A60808C6B}">
  <ds:schemaRefs/>
</ds:datastoreItem>
</file>

<file path=customXml/itemProps14.xml><?xml version="1.0" encoding="utf-8"?>
<ds:datastoreItem xmlns:ds="http://schemas.openxmlformats.org/officeDocument/2006/customXml" ds:itemID="{88CE449D-21A8-4611-B4A8-86274CA4FE5F}">
  <ds:schemaRefs/>
</ds:datastoreItem>
</file>

<file path=customXml/itemProps15.xml><?xml version="1.0" encoding="utf-8"?>
<ds:datastoreItem xmlns:ds="http://schemas.openxmlformats.org/officeDocument/2006/customXml" ds:itemID="{CA7B3306-1004-435F-9905-50D92BE30055}">
  <ds:schemaRefs/>
</ds:datastoreItem>
</file>

<file path=customXml/itemProps16.xml><?xml version="1.0" encoding="utf-8"?>
<ds:datastoreItem xmlns:ds="http://schemas.openxmlformats.org/officeDocument/2006/customXml" ds:itemID="{EBD2B86E-1743-45CB-BE30-363E5473362C}">
  <ds:schemaRefs/>
</ds:datastoreItem>
</file>

<file path=customXml/itemProps17.xml><?xml version="1.0" encoding="utf-8"?>
<ds:datastoreItem xmlns:ds="http://schemas.openxmlformats.org/officeDocument/2006/customXml" ds:itemID="{5AAA94E7-CF89-4019-8587-1A53789815A5}">
  <ds:schemaRefs/>
</ds:datastoreItem>
</file>

<file path=customXml/itemProps18.xml><?xml version="1.0" encoding="utf-8"?>
<ds:datastoreItem xmlns:ds="http://schemas.openxmlformats.org/officeDocument/2006/customXml" ds:itemID="{F0240D25-59BB-4648-A126-42082A7D034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fb66916-e76c-4d03-ae05-5e8b00f44c30"/>
    <ds:schemaRef ds:uri="d07e69a6-4c47-4689-8a4b-b6455870e7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19.xml><?xml version="1.0" encoding="utf-8"?>
<ds:datastoreItem xmlns:ds="http://schemas.openxmlformats.org/officeDocument/2006/customXml" ds:itemID="{5D1FB42C-AC79-4E5A-90E4-09C8C7A94D22}">
  <ds:schemaRefs/>
</ds:datastoreItem>
</file>

<file path=customXml/itemProps20.xml><?xml version="1.0" encoding="utf-8"?>
<ds:datastoreItem xmlns:ds="http://schemas.openxmlformats.org/officeDocument/2006/customXml" ds:itemID="{E0669847-6F19-4590-934D-7B87A58C263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Costos Fabricas</vt:lpstr>
      <vt:lpstr>CODIGOS Y COSTOS</vt:lpstr>
      <vt:lpstr>'Costos Fabricas'!Títulos_a_imprimir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Maximiliano.Gordillo</dc:creator>
  <cp:lastModifiedBy>Maximiliano Gordillo</cp:lastModifiedBy>
  <cp:lastPrinted>2025-01-13T19:15:14Z</cp:lastPrinted>
  <dcterms:created xsi:type="dcterms:W3CDTF">2022-03-20T22:23:17Z</dcterms:created>
  <dcterms:modified xsi:type="dcterms:W3CDTF">2026-04-26T00:10:20Z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0x0101005A908861C51B8B40954C6FA369A3D5AB</vt:lpwstr>
  </property>
  <property fmtid="{D5CDD505-2E9C-101B-9397-08002B2CF9AE}" pid="3" name="MediaServiceImageTags">
    <vt:lpwstr/>
  </property>
</Properties>
</file>